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44.xml" ContentType="application/vnd.openxmlformats-officedocument.spreadsheetml.worksheet+xml"/>
  <Override PartName="/xl/worksheets/sheet53.xml" ContentType="application/vnd.openxmlformats-officedocument.spreadsheetml.worksheet+xml"/>
  <Override PartName="/xl/worksheets/sheet62.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42.xml" ContentType="application/vnd.openxmlformats-officedocument.spreadsheetml.worksheet+xml"/>
  <Override PartName="/xl/worksheets/sheet51.xml" ContentType="application/vnd.openxmlformats-officedocument.spreadsheetml.worksheet+xml"/>
  <Override PartName="/xl/worksheets/sheet6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worksheets/sheet40.xml" ContentType="application/vnd.openxmlformats-officedocument.spreadsheetml.worksheet+xml"/>
  <Default Extension="rels" ContentType="application/vnd.openxmlformats-package.relationships+xml"/>
  <Default Extension="xml" ContentType="application/xml"/>
  <Override PartName="/xl/worksheets/sheet5.xml" ContentType="application/vnd.openxmlformats-officedocument.spreadsheetml.worksheet+xml"/>
  <Override PartName="/xl/worksheets/sheet3.xml" ContentType="application/vnd.openxmlformats-officedocument.spreadsheetml.worksheet+xml"/>
  <Override PartName="/xl/externalLinks/externalLink3.xml" ContentType="application/vnd.openxmlformats-officedocument.spreadsheetml.externalLink+xml"/>
  <Override PartName="/xl/worksheets/sheet1.xml" ContentType="application/vnd.openxmlformats-officedocument.spreadsheetml.worksheet+xml"/>
  <Override PartName="/xl/worksheets/sheet49.xml" ContentType="application/vnd.openxmlformats-officedocument.spreadsheetml.worksheet+xml"/>
  <Override PartName="/xl/worksheets/sheet59.xml" ContentType="application/vnd.openxmlformats-officedocument.spreadsheetml.worksheet+xml"/>
  <Override PartName="/xl/externalLinks/externalLink1.xml" ContentType="application/vnd.openxmlformats-officedocument.spreadsheetml.externalLink+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64.xml" ContentType="application/vnd.openxmlformats-officedocument.spreadsheetml.worksheet+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43.xml" ContentType="application/vnd.openxmlformats-officedocument.spreadsheetml.worksheet+xml"/>
  <Override PartName="/xl/worksheets/sheet52.xml" ContentType="application/vnd.openxmlformats-officedocument.spreadsheetml.worksheet+xml"/>
  <Override PartName="/xl/worksheets/sheet63.xml" ContentType="application/vnd.openxmlformats-officedocument.spreadsheetml.worksheet+xml"/>
  <Default Extension="bin" ContentType="application/vnd.openxmlformats-officedocument.spreadsheetml.printerSettings"/>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worksheets/sheet50.xml" ContentType="application/vnd.openxmlformats-officedocument.spreadsheetml.worksheet+xml"/>
  <Override PartName="/xl/worksheets/sheet61.xml" ContentType="application/vnd.openxmlformats-officedocument.spreadsheetml.worksheet+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externalLinks/externalLink4.xml" ContentType="application/vnd.openxmlformats-officedocument.spreadsheetml.externalLink+xml"/>
  <Override PartName="/docProps/app.xml" ContentType="application/vnd.openxmlformats-officedocument.extended-properties+xml"/>
  <Override PartName="/xl/worksheets/sheet2.xml" ContentType="application/vnd.openxmlformats-officedocument.spreadsheetml.worksheet+xml"/>
  <Override PartName="/xl/externalLinks/externalLink2.xml" ContentType="application/vnd.openxmlformats-officedocument.spreadsheetml.externalLink+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codeName="ThisWorkbook"/>
  <bookViews>
    <workbookView xWindow="-15" yWindow="-15" windowWidth="15600" windowHeight="11760" tabRatio="991" firstSheet="19" activeTab="28"/>
  </bookViews>
  <sheets>
    <sheet name="Index" sheetId="69" r:id="rId1"/>
    <sheet name="Sources of Funding" sheetId="77" r:id="rId2"/>
    <sheet name="List of Key deliverables" sheetId="86" r:id="rId3"/>
    <sheet name="Dist Allocation and Sub Plan" sheetId="78" r:id="rId4"/>
    <sheet name="Summary Table" sheetId="80" r:id="rId5"/>
    <sheet name="Budget Summary I" sheetId="76" r:id="rId6"/>
    <sheet name="Budget Summary II" sheetId="1" r:id="rId7"/>
    <sheet name="NUHM Summary" sheetId="67" r:id="rId8"/>
    <sheet name="Annexure-1 Budgeting format" sheetId="89" state="hidden" r:id="rId9"/>
    <sheet name="WORKING-1" sheetId="88" state="hidden" r:id="rId10"/>
    <sheet name="1.SD Facility Based Annex" sheetId="16" r:id="rId11"/>
    <sheet name="2.SD Community Based Annex" sheetId="2" r:id="rId12"/>
    <sheet name="3.Community Intervention Annexn" sheetId="81" r:id="rId13"/>
    <sheet name="3-A. CI Sub-Annex" sheetId="3" r:id="rId14"/>
    <sheet name="4.Untied grants Annex" sheetId="60" r:id="rId15"/>
    <sheet name="5.Infrastructure Annex" sheetId="4" r:id="rId16"/>
    <sheet name="6.Procurement Annex" sheetId="82" r:id="rId17"/>
    <sheet name="6-A. Proc. Sub-Annex" sheetId="15" r:id="rId18"/>
    <sheet name="7.Referral Transport Annex" sheetId="5" r:id="rId19"/>
    <sheet name="8.Human Resources (SD) Annex" sheetId="6" r:id="rId20"/>
    <sheet name="9.Training Annex" sheetId="83" r:id="rId21"/>
    <sheet name="9-A.Training Sub-Annex" sheetId="7" r:id="rId22"/>
    <sheet name="10.Review Research &amp; Surveillen" sheetId="8" r:id="rId23"/>
    <sheet name="11.IEC-BCC Annex" sheetId="85" r:id="rId24"/>
    <sheet name="11-A. IEC Sub-Annex" sheetId="12" r:id="rId25"/>
    <sheet name="12.Printing Annex" sheetId="84" r:id="rId26"/>
    <sheet name="12-A. Print Sub-Annex" sheetId="13" r:id="rId27"/>
    <sheet name="13.Quality Assurance Annex" sheetId="9" r:id="rId28"/>
    <sheet name="14.Drug warehouse &amp;Logistic Anx" sheetId="10" r:id="rId29"/>
    <sheet name="15.PPP Annex" sheetId="11" r:id="rId30"/>
    <sheet name="16.PM Annex" sheetId="47" r:id="rId31"/>
    <sheet name="16-A. PM sub Annex" sheetId="49" r:id="rId32"/>
    <sheet name="17.IT Initiatives_SD" sheetId="58" r:id="rId33"/>
    <sheet name="18.Innovation" sheetId="56" r:id="rId34"/>
    <sheet name="NUHM-Non Metro Abst" sheetId="65" r:id="rId35"/>
    <sheet name="NUHM Metro Abst" sheetId="66" r:id="rId36"/>
    <sheet name="Ab1. RMNCH+A" sheetId="38" r:id="rId37"/>
    <sheet name="Ab2. NIDDCP" sheetId="37" r:id="rId38"/>
    <sheet name="Ab3. ASHA" sheetId="27" r:id="rId39"/>
    <sheet name="Ab4. HMIS-MCTS" sheetId="61" r:id="rId40"/>
    <sheet name="Abs5. Blood services &amp; Disorder" sheetId="45" r:id="rId41"/>
    <sheet name="Abs6. CPHC" sheetId="54" r:id="rId42"/>
    <sheet name="Abs7. AYUSH" sheetId="35" r:id="rId43"/>
    <sheet name="Abs8. IDSP" sheetId="40" r:id="rId44"/>
    <sheet name="Abs9. NVBDCP" sheetId="30" r:id="rId45"/>
    <sheet name="Abs10. NLEP" sheetId="20" r:id="rId46"/>
    <sheet name="Abs11. NTEP" sheetId="41" r:id="rId47"/>
    <sheet name="Abs12. NVHCP" sheetId="68" r:id="rId48"/>
    <sheet name="Abs13. NRCP" sheetId="70" r:id="rId49"/>
    <sheet name="Abs14. PPCL" sheetId="75" r:id="rId50"/>
    <sheet name="Abs17. NPHCE" sheetId="42" r:id="rId51"/>
    <sheet name="Abs18. NTCP" sheetId="32" r:id="rId52"/>
    <sheet name="Abs19. NPCDCS" sheetId="24" r:id="rId53"/>
    <sheet name="Abs20. PMNDP" sheetId="53" r:id="rId54"/>
    <sheet name="Abs21. NPCCHH" sheetId="71" r:id="rId55"/>
    <sheet name="Abs22. NPPCD" sheetId="43" r:id="rId56"/>
    <sheet name="Abs23. NPPCF" sheetId="44" r:id="rId57"/>
    <sheet name="Abs24. NOHP" sheetId="33" r:id="rId58"/>
    <sheet name="Abs25. NPPC" sheetId="26" r:id="rId59"/>
    <sheet name="Abs26. Burns &amp; Injury" sheetId="34" r:id="rId60"/>
    <sheet name="Abs15. NPCB" sheetId="31" r:id="rId61"/>
    <sheet name="Abs16. NMHP" sheetId="23" r:id="rId62"/>
    <sheet name="Capex Expenditure" sheetId="72" r:id="rId63"/>
    <sheet name="Sheet1" sheetId="87" r:id="rId64"/>
  </sheets>
  <externalReferences>
    <externalReference r:id="rId65"/>
    <externalReference r:id="rId66"/>
    <externalReference r:id="rId67"/>
    <externalReference r:id="rId68"/>
  </externalReferences>
  <definedNames>
    <definedName name="_Fill" localSheetId="10" hidden="1">#REF!</definedName>
    <definedName name="_Fill" localSheetId="24" hidden="1">#REF!</definedName>
    <definedName name="_Fill" localSheetId="26" hidden="1">#REF!</definedName>
    <definedName name="_Fill" localSheetId="17" hidden="1">#REF!</definedName>
    <definedName name="_Fill" localSheetId="36" hidden="1">#REF!</definedName>
    <definedName name="_Fill" localSheetId="44" hidden="1">#REF!</definedName>
    <definedName name="_Fill" hidden="1">#REF!</definedName>
    <definedName name="_xlnm._FilterDatabase" localSheetId="10" hidden="1">'1.SD Facility Based Annex'!$A$6:$BD$6</definedName>
    <definedName name="_xlnm._FilterDatabase" localSheetId="22" hidden="1">'10.Review Research &amp; Surveillen'!$A$6:$S$62</definedName>
    <definedName name="_xlnm._FilterDatabase" localSheetId="23" hidden="1">'11.IEC-BCC Annex'!$A$6:$BA$42</definedName>
    <definedName name="_xlnm._FilterDatabase" localSheetId="24" hidden="1">'11-A. IEC Sub-Annex'!$A$4:$AT$106</definedName>
    <definedName name="_xlnm._FilterDatabase" localSheetId="25" hidden="1">'12.Printing Annex'!$A$6:$BA$45</definedName>
    <definedName name="_xlnm._FilterDatabase" localSheetId="26" hidden="1">'12-A. Print Sub-Annex'!$A$4:$AZ$109</definedName>
    <definedName name="_xlnm._FilterDatabase" localSheetId="27" hidden="1">'13.Quality Assurance Annex'!$A$6:$S$35</definedName>
    <definedName name="_xlnm._FilterDatabase" localSheetId="28" hidden="1">'14.Drug warehouse &amp;Logistic Anx'!$A$6:$S$32</definedName>
    <definedName name="_xlnm._FilterDatabase" localSheetId="29" hidden="1">'15.PPP Annex'!$A$6:$S$65</definedName>
    <definedName name="_xlnm._FilterDatabase" localSheetId="30" hidden="1">'16.PM Annex'!$A$6:$BE$144</definedName>
    <definedName name="_xlnm._FilterDatabase" localSheetId="31" hidden="1">'16-A. PM sub Annex'!$A$4:$BE$177</definedName>
    <definedName name="_xlnm._FilterDatabase" localSheetId="32" hidden="1">'17.IT Initiatives_SD'!$A$6:$S$17</definedName>
    <definedName name="_xlnm._FilterDatabase" localSheetId="33" hidden="1">'18.Innovation'!$A$6:$R$31</definedName>
    <definedName name="_xlnm._FilterDatabase" localSheetId="11" hidden="1">'2.SD Community Based Annex'!$A$6:$S$65</definedName>
    <definedName name="_xlnm._FilterDatabase" localSheetId="12" hidden="1">'3.Community Intervention Annexn'!$6:$6</definedName>
    <definedName name="_xlnm._FilterDatabase" localSheetId="13" hidden="1">'3-A. CI Sub-Annex'!$A$4:$S$132</definedName>
    <definedName name="_xlnm._FilterDatabase" localSheetId="14" hidden="1">'4.Untied grants Annex'!$A$6:$S$15</definedName>
    <definedName name="_xlnm._FilterDatabase" localSheetId="15" hidden="1">'5.Infrastructure Annex'!$A$6:$S$98</definedName>
    <definedName name="_xlnm._FilterDatabase" localSheetId="16" hidden="1" xml:space="preserve">                                                                                                    '6.Procurement Annex'!$A$6:$BA$87</definedName>
    <definedName name="_xlnm._FilterDatabase" localSheetId="17" hidden="1">'6-A. Proc. Sub-Annex'!$4:$280</definedName>
    <definedName name="_xlnm._FilterDatabase" localSheetId="18" hidden="1">'7.Referral Transport Annex'!$A$6:$T$29</definedName>
    <definedName name="_xlnm._FilterDatabase" localSheetId="19" hidden="1">'8.Human Resources (SD) Annex'!$A$6:$S$175</definedName>
    <definedName name="_xlnm._FilterDatabase" localSheetId="20" hidden="1">'9.Training Annex'!$A$6:$BB$64</definedName>
    <definedName name="_xlnm._FilterDatabase" localSheetId="21" hidden="1">'9-A.Training Sub-Annex'!$A$4:$BD$283</definedName>
    <definedName name="_xlnm._FilterDatabase" localSheetId="36" hidden="1">'Ab1. RMNCH+A'!$A$5:$M$481</definedName>
    <definedName name="_xlnm._FilterDatabase" localSheetId="37" hidden="1">'Ab2. NIDDCP'!$A$5:$M$20</definedName>
    <definedName name="_xlnm._FilterDatabase" localSheetId="38" hidden="1">'Ab3. ASHA'!$A$5:$M$107</definedName>
    <definedName name="_xlnm._FilterDatabase" localSheetId="39" hidden="1">'Ab4. HMIS-MCTS'!$A$5:$M$28</definedName>
    <definedName name="_xlnm._FilterDatabase" localSheetId="45" hidden="1">'Abs10. NLEP'!$A$5:$M$47</definedName>
    <definedName name="_xlnm._FilterDatabase" localSheetId="46" hidden="1">'Abs11. NTEP'!$A$5:$M$63</definedName>
    <definedName name="_xlnm._FilterDatabase" localSheetId="47" hidden="1">'Abs12. NVHCP'!$A$5:$M$44</definedName>
    <definedName name="_xlnm._FilterDatabase" localSheetId="48" hidden="1">'Abs13. NRCP'!$A$5:$M$16</definedName>
    <definedName name="_xlnm._FilterDatabase" localSheetId="49" hidden="1">'Abs14. PPCL'!$A$5:$M$17</definedName>
    <definedName name="_xlnm._FilterDatabase" localSheetId="60" hidden="1">'Abs15. NPCB'!$A$5:$M$43</definedName>
    <definedName name="_xlnm._FilterDatabase" localSheetId="61" hidden="1">'Abs16. NMHP'!$A$5:$M$33</definedName>
    <definedName name="_xlnm._FilterDatabase" localSheetId="50" hidden="1">'Abs17. NPHCE'!$A$5:$M$33</definedName>
    <definedName name="_xlnm._FilterDatabase" localSheetId="51" hidden="1">'Abs18. NTCP'!$A$5:$M$35</definedName>
    <definedName name="_xlnm._FilterDatabase" localSheetId="52" hidden="1">'Abs19. NPCDCS'!$A$5:$M$73</definedName>
    <definedName name="_xlnm._FilterDatabase" localSheetId="53" hidden="1">'Abs20. PMNDP'!$A$5:$M$23</definedName>
    <definedName name="_xlnm._FilterDatabase" localSheetId="54" hidden="1">'Abs21. NPCCHH'!$A$5:$M$21</definedName>
    <definedName name="_xlnm._FilterDatabase" localSheetId="55" hidden="1">'Abs22. NPPCD'!$A$5:$M$21</definedName>
    <definedName name="_xlnm._FilterDatabase" localSheetId="56" hidden="1">'Abs23. NPPCF'!$A$5:$M$22</definedName>
    <definedName name="_xlnm._FilterDatabase" localSheetId="57" hidden="1">'Abs24. NOHP'!$A$5:$M$14</definedName>
    <definedName name="_xlnm._FilterDatabase" localSheetId="58" hidden="1">'Abs25. NPPC'!$A$5:$M$23</definedName>
    <definedName name="_xlnm._FilterDatabase" localSheetId="59" hidden="1">'Abs26. Burns &amp; Injury'!$A$5:$M$10</definedName>
    <definedName name="_xlnm._FilterDatabase" localSheetId="40" hidden="1">'Abs5. Blood services &amp; Disorder'!$A$5:$M$32</definedName>
    <definedName name="_xlnm._FilterDatabase" localSheetId="41" hidden="1">'Abs6. CPHC'!$A$5:$R$36</definedName>
    <definedName name="_xlnm._FilterDatabase" localSheetId="42" hidden="1">'Abs7. AYUSH'!$A$5:$M$13</definedName>
    <definedName name="_xlnm._FilterDatabase" localSheetId="43" hidden="1">'Abs8. IDSP'!$A$5:$M$35</definedName>
    <definedName name="_xlnm._FilterDatabase" localSheetId="44" hidden="1">'Abs9. NVBDCP'!$A$5:$M$134</definedName>
    <definedName name="_xlnm._FilterDatabase" localSheetId="8" hidden="1" xml:space="preserve">                                                                                                    'Annexure-1 Budgeting format'!$A$5:$AH$208</definedName>
    <definedName name="_xlnm._FilterDatabase" localSheetId="5" hidden="1">'Budget Summary I'!$A$5:$AN$52</definedName>
    <definedName name="_xlnm._FilterDatabase" localSheetId="6" hidden="1">'Budget Summary II'!$A$4:$M$59</definedName>
    <definedName name="_xlnm._FilterDatabase" localSheetId="62" hidden="1">'Capex Expenditure'!$A$4:$R$291</definedName>
    <definedName name="_xlnm._FilterDatabase" localSheetId="35" hidden="1">'NUHM Metro Abst'!$A$6:$Q$281</definedName>
    <definedName name="_xlnm._FilterDatabase" localSheetId="7" hidden="1">'NUHM Summary'!$A$6:$M$274</definedName>
    <definedName name="_xlnm._FilterDatabase" localSheetId="34" hidden="1">'NUHM-Non Metro Abst'!$A$6:$AU$274</definedName>
    <definedName name="_xlnm._FilterDatabase" localSheetId="9" hidden="1">'WORKING-1'!$A$3:$AH$167</definedName>
    <definedName name="_Key1" localSheetId="10" hidden="1">#REF!</definedName>
    <definedName name="_Key1" localSheetId="24" hidden="1">#REF!</definedName>
    <definedName name="_Key1" localSheetId="26" hidden="1">#REF!</definedName>
    <definedName name="_Key1" localSheetId="17" hidden="1">#REF!</definedName>
    <definedName name="_Key1" localSheetId="36" hidden="1">#REF!</definedName>
    <definedName name="_Key1" localSheetId="44" hidden="1">#REF!</definedName>
    <definedName name="_Key1" localSheetId="9" hidden="1">#REF!</definedName>
    <definedName name="_Key1" hidden="1">#REF!</definedName>
    <definedName name="_Sort" localSheetId="10" hidden="1">#REF!</definedName>
    <definedName name="_Sort" localSheetId="24" hidden="1">#REF!</definedName>
    <definedName name="_Sort" localSheetId="26" hidden="1">#REF!</definedName>
    <definedName name="_Sort" localSheetId="17" hidden="1">#REF!</definedName>
    <definedName name="_Sort" localSheetId="36" hidden="1">#REF!</definedName>
    <definedName name="_Sort" localSheetId="44" hidden="1">#REF!</definedName>
    <definedName name="_Sort" hidden="1">#REF!</definedName>
    <definedName name="_Toc22639849" localSheetId="0">Index!$G$31</definedName>
    <definedName name="_Toc22639861" localSheetId="0">Index!$G$24</definedName>
    <definedName name="_Toc22639862" localSheetId="0">Index!$G$25</definedName>
    <definedName name="A96\">'6-A. Proc. Sub-Annex'!$3:$4</definedName>
    <definedName name="data" localSheetId="10">#REF!</definedName>
    <definedName name="data" localSheetId="24">#REF!</definedName>
    <definedName name="data" localSheetId="26">#REF!</definedName>
    <definedName name="data" localSheetId="17">#REF!</definedName>
    <definedName name="data" localSheetId="36">#REF!</definedName>
    <definedName name="data" localSheetId="44">#REF!</definedName>
    <definedName name="DATA" localSheetId="9">'WORKING-1'!$C$4:$F$167</definedName>
    <definedName name="data">#REF!</definedName>
    <definedName name="_xlnm.Database" localSheetId="10">#REF!</definedName>
    <definedName name="_xlnm.Database" localSheetId="24">#REF!</definedName>
    <definedName name="_xlnm.Database" localSheetId="26">#REF!</definedName>
    <definedName name="_xlnm.Database" localSheetId="17">#REF!</definedName>
    <definedName name="_xlnm.Database" localSheetId="36">#REF!</definedName>
    <definedName name="_xlnm.Database" localSheetId="44">#REF!</definedName>
    <definedName name="_xlnm.Database">#REF!</definedName>
    <definedName name="PIP_DATA">'Annexure-1 Budgeting format'!$AE$6:$AI$208</definedName>
    <definedName name="_xlnm.Print_Area" localSheetId="10">'1.SD Facility Based Annex'!$A$1:$BD$114</definedName>
    <definedName name="_xlnm.Print_Area" localSheetId="24">'11-A. IEC Sub-Annex'!$B$1:$AV$106</definedName>
    <definedName name="_xlnm.Print_Area" localSheetId="26">'12-A. Print Sub-Annex'!$B$1:$AW$109</definedName>
    <definedName name="_xlnm.Print_Area" localSheetId="27">'13.Quality Assurance Annex'!$A$1:$AY$35</definedName>
    <definedName name="_xlnm.Print_Area" localSheetId="28">'14.Drug warehouse &amp;Logistic Anx'!$A$1:$AY$32</definedName>
    <definedName name="_xlnm.Print_Area" localSheetId="29">'15.PPP Annex'!$A$1:$AY$53</definedName>
    <definedName name="_xlnm.Print_Area" localSheetId="31">'16-A. PM sub Annex'!$A$1:$BB$177</definedName>
    <definedName name="_xlnm.Print_Area" localSheetId="32">'17.IT Initiatives_SD'!$A$1:$AY$17</definedName>
    <definedName name="_xlnm.Print_Area" localSheetId="33">'18.Innovation'!$A$1:$AV$31</definedName>
    <definedName name="_xlnm.Print_Area" localSheetId="11">'2.SD Community Based Annex'!$A$1:$AY$65</definedName>
    <definedName name="_xlnm.Print_Area" localSheetId="13">'3-A. CI Sub-Annex'!$A$1:$AX$132</definedName>
    <definedName name="_xlnm.Print_Area" localSheetId="14" xml:space="preserve">                '4.Untied grants Annex'!$A$1:$AY$15</definedName>
    <definedName name="_xlnm.Print_Area" localSheetId="15">'5.Infrastructure Annex'!$A$1:$AZ$98</definedName>
    <definedName name="_xlnm.Print_Area" localSheetId="17">'6-A. Proc. Sub-Annex'!$A$3:$AW$280</definedName>
    <definedName name="_xlnm.Print_Area" localSheetId="19">'8.Human Resources (SD) Annex'!$A$1:$AW$175</definedName>
    <definedName name="_xlnm.Print_Area" localSheetId="6">'Budget Summary II'!$A$1:$L$59</definedName>
    <definedName name="_xlnm.Print_Titles" localSheetId="10">'1.SD Facility Based Annex'!$5:$6</definedName>
    <definedName name="_xlnm.Print_Titles" localSheetId="22">'10.Review Research &amp; Surveillen'!$5:$6</definedName>
    <definedName name="_xlnm.Print_Titles" localSheetId="24">'11-A. IEC Sub-Annex'!$3:$4</definedName>
    <definedName name="_xlnm.Print_Titles" localSheetId="26">'12-A. Print Sub-Annex'!$3:$4</definedName>
    <definedName name="_xlnm.Print_Titles" localSheetId="27">'13.Quality Assurance Annex'!$5:$6</definedName>
    <definedName name="_xlnm.Print_Titles" localSheetId="28">'14.Drug warehouse &amp;Logistic Anx'!$5:$6</definedName>
    <definedName name="_xlnm.Print_Titles" localSheetId="29">'15.PPP Annex'!$5:$6</definedName>
    <definedName name="_xlnm.Print_Titles" localSheetId="31">'16-A. PM sub Annex'!$3:$4</definedName>
    <definedName name="_xlnm.Print_Titles" localSheetId="32">'17.IT Initiatives_SD'!$5:$6</definedName>
    <definedName name="_xlnm.Print_Titles" localSheetId="11">'2.SD Community Based Annex'!$5:$6</definedName>
    <definedName name="_xlnm.Print_Titles" localSheetId="13">'3-A. CI Sub-Annex'!$3:$4</definedName>
    <definedName name="_xlnm.Print_Titles" localSheetId="15">'5.Infrastructure Annex'!$5:$6</definedName>
    <definedName name="_xlnm.Print_Titles" localSheetId="17">'6-A. Proc. Sub-Annex'!$3:$4</definedName>
    <definedName name="_xlnm.Print_Titles" localSheetId="18">'7.Referral Transport Annex'!$5:$6</definedName>
    <definedName name="_xlnm.Print_Titles" localSheetId="19">'8.Human Resources (SD) Annex'!$5:$6</definedName>
    <definedName name="_xlnm.Print_Titles" localSheetId="21">'9-A.Training Sub-Annex'!$3:$4</definedName>
    <definedName name="_xlnm.Print_Titles" localSheetId="8">'Annexure-1 Budgeting format'!$4:$5</definedName>
    <definedName name="_xlnm.Print_Titles" localSheetId="34">'NUHM-Non Metro Abst'!$5:$6</definedName>
  </definedNames>
  <calcPr calcId="124519"/>
  <fileRecoveryPr autoRecover="0"/>
</workbook>
</file>

<file path=xl/calcChain.xml><?xml version="1.0" encoding="utf-8"?>
<calcChain xmlns="http://schemas.openxmlformats.org/spreadsheetml/2006/main">
  <c r="P64" i="1"/>
  <c r="P60"/>
  <c r="AC151" i="15"/>
  <c r="AC165"/>
  <c r="AU48" i="3" l="1"/>
  <c r="AP108" i="49"/>
  <c r="AT144"/>
  <c r="AU116" i="65" l="1"/>
  <c r="AS116"/>
  <c r="AP116"/>
  <c r="AL116"/>
  <c r="AH116"/>
  <c r="AD116"/>
  <c r="Z116" l="1"/>
  <c r="AR116" s="1"/>
  <c r="AT116" s="1"/>
  <c r="AR53"/>
  <c r="AR52" s="1"/>
  <c r="AR51" s="1"/>
  <c r="AV131" i="49"/>
  <c r="AE13" i="9"/>
  <c r="AK33" i="12" l="1"/>
  <c r="AU166" i="15"/>
  <c r="AS166"/>
  <c r="AP166"/>
  <c r="AL166"/>
  <c r="AH166"/>
  <c r="AD166"/>
  <c r="AU164"/>
  <c r="AS164"/>
  <c r="AP164"/>
  <c r="AL164"/>
  <c r="AH164"/>
  <c r="AD164"/>
  <c r="AU180" l="1"/>
  <c r="AS180"/>
  <c r="AP180"/>
  <c r="AL180"/>
  <c r="AH180"/>
  <c r="AD180"/>
  <c r="AE75" i="16"/>
  <c r="AD177" i="15" l="1"/>
  <c r="AH177"/>
  <c r="AL177"/>
  <c r="AP177"/>
  <c r="AS177"/>
  <c r="W22" i="13"/>
  <c r="AU8" i="3" l="1"/>
  <c r="AS8"/>
  <c r="AP8"/>
  <c r="AL8"/>
  <c r="AH8"/>
  <c r="AD8"/>
  <c r="Z8"/>
  <c r="AR8" s="1"/>
  <c r="AT8" s="1"/>
  <c r="Q63" i="7" l="1"/>
  <c r="X52" i="2" l="1"/>
  <c r="W221" i="7" l="1"/>
  <c r="W164" i="6" l="1"/>
  <c r="W107" i="3" l="1"/>
  <c r="AA52" i="2" l="1"/>
  <c r="P9" i="12"/>
  <c r="W169" i="65" l="1"/>
  <c r="O169" s="1"/>
  <c r="AU169"/>
  <c r="O18"/>
  <c r="L23" i="47" l="1"/>
  <c r="M23"/>
  <c r="R55" i="49" l="1"/>
  <c r="R15"/>
  <c r="P21" i="9"/>
  <c r="AA15" i="16"/>
  <c r="P191" i="7"/>
  <c r="P80"/>
  <c r="P69"/>
  <c r="P139" l="1"/>
  <c r="P77"/>
  <c r="AU136"/>
  <c r="P124"/>
  <c r="AA26" i="10" l="1"/>
  <c r="Q94" i="4" l="1"/>
  <c r="AA10" i="8"/>
  <c r="AL106" i="49" l="1"/>
  <c r="AH106"/>
  <c r="AT141"/>
  <c r="AP141"/>
  <c r="AU252" i="7"/>
  <c r="AS252"/>
  <c r="AR252"/>
  <c r="AT252" s="1"/>
  <c r="AP252"/>
  <c r="AL252"/>
  <c r="AH252"/>
  <c r="AD252"/>
  <c r="AT82" i="12"/>
  <c r="AR82"/>
  <c r="AO82"/>
  <c r="AK82"/>
  <c r="AG82"/>
  <c r="AC82"/>
  <c r="AQ82" s="1"/>
  <c r="AS82" s="1"/>
  <c r="AT81"/>
  <c r="AR81"/>
  <c r="AO81"/>
  <c r="AK81"/>
  <c r="AG81"/>
  <c r="AC81"/>
  <c r="AQ81" s="1"/>
  <c r="AS81" s="1"/>
  <c r="AH117" i="3"/>
  <c r="AD117"/>
  <c r="AV49" i="2"/>
  <c r="AT49"/>
  <c r="AQ49"/>
  <c r="AM49"/>
  <c r="AI49"/>
  <c r="AE49"/>
  <c r="AH254" i="15"/>
  <c r="AO101" i="12" l="1"/>
  <c r="AK101"/>
  <c r="AG101"/>
  <c r="AM113" i="16"/>
  <c r="AV113"/>
  <c r="AQ113"/>
  <c r="AI113"/>
  <c r="AP273" i="7"/>
  <c r="AL273"/>
  <c r="AH273"/>
  <c r="X33" i="9"/>
  <c r="AP171" i="65" l="1"/>
  <c r="AO171"/>
  <c r="AN171"/>
  <c r="AL171"/>
  <c r="AK171"/>
  <c r="AJ171"/>
  <c r="AH171"/>
  <c r="AG171"/>
  <c r="AF171"/>
  <c r="AD171"/>
  <c r="AC171"/>
  <c r="AB171"/>
  <c r="Z171"/>
  <c r="AH120"/>
  <c r="AH69" i="7" l="1"/>
  <c r="AD69"/>
  <c r="AD95" i="15" l="1"/>
  <c r="AE51" i="8"/>
  <c r="AL54" i="6"/>
  <c r="Z231" i="15"/>
  <c r="AH26" i="49" l="1"/>
  <c r="AH27" i="7" l="1"/>
  <c r="AD27"/>
  <c r="W261" l="1"/>
  <c r="Z187"/>
  <c r="Z186"/>
  <c r="Z185"/>
  <c r="AD59" l="1"/>
  <c r="AH59"/>
  <c r="AD80"/>
  <c r="AD65"/>
  <c r="AU154" i="15" l="1"/>
  <c r="AS154"/>
  <c r="AP154"/>
  <c r="AL154"/>
  <c r="AH154"/>
  <c r="AD154"/>
  <c r="Z154"/>
  <c r="AR154" s="1"/>
  <c r="AO165"/>
  <c r="AP165" s="1"/>
  <c r="AK165"/>
  <c r="AL165" s="1"/>
  <c r="AG165"/>
  <c r="AH165" s="1"/>
  <c r="AO163"/>
  <c r="AK163"/>
  <c r="AG163"/>
  <c r="AC163"/>
  <c r="AB151"/>
  <c r="AG151"/>
  <c r="AF151"/>
  <c r="AK151"/>
  <c r="AJ151"/>
  <c r="AO151"/>
  <c r="AN151"/>
  <c r="AP152"/>
  <c r="AL152"/>
  <c r="AH152"/>
  <c r="AP151"/>
  <c r="AH8"/>
  <c r="AD8"/>
  <c r="AT154" l="1"/>
  <c r="AH151"/>
  <c r="AL151"/>
  <c r="AD66" i="65" l="1"/>
  <c r="AU57"/>
  <c r="AT57"/>
  <c r="AS57"/>
  <c r="AR57"/>
  <c r="O57"/>
  <c r="AP72"/>
  <c r="AL73"/>
  <c r="AL72"/>
  <c r="AH72"/>
  <c r="AC72"/>
  <c r="AH12" i="60"/>
  <c r="AD12"/>
  <c r="S13" i="49"/>
  <c r="W85" i="15" l="1"/>
  <c r="AU85"/>
  <c r="Q19" i="13" l="1"/>
  <c r="W12" i="15" l="1"/>
  <c r="AU112" l="1"/>
  <c r="AS112"/>
  <c r="AP112"/>
  <c r="AL112"/>
  <c r="AH112"/>
  <c r="AD112"/>
  <c r="Z112"/>
  <c r="AR112" s="1"/>
  <c r="W112"/>
  <c r="U112"/>
  <c r="O112" s="1"/>
  <c r="S112"/>
  <c r="R112"/>
  <c r="AU111"/>
  <c r="AS111"/>
  <c r="AP111"/>
  <c r="AL111"/>
  <c r="AH111"/>
  <c r="AD111"/>
  <c r="Z111"/>
  <c r="W111"/>
  <c r="U111"/>
  <c r="O111" s="1"/>
  <c r="S111"/>
  <c r="R111"/>
  <c r="AU110"/>
  <c r="AS110"/>
  <c r="AP110"/>
  <c r="AP109" s="1"/>
  <c r="AL110"/>
  <c r="AH110"/>
  <c r="AD110"/>
  <c r="Z110"/>
  <c r="W110"/>
  <c r="U110"/>
  <c r="O110" s="1"/>
  <c r="S110"/>
  <c r="R110"/>
  <c r="AD109"/>
  <c r="S109"/>
  <c r="O109"/>
  <c r="M109"/>
  <c r="AU108"/>
  <c r="AS108"/>
  <c r="AP108"/>
  <c r="AL108"/>
  <c r="AH108"/>
  <c r="AD108"/>
  <c r="Z108"/>
  <c r="W108"/>
  <c r="U108"/>
  <c r="S108"/>
  <c r="R108"/>
  <c r="AU107"/>
  <c r="AS107"/>
  <c r="AP107"/>
  <c r="AL107"/>
  <c r="AH107"/>
  <c r="AD107"/>
  <c r="Z107"/>
  <c r="W107"/>
  <c r="U107"/>
  <c r="S107"/>
  <c r="R107"/>
  <c r="AU106"/>
  <c r="AS106"/>
  <c r="AP106"/>
  <c r="AL106"/>
  <c r="AH106"/>
  <c r="AD106"/>
  <c r="Z106"/>
  <c r="W106"/>
  <c r="U106"/>
  <c r="O106" s="1"/>
  <c r="S106"/>
  <c r="R106"/>
  <c r="AU105"/>
  <c r="AS105"/>
  <c r="AP105"/>
  <c r="AL105"/>
  <c r="AH105"/>
  <c r="AD105"/>
  <c r="Z105"/>
  <c r="W105"/>
  <c r="U105"/>
  <c r="O105" s="1"/>
  <c r="S105"/>
  <c r="R105"/>
  <c r="AU104"/>
  <c r="AS104"/>
  <c r="AP104"/>
  <c r="AL104"/>
  <c r="AH104"/>
  <c r="AD104"/>
  <c r="Z104"/>
  <c r="W104"/>
  <c r="U104"/>
  <c r="O104" s="1"/>
  <c r="S104"/>
  <c r="R104"/>
  <c r="AU103"/>
  <c r="AS103"/>
  <c r="AP103"/>
  <c r="AL103"/>
  <c r="AH103"/>
  <c r="AD103"/>
  <c r="Z103"/>
  <c r="W103"/>
  <c r="U103"/>
  <c r="O103" s="1"/>
  <c r="S103"/>
  <c r="R103"/>
  <c r="AU102"/>
  <c r="AS102"/>
  <c r="AP102"/>
  <c r="AL102"/>
  <c r="AH102"/>
  <c r="AD102"/>
  <c r="Z102"/>
  <c r="W102"/>
  <c r="U102"/>
  <c r="S102"/>
  <c r="R102"/>
  <c r="S101"/>
  <c r="O101"/>
  <c r="AU100"/>
  <c r="AS100"/>
  <c r="AP100"/>
  <c r="AL100"/>
  <c r="AR102" l="1"/>
  <c r="T102" s="1"/>
  <c r="V102" s="1"/>
  <c r="AH101"/>
  <c r="AR106"/>
  <c r="AT106" s="1"/>
  <c r="AP101"/>
  <c r="AR104"/>
  <c r="AT104" s="1"/>
  <c r="AR105"/>
  <c r="T105" s="1"/>
  <c r="V105" s="1"/>
  <c r="AR111"/>
  <c r="AT111" s="1"/>
  <c r="AL101"/>
  <c r="AR107"/>
  <c r="T107" s="1"/>
  <c r="V107" s="1"/>
  <c r="AD101"/>
  <c r="AR108"/>
  <c r="AT108" s="1"/>
  <c r="AL109"/>
  <c r="Z101"/>
  <c r="AH109"/>
  <c r="AR110"/>
  <c r="T112"/>
  <c r="AT112"/>
  <c r="T111"/>
  <c r="AR103"/>
  <c r="AT103" s="1"/>
  <c r="T104"/>
  <c r="AT105"/>
  <c r="Z109"/>
  <c r="AH100"/>
  <c r="AH99" s="1"/>
  <c r="AD100"/>
  <c r="Z100"/>
  <c r="W100"/>
  <c r="U100"/>
  <c r="S100"/>
  <c r="R100"/>
  <c r="Z99"/>
  <c r="S99"/>
  <c r="O99"/>
  <c r="AU98"/>
  <c r="AS98"/>
  <c r="AP98"/>
  <c r="AL98"/>
  <c r="AH98"/>
  <c r="AD98"/>
  <c r="Z98"/>
  <c r="W98"/>
  <c r="U98"/>
  <c r="S98"/>
  <c r="R98"/>
  <c r="O98"/>
  <c r="AU97"/>
  <c r="AS97"/>
  <c r="AP97"/>
  <c r="AL97"/>
  <c r="AH97"/>
  <c r="AD97"/>
  <c r="Z97"/>
  <c r="W97"/>
  <c r="U97"/>
  <c r="S97"/>
  <c r="R97"/>
  <c r="O97"/>
  <c r="AU96"/>
  <c r="AS96"/>
  <c r="AP96"/>
  <c r="AL96"/>
  <c r="AH96"/>
  <c r="AD96"/>
  <c r="Z96"/>
  <c r="W96"/>
  <c r="U96"/>
  <c r="S96"/>
  <c r="R96"/>
  <c r="O96"/>
  <c r="AU95"/>
  <c r="AS95"/>
  <c r="AP95"/>
  <c r="AL95"/>
  <c r="AH95"/>
  <c r="Z95"/>
  <c r="W95"/>
  <c r="U95"/>
  <c r="O95" s="1"/>
  <c r="S95"/>
  <c r="S93" s="1"/>
  <c r="R95"/>
  <c r="AU94"/>
  <c r="AS94"/>
  <c r="AP94"/>
  <c r="AP93" s="1"/>
  <c r="AL94"/>
  <c r="AH94"/>
  <c r="AD94"/>
  <c r="Z94"/>
  <c r="W94"/>
  <c r="U94"/>
  <c r="S94"/>
  <c r="R94"/>
  <c r="O93"/>
  <c r="M93"/>
  <c r="U92"/>
  <c r="O92" s="1"/>
  <c r="M92"/>
  <c r="AU91"/>
  <c r="AS91"/>
  <c r="AP91"/>
  <c r="AL91"/>
  <c r="AH91"/>
  <c r="AD91"/>
  <c r="Z91"/>
  <c r="W91"/>
  <c r="U91"/>
  <c r="O91" s="1"/>
  <c r="S91"/>
  <c r="R91"/>
  <c r="O90"/>
  <c r="M90"/>
  <c r="AU89"/>
  <c r="AS89"/>
  <c r="AP89"/>
  <c r="AL89"/>
  <c r="AL88" s="1"/>
  <c r="AH89"/>
  <c r="AH88" s="1"/>
  <c r="AD88" s="1"/>
  <c r="Z88" s="1"/>
  <c r="AD89"/>
  <c r="Z89"/>
  <c r="W89"/>
  <c r="U89"/>
  <c r="O89" s="1"/>
  <c r="S89"/>
  <c r="S88" s="1"/>
  <c r="R89"/>
  <c r="O88"/>
  <c r="M88"/>
  <c r="AU87"/>
  <c r="AS87"/>
  <c r="AP87"/>
  <c r="AL87"/>
  <c r="AH87"/>
  <c r="AD87"/>
  <c r="Z87"/>
  <c r="W87"/>
  <c r="U87"/>
  <c r="S87"/>
  <c r="R87"/>
  <c r="O87"/>
  <c r="AU86"/>
  <c r="AS86"/>
  <c r="AP86"/>
  <c r="AL86"/>
  <c r="AH86"/>
  <c r="AD86"/>
  <c r="Z86"/>
  <c r="W86"/>
  <c r="U86"/>
  <c r="O86" s="1"/>
  <c r="S86"/>
  <c r="R86"/>
  <c r="AS85"/>
  <c r="AP85"/>
  <c r="AL85"/>
  <c r="AH85"/>
  <c r="AD85"/>
  <c r="Z85"/>
  <c r="AR85" s="1"/>
  <c r="U85"/>
  <c r="S85"/>
  <c r="R85"/>
  <c r="AU84"/>
  <c r="AS84"/>
  <c r="AP84"/>
  <c r="AP83" s="1"/>
  <c r="AL84"/>
  <c r="AL83" s="1"/>
  <c r="AH84"/>
  <c r="AD84"/>
  <c r="Z84"/>
  <c r="W84"/>
  <c r="U84"/>
  <c r="S84"/>
  <c r="R84"/>
  <c r="S83"/>
  <c r="O83"/>
  <c r="M83"/>
  <c r="AU82"/>
  <c r="AS82"/>
  <c r="AP82"/>
  <c r="AL82"/>
  <c r="AH82"/>
  <c r="AD82"/>
  <c r="Z82"/>
  <c r="AR82" s="1"/>
  <c r="AT82" s="1"/>
  <c r="W82"/>
  <c r="U82"/>
  <c r="O82" s="1"/>
  <c r="S82"/>
  <c r="R82"/>
  <c r="AU81"/>
  <c r="AS81"/>
  <c r="AP81"/>
  <c r="AL81"/>
  <c r="AH81"/>
  <c r="AD81"/>
  <c r="Z81"/>
  <c r="W81"/>
  <c r="U81"/>
  <c r="O81" s="1"/>
  <c r="S81"/>
  <c r="R81"/>
  <c r="AU80"/>
  <c r="AS80"/>
  <c r="AP80"/>
  <c r="AL80"/>
  <c r="AH80"/>
  <c r="AD80"/>
  <c r="Z80"/>
  <c r="W80"/>
  <c r="U80"/>
  <c r="O80" s="1"/>
  <c r="S80"/>
  <c r="R80"/>
  <c r="AU79"/>
  <c r="AS79"/>
  <c r="AP79"/>
  <c r="AL79"/>
  <c r="AH79"/>
  <c r="AD79"/>
  <c r="Z79"/>
  <c r="W79"/>
  <c r="U79"/>
  <c r="O79" s="1"/>
  <c r="S79"/>
  <c r="R79"/>
  <c r="AU78"/>
  <c r="AS78"/>
  <c r="AP78"/>
  <c r="AL78"/>
  <c r="AH78"/>
  <c r="AD78"/>
  <c r="Z78"/>
  <c r="W78"/>
  <c r="U78"/>
  <c r="S78"/>
  <c r="R78"/>
  <c r="AU77"/>
  <c r="AS77"/>
  <c r="AP77"/>
  <c r="AP76" s="1"/>
  <c r="AL77"/>
  <c r="AH77"/>
  <c r="AH76" s="1"/>
  <c r="AD77"/>
  <c r="Z77"/>
  <c r="W77"/>
  <c r="U77"/>
  <c r="S77"/>
  <c r="R77"/>
  <c r="S76"/>
  <c r="O76"/>
  <c r="M76"/>
  <c r="AU75"/>
  <c r="AS75"/>
  <c r="AP75"/>
  <c r="AL75"/>
  <c r="AH75"/>
  <c r="AD75"/>
  <c r="Z75"/>
  <c r="W75"/>
  <c r="U75"/>
  <c r="S75"/>
  <c r="S73" s="1"/>
  <c r="R75"/>
  <c r="O75"/>
  <c r="AU74"/>
  <c r="AS74"/>
  <c r="AP74"/>
  <c r="AL74"/>
  <c r="AH74"/>
  <c r="AH73" s="1"/>
  <c r="AD74"/>
  <c r="AR74" s="1"/>
  <c r="AT74" s="1"/>
  <c r="W74"/>
  <c r="U74"/>
  <c r="O74" s="1"/>
  <c r="S74"/>
  <c r="R74"/>
  <c r="O73"/>
  <c r="M73"/>
  <c r="U72"/>
  <c r="O72" s="1"/>
  <c r="M72"/>
  <c r="AT102" l="1"/>
  <c r="M102"/>
  <c r="N102" s="1"/>
  <c r="AH83"/>
  <c r="AR96"/>
  <c r="AT96" s="1"/>
  <c r="AR97"/>
  <c r="T97" s="1"/>
  <c r="V97" s="1"/>
  <c r="AR109"/>
  <c r="AT107"/>
  <c r="AR75"/>
  <c r="AT75" s="1"/>
  <c r="AP73"/>
  <c r="AL76"/>
  <c r="AL93"/>
  <c r="T110"/>
  <c r="V110" s="1"/>
  <c r="Z76"/>
  <c r="AD99"/>
  <c r="T106"/>
  <c r="V106" s="1"/>
  <c r="AR98"/>
  <c r="T98" s="1"/>
  <c r="AD76"/>
  <c r="AR86"/>
  <c r="AT86" s="1"/>
  <c r="AR87"/>
  <c r="AT87" s="1"/>
  <c r="AD73"/>
  <c r="Z73" s="1"/>
  <c r="AR78"/>
  <c r="T78" s="1"/>
  <c r="AR79"/>
  <c r="AT79" s="1"/>
  <c r="AR80"/>
  <c r="T80" s="1"/>
  <c r="M80" s="1"/>
  <c r="N80" s="1"/>
  <c r="P80" s="1"/>
  <c r="AR81"/>
  <c r="AR91"/>
  <c r="AT91" s="1"/>
  <c r="T103"/>
  <c r="M103" s="1"/>
  <c r="N103" s="1"/>
  <c r="P103" s="1"/>
  <c r="Z83"/>
  <c r="AD93"/>
  <c r="AT110"/>
  <c r="T108"/>
  <c r="AL73"/>
  <c r="AD83"/>
  <c r="AR89"/>
  <c r="AR88" s="1"/>
  <c r="AP88" s="1"/>
  <c r="AR94"/>
  <c r="T94" s="1"/>
  <c r="M94" s="1"/>
  <c r="AH93"/>
  <c r="AR95"/>
  <c r="T95" s="1"/>
  <c r="V95" s="1"/>
  <c r="AT81"/>
  <c r="T81"/>
  <c r="T85"/>
  <c r="AT85"/>
  <c r="AT89"/>
  <c r="AT98"/>
  <c r="M104"/>
  <c r="N104" s="1"/>
  <c r="P104" s="1"/>
  <c r="V104"/>
  <c r="Z93"/>
  <c r="AT97"/>
  <c r="M108"/>
  <c r="N108" s="1"/>
  <c r="V108"/>
  <c r="AR84"/>
  <c r="T74"/>
  <c r="M74" s="1"/>
  <c r="N74" s="1"/>
  <c r="P74" s="1"/>
  <c r="AR100"/>
  <c r="AR77"/>
  <c r="T82"/>
  <c r="T89"/>
  <c r="AR101"/>
  <c r="M106"/>
  <c r="N106" s="1"/>
  <c r="P106" s="1"/>
  <c r="V112"/>
  <c r="M112"/>
  <c r="N112" s="1"/>
  <c r="P112" s="1"/>
  <c r="V111"/>
  <c r="V109" s="1"/>
  <c r="M111"/>
  <c r="N111" s="1"/>
  <c r="P111" s="1"/>
  <c r="T96"/>
  <c r="AU71"/>
  <c r="AS71"/>
  <c r="AP71"/>
  <c r="AL71"/>
  <c r="AH71"/>
  <c r="AD71"/>
  <c r="Z71"/>
  <c r="W71"/>
  <c r="U71"/>
  <c r="O71" s="1"/>
  <c r="S71"/>
  <c r="R71"/>
  <c r="AU70"/>
  <c r="AS70"/>
  <c r="AP70"/>
  <c r="AL70"/>
  <c r="AL69" s="1"/>
  <c r="AH70"/>
  <c r="AD70"/>
  <c r="Z70"/>
  <c r="Z69" s="1"/>
  <c r="W70"/>
  <c r="U70"/>
  <c r="S70"/>
  <c r="R70"/>
  <c r="S69"/>
  <c r="O69"/>
  <c r="M69"/>
  <c r="AU68"/>
  <c r="AS68"/>
  <c r="AP68"/>
  <c r="AL68"/>
  <c r="AH68"/>
  <c r="AD68"/>
  <c r="Z68"/>
  <c r="W68"/>
  <c r="U68"/>
  <c r="AU67"/>
  <c r="AS67"/>
  <c r="AP67"/>
  <c r="AL67"/>
  <c r="AH67"/>
  <c r="AD67"/>
  <c r="Z67"/>
  <c r="W67"/>
  <c r="U67"/>
  <c r="O67" s="1"/>
  <c r="AU66"/>
  <c r="AS66"/>
  <c r="AP66"/>
  <c r="AL66"/>
  <c r="AH66"/>
  <c r="AD66"/>
  <c r="Z66"/>
  <c r="Z65" s="1"/>
  <c r="W66"/>
  <c r="U66"/>
  <c r="O66"/>
  <c r="AP65"/>
  <c r="S65"/>
  <c r="O65"/>
  <c r="M65"/>
  <c r="AU64"/>
  <c r="AS64"/>
  <c r="AP64"/>
  <c r="AL64"/>
  <c r="AH64"/>
  <c r="AD64"/>
  <c r="Z64"/>
  <c r="W64"/>
  <c r="U64"/>
  <c r="AU63"/>
  <c r="AS63"/>
  <c r="AP63"/>
  <c r="AL63"/>
  <c r="AH63"/>
  <c r="AD63"/>
  <c r="Z63"/>
  <c r="W63"/>
  <c r="U63"/>
  <c r="O63" s="1"/>
  <c r="AU62"/>
  <c r="AS62"/>
  <c r="AP62"/>
  <c r="AL62"/>
  <c r="AH62"/>
  <c r="AD62"/>
  <c r="AR64" l="1"/>
  <c r="AT64" s="1"/>
  <c r="T87"/>
  <c r="V87" s="1"/>
  <c r="V103"/>
  <c r="V101" s="1"/>
  <c r="T101" s="1"/>
  <c r="M101" s="1"/>
  <c r="T91"/>
  <c r="AR73"/>
  <c r="AT78"/>
  <c r="AL65"/>
  <c r="AH65" s="1"/>
  <c r="T75"/>
  <c r="V75" s="1"/>
  <c r="AP69"/>
  <c r="AR63"/>
  <c r="T63" s="1"/>
  <c r="M63" s="1"/>
  <c r="N63" s="1"/>
  <c r="AR68"/>
  <c r="AT68" s="1"/>
  <c r="AT80"/>
  <c r="V80"/>
  <c r="T86"/>
  <c r="V86" s="1"/>
  <c r="AR70"/>
  <c r="AT70" s="1"/>
  <c r="P63"/>
  <c r="T79"/>
  <c r="V79" s="1"/>
  <c r="AR93"/>
  <c r="M95"/>
  <c r="N95" s="1"/>
  <c r="P95" s="1"/>
  <c r="AT94"/>
  <c r="V94"/>
  <c r="AT95"/>
  <c r="M96"/>
  <c r="N96" s="1"/>
  <c r="P96" s="1"/>
  <c r="V96"/>
  <c r="AT84"/>
  <c r="T84"/>
  <c r="AR83"/>
  <c r="M85"/>
  <c r="N85" s="1"/>
  <c r="V85"/>
  <c r="M89"/>
  <c r="N89" s="1"/>
  <c r="P89" s="1"/>
  <c r="P88" s="1"/>
  <c r="V89"/>
  <c r="V88" s="1"/>
  <c r="V91"/>
  <c r="M91"/>
  <c r="AR67"/>
  <c r="T67" s="1"/>
  <c r="AT77"/>
  <c r="T77"/>
  <c r="AR76"/>
  <c r="AH69"/>
  <c r="M81"/>
  <c r="N81" s="1"/>
  <c r="P81" s="1"/>
  <c r="V81"/>
  <c r="AT100"/>
  <c r="T100"/>
  <c r="AR99"/>
  <c r="AP99" s="1"/>
  <c r="AL99" s="1"/>
  <c r="V98"/>
  <c r="M98"/>
  <c r="N98" s="1"/>
  <c r="P98" s="1"/>
  <c r="M78"/>
  <c r="N78" s="1"/>
  <c r="V78"/>
  <c r="AD65"/>
  <c r="AD69"/>
  <c r="V74"/>
  <c r="M82"/>
  <c r="N82" s="1"/>
  <c r="P82" s="1"/>
  <c r="V82"/>
  <c r="AT67"/>
  <c r="O64"/>
  <c r="AR66"/>
  <c r="T66" s="1"/>
  <c r="AT71"/>
  <c r="AR71"/>
  <c r="Z62"/>
  <c r="AR62" s="1"/>
  <c r="T62" s="1"/>
  <c r="W62"/>
  <c r="U62"/>
  <c r="S62"/>
  <c r="R62"/>
  <c r="AU61"/>
  <c r="AS61"/>
  <c r="AP61"/>
  <c r="AL61"/>
  <c r="AH61"/>
  <c r="AD61"/>
  <c r="Z61"/>
  <c r="W61"/>
  <c r="U61"/>
  <c r="S61"/>
  <c r="AU60"/>
  <c r="AS60"/>
  <c r="AP60"/>
  <c r="AL60"/>
  <c r="AH60"/>
  <c r="AH59" s="1"/>
  <c r="AD60"/>
  <c r="AD59" s="1"/>
  <c r="Z60"/>
  <c r="W60"/>
  <c r="U60"/>
  <c r="S60"/>
  <c r="R60"/>
  <c r="Z59"/>
  <c r="O59"/>
  <c r="M59"/>
  <c r="AU58"/>
  <c r="AS58"/>
  <c r="AP58"/>
  <c r="AL58"/>
  <c r="AH58"/>
  <c r="AD58"/>
  <c r="Z58"/>
  <c r="W58"/>
  <c r="U58"/>
  <c r="O58" s="1"/>
  <c r="AU57"/>
  <c r="AS57"/>
  <c r="AP57"/>
  <c r="AL57"/>
  <c r="AH57"/>
  <c r="AH55" s="1"/>
  <c r="AD57"/>
  <c r="Z57"/>
  <c r="W57"/>
  <c r="U57"/>
  <c r="O57" s="1"/>
  <c r="AU56"/>
  <c r="AS56"/>
  <c r="AP56"/>
  <c r="AP55" s="1"/>
  <c r="AL56"/>
  <c r="AH56"/>
  <c r="AD56"/>
  <c r="Z56"/>
  <c r="Z55" s="1"/>
  <c r="W56"/>
  <c r="U56"/>
  <c r="O56" s="1"/>
  <c r="S55"/>
  <c r="O55"/>
  <c r="M55"/>
  <c r="AU54"/>
  <c r="AS54"/>
  <c r="AP54"/>
  <c r="AL54"/>
  <c r="AH54"/>
  <c r="AD54"/>
  <c r="Z54"/>
  <c r="W54"/>
  <c r="U54"/>
  <c r="AL53"/>
  <c r="AH53" s="1"/>
  <c r="S53"/>
  <c r="O53"/>
  <c r="M53"/>
  <c r="AU52"/>
  <c r="AS52"/>
  <c r="AP52"/>
  <c r="AL52"/>
  <c r="AH52"/>
  <c r="AD52"/>
  <c r="Z52"/>
  <c r="W52"/>
  <c r="U52"/>
  <c r="S52"/>
  <c r="R52"/>
  <c r="AU51"/>
  <c r="AS51"/>
  <c r="AP51"/>
  <c r="AP50" s="1"/>
  <c r="AL51"/>
  <c r="AH51"/>
  <c r="AD51"/>
  <c r="Z51"/>
  <c r="W51"/>
  <c r="U51"/>
  <c r="O51" s="1"/>
  <c r="S51"/>
  <c r="R51"/>
  <c r="AL50"/>
  <c r="S50"/>
  <c r="O50"/>
  <c r="M50"/>
  <c r="AU49"/>
  <c r="AS49"/>
  <c r="AR49"/>
  <c r="AT49" s="1"/>
  <c r="AP49"/>
  <c r="AL49"/>
  <c r="AH49"/>
  <c r="AD49"/>
  <c r="Z49"/>
  <c r="W49"/>
  <c r="U49"/>
  <c r="O49" s="1"/>
  <c r="S49"/>
  <c r="R49"/>
  <c r="AU48"/>
  <c r="AS48"/>
  <c r="AP48"/>
  <c r="AL48"/>
  <c r="AH48"/>
  <c r="AH47" s="1"/>
  <c r="AD48"/>
  <c r="AD47" s="1"/>
  <c r="Z48"/>
  <c r="Z47" s="1"/>
  <c r="W48"/>
  <c r="U48"/>
  <c r="O48" s="1"/>
  <c r="S48"/>
  <c r="R48"/>
  <c r="AR47"/>
  <c r="AP47"/>
  <c r="AL47"/>
  <c r="S47"/>
  <c r="O47"/>
  <c r="M47"/>
  <c r="AU46"/>
  <c r="AS46"/>
  <c r="AP46"/>
  <c r="AL46"/>
  <c r="AH46"/>
  <c r="AD46"/>
  <c r="Z46"/>
  <c r="W46"/>
  <c r="U46"/>
  <c r="O46" s="1"/>
  <c r="AU45"/>
  <c r="AS45"/>
  <c r="AP45"/>
  <c r="AL45"/>
  <c r="AH45"/>
  <c r="AD45"/>
  <c r="Z45"/>
  <c r="W45"/>
  <c r="U45"/>
  <c r="AU44"/>
  <c r="AS44"/>
  <c r="AP44"/>
  <c r="AL44"/>
  <c r="AL42" s="1"/>
  <c r="AH44"/>
  <c r="AH42" s="1"/>
  <c r="AD44"/>
  <c r="Z44"/>
  <c r="W44"/>
  <c r="U44"/>
  <c r="AU43"/>
  <c r="AS43"/>
  <c r="AP43"/>
  <c r="AP42" s="1"/>
  <c r="AL43"/>
  <c r="AH43"/>
  <c r="AD43"/>
  <c r="Z43"/>
  <c r="W43"/>
  <c r="U43"/>
  <c r="O43" s="1"/>
  <c r="S42"/>
  <c r="O42"/>
  <c r="M42"/>
  <c r="O41"/>
  <c r="M41"/>
  <c r="AU40"/>
  <c r="AS40"/>
  <c r="AP40"/>
  <c r="AL40"/>
  <c r="AH40"/>
  <c r="AD40"/>
  <c r="Z40"/>
  <c r="W40"/>
  <c r="U40"/>
  <c r="O40" s="1"/>
  <c r="S40"/>
  <c r="R40"/>
  <c r="AU39"/>
  <c r="AS39"/>
  <c r="AP39"/>
  <c r="AL39"/>
  <c r="AH39"/>
  <c r="AH38" s="1"/>
  <c r="AD39"/>
  <c r="AD38" s="1"/>
  <c r="Z39"/>
  <c r="W39"/>
  <c r="U39"/>
  <c r="S39"/>
  <c r="S38" s="1"/>
  <c r="R39"/>
  <c r="O39"/>
  <c r="O38"/>
  <c r="M38"/>
  <c r="AU37"/>
  <c r="AS37"/>
  <c r="AP37"/>
  <c r="AL37"/>
  <c r="AH37"/>
  <c r="AD37"/>
  <c r="Z37"/>
  <c r="W37"/>
  <c r="U37"/>
  <c r="O37" s="1"/>
  <c r="S37"/>
  <c r="R37"/>
  <c r="AU36"/>
  <c r="AS36"/>
  <c r="AP36"/>
  <c r="AL36"/>
  <c r="AD50" l="1"/>
  <c r="AR52"/>
  <c r="AT52" s="1"/>
  <c r="T64"/>
  <c r="M64" s="1"/>
  <c r="M75"/>
  <c r="N75" s="1"/>
  <c r="P75" s="1"/>
  <c r="P73" s="1"/>
  <c r="M87"/>
  <c r="N87" s="1"/>
  <c r="P87" s="1"/>
  <c r="V93"/>
  <c r="AR37"/>
  <c r="T37" s="1"/>
  <c r="AD53"/>
  <c r="Z53" s="1"/>
  <c r="AR46"/>
  <c r="T46" s="1"/>
  <c r="V46" s="1"/>
  <c r="AH50"/>
  <c r="AD55"/>
  <c r="M86"/>
  <c r="N86" s="1"/>
  <c r="P86" s="1"/>
  <c r="AT63"/>
  <c r="AR58"/>
  <c r="T58" s="1"/>
  <c r="AR57"/>
  <c r="AT57" s="1"/>
  <c r="T70"/>
  <c r="V70" s="1"/>
  <c r="AR48"/>
  <c r="AT48" s="1"/>
  <c r="AR40"/>
  <c r="T40" s="1"/>
  <c r="V63"/>
  <c r="AR39"/>
  <c r="T39" s="1"/>
  <c r="Z38"/>
  <c r="AP38"/>
  <c r="AL55"/>
  <c r="M79"/>
  <c r="N79" s="1"/>
  <c r="P79" s="1"/>
  <c r="T68"/>
  <c r="V68" s="1"/>
  <c r="AL38"/>
  <c r="AR43"/>
  <c r="T43" s="1"/>
  <c r="M43" s="1"/>
  <c r="N43" s="1"/>
  <c r="P43" s="1"/>
  <c r="AR45"/>
  <c r="AT45" s="1"/>
  <c r="Z50"/>
  <c r="AR54"/>
  <c r="AR60"/>
  <c r="T60" s="1"/>
  <c r="V60" s="1"/>
  <c r="V59" s="1"/>
  <c r="AR61"/>
  <c r="T61" s="1"/>
  <c r="M61" s="1"/>
  <c r="V73"/>
  <c r="AT54"/>
  <c r="AR53"/>
  <c r="AP53" s="1"/>
  <c r="T54"/>
  <c r="V40"/>
  <c r="M40"/>
  <c r="N40" s="1"/>
  <c r="P40" s="1"/>
  <c r="M77"/>
  <c r="N77" s="1"/>
  <c r="V77"/>
  <c r="V76" s="1"/>
  <c r="AR51"/>
  <c r="AR56"/>
  <c r="M84"/>
  <c r="N84" s="1"/>
  <c r="V84"/>
  <c r="V83" s="1"/>
  <c r="AT40"/>
  <c r="Z42"/>
  <c r="T49"/>
  <c r="M100"/>
  <c r="N100" s="1"/>
  <c r="V100"/>
  <c r="V99" s="1"/>
  <c r="T99" s="1"/>
  <c r="M99" s="1"/>
  <c r="V64"/>
  <c r="AR90"/>
  <c r="AP90" s="1"/>
  <c r="AL90" s="1"/>
  <c r="AH90" s="1"/>
  <c r="AD90" s="1"/>
  <c r="Z90" s="1"/>
  <c r="V90" s="1"/>
  <c r="S90" s="1"/>
  <c r="N91"/>
  <c r="P91" s="1"/>
  <c r="P90" s="1"/>
  <c r="T45"/>
  <c r="M45" s="1"/>
  <c r="T48"/>
  <c r="V66"/>
  <c r="AT66"/>
  <c r="V67"/>
  <c r="AD42"/>
  <c r="AR69"/>
  <c r="T71"/>
  <c r="AR44"/>
  <c r="AT44" s="1"/>
  <c r="M62"/>
  <c r="N62" s="1"/>
  <c r="V62"/>
  <c r="AT62"/>
  <c r="S59"/>
  <c r="AH36"/>
  <c r="AH35" s="1"/>
  <c r="AD36"/>
  <c r="AD35" s="1"/>
  <c r="Z36"/>
  <c r="Z35" s="1"/>
  <c r="W36"/>
  <c r="U36"/>
  <c r="S36"/>
  <c r="R36"/>
  <c r="AP35"/>
  <c r="AL35"/>
  <c r="S35"/>
  <c r="O35"/>
  <c r="M35"/>
  <c r="AU34"/>
  <c r="AS34"/>
  <c r="AP34"/>
  <c r="AL34"/>
  <c r="AH34"/>
  <c r="AD34"/>
  <c r="Z34"/>
  <c r="W34"/>
  <c r="U34"/>
  <c r="O34" s="1"/>
  <c r="S34"/>
  <c r="R34"/>
  <c r="AU33"/>
  <c r="AS33"/>
  <c r="AP33"/>
  <c r="AL33"/>
  <c r="AH33"/>
  <c r="AD33"/>
  <c r="Z33"/>
  <c r="W33"/>
  <c r="U33"/>
  <c r="O33" s="1"/>
  <c r="S33"/>
  <c r="R33"/>
  <c r="AU32"/>
  <c r="AS32"/>
  <c r="AP32"/>
  <c r="AL32"/>
  <c r="AH32"/>
  <c r="AD32"/>
  <c r="Z32"/>
  <c r="AR32" s="1"/>
  <c r="AT32" s="1"/>
  <c r="W32"/>
  <c r="U32"/>
  <c r="O32" s="1"/>
  <c r="S32"/>
  <c r="R32"/>
  <c r="AU31"/>
  <c r="AS31"/>
  <c r="AP31"/>
  <c r="AL31"/>
  <c r="AH31"/>
  <c r="AD31"/>
  <c r="Z31"/>
  <c r="W31"/>
  <c r="U31"/>
  <c r="O31" s="1"/>
  <c r="S31"/>
  <c r="R31"/>
  <c r="AU30"/>
  <c r="AS30"/>
  <c r="AP30"/>
  <c r="AL30"/>
  <c r="AH30"/>
  <c r="AD30"/>
  <c r="Z30"/>
  <c r="W30"/>
  <c r="U30"/>
  <c r="O30" s="1"/>
  <c r="S30"/>
  <c r="S29" s="1"/>
  <c r="R30"/>
  <c r="O29"/>
  <c r="M29"/>
  <c r="AU28"/>
  <c r="AS28"/>
  <c r="AP28"/>
  <c r="AL28"/>
  <c r="AH28"/>
  <c r="AD28"/>
  <c r="Z28"/>
  <c r="W28"/>
  <c r="U28"/>
  <c r="O28" s="1"/>
  <c r="S28"/>
  <c r="R28"/>
  <c r="AU27"/>
  <c r="AS27"/>
  <c r="AP27"/>
  <c r="AL27"/>
  <c r="AL26" s="1"/>
  <c r="AH27"/>
  <c r="AD27"/>
  <c r="Z27"/>
  <c r="W27"/>
  <c r="U27"/>
  <c r="O27" s="1"/>
  <c r="S27"/>
  <c r="R27"/>
  <c r="S26"/>
  <c r="O26"/>
  <c r="M26"/>
  <c r="AU25"/>
  <c r="AS25"/>
  <c r="AP25"/>
  <c r="AL25"/>
  <c r="AH25"/>
  <c r="AD25"/>
  <c r="Z25"/>
  <c r="W25"/>
  <c r="U25"/>
  <c r="O25" s="1"/>
  <c r="S25"/>
  <c r="R25"/>
  <c r="AU24"/>
  <c r="AS24"/>
  <c r="AP24"/>
  <c r="AL24"/>
  <c r="AH24"/>
  <c r="AD24"/>
  <c r="Z24"/>
  <c r="AR24" s="1"/>
  <c r="W24"/>
  <c r="U24"/>
  <c r="O24" s="1"/>
  <c r="S24"/>
  <c r="R24"/>
  <c r="AU23"/>
  <c r="AS23"/>
  <c r="AP23"/>
  <c r="AL23"/>
  <c r="AH23"/>
  <c r="AD23"/>
  <c r="Z23"/>
  <c r="W23"/>
  <c r="U23"/>
  <c r="O23" s="1"/>
  <c r="S23"/>
  <c r="R23"/>
  <c r="AU22"/>
  <c r="AS22"/>
  <c r="AP22"/>
  <c r="AL22"/>
  <c r="AH22"/>
  <c r="AD22"/>
  <c r="Z22"/>
  <c r="W22"/>
  <c r="U22"/>
  <c r="O22" s="1"/>
  <c r="S22"/>
  <c r="R22"/>
  <c r="AU21"/>
  <c r="AS21"/>
  <c r="AP21"/>
  <c r="AL21"/>
  <c r="AH21"/>
  <c r="AD21"/>
  <c r="Z21"/>
  <c r="W21"/>
  <c r="U21"/>
  <c r="O21" s="1"/>
  <c r="S21"/>
  <c r="R21"/>
  <c r="AU20"/>
  <c r="AS20"/>
  <c r="AP20"/>
  <c r="AL20"/>
  <c r="AH20"/>
  <c r="AH19" s="1"/>
  <c r="AD20"/>
  <c r="Z20"/>
  <c r="W20"/>
  <c r="U20"/>
  <c r="O20" s="1"/>
  <c r="S20"/>
  <c r="R20"/>
  <c r="S19"/>
  <c r="O19"/>
  <c r="M19"/>
  <c r="AU18"/>
  <c r="AS18"/>
  <c r="AT60" l="1"/>
  <c r="M68"/>
  <c r="M60"/>
  <c r="N60" s="1"/>
  <c r="AD19"/>
  <c r="AT58"/>
  <c r="AR21"/>
  <c r="AT21" s="1"/>
  <c r="AT37"/>
  <c r="T57"/>
  <c r="V57" s="1"/>
  <c r="AR25"/>
  <c r="AT25" s="1"/>
  <c r="AR22"/>
  <c r="AT22" s="1"/>
  <c r="Z26"/>
  <c r="T52"/>
  <c r="V52" s="1"/>
  <c r="AR59"/>
  <c r="AP59" s="1"/>
  <c r="AL59" s="1"/>
  <c r="AT46"/>
  <c r="V45"/>
  <c r="AH26"/>
  <c r="AP19"/>
  <c r="AD26"/>
  <c r="AR30"/>
  <c r="AT30" s="1"/>
  <c r="AR33"/>
  <c r="V43"/>
  <c r="AT39"/>
  <c r="Z19"/>
  <c r="AR34"/>
  <c r="AT61"/>
  <c r="AR38"/>
  <c r="AR20"/>
  <c r="AT20" s="1"/>
  <c r="AR27"/>
  <c r="AR26" s="1"/>
  <c r="AR28"/>
  <c r="T28" s="1"/>
  <c r="V28" s="1"/>
  <c r="M70"/>
  <c r="N70" s="1"/>
  <c r="AP26"/>
  <c r="AP29"/>
  <c r="V61"/>
  <c r="AT43"/>
  <c r="AT34"/>
  <c r="T34"/>
  <c r="AT33"/>
  <c r="T33"/>
  <c r="T25"/>
  <c r="M25" s="1"/>
  <c r="N25" s="1"/>
  <c r="P25" s="1"/>
  <c r="T22"/>
  <c r="M22" s="1"/>
  <c r="N22" s="1"/>
  <c r="P22" s="1"/>
  <c r="T24"/>
  <c r="M24" s="1"/>
  <c r="N24" s="1"/>
  <c r="P24" s="1"/>
  <c r="AT24"/>
  <c r="AT51"/>
  <c r="AR50"/>
  <c r="T51"/>
  <c r="P58"/>
  <c r="V58"/>
  <c r="M58"/>
  <c r="N58" s="1"/>
  <c r="AT28"/>
  <c r="AL29"/>
  <c r="AH29"/>
  <c r="M54"/>
  <c r="N54" s="1"/>
  <c r="V54"/>
  <c r="V53" s="1"/>
  <c r="AT56"/>
  <c r="T56"/>
  <c r="AR55"/>
  <c r="AD29"/>
  <c r="T32"/>
  <c r="AR42"/>
  <c r="V65"/>
  <c r="M57"/>
  <c r="N57" s="1"/>
  <c r="P57" s="1"/>
  <c r="M49"/>
  <c r="N49" s="1"/>
  <c r="P49" s="1"/>
  <c r="V49"/>
  <c r="M39"/>
  <c r="N39" s="1"/>
  <c r="P39" s="1"/>
  <c r="P38" s="1"/>
  <c r="V39"/>
  <c r="V38" s="1"/>
  <c r="AR23"/>
  <c r="T21"/>
  <c r="M21" s="1"/>
  <c r="N21" s="1"/>
  <c r="P21" s="1"/>
  <c r="AL19"/>
  <c r="Z29"/>
  <c r="AR36"/>
  <c r="M48"/>
  <c r="N48" s="1"/>
  <c r="P48" s="1"/>
  <c r="V48"/>
  <c r="V37"/>
  <c r="M37"/>
  <c r="N37" s="1"/>
  <c r="P37" s="1"/>
  <c r="M71"/>
  <c r="N71" s="1"/>
  <c r="P71" s="1"/>
  <c r="V71"/>
  <c r="V69" s="1"/>
  <c r="AR31"/>
  <c r="T44"/>
  <c r="V44" s="1"/>
  <c r="O62"/>
  <c r="P62" s="1"/>
  <c r="P61" s="1"/>
  <c r="O61" s="1"/>
  <c r="AP18"/>
  <c r="AL18"/>
  <c r="AH18"/>
  <c r="AD18"/>
  <c r="Z18"/>
  <c r="W18"/>
  <c r="U18"/>
  <c r="O18" s="1"/>
  <c r="S18"/>
  <c r="R18"/>
  <c r="AU17"/>
  <c r="AS17"/>
  <c r="AP17"/>
  <c r="AL17"/>
  <c r="AH17"/>
  <c r="AD17"/>
  <c r="Z17"/>
  <c r="W17"/>
  <c r="U17"/>
  <c r="O17" s="1"/>
  <c r="S17"/>
  <c r="R17"/>
  <c r="AU16"/>
  <c r="AS16"/>
  <c r="AP16"/>
  <c r="AL16"/>
  <c r="AH16"/>
  <c r="AD16"/>
  <c r="Z16"/>
  <c r="W16"/>
  <c r="U16"/>
  <c r="O16" s="1"/>
  <c r="S16"/>
  <c r="R16"/>
  <c r="AU15"/>
  <c r="AS15"/>
  <c r="AP15"/>
  <c r="AL15"/>
  <c r="AH15"/>
  <c r="AD15"/>
  <c r="Z15"/>
  <c r="W15"/>
  <c r="U15"/>
  <c r="O15" s="1"/>
  <c r="S15"/>
  <c r="R15"/>
  <c r="AU14"/>
  <c r="AS14"/>
  <c r="AP14"/>
  <c r="AL14"/>
  <c r="AH14"/>
  <c r="AD14"/>
  <c r="Z14"/>
  <c r="W14"/>
  <c r="U14"/>
  <c r="O14" s="1"/>
  <c r="S14"/>
  <c r="R14"/>
  <c r="S13"/>
  <c r="O13"/>
  <c r="M13"/>
  <c r="AU12"/>
  <c r="AS12"/>
  <c r="AP12"/>
  <c r="AL12"/>
  <c r="AH12"/>
  <c r="AD12"/>
  <c r="Z12"/>
  <c r="U12"/>
  <c r="S12"/>
  <c r="R12"/>
  <c r="O12"/>
  <c r="AU11"/>
  <c r="AS11"/>
  <c r="AP11"/>
  <c r="AL11"/>
  <c r="AH11"/>
  <c r="AD11"/>
  <c r="Z11"/>
  <c r="W11"/>
  <c r="U11"/>
  <c r="S11"/>
  <c r="R11"/>
  <c r="O11"/>
  <c r="AU10"/>
  <c r="AS10"/>
  <c r="AP10"/>
  <c r="AL10"/>
  <c r="AL7" s="1"/>
  <c r="AH10"/>
  <c r="AD10"/>
  <c r="W10"/>
  <c r="U10"/>
  <c r="O10" s="1"/>
  <c r="S10"/>
  <c r="R10"/>
  <c r="AU9"/>
  <c r="AS9"/>
  <c r="AP9"/>
  <c r="AL9"/>
  <c r="AH9"/>
  <c r="AD9"/>
  <c r="Z9"/>
  <c r="W9"/>
  <c r="U9"/>
  <c r="O9" s="1"/>
  <c r="S9"/>
  <c r="R9"/>
  <c r="AU8"/>
  <c r="AS8"/>
  <c r="AP8"/>
  <c r="AL8"/>
  <c r="Z8"/>
  <c r="W8"/>
  <c r="U8"/>
  <c r="O8" s="1"/>
  <c r="S8"/>
  <c r="S7" s="1"/>
  <c r="R8"/>
  <c r="D2"/>
  <c r="C2"/>
  <c r="B2"/>
  <c r="A2"/>
  <c r="AU87" i="82"/>
  <c r="AT87"/>
  <c r="AS87"/>
  <c r="AR87"/>
  <c r="AP87"/>
  <c r="AL87"/>
  <c r="AH87"/>
  <c r="AD87"/>
  <c r="Z87"/>
  <c r="W87"/>
  <c r="V87" s="1"/>
  <c r="U87"/>
  <c r="T87"/>
  <c r="L87"/>
  <c r="AR86"/>
  <c r="AP86" s="1"/>
  <c r="AL86" s="1"/>
  <c r="AH86" s="1"/>
  <c r="AD86" s="1"/>
  <c r="Z86" s="1"/>
  <c r="V86" s="1"/>
  <c r="N86"/>
  <c r="L86"/>
  <c r="AU85"/>
  <c r="AT85"/>
  <c r="AS85"/>
  <c r="AR85"/>
  <c r="AP85"/>
  <c r="AL85"/>
  <c r="AH85"/>
  <c r="AD85"/>
  <c r="Z85"/>
  <c r="W85"/>
  <c r="V85" s="1"/>
  <c r="U85"/>
  <c r="T85"/>
  <c r="L85"/>
  <c r="AU84"/>
  <c r="AT84"/>
  <c r="AS84"/>
  <c r="AR84"/>
  <c r="AP84"/>
  <c r="AL84"/>
  <c r="AH84"/>
  <c r="AD84"/>
  <c r="Z84"/>
  <c r="W84"/>
  <c r="V84" s="1"/>
  <c r="U84"/>
  <c r="T84"/>
  <c r="L84"/>
  <c r="AU83"/>
  <c r="AT83" s="1"/>
  <c r="AS83"/>
  <c r="AR83"/>
  <c r="AP83"/>
  <c r="AL83"/>
  <c r="AH83"/>
  <c r="AD83"/>
  <c r="Z83"/>
  <c r="W83"/>
  <c r="V83" s="1"/>
  <c r="U83"/>
  <c r="T83"/>
  <c r="L83"/>
  <c r="AU82"/>
  <c r="AT82" s="1"/>
  <c r="AS82"/>
  <c r="AR82"/>
  <c r="AP82"/>
  <c r="AL82"/>
  <c r="AH82"/>
  <c r="AD82"/>
  <c r="Z82"/>
  <c r="W82"/>
  <c r="V82"/>
  <c r="U82"/>
  <c r="T82"/>
  <c r="L82"/>
  <c r="AU81"/>
  <c r="AT81"/>
  <c r="AS81"/>
  <c r="AR81"/>
  <c r="AP81"/>
  <c r="AL81"/>
  <c r="AH81"/>
  <c r="AD81"/>
  <c r="Z81"/>
  <c r="W81"/>
  <c r="V81" s="1"/>
  <c r="U81"/>
  <c r="T81"/>
  <c r="L81"/>
  <c r="AU80"/>
  <c r="AT80" s="1"/>
  <c r="AS80"/>
  <c r="AR80"/>
  <c r="AP80"/>
  <c r="AL80"/>
  <c r="AH80"/>
  <c r="AD80"/>
  <c r="Z80"/>
  <c r="W80"/>
  <c r="V80"/>
  <c r="U80"/>
  <c r="T80"/>
  <c r="L80"/>
  <c r="AU79"/>
  <c r="AT79"/>
  <c r="AS79"/>
  <c r="AR79"/>
  <c r="AP79"/>
  <c r="AL79"/>
  <c r="AH79"/>
  <c r="AD79"/>
  <c r="Z79"/>
  <c r="W79"/>
  <c r="V79"/>
  <c r="U79"/>
  <c r="T79" s="1"/>
  <c r="L79"/>
  <c r="AR78"/>
  <c r="AP78"/>
  <c r="AL78"/>
  <c r="AH78"/>
  <c r="AD78"/>
  <c r="Z78"/>
  <c r="V78" s="1"/>
  <c r="N78"/>
  <c r="L78"/>
  <c r="AU77"/>
  <c r="AT77"/>
  <c r="AS77"/>
  <c r="AR77"/>
  <c r="AP77"/>
  <c r="AL77"/>
  <c r="AH77"/>
  <c r="AD77"/>
  <c r="Z77"/>
  <c r="W77"/>
  <c r="V77" s="1"/>
  <c r="U77"/>
  <c r="T77" s="1"/>
  <c r="L77"/>
  <c r="AU76"/>
  <c r="AT76"/>
  <c r="AS76"/>
  <c r="AR76"/>
  <c r="AP76"/>
  <c r="AL76"/>
  <c r="AH76"/>
  <c r="AD76"/>
  <c r="Z76"/>
  <c r="W76"/>
  <c r="V76" s="1"/>
  <c r="U76"/>
  <c r="T76"/>
  <c r="L76"/>
  <c r="AU75"/>
  <c r="AT75" s="1"/>
  <c r="AS75"/>
  <c r="AR75"/>
  <c r="AP75"/>
  <c r="AL75"/>
  <c r="AH75"/>
  <c r="AD75"/>
  <c r="Z75"/>
  <c r="W75"/>
  <c r="V75"/>
  <c r="U75"/>
  <c r="T75"/>
  <c r="L75"/>
  <c r="AU74"/>
  <c r="AT74"/>
  <c r="AS74"/>
  <c r="AR74"/>
  <c r="AP74"/>
  <c r="AL74"/>
  <c r="AH74"/>
  <c r="AD74"/>
  <c r="Z74"/>
  <c r="W74"/>
  <c r="V74"/>
  <c r="U74"/>
  <c r="T74"/>
  <c r="L74"/>
  <c r="AU73"/>
  <c r="AT73"/>
  <c r="AS73"/>
  <c r="AR73"/>
  <c r="AP73"/>
  <c r="AL73"/>
  <c r="AH73"/>
  <c r="AD73"/>
  <c r="Z73"/>
  <c r="W73"/>
  <c r="V73"/>
  <c r="U73"/>
  <c r="T73"/>
  <c r="L73"/>
  <c r="AU72"/>
  <c r="AT72"/>
  <c r="AS72"/>
  <c r="AR72"/>
  <c r="AP72"/>
  <c r="AL72"/>
  <c r="AH72"/>
  <c r="AD72"/>
  <c r="Z72"/>
  <c r="W72"/>
  <c r="V72"/>
  <c r="U72"/>
  <c r="T72"/>
  <c r="AR71"/>
  <c r="AP71"/>
  <c r="AL71"/>
  <c r="AH71"/>
  <c r="AD71"/>
  <c r="Z71"/>
  <c r="V71" s="1"/>
  <c r="N71"/>
  <c r="L71"/>
  <c r="AU70"/>
  <c r="AT70"/>
  <c r="AS70"/>
  <c r="AR70"/>
  <c r="AP70"/>
  <c r="AL70"/>
  <c r="AH70"/>
  <c r="AD70"/>
  <c r="Z70"/>
  <c r="W70"/>
  <c r="V70" s="1"/>
  <c r="U70"/>
  <c r="T70"/>
  <c r="L70"/>
  <c r="AU69"/>
  <c r="AT69"/>
  <c r="AS69"/>
  <c r="AR69"/>
  <c r="AP69"/>
  <c r="AL69"/>
  <c r="AH69"/>
  <c r="AD69"/>
  <c r="Z69"/>
  <c r="W69"/>
  <c r="V69"/>
  <c r="U69"/>
  <c r="T69"/>
  <c r="L69"/>
  <c r="AU68"/>
  <c r="AT68" s="1"/>
  <c r="AS68"/>
  <c r="AR68"/>
  <c r="AP68"/>
  <c r="AL68"/>
  <c r="AH68"/>
  <c r="AD68"/>
  <c r="Z68"/>
  <c r="W68"/>
  <c r="V68" s="1"/>
  <c r="U68"/>
  <c r="T68"/>
  <c r="L68"/>
  <c r="AU67"/>
  <c r="AT67" s="1"/>
  <c r="AS67"/>
  <c r="AR67"/>
  <c r="AP67"/>
  <c r="AL67"/>
  <c r="AH67"/>
  <c r="AD67"/>
  <c r="Z67"/>
  <c r="W67"/>
  <c r="V67" s="1"/>
  <c r="U67"/>
  <c r="T67"/>
  <c r="L67"/>
  <c r="AU66"/>
  <c r="AT66" s="1"/>
  <c r="AS66"/>
  <c r="AR66"/>
  <c r="AP66"/>
  <c r="AL66"/>
  <c r="AH66"/>
  <c r="AD66"/>
  <c r="Z66"/>
  <c r="W66"/>
  <c r="V66"/>
  <c r="U66"/>
  <c r="T66"/>
  <c r="L66"/>
  <c r="AU65"/>
  <c r="AT65"/>
  <c r="AS65"/>
  <c r="AR65"/>
  <c r="AP65"/>
  <c r="AL65"/>
  <c r="AH65"/>
  <c r="AD65"/>
  <c r="Z65"/>
  <c r="W65"/>
  <c r="V65"/>
  <c r="U65"/>
  <c r="T65" s="1"/>
  <c r="AU64"/>
  <c r="AT64"/>
  <c r="AS64"/>
  <c r="AR64"/>
  <c r="AP64"/>
  <c r="AL64"/>
  <c r="AH64"/>
  <c r="AD64"/>
  <c r="Z64"/>
  <c r="W64"/>
  <c r="V64" s="1"/>
  <c r="U64"/>
  <c r="T64"/>
  <c r="L64"/>
  <c r="AR63"/>
  <c r="AP63"/>
  <c r="AL63"/>
  <c r="AH63"/>
  <c r="AD63"/>
  <c r="Z63"/>
  <c r="V63" s="1"/>
  <c r="N63"/>
  <c r="L63"/>
  <c r="AU62"/>
  <c r="AT62"/>
  <c r="AS62"/>
  <c r="AR62"/>
  <c r="AP62"/>
  <c r="AL62"/>
  <c r="AH62"/>
  <c r="AD62"/>
  <c r="Z62"/>
  <c r="W62"/>
  <c r="V62"/>
  <c r="U62"/>
  <c r="T62"/>
  <c r="L62"/>
  <c r="AU61"/>
  <c r="AT61"/>
  <c r="AS61"/>
  <c r="AR61"/>
  <c r="AP61"/>
  <c r="AL61"/>
  <c r="AH61"/>
  <c r="AD61"/>
  <c r="Z61"/>
  <c r="W61"/>
  <c r="V61" s="1"/>
  <c r="U61"/>
  <c r="T61" s="1"/>
  <c r="L61"/>
  <c r="AU60"/>
  <c r="AT60"/>
  <c r="AS60"/>
  <c r="AR60"/>
  <c r="AP60"/>
  <c r="AL60"/>
  <c r="AH60"/>
  <c r="AD60"/>
  <c r="Z60"/>
  <c r="W60"/>
  <c r="V60"/>
  <c r="U60"/>
  <c r="T60" s="1"/>
  <c r="L60"/>
  <c r="AU59"/>
  <c r="AT59" s="1"/>
  <c r="AS59"/>
  <c r="AR59"/>
  <c r="AP59"/>
  <c r="AL59"/>
  <c r="AH59"/>
  <c r="AD59"/>
  <c r="Z59"/>
  <c r="W59"/>
  <c r="V59" s="1"/>
  <c r="U59"/>
  <c r="T59"/>
  <c r="L59"/>
  <c r="AU58"/>
  <c r="AT58"/>
  <c r="AS58"/>
  <c r="AR58"/>
  <c r="AP58"/>
  <c r="AL58"/>
  <c r="AH58"/>
  <c r="AD58"/>
  <c r="Z58"/>
  <c r="W58"/>
  <c r="V58"/>
  <c r="U58"/>
  <c r="T58" s="1"/>
  <c r="L58"/>
  <c r="AU57"/>
  <c r="AT57"/>
  <c r="AS57"/>
  <c r="AR57"/>
  <c r="AP57"/>
  <c r="AL57"/>
  <c r="AH57"/>
  <c r="AD57"/>
  <c r="Z57"/>
  <c r="W57"/>
  <c r="V57" s="1"/>
  <c r="U57"/>
  <c r="T57" s="1"/>
  <c r="L57"/>
  <c r="AU56"/>
  <c r="AT56"/>
  <c r="AS56"/>
  <c r="AR56"/>
  <c r="AP56"/>
  <c r="AL56"/>
  <c r="AH56"/>
  <c r="AD56"/>
  <c r="Z56"/>
  <c r="W56"/>
  <c r="V56" s="1"/>
  <c r="U56"/>
  <c r="T56"/>
  <c r="L56"/>
  <c r="AR55"/>
  <c r="AP55"/>
  <c r="AL55"/>
  <c r="AH55"/>
  <c r="AD55"/>
  <c r="Z55"/>
  <c r="V55"/>
  <c r="N55"/>
  <c r="L55"/>
  <c r="AR54"/>
  <c r="AP54"/>
  <c r="AL54"/>
  <c r="AH54"/>
  <c r="AD54"/>
  <c r="Z54"/>
  <c r="V54" s="1"/>
  <c r="N54"/>
  <c r="L54"/>
  <c r="AU53"/>
  <c r="AT53"/>
  <c r="AS53"/>
  <c r="AR53"/>
  <c r="AP53"/>
  <c r="AL53"/>
  <c r="AH53"/>
  <c r="AD53"/>
  <c r="Z53"/>
  <c r="W53"/>
  <c r="V53"/>
  <c r="U53"/>
  <c r="T53"/>
  <c r="R53"/>
  <c r="Q53"/>
  <c r="P53"/>
  <c r="K53"/>
  <c r="AU52"/>
  <c r="AT52" s="1"/>
  <c r="AS52"/>
  <c r="AR52"/>
  <c r="AP52"/>
  <c r="AL52"/>
  <c r="AH52"/>
  <c r="AD52"/>
  <c r="Z52"/>
  <c r="W52"/>
  <c r="V52"/>
  <c r="U52"/>
  <c r="T52"/>
  <c r="R52"/>
  <c r="Q52"/>
  <c r="P52"/>
  <c r="L52"/>
  <c r="K52"/>
  <c r="AU51"/>
  <c r="AT51"/>
  <c r="AS51"/>
  <c r="AR51"/>
  <c r="AP51"/>
  <c r="AL51"/>
  <c r="AH51"/>
  <c r="AD51"/>
  <c r="Z51"/>
  <c r="W51"/>
  <c r="V51"/>
  <c r="U51"/>
  <c r="T51"/>
  <c r="P51"/>
  <c r="L51"/>
  <c r="K51"/>
  <c r="AU50"/>
  <c r="AT50"/>
  <c r="AS50"/>
  <c r="AR50"/>
  <c r="AP50"/>
  <c r="AL50"/>
  <c r="AH50"/>
  <c r="AD50"/>
  <c r="Z50"/>
  <c r="W50"/>
  <c r="V50" s="1"/>
  <c r="U50"/>
  <c r="T50" s="1"/>
  <c r="P50"/>
  <c r="L50"/>
  <c r="K50"/>
  <c r="AU49"/>
  <c r="AT49" s="1"/>
  <c r="AS49"/>
  <c r="AR49"/>
  <c r="AP49"/>
  <c r="AL49"/>
  <c r="W49"/>
  <c r="V49"/>
  <c r="U49"/>
  <c r="T49"/>
  <c r="P49"/>
  <c r="L49"/>
  <c r="K49"/>
  <c r="AU48"/>
  <c r="AT48"/>
  <c r="AS48"/>
  <c r="AR48"/>
  <c r="AP48"/>
  <c r="AL48"/>
  <c r="AH48"/>
  <c r="AD48"/>
  <c r="Z48"/>
  <c r="W48"/>
  <c r="V48"/>
  <c r="U48"/>
  <c r="T48" s="1"/>
  <c r="P48"/>
  <c r="L48"/>
  <c r="K48"/>
  <c r="AU47"/>
  <c r="AT47"/>
  <c r="AS47"/>
  <c r="AR47"/>
  <c r="AP47"/>
  <c r="AL47"/>
  <c r="AH47"/>
  <c r="AD47"/>
  <c r="Z47"/>
  <c r="W47"/>
  <c r="V47"/>
  <c r="U47"/>
  <c r="T47" s="1"/>
  <c r="P47"/>
  <c r="L47"/>
  <c r="K47"/>
  <c r="AR46" s="1"/>
  <c r="AP46"/>
  <c r="AL46"/>
  <c r="AH46"/>
  <c r="AD46"/>
  <c r="Z46"/>
  <c r="V46" s="1"/>
  <c r="N46"/>
  <c r="L46"/>
  <c r="AU45"/>
  <c r="AT45" s="1"/>
  <c r="AS45"/>
  <c r="AR45"/>
  <c r="AP45"/>
  <c r="AL45"/>
  <c r="AH45"/>
  <c r="AD45"/>
  <c r="Z45"/>
  <c r="W45"/>
  <c r="V45"/>
  <c r="U45"/>
  <c r="T45"/>
  <c r="L45"/>
  <c r="AU44"/>
  <c r="AT44"/>
  <c r="AS44"/>
  <c r="AR44"/>
  <c r="AP44"/>
  <c r="AL44"/>
  <c r="AH44"/>
  <c r="AD44"/>
  <c r="Z44"/>
  <c r="W44"/>
  <c r="V44" s="1"/>
  <c r="U44"/>
  <c r="T44"/>
  <c r="L44"/>
  <c r="AU43"/>
  <c r="AT43"/>
  <c r="AS43"/>
  <c r="AR43"/>
  <c r="AP43"/>
  <c r="AL43"/>
  <c r="AH43"/>
  <c r="AD43"/>
  <c r="Z43"/>
  <c r="W43"/>
  <c r="V43" s="1"/>
  <c r="U43"/>
  <c r="T43"/>
  <c r="L43"/>
  <c r="AU42"/>
  <c r="AT42"/>
  <c r="AS42"/>
  <c r="AR42"/>
  <c r="AP42"/>
  <c r="AL42"/>
  <c r="AH42"/>
  <c r="AD42"/>
  <c r="Z42"/>
  <c r="W42"/>
  <c r="V42" s="1"/>
  <c r="U42"/>
  <c r="T42"/>
  <c r="L42"/>
  <c r="AU41"/>
  <c r="AT41"/>
  <c r="AS41"/>
  <c r="AR41"/>
  <c r="AP41"/>
  <c r="AL41"/>
  <c r="AH41"/>
  <c r="AD41"/>
  <c r="Z41"/>
  <c r="W41"/>
  <c r="V41"/>
  <c r="U41"/>
  <c r="T41"/>
  <c r="L41"/>
  <c r="AU40"/>
  <c r="AT40" s="1"/>
  <c r="AS40"/>
  <c r="AR40"/>
  <c r="AP40"/>
  <c r="AL40"/>
  <c r="AH40"/>
  <c r="AD40"/>
  <c r="Z40"/>
  <c r="W40"/>
  <c r="V40"/>
  <c r="U40"/>
  <c r="T40"/>
  <c r="L40"/>
  <c r="AU39"/>
  <c r="AT39"/>
  <c r="AS39"/>
  <c r="AR39"/>
  <c r="AP39"/>
  <c r="AL39"/>
  <c r="AH39"/>
  <c r="AD39"/>
  <c r="Z39"/>
  <c r="W39"/>
  <c r="V39" s="1"/>
  <c r="U39"/>
  <c r="T39"/>
  <c r="R39" s="1"/>
  <c r="L39"/>
  <c r="AU38"/>
  <c r="AT38"/>
  <c r="AS38"/>
  <c r="AR38"/>
  <c r="AP38"/>
  <c r="AL38"/>
  <c r="AH38"/>
  <c r="AD38"/>
  <c r="Z38"/>
  <c r="W38"/>
  <c r="V38"/>
  <c r="U38"/>
  <c r="T38"/>
  <c r="R38" s="1"/>
  <c r="L38"/>
  <c r="AU37"/>
  <c r="AT37"/>
  <c r="AS37"/>
  <c r="AR37"/>
  <c r="AP37"/>
  <c r="AL37"/>
  <c r="AH37"/>
  <c r="AD37"/>
  <c r="Z37"/>
  <c r="W37"/>
  <c r="V37"/>
  <c r="U37"/>
  <c r="T37"/>
  <c r="R37" s="1"/>
  <c r="AU36"/>
  <c r="AT36"/>
  <c r="AS36"/>
  <c r="AR36"/>
  <c r="AP36"/>
  <c r="AL36"/>
  <c r="AH36"/>
  <c r="AD36"/>
  <c r="Z36"/>
  <c r="W36"/>
  <c r="V36" s="1"/>
  <c r="U36"/>
  <c r="T36"/>
  <c r="R36" s="1"/>
  <c r="L36"/>
  <c r="AR35"/>
  <c r="AP35"/>
  <c r="AL35"/>
  <c r="AH35"/>
  <c r="AD35"/>
  <c r="Z35"/>
  <c r="V35" s="1"/>
  <c r="N35"/>
  <c r="L35"/>
  <c r="AU34"/>
  <c r="AT34"/>
  <c r="AS34"/>
  <c r="AR34"/>
  <c r="AP34"/>
  <c r="AL34"/>
  <c r="AH34"/>
  <c r="AD34"/>
  <c r="Z34"/>
  <c r="W34"/>
  <c r="V34" s="1"/>
  <c r="U34"/>
  <c r="T34" s="1"/>
  <c r="R34" s="1"/>
  <c r="O34" s="1"/>
  <c r="N34" s="1"/>
  <c r="L34"/>
  <c r="AU33"/>
  <c r="AT33"/>
  <c r="AS33"/>
  <c r="AR33"/>
  <c r="AP33"/>
  <c r="W33"/>
  <c r="V33"/>
  <c r="U33"/>
  <c r="T33" s="1"/>
  <c r="R33" s="1"/>
  <c r="O33"/>
  <c r="N33" s="1"/>
  <c r="L33"/>
  <c r="AU32"/>
  <c r="AT32"/>
  <c r="AS32"/>
  <c r="AR32"/>
  <c r="AP32"/>
  <c r="AL32"/>
  <c r="AH32"/>
  <c r="AD32"/>
  <c r="Z32"/>
  <c r="W32"/>
  <c r="V32"/>
  <c r="U32"/>
  <c r="T32" s="1"/>
  <c r="R32" s="1"/>
  <c r="AU31"/>
  <c r="AT31"/>
  <c r="AS31"/>
  <c r="AR31"/>
  <c r="AP31"/>
  <c r="AL31"/>
  <c r="AH31"/>
  <c r="AD31"/>
  <c r="Z31"/>
  <c r="W31"/>
  <c r="V31" s="1"/>
  <c r="U31"/>
  <c r="T31"/>
  <c r="R31" s="1"/>
  <c r="L31"/>
  <c r="AU30"/>
  <c r="AT30"/>
  <c r="AS30"/>
  <c r="AR30"/>
  <c r="AP30"/>
  <c r="AL30"/>
  <c r="AH30"/>
  <c r="AD30"/>
  <c r="Z30"/>
  <c r="W30"/>
  <c r="V30" s="1"/>
  <c r="U30"/>
  <c r="T30"/>
  <c r="R30" s="1"/>
  <c r="O30" s="1"/>
  <c r="N30" s="1"/>
  <c r="L30"/>
  <c r="AR29"/>
  <c r="AP29"/>
  <c r="AL29"/>
  <c r="AH29"/>
  <c r="AD29"/>
  <c r="Z29"/>
  <c r="V29"/>
  <c r="N29"/>
  <c r="L29"/>
  <c r="AU28"/>
  <c r="AT28"/>
  <c r="AS28"/>
  <c r="AR28"/>
  <c r="AP28"/>
  <c r="AL28"/>
  <c r="AH28"/>
  <c r="AD28"/>
  <c r="Z28"/>
  <c r="W28"/>
  <c r="V28" s="1"/>
  <c r="U28"/>
  <c r="T28"/>
  <c r="R28" s="1"/>
  <c r="L28"/>
  <c r="AU27"/>
  <c r="AT27"/>
  <c r="AS27"/>
  <c r="AR27"/>
  <c r="AP27"/>
  <c r="AL27"/>
  <c r="AH27"/>
  <c r="AD27"/>
  <c r="Z27"/>
  <c r="W27"/>
  <c r="V27"/>
  <c r="U27"/>
  <c r="T27"/>
  <c r="R27" s="1"/>
  <c r="L27"/>
  <c r="AU26"/>
  <c r="AT26"/>
  <c r="AS26"/>
  <c r="AR26"/>
  <c r="AP26"/>
  <c r="AL26"/>
  <c r="AH26"/>
  <c r="AD26"/>
  <c r="Z26"/>
  <c r="W26"/>
  <c r="V26"/>
  <c r="U26"/>
  <c r="T26"/>
  <c r="R26" s="1"/>
  <c r="L26"/>
  <c r="AU25"/>
  <c r="AT25"/>
  <c r="AR25"/>
  <c r="AP25"/>
  <c r="AL25"/>
  <c r="AH25"/>
  <c r="AD25" s="1"/>
  <c r="Z25"/>
  <c r="V25" s="1"/>
  <c r="N25"/>
  <c r="L25"/>
  <c r="AU24"/>
  <c r="AT24" s="1"/>
  <c r="AS24"/>
  <c r="AR24"/>
  <c r="AP24"/>
  <c r="AL24"/>
  <c r="AH24"/>
  <c r="AD24"/>
  <c r="Z24"/>
  <c r="W24"/>
  <c r="V24"/>
  <c r="U24"/>
  <c r="T24"/>
  <c r="R24" s="1"/>
  <c r="AU23"/>
  <c r="AT23"/>
  <c r="AS23"/>
  <c r="AR23"/>
  <c r="AP23"/>
  <c r="AL23"/>
  <c r="AH23"/>
  <c r="AD23"/>
  <c r="Z23"/>
  <c r="W23"/>
  <c r="V23"/>
  <c r="U23"/>
  <c r="T23"/>
  <c r="R23" s="1"/>
  <c r="L23"/>
  <c r="AU22"/>
  <c r="AT22"/>
  <c r="AS22"/>
  <c r="AR22"/>
  <c r="AP22"/>
  <c r="AL22"/>
  <c r="AH22"/>
  <c r="AD22"/>
  <c r="Z22"/>
  <c r="W22"/>
  <c r="V22"/>
  <c r="U22"/>
  <c r="T22"/>
  <c r="R22" s="1"/>
  <c r="L22"/>
  <c r="AU21"/>
  <c r="AT21"/>
  <c r="AS21"/>
  <c r="AR21"/>
  <c r="AP21"/>
  <c r="AL21"/>
  <c r="AH21"/>
  <c r="AD21"/>
  <c r="Z21"/>
  <c r="W21"/>
  <c r="V21" s="1"/>
  <c r="U21"/>
  <c r="T21"/>
  <c r="R21" s="1"/>
  <c r="L21"/>
  <c r="AU20"/>
  <c r="AT20" s="1"/>
  <c r="AS20"/>
  <c r="AR20"/>
  <c r="AP20"/>
  <c r="AL20"/>
  <c r="AH20"/>
  <c r="AD20"/>
  <c r="Z20"/>
  <c r="W20"/>
  <c r="V20"/>
  <c r="U20"/>
  <c r="T20"/>
  <c r="R20" s="1"/>
  <c r="L20"/>
  <c r="AU19"/>
  <c r="AT19" s="1"/>
  <c r="AS19"/>
  <c r="AR19"/>
  <c r="AP19"/>
  <c r="AL19"/>
  <c r="AH19"/>
  <c r="AD19"/>
  <c r="Z19"/>
  <c r="W19"/>
  <c r="V19" s="1"/>
  <c r="U19"/>
  <c r="T19"/>
  <c r="R19" s="1"/>
  <c r="L19"/>
  <c r="AU18"/>
  <c r="AT18"/>
  <c r="AS18"/>
  <c r="AR18"/>
  <c r="AP18"/>
  <c r="AL18"/>
  <c r="AH18"/>
  <c r="AD18"/>
  <c r="Z18"/>
  <c r="W18"/>
  <c r="V18"/>
  <c r="U18"/>
  <c r="T18"/>
  <c r="R18" s="1"/>
  <c r="L18"/>
  <c r="AU17"/>
  <c r="AT17" s="1"/>
  <c r="AR17"/>
  <c r="AP17"/>
  <c r="AL17"/>
  <c r="AH17"/>
  <c r="AD17"/>
  <c r="Z17"/>
  <c r="V17" s="1"/>
  <c r="AU16"/>
  <c r="AT16"/>
  <c r="AS16"/>
  <c r="AR16"/>
  <c r="AP16"/>
  <c r="AL16"/>
  <c r="AH16"/>
  <c r="AD16"/>
  <c r="Z16"/>
  <c r="W16"/>
  <c r="V16"/>
  <c r="U16"/>
  <c r="T16"/>
  <c r="R16" s="1"/>
  <c r="O16" s="1"/>
  <c r="N16" s="1"/>
  <c r="L16"/>
  <c r="AU15"/>
  <c r="AT15" s="1"/>
  <c r="AS15"/>
  <c r="AR15"/>
  <c r="AP15"/>
  <c r="AL15"/>
  <c r="AH15"/>
  <c r="AD15"/>
  <c r="Z15"/>
  <c r="W15"/>
  <c r="V15"/>
  <c r="U15"/>
  <c r="T15"/>
  <c r="R15" s="1"/>
  <c r="L15"/>
  <c r="AU14"/>
  <c r="AT14"/>
  <c r="AS14"/>
  <c r="AR14"/>
  <c r="AP14"/>
  <c r="AL14"/>
  <c r="AH14"/>
  <c r="AD14"/>
  <c r="Z14"/>
  <c r="W14"/>
  <c r="V14" s="1"/>
  <c r="U14"/>
  <c r="T14"/>
  <c r="R14" s="1"/>
  <c r="L14"/>
  <c r="AU13"/>
  <c r="AT13" s="1"/>
  <c r="AS13"/>
  <c r="AR13"/>
  <c r="AP13"/>
  <c r="AL13"/>
  <c r="AH13"/>
  <c r="AD13"/>
  <c r="Z13"/>
  <c r="W13"/>
  <c r="V13" s="1"/>
  <c r="U13"/>
  <c r="T13"/>
  <c r="R13" s="1"/>
  <c r="L13"/>
  <c r="AU12"/>
  <c r="AT12"/>
  <c r="AS12"/>
  <c r="AR12"/>
  <c r="AP12"/>
  <c r="AL12"/>
  <c r="AH12"/>
  <c r="AD12"/>
  <c r="Z12"/>
  <c r="W12"/>
  <c r="V12"/>
  <c r="U12"/>
  <c r="T12" s="1"/>
  <c r="R12" s="1"/>
  <c r="AU11"/>
  <c r="AT11" s="1"/>
  <c r="AS11"/>
  <c r="AR11"/>
  <c r="AP11"/>
  <c r="AL11"/>
  <c r="AH11"/>
  <c r="AD11"/>
  <c r="Z11"/>
  <c r="W11"/>
  <c r="V11"/>
  <c r="U11"/>
  <c r="T11"/>
  <c r="R11" s="1"/>
  <c r="L11"/>
  <c r="AU10"/>
  <c r="AT10"/>
  <c r="AS10"/>
  <c r="AR10"/>
  <c r="AP10"/>
  <c r="AL10"/>
  <c r="AH10"/>
  <c r="AD10"/>
  <c r="Z10"/>
  <c r="W10"/>
  <c r="V10" s="1"/>
  <c r="U10"/>
  <c r="T10" s="1"/>
  <c r="L10"/>
  <c r="AR9"/>
  <c r="AP9"/>
  <c r="AL9"/>
  <c r="AH9"/>
  <c r="AD9"/>
  <c r="Z9"/>
  <c r="V9"/>
  <c r="AR8"/>
  <c r="AP8"/>
  <c r="AL8"/>
  <c r="AH8" s="1"/>
  <c r="AD8"/>
  <c r="Z8"/>
  <c r="V8"/>
  <c r="AD7"/>
  <c r="Z7" s="1"/>
  <c r="V7" s="1"/>
  <c r="B4"/>
  <c r="B3"/>
  <c r="A2"/>
  <c r="AV98" i="4"/>
  <c r="AU98"/>
  <c r="AT98"/>
  <c r="AS98" s="1"/>
  <c r="AQ98"/>
  <c r="AM98"/>
  <c r="AI98"/>
  <c r="AE98"/>
  <c r="AA98"/>
  <c r="X98"/>
  <c r="W98"/>
  <c r="V98"/>
  <c r="U98"/>
  <c r="Q98" s="1"/>
  <c r="P98"/>
  <c r="O98" s="1"/>
  <c r="N98"/>
  <c r="M98"/>
  <c r="AV97"/>
  <c r="AU97"/>
  <c r="AT97"/>
  <c r="AS97"/>
  <c r="AQ97"/>
  <c r="AM97"/>
  <c r="AI97"/>
  <c r="AE97"/>
  <c r="AA97"/>
  <c r="X97"/>
  <c r="W97"/>
  <c r="V97"/>
  <c r="U97"/>
  <c r="S97"/>
  <c r="R97"/>
  <c r="Q97" s="1"/>
  <c r="P97"/>
  <c r="O97" s="1"/>
  <c r="N97"/>
  <c r="M97"/>
  <c r="AV96"/>
  <c r="AU96"/>
  <c r="AT96"/>
  <c r="AS96"/>
  <c r="AQ96"/>
  <c r="AM96"/>
  <c r="AI96"/>
  <c r="AE96"/>
  <c r="AA96"/>
  <c r="X96"/>
  <c r="W96"/>
  <c r="V96"/>
  <c r="U96"/>
  <c r="S96"/>
  <c r="R96"/>
  <c r="Q96" s="1"/>
  <c r="P96"/>
  <c r="O96" s="1"/>
  <c r="N96"/>
  <c r="M96"/>
  <c r="AV95"/>
  <c r="AU95"/>
  <c r="AT95"/>
  <c r="AS95"/>
  <c r="AQ95"/>
  <c r="AM95"/>
  <c r="AI95"/>
  <c r="AE95"/>
  <c r="AA95"/>
  <c r="X95"/>
  <c r="W95"/>
  <c r="V95"/>
  <c r="U95"/>
  <c r="S95"/>
  <c r="R95"/>
  <c r="Q95" s="1"/>
  <c r="P95"/>
  <c r="O95" s="1"/>
  <c r="N95"/>
  <c r="M95" s="1"/>
  <c r="AV94"/>
  <c r="AU94"/>
  <c r="AT94"/>
  <c r="AS94"/>
  <c r="AQ94"/>
  <c r="AM94"/>
  <c r="AI94"/>
  <c r="AE94"/>
  <c r="AA94"/>
  <c r="X94"/>
  <c r="W94"/>
  <c r="V94"/>
  <c r="U94" s="1"/>
  <c r="S94"/>
  <c r="R94"/>
  <c r="P94"/>
  <c r="O94" s="1"/>
  <c r="N94"/>
  <c r="M94"/>
  <c r="AV93"/>
  <c r="AU93"/>
  <c r="AT93"/>
  <c r="AS93"/>
  <c r="AQ93"/>
  <c r="AM93"/>
  <c r="AI93"/>
  <c r="AE93"/>
  <c r="AA93"/>
  <c r="X93"/>
  <c r="W93"/>
  <c r="V93"/>
  <c r="U93"/>
  <c r="S93"/>
  <c r="R93"/>
  <c r="Q93" s="1"/>
  <c r="P93"/>
  <c r="O93" s="1"/>
  <c r="N93"/>
  <c r="M93"/>
  <c r="AV92"/>
  <c r="AU92"/>
  <c r="AT92"/>
  <c r="AS92"/>
  <c r="AQ92"/>
  <c r="AM92"/>
  <c r="AI92"/>
  <c r="AE92"/>
  <c r="AA92"/>
  <c r="X92"/>
  <c r="W92"/>
  <c r="V92"/>
  <c r="U92"/>
  <c r="S92"/>
  <c r="R92"/>
  <c r="Q92" s="1"/>
  <c r="P92"/>
  <c r="O92" s="1"/>
  <c r="N92"/>
  <c r="M92"/>
  <c r="AV91"/>
  <c r="AU91"/>
  <c r="AT91"/>
  <c r="AS91"/>
  <c r="AQ91"/>
  <c r="AM91"/>
  <c r="AI91"/>
  <c r="AE91"/>
  <c r="AA91"/>
  <c r="X91"/>
  <c r="W91"/>
  <c r="V91"/>
  <c r="U91"/>
  <c r="S91"/>
  <c r="R91"/>
  <c r="Q91" s="1"/>
  <c r="P91"/>
  <c r="O91" s="1"/>
  <c r="N91"/>
  <c r="M91"/>
  <c r="AV90"/>
  <c r="AU90"/>
  <c r="AT90"/>
  <c r="AS90" s="1"/>
  <c r="AQ90"/>
  <c r="AM90"/>
  <c r="AI90"/>
  <c r="AE90"/>
  <c r="AA90"/>
  <c r="X90"/>
  <c r="W90"/>
  <c r="V90"/>
  <c r="U90"/>
  <c r="S90"/>
  <c r="R90"/>
  <c r="Q90" s="1"/>
  <c r="P90"/>
  <c r="O90" s="1"/>
  <c r="N90"/>
  <c r="M90"/>
  <c r="AV89"/>
  <c r="AT89"/>
  <c r="AQ89"/>
  <c r="AQ82" s="1"/>
  <c r="AQ7" s="1"/>
  <c r="AM89"/>
  <c r="AM82" s="1"/>
  <c r="AM7" s="1"/>
  <c r="AI89"/>
  <c r="AI82" s="1"/>
  <c r="AE89"/>
  <c r="AA89"/>
  <c r="X89"/>
  <c r="Q89" s="1"/>
  <c r="V89"/>
  <c r="O89" s="1"/>
  <c r="S89"/>
  <c r="R89"/>
  <c r="AV88"/>
  <c r="AU88" s="1"/>
  <c r="AT88"/>
  <c r="AS88"/>
  <c r="AQ88"/>
  <c r="AM88"/>
  <c r="AI88"/>
  <c r="AE88"/>
  <c r="AA88"/>
  <c r="X88"/>
  <c r="W88"/>
  <c r="V88"/>
  <c r="U88"/>
  <c r="S88"/>
  <c r="R88"/>
  <c r="Q88" s="1"/>
  <c r="P88"/>
  <c r="O88" s="1"/>
  <c r="N88"/>
  <c r="M88"/>
  <c r="AV87"/>
  <c r="AU87"/>
  <c r="AT87"/>
  <c r="AS87" s="1"/>
  <c r="AQ87"/>
  <c r="AM87"/>
  <c r="AI87"/>
  <c r="AE87"/>
  <c r="AA87"/>
  <c r="X87"/>
  <c r="W87"/>
  <c r="V87"/>
  <c r="U87" s="1"/>
  <c r="Q87" s="1"/>
  <c r="P87"/>
  <c r="O87" s="1"/>
  <c r="N87"/>
  <c r="M87"/>
  <c r="AV86"/>
  <c r="AU86" s="1"/>
  <c r="AT86"/>
  <c r="AS86" s="1"/>
  <c r="AQ86"/>
  <c r="AM86"/>
  <c r="AI86"/>
  <c r="AE86"/>
  <c r="AA86"/>
  <c r="X86"/>
  <c r="W86"/>
  <c r="V86"/>
  <c r="U86"/>
  <c r="Q86" s="1"/>
  <c r="P86"/>
  <c r="O86" s="1"/>
  <c r="N86"/>
  <c r="M86"/>
  <c r="AV85"/>
  <c r="AU85"/>
  <c r="AT85"/>
  <c r="AS85"/>
  <c r="AQ85"/>
  <c r="AM85"/>
  <c r="AI85"/>
  <c r="AE85"/>
  <c r="AA85"/>
  <c r="X85"/>
  <c r="W85"/>
  <c r="V85"/>
  <c r="U85"/>
  <c r="Q85" s="1"/>
  <c r="P85"/>
  <c r="O85" s="1"/>
  <c r="N85"/>
  <c r="M85"/>
  <c r="AV84"/>
  <c r="AU84"/>
  <c r="AT84"/>
  <c r="AS84"/>
  <c r="AQ84"/>
  <c r="AM84"/>
  <c r="AI84"/>
  <c r="AE84"/>
  <c r="AA84"/>
  <c r="X84"/>
  <c r="W84"/>
  <c r="V84"/>
  <c r="U84"/>
  <c r="S84"/>
  <c r="R84"/>
  <c r="Q84" s="1"/>
  <c r="P84"/>
  <c r="O84" s="1"/>
  <c r="N84"/>
  <c r="M84"/>
  <c r="AV83"/>
  <c r="AU83"/>
  <c r="AT83"/>
  <c r="AS83"/>
  <c r="AQ83"/>
  <c r="AM83"/>
  <c r="AI83"/>
  <c r="AE83"/>
  <c r="AA83"/>
  <c r="X83"/>
  <c r="W83"/>
  <c r="V83"/>
  <c r="U83"/>
  <c r="Q83" s="1"/>
  <c r="P83"/>
  <c r="O83" s="1"/>
  <c r="N83"/>
  <c r="M83"/>
  <c r="AE82"/>
  <c r="AA82"/>
  <c r="S82"/>
  <c r="AV81"/>
  <c r="AU81"/>
  <c r="AT81"/>
  <c r="AS81"/>
  <c r="AQ81"/>
  <c r="AM81"/>
  <c r="AI81"/>
  <c r="AE81"/>
  <c r="AA81"/>
  <c r="X81"/>
  <c r="W81"/>
  <c r="V81"/>
  <c r="U81"/>
  <c r="Q81" s="1"/>
  <c r="P81"/>
  <c r="O81" s="1"/>
  <c r="N81"/>
  <c r="M81"/>
  <c r="AV80"/>
  <c r="AU80"/>
  <c r="AT80"/>
  <c r="AS80"/>
  <c r="AQ80"/>
  <c r="AM80"/>
  <c r="AI80"/>
  <c r="AE80"/>
  <c r="AA80"/>
  <c r="X80"/>
  <c r="W80"/>
  <c r="V80"/>
  <c r="U80"/>
  <c r="Q80" s="1"/>
  <c r="P80"/>
  <c r="O80" s="1"/>
  <c r="N80"/>
  <c r="M80"/>
  <c r="AV79"/>
  <c r="AU79"/>
  <c r="AT79"/>
  <c r="AS79"/>
  <c r="AQ79"/>
  <c r="AM79"/>
  <c r="AI79"/>
  <c r="AE79"/>
  <c r="AA79"/>
  <c r="X79"/>
  <c r="W79"/>
  <c r="V79"/>
  <c r="U79"/>
  <c r="Q79" s="1"/>
  <c r="P79"/>
  <c r="O79" s="1"/>
  <c r="N79"/>
  <c r="M79"/>
  <c r="AV78"/>
  <c r="AU78"/>
  <c r="AT78"/>
  <c r="AS78"/>
  <c r="AQ78"/>
  <c r="AM78"/>
  <c r="AI78"/>
  <c r="AE78"/>
  <c r="AA78"/>
  <c r="X78"/>
  <c r="W78"/>
  <c r="V78"/>
  <c r="U78"/>
  <c r="S78"/>
  <c r="R78"/>
  <c r="Q78"/>
  <c r="P78"/>
  <c r="O78"/>
  <c r="N78"/>
  <c r="M78"/>
  <c r="AV77"/>
  <c r="AU77" s="1"/>
  <c r="AT77"/>
  <c r="AS77"/>
  <c r="AQ77"/>
  <c r="AM77"/>
  <c r="AI77"/>
  <c r="AE77"/>
  <c r="AA77"/>
  <c r="X77"/>
  <c r="W77"/>
  <c r="V77"/>
  <c r="U77"/>
  <c r="S77"/>
  <c r="R77"/>
  <c r="Q77"/>
  <c r="P77"/>
  <c r="O77"/>
  <c r="N77"/>
  <c r="M77"/>
  <c r="AV76"/>
  <c r="AU76"/>
  <c r="AT76"/>
  <c r="AS76"/>
  <c r="AQ76"/>
  <c r="AM76"/>
  <c r="AI76"/>
  <c r="AE76"/>
  <c r="AA76"/>
  <c r="X76"/>
  <c r="W76"/>
  <c r="V76"/>
  <c r="U76"/>
  <c r="Q76" s="1"/>
  <c r="P76"/>
  <c r="O76" s="1"/>
  <c r="N76"/>
  <c r="M76"/>
  <c r="AV75"/>
  <c r="AU75"/>
  <c r="AT75"/>
  <c r="AS75"/>
  <c r="AQ75"/>
  <c r="AM75"/>
  <c r="AI75"/>
  <c r="AE75"/>
  <c r="AA75"/>
  <c r="X75"/>
  <c r="W75"/>
  <c r="V75"/>
  <c r="U75"/>
  <c r="Q75" s="1"/>
  <c r="P75"/>
  <c r="O75" s="1"/>
  <c r="N75"/>
  <c r="M75"/>
  <c r="AV74"/>
  <c r="AU74"/>
  <c r="AT74"/>
  <c r="AS74"/>
  <c r="AQ74"/>
  <c r="AM74"/>
  <c r="AI74"/>
  <c r="AE74"/>
  <c r="AA74"/>
  <c r="X74"/>
  <c r="W74"/>
  <c r="V74"/>
  <c r="U74"/>
  <c r="Q74" s="1"/>
  <c r="P74"/>
  <c r="O74" s="1"/>
  <c r="N74"/>
  <c r="M74"/>
  <c r="AV73"/>
  <c r="AU73" s="1"/>
  <c r="AT73"/>
  <c r="AS73" s="1"/>
  <c r="AQ73"/>
  <c r="AM73"/>
  <c r="AI73"/>
  <c r="AE73"/>
  <c r="AA73"/>
  <c r="X73"/>
  <c r="W73"/>
  <c r="V73"/>
  <c r="U73"/>
  <c r="Q73" s="1"/>
  <c r="P73"/>
  <c r="O73" s="1"/>
  <c r="N73"/>
  <c r="M73" s="1"/>
  <c r="AV72"/>
  <c r="AU72"/>
  <c r="AT72"/>
  <c r="AS72"/>
  <c r="AQ72"/>
  <c r="AM72"/>
  <c r="AI72"/>
  <c r="AE72"/>
  <c r="AA72"/>
  <c r="X72"/>
  <c r="W72"/>
  <c r="V72"/>
  <c r="U72"/>
  <c r="Q72" s="1"/>
  <c r="P72"/>
  <c r="O72" s="1"/>
  <c r="N72"/>
  <c r="M72"/>
  <c r="AS71"/>
  <c r="AQ71"/>
  <c r="AM71" s="1"/>
  <c r="AI71"/>
  <c r="AE71"/>
  <c r="AA71"/>
  <c r="W71"/>
  <c r="S71"/>
  <c r="P71"/>
  <c r="AV70"/>
  <c r="AU70"/>
  <c r="AT70"/>
  <c r="AS70"/>
  <c r="AQ70"/>
  <c r="AM70"/>
  <c r="AI70"/>
  <c r="AE70"/>
  <c r="AA70"/>
  <c r="X70"/>
  <c r="W70"/>
  <c r="V70"/>
  <c r="U70"/>
  <c r="Q70" s="1"/>
  <c r="P70"/>
  <c r="O70" s="1"/>
  <c r="N70"/>
  <c r="M70"/>
  <c r="AV69"/>
  <c r="AU69"/>
  <c r="AT69"/>
  <c r="AS69"/>
  <c r="AQ69"/>
  <c r="AM69"/>
  <c r="AI69"/>
  <c r="AA69"/>
  <c r="X69"/>
  <c r="W69"/>
  <c r="V69"/>
  <c r="U69"/>
  <c r="Q69" s="1"/>
  <c r="P69"/>
  <c r="O69" s="1"/>
  <c r="N69"/>
  <c r="M69"/>
  <c r="AV68"/>
  <c r="AU68"/>
  <c r="AT68"/>
  <c r="AS68"/>
  <c r="AQ68"/>
  <c r="AM68"/>
  <c r="AI68"/>
  <c r="AE68"/>
  <c r="AA68"/>
  <c r="X68"/>
  <c r="W68"/>
  <c r="V68"/>
  <c r="U68"/>
  <c r="Q68" s="1"/>
  <c r="P68"/>
  <c r="O68" s="1"/>
  <c r="N68"/>
  <c r="M68"/>
  <c r="AV67"/>
  <c r="AU67"/>
  <c r="AT67"/>
  <c r="AS67"/>
  <c r="AQ67"/>
  <c r="AM67"/>
  <c r="AI67"/>
  <c r="AE67"/>
  <c r="AA67"/>
  <c r="X67"/>
  <c r="W67"/>
  <c r="V67"/>
  <c r="U67"/>
  <c r="Q67" s="1"/>
  <c r="P67"/>
  <c r="O67" s="1"/>
  <c r="N67"/>
  <c r="M67"/>
  <c r="AV66"/>
  <c r="AU66"/>
  <c r="AT66"/>
  <c r="AS66"/>
  <c r="AQ66"/>
  <c r="AM66"/>
  <c r="AI66"/>
  <c r="AE66"/>
  <c r="AA66"/>
  <c r="X66"/>
  <c r="W66"/>
  <c r="V66"/>
  <c r="U66"/>
  <c r="S66"/>
  <c r="R66"/>
  <c r="Q66"/>
  <c r="P66"/>
  <c r="O66"/>
  <c r="N66"/>
  <c r="M66"/>
  <c r="AV65"/>
  <c r="AU65"/>
  <c r="AT65"/>
  <c r="AS65"/>
  <c r="AQ65"/>
  <c r="AM65"/>
  <c r="AI65"/>
  <c r="AE65"/>
  <c r="AA65"/>
  <c r="X65"/>
  <c r="W65"/>
  <c r="V65"/>
  <c r="U65"/>
  <c r="S65"/>
  <c r="R65"/>
  <c r="Q65"/>
  <c r="P65"/>
  <c r="O65"/>
  <c r="N65"/>
  <c r="M65"/>
  <c r="AV64"/>
  <c r="AU64"/>
  <c r="AT64"/>
  <c r="AS64"/>
  <c r="AQ64"/>
  <c r="AM64"/>
  <c r="AI64"/>
  <c r="AE64"/>
  <c r="AA64"/>
  <c r="X64"/>
  <c r="W64"/>
  <c r="V64"/>
  <c r="U64"/>
  <c r="S64"/>
  <c r="R64"/>
  <c r="Q64"/>
  <c r="P64"/>
  <c r="O64"/>
  <c r="N64"/>
  <c r="M64"/>
  <c r="AV63"/>
  <c r="AU63"/>
  <c r="AT63"/>
  <c r="AS63"/>
  <c r="AQ63"/>
  <c r="AM63"/>
  <c r="AI63"/>
  <c r="AE63"/>
  <c r="AA63"/>
  <c r="X63"/>
  <c r="W63"/>
  <c r="V63"/>
  <c r="U63"/>
  <c r="S63"/>
  <c r="R63"/>
  <c r="Q63"/>
  <c r="P63"/>
  <c r="O63"/>
  <c r="N63"/>
  <c r="M63"/>
  <c r="AV62"/>
  <c r="AU62"/>
  <c r="AT62"/>
  <c r="AS62"/>
  <c r="AQ62"/>
  <c r="AM62"/>
  <c r="AI62"/>
  <c r="AE62"/>
  <c r="AA62"/>
  <c r="X62"/>
  <c r="W62"/>
  <c r="V62"/>
  <c r="U62"/>
  <c r="S62"/>
  <c r="R62"/>
  <c r="Q62"/>
  <c r="P62"/>
  <c r="O62"/>
  <c r="N62"/>
  <c r="M62"/>
  <c r="AV61"/>
  <c r="AU61"/>
  <c r="AT61"/>
  <c r="AS61"/>
  <c r="AQ61"/>
  <c r="AM61"/>
  <c r="AI61"/>
  <c r="AE61"/>
  <c r="AA61"/>
  <c r="X61"/>
  <c r="W61"/>
  <c r="V61"/>
  <c r="U61"/>
  <c r="Q61" s="1"/>
  <c r="P61"/>
  <c r="O61" s="1"/>
  <c r="N61"/>
  <c r="M61"/>
  <c r="AV60"/>
  <c r="AU60"/>
  <c r="AT60"/>
  <c r="AS60" s="1"/>
  <c r="AQ60"/>
  <c r="AM60"/>
  <c r="AI60"/>
  <c r="AE60"/>
  <c r="AA60"/>
  <c r="X60"/>
  <c r="W60"/>
  <c r="V60"/>
  <c r="U60" s="1"/>
  <c r="Q60" s="1"/>
  <c r="P60"/>
  <c r="O60" s="1"/>
  <c r="N60"/>
  <c r="M60"/>
  <c r="AV59"/>
  <c r="AU59"/>
  <c r="AT59"/>
  <c r="AS59"/>
  <c r="AQ59"/>
  <c r="AM59"/>
  <c r="AI59"/>
  <c r="AE59"/>
  <c r="AA59"/>
  <c r="X59"/>
  <c r="W59"/>
  <c r="V59"/>
  <c r="U59"/>
  <c r="Q59" s="1"/>
  <c r="P59"/>
  <c r="O59" s="1"/>
  <c r="N59"/>
  <c r="M59"/>
  <c r="AV58"/>
  <c r="AU58"/>
  <c r="AT58"/>
  <c r="AS58"/>
  <c r="AQ58"/>
  <c r="AM58"/>
  <c r="AI58"/>
  <c r="AE58"/>
  <c r="AA58"/>
  <c r="X58"/>
  <c r="W58"/>
  <c r="V58"/>
  <c r="U58"/>
  <c r="Q58" s="1"/>
  <c r="P58"/>
  <c r="O58" s="1"/>
  <c r="N58"/>
  <c r="M58"/>
  <c r="AV57"/>
  <c r="AU57"/>
  <c r="AT57"/>
  <c r="AS57"/>
  <c r="AQ57"/>
  <c r="AM57"/>
  <c r="AI57"/>
  <c r="AE57"/>
  <c r="AA57"/>
  <c r="X57"/>
  <c r="W57"/>
  <c r="V57"/>
  <c r="U57"/>
  <c r="Q57" s="1"/>
  <c r="P57"/>
  <c r="O57" s="1"/>
  <c r="N57"/>
  <c r="M57"/>
  <c r="AS56"/>
  <c r="AQ56"/>
  <c r="AM56"/>
  <c r="AI56"/>
  <c r="AE56"/>
  <c r="AA56"/>
  <c r="W56"/>
  <c r="S56"/>
  <c r="Q56"/>
  <c r="P56"/>
  <c r="O56"/>
  <c r="M56"/>
  <c r="AS55"/>
  <c r="AQ55" s="1"/>
  <c r="AM55" s="1"/>
  <c r="AI55"/>
  <c r="AE55" s="1"/>
  <c r="AA55" s="1"/>
  <c r="W55"/>
  <c r="Q55"/>
  <c r="P55"/>
  <c r="O55"/>
  <c r="M55"/>
  <c r="AS54"/>
  <c r="AQ54"/>
  <c r="AM54"/>
  <c r="AI54"/>
  <c r="AE54"/>
  <c r="AA54"/>
  <c r="X54"/>
  <c r="W54"/>
  <c r="V54"/>
  <c r="U54" s="1"/>
  <c r="Q54" s="1"/>
  <c r="P54"/>
  <c r="O54"/>
  <c r="N54"/>
  <c r="M54"/>
  <c r="AV53"/>
  <c r="AU53"/>
  <c r="AT53"/>
  <c r="AS53"/>
  <c r="AQ53"/>
  <c r="AM53"/>
  <c r="AI53"/>
  <c r="AE53"/>
  <c r="AA53"/>
  <c r="X53"/>
  <c r="W53"/>
  <c r="V53"/>
  <c r="U53"/>
  <c r="Q53" s="1"/>
  <c r="P53"/>
  <c r="O53" s="1"/>
  <c r="N53"/>
  <c r="M53"/>
  <c r="AV52"/>
  <c r="AU52"/>
  <c r="AT52"/>
  <c r="AS52"/>
  <c r="AQ52"/>
  <c r="AM52"/>
  <c r="AI52"/>
  <c r="AE52"/>
  <c r="AA52"/>
  <c r="X52"/>
  <c r="W52"/>
  <c r="V52"/>
  <c r="U52"/>
  <c r="Q52" s="1"/>
  <c r="P52"/>
  <c r="O52" s="1"/>
  <c r="N52"/>
  <c r="M52"/>
  <c r="AV51"/>
  <c r="AU51"/>
  <c r="AT51"/>
  <c r="AS51"/>
  <c r="AQ51"/>
  <c r="AM51"/>
  <c r="AI51"/>
  <c r="AE51"/>
  <c r="AA51"/>
  <c r="X51"/>
  <c r="W51"/>
  <c r="V51"/>
  <c r="U51"/>
  <c r="Q51" s="1"/>
  <c r="P51"/>
  <c r="O51" s="1"/>
  <c r="N51"/>
  <c r="M51"/>
  <c r="AV50"/>
  <c r="AU50"/>
  <c r="AT50"/>
  <c r="AS50"/>
  <c r="AQ50"/>
  <c r="AM50"/>
  <c r="AI50"/>
  <c r="AE50"/>
  <c r="AA50"/>
  <c r="X50"/>
  <c r="W50"/>
  <c r="V50"/>
  <c r="U50"/>
  <c r="Q50" s="1"/>
  <c r="P50"/>
  <c r="O50" s="1"/>
  <c r="N50"/>
  <c r="M50"/>
  <c r="AV49"/>
  <c r="AU49" s="1"/>
  <c r="AT49"/>
  <c r="AS49" s="1"/>
  <c r="AQ49"/>
  <c r="AM49"/>
  <c r="AI49"/>
  <c r="AE49"/>
  <c r="AA49"/>
  <c r="X49"/>
  <c r="W49"/>
  <c r="V49"/>
  <c r="U49"/>
  <c r="Q49" s="1"/>
  <c r="P49"/>
  <c r="O49" s="1"/>
  <c r="N49"/>
  <c r="M49"/>
  <c r="AV48"/>
  <c r="AU48"/>
  <c r="AT48"/>
  <c r="AS48"/>
  <c r="AQ48"/>
  <c r="AM48"/>
  <c r="AI48"/>
  <c r="AE48"/>
  <c r="AA48"/>
  <c r="X48"/>
  <c r="W48"/>
  <c r="V48"/>
  <c r="U48"/>
  <c r="Q48" s="1"/>
  <c r="P48"/>
  <c r="O48" s="1"/>
  <c r="N48"/>
  <c r="M48"/>
  <c r="AV47"/>
  <c r="AU47"/>
  <c r="AT47"/>
  <c r="AS47"/>
  <c r="AQ47"/>
  <c r="AM47"/>
  <c r="AI47"/>
  <c r="AE47"/>
  <c r="AA47"/>
  <c r="X47"/>
  <c r="W47"/>
  <c r="V47"/>
  <c r="U47"/>
  <c r="Q47" s="1"/>
  <c r="P47"/>
  <c r="O47" s="1"/>
  <c r="N47"/>
  <c r="M47"/>
  <c r="AV46"/>
  <c r="AU46"/>
  <c r="AT46"/>
  <c r="AS46"/>
  <c r="AQ46"/>
  <c r="AM46"/>
  <c r="AI46"/>
  <c r="AE46"/>
  <c r="AA46"/>
  <c r="W46"/>
  <c r="S46"/>
  <c r="P46"/>
  <c r="AV45"/>
  <c r="AU45"/>
  <c r="AT45"/>
  <c r="AS45"/>
  <c r="AQ45"/>
  <c r="AM45"/>
  <c r="AI45"/>
  <c r="AE45"/>
  <c r="AA45"/>
  <c r="X45"/>
  <c r="W45"/>
  <c r="V45"/>
  <c r="U45"/>
  <c r="Q45" s="1"/>
  <c r="P45"/>
  <c r="O45" s="1"/>
  <c r="N45"/>
  <c r="M45"/>
  <c r="AV44"/>
  <c r="AU44" s="1"/>
  <c r="AT44"/>
  <c r="AS44" s="1"/>
  <c r="AQ44"/>
  <c r="AM44"/>
  <c r="AI44"/>
  <c r="AE44"/>
  <c r="AA44"/>
  <c r="X44"/>
  <c r="W44" s="1"/>
  <c r="V44"/>
  <c r="U44"/>
  <c r="Q44" s="1"/>
  <c r="P44"/>
  <c r="O44" s="1"/>
  <c r="N44"/>
  <c r="M44"/>
  <c r="AV43"/>
  <c r="AU43"/>
  <c r="AT43"/>
  <c r="AS43"/>
  <c r="AQ43"/>
  <c r="AM43"/>
  <c r="AI43"/>
  <c r="AE43"/>
  <c r="AA43"/>
  <c r="X43"/>
  <c r="W43"/>
  <c r="V43"/>
  <c r="U43"/>
  <c r="S43"/>
  <c r="R43"/>
  <c r="Q43" s="1"/>
  <c r="P43"/>
  <c r="O43"/>
  <c r="N43"/>
  <c r="M43"/>
  <c r="AV42"/>
  <c r="AU42"/>
  <c r="AT42"/>
  <c r="AS42"/>
  <c r="AQ42"/>
  <c r="AM42"/>
  <c r="AI42"/>
  <c r="AE42"/>
  <c r="AA42"/>
  <c r="X42"/>
  <c r="W42"/>
  <c r="V42"/>
  <c r="U42"/>
  <c r="S42"/>
  <c r="R42"/>
  <c r="Q42"/>
  <c r="P42"/>
  <c r="O42"/>
  <c r="N42"/>
  <c r="M42"/>
  <c r="AV41"/>
  <c r="AU41"/>
  <c r="AT41"/>
  <c r="AS41"/>
  <c r="AQ41"/>
  <c r="AM41"/>
  <c r="AI41"/>
  <c r="AE41"/>
  <c r="AA41"/>
  <c r="X41"/>
  <c r="W41"/>
  <c r="V41"/>
  <c r="U41"/>
  <c r="S41"/>
  <c r="R41"/>
  <c r="Q41" s="1"/>
  <c r="P41"/>
  <c r="O41" s="1"/>
  <c r="N41"/>
  <c r="M41"/>
  <c r="AV40"/>
  <c r="AU40"/>
  <c r="AT40"/>
  <c r="AS40"/>
  <c r="AQ40"/>
  <c r="AM40"/>
  <c r="AI40"/>
  <c r="AE40"/>
  <c r="AA40"/>
  <c r="X40"/>
  <c r="W40"/>
  <c r="V40"/>
  <c r="U40"/>
  <c r="Q40" s="1"/>
  <c r="P40"/>
  <c r="O40" s="1"/>
  <c r="N40"/>
  <c r="M40"/>
  <c r="AV39"/>
  <c r="AU39"/>
  <c r="AT39"/>
  <c r="AS39"/>
  <c r="AQ39"/>
  <c r="AM39"/>
  <c r="AI39"/>
  <c r="AE39"/>
  <c r="AA39"/>
  <c r="X39"/>
  <c r="W39"/>
  <c r="V39"/>
  <c r="U39"/>
  <c r="Q39" s="1"/>
  <c r="P39"/>
  <c r="O39" s="1"/>
  <c r="N39"/>
  <c r="M39"/>
  <c r="AV38"/>
  <c r="AU38"/>
  <c r="AT38"/>
  <c r="AS38"/>
  <c r="AQ38"/>
  <c r="AM38"/>
  <c r="AI38"/>
  <c r="AE38"/>
  <c r="AA38"/>
  <c r="X38"/>
  <c r="W38"/>
  <c r="V38"/>
  <c r="U38"/>
  <c r="Q38" s="1"/>
  <c r="P38"/>
  <c r="O38" s="1"/>
  <c r="N38"/>
  <c r="M38"/>
  <c r="AV37"/>
  <c r="AU37"/>
  <c r="AT37"/>
  <c r="AS37"/>
  <c r="AQ37"/>
  <c r="AM37"/>
  <c r="AI37"/>
  <c r="AE37"/>
  <c r="AA37"/>
  <c r="X37"/>
  <c r="W37"/>
  <c r="V37"/>
  <c r="U37"/>
  <c r="Q37" s="1"/>
  <c r="P37"/>
  <c r="O37" s="1"/>
  <c r="N37"/>
  <c r="M37"/>
  <c r="AS36"/>
  <c r="AQ36" s="1"/>
  <c r="AM36"/>
  <c r="AI36"/>
  <c r="AE36"/>
  <c r="AA36"/>
  <c r="W36"/>
  <c r="S36"/>
  <c r="P36"/>
  <c r="AV35"/>
  <c r="AU35"/>
  <c r="AT35"/>
  <c r="AS35" s="1"/>
  <c r="AQ35"/>
  <c r="AM35"/>
  <c r="AI35"/>
  <c r="AE35"/>
  <c r="AA35"/>
  <c r="X35"/>
  <c r="W35" s="1"/>
  <c r="V35"/>
  <c r="U35"/>
  <c r="Q35" s="1"/>
  <c r="P35"/>
  <c r="O35" s="1"/>
  <c r="N35"/>
  <c r="M35"/>
  <c r="AV34"/>
  <c r="AU34"/>
  <c r="AT34"/>
  <c r="AS34"/>
  <c r="AQ34"/>
  <c r="AM34"/>
  <c r="AI34"/>
  <c r="AE34"/>
  <c r="AA34"/>
  <c r="X34"/>
  <c r="W34" s="1"/>
  <c r="V34"/>
  <c r="U34"/>
  <c r="S34"/>
  <c r="R34"/>
  <c r="Q34" s="1"/>
  <c r="P34"/>
  <c r="O34" s="1"/>
  <c r="N34"/>
  <c r="M34"/>
  <c r="AV33"/>
  <c r="AU33"/>
  <c r="AT33"/>
  <c r="AS33"/>
  <c r="AQ33"/>
  <c r="AM33"/>
  <c r="AI33"/>
  <c r="AE33"/>
  <c r="AA33"/>
  <c r="X33"/>
  <c r="W33"/>
  <c r="V33"/>
  <c r="U33"/>
  <c r="S33"/>
  <c r="R33"/>
  <c r="Q33"/>
  <c r="P33"/>
  <c r="O33"/>
  <c r="N33"/>
  <c r="M33"/>
  <c r="AV32"/>
  <c r="AU32"/>
  <c r="AT32"/>
  <c r="AS32"/>
  <c r="AQ32"/>
  <c r="AM32"/>
  <c r="AI32"/>
  <c r="AE32"/>
  <c r="AA32"/>
  <c r="X32"/>
  <c r="W32"/>
  <c r="V32"/>
  <c r="U32"/>
  <c r="Q32" s="1"/>
  <c r="P32"/>
  <c r="O32" s="1"/>
  <c r="N32"/>
  <c r="M32"/>
  <c r="AV31"/>
  <c r="AU31"/>
  <c r="AT31"/>
  <c r="AS31"/>
  <c r="AQ31"/>
  <c r="AM31"/>
  <c r="AI31"/>
  <c r="AE31"/>
  <c r="AA31"/>
  <c r="X31"/>
  <c r="W31"/>
  <c r="V31"/>
  <c r="U31" s="1"/>
  <c r="Q31" s="1"/>
  <c r="P31"/>
  <c r="O31" s="1"/>
  <c r="N31"/>
  <c r="M31"/>
  <c r="AV30"/>
  <c r="AU30"/>
  <c r="AT30"/>
  <c r="AS30"/>
  <c r="AQ30"/>
  <c r="AM30"/>
  <c r="AI30"/>
  <c r="AE30"/>
  <c r="AA30"/>
  <c r="X30"/>
  <c r="W30"/>
  <c r="V30"/>
  <c r="U30"/>
  <c r="S30"/>
  <c r="R30"/>
  <c r="Q30" s="1"/>
  <c r="P30"/>
  <c r="O30" s="1"/>
  <c r="N30"/>
  <c r="M30"/>
  <c r="AV29"/>
  <c r="AU29"/>
  <c r="AT29"/>
  <c r="AS29" s="1"/>
  <c r="AQ29"/>
  <c r="AM29"/>
  <c r="AI29"/>
  <c r="AE29"/>
  <c r="AA29"/>
  <c r="X29"/>
  <c r="W29"/>
  <c r="V29"/>
  <c r="U29" s="1"/>
  <c r="S29"/>
  <c r="R29"/>
  <c r="Q29" s="1"/>
  <c r="P29"/>
  <c r="O29" s="1"/>
  <c r="N29"/>
  <c r="M29"/>
  <c r="AV28"/>
  <c r="AU28"/>
  <c r="AT28"/>
  <c r="AS28"/>
  <c r="AQ28"/>
  <c r="AM28"/>
  <c r="AI28"/>
  <c r="AE28"/>
  <c r="AA28"/>
  <c r="X28"/>
  <c r="W28"/>
  <c r="V28"/>
  <c r="U28"/>
  <c r="S28"/>
  <c r="R28"/>
  <c r="Q28" s="1"/>
  <c r="P28"/>
  <c r="O28" s="1"/>
  <c r="N28"/>
  <c r="M28"/>
  <c r="AV27"/>
  <c r="AU27"/>
  <c r="AT27"/>
  <c r="AS27" s="1"/>
  <c r="AQ27"/>
  <c r="AM27"/>
  <c r="AI27"/>
  <c r="AE27"/>
  <c r="AA27"/>
  <c r="X27"/>
  <c r="W27"/>
  <c r="V27"/>
  <c r="U27" s="1"/>
  <c r="Q27" s="1"/>
  <c r="P27"/>
  <c r="O27" s="1"/>
  <c r="N27"/>
  <c r="M27"/>
  <c r="AV26"/>
  <c r="AU26"/>
  <c r="AT26"/>
  <c r="AS26"/>
  <c r="AQ26"/>
  <c r="AM26"/>
  <c r="AI26"/>
  <c r="AE26"/>
  <c r="AA26"/>
  <c r="X26"/>
  <c r="W26"/>
  <c r="V26"/>
  <c r="U26"/>
  <c r="Q26" s="1"/>
  <c r="P26"/>
  <c r="O26" s="1"/>
  <c r="N26"/>
  <c r="M26"/>
  <c r="AV25"/>
  <c r="AU25"/>
  <c r="AT25"/>
  <c r="AS25"/>
  <c r="AQ25"/>
  <c r="AM25"/>
  <c r="AI25"/>
  <c r="AE25"/>
  <c r="AA25"/>
  <c r="X25"/>
  <c r="W25"/>
  <c r="V25"/>
  <c r="U25" s="1"/>
  <c r="Q25" s="1"/>
  <c r="P25"/>
  <c r="O25" s="1"/>
  <c r="N25"/>
  <c r="M25"/>
  <c r="AV24"/>
  <c r="AU24"/>
  <c r="AT24"/>
  <c r="AS24"/>
  <c r="AQ24"/>
  <c r="AM24"/>
  <c r="AI24"/>
  <c r="AE24"/>
  <c r="AA24"/>
  <c r="X24"/>
  <c r="W24"/>
  <c r="V24"/>
  <c r="U24"/>
  <c r="S24"/>
  <c r="R24"/>
  <c r="Q24" s="1"/>
  <c r="P24"/>
  <c r="O24" s="1"/>
  <c r="N24"/>
  <c r="M24"/>
  <c r="AV23"/>
  <c r="AU23"/>
  <c r="AT23"/>
  <c r="AS23"/>
  <c r="AQ23"/>
  <c r="AM23"/>
  <c r="AI23"/>
  <c r="AE23"/>
  <c r="AA23"/>
  <c r="X23"/>
  <c r="W23"/>
  <c r="V23"/>
  <c r="U23"/>
  <c r="S23"/>
  <c r="R23"/>
  <c r="Q23" s="1"/>
  <c r="P23"/>
  <c r="O23" s="1"/>
  <c r="N23"/>
  <c r="M23"/>
  <c r="AV22"/>
  <c r="AU22"/>
  <c r="AT22"/>
  <c r="AS22"/>
  <c r="AQ22"/>
  <c r="AM22"/>
  <c r="AI22"/>
  <c r="AE22"/>
  <c r="AA22"/>
  <c r="X22"/>
  <c r="W22"/>
  <c r="V22"/>
  <c r="U22"/>
  <c r="Q22" s="1"/>
  <c r="P22"/>
  <c r="O22" s="1"/>
  <c r="N22"/>
  <c r="M22"/>
  <c r="AS21"/>
  <c r="AQ21"/>
  <c r="AM21"/>
  <c r="AI21"/>
  <c r="AE21"/>
  <c r="AA21" s="1"/>
  <c r="W21"/>
  <c r="S21"/>
  <c r="P21"/>
  <c r="AV20"/>
  <c r="AU20" s="1"/>
  <c r="AT20"/>
  <c r="AS20" s="1"/>
  <c r="AQ20"/>
  <c r="AM20"/>
  <c r="AI20"/>
  <c r="AE20"/>
  <c r="AA20"/>
  <c r="X20"/>
  <c r="W20"/>
  <c r="V20"/>
  <c r="U20"/>
  <c r="Q20" s="1"/>
  <c r="P20"/>
  <c r="O20" s="1"/>
  <c r="N20"/>
  <c r="M20"/>
  <c r="AV19"/>
  <c r="AU19"/>
  <c r="AT19"/>
  <c r="AS19"/>
  <c r="AQ19"/>
  <c r="AM19"/>
  <c r="AI19"/>
  <c r="AE19"/>
  <c r="AA19"/>
  <c r="X19"/>
  <c r="W19"/>
  <c r="V19"/>
  <c r="U19"/>
  <c r="Q19" s="1"/>
  <c r="P19"/>
  <c r="O19" s="1"/>
  <c r="N19"/>
  <c r="M19"/>
  <c r="AV18"/>
  <c r="AU18"/>
  <c r="AT18"/>
  <c r="AS18"/>
  <c r="AQ18"/>
  <c r="AM18"/>
  <c r="AI18"/>
  <c r="AE18"/>
  <c r="AA18"/>
  <c r="X18"/>
  <c r="W18"/>
  <c r="V18"/>
  <c r="U18"/>
  <c r="S18"/>
  <c r="R18"/>
  <c r="Q18" s="1"/>
  <c r="P18"/>
  <c r="O18" s="1"/>
  <c r="N18"/>
  <c r="M18"/>
  <c r="AV17"/>
  <c r="AU17"/>
  <c r="AT17"/>
  <c r="AS17"/>
  <c r="AQ17"/>
  <c r="AM17"/>
  <c r="AI17"/>
  <c r="AE17"/>
  <c r="AA17"/>
  <c r="X17"/>
  <c r="W17"/>
  <c r="V17"/>
  <c r="U17"/>
  <c r="Q17" s="1"/>
  <c r="P17"/>
  <c r="O17" s="1"/>
  <c r="N17"/>
  <c r="M17"/>
  <c r="AV16"/>
  <c r="AU16" s="1"/>
  <c r="AT16"/>
  <c r="AS16" s="1"/>
  <c r="AQ16"/>
  <c r="AM16"/>
  <c r="AI16"/>
  <c r="AE16"/>
  <c r="AA16"/>
  <c r="X16"/>
  <c r="W16"/>
  <c r="V16"/>
  <c r="U16"/>
  <c r="Q16" s="1"/>
  <c r="P16"/>
  <c r="O16" s="1"/>
  <c r="N16"/>
  <c r="M16" s="1"/>
  <c r="AV15"/>
  <c r="AU15"/>
  <c r="AT15"/>
  <c r="AS15"/>
  <c r="AQ15"/>
  <c r="AM15"/>
  <c r="AI15"/>
  <c r="AE15"/>
  <c r="AA15"/>
  <c r="X15"/>
  <c r="W15"/>
  <c r="V15"/>
  <c r="U15"/>
  <c r="Q15" s="1"/>
  <c r="P15"/>
  <c r="O15" s="1"/>
  <c r="N15"/>
  <c r="M15"/>
  <c r="AV14"/>
  <c r="AU14"/>
  <c r="AT14"/>
  <c r="AS14"/>
  <c r="AQ14"/>
  <c r="AM14"/>
  <c r="AI14"/>
  <c r="AE14"/>
  <c r="AA14"/>
  <c r="X14"/>
  <c r="W14"/>
  <c r="V14"/>
  <c r="U14" s="1"/>
  <c r="Q14" s="1"/>
  <c r="P14"/>
  <c r="O14" s="1"/>
  <c r="N14"/>
  <c r="M14"/>
  <c r="AV13"/>
  <c r="AU13"/>
  <c r="AT13"/>
  <c r="AS13"/>
  <c r="AQ13"/>
  <c r="AM13"/>
  <c r="AI13"/>
  <c r="AE13"/>
  <c r="AA13"/>
  <c r="X13"/>
  <c r="W13"/>
  <c r="V13"/>
  <c r="U13"/>
  <c r="Q13" s="1"/>
  <c r="P13"/>
  <c r="O13" s="1"/>
  <c r="N13"/>
  <c r="M13"/>
  <c r="AV12"/>
  <c r="AU12"/>
  <c r="AT12"/>
  <c r="AS12"/>
  <c r="AQ12"/>
  <c r="AM12"/>
  <c r="AI12"/>
  <c r="AE12"/>
  <c r="AA12"/>
  <c r="X12"/>
  <c r="W12"/>
  <c r="V12"/>
  <c r="U12"/>
  <c r="Q12" s="1"/>
  <c r="P12"/>
  <c r="O12" s="1"/>
  <c r="N12"/>
  <c r="M12"/>
  <c r="AV11"/>
  <c r="AU11"/>
  <c r="AT11"/>
  <c r="AS11"/>
  <c r="AQ11"/>
  <c r="AM11"/>
  <c r="AI11"/>
  <c r="AE11"/>
  <c r="AA11"/>
  <c r="X11"/>
  <c r="W11"/>
  <c r="V11"/>
  <c r="U11"/>
  <c r="Q11" s="1"/>
  <c r="P11" s="1"/>
  <c r="O11" s="1"/>
  <c r="N11"/>
  <c r="M11"/>
  <c r="AS10"/>
  <c r="AQ10"/>
  <c r="AM10"/>
  <c r="AI10"/>
  <c r="AE10"/>
  <c r="AA10"/>
  <c r="W10"/>
  <c r="S10"/>
  <c r="P10"/>
  <c r="AS9"/>
  <c r="AQ9"/>
  <c r="AM9" s="1"/>
  <c r="AI9"/>
  <c r="AE9"/>
  <c r="AA9" s="1"/>
  <c r="W9"/>
  <c r="S9"/>
  <c r="P9"/>
  <c r="AS8" s="1"/>
  <c r="AQ8" s="1"/>
  <c r="AM8" s="1"/>
  <c r="AI8" s="1"/>
  <c r="AE8" s="1"/>
  <c r="AA8" s="1"/>
  <c r="W8" s="1"/>
  <c r="AE7"/>
  <c r="AA7"/>
  <c r="BB4"/>
  <c r="AY4"/>
  <c r="AX4"/>
  <c r="AW4"/>
  <c r="AU4"/>
  <c r="AS4"/>
  <c r="AR4"/>
  <c r="AQ4"/>
  <c r="AM4"/>
  <c r="AK4"/>
  <c r="AG4"/>
  <c r="R4"/>
  <c r="P4"/>
  <c r="O4"/>
  <c r="J4"/>
  <c r="H4"/>
  <c r="B4"/>
  <c r="BB3"/>
  <c r="AY3"/>
  <c r="AX3" s="1"/>
  <c r="AW3" s="1"/>
  <c r="AU3"/>
  <c r="AS3"/>
  <c r="AR3"/>
  <c r="AQ3"/>
  <c r="AM3"/>
  <c r="AK3"/>
  <c r="AG3"/>
  <c r="R3"/>
  <c r="P3"/>
  <c r="O3" s="1"/>
  <c r="M3"/>
  <c r="J3"/>
  <c r="H3"/>
  <c r="B3"/>
  <c r="A2"/>
  <c r="AV15" i="60"/>
  <c r="AU15" s="1"/>
  <c r="AT15"/>
  <c r="AS15" s="1"/>
  <c r="AQ15"/>
  <c r="AM15"/>
  <c r="AI15"/>
  <c r="AE15"/>
  <c r="AA15"/>
  <c r="X15"/>
  <c r="W15"/>
  <c r="V15"/>
  <c r="U15"/>
  <c r="Q15" s="1"/>
  <c r="P15" s="1"/>
  <c r="O15" s="1"/>
  <c r="N15"/>
  <c r="M15"/>
  <c r="AP7" i="15" l="1"/>
  <c r="AR10"/>
  <c r="AT10" s="1"/>
  <c r="AH7"/>
  <c r="AR14"/>
  <c r="T14" s="1"/>
  <c r="AR15"/>
  <c r="AR17"/>
  <c r="AT17" s="1"/>
  <c r="AR29"/>
  <c r="P47"/>
  <c r="O19" i="82" s="1"/>
  <c r="N19" s="1"/>
  <c r="T27" i="15"/>
  <c r="M27" s="1"/>
  <c r="N27" s="1"/>
  <c r="P27" s="1"/>
  <c r="V47"/>
  <c r="T30"/>
  <c r="AR11"/>
  <c r="T11" s="1"/>
  <c r="AR16"/>
  <c r="T16" s="1"/>
  <c r="V42"/>
  <c r="AR12"/>
  <c r="T12" s="1"/>
  <c r="V12" s="1"/>
  <c r="V21"/>
  <c r="T20"/>
  <c r="V20" s="1"/>
  <c r="AR8"/>
  <c r="T8" s="1"/>
  <c r="AP13"/>
  <c r="V22"/>
  <c r="AT27"/>
  <c r="AR9"/>
  <c r="AD13"/>
  <c r="V24"/>
  <c r="T9"/>
  <c r="AT9"/>
  <c r="AT14"/>
  <c r="T15"/>
  <c r="AT15"/>
  <c r="AT23"/>
  <c r="T23"/>
  <c r="M30"/>
  <c r="N30" s="1"/>
  <c r="P30" s="1"/>
  <c r="V30"/>
  <c r="V34"/>
  <c r="M34"/>
  <c r="N34" s="1"/>
  <c r="P34" s="1"/>
  <c r="Z7"/>
  <c r="AL13"/>
  <c r="AT36"/>
  <c r="T36"/>
  <c r="AR35"/>
  <c r="Z13"/>
  <c r="AH13"/>
  <c r="T31"/>
  <c r="V31" s="1"/>
  <c r="M32"/>
  <c r="N32" s="1"/>
  <c r="P32" s="1"/>
  <c r="V32"/>
  <c r="T17"/>
  <c r="V56"/>
  <c r="V55" s="1"/>
  <c r="M56"/>
  <c r="N56" s="1"/>
  <c r="P56" s="1"/>
  <c r="P55" s="1"/>
  <c r="O22" i="82" s="1"/>
  <c r="N22" s="1"/>
  <c r="AT12" i="15"/>
  <c r="M44"/>
  <c r="N44" s="1"/>
  <c r="V25"/>
  <c r="AR19"/>
  <c r="M51"/>
  <c r="N51" s="1"/>
  <c r="P51" s="1"/>
  <c r="V51"/>
  <c r="V50" s="1"/>
  <c r="V33"/>
  <c r="M33"/>
  <c r="N33" s="1"/>
  <c r="P33" s="1"/>
  <c r="O28" i="82"/>
  <c r="N28" s="1"/>
  <c r="AI7" i="4"/>
  <c r="AS89"/>
  <c r="W7" i="15"/>
  <c r="AT31"/>
  <c r="O44"/>
  <c r="AD7"/>
  <c r="O24" i="82"/>
  <c r="N24" s="1"/>
  <c r="L24" s="1"/>
  <c r="AR18" i="15"/>
  <c r="T18" s="1"/>
  <c r="M18" s="1"/>
  <c r="N18" s="1"/>
  <c r="P18" s="1"/>
  <c r="R10" i="82"/>
  <c r="R17"/>
  <c r="R25"/>
  <c r="R29"/>
  <c r="S8" i="4"/>
  <c r="S55"/>
  <c r="AV14" i="60"/>
  <c r="AU14" s="1"/>
  <c r="AT14"/>
  <c r="AS14" s="1"/>
  <c r="AQ14"/>
  <c r="AM14"/>
  <c r="AI14"/>
  <c r="AE14"/>
  <c r="AA14"/>
  <c r="X14"/>
  <c r="W14" s="1"/>
  <c r="V14"/>
  <c r="U14"/>
  <c r="Q14" s="1"/>
  <c r="P14" s="1"/>
  <c r="O14" s="1"/>
  <c r="N14" s="1"/>
  <c r="M14"/>
  <c r="AV13"/>
  <c r="AU13" s="1"/>
  <c r="AT13"/>
  <c r="AS13" s="1"/>
  <c r="AQ13"/>
  <c r="AM13"/>
  <c r="AI13"/>
  <c r="AE13"/>
  <c r="AA13"/>
  <c r="X13"/>
  <c r="W13"/>
  <c r="V13"/>
  <c r="U13"/>
  <c r="Q13" s="1"/>
  <c r="P13" s="1"/>
  <c r="O13" s="1"/>
  <c r="N13"/>
  <c r="M13"/>
  <c r="AV12"/>
  <c r="AT12"/>
  <c r="AQ12"/>
  <c r="AM12"/>
  <c r="AI12"/>
  <c r="AI8" s="1"/>
  <c r="AE12"/>
  <c r="AA12"/>
  <c r="X12"/>
  <c r="V12"/>
  <c r="AV11"/>
  <c r="AU11" s="1"/>
  <c r="AT11"/>
  <c r="AS11" s="1"/>
  <c r="AQ11"/>
  <c r="AM11"/>
  <c r="AI11"/>
  <c r="AE11"/>
  <c r="AA11"/>
  <c r="X11"/>
  <c r="W11" s="1"/>
  <c r="V11"/>
  <c r="U11"/>
  <c r="Q11" s="1"/>
  <c r="P11" s="1"/>
  <c r="O11" s="1"/>
  <c r="N11"/>
  <c r="M11"/>
  <c r="AV10"/>
  <c r="AU10" s="1"/>
  <c r="AT10"/>
  <c r="AS10"/>
  <c r="AQ10"/>
  <c r="AM10"/>
  <c r="AI10"/>
  <c r="AE10"/>
  <c r="AA10"/>
  <c r="X10"/>
  <c r="W10"/>
  <c r="V10"/>
  <c r="U10"/>
  <c r="Q10" s="1"/>
  <c r="P10" s="1"/>
  <c r="O10" s="1"/>
  <c r="N10"/>
  <c r="M10" s="1"/>
  <c r="AV9"/>
  <c r="AU9" s="1"/>
  <c r="AT9"/>
  <c r="AS9" s="1"/>
  <c r="AQ9"/>
  <c r="AM9"/>
  <c r="AI9"/>
  <c r="AE9"/>
  <c r="AA9"/>
  <c r="X9"/>
  <c r="W9"/>
  <c r="V9"/>
  <c r="U9"/>
  <c r="Q9" s="1"/>
  <c r="P9" s="1"/>
  <c r="O9" s="1"/>
  <c r="N9"/>
  <c r="M9"/>
  <c r="AE8"/>
  <c r="AA8" s="1"/>
  <c r="S8"/>
  <c r="B4"/>
  <c r="X3"/>
  <c r="E3"/>
  <c r="B3"/>
  <c r="A2"/>
  <c r="AU132" i="3"/>
  <c r="AT132" s="1"/>
  <c r="AS132"/>
  <c r="AR132"/>
  <c r="W132"/>
  <c r="V132"/>
  <c r="U132"/>
  <c r="T132"/>
  <c r="P132" s="1"/>
  <c r="O132" s="1"/>
  <c r="N132" s="1"/>
  <c r="M132"/>
  <c r="AU131"/>
  <c r="AT131"/>
  <c r="AS131"/>
  <c r="AR131"/>
  <c r="W131"/>
  <c r="V131"/>
  <c r="U131"/>
  <c r="T131"/>
  <c r="P131" s="1"/>
  <c r="O131" s="1"/>
  <c r="N131" s="1"/>
  <c r="M131"/>
  <c r="AU130"/>
  <c r="AT16" i="15" l="1"/>
  <c r="T10"/>
  <c r="M10" s="1"/>
  <c r="N10" s="1"/>
  <c r="P10" s="1"/>
  <c r="AT8"/>
  <c r="V27"/>
  <c r="V26" s="1"/>
  <c r="AR7"/>
  <c r="AT11"/>
  <c r="M9"/>
  <c r="N9" s="1"/>
  <c r="P9" s="1"/>
  <c r="V9"/>
  <c r="V14"/>
  <c r="M14"/>
  <c r="N14" s="1"/>
  <c r="P14" s="1"/>
  <c r="M17"/>
  <c r="N17" s="1"/>
  <c r="P17" s="1"/>
  <c r="V17"/>
  <c r="M16"/>
  <c r="N16" s="1"/>
  <c r="P16" s="1"/>
  <c r="V16"/>
  <c r="M15"/>
  <c r="N15" s="1"/>
  <c r="P15" s="1"/>
  <c r="V15"/>
  <c r="V29"/>
  <c r="V36"/>
  <c r="V35" s="1"/>
  <c r="M36"/>
  <c r="N36" s="1"/>
  <c r="M11"/>
  <c r="N11" s="1"/>
  <c r="P11" s="1"/>
  <c r="V11"/>
  <c r="M23"/>
  <c r="N23" s="1"/>
  <c r="P23" s="1"/>
  <c r="V23"/>
  <c r="V19" s="1"/>
  <c r="V10"/>
  <c r="P44"/>
  <c r="U89" i="4"/>
  <c r="AS82"/>
  <c r="AS7" s="1"/>
  <c r="AU89"/>
  <c r="N18" i="82"/>
  <c r="V8" i="15"/>
  <c r="M8"/>
  <c r="N8" s="1"/>
  <c r="P8" s="1"/>
  <c r="AE4" i="82"/>
  <c r="AR13" i="15"/>
  <c r="V18"/>
  <c r="AT18"/>
  <c r="AS12" i="60"/>
  <c r="R9" i="82"/>
  <c r="P8" i="4"/>
  <c r="S7"/>
  <c r="E3" s="1"/>
  <c r="AT130" i="3"/>
  <c r="AS130"/>
  <c r="AR130" s="1"/>
  <c r="AD130"/>
  <c r="W130"/>
  <c r="P13" i="15" l="1"/>
  <c r="O11" i="82" s="1"/>
  <c r="N11" s="1"/>
  <c r="V13" i="15"/>
  <c r="V7"/>
  <c r="M89" i="4"/>
  <c r="N89" s="1"/>
  <c r="P89" s="1"/>
  <c r="W89"/>
  <c r="W82" s="1"/>
  <c r="W7" s="1"/>
  <c r="AS8" i="60"/>
  <c r="AQ8" s="1"/>
  <c r="AM8" s="1"/>
  <c r="U12"/>
  <c r="AU12"/>
  <c r="N10" i="82"/>
  <c r="V130" i="3"/>
  <c r="U130"/>
  <c r="T130"/>
  <c r="P130" s="1"/>
  <c r="O130" s="1"/>
  <c r="N130" s="1"/>
  <c r="M130"/>
  <c r="AU129"/>
  <c r="AT129"/>
  <c r="AS129"/>
  <c r="AR129"/>
  <c r="W129"/>
  <c r="V129" s="1"/>
  <c r="U129"/>
  <c r="P82" i="4" l="1"/>
  <c r="P7" s="1"/>
  <c r="E4" s="1"/>
  <c r="M4"/>
  <c r="Q12" i="60"/>
  <c r="W12"/>
  <c r="W8" s="1"/>
  <c r="M12"/>
  <c r="N12" s="1"/>
  <c r="T129" i="3"/>
  <c r="P129" s="1"/>
  <c r="O129" s="1"/>
  <c r="N129" s="1"/>
  <c r="M129" l="1"/>
  <c r="P128" s="1"/>
  <c r="O128"/>
  <c r="N128" s="1"/>
  <c r="M128"/>
  <c r="P127" s="1"/>
  <c r="O127"/>
  <c r="N127" s="1"/>
  <c r="M127"/>
  <c r="P126" s="1"/>
  <c r="O126"/>
  <c r="N126"/>
  <c r="M126"/>
  <c r="P125" s="1"/>
  <c r="O125"/>
  <c r="N125" s="1"/>
  <c r="M125"/>
  <c r="P124"/>
  <c r="O124"/>
  <c r="N124" s="1"/>
  <c r="M124"/>
  <c r="BF123" s="1"/>
  <c r="BD123"/>
  <c r="AU123"/>
  <c r="AT123"/>
  <c r="AS123"/>
  <c r="AR123"/>
  <c r="AP123"/>
  <c r="AL123"/>
  <c r="AH123"/>
  <c r="AD123"/>
  <c r="Z123"/>
  <c r="W123"/>
  <c r="V123"/>
  <c r="U123"/>
  <c r="T123" s="1"/>
  <c r="P123" s="1"/>
  <c r="O123" s="1"/>
  <c r="N123" s="1"/>
  <c r="M123"/>
  <c r="BF122" s="1"/>
  <c r="BD122"/>
  <c r="AU122"/>
  <c r="AT122"/>
  <c r="AS122"/>
  <c r="AR122"/>
  <c r="AP122"/>
  <c r="AL122"/>
  <c r="AH122"/>
  <c r="AD122"/>
  <c r="Z122"/>
  <c r="W122"/>
  <c r="V122"/>
  <c r="U122"/>
  <c r="T122" s="1"/>
  <c r="P122" s="1"/>
  <c r="O122" s="1"/>
  <c r="N122" s="1"/>
  <c r="M122"/>
  <c r="BF121" s="1"/>
  <c r="BD121"/>
  <c r="AU121"/>
  <c r="AT121"/>
  <c r="AS121"/>
  <c r="AR121"/>
  <c r="AP121"/>
  <c r="AL121"/>
  <c r="AH121"/>
  <c r="AD121"/>
  <c r="Z121"/>
  <c r="W121"/>
  <c r="V121"/>
  <c r="U121"/>
  <c r="T121"/>
  <c r="P121" s="1"/>
  <c r="O121" s="1"/>
  <c r="N121"/>
  <c r="M121" s="1"/>
  <c r="BF120" s="1"/>
  <c r="BD120"/>
  <c r="AU120"/>
  <c r="AT120"/>
  <c r="AS120"/>
  <c r="AR120"/>
  <c r="AP120"/>
  <c r="AL120"/>
  <c r="AH120"/>
  <c r="AD120"/>
  <c r="Z120"/>
  <c r="W120"/>
  <c r="V120"/>
  <c r="U120"/>
  <c r="T120"/>
  <c r="P120" s="1"/>
  <c r="O120" s="1"/>
  <c r="N120"/>
  <c r="M120"/>
  <c r="BI119"/>
  <c r="BF119"/>
  <c r="AR119"/>
  <c r="AP119"/>
  <c r="AL119"/>
  <c r="AH119"/>
  <c r="AD119"/>
  <c r="Z119"/>
  <c r="V119"/>
  <c r="S119"/>
  <c r="P119" s="1"/>
  <c r="O119"/>
  <c r="M119"/>
  <c r="Z118"/>
  <c r="O118"/>
  <c r="M118"/>
  <c r="BI117"/>
  <c r="BH117"/>
  <c r="BF117" s="1"/>
  <c r="BD117"/>
  <c r="AU117"/>
  <c r="AT117"/>
  <c r="AS117"/>
  <c r="AR117"/>
  <c r="T117" s="1"/>
  <c r="V117" s="1"/>
  <c r="AP117"/>
  <c r="AL117"/>
  <c r="Z117"/>
  <c r="W117"/>
  <c r="U117"/>
  <c r="S117"/>
  <c r="R117"/>
  <c r="AP116"/>
  <c r="AL116"/>
  <c r="AH116"/>
  <c r="AD116"/>
  <c r="Z116"/>
  <c r="O116"/>
  <c r="M116"/>
  <c r="AH115"/>
  <c r="AD115"/>
  <c r="Z115"/>
  <c r="O115"/>
  <c r="M115"/>
  <c r="BI114"/>
  <c r="BH114"/>
  <c r="BF114" s="1"/>
  <c r="BD114"/>
  <c r="AU114"/>
  <c r="AT114"/>
  <c r="AS114"/>
  <c r="AR114"/>
  <c r="AP114"/>
  <c r="AL114"/>
  <c r="AH114"/>
  <c r="AD114"/>
  <c r="Z114"/>
  <c r="W114"/>
  <c r="V114"/>
  <c r="U114"/>
  <c r="T114" s="1"/>
  <c r="S114"/>
  <c r="R114"/>
  <c r="P114"/>
  <c r="O114" s="1"/>
  <c r="N114"/>
  <c r="M114"/>
  <c r="BI113"/>
  <c r="BH113"/>
  <c r="BF113" s="1"/>
  <c r="BD113"/>
  <c r="AU113"/>
  <c r="AT113"/>
  <c r="AS113"/>
  <c r="AR113"/>
  <c r="AP113"/>
  <c r="AL113"/>
  <c r="AH113"/>
  <c r="AD113"/>
  <c r="Z113"/>
  <c r="W113"/>
  <c r="V113"/>
  <c r="U113"/>
  <c r="T113"/>
  <c r="S113"/>
  <c r="S112" s="1"/>
  <c r="R113"/>
  <c r="P113"/>
  <c r="O113" s="1"/>
  <c r="N113"/>
  <c r="M113"/>
  <c r="BF112"/>
  <c r="AR112"/>
  <c r="AP112"/>
  <c r="AL112"/>
  <c r="AH112"/>
  <c r="AD112"/>
  <c r="Z112"/>
  <c r="V112" s="1"/>
  <c r="P112"/>
  <c r="O112"/>
  <c r="M112"/>
  <c r="BI111"/>
  <c r="BH111"/>
  <c r="BF111" s="1"/>
  <c r="BD111"/>
  <c r="AU111"/>
  <c r="AT111"/>
  <c r="AS111"/>
  <c r="AR111"/>
  <c r="AP111"/>
  <c r="AL111"/>
  <c r="AH111"/>
  <c r="AD111"/>
  <c r="Z111"/>
  <c r="W111"/>
  <c r="V111"/>
  <c r="U111"/>
  <c r="T111"/>
  <c r="S111"/>
  <c r="R111"/>
  <c r="P111"/>
  <c r="O111" s="1"/>
  <c r="N111"/>
  <c r="M111"/>
  <c r="BI110"/>
  <c r="BH110"/>
  <c r="BF110" s="1"/>
  <c r="BD110"/>
  <c r="AU110"/>
  <c r="AT110"/>
  <c r="AS110"/>
  <c r="AR110" s="1"/>
  <c r="AP110"/>
  <c r="AL110"/>
  <c r="AH110"/>
  <c r="AD110"/>
  <c r="Z110"/>
  <c r="W110"/>
  <c r="V110"/>
  <c r="U110"/>
  <c r="T110" s="1"/>
  <c r="S110"/>
  <c r="R110"/>
  <c r="P110"/>
  <c r="O110" s="1"/>
  <c r="N110"/>
  <c r="M110"/>
  <c r="BI109"/>
  <c r="BH109"/>
  <c r="BF109" s="1"/>
  <c r="BD109"/>
  <c r="AU109"/>
  <c r="AT109" s="1"/>
  <c r="BI112" l="1"/>
  <c r="V116"/>
  <c r="AR116"/>
  <c r="S116"/>
  <c r="AS109"/>
  <c r="AR109" s="1"/>
  <c r="AP109"/>
  <c r="AL109"/>
  <c r="AH109"/>
  <c r="AD109"/>
  <c r="Z109"/>
  <c r="W109" l="1"/>
  <c r="V109"/>
  <c r="U109"/>
  <c r="T109"/>
  <c r="S109"/>
  <c r="R109"/>
  <c r="P109"/>
  <c r="O109" s="1"/>
  <c r="N109"/>
  <c r="M109" s="1"/>
  <c r="BI108"/>
  <c r="BH108"/>
  <c r="BF108" s="1"/>
  <c r="BD108"/>
  <c r="AU108"/>
  <c r="AT108" s="1"/>
  <c r="AS108"/>
  <c r="AR108" s="1"/>
  <c r="AP108"/>
  <c r="AL108"/>
  <c r="AH108"/>
  <c r="AD108"/>
  <c r="Z108"/>
  <c r="W108"/>
  <c r="V108"/>
  <c r="U108"/>
  <c r="T108"/>
  <c r="S108"/>
  <c r="R108"/>
  <c r="P108"/>
  <c r="O108" s="1"/>
  <c r="N108"/>
  <c r="M108"/>
  <c r="BI107"/>
  <c r="BH107"/>
  <c r="BF107" s="1"/>
  <c r="BD107"/>
  <c r="AU107"/>
  <c r="AT107" s="1"/>
  <c r="AS107"/>
  <c r="AR107" s="1"/>
  <c r="AP107"/>
  <c r="AL107"/>
  <c r="AH107"/>
  <c r="AD107"/>
  <c r="Z107"/>
  <c r="V107"/>
  <c r="U107"/>
  <c r="T107"/>
  <c r="S107"/>
  <c r="S106" s="1"/>
  <c r="R107"/>
  <c r="P107"/>
  <c r="O107" s="1"/>
  <c r="N107"/>
  <c r="M107"/>
  <c r="BF106"/>
  <c r="AR106"/>
  <c r="AP106"/>
  <c r="AL106"/>
  <c r="AH106"/>
  <c r="AD106"/>
  <c r="Z106"/>
  <c r="V106" s="1"/>
  <c r="P106"/>
  <c r="O106"/>
  <c r="M106"/>
  <c r="BI105"/>
  <c r="BH105"/>
  <c r="BF105" s="1"/>
  <c r="BD105"/>
  <c r="AU105"/>
  <c r="AT105"/>
  <c r="AS105"/>
  <c r="AR105"/>
  <c r="AP105"/>
  <c r="AL105"/>
  <c r="AH105"/>
  <c r="AD105"/>
  <c r="Z105"/>
  <c r="W105"/>
  <c r="V105"/>
  <c r="U105"/>
  <c r="T105"/>
  <c r="S105"/>
  <c r="R105"/>
  <c r="P105"/>
  <c r="O105" s="1"/>
  <c r="N105"/>
  <c r="M105"/>
  <c r="BI104"/>
  <c r="BH104"/>
  <c r="BF104" s="1"/>
  <c r="BD104"/>
  <c r="AU104"/>
  <c r="AT104"/>
  <c r="AS104"/>
  <c r="AR104"/>
  <c r="AP104"/>
  <c r="AL104"/>
  <c r="AH104"/>
  <c r="AD104"/>
  <c r="Z104"/>
  <c r="W104"/>
  <c r="V104" s="1"/>
  <c r="U104"/>
  <c r="T104"/>
  <c r="S104"/>
  <c r="S101" s="1"/>
  <c r="R104"/>
  <c r="P104" s="1"/>
  <c r="O104" s="1"/>
  <c r="N104"/>
  <c r="M104"/>
  <c r="BI103"/>
  <c r="BH103"/>
  <c r="BF103" s="1"/>
  <c r="BD103"/>
  <c r="AU103"/>
  <c r="AT103"/>
  <c r="AS103"/>
  <c r="AR103"/>
  <c r="AP103"/>
  <c r="AL103"/>
  <c r="AH103"/>
  <c r="AD103"/>
  <c r="Z103"/>
  <c r="W103"/>
  <c r="V103"/>
  <c r="U103"/>
  <c r="T103" s="1"/>
  <c r="S103"/>
  <c r="R103"/>
  <c r="P103"/>
  <c r="O103" s="1"/>
  <c r="N103"/>
  <c r="M103"/>
  <c r="BI102"/>
  <c r="BH102"/>
  <c r="BF102" s="1"/>
  <c r="BD102"/>
  <c r="AU102"/>
  <c r="AT102" s="1"/>
  <c r="AS102"/>
  <c r="AR102" s="1"/>
  <c r="AP102"/>
  <c r="AL102"/>
  <c r="AH102"/>
  <c r="AD102"/>
  <c r="Z102"/>
  <c r="W102"/>
  <c r="V102" s="1"/>
  <c r="U102"/>
  <c r="T102"/>
  <c r="S102"/>
  <c r="R102"/>
  <c r="P102"/>
  <c r="O102" s="1"/>
  <c r="N102"/>
  <c r="M102"/>
  <c r="BF101"/>
  <c r="AR101"/>
  <c r="AP101"/>
  <c r="AL101"/>
  <c r="AH101"/>
  <c r="AD101"/>
  <c r="Z101"/>
  <c r="V101" s="1"/>
  <c r="P101"/>
  <c r="O101"/>
  <c r="M101"/>
  <c r="BI100"/>
  <c r="BH100"/>
  <c r="BF100" s="1"/>
  <c r="BD100"/>
  <c r="AU100"/>
  <c r="AT100"/>
  <c r="AS100"/>
  <c r="AR100"/>
  <c r="AP100"/>
  <c r="AL100"/>
  <c r="AH100"/>
  <c r="AD100"/>
  <c r="Z100"/>
  <c r="W100"/>
  <c r="V100" s="1"/>
  <c r="U100"/>
  <c r="T100"/>
  <c r="S100"/>
  <c r="R100"/>
  <c r="P100"/>
  <c r="O100" s="1"/>
  <c r="N100"/>
  <c r="M100"/>
  <c r="BI99"/>
  <c r="BH99"/>
  <c r="BF99" s="1"/>
  <c r="BD99"/>
  <c r="AU99"/>
  <c r="AT99" s="1"/>
  <c r="AS99"/>
  <c r="AR99" s="1"/>
  <c r="AP99"/>
  <c r="AL99"/>
  <c r="AH99"/>
  <c r="AD99"/>
  <c r="Z99"/>
  <c r="W99"/>
  <c r="V99"/>
  <c r="U99"/>
  <c r="T99"/>
  <c r="S99"/>
  <c r="R99"/>
  <c r="P99"/>
  <c r="O99" s="1"/>
  <c r="N99"/>
  <c r="M99"/>
  <c r="BI98"/>
  <c r="BH98"/>
  <c r="BF98" s="1"/>
  <c r="BD98"/>
  <c r="AU98"/>
  <c r="AT98"/>
  <c r="AS98"/>
  <c r="AR98"/>
  <c r="AP98"/>
  <c r="AL98"/>
  <c r="AH98"/>
  <c r="AD98"/>
  <c r="Z98"/>
  <c r="W98"/>
  <c r="V98"/>
  <c r="U98"/>
  <c r="T98" s="1"/>
  <c r="S98"/>
  <c r="R98"/>
  <c r="P98"/>
  <c r="O98" s="1"/>
  <c r="N98"/>
  <c r="M98"/>
  <c r="BI97"/>
  <c r="BH97"/>
  <c r="BF97" s="1"/>
  <c r="BD97"/>
  <c r="AU97"/>
  <c r="AT97"/>
  <c r="AS97"/>
  <c r="AR97"/>
  <c r="AP97"/>
  <c r="AL97"/>
  <c r="AH97"/>
  <c r="AD97"/>
  <c r="Z97"/>
  <c r="W97"/>
  <c r="V97"/>
  <c r="U97"/>
  <c r="T97"/>
  <c r="S97"/>
  <c r="R97"/>
  <c r="P97"/>
  <c r="O97" s="1"/>
  <c r="N97"/>
  <c r="M97" s="1"/>
  <c r="BI96"/>
  <c r="BH96"/>
  <c r="BF96" s="1"/>
  <c r="BD96"/>
  <c r="AU96"/>
  <c r="AT96"/>
  <c r="AS96"/>
  <c r="AR96"/>
  <c r="AP96"/>
  <c r="AL96"/>
  <c r="AH96"/>
  <c r="AD96"/>
  <c r="Z96"/>
  <c r="W96"/>
  <c r="V96"/>
  <c r="U96"/>
  <c r="T96" s="1"/>
  <c r="S96"/>
  <c r="R96"/>
  <c r="P96"/>
  <c r="O96" s="1"/>
  <c r="N96"/>
  <c r="M96"/>
  <c r="BI95"/>
  <c r="BH95"/>
  <c r="BF95" s="1"/>
  <c r="BD95"/>
  <c r="AU95"/>
  <c r="AT95" s="1"/>
  <c r="AS95"/>
  <c r="AR95" s="1"/>
  <c r="AP95"/>
  <c r="AL95"/>
  <c r="AH95"/>
  <c r="AD95"/>
  <c r="Z95"/>
  <c r="W95"/>
  <c r="V95"/>
  <c r="U95"/>
  <c r="T95"/>
  <c r="S95"/>
  <c r="S94" s="1"/>
  <c r="R95"/>
  <c r="P95"/>
  <c r="O95" s="1"/>
  <c r="N95"/>
  <c r="M95"/>
  <c r="BF94"/>
  <c r="AR94"/>
  <c r="AP94"/>
  <c r="AL94"/>
  <c r="AH94"/>
  <c r="AD94"/>
  <c r="Z94"/>
  <c r="V94"/>
  <c r="P94"/>
  <c r="O94"/>
  <c r="M94"/>
  <c r="BF93"/>
  <c r="AR93" s="1"/>
  <c r="AP93"/>
  <c r="AL93"/>
  <c r="AH93"/>
  <c r="AD93"/>
  <c r="Z93"/>
  <c r="V93"/>
  <c r="P93"/>
  <c r="O93"/>
  <c r="M93"/>
  <c r="O92"/>
  <c r="M92"/>
  <c r="BI91"/>
  <c r="BH91"/>
  <c r="BF91" s="1"/>
  <c r="BD91"/>
  <c r="AU91"/>
  <c r="AT91"/>
  <c r="AS91"/>
  <c r="AR91"/>
  <c r="AP91"/>
  <c r="AL91"/>
  <c r="AH91"/>
  <c r="AD91"/>
  <c r="Z91"/>
  <c r="W91"/>
  <c r="V91" s="1"/>
  <c r="U91"/>
  <c r="T91"/>
  <c r="S91"/>
  <c r="R91"/>
  <c r="P91" s="1"/>
  <c r="O91"/>
  <c r="N91"/>
  <c r="M91"/>
  <c r="BI90" s="1"/>
  <c r="BF90" s="1"/>
  <c r="AR90"/>
  <c r="AP90"/>
  <c r="AL90"/>
  <c r="AH90"/>
  <c r="AD90"/>
  <c r="Z90"/>
  <c r="V90"/>
  <c r="S90" s="1"/>
  <c r="P90"/>
  <c r="O90"/>
  <c r="M90"/>
  <c r="BI89"/>
  <c r="BH89"/>
  <c r="BF89" s="1"/>
  <c r="BD89"/>
  <c r="AU89"/>
  <c r="AT89"/>
  <c r="AS89"/>
  <c r="AR89"/>
  <c r="AP89"/>
  <c r="AL89"/>
  <c r="AH89"/>
  <c r="AD89"/>
  <c r="Z89"/>
  <c r="W89"/>
  <c r="V89"/>
  <c r="U89"/>
  <c r="T89"/>
  <c r="S89"/>
  <c r="R89"/>
  <c r="P89"/>
  <c r="O89"/>
  <c r="N89"/>
  <c r="M89"/>
  <c r="AR88"/>
  <c r="AP88"/>
  <c r="AL88"/>
  <c r="AH88"/>
  <c r="AD88"/>
  <c r="Z88"/>
  <c r="V88"/>
  <c r="S88" s="1"/>
  <c r="P88"/>
  <c r="O88"/>
  <c r="M88"/>
  <c r="O87"/>
  <c r="M87"/>
  <c r="AR86"/>
  <c r="AP86" s="1"/>
  <c r="AL86" s="1"/>
  <c r="AH86" s="1"/>
  <c r="AD86"/>
  <c r="Z86" s="1"/>
  <c r="V86" s="1"/>
  <c r="O86"/>
  <c r="M86"/>
  <c r="BI85"/>
  <c r="BH85"/>
  <c r="BF85" s="1"/>
  <c r="BD85"/>
  <c r="AU85"/>
  <c r="AT85"/>
  <c r="AS85"/>
  <c r="AR85"/>
  <c r="AP85"/>
  <c r="AL85"/>
  <c r="AH85"/>
  <c r="AD85"/>
  <c r="Z85"/>
  <c r="BI88" l="1"/>
  <c r="BF88" s="1"/>
  <c r="BI106"/>
  <c r="BI101"/>
  <c r="BI94"/>
  <c r="S93"/>
  <c r="S86" s="1"/>
  <c r="P86" s="1"/>
  <c r="W85"/>
  <c r="V85"/>
  <c r="U85"/>
  <c r="T85"/>
  <c r="S85"/>
  <c r="R85"/>
  <c r="P85"/>
  <c r="O85" s="1"/>
  <c r="N85"/>
  <c r="M85" s="1"/>
  <c r="BI84"/>
  <c r="BH84"/>
  <c r="BF84" s="1"/>
  <c r="BD84"/>
  <c r="AU84"/>
  <c r="AT84"/>
  <c r="AS84"/>
  <c r="AR84"/>
  <c r="AP84"/>
  <c r="AL84"/>
  <c r="AH84"/>
  <c r="AD84"/>
  <c r="Z84"/>
  <c r="W84"/>
  <c r="V84"/>
  <c r="U84"/>
  <c r="T84"/>
  <c r="S84"/>
  <c r="R84"/>
  <c r="P84"/>
  <c r="O84" s="1"/>
  <c r="N84"/>
  <c r="M84"/>
  <c r="BI83"/>
  <c r="BH83"/>
  <c r="BF83" s="1"/>
  <c r="BD83"/>
  <c r="AU83"/>
  <c r="AT83"/>
  <c r="AS83"/>
  <c r="AR83"/>
  <c r="AP83"/>
  <c r="AL83"/>
  <c r="AH83"/>
  <c r="AD83"/>
  <c r="Z83"/>
  <c r="W83"/>
  <c r="V83"/>
  <c r="U83"/>
  <c r="T83" s="1"/>
  <c r="S83"/>
  <c r="R83"/>
  <c r="P83"/>
  <c r="O83" s="1"/>
  <c r="N83"/>
  <c r="M83"/>
  <c r="BI82"/>
  <c r="BH82"/>
  <c r="BF82" s="1"/>
  <c r="BD82"/>
  <c r="AU82"/>
  <c r="AT82" s="1"/>
  <c r="AS82"/>
  <c r="AR82"/>
  <c r="AP82"/>
  <c r="AL82"/>
  <c r="AH82"/>
  <c r="AD82"/>
  <c r="Z82"/>
  <c r="W82"/>
  <c r="V82"/>
  <c r="U82"/>
  <c r="T82"/>
  <c r="S82"/>
  <c r="R82"/>
  <c r="P82"/>
  <c r="O82" s="1"/>
  <c r="N82"/>
  <c r="M82"/>
  <c r="BI81"/>
  <c r="BH81"/>
  <c r="BF81" s="1"/>
  <c r="BD81"/>
  <c r="AU81"/>
  <c r="AT81"/>
  <c r="AS81"/>
  <c r="AR81"/>
  <c r="AP81"/>
  <c r="AL81"/>
  <c r="AH81"/>
  <c r="AD81"/>
  <c r="Z81"/>
  <c r="W81"/>
  <c r="V81"/>
  <c r="U81"/>
  <c r="T81" s="1"/>
  <c r="S81"/>
  <c r="R81"/>
  <c r="P81"/>
  <c r="O81" s="1"/>
  <c r="N81"/>
  <c r="M81"/>
  <c r="BI80"/>
  <c r="BH80"/>
  <c r="BF80" s="1"/>
  <c r="BD80"/>
  <c r="AU80"/>
  <c r="AT80"/>
  <c r="AS80"/>
  <c r="AR80"/>
  <c r="AP80"/>
  <c r="AL80"/>
  <c r="AH80"/>
  <c r="AD80"/>
  <c r="Z80"/>
  <c r="W80"/>
  <c r="V80"/>
  <c r="U80"/>
  <c r="T80" s="1"/>
  <c r="S80"/>
  <c r="R80"/>
  <c r="P80"/>
  <c r="O80" s="1"/>
  <c r="N80"/>
  <c r="M80"/>
  <c r="BI79"/>
  <c r="BH79"/>
  <c r="BF79" s="1"/>
  <c r="BD79"/>
  <c r="AU79"/>
  <c r="AT79" s="1"/>
  <c r="AS79"/>
  <c r="AR79"/>
  <c r="AP79"/>
  <c r="AL79"/>
  <c r="AH79"/>
  <c r="AD79"/>
  <c r="Z79"/>
  <c r="W79"/>
  <c r="V79" s="1"/>
  <c r="U79"/>
  <c r="T79"/>
  <c r="S79"/>
  <c r="R79"/>
  <c r="P79"/>
  <c r="O79" s="1"/>
  <c r="N79"/>
  <c r="M79"/>
  <c r="BI78"/>
  <c r="BH78"/>
  <c r="BF78" s="1"/>
  <c r="BD78"/>
  <c r="AU78"/>
  <c r="AT78"/>
  <c r="AS78"/>
  <c r="AR78"/>
  <c r="AP78"/>
  <c r="AL78"/>
  <c r="AH78"/>
  <c r="AD78"/>
  <c r="Z78"/>
  <c r="W78"/>
  <c r="V78"/>
  <c r="U78"/>
  <c r="T78" s="1"/>
  <c r="S78"/>
  <c r="R78"/>
  <c r="P78"/>
  <c r="O78" s="1"/>
  <c r="N78"/>
  <c r="M78"/>
  <c r="BF77"/>
  <c r="AR77"/>
  <c r="AP77"/>
  <c r="AL77"/>
  <c r="AH77"/>
  <c r="AD77"/>
  <c r="Z77"/>
  <c r="V77" s="1"/>
  <c r="S77"/>
  <c r="P77"/>
  <c r="O77"/>
  <c r="M77"/>
  <c r="O76"/>
  <c r="M76"/>
  <c r="BI75"/>
  <c r="BH75"/>
  <c r="BF75" s="1"/>
  <c r="BD75"/>
  <c r="AU75"/>
  <c r="AT75"/>
  <c r="AS75"/>
  <c r="AR75"/>
  <c r="AP75"/>
  <c r="AL75"/>
  <c r="AH75"/>
  <c r="AD75"/>
  <c r="Z75"/>
  <c r="W75"/>
  <c r="V75"/>
  <c r="U75"/>
  <c r="T75" s="1"/>
  <c r="S75"/>
  <c r="R75"/>
  <c r="P75"/>
  <c r="O75" s="1"/>
  <c r="N75"/>
  <c r="M75"/>
  <c r="BI74"/>
  <c r="BH74"/>
  <c r="BF74" s="1"/>
  <c r="BD74"/>
  <c r="AU74"/>
  <c r="AT74"/>
  <c r="AS74"/>
  <c r="AR74"/>
  <c r="AP74"/>
  <c r="AL74"/>
  <c r="AH74"/>
  <c r="AD74"/>
  <c r="Z74"/>
  <c r="W74"/>
  <c r="V74"/>
  <c r="U74"/>
  <c r="T74"/>
  <c r="S74"/>
  <c r="S72" s="1"/>
  <c r="R74"/>
  <c r="P74"/>
  <c r="O74" s="1"/>
  <c r="N74"/>
  <c r="M74"/>
  <c r="BI73"/>
  <c r="BH73"/>
  <c r="BF73" s="1"/>
  <c r="BD73"/>
  <c r="AU73"/>
  <c r="AT73"/>
  <c r="AS73"/>
  <c r="AR73"/>
  <c r="AP73"/>
  <c r="AL73"/>
  <c r="AH73"/>
  <c r="AD73"/>
  <c r="Z73"/>
  <c r="W73"/>
  <c r="V73" s="1"/>
  <c r="U73"/>
  <c r="T73"/>
  <c r="S73"/>
  <c r="R73"/>
  <c r="P73"/>
  <c r="O73" s="1"/>
  <c r="N73"/>
  <c r="M73"/>
  <c r="BF72"/>
  <c r="AR72"/>
  <c r="AP72"/>
  <c r="AL72"/>
  <c r="AH72"/>
  <c r="AD72"/>
  <c r="Z72"/>
  <c r="V72" s="1"/>
  <c r="P72"/>
  <c r="O72"/>
  <c r="M72"/>
  <c r="BI71"/>
  <c r="BH71"/>
  <c r="BF71" s="1"/>
  <c r="BD71"/>
  <c r="AU71"/>
  <c r="AT71" s="1"/>
  <c r="AS71"/>
  <c r="AR71"/>
  <c r="AP71"/>
  <c r="AL71"/>
  <c r="AH71"/>
  <c r="AD71"/>
  <c r="Z71"/>
  <c r="W71"/>
  <c r="V71"/>
  <c r="U71"/>
  <c r="T71"/>
  <c r="S71"/>
  <c r="R71"/>
  <c r="P71"/>
  <c r="O71" s="1"/>
  <c r="N71"/>
  <c r="M71"/>
  <c r="BI70"/>
  <c r="BH70"/>
  <c r="BF70" s="1"/>
  <c r="BD70"/>
  <c r="AU70"/>
  <c r="AT70"/>
  <c r="AS70"/>
  <c r="AR70"/>
  <c r="AP70"/>
  <c r="AL70"/>
  <c r="AH70"/>
  <c r="AD70"/>
  <c r="W70"/>
  <c r="V70"/>
  <c r="U70"/>
  <c r="T70"/>
  <c r="S70"/>
  <c r="R70"/>
  <c r="P70"/>
  <c r="O70" s="1"/>
  <c r="N70"/>
  <c r="M70" s="1"/>
  <c r="BI69"/>
  <c r="BH69"/>
  <c r="BF69" s="1"/>
  <c r="BD69"/>
  <c r="AU69"/>
  <c r="AT69"/>
  <c r="AS69"/>
  <c r="AR69"/>
  <c r="AP69"/>
  <c r="AL69"/>
  <c r="AH69"/>
  <c r="AD69"/>
  <c r="Z69"/>
  <c r="W69"/>
  <c r="V69" s="1"/>
  <c r="U69"/>
  <c r="T69"/>
  <c r="S69"/>
  <c r="R69"/>
  <c r="P69"/>
  <c r="O69" s="1"/>
  <c r="N69"/>
  <c r="M69"/>
  <c r="BI68"/>
  <c r="BI67" s="1"/>
  <c r="BH68"/>
  <c r="BF68" s="1"/>
  <c r="BD68"/>
  <c r="AU68"/>
  <c r="AT68"/>
  <c r="AS68"/>
  <c r="AR68"/>
  <c r="AP68"/>
  <c r="AL68"/>
  <c r="AH68"/>
  <c r="AD68"/>
  <c r="Z68"/>
  <c r="W68"/>
  <c r="V68"/>
  <c r="U68"/>
  <c r="T68"/>
  <c r="S68"/>
  <c r="S67" s="1"/>
  <c r="R68"/>
  <c r="P68"/>
  <c r="O68" s="1"/>
  <c r="N68"/>
  <c r="M68"/>
  <c r="BF67"/>
  <c r="BD67"/>
  <c r="AU67"/>
  <c r="AT67" s="1"/>
  <c r="AS67"/>
  <c r="AR67"/>
  <c r="AP67"/>
  <c r="AL67"/>
  <c r="AH67"/>
  <c r="AD67"/>
  <c r="Z67"/>
  <c r="W67"/>
  <c r="V67" s="1"/>
  <c r="U67"/>
  <c r="T67"/>
  <c r="P67"/>
  <c r="O67" s="1"/>
  <c r="N67" s="1"/>
  <c r="M67"/>
  <c r="BI66"/>
  <c r="BH66"/>
  <c r="BF66" s="1"/>
  <c r="BD66"/>
  <c r="AU66"/>
  <c r="AT66"/>
  <c r="AS66"/>
  <c r="AR66"/>
  <c r="AP66"/>
  <c r="AL66"/>
  <c r="AH66"/>
  <c r="AD66"/>
  <c r="Z66"/>
  <c r="W66"/>
  <c r="V66"/>
  <c r="U66"/>
  <c r="T66"/>
  <c r="S66"/>
  <c r="R66"/>
  <c r="P66"/>
  <c r="O66" s="1"/>
  <c r="N66"/>
  <c r="M66" s="1"/>
  <c r="BI65"/>
  <c r="BH65"/>
  <c r="BF65" s="1"/>
  <c r="BD65"/>
  <c r="AU65"/>
  <c r="AT65"/>
  <c r="AS65"/>
  <c r="AR65"/>
  <c r="AP65"/>
  <c r="AL65"/>
  <c r="AH65"/>
  <c r="AD65"/>
  <c r="Z65"/>
  <c r="W65"/>
  <c r="V65"/>
  <c r="U65"/>
  <c r="T65"/>
  <c r="S65"/>
  <c r="R65"/>
  <c r="P65"/>
  <c r="O65" s="1"/>
  <c r="N65"/>
  <c r="M65"/>
  <c r="BI64"/>
  <c r="BH64"/>
  <c r="BF64" s="1"/>
  <c r="BD64"/>
  <c r="AU64"/>
  <c r="AT64"/>
  <c r="AS64"/>
  <c r="AR64"/>
  <c r="AP64"/>
  <c r="AL64"/>
  <c r="AH64"/>
  <c r="AD64"/>
  <c r="Z64"/>
  <c r="W64"/>
  <c r="V64"/>
  <c r="U64"/>
  <c r="T64"/>
  <c r="S64"/>
  <c r="R64"/>
  <c r="P64"/>
  <c r="O64" s="1"/>
  <c r="N64"/>
  <c r="M64"/>
  <c r="BI63"/>
  <c r="BH63"/>
  <c r="BF63" s="1"/>
  <c r="BD63"/>
  <c r="AU63"/>
  <c r="AT63" s="1"/>
  <c r="AS63"/>
  <c r="AR63"/>
  <c r="AP63"/>
  <c r="AL63"/>
  <c r="AH63"/>
  <c r="AD63"/>
  <c r="Z63"/>
  <c r="W63"/>
  <c r="V63"/>
  <c r="U63"/>
  <c r="T63"/>
  <c r="S63"/>
  <c r="R63"/>
  <c r="P63"/>
  <c r="O63" s="1"/>
  <c r="N63"/>
  <c r="M63"/>
  <c r="BI62"/>
  <c r="BH62"/>
  <c r="BF62" s="1"/>
  <c r="BD62"/>
  <c r="AU62"/>
  <c r="AT62"/>
  <c r="AS62"/>
  <c r="AR62"/>
  <c r="AP62"/>
  <c r="AL62"/>
  <c r="AH62"/>
  <c r="AD62"/>
  <c r="Z62"/>
  <c r="W62"/>
  <c r="V62"/>
  <c r="U62"/>
  <c r="T62"/>
  <c r="S62"/>
  <c r="R62"/>
  <c r="P62"/>
  <c r="O62" s="1"/>
  <c r="N62"/>
  <c r="M62"/>
  <c r="AR61"/>
  <c r="AP61"/>
  <c r="AL61"/>
  <c r="AH61"/>
  <c r="AD61"/>
  <c r="Z61"/>
  <c r="P61"/>
  <c r="O61"/>
  <c r="M61"/>
  <c r="AD60"/>
  <c r="Z60"/>
  <c r="O60"/>
  <c r="M60"/>
  <c r="BI59"/>
  <c r="BH59"/>
  <c r="BF59" s="1"/>
  <c r="BD59"/>
  <c r="AU59"/>
  <c r="AT59"/>
  <c r="AS59"/>
  <c r="AR59"/>
  <c r="AP59"/>
  <c r="AL59"/>
  <c r="AH59"/>
  <c r="AD59"/>
  <c r="Z59"/>
  <c r="W59"/>
  <c r="V59"/>
  <c r="U59"/>
  <c r="T59"/>
  <c r="S59"/>
  <c r="R59"/>
  <c r="P59" s="1"/>
  <c r="O59" s="1"/>
  <c r="N59"/>
  <c r="M59"/>
  <c r="BI58"/>
  <c r="BH58"/>
  <c r="BF58" s="1"/>
  <c r="BD58"/>
  <c r="AU58"/>
  <c r="AT58"/>
  <c r="AS58"/>
  <c r="AR58"/>
  <c r="AP58"/>
  <c r="AL58"/>
  <c r="AH58"/>
  <c r="AD58"/>
  <c r="Z58"/>
  <c r="W58"/>
  <c r="V58"/>
  <c r="U58"/>
  <c r="T58"/>
  <c r="S58"/>
  <c r="R58"/>
  <c r="P58"/>
  <c r="O58" s="1"/>
  <c r="N58"/>
  <c r="M58"/>
  <c r="BF57"/>
  <c r="AP57"/>
  <c r="AH57"/>
  <c r="Z57"/>
  <c r="V57" s="1"/>
  <c r="S57"/>
  <c r="P57"/>
  <c r="O57"/>
  <c r="M57"/>
  <c r="BI56"/>
  <c r="BH56"/>
  <c r="BF56" s="1"/>
  <c r="BD56"/>
  <c r="AU56"/>
  <c r="AT56" s="1"/>
  <c r="AS56"/>
  <c r="AR56"/>
  <c r="AP56"/>
  <c r="AL56"/>
  <c r="AH56"/>
  <c r="AD56"/>
  <c r="Z56"/>
  <c r="W56"/>
  <c r="V56"/>
  <c r="U56"/>
  <c r="T56"/>
  <c r="S56"/>
  <c r="R56"/>
  <c r="P56" s="1"/>
  <c r="O56" s="1"/>
  <c r="N56"/>
  <c r="M56"/>
  <c r="BI55"/>
  <c r="BI53" s="1"/>
  <c r="BH55"/>
  <c r="BF55" s="1"/>
  <c r="BD55"/>
  <c r="AU55"/>
  <c r="AT55"/>
  <c r="AS55"/>
  <c r="AR55"/>
  <c r="AP55"/>
  <c r="AL55"/>
  <c r="AH55"/>
  <c r="AD55"/>
  <c r="Z55"/>
  <c r="W55"/>
  <c r="V55"/>
  <c r="U55"/>
  <c r="T55"/>
  <c r="S55"/>
  <c r="R55"/>
  <c r="P55"/>
  <c r="O55" s="1"/>
  <c r="N55"/>
  <c r="M55"/>
  <c r="BI54"/>
  <c r="BH54"/>
  <c r="BF54"/>
  <c r="BD54"/>
  <c r="AU54"/>
  <c r="AT54"/>
  <c r="AS54"/>
  <c r="AR54"/>
  <c r="AP54"/>
  <c r="AL54"/>
  <c r="AH54"/>
  <c r="AD54"/>
  <c r="Z54"/>
  <c r="W54"/>
  <c r="V54"/>
  <c r="U54"/>
  <c r="T54"/>
  <c r="S54"/>
  <c r="S53" s="1"/>
  <c r="R54"/>
  <c r="P54"/>
  <c r="O54" s="1"/>
  <c r="N54"/>
  <c r="M54"/>
  <c r="BF53"/>
  <c r="AR53"/>
  <c r="AP53"/>
  <c r="AL53"/>
  <c r="AH53"/>
  <c r="AD53"/>
  <c r="Z53"/>
  <c r="V53" s="1"/>
  <c r="P53"/>
  <c r="O53"/>
  <c r="M53"/>
  <c r="BF52" s="1"/>
  <c r="P52"/>
  <c r="O52"/>
  <c r="M52"/>
  <c r="BI51"/>
  <c r="BH51"/>
  <c r="BF51"/>
  <c r="BD51"/>
  <c r="AU51"/>
  <c r="AT51"/>
  <c r="AS51"/>
  <c r="AR51"/>
  <c r="AP51"/>
  <c r="AL51"/>
  <c r="AH51"/>
  <c r="AD51"/>
  <c r="Z51"/>
  <c r="W51"/>
  <c r="V51"/>
  <c r="U51"/>
  <c r="T51" s="1"/>
  <c r="S51"/>
  <c r="R51"/>
  <c r="P51"/>
  <c r="O51" s="1"/>
  <c r="N51"/>
  <c r="M51"/>
  <c r="BI50"/>
  <c r="BH50"/>
  <c r="BF50" s="1"/>
  <c r="BD50"/>
  <c r="AU50"/>
  <c r="AT50"/>
  <c r="AS50"/>
  <c r="AR50"/>
  <c r="AP50"/>
  <c r="AL50"/>
  <c r="AH50"/>
  <c r="AD50"/>
  <c r="Z50"/>
  <c r="W50"/>
  <c r="V50" s="1"/>
  <c r="U50"/>
  <c r="T50"/>
  <c r="P50"/>
  <c r="O50"/>
  <c r="N50"/>
  <c r="M50"/>
  <c r="BI49"/>
  <c r="BH49"/>
  <c r="BF49" s="1"/>
  <c r="BD49"/>
  <c r="AU49"/>
  <c r="AT49"/>
  <c r="AS49"/>
  <c r="AR49"/>
  <c r="AP49"/>
  <c r="AL49"/>
  <c r="AH49"/>
  <c r="AD49"/>
  <c r="Z49"/>
  <c r="W49"/>
  <c r="V49"/>
  <c r="U49"/>
  <c r="T49"/>
  <c r="P49"/>
  <c r="O49"/>
  <c r="N49"/>
  <c r="M49"/>
  <c r="BI48"/>
  <c r="BI47" s="1"/>
  <c r="BH48"/>
  <c r="BF48" s="1"/>
  <c r="BD48"/>
  <c r="AT48"/>
  <c r="AS48"/>
  <c r="AR48"/>
  <c r="AP48"/>
  <c r="AL48"/>
  <c r="AH48"/>
  <c r="AD48"/>
  <c r="Z48"/>
  <c r="W48"/>
  <c r="V48"/>
  <c r="U48"/>
  <c r="T48"/>
  <c r="P48"/>
  <c r="O48"/>
  <c r="N48"/>
  <c r="M48"/>
  <c r="BF47"/>
  <c r="AP47"/>
  <c r="AL47"/>
  <c r="AH47"/>
  <c r="AD47"/>
  <c r="Z47"/>
  <c r="V47"/>
  <c r="P47"/>
  <c r="O47"/>
  <c r="M47"/>
  <c r="BI46"/>
  <c r="BH46"/>
  <c r="BF46" s="1"/>
  <c r="BD46"/>
  <c r="AU46"/>
  <c r="AT46"/>
  <c r="AS46"/>
  <c r="AR46"/>
  <c r="AP46"/>
  <c r="AL46"/>
  <c r="AH46"/>
  <c r="AD46"/>
  <c r="Z46"/>
  <c r="W46"/>
  <c r="V46"/>
  <c r="U46"/>
  <c r="T46"/>
  <c r="P46"/>
  <c r="O46" s="1"/>
  <c r="N46"/>
  <c r="M46"/>
  <c r="BI45"/>
  <c r="BH45"/>
  <c r="BF45" s="1"/>
  <c r="BD45"/>
  <c r="AU45"/>
  <c r="AT45"/>
  <c r="AS45"/>
  <c r="AR45"/>
  <c r="AP45"/>
  <c r="AL45"/>
  <c r="AH45"/>
  <c r="AD45"/>
  <c r="Z45"/>
  <c r="W45"/>
  <c r="V45" s="1"/>
  <c r="U45"/>
  <c r="T45"/>
  <c r="P45"/>
  <c r="O45" s="1"/>
  <c r="N45"/>
  <c r="M45"/>
  <c r="BI44"/>
  <c r="BH44"/>
  <c r="BF44" s="1"/>
  <c r="BD44"/>
  <c r="AU44"/>
  <c r="AT44" s="1"/>
  <c r="AS44"/>
  <c r="AR44"/>
  <c r="AP44"/>
  <c r="AL44"/>
  <c r="AH44"/>
  <c r="AD44"/>
  <c r="Z44"/>
  <c r="W44"/>
  <c r="V44"/>
  <c r="U44"/>
  <c r="T44"/>
  <c r="P44"/>
  <c r="O44" s="1"/>
  <c r="N44"/>
  <c r="M44" s="1"/>
  <c r="BI43"/>
  <c r="BH43"/>
  <c r="BF43" s="1"/>
  <c r="BD43"/>
  <c r="AU43"/>
  <c r="AT43"/>
  <c r="AS43"/>
  <c r="AR43"/>
  <c r="AP43"/>
  <c r="AL43"/>
  <c r="AH43"/>
  <c r="AD43"/>
  <c r="Z43"/>
  <c r="W43"/>
  <c r="V43"/>
  <c r="U43"/>
  <c r="T43"/>
  <c r="P43"/>
  <c r="O43" s="1"/>
  <c r="N43"/>
  <c r="M43"/>
  <c r="BI42"/>
  <c r="BH42"/>
  <c r="BF42" s="1"/>
  <c r="BD42"/>
  <c r="AU42"/>
  <c r="AT42"/>
  <c r="AS42"/>
  <c r="AR42"/>
  <c r="AP42"/>
  <c r="AL42"/>
  <c r="AH42"/>
  <c r="AD42"/>
  <c r="Z42"/>
  <c r="W42"/>
  <c r="V42"/>
  <c r="U42"/>
  <c r="T42"/>
  <c r="P42"/>
  <c r="O42" s="1"/>
  <c r="N42"/>
  <c r="M42"/>
  <c r="BI41"/>
  <c r="BH41"/>
  <c r="BF41" s="1"/>
  <c r="BD41"/>
  <c r="AU41"/>
  <c r="AT41" s="1"/>
  <c r="AS41"/>
  <c r="AR41"/>
  <c r="AP41"/>
  <c r="AL41"/>
  <c r="AH41"/>
  <c r="AD41"/>
  <c r="Z41"/>
  <c r="W41"/>
  <c r="V41" s="1"/>
  <c r="U41"/>
  <c r="T41"/>
  <c r="P41"/>
  <c r="O41" s="1"/>
  <c r="N41"/>
  <c r="M41"/>
  <c r="BI40"/>
  <c r="BH40"/>
  <c r="BF40" s="1"/>
  <c r="BD40"/>
  <c r="AU40"/>
  <c r="AT40"/>
  <c r="AS40"/>
  <c r="AR40"/>
  <c r="AP40"/>
  <c r="AL40"/>
  <c r="AH40"/>
  <c r="AD40"/>
  <c r="Z40"/>
  <c r="W40"/>
  <c r="V40"/>
  <c r="U40"/>
  <c r="T40" s="1"/>
  <c r="P40"/>
  <c r="O40" s="1"/>
  <c r="N40"/>
  <c r="M40" s="1"/>
  <c r="BF39"/>
  <c r="AR39"/>
  <c r="AP39" s="1"/>
  <c r="AL39"/>
  <c r="AH39"/>
  <c r="AD39"/>
  <c r="Z39"/>
  <c r="V39" s="1"/>
  <c r="P39"/>
  <c r="O39"/>
  <c r="M39"/>
  <c r="BF38"/>
  <c r="AR38" s="1"/>
  <c r="AP38"/>
  <c r="AL38"/>
  <c r="AH38" s="1"/>
  <c r="AD38"/>
  <c r="Z38"/>
  <c r="V38" s="1"/>
  <c r="O38"/>
  <c r="M38"/>
  <c r="BI37"/>
  <c r="BH37"/>
  <c r="BF37" s="1"/>
  <c r="BD37"/>
  <c r="AU37"/>
  <c r="AT37"/>
  <c r="AS37"/>
  <c r="AR37"/>
  <c r="AP37"/>
  <c r="AL37"/>
  <c r="AH37"/>
  <c r="AD37"/>
  <c r="Z37"/>
  <c r="W37"/>
  <c r="V37"/>
  <c r="U37"/>
  <c r="T37"/>
  <c r="P37"/>
  <c r="O37" s="1"/>
  <c r="N37"/>
  <c r="M37"/>
  <c r="BI36"/>
  <c r="BH36"/>
  <c r="BF36" s="1"/>
  <c r="BD36"/>
  <c r="AU36"/>
  <c r="AT36"/>
  <c r="AS36"/>
  <c r="AR36"/>
  <c r="AP36"/>
  <c r="AL36"/>
  <c r="AH36"/>
  <c r="AD36"/>
  <c r="Z36"/>
  <c r="W36"/>
  <c r="V36"/>
  <c r="U36"/>
  <c r="T36" s="1"/>
  <c r="S36"/>
  <c r="R36"/>
  <c r="P36"/>
  <c r="O36" s="1"/>
  <c r="N36"/>
  <c r="M36"/>
  <c r="BI35"/>
  <c r="BI33" s="1"/>
  <c r="BH35"/>
  <c r="BF35" s="1"/>
  <c r="BD35"/>
  <c r="AU35"/>
  <c r="AT35"/>
  <c r="AS35"/>
  <c r="AR35"/>
  <c r="AP35"/>
  <c r="AL35"/>
  <c r="AH35"/>
  <c r="AD35"/>
  <c r="Z35"/>
  <c r="W35"/>
  <c r="V35"/>
  <c r="U35"/>
  <c r="T35"/>
  <c r="P35"/>
  <c r="O35"/>
  <c r="N35"/>
  <c r="M35"/>
  <c r="BI34"/>
  <c r="BH34"/>
  <c r="BF34" s="1"/>
  <c r="BD34"/>
  <c r="AU34"/>
  <c r="AT34"/>
  <c r="AS34"/>
  <c r="AR34"/>
  <c r="AP34"/>
  <c r="AL34"/>
  <c r="AH34"/>
  <c r="AD34"/>
  <c r="Z34"/>
  <c r="W34"/>
  <c r="V34"/>
  <c r="U34"/>
  <c r="T34"/>
  <c r="P34"/>
  <c r="O34"/>
  <c r="N34"/>
  <c r="M34"/>
  <c r="BF33"/>
  <c r="AU33"/>
  <c r="AT33" s="1"/>
  <c r="AS33"/>
  <c r="AR33"/>
  <c r="AP33"/>
  <c r="AL33"/>
  <c r="AH33"/>
  <c r="AD33"/>
  <c r="Z33"/>
  <c r="W33"/>
  <c r="V33"/>
  <c r="U33"/>
  <c r="T33"/>
  <c r="P33"/>
  <c r="O33" s="1"/>
  <c r="M33" s="1"/>
  <c r="BI32"/>
  <c r="BH32"/>
  <c r="BF32" s="1"/>
  <c r="BD32"/>
  <c r="AU32"/>
  <c r="AT32"/>
  <c r="AS32"/>
  <c r="AR32"/>
  <c r="AP32"/>
  <c r="AL32"/>
  <c r="AH32"/>
  <c r="AD32"/>
  <c r="W32"/>
  <c r="V32"/>
  <c r="U32"/>
  <c r="T32"/>
  <c r="P32"/>
  <c r="O32"/>
  <c r="N32"/>
  <c r="M32" s="1"/>
  <c r="BI31"/>
  <c r="BH31"/>
  <c r="BF31" s="1"/>
  <c r="BD31"/>
  <c r="AU31"/>
  <c r="AT31"/>
  <c r="AS31"/>
  <c r="AR31"/>
  <c r="AP31"/>
  <c r="AL31"/>
  <c r="AH31"/>
  <c r="AD31"/>
  <c r="W31"/>
  <c r="V31" s="1"/>
  <c r="U31"/>
  <c r="T31"/>
  <c r="P31"/>
  <c r="O31" s="1"/>
  <c r="N31"/>
  <c r="M31"/>
  <c r="BI30"/>
  <c r="BH30"/>
  <c r="BF30" s="1"/>
  <c r="BD30"/>
  <c r="AU30"/>
  <c r="AT30"/>
  <c r="AS30"/>
  <c r="AR30"/>
  <c r="AP30"/>
  <c r="AL30"/>
  <c r="AH30"/>
  <c r="AD30"/>
  <c r="W30"/>
  <c r="V30"/>
  <c r="U30"/>
  <c r="T30"/>
  <c r="P30"/>
  <c r="O30"/>
  <c r="N30"/>
  <c r="M30"/>
  <c r="BI29"/>
  <c r="BH29"/>
  <c r="BF29" s="1"/>
  <c r="BD29"/>
  <c r="AU29"/>
  <c r="AT29"/>
  <c r="AS29"/>
  <c r="AR29"/>
  <c r="AP29"/>
  <c r="AL29"/>
  <c r="AH29"/>
  <c r="AD29"/>
  <c r="W29"/>
  <c r="V29"/>
  <c r="U29"/>
  <c r="T29"/>
  <c r="P29"/>
  <c r="O29"/>
  <c r="N29"/>
  <c r="M29" s="1"/>
  <c r="BI28"/>
  <c r="BH28"/>
  <c r="BF28" s="1"/>
  <c r="BD28"/>
  <c r="AU28"/>
  <c r="AT28" s="1"/>
  <c r="AS28"/>
  <c r="AR28"/>
  <c r="AP28"/>
  <c r="AL28"/>
  <c r="AH28"/>
  <c r="AD28"/>
  <c r="Z28"/>
  <c r="W28"/>
  <c r="V28"/>
  <c r="U28"/>
  <c r="T28"/>
  <c r="P28"/>
  <c r="O28" s="1"/>
  <c r="N28"/>
  <c r="M28"/>
  <c r="BI27"/>
  <c r="BH27"/>
  <c r="BF27" s="1"/>
  <c r="BD27"/>
  <c r="AU27"/>
  <c r="AT27"/>
  <c r="AS27"/>
  <c r="AR27"/>
  <c r="AP27"/>
  <c r="AL27"/>
  <c r="AH27"/>
  <c r="AD27"/>
  <c r="Z27"/>
  <c r="W27"/>
  <c r="V27"/>
  <c r="U27"/>
  <c r="T27"/>
  <c r="P27"/>
  <c r="O27"/>
  <c r="N27"/>
  <c r="M27"/>
  <c r="BI26"/>
  <c r="BH26"/>
  <c r="BF26" s="1"/>
  <c r="BD26"/>
  <c r="AU26"/>
  <c r="AT26"/>
  <c r="AS26"/>
  <c r="AR26"/>
  <c r="AP26"/>
  <c r="AL26"/>
  <c r="AH26"/>
  <c r="AD26"/>
  <c r="Z26"/>
  <c r="W26"/>
  <c r="V26"/>
  <c r="U26"/>
  <c r="T26"/>
  <c r="P26"/>
  <c r="O26"/>
  <c r="N26"/>
  <c r="M26" s="1"/>
  <c r="BI25"/>
  <c r="BH25"/>
  <c r="BF25" s="1"/>
  <c r="BD25"/>
  <c r="AU25"/>
  <c r="AT25"/>
  <c r="AS25"/>
  <c r="AR25"/>
  <c r="AP25"/>
  <c r="AL25"/>
  <c r="AH25"/>
  <c r="AD25"/>
  <c r="Z25"/>
  <c r="W25"/>
  <c r="V25"/>
  <c r="U25"/>
  <c r="T25"/>
  <c r="P25"/>
  <c r="O25"/>
  <c r="N25"/>
  <c r="M25" s="1"/>
  <c r="BI24"/>
  <c r="BH24"/>
  <c r="BF24" s="1"/>
  <c r="BD24"/>
  <c r="AU24"/>
  <c r="AT24"/>
  <c r="AS24"/>
  <c r="AR24"/>
  <c r="AP24"/>
  <c r="AL24"/>
  <c r="AH24"/>
  <c r="AD24"/>
  <c r="Z24"/>
  <c r="W24"/>
  <c r="V24"/>
  <c r="U24"/>
  <c r="T24"/>
  <c r="P24"/>
  <c r="O24" s="1"/>
  <c r="N24"/>
  <c r="M24"/>
  <c r="BF23"/>
  <c r="AH23"/>
  <c r="V23"/>
  <c r="U23"/>
  <c r="T23"/>
  <c r="P23"/>
  <c r="O23" s="1"/>
  <c r="BI22"/>
  <c r="BH22"/>
  <c r="BF22" s="1"/>
  <c r="BD22"/>
  <c r="AU22"/>
  <c r="AT22"/>
  <c r="AS22"/>
  <c r="AR22"/>
  <c r="AP22"/>
  <c r="AL22"/>
  <c r="AH22"/>
  <c r="AD22"/>
  <c r="Z22"/>
  <c r="W22"/>
  <c r="V22" s="1"/>
  <c r="U22"/>
  <c r="T22"/>
  <c r="O22"/>
  <c r="N22"/>
  <c r="M22"/>
  <c r="BI21"/>
  <c r="BH21"/>
  <c r="BF21" s="1"/>
  <c r="BD21"/>
  <c r="AU21"/>
  <c r="AT21"/>
  <c r="AS21"/>
  <c r="AR21"/>
  <c r="AP21"/>
  <c r="AL21"/>
  <c r="AH21"/>
  <c r="AD21"/>
  <c r="Z21"/>
  <c r="W21"/>
  <c r="V21"/>
  <c r="U21"/>
  <c r="T21"/>
  <c r="P21"/>
  <c r="O21"/>
  <c r="N21"/>
  <c r="M21"/>
  <c r="AR20"/>
  <c r="AP20"/>
  <c r="AL20"/>
  <c r="AH20"/>
  <c r="AD20"/>
  <c r="Z20"/>
  <c r="V20"/>
  <c r="U20"/>
  <c r="T20" s="1"/>
  <c r="P20"/>
  <c r="BI19"/>
  <c r="BH19"/>
  <c r="BF19" s="1"/>
  <c r="BD19"/>
  <c r="AU19"/>
  <c r="AT19"/>
  <c r="AS19"/>
  <c r="AR19"/>
  <c r="AP19"/>
  <c r="AL19"/>
  <c r="AH19"/>
  <c r="AD19"/>
  <c r="W19"/>
  <c r="V19"/>
  <c r="U19"/>
  <c r="T19"/>
  <c r="P19"/>
  <c r="O19"/>
  <c r="N19"/>
  <c r="M19" s="1"/>
  <c r="BI18"/>
  <c r="BH18"/>
  <c r="BF18" s="1"/>
  <c r="BD18"/>
  <c r="AU18"/>
  <c r="AT18"/>
  <c r="AS18"/>
  <c r="AR18"/>
  <c r="AP18"/>
  <c r="AL18"/>
  <c r="AH18"/>
  <c r="AD18"/>
  <c r="Z18"/>
  <c r="W18"/>
  <c r="V18"/>
  <c r="U18"/>
  <c r="T18"/>
  <c r="O18"/>
  <c r="N18"/>
  <c r="M18"/>
  <c r="BI17"/>
  <c r="BH17"/>
  <c r="BF17" s="1"/>
  <c r="BD17"/>
  <c r="AU17"/>
  <c r="AT17"/>
  <c r="AS17"/>
  <c r="AR17"/>
  <c r="AP17"/>
  <c r="AL17"/>
  <c r="AH17"/>
  <c r="AD17"/>
  <c r="Z17"/>
  <c r="W17"/>
  <c r="V17" s="1"/>
  <c r="U17"/>
  <c r="T17"/>
  <c r="P17"/>
  <c r="O17"/>
  <c r="N17"/>
  <c r="M17"/>
  <c r="BI16"/>
  <c r="BH16"/>
  <c r="BF16" s="1"/>
  <c r="BD16"/>
  <c r="AU16"/>
  <c r="AT16"/>
  <c r="AS16"/>
  <c r="AR16"/>
  <c r="AP16"/>
  <c r="AL16"/>
  <c r="AH16"/>
  <c r="AD16"/>
  <c r="Z16"/>
  <c r="W16"/>
  <c r="V16" s="1"/>
  <c r="U16"/>
  <c r="T16"/>
  <c r="P16"/>
  <c r="O16" s="1"/>
  <c r="N16"/>
  <c r="M16"/>
  <c r="BI15"/>
  <c r="BH15"/>
  <c r="BF15" s="1"/>
  <c r="BD15"/>
  <c r="AU15"/>
  <c r="AT15"/>
  <c r="AS15"/>
  <c r="AR15"/>
  <c r="AP15"/>
  <c r="AL15"/>
  <c r="AH15"/>
  <c r="AD15"/>
  <c r="Z15"/>
  <c r="W15"/>
  <c r="V15"/>
  <c r="U15"/>
  <c r="T15"/>
  <c r="P15"/>
  <c r="O15"/>
  <c r="N15"/>
  <c r="M15"/>
  <c r="BI14"/>
  <c r="BH14"/>
  <c r="BF14" s="1"/>
  <c r="BD14"/>
  <c r="AU14"/>
  <c r="AT14"/>
  <c r="AS14"/>
  <c r="AR14"/>
  <c r="AP14"/>
  <c r="AL14"/>
  <c r="AH14"/>
  <c r="AD14"/>
  <c r="Z14"/>
  <c r="W14"/>
  <c r="V14"/>
  <c r="U14"/>
  <c r="T14"/>
  <c r="P14"/>
  <c r="O14"/>
  <c r="N14"/>
  <c r="M14" s="1"/>
  <c r="BI13"/>
  <c r="BH13"/>
  <c r="BF13" s="1"/>
  <c r="BD13"/>
  <c r="AU13"/>
  <c r="AT13"/>
  <c r="AS13"/>
  <c r="AR13"/>
  <c r="AP13"/>
  <c r="AL13"/>
  <c r="AH13"/>
  <c r="AD13"/>
  <c r="Z13"/>
  <c r="W13"/>
  <c r="V13"/>
  <c r="U13"/>
  <c r="T13" s="1"/>
  <c r="P13"/>
  <c r="O13"/>
  <c r="N13"/>
  <c r="M13"/>
  <c r="BI12" s="1"/>
  <c r="BF12"/>
  <c r="AR12"/>
  <c r="AP12"/>
  <c r="AL12"/>
  <c r="AH12"/>
  <c r="AD12"/>
  <c r="Z12"/>
  <c r="V12"/>
  <c r="P12"/>
  <c r="BI11"/>
  <c r="BH11"/>
  <c r="BF11" s="1"/>
  <c r="BD11"/>
  <c r="AU11"/>
  <c r="AT11"/>
  <c r="AS11"/>
  <c r="AR11"/>
  <c r="AP11"/>
  <c r="AL11"/>
  <c r="AH11"/>
  <c r="AD11"/>
  <c r="W11"/>
  <c r="V11"/>
  <c r="U11"/>
  <c r="T11"/>
  <c r="P11"/>
  <c r="O11"/>
  <c r="N11"/>
  <c r="BI10"/>
  <c r="BH10"/>
  <c r="BF10" s="1"/>
  <c r="BD10"/>
  <c r="AU10"/>
  <c r="AT10"/>
  <c r="AS10"/>
  <c r="AR10"/>
  <c r="AP10"/>
  <c r="AL10"/>
  <c r="AH10"/>
  <c r="AD10"/>
  <c r="W10"/>
  <c r="V10"/>
  <c r="U10"/>
  <c r="T10"/>
  <c r="P10"/>
  <c r="O10"/>
  <c r="N10"/>
  <c r="M10"/>
  <c r="BI9"/>
  <c r="BH9"/>
  <c r="BF9" s="1"/>
  <c r="BD9"/>
  <c r="AU9"/>
  <c r="AT9"/>
  <c r="AS9"/>
  <c r="AR9"/>
  <c r="AP9"/>
  <c r="AL9"/>
  <c r="AH9"/>
  <c r="AD9"/>
  <c r="W9"/>
  <c r="V9"/>
  <c r="U9"/>
  <c r="T9"/>
  <c r="P9"/>
  <c r="O9"/>
  <c r="N9"/>
  <c r="M9"/>
  <c r="BI8"/>
  <c r="BH8"/>
  <c r="BF8" s="1"/>
  <c r="BD8"/>
  <c r="W8"/>
  <c r="U8"/>
  <c r="T8" s="1"/>
  <c r="V8" s="1"/>
  <c r="V7" s="1"/>
  <c r="O8"/>
  <c r="AR7"/>
  <c r="AP7"/>
  <c r="AL7"/>
  <c r="AH7"/>
  <c r="AH6" s="1"/>
  <c r="AD7"/>
  <c r="Z7"/>
  <c r="AP6"/>
  <c r="AL6"/>
  <c r="AD6"/>
  <c r="Z6"/>
  <c r="D2"/>
  <c r="C2"/>
  <c r="B2"/>
  <c r="A2"/>
  <c r="AU56" i="81"/>
  <c r="AT56"/>
  <c r="AS56"/>
  <c r="AR56"/>
  <c r="AP56"/>
  <c r="AL56"/>
  <c r="AH56"/>
  <c r="AD56"/>
  <c r="Z56"/>
  <c r="W56"/>
  <c r="V56"/>
  <c r="U56"/>
  <c r="T56"/>
  <c r="P56" s="1"/>
  <c r="O56" s="1"/>
  <c r="N56" s="1"/>
  <c r="M56" s="1"/>
  <c r="L56"/>
  <c r="AU55"/>
  <c r="AT55"/>
  <c r="AS55"/>
  <c r="AR55"/>
  <c r="AP55"/>
  <c r="AL55"/>
  <c r="AH55"/>
  <c r="AD55"/>
  <c r="Z55"/>
  <c r="W55"/>
  <c r="V55"/>
  <c r="U55"/>
  <c r="T55"/>
  <c r="R55"/>
  <c r="Q55"/>
  <c r="P55" s="1"/>
  <c r="O55"/>
  <c r="N55" s="1"/>
  <c r="M55"/>
  <c r="L55"/>
  <c r="AU54"/>
  <c r="AP54"/>
  <c r="AL54"/>
  <c r="AH54"/>
  <c r="AC54"/>
  <c r="AS54" s="1"/>
  <c r="AB54"/>
  <c r="AD54" s="1"/>
  <c r="AR54" s="1"/>
  <c r="Z54"/>
  <c r="W54"/>
  <c r="R54"/>
  <c r="Q54"/>
  <c r="P54" s="1"/>
  <c r="AU53"/>
  <c r="AT53"/>
  <c r="AS53"/>
  <c r="AR53"/>
  <c r="AP53"/>
  <c r="AL53"/>
  <c r="AH53"/>
  <c r="AD53"/>
  <c r="Z53"/>
  <c r="W53"/>
  <c r="V53"/>
  <c r="U53"/>
  <c r="T53"/>
  <c r="R53"/>
  <c r="Q53"/>
  <c r="P53" s="1"/>
  <c r="O53"/>
  <c r="N53" s="1"/>
  <c r="M53"/>
  <c r="L53"/>
  <c r="AU52"/>
  <c r="AT52"/>
  <c r="AS52"/>
  <c r="AR52"/>
  <c r="AP52"/>
  <c r="AL52"/>
  <c r="AH52"/>
  <c r="AD52"/>
  <c r="Z52"/>
  <c r="W52"/>
  <c r="V52" s="1"/>
  <c r="U52"/>
  <c r="T52"/>
  <c r="R52"/>
  <c r="AU51"/>
  <c r="AT51"/>
  <c r="AS51"/>
  <c r="AR51"/>
  <c r="AP51"/>
  <c r="AL51"/>
  <c r="AH51"/>
  <c r="AD51"/>
  <c r="Z51"/>
  <c r="W51"/>
  <c r="V51"/>
  <c r="U51"/>
  <c r="T51"/>
  <c r="P51" s="1"/>
  <c r="O51" s="1"/>
  <c r="N51" s="1"/>
  <c r="M51" s="1"/>
  <c r="L51"/>
  <c r="AU50"/>
  <c r="AT50"/>
  <c r="AS50"/>
  <c r="AR50"/>
  <c r="AP50"/>
  <c r="AL50"/>
  <c r="AH50"/>
  <c r="AD50"/>
  <c r="Z50"/>
  <c r="W50"/>
  <c r="V50"/>
  <c r="U50"/>
  <c r="T50"/>
  <c r="P50" s="1"/>
  <c r="O50" s="1"/>
  <c r="N50" s="1"/>
  <c r="M50" s="1"/>
  <c r="L50"/>
  <c r="AU49"/>
  <c r="AT49"/>
  <c r="AS49"/>
  <c r="AR49"/>
  <c r="AP49"/>
  <c r="AL49"/>
  <c r="AH49"/>
  <c r="AD49"/>
  <c r="Z49"/>
  <c r="W49"/>
  <c r="V49" s="1"/>
  <c r="U49"/>
  <c r="T49"/>
  <c r="AU48"/>
  <c r="AT48"/>
  <c r="AS48"/>
  <c r="AR48" s="1"/>
  <c r="AP48"/>
  <c r="AL48"/>
  <c r="AH48"/>
  <c r="AD48"/>
  <c r="Z48"/>
  <c r="W48"/>
  <c r="V48"/>
  <c r="U48"/>
  <c r="T48"/>
  <c r="P48" s="1"/>
  <c r="O48" s="1"/>
  <c r="N48" s="1"/>
  <c r="M48" s="1"/>
  <c r="L48"/>
  <c r="AU47"/>
  <c r="AT47"/>
  <c r="AS47"/>
  <c r="AR47"/>
  <c r="AP47"/>
  <c r="AL47"/>
  <c r="AH47"/>
  <c r="AD47"/>
  <c r="Z47"/>
  <c r="W47"/>
  <c r="V47"/>
  <c r="U47"/>
  <c r="T47"/>
  <c r="R47" s="1"/>
  <c r="P47" s="1"/>
  <c r="O47" s="1"/>
  <c r="N47" s="1"/>
  <c r="M47" s="1"/>
  <c r="L47"/>
  <c r="AU46"/>
  <c r="AT46"/>
  <c r="AS46"/>
  <c r="AR46"/>
  <c r="AP46"/>
  <c r="AL46"/>
  <c r="AH46"/>
  <c r="AD46"/>
  <c r="Z46"/>
  <c r="W46"/>
  <c r="V46"/>
  <c r="U46"/>
  <c r="T46"/>
  <c r="R46" s="1"/>
  <c r="P46" s="1"/>
  <c r="L46"/>
  <c r="AU45"/>
  <c r="AT45"/>
  <c r="AS45"/>
  <c r="AR45"/>
  <c r="AP45"/>
  <c r="AL45"/>
  <c r="AH45"/>
  <c r="AD45"/>
  <c r="Z45"/>
  <c r="W45"/>
  <c r="V45" s="1"/>
  <c r="U45"/>
  <c r="T45"/>
  <c r="R45"/>
  <c r="AU44"/>
  <c r="AT44"/>
  <c r="AS44"/>
  <c r="AR44"/>
  <c r="AP44"/>
  <c r="AL44"/>
  <c r="AH44"/>
  <c r="AD44"/>
  <c r="W44"/>
  <c r="V44"/>
  <c r="U44"/>
  <c r="T44"/>
  <c r="R44"/>
  <c r="P44" s="1"/>
  <c r="O44"/>
  <c r="N44" s="1"/>
  <c r="M44" s="1"/>
  <c r="L44"/>
  <c r="AU43"/>
  <c r="Z43"/>
  <c r="W43"/>
  <c r="V43" s="1"/>
  <c r="U43"/>
  <c r="T43"/>
  <c r="R43" s="1"/>
  <c r="Q43" s="1"/>
  <c r="P43" s="1"/>
  <c r="O43"/>
  <c r="N43"/>
  <c r="M43"/>
  <c r="L43"/>
  <c r="K43"/>
  <c r="J43"/>
  <c r="I43"/>
  <c r="G43"/>
  <c r="F43"/>
  <c r="AU42"/>
  <c r="Z42"/>
  <c r="W42"/>
  <c r="V42" s="1"/>
  <c r="U42"/>
  <c r="T42"/>
  <c r="R42" s="1"/>
  <c r="Q42" s="1"/>
  <c r="P42" s="1"/>
  <c r="O42"/>
  <c r="N42"/>
  <c r="M42"/>
  <c r="L42"/>
  <c r="K42"/>
  <c r="J42"/>
  <c r="I42"/>
  <c r="G42"/>
  <c r="F42"/>
  <c r="AU41"/>
  <c r="Z41"/>
  <c r="W41"/>
  <c r="V41" s="1"/>
  <c r="U41"/>
  <c r="T41"/>
  <c r="R41"/>
  <c r="Q41" s="1"/>
  <c r="P41" s="1"/>
  <c r="O41"/>
  <c r="N41"/>
  <c r="M41"/>
  <c r="L41"/>
  <c r="K41"/>
  <c r="J41"/>
  <c r="I41"/>
  <c r="G41"/>
  <c r="F41"/>
  <c r="AU40"/>
  <c r="AT40"/>
  <c r="AS40"/>
  <c r="AR40"/>
  <c r="AP40"/>
  <c r="AL40"/>
  <c r="AH40"/>
  <c r="AD40"/>
  <c r="Z40"/>
  <c r="W40"/>
  <c r="V40" s="1"/>
  <c r="U40"/>
  <c r="T40"/>
  <c r="O40"/>
  <c r="AU39"/>
  <c r="AT39"/>
  <c r="AS39"/>
  <c r="AR39"/>
  <c r="AP39"/>
  <c r="AL39"/>
  <c r="AH39"/>
  <c r="AD39"/>
  <c r="Z39"/>
  <c r="W39"/>
  <c r="V39"/>
  <c r="U39"/>
  <c r="T39"/>
  <c r="R39" s="1"/>
  <c r="P39" s="1"/>
  <c r="O39" s="1"/>
  <c r="N39" s="1"/>
  <c r="M39" s="1"/>
  <c r="L39"/>
  <c r="AU38"/>
  <c r="AT38"/>
  <c r="AS38"/>
  <c r="AR38"/>
  <c r="AP38"/>
  <c r="AL38"/>
  <c r="AH38"/>
  <c r="AD38"/>
  <c r="Z38"/>
  <c r="W38"/>
  <c r="V38"/>
  <c r="U38"/>
  <c r="T38"/>
  <c r="R38"/>
  <c r="P38" s="1"/>
  <c r="O38"/>
  <c r="N38" s="1"/>
  <c r="M38" s="1"/>
  <c r="L38"/>
  <c r="AU37"/>
  <c r="AT37"/>
  <c r="AS37"/>
  <c r="AR37"/>
  <c r="AP37"/>
  <c r="AL37"/>
  <c r="AH37"/>
  <c r="AD37"/>
  <c r="Z37"/>
  <c r="W37"/>
  <c r="V37" s="1"/>
  <c r="U37"/>
  <c r="T37"/>
  <c r="AU36"/>
  <c r="AT36"/>
  <c r="AS36"/>
  <c r="AR36"/>
  <c r="AP36"/>
  <c r="AL36"/>
  <c r="AH36"/>
  <c r="AD36"/>
  <c r="Z36"/>
  <c r="W36"/>
  <c r="V36"/>
  <c r="U36"/>
  <c r="T36"/>
  <c r="R36" s="1"/>
  <c r="P36" s="1"/>
  <c r="O36" s="1"/>
  <c r="N36" s="1"/>
  <c r="M36" s="1"/>
  <c r="L36"/>
  <c r="AU35"/>
  <c r="AT35"/>
  <c r="AS35"/>
  <c r="AR35"/>
  <c r="AP35"/>
  <c r="AL35"/>
  <c r="AH35"/>
  <c r="AD35"/>
  <c r="Z35"/>
  <c r="W35"/>
  <c r="V35"/>
  <c r="U35"/>
  <c r="T35"/>
  <c r="R35" s="1"/>
  <c r="P35" s="1"/>
  <c r="O35" s="1"/>
  <c r="N35" s="1"/>
  <c r="M35" s="1"/>
  <c r="L35"/>
  <c r="AU34"/>
  <c r="AT34"/>
  <c r="AS34"/>
  <c r="AR34"/>
  <c r="AP34"/>
  <c r="AL34"/>
  <c r="AH34"/>
  <c r="AD34"/>
  <c r="Z34"/>
  <c r="W34"/>
  <c r="V34" s="1"/>
  <c r="U34"/>
  <c r="T34"/>
  <c r="AU33"/>
  <c r="AT33"/>
  <c r="AS33"/>
  <c r="AR33"/>
  <c r="AP33"/>
  <c r="AL33"/>
  <c r="AH33"/>
  <c r="AD33"/>
  <c r="Z33"/>
  <c r="W33"/>
  <c r="V33" s="1"/>
  <c r="U33"/>
  <c r="T33"/>
  <c r="AU32"/>
  <c r="AT32"/>
  <c r="AS32"/>
  <c r="AR32"/>
  <c r="AP32"/>
  <c r="AL32"/>
  <c r="AH32"/>
  <c r="AD32"/>
  <c r="Z32"/>
  <c r="W32"/>
  <c r="V32"/>
  <c r="U32"/>
  <c r="T32"/>
  <c r="R32" s="1"/>
  <c r="P32" s="1"/>
  <c r="O32"/>
  <c r="N32" s="1"/>
  <c r="M32" s="1"/>
  <c r="L32"/>
  <c r="AU31"/>
  <c r="AT31" s="1"/>
  <c r="AS31"/>
  <c r="AR31"/>
  <c r="AP31"/>
  <c r="AL31"/>
  <c r="AH31"/>
  <c r="AD31"/>
  <c r="Z31"/>
  <c r="W31"/>
  <c r="V31"/>
  <c r="U31"/>
  <c r="T31"/>
  <c r="R31" s="1"/>
  <c r="P31" s="1"/>
  <c r="O31"/>
  <c r="N31" s="1"/>
  <c r="M31" s="1"/>
  <c r="L31"/>
  <c r="AU30"/>
  <c r="AT30"/>
  <c r="AS30"/>
  <c r="AR30"/>
  <c r="AP30"/>
  <c r="AL30"/>
  <c r="AH30"/>
  <c r="AD30"/>
  <c r="Z30"/>
  <c r="W30"/>
  <c r="V30"/>
  <c r="U30"/>
  <c r="T30"/>
  <c r="R30" s="1"/>
  <c r="P30" s="1"/>
  <c r="O30" s="1"/>
  <c r="N30" s="1"/>
  <c r="M30" s="1"/>
  <c r="L30"/>
  <c r="AU29"/>
  <c r="AT29"/>
  <c r="AS29"/>
  <c r="AR29"/>
  <c r="AP29"/>
  <c r="AL29"/>
  <c r="AH29"/>
  <c r="AD29"/>
  <c r="Z29"/>
  <c r="W29"/>
  <c r="V29" s="1"/>
  <c r="U29"/>
  <c r="T29"/>
  <c r="R29" s="1"/>
  <c r="AU28"/>
  <c r="AT28"/>
  <c r="AS28"/>
  <c r="AR28"/>
  <c r="AP28"/>
  <c r="AL28"/>
  <c r="AH28"/>
  <c r="AD28"/>
  <c r="Z28"/>
  <c r="W28"/>
  <c r="V28"/>
  <c r="U28"/>
  <c r="T28"/>
  <c r="R28" s="1"/>
  <c r="P28" s="1"/>
  <c r="O28"/>
  <c r="N28" s="1"/>
  <c r="M28" s="1"/>
  <c r="L28"/>
  <c r="AU27"/>
  <c r="AT27"/>
  <c r="AS27"/>
  <c r="AR27"/>
  <c r="AP27"/>
  <c r="AL27"/>
  <c r="AH27"/>
  <c r="AD27"/>
  <c r="Z27"/>
  <c r="W27"/>
  <c r="V27"/>
  <c r="U27"/>
  <c r="T27"/>
  <c r="L27"/>
  <c r="AU26"/>
  <c r="AT26"/>
  <c r="AS26"/>
  <c r="AR26"/>
  <c r="AP26"/>
  <c r="AL26"/>
  <c r="AH26"/>
  <c r="AD26"/>
  <c r="Z26"/>
  <c r="W26"/>
  <c r="V26"/>
  <c r="U26"/>
  <c r="T26"/>
  <c r="L26"/>
  <c r="AU25"/>
  <c r="AT25" s="1"/>
  <c r="AS25"/>
  <c r="AR25"/>
  <c r="AP25"/>
  <c r="AL25"/>
  <c r="AH25"/>
  <c r="AD25"/>
  <c r="Z25"/>
  <c r="W25"/>
  <c r="V25" s="1"/>
  <c r="U25"/>
  <c r="T25"/>
  <c r="AU24"/>
  <c r="AT24"/>
  <c r="AS24"/>
  <c r="AR24" s="1"/>
  <c r="AP24"/>
  <c r="AL24"/>
  <c r="AH24"/>
  <c r="AD24"/>
  <c r="Z24"/>
  <c r="W24"/>
  <c r="V24"/>
  <c r="U24"/>
  <c r="T24" s="1"/>
  <c r="R24"/>
  <c r="P24" s="1"/>
  <c r="O24"/>
  <c r="N24" s="1"/>
  <c r="M24" s="1"/>
  <c r="L24"/>
  <c r="AU23"/>
  <c r="AT23"/>
  <c r="AS23"/>
  <c r="AR23"/>
  <c r="AP23"/>
  <c r="AL23"/>
  <c r="AH23"/>
  <c r="AD23"/>
  <c r="Z23"/>
  <c r="W23"/>
  <c r="V23"/>
  <c r="U23"/>
  <c r="T23"/>
  <c r="R23" s="1"/>
  <c r="P23" s="1"/>
  <c r="O23"/>
  <c r="N23" s="1"/>
  <c r="M23" s="1"/>
  <c r="L23"/>
  <c r="AU22"/>
  <c r="AT22"/>
  <c r="AS22"/>
  <c r="AR22"/>
  <c r="AP22"/>
  <c r="AL22"/>
  <c r="AH22"/>
  <c r="AD22"/>
  <c r="Z22"/>
  <c r="W22"/>
  <c r="V22"/>
  <c r="U22"/>
  <c r="T22" s="1"/>
  <c r="O22"/>
  <c r="N22" s="1"/>
  <c r="M22" s="1"/>
  <c r="L22"/>
  <c r="AU21"/>
  <c r="AT21"/>
  <c r="AS21"/>
  <c r="AR21"/>
  <c r="AP21"/>
  <c r="AL21"/>
  <c r="AH21"/>
  <c r="AD21"/>
  <c r="Z21"/>
  <c r="W21"/>
  <c r="V21"/>
  <c r="U21"/>
  <c r="T21"/>
  <c r="R21" s="1"/>
  <c r="P21" s="1"/>
  <c r="O21"/>
  <c r="N21" s="1"/>
  <c r="M21" s="1"/>
  <c r="L21"/>
  <c r="AU20"/>
  <c r="AT20"/>
  <c r="AS20"/>
  <c r="AR20"/>
  <c r="AP20"/>
  <c r="AL20"/>
  <c r="AH20"/>
  <c r="AD20"/>
  <c r="Z20"/>
  <c r="W20"/>
  <c r="V20"/>
  <c r="U20"/>
  <c r="T20"/>
  <c r="O20"/>
  <c r="N20" s="1"/>
  <c r="M20" s="1"/>
  <c r="L20"/>
  <c r="AU19"/>
  <c r="AT19"/>
  <c r="AS19"/>
  <c r="AR19"/>
  <c r="AP19"/>
  <c r="AL19"/>
  <c r="AH19"/>
  <c r="AD19"/>
  <c r="Z19"/>
  <c r="W19"/>
  <c r="V19"/>
  <c r="U19"/>
  <c r="T19"/>
  <c r="O19"/>
  <c r="N19" s="1"/>
  <c r="M19" s="1"/>
  <c r="L19"/>
  <c r="AU18"/>
  <c r="AT18"/>
  <c r="AS18"/>
  <c r="AR18"/>
  <c r="AP18"/>
  <c r="AL18"/>
  <c r="AH18"/>
  <c r="AD18"/>
  <c r="Z18"/>
  <c r="W18"/>
  <c r="V18"/>
  <c r="U18"/>
  <c r="T18"/>
  <c r="L18"/>
  <c r="AU17"/>
  <c r="AT17"/>
  <c r="AS17"/>
  <c r="AR17"/>
  <c r="AP17"/>
  <c r="AL17"/>
  <c r="AH17"/>
  <c r="AD17"/>
  <c r="Z17"/>
  <c r="W17"/>
  <c r="V17"/>
  <c r="U17"/>
  <c r="T17"/>
  <c r="O17"/>
  <c r="N17" s="1"/>
  <c r="M17" s="1"/>
  <c r="L17"/>
  <c r="AU16"/>
  <c r="AT16"/>
  <c r="AS16"/>
  <c r="AR16"/>
  <c r="AP16"/>
  <c r="AL16"/>
  <c r="AH16"/>
  <c r="AD16"/>
  <c r="Z16"/>
  <c r="W16"/>
  <c r="V16"/>
  <c r="U16"/>
  <c r="T16"/>
  <c r="R16" s="1"/>
  <c r="P16" s="1"/>
  <c r="O16"/>
  <c r="N16" s="1"/>
  <c r="M16" s="1"/>
  <c r="L16"/>
  <c r="AU15"/>
  <c r="AT15"/>
  <c r="AS15"/>
  <c r="AR15"/>
  <c r="AP15"/>
  <c r="AL15"/>
  <c r="AH15"/>
  <c r="AD15"/>
  <c r="Z15"/>
  <c r="W15"/>
  <c r="V15"/>
  <c r="U15"/>
  <c r="T15"/>
  <c r="L15"/>
  <c r="AU14"/>
  <c r="AT14"/>
  <c r="AS14"/>
  <c r="AR14"/>
  <c r="AP14"/>
  <c r="AL14"/>
  <c r="AH14"/>
  <c r="AD14"/>
  <c r="Z14"/>
  <c r="W14"/>
  <c r="V14"/>
  <c r="U14"/>
  <c r="T14"/>
  <c r="L14"/>
  <c r="AU13"/>
  <c r="AT13"/>
  <c r="AS13"/>
  <c r="AR13"/>
  <c r="AP13"/>
  <c r="AL13"/>
  <c r="AH13"/>
  <c r="AD13"/>
  <c r="Z13"/>
  <c r="W13"/>
  <c r="V13" s="1"/>
  <c r="U13"/>
  <c r="T13"/>
  <c r="L13"/>
  <c r="AU12"/>
  <c r="AT12"/>
  <c r="AS12"/>
  <c r="AR12"/>
  <c r="AP12"/>
  <c r="AL12"/>
  <c r="AH12"/>
  <c r="AD12"/>
  <c r="Z12"/>
  <c r="W12"/>
  <c r="V12" s="1"/>
  <c r="U12"/>
  <c r="T12"/>
  <c r="O12"/>
  <c r="N12" s="1"/>
  <c r="M12" s="1"/>
  <c r="L12"/>
  <c r="AU11"/>
  <c r="AT11"/>
  <c r="AS11"/>
  <c r="AR11"/>
  <c r="AP11"/>
  <c r="AL11"/>
  <c r="AH11"/>
  <c r="AD11"/>
  <c r="Z11"/>
  <c r="W11"/>
  <c r="V11"/>
  <c r="U11"/>
  <c r="T11" s="1"/>
  <c r="L11"/>
  <c r="AU10"/>
  <c r="AT10" s="1"/>
  <c r="AS10"/>
  <c r="AR10"/>
  <c r="AP10"/>
  <c r="AL10" s="1"/>
  <c r="AH10"/>
  <c r="AD10"/>
  <c r="Z10"/>
  <c r="V10"/>
  <c r="N10"/>
  <c r="M10" s="1"/>
  <c r="L10"/>
  <c r="AR9"/>
  <c r="AP9"/>
  <c r="AL9"/>
  <c r="AH9"/>
  <c r="AD9" s="1"/>
  <c r="Z9"/>
  <c r="V9"/>
  <c r="Z8"/>
  <c r="V8" s="1"/>
  <c r="AV4"/>
  <c r="AL4"/>
  <c r="AK4"/>
  <c r="AJ4"/>
  <c r="AI4"/>
  <c r="AH4" s="1"/>
  <c r="T4" s="1"/>
  <c r="G4"/>
  <c r="B4"/>
  <c r="AV3" s="1"/>
  <c r="AS3" s="1"/>
  <c r="AQ3" s="1"/>
  <c r="AM3" s="1"/>
  <c r="AL3"/>
  <c r="AH3"/>
  <c r="T3" s="1"/>
  <c r="B3"/>
  <c r="A2"/>
  <c r="AV65" i="2"/>
  <c r="AT65"/>
  <c r="AQ65"/>
  <c r="AM65"/>
  <c r="AI65"/>
  <c r="AS65" s="1"/>
  <c r="AE65"/>
  <c r="AA65"/>
  <c r="X65"/>
  <c r="V65"/>
  <c r="AV64"/>
  <c r="AT64"/>
  <c r="AQ64"/>
  <c r="AM64"/>
  <c r="AI64"/>
  <c r="AE64"/>
  <c r="AS64" s="1"/>
  <c r="X64"/>
  <c r="V64"/>
  <c r="S64"/>
  <c r="R64"/>
  <c r="Q64" s="1"/>
  <c r="AV63"/>
  <c r="AT63"/>
  <c r="AQ63"/>
  <c r="AM63"/>
  <c r="AI63"/>
  <c r="AE63"/>
  <c r="AS63" s="1"/>
  <c r="X63"/>
  <c r="V63"/>
  <c r="AV62"/>
  <c r="AT62"/>
  <c r="AS62"/>
  <c r="AU62" s="1"/>
  <c r="AQ62"/>
  <c r="AM62"/>
  <c r="AI62"/>
  <c r="AE62"/>
  <c r="X62"/>
  <c r="V62"/>
  <c r="U62" s="1"/>
  <c r="AV61"/>
  <c r="AT61"/>
  <c r="AQ61"/>
  <c r="AM61"/>
  <c r="AI61"/>
  <c r="AS61" s="1"/>
  <c r="AE61"/>
  <c r="X61"/>
  <c r="V61"/>
  <c r="AV60"/>
  <c r="AT60"/>
  <c r="AQ60"/>
  <c r="AM60"/>
  <c r="AI60"/>
  <c r="AE60"/>
  <c r="AS60" s="1"/>
  <c r="U60" s="1"/>
  <c r="X60"/>
  <c r="V60"/>
  <c r="S60"/>
  <c r="R60"/>
  <c r="AV59"/>
  <c r="AT59"/>
  <c r="AQ59"/>
  <c r="AM59"/>
  <c r="AI59"/>
  <c r="AS59" s="1"/>
  <c r="AE59"/>
  <c r="X59"/>
  <c r="V59"/>
  <c r="S59"/>
  <c r="I59"/>
  <c r="AV58"/>
  <c r="AT58"/>
  <c r="AQ58"/>
  <c r="AS58" s="1"/>
  <c r="AU58" s="1"/>
  <c r="AM58"/>
  <c r="AI58"/>
  <c r="AE58"/>
  <c r="X58"/>
  <c r="V58"/>
  <c r="S58"/>
  <c r="R58"/>
  <c r="AV57"/>
  <c r="AT57"/>
  <c r="AQ57"/>
  <c r="AM57"/>
  <c r="AI57"/>
  <c r="AE57"/>
  <c r="AS57" s="1"/>
  <c r="X57"/>
  <c r="V57"/>
  <c r="S57"/>
  <c r="R57"/>
  <c r="Q57" s="1"/>
  <c r="AV56"/>
  <c r="AT56"/>
  <c r="AQ56"/>
  <c r="AM56"/>
  <c r="AI56"/>
  <c r="AE56"/>
  <c r="AS56" s="1"/>
  <c r="X56"/>
  <c r="Q56" s="1"/>
  <c r="V56"/>
  <c r="O56"/>
  <c r="AV55"/>
  <c r="AT55"/>
  <c r="AS55"/>
  <c r="AU55" s="1"/>
  <c r="AQ55"/>
  <c r="AM55"/>
  <c r="AI55"/>
  <c r="AE55"/>
  <c r="X55"/>
  <c r="V55"/>
  <c r="AV54"/>
  <c r="AT54"/>
  <c r="AQ54"/>
  <c r="AS54" s="1"/>
  <c r="AM54"/>
  <c r="AI54"/>
  <c r="AE54"/>
  <c r="X54"/>
  <c r="V54"/>
  <c r="S54"/>
  <c r="R54"/>
  <c r="AV53"/>
  <c r="AT53"/>
  <c r="AQ53"/>
  <c r="AM53"/>
  <c r="AS53" s="1"/>
  <c r="AI53"/>
  <c r="AE53"/>
  <c r="X53"/>
  <c r="V53"/>
  <c r="S53"/>
  <c r="R53"/>
  <c r="Q53" s="1"/>
  <c r="AV52"/>
  <c r="AT52"/>
  <c r="AQ52"/>
  <c r="AM52"/>
  <c r="AI52"/>
  <c r="AE52"/>
  <c r="AS52" s="1"/>
  <c r="AU52" s="1"/>
  <c r="Q52"/>
  <c r="V52"/>
  <c r="S52"/>
  <c r="R52"/>
  <c r="AV51"/>
  <c r="AT51"/>
  <c r="AQ51"/>
  <c r="AM51"/>
  <c r="AI51"/>
  <c r="AE51"/>
  <c r="AS51" s="1"/>
  <c r="X51"/>
  <c r="V51"/>
  <c r="AV50"/>
  <c r="AT50"/>
  <c r="AS50"/>
  <c r="AU50" s="1"/>
  <c r="AQ50"/>
  <c r="AM50"/>
  <c r="AI50"/>
  <c r="AE50"/>
  <c r="X50"/>
  <c r="V50"/>
  <c r="S50"/>
  <c r="R50"/>
  <c r="AA49"/>
  <c r="AS49" s="1"/>
  <c r="AU49" s="1"/>
  <c r="X49"/>
  <c r="V49"/>
  <c r="U49" s="1"/>
  <c r="M49" s="1"/>
  <c r="N49" s="1"/>
  <c r="S49"/>
  <c r="R49"/>
  <c r="AV48"/>
  <c r="AT48"/>
  <c r="AQ48"/>
  <c r="AM48"/>
  <c r="AI48"/>
  <c r="AE48"/>
  <c r="AA48"/>
  <c r="AS48" s="1"/>
  <c r="X48"/>
  <c r="V48"/>
  <c r="S48"/>
  <c r="R48"/>
  <c r="Q48" s="1"/>
  <c r="AV47"/>
  <c r="AT47"/>
  <c r="AQ47"/>
  <c r="AM47"/>
  <c r="AI47"/>
  <c r="AE47"/>
  <c r="AA47"/>
  <c r="AS47" s="1"/>
  <c r="X47"/>
  <c r="V47"/>
  <c r="S47"/>
  <c r="R47"/>
  <c r="Q47" s="1"/>
  <c r="AV46"/>
  <c r="AT46"/>
  <c r="AQ46"/>
  <c r="AM46"/>
  <c r="AI46"/>
  <c r="AE46"/>
  <c r="BI57" i="3" l="1"/>
  <c r="BI23"/>
  <c r="BI77"/>
  <c r="BI93"/>
  <c r="BI86" s="1"/>
  <c r="BF86" s="1"/>
  <c r="BI61"/>
  <c r="BF61" s="1"/>
  <c r="BI72"/>
  <c r="BI20"/>
  <c r="BF20" s="1"/>
  <c r="BI39"/>
  <c r="BI38" s="1"/>
  <c r="M8"/>
  <c r="N8" s="1"/>
  <c r="V6"/>
  <c r="U63" i="2"/>
  <c r="W63" s="1"/>
  <c r="AU63"/>
  <c r="AU48"/>
  <c r="U48"/>
  <c r="AU54"/>
  <c r="U54"/>
  <c r="U59"/>
  <c r="W59" s="1"/>
  <c r="AU59"/>
  <c r="AU61"/>
  <c r="U61"/>
  <c r="AU65"/>
  <c r="U65"/>
  <c r="U53"/>
  <c r="AU53"/>
  <c r="AU57"/>
  <c r="U57"/>
  <c r="AU64"/>
  <c r="U64"/>
  <c r="AU47"/>
  <c r="U47"/>
  <c r="U51"/>
  <c r="AU51"/>
  <c r="AU56"/>
  <c r="U56"/>
  <c r="W51"/>
  <c r="U55"/>
  <c r="W61"/>
  <c r="U52"/>
  <c r="M52" s="1"/>
  <c r="N52" s="1"/>
  <c r="Q58"/>
  <c r="U50"/>
  <c r="Q54"/>
  <c r="Q60"/>
  <c r="W62"/>
  <c r="AU60"/>
  <c r="Q50"/>
  <c r="W55"/>
  <c r="U58"/>
  <c r="W49"/>
  <c r="Q49"/>
  <c r="T54" i="81"/>
  <c r="AT54"/>
  <c r="O18"/>
  <c r="N18" s="1"/>
  <c r="M18" s="1"/>
  <c r="R34"/>
  <c r="R40"/>
  <c r="R49"/>
  <c r="U54"/>
  <c r="V61" i="3"/>
  <c r="R26" i="81" s="1"/>
  <c r="R27"/>
  <c r="P27" s="1"/>
  <c r="O27" s="1"/>
  <c r="N27" s="1"/>
  <c r="M27" s="1"/>
  <c r="R37"/>
  <c r="O37" s="1"/>
  <c r="R22"/>
  <c r="P22" s="1"/>
  <c r="O29"/>
  <c r="AA46" i="2"/>
  <c r="AS46" s="1"/>
  <c r="AU46" s="1"/>
  <c r="X46"/>
  <c r="V46"/>
  <c r="S46"/>
  <c r="I46"/>
  <c r="AV45"/>
  <c r="AT45"/>
  <c r="AQ45"/>
  <c r="AM45"/>
  <c r="AI45"/>
  <c r="W52" l="1"/>
  <c r="W47"/>
  <c r="M47"/>
  <c r="N47" s="1"/>
  <c r="M50"/>
  <c r="N50" s="1"/>
  <c r="W50"/>
  <c r="M53"/>
  <c r="N53" s="1"/>
  <c r="W53"/>
  <c r="M57"/>
  <c r="N57" s="1"/>
  <c r="W57"/>
  <c r="W48"/>
  <c r="M48"/>
  <c r="N48" s="1"/>
  <c r="U46"/>
  <c r="W58"/>
  <c r="M58"/>
  <c r="W46"/>
  <c r="M56"/>
  <c r="N56" s="1"/>
  <c r="P56" s="1"/>
  <c r="W56"/>
  <c r="W64"/>
  <c r="M64"/>
  <c r="N64" s="1"/>
  <c r="Q65"/>
  <c r="W65"/>
  <c r="M65"/>
  <c r="M54"/>
  <c r="N54" s="1"/>
  <c r="W54"/>
  <c r="P26" i="81"/>
  <c r="O26" s="1"/>
  <c r="P3"/>
  <c r="R25"/>
  <c r="O34"/>
  <c r="R33"/>
  <c r="L54"/>
  <c r="M54" s="1"/>
  <c r="V54"/>
  <c r="AE45" i="2"/>
  <c r="AA45"/>
  <c r="X45"/>
  <c r="V45"/>
  <c r="S45"/>
  <c r="R45"/>
  <c r="Q45" s="1"/>
  <c r="AV44"/>
  <c r="AT44"/>
  <c r="AQ44"/>
  <c r="AS44" s="1"/>
  <c r="AM44"/>
  <c r="AI44"/>
  <c r="AE44"/>
  <c r="X44"/>
  <c r="V44"/>
  <c r="S44"/>
  <c r="R44"/>
  <c r="Q44"/>
  <c r="O44"/>
  <c r="AV43"/>
  <c r="AT43"/>
  <c r="AQ43"/>
  <c r="AM43"/>
  <c r="AI43"/>
  <c r="AE43"/>
  <c r="AS43" s="1"/>
  <c r="X43"/>
  <c r="V43"/>
  <c r="S43"/>
  <c r="R43"/>
  <c r="Q43"/>
  <c r="AV42"/>
  <c r="AT42"/>
  <c r="AQ42"/>
  <c r="AM42"/>
  <c r="AI42"/>
  <c r="AE42"/>
  <c r="AS42" s="1"/>
  <c r="X42"/>
  <c r="V42"/>
  <c r="S42"/>
  <c r="R42"/>
  <c r="Q42"/>
  <c r="AV41"/>
  <c r="AT41"/>
  <c r="AQ41"/>
  <c r="AM41"/>
  <c r="AI41"/>
  <c r="AE41"/>
  <c r="AS41" s="1"/>
  <c r="X41"/>
  <c r="V41"/>
  <c r="S41"/>
  <c r="R41"/>
  <c r="Q41"/>
  <c r="O41"/>
  <c r="AV40"/>
  <c r="AT40"/>
  <c r="AQ40"/>
  <c r="AM40"/>
  <c r="AI40"/>
  <c r="AE40"/>
  <c r="AS40" s="1"/>
  <c r="X40"/>
  <c r="V40"/>
  <c r="S40"/>
  <c r="R40"/>
  <c r="Q40"/>
  <c r="O40"/>
  <c r="AV39"/>
  <c r="AT39"/>
  <c r="AQ39"/>
  <c r="AM39"/>
  <c r="AI39"/>
  <c r="AE39"/>
  <c r="AS39" s="1"/>
  <c r="AA39"/>
  <c r="X39"/>
  <c r="V39"/>
  <c r="S39"/>
  <c r="R39"/>
  <c r="Q39"/>
  <c r="AV38"/>
  <c r="AT38"/>
  <c r="AQ38"/>
  <c r="AM38"/>
  <c r="AS38" s="1"/>
  <c r="AI38"/>
  <c r="AE38"/>
  <c r="X38"/>
  <c r="V38"/>
  <c r="S38"/>
  <c r="R38"/>
  <c r="Q38"/>
  <c r="AV37"/>
  <c r="AT37"/>
  <c r="AQ37"/>
  <c r="AM37"/>
  <c r="AI37"/>
  <c r="AS37" s="1"/>
  <c r="AE37"/>
  <c r="X37"/>
  <c r="V37"/>
  <c r="S37"/>
  <c r="R37"/>
  <c r="AV36"/>
  <c r="AT36"/>
  <c r="AQ36"/>
  <c r="AM36"/>
  <c r="AI36"/>
  <c r="AE36"/>
  <c r="AA36"/>
  <c r="X36"/>
  <c r="V36"/>
  <c r="O36" s="1"/>
  <c r="S36"/>
  <c r="R36"/>
  <c r="AV35"/>
  <c r="AT35"/>
  <c r="AQ35"/>
  <c r="AM35"/>
  <c r="AI35"/>
  <c r="AE35"/>
  <c r="AA35"/>
  <c r="AS35" s="1"/>
  <c r="X35"/>
  <c r="V35"/>
  <c r="S35"/>
  <c r="R35"/>
  <c r="Q35" s="1"/>
  <c r="O35"/>
  <c r="AV34"/>
  <c r="AT34"/>
  <c r="AQ34"/>
  <c r="AM34"/>
  <c r="AI34"/>
  <c r="AE34"/>
  <c r="AS34" s="1"/>
  <c r="X34"/>
  <c r="V34"/>
  <c r="S34"/>
  <c r="R34"/>
  <c r="Q34"/>
  <c r="O34"/>
  <c r="AV33"/>
  <c r="AT33"/>
  <c r="AQ33"/>
  <c r="AM33"/>
  <c r="AI33"/>
  <c r="AE33"/>
  <c r="AS33" s="1"/>
  <c r="X33"/>
  <c r="V33"/>
  <c r="S33"/>
  <c r="S32" s="1"/>
  <c r="I33"/>
  <c r="AV32"/>
  <c r="AT32"/>
  <c r="AQ32"/>
  <c r="AS32" s="1"/>
  <c r="AM32"/>
  <c r="AI32"/>
  <c r="AE32"/>
  <c r="X32"/>
  <c r="V32"/>
  <c r="AV31"/>
  <c r="AT31"/>
  <c r="AQ31"/>
  <c r="AM31"/>
  <c r="AI31"/>
  <c r="AS31" s="1"/>
  <c r="AU31" s="1"/>
  <c r="AE31"/>
  <c r="X31"/>
  <c r="V31"/>
  <c r="AV30"/>
  <c r="AT30"/>
  <c r="AQ30"/>
  <c r="AM30"/>
  <c r="AI30"/>
  <c r="AE30"/>
  <c r="AS30" s="1"/>
  <c r="X30"/>
  <c r="V30"/>
  <c r="AV29"/>
  <c r="AT29"/>
  <c r="AQ29"/>
  <c r="AM29"/>
  <c r="AI29"/>
  <c r="AS29" s="1"/>
  <c r="AE29"/>
  <c r="X29"/>
  <c r="V29"/>
  <c r="S29"/>
  <c r="R29"/>
  <c r="AV28"/>
  <c r="AT28"/>
  <c r="AQ28"/>
  <c r="AM28"/>
  <c r="AI28"/>
  <c r="AE28"/>
  <c r="AS28" s="1"/>
  <c r="X28"/>
  <c r="V28"/>
  <c r="S28"/>
  <c r="R28"/>
  <c r="Q28"/>
  <c r="AV27"/>
  <c r="AT27"/>
  <c r="AQ27"/>
  <c r="AM27"/>
  <c r="AI27"/>
  <c r="AE27"/>
  <c r="AA27"/>
  <c r="AS27" s="1"/>
  <c r="X27"/>
  <c r="V27"/>
  <c r="S27"/>
  <c r="R27"/>
  <c r="Q27"/>
  <c r="AV26"/>
  <c r="AT26"/>
  <c r="AQ26"/>
  <c r="AM26"/>
  <c r="AI26"/>
  <c r="AE26"/>
  <c r="AS26" s="1"/>
  <c r="X26"/>
  <c r="V26"/>
  <c r="S26"/>
  <c r="R26"/>
  <c r="Q26"/>
  <c r="O26"/>
  <c r="AV25"/>
  <c r="AT25"/>
  <c r="AQ25"/>
  <c r="AM25"/>
  <c r="AI25"/>
  <c r="AE25"/>
  <c r="AS25" s="1"/>
  <c r="X25"/>
  <c r="V25"/>
  <c r="S25"/>
  <c r="R25"/>
  <c r="Q25" s="1"/>
  <c r="AV24"/>
  <c r="AT24"/>
  <c r="AQ24"/>
  <c r="AM24"/>
  <c r="AI24"/>
  <c r="AE24"/>
  <c r="AA24"/>
  <c r="AS24" s="1"/>
  <c r="X24"/>
  <c r="V24"/>
  <c r="AV23"/>
  <c r="AT23"/>
  <c r="AQ23"/>
  <c r="AM23"/>
  <c r="AI23"/>
  <c r="AE23"/>
  <c r="AA23"/>
  <c r="AS23" s="1"/>
  <c r="X23"/>
  <c r="V23"/>
  <c r="S23"/>
  <c r="R23"/>
  <c r="Q23"/>
  <c r="O23"/>
  <c r="AV22"/>
  <c r="AT22"/>
  <c r="AQ22"/>
  <c r="AM22"/>
  <c r="AI22"/>
  <c r="AE22"/>
  <c r="AA22"/>
  <c r="AS22" s="1"/>
  <c r="X22"/>
  <c r="V22"/>
  <c r="S22"/>
  <c r="R22"/>
  <c r="Q22"/>
  <c r="O22"/>
  <c r="AV21"/>
  <c r="AT21"/>
  <c r="AQ21"/>
  <c r="AM21"/>
  <c r="AI21"/>
  <c r="AE21"/>
  <c r="AA21"/>
  <c r="X21"/>
  <c r="Q21" s="1"/>
  <c r="V21"/>
  <c r="O21" s="1"/>
  <c r="S21"/>
  <c r="R21"/>
  <c r="AV20"/>
  <c r="AT20"/>
  <c r="AQ20"/>
  <c r="AM20"/>
  <c r="AI20"/>
  <c r="AE20"/>
  <c r="AS20" s="1"/>
  <c r="AA20"/>
  <c r="X20"/>
  <c r="V20"/>
  <c r="S20"/>
  <c r="R20"/>
  <c r="Q20"/>
  <c r="O20"/>
  <c r="AV19"/>
  <c r="AT19"/>
  <c r="AQ19"/>
  <c r="AM19"/>
  <c r="AI19"/>
  <c r="AE19"/>
  <c r="AA19"/>
  <c r="AS19" s="1"/>
  <c r="X19"/>
  <c r="V19"/>
  <c r="I19"/>
  <c r="AV18"/>
  <c r="AT18"/>
  <c r="AQ18"/>
  <c r="AM18"/>
  <c r="AI18"/>
  <c r="AE18"/>
  <c r="AA18"/>
  <c r="AS18" s="1"/>
  <c r="U18" s="1"/>
  <c r="X18"/>
  <c r="V18"/>
  <c r="AV17"/>
  <c r="AT17"/>
  <c r="AQ17"/>
  <c r="AM17"/>
  <c r="AI17"/>
  <c r="AS17" s="1"/>
  <c r="AE17"/>
  <c r="AA17"/>
  <c r="X17"/>
  <c r="V17"/>
  <c r="S17"/>
  <c r="R17"/>
  <c r="AV16"/>
  <c r="AT16"/>
  <c r="AQ16"/>
  <c r="AM16"/>
  <c r="AI16"/>
  <c r="AS16" s="1"/>
  <c r="AU16" s="1"/>
  <c r="AE16"/>
  <c r="AA16"/>
  <c r="X16"/>
  <c r="V16"/>
  <c r="S16"/>
  <c r="S15" s="1"/>
  <c r="R16"/>
  <c r="AV15"/>
  <c r="AT15"/>
  <c r="AQ15"/>
  <c r="AM15"/>
  <c r="AI15"/>
  <c r="AE15"/>
  <c r="AA15"/>
  <c r="AS15" s="1"/>
  <c r="X15"/>
  <c r="V15"/>
  <c r="I15"/>
  <c r="AV14"/>
  <c r="AT14"/>
  <c r="AQ14"/>
  <c r="AM14"/>
  <c r="AI14"/>
  <c r="AE14"/>
  <c r="AA14"/>
  <c r="AS14" s="1"/>
  <c r="AU14" s="1"/>
  <c r="X14"/>
  <c r="V14"/>
  <c r="AV13"/>
  <c r="AT13"/>
  <c r="AS13"/>
  <c r="U13" s="1"/>
  <c r="AQ13"/>
  <c r="AQ9" s="1"/>
  <c r="AM9" s="1"/>
  <c r="AM13"/>
  <c r="AI13"/>
  <c r="AE13"/>
  <c r="AA13"/>
  <c r="X13"/>
  <c r="V13"/>
  <c r="AV12"/>
  <c r="AT12"/>
  <c r="AQ12"/>
  <c r="AM12"/>
  <c r="AI12"/>
  <c r="AS12" s="1"/>
  <c r="AE12"/>
  <c r="AA12"/>
  <c r="X12"/>
  <c r="V12"/>
  <c r="S12"/>
  <c r="I12"/>
  <c r="AV11"/>
  <c r="AT11"/>
  <c r="AQ11"/>
  <c r="AM11"/>
  <c r="AI11"/>
  <c r="AE11"/>
  <c r="AA11"/>
  <c r="AS11" s="1"/>
  <c r="X11"/>
  <c r="V11"/>
  <c r="AV10"/>
  <c r="AT10"/>
  <c r="AQ10"/>
  <c r="AM10"/>
  <c r="AI10"/>
  <c r="AI9" s="1"/>
  <c r="AE10"/>
  <c r="AA10"/>
  <c r="AA9" s="1"/>
  <c r="X10"/>
  <c r="V10"/>
  <c r="AE9"/>
  <c r="S9"/>
  <c r="I8"/>
  <c r="H4"/>
  <c r="B4"/>
  <c r="AU3"/>
  <c r="AT3"/>
  <c r="AS3" s="1"/>
  <c r="AR3" s="1"/>
  <c r="AQ3"/>
  <c r="AN3" s="1"/>
  <c r="AM3" s="1"/>
  <c r="AL3" s="1"/>
  <c r="AK3"/>
  <c r="AI3"/>
  <c r="AG3"/>
  <c r="T3"/>
  <c r="N3"/>
  <c r="M3"/>
  <c r="K3" s="1"/>
  <c r="J3"/>
  <c r="I3" s="1"/>
  <c r="G3"/>
  <c r="B3"/>
  <c r="A2"/>
  <c r="AV114" i="16"/>
  <c r="AU114"/>
  <c r="AT114"/>
  <c r="AS114"/>
  <c r="AM114"/>
  <c r="AI114"/>
  <c r="AA114"/>
  <c r="X114"/>
  <c r="W114"/>
  <c r="V114"/>
  <c r="U114"/>
  <c r="Q114" s="1"/>
  <c r="P114" s="1"/>
  <c r="O114" s="1"/>
  <c r="N114" s="1"/>
  <c r="M114"/>
  <c r="AT113"/>
  <c r="AS113" s="1"/>
  <c r="AU113" s="1"/>
  <c r="AE113"/>
  <c r="AA113"/>
  <c r="X113"/>
  <c r="V113"/>
  <c r="S113"/>
  <c r="R113"/>
  <c r="AV112"/>
  <c r="AU112"/>
  <c r="AT112"/>
  <c r="AS112"/>
  <c r="AQ112"/>
  <c r="AM112"/>
  <c r="AI112"/>
  <c r="AS21" i="2" l="1"/>
  <c r="U21" s="1"/>
  <c r="AU12"/>
  <c r="U12"/>
  <c r="W12" s="1"/>
  <c r="Q13"/>
  <c r="W13"/>
  <c r="M13"/>
  <c r="N13" s="1"/>
  <c r="U25"/>
  <c r="AU25"/>
  <c r="AU26"/>
  <c r="U26"/>
  <c r="AU32"/>
  <c r="U32"/>
  <c r="AU35"/>
  <c r="U35"/>
  <c r="AU27"/>
  <c r="U27"/>
  <c r="AU28"/>
  <c r="U28"/>
  <c r="AU30"/>
  <c r="U30"/>
  <c r="AU37"/>
  <c r="U37"/>
  <c r="AU38"/>
  <c r="U38"/>
  <c r="Q18"/>
  <c r="W18"/>
  <c r="M18"/>
  <c r="AU23"/>
  <c r="U23"/>
  <c r="AU29"/>
  <c r="U29"/>
  <c r="AU44"/>
  <c r="U44"/>
  <c r="AU11"/>
  <c r="U11"/>
  <c r="AU15"/>
  <c r="U15"/>
  <c r="AU17"/>
  <c r="U17"/>
  <c r="AU22"/>
  <c r="U22"/>
  <c r="AU39"/>
  <c r="U39"/>
  <c r="U40"/>
  <c r="AU40"/>
  <c r="U41"/>
  <c r="AU41"/>
  <c r="AU20"/>
  <c r="U20"/>
  <c r="W20" s="1"/>
  <c r="U19"/>
  <c r="AU19"/>
  <c r="U42"/>
  <c r="AU42"/>
  <c r="AU24"/>
  <c r="U24"/>
  <c r="AU33"/>
  <c r="U33"/>
  <c r="AU34"/>
  <c r="U34"/>
  <c r="U43"/>
  <c r="AU43"/>
  <c r="AU13"/>
  <c r="W32"/>
  <c r="U16"/>
  <c r="AU18"/>
  <c r="S19"/>
  <c r="U31"/>
  <c r="W31" s="1"/>
  <c r="AS45"/>
  <c r="AU45" s="1"/>
  <c r="U14"/>
  <c r="W19"/>
  <c r="AS10"/>
  <c r="U10" s="1"/>
  <c r="Q16"/>
  <c r="Q37"/>
  <c r="W15"/>
  <c r="Q17"/>
  <c r="W33"/>
  <c r="U45"/>
  <c r="Q29"/>
  <c r="AS36"/>
  <c r="U36" s="1"/>
  <c r="Q36"/>
  <c r="U113" i="16"/>
  <c r="M113" s="1"/>
  <c r="N113" s="1"/>
  <c r="Q113"/>
  <c r="N26" i="81"/>
  <c r="M26" s="1"/>
  <c r="P4"/>
  <c r="N4" s="1"/>
  <c r="O25"/>
  <c r="S8" i="2"/>
  <c r="AE112" i="16"/>
  <c r="AA112"/>
  <c r="X112"/>
  <c r="W112"/>
  <c r="V112"/>
  <c r="U112"/>
  <c r="S112"/>
  <c r="R112"/>
  <c r="Q112"/>
  <c r="P112"/>
  <c r="O112"/>
  <c r="N112"/>
  <c r="M112"/>
  <c r="AV111"/>
  <c r="AU111"/>
  <c r="AT111"/>
  <c r="AS111"/>
  <c r="AQ111"/>
  <c r="AM111"/>
  <c r="AI111"/>
  <c r="AE111"/>
  <c r="AA111"/>
  <c r="X111"/>
  <c r="W111"/>
  <c r="V111"/>
  <c r="U111"/>
  <c r="S111"/>
  <c r="R111"/>
  <c r="Q111" s="1"/>
  <c r="P111"/>
  <c r="O111" s="1"/>
  <c r="N111"/>
  <c r="M111"/>
  <c r="AV110"/>
  <c r="AU110"/>
  <c r="AT110"/>
  <c r="AS110"/>
  <c r="AQ110"/>
  <c r="AM110"/>
  <c r="AI110"/>
  <c r="AE110"/>
  <c r="AA110"/>
  <c r="X110"/>
  <c r="W110"/>
  <c r="V110"/>
  <c r="U110" s="1"/>
  <c r="S110"/>
  <c r="R110"/>
  <c r="Q110" s="1"/>
  <c r="P110"/>
  <c r="O110" s="1"/>
  <c r="N110"/>
  <c r="M110"/>
  <c r="AV109"/>
  <c r="AU109"/>
  <c r="AT109"/>
  <c r="AS109"/>
  <c r="AQ109"/>
  <c r="AM109"/>
  <c r="AI109"/>
  <c r="AE109"/>
  <c r="AA109"/>
  <c r="X109"/>
  <c r="W109"/>
  <c r="V109"/>
  <c r="U109"/>
  <c r="Q109" s="1"/>
  <c r="P109" s="1"/>
  <c r="O109" s="1"/>
  <c r="N109" s="1"/>
  <c r="M109"/>
  <c r="AT108"/>
  <c r="AS108"/>
  <c r="AU108" s="1"/>
  <c r="AQ108"/>
  <c r="AM108"/>
  <c r="AI108"/>
  <c r="AE108"/>
  <c r="AA108"/>
  <c r="V108"/>
  <c r="S108"/>
  <c r="I108"/>
  <c r="AV107"/>
  <c r="AU107"/>
  <c r="AT107"/>
  <c r="AS107"/>
  <c r="AQ107"/>
  <c r="AM107"/>
  <c r="AI107"/>
  <c r="AE107"/>
  <c r="AA107"/>
  <c r="X107"/>
  <c r="W107"/>
  <c r="V107"/>
  <c r="U107" s="1"/>
  <c r="Q107" s="1"/>
  <c r="P107" s="1"/>
  <c r="O107" s="1"/>
  <c r="N107" s="1"/>
  <c r="M107" s="1"/>
  <c r="AV106"/>
  <c r="AU106"/>
  <c r="AT106"/>
  <c r="AS106"/>
  <c r="M21" i="2" l="1"/>
  <c r="N21" s="1"/>
  <c r="P21" s="1"/>
  <c r="W21"/>
  <c r="AU21"/>
  <c r="Q14"/>
  <c r="M14"/>
  <c r="N14" s="1"/>
  <c r="W14"/>
  <c r="M43"/>
  <c r="N43" s="1"/>
  <c r="W43"/>
  <c r="W40"/>
  <c r="M40"/>
  <c r="N40" s="1"/>
  <c r="P40" s="1"/>
  <c r="Q30"/>
  <c r="M30"/>
  <c r="W30"/>
  <c r="W35"/>
  <c r="M35"/>
  <c r="N35" s="1"/>
  <c r="P35" s="1"/>
  <c r="Q24"/>
  <c r="M24"/>
  <c r="W24"/>
  <c r="M17"/>
  <c r="N17" s="1"/>
  <c r="W17"/>
  <c r="M44"/>
  <c r="N44" s="1"/>
  <c r="P44" s="1"/>
  <c r="W44"/>
  <c r="M41"/>
  <c r="N41" s="1"/>
  <c r="P41" s="1"/>
  <c r="W41"/>
  <c r="W37"/>
  <c r="M37"/>
  <c r="N37" s="1"/>
  <c r="M27"/>
  <c r="N27" s="1"/>
  <c r="W27"/>
  <c r="M26"/>
  <c r="N26" s="1"/>
  <c r="P26" s="1"/>
  <c r="W26"/>
  <c r="Q10"/>
  <c r="W10"/>
  <c r="M10"/>
  <c r="M22"/>
  <c r="N22" s="1"/>
  <c r="P22" s="1"/>
  <c r="W22"/>
  <c r="Q11"/>
  <c r="W11"/>
  <c r="M11"/>
  <c r="W23"/>
  <c r="M23"/>
  <c r="N23" s="1"/>
  <c r="P23" s="1"/>
  <c r="W16"/>
  <c r="M16"/>
  <c r="N16" s="1"/>
  <c r="M42"/>
  <c r="N42" s="1"/>
  <c r="W42"/>
  <c r="W38"/>
  <c r="M38"/>
  <c r="N38" s="1"/>
  <c r="M28"/>
  <c r="N28" s="1"/>
  <c r="W28"/>
  <c r="W45"/>
  <c r="M45"/>
  <c r="N45" s="1"/>
  <c r="W34"/>
  <c r="M34"/>
  <c r="N34" s="1"/>
  <c r="P34" s="1"/>
  <c r="P33" s="1"/>
  <c r="W39"/>
  <c r="M39"/>
  <c r="N39" s="1"/>
  <c r="M29"/>
  <c r="N29" s="1"/>
  <c r="W29"/>
  <c r="M25"/>
  <c r="N25" s="1"/>
  <c r="W25"/>
  <c r="AU10"/>
  <c r="AU36"/>
  <c r="M36"/>
  <c r="N36" s="1"/>
  <c r="P36" s="1"/>
  <c r="W36"/>
  <c r="W113" i="16"/>
  <c r="W108" s="1"/>
  <c r="U108"/>
  <c r="AQ106"/>
  <c r="AM106"/>
  <c r="AI106"/>
  <c r="AE106"/>
  <c r="AA106"/>
  <c r="X106"/>
  <c r="W106"/>
  <c r="V106"/>
  <c r="U106"/>
  <c r="S106"/>
  <c r="R106"/>
  <c r="Q106"/>
  <c r="P106"/>
  <c r="O106" s="1"/>
  <c r="N106"/>
  <c r="M106"/>
  <c r="AV105"/>
  <c r="AU105" s="1"/>
  <c r="AT105"/>
  <c r="AS105" s="1"/>
  <c r="AQ105"/>
  <c r="AM105"/>
  <c r="AI105"/>
  <c r="AE105"/>
  <c r="AA105"/>
  <c r="X105"/>
  <c r="W105"/>
  <c r="V105"/>
  <c r="U105"/>
  <c r="S105"/>
  <c r="R105"/>
  <c r="Q105" s="1"/>
  <c r="P105"/>
  <c r="O105" s="1"/>
  <c r="N105"/>
  <c r="M105"/>
  <c r="AV104"/>
  <c r="AU104" s="1"/>
  <c r="AT104"/>
  <c r="AS104" s="1"/>
  <c r="AQ104"/>
  <c r="AM104"/>
  <c r="AI104"/>
  <c r="AE104"/>
  <c r="AA104"/>
  <c r="X104"/>
  <c r="W104" s="1"/>
  <c r="V104"/>
  <c r="U104"/>
  <c r="S104"/>
  <c r="R104"/>
  <c r="Q104" s="1"/>
  <c r="P104"/>
  <c r="O104" s="1"/>
  <c r="N104"/>
  <c r="M104"/>
  <c r="AU103"/>
  <c r="AT103"/>
  <c r="AS103"/>
  <c r="AQ103"/>
  <c r="AM103"/>
  <c r="AI103"/>
  <c r="AE103"/>
  <c r="AA103"/>
  <c r="W103"/>
  <c r="V103"/>
  <c r="U103"/>
  <c r="S103"/>
  <c r="P103"/>
  <c r="I103"/>
  <c r="AV102"/>
  <c r="AU102"/>
  <c r="AT102"/>
  <c r="AS102"/>
  <c r="AQ102"/>
  <c r="AM102"/>
  <c r="AI102"/>
  <c r="AE102"/>
  <c r="AA102"/>
  <c r="X102"/>
  <c r="W102"/>
  <c r="V102"/>
  <c r="U102"/>
  <c r="S102"/>
  <c r="R102"/>
  <c r="Q102" s="1"/>
  <c r="P102"/>
  <c r="O102" s="1"/>
  <c r="N102"/>
  <c r="M102"/>
  <c r="AV101"/>
  <c r="AU101"/>
  <c r="AT101"/>
  <c r="AS101"/>
  <c r="AQ101"/>
  <c r="AM101"/>
  <c r="AI101"/>
  <c r="AE101"/>
  <c r="AA101"/>
  <c r="X101"/>
  <c r="W101"/>
  <c r="V101"/>
  <c r="U101"/>
  <c r="S101"/>
  <c r="R101"/>
  <c r="Q101" s="1"/>
  <c r="P101"/>
  <c r="O101" s="1"/>
  <c r="N101"/>
  <c r="M101"/>
  <c r="AU100"/>
  <c r="AT100"/>
  <c r="AS100"/>
  <c r="AQ100"/>
  <c r="AM100"/>
  <c r="AI100"/>
  <c r="AE100"/>
  <c r="AA100" s="1"/>
  <c r="W100"/>
  <c r="V100"/>
  <c r="U100"/>
  <c r="S100"/>
  <c r="P100"/>
  <c r="I100"/>
  <c r="AV99"/>
  <c r="AU99"/>
  <c r="AT99"/>
  <c r="AS99" s="1"/>
  <c r="AQ99"/>
  <c r="AM99"/>
  <c r="AI99"/>
  <c r="AE99"/>
  <c r="AA99"/>
  <c r="X99"/>
  <c r="W99"/>
  <c r="V99"/>
  <c r="U99"/>
  <c r="S99"/>
  <c r="R99"/>
  <c r="Q99" s="1"/>
  <c r="P99"/>
  <c r="O99" s="1"/>
  <c r="N99"/>
  <c r="M99"/>
  <c r="AV98"/>
  <c r="AU98"/>
  <c r="AT98"/>
  <c r="AS98"/>
  <c r="AQ98"/>
  <c r="AM98"/>
  <c r="AI98"/>
  <c r="AE98"/>
  <c r="AA98"/>
  <c r="X98"/>
  <c r="W98"/>
  <c r="V98"/>
  <c r="U98"/>
  <c r="S98"/>
  <c r="R98"/>
  <c r="Q98"/>
  <c r="P98"/>
  <c r="O98" s="1"/>
  <c r="N98"/>
  <c r="M98"/>
  <c r="AV97"/>
  <c r="AU97"/>
  <c r="AT97"/>
  <c r="AS97"/>
  <c r="AQ97"/>
  <c r="AM97"/>
  <c r="AI97"/>
  <c r="AE97"/>
  <c r="AA97"/>
  <c r="X97"/>
  <c r="W97"/>
  <c r="V97"/>
  <c r="U97"/>
  <c r="S97"/>
  <c r="R97"/>
  <c r="Q97"/>
  <c r="P97"/>
  <c r="O97"/>
  <c r="N97"/>
  <c r="M97"/>
  <c r="AV96"/>
  <c r="AU96"/>
  <c r="AT96"/>
  <c r="AS96"/>
  <c r="AQ96"/>
  <c r="AM96"/>
  <c r="AI96"/>
  <c r="AE96"/>
  <c r="AA96"/>
  <c r="X96"/>
  <c r="W96"/>
  <c r="V96"/>
  <c r="U96"/>
  <c r="S96"/>
  <c r="R96"/>
  <c r="Q96"/>
  <c r="P96"/>
  <c r="O96"/>
  <c r="N96"/>
  <c r="M96"/>
  <c r="AV95"/>
  <c r="AU95"/>
  <c r="AT95"/>
  <c r="AS95"/>
  <c r="AQ95"/>
  <c r="AM95"/>
  <c r="AI95"/>
  <c r="AE95"/>
  <c r="AA95"/>
  <c r="X95"/>
  <c r="W95"/>
  <c r="V95"/>
  <c r="U95"/>
  <c r="S95"/>
  <c r="R95"/>
  <c r="Q95"/>
  <c r="P95"/>
  <c r="O95" s="1"/>
  <c r="N95"/>
  <c r="M95"/>
  <c r="AV94"/>
  <c r="AU94"/>
  <c r="AT94"/>
  <c r="AS94"/>
  <c r="AQ94"/>
  <c r="AM94"/>
  <c r="AI94"/>
  <c r="AE94"/>
  <c r="AA94"/>
  <c r="X94"/>
  <c r="W94"/>
  <c r="V94"/>
  <c r="U94"/>
  <c r="S94"/>
  <c r="R94"/>
  <c r="Q94" s="1"/>
  <c r="P94"/>
  <c r="O94" s="1"/>
  <c r="N94"/>
  <c r="M94"/>
  <c r="AV93"/>
  <c r="AU93"/>
  <c r="AT93"/>
  <c r="AS93"/>
  <c r="AQ93"/>
  <c r="AM93"/>
  <c r="AI93"/>
  <c r="AE93"/>
  <c r="AA93"/>
  <c r="X93"/>
  <c r="W93"/>
  <c r="V93"/>
  <c r="U93"/>
  <c r="S93"/>
  <c r="R93"/>
  <c r="Q93" s="1"/>
  <c r="P93"/>
  <c r="O93" s="1"/>
  <c r="N93"/>
  <c r="M93"/>
  <c r="AV92"/>
  <c r="AU92"/>
  <c r="AT92"/>
  <c r="AS92"/>
  <c r="AQ92"/>
  <c r="AM92"/>
  <c r="AI92"/>
  <c r="AE92"/>
  <c r="AA92"/>
  <c r="X92"/>
  <c r="W92"/>
  <c r="V92"/>
  <c r="U92"/>
  <c r="S92"/>
  <c r="R92"/>
  <c r="Q92" s="1"/>
  <c r="P92"/>
  <c r="O92" s="1"/>
  <c r="N92"/>
  <c r="M92"/>
  <c r="AV91"/>
  <c r="AU91"/>
  <c r="AT91"/>
  <c r="AS91"/>
  <c r="AQ91"/>
  <c r="AM91"/>
  <c r="AI91"/>
  <c r="AE91"/>
  <c r="AA91"/>
  <c r="X91"/>
  <c r="W91"/>
  <c r="V91"/>
  <c r="U91"/>
  <c r="S91"/>
  <c r="R91"/>
  <c r="Q91" s="1"/>
  <c r="P91"/>
  <c r="O91" s="1"/>
  <c r="N91"/>
  <c r="M91"/>
  <c r="AV90"/>
  <c r="AU90"/>
  <c r="AT90"/>
  <c r="AS90"/>
  <c r="AQ90"/>
  <c r="AM90"/>
  <c r="AI90"/>
  <c r="AE90"/>
  <c r="AA90"/>
  <c r="X90"/>
  <c r="W90"/>
  <c r="V90"/>
  <c r="U90"/>
  <c r="S90"/>
  <c r="R90"/>
  <c r="Q90"/>
  <c r="P90"/>
  <c r="O90"/>
  <c r="N90"/>
  <c r="M90"/>
  <c r="AV89"/>
  <c r="AU89"/>
  <c r="AT89"/>
  <c r="AS89"/>
  <c r="AQ89"/>
  <c r="AM89"/>
  <c r="AI89"/>
  <c r="AE89"/>
  <c r="AA89"/>
  <c r="X89"/>
  <c r="W89"/>
  <c r="V89"/>
  <c r="U89"/>
  <c r="S89"/>
  <c r="R89"/>
  <c r="Q89"/>
  <c r="P89"/>
  <c r="O89"/>
  <c r="N89"/>
  <c r="M89"/>
  <c r="AV88"/>
  <c r="AU88"/>
  <c r="AT88"/>
  <c r="AS88"/>
  <c r="AQ88"/>
  <c r="AM88"/>
  <c r="AI88"/>
  <c r="AE88"/>
  <c r="AA88"/>
  <c r="X88"/>
  <c r="W88"/>
  <c r="V88"/>
  <c r="U88"/>
  <c r="S88"/>
  <c r="R88"/>
  <c r="Q88" s="1"/>
  <c r="P88"/>
  <c r="O88"/>
  <c r="N88"/>
  <c r="M88"/>
  <c r="AV87"/>
  <c r="AU87"/>
  <c r="AT87"/>
  <c r="AS87"/>
  <c r="AQ87"/>
  <c r="AM87"/>
  <c r="AI87"/>
  <c r="AE87"/>
  <c r="AA87"/>
  <c r="X87"/>
  <c r="W87"/>
  <c r="V87"/>
  <c r="U87"/>
  <c r="S87"/>
  <c r="R87"/>
  <c r="Q87"/>
  <c r="P87"/>
  <c r="O87" s="1"/>
  <c r="N87"/>
  <c r="M87"/>
  <c r="AV86"/>
  <c r="AU86"/>
  <c r="AT86"/>
  <c r="AS86"/>
  <c r="AQ86"/>
  <c r="AM86"/>
  <c r="AI86"/>
  <c r="AE86"/>
  <c r="AA86"/>
  <c r="X86"/>
  <c r="W86"/>
  <c r="V86"/>
  <c r="U86"/>
  <c r="S86"/>
  <c r="R86"/>
  <c r="Q86" s="1"/>
  <c r="P86"/>
  <c r="O86"/>
  <c r="N86"/>
  <c r="M86"/>
  <c r="AV85"/>
  <c r="AT85"/>
  <c r="AS9" i="2" l="1"/>
  <c r="AS8" s="1"/>
  <c r="N10"/>
  <c r="K4"/>
  <c r="W9"/>
  <c r="AQ85" i="16"/>
  <c r="AQ83" s="1"/>
  <c r="AM85"/>
  <c r="AM83" s="1"/>
  <c r="AM82" s="1"/>
  <c r="AI85"/>
  <c r="AI83" s="1"/>
  <c r="AI82" s="1"/>
  <c r="AE85"/>
  <c r="AA85"/>
  <c r="X85"/>
  <c r="V85"/>
  <c r="S85"/>
  <c r="R85"/>
  <c r="Q85" s="1"/>
  <c r="AV84"/>
  <c r="AU84"/>
  <c r="AT84"/>
  <c r="AS84"/>
  <c r="AQ84"/>
  <c r="AM84"/>
  <c r="AI84"/>
  <c r="AE84"/>
  <c r="AA84"/>
  <c r="X84"/>
  <c r="W84"/>
  <c r="V84"/>
  <c r="U84"/>
  <c r="S84"/>
  <c r="R84"/>
  <c r="Q84"/>
  <c r="P84"/>
  <c r="O84"/>
  <c r="N84"/>
  <c r="M84"/>
  <c r="AT83"/>
  <c r="AA83"/>
  <c r="V83"/>
  <c r="S83"/>
  <c r="S82" s="1"/>
  <c r="I83"/>
  <c r="AT82"/>
  <c r="AA82"/>
  <c r="V82"/>
  <c r="AV81"/>
  <c r="AU81"/>
  <c r="AT81"/>
  <c r="AS81"/>
  <c r="AQ81"/>
  <c r="AM81"/>
  <c r="AI81"/>
  <c r="AE81"/>
  <c r="AA81"/>
  <c r="X81"/>
  <c r="W81"/>
  <c r="V81"/>
  <c r="U81"/>
  <c r="Q81" s="1"/>
  <c r="P81" s="1"/>
  <c r="O81" s="1"/>
  <c r="N81" s="1"/>
  <c r="M81"/>
  <c r="AV80"/>
  <c r="AU80"/>
  <c r="AT80"/>
  <c r="AS80"/>
  <c r="AQ80"/>
  <c r="AM80"/>
  <c r="AI80"/>
  <c r="AE80"/>
  <c r="AA80"/>
  <c r="X80"/>
  <c r="W80"/>
  <c r="V80"/>
  <c r="U80"/>
  <c r="S80"/>
  <c r="R80"/>
  <c r="Q80" s="1"/>
  <c r="P80"/>
  <c r="O80" s="1"/>
  <c r="N80"/>
  <c r="M80"/>
  <c r="AU79"/>
  <c r="AT79"/>
  <c r="AS79"/>
  <c r="AQ79"/>
  <c r="AM79"/>
  <c r="AI79"/>
  <c r="AE79"/>
  <c r="AA79"/>
  <c r="W79"/>
  <c r="V79"/>
  <c r="U79"/>
  <c r="S79"/>
  <c r="R79"/>
  <c r="P79"/>
  <c r="O79" s="1"/>
  <c r="N79"/>
  <c r="M79"/>
  <c r="AV78"/>
  <c r="AU78"/>
  <c r="AT78"/>
  <c r="AS78"/>
  <c r="AQ78"/>
  <c r="AM78"/>
  <c r="AI78"/>
  <c r="AE78"/>
  <c r="AA78"/>
  <c r="X78"/>
  <c r="W78"/>
  <c r="V78"/>
  <c r="U78" s="1"/>
  <c r="S78"/>
  <c r="R78"/>
  <c r="Q78" s="1"/>
  <c r="P78"/>
  <c r="O78" s="1"/>
  <c r="N78"/>
  <c r="M78"/>
  <c r="AU77"/>
  <c r="AT77"/>
  <c r="AS77"/>
  <c r="AQ77"/>
  <c r="AM77"/>
  <c r="AI77"/>
  <c r="AE77"/>
  <c r="AA77"/>
  <c r="W77"/>
  <c r="V77"/>
  <c r="U77"/>
  <c r="S77" s="1"/>
  <c r="P77"/>
  <c r="I77"/>
  <c r="AV76"/>
  <c r="AU76"/>
  <c r="AT76"/>
  <c r="AS76"/>
  <c r="AQ76"/>
  <c r="AM76"/>
  <c r="AI76"/>
  <c r="AE76"/>
  <c r="AA76"/>
  <c r="X76"/>
  <c r="W76"/>
  <c r="V76"/>
  <c r="U76"/>
  <c r="S76"/>
  <c r="R76"/>
  <c r="Q76" s="1"/>
  <c r="P76"/>
  <c r="O76"/>
  <c r="N76"/>
  <c r="M76"/>
  <c r="AV75"/>
  <c r="AT75"/>
  <c r="AQ75"/>
  <c r="AM75"/>
  <c r="AI75"/>
  <c r="AQ8" i="2" l="1"/>
  <c r="AM8" s="1"/>
  <c r="AI8" s="1"/>
  <c r="AE8" s="1"/>
  <c r="AA8" s="1"/>
  <c r="W8" s="1"/>
  <c r="AS7"/>
  <c r="AS85" i="16"/>
  <c r="O85"/>
  <c r="AE83"/>
  <c r="AE82" s="1"/>
  <c r="AS75"/>
  <c r="AU75" s="1"/>
  <c r="AA75"/>
  <c r="X75"/>
  <c r="Q75" s="1"/>
  <c r="W75"/>
  <c r="V75"/>
  <c r="U75"/>
  <c r="S75"/>
  <c r="R75"/>
  <c r="N75"/>
  <c r="M75"/>
  <c r="AV74"/>
  <c r="AU74"/>
  <c r="AT74"/>
  <c r="AS74"/>
  <c r="AQ74"/>
  <c r="AM74"/>
  <c r="AI74"/>
  <c r="AE74"/>
  <c r="AA74"/>
  <c r="X74"/>
  <c r="W74"/>
  <c r="V74"/>
  <c r="U74"/>
  <c r="S74"/>
  <c r="R74"/>
  <c r="Q74" s="1"/>
  <c r="P74"/>
  <c r="O74"/>
  <c r="N74"/>
  <c r="M74"/>
  <c r="AV73"/>
  <c r="AU73"/>
  <c r="AT73"/>
  <c r="AS73"/>
  <c r="AQ73"/>
  <c r="AM73"/>
  <c r="AI73"/>
  <c r="AE73"/>
  <c r="AA73"/>
  <c r="X73"/>
  <c r="W73"/>
  <c r="V73"/>
  <c r="U73"/>
  <c r="S73"/>
  <c r="R73"/>
  <c r="Q73"/>
  <c r="P73"/>
  <c r="O73" s="1"/>
  <c r="N73"/>
  <c r="M73"/>
  <c r="AV72"/>
  <c r="AU72" s="1"/>
  <c r="AT72"/>
  <c r="AS72"/>
  <c r="AQ72"/>
  <c r="AM72"/>
  <c r="AI72"/>
  <c r="AE72"/>
  <c r="AA72"/>
  <c r="X72"/>
  <c r="W72"/>
  <c r="V72"/>
  <c r="U72"/>
  <c r="S72"/>
  <c r="R72"/>
  <c r="Q72" s="1"/>
  <c r="P72"/>
  <c r="O72" s="1"/>
  <c r="N72"/>
  <c r="M72"/>
  <c r="AV71"/>
  <c r="AU71"/>
  <c r="AT71"/>
  <c r="AS71"/>
  <c r="AQ71"/>
  <c r="AM71"/>
  <c r="AI71"/>
  <c r="AE71"/>
  <c r="AA71"/>
  <c r="X71"/>
  <c r="W71"/>
  <c r="V71"/>
  <c r="U71"/>
  <c r="S71"/>
  <c r="R71"/>
  <c r="Q71"/>
  <c r="P71"/>
  <c r="O71" s="1"/>
  <c r="N71"/>
  <c r="M71"/>
  <c r="AU70"/>
  <c r="AT70"/>
  <c r="AS70"/>
  <c r="AQ70"/>
  <c r="AM70"/>
  <c r="AI70"/>
  <c r="AE70"/>
  <c r="AA70"/>
  <c r="W70"/>
  <c r="V70"/>
  <c r="U70"/>
  <c r="S70"/>
  <c r="P70"/>
  <c r="I70"/>
  <c r="AV69"/>
  <c r="AU69"/>
  <c r="AT69"/>
  <c r="AS69"/>
  <c r="AQ69"/>
  <c r="AM69"/>
  <c r="AI69"/>
  <c r="AE69"/>
  <c r="AA69"/>
  <c r="X69"/>
  <c r="W69"/>
  <c r="V69"/>
  <c r="U69"/>
  <c r="S69"/>
  <c r="R69"/>
  <c r="Q69"/>
  <c r="P69"/>
  <c r="O69"/>
  <c r="N69"/>
  <c r="M69"/>
  <c r="AV68"/>
  <c r="AU68"/>
  <c r="AT68"/>
  <c r="AS68"/>
  <c r="AQ68"/>
  <c r="AM68"/>
  <c r="AI68"/>
  <c r="AE68"/>
  <c r="AA68"/>
  <c r="AQ7" i="2" l="1"/>
  <c r="AM7" s="1"/>
  <c r="AI7" s="1"/>
  <c r="AE7" s="1"/>
  <c r="AA7" s="1"/>
  <c r="W7" s="1"/>
  <c r="AU85" i="16"/>
  <c r="AS83"/>
  <c r="U85"/>
  <c r="AQ82"/>
  <c r="X68"/>
  <c r="W68"/>
  <c r="V68"/>
  <c r="U68"/>
  <c r="S68"/>
  <c r="R68"/>
  <c r="Q68"/>
  <c r="P68"/>
  <c r="O68"/>
  <c r="N68"/>
  <c r="M68"/>
  <c r="AU67"/>
  <c r="AT67"/>
  <c r="AS67"/>
  <c r="AQ67"/>
  <c r="AM67"/>
  <c r="AI67"/>
  <c r="AE67"/>
  <c r="AA67"/>
  <c r="W67"/>
  <c r="V67"/>
  <c r="U67"/>
  <c r="S67" s="1"/>
  <c r="P67"/>
  <c r="O67" s="1"/>
  <c r="M67" s="1"/>
  <c r="I67"/>
  <c r="AT66"/>
  <c r="AS66"/>
  <c r="AQ66" s="1"/>
  <c r="AM66" s="1"/>
  <c r="AI66"/>
  <c r="AE66" s="1"/>
  <c r="AA66" s="1"/>
  <c r="W66" s="1"/>
  <c r="W59" s="1"/>
  <c r="V66"/>
  <c r="I66"/>
  <c r="AV65"/>
  <c r="AU65"/>
  <c r="AT65"/>
  <c r="AS65"/>
  <c r="AQ65"/>
  <c r="AM65"/>
  <c r="AI65"/>
  <c r="AE65"/>
  <c r="AA65"/>
  <c r="X65"/>
  <c r="W65"/>
  <c r="V65"/>
  <c r="U65"/>
  <c r="S65"/>
  <c r="R65"/>
  <c r="Q65" s="1"/>
  <c r="P65"/>
  <c r="O65" s="1"/>
  <c r="N65"/>
  <c r="M65"/>
  <c r="AV64"/>
  <c r="AU64"/>
  <c r="AT64"/>
  <c r="AS64"/>
  <c r="AQ64"/>
  <c r="AM64"/>
  <c r="AI64"/>
  <c r="AE64"/>
  <c r="AA64"/>
  <c r="X64"/>
  <c r="W64"/>
  <c r="V64"/>
  <c r="U64" s="1"/>
  <c r="S64"/>
  <c r="S62" s="1"/>
  <c r="R64"/>
  <c r="Q64"/>
  <c r="P64"/>
  <c r="O64"/>
  <c r="N64"/>
  <c r="M64"/>
  <c r="AV63"/>
  <c r="AU63"/>
  <c r="AT63"/>
  <c r="AS63"/>
  <c r="AQ63"/>
  <c r="AM63"/>
  <c r="AI63"/>
  <c r="AE63"/>
  <c r="AA63"/>
  <c r="X63"/>
  <c r="W63"/>
  <c r="V63"/>
  <c r="U63"/>
  <c r="S63"/>
  <c r="R63"/>
  <c r="Q63"/>
  <c r="P63"/>
  <c r="O63"/>
  <c r="N63"/>
  <c r="M63"/>
  <c r="AU62"/>
  <c r="AT62"/>
  <c r="AS62"/>
  <c r="AQ62"/>
  <c r="AM62"/>
  <c r="AI62"/>
  <c r="AE62"/>
  <c r="AA62"/>
  <c r="W62"/>
  <c r="V62"/>
  <c r="U62"/>
  <c r="P62"/>
  <c r="I62"/>
  <c r="AV61"/>
  <c r="AU61" s="1"/>
  <c r="AT61"/>
  <c r="AS61"/>
  <c r="AQ61"/>
  <c r="AM61"/>
  <c r="AI61"/>
  <c r="AE61"/>
  <c r="AA61"/>
  <c r="X61"/>
  <c r="W61"/>
  <c r="V61"/>
  <c r="U61"/>
  <c r="S61"/>
  <c r="R61"/>
  <c r="Q61"/>
  <c r="P61"/>
  <c r="O61" s="1"/>
  <c r="N61"/>
  <c r="M61"/>
  <c r="AU60"/>
  <c r="AT60"/>
  <c r="AS60"/>
  <c r="AQ60"/>
  <c r="AM60"/>
  <c r="AI60"/>
  <c r="AE60"/>
  <c r="AA60"/>
  <c r="W60"/>
  <c r="V60"/>
  <c r="U60"/>
  <c r="P60"/>
  <c r="I60" s="1"/>
  <c r="AT59"/>
  <c r="AQ59"/>
  <c r="AM59"/>
  <c r="AI59"/>
  <c r="AA59"/>
  <c r="V59"/>
  <c r="I59"/>
  <c r="AV58"/>
  <c r="AU58"/>
  <c r="AT58"/>
  <c r="AS58"/>
  <c r="AQ58"/>
  <c r="AM58"/>
  <c r="AI58"/>
  <c r="AE58"/>
  <c r="AA58"/>
  <c r="X58"/>
  <c r="W58"/>
  <c r="V58"/>
  <c r="U58" s="1"/>
  <c r="Q58" s="1"/>
  <c r="P58" s="1"/>
  <c r="O58" s="1"/>
  <c r="N58" s="1"/>
  <c r="M58"/>
  <c r="AV57"/>
  <c r="AU57"/>
  <c r="AT57"/>
  <c r="AS57"/>
  <c r="AQ57"/>
  <c r="AM57"/>
  <c r="AI57"/>
  <c r="AE57"/>
  <c r="AA57"/>
  <c r="X57"/>
  <c r="W57"/>
  <c r="V57"/>
  <c r="U57"/>
  <c r="S57"/>
  <c r="R57"/>
  <c r="Q57" s="1"/>
  <c r="P57"/>
  <c r="O57" s="1"/>
  <c r="N57"/>
  <c r="M57"/>
  <c r="AV56"/>
  <c r="AU56"/>
  <c r="AT56"/>
  <c r="AS56"/>
  <c r="AQ56"/>
  <c r="AM56"/>
  <c r="AI56"/>
  <c r="AE56"/>
  <c r="AA56"/>
  <c r="X56"/>
  <c r="W56"/>
  <c r="V56"/>
  <c r="U56"/>
  <c r="S56"/>
  <c r="R56"/>
  <c r="Q56" s="1"/>
  <c r="P56"/>
  <c r="O56" s="1"/>
  <c r="N56"/>
  <c r="M56"/>
  <c r="AV55"/>
  <c r="AU55" s="1"/>
  <c r="AT55"/>
  <c r="AS55"/>
  <c r="AQ55"/>
  <c r="AM55"/>
  <c r="AI55"/>
  <c r="AE55"/>
  <c r="AA55"/>
  <c r="X55"/>
  <c r="W55"/>
  <c r="V55"/>
  <c r="U55"/>
  <c r="S55"/>
  <c r="R55"/>
  <c r="Q55" s="1"/>
  <c r="P55"/>
  <c r="O55" s="1"/>
  <c r="N55"/>
  <c r="M55"/>
  <c r="AV54"/>
  <c r="AU54"/>
  <c r="AT54"/>
  <c r="AS54"/>
  <c r="AQ54"/>
  <c r="AM54"/>
  <c r="AI54"/>
  <c r="AE54"/>
  <c r="AA54"/>
  <c r="X54"/>
  <c r="W54"/>
  <c r="V54"/>
  <c r="U54"/>
  <c r="Q54" s="1"/>
  <c r="P54" s="1"/>
  <c r="O54" s="1"/>
  <c r="N54" s="1"/>
  <c r="M54"/>
  <c r="AV53"/>
  <c r="AU53"/>
  <c r="AT53"/>
  <c r="AS53"/>
  <c r="AQ53"/>
  <c r="AM53"/>
  <c r="AI53"/>
  <c r="AE53"/>
  <c r="AA53"/>
  <c r="X53"/>
  <c r="W53"/>
  <c r="V53"/>
  <c r="U53"/>
  <c r="S53"/>
  <c r="R53"/>
  <c r="Q53" s="1"/>
  <c r="P53"/>
  <c r="O53" s="1"/>
  <c r="N53"/>
  <c r="M53"/>
  <c r="AV52"/>
  <c r="AU52"/>
  <c r="AT52"/>
  <c r="AS52"/>
  <c r="AQ52"/>
  <c r="AM52"/>
  <c r="AI52"/>
  <c r="AE52"/>
  <c r="AA52"/>
  <c r="X52"/>
  <c r="W52"/>
  <c r="V52"/>
  <c r="U52"/>
  <c r="S52"/>
  <c r="S50" s="1"/>
  <c r="R52"/>
  <c r="Q52" s="1"/>
  <c r="P52"/>
  <c r="O52"/>
  <c r="N52"/>
  <c r="M52"/>
  <c r="AV51"/>
  <c r="AU51"/>
  <c r="AT51"/>
  <c r="AS51"/>
  <c r="AQ51"/>
  <c r="AM51"/>
  <c r="AI51"/>
  <c r="AE51"/>
  <c r="AA51"/>
  <c r="X51"/>
  <c r="W51"/>
  <c r="V51"/>
  <c r="U51"/>
  <c r="S51"/>
  <c r="R51"/>
  <c r="Q51"/>
  <c r="P51"/>
  <c r="O51"/>
  <c r="N51"/>
  <c r="M51"/>
  <c r="AU50"/>
  <c r="AT50"/>
  <c r="AS50"/>
  <c r="AQ50"/>
  <c r="AM50"/>
  <c r="AI50"/>
  <c r="AE50"/>
  <c r="AA50"/>
  <c r="W50"/>
  <c r="V50"/>
  <c r="U50"/>
  <c r="P50"/>
  <c r="I50"/>
  <c r="AV49"/>
  <c r="AU49"/>
  <c r="AT49"/>
  <c r="AS49"/>
  <c r="AQ49"/>
  <c r="AM49"/>
  <c r="AI49"/>
  <c r="AE49"/>
  <c r="AA49"/>
  <c r="X49"/>
  <c r="W49"/>
  <c r="V49"/>
  <c r="U49"/>
  <c r="Q49" s="1"/>
  <c r="P49" s="1"/>
  <c r="O49" s="1"/>
  <c r="N49" s="1"/>
  <c r="M49"/>
  <c r="AV48"/>
  <c r="AU48" s="1"/>
  <c r="AT48"/>
  <c r="AS48"/>
  <c r="AQ48"/>
  <c r="AM48"/>
  <c r="AI48"/>
  <c r="AE48"/>
  <c r="AA48"/>
  <c r="X48"/>
  <c r="W48" s="1"/>
  <c r="V48"/>
  <c r="U48"/>
  <c r="S48"/>
  <c r="R48"/>
  <c r="P48"/>
  <c r="O48" s="1"/>
  <c r="N48"/>
  <c r="M48"/>
  <c r="AV47"/>
  <c r="AU47"/>
  <c r="AT47"/>
  <c r="AS47"/>
  <c r="AQ47"/>
  <c r="AM47"/>
  <c r="AI47"/>
  <c r="AE47"/>
  <c r="AA47"/>
  <c r="X47"/>
  <c r="W47"/>
  <c r="V47"/>
  <c r="U47"/>
  <c r="S47"/>
  <c r="R47"/>
  <c r="Q47" s="1"/>
  <c r="P47"/>
  <c r="O47" s="1"/>
  <c r="N47"/>
  <c r="M47"/>
  <c r="AV46"/>
  <c r="AU46"/>
  <c r="AT46"/>
  <c r="AS46"/>
  <c r="AQ46"/>
  <c r="AM46"/>
  <c r="AI46"/>
  <c r="AE46"/>
  <c r="AA46"/>
  <c r="X46"/>
  <c r="W46"/>
  <c r="V46"/>
  <c r="U46"/>
  <c r="S46"/>
  <c r="R46"/>
  <c r="Q46" s="1"/>
  <c r="P46"/>
  <c r="O46" s="1"/>
  <c r="N46"/>
  <c r="M46"/>
  <c r="AU45"/>
  <c r="AT45"/>
  <c r="AS45"/>
  <c r="AQ45"/>
  <c r="AM45"/>
  <c r="AI45"/>
  <c r="AE45"/>
  <c r="AA45"/>
  <c r="W45"/>
  <c r="V45"/>
  <c r="U45"/>
  <c r="S45"/>
  <c r="P45"/>
  <c r="I45"/>
  <c r="AV44"/>
  <c r="AU44"/>
  <c r="AT44"/>
  <c r="AS44"/>
  <c r="AQ44"/>
  <c r="AM44"/>
  <c r="AI44"/>
  <c r="AE44"/>
  <c r="AA44"/>
  <c r="X44"/>
  <c r="W44"/>
  <c r="V44"/>
  <c r="U44"/>
  <c r="S44"/>
  <c r="R44"/>
  <c r="Q44" s="1"/>
  <c r="P44"/>
  <c r="O44" s="1"/>
  <c r="N44"/>
  <c r="M44"/>
  <c r="AV43"/>
  <c r="AU43"/>
  <c r="AT43"/>
  <c r="AS43"/>
  <c r="AQ43"/>
  <c r="AM43"/>
  <c r="AI43"/>
  <c r="AE43"/>
  <c r="AA43"/>
  <c r="X43"/>
  <c r="W43"/>
  <c r="V43"/>
  <c r="U43"/>
  <c r="S43"/>
  <c r="R43"/>
  <c r="Q43" s="1"/>
  <c r="P43"/>
  <c r="O43" s="1"/>
  <c r="N43"/>
  <c r="M43"/>
  <c r="AV42"/>
  <c r="AU42"/>
  <c r="AT42"/>
  <c r="AS42"/>
  <c r="AQ42"/>
  <c r="AM42"/>
  <c r="AI42"/>
  <c r="AE42"/>
  <c r="AA42"/>
  <c r="X42"/>
  <c r="W42"/>
  <c r="V42"/>
  <c r="U42"/>
  <c r="S42"/>
  <c r="R42"/>
  <c r="Q42" s="1"/>
  <c r="P42"/>
  <c r="O42" s="1"/>
  <c r="N42"/>
  <c r="M42"/>
  <c r="AV41"/>
  <c r="AU41"/>
  <c r="AT41"/>
  <c r="AS41"/>
  <c r="AQ41"/>
  <c r="AM41"/>
  <c r="AI41"/>
  <c r="AE41"/>
  <c r="AA41"/>
  <c r="X41"/>
  <c r="W41"/>
  <c r="V41"/>
  <c r="U41"/>
  <c r="S41"/>
  <c r="R41"/>
  <c r="Q41" s="1"/>
  <c r="P41"/>
  <c r="O41" s="1"/>
  <c r="N41"/>
  <c r="M41"/>
  <c r="AU40"/>
  <c r="AT40"/>
  <c r="AS40" s="1"/>
  <c r="AQ40"/>
  <c r="AM40" s="1"/>
  <c r="AI40" s="1"/>
  <c r="AE40"/>
  <c r="AA40"/>
  <c r="W40" s="1"/>
  <c r="V40"/>
  <c r="U40"/>
  <c r="S40" s="1"/>
  <c r="P40" s="1"/>
  <c r="I40" s="1"/>
  <c r="AV39"/>
  <c r="AU39"/>
  <c r="AT39"/>
  <c r="AS39"/>
  <c r="AQ39"/>
  <c r="AM39"/>
  <c r="AI39"/>
  <c r="AE39"/>
  <c r="AA39"/>
  <c r="X39"/>
  <c r="W39"/>
  <c r="V39"/>
  <c r="U39"/>
  <c r="Q39" s="1"/>
  <c r="P39" s="1"/>
  <c r="O39" s="1"/>
  <c r="N39" s="1"/>
  <c r="M39"/>
  <c r="AV38"/>
  <c r="AU38"/>
  <c r="AT38"/>
  <c r="AS38"/>
  <c r="AQ38"/>
  <c r="AM38"/>
  <c r="AI38"/>
  <c r="AE38"/>
  <c r="AA38"/>
  <c r="X38"/>
  <c r="W38" s="1"/>
  <c r="V38"/>
  <c r="U38"/>
  <c r="S38"/>
  <c r="R38"/>
  <c r="Q38" s="1"/>
  <c r="P38"/>
  <c r="O38" s="1"/>
  <c r="N38"/>
  <c r="M38"/>
  <c r="AV37"/>
  <c r="AU37"/>
  <c r="AT37"/>
  <c r="AS37"/>
  <c r="AQ37"/>
  <c r="AM37"/>
  <c r="AI37"/>
  <c r="AE37"/>
  <c r="AA37"/>
  <c r="X37"/>
  <c r="W37"/>
  <c r="V37"/>
  <c r="U37"/>
  <c r="S37"/>
  <c r="R37"/>
  <c r="Q37" s="1"/>
  <c r="P37"/>
  <c r="O37" s="1"/>
  <c r="N37"/>
  <c r="M37"/>
  <c r="AV36"/>
  <c r="AU36"/>
  <c r="AT36"/>
  <c r="AS36"/>
  <c r="AQ36"/>
  <c r="AM36"/>
  <c r="AI36"/>
  <c r="AE36"/>
  <c r="AA36"/>
  <c r="X36"/>
  <c r="W36"/>
  <c r="V36"/>
  <c r="U36"/>
  <c r="S36"/>
  <c r="R36"/>
  <c r="Q36"/>
  <c r="P36"/>
  <c r="O36" s="1"/>
  <c r="N36"/>
  <c r="M36"/>
  <c r="AV35"/>
  <c r="AU35" s="1"/>
  <c r="AT35"/>
  <c r="AS35" s="1"/>
  <c r="AQ35"/>
  <c r="AM35"/>
  <c r="AI35"/>
  <c r="AE35"/>
  <c r="AA35"/>
  <c r="X35"/>
  <c r="W35"/>
  <c r="V35"/>
  <c r="U35"/>
  <c r="S35"/>
  <c r="R35"/>
  <c r="Q35" s="1"/>
  <c r="P35"/>
  <c r="O35" s="1"/>
  <c r="N35"/>
  <c r="M35"/>
  <c r="AV34"/>
  <c r="AU34"/>
  <c r="AT34"/>
  <c r="AS34"/>
  <c r="AQ34"/>
  <c r="AM34"/>
  <c r="AI34"/>
  <c r="AE34"/>
  <c r="AA34"/>
  <c r="X34"/>
  <c r="W34"/>
  <c r="V34"/>
  <c r="U34"/>
  <c r="S34"/>
  <c r="R34"/>
  <c r="Q34" s="1"/>
  <c r="P34"/>
  <c r="O34" s="1"/>
  <c r="N34"/>
  <c r="M34"/>
  <c r="AV33"/>
  <c r="AU33" s="1"/>
  <c r="AT33"/>
  <c r="AS33" s="1"/>
  <c r="AQ33"/>
  <c r="AM33"/>
  <c r="AI33"/>
  <c r="AE33"/>
  <c r="AA33"/>
  <c r="X33"/>
  <c r="W33"/>
  <c r="V33"/>
  <c r="U33"/>
  <c r="S33"/>
  <c r="S32" s="1"/>
  <c r="R33"/>
  <c r="Q33" s="1"/>
  <c r="P33"/>
  <c r="O33" s="1"/>
  <c r="N33"/>
  <c r="M33"/>
  <c r="AU32"/>
  <c r="AT32"/>
  <c r="AS32"/>
  <c r="AQ32"/>
  <c r="AM32"/>
  <c r="AI32"/>
  <c r="AE32"/>
  <c r="AA32"/>
  <c r="W32"/>
  <c r="V32"/>
  <c r="U32"/>
  <c r="P32"/>
  <c r="I32"/>
  <c r="AV31"/>
  <c r="AU31"/>
  <c r="AT31"/>
  <c r="AS31"/>
  <c r="AQ31"/>
  <c r="AM31"/>
  <c r="AI31"/>
  <c r="AE31"/>
  <c r="AA31"/>
  <c r="X31"/>
  <c r="W31"/>
  <c r="V31"/>
  <c r="U31"/>
  <c r="S31"/>
  <c r="R31"/>
  <c r="Q31"/>
  <c r="P31"/>
  <c r="O31" s="1"/>
  <c r="N31"/>
  <c r="M31"/>
  <c r="AV30"/>
  <c r="AU30"/>
  <c r="AT30"/>
  <c r="AS30"/>
  <c r="AQ30"/>
  <c r="AM30"/>
  <c r="AI30"/>
  <c r="AE30"/>
  <c r="AA30"/>
  <c r="X30"/>
  <c r="W30"/>
  <c r="V30"/>
  <c r="U30"/>
  <c r="S30"/>
  <c r="R30"/>
  <c r="Q30"/>
  <c r="P30"/>
  <c r="O30"/>
  <c r="N30"/>
  <c r="M30"/>
  <c r="AU29"/>
  <c r="AT29"/>
  <c r="AS29"/>
  <c r="AQ29"/>
  <c r="AM29"/>
  <c r="AI29"/>
  <c r="AE29"/>
  <c r="AA29"/>
  <c r="W29"/>
  <c r="V29"/>
  <c r="U29"/>
  <c r="S29"/>
  <c r="P29"/>
  <c r="I29"/>
  <c r="AV28"/>
  <c r="AU28"/>
  <c r="AT28"/>
  <c r="AS28"/>
  <c r="AQ28"/>
  <c r="AM28"/>
  <c r="AI28"/>
  <c r="AE28"/>
  <c r="AA28"/>
  <c r="X28"/>
  <c r="W28"/>
  <c r="V28"/>
  <c r="U28"/>
  <c r="S28"/>
  <c r="R28"/>
  <c r="Q28" s="1"/>
  <c r="P28"/>
  <c r="O28"/>
  <c r="N28"/>
  <c r="M28"/>
  <c r="AV27"/>
  <c r="AU27"/>
  <c r="AT27"/>
  <c r="AS27"/>
  <c r="AQ27"/>
  <c r="AM27"/>
  <c r="AI27"/>
  <c r="AE27"/>
  <c r="AA27"/>
  <c r="X27"/>
  <c r="W27"/>
  <c r="V27"/>
  <c r="U27"/>
  <c r="S27"/>
  <c r="R27"/>
  <c r="Q27"/>
  <c r="P27"/>
  <c r="O27" s="1"/>
  <c r="N27"/>
  <c r="M27"/>
  <c r="AV26"/>
  <c r="AU26"/>
  <c r="AT26"/>
  <c r="AS26"/>
  <c r="AQ26"/>
  <c r="AM26"/>
  <c r="AI26"/>
  <c r="AE26"/>
  <c r="AA26"/>
  <c r="X26"/>
  <c r="W26"/>
  <c r="V26"/>
  <c r="U26"/>
  <c r="S26"/>
  <c r="S25" s="1"/>
  <c r="R26"/>
  <c r="Q26"/>
  <c r="P26"/>
  <c r="O26"/>
  <c r="N26"/>
  <c r="M26"/>
  <c r="AU25"/>
  <c r="AT25"/>
  <c r="AS25"/>
  <c r="AQ25"/>
  <c r="AM25"/>
  <c r="AI25"/>
  <c r="AE25"/>
  <c r="AA25"/>
  <c r="W25" s="1"/>
  <c r="V25"/>
  <c r="U25"/>
  <c r="P25"/>
  <c r="I25"/>
  <c r="AV24"/>
  <c r="AU24"/>
  <c r="AT24"/>
  <c r="AS24"/>
  <c r="AQ24"/>
  <c r="AM24"/>
  <c r="AI24"/>
  <c r="AE24"/>
  <c r="AA24"/>
  <c r="X24"/>
  <c r="W24"/>
  <c r="V24"/>
  <c r="U24"/>
  <c r="S24"/>
  <c r="R24"/>
  <c r="Q24"/>
  <c r="P24"/>
  <c r="O24"/>
  <c r="N24" s="1"/>
  <c r="M24"/>
  <c r="AV23"/>
  <c r="AU23"/>
  <c r="AT23"/>
  <c r="AS23"/>
  <c r="AQ23"/>
  <c r="AM23"/>
  <c r="AI23"/>
  <c r="AE23"/>
  <c r="AA23"/>
  <c r="X23"/>
  <c r="W23"/>
  <c r="V23"/>
  <c r="U23"/>
  <c r="S23"/>
  <c r="R23"/>
  <c r="Q23"/>
  <c r="P23"/>
  <c r="O23" s="1"/>
  <c r="N23"/>
  <c r="M23"/>
  <c r="AV22"/>
  <c r="AU22"/>
  <c r="AT22"/>
  <c r="AS22"/>
  <c r="AQ22"/>
  <c r="AM22"/>
  <c r="AI22"/>
  <c r="AE22"/>
  <c r="AA22"/>
  <c r="W22"/>
  <c r="V22"/>
  <c r="U22" s="1"/>
  <c r="P22"/>
  <c r="I22"/>
  <c r="AV21"/>
  <c r="AU21"/>
  <c r="AT21"/>
  <c r="AS21"/>
  <c r="AQ21" s="1"/>
  <c r="AM21"/>
  <c r="AI21" s="1"/>
  <c r="AE21" s="1"/>
  <c r="AA21" s="1"/>
  <c r="W21"/>
  <c r="V21"/>
  <c r="U21"/>
  <c r="I21"/>
  <c r="AV20"/>
  <c r="AU20"/>
  <c r="AT20"/>
  <c r="AS20"/>
  <c r="AQ20"/>
  <c r="AM20"/>
  <c r="AI20"/>
  <c r="AE20"/>
  <c r="AA20"/>
  <c r="X20"/>
  <c r="W20"/>
  <c r="V20"/>
  <c r="U20"/>
  <c r="S20"/>
  <c r="R20"/>
  <c r="Q20" s="1"/>
  <c r="P20"/>
  <c r="O20" s="1"/>
  <c r="N20"/>
  <c r="M20"/>
  <c r="AV19"/>
  <c r="AU19"/>
  <c r="AT19"/>
  <c r="AS19"/>
  <c r="AQ19"/>
  <c r="AM19"/>
  <c r="AI19"/>
  <c r="AE19"/>
  <c r="AA19"/>
  <c r="X19"/>
  <c r="W19"/>
  <c r="V19"/>
  <c r="U19"/>
  <c r="S19"/>
  <c r="S16" s="1"/>
  <c r="R19"/>
  <c r="Q19" s="1"/>
  <c r="P19"/>
  <c r="O19"/>
  <c r="N19"/>
  <c r="M19"/>
  <c r="AV18"/>
  <c r="AU18"/>
  <c r="AT18"/>
  <c r="AS18"/>
  <c r="AQ18"/>
  <c r="AM18"/>
  <c r="AI18"/>
  <c r="AE18"/>
  <c r="AA18"/>
  <c r="X18"/>
  <c r="W18"/>
  <c r="V18"/>
  <c r="U18"/>
  <c r="S18"/>
  <c r="R18"/>
  <c r="Q18" s="1"/>
  <c r="P18"/>
  <c r="O18" s="1"/>
  <c r="N18"/>
  <c r="M18"/>
  <c r="AV17"/>
  <c r="AU17"/>
  <c r="AT17"/>
  <c r="AS17"/>
  <c r="AQ17"/>
  <c r="AM17"/>
  <c r="AI17"/>
  <c r="AE17"/>
  <c r="AA17"/>
  <c r="X17"/>
  <c r="W17"/>
  <c r="V17"/>
  <c r="U17"/>
  <c r="S17"/>
  <c r="R17"/>
  <c r="Q17"/>
  <c r="P17"/>
  <c r="O17"/>
  <c r="N17"/>
  <c r="M17"/>
  <c r="AV16"/>
  <c r="AU16" s="1"/>
  <c r="AT16"/>
  <c r="AS16"/>
  <c r="AQ16"/>
  <c r="AM16"/>
  <c r="AI16"/>
  <c r="AE16"/>
  <c r="AA16"/>
  <c r="X16"/>
  <c r="W16"/>
  <c r="V16"/>
  <c r="U16" s="1"/>
  <c r="AS59" l="1"/>
  <c r="AU59" s="1"/>
  <c r="U66"/>
  <c r="S66" s="1"/>
  <c r="AE59"/>
  <c r="AU66"/>
  <c r="Q48"/>
  <c r="U83"/>
  <c r="AU83"/>
  <c r="AS82"/>
  <c r="M85"/>
  <c r="N85" s="1"/>
  <c r="P85" s="1"/>
  <c r="P83" s="1"/>
  <c r="W85"/>
  <c r="W83" s="1"/>
  <c r="W82" s="1"/>
  <c r="S59"/>
  <c r="S60"/>
  <c r="S22"/>
  <c r="S21" s="1"/>
  <c r="P21" s="1"/>
  <c r="P16"/>
  <c r="I16"/>
  <c r="AV15"/>
  <c r="AT15"/>
  <c r="AQ15"/>
  <c r="AM15"/>
  <c r="AI15"/>
  <c r="AE15"/>
  <c r="U59" l="1"/>
  <c r="AS15"/>
  <c r="AU15" s="1"/>
  <c r="AU82"/>
  <c r="U82"/>
  <c r="X15"/>
  <c r="Q15" s="1"/>
  <c r="V15"/>
  <c r="S15"/>
  <c r="R15"/>
  <c r="AV14"/>
  <c r="AU14"/>
  <c r="AT14"/>
  <c r="AS14"/>
  <c r="AQ14"/>
  <c r="AM14"/>
  <c r="AI14"/>
  <c r="AE14"/>
  <c r="AA14"/>
  <c r="X14"/>
  <c r="W14"/>
  <c r="V14"/>
  <c r="U14"/>
  <c r="S14"/>
  <c r="R14"/>
  <c r="Q14"/>
  <c r="P14"/>
  <c r="O14" s="1"/>
  <c r="N14"/>
  <c r="M14"/>
  <c r="AV13"/>
  <c r="AU13"/>
  <c r="AT13"/>
  <c r="AS13"/>
  <c r="AQ13"/>
  <c r="AM13"/>
  <c r="AI13"/>
  <c r="AE13"/>
  <c r="AA13"/>
  <c r="X13"/>
  <c r="W13"/>
  <c r="V13"/>
  <c r="U13"/>
  <c r="S13"/>
  <c r="R13"/>
  <c r="Q13"/>
  <c r="P13"/>
  <c r="O13"/>
  <c r="N13"/>
  <c r="M13"/>
  <c r="AV12"/>
  <c r="AU12"/>
  <c r="AT12"/>
  <c r="AS12"/>
  <c r="AQ12"/>
  <c r="AM12"/>
  <c r="AI12"/>
  <c r="AE12"/>
  <c r="AA12"/>
  <c r="X12"/>
  <c r="W12"/>
  <c r="V12"/>
  <c r="U12"/>
  <c r="S12"/>
  <c r="R12"/>
  <c r="Q12"/>
  <c r="P12"/>
  <c r="O12"/>
  <c r="N12"/>
  <c r="M12"/>
  <c r="AV11"/>
  <c r="AU11"/>
  <c r="AT11"/>
  <c r="AS11"/>
  <c r="AQ11"/>
  <c r="AM11"/>
  <c r="AI11"/>
  <c r="AE11"/>
  <c r="AA11"/>
  <c r="X11"/>
  <c r="W11"/>
  <c r="V11"/>
  <c r="U11"/>
  <c r="S11"/>
  <c r="R11"/>
  <c r="Q11"/>
  <c r="P11"/>
  <c r="O11" s="1"/>
  <c r="N11"/>
  <c r="M11"/>
  <c r="AV10"/>
  <c r="AU10"/>
  <c r="AT10"/>
  <c r="AS10"/>
  <c r="U15" l="1"/>
  <c r="AQ10"/>
  <c r="AM10"/>
  <c r="AI10"/>
  <c r="AE10"/>
  <c r="AA10"/>
  <c r="X10"/>
  <c r="Q10" s="1"/>
  <c r="W10"/>
  <c r="V10"/>
  <c r="U10"/>
  <c r="S10"/>
  <c r="R10"/>
  <c r="P10"/>
  <c r="O10"/>
  <c r="N10"/>
  <c r="M10"/>
  <c r="AS9"/>
  <c r="AQ9"/>
  <c r="AM9"/>
  <c r="AI9"/>
  <c r="AE9"/>
  <c r="AA9"/>
  <c r="I9"/>
  <c r="W15" l="1"/>
  <c r="W9" s="1"/>
  <c r="W8" s="1"/>
  <c r="M15"/>
  <c r="N15" s="1"/>
  <c r="S9"/>
  <c r="S8" s="1"/>
  <c r="S7" s="1"/>
  <c r="AZ8"/>
  <c r="AS8"/>
  <c r="AQ8"/>
  <c r="AM8"/>
  <c r="AI8"/>
  <c r="AE8"/>
  <c r="AA8"/>
  <c r="AA7" s="1"/>
  <c r="I8"/>
  <c r="AM7"/>
  <c r="AI7" s="1"/>
  <c r="AE7" s="1"/>
  <c r="I7"/>
  <c r="AZ4"/>
  <c r="AV4"/>
  <c r="AU4"/>
  <c r="AN4" s="1"/>
  <c r="AM4"/>
  <c r="AL4"/>
  <c r="AK4"/>
  <c r="AI4"/>
  <c r="AG4"/>
  <c r="P4"/>
  <c r="N4"/>
  <c r="M4"/>
  <c r="K4"/>
  <c r="J4"/>
  <c r="G4"/>
  <c r="AS7" l="1"/>
  <c r="AQ7" s="1"/>
  <c r="P15"/>
  <c r="F4" s="1"/>
  <c r="W7"/>
  <c r="O15"/>
  <c r="B4"/>
  <c r="AZ3" s="1"/>
  <c r="AY3" s="1"/>
  <c r="AV3"/>
  <c r="AU3" s="1"/>
  <c r="AN3"/>
  <c r="AM3"/>
  <c r="AL3"/>
  <c r="AK3"/>
  <c r="AI3"/>
  <c r="AG3" s="1"/>
  <c r="P3" s="1"/>
  <c r="N3"/>
  <c r="M3" s="1"/>
  <c r="K3"/>
  <c r="J3"/>
  <c r="I3"/>
  <c r="G3"/>
  <c r="F3"/>
  <c r="E3"/>
  <c r="B3"/>
  <c r="A2"/>
  <c r="AC15" i="88"/>
  <c r="AB10"/>
  <c r="AB9"/>
  <c r="E2"/>
  <c r="AA208" i="89"/>
  <c r="Z208"/>
  <c r="Y208"/>
  <c r="X208"/>
  <c r="U208"/>
  <c r="T208"/>
  <c r="S208"/>
  <c r="R208"/>
  <c r="Q208"/>
  <c r="P208"/>
  <c r="O208"/>
  <c r="N208"/>
  <c r="M208"/>
  <c r="L208"/>
  <c r="K208"/>
  <c r="J208"/>
  <c r="I208"/>
  <c r="G208"/>
  <c r="P9" i="16" l="1"/>
  <c r="P8" s="1"/>
  <c r="F208" i="89"/>
  <c r="AA207"/>
  <c r="Z207"/>
  <c r="Y207"/>
  <c r="X207"/>
  <c r="U207"/>
  <c r="T207"/>
  <c r="S207"/>
  <c r="R207"/>
  <c r="Q207"/>
  <c r="P207"/>
  <c r="O207"/>
  <c r="N207"/>
  <c r="M207"/>
  <c r="L207"/>
  <c r="K207"/>
  <c r="J207"/>
  <c r="I207"/>
  <c r="G207"/>
  <c r="F207"/>
  <c r="AA157"/>
  <c r="Z157"/>
  <c r="Y157"/>
  <c r="X157"/>
  <c r="U157"/>
  <c r="T157"/>
  <c r="S157"/>
  <c r="R157"/>
  <c r="Q157"/>
  <c r="P157"/>
  <c r="O157"/>
  <c r="N157"/>
  <c r="M157"/>
  <c r="L157"/>
  <c r="E68" i="88"/>
  <c r="E16"/>
  <c r="G86"/>
  <c r="C138"/>
  <c r="C156"/>
  <c r="F107"/>
  <c r="E161"/>
  <c r="E47"/>
  <c r="D84"/>
  <c r="G56"/>
  <c r="C127"/>
  <c r="G125"/>
  <c r="G152"/>
  <c r="F115"/>
  <c r="E153"/>
  <c r="C15"/>
  <c r="D114"/>
  <c r="D42"/>
  <c r="F95"/>
  <c r="G45"/>
  <c r="E50"/>
  <c r="C21"/>
  <c r="G120"/>
  <c r="F27"/>
  <c r="F68"/>
  <c r="D160"/>
  <c r="F57"/>
  <c r="C118"/>
  <c r="D97"/>
  <c r="D158"/>
  <c r="G113"/>
  <c r="G38"/>
  <c r="E151"/>
  <c r="D108"/>
  <c r="F96"/>
  <c r="E115"/>
  <c r="D11"/>
  <c r="F141"/>
  <c r="D117"/>
  <c r="G74"/>
  <c r="G124"/>
  <c r="C55"/>
  <c r="G123"/>
  <c r="D17"/>
  <c r="G7"/>
  <c r="C140"/>
  <c r="D136"/>
  <c r="F45"/>
  <c r="F83"/>
  <c r="G28"/>
  <c r="E4"/>
  <c r="D44"/>
  <c r="D41"/>
  <c r="D146"/>
  <c r="G111"/>
  <c r="G163"/>
  <c r="C102"/>
  <c r="C95"/>
  <c r="G162"/>
  <c r="F114"/>
  <c r="C154"/>
  <c r="D127"/>
  <c r="C160"/>
  <c r="C5"/>
  <c r="G6"/>
  <c r="G94"/>
  <c r="G166"/>
  <c r="C68"/>
  <c r="G18"/>
  <c r="F26"/>
  <c r="C134"/>
  <c r="E49"/>
  <c r="E66"/>
  <c r="E120"/>
  <c r="E53"/>
  <c r="F125"/>
  <c r="E110"/>
  <c r="G87"/>
  <c r="D134"/>
  <c r="F151"/>
  <c r="C99"/>
  <c r="E60"/>
  <c r="D145"/>
  <c r="F80"/>
  <c r="E155"/>
  <c r="E22"/>
  <c r="D65"/>
  <c r="C80"/>
  <c r="G114"/>
  <c r="F30"/>
  <c r="D128"/>
  <c r="D24"/>
  <c r="D74"/>
  <c r="F18"/>
  <c r="G139"/>
  <c r="D132"/>
  <c r="E95"/>
  <c r="G154"/>
  <c r="C121"/>
  <c r="E127"/>
  <c r="G133"/>
  <c r="E146"/>
  <c r="G14"/>
  <c r="F138"/>
  <c r="C20"/>
  <c r="C25"/>
  <c r="E20"/>
  <c r="C24"/>
  <c r="G76"/>
  <c r="E55"/>
  <c r="D88"/>
  <c r="F148"/>
  <c r="D45"/>
  <c r="D49"/>
  <c r="E131"/>
  <c r="E89"/>
  <c r="C139"/>
  <c r="E103"/>
  <c r="C86"/>
  <c r="C9"/>
  <c r="G118"/>
  <c r="D143"/>
  <c r="D63"/>
  <c r="D13"/>
  <c r="E116"/>
  <c r="F116"/>
  <c r="C65"/>
  <c r="D56"/>
  <c r="C135"/>
  <c r="D122"/>
  <c r="E167"/>
  <c r="E32"/>
  <c r="E38"/>
  <c r="G30"/>
  <c r="C75"/>
  <c r="E137"/>
  <c r="F52"/>
  <c r="F133"/>
  <c r="F24"/>
  <c r="F137"/>
  <c r="E83"/>
  <c r="F98"/>
  <c r="E133"/>
  <c r="F166"/>
  <c r="E10"/>
  <c r="F146"/>
  <c r="D27"/>
  <c r="C146"/>
  <c r="F23"/>
  <c r="C129"/>
  <c r="D9"/>
  <c r="G48"/>
  <c r="D107"/>
  <c r="E107"/>
  <c r="E82"/>
  <c r="E119"/>
  <c r="C81"/>
  <c r="G84"/>
  <c r="G135"/>
  <c r="D137"/>
  <c r="F161"/>
  <c r="C38"/>
  <c r="G85"/>
  <c r="C163"/>
  <c r="F93"/>
  <c r="F39"/>
  <c r="E97"/>
  <c r="E56"/>
  <c r="C7"/>
  <c r="C64"/>
  <c r="D166"/>
  <c r="E105"/>
  <c r="G21"/>
  <c r="C35"/>
  <c r="C94"/>
  <c r="F38"/>
  <c r="D12"/>
  <c r="C108"/>
  <c r="E62"/>
  <c r="G46"/>
  <c r="C130"/>
  <c r="G44"/>
  <c r="F156"/>
  <c r="E118"/>
  <c r="G165"/>
  <c r="D31"/>
  <c r="C89"/>
  <c r="D32"/>
  <c r="G95"/>
  <c r="F10"/>
  <c r="G55"/>
  <c r="D140"/>
  <c r="D5"/>
  <c r="C88"/>
  <c r="C73"/>
  <c r="D156"/>
  <c r="F153"/>
  <c r="G98"/>
  <c r="C51"/>
  <c r="C109"/>
  <c r="C56"/>
  <c r="C11"/>
  <c r="C23"/>
  <c r="C45"/>
  <c r="C128"/>
  <c r="E61"/>
  <c r="G92"/>
  <c r="D6"/>
  <c r="C6"/>
  <c r="C117"/>
  <c r="E147"/>
  <c r="C136"/>
  <c r="E84"/>
  <c r="G29"/>
  <c r="G100"/>
  <c r="C125"/>
  <c r="F28"/>
  <c r="D37"/>
  <c r="E156"/>
  <c r="F103"/>
  <c r="D73"/>
  <c r="D7"/>
  <c r="D70"/>
  <c r="E143"/>
  <c r="D10"/>
  <c r="E26"/>
  <c r="G134"/>
  <c r="C17"/>
  <c r="D96"/>
  <c r="G81"/>
  <c r="F56"/>
  <c r="E134"/>
  <c r="D60"/>
  <c r="D121"/>
  <c r="C62"/>
  <c r="E18"/>
  <c r="C96"/>
  <c r="E140"/>
  <c r="G121"/>
  <c r="C112"/>
  <c r="D64"/>
  <c r="D59"/>
  <c r="F155"/>
  <c r="E144"/>
  <c r="F154"/>
  <c r="E28"/>
  <c r="F99"/>
  <c r="F152"/>
  <c r="F144"/>
  <c r="D111"/>
  <c r="F12"/>
  <c r="E141"/>
  <c r="G151"/>
  <c r="E11"/>
  <c r="D39"/>
  <c r="D141"/>
  <c r="G75"/>
  <c r="D152"/>
  <c r="E91"/>
  <c r="D113"/>
  <c r="E164"/>
  <c r="F60"/>
  <c r="C44"/>
  <c r="E145"/>
  <c r="E152"/>
  <c r="C50"/>
  <c r="D62"/>
  <c r="D164"/>
  <c r="E125"/>
  <c r="E35"/>
  <c r="D104"/>
  <c r="D69"/>
  <c r="C77"/>
  <c r="G69"/>
  <c r="G105"/>
  <c r="E128"/>
  <c r="G97"/>
  <c r="F63"/>
  <c r="G33"/>
  <c r="E85"/>
  <c r="F120"/>
  <c r="C36"/>
  <c r="G102"/>
  <c r="G54"/>
  <c r="C13"/>
  <c r="E87"/>
  <c r="G66"/>
  <c r="F150"/>
  <c r="F5"/>
  <c r="C54"/>
  <c r="E59"/>
  <c r="D103"/>
  <c r="G11"/>
  <c r="F65"/>
  <c r="F62"/>
  <c r="C114"/>
  <c r="G43"/>
  <c r="F94"/>
  <c r="D90"/>
  <c r="F145"/>
  <c r="D155"/>
  <c r="C63"/>
  <c r="C133"/>
  <c r="G20"/>
  <c r="F130"/>
  <c r="F84"/>
  <c r="F25"/>
  <c r="G140"/>
  <c r="G58"/>
  <c r="F64"/>
  <c r="F119"/>
  <c r="D71"/>
  <c r="G71"/>
  <c r="C4"/>
  <c r="D99"/>
  <c r="E41"/>
  <c r="E129"/>
  <c r="F117"/>
  <c r="G91"/>
  <c r="C148"/>
  <c r="F74"/>
  <c r="G83"/>
  <c r="E37"/>
  <c r="G78"/>
  <c r="G16"/>
  <c r="D22"/>
  <c r="D15"/>
  <c r="D105"/>
  <c r="E101"/>
  <c r="G52"/>
  <c r="D119"/>
  <c r="E5"/>
  <c r="E64"/>
  <c r="G34"/>
  <c r="G131"/>
  <c r="E104"/>
  <c r="G146"/>
  <c r="D21"/>
  <c r="G158"/>
  <c r="C100"/>
  <c r="C30"/>
  <c r="E31"/>
  <c r="F113"/>
  <c r="G17"/>
  <c r="G63"/>
  <c r="C82"/>
  <c r="E46"/>
  <c r="F48"/>
  <c r="C43"/>
  <c r="G147"/>
  <c r="C87"/>
  <c r="F136"/>
  <c r="E159"/>
  <c r="C66"/>
  <c r="F21"/>
  <c r="E81"/>
  <c r="F13"/>
  <c r="C142"/>
  <c r="C166"/>
  <c r="E121"/>
  <c r="G110"/>
  <c r="C69"/>
  <c r="D46"/>
  <c r="E67"/>
  <c r="D126"/>
  <c r="E78"/>
  <c r="G31"/>
  <c r="C167"/>
  <c r="C37"/>
  <c r="C143"/>
  <c r="G26"/>
  <c r="C47"/>
  <c r="F164"/>
  <c r="G117"/>
  <c r="G164"/>
  <c r="D148"/>
  <c r="E99"/>
  <c r="F124"/>
  <c r="F7"/>
  <c r="D26"/>
  <c r="D139"/>
  <c r="G40"/>
  <c r="D86"/>
  <c r="F79"/>
  <c r="E70"/>
  <c r="F132"/>
  <c r="G148"/>
  <c r="E51"/>
  <c r="G112"/>
  <c r="F61"/>
  <c r="E73"/>
  <c r="E148"/>
  <c r="G137"/>
  <c r="G59"/>
  <c r="G89"/>
  <c r="E108"/>
  <c r="F142"/>
  <c r="D157"/>
  <c r="F8"/>
  <c r="C10"/>
  <c r="G126"/>
  <c r="F42"/>
  <c r="C98"/>
  <c r="G61"/>
  <c r="D159"/>
  <c r="E86"/>
  <c r="G93"/>
  <c r="D16"/>
  <c r="C31"/>
  <c r="E132"/>
  <c r="F40"/>
  <c r="D8"/>
  <c r="F58"/>
  <c r="D112"/>
  <c r="D66"/>
  <c r="F134"/>
  <c r="F140"/>
  <c r="G96"/>
  <c r="E57"/>
  <c r="D4"/>
  <c r="D53"/>
  <c r="D29"/>
  <c r="D125"/>
  <c r="G50"/>
  <c r="E21"/>
  <c r="G12"/>
  <c r="E24"/>
  <c r="E158"/>
  <c r="G103"/>
  <c r="E76"/>
  <c r="D144"/>
  <c r="C79"/>
  <c r="G130"/>
  <c r="G128"/>
  <c r="E98"/>
  <c r="G129"/>
  <c r="F22"/>
  <c r="C155"/>
  <c r="D25"/>
  <c r="F32"/>
  <c r="E90"/>
  <c r="G156"/>
  <c r="E39"/>
  <c r="G88"/>
  <c r="E135"/>
  <c r="G138"/>
  <c r="E111"/>
  <c r="E48"/>
  <c r="D135"/>
  <c r="C151"/>
  <c r="C76"/>
  <c r="C164"/>
  <c r="F127"/>
  <c r="E33"/>
  <c r="G150"/>
  <c r="C22"/>
  <c r="F17"/>
  <c r="G77"/>
  <c r="D18"/>
  <c r="F89"/>
  <c r="G136"/>
  <c r="C120"/>
  <c r="D51"/>
  <c r="F121"/>
  <c r="C18"/>
  <c r="F54"/>
  <c r="D102"/>
  <c r="E43"/>
  <c r="D94"/>
  <c r="G101"/>
  <c r="G119"/>
  <c r="C26"/>
  <c r="C119"/>
  <c r="D81"/>
  <c r="F97"/>
  <c r="E74"/>
  <c r="G106"/>
  <c r="G82"/>
  <c r="D48"/>
  <c r="F85"/>
  <c r="F36"/>
  <c r="C67"/>
  <c r="C150"/>
  <c r="C157"/>
  <c r="C92"/>
  <c r="E88"/>
  <c r="C97"/>
  <c r="G80"/>
  <c r="F78"/>
  <c r="AB8"/>
  <c r="E162"/>
  <c r="G72"/>
  <c r="E12"/>
  <c r="G116"/>
  <c r="G5"/>
  <c r="F70"/>
  <c r="E117"/>
  <c r="E113"/>
  <c r="G47"/>
  <c r="C107"/>
  <c r="E75"/>
  <c r="E112"/>
  <c r="G64"/>
  <c r="G39"/>
  <c r="C83"/>
  <c r="E102"/>
  <c r="D19"/>
  <c r="E160"/>
  <c r="E44"/>
  <c r="G155"/>
  <c r="D167"/>
  <c r="F6"/>
  <c r="F51"/>
  <c r="E93"/>
  <c r="E150"/>
  <c r="C149"/>
  <c r="G144"/>
  <c r="F66"/>
  <c r="F76"/>
  <c r="E7"/>
  <c r="E8"/>
  <c r="D98"/>
  <c r="E19"/>
  <c r="G79"/>
  <c r="G108"/>
  <c r="G159"/>
  <c r="D120"/>
  <c r="D33"/>
  <c r="D163"/>
  <c r="G149"/>
  <c r="F14"/>
  <c r="C137"/>
  <c r="E42"/>
  <c r="E123"/>
  <c r="E138"/>
  <c r="G99"/>
  <c r="D100"/>
  <c r="G115"/>
  <c r="D154"/>
  <c r="G22"/>
  <c r="G9"/>
  <c r="G109"/>
  <c r="D109"/>
  <c r="F118"/>
  <c r="E14"/>
  <c r="F147"/>
  <c r="D101"/>
  <c r="D61"/>
  <c r="D50"/>
  <c r="C132"/>
  <c r="C91"/>
  <c r="F50"/>
  <c r="F69"/>
  <c r="C19"/>
  <c r="F92"/>
  <c r="C34"/>
  <c r="G143"/>
  <c r="D149"/>
  <c r="G42"/>
  <c r="C90"/>
  <c r="C144"/>
  <c r="C39"/>
  <c r="C78"/>
  <c r="E130"/>
  <c r="C123"/>
  <c r="F75"/>
  <c r="F55"/>
  <c r="G67"/>
  <c r="G157"/>
  <c r="F104"/>
  <c r="G104"/>
  <c r="C145"/>
  <c r="D147"/>
  <c r="D142"/>
  <c r="C46"/>
  <c r="F162"/>
  <c r="E96"/>
  <c r="E92"/>
  <c r="C57"/>
  <c r="D153"/>
  <c r="F105"/>
  <c r="G53"/>
  <c r="F106"/>
  <c r="G161"/>
  <c r="F100"/>
  <c r="G35"/>
  <c r="F122"/>
  <c r="E136"/>
  <c r="E52"/>
  <c r="G73"/>
  <c r="F82"/>
  <c r="G90"/>
  <c r="D83"/>
  <c r="G23"/>
  <c r="F86"/>
  <c r="G70"/>
  <c r="D138"/>
  <c r="D89"/>
  <c r="F81"/>
  <c r="D76"/>
  <c r="D79"/>
  <c r="C28"/>
  <c r="D23"/>
  <c r="E154"/>
  <c r="F77"/>
  <c r="F131"/>
  <c r="E94"/>
  <c r="C32"/>
  <c r="D77"/>
  <c r="G142"/>
  <c r="C61"/>
  <c r="E27"/>
  <c r="D92"/>
  <c r="D68"/>
  <c r="E122"/>
  <c r="C122"/>
  <c r="G10"/>
  <c r="E126"/>
  <c r="D123"/>
  <c r="D91"/>
  <c r="F59"/>
  <c r="F35"/>
  <c r="G167"/>
  <c r="C105"/>
  <c r="D67"/>
  <c r="C101"/>
  <c r="E54"/>
  <c r="E40"/>
  <c r="F87"/>
  <c r="E100"/>
  <c r="D20"/>
  <c r="C93"/>
  <c r="D133"/>
  <c r="D131"/>
  <c r="G60"/>
  <c r="C42"/>
  <c r="E149"/>
  <c r="C111"/>
  <c r="F33"/>
  <c r="E80"/>
  <c r="C85"/>
  <c r="C16"/>
  <c r="G8"/>
  <c r="F31"/>
  <c r="F129"/>
  <c r="E72"/>
  <c r="E79"/>
  <c r="F44"/>
  <c r="G132"/>
  <c r="C131"/>
  <c r="F20"/>
  <c r="D28"/>
  <c r="F135"/>
  <c r="D52"/>
  <c r="D116"/>
  <c r="G57"/>
  <c r="F15"/>
  <c r="C60"/>
  <c r="G65"/>
  <c r="E36"/>
  <c r="F128"/>
  <c r="F158"/>
  <c r="G36"/>
  <c r="D36"/>
  <c r="F88"/>
  <c r="D85"/>
  <c r="C8"/>
  <c r="G15"/>
  <c r="F11"/>
  <c r="D110"/>
  <c r="F41"/>
  <c r="E65"/>
  <c r="F160"/>
  <c r="C158"/>
  <c r="C53"/>
  <c r="G4"/>
  <c r="E23"/>
  <c r="F91"/>
  <c r="C84"/>
  <c r="E139"/>
  <c r="C72"/>
  <c r="C124"/>
  <c r="D34"/>
  <c r="C165"/>
  <c r="D118"/>
  <c r="G37"/>
  <c r="F111"/>
  <c r="F46"/>
  <c r="F9"/>
  <c r="D95"/>
  <c r="E163"/>
  <c r="F108"/>
  <c r="C49"/>
  <c r="C52"/>
  <c r="G51"/>
  <c r="F159"/>
  <c r="F67"/>
  <c r="E77"/>
  <c r="G153"/>
  <c r="E29"/>
  <c r="E45"/>
  <c r="F165"/>
  <c r="C58"/>
  <c r="F112"/>
  <c r="D35"/>
  <c r="G122"/>
  <c r="E142"/>
  <c r="C152"/>
  <c r="F19"/>
  <c r="C40"/>
  <c r="F123"/>
  <c r="F49"/>
  <c r="F90"/>
  <c r="C147"/>
  <c r="G32"/>
  <c r="E34"/>
  <c r="F34"/>
  <c r="F43"/>
  <c r="D58"/>
  <c r="E166"/>
  <c r="C110"/>
  <c r="F109"/>
  <c r="D43"/>
  <c r="D93"/>
  <c r="D78"/>
  <c r="G127"/>
  <c r="G107"/>
  <c r="G41"/>
  <c r="C29"/>
  <c r="F37"/>
  <c r="D165"/>
  <c r="F102"/>
  <c r="D115"/>
  <c r="C113"/>
  <c r="C41"/>
  <c r="C103"/>
  <c r="D150"/>
  <c r="C126"/>
  <c r="D161"/>
  <c r="E124"/>
  <c r="G141"/>
  <c r="C71"/>
  <c r="E58"/>
  <c r="C74"/>
  <c r="D30"/>
  <c r="G160"/>
  <c r="D38"/>
  <c r="E109"/>
  <c r="E6"/>
  <c r="E30"/>
  <c r="D55"/>
  <c r="F157"/>
  <c r="D72"/>
  <c r="F47"/>
  <c r="C162"/>
  <c r="G25"/>
  <c r="C141"/>
  <c r="C27"/>
  <c r="G49"/>
  <c r="D151"/>
  <c r="C59"/>
  <c r="G62"/>
  <c r="D87"/>
  <c r="G145"/>
  <c r="F53"/>
  <c r="C104"/>
  <c r="C12"/>
  <c r="C70"/>
  <c r="C14"/>
  <c r="G27"/>
  <c r="F139"/>
  <c r="F163"/>
  <c r="D47"/>
  <c r="D162"/>
  <c r="E13"/>
  <c r="G13"/>
  <c r="D40"/>
  <c r="D54"/>
  <c r="G24"/>
  <c r="C116"/>
  <c r="F29"/>
  <c r="E106"/>
  <c r="E25"/>
  <c r="C33"/>
  <c r="E15"/>
  <c r="E71"/>
  <c r="C161"/>
  <c r="G68"/>
  <c r="E17"/>
  <c r="C48"/>
  <c r="E69"/>
  <c r="E114"/>
  <c r="C106"/>
  <c r="F126"/>
  <c r="C153"/>
  <c r="F143"/>
  <c r="G19"/>
  <c r="D75"/>
  <c r="D57"/>
  <c r="F73"/>
  <c r="F4"/>
  <c r="F149"/>
  <c r="D80"/>
  <c r="D124"/>
  <c r="C159"/>
  <c r="F101"/>
  <c r="D14"/>
  <c r="E157"/>
  <c r="E63"/>
  <c r="D106"/>
  <c r="F167"/>
  <c r="D129"/>
  <c r="D82"/>
  <c r="F71"/>
  <c r="E9"/>
  <c r="E165"/>
  <c r="D130"/>
  <c r="C115"/>
  <c r="F1" l="1"/>
  <c r="E1"/>
  <c r="AA133" i="89"/>
  <c r="Z133"/>
  <c r="Y133"/>
  <c r="X133"/>
  <c r="U133"/>
  <c r="T133"/>
  <c r="S133"/>
  <c r="R133"/>
  <c r="Q133"/>
  <c r="P133"/>
  <c r="O133"/>
  <c r="N133"/>
  <c r="M133"/>
  <c r="L133"/>
  <c r="K133"/>
  <c r="J133"/>
  <c r="I133"/>
  <c r="G133"/>
  <c r="F133"/>
  <c r="AA92"/>
  <c r="Z92"/>
  <c r="Y92"/>
  <c r="X92"/>
  <c r="U92"/>
  <c r="T92"/>
  <c r="S92"/>
  <c r="R92"/>
  <c r="Q92"/>
  <c r="P92"/>
  <c r="O92"/>
  <c r="N92"/>
  <c r="M92"/>
  <c r="L92"/>
  <c r="K92"/>
  <c r="J92"/>
  <c r="I92"/>
  <c r="G92"/>
  <c r="F92"/>
  <c r="AA67"/>
  <c r="Z67"/>
  <c r="Y67"/>
  <c r="X67"/>
  <c r="U67"/>
  <c r="T67"/>
  <c r="S67"/>
  <c r="R67"/>
  <c r="Q67"/>
  <c r="P67"/>
  <c r="O67"/>
  <c r="N67"/>
  <c r="M67"/>
  <c r="L67"/>
  <c r="K67"/>
  <c r="J67"/>
  <c r="I67"/>
  <c r="G67"/>
  <c r="F67"/>
  <c r="H274" i="67"/>
  <c r="G274"/>
  <c r="F274"/>
  <c r="J274" s="1"/>
  <c r="I274" s="1"/>
  <c r="E274"/>
  <c r="H273"/>
  <c r="G273" s="1"/>
  <c r="F273" s="1"/>
  <c r="E273" s="1"/>
  <c r="H272"/>
  <c r="G272"/>
  <c r="F272"/>
  <c r="E272" s="1"/>
  <c r="H271"/>
  <c r="G271"/>
  <c r="F271"/>
  <c r="J271" s="1"/>
  <c r="I271" s="1"/>
  <c r="E271"/>
  <c r="H269"/>
  <c r="G269" s="1"/>
  <c r="F269"/>
  <c r="E269" s="1"/>
  <c r="H268"/>
  <c r="G268" s="1"/>
  <c r="F268"/>
  <c r="E268" s="1"/>
  <c r="H267"/>
  <c r="G267" s="1"/>
  <c r="F267"/>
  <c r="E267" s="1"/>
  <c r="H266"/>
  <c r="G266"/>
  <c r="F266"/>
  <c r="E266" s="1"/>
  <c r="J265" s="1"/>
  <c r="I265" s="1"/>
  <c r="H265"/>
  <c r="G265"/>
  <c r="F265" s="1"/>
  <c r="E265" s="1"/>
  <c r="J264"/>
  <c r="H264"/>
  <c r="G264"/>
  <c r="I264" s="1"/>
  <c r="F264"/>
  <c r="E264" s="1"/>
  <c r="J263"/>
  <c r="H263"/>
  <c r="G263"/>
  <c r="F263"/>
  <c r="E263"/>
  <c r="J262" s="1"/>
  <c r="I262" s="1"/>
  <c r="H262"/>
  <c r="G262"/>
  <c r="F262" s="1"/>
  <c r="E262" s="1"/>
  <c r="J261"/>
  <c r="H261"/>
  <c r="G261"/>
  <c r="I261" s="1"/>
  <c r="F261"/>
  <c r="E261" s="1"/>
  <c r="J260"/>
  <c r="I260" s="1"/>
  <c r="H260"/>
  <c r="G260"/>
  <c r="F260"/>
  <c r="E260" s="1"/>
  <c r="J259"/>
  <c r="I259" s="1"/>
  <c r="H259"/>
  <c r="G259"/>
  <c r="F259"/>
  <c r="E259"/>
  <c r="J258" s="1"/>
  <c r="H258"/>
  <c r="G258"/>
  <c r="F258"/>
  <c r="E258"/>
  <c r="H257"/>
  <c r="J257" s="1"/>
  <c r="I257" s="1"/>
  <c r="G257"/>
  <c r="F257" s="1"/>
  <c r="E257"/>
  <c r="H256"/>
  <c r="G256"/>
  <c r="F256"/>
  <c r="J256" s="1"/>
  <c r="E256"/>
  <c r="I256" s="1"/>
  <c r="H255"/>
  <c r="G255"/>
  <c r="F255"/>
  <c r="J255" s="1"/>
  <c r="E255"/>
  <c r="I255" s="1"/>
  <c r="H254"/>
  <c r="G254" s="1"/>
  <c r="F254"/>
  <c r="E254" s="1"/>
  <c r="H253"/>
  <c r="G253" s="1"/>
  <c r="F253"/>
  <c r="E253" s="1"/>
  <c r="J252" s="1"/>
  <c r="H252"/>
  <c r="G252"/>
  <c r="F252"/>
  <c r="E252"/>
  <c r="I252" s="1"/>
  <c r="J251"/>
  <c r="I251" s="1"/>
  <c r="H251"/>
  <c r="G251"/>
  <c r="F251"/>
  <c r="E251"/>
  <c r="F250"/>
  <c r="E250" s="1"/>
  <c r="J249"/>
  <c r="I249" s="1"/>
  <c r="H249"/>
  <c r="G249"/>
  <c r="F249"/>
  <c r="E249" s="1"/>
  <c r="J248" s="1"/>
  <c r="H248"/>
  <c r="G248"/>
  <c r="F248"/>
  <c r="E248" s="1"/>
  <c r="I248" s="1"/>
  <c r="J247"/>
  <c r="H247"/>
  <c r="G247"/>
  <c r="F247"/>
  <c r="E247"/>
  <c r="H246"/>
  <c r="G246" s="1"/>
  <c r="F246"/>
  <c r="E246" s="1"/>
  <c r="H245"/>
  <c r="G245"/>
  <c r="F245" s="1"/>
  <c r="E245" s="1"/>
  <c r="H244"/>
  <c r="G244"/>
  <c r="F244"/>
  <c r="E244" s="1"/>
  <c r="I243"/>
  <c r="H243"/>
  <c r="G243" s="1"/>
  <c r="F243"/>
  <c r="E243" s="1"/>
  <c r="H242"/>
  <c r="G242"/>
  <c r="F242"/>
  <c r="E242" s="1"/>
  <c r="H241"/>
  <c r="G241"/>
  <c r="F241"/>
  <c r="J241" s="1"/>
  <c r="I241" s="1"/>
  <c r="E241"/>
  <c r="H240"/>
  <c r="G240" s="1"/>
  <c r="F240"/>
  <c r="E240" s="1"/>
  <c r="J239" s="1"/>
  <c r="I239" s="1"/>
  <c r="H239"/>
  <c r="G239" s="1"/>
  <c r="F239" s="1"/>
  <c r="E239" s="1"/>
  <c r="H238"/>
  <c r="G238" s="1"/>
  <c r="F238"/>
  <c r="E238" s="1"/>
  <c r="H237"/>
  <c r="G237"/>
  <c r="F237"/>
  <c r="J237" s="1"/>
  <c r="I237" s="1"/>
  <c r="E237"/>
  <c r="H236"/>
  <c r="G236"/>
  <c r="F236"/>
  <c r="E236" s="1"/>
  <c r="J235" s="1"/>
  <c r="I235" s="1"/>
  <c r="H235"/>
  <c r="G235"/>
  <c r="F235"/>
  <c r="E235"/>
  <c r="J234"/>
  <c r="I234" s="1"/>
  <c r="H234"/>
  <c r="G234"/>
  <c r="F234"/>
  <c r="E234"/>
  <c r="H233"/>
  <c r="G233" s="1"/>
  <c r="F233" s="1"/>
  <c r="E233"/>
  <c r="J232"/>
  <c r="I232"/>
  <c r="H232"/>
  <c r="G232" s="1"/>
  <c r="F232"/>
  <c r="E232"/>
  <c r="H231"/>
  <c r="G231"/>
  <c r="F231"/>
  <c r="E231" s="1"/>
  <c r="E230"/>
  <c r="J229"/>
  <c r="I229" s="1"/>
  <c r="H229"/>
  <c r="G229" s="1"/>
  <c r="F229"/>
  <c r="E229" s="1"/>
  <c r="H228"/>
  <c r="G228"/>
  <c r="F228"/>
  <c r="J228" s="1"/>
  <c r="I228" s="1"/>
  <c r="E228"/>
  <c r="H226"/>
  <c r="G226"/>
  <c r="F226"/>
  <c r="J226" s="1"/>
  <c r="I226" s="1"/>
  <c r="E226"/>
  <c r="H225"/>
  <c r="G225"/>
  <c r="F225"/>
  <c r="J225" s="1"/>
  <c r="I225" s="1"/>
  <c r="E225"/>
  <c r="H224"/>
  <c r="G224"/>
  <c r="F224"/>
  <c r="J224" s="1"/>
  <c r="E224"/>
  <c r="I224" s="1"/>
  <c r="H222"/>
  <c r="G222" s="1"/>
  <c r="F222"/>
  <c r="E222" s="1"/>
  <c r="H221"/>
  <c r="G221" s="1"/>
  <c r="F221"/>
  <c r="E221" s="1"/>
  <c r="H220"/>
  <c r="G220" s="1"/>
  <c r="F220"/>
  <c r="E220" s="1"/>
  <c r="J219" s="1"/>
  <c r="I219" s="1"/>
  <c r="H219"/>
  <c r="G219" s="1"/>
  <c r="F219"/>
  <c r="E219" s="1"/>
  <c r="H218"/>
  <c r="G218" s="1"/>
  <c r="F218"/>
  <c r="E218" s="1"/>
  <c r="J217"/>
  <c r="I217" s="1"/>
  <c r="H217"/>
  <c r="G217" s="1"/>
  <c r="F217"/>
  <c r="E217"/>
  <c r="H215"/>
  <c r="G215"/>
  <c r="F215"/>
  <c r="E215" s="1"/>
  <c r="H214"/>
  <c r="G214" s="1"/>
  <c r="F214"/>
  <c r="E214" s="1"/>
  <c r="J213"/>
  <c r="I213" s="1"/>
  <c r="H213"/>
  <c r="G213" s="1"/>
  <c r="F213"/>
  <c r="E213"/>
  <c r="H212"/>
  <c r="G212" s="1"/>
  <c r="F212"/>
  <c r="J212" s="1"/>
  <c r="I212" s="1"/>
  <c r="E212"/>
  <c r="J211" s="1"/>
  <c r="I211" s="1"/>
  <c r="H211"/>
  <c r="G211"/>
  <c r="F211"/>
  <c r="E211"/>
  <c r="J209"/>
  <c r="H209"/>
  <c r="G209"/>
  <c r="F209"/>
  <c r="E209"/>
  <c r="H208"/>
  <c r="G208"/>
  <c r="F208"/>
  <c r="J208" s="1"/>
  <c r="I208" s="1"/>
  <c r="E208"/>
  <c r="J207"/>
  <c r="H207"/>
  <c r="G207" s="1"/>
  <c r="F207" s="1"/>
  <c r="E207" s="1"/>
  <c r="I207" s="1"/>
  <c r="H206"/>
  <c r="G206"/>
  <c r="F206"/>
  <c r="J206" s="1"/>
  <c r="I206" s="1"/>
  <c r="E206"/>
  <c r="H205"/>
  <c r="G205" s="1"/>
  <c r="F205"/>
  <c r="E205" s="1"/>
  <c r="H203"/>
  <c r="G203"/>
  <c r="F203"/>
  <c r="J203" s="1"/>
  <c r="E203"/>
  <c r="I203" s="1"/>
  <c r="H202"/>
  <c r="G202"/>
  <c r="F202"/>
  <c r="J202" s="1"/>
  <c r="E202"/>
  <c r="I202" s="1"/>
  <c r="H201"/>
  <c r="G201" s="1"/>
  <c r="F201"/>
  <c r="E201" s="1"/>
  <c r="J200"/>
  <c r="H200"/>
  <c r="G200"/>
  <c r="F200"/>
  <c r="E200"/>
  <c r="H198"/>
  <c r="G198"/>
  <c r="F198"/>
  <c r="E198" s="1"/>
  <c r="H197"/>
  <c r="G197" s="1"/>
  <c r="F197"/>
  <c r="J197" s="1"/>
  <c r="I197" s="1"/>
  <c r="E197"/>
  <c r="H196"/>
  <c r="G196"/>
  <c r="F196" s="1"/>
  <c r="E196" s="1"/>
  <c r="H194"/>
  <c r="G194" s="1"/>
  <c r="F194"/>
  <c r="E194" s="1"/>
  <c r="J193"/>
  <c r="I193" s="1"/>
  <c r="H193"/>
  <c r="G193" s="1"/>
  <c r="F193"/>
  <c r="E193" s="1"/>
  <c r="H192"/>
  <c r="G192" s="1"/>
  <c r="F192"/>
  <c r="E192" s="1"/>
  <c r="H191"/>
  <c r="G191" s="1"/>
  <c r="F191"/>
  <c r="E191" s="1"/>
  <c r="I191" s="1"/>
  <c r="H190"/>
  <c r="G190" s="1"/>
  <c r="F190"/>
  <c r="E190" s="1"/>
  <c r="H189"/>
  <c r="G189" s="1"/>
  <c r="F189"/>
  <c r="E189" s="1"/>
  <c r="H188"/>
  <c r="G188" s="1"/>
  <c r="F188"/>
  <c r="E188" s="1"/>
  <c r="H187"/>
  <c r="G187"/>
  <c r="F187"/>
  <c r="E187" s="1"/>
  <c r="H186"/>
  <c r="G186"/>
  <c r="F186"/>
  <c r="E186" s="1"/>
  <c r="J185" s="1"/>
  <c r="I185" s="1"/>
  <c r="H185"/>
  <c r="G185"/>
  <c r="F185"/>
  <c r="E185"/>
  <c r="H184"/>
  <c r="G184" s="1"/>
  <c r="F184"/>
  <c r="E184" s="1"/>
  <c r="H183"/>
  <c r="G183" s="1"/>
  <c r="F183"/>
  <c r="E183" s="1"/>
  <c r="H182"/>
  <c r="G182" s="1"/>
  <c r="F182"/>
  <c r="E182" s="1"/>
  <c r="H181"/>
  <c r="G181"/>
  <c r="F181"/>
  <c r="E181" s="1"/>
  <c r="J180"/>
  <c r="I180" s="1"/>
  <c r="H180"/>
  <c r="G180" s="1"/>
  <c r="F180"/>
  <c r="E180" s="1"/>
  <c r="H179"/>
  <c r="G179" s="1"/>
  <c r="F179"/>
  <c r="E179" s="1"/>
  <c r="J178"/>
  <c r="I178" s="1"/>
  <c r="H178"/>
  <c r="G178"/>
  <c r="F178"/>
  <c r="E178"/>
  <c r="H177"/>
  <c r="G177"/>
  <c r="F177"/>
  <c r="E177" s="1"/>
  <c r="H176"/>
  <c r="G176" s="1"/>
  <c r="F176"/>
  <c r="J176" s="1"/>
  <c r="I176" s="1"/>
  <c r="E176"/>
  <c r="J175" s="1"/>
  <c r="I175" s="1"/>
  <c r="H175"/>
  <c r="G175"/>
  <c r="F175"/>
  <c r="E175" s="1"/>
  <c r="H173"/>
  <c r="G173"/>
  <c r="F173"/>
  <c r="J173" s="1"/>
  <c r="E173"/>
  <c r="J172" s="1"/>
  <c r="I172" s="1"/>
  <c r="H172"/>
  <c r="G172"/>
  <c r="F172"/>
  <c r="E172"/>
  <c r="I171"/>
  <c r="H171"/>
  <c r="G171" s="1"/>
  <c r="F171" s="1"/>
  <c r="E171" s="1"/>
  <c r="H170"/>
  <c r="G170" s="1"/>
  <c r="F170"/>
  <c r="H169"/>
  <c r="G169" s="1"/>
  <c r="F169"/>
  <c r="E169" s="1"/>
  <c r="J168" s="1"/>
  <c r="I168" s="1"/>
  <c r="H168"/>
  <c r="G168" s="1"/>
  <c r="F168"/>
  <c r="E168" s="1"/>
  <c r="H167"/>
  <c r="G167"/>
  <c r="F167"/>
  <c r="F166"/>
  <c r="H165"/>
  <c r="G165" s="1"/>
  <c r="F165"/>
  <c r="J165" s="1"/>
  <c r="I165" s="1"/>
  <c r="E165"/>
  <c r="H164"/>
  <c r="G164"/>
  <c r="F164"/>
  <c r="E164" s="1"/>
  <c r="J163"/>
  <c r="I163"/>
  <c r="H163"/>
  <c r="G163"/>
  <c r="F163"/>
  <c r="E163"/>
  <c r="H161"/>
  <c r="G161" s="1"/>
  <c r="F161"/>
  <c r="J161" s="1"/>
  <c r="I161" s="1"/>
  <c r="E161"/>
  <c r="H160"/>
  <c r="G160"/>
  <c r="F160"/>
  <c r="E160"/>
  <c r="J159" s="1"/>
  <c r="I159" s="1"/>
  <c r="H159"/>
  <c r="G159"/>
  <c r="F159" s="1"/>
  <c r="E159" s="1"/>
  <c r="I158"/>
  <c r="H158"/>
  <c r="G158" s="1"/>
  <c r="F158"/>
  <c r="J158" s="1"/>
  <c r="E158"/>
  <c r="H157"/>
  <c r="G157"/>
  <c r="F157"/>
  <c r="E157" s="1"/>
  <c r="J156"/>
  <c r="I156" s="1"/>
  <c r="H156"/>
  <c r="G156" s="1"/>
  <c r="F156"/>
  <c r="E156" s="1"/>
  <c r="H155"/>
  <c r="G155" s="1"/>
  <c r="F155"/>
  <c r="E155" s="1"/>
  <c r="H154"/>
  <c r="G154"/>
  <c r="F154"/>
  <c r="J154" s="1"/>
  <c r="H153"/>
  <c r="G153" s="1"/>
  <c r="F153" s="1"/>
  <c r="H152"/>
  <c r="G152" s="1"/>
  <c r="F152"/>
  <c r="H151"/>
  <c r="G151"/>
  <c r="F151"/>
  <c r="J151" s="1"/>
  <c r="I151" s="1"/>
  <c r="E151"/>
  <c r="H149"/>
  <c r="G149" s="1"/>
  <c r="F149"/>
  <c r="J149" s="1"/>
  <c r="I149" s="1"/>
  <c r="E149"/>
  <c r="H148"/>
  <c r="G148" s="1"/>
  <c r="F148"/>
  <c r="J148" s="1"/>
  <c r="I148" s="1"/>
  <c r="E148"/>
  <c r="H147"/>
  <c r="G147" s="1"/>
  <c r="F147"/>
  <c r="E147" s="1"/>
  <c r="H146"/>
  <c r="G146" s="1"/>
  <c r="F146"/>
  <c r="J146" s="1"/>
  <c r="I146" s="1"/>
  <c r="E146"/>
  <c r="J145"/>
  <c r="H145"/>
  <c r="G145" s="1"/>
  <c r="F145"/>
  <c r="E145" s="1"/>
  <c r="H144"/>
  <c r="G144" s="1"/>
  <c r="F144"/>
  <c r="E144" s="1"/>
  <c r="H143"/>
  <c r="G143"/>
  <c r="F143"/>
  <c r="E143" s="1"/>
  <c r="H141"/>
  <c r="G141" s="1"/>
  <c r="F141"/>
  <c r="J141" s="1"/>
  <c r="I141" s="1"/>
  <c r="E141"/>
  <c r="H140"/>
  <c r="G140" s="1"/>
  <c r="F140"/>
  <c r="E140" s="1"/>
  <c r="H139"/>
  <c r="J139" s="1"/>
  <c r="I139" s="1"/>
  <c r="G139"/>
  <c r="F139"/>
  <c r="E139" s="1"/>
  <c r="E138"/>
  <c r="H137"/>
  <c r="J137" s="1"/>
  <c r="I137" s="1"/>
  <c r="G137"/>
  <c r="F137"/>
  <c r="E137" s="1"/>
  <c r="H136"/>
  <c r="G136"/>
  <c r="F136"/>
  <c r="E136" s="1"/>
  <c r="J135" s="1"/>
  <c r="H135"/>
  <c r="G135" s="1"/>
  <c r="F135"/>
  <c r="H133"/>
  <c r="G133"/>
  <c r="F133"/>
  <c r="E133" s="1"/>
  <c r="H132"/>
  <c r="G132" s="1"/>
  <c r="F132"/>
  <c r="E132" s="1"/>
  <c r="H131"/>
  <c r="G131" s="1"/>
  <c r="F131"/>
  <c r="J131" s="1"/>
  <c r="H129"/>
  <c r="G129"/>
  <c r="F129"/>
  <c r="E129" s="1"/>
  <c r="H128"/>
  <c r="G128" s="1"/>
  <c r="F128"/>
  <c r="J128" s="1"/>
  <c r="I128" s="1"/>
  <c r="E128"/>
  <c r="H127"/>
  <c r="G127" s="1"/>
  <c r="F127"/>
  <c r="J127" s="1"/>
  <c r="G126"/>
  <c r="F126" s="1"/>
  <c r="H125"/>
  <c r="G125" s="1"/>
  <c r="F125"/>
  <c r="E125" s="1"/>
  <c r="J124"/>
  <c r="I124" s="1"/>
  <c r="H124"/>
  <c r="G124"/>
  <c r="F124"/>
  <c r="E124" s="1"/>
  <c r="H123"/>
  <c r="G123" s="1"/>
  <c r="F123"/>
  <c r="J123" s="1"/>
  <c r="H122"/>
  <c r="G122" s="1"/>
  <c r="F122"/>
  <c r="H121"/>
  <c r="G121"/>
  <c r="F121"/>
  <c r="H119"/>
  <c r="J119" s="1"/>
  <c r="I119" s="1"/>
  <c r="G119"/>
  <c r="F119"/>
  <c r="E119"/>
  <c r="F118"/>
  <c r="E118" s="1"/>
  <c r="H117"/>
  <c r="G117" s="1"/>
  <c r="F117"/>
  <c r="E117" s="1"/>
  <c r="H116"/>
  <c r="G116"/>
  <c r="F116"/>
  <c r="J116" s="1"/>
  <c r="F115"/>
  <c r="J114"/>
  <c r="I114" s="1"/>
  <c r="H114"/>
  <c r="G114" s="1"/>
  <c r="F114"/>
  <c r="E114" s="1"/>
  <c r="H113"/>
  <c r="G113"/>
  <c r="F113"/>
  <c r="E113" s="1"/>
  <c r="H111"/>
  <c r="G111"/>
  <c r="F111"/>
  <c r="E111" s="1"/>
  <c r="H110"/>
  <c r="G110" s="1"/>
  <c r="F110"/>
  <c r="J110" s="1"/>
  <c r="I110" s="1"/>
  <c r="E110"/>
  <c r="J109"/>
  <c r="I109" s="1"/>
  <c r="H109"/>
  <c r="G109"/>
  <c r="F109"/>
  <c r="E109" s="1"/>
  <c r="F108"/>
  <c r="E108"/>
  <c r="J107"/>
  <c r="I107" s="1"/>
  <c r="H107"/>
  <c r="G107" s="1"/>
  <c r="F107"/>
  <c r="E107" s="1"/>
  <c r="J106"/>
  <c r="H106"/>
  <c r="G106" s="1"/>
  <c r="F106"/>
  <c r="E106"/>
  <c r="J105"/>
  <c r="H105"/>
  <c r="G105"/>
  <c r="F105"/>
  <c r="E105"/>
  <c r="G104"/>
  <c r="F104"/>
  <c r="E104"/>
  <c r="J102"/>
  <c r="I102" s="1"/>
  <c r="H102"/>
  <c r="G102" s="1"/>
  <c r="F102"/>
  <c r="E102" s="1"/>
  <c r="H101"/>
  <c r="G101" s="1"/>
  <c r="F101"/>
  <c r="E101" s="1"/>
  <c r="H100"/>
  <c r="G100"/>
  <c r="F100"/>
  <c r="J100" s="1"/>
  <c r="I100" s="1"/>
  <c r="E100"/>
  <c r="G99"/>
  <c r="F99"/>
  <c r="E99"/>
  <c r="H98"/>
  <c r="G98" s="1"/>
  <c r="F98"/>
  <c r="E98" s="1"/>
  <c r="H97"/>
  <c r="G97"/>
  <c r="F97"/>
  <c r="E97" s="1"/>
  <c r="H96"/>
  <c r="G96" s="1"/>
  <c r="F96"/>
  <c r="E96" s="1"/>
  <c r="H95"/>
  <c r="G95" s="1"/>
  <c r="F95"/>
  <c r="E95" s="1"/>
  <c r="H94"/>
  <c r="G94" s="1"/>
  <c r="F94"/>
  <c r="E94" s="1"/>
  <c r="H93"/>
  <c r="G93"/>
  <c r="F93"/>
  <c r="E93" s="1"/>
  <c r="H92"/>
  <c r="G92"/>
  <c r="F92"/>
  <c r="E92" s="1"/>
  <c r="H90"/>
  <c r="G90"/>
  <c r="F90"/>
  <c r="J90" s="1"/>
  <c r="I90" s="1"/>
  <c r="E90"/>
  <c r="H89"/>
  <c r="G89"/>
  <c r="F89"/>
  <c r="J89" s="1"/>
  <c r="I89" s="1"/>
  <c r="E89"/>
  <c r="G88"/>
  <c r="F88" s="1"/>
  <c r="E88" s="1"/>
  <c r="H87"/>
  <c r="G87"/>
  <c r="F87"/>
  <c r="J87" s="1"/>
  <c r="E87"/>
  <c r="I87" s="1"/>
  <c r="H86"/>
  <c r="G86" s="1"/>
  <c r="F86"/>
  <c r="J86" s="1"/>
  <c r="E86"/>
  <c r="I86" s="1"/>
  <c r="J85"/>
  <c r="H85"/>
  <c r="G85" s="1"/>
  <c r="F85"/>
  <c r="E85"/>
  <c r="H84"/>
  <c r="J84" s="1"/>
  <c r="I84" s="1"/>
  <c r="G84"/>
  <c r="F84"/>
  <c r="E84" s="1"/>
  <c r="H83"/>
  <c r="G83"/>
  <c r="F83"/>
  <c r="J83" s="1"/>
  <c r="I83" s="1"/>
  <c r="E83"/>
  <c r="H82"/>
  <c r="G82"/>
  <c r="F82"/>
  <c r="J82" s="1"/>
  <c r="I82" s="1"/>
  <c r="E82"/>
  <c r="H81"/>
  <c r="G81"/>
  <c r="F81"/>
  <c r="J81" s="1"/>
  <c r="I81" s="1"/>
  <c r="E81"/>
  <c r="H80"/>
  <c r="G80"/>
  <c r="F80"/>
  <c r="J80" s="1"/>
  <c r="I80" s="1"/>
  <c r="E80"/>
  <c r="H79"/>
  <c r="G79"/>
  <c r="F79"/>
  <c r="J79" s="1"/>
  <c r="I79" s="1"/>
  <c r="E79"/>
  <c r="E78"/>
  <c r="H77"/>
  <c r="G77"/>
  <c r="F77" s="1"/>
  <c r="E77" s="1"/>
  <c r="I77" s="1"/>
  <c r="H76"/>
  <c r="G76"/>
  <c r="F76"/>
  <c r="E76" s="1"/>
  <c r="H75"/>
  <c r="J75" s="1"/>
  <c r="I75" s="1"/>
  <c r="G75"/>
  <c r="F75"/>
  <c r="E75" s="1"/>
  <c r="H74"/>
  <c r="G74"/>
  <c r="F74"/>
  <c r="J74" s="1"/>
  <c r="I74" s="1"/>
  <c r="E74"/>
  <c r="H73"/>
  <c r="G73"/>
  <c r="F73"/>
  <c r="J72"/>
  <c r="H72"/>
  <c r="G72"/>
  <c r="F72"/>
  <c r="H71"/>
  <c r="G71"/>
  <c r="F71"/>
  <c r="H69"/>
  <c r="G69" s="1"/>
  <c r="F69"/>
  <c r="E69" s="1"/>
  <c r="H68"/>
  <c r="G68" s="1"/>
  <c r="F68"/>
  <c r="E68" s="1"/>
  <c r="H67"/>
  <c r="J67" s="1"/>
  <c r="G67"/>
  <c r="F67"/>
  <c r="H66"/>
  <c r="G66" s="1"/>
  <c r="F66"/>
  <c r="J66" s="1"/>
  <c r="G65"/>
  <c r="F65"/>
  <c r="F64"/>
  <c r="H63"/>
  <c r="G63" s="1"/>
  <c r="F63"/>
  <c r="E63" s="1"/>
  <c r="H62"/>
  <c r="G62" s="1"/>
  <c r="F62"/>
  <c r="E62" s="1"/>
  <c r="H61"/>
  <c r="G61"/>
  <c r="F61"/>
  <c r="J61" s="1"/>
  <c r="I61" s="1"/>
  <c r="E61"/>
  <c r="G60"/>
  <c r="F60"/>
  <c r="E60" s="1"/>
  <c r="H59"/>
  <c r="G59" s="1"/>
  <c r="F59"/>
  <c r="J59" s="1"/>
  <c r="I59" s="1"/>
  <c r="E59"/>
  <c r="J58"/>
  <c r="I58" s="1"/>
  <c r="H58"/>
  <c r="G58"/>
  <c r="F58"/>
  <c r="E58" s="1"/>
  <c r="H57"/>
  <c r="G57" s="1"/>
  <c r="F57" s="1"/>
  <c r="E57" s="1"/>
  <c r="J56"/>
  <c r="I56" s="1"/>
  <c r="H56"/>
  <c r="G56" s="1"/>
  <c r="F56"/>
  <c r="E56"/>
  <c r="H55"/>
  <c r="G55" s="1"/>
  <c r="F55"/>
  <c r="E55" s="1"/>
  <c r="J54"/>
  <c r="H54"/>
  <c r="G54"/>
  <c r="F54"/>
  <c r="E54" s="1"/>
  <c r="F53"/>
  <c r="E53"/>
  <c r="G52"/>
  <c r="F52"/>
  <c r="E52" s="1"/>
  <c r="H50"/>
  <c r="G50" s="1"/>
  <c r="F50"/>
  <c r="E50" s="1"/>
  <c r="J49"/>
  <c r="I49" s="1"/>
  <c r="H49"/>
  <c r="G49"/>
  <c r="F49"/>
  <c r="E49"/>
  <c r="H48"/>
  <c r="G48" s="1"/>
  <c r="F48"/>
  <c r="E48"/>
  <c r="H47"/>
  <c r="G47" s="1"/>
  <c r="F47"/>
  <c r="E47" s="1"/>
  <c r="H46"/>
  <c r="G46"/>
  <c r="F46"/>
  <c r="E46" s="1"/>
  <c r="E45"/>
  <c r="J44" s="1"/>
  <c r="I44" s="1"/>
  <c r="H44"/>
  <c r="G44" s="1"/>
  <c r="F44"/>
  <c r="E44"/>
  <c r="H43"/>
  <c r="J43" s="1"/>
  <c r="I43" s="1"/>
  <c r="G43"/>
  <c r="F43"/>
  <c r="E43" s="1"/>
  <c r="H42"/>
  <c r="G42"/>
  <c r="F42" s="1"/>
  <c r="E42" s="1"/>
  <c r="H41"/>
  <c r="G41" s="1"/>
  <c r="F41"/>
  <c r="J41" s="1"/>
  <c r="I41" s="1"/>
  <c r="E41"/>
  <c r="H40"/>
  <c r="G40"/>
  <c r="F40"/>
  <c r="E40" s="1"/>
  <c r="F39"/>
  <c r="E39" s="1"/>
  <c r="E38"/>
  <c r="J37"/>
  <c r="I37" s="1"/>
  <c r="H37"/>
  <c r="G37" s="1"/>
  <c r="F37"/>
  <c r="E37" s="1"/>
  <c r="H36"/>
  <c r="G36" s="1"/>
  <c r="F36"/>
  <c r="E36" s="1"/>
  <c r="H35"/>
  <c r="J35" s="1"/>
  <c r="I35" s="1"/>
  <c r="G35"/>
  <c r="F35"/>
  <c r="E35" s="1"/>
  <c r="H34"/>
  <c r="G34" s="1"/>
  <c r="F34"/>
  <c r="J34" s="1"/>
  <c r="I34" s="1"/>
  <c r="E34"/>
  <c r="F33"/>
  <c r="E33"/>
  <c r="H32"/>
  <c r="G32" s="1"/>
  <c r="F32"/>
  <c r="E32" s="1"/>
  <c r="H31"/>
  <c r="G31"/>
  <c r="F31"/>
  <c r="E31" s="1"/>
  <c r="H29"/>
  <c r="G29" s="1"/>
  <c r="F29"/>
  <c r="J29" s="1"/>
  <c r="I29" s="1"/>
  <c r="E29"/>
  <c r="H28"/>
  <c r="G28" s="1"/>
  <c r="F28"/>
  <c r="J28" s="1"/>
  <c r="I28" s="1"/>
  <c r="E28"/>
  <c r="H27"/>
  <c r="G27" s="1"/>
  <c r="F27"/>
  <c r="E27"/>
  <c r="J26"/>
  <c r="I26" s="1"/>
  <c r="H26"/>
  <c r="G26" s="1"/>
  <c r="F26"/>
  <c r="E26"/>
  <c r="H25"/>
  <c r="G25" s="1"/>
  <c r="F25"/>
  <c r="E25" s="1"/>
  <c r="J24" s="1"/>
  <c r="I24" s="1"/>
  <c r="H24"/>
  <c r="G24" s="1"/>
  <c r="F24"/>
  <c r="E24" s="1"/>
  <c r="J23"/>
  <c r="I23" s="1"/>
  <c r="H23"/>
  <c r="G23" s="1"/>
  <c r="F23"/>
  <c r="E23" s="1"/>
  <c r="J22"/>
  <c r="I22" s="1"/>
  <c r="H22"/>
  <c r="G22" s="1"/>
  <c r="F22"/>
  <c r="E22" s="1"/>
  <c r="J21"/>
  <c r="H21"/>
  <c r="G21" s="1"/>
  <c r="F21"/>
  <c r="E21" s="1"/>
  <c r="H20"/>
  <c r="G20" s="1"/>
  <c r="F20"/>
  <c r="E20" s="1"/>
  <c r="H19"/>
  <c r="G19"/>
  <c r="F19"/>
  <c r="E19" s="1"/>
  <c r="H18"/>
  <c r="G18" s="1"/>
  <c r="F18"/>
  <c r="E18" s="1"/>
  <c r="I18" s="1"/>
  <c r="G17"/>
  <c r="E17"/>
  <c r="G16"/>
  <c r="E16"/>
  <c r="G15"/>
  <c r="E15"/>
  <c r="G14"/>
  <c r="E14"/>
  <c r="G13"/>
  <c r="E13"/>
  <c r="G12"/>
  <c r="E12"/>
  <c r="G11"/>
  <c r="E11"/>
  <c r="G10"/>
  <c r="E10"/>
  <c r="G9"/>
  <c r="E9"/>
  <c r="G8"/>
  <c r="G7"/>
  <c r="G5"/>
  <c r="E5"/>
  <c r="N4" s="1"/>
  <c r="M4" s="1"/>
  <c r="L4" s="1"/>
  <c r="K4" s="1"/>
  <c r="J4" s="1"/>
  <c r="I4" s="1"/>
  <c r="H4" s="1"/>
  <c r="B4"/>
  <c r="N3"/>
  <c r="M3" s="1"/>
  <c r="L3" s="1"/>
  <c r="K3"/>
  <c r="J3"/>
  <c r="I3" s="1"/>
  <c r="H3"/>
  <c r="G3" s="1"/>
  <c r="F3"/>
  <c r="E3" s="1"/>
  <c r="B3"/>
  <c r="A2"/>
  <c r="AC10" i="88"/>
  <c r="J25" i="67" l="1"/>
  <c r="I25" s="1"/>
  <c r="J71"/>
  <c r="I85"/>
  <c r="J94"/>
  <c r="I94" s="1"/>
  <c r="J96"/>
  <c r="I96" s="1"/>
  <c r="J98"/>
  <c r="I98" s="1"/>
  <c r="J101"/>
  <c r="I101" s="1"/>
  <c r="J122"/>
  <c r="J167"/>
  <c r="J179"/>
  <c r="I179" s="1"/>
  <c r="J186"/>
  <c r="I186" s="1"/>
  <c r="J196"/>
  <c r="I196" s="1"/>
  <c r="I200"/>
  <c r="J220"/>
  <c r="I220" s="1"/>
  <c r="J222"/>
  <c r="I222" s="1"/>
  <c r="J233"/>
  <c r="I233" s="1"/>
  <c r="J236"/>
  <c r="I236" s="1"/>
  <c r="I240"/>
  <c r="J244"/>
  <c r="I244" s="1"/>
  <c r="J246"/>
  <c r="I246" s="1"/>
  <c r="J254"/>
  <c r="I254" s="1"/>
  <c r="J272"/>
  <c r="I272" s="1"/>
  <c r="J32"/>
  <c r="I32" s="1"/>
  <c r="J69"/>
  <c r="I69" s="1"/>
  <c r="J92"/>
  <c r="I92" s="1"/>
  <c r="J113"/>
  <c r="I113" s="1"/>
  <c r="J125"/>
  <c r="I125" s="1"/>
  <c r="J155"/>
  <c r="I155" s="1"/>
  <c r="J157"/>
  <c r="I157" s="1"/>
  <c r="J160"/>
  <c r="I160" s="1"/>
  <c r="J169"/>
  <c r="I169" s="1"/>
  <c r="J171"/>
  <c r="J191"/>
  <c r="J215"/>
  <c r="I215" s="1"/>
  <c r="J231"/>
  <c r="I231" s="1"/>
  <c r="I247"/>
  <c r="I263"/>
  <c r="J20"/>
  <c r="I20" s="1"/>
  <c r="J47"/>
  <c r="I47" s="1"/>
  <c r="J50"/>
  <c r="I50" s="1"/>
  <c r="I54"/>
  <c r="J63"/>
  <c r="I63" s="1"/>
  <c r="I105"/>
  <c r="J121"/>
  <c r="J132"/>
  <c r="I132" s="1"/>
  <c r="J140"/>
  <c r="I140" s="1"/>
  <c r="J144"/>
  <c r="I144" s="1"/>
  <c r="J177"/>
  <c r="I177" s="1"/>
  <c r="J182"/>
  <c r="I182" s="1"/>
  <c r="J184"/>
  <c r="I184" s="1"/>
  <c r="J187"/>
  <c r="I187" s="1"/>
  <c r="J189"/>
  <c r="I189" s="1"/>
  <c r="J242"/>
  <c r="I242" s="1"/>
  <c r="J266"/>
  <c r="I266" s="1"/>
  <c r="J268"/>
  <c r="I268" s="1"/>
  <c r="J18"/>
  <c r="J76"/>
  <c r="I76" s="1"/>
  <c r="J93"/>
  <c r="I93" s="1"/>
  <c r="J95"/>
  <c r="I95" s="1"/>
  <c r="J97"/>
  <c r="I97" s="1"/>
  <c r="J136"/>
  <c r="I136" s="1"/>
  <c r="J201"/>
  <c r="I201" s="1"/>
  <c r="J221"/>
  <c r="I221" s="1"/>
  <c r="J245"/>
  <c r="I245" s="1"/>
  <c r="J253"/>
  <c r="I253" s="1"/>
  <c r="I258"/>
  <c r="J27"/>
  <c r="I27" s="1"/>
  <c r="J31"/>
  <c r="I31" s="1"/>
  <c r="J36"/>
  <c r="I36" s="1"/>
  <c r="J42"/>
  <c r="I42" s="1"/>
  <c r="J48"/>
  <c r="I48" s="1"/>
  <c r="J68"/>
  <c r="I68" s="1"/>
  <c r="J73"/>
  <c r="I106"/>
  <c r="J129"/>
  <c r="I129" s="1"/>
  <c r="J133"/>
  <c r="I133" s="1"/>
  <c r="J147"/>
  <c r="I147" s="1"/>
  <c r="J164"/>
  <c r="I164" s="1"/>
  <c r="J170"/>
  <c r="I173"/>
  <c r="J192"/>
  <c r="I192" s="1"/>
  <c r="J205"/>
  <c r="I205" s="1"/>
  <c r="I209"/>
  <c r="J238"/>
  <c r="I238" s="1"/>
  <c r="J243"/>
  <c r="J273"/>
  <c r="J19"/>
  <c r="I19" s="1"/>
  <c r="I21"/>
  <c r="J40"/>
  <c r="I40" s="1"/>
  <c r="J46"/>
  <c r="I46" s="1"/>
  <c r="J55"/>
  <c r="I55" s="1"/>
  <c r="J57"/>
  <c r="I57" s="1"/>
  <c r="J62"/>
  <c r="I62" s="1"/>
  <c r="J77"/>
  <c r="J117"/>
  <c r="I117" s="1"/>
  <c r="J143"/>
  <c r="I143" s="1"/>
  <c r="I145"/>
  <c r="J181"/>
  <c r="I181" s="1"/>
  <c r="J183"/>
  <c r="I183" s="1"/>
  <c r="J188"/>
  <c r="I188" s="1"/>
  <c r="J190"/>
  <c r="I190" s="1"/>
  <c r="J194"/>
  <c r="I194" s="1"/>
  <c r="J198"/>
  <c r="I198" s="1"/>
  <c r="J214"/>
  <c r="I214" s="1"/>
  <c r="J218"/>
  <c r="I218" s="1"/>
  <c r="J240"/>
  <c r="J267"/>
  <c r="I267" s="1"/>
  <c r="J269"/>
  <c r="I269" s="1"/>
  <c r="I273"/>
  <c r="AD4" i="89"/>
  <c r="I59" i="1"/>
  <c r="H59"/>
  <c r="G59"/>
  <c r="F59"/>
  <c r="E59"/>
  <c r="D59"/>
  <c r="M58" s="1"/>
  <c r="J58"/>
  <c r="C58"/>
  <c r="B58"/>
  <c r="A58"/>
  <c r="J57"/>
  <c r="C57"/>
  <c r="B57"/>
  <c r="A57"/>
  <c r="M56" s="1"/>
  <c r="L56" s="1"/>
  <c r="K56" s="1"/>
  <c r="C56"/>
  <c r="B56"/>
  <c r="A56"/>
  <c r="M55" s="1"/>
  <c r="J55"/>
  <c r="C55"/>
  <c r="B55"/>
  <c r="A55"/>
  <c r="M54" s="1"/>
  <c r="J54"/>
  <c r="C54"/>
  <c r="B54"/>
  <c r="A54"/>
  <c r="M53" s="1"/>
  <c r="L53" s="1"/>
  <c r="K53" s="1"/>
  <c r="C53"/>
  <c r="B53"/>
  <c r="A53"/>
  <c r="C52"/>
  <c r="B52"/>
  <c r="A52"/>
  <c r="J51"/>
  <c r="C51"/>
  <c r="B51"/>
  <c r="A51"/>
  <c r="M50" s="1"/>
  <c r="C50"/>
  <c r="B50"/>
  <c r="A50"/>
  <c r="M49" s="1"/>
  <c r="C49"/>
  <c r="B49"/>
  <c r="A49"/>
  <c r="C48"/>
  <c r="B48"/>
  <c r="A48"/>
  <c r="M47" s="1"/>
  <c r="C47"/>
  <c r="B47"/>
  <c r="A47"/>
  <c r="C46"/>
  <c r="B46"/>
  <c r="A46"/>
  <c r="M45" s="1"/>
  <c r="L45" s="1"/>
  <c r="K45" s="1"/>
  <c r="C45"/>
  <c r="B45"/>
  <c r="A45"/>
  <c r="C44"/>
  <c r="B44"/>
  <c r="A44"/>
  <c r="M43" s="1"/>
  <c r="C43"/>
  <c r="B43"/>
  <c r="A43"/>
  <c r="C42"/>
  <c r="B42"/>
  <c r="A42"/>
  <c r="C41"/>
  <c r="A41"/>
  <c r="M40" s="1"/>
  <c r="C40"/>
  <c r="B40"/>
  <c r="A40"/>
  <c r="M39" s="1"/>
  <c r="C39"/>
  <c r="B39"/>
  <c r="A39"/>
  <c r="C38"/>
  <c r="B38"/>
  <c r="A38"/>
  <c r="M37" s="1"/>
  <c r="C37"/>
  <c r="B37"/>
  <c r="A37"/>
  <c r="C36"/>
  <c r="B36"/>
  <c r="A36"/>
  <c r="M35" s="1"/>
  <c r="C35"/>
  <c r="B35"/>
  <c r="A35"/>
  <c r="M34" s="1"/>
  <c r="C34"/>
  <c r="B34"/>
  <c r="A34"/>
  <c r="C33"/>
  <c r="B33"/>
  <c r="A33"/>
  <c r="M32"/>
  <c r="C32"/>
  <c r="B32"/>
  <c r="A32"/>
  <c r="M31" s="1"/>
  <c r="L31"/>
  <c r="C31"/>
  <c r="B31"/>
  <c r="A31"/>
  <c r="M30" s="1"/>
  <c r="L30"/>
  <c r="K30" s="1"/>
  <c r="J30" s="1"/>
  <c r="C30"/>
  <c r="B30"/>
  <c r="A30"/>
  <c r="M29" s="1"/>
  <c r="C29"/>
  <c r="B29"/>
  <c r="A29"/>
  <c r="C28" l="1"/>
  <c r="B28"/>
  <c r="A28"/>
  <c r="C27"/>
  <c r="B27"/>
  <c r="A27"/>
  <c r="C26"/>
  <c r="B26"/>
  <c r="A26"/>
  <c r="C25"/>
  <c r="B25"/>
  <c r="A25"/>
  <c r="M24" s="1"/>
  <c r="C24"/>
  <c r="B24"/>
  <c r="A24"/>
  <c r="C23"/>
  <c r="B23"/>
  <c r="A23"/>
  <c r="C22"/>
  <c r="B22"/>
  <c r="A22"/>
  <c r="M21" s="1"/>
  <c r="L21" s="1"/>
  <c r="K21" s="1"/>
  <c r="J21" s="1"/>
  <c r="C21"/>
  <c r="B21"/>
  <c r="A21"/>
  <c r="J20"/>
  <c r="C20"/>
  <c r="B20"/>
  <c r="A20"/>
  <c r="M19" s="1"/>
  <c r="L19"/>
  <c r="K19" s="1"/>
  <c r="J19"/>
  <c r="C19"/>
  <c r="B19"/>
  <c r="A19"/>
  <c r="L18"/>
  <c r="C18"/>
  <c r="B18"/>
  <c r="A18"/>
  <c r="M17" s="1"/>
  <c r="L17" s="1"/>
  <c r="K17" s="1"/>
  <c r="B17"/>
  <c r="A17"/>
  <c r="C16"/>
  <c r="B16"/>
  <c r="A16"/>
  <c r="C15"/>
  <c r="B15"/>
  <c r="A15"/>
  <c r="C14"/>
  <c r="B14"/>
  <c r="A14"/>
  <c r="C13"/>
  <c r="B13"/>
  <c r="A13"/>
  <c r="M12" s="1"/>
  <c r="L12" s="1"/>
  <c r="K12" s="1"/>
  <c r="C12"/>
  <c r="B12"/>
  <c r="A12"/>
  <c r="L11"/>
  <c r="C11"/>
  <c r="B11"/>
  <c r="A11"/>
  <c r="C10"/>
  <c r="B10"/>
  <c r="A10"/>
  <c r="C9"/>
  <c r="B9"/>
  <c r="A9"/>
  <c r="C8"/>
  <c r="B8"/>
  <c r="A8"/>
  <c r="L7"/>
  <c r="C7"/>
  <c r="B7"/>
  <c r="A7"/>
  <c r="L6"/>
  <c r="C6"/>
  <c r="B6"/>
  <c r="A6"/>
  <c r="C1"/>
  <c r="AL61" i="76" s="1"/>
  <c r="AK61" s="1"/>
  <c r="AH61" s="1"/>
  <c r="AG61" s="1"/>
  <c r="AF61" s="1"/>
  <c r="AE61" s="1"/>
  <c r="AD61" s="1"/>
  <c r="AC61" s="1"/>
  <c r="Z61" s="1"/>
  <c r="AM60"/>
  <c r="R60"/>
  <c r="Q60"/>
  <c r="K60"/>
  <c r="E60"/>
  <c r="AM59"/>
  <c r="AG59"/>
  <c r="R59"/>
  <c r="Q59"/>
  <c r="G59"/>
  <c r="AN57"/>
  <c r="AM57"/>
  <c r="AL57"/>
  <c r="AK57"/>
  <c r="AJ57"/>
  <c r="AI57"/>
  <c r="AH57"/>
  <c r="AG57"/>
  <c r="AF57"/>
  <c r="AE57"/>
  <c r="AD57"/>
  <c r="AC57"/>
  <c r="AB57"/>
  <c r="AA57"/>
  <c r="X57"/>
  <c r="W57"/>
  <c r="V57"/>
  <c r="U57"/>
  <c r="T57"/>
  <c r="S57"/>
  <c r="P57"/>
  <c r="O57"/>
  <c r="N57"/>
  <c r="M57"/>
  <c r="L57" s="1"/>
  <c r="K57" s="1"/>
  <c r="J57"/>
  <c r="I57"/>
  <c r="H57"/>
  <c r="G57"/>
  <c r="F57"/>
  <c r="E57"/>
  <c r="AN56"/>
  <c r="AM56"/>
  <c r="AL56"/>
  <c r="AK56"/>
  <c r="AJ56"/>
  <c r="AI56"/>
  <c r="AH56"/>
  <c r="AG56"/>
  <c r="AD56"/>
  <c r="AC56"/>
  <c r="AB56"/>
  <c r="AA56"/>
  <c r="V56"/>
  <c r="U56"/>
  <c r="T56"/>
  <c r="S56"/>
  <c r="N56"/>
  <c r="M56"/>
  <c r="L56"/>
  <c r="K56"/>
  <c r="J56"/>
  <c r="I56"/>
  <c r="H56"/>
  <c r="G56"/>
  <c r="F56"/>
  <c r="E56"/>
  <c r="AN55"/>
  <c r="AM55"/>
  <c r="AL55"/>
  <c r="AK55"/>
  <c r="AJ55"/>
  <c r="AI55"/>
  <c r="AH55"/>
  <c r="AG55"/>
  <c r="AD55"/>
  <c r="AC55"/>
  <c r="AB55"/>
  <c r="AA55"/>
  <c r="Z55"/>
  <c r="Y55"/>
  <c r="X55"/>
  <c r="W55"/>
  <c r="V55"/>
  <c r="U55"/>
  <c r="T55"/>
  <c r="S55"/>
  <c r="N55"/>
  <c r="M55"/>
  <c r="L55"/>
  <c r="K55"/>
  <c r="J55"/>
  <c r="I55"/>
  <c r="H55"/>
  <c r="G55"/>
  <c r="F55" s="1"/>
  <c r="E55" s="1"/>
  <c r="AN54"/>
  <c r="AM54"/>
  <c r="AL54"/>
  <c r="AK54"/>
  <c r="AJ54"/>
  <c r="AI54"/>
  <c r="AH54"/>
  <c r="AG54"/>
  <c r="AD54"/>
  <c r="AC54"/>
  <c r="AB54"/>
  <c r="AA54"/>
  <c r="X54"/>
  <c r="W54"/>
  <c r="V54"/>
  <c r="U54"/>
  <c r="T54"/>
  <c r="S54"/>
  <c r="N54"/>
  <c r="M54"/>
  <c r="L54" s="1"/>
  <c r="K54" s="1"/>
  <c r="J54"/>
  <c r="I54"/>
  <c r="H54"/>
  <c r="G54"/>
  <c r="F54" s="1"/>
  <c r="AN53"/>
  <c r="AM53"/>
  <c r="AL53"/>
  <c r="AK53"/>
  <c r="AJ53"/>
  <c r="AI53"/>
  <c r="AH53"/>
  <c r="AG53"/>
  <c r="AF53"/>
  <c r="AE53"/>
  <c r="AD53"/>
  <c r="AC53"/>
  <c r="AB53"/>
  <c r="AA53"/>
  <c r="X53"/>
  <c r="W53"/>
  <c r="V53"/>
  <c r="U53"/>
  <c r="T53"/>
  <c r="S53"/>
  <c r="N53"/>
  <c r="M53"/>
  <c r="L53" s="1"/>
  <c r="K53" s="1"/>
  <c r="J53"/>
  <c r="I53"/>
  <c r="H53"/>
  <c r="G53"/>
  <c r="F53"/>
  <c r="E53"/>
  <c r="AN52"/>
  <c r="AM52"/>
  <c r="AL52"/>
  <c r="AK52"/>
  <c r="AH52"/>
  <c r="AG52"/>
  <c r="AD52"/>
  <c r="AC52"/>
  <c r="AB52"/>
  <c r="AA52"/>
  <c r="Z52"/>
  <c r="Y52"/>
  <c r="X52"/>
  <c r="W52"/>
  <c r="V52"/>
  <c r="U52"/>
  <c r="T52"/>
  <c r="S52"/>
  <c r="N52"/>
  <c r="M52"/>
  <c r="L52" s="1"/>
  <c r="K52" s="1"/>
  <c r="J52" s="1"/>
  <c r="I52" s="1"/>
  <c r="H52"/>
  <c r="G52"/>
  <c r="F52"/>
  <c r="E52"/>
  <c r="AN51"/>
  <c r="AM51"/>
  <c r="AL51"/>
  <c r="AK51"/>
  <c r="AJ51"/>
  <c r="AI51"/>
  <c r="AH51"/>
  <c r="AG51"/>
  <c r="AD51"/>
  <c r="AC51"/>
  <c r="AB51"/>
  <c r="AA51"/>
  <c r="V51"/>
  <c r="U51"/>
  <c r="T51"/>
  <c r="S51"/>
  <c r="N51"/>
  <c r="M51"/>
  <c r="L51"/>
  <c r="K51"/>
  <c r="J51"/>
  <c r="I51"/>
  <c r="H51"/>
  <c r="G51"/>
  <c r="F51" s="1"/>
  <c r="E51" s="1"/>
  <c r="AN50"/>
  <c r="AM50"/>
  <c r="AL50"/>
  <c r="AK50"/>
  <c r="AH50"/>
  <c r="AG50"/>
  <c r="AD50"/>
  <c r="AC50"/>
  <c r="AB50"/>
  <c r="AA50"/>
  <c r="V50"/>
  <c r="U50"/>
  <c r="T50"/>
  <c r="S50"/>
  <c r="J50"/>
  <c r="I50"/>
  <c r="H50" s="1"/>
  <c r="AN49"/>
  <c r="AM49"/>
  <c r="AL49"/>
  <c r="AK49"/>
  <c r="AH49"/>
  <c r="AG49"/>
  <c r="AD49"/>
  <c r="AC49"/>
  <c r="AB49"/>
  <c r="AA49"/>
  <c r="X49"/>
  <c r="W49"/>
  <c r="V49"/>
  <c r="U49"/>
  <c r="T49"/>
  <c r="S49"/>
  <c r="N49"/>
  <c r="M49"/>
  <c r="L49"/>
  <c r="K49"/>
  <c r="J49" s="1"/>
  <c r="F49"/>
  <c r="E49"/>
  <c r="AN48"/>
  <c r="AM48"/>
  <c r="AL48"/>
  <c r="AK48"/>
  <c r="AH48"/>
  <c r="AG48"/>
  <c r="AD48"/>
  <c r="AC48"/>
  <c r="AB48"/>
  <c r="AA48"/>
  <c r="X48"/>
  <c r="W48"/>
  <c r="V48"/>
  <c r="U48"/>
  <c r="T48"/>
  <c r="S48"/>
  <c r="N48"/>
  <c r="M48"/>
  <c r="L48" s="1"/>
  <c r="K48" s="1"/>
  <c r="J48"/>
  <c r="I48"/>
  <c r="H48" s="1"/>
  <c r="F48"/>
  <c r="E48"/>
  <c r="AN47"/>
  <c r="AM47"/>
  <c r="AL47"/>
  <c r="AK47"/>
  <c r="AJ47"/>
  <c r="AI47"/>
  <c r="AH47"/>
  <c r="AG47"/>
  <c r="AD47"/>
  <c r="AC47"/>
  <c r="AB47"/>
  <c r="AA47"/>
  <c r="V47"/>
  <c r="U47"/>
  <c r="T47"/>
  <c r="S47"/>
  <c r="F47"/>
  <c r="E47"/>
  <c r="AN46"/>
  <c r="AM46"/>
  <c r="AH46"/>
  <c r="AG46"/>
  <c r="AD46"/>
  <c r="AC46"/>
  <c r="AB46"/>
  <c r="AA46"/>
  <c r="V46"/>
  <c r="U46"/>
  <c r="T46"/>
  <c r="S46"/>
  <c r="N46"/>
  <c r="M46"/>
  <c r="L46" s="1"/>
  <c r="K46" s="1"/>
  <c r="J46"/>
  <c r="I46"/>
  <c r="H46" s="1"/>
  <c r="F46"/>
  <c r="E46"/>
  <c r="AN44"/>
  <c r="AM44"/>
  <c r="AL44"/>
  <c r="AK44"/>
  <c r="AJ44"/>
  <c r="AI44"/>
  <c r="AH44"/>
  <c r="AG44"/>
  <c r="AD44"/>
  <c r="AC44"/>
  <c r="AB44"/>
  <c r="AA44"/>
  <c r="X44"/>
  <c r="W44"/>
  <c r="V44"/>
  <c r="U44"/>
  <c r="T44"/>
  <c r="S44"/>
  <c r="N44"/>
  <c r="M44"/>
  <c r="L44"/>
  <c r="K44"/>
  <c r="J44"/>
  <c r="I44"/>
  <c r="H44"/>
  <c r="G44"/>
  <c r="F44"/>
  <c r="E44"/>
  <c r="AN43"/>
  <c r="AM43"/>
  <c r="AL43"/>
  <c r="AK43"/>
  <c r="AJ43"/>
  <c r="AI43"/>
  <c r="AH43"/>
  <c r="AG43"/>
  <c r="AD43"/>
  <c r="AC43"/>
  <c r="AB43"/>
  <c r="AA43"/>
  <c r="X43"/>
  <c r="W43"/>
  <c r="V43"/>
  <c r="U43"/>
  <c r="T43"/>
  <c r="S43"/>
  <c r="N43"/>
  <c r="M43"/>
  <c r="L43"/>
  <c r="K43"/>
  <c r="J43"/>
  <c r="I43"/>
  <c r="H43"/>
  <c r="G43"/>
  <c r="F43"/>
  <c r="E43"/>
  <c r="AN42"/>
  <c r="AM42"/>
  <c r="AL42"/>
  <c r="AK42"/>
  <c r="AJ42"/>
  <c r="AI42"/>
  <c r="AH42"/>
  <c r="AG42"/>
  <c r="AD42"/>
  <c r="AC42"/>
  <c r="V42"/>
  <c r="U42"/>
  <c r="T42"/>
  <c r="S42"/>
  <c r="N42"/>
  <c r="M42"/>
  <c r="L42"/>
  <c r="K42"/>
  <c r="J42" s="1"/>
  <c r="I42" s="1"/>
  <c r="H42" s="1"/>
  <c r="AN41"/>
  <c r="AM41"/>
  <c r="AL41"/>
  <c r="AK41"/>
  <c r="AH41"/>
  <c r="AG41"/>
  <c r="AD41"/>
  <c r="AC41"/>
  <c r="V41"/>
  <c r="U41"/>
  <c r="T41"/>
  <c r="S41"/>
  <c r="AN40"/>
  <c r="AM40"/>
  <c r="AL40"/>
  <c r="AK40"/>
  <c r="AH40"/>
  <c r="AG40"/>
  <c r="AD40"/>
  <c r="AC40"/>
  <c r="AB40"/>
  <c r="AA40"/>
  <c r="V40"/>
  <c r="U40"/>
  <c r="T40"/>
  <c r="S40"/>
  <c r="N40"/>
  <c r="M40"/>
  <c r="L40"/>
  <c r="K40"/>
  <c r="AN39"/>
  <c r="AM39"/>
  <c r="AL39"/>
  <c r="AK39"/>
  <c r="AH39"/>
  <c r="AG39"/>
  <c r="AD39"/>
  <c r="AC39"/>
  <c r="V39"/>
  <c r="U39"/>
  <c r="T39"/>
  <c r="S39"/>
  <c r="N39"/>
  <c r="M39"/>
  <c r="L39" s="1"/>
  <c r="K39" s="1"/>
  <c r="AN38"/>
  <c r="AM38"/>
  <c r="AL38"/>
  <c r="AK38"/>
  <c r="AH38"/>
  <c r="AG38"/>
  <c r="AD38"/>
  <c r="AC38"/>
  <c r="AB38"/>
  <c r="AA38"/>
  <c r="X38"/>
  <c r="W38"/>
  <c r="V38"/>
  <c r="U38"/>
  <c r="T38"/>
  <c r="S38"/>
  <c r="P38"/>
  <c r="O38"/>
  <c r="N38"/>
  <c r="M38"/>
  <c r="L38"/>
  <c r="K38"/>
  <c r="H38"/>
  <c r="G38"/>
  <c r="F38"/>
  <c r="E38"/>
  <c r="AN37"/>
  <c r="AM37"/>
  <c r="AD37"/>
  <c r="AC37"/>
  <c r="AB37" s="1"/>
  <c r="AA37" s="1"/>
  <c r="V37"/>
  <c r="U37"/>
  <c r="T37" s="1"/>
  <c r="P37"/>
  <c r="O37"/>
  <c r="N37"/>
  <c r="M37"/>
  <c r="L37"/>
  <c r="K37"/>
  <c r="J37" s="1"/>
  <c r="I37" s="1"/>
  <c r="H37" s="1"/>
  <c r="AN36"/>
  <c r="AM36"/>
  <c r="AL36"/>
  <c r="AK36"/>
  <c r="AJ36"/>
  <c r="AI36"/>
  <c r="AH36"/>
  <c r="AG36"/>
  <c r="AD36"/>
  <c r="AC36"/>
  <c r="AB36"/>
  <c r="AA36"/>
  <c r="X36"/>
  <c r="W36"/>
  <c r="V36"/>
  <c r="U36"/>
  <c r="T36"/>
  <c r="S36"/>
  <c r="R36"/>
  <c r="Q36"/>
  <c r="P36"/>
  <c r="O36"/>
  <c r="N36"/>
  <c r="M36"/>
  <c r="L36"/>
  <c r="K36"/>
  <c r="J36"/>
  <c r="I36"/>
  <c r="H36"/>
  <c r="G36"/>
  <c r="F36"/>
  <c r="E36"/>
  <c r="AN35"/>
  <c r="AM35"/>
  <c r="AJ35"/>
  <c r="AI35"/>
  <c r="AH35"/>
  <c r="AG35"/>
  <c r="AD35"/>
  <c r="AC35"/>
  <c r="AB35"/>
  <c r="AA35"/>
  <c r="X35"/>
  <c r="W35"/>
  <c r="V35"/>
  <c r="U35"/>
  <c r="T35"/>
  <c r="S35"/>
  <c r="N35"/>
  <c r="M35"/>
  <c r="L35" s="1"/>
  <c r="K35" s="1"/>
  <c r="J35"/>
  <c r="I35"/>
  <c r="H35" s="1"/>
  <c r="AN34"/>
  <c r="AM34"/>
  <c r="AJ34"/>
  <c r="AI34"/>
  <c r="AD34"/>
  <c r="AC34"/>
  <c r="X34"/>
  <c r="W34"/>
  <c r="V34"/>
  <c r="U34"/>
  <c r="T34"/>
  <c r="S34"/>
  <c r="P34"/>
  <c r="O34"/>
  <c r="N34"/>
  <c r="M34"/>
  <c r="L34"/>
  <c r="K34"/>
  <c r="J34"/>
  <c r="I34"/>
  <c r="H34"/>
  <c r="G34"/>
  <c r="F34"/>
  <c r="E34"/>
  <c r="AL33"/>
  <c r="AK33"/>
  <c r="AJ33"/>
  <c r="AI33"/>
  <c r="AH33"/>
  <c r="AG33"/>
  <c r="AF33"/>
  <c r="AE33"/>
  <c r="AD33"/>
  <c r="AC33"/>
  <c r="AB33"/>
  <c r="AA33"/>
  <c r="Z33"/>
  <c r="Y33"/>
  <c r="X33"/>
  <c r="W33"/>
  <c r="V33"/>
  <c r="U33"/>
  <c r="T33"/>
  <c r="S33"/>
  <c r="R33"/>
  <c r="Q33"/>
  <c r="P33"/>
  <c r="O33"/>
  <c r="N33"/>
  <c r="M33"/>
  <c r="L33"/>
  <c r="K33"/>
  <c r="J33"/>
  <c r="I33"/>
  <c r="H33"/>
  <c r="G33"/>
  <c r="F33"/>
  <c r="E33"/>
  <c r="AN32"/>
  <c r="AM32"/>
  <c r="AL32"/>
  <c r="AK32"/>
  <c r="AJ32"/>
  <c r="AI32"/>
  <c r="AH32" s="1"/>
  <c r="AF32"/>
  <c r="AE32"/>
  <c r="AD32"/>
  <c r="AC32"/>
  <c r="AB32"/>
  <c r="AA32"/>
  <c r="Z32"/>
  <c r="Y32"/>
  <c r="X32"/>
  <c r="W32"/>
  <c r="V32"/>
  <c r="U32"/>
  <c r="T32"/>
  <c r="S32"/>
  <c r="R32"/>
  <c r="Q32"/>
  <c r="P32"/>
  <c r="O32"/>
  <c r="N32"/>
  <c r="M32"/>
  <c r="L32"/>
  <c r="K32"/>
  <c r="J32"/>
  <c r="I32"/>
  <c r="H32"/>
  <c r="G32"/>
  <c r="F32"/>
  <c r="E32"/>
  <c r="AN31"/>
  <c r="AM31"/>
  <c r="AL31"/>
  <c r="AK31"/>
  <c r="AJ31"/>
  <c r="AI31"/>
  <c r="AH31"/>
  <c r="AG31"/>
  <c r="AF31"/>
  <c r="AE31"/>
  <c r="AD31"/>
  <c r="AC31"/>
  <c r="AB31"/>
  <c r="AA31"/>
  <c r="Z31"/>
  <c r="Y31"/>
  <c r="X31"/>
  <c r="W31"/>
  <c r="V31"/>
  <c r="U31"/>
  <c r="T31"/>
  <c r="S31"/>
  <c r="R31"/>
  <c r="Q31"/>
  <c r="P31"/>
  <c r="O31"/>
  <c r="N31"/>
  <c r="M31"/>
  <c r="L31"/>
  <c r="K31"/>
  <c r="J31"/>
  <c r="I31"/>
  <c r="H31"/>
  <c r="G31"/>
  <c r="C31" s="1"/>
  <c r="F31"/>
  <c r="E31"/>
  <c r="AN30"/>
  <c r="AM30"/>
  <c r="AL30" s="1"/>
  <c r="AK30" s="1"/>
  <c r="AJ30"/>
  <c r="AI30"/>
  <c r="AH30"/>
  <c r="AG30"/>
  <c r="Z30"/>
  <c r="Y30"/>
  <c r="X30"/>
  <c r="W30"/>
  <c r="V30"/>
  <c r="U30"/>
  <c r="T30"/>
  <c r="S30"/>
  <c r="R30"/>
  <c r="Q30"/>
  <c r="P30"/>
  <c r="O30"/>
  <c r="N30"/>
  <c r="M30"/>
  <c r="L30"/>
  <c r="K30"/>
  <c r="J30"/>
  <c r="I30"/>
  <c r="H30"/>
  <c r="G30"/>
  <c r="F30"/>
  <c r="E30"/>
  <c r="D31" l="1"/>
  <c r="D32"/>
  <c r="D61"/>
  <c r="AN29"/>
  <c r="AM29"/>
  <c r="AL29"/>
  <c r="AK29"/>
  <c r="AJ29"/>
  <c r="AI29"/>
  <c r="AH29"/>
  <c r="AG29"/>
  <c r="AF29"/>
  <c r="AE29"/>
  <c r="AD29"/>
  <c r="AC29"/>
  <c r="AB29"/>
  <c r="AA29"/>
  <c r="X29"/>
  <c r="W29"/>
  <c r="V29"/>
  <c r="U29"/>
  <c r="T29"/>
  <c r="S29"/>
  <c r="R29"/>
  <c r="Q29"/>
  <c r="N29"/>
  <c r="M29"/>
  <c r="L29"/>
  <c r="K29"/>
  <c r="J29"/>
  <c r="I29"/>
  <c r="H29"/>
  <c r="G29"/>
  <c r="F29"/>
  <c r="E29"/>
  <c r="AN28"/>
  <c r="AM28"/>
  <c r="AL28"/>
  <c r="AK28"/>
  <c r="AJ28"/>
  <c r="AI28"/>
  <c r="AH28"/>
  <c r="AG28"/>
  <c r="AF28"/>
  <c r="AE28"/>
  <c r="AD28"/>
  <c r="AC28"/>
  <c r="AB28"/>
  <c r="AA28"/>
  <c r="X28"/>
  <c r="W28"/>
  <c r="V28"/>
  <c r="U28"/>
  <c r="T28"/>
  <c r="S28"/>
  <c r="R28"/>
  <c r="Q28"/>
  <c r="P28"/>
  <c r="O28"/>
  <c r="N28"/>
  <c r="M28"/>
  <c r="L28"/>
  <c r="K28"/>
  <c r="J28"/>
  <c r="I28"/>
  <c r="H28"/>
  <c r="G28"/>
  <c r="F28"/>
  <c r="E28"/>
  <c r="AN27"/>
  <c r="AM27"/>
  <c r="AL27"/>
  <c r="AK27"/>
  <c r="AJ27"/>
  <c r="AI27"/>
  <c r="AH27"/>
  <c r="AG27"/>
  <c r="AF27"/>
  <c r="AE27"/>
  <c r="AD27"/>
  <c r="AC27"/>
  <c r="AB27"/>
  <c r="AA27"/>
  <c r="Z27"/>
  <c r="Y27"/>
  <c r="X27"/>
  <c r="W27"/>
  <c r="V27"/>
  <c r="U27"/>
  <c r="T27"/>
  <c r="S27"/>
  <c r="R27"/>
  <c r="Q27"/>
  <c r="P27"/>
  <c r="O27"/>
  <c r="N27"/>
  <c r="M27"/>
  <c r="L27"/>
  <c r="K27"/>
  <c r="J27"/>
  <c r="D27" s="1"/>
  <c r="I27"/>
  <c r="H27"/>
  <c r="G27"/>
  <c r="C27" s="1"/>
  <c r="F27"/>
  <c r="E27"/>
  <c r="AN26"/>
  <c r="AM26"/>
  <c r="AL26"/>
  <c r="AK26"/>
  <c r="AJ26"/>
  <c r="AI26"/>
  <c r="AH26"/>
  <c r="AG26"/>
  <c r="AF26"/>
  <c r="AE26"/>
  <c r="AD26"/>
  <c r="AC26"/>
  <c r="AB26"/>
  <c r="AA26"/>
  <c r="Z26"/>
  <c r="Y26"/>
  <c r="X26"/>
  <c r="W26"/>
  <c r="V26" s="1"/>
  <c r="T26"/>
  <c r="S26"/>
  <c r="R26"/>
  <c r="Q26"/>
  <c r="P26"/>
  <c r="O26"/>
  <c r="N26"/>
  <c r="M26"/>
  <c r="L26"/>
  <c r="K26"/>
  <c r="J26"/>
  <c r="I26"/>
  <c r="H26"/>
  <c r="D26" s="1"/>
  <c r="G26"/>
  <c r="F26"/>
  <c r="E26"/>
  <c r="AN25"/>
  <c r="AM25"/>
  <c r="AL25"/>
  <c r="AK25"/>
  <c r="AJ25"/>
  <c r="AI25"/>
  <c r="AH25"/>
  <c r="AG25"/>
  <c r="AF25"/>
  <c r="AE25"/>
  <c r="AD25"/>
  <c r="AC25"/>
  <c r="AB25"/>
  <c r="AA25"/>
  <c r="Z25"/>
  <c r="Y25"/>
  <c r="X25"/>
  <c r="W25"/>
  <c r="V25"/>
  <c r="U25"/>
  <c r="T25"/>
  <c r="S25"/>
  <c r="R25"/>
  <c r="Q25"/>
  <c r="N25"/>
  <c r="M25"/>
  <c r="L25"/>
  <c r="K25"/>
  <c r="J25"/>
  <c r="I25"/>
  <c r="H25"/>
  <c r="G25"/>
  <c r="F25"/>
  <c r="E25"/>
  <c r="AN24"/>
  <c r="AM24"/>
  <c r="AL24" s="1"/>
  <c r="AK24" s="1"/>
  <c r="AJ24"/>
  <c r="AI24"/>
  <c r="AH24"/>
  <c r="AG24"/>
  <c r="AD24"/>
  <c r="AC24"/>
  <c r="AB24"/>
  <c r="AA24"/>
  <c r="Z24"/>
  <c r="Y24"/>
  <c r="X24"/>
  <c r="W24"/>
  <c r="V24"/>
  <c r="U24"/>
  <c r="T24" s="1"/>
  <c r="N24"/>
  <c r="M24"/>
  <c r="L24"/>
  <c r="K24"/>
  <c r="J24"/>
  <c r="I24"/>
  <c r="H24"/>
  <c r="G24"/>
  <c r="F24"/>
  <c r="E24"/>
  <c r="AN23"/>
  <c r="AM23"/>
  <c r="AL23"/>
  <c r="AK23"/>
  <c r="AJ23"/>
  <c r="AI23"/>
  <c r="AH23"/>
  <c r="AG23"/>
  <c r="AF23"/>
  <c r="AE23"/>
  <c r="AD23"/>
  <c r="AC23"/>
  <c r="AB23"/>
  <c r="AA23"/>
  <c r="Z23"/>
  <c r="Y23"/>
  <c r="X23"/>
  <c r="W23"/>
  <c r="V23"/>
  <c r="U23"/>
  <c r="T23"/>
  <c r="S23"/>
  <c r="R23"/>
  <c r="Q23"/>
  <c r="P23"/>
  <c r="O23"/>
  <c r="N23"/>
  <c r="M23"/>
  <c r="L23"/>
  <c r="K23"/>
  <c r="J23" s="1"/>
  <c r="I23" s="1"/>
  <c r="H23"/>
  <c r="G23"/>
  <c r="F23"/>
  <c r="D23" s="1"/>
  <c r="E23"/>
  <c r="AN22"/>
  <c r="AM22"/>
  <c r="AL22"/>
  <c r="AK22"/>
  <c r="AJ22"/>
  <c r="AI22"/>
  <c r="AH22"/>
  <c r="AG22"/>
  <c r="AF22"/>
  <c r="AE22"/>
  <c r="AD22"/>
  <c r="AC22"/>
  <c r="AB22"/>
  <c r="AA22"/>
  <c r="Z22"/>
  <c r="Y22"/>
  <c r="X22"/>
  <c r="W22"/>
  <c r="V22"/>
  <c r="U22"/>
  <c r="T22"/>
  <c r="S22"/>
  <c r="R22"/>
  <c r="Q22"/>
  <c r="P22"/>
  <c r="O22"/>
  <c r="N22"/>
  <c r="M22"/>
  <c r="L22"/>
  <c r="K22"/>
  <c r="J22"/>
  <c r="I22"/>
  <c r="H22" s="1"/>
  <c r="F22"/>
  <c r="E22"/>
  <c r="AN21"/>
  <c r="AM21"/>
  <c r="AL21"/>
  <c r="AK21"/>
  <c r="AJ21"/>
  <c r="AI21"/>
  <c r="AH21"/>
  <c r="AG21"/>
  <c r="AF21"/>
  <c r="AE21"/>
  <c r="AD21"/>
  <c r="AC21"/>
  <c r="AB21"/>
  <c r="AA21"/>
  <c r="Z21"/>
  <c r="Y21"/>
  <c r="X21"/>
  <c r="W21"/>
  <c r="V21"/>
  <c r="U21"/>
  <c r="T21"/>
  <c r="S21"/>
  <c r="R21"/>
  <c r="Q21"/>
  <c r="P21"/>
  <c r="O21"/>
  <c r="N21" s="1"/>
  <c r="M21" s="1"/>
  <c r="L21"/>
  <c r="K21"/>
  <c r="J21"/>
  <c r="I21"/>
  <c r="H21"/>
  <c r="G21"/>
  <c r="F21"/>
  <c r="E21"/>
  <c r="C21" s="1"/>
  <c r="AN20"/>
  <c r="AM20"/>
  <c r="AL20"/>
  <c r="AK20"/>
  <c r="AJ20"/>
  <c r="AI20"/>
  <c r="AH20"/>
  <c r="AG20"/>
  <c r="AF20"/>
  <c r="AE20"/>
  <c r="AD20"/>
  <c r="AC20"/>
  <c r="AB20"/>
  <c r="AA20"/>
  <c r="Z20"/>
  <c r="Y20"/>
  <c r="X20"/>
  <c r="W20"/>
  <c r="V20"/>
  <c r="U20"/>
  <c r="T20"/>
  <c r="S20"/>
  <c r="R20"/>
  <c r="Q20"/>
  <c r="P20"/>
  <c r="O20"/>
  <c r="N20"/>
  <c r="M20"/>
  <c r="L20" s="1"/>
  <c r="K20" s="1"/>
  <c r="J20"/>
  <c r="I20"/>
  <c r="H20"/>
  <c r="G20"/>
  <c r="F20"/>
  <c r="D20" s="1"/>
  <c r="E20"/>
  <c r="AN19"/>
  <c r="AM19"/>
  <c r="AL19"/>
  <c r="AK19"/>
  <c r="AJ19"/>
  <c r="AI19"/>
  <c r="AH19"/>
  <c r="AG19"/>
  <c r="AD19"/>
  <c r="AC19"/>
  <c r="AB19"/>
  <c r="AA19"/>
  <c r="X19"/>
  <c r="W19"/>
  <c r="V19"/>
  <c r="U19"/>
  <c r="T19"/>
  <c r="S19"/>
  <c r="N19"/>
  <c r="M19"/>
  <c r="L19"/>
  <c r="K19"/>
  <c r="J19" s="1"/>
  <c r="I19" s="1"/>
  <c r="H19"/>
  <c r="G19"/>
  <c r="F19"/>
  <c r="E19"/>
  <c r="AN18"/>
  <c r="AM18"/>
  <c r="AJ18"/>
  <c r="AI18"/>
  <c r="AH18"/>
  <c r="AG18"/>
  <c r="AB18"/>
  <c r="AA18"/>
  <c r="V18"/>
  <c r="V6" s="1"/>
  <c r="U18"/>
  <c r="T18"/>
  <c r="S18"/>
  <c r="N18"/>
  <c r="M18"/>
  <c r="L18" s="1"/>
  <c r="K18" s="1"/>
  <c r="J18"/>
  <c r="I18"/>
  <c r="H18"/>
  <c r="G18"/>
  <c r="F18" s="1"/>
  <c r="E18" s="1"/>
  <c r="AN17"/>
  <c r="AM17"/>
  <c r="AL17"/>
  <c r="AK17"/>
  <c r="AH17"/>
  <c r="AG17"/>
  <c r="AF17"/>
  <c r="AE17"/>
  <c r="AD17"/>
  <c r="AC17"/>
  <c r="AB17"/>
  <c r="AA17"/>
  <c r="X17"/>
  <c r="W17"/>
  <c r="V17"/>
  <c r="U17"/>
  <c r="T17"/>
  <c r="S17"/>
  <c r="R17"/>
  <c r="Q17"/>
  <c r="N17"/>
  <c r="M17"/>
  <c r="L17" s="1"/>
  <c r="K17" s="1"/>
  <c r="H17"/>
  <c r="G17"/>
  <c r="F17"/>
  <c r="E17"/>
  <c r="AH16"/>
  <c r="AN15"/>
  <c r="AM15"/>
  <c r="AL15"/>
  <c r="AK15"/>
  <c r="AJ15"/>
  <c r="AI15"/>
  <c r="AH15"/>
  <c r="AG15"/>
  <c r="AD15"/>
  <c r="AC15"/>
  <c r="AB15"/>
  <c r="AA15"/>
  <c r="Z15"/>
  <c r="Y15"/>
  <c r="X15"/>
  <c r="W15"/>
  <c r="V15"/>
  <c r="U15"/>
  <c r="T15"/>
  <c r="S15"/>
  <c r="R15"/>
  <c r="Q15"/>
  <c r="P15"/>
  <c r="O15"/>
  <c r="N15"/>
  <c r="M15"/>
  <c r="L15"/>
  <c r="K15"/>
  <c r="J15"/>
  <c r="I15"/>
  <c r="H15" s="1"/>
  <c r="AN14"/>
  <c r="AM14"/>
  <c r="AL14"/>
  <c r="AK14"/>
  <c r="AJ14"/>
  <c r="AI14"/>
  <c r="AH14"/>
  <c r="AG14"/>
  <c r="AD14"/>
  <c r="AC14"/>
  <c r="X14"/>
  <c r="W14"/>
  <c r="V14"/>
  <c r="U14"/>
  <c r="N14"/>
  <c r="M14"/>
  <c r="L14" s="1"/>
  <c r="K14" s="1"/>
  <c r="AN13"/>
  <c r="AM13"/>
  <c r="AL13"/>
  <c r="AK13"/>
  <c r="AJ13"/>
  <c r="AI13"/>
  <c r="AD13"/>
  <c r="AC13"/>
  <c r="AB13"/>
  <c r="AA13"/>
  <c r="Z13"/>
  <c r="Y13"/>
  <c r="X13"/>
  <c r="W13"/>
  <c r="V13"/>
  <c r="U13"/>
  <c r="T13"/>
  <c r="S13"/>
  <c r="N13"/>
  <c r="M13"/>
  <c r="L13"/>
  <c r="K13"/>
  <c r="J13"/>
  <c r="I13"/>
  <c r="H13"/>
  <c r="G13"/>
  <c r="F13"/>
  <c r="E13"/>
  <c r="AN12"/>
  <c r="AM12"/>
  <c r="AL12"/>
  <c r="AK12"/>
  <c r="AJ12"/>
  <c r="AI12"/>
  <c r="AH12"/>
  <c r="AG12"/>
  <c r="AB12"/>
  <c r="AA12"/>
  <c r="X12"/>
  <c r="W12"/>
  <c r="V12"/>
  <c r="U12"/>
  <c r="T12"/>
  <c r="S12"/>
  <c r="P12"/>
  <c r="O12"/>
  <c r="N12"/>
  <c r="M12"/>
  <c r="L12"/>
  <c r="K12"/>
  <c r="J12"/>
  <c r="I12"/>
  <c r="H12" s="1"/>
  <c r="G12" s="1"/>
  <c r="F12" s="1"/>
  <c r="E12" s="1"/>
  <c r="AN11"/>
  <c r="AM11"/>
  <c r="AL11"/>
  <c r="AK11"/>
  <c r="AJ11"/>
  <c r="AI11"/>
  <c r="AH11"/>
  <c r="AG11"/>
  <c r="AB11"/>
  <c r="AA11"/>
  <c r="X11"/>
  <c r="W11"/>
  <c r="V11"/>
  <c r="U11"/>
  <c r="T11"/>
  <c r="S11"/>
  <c r="N11"/>
  <c r="M11"/>
  <c r="L11" s="1"/>
  <c r="K11" s="1"/>
  <c r="AN10"/>
  <c r="AM10"/>
  <c r="AL10"/>
  <c r="AK10"/>
  <c r="AJ10"/>
  <c r="AI10"/>
  <c r="AH10"/>
  <c r="AG10"/>
  <c r="V10"/>
  <c r="U10"/>
  <c r="T10"/>
  <c r="S10"/>
  <c r="L10"/>
  <c r="K10"/>
  <c r="AN9"/>
  <c r="AM9"/>
  <c r="AL9"/>
  <c r="AK9"/>
  <c r="AH9"/>
  <c r="AG9"/>
  <c r="AD9"/>
  <c r="AC9"/>
  <c r="AB9"/>
  <c r="AA9"/>
  <c r="X9"/>
  <c r="W9"/>
  <c r="V9"/>
  <c r="U9"/>
  <c r="T9"/>
  <c r="S9"/>
  <c r="AN8"/>
  <c r="AM8"/>
  <c r="AL8"/>
  <c r="AK8"/>
  <c r="AH8"/>
  <c r="AG8"/>
  <c r="AD8"/>
  <c r="AC8"/>
  <c r="AB8"/>
  <c r="AA8"/>
  <c r="X8"/>
  <c r="W8"/>
  <c r="V8"/>
  <c r="U8"/>
  <c r="T8"/>
  <c r="S8"/>
  <c r="L8"/>
  <c r="K8"/>
  <c r="AM7"/>
  <c r="A3"/>
  <c r="A2"/>
  <c r="R59" i="80"/>
  <c r="Q59"/>
  <c r="P59" s="1"/>
  <c r="O59" s="1"/>
  <c r="N59"/>
  <c r="M59" s="1"/>
  <c r="L59" s="1"/>
  <c r="K59" s="1"/>
  <c r="J59" s="1"/>
  <c r="F59"/>
  <c r="E59" s="1"/>
  <c r="Q58"/>
  <c r="D21" i="76" l="1"/>
  <c r="D22"/>
  <c r="C20"/>
  <c r="C23"/>
  <c r="D59" i="80"/>
  <c r="M57"/>
  <c r="P56"/>
  <c r="O56"/>
  <c r="L56"/>
  <c r="K56"/>
  <c r="J56"/>
  <c r="I56"/>
  <c r="F56"/>
  <c r="E56"/>
  <c r="P55"/>
  <c r="O55"/>
  <c r="N55" s="1"/>
  <c r="M55" s="1"/>
  <c r="L55"/>
  <c r="K55"/>
  <c r="H55"/>
  <c r="G55"/>
  <c r="P54"/>
  <c r="O54"/>
  <c r="N54"/>
  <c r="M54" s="1"/>
  <c r="O53"/>
  <c r="N53" s="1"/>
  <c r="M53" s="1"/>
  <c r="J53"/>
  <c r="I53"/>
  <c r="H53"/>
  <c r="G53"/>
  <c r="P52"/>
  <c r="O52"/>
  <c r="N52" s="1"/>
  <c r="M52" s="1"/>
  <c r="G52"/>
  <c r="O51"/>
  <c r="N51" s="1"/>
  <c r="M51" s="1"/>
  <c r="L51"/>
  <c r="K51"/>
  <c r="H51"/>
  <c r="G51"/>
  <c r="R50"/>
  <c r="Q50" s="1"/>
  <c r="I50"/>
  <c r="H50"/>
  <c r="G50"/>
  <c r="P49"/>
  <c r="O49"/>
  <c r="N49" s="1"/>
  <c r="M49" s="1"/>
  <c r="R48"/>
  <c r="Q48" s="1"/>
  <c r="N47"/>
  <c r="M47" s="1"/>
  <c r="H47"/>
  <c r="G47"/>
  <c r="H46"/>
  <c r="G46"/>
  <c r="P45"/>
  <c r="O45"/>
  <c r="N45" s="1"/>
  <c r="M45" s="1"/>
  <c r="P43" l="1"/>
  <c r="O43"/>
  <c r="L43"/>
  <c r="K43"/>
  <c r="J43"/>
  <c r="I43"/>
  <c r="F43"/>
  <c r="E43"/>
  <c r="P42"/>
  <c r="O42"/>
  <c r="N42" s="1"/>
  <c r="M42" s="1"/>
  <c r="H42"/>
  <c r="G42"/>
  <c r="P41"/>
  <c r="O41"/>
  <c r="N41" s="1"/>
  <c r="M41" s="1"/>
  <c r="H41"/>
  <c r="G41"/>
  <c r="P40"/>
  <c r="O40"/>
  <c r="N40" s="1"/>
  <c r="M40" s="1"/>
  <c r="H36"/>
  <c r="G36"/>
  <c r="H35"/>
  <c r="G35" s="1"/>
  <c r="P34"/>
  <c r="O34"/>
  <c r="N34"/>
  <c r="M34" s="1"/>
  <c r="H34"/>
  <c r="G34"/>
  <c r="F34"/>
  <c r="E34"/>
  <c r="H33"/>
  <c r="G33"/>
  <c r="Q32"/>
  <c r="H32"/>
  <c r="G32"/>
  <c r="P31"/>
  <c r="O31"/>
  <c r="N31" s="1"/>
  <c r="M31" s="1"/>
  <c r="L31"/>
  <c r="K31"/>
  <c r="J31"/>
  <c r="I31"/>
  <c r="H31"/>
  <c r="G31"/>
  <c r="F31"/>
  <c r="E31"/>
  <c r="R30"/>
  <c r="Q30" s="1"/>
  <c r="P30"/>
  <c r="O30"/>
  <c r="N30"/>
  <c r="L30"/>
  <c r="K30"/>
  <c r="J30"/>
  <c r="I30"/>
  <c r="H30"/>
  <c r="G30"/>
  <c r="F30"/>
  <c r="E30"/>
  <c r="R29"/>
  <c r="Q29"/>
  <c r="P29"/>
  <c r="O29"/>
  <c r="N29" s="1"/>
  <c r="M29" s="1"/>
  <c r="L29"/>
  <c r="K29"/>
  <c r="J29"/>
  <c r="I29"/>
  <c r="H29"/>
  <c r="G29"/>
  <c r="F29"/>
  <c r="D29" s="1"/>
  <c r="E29"/>
  <c r="C29" s="1"/>
  <c r="R28" s="1"/>
  <c r="Q28" s="1"/>
  <c r="P28"/>
  <c r="O28" s="1"/>
  <c r="N28" s="1"/>
  <c r="M28" s="1"/>
  <c r="H28"/>
  <c r="G28"/>
  <c r="F28"/>
  <c r="E28"/>
  <c r="P27"/>
  <c r="O27"/>
  <c r="N27" s="1"/>
  <c r="M27" s="1"/>
  <c r="L27"/>
  <c r="K27"/>
  <c r="H27"/>
  <c r="G27"/>
  <c r="P26"/>
  <c r="O26"/>
  <c r="N26" s="1"/>
  <c r="M26" s="1"/>
  <c r="L26"/>
  <c r="K26"/>
  <c r="H26"/>
  <c r="G26"/>
  <c r="F26"/>
  <c r="E26"/>
  <c r="P25"/>
  <c r="O25"/>
  <c r="N25" s="1"/>
  <c r="M25"/>
  <c r="L25"/>
  <c r="K25"/>
  <c r="J25"/>
  <c r="I25"/>
  <c r="H25"/>
  <c r="G25"/>
  <c r="F25"/>
  <c r="E25"/>
  <c r="P24"/>
  <c r="O24"/>
  <c r="N24" s="1"/>
  <c r="M24"/>
  <c r="L24"/>
  <c r="K24"/>
  <c r="J24"/>
  <c r="I24"/>
  <c r="H24"/>
  <c r="F24"/>
  <c r="E24"/>
  <c r="P23"/>
  <c r="O23"/>
  <c r="N23" s="1"/>
  <c r="M23" s="1"/>
  <c r="L23"/>
  <c r="K23"/>
  <c r="J23"/>
  <c r="I23"/>
  <c r="H23"/>
  <c r="G23"/>
  <c r="J22"/>
  <c r="I22"/>
  <c r="H22"/>
  <c r="G22"/>
  <c r="P21"/>
  <c r="O21"/>
  <c r="N21" s="1"/>
  <c r="M21" s="1"/>
  <c r="L21"/>
  <c r="K21"/>
  <c r="J21"/>
  <c r="I21"/>
  <c r="H21"/>
  <c r="G21"/>
  <c r="F21"/>
  <c r="E21" s="1"/>
  <c r="P20"/>
  <c r="O20"/>
  <c r="N20" s="1"/>
  <c r="M20" s="1"/>
  <c r="L20"/>
  <c r="K20"/>
  <c r="J20"/>
  <c r="I20"/>
  <c r="H20"/>
  <c r="G20"/>
  <c r="F20"/>
  <c r="P19"/>
  <c r="O19"/>
  <c r="N19" s="1"/>
  <c r="M19" s="1"/>
  <c r="L19"/>
  <c r="K19"/>
  <c r="J19"/>
  <c r="I19"/>
  <c r="H19"/>
  <c r="G19"/>
  <c r="F19"/>
  <c r="E19" s="1"/>
  <c r="P18"/>
  <c r="O18"/>
  <c r="N18" s="1"/>
  <c r="M18" s="1"/>
  <c r="L18"/>
  <c r="K18"/>
  <c r="J18"/>
  <c r="I18"/>
  <c r="H18"/>
  <c r="G18"/>
  <c r="F18"/>
  <c r="E18"/>
  <c r="P17"/>
  <c r="O17"/>
  <c r="N17" s="1"/>
  <c r="M17" s="1"/>
  <c r="H17"/>
  <c r="G17"/>
  <c r="L15"/>
  <c r="K15"/>
  <c r="H15"/>
  <c r="G15"/>
  <c r="P14"/>
  <c r="O14"/>
  <c r="N14" s="1"/>
  <c r="L14"/>
  <c r="K14"/>
  <c r="J14"/>
  <c r="I14"/>
  <c r="F14"/>
  <c r="E14"/>
  <c r="P13"/>
  <c r="O13"/>
  <c r="N13" s="1"/>
  <c r="M13" s="1"/>
  <c r="J13"/>
  <c r="I13"/>
  <c r="H13"/>
  <c r="G13"/>
  <c r="F13"/>
  <c r="P12"/>
  <c r="O12"/>
  <c r="N12" s="1"/>
  <c r="M12" s="1"/>
  <c r="H12"/>
  <c r="G12"/>
  <c r="P11"/>
  <c r="O11"/>
  <c r="J11"/>
  <c r="I11"/>
  <c r="H11"/>
  <c r="G11"/>
  <c r="P10"/>
  <c r="O10"/>
  <c r="N10" s="1"/>
  <c r="M10" s="1"/>
  <c r="H10"/>
  <c r="G10"/>
  <c r="P9"/>
  <c r="O9"/>
  <c r="N9" s="1"/>
  <c r="M9"/>
  <c r="H9"/>
  <c r="G9"/>
  <c r="P8"/>
  <c r="O8"/>
  <c r="N8" s="1"/>
  <c r="M8" s="1"/>
  <c r="H7"/>
  <c r="G7"/>
  <c r="H6"/>
  <c r="G6"/>
  <c r="B2"/>
  <c r="A2"/>
  <c r="I79" i="78"/>
  <c r="I78"/>
  <c r="I77"/>
  <c r="I76"/>
  <c r="I75"/>
  <c r="I74"/>
  <c r="I73"/>
  <c r="I72"/>
  <c r="I71"/>
  <c r="I70"/>
  <c r="I69"/>
  <c r="I68"/>
  <c r="I67"/>
  <c r="I66"/>
  <c r="I65"/>
  <c r="I64"/>
  <c r="I63"/>
  <c r="I62"/>
  <c r="I61"/>
  <c r="I60"/>
  <c r="I59"/>
  <c r="I58"/>
  <c r="I57"/>
  <c r="I56"/>
  <c r="I55"/>
  <c r="I54"/>
  <c r="I53"/>
  <c r="I52"/>
  <c r="I51"/>
  <c r="I50"/>
  <c r="I49"/>
  <c r="I48"/>
  <c r="I47"/>
  <c r="I46"/>
  <c r="I45"/>
  <c r="I44"/>
  <c r="I43"/>
  <c r="I42"/>
  <c r="I41"/>
  <c r="I40"/>
  <c r="I39"/>
  <c r="I38"/>
  <c r="I37"/>
  <c r="I36"/>
  <c r="I35"/>
  <c r="I34"/>
  <c r="I33"/>
  <c r="I32"/>
  <c r="I31"/>
  <c r="I30"/>
  <c r="I29"/>
  <c r="I28"/>
  <c r="I27"/>
  <c r="I26"/>
  <c r="I25"/>
  <c r="I24"/>
  <c r="I23"/>
  <c r="I22"/>
  <c r="I21"/>
  <c r="I20"/>
  <c r="I19"/>
  <c r="I18"/>
  <c r="I17"/>
  <c r="I16"/>
  <c r="I15"/>
  <c r="I14"/>
  <c r="I13"/>
  <c r="I12"/>
  <c r="I11"/>
  <c r="I10"/>
  <c r="I9"/>
  <c r="I8"/>
  <c r="I7"/>
  <c r="I6"/>
  <c r="I5"/>
  <c r="C1" i="77"/>
  <c r="B1"/>
  <c r="A1"/>
  <c r="H39" i="69"/>
  <c r="H38"/>
  <c r="H37"/>
  <c r="H36"/>
  <c r="H35"/>
  <c r="H34"/>
  <c r="H33"/>
  <c r="H32"/>
  <c r="H31"/>
  <c r="H30"/>
  <c r="H29"/>
  <c r="H28"/>
  <c r="H26"/>
  <c r="H25"/>
  <c r="D25"/>
  <c r="H24"/>
  <c r="D24"/>
  <c r="H23"/>
  <c r="D23"/>
  <c r="H22"/>
  <c r="D22"/>
  <c r="H21"/>
  <c r="D21"/>
  <c r="H20"/>
  <c r="D20"/>
  <c r="D19"/>
  <c r="H18"/>
  <c r="D18"/>
  <c r="H17"/>
  <c r="D17"/>
  <c r="H16"/>
  <c r="D16"/>
  <c r="H15"/>
  <c r="D15"/>
  <c r="H14"/>
  <c r="D14"/>
  <c r="D13"/>
  <c r="H12"/>
  <c r="D12"/>
  <c r="H11"/>
  <c r="D11"/>
  <c r="H10"/>
  <c r="D10"/>
  <c r="H9"/>
  <c r="D9"/>
  <c r="H8"/>
  <c r="D8"/>
  <c r="H7"/>
  <c r="D7"/>
  <c r="B7"/>
  <c r="H6"/>
  <c r="D6"/>
  <c r="B6"/>
  <c r="H5"/>
  <c r="D5"/>
  <c r="B5"/>
  <c r="H4"/>
  <c r="D4"/>
  <c r="B4"/>
  <c r="H3"/>
  <c r="F3"/>
  <c r="D3"/>
  <c r="B3"/>
  <c r="F2"/>
  <c r="D2"/>
  <c r="B2"/>
  <c r="P291" i="72"/>
  <c r="O291"/>
  <c r="N291"/>
  <c r="M291"/>
  <c r="L291"/>
  <c r="K291"/>
  <c r="J291"/>
  <c r="I291"/>
  <c r="H291"/>
  <c r="G291"/>
  <c r="F291"/>
  <c r="E291"/>
  <c r="D291"/>
  <c r="C291"/>
  <c r="B291"/>
  <c r="A291"/>
  <c r="P290"/>
  <c r="O290"/>
  <c r="N290"/>
  <c r="M290"/>
  <c r="L290"/>
  <c r="K290"/>
  <c r="J290"/>
  <c r="I290"/>
  <c r="H290"/>
  <c r="G290"/>
  <c r="F290"/>
  <c r="E290"/>
  <c r="D290"/>
  <c r="C290"/>
  <c r="B290"/>
  <c r="A290"/>
  <c r="P289"/>
  <c r="O289"/>
  <c r="N289"/>
  <c r="M289"/>
  <c r="L289"/>
  <c r="K289"/>
  <c r="J289"/>
  <c r="I289"/>
  <c r="H289"/>
  <c r="H288" s="1"/>
  <c r="G289"/>
  <c r="F289"/>
  <c r="E289"/>
  <c r="D289"/>
  <c r="C289"/>
  <c r="B289"/>
  <c r="A289"/>
  <c r="P288"/>
  <c r="M288"/>
  <c r="G288"/>
  <c r="F288"/>
  <c r="C288"/>
  <c r="B288"/>
  <c r="A288"/>
  <c r="P287"/>
  <c r="O287"/>
  <c r="N287"/>
  <c r="M287"/>
  <c r="L287"/>
  <c r="K287"/>
  <c r="J287"/>
  <c r="I287"/>
  <c r="H287"/>
  <c r="H286" s="1"/>
  <c r="G287"/>
  <c r="F287"/>
  <c r="E287"/>
  <c r="D287"/>
  <c r="C287"/>
  <c r="B287"/>
  <c r="A287"/>
  <c r="P286"/>
  <c r="M286"/>
  <c r="G286"/>
  <c r="F286"/>
  <c r="C286"/>
  <c r="B286"/>
  <c r="A286"/>
  <c r="P285"/>
  <c r="O285"/>
  <c r="N285"/>
  <c r="M285"/>
  <c r="L285"/>
  <c r="K285"/>
  <c r="J285"/>
  <c r="I285"/>
  <c r="H285"/>
  <c r="G285"/>
  <c r="F285"/>
  <c r="E285"/>
  <c r="D285"/>
  <c r="C285"/>
  <c r="B285"/>
  <c r="A285"/>
  <c r="P284"/>
  <c r="O284"/>
  <c r="N284"/>
  <c r="M284"/>
  <c r="L284"/>
  <c r="K284"/>
  <c r="J284"/>
  <c r="I284"/>
  <c r="H284"/>
  <c r="G284"/>
  <c r="F284"/>
  <c r="E284"/>
  <c r="D284"/>
  <c r="C284"/>
  <c r="B284"/>
  <c r="A284"/>
  <c r="P283"/>
  <c r="P281" s="1"/>
  <c r="P280" s="1"/>
  <c r="O283"/>
  <c r="N283"/>
  <c r="M283"/>
  <c r="L283"/>
  <c r="K283"/>
  <c r="J283"/>
  <c r="I283"/>
  <c r="H283"/>
  <c r="G283"/>
  <c r="F283"/>
  <c r="E283"/>
  <c r="D283"/>
  <c r="C283"/>
  <c r="B283"/>
  <c r="A283"/>
  <c r="P282"/>
  <c r="O282"/>
  <c r="N282"/>
  <c r="M282"/>
  <c r="M281" s="1"/>
  <c r="M280" s="1"/>
  <c r="L282"/>
  <c r="K282"/>
  <c r="J282"/>
  <c r="I282"/>
  <c r="H282"/>
  <c r="H281" s="1"/>
  <c r="H280" s="1"/>
  <c r="G282"/>
  <c r="F282"/>
  <c r="E282"/>
  <c r="D282"/>
  <c r="C282"/>
  <c r="B282"/>
  <c r="A282"/>
  <c r="G281"/>
  <c r="G280" s="1"/>
  <c r="F281"/>
  <c r="F280" s="1"/>
  <c r="C281"/>
  <c r="B281"/>
  <c r="A281"/>
  <c r="C280"/>
  <c r="B280"/>
  <c r="A280"/>
  <c r="P279"/>
  <c r="O279"/>
  <c r="N279"/>
  <c r="M279"/>
  <c r="L279"/>
  <c r="K279"/>
  <c r="J279"/>
  <c r="I279"/>
  <c r="H279"/>
  <c r="G279"/>
  <c r="F279"/>
  <c r="E279"/>
  <c r="D279"/>
  <c r="C279"/>
  <c r="B279"/>
  <c r="A279"/>
  <c r="P278"/>
  <c r="P277" s="1"/>
  <c r="O278"/>
  <c r="N278"/>
  <c r="M278"/>
  <c r="M277" s="1"/>
  <c r="L278"/>
  <c r="K278"/>
  <c r="J278"/>
  <c r="I278"/>
  <c r="H278"/>
  <c r="H277" s="1"/>
  <c r="G278"/>
  <c r="F278"/>
  <c r="E278"/>
  <c r="D278"/>
  <c r="C278"/>
  <c r="B278"/>
  <c r="A278"/>
  <c r="G277"/>
  <c r="F277"/>
  <c r="C277"/>
  <c r="B277"/>
  <c r="A277"/>
  <c r="P276"/>
  <c r="O276"/>
  <c r="N276"/>
  <c r="M276"/>
  <c r="L276"/>
  <c r="K276"/>
  <c r="J276"/>
  <c r="I276"/>
  <c r="H276"/>
  <c r="G276"/>
  <c r="F276"/>
  <c r="E276"/>
  <c r="D276"/>
  <c r="C276"/>
  <c r="B276"/>
  <c r="A276"/>
  <c r="P275"/>
  <c r="O275"/>
  <c r="N275"/>
  <c r="M275"/>
  <c r="L275"/>
  <c r="K275"/>
  <c r="J275"/>
  <c r="I275"/>
  <c r="H275"/>
  <c r="G275"/>
  <c r="F275"/>
  <c r="E275"/>
  <c r="D275"/>
  <c r="C275"/>
  <c r="B275"/>
  <c r="A275"/>
  <c r="P274"/>
  <c r="P273" s="1"/>
  <c r="O274"/>
  <c r="N274"/>
  <c r="M274"/>
  <c r="L274"/>
  <c r="K274"/>
  <c r="J274"/>
  <c r="I274"/>
  <c r="H274"/>
  <c r="G274"/>
  <c r="F274"/>
  <c r="F273" s="1"/>
  <c r="E274"/>
  <c r="D274"/>
  <c r="C274"/>
  <c r="B274"/>
  <c r="A274"/>
  <c r="M273"/>
  <c r="H273"/>
  <c r="G273"/>
  <c r="C273"/>
  <c r="B273"/>
  <c r="A273"/>
  <c r="P272"/>
  <c r="O272"/>
  <c r="N272"/>
  <c r="M272"/>
  <c r="L272"/>
  <c r="K272"/>
  <c r="J272"/>
  <c r="I272"/>
  <c r="H272"/>
  <c r="G272"/>
  <c r="F272"/>
  <c r="E272"/>
  <c r="D272"/>
  <c r="C272"/>
  <c r="B272"/>
  <c r="A272"/>
  <c r="P271"/>
  <c r="P270" s="1"/>
  <c r="O271"/>
  <c r="N271"/>
  <c r="M271"/>
  <c r="L271"/>
  <c r="K271"/>
  <c r="J271"/>
  <c r="I271"/>
  <c r="H271"/>
  <c r="G271"/>
  <c r="F271"/>
  <c r="E271"/>
  <c r="D271"/>
  <c r="C271"/>
  <c r="B271"/>
  <c r="A271"/>
  <c r="M270"/>
  <c r="L270"/>
  <c r="K270"/>
  <c r="J270"/>
  <c r="I270"/>
  <c r="H270"/>
  <c r="G270"/>
  <c r="F270"/>
  <c r="E270"/>
  <c r="D270"/>
  <c r="C270"/>
  <c r="B270"/>
  <c r="A270"/>
  <c r="P269"/>
  <c r="O269"/>
  <c r="N269"/>
  <c r="M269"/>
  <c r="L269"/>
  <c r="K269"/>
  <c r="J269"/>
  <c r="I269"/>
  <c r="H269"/>
  <c r="G269"/>
  <c r="F269"/>
  <c r="E269"/>
  <c r="D269"/>
  <c r="C269"/>
  <c r="B269"/>
  <c r="A269"/>
  <c r="P268"/>
  <c r="O268"/>
  <c r="N268"/>
  <c r="M268"/>
  <c r="L268"/>
  <c r="K268"/>
  <c r="J268"/>
  <c r="I268"/>
  <c r="H268"/>
  <c r="G268"/>
  <c r="F268"/>
  <c r="E268"/>
  <c r="D268"/>
  <c r="C268"/>
  <c r="B268"/>
  <c r="A268"/>
  <c r="P267"/>
  <c r="P266" s="1"/>
  <c r="P265" s="1"/>
  <c r="P264" s="1"/>
  <c r="O267"/>
  <c r="N267"/>
  <c r="M267"/>
  <c r="L267"/>
  <c r="K267"/>
  <c r="J267"/>
  <c r="I267"/>
  <c r="H267"/>
  <c r="G267"/>
  <c r="F267"/>
  <c r="F266" s="1"/>
  <c r="E267"/>
  <c r="D267"/>
  <c r="C267"/>
  <c r="B267"/>
  <c r="A267"/>
  <c r="M266"/>
  <c r="M265" s="1"/>
  <c r="M264" s="1"/>
  <c r="H266"/>
  <c r="H265" s="1"/>
  <c r="H264" s="1"/>
  <c r="G266"/>
  <c r="G265" s="1"/>
  <c r="G264" s="1"/>
  <c r="C266"/>
  <c r="B266"/>
  <c r="A266"/>
  <c r="C265"/>
  <c r="B265"/>
  <c r="A265"/>
  <c r="C264"/>
  <c r="P263"/>
  <c r="O263"/>
  <c r="N263"/>
  <c r="M263"/>
  <c r="L263"/>
  <c r="K263"/>
  <c r="J263"/>
  <c r="I263"/>
  <c r="H263"/>
  <c r="H262" s="1"/>
  <c r="H261" s="1"/>
  <c r="H260" s="1"/>
  <c r="G263"/>
  <c r="G262" s="1"/>
  <c r="G261" s="1"/>
  <c r="G260" s="1"/>
  <c r="F263"/>
  <c r="F262" s="1"/>
  <c r="F261" s="1"/>
  <c r="F260" s="1"/>
  <c r="E263"/>
  <c r="D263"/>
  <c r="C263"/>
  <c r="B263"/>
  <c r="A263"/>
  <c r="P262"/>
  <c r="P261" s="1"/>
  <c r="P260" s="1"/>
  <c r="M262"/>
  <c r="M261" s="1"/>
  <c r="M260" s="1"/>
  <c r="C262"/>
  <c r="B262"/>
  <c r="A262"/>
  <c r="C261"/>
  <c r="B261"/>
  <c r="A261"/>
  <c r="C260"/>
  <c r="B260"/>
  <c r="A260"/>
  <c r="P259"/>
  <c r="P258" s="1"/>
  <c r="O259"/>
  <c r="N259"/>
  <c r="M259"/>
  <c r="G259"/>
  <c r="F259"/>
  <c r="E259"/>
  <c r="D259"/>
  <c r="C259"/>
  <c r="B259"/>
  <c r="A259"/>
  <c r="O258"/>
  <c r="N258"/>
  <c r="L258"/>
  <c r="K258"/>
  <c r="I258"/>
  <c r="H258"/>
  <c r="G258"/>
  <c r="F258"/>
  <c r="E258"/>
  <c r="D258"/>
  <c r="C258"/>
  <c r="B258"/>
  <c r="A258"/>
  <c r="P257"/>
  <c r="O257"/>
  <c r="N257"/>
  <c r="M257"/>
  <c r="L257"/>
  <c r="K257"/>
  <c r="J257"/>
  <c r="I257"/>
  <c r="H257"/>
  <c r="G257"/>
  <c r="F257"/>
  <c r="E257"/>
  <c r="D257"/>
  <c r="C257"/>
  <c r="B257"/>
  <c r="A257"/>
  <c r="P256"/>
  <c r="O256"/>
  <c r="N256"/>
  <c r="M256"/>
  <c r="L256"/>
  <c r="K256"/>
  <c r="J256"/>
  <c r="I256"/>
  <c r="H256"/>
  <c r="G256"/>
  <c r="F256"/>
  <c r="E256"/>
  <c r="D256"/>
  <c r="C256"/>
  <c r="B256"/>
  <c r="A256"/>
  <c r="P255"/>
  <c r="O255"/>
  <c r="N255"/>
  <c r="M255"/>
  <c r="L255"/>
  <c r="K255"/>
  <c r="J255"/>
  <c r="I255"/>
  <c r="H255"/>
  <c r="G255"/>
  <c r="F255"/>
  <c r="E255"/>
  <c r="D255"/>
  <c r="C255"/>
  <c r="B255"/>
  <c r="A255"/>
  <c r="P254"/>
  <c r="O254"/>
  <c r="N254"/>
  <c r="M254"/>
  <c r="M253" s="1"/>
  <c r="L254"/>
  <c r="L253" s="1"/>
  <c r="K254"/>
  <c r="J254"/>
  <c r="I254"/>
  <c r="H254"/>
  <c r="H253" s="1"/>
  <c r="H252" s="1"/>
  <c r="G254"/>
  <c r="G253" s="1"/>
  <c r="G252" s="1"/>
  <c r="F254"/>
  <c r="F253" s="1"/>
  <c r="F252" s="1"/>
  <c r="E254"/>
  <c r="D254"/>
  <c r="C254"/>
  <c r="B254"/>
  <c r="A254"/>
  <c r="P253"/>
  <c r="P252" s="1"/>
  <c r="O253"/>
  <c r="N253"/>
  <c r="K253"/>
  <c r="J253"/>
  <c r="I253"/>
  <c r="E253"/>
  <c r="D253"/>
  <c r="C253"/>
  <c r="B253"/>
  <c r="A253"/>
  <c r="C252"/>
  <c r="B252"/>
  <c r="A252"/>
  <c r="P251"/>
  <c r="O251"/>
  <c r="N251"/>
  <c r="M251"/>
  <c r="L251"/>
  <c r="K251"/>
  <c r="J251"/>
  <c r="I251"/>
  <c r="H251"/>
  <c r="G251"/>
  <c r="F251"/>
  <c r="E251"/>
  <c r="D251"/>
  <c r="C251"/>
  <c r="B251"/>
  <c r="A251"/>
  <c r="P250"/>
  <c r="P249" s="1"/>
  <c r="O250"/>
  <c r="N250"/>
  <c r="M250"/>
  <c r="M249" s="1"/>
  <c r="L250"/>
  <c r="K250"/>
  <c r="J250"/>
  <c r="I250"/>
  <c r="H250"/>
  <c r="H249" s="1"/>
  <c r="G250"/>
  <c r="G249" s="1"/>
  <c r="F250"/>
  <c r="E250"/>
  <c r="D250"/>
  <c r="C250"/>
  <c r="B250"/>
  <c r="A250"/>
  <c r="F249"/>
  <c r="C249"/>
  <c r="B249"/>
  <c r="A249"/>
  <c r="P248"/>
  <c r="O248"/>
  <c r="N248"/>
  <c r="M248"/>
  <c r="L248"/>
  <c r="K248"/>
  <c r="J248"/>
  <c r="I248"/>
  <c r="H248"/>
  <c r="G248"/>
  <c r="F248"/>
  <c r="E248"/>
  <c r="D248"/>
  <c r="C248"/>
  <c r="B248"/>
  <c r="A248"/>
  <c r="P247"/>
  <c r="O247"/>
  <c r="N247"/>
  <c r="M247"/>
  <c r="L247"/>
  <c r="K247"/>
  <c r="J247"/>
  <c r="I247"/>
  <c r="H247"/>
  <c r="G247"/>
  <c r="F247"/>
  <c r="E247"/>
  <c r="D247"/>
  <c r="C247"/>
  <c r="B247"/>
  <c r="A247"/>
  <c r="P246"/>
  <c r="P245" s="1"/>
  <c r="O246"/>
  <c r="N246"/>
  <c r="M246"/>
  <c r="L246"/>
  <c r="K246"/>
  <c r="J246"/>
  <c r="I246"/>
  <c r="H246"/>
  <c r="G246"/>
  <c r="F246"/>
  <c r="F245" s="1"/>
  <c r="E246"/>
  <c r="D246"/>
  <c r="C246"/>
  <c r="B246"/>
  <c r="A246"/>
  <c r="M245"/>
  <c r="H245"/>
  <c r="G245"/>
  <c r="C245"/>
  <c r="B245"/>
  <c r="A245"/>
  <c r="P244"/>
  <c r="O244"/>
  <c r="N244"/>
  <c r="M244"/>
  <c r="L244"/>
  <c r="K244"/>
  <c r="J244"/>
  <c r="I244"/>
  <c r="H244"/>
  <c r="G244"/>
  <c r="F244"/>
  <c r="E244"/>
  <c r="D244"/>
  <c r="C244"/>
  <c r="B244"/>
  <c r="A244"/>
  <c r="P243"/>
  <c r="O243"/>
  <c r="N243"/>
  <c r="M243"/>
  <c r="L243"/>
  <c r="K243"/>
  <c r="J243"/>
  <c r="I243"/>
  <c r="H243"/>
  <c r="G243"/>
  <c r="F243"/>
  <c r="E243"/>
  <c r="D243"/>
  <c r="C243"/>
  <c r="B243"/>
  <c r="A243"/>
  <c r="P242"/>
  <c r="O242"/>
  <c r="N242"/>
  <c r="M242"/>
  <c r="L242"/>
  <c r="K242"/>
  <c r="J242"/>
  <c r="I242"/>
  <c r="H242"/>
  <c r="G242"/>
  <c r="F242"/>
  <c r="E242"/>
  <c r="D242"/>
  <c r="C242"/>
  <c r="B242"/>
  <c r="A242"/>
  <c r="P241"/>
  <c r="O241"/>
  <c r="N241"/>
  <c r="M241"/>
  <c r="L241"/>
  <c r="K241"/>
  <c r="J241"/>
  <c r="I241"/>
  <c r="H241"/>
  <c r="G241"/>
  <c r="F241"/>
  <c r="E241"/>
  <c r="D241"/>
  <c r="C241"/>
  <c r="B241"/>
  <c r="A241"/>
  <c r="P240"/>
  <c r="P239" s="1"/>
  <c r="P238" s="1"/>
  <c r="P237" s="1"/>
  <c r="O240"/>
  <c r="N240"/>
  <c r="M240"/>
  <c r="M239" s="1"/>
  <c r="M238" s="1"/>
  <c r="L240"/>
  <c r="K240"/>
  <c r="J240"/>
  <c r="I240"/>
  <c r="H240"/>
  <c r="H239" s="1"/>
  <c r="H238" s="1"/>
  <c r="H237" s="1"/>
  <c r="G240"/>
  <c r="G239" s="1"/>
  <c r="G238" s="1"/>
  <c r="G237" s="1"/>
  <c r="F240"/>
  <c r="E240"/>
  <c r="D240"/>
  <c r="C240"/>
  <c r="B240"/>
  <c r="A240"/>
  <c r="F239"/>
  <c r="C239"/>
  <c r="B239"/>
  <c r="A239"/>
  <c r="C238"/>
  <c r="B238"/>
  <c r="A238"/>
  <c r="C237"/>
  <c r="N236"/>
  <c r="M236"/>
  <c r="L236"/>
  <c r="K236"/>
  <c r="J236"/>
  <c r="I236"/>
  <c r="H236"/>
  <c r="G236"/>
  <c r="F236"/>
  <c r="E236"/>
  <c r="D236"/>
  <c r="C236"/>
  <c r="B236"/>
  <c r="A236"/>
  <c r="P235"/>
  <c r="O235"/>
  <c r="N235"/>
  <c r="M235"/>
  <c r="L235"/>
  <c r="K235"/>
  <c r="J235"/>
  <c r="I235"/>
  <c r="H235"/>
  <c r="G235"/>
  <c r="F235"/>
  <c r="E235"/>
  <c r="D235"/>
  <c r="C235"/>
  <c r="B235"/>
  <c r="A235"/>
  <c r="N234"/>
  <c r="M234"/>
  <c r="L234"/>
  <c r="K234"/>
  <c r="J234"/>
  <c r="I234"/>
  <c r="H234"/>
  <c r="G234"/>
  <c r="F234"/>
  <c r="E234"/>
  <c r="D234"/>
  <c r="C234"/>
  <c r="B234"/>
  <c r="A234"/>
  <c r="P233"/>
  <c r="O233"/>
  <c r="N233"/>
  <c r="M233"/>
  <c r="L233"/>
  <c r="K233"/>
  <c r="J233"/>
  <c r="I233"/>
  <c r="H233"/>
  <c r="G233"/>
  <c r="F233"/>
  <c r="E233"/>
  <c r="D233"/>
  <c r="C233"/>
  <c r="B233"/>
  <c r="A233"/>
  <c r="N232"/>
  <c r="M232"/>
  <c r="L232"/>
  <c r="K232"/>
  <c r="J232"/>
  <c r="I232"/>
  <c r="H232"/>
  <c r="G232"/>
  <c r="F232"/>
  <c r="E232"/>
  <c r="D232"/>
  <c r="C232"/>
  <c r="B232"/>
  <c r="A232"/>
  <c r="N231"/>
  <c r="M231"/>
  <c r="L231"/>
  <c r="K231"/>
  <c r="J231"/>
  <c r="I231"/>
  <c r="H231"/>
  <c r="G231"/>
  <c r="F231"/>
  <c r="E231"/>
  <c r="D231"/>
  <c r="C231"/>
  <c r="B231"/>
  <c r="A231"/>
  <c r="N230"/>
  <c r="M230"/>
  <c r="L230"/>
  <c r="K230"/>
  <c r="J230"/>
  <c r="I230"/>
  <c r="H230"/>
  <c r="G230"/>
  <c r="F230"/>
  <c r="E230"/>
  <c r="D230"/>
  <c r="C230"/>
  <c r="B230"/>
  <c r="A230"/>
  <c r="N229"/>
  <c r="M229"/>
  <c r="M228" s="1"/>
  <c r="L229"/>
  <c r="K229"/>
  <c r="J229"/>
  <c r="I229"/>
  <c r="H229"/>
  <c r="H228" s="1"/>
  <c r="G229"/>
  <c r="G228" s="1"/>
  <c r="F229"/>
  <c r="E229"/>
  <c r="D229"/>
  <c r="C229"/>
  <c r="B229"/>
  <c r="A229"/>
  <c r="F228"/>
  <c r="C228"/>
  <c r="B228"/>
  <c r="A228"/>
  <c r="N227"/>
  <c r="M227"/>
  <c r="M226" s="1"/>
  <c r="L227"/>
  <c r="K227"/>
  <c r="J227"/>
  <c r="I227"/>
  <c r="H227"/>
  <c r="H226" s="1"/>
  <c r="G227"/>
  <c r="G226" s="1"/>
  <c r="F227"/>
  <c r="E227"/>
  <c r="D227"/>
  <c r="C227"/>
  <c r="B227"/>
  <c r="A227"/>
  <c r="F226"/>
  <c r="C226"/>
  <c r="B226"/>
  <c r="A226"/>
  <c r="N225"/>
  <c r="M225"/>
  <c r="M224" s="1"/>
  <c r="M223" s="1"/>
  <c r="L225"/>
  <c r="K225"/>
  <c r="J225"/>
  <c r="I225"/>
  <c r="H225"/>
  <c r="H224" s="1"/>
  <c r="H223" s="1"/>
  <c r="G225"/>
  <c r="G224" s="1"/>
  <c r="G223" s="1"/>
  <c r="F225"/>
  <c r="E225"/>
  <c r="D225"/>
  <c r="C225"/>
  <c r="B225"/>
  <c r="A225"/>
  <c r="F224"/>
  <c r="F223" s="1"/>
  <c r="C224"/>
  <c r="B224"/>
  <c r="A224"/>
  <c r="C223"/>
  <c r="B223"/>
  <c r="A223"/>
  <c r="P222"/>
  <c r="O222"/>
  <c r="N222"/>
  <c r="M222"/>
  <c r="L222"/>
  <c r="K222"/>
  <c r="J222"/>
  <c r="I222"/>
  <c r="H222"/>
  <c r="G222"/>
  <c r="F222"/>
  <c r="E222"/>
  <c r="D222"/>
  <c r="C222"/>
  <c r="B222"/>
  <c r="A222"/>
  <c r="N221"/>
  <c r="M221"/>
  <c r="L221"/>
  <c r="K221"/>
  <c r="J221"/>
  <c r="I221"/>
  <c r="H221"/>
  <c r="G221"/>
  <c r="F221"/>
  <c r="E221"/>
  <c r="D221"/>
  <c r="C221"/>
  <c r="B221"/>
  <c r="A221"/>
  <c r="N220"/>
  <c r="M220"/>
  <c r="L220"/>
  <c r="K220"/>
  <c r="J220"/>
  <c r="I220"/>
  <c r="H220"/>
  <c r="G220"/>
  <c r="F220"/>
  <c r="E220"/>
  <c r="D220"/>
  <c r="C220"/>
  <c r="B220"/>
  <c r="A220"/>
  <c r="N219"/>
  <c r="M219"/>
  <c r="L219"/>
  <c r="K219"/>
  <c r="J219"/>
  <c r="I219"/>
  <c r="H219"/>
  <c r="G219"/>
  <c r="F219"/>
  <c r="E219"/>
  <c r="D219"/>
  <c r="C219"/>
  <c r="B219"/>
  <c r="A219"/>
  <c r="N218"/>
  <c r="M218"/>
  <c r="M217" s="1"/>
  <c r="L218"/>
  <c r="K218"/>
  <c r="J218"/>
  <c r="I218"/>
  <c r="H218"/>
  <c r="H217" s="1"/>
  <c r="G218"/>
  <c r="G217" s="1"/>
  <c r="F218"/>
  <c r="E218"/>
  <c r="D218"/>
  <c r="C218"/>
  <c r="B218"/>
  <c r="A218"/>
  <c r="F217"/>
  <c r="C217"/>
  <c r="B217"/>
  <c r="A217"/>
  <c r="P216"/>
  <c r="P215" s="1"/>
  <c r="P214" s="1"/>
  <c r="O216"/>
  <c r="N216"/>
  <c r="M216"/>
  <c r="M215" s="1"/>
  <c r="M214" s="1"/>
  <c r="L216"/>
  <c r="K216"/>
  <c r="J216"/>
  <c r="I216"/>
  <c r="H216"/>
  <c r="H215" s="1"/>
  <c r="H214" s="1"/>
  <c r="G216"/>
  <c r="G215" s="1"/>
  <c r="G214" s="1"/>
  <c r="F216"/>
  <c r="E216"/>
  <c r="D216"/>
  <c r="C216"/>
  <c r="B216"/>
  <c r="A216"/>
  <c r="F215"/>
  <c r="F214" s="1"/>
  <c r="C215"/>
  <c r="B215"/>
  <c r="A215"/>
  <c r="C214"/>
  <c r="B214"/>
  <c r="A214"/>
  <c r="N213"/>
  <c r="I213"/>
  <c r="H213"/>
  <c r="H212" s="1"/>
  <c r="G213"/>
  <c r="F213"/>
  <c r="F212" s="1"/>
  <c r="E213"/>
  <c r="D213"/>
  <c r="C213"/>
  <c r="B213"/>
  <c r="A213"/>
  <c r="G212"/>
  <c r="C212"/>
  <c r="B212"/>
  <c r="A212"/>
  <c r="P211"/>
  <c r="O211"/>
  <c r="N211"/>
  <c r="M211"/>
  <c r="L211"/>
  <c r="K211"/>
  <c r="J211"/>
  <c r="I211"/>
  <c r="H211"/>
  <c r="G211"/>
  <c r="F211"/>
  <c r="E211"/>
  <c r="D211"/>
  <c r="C211"/>
  <c r="B211"/>
  <c r="A211"/>
  <c r="N210"/>
  <c r="I210"/>
  <c r="H210"/>
  <c r="G210"/>
  <c r="F210"/>
  <c r="E210"/>
  <c r="D210"/>
  <c r="C210"/>
  <c r="B210"/>
  <c r="A210"/>
  <c r="P209"/>
  <c r="O209"/>
  <c r="N209"/>
  <c r="M209"/>
  <c r="L209"/>
  <c r="K209"/>
  <c r="J209"/>
  <c r="I209"/>
  <c r="H209"/>
  <c r="G209"/>
  <c r="F209"/>
  <c r="F207" s="1"/>
  <c r="E209"/>
  <c r="D209"/>
  <c r="C209"/>
  <c r="B209"/>
  <c r="A209"/>
  <c r="P208"/>
  <c r="P207" s="1"/>
  <c r="O208"/>
  <c r="N208"/>
  <c r="K208"/>
  <c r="J208"/>
  <c r="I208"/>
  <c r="H208"/>
  <c r="G208"/>
  <c r="F208"/>
  <c r="E208"/>
  <c r="D208"/>
  <c r="C208"/>
  <c r="B208"/>
  <c r="A208"/>
  <c r="O207"/>
  <c r="N207"/>
  <c r="C207"/>
  <c r="B207"/>
  <c r="A207"/>
  <c r="P206"/>
  <c r="O206"/>
  <c r="N206"/>
  <c r="K206"/>
  <c r="J206"/>
  <c r="I206"/>
  <c r="H206"/>
  <c r="G206"/>
  <c r="F206"/>
  <c r="E206"/>
  <c r="D206"/>
  <c r="C206"/>
  <c r="B206"/>
  <c r="A206"/>
  <c r="P205"/>
  <c r="O205"/>
  <c r="N205"/>
  <c r="I205"/>
  <c r="H205"/>
  <c r="G205"/>
  <c r="F205"/>
  <c r="E205"/>
  <c r="D205"/>
  <c r="C205"/>
  <c r="B205"/>
  <c r="A205"/>
  <c r="P204"/>
  <c r="O204"/>
  <c r="N204"/>
  <c r="M204"/>
  <c r="L204"/>
  <c r="K204"/>
  <c r="J204"/>
  <c r="I204"/>
  <c r="H204"/>
  <c r="G204"/>
  <c r="F204"/>
  <c r="E204"/>
  <c r="D204"/>
  <c r="C204"/>
  <c r="B204"/>
  <c r="A204"/>
  <c r="P203"/>
  <c r="O203"/>
  <c r="N203"/>
  <c r="M203"/>
  <c r="L203"/>
  <c r="K203"/>
  <c r="J203"/>
  <c r="I203"/>
  <c r="H203"/>
  <c r="G203"/>
  <c r="F203"/>
  <c r="E203"/>
  <c r="D203"/>
  <c r="C203"/>
  <c r="B203"/>
  <c r="A203"/>
  <c r="P202"/>
  <c r="O202"/>
  <c r="N202"/>
  <c r="K202"/>
  <c r="J202"/>
  <c r="I202"/>
  <c r="H202"/>
  <c r="G202"/>
  <c r="F202"/>
  <c r="E202"/>
  <c r="D202"/>
  <c r="C202"/>
  <c r="B202"/>
  <c r="A202"/>
  <c r="P201"/>
  <c r="O201"/>
  <c r="N201"/>
  <c r="M201"/>
  <c r="L201"/>
  <c r="K201"/>
  <c r="J201"/>
  <c r="I201"/>
  <c r="H201"/>
  <c r="G201"/>
  <c r="F201"/>
  <c r="E201"/>
  <c r="D201"/>
  <c r="C201"/>
  <c r="B201"/>
  <c r="A201"/>
  <c r="P200"/>
  <c r="O200"/>
  <c r="N200"/>
  <c r="M200"/>
  <c r="L200"/>
  <c r="K200"/>
  <c r="J200"/>
  <c r="I200"/>
  <c r="H200"/>
  <c r="G200"/>
  <c r="F200"/>
  <c r="E200"/>
  <c r="D200"/>
  <c r="C200"/>
  <c r="B200"/>
  <c r="A200"/>
  <c r="P199"/>
  <c r="O199"/>
  <c r="N199"/>
  <c r="M199"/>
  <c r="L199"/>
  <c r="K199"/>
  <c r="J199"/>
  <c r="I199"/>
  <c r="H199"/>
  <c r="G199"/>
  <c r="F199"/>
  <c r="E199"/>
  <c r="D199"/>
  <c r="C199"/>
  <c r="B199"/>
  <c r="A199"/>
  <c r="P198"/>
  <c r="O198"/>
  <c r="N198"/>
  <c r="M198"/>
  <c r="L198"/>
  <c r="K198"/>
  <c r="J198"/>
  <c r="I198"/>
  <c r="H198"/>
  <c r="G198"/>
  <c r="F198"/>
  <c r="E198"/>
  <c r="D198"/>
  <c r="C198"/>
  <c r="B198"/>
  <c r="A198"/>
  <c r="P197"/>
  <c r="O197"/>
  <c r="N197"/>
  <c r="K197"/>
  <c r="J197"/>
  <c r="I197"/>
  <c r="H197"/>
  <c r="G197"/>
  <c r="F197"/>
  <c r="E197"/>
  <c r="D197"/>
  <c r="C197"/>
  <c r="B197"/>
  <c r="A197"/>
  <c r="P196"/>
  <c r="O196"/>
  <c r="N196"/>
  <c r="M196"/>
  <c r="L196"/>
  <c r="K196"/>
  <c r="J196"/>
  <c r="I196"/>
  <c r="H196"/>
  <c r="G196"/>
  <c r="F196"/>
  <c r="E196"/>
  <c r="D196"/>
  <c r="C196"/>
  <c r="B196"/>
  <c r="A196"/>
  <c r="P195"/>
  <c r="O195"/>
  <c r="N195"/>
  <c r="M195"/>
  <c r="L195"/>
  <c r="K195"/>
  <c r="J195"/>
  <c r="I195"/>
  <c r="H195"/>
  <c r="G195"/>
  <c r="F195"/>
  <c r="E195"/>
  <c r="D195"/>
  <c r="C195"/>
  <c r="B195"/>
  <c r="A195"/>
  <c r="P194"/>
  <c r="O194"/>
  <c r="N194"/>
  <c r="M194"/>
  <c r="L194"/>
  <c r="K194"/>
  <c r="J194"/>
  <c r="I194"/>
  <c r="H194"/>
  <c r="G194"/>
  <c r="F194"/>
  <c r="E194"/>
  <c r="D194"/>
  <c r="C194"/>
  <c r="B194"/>
  <c r="A194"/>
  <c r="P193"/>
  <c r="P192" s="1"/>
  <c r="O193"/>
  <c r="N193"/>
  <c r="M193"/>
  <c r="M192" s="1"/>
  <c r="L193"/>
  <c r="K193"/>
  <c r="J193"/>
  <c r="I193"/>
  <c r="H193"/>
  <c r="H192" s="1"/>
  <c r="G193"/>
  <c r="G192" s="1"/>
  <c r="F193"/>
  <c r="F192" s="1"/>
  <c r="E193"/>
  <c r="D193"/>
  <c r="C193"/>
  <c r="B193"/>
  <c r="A193"/>
  <c r="O192"/>
  <c r="N192"/>
  <c r="C192"/>
  <c r="B192"/>
  <c r="A192"/>
  <c r="N191"/>
  <c r="I191"/>
  <c r="H191"/>
  <c r="G191"/>
  <c r="F191"/>
  <c r="E191"/>
  <c r="D191"/>
  <c r="C191"/>
  <c r="B191"/>
  <c r="A191"/>
  <c r="N190"/>
  <c r="I190"/>
  <c r="H190"/>
  <c r="G190"/>
  <c r="G189" s="1"/>
  <c r="F190"/>
  <c r="E190"/>
  <c r="D190"/>
  <c r="C190"/>
  <c r="B190"/>
  <c r="A190"/>
  <c r="O189"/>
  <c r="N189"/>
  <c r="C189"/>
  <c r="B189"/>
  <c r="A189"/>
  <c r="N188"/>
  <c r="I188"/>
  <c r="H188"/>
  <c r="G188"/>
  <c r="F188"/>
  <c r="E188"/>
  <c r="D188"/>
  <c r="C188"/>
  <c r="B188"/>
  <c r="A188"/>
  <c r="N187"/>
  <c r="I187"/>
  <c r="H187"/>
  <c r="G187"/>
  <c r="F187"/>
  <c r="E187"/>
  <c r="D187"/>
  <c r="C187"/>
  <c r="B187"/>
  <c r="A187"/>
  <c r="N186"/>
  <c r="I186"/>
  <c r="H186"/>
  <c r="G186"/>
  <c r="F186"/>
  <c r="E186"/>
  <c r="D186"/>
  <c r="C186"/>
  <c r="B186"/>
  <c r="A186"/>
  <c r="N185"/>
  <c r="I185"/>
  <c r="H185"/>
  <c r="G185"/>
  <c r="F185"/>
  <c r="E185"/>
  <c r="D185"/>
  <c r="C185"/>
  <c r="B185"/>
  <c r="A185"/>
  <c r="N184"/>
  <c r="I184"/>
  <c r="H184"/>
  <c r="G184"/>
  <c r="F184"/>
  <c r="E184"/>
  <c r="D184"/>
  <c r="C184"/>
  <c r="B184"/>
  <c r="A184"/>
  <c r="O183"/>
  <c r="N183"/>
  <c r="C183"/>
  <c r="B183"/>
  <c r="A183"/>
  <c r="P182"/>
  <c r="O182"/>
  <c r="N182"/>
  <c r="M182"/>
  <c r="L182"/>
  <c r="K182"/>
  <c r="J182"/>
  <c r="I182"/>
  <c r="H182"/>
  <c r="G182"/>
  <c r="F182"/>
  <c r="E182"/>
  <c r="D182"/>
  <c r="C182"/>
  <c r="B182"/>
  <c r="A182"/>
  <c r="P181"/>
  <c r="O181"/>
  <c r="N181"/>
  <c r="M181"/>
  <c r="L181"/>
  <c r="K181"/>
  <c r="J181"/>
  <c r="I181"/>
  <c r="H181"/>
  <c r="G181"/>
  <c r="F181"/>
  <c r="E181"/>
  <c r="D181"/>
  <c r="C181"/>
  <c r="B181"/>
  <c r="A181"/>
  <c r="P180"/>
  <c r="O180"/>
  <c r="N180"/>
  <c r="L180"/>
  <c r="I180"/>
  <c r="H180"/>
  <c r="G180"/>
  <c r="F180"/>
  <c r="E180"/>
  <c r="D180"/>
  <c r="C180"/>
  <c r="B180"/>
  <c r="A180"/>
  <c r="O179"/>
  <c r="N179"/>
  <c r="G179"/>
  <c r="C179"/>
  <c r="B179"/>
  <c r="A179"/>
  <c r="P178"/>
  <c r="O178"/>
  <c r="N178"/>
  <c r="M178"/>
  <c r="L178"/>
  <c r="K178"/>
  <c r="J178"/>
  <c r="I178"/>
  <c r="H178"/>
  <c r="G178"/>
  <c r="F178"/>
  <c r="E178"/>
  <c r="D178"/>
  <c r="C178"/>
  <c r="B178"/>
  <c r="A178"/>
  <c r="P177"/>
  <c r="O177"/>
  <c r="N177"/>
  <c r="L177"/>
  <c r="I177"/>
  <c r="H177"/>
  <c r="G177"/>
  <c r="F177"/>
  <c r="E177"/>
  <c r="D177"/>
  <c r="C177"/>
  <c r="B177"/>
  <c r="A177"/>
  <c r="P176"/>
  <c r="O176"/>
  <c r="N176"/>
  <c r="M176"/>
  <c r="L176"/>
  <c r="K176"/>
  <c r="J176"/>
  <c r="I176"/>
  <c r="H176"/>
  <c r="G176"/>
  <c r="F176"/>
  <c r="E176"/>
  <c r="D176"/>
  <c r="C176"/>
  <c r="B176"/>
  <c r="A176"/>
  <c r="P175"/>
  <c r="O175"/>
  <c r="N175"/>
  <c r="M175"/>
  <c r="L175"/>
  <c r="K175"/>
  <c r="J175"/>
  <c r="I175"/>
  <c r="H175"/>
  <c r="G175"/>
  <c r="F175"/>
  <c r="E175"/>
  <c r="D175"/>
  <c r="C175"/>
  <c r="B175"/>
  <c r="A175"/>
  <c r="P174"/>
  <c r="O174"/>
  <c r="N174"/>
  <c r="K174"/>
  <c r="J174"/>
  <c r="I174"/>
  <c r="H174"/>
  <c r="G174"/>
  <c r="G173" s="1"/>
  <c r="F174"/>
  <c r="E174"/>
  <c r="D174"/>
  <c r="C174"/>
  <c r="B174"/>
  <c r="A174"/>
  <c r="O173"/>
  <c r="N173"/>
  <c r="C173"/>
  <c r="B173"/>
  <c r="A173"/>
  <c r="P172"/>
  <c r="P171" s="1"/>
  <c r="O172"/>
  <c r="N172"/>
  <c r="K172"/>
  <c r="J172"/>
  <c r="I172"/>
  <c r="H172"/>
  <c r="H171" s="1"/>
  <c r="G172"/>
  <c r="G171" s="1"/>
  <c r="F172"/>
  <c r="F171" s="1"/>
  <c r="E172"/>
  <c r="D172"/>
  <c r="C172"/>
  <c r="B172"/>
  <c r="A172"/>
  <c r="O171"/>
  <c r="N171"/>
  <c r="C171"/>
  <c r="B171"/>
  <c r="A171"/>
  <c r="P170"/>
  <c r="O170"/>
  <c r="N170"/>
  <c r="M170"/>
  <c r="L170"/>
  <c r="K170"/>
  <c r="J170"/>
  <c r="I170"/>
  <c r="H170"/>
  <c r="G170"/>
  <c r="F170"/>
  <c r="E170"/>
  <c r="D170"/>
  <c r="C170"/>
  <c r="B170"/>
  <c r="A170"/>
  <c r="P169"/>
  <c r="O169"/>
  <c r="N169"/>
  <c r="L169"/>
  <c r="I169"/>
  <c r="H169"/>
  <c r="G169"/>
  <c r="F169"/>
  <c r="E169"/>
  <c r="D169"/>
  <c r="C169"/>
  <c r="B169"/>
  <c r="A169"/>
  <c r="P168"/>
  <c r="O168"/>
  <c r="N168"/>
  <c r="M168"/>
  <c r="L168"/>
  <c r="K168"/>
  <c r="J168"/>
  <c r="I168"/>
  <c r="H168"/>
  <c r="G168"/>
  <c r="F168"/>
  <c r="E168"/>
  <c r="D168"/>
  <c r="C168"/>
  <c r="B168"/>
  <c r="A168"/>
  <c r="P167"/>
  <c r="O167"/>
  <c r="N167"/>
  <c r="M167"/>
  <c r="L167"/>
  <c r="K167"/>
  <c r="J167"/>
  <c r="I167"/>
  <c r="H167"/>
  <c r="G167"/>
  <c r="F167"/>
  <c r="E167"/>
  <c r="D167"/>
  <c r="C167"/>
  <c r="B167"/>
  <c r="A167"/>
  <c r="P166"/>
  <c r="O166"/>
  <c r="N166"/>
  <c r="J166"/>
  <c r="I166"/>
  <c r="H166"/>
  <c r="G166"/>
  <c r="F166"/>
  <c r="E166"/>
  <c r="D166"/>
  <c r="C166"/>
  <c r="B166"/>
  <c r="A166"/>
  <c r="O165"/>
  <c r="N165"/>
  <c r="C165"/>
  <c r="B165"/>
  <c r="A165"/>
  <c r="P164"/>
  <c r="P163" s="1"/>
  <c r="O164"/>
  <c r="N164"/>
  <c r="M164"/>
  <c r="M163" s="1"/>
  <c r="L164"/>
  <c r="K164"/>
  <c r="J164"/>
  <c r="I164"/>
  <c r="H164"/>
  <c r="H163" s="1"/>
  <c r="G164"/>
  <c r="G163" s="1"/>
  <c r="F164"/>
  <c r="F163" s="1"/>
  <c r="E164"/>
  <c r="D164"/>
  <c r="C164"/>
  <c r="B164"/>
  <c r="A164"/>
  <c r="O163"/>
  <c r="N163"/>
  <c r="C163"/>
  <c r="B163"/>
  <c r="A163"/>
  <c r="P162"/>
  <c r="P161" s="1"/>
  <c r="O162"/>
  <c r="N162"/>
  <c r="K162"/>
  <c r="J162"/>
  <c r="I162"/>
  <c r="H162"/>
  <c r="H161" s="1"/>
  <c r="G162"/>
  <c r="G161" s="1"/>
  <c r="F162"/>
  <c r="F161" s="1"/>
  <c r="E162"/>
  <c r="D162"/>
  <c r="C162"/>
  <c r="B162"/>
  <c r="A162"/>
  <c r="O161"/>
  <c r="N161"/>
  <c r="C161"/>
  <c r="B161"/>
  <c r="A161"/>
  <c r="P160"/>
  <c r="P159" s="1"/>
  <c r="O160"/>
  <c r="N160"/>
  <c r="K160"/>
  <c r="J160"/>
  <c r="I160"/>
  <c r="H160"/>
  <c r="H159" s="1"/>
  <c r="G160"/>
  <c r="G159" s="1"/>
  <c r="F160"/>
  <c r="F159" s="1"/>
  <c r="E160"/>
  <c r="D160"/>
  <c r="C160"/>
  <c r="B160"/>
  <c r="A160"/>
  <c r="O159"/>
  <c r="N159"/>
  <c r="C159"/>
  <c r="B159"/>
  <c r="A159"/>
  <c r="P158"/>
  <c r="O158"/>
  <c r="N158"/>
  <c r="M158"/>
  <c r="L158"/>
  <c r="K158"/>
  <c r="J158"/>
  <c r="I158"/>
  <c r="H158"/>
  <c r="G158"/>
  <c r="F158"/>
  <c r="E158"/>
  <c r="D158"/>
  <c r="C158"/>
  <c r="B158"/>
  <c r="A158"/>
  <c r="P157"/>
  <c r="P156" s="1"/>
  <c r="O157"/>
  <c r="N157"/>
  <c r="M157"/>
  <c r="L157"/>
  <c r="K157"/>
  <c r="J157"/>
  <c r="I157"/>
  <c r="H157"/>
  <c r="G157"/>
  <c r="F157"/>
  <c r="E157"/>
  <c r="D157"/>
  <c r="C157"/>
  <c r="B157"/>
  <c r="A157"/>
  <c r="O156"/>
  <c r="N156"/>
  <c r="C156"/>
  <c r="B156"/>
  <c r="A156"/>
  <c r="N155"/>
  <c r="I155"/>
  <c r="H155"/>
  <c r="G155"/>
  <c r="F155"/>
  <c r="E155"/>
  <c r="D155"/>
  <c r="C155"/>
  <c r="B155"/>
  <c r="A155"/>
  <c r="N154"/>
  <c r="I154"/>
  <c r="H154"/>
  <c r="G154"/>
  <c r="F154"/>
  <c r="E154"/>
  <c r="D154"/>
  <c r="C154"/>
  <c r="B154"/>
  <c r="A154"/>
  <c r="O153"/>
  <c r="N153"/>
  <c r="C153"/>
  <c r="B153"/>
  <c r="A153"/>
  <c r="N152"/>
  <c r="I152"/>
  <c r="H152"/>
  <c r="G152"/>
  <c r="F152"/>
  <c r="E152"/>
  <c r="D152"/>
  <c r="C152"/>
  <c r="B152"/>
  <c r="A152"/>
  <c r="N151"/>
  <c r="I151"/>
  <c r="H151"/>
  <c r="G151"/>
  <c r="F151"/>
  <c r="E151"/>
  <c r="D151"/>
  <c r="C151"/>
  <c r="B151"/>
  <c r="A151"/>
  <c r="O150"/>
  <c r="N150"/>
  <c r="C150"/>
  <c r="B150"/>
  <c r="A150"/>
  <c r="N149"/>
  <c r="I149"/>
  <c r="H149"/>
  <c r="G149"/>
  <c r="F149"/>
  <c r="E149"/>
  <c r="D149"/>
  <c r="C149"/>
  <c r="B149"/>
  <c r="A149"/>
  <c r="N148"/>
  <c r="I148"/>
  <c r="H148"/>
  <c r="G148"/>
  <c r="F148"/>
  <c r="E148"/>
  <c r="D148"/>
  <c r="C148"/>
  <c r="B148"/>
  <c r="A148"/>
  <c r="O147"/>
  <c r="N147"/>
  <c r="C147"/>
  <c r="B147"/>
  <c r="A147"/>
  <c r="N146"/>
  <c r="I146"/>
  <c r="H146"/>
  <c r="G146"/>
  <c r="F146"/>
  <c r="E146"/>
  <c r="D146"/>
  <c r="C146"/>
  <c r="B146"/>
  <c r="A146"/>
  <c r="N145"/>
  <c r="I145"/>
  <c r="H145"/>
  <c r="G145"/>
  <c r="G144" s="1"/>
  <c r="F145"/>
  <c r="E145"/>
  <c r="D145"/>
  <c r="C145"/>
  <c r="B145"/>
  <c r="A145"/>
  <c r="O144"/>
  <c r="N144"/>
  <c r="C144"/>
  <c r="B144"/>
  <c r="A144"/>
  <c r="P143"/>
  <c r="O143"/>
  <c r="N143"/>
  <c r="K143"/>
  <c r="J143"/>
  <c r="I143"/>
  <c r="H143"/>
  <c r="G143"/>
  <c r="F143"/>
  <c r="E143"/>
  <c r="D143"/>
  <c r="C143"/>
  <c r="B143"/>
  <c r="A143"/>
  <c r="P142"/>
  <c r="O142"/>
  <c r="N142"/>
  <c r="K142"/>
  <c r="J142"/>
  <c r="I142"/>
  <c r="H142"/>
  <c r="G142"/>
  <c r="G141" s="1"/>
  <c r="F142"/>
  <c r="E142"/>
  <c r="D142"/>
  <c r="C142"/>
  <c r="B142"/>
  <c r="A142"/>
  <c r="O141"/>
  <c r="N141"/>
  <c r="C141"/>
  <c r="B141"/>
  <c r="A141"/>
  <c r="P140"/>
  <c r="O140"/>
  <c r="N140"/>
  <c r="I140"/>
  <c r="H140"/>
  <c r="G140"/>
  <c r="F140"/>
  <c r="E140"/>
  <c r="D140"/>
  <c r="C140"/>
  <c r="B140"/>
  <c r="A140"/>
  <c r="P139"/>
  <c r="P138" s="1"/>
  <c r="O139"/>
  <c r="N139"/>
  <c r="M139"/>
  <c r="L139"/>
  <c r="K139"/>
  <c r="J139"/>
  <c r="I139"/>
  <c r="H139"/>
  <c r="G139"/>
  <c r="F139"/>
  <c r="E139"/>
  <c r="D139"/>
  <c r="C139"/>
  <c r="B139"/>
  <c r="A139"/>
  <c r="O138"/>
  <c r="N138"/>
  <c r="C138"/>
  <c r="B138"/>
  <c r="A138"/>
  <c r="P137"/>
  <c r="O137"/>
  <c r="N137"/>
  <c r="M137"/>
  <c r="L137"/>
  <c r="K137"/>
  <c r="J137"/>
  <c r="I137"/>
  <c r="H137"/>
  <c r="G137"/>
  <c r="G135" s="1"/>
  <c r="F137"/>
  <c r="E137"/>
  <c r="D137"/>
  <c r="C137"/>
  <c r="B137"/>
  <c r="A137"/>
  <c r="P136"/>
  <c r="O136"/>
  <c r="N136"/>
  <c r="M136"/>
  <c r="L136"/>
  <c r="K136"/>
  <c r="J136"/>
  <c r="I136"/>
  <c r="H136"/>
  <c r="G136"/>
  <c r="F136"/>
  <c r="E136"/>
  <c r="D136"/>
  <c r="C136"/>
  <c r="B136"/>
  <c r="A136"/>
  <c r="O135"/>
  <c r="N135"/>
  <c r="M135"/>
  <c r="C135"/>
  <c r="B135"/>
  <c r="A135"/>
  <c r="P134"/>
  <c r="O134"/>
  <c r="N134"/>
  <c r="L134"/>
  <c r="I134"/>
  <c r="H134"/>
  <c r="G134"/>
  <c r="F134"/>
  <c r="E134"/>
  <c r="D134"/>
  <c r="C134"/>
  <c r="B134"/>
  <c r="A134"/>
  <c r="P133"/>
  <c r="O133"/>
  <c r="N133"/>
  <c r="J133"/>
  <c r="I133"/>
  <c r="H133"/>
  <c r="G133"/>
  <c r="F133"/>
  <c r="E133"/>
  <c r="D133"/>
  <c r="C133"/>
  <c r="B133"/>
  <c r="A133"/>
  <c r="P132"/>
  <c r="O132"/>
  <c r="N132"/>
  <c r="M132"/>
  <c r="L132"/>
  <c r="K132"/>
  <c r="J132"/>
  <c r="I132"/>
  <c r="H132"/>
  <c r="G132"/>
  <c r="F132"/>
  <c r="E132"/>
  <c r="D132"/>
  <c r="C132"/>
  <c r="B132"/>
  <c r="A132"/>
  <c r="P131"/>
  <c r="O131"/>
  <c r="N131"/>
  <c r="M131"/>
  <c r="L131"/>
  <c r="K131"/>
  <c r="J131"/>
  <c r="I131"/>
  <c r="H131"/>
  <c r="G131"/>
  <c r="F131"/>
  <c r="E131"/>
  <c r="D131"/>
  <c r="C131"/>
  <c r="B131"/>
  <c r="A131"/>
  <c r="P130"/>
  <c r="O130"/>
  <c r="N130"/>
  <c r="M130"/>
  <c r="L130"/>
  <c r="K130"/>
  <c r="J130"/>
  <c r="I130"/>
  <c r="H130"/>
  <c r="G130"/>
  <c r="F130"/>
  <c r="E130"/>
  <c r="D130"/>
  <c r="C130"/>
  <c r="B130"/>
  <c r="A130"/>
  <c r="O129"/>
  <c r="N129"/>
  <c r="C129"/>
  <c r="B129"/>
  <c r="A129"/>
  <c r="P128"/>
  <c r="O128"/>
  <c r="N128"/>
  <c r="M128"/>
  <c r="L128"/>
  <c r="K128"/>
  <c r="J128"/>
  <c r="I128"/>
  <c r="H128"/>
  <c r="G128"/>
  <c r="F128"/>
  <c r="E128"/>
  <c r="D128"/>
  <c r="C128"/>
  <c r="B128"/>
  <c r="A128"/>
  <c r="P127"/>
  <c r="O127"/>
  <c r="N127"/>
  <c r="M127"/>
  <c r="L127"/>
  <c r="K127"/>
  <c r="J127"/>
  <c r="I127"/>
  <c r="H127"/>
  <c r="G127"/>
  <c r="F127"/>
  <c r="E127"/>
  <c r="D127"/>
  <c r="C127"/>
  <c r="B127"/>
  <c r="A127"/>
  <c r="O126"/>
  <c r="N126"/>
  <c r="C126"/>
  <c r="B126"/>
  <c r="A126"/>
  <c r="P125"/>
  <c r="O125"/>
  <c r="N125"/>
  <c r="M125"/>
  <c r="L125"/>
  <c r="K125"/>
  <c r="J125"/>
  <c r="I125"/>
  <c r="H125"/>
  <c r="G125"/>
  <c r="F125"/>
  <c r="E125"/>
  <c r="D125"/>
  <c r="C125"/>
  <c r="B125"/>
  <c r="A125"/>
  <c r="P124"/>
  <c r="O124"/>
  <c r="N124"/>
  <c r="L124"/>
  <c r="I124"/>
  <c r="H124"/>
  <c r="G124"/>
  <c r="F124"/>
  <c r="E124"/>
  <c r="D124"/>
  <c r="C124"/>
  <c r="B124"/>
  <c r="A124"/>
  <c r="P123"/>
  <c r="O123"/>
  <c r="N123"/>
  <c r="M123"/>
  <c r="L123"/>
  <c r="K123"/>
  <c r="J123"/>
  <c r="I123"/>
  <c r="H123"/>
  <c r="G123"/>
  <c r="F123"/>
  <c r="E123"/>
  <c r="D123"/>
  <c r="C123"/>
  <c r="B123"/>
  <c r="A123"/>
  <c r="O122"/>
  <c r="N122"/>
  <c r="C122"/>
  <c r="B122"/>
  <c r="A122"/>
  <c r="P121"/>
  <c r="O121"/>
  <c r="N121"/>
  <c r="L121"/>
  <c r="I121"/>
  <c r="H121"/>
  <c r="G121"/>
  <c r="F121"/>
  <c r="E121"/>
  <c r="D121"/>
  <c r="C121"/>
  <c r="B121"/>
  <c r="A121"/>
  <c r="P120"/>
  <c r="O120"/>
  <c r="N120"/>
  <c r="M120"/>
  <c r="L120"/>
  <c r="K120"/>
  <c r="J120"/>
  <c r="I120"/>
  <c r="H120"/>
  <c r="H119" s="1"/>
  <c r="G120"/>
  <c r="F120"/>
  <c r="E120"/>
  <c r="D120"/>
  <c r="C120"/>
  <c r="B120"/>
  <c r="A120"/>
  <c r="O119"/>
  <c r="N119"/>
  <c r="C119"/>
  <c r="B119"/>
  <c r="A119"/>
  <c r="P118"/>
  <c r="O118"/>
  <c r="N118"/>
  <c r="M118"/>
  <c r="L118"/>
  <c r="K118"/>
  <c r="J118"/>
  <c r="I118"/>
  <c r="H118"/>
  <c r="G118"/>
  <c r="F118"/>
  <c r="E118"/>
  <c r="D118"/>
  <c r="C118"/>
  <c r="B118"/>
  <c r="A118"/>
  <c r="P117"/>
  <c r="O117"/>
  <c r="N117"/>
  <c r="M117"/>
  <c r="L117"/>
  <c r="K117"/>
  <c r="J117"/>
  <c r="I117"/>
  <c r="H117"/>
  <c r="G117"/>
  <c r="F117"/>
  <c r="E117"/>
  <c r="D117"/>
  <c r="C117"/>
  <c r="B117"/>
  <c r="A117"/>
  <c r="P116"/>
  <c r="O116"/>
  <c r="N116"/>
  <c r="M116"/>
  <c r="L116"/>
  <c r="K116"/>
  <c r="J116"/>
  <c r="I116"/>
  <c r="H116"/>
  <c r="G116"/>
  <c r="F116"/>
  <c r="E116"/>
  <c r="D116"/>
  <c r="C116"/>
  <c r="B116"/>
  <c r="A116"/>
  <c r="P115"/>
  <c r="O115"/>
  <c r="N115"/>
  <c r="M115"/>
  <c r="L115"/>
  <c r="K115"/>
  <c r="J115"/>
  <c r="I115"/>
  <c r="H115"/>
  <c r="G115"/>
  <c r="F115"/>
  <c r="E115"/>
  <c r="D115"/>
  <c r="C115"/>
  <c r="B115"/>
  <c r="A115"/>
  <c r="P114"/>
  <c r="O114"/>
  <c r="N114"/>
  <c r="M114"/>
  <c r="L114"/>
  <c r="K114"/>
  <c r="J114"/>
  <c r="I114"/>
  <c r="H114"/>
  <c r="G114"/>
  <c r="F114"/>
  <c r="E114"/>
  <c r="D114"/>
  <c r="C114"/>
  <c r="B114"/>
  <c r="A114"/>
  <c r="P113"/>
  <c r="O113"/>
  <c r="N113"/>
  <c r="L113"/>
  <c r="I113"/>
  <c r="H113"/>
  <c r="G113"/>
  <c r="F113"/>
  <c r="E113"/>
  <c r="D113"/>
  <c r="C113"/>
  <c r="B113"/>
  <c r="A113"/>
  <c r="O112"/>
  <c r="N112"/>
  <c r="C112"/>
  <c r="B112"/>
  <c r="A112"/>
  <c r="P111"/>
  <c r="O111"/>
  <c r="N111"/>
  <c r="M111"/>
  <c r="L111"/>
  <c r="K111"/>
  <c r="J111"/>
  <c r="I111"/>
  <c r="H111"/>
  <c r="G111"/>
  <c r="F111"/>
  <c r="E111"/>
  <c r="D111"/>
  <c r="C111"/>
  <c r="B111"/>
  <c r="A111"/>
  <c r="P110"/>
  <c r="P109" s="1"/>
  <c r="O110"/>
  <c r="N110"/>
  <c r="M110"/>
  <c r="L110"/>
  <c r="K110"/>
  <c r="J110"/>
  <c r="I110"/>
  <c r="H110"/>
  <c r="G110"/>
  <c r="F110"/>
  <c r="E110"/>
  <c r="D110"/>
  <c r="C110"/>
  <c r="B110"/>
  <c r="A110"/>
  <c r="O109"/>
  <c r="N109"/>
  <c r="C109"/>
  <c r="B109"/>
  <c r="A109"/>
  <c r="P108"/>
  <c r="O108"/>
  <c r="N108"/>
  <c r="L108"/>
  <c r="I108"/>
  <c r="H108"/>
  <c r="G108"/>
  <c r="F108"/>
  <c r="E108"/>
  <c r="D108"/>
  <c r="C108"/>
  <c r="B108"/>
  <c r="A108"/>
  <c r="P107"/>
  <c r="O107"/>
  <c r="N107"/>
  <c r="M107"/>
  <c r="L107"/>
  <c r="K107"/>
  <c r="J107"/>
  <c r="I107"/>
  <c r="H107"/>
  <c r="G107"/>
  <c r="F107"/>
  <c r="E107"/>
  <c r="D107"/>
  <c r="C107"/>
  <c r="B107"/>
  <c r="A107"/>
  <c r="P106"/>
  <c r="O106"/>
  <c r="N106"/>
  <c r="M106"/>
  <c r="L106"/>
  <c r="K106"/>
  <c r="J106"/>
  <c r="I106"/>
  <c r="H106"/>
  <c r="G106"/>
  <c r="F106"/>
  <c r="E106"/>
  <c r="D106"/>
  <c r="C106"/>
  <c r="B106"/>
  <c r="A106"/>
  <c r="P105"/>
  <c r="O105"/>
  <c r="N105"/>
  <c r="M105"/>
  <c r="L105"/>
  <c r="K105"/>
  <c r="J105"/>
  <c r="I105"/>
  <c r="H105"/>
  <c r="H104" s="1"/>
  <c r="G105"/>
  <c r="F105"/>
  <c r="E105"/>
  <c r="D105"/>
  <c r="C105"/>
  <c r="B105"/>
  <c r="A105"/>
  <c r="O104"/>
  <c r="N104"/>
  <c r="C104"/>
  <c r="B104"/>
  <c r="A104"/>
  <c r="P103"/>
  <c r="M103"/>
  <c r="H103"/>
  <c r="G103"/>
  <c r="F103"/>
  <c r="C103"/>
  <c r="B103"/>
  <c r="A103"/>
  <c r="P102"/>
  <c r="O102"/>
  <c r="N102"/>
  <c r="M102"/>
  <c r="L102"/>
  <c r="K102"/>
  <c r="J102"/>
  <c r="I102"/>
  <c r="H102"/>
  <c r="G102"/>
  <c r="F102"/>
  <c r="E102"/>
  <c r="D102"/>
  <c r="C102"/>
  <c r="B102"/>
  <c r="A102"/>
  <c r="P101"/>
  <c r="O101"/>
  <c r="N101"/>
  <c r="M101"/>
  <c r="L101"/>
  <c r="K101"/>
  <c r="J101"/>
  <c r="I101"/>
  <c r="H101"/>
  <c r="G101"/>
  <c r="F101"/>
  <c r="E101"/>
  <c r="D101"/>
  <c r="C101"/>
  <c r="B101"/>
  <c r="A101"/>
  <c r="P100"/>
  <c r="O100"/>
  <c r="N100"/>
  <c r="M100"/>
  <c r="L100"/>
  <c r="K100"/>
  <c r="J100"/>
  <c r="I100"/>
  <c r="H100"/>
  <c r="G100"/>
  <c r="F100"/>
  <c r="E100"/>
  <c r="D100"/>
  <c r="C100"/>
  <c r="B100"/>
  <c r="A100"/>
  <c r="P99"/>
  <c r="O99"/>
  <c r="N99"/>
  <c r="M99"/>
  <c r="L99"/>
  <c r="K99"/>
  <c r="J99"/>
  <c r="I99"/>
  <c r="H99"/>
  <c r="G99"/>
  <c r="F99"/>
  <c r="E99"/>
  <c r="D99"/>
  <c r="C99"/>
  <c r="B99"/>
  <c r="A99"/>
  <c r="P98"/>
  <c r="O98"/>
  <c r="N98"/>
  <c r="M98"/>
  <c r="L98"/>
  <c r="K98"/>
  <c r="J98"/>
  <c r="I98"/>
  <c r="H98"/>
  <c r="G98"/>
  <c r="F98"/>
  <c r="E98"/>
  <c r="D98"/>
  <c r="C98"/>
  <c r="B98"/>
  <c r="A98"/>
  <c r="P97"/>
  <c r="O97"/>
  <c r="N97"/>
  <c r="M97"/>
  <c r="L97"/>
  <c r="K97"/>
  <c r="J97"/>
  <c r="I97"/>
  <c r="H97"/>
  <c r="G97"/>
  <c r="F97"/>
  <c r="E97"/>
  <c r="D97"/>
  <c r="C97"/>
  <c r="B97"/>
  <c r="A97"/>
  <c r="P96"/>
  <c r="O96"/>
  <c r="N96"/>
  <c r="M96"/>
  <c r="L96"/>
  <c r="K96"/>
  <c r="J96"/>
  <c r="I96"/>
  <c r="H96"/>
  <c r="G96"/>
  <c r="F96"/>
  <c r="E96"/>
  <c r="D96"/>
  <c r="C96"/>
  <c r="B96"/>
  <c r="A96"/>
  <c r="P95"/>
  <c r="O95"/>
  <c r="N95"/>
  <c r="M95"/>
  <c r="L95"/>
  <c r="K95"/>
  <c r="J95"/>
  <c r="I95"/>
  <c r="H95"/>
  <c r="G95"/>
  <c r="F95"/>
  <c r="E95"/>
  <c r="D95"/>
  <c r="C95"/>
  <c r="B95"/>
  <c r="A95"/>
  <c r="P94"/>
  <c r="O94"/>
  <c r="N94"/>
  <c r="M94"/>
  <c r="L94"/>
  <c r="K94"/>
  <c r="J94"/>
  <c r="I94"/>
  <c r="H94"/>
  <c r="G94"/>
  <c r="F94"/>
  <c r="E94"/>
  <c r="D94"/>
  <c r="C94"/>
  <c r="B94"/>
  <c r="A94"/>
  <c r="P93"/>
  <c r="O93"/>
  <c r="N93"/>
  <c r="M93"/>
  <c r="L93"/>
  <c r="K93"/>
  <c r="J93"/>
  <c r="I93"/>
  <c r="H93"/>
  <c r="G93"/>
  <c r="F93"/>
  <c r="E93"/>
  <c r="D93"/>
  <c r="C93"/>
  <c r="B93"/>
  <c r="A93"/>
  <c r="P92"/>
  <c r="O92"/>
  <c r="N92"/>
  <c r="M92"/>
  <c r="L92"/>
  <c r="K92"/>
  <c r="J92"/>
  <c r="I92"/>
  <c r="H92"/>
  <c r="G92"/>
  <c r="F92"/>
  <c r="E92"/>
  <c r="D92"/>
  <c r="C92"/>
  <c r="B92"/>
  <c r="A92"/>
  <c r="P91"/>
  <c r="O91"/>
  <c r="N91"/>
  <c r="M91"/>
  <c r="L91"/>
  <c r="K91"/>
  <c r="J91"/>
  <c r="I91"/>
  <c r="H91"/>
  <c r="G91"/>
  <c r="F91"/>
  <c r="E91"/>
  <c r="D91"/>
  <c r="C91"/>
  <c r="B91"/>
  <c r="A91"/>
  <c r="P90"/>
  <c r="O90"/>
  <c r="N90"/>
  <c r="M90"/>
  <c r="L90"/>
  <c r="K90"/>
  <c r="J90"/>
  <c r="I90"/>
  <c r="H90"/>
  <c r="G90"/>
  <c r="F90"/>
  <c r="E90"/>
  <c r="D90"/>
  <c r="C90"/>
  <c r="B90"/>
  <c r="A90"/>
  <c r="P89"/>
  <c r="O89"/>
  <c r="N89"/>
  <c r="M89"/>
  <c r="L89"/>
  <c r="K89"/>
  <c r="J89"/>
  <c r="I89"/>
  <c r="H89"/>
  <c r="G89"/>
  <c r="F89"/>
  <c r="E89"/>
  <c r="D89"/>
  <c r="C89"/>
  <c r="B89"/>
  <c r="A89"/>
  <c r="P88"/>
  <c r="O88"/>
  <c r="N88"/>
  <c r="M88"/>
  <c r="L88"/>
  <c r="K88"/>
  <c r="J88"/>
  <c r="I88"/>
  <c r="H88"/>
  <c r="G88"/>
  <c r="F88"/>
  <c r="E88"/>
  <c r="D88"/>
  <c r="C88"/>
  <c r="B88"/>
  <c r="A88"/>
  <c r="P87"/>
  <c r="O87"/>
  <c r="N87"/>
  <c r="M87"/>
  <c r="M86" s="1"/>
  <c r="L87"/>
  <c r="K87"/>
  <c r="J87"/>
  <c r="I87"/>
  <c r="H87"/>
  <c r="H86" s="1"/>
  <c r="G87"/>
  <c r="G86" s="1"/>
  <c r="F87"/>
  <c r="F86" s="1"/>
  <c r="E87"/>
  <c r="D87"/>
  <c r="C87"/>
  <c r="B87"/>
  <c r="A87"/>
  <c r="P86"/>
  <c r="C86"/>
  <c r="B86"/>
  <c r="A86"/>
  <c r="P85"/>
  <c r="O85"/>
  <c r="N85"/>
  <c r="M85"/>
  <c r="L85"/>
  <c r="K85"/>
  <c r="J85"/>
  <c r="I85"/>
  <c r="H85"/>
  <c r="G85"/>
  <c r="F85"/>
  <c r="E85"/>
  <c r="D85"/>
  <c r="C85"/>
  <c r="B85"/>
  <c r="A85"/>
  <c r="P84"/>
  <c r="O84"/>
  <c r="N84"/>
  <c r="M84"/>
  <c r="L84"/>
  <c r="K84"/>
  <c r="J84"/>
  <c r="I84"/>
  <c r="H84"/>
  <c r="G84"/>
  <c r="F84"/>
  <c r="E84"/>
  <c r="D84"/>
  <c r="C84"/>
  <c r="B84"/>
  <c r="A84"/>
  <c r="P83"/>
  <c r="O83"/>
  <c r="N83"/>
  <c r="M83"/>
  <c r="L83"/>
  <c r="K83"/>
  <c r="J83"/>
  <c r="I83"/>
  <c r="H83"/>
  <c r="G83"/>
  <c r="F83"/>
  <c r="E83"/>
  <c r="D83"/>
  <c r="C83"/>
  <c r="B83"/>
  <c r="A83"/>
  <c r="P82"/>
  <c r="O82"/>
  <c r="N82"/>
  <c r="M82"/>
  <c r="L82"/>
  <c r="K82"/>
  <c r="J82"/>
  <c r="I82"/>
  <c r="H82"/>
  <c r="G82"/>
  <c r="F82"/>
  <c r="E82"/>
  <c r="D82"/>
  <c r="C82"/>
  <c r="B82"/>
  <c r="A82"/>
  <c r="P81"/>
  <c r="O81"/>
  <c r="N81"/>
  <c r="M81"/>
  <c r="L81"/>
  <c r="K81"/>
  <c r="J81"/>
  <c r="I81"/>
  <c r="H81"/>
  <c r="G81"/>
  <c r="F81"/>
  <c r="E81"/>
  <c r="D81"/>
  <c r="C81"/>
  <c r="B81"/>
  <c r="A81"/>
  <c r="P80"/>
  <c r="O80"/>
  <c r="N80"/>
  <c r="M80"/>
  <c r="L80"/>
  <c r="K80"/>
  <c r="J80"/>
  <c r="I80"/>
  <c r="H80"/>
  <c r="G80"/>
  <c r="F80"/>
  <c r="E80"/>
  <c r="D80"/>
  <c r="C80"/>
  <c r="B80"/>
  <c r="A80"/>
  <c r="P79"/>
  <c r="O79"/>
  <c r="N79"/>
  <c r="M79"/>
  <c r="L79"/>
  <c r="K79"/>
  <c r="J79"/>
  <c r="I79"/>
  <c r="H79"/>
  <c r="G79"/>
  <c r="F79"/>
  <c r="E79"/>
  <c r="D79"/>
  <c r="C79"/>
  <c r="B79"/>
  <c r="A79"/>
  <c r="P78"/>
  <c r="O78"/>
  <c r="N78"/>
  <c r="M78"/>
  <c r="L78"/>
  <c r="K78"/>
  <c r="J78"/>
  <c r="I78"/>
  <c r="H78"/>
  <c r="G78"/>
  <c r="F78"/>
  <c r="E78"/>
  <c r="D78"/>
  <c r="C78"/>
  <c r="B78"/>
  <c r="A78"/>
  <c r="P77"/>
  <c r="O77"/>
  <c r="N77"/>
  <c r="M77"/>
  <c r="L77"/>
  <c r="K77"/>
  <c r="J77"/>
  <c r="I77"/>
  <c r="H77"/>
  <c r="G77"/>
  <c r="F77"/>
  <c r="E77"/>
  <c r="D77"/>
  <c r="C77"/>
  <c r="B77"/>
  <c r="A77"/>
  <c r="P76"/>
  <c r="O76"/>
  <c r="N76"/>
  <c r="M76"/>
  <c r="L76"/>
  <c r="K76"/>
  <c r="J76"/>
  <c r="I76"/>
  <c r="H76"/>
  <c r="H75" s="1"/>
  <c r="G76"/>
  <c r="G75" s="1"/>
  <c r="F76"/>
  <c r="F75" s="1"/>
  <c r="E76"/>
  <c r="D76"/>
  <c r="C76"/>
  <c r="B76"/>
  <c r="A76"/>
  <c r="P75"/>
  <c r="M75"/>
  <c r="C75"/>
  <c r="B75"/>
  <c r="A75"/>
  <c r="P74"/>
  <c r="O74"/>
  <c r="N74"/>
  <c r="M74"/>
  <c r="L74"/>
  <c r="K74"/>
  <c r="J74"/>
  <c r="I74"/>
  <c r="H74"/>
  <c r="G74"/>
  <c r="F74"/>
  <c r="E74"/>
  <c r="D74"/>
  <c r="C74"/>
  <c r="B74"/>
  <c r="A74"/>
  <c r="P73"/>
  <c r="O73"/>
  <c r="N73"/>
  <c r="M73"/>
  <c r="L73"/>
  <c r="K73"/>
  <c r="J73"/>
  <c r="I73"/>
  <c r="H73"/>
  <c r="G73"/>
  <c r="F73"/>
  <c r="E73"/>
  <c r="D73"/>
  <c r="C73"/>
  <c r="B73"/>
  <c r="A73"/>
  <c r="P72"/>
  <c r="O72"/>
  <c r="N72"/>
  <c r="M72"/>
  <c r="L72"/>
  <c r="K72"/>
  <c r="J72"/>
  <c r="I72"/>
  <c r="H72"/>
  <c r="G72"/>
  <c r="F72"/>
  <c r="E72"/>
  <c r="D72"/>
  <c r="C72"/>
  <c r="B72"/>
  <c r="A72"/>
  <c r="P71"/>
  <c r="O71"/>
  <c r="N71"/>
  <c r="M71"/>
  <c r="L71"/>
  <c r="K71"/>
  <c r="J71"/>
  <c r="I71"/>
  <c r="H71"/>
  <c r="G71"/>
  <c r="F71"/>
  <c r="E71"/>
  <c r="D71"/>
  <c r="C71"/>
  <c r="B71"/>
  <c r="A71"/>
  <c r="P70"/>
  <c r="O70"/>
  <c r="N70"/>
  <c r="M70"/>
  <c r="L70"/>
  <c r="K70"/>
  <c r="J70"/>
  <c r="I70"/>
  <c r="H70"/>
  <c r="G70"/>
  <c r="F70"/>
  <c r="E70"/>
  <c r="D70"/>
  <c r="C70"/>
  <c r="B70"/>
  <c r="A70"/>
  <c r="P69"/>
  <c r="O69"/>
  <c r="N69"/>
  <c r="M69"/>
  <c r="L69"/>
  <c r="K69"/>
  <c r="J69"/>
  <c r="I69"/>
  <c r="H69"/>
  <c r="G69"/>
  <c r="F69"/>
  <c r="E69"/>
  <c r="D69"/>
  <c r="C69"/>
  <c r="B69"/>
  <c r="A69"/>
  <c r="P68"/>
  <c r="O68"/>
  <c r="N68"/>
  <c r="M68"/>
  <c r="L68"/>
  <c r="K68"/>
  <c r="J68"/>
  <c r="I68"/>
  <c r="H68"/>
  <c r="G68"/>
  <c r="F68"/>
  <c r="E68"/>
  <c r="D68"/>
  <c r="C68"/>
  <c r="B68"/>
  <c r="A68"/>
  <c r="P67"/>
  <c r="O67"/>
  <c r="N67"/>
  <c r="M67"/>
  <c r="L67"/>
  <c r="K67"/>
  <c r="J67"/>
  <c r="I67"/>
  <c r="H67"/>
  <c r="G67"/>
  <c r="F67"/>
  <c r="E67"/>
  <c r="D67"/>
  <c r="C67"/>
  <c r="B67"/>
  <c r="A67"/>
  <c r="P66"/>
  <c r="O66"/>
  <c r="N66"/>
  <c r="M66"/>
  <c r="L66"/>
  <c r="K66"/>
  <c r="J66"/>
  <c r="I66"/>
  <c r="H66"/>
  <c r="G66"/>
  <c r="F66"/>
  <c r="E66"/>
  <c r="D66"/>
  <c r="C66"/>
  <c r="B66"/>
  <c r="A66"/>
  <c r="P65"/>
  <c r="O65"/>
  <c r="N65"/>
  <c r="M65"/>
  <c r="L65"/>
  <c r="K65"/>
  <c r="J65"/>
  <c r="I65"/>
  <c r="H65"/>
  <c r="G65"/>
  <c r="F65"/>
  <c r="E65"/>
  <c r="D65"/>
  <c r="C65"/>
  <c r="B65"/>
  <c r="A65"/>
  <c r="P64"/>
  <c r="O64"/>
  <c r="N64"/>
  <c r="M64"/>
  <c r="L64"/>
  <c r="K64"/>
  <c r="J64"/>
  <c r="I64"/>
  <c r="H64"/>
  <c r="G64"/>
  <c r="F64"/>
  <c r="E64"/>
  <c r="D64"/>
  <c r="C64"/>
  <c r="B64"/>
  <c r="A64"/>
  <c r="P63"/>
  <c r="O63"/>
  <c r="N63"/>
  <c r="M63"/>
  <c r="L63"/>
  <c r="K63"/>
  <c r="J63"/>
  <c r="I63"/>
  <c r="H63"/>
  <c r="G63"/>
  <c r="F63"/>
  <c r="E63"/>
  <c r="D63"/>
  <c r="C63"/>
  <c r="B63"/>
  <c r="A63"/>
  <c r="P62"/>
  <c r="O62"/>
  <c r="N62"/>
  <c r="M62"/>
  <c r="L62"/>
  <c r="K62"/>
  <c r="J62"/>
  <c r="I62"/>
  <c r="H62"/>
  <c r="G62"/>
  <c r="F62"/>
  <c r="F60" s="1"/>
  <c r="F59" s="1"/>
  <c r="E62"/>
  <c r="D62"/>
  <c r="C62"/>
  <c r="B62"/>
  <c r="A62"/>
  <c r="P61"/>
  <c r="P60" s="1"/>
  <c r="P59" s="1"/>
  <c r="O61"/>
  <c r="N61"/>
  <c r="M61"/>
  <c r="L61"/>
  <c r="K61"/>
  <c r="J61"/>
  <c r="I61"/>
  <c r="H61"/>
  <c r="G61"/>
  <c r="F61"/>
  <c r="E61"/>
  <c r="D61"/>
  <c r="C61"/>
  <c r="B61"/>
  <c r="A61"/>
  <c r="M60"/>
  <c r="M59" s="1"/>
  <c r="H60"/>
  <c r="H59" s="1"/>
  <c r="G60"/>
  <c r="G59" s="1"/>
  <c r="C60"/>
  <c r="B60"/>
  <c r="A60"/>
  <c r="C59"/>
  <c r="B59"/>
  <c r="A59"/>
  <c r="P58"/>
  <c r="O58"/>
  <c r="N58"/>
  <c r="M58"/>
  <c r="L58"/>
  <c r="K58"/>
  <c r="J58"/>
  <c r="I58"/>
  <c r="H58"/>
  <c r="G58"/>
  <c r="F58"/>
  <c r="E58"/>
  <c r="D58"/>
  <c r="C58"/>
  <c r="B58"/>
  <c r="A58"/>
  <c r="P57"/>
  <c r="O57"/>
  <c r="N57"/>
  <c r="M57"/>
  <c r="L57"/>
  <c r="K57"/>
  <c r="J57"/>
  <c r="I57"/>
  <c r="H57"/>
  <c r="G57"/>
  <c r="F57"/>
  <c r="E57"/>
  <c r="D57"/>
  <c r="C57"/>
  <c r="B57"/>
  <c r="A57"/>
  <c r="P56"/>
  <c r="O56"/>
  <c r="N56"/>
  <c r="M56"/>
  <c r="L56"/>
  <c r="K56"/>
  <c r="J56"/>
  <c r="I56"/>
  <c r="H56"/>
  <c r="G56"/>
  <c r="F56"/>
  <c r="E56"/>
  <c r="D56"/>
  <c r="C56"/>
  <c r="B56"/>
  <c r="A56"/>
  <c r="P55"/>
  <c r="O55"/>
  <c r="N55"/>
  <c r="M55"/>
  <c r="L55"/>
  <c r="K55"/>
  <c r="J55"/>
  <c r="I55"/>
  <c r="H55"/>
  <c r="G55"/>
  <c r="F55"/>
  <c r="E55"/>
  <c r="D55"/>
  <c r="C55"/>
  <c r="B55"/>
  <c r="A55"/>
  <c r="P54"/>
  <c r="O54"/>
  <c r="N54"/>
  <c r="M54"/>
  <c r="L54"/>
  <c r="K54"/>
  <c r="J54"/>
  <c r="I54"/>
  <c r="H54"/>
  <c r="G54"/>
  <c r="F54"/>
  <c r="E54"/>
  <c r="D54"/>
  <c r="C54"/>
  <c r="B54"/>
  <c r="A54"/>
  <c r="P53"/>
  <c r="O53"/>
  <c r="N53"/>
  <c r="M53"/>
  <c r="L53"/>
  <c r="K53"/>
  <c r="J53"/>
  <c r="I53"/>
  <c r="H53"/>
  <c r="G53"/>
  <c r="F53"/>
  <c r="E53"/>
  <c r="D53"/>
  <c r="C53"/>
  <c r="B53"/>
  <c r="A53"/>
  <c r="P52"/>
  <c r="O52"/>
  <c r="N52"/>
  <c r="M52"/>
  <c r="L52"/>
  <c r="K52"/>
  <c r="J52"/>
  <c r="I52"/>
  <c r="H52"/>
  <c r="G52"/>
  <c r="F52"/>
  <c r="F50" s="1"/>
  <c r="E52"/>
  <c r="D52"/>
  <c r="C52"/>
  <c r="B52"/>
  <c r="A52"/>
  <c r="P51"/>
  <c r="P50" s="1"/>
  <c r="O51"/>
  <c r="N51"/>
  <c r="M51"/>
  <c r="L51"/>
  <c r="K51"/>
  <c r="J51"/>
  <c r="I51"/>
  <c r="H51"/>
  <c r="G51"/>
  <c r="F51"/>
  <c r="E51"/>
  <c r="E50" s="1"/>
  <c r="D51"/>
  <c r="D50" s="1"/>
  <c r="C51"/>
  <c r="B51"/>
  <c r="A51"/>
  <c r="O50"/>
  <c r="N50"/>
  <c r="M50"/>
  <c r="L50"/>
  <c r="K50"/>
  <c r="J50"/>
  <c r="I50"/>
  <c r="H50"/>
  <c r="G50"/>
  <c r="C50"/>
  <c r="B50"/>
  <c r="A50"/>
  <c r="P49"/>
  <c r="O49"/>
  <c r="N49"/>
  <c r="M49"/>
  <c r="L49"/>
  <c r="K49"/>
  <c r="J49"/>
  <c r="I49"/>
  <c r="H49"/>
  <c r="G49"/>
  <c r="F49"/>
  <c r="E49"/>
  <c r="D49"/>
  <c r="C49"/>
  <c r="B49"/>
  <c r="A49"/>
  <c r="P48"/>
  <c r="O48"/>
  <c r="N48"/>
  <c r="M48"/>
  <c r="L48"/>
  <c r="K48"/>
  <c r="J48"/>
  <c r="I48"/>
  <c r="H48"/>
  <c r="G48"/>
  <c r="F48"/>
  <c r="E48"/>
  <c r="D48"/>
  <c r="C48"/>
  <c r="B48"/>
  <c r="A48"/>
  <c r="P47"/>
  <c r="O47"/>
  <c r="N47"/>
  <c r="M47"/>
  <c r="L47"/>
  <c r="K47"/>
  <c r="J47"/>
  <c r="I47"/>
  <c r="H47"/>
  <c r="G47"/>
  <c r="F47"/>
  <c r="E47"/>
  <c r="D47"/>
  <c r="C47"/>
  <c r="B47"/>
  <c r="A47"/>
  <c r="P46"/>
  <c r="O46"/>
  <c r="N46"/>
  <c r="M46"/>
  <c r="L46"/>
  <c r="K46"/>
  <c r="J46"/>
  <c r="I46"/>
  <c r="H46"/>
  <c r="G46"/>
  <c r="F46"/>
  <c r="E46"/>
  <c r="D46"/>
  <c r="C46"/>
  <c r="B46"/>
  <c r="A46"/>
  <c r="P45"/>
  <c r="O45"/>
  <c r="N45"/>
  <c r="M45"/>
  <c r="L45"/>
  <c r="K45"/>
  <c r="J45"/>
  <c r="I45"/>
  <c r="H45"/>
  <c r="G45"/>
  <c r="F45"/>
  <c r="E45"/>
  <c r="D45"/>
  <c r="C45"/>
  <c r="B45"/>
  <c r="A45"/>
  <c r="P44"/>
  <c r="O44"/>
  <c r="N44"/>
  <c r="M44"/>
  <c r="L44"/>
  <c r="K44"/>
  <c r="J44"/>
  <c r="I44"/>
  <c r="H44"/>
  <c r="G44"/>
  <c r="F44"/>
  <c r="E44"/>
  <c r="D44"/>
  <c r="C44"/>
  <c r="B44"/>
  <c r="A44"/>
  <c r="P43"/>
  <c r="O43"/>
  <c r="N43"/>
  <c r="M43"/>
  <c r="L43"/>
  <c r="K43"/>
  <c r="J43"/>
  <c r="I43"/>
  <c r="H43"/>
  <c r="G43"/>
  <c r="F43"/>
  <c r="E43"/>
  <c r="D43"/>
  <c r="C43"/>
  <c r="B43"/>
  <c r="A43"/>
  <c r="P42"/>
  <c r="P40" s="1"/>
  <c r="O42"/>
  <c r="N42"/>
  <c r="M42"/>
  <c r="L42"/>
  <c r="K42"/>
  <c r="J42"/>
  <c r="I42"/>
  <c r="H42"/>
  <c r="G42"/>
  <c r="F42"/>
  <c r="E42"/>
  <c r="E40" s="1"/>
  <c r="D42"/>
  <c r="D40" s="1"/>
  <c r="C42"/>
  <c r="B42"/>
  <c r="A42"/>
  <c r="P41"/>
  <c r="O41"/>
  <c r="N41"/>
  <c r="M41"/>
  <c r="L41"/>
  <c r="K41"/>
  <c r="J41"/>
  <c r="I41"/>
  <c r="H41"/>
  <c r="H40" s="1"/>
  <c r="G41"/>
  <c r="F41"/>
  <c r="E41"/>
  <c r="D41"/>
  <c r="C41"/>
  <c r="B41"/>
  <c r="A41"/>
  <c r="O40"/>
  <c r="N40"/>
  <c r="M40"/>
  <c r="L40"/>
  <c r="K40"/>
  <c r="J40"/>
  <c r="I40"/>
  <c r="G40"/>
  <c r="F40"/>
  <c r="C40"/>
  <c r="B40"/>
  <c r="A40"/>
  <c r="P39"/>
  <c r="O39"/>
  <c r="N39"/>
  <c r="M39"/>
  <c r="L39"/>
  <c r="K39"/>
  <c r="J39"/>
  <c r="I39"/>
  <c r="H39"/>
  <c r="G39"/>
  <c r="F39"/>
  <c r="E39"/>
  <c r="D39"/>
  <c r="C39"/>
  <c r="B39"/>
  <c r="A39"/>
  <c r="P38"/>
  <c r="O38"/>
  <c r="N38"/>
  <c r="M38"/>
  <c r="L38"/>
  <c r="K38"/>
  <c r="J38"/>
  <c r="I38"/>
  <c r="H38"/>
  <c r="G38"/>
  <c r="F38"/>
  <c r="E38"/>
  <c r="D38"/>
  <c r="C38"/>
  <c r="B38"/>
  <c r="A38"/>
  <c r="P37"/>
  <c r="O37"/>
  <c r="N37"/>
  <c r="M37"/>
  <c r="L37"/>
  <c r="K37"/>
  <c r="J37"/>
  <c r="I37"/>
  <c r="H37"/>
  <c r="G37"/>
  <c r="F37"/>
  <c r="E37"/>
  <c r="D37"/>
  <c r="C37"/>
  <c r="B37"/>
  <c r="A37"/>
  <c r="P36"/>
  <c r="O36"/>
  <c r="N36"/>
  <c r="M36"/>
  <c r="L36"/>
  <c r="K36"/>
  <c r="J36"/>
  <c r="I36"/>
  <c r="H36"/>
  <c r="G36"/>
  <c r="F36"/>
  <c r="E36"/>
  <c r="D36"/>
  <c r="C36"/>
  <c r="B36"/>
  <c r="A36"/>
  <c r="P35"/>
  <c r="O35"/>
  <c r="N35"/>
  <c r="M35"/>
  <c r="L35"/>
  <c r="K35"/>
  <c r="J35"/>
  <c r="I35"/>
  <c r="H35"/>
  <c r="G35"/>
  <c r="F35"/>
  <c r="E35"/>
  <c r="D35"/>
  <c r="C35"/>
  <c r="B35"/>
  <c r="A35"/>
  <c r="P34"/>
  <c r="O34"/>
  <c r="N34"/>
  <c r="M34"/>
  <c r="L34"/>
  <c r="K34"/>
  <c r="J34"/>
  <c r="I34"/>
  <c r="H34"/>
  <c r="G34"/>
  <c r="F34"/>
  <c r="E34"/>
  <c r="D34"/>
  <c r="C34"/>
  <c r="B34"/>
  <c r="A34"/>
  <c r="P33"/>
  <c r="O33"/>
  <c r="N33"/>
  <c r="M33"/>
  <c r="L33"/>
  <c r="K33"/>
  <c r="J33"/>
  <c r="I33"/>
  <c r="H33"/>
  <c r="G33"/>
  <c r="F33"/>
  <c r="E33"/>
  <c r="D33"/>
  <c r="C33"/>
  <c r="B33"/>
  <c r="A33"/>
  <c r="P32"/>
  <c r="O32"/>
  <c r="N32"/>
  <c r="M32"/>
  <c r="L32"/>
  <c r="K32"/>
  <c r="J32"/>
  <c r="I32"/>
  <c r="H32"/>
  <c r="G32"/>
  <c r="F32"/>
  <c r="E32"/>
  <c r="D32"/>
  <c r="C32"/>
  <c r="B32"/>
  <c r="A32"/>
  <c r="P31"/>
  <c r="O31"/>
  <c r="N31"/>
  <c r="M31"/>
  <c r="L31"/>
  <c r="K31"/>
  <c r="J31"/>
  <c r="I31"/>
  <c r="H31"/>
  <c r="G31"/>
  <c r="F31"/>
  <c r="E31"/>
  <c r="D31"/>
  <c r="C31"/>
  <c r="B31"/>
  <c r="A31"/>
  <c r="P30"/>
  <c r="O30"/>
  <c r="N30"/>
  <c r="M30"/>
  <c r="L30"/>
  <c r="K30"/>
  <c r="J30"/>
  <c r="I30"/>
  <c r="H30"/>
  <c r="G30"/>
  <c r="F30"/>
  <c r="E30"/>
  <c r="D30"/>
  <c r="C30"/>
  <c r="B30"/>
  <c r="A30"/>
  <c r="P29"/>
  <c r="O29"/>
  <c r="N29"/>
  <c r="M29"/>
  <c r="L29"/>
  <c r="K29"/>
  <c r="J29"/>
  <c r="I29"/>
  <c r="H29"/>
  <c r="G29"/>
  <c r="F29"/>
  <c r="E29"/>
  <c r="D29"/>
  <c r="C29"/>
  <c r="B29"/>
  <c r="A29"/>
  <c r="P28"/>
  <c r="O28"/>
  <c r="N28"/>
  <c r="M28"/>
  <c r="L28"/>
  <c r="K28"/>
  <c r="J28"/>
  <c r="I28"/>
  <c r="H28"/>
  <c r="G28"/>
  <c r="F28"/>
  <c r="F26" s="1"/>
  <c r="E28"/>
  <c r="D28"/>
  <c r="C28"/>
  <c r="B28"/>
  <c r="A28"/>
  <c r="P27"/>
  <c r="P26" s="1"/>
  <c r="O27"/>
  <c r="N27"/>
  <c r="M27"/>
  <c r="L27"/>
  <c r="K27"/>
  <c r="J27"/>
  <c r="I27"/>
  <c r="H27"/>
  <c r="G27"/>
  <c r="F27"/>
  <c r="E27"/>
  <c r="E26" s="1"/>
  <c r="D27"/>
  <c r="D26" s="1"/>
  <c r="C27"/>
  <c r="B27"/>
  <c r="A27"/>
  <c r="O26"/>
  <c r="N26"/>
  <c r="M26"/>
  <c r="L26"/>
  <c r="K26"/>
  <c r="J26"/>
  <c r="I26"/>
  <c r="H26"/>
  <c r="G26"/>
  <c r="C26"/>
  <c r="B26"/>
  <c r="A26"/>
  <c r="P25"/>
  <c r="O25"/>
  <c r="N25"/>
  <c r="M25"/>
  <c r="L25"/>
  <c r="K25"/>
  <c r="J25"/>
  <c r="I25"/>
  <c r="H25"/>
  <c r="G25"/>
  <c r="F25"/>
  <c r="E25"/>
  <c r="D25"/>
  <c r="C25"/>
  <c r="B25"/>
  <c r="A25"/>
  <c r="P24"/>
  <c r="O24"/>
  <c r="N24"/>
  <c r="M24"/>
  <c r="L24"/>
  <c r="K24"/>
  <c r="J24"/>
  <c r="I24"/>
  <c r="H24"/>
  <c r="G24"/>
  <c r="F24"/>
  <c r="E24"/>
  <c r="D24"/>
  <c r="C24"/>
  <c r="B24"/>
  <c r="A24"/>
  <c r="P23"/>
  <c r="O23"/>
  <c r="N23"/>
  <c r="M23"/>
  <c r="L23"/>
  <c r="K23"/>
  <c r="J23"/>
  <c r="I23"/>
  <c r="H23"/>
  <c r="G23"/>
  <c r="F23"/>
  <c r="E23"/>
  <c r="D23"/>
  <c r="C23"/>
  <c r="B23"/>
  <c r="A23"/>
  <c r="P22"/>
  <c r="O22"/>
  <c r="N22"/>
  <c r="M22"/>
  <c r="L22"/>
  <c r="K22"/>
  <c r="J22"/>
  <c r="I22"/>
  <c r="H22"/>
  <c r="G22"/>
  <c r="F22"/>
  <c r="E22"/>
  <c r="D22"/>
  <c r="C22"/>
  <c r="B22"/>
  <c r="A22"/>
  <c r="P21"/>
  <c r="O21"/>
  <c r="N21"/>
  <c r="M21"/>
  <c r="L21"/>
  <c r="K21"/>
  <c r="J21"/>
  <c r="I21"/>
  <c r="H21"/>
  <c r="G21"/>
  <c r="F21"/>
  <c r="E21"/>
  <c r="D21"/>
  <c r="C21"/>
  <c r="B21"/>
  <c r="A21"/>
  <c r="P20"/>
  <c r="O20"/>
  <c r="N20"/>
  <c r="M20"/>
  <c r="L20"/>
  <c r="K20"/>
  <c r="J20"/>
  <c r="I20"/>
  <c r="H20"/>
  <c r="G20"/>
  <c r="F20"/>
  <c r="E20"/>
  <c r="D20"/>
  <c r="C20"/>
  <c r="B20"/>
  <c r="A20"/>
  <c r="P19"/>
  <c r="O19"/>
  <c r="N19"/>
  <c r="M19"/>
  <c r="L19"/>
  <c r="K19"/>
  <c r="J19"/>
  <c r="I19"/>
  <c r="H19"/>
  <c r="G19"/>
  <c r="F19"/>
  <c r="E19"/>
  <c r="D19"/>
  <c r="C19"/>
  <c r="B19"/>
  <c r="A19"/>
  <c r="P18"/>
  <c r="O18"/>
  <c r="N18"/>
  <c r="M18"/>
  <c r="L18"/>
  <c r="K18"/>
  <c r="J18"/>
  <c r="I18"/>
  <c r="H18"/>
  <c r="G18"/>
  <c r="F18"/>
  <c r="E18"/>
  <c r="D18"/>
  <c r="C18"/>
  <c r="B18"/>
  <c r="A18"/>
  <c r="P17"/>
  <c r="O17"/>
  <c r="N17"/>
  <c r="M17"/>
  <c r="L17"/>
  <c r="K17"/>
  <c r="J17"/>
  <c r="I17"/>
  <c r="H17"/>
  <c r="H15" s="1"/>
  <c r="H14" s="1"/>
  <c r="H13" s="1"/>
  <c r="H12" s="1"/>
  <c r="G17"/>
  <c r="F17"/>
  <c r="E17"/>
  <c r="D17"/>
  <c r="C17"/>
  <c r="B17"/>
  <c r="A17"/>
  <c r="P16"/>
  <c r="O16"/>
  <c r="N16"/>
  <c r="M16"/>
  <c r="M15" s="1"/>
  <c r="M14" s="1"/>
  <c r="M13" s="1"/>
  <c r="M12" s="1"/>
  <c r="L16"/>
  <c r="K16"/>
  <c r="J16"/>
  <c r="I16"/>
  <c r="H16"/>
  <c r="G16"/>
  <c r="F16"/>
  <c r="F15" s="1"/>
  <c r="F14" s="1"/>
  <c r="F13" s="1"/>
  <c r="F12" s="1"/>
  <c r="E16"/>
  <c r="D16"/>
  <c r="C16"/>
  <c r="B16"/>
  <c r="A16"/>
  <c r="P15"/>
  <c r="P14" s="1"/>
  <c r="P13" s="1"/>
  <c r="P12" s="1"/>
  <c r="G15"/>
  <c r="C15"/>
  <c r="B15"/>
  <c r="A15"/>
  <c r="G14"/>
  <c r="G13" s="1"/>
  <c r="G12" s="1"/>
  <c r="C14"/>
  <c r="B14"/>
  <c r="A14"/>
  <c r="C13"/>
  <c r="B13"/>
  <c r="A13"/>
  <c r="C12"/>
  <c r="B12"/>
  <c r="A12"/>
  <c r="P11"/>
  <c r="O11"/>
  <c r="N11"/>
  <c r="K11"/>
  <c r="J11"/>
  <c r="I11"/>
  <c r="H11"/>
  <c r="H10" s="1"/>
  <c r="G11"/>
  <c r="F11"/>
  <c r="F10" s="1"/>
  <c r="E11"/>
  <c r="D11"/>
  <c r="C11"/>
  <c r="B11"/>
  <c r="A11"/>
  <c r="P10"/>
  <c r="G10"/>
  <c r="C10"/>
  <c r="B10"/>
  <c r="A10"/>
  <c r="P9"/>
  <c r="O9"/>
  <c r="N9"/>
  <c r="K9"/>
  <c r="J9"/>
  <c r="I9"/>
  <c r="H9"/>
  <c r="G9"/>
  <c r="G8" s="1"/>
  <c r="G7" s="1"/>
  <c r="G6" s="1"/>
  <c r="G5" s="1"/>
  <c r="F9"/>
  <c r="F8" s="1"/>
  <c r="F7" s="1"/>
  <c r="F6" s="1"/>
  <c r="E9"/>
  <c r="D9"/>
  <c r="C9"/>
  <c r="B9"/>
  <c r="A9"/>
  <c r="P8"/>
  <c r="P7" s="1"/>
  <c r="P6" s="1"/>
  <c r="H8"/>
  <c r="C8"/>
  <c r="B8"/>
  <c r="A8"/>
  <c r="C7"/>
  <c r="B7"/>
  <c r="A7"/>
  <c r="C6"/>
  <c r="B6"/>
  <c r="A6"/>
  <c r="C2"/>
  <c r="A2"/>
  <c r="P33" i="23"/>
  <c r="O33"/>
  <c r="N33"/>
  <c r="M33"/>
  <c r="L33"/>
  <c r="K33"/>
  <c r="J33"/>
  <c r="I33"/>
  <c r="H33"/>
  <c r="G33"/>
  <c r="F33"/>
  <c r="E33"/>
  <c r="D33"/>
  <c r="C33"/>
  <c r="B33"/>
  <c r="A33"/>
  <c r="K32"/>
  <c r="J32"/>
  <c r="I32"/>
  <c r="H32"/>
  <c r="G32"/>
  <c r="F32"/>
  <c r="E32"/>
  <c r="D32"/>
  <c r="C32"/>
  <c r="B32"/>
  <c r="A32"/>
  <c r="K31"/>
  <c r="J31"/>
  <c r="I31"/>
  <c r="H31"/>
  <c r="G31"/>
  <c r="F31"/>
  <c r="E31"/>
  <c r="D31"/>
  <c r="C31"/>
  <c r="B31"/>
  <c r="A31"/>
  <c r="P30"/>
  <c r="O30"/>
  <c r="N30"/>
  <c r="M30"/>
  <c r="L30"/>
  <c r="K30"/>
  <c r="J30"/>
  <c r="I30"/>
  <c r="H30"/>
  <c r="G30"/>
  <c r="F30"/>
  <c r="E30"/>
  <c r="D30"/>
  <c r="C30"/>
  <c r="B30"/>
  <c r="A30"/>
  <c r="R29"/>
  <c r="C29"/>
  <c r="A29"/>
  <c r="P28"/>
  <c r="O28"/>
  <c r="N28"/>
  <c r="M28"/>
  <c r="L28"/>
  <c r="K28"/>
  <c r="J28"/>
  <c r="I28"/>
  <c r="H28"/>
  <c r="G28"/>
  <c r="F28"/>
  <c r="E28"/>
  <c r="D28"/>
  <c r="C28"/>
  <c r="A28"/>
  <c r="R27"/>
  <c r="O27"/>
  <c r="C27"/>
  <c r="A27"/>
  <c r="P26"/>
  <c r="O26"/>
  <c r="N26"/>
  <c r="M26"/>
  <c r="L26"/>
  <c r="K26"/>
  <c r="J26"/>
  <c r="I26"/>
  <c r="H26"/>
  <c r="G26"/>
  <c r="F26"/>
  <c r="E26"/>
  <c r="D26"/>
  <c r="C26"/>
  <c r="B26"/>
  <c r="A26"/>
  <c r="R25"/>
  <c r="O25"/>
  <c r="C25"/>
  <c r="A25"/>
  <c r="P24"/>
  <c r="O24"/>
  <c r="N24"/>
  <c r="M24"/>
  <c r="L24"/>
  <c r="K24"/>
  <c r="J24"/>
  <c r="I24"/>
  <c r="H24"/>
  <c r="G24"/>
  <c r="F24"/>
  <c r="E24"/>
  <c r="D24"/>
  <c r="C24"/>
  <c r="K23"/>
  <c r="J23"/>
  <c r="I23"/>
  <c r="H23"/>
  <c r="G23"/>
  <c r="F23"/>
  <c r="E23"/>
  <c r="D23"/>
  <c r="C23"/>
  <c r="B23"/>
  <c r="K22"/>
  <c r="J22"/>
  <c r="I22"/>
  <c r="H22"/>
  <c r="G22"/>
  <c r="F22"/>
  <c r="E22"/>
  <c r="D22"/>
  <c r="C22"/>
  <c r="B22"/>
  <c r="A22"/>
  <c r="R21"/>
  <c r="C21"/>
  <c r="A21"/>
  <c r="P20"/>
  <c r="O20"/>
  <c r="N20"/>
  <c r="M20"/>
  <c r="L20"/>
  <c r="K20"/>
  <c r="J20"/>
  <c r="I20"/>
  <c r="H20"/>
  <c r="G20"/>
  <c r="F20"/>
  <c r="E20"/>
  <c r="D20"/>
  <c r="C20"/>
  <c r="K19"/>
  <c r="J19"/>
  <c r="I19"/>
  <c r="H19"/>
  <c r="G19"/>
  <c r="F19"/>
  <c r="E19"/>
  <c r="D19"/>
  <c r="C19"/>
  <c r="B19"/>
  <c r="A19"/>
  <c r="R18"/>
  <c r="C18"/>
  <c r="A18"/>
  <c r="P17"/>
  <c r="N17"/>
  <c r="K17"/>
  <c r="J17"/>
  <c r="I17"/>
  <c r="H17"/>
  <c r="G17"/>
  <c r="F17"/>
  <c r="E17"/>
  <c r="D17"/>
  <c r="C17"/>
  <c r="B17"/>
  <c r="A17"/>
  <c r="R16"/>
  <c r="C16"/>
  <c r="A16"/>
  <c r="P15"/>
  <c r="K15"/>
  <c r="J15"/>
  <c r="I15"/>
  <c r="H15"/>
  <c r="G15"/>
  <c r="F15"/>
  <c r="E15"/>
  <c r="D15"/>
  <c r="C15"/>
  <c r="A15"/>
  <c r="P14"/>
  <c r="K14"/>
  <c r="J14"/>
  <c r="I14"/>
  <c r="H14"/>
  <c r="G14"/>
  <c r="F14"/>
  <c r="E14"/>
  <c r="D14"/>
  <c r="C14"/>
  <c r="P13"/>
  <c r="M13"/>
  <c r="L13"/>
  <c r="K13"/>
  <c r="J13"/>
  <c r="I13"/>
  <c r="H13"/>
  <c r="G13"/>
  <c r="F13"/>
  <c r="E13"/>
  <c r="D13"/>
  <c r="C13"/>
  <c r="B13"/>
  <c r="A13"/>
  <c r="R12"/>
  <c r="C12"/>
  <c r="A12"/>
  <c r="P11"/>
  <c r="O11"/>
  <c r="O10" s="1"/>
  <c r="N11"/>
  <c r="M11"/>
  <c r="L11"/>
  <c r="K11"/>
  <c r="J11"/>
  <c r="I11"/>
  <c r="H11"/>
  <c r="G11"/>
  <c r="F11"/>
  <c r="E11"/>
  <c r="D11"/>
  <c r="C11"/>
  <c r="B11"/>
  <c r="A11"/>
  <c r="R10"/>
  <c r="C10"/>
  <c r="A10"/>
  <c r="P9"/>
  <c r="K9"/>
  <c r="J9"/>
  <c r="I9"/>
  <c r="H9"/>
  <c r="G9"/>
  <c r="F9"/>
  <c r="E9"/>
  <c r="D9"/>
  <c r="C9"/>
  <c r="B9"/>
  <c r="A9"/>
  <c r="R8"/>
  <c r="C8"/>
  <c r="A8"/>
  <c r="P7"/>
  <c r="M7"/>
  <c r="L7"/>
  <c r="K7"/>
  <c r="J7"/>
  <c r="I7"/>
  <c r="H7"/>
  <c r="G7"/>
  <c r="F7"/>
  <c r="E7"/>
  <c r="D7"/>
  <c r="C7"/>
  <c r="B7"/>
  <c r="A7"/>
  <c r="R6"/>
  <c r="C6"/>
  <c r="A6"/>
  <c r="C3"/>
  <c r="F2"/>
  <c r="C2"/>
  <c r="A2"/>
  <c r="P43" i="31"/>
  <c r="O43"/>
  <c r="N43"/>
  <c r="M43"/>
  <c r="L43"/>
  <c r="K43"/>
  <c r="J43"/>
  <c r="I43"/>
  <c r="H43"/>
  <c r="G43"/>
  <c r="F43"/>
  <c r="E43"/>
  <c r="D43"/>
  <c r="C43"/>
  <c r="B43"/>
  <c r="A43"/>
  <c r="R42"/>
  <c r="O42"/>
  <c r="C42"/>
  <c r="A42"/>
  <c r="P41"/>
  <c r="O41"/>
  <c r="N41"/>
  <c r="M41"/>
  <c r="L41"/>
  <c r="K41"/>
  <c r="J41"/>
  <c r="I41"/>
  <c r="H41"/>
  <c r="G41"/>
  <c r="F41"/>
  <c r="E41"/>
  <c r="D41"/>
  <c r="C41"/>
  <c r="B41"/>
  <c r="A41"/>
  <c r="R40"/>
  <c r="O40"/>
  <c r="C40"/>
  <c r="B40"/>
  <c r="A40"/>
  <c r="P39"/>
  <c r="O39"/>
  <c r="N39"/>
  <c r="M39"/>
  <c r="L39"/>
  <c r="K39"/>
  <c r="J39"/>
  <c r="I39"/>
  <c r="H39"/>
  <c r="G39"/>
  <c r="F39"/>
  <c r="E39"/>
  <c r="D39"/>
  <c r="C39"/>
  <c r="A39"/>
  <c r="P38"/>
  <c r="O38"/>
  <c r="N38"/>
  <c r="M38"/>
  <c r="L38"/>
  <c r="K38"/>
  <c r="J38"/>
  <c r="I38"/>
  <c r="H38"/>
  <c r="G38"/>
  <c r="F38"/>
  <c r="E38"/>
  <c r="D38"/>
  <c r="C38"/>
  <c r="A38"/>
  <c r="P37"/>
  <c r="O37"/>
  <c r="N37"/>
  <c r="M37"/>
  <c r="L37"/>
  <c r="K37"/>
  <c r="J37"/>
  <c r="I37"/>
  <c r="H37"/>
  <c r="G37"/>
  <c r="F37"/>
  <c r="E37"/>
  <c r="D37"/>
  <c r="C37"/>
  <c r="A37"/>
  <c r="P36"/>
  <c r="O36"/>
  <c r="N36"/>
  <c r="M36"/>
  <c r="L36"/>
  <c r="K36"/>
  <c r="J36"/>
  <c r="I36"/>
  <c r="H36"/>
  <c r="G36"/>
  <c r="F36"/>
  <c r="E36"/>
  <c r="D36"/>
  <c r="C36"/>
  <c r="A36"/>
  <c r="P35"/>
  <c r="O35"/>
  <c r="N35"/>
  <c r="M35"/>
  <c r="L35"/>
  <c r="K35"/>
  <c r="J35"/>
  <c r="I35"/>
  <c r="H35"/>
  <c r="G35"/>
  <c r="F35"/>
  <c r="E35"/>
  <c r="D35"/>
  <c r="C35"/>
  <c r="A35"/>
  <c r="P34"/>
  <c r="O34"/>
  <c r="O32" s="1"/>
  <c r="N34"/>
  <c r="M34"/>
  <c r="L34"/>
  <c r="K34"/>
  <c r="J34"/>
  <c r="I34"/>
  <c r="H34"/>
  <c r="G34"/>
  <c r="F34"/>
  <c r="E34"/>
  <c r="D34"/>
  <c r="C34"/>
  <c r="A34"/>
  <c r="P33"/>
  <c r="O33"/>
  <c r="N33"/>
  <c r="M33"/>
  <c r="L33"/>
  <c r="K33"/>
  <c r="J33"/>
  <c r="I33"/>
  <c r="H33"/>
  <c r="G33"/>
  <c r="F33"/>
  <c r="E33"/>
  <c r="D33"/>
  <c r="C33"/>
  <c r="B33"/>
  <c r="A33"/>
  <c r="R32"/>
  <c r="C32"/>
  <c r="A32"/>
  <c r="P31"/>
  <c r="O31"/>
  <c r="O30" s="1"/>
  <c r="N31"/>
  <c r="M31"/>
  <c r="L31"/>
  <c r="K31"/>
  <c r="J31"/>
  <c r="I31"/>
  <c r="H31"/>
  <c r="G31"/>
  <c r="F31"/>
  <c r="E31"/>
  <c r="D31"/>
  <c r="C31"/>
  <c r="B31"/>
  <c r="A31"/>
  <c r="R30"/>
  <c r="C30"/>
  <c r="A30"/>
  <c r="P29"/>
  <c r="O29"/>
  <c r="N29"/>
  <c r="M29"/>
  <c r="L29"/>
  <c r="K29"/>
  <c r="J29"/>
  <c r="I29"/>
  <c r="H29"/>
  <c r="G29"/>
  <c r="F29"/>
  <c r="E29"/>
  <c r="D29"/>
  <c r="C29"/>
  <c r="P28"/>
  <c r="O28"/>
  <c r="N28"/>
  <c r="M28"/>
  <c r="L28"/>
  <c r="K28"/>
  <c r="J28"/>
  <c r="I28"/>
  <c r="H28"/>
  <c r="G28"/>
  <c r="F28"/>
  <c r="E28"/>
  <c r="D28"/>
  <c r="C28"/>
  <c r="B28"/>
  <c r="A28"/>
  <c r="R27"/>
  <c r="O27"/>
  <c r="C27"/>
  <c r="A27"/>
  <c r="N26"/>
  <c r="K26"/>
  <c r="J26"/>
  <c r="I26"/>
  <c r="H26"/>
  <c r="G26"/>
  <c r="F26"/>
  <c r="E26"/>
  <c r="D26"/>
  <c r="C26"/>
  <c r="B26"/>
  <c r="A26"/>
  <c r="R25"/>
  <c r="C25"/>
  <c r="B25"/>
  <c r="A25"/>
  <c r="P24"/>
  <c r="O24"/>
  <c r="N24"/>
  <c r="M24"/>
  <c r="L24"/>
  <c r="K24"/>
  <c r="J24"/>
  <c r="I24"/>
  <c r="H24"/>
  <c r="G24"/>
  <c r="F24"/>
  <c r="E24"/>
  <c r="D24"/>
  <c r="C24"/>
  <c r="P23"/>
  <c r="O23"/>
  <c r="N23"/>
  <c r="M23"/>
  <c r="L23"/>
  <c r="K23"/>
  <c r="J23"/>
  <c r="I23"/>
  <c r="H23"/>
  <c r="G23"/>
  <c r="F23"/>
  <c r="E23"/>
  <c r="D23"/>
  <c r="C23"/>
  <c r="B23"/>
  <c r="A23"/>
  <c r="R22"/>
  <c r="O22"/>
  <c r="C22"/>
  <c r="A22"/>
  <c r="P21"/>
  <c r="K21"/>
  <c r="J21"/>
  <c r="I21"/>
  <c r="H21"/>
  <c r="G21"/>
  <c r="F21"/>
  <c r="E21"/>
  <c r="D21"/>
  <c r="C21"/>
  <c r="P20"/>
  <c r="K20"/>
  <c r="J20"/>
  <c r="I20"/>
  <c r="H20"/>
  <c r="G20"/>
  <c r="F20"/>
  <c r="E20"/>
  <c r="D20"/>
  <c r="C20"/>
  <c r="B20"/>
  <c r="A20"/>
  <c r="P19"/>
  <c r="K19"/>
  <c r="J19"/>
  <c r="I19"/>
  <c r="H19"/>
  <c r="G19"/>
  <c r="F19"/>
  <c r="E19"/>
  <c r="D19"/>
  <c r="C19"/>
  <c r="B19"/>
  <c r="A19"/>
  <c r="P18"/>
  <c r="O18"/>
  <c r="N18"/>
  <c r="M18"/>
  <c r="L18"/>
  <c r="K18"/>
  <c r="J18"/>
  <c r="I18"/>
  <c r="H18"/>
  <c r="G18"/>
  <c r="F18"/>
  <c r="E18"/>
  <c r="D18"/>
  <c r="C18"/>
  <c r="B18"/>
  <c r="P17"/>
  <c r="N17"/>
  <c r="K17"/>
  <c r="J17"/>
  <c r="I17"/>
  <c r="H17"/>
  <c r="G17"/>
  <c r="F17"/>
  <c r="E17"/>
  <c r="D17"/>
  <c r="C17"/>
  <c r="B17"/>
  <c r="P16"/>
  <c r="O16"/>
  <c r="N16"/>
  <c r="M16"/>
  <c r="L16"/>
  <c r="K16"/>
  <c r="J16"/>
  <c r="I16"/>
  <c r="H16"/>
  <c r="G16"/>
  <c r="F16"/>
  <c r="E16"/>
  <c r="D16"/>
  <c r="C16"/>
  <c r="B16"/>
  <c r="P15"/>
  <c r="O15"/>
  <c r="N15"/>
  <c r="M15"/>
  <c r="L15"/>
  <c r="K15"/>
  <c r="J15"/>
  <c r="I15"/>
  <c r="H15"/>
  <c r="G15"/>
  <c r="F15"/>
  <c r="E15"/>
  <c r="D15"/>
  <c r="C15"/>
  <c r="B15"/>
  <c r="P14"/>
  <c r="L14"/>
  <c r="K14"/>
  <c r="J14"/>
  <c r="I14"/>
  <c r="H14"/>
  <c r="G14"/>
  <c r="F14"/>
  <c r="E14"/>
  <c r="D14"/>
  <c r="C14"/>
  <c r="B14"/>
  <c r="A14"/>
  <c r="R13"/>
  <c r="C13"/>
  <c r="A13"/>
  <c r="P12"/>
  <c r="O12"/>
  <c r="N12"/>
  <c r="M12"/>
  <c r="L12"/>
  <c r="K12"/>
  <c r="J12"/>
  <c r="I12"/>
  <c r="H12"/>
  <c r="G12"/>
  <c r="F12"/>
  <c r="E12"/>
  <c r="D12"/>
  <c r="C12"/>
  <c r="B12"/>
  <c r="A12"/>
  <c r="R11"/>
  <c r="O11"/>
  <c r="C11"/>
  <c r="A11"/>
  <c r="P10"/>
  <c r="L10"/>
  <c r="K10"/>
  <c r="J10"/>
  <c r="I10"/>
  <c r="H10"/>
  <c r="G10"/>
  <c r="F10"/>
  <c r="E10"/>
  <c r="D10"/>
  <c r="C10"/>
  <c r="B10"/>
  <c r="A10"/>
  <c r="P9"/>
  <c r="M9"/>
  <c r="L9"/>
  <c r="K9"/>
  <c r="J9"/>
  <c r="I9"/>
  <c r="H9"/>
  <c r="G9"/>
  <c r="F9"/>
  <c r="E9"/>
  <c r="D9"/>
  <c r="C9"/>
  <c r="B9"/>
  <c r="A9"/>
  <c r="P8"/>
  <c r="M8"/>
  <c r="L8"/>
  <c r="K8"/>
  <c r="J8"/>
  <c r="I8"/>
  <c r="H8"/>
  <c r="G8"/>
  <c r="F8"/>
  <c r="E8"/>
  <c r="D8"/>
  <c r="C8"/>
  <c r="B8"/>
  <c r="A8"/>
  <c r="P7"/>
  <c r="M7"/>
  <c r="L7"/>
  <c r="K7"/>
  <c r="J7"/>
  <c r="I7"/>
  <c r="H7"/>
  <c r="G7"/>
  <c r="F7"/>
  <c r="E7"/>
  <c r="D7"/>
  <c r="C7"/>
  <c r="B7"/>
  <c r="A7"/>
  <c r="R6"/>
  <c r="C6"/>
  <c r="A6"/>
  <c r="C3"/>
  <c r="F2"/>
  <c r="C2"/>
  <c r="A2"/>
  <c r="P12" i="34"/>
  <c r="O12"/>
  <c r="O11" s="1"/>
  <c r="N12"/>
  <c r="M12"/>
  <c r="L12"/>
  <c r="K12"/>
  <c r="J12"/>
  <c r="I12"/>
  <c r="H12"/>
  <c r="G12"/>
  <c r="F12"/>
  <c r="E12"/>
  <c r="D12"/>
  <c r="C12"/>
  <c r="B12"/>
  <c r="A12"/>
  <c r="R11"/>
  <c r="C11"/>
  <c r="A11"/>
  <c r="P10"/>
  <c r="K10"/>
  <c r="J10"/>
  <c r="I10"/>
  <c r="H10"/>
  <c r="G10"/>
  <c r="F10"/>
  <c r="E10"/>
  <c r="D10"/>
  <c r="C10"/>
  <c r="B10"/>
  <c r="P9"/>
  <c r="K9"/>
  <c r="J9"/>
  <c r="I9"/>
  <c r="H9"/>
  <c r="G9"/>
  <c r="F9"/>
  <c r="E9"/>
  <c r="D9"/>
  <c r="C9"/>
  <c r="B9"/>
  <c r="A9"/>
  <c r="R8"/>
  <c r="C8"/>
  <c r="A8"/>
  <c r="P7"/>
  <c r="O7"/>
  <c r="N7"/>
  <c r="M7"/>
  <c r="L7"/>
  <c r="K7"/>
  <c r="J7"/>
  <c r="I7"/>
  <c r="H7"/>
  <c r="G7"/>
  <c r="F7"/>
  <c r="E7"/>
  <c r="D7"/>
  <c r="C7"/>
  <c r="B7"/>
  <c r="A7"/>
  <c r="R6"/>
  <c r="O6"/>
  <c r="C6"/>
  <c r="A6"/>
  <c r="C3"/>
  <c r="F2"/>
  <c r="C2"/>
  <c r="A2"/>
  <c r="P23" i="26"/>
  <c r="O23"/>
  <c r="O22" s="1"/>
  <c r="N23"/>
  <c r="M23"/>
  <c r="L23"/>
  <c r="K23"/>
  <c r="J23"/>
  <c r="I23"/>
  <c r="H23"/>
  <c r="G23"/>
  <c r="F23"/>
  <c r="E23"/>
  <c r="D23"/>
  <c r="C23"/>
  <c r="B23"/>
  <c r="A23"/>
  <c r="R22"/>
  <c r="C22"/>
  <c r="B22"/>
  <c r="A22"/>
  <c r="P21"/>
  <c r="O21"/>
  <c r="O20" s="1"/>
  <c r="N21"/>
  <c r="M21"/>
  <c r="L21"/>
  <c r="K21"/>
  <c r="J21"/>
  <c r="I21"/>
  <c r="H21"/>
  <c r="G21"/>
  <c r="F21"/>
  <c r="E21"/>
  <c r="D21"/>
  <c r="C21"/>
  <c r="B21"/>
  <c r="A21"/>
  <c r="R20"/>
  <c r="C20"/>
  <c r="A20"/>
  <c r="P19"/>
  <c r="O19"/>
  <c r="N19"/>
  <c r="M19"/>
  <c r="L19"/>
  <c r="K19"/>
  <c r="J19"/>
  <c r="I19"/>
  <c r="H19"/>
  <c r="G19"/>
  <c r="F19"/>
  <c r="E19"/>
  <c r="D19"/>
  <c r="C19"/>
  <c r="B19"/>
  <c r="P18"/>
  <c r="O18"/>
  <c r="N18"/>
  <c r="M18"/>
  <c r="L18"/>
  <c r="K18"/>
  <c r="J18"/>
  <c r="I18"/>
  <c r="H18"/>
  <c r="G18"/>
  <c r="F18"/>
  <c r="E18"/>
  <c r="D18"/>
  <c r="C18"/>
  <c r="B18"/>
  <c r="K17"/>
  <c r="J17"/>
  <c r="I17"/>
  <c r="H17"/>
  <c r="G17"/>
  <c r="F17"/>
  <c r="E17"/>
  <c r="D17"/>
  <c r="C17"/>
  <c r="B17"/>
  <c r="A17"/>
  <c r="R16"/>
  <c r="C16"/>
  <c r="A16"/>
  <c r="P15"/>
  <c r="O15"/>
  <c r="N15"/>
  <c r="M15"/>
  <c r="L15"/>
  <c r="K15"/>
  <c r="J15"/>
  <c r="I15"/>
  <c r="H15"/>
  <c r="G15"/>
  <c r="F15"/>
  <c r="E15"/>
  <c r="D15"/>
  <c r="C15"/>
  <c r="B15"/>
  <c r="K14"/>
  <c r="J14"/>
  <c r="I14"/>
  <c r="H14"/>
  <c r="G14"/>
  <c r="F14"/>
  <c r="E14"/>
  <c r="D14"/>
  <c r="C14"/>
  <c r="B14"/>
  <c r="A14"/>
  <c r="R13"/>
  <c r="C13"/>
  <c r="A13"/>
  <c r="P12"/>
  <c r="K12"/>
  <c r="J12"/>
  <c r="I12"/>
  <c r="H12"/>
  <c r="G12"/>
  <c r="F12"/>
  <c r="E12"/>
  <c r="D12"/>
  <c r="C12"/>
  <c r="B12"/>
  <c r="P11"/>
  <c r="K11"/>
  <c r="J11"/>
  <c r="I11"/>
  <c r="H11"/>
  <c r="G11"/>
  <c r="F11"/>
  <c r="E11"/>
  <c r="D11"/>
  <c r="C11"/>
  <c r="B11"/>
  <c r="A11"/>
  <c r="R10"/>
  <c r="C10"/>
  <c r="A10"/>
  <c r="P9"/>
  <c r="O9"/>
  <c r="N9"/>
  <c r="M9"/>
  <c r="L9"/>
  <c r="K9"/>
  <c r="J9"/>
  <c r="I9"/>
  <c r="H9"/>
  <c r="G9"/>
  <c r="F9"/>
  <c r="E9"/>
  <c r="D9"/>
  <c r="C9"/>
  <c r="B9"/>
  <c r="A9"/>
  <c r="R8"/>
  <c r="O8"/>
  <c r="C8"/>
  <c r="A8"/>
  <c r="P7"/>
  <c r="M7"/>
  <c r="L7"/>
  <c r="K7"/>
  <c r="J7"/>
  <c r="I7"/>
  <c r="H7"/>
  <c r="G7"/>
  <c r="F7"/>
  <c r="E7"/>
  <c r="D7"/>
  <c r="C7"/>
  <c r="B7"/>
  <c r="A7"/>
  <c r="R6"/>
  <c r="C6"/>
  <c r="B6"/>
  <c r="A6"/>
  <c r="C3"/>
  <c r="F2"/>
  <c r="C2"/>
  <c r="A2"/>
  <c r="P15" i="33"/>
  <c r="O15"/>
  <c r="O14" s="1"/>
  <c r="N15"/>
  <c r="M15"/>
  <c r="L15"/>
  <c r="K15"/>
  <c r="J15"/>
  <c r="I15"/>
  <c r="H15"/>
  <c r="G15"/>
  <c r="F15"/>
  <c r="E15"/>
  <c r="D15"/>
  <c r="C15"/>
  <c r="B15"/>
  <c r="A15"/>
  <c r="R14"/>
  <c r="C14"/>
  <c r="A14"/>
  <c r="P13"/>
  <c r="O13"/>
  <c r="N13"/>
  <c r="M13"/>
  <c r="L13"/>
  <c r="K13"/>
  <c r="J13"/>
  <c r="I13"/>
  <c r="H13"/>
  <c r="G13"/>
  <c r="F13"/>
  <c r="E13"/>
  <c r="D13"/>
  <c r="C13"/>
  <c r="B13"/>
  <c r="A13"/>
  <c r="R12"/>
  <c r="O12"/>
  <c r="C12"/>
  <c r="A12"/>
  <c r="P11"/>
  <c r="K11"/>
  <c r="J11"/>
  <c r="I11"/>
  <c r="H11"/>
  <c r="G11"/>
  <c r="F11"/>
  <c r="E11"/>
  <c r="D11"/>
  <c r="C11"/>
  <c r="B11"/>
  <c r="A11"/>
  <c r="P10"/>
  <c r="K10"/>
  <c r="J10"/>
  <c r="I10"/>
  <c r="H10"/>
  <c r="G10"/>
  <c r="F10"/>
  <c r="E10"/>
  <c r="D10"/>
  <c r="C10"/>
  <c r="B10"/>
  <c r="P9"/>
  <c r="K9"/>
  <c r="J9"/>
  <c r="I9"/>
  <c r="H9"/>
  <c r="G9"/>
  <c r="F9"/>
  <c r="E9"/>
  <c r="D9"/>
  <c r="C9"/>
  <c r="B9"/>
  <c r="A9"/>
  <c r="R8"/>
  <c r="C8"/>
  <c r="A8"/>
  <c r="P7"/>
  <c r="O7"/>
  <c r="O6" s="1"/>
  <c r="N7"/>
  <c r="M7"/>
  <c r="L7"/>
  <c r="K7"/>
  <c r="J7"/>
  <c r="I7"/>
  <c r="H7"/>
  <c r="G7"/>
  <c r="F7"/>
  <c r="E7"/>
  <c r="D7"/>
  <c r="C7"/>
  <c r="B7"/>
  <c r="A7"/>
  <c r="R6"/>
  <c r="C6"/>
  <c r="A6"/>
  <c r="C3"/>
  <c r="F2"/>
  <c r="C2"/>
  <c r="A2"/>
  <c r="O22" i="44"/>
  <c r="N22"/>
  <c r="M22"/>
  <c r="L22"/>
  <c r="K22"/>
  <c r="J22"/>
  <c r="I22"/>
  <c r="H22"/>
  <c r="G22"/>
  <c r="F22"/>
  <c r="E22"/>
  <c r="D22"/>
  <c r="C22"/>
  <c r="B22"/>
  <c r="A22"/>
  <c r="P21"/>
  <c r="O21"/>
  <c r="O19" s="1"/>
  <c r="N21"/>
  <c r="M21"/>
  <c r="L21"/>
  <c r="K21"/>
  <c r="J21"/>
  <c r="I21"/>
  <c r="H21"/>
  <c r="G21"/>
  <c r="F21"/>
  <c r="E21"/>
  <c r="D21"/>
  <c r="C21"/>
  <c r="B21"/>
  <c r="A21"/>
  <c r="P20"/>
  <c r="O20"/>
  <c r="N20"/>
  <c r="M20"/>
  <c r="L20"/>
  <c r="K20"/>
  <c r="J20"/>
  <c r="I20"/>
  <c r="H20"/>
  <c r="G20"/>
  <c r="F20"/>
  <c r="E20"/>
  <c r="D20"/>
  <c r="C20"/>
  <c r="B20"/>
  <c r="A20"/>
  <c r="R19"/>
  <c r="C19"/>
  <c r="A19"/>
  <c r="P18"/>
  <c r="O18"/>
  <c r="O17" s="1"/>
  <c r="N18"/>
  <c r="M18"/>
  <c r="L18"/>
  <c r="K18"/>
  <c r="J18"/>
  <c r="I18"/>
  <c r="H18"/>
  <c r="G18"/>
  <c r="F18"/>
  <c r="E18"/>
  <c r="D18"/>
  <c r="C18"/>
  <c r="B18"/>
  <c r="A18"/>
  <c r="R17"/>
  <c r="C17"/>
  <c r="A17"/>
  <c r="P16"/>
  <c r="O16"/>
  <c r="N16"/>
  <c r="M16"/>
  <c r="L16"/>
  <c r="K16"/>
  <c r="J16"/>
  <c r="I16"/>
  <c r="H16"/>
  <c r="G16"/>
  <c r="F16"/>
  <c r="E16"/>
  <c r="D16"/>
  <c r="C16"/>
  <c r="B16"/>
  <c r="P15"/>
  <c r="O15"/>
  <c r="N15"/>
  <c r="M15"/>
  <c r="L15"/>
  <c r="K15"/>
  <c r="J15"/>
  <c r="I15"/>
  <c r="H15"/>
  <c r="G15"/>
  <c r="F15"/>
  <c r="E15"/>
  <c r="D15"/>
  <c r="C15"/>
  <c r="B15"/>
  <c r="A15"/>
  <c r="R14"/>
  <c r="O14"/>
  <c r="C14"/>
  <c r="A14"/>
  <c r="P13"/>
  <c r="O13"/>
  <c r="N13"/>
  <c r="M13"/>
  <c r="L13"/>
  <c r="K13"/>
  <c r="J13"/>
  <c r="I13"/>
  <c r="H13"/>
  <c r="G13"/>
  <c r="F13"/>
  <c r="E13"/>
  <c r="D13"/>
  <c r="C13"/>
  <c r="P12"/>
  <c r="O12"/>
  <c r="O11" s="1"/>
  <c r="N12"/>
  <c r="M12"/>
  <c r="L12"/>
  <c r="K12"/>
  <c r="J12"/>
  <c r="I12"/>
  <c r="H12"/>
  <c r="G12"/>
  <c r="F12"/>
  <c r="E12"/>
  <c r="D12"/>
  <c r="C12"/>
  <c r="B12"/>
  <c r="A12"/>
  <c r="R11"/>
  <c r="C11"/>
  <c r="A11"/>
  <c r="P10"/>
  <c r="O10"/>
  <c r="N10"/>
  <c r="M10"/>
  <c r="L10"/>
  <c r="K10"/>
  <c r="J10"/>
  <c r="I10"/>
  <c r="H10"/>
  <c r="G10"/>
  <c r="F10"/>
  <c r="E10"/>
  <c r="D10"/>
  <c r="C10"/>
  <c r="B10"/>
  <c r="A10"/>
  <c r="P9"/>
  <c r="O9"/>
  <c r="N9"/>
  <c r="M9"/>
  <c r="L9"/>
  <c r="K9"/>
  <c r="J9"/>
  <c r="I9"/>
  <c r="H9"/>
  <c r="G9"/>
  <c r="F9"/>
  <c r="E9"/>
  <c r="D9"/>
  <c r="C9"/>
  <c r="B9"/>
  <c r="A9"/>
  <c r="P8"/>
  <c r="O8"/>
  <c r="N8"/>
  <c r="M8"/>
  <c r="L8"/>
  <c r="K8"/>
  <c r="J8"/>
  <c r="I8"/>
  <c r="H8"/>
  <c r="G8"/>
  <c r="F8"/>
  <c r="E8"/>
  <c r="D8"/>
  <c r="C8"/>
  <c r="B8"/>
  <c r="A8"/>
  <c r="P7"/>
  <c r="O7"/>
  <c r="N7"/>
  <c r="M7"/>
  <c r="L7"/>
  <c r="K7"/>
  <c r="J7"/>
  <c r="I7"/>
  <c r="H7"/>
  <c r="G7"/>
  <c r="F7"/>
  <c r="E7"/>
  <c r="D7"/>
  <c r="C7"/>
  <c r="B7"/>
  <c r="A7"/>
  <c r="R6"/>
  <c r="O6"/>
  <c r="C6"/>
  <c r="A6"/>
  <c r="F3"/>
  <c r="C3"/>
  <c r="F2"/>
  <c r="C2"/>
  <c r="A2"/>
  <c r="P21" i="43"/>
  <c r="O21"/>
  <c r="O20" s="1"/>
  <c r="N21"/>
  <c r="M21"/>
  <c r="L21"/>
  <c r="K21"/>
  <c r="J21"/>
  <c r="I21"/>
  <c r="H21"/>
  <c r="G21"/>
  <c r="F21"/>
  <c r="E21"/>
  <c r="D21"/>
  <c r="C21"/>
  <c r="B21"/>
  <c r="A21"/>
  <c r="R20"/>
  <c r="C20"/>
  <c r="A20"/>
  <c r="P18"/>
  <c r="O18"/>
  <c r="N18"/>
  <c r="M18"/>
  <c r="L18"/>
  <c r="K18"/>
  <c r="J18"/>
  <c r="I18"/>
  <c r="H18"/>
  <c r="G18"/>
  <c r="F18"/>
  <c r="E18"/>
  <c r="D18"/>
  <c r="C18"/>
  <c r="B18"/>
  <c r="A18"/>
  <c r="R17"/>
  <c r="O17"/>
  <c r="C17"/>
  <c r="A17"/>
  <c r="P16"/>
  <c r="O16"/>
  <c r="N16"/>
  <c r="M16"/>
  <c r="L16"/>
  <c r="K16"/>
  <c r="J16"/>
  <c r="I16"/>
  <c r="H16"/>
  <c r="G16"/>
  <c r="F16"/>
  <c r="E16"/>
  <c r="D16"/>
  <c r="C16"/>
  <c r="B16"/>
  <c r="P15"/>
  <c r="O15"/>
  <c r="O14" s="1"/>
  <c r="N15"/>
  <c r="M15"/>
  <c r="L15"/>
  <c r="K15"/>
  <c r="J15"/>
  <c r="I15"/>
  <c r="H15"/>
  <c r="G15"/>
  <c r="F15"/>
  <c r="E15"/>
  <c r="D15"/>
  <c r="C15"/>
  <c r="B15"/>
  <c r="A15"/>
  <c r="R14"/>
  <c r="C14"/>
  <c r="A14"/>
  <c r="P13"/>
  <c r="O13"/>
  <c r="N13"/>
  <c r="M13"/>
  <c r="L13"/>
  <c r="K13"/>
  <c r="J13"/>
  <c r="I13"/>
  <c r="H13"/>
  <c r="G13"/>
  <c r="F13"/>
  <c r="E13"/>
  <c r="D13"/>
  <c r="C13"/>
  <c r="B13"/>
  <c r="P12"/>
  <c r="O12"/>
  <c r="N12"/>
  <c r="M12"/>
  <c r="L12"/>
  <c r="K12"/>
  <c r="J12"/>
  <c r="I12"/>
  <c r="H12"/>
  <c r="G12"/>
  <c r="F12"/>
  <c r="E12"/>
  <c r="D12"/>
  <c r="C12"/>
  <c r="B12"/>
  <c r="P11"/>
  <c r="O11"/>
  <c r="N11"/>
  <c r="M11"/>
  <c r="L11"/>
  <c r="K11"/>
  <c r="J11"/>
  <c r="I11"/>
  <c r="H11"/>
  <c r="G11"/>
  <c r="F11"/>
  <c r="E11"/>
  <c r="D11"/>
  <c r="C11"/>
  <c r="B11"/>
  <c r="P10"/>
  <c r="O10"/>
  <c r="O9" s="1"/>
  <c r="N10"/>
  <c r="M10"/>
  <c r="L10"/>
  <c r="K10"/>
  <c r="J10"/>
  <c r="I10"/>
  <c r="H10"/>
  <c r="G10"/>
  <c r="F10"/>
  <c r="E10"/>
  <c r="D10"/>
  <c r="C10"/>
  <c r="B10"/>
  <c r="A10"/>
  <c r="R9"/>
  <c r="C9"/>
  <c r="A9"/>
  <c r="P8"/>
  <c r="K8"/>
  <c r="J8"/>
  <c r="I8"/>
  <c r="H8"/>
  <c r="G8"/>
  <c r="F8"/>
  <c r="E8"/>
  <c r="D8"/>
  <c r="C8"/>
  <c r="B8"/>
  <c r="P7"/>
  <c r="K7"/>
  <c r="J7"/>
  <c r="I7"/>
  <c r="H7"/>
  <c r="G7"/>
  <c r="F7"/>
  <c r="E7"/>
  <c r="D7"/>
  <c r="C7"/>
  <c r="B7"/>
  <c r="A7"/>
  <c r="R6"/>
  <c r="C6"/>
  <c r="A6"/>
  <c r="C3"/>
  <c r="F2"/>
  <c r="C2"/>
  <c r="A2"/>
  <c r="O21" i="71"/>
  <c r="O19" s="1"/>
  <c r="N21"/>
  <c r="M21"/>
  <c r="L21"/>
  <c r="K21"/>
  <c r="J21"/>
  <c r="I21"/>
  <c r="H21"/>
  <c r="G21"/>
  <c r="F21"/>
  <c r="E21"/>
  <c r="D21"/>
  <c r="C21"/>
  <c r="B21"/>
  <c r="A21"/>
  <c r="O20"/>
  <c r="N20"/>
  <c r="M20"/>
  <c r="L20"/>
  <c r="K20"/>
  <c r="J20"/>
  <c r="I20"/>
  <c r="H20"/>
  <c r="G20"/>
  <c r="F20"/>
  <c r="E20"/>
  <c r="D20"/>
  <c r="C20"/>
  <c r="B20"/>
  <c r="A20"/>
  <c r="R19"/>
  <c r="C19"/>
  <c r="B19"/>
  <c r="A19"/>
  <c r="P18"/>
  <c r="O18"/>
  <c r="N18"/>
  <c r="M18"/>
  <c r="L18"/>
  <c r="K18"/>
  <c r="J18"/>
  <c r="I18"/>
  <c r="H18"/>
  <c r="G18"/>
  <c r="F18"/>
  <c r="E18"/>
  <c r="D18"/>
  <c r="C18"/>
  <c r="B18"/>
  <c r="A18"/>
  <c r="R17"/>
  <c r="O17"/>
  <c r="C17"/>
  <c r="A17"/>
  <c r="P16"/>
  <c r="O16"/>
  <c r="O15" s="1"/>
  <c r="N16"/>
  <c r="M16"/>
  <c r="L16"/>
  <c r="K16"/>
  <c r="J16"/>
  <c r="I16"/>
  <c r="H16"/>
  <c r="G16"/>
  <c r="F16"/>
  <c r="E16"/>
  <c r="D16"/>
  <c r="C16"/>
  <c r="B16"/>
  <c r="A16"/>
  <c r="R15"/>
  <c r="C15"/>
  <c r="A15"/>
  <c r="P14"/>
  <c r="O14"/>
  <c r="N14"/>
  <c r="M14"/>
  <c r="L14"/>
  <c r="K14"/>
  <c r="J14"/>
  <c r="I14"/>
  <c r="H14"/>
  <c r="G14"/>
  <c r="F14"/>
  <c r="E14"/>
  <c r="D14"/>
  <c r="C14"/>
  <c r="B14"/>
  <c r="A14"/>
  <c r="R13"/>
  <c r="O13"/>
  <c r="C13"/>
  <c r="A13"/>
  <c r="P12"/>
  <c r="O12"/>
  <c r="N12"/>
  <c r="M12"/>
  <c r="L12"/>
  <c r="K12"/>
  <c r="J12"/>
  <c r="I12"/>
  <c r="H12"/>
  <c r="G12"/>
  <c r="F12"/>
  <c r="E12"/>
  <c r="D12"/>
  <c r="C12"/>
  <c r="B12"/>
  <c r="P11"/>
  <c r="O11"/>
  <c r="N11"/>
  <c r="M11"/>
  <c r="L11"/>
  <c r="K11"/>
  <c r="J11"/>
  <c r="I11"/>
  <c r="H11"/>
  <c r="G11"/>
  <c r="F11"/>
  <c r="E11"/>
  <c r="D11"/>
  <c r="C11"/>
  <c r="B11"/>
  <c r="A11"/>
  <c r="R10"/>
  <c r="O10"/>
  <c r="C10"/>
  <c r="A10"/>
  <c r="P9"/>
  <c r="O9"/>
  <c r="O8" s="1"/>
  <c r="F3" s="1"/>
  <c r="N9"/>
  <c r="M9"/>
  <c r="L9"/>
  <c r="K9"/>
  <c r="J9"/>
  <c r="I9"/>
  <c r="H9"/>
  <c r="G9"/>
  <c r="F9"/>
  <c r="E9"/>
  <c r="D9"/>
  <c r="C9"/>
  <c r="B9"/>
  <c r="A9"/>
  <c r="R8"/>
  <c r="C8"/>
  <c r="A8"/>
  <c r="P7"/>
  <c r="O7"/>
  <c r="N7"/>
  <c r="M7"/>
  <c r="L7"/>
  <c r="K7"/>
  <c r="J7"/>
  <c r="I7"/>
  <c r="H7"/>
  <c r="G7"/>
  <c r="F7"/>
  <c r="E7"/>
  <c r="D7"/>
  <c r="C7"/>
  <c r="B7"/>
  <c r="A7"/>
  <c r="R6"/>
  <c r="O6"/>
  <c r="C6"/>
  <c r="A6"/>
  <c r="C3"/>
  <c r="F2"/>
  <c r="C2"/>
  <c r="A2"/>
  <c r="O23" i="53"/>
  <c r="N23"/>
  <c r="M23"/>
  <c r="L23"/>
  <c r="K23"/>
  <c r="J23"/>
  <c r="I23"/>
  <c r="H23"/>
  <c r="G23"/>
  <c r="F23"/>
  <c r="E23"/>
  <c r="D23"/>
  <c r="C23"/>
  <c r="B23"/>
  <c r="A23"/>
  <c r="R22"/>
  <c r="O22"/>
  <c r="C22"/>
  <c r="P21"/>
  <c r="O21"/>
  <c r="O20" s="1"/>
  <c r="N21"/>
  <c r="M21"/>
  <c r="L21"/>
  <c r="K21"/>
  <c r="J21"/>
  <c r="I21"/>
  <c r="H21"/>
  <c r="G21"/>
  <c r="F21"/>
  <c r="E21"/>
  <c r="D21"/>
  <c r="C21"/>
  <c r="B21"/>
  <c r="A21"/>
  <c r="R20"/>
  <c r="C20"/>
  <c r="A20"/>
  <c r="P19"/>
  <c r="O19"/>
  <c r="N19"/>
  <c r="M19"/>
  <c r="L19"/>
  <c r="K19"/>
  <c r="J19"/>
  <c r="I19"/>
  <c r="H19"/>
  <c r="G19"/>
  <c r="F19"/>
  <c r="E19"/>
  <c r="D19"/>
  <c r="C19"/>
  <c r="B19"/>
  <c r="A19"/>
  <c r="R18"/>
  <c r="O18"/>
  <c r="C18"/>
  <c r="A18"/>
  <c r="P17"/>
  <c r="O17"/>
  <c r="N17"/>
  <c r="M17"/>
  <c r="L17"/>
  <c r="K17"/>
  <c r="J17"/>
  <c r="I17"/>
  <c r="H17"/>
  <c r="G17"/>
  <c r="F17"/>
  <c r="E17"/>
  <c r="D17"/>
  <c r="C17"/>
  <c r="B17"/>
  <c r="P16"/>
  <c r="O16"/>
  <c r="N16"/>
  <c r="M16"/>
  <c r="L16"/>
  <c r="K16"/>
  <c r="J16"/>
  <c r="I16"/>
  <c r="H16"/>
  <c r="G16"/>
  <c r="F16"/>
  <c r="E16"/>
  <c r="D16"/>
  <c r="C16"/>
  <c r="B16"/>
  <c r="A16"/>
  <c r="R15"/>
  <c r="O15"/>
  <c r="C15"/>
  <c r="A15"/>
  <c r="P14"/>
  <c r="K14"/>
  <c r="J14"/>
  <c r="I14"/>
  <c r="H14"/>
  <c r="G14"/>
  <c r="F14"/>
  <c r="E14"/>
  <c r="D14"/>
  <c r="C14"/>
  <c r="B14"/>
  <c r="P13"/>
  <c r="K13"/>
  <c r="J13"/>
  <c r="I13"/>
  <c r="H13"/>
  <c r="G13"/>
  <c r="F13"/>
  <c r="E13"/>
  <c r="D13"/>
  <c r="C13"/>
  <c r="B13"/>
  <c r="A13"/>
  <c r="P12"/>
  <c r="K12"/>
  <c r="J12"/>
  <c r="I12"/>
  <c r="H12"/>
  <c r="G12"/>
  <c r="F12"/>
  <c r="E12"/>
  <c r="D12"/>
  <c r="C12"/>
  <c r="B12"/>
  <c r="P11"/>
  <c r="K11"/>
  <c r="J11"/>
  <c r="I11"/>
  <c r="H11"/>
  <c r="G11"/>
  <c r="F11"/>
  <c r="E11"/>
  <c r="D11"/>
  <c r="C11"/>
  <c r="B11"/>
  <c r="A11"/>
  <c r="R10"/>
  <c r="C10"/>
  <c r="A10"/>
  <c r="P9"/>
  <c r="O9"/>
  <c r="N9"/>
  <c r="M9"/>
  <c r="L9"/>
  <c r="K9"/>
  <c r="J9"/>
  <c r="I9"/>
  <c r="H9"/>
  <c r="G9"/>
  <c r="F9"/>
  <c r="E9"/>
  <c r="D9"/>
  <c r="C9"/>
  <c r="B9"/>
  <c r="A9"/>
  <c r="P8"/>
  <c r="O8"/>
  <c r="N8"/>
  <c r="M8"/>
  <c r="L8"/>
  <c r="K8"/>
  <c r="J8"/>
  <c r="I8"/>
  <c r="H8"/>
  <c r="G8"/>
  <c r="F8"/>
  <c r="E8"/>
  <c r="D8"/>
  <c r="C8"/>
  <c r="B8"/>
  <c r="A8"/>
  <c r="P7"/>
  <c r="O7"/>
  <c r="N7"/>
  <c r="M7"/>
  <c r="L7"/>
  <c r="K7"/>
  <c r="J7"/>
  <c r="I7"/>
  <c r="H7"/>
  <c r="G7"/>
  <c r="F7"/>
  <c r="E7"/>
  <c r="D7"/>
  <c r="C7"/>
  <c r="B7"/>
  <c r="A7"/>
  <c r="R6"/>
  <c r="O6"/>
  <c r="C6"/>
  <c r="B6"/>
  <c r="A6"/>
  <c r="C3"/>
  <c r="F2"/>
  <c r="C2"/>
  <c r="B2"/>
  <c r="A2"/>
  <c r="P73" i="24"/>
  <c r="O73"/>
  <c r="N73"/>
  <c r="M73"/>
  <c r="L73"/>
  <c r="K73"/>
  <c r="J73"/>
  <c r="I73"/>
  <c r="H73"/>
  <c r="G73"/>
  <c r="F73"/>
  <c r="E73"/>
  <c r="D73"/>
  <c r="C73"/>
  <c r="B73"/>
  <c r="A73"/>
  <c r="P72"/>
  <c r="O72"/>
  <c r="N72"/>
  <c r="M72"/>
  <c r="L72"/>
  <c r="K72"/>
  <c r="J72"/>
  <c r="I72"/>
  <c r="H72"/>
  <c r="G72"/>
  <c r="F72"/>
  <c r="E72"/>
  <c r="D72"/>
  <c r="C72"/>
  <c r="B72"/>
  <c r="A72"/>
  <c r="P71"/>
  <c r="O71"/>
  <c r="N71"/>
  <c r="M71"/>
  <c r="L71"/>
  <c r="K71"/>
  <c r="J71"/>
  <c r="I71"/>
  <c r="H71"/>
  <c r="G71"/>
  <c r="F71"/>
  <c r="E71"/>
  <c r="D71"/>
  <c r="C71"/>
  <c r="B71"/>
  <c r="A71"/>
  <c r="P70"/>
  <c r="O70"/>
  <c r="N70"/>
  <c r="M70"/>
  <c r="L70"/>
  <c r="K70"/>
  <c r="J70"/>
  <c r="I70"/>
  <c r="H70"/>
  <c r="G70"/>
  <c r="F70"/>
  <c r="E70"/>
  <c r="D70"/>
  <c r="C70"/>
  <c r="B70"/>
  <c r="A70"/>
  <c r="P69"/>
  <c r="O69"/>
  <c r="N69"/>
  <c r="M69"/>
  <c r="L69"/>
  <c r="K69"/>
  <c r="J69"/>
  <c r="I69"/>
  <c r="H69"/>
  <c r="G69"/>
  <c r="F69"/>
  <c r="E69"/>
  <c r="D69"/>
  <c r="C69"/>
  <c r="B69"/>
  <c r="A69"/>
  <c r="K68"/>
  <c r="J68"/>
  <c r="I68"/>
  <c r="H68"/>
  <c r="G68"/>
  <c r="F68"/>
  <c r="E68"/>
  <c r="D68"/>
  <c r="C68"/>
  <c r="B68"/>
  <c r="A68"/>
  <c r="P67"/>
  <c r="O67"/>
  <c r="N67"/>
  <c r="M67"/>
  <c r="L67"/>
  <c r="K67"/>
  <c r="J67"/>
  <c r="I67"/>
  <c r="H67"/>
  <c r="G67"/>
  <c r="F67"/>
  <c r="E67"/>
  <c r="D67"/>
  <c r="C67"/>
  <c r="B67"/>
  <c r="A67"/>
  <c r="K66"/>
  <c r="J66"/>
  <c r="I66"/>
  <c r="H66"/>
  <c r="G66"/>
  <c r="F66"/>
  <c r="E66"/>
  <c r="D66"/>
  <c r="C66"/>
  <c r="B66"/>
  <c r="A66"/>
  <c r="P65"/>
  <c r="O65"/>
  <c r="N65"/>
  <c r="M65"/>
  <c r="L65"/>
  <c r="K65"/>
  <c r="J65"/>
  <c r="I65"/>
  <c r="H65"/>
  <c r="G65"/>
  <c r="F65"/>
  <c r="E65"/>
  <c r="D65"/>
  <c r="C65"/>
  <c r="B65"/>
  <c r="A65"/>
  <c r="P64"/>
  <c r="O64"/>
  <c r="N64"/>
  <c r="M64"/>
  <c r="L64"/>
  <c r="K64"/>
  <c r="J64"/>
  <c r="I64"/>
  <c r="H64"/>
  <c r="G64"/>
  <c r="F64"/>
  <c r="E64"/>
  <c r="D64"/>
  <c r="C64"/>
  <c r="B64"/>
  <c r="A64"/>
  <c r="P63"/>
  <c r="O63"/>
  <c r="N63"/>
  <c r="M63"/>
  <c r="L63"/>
  <c r="K63"/>
  <c r="J63"/>
  <c r="I63"/>
  <c r="H63"/>
  <c r="G63"/>
  <c r="F63"/>
  <c r="E63"/>
  <c r="D63"/>
  <c r="C63"/>
  <c r="B63"/>
  <c r="A63"/>
  <c r="P62"/>
  <c r="O62"/>
  <c r="N62"/>
  <c r="M62"/>
  <c r="L62"/>
  <c r="K62"/>
  <c r="J62"/>
  <c r="I62"/>
  <c r="H62"/>
  <c r="G62"/>
  <c r="F62"/>
  <c r="E62"/>
  <c r="D62"/>
  <c r="C62"/>
  <c r="B62"/>
  <c r="A62"/>
  <c r="R61"/>
  <c r="C61"/>
  <c r="A61"/>
  <c r="P60"/>
  <c r="O60"/>
  <c r="O56" s="1"/>
  <c r="N60"/>
  <c r="M60"/>
  <c r="L60"/>
  <c r="K60"/>
  <c r="J60"/>
  <c r="I60"/>
  <c r="H60"/>
  <c r="G60"/>
  <c r="F60"/>
  <c r="E60"/>
  <c r="D60"/>
  <c r="C60"/>
  <c r="A60"/>
  <c r="P59"/>
  <c r="O59"/>
  <c r="N59"/>
  <c r="M59"/>
  <c r="L59"/>
  <c r="K59"/>
  <c r="J59"/>
  <c r="I59"/>
  <c r="H59"/>
  <c r="G59"/>
  <c r="F59"/>
  <c r="E59"/>
  <c r="D59"/>
  <c r="C59"/>
  <c r="B59"/>
  <c r="A59"/>
  <c r="P58"/>
  <c r="O58"/>
  <c r="N58"/>
  <c r="M58"/>
  <c r="L58"/>
  <c r="K58"/>
  <c r="J58"/>
  <c r="I58"/>
  <c r="H58"/>
  <c r="G58"/>
  <c r="F58"/>
  <c r="E58"/>
  <c r="D58"/>
  <c r="C58"/>
  <c r="B58"/>
  <c r="A58"/>
  <c r="P57"/>
  <c r="O57"/>
  <c r="N57"/>
  <c r="M57"/>
  <c r="L57"/>
  <c r="K57"/>
  <c r="J57"/>
  <c r="I57"/>
  <c r="H57"/>
  <c r="G57"/>
  <c r="F57"/>
  <c r="E57"/>
  <c r="D57"/>
  <c r="C57"/>
  <c r="B57"/>
  <c r="A57"/>
  <c r="R56"/>
  <c r="C56"/>
  <c r="A56"/>
  <c r="P55"/>
  <c r="O55"/>
  <c r="N55"/>
  <c r="M55"/>
  <c r="L55"/>
  <c r="K55"/>
  <c r="J55"/>
  <c r="I55"/>
  <c r="H55"/>
  <c r="G55"/>
  <c r="F55"/>
  <c r="E55"/>
  <c r="D55"/>
  <c r="C55"/>
  <c r="B55"/>
  <c r="P54"/>
  <c r="O54"/>
  <c r="N54"/>
  <c r="M54"/>
  <c r="L54"/>
  <c r="K54"/>
  <c r="J54"/>
  <c r="I54"/>
  <c r="H54"/>
  <c r="G54"/>
  <c r="F54"/>
  <c r="E54"/>
  <c r="D54"/>
  <c r="C54"/>
  <c r="B54"/>
  <c r="P53"/>
  <c r="O53"/>
  <c r="N53"/>
  <c r="M53"/>
  <c r="L53"/>
  <c r="K53"/>
  <c r="J53"/>
  <c r="I53"/>
  <c r="H53"/>
  <c r="G53"/>
  <c r="F53"/>
  <c r="E53"/>
  <c r="D53"/>
  <c r="C53"/>
  <c r="B53"/>
  <c r="P52"/>
  <c r="O52"/>
  <c r="O51" s="1"/>
  <c r="N52"/>
  <c r="M52"/>
  <c r="L52"/>
  <c r="K52"/>
  <c r="J52"/>
  <c r="I52"/>
  <c r="H52"/>
  <c r="G52"/>
  <c r="F52"/>
  <c r="E52"/>
  <c r="D52"/>
  <c r="C52"/>
  <c r="B52"/>
  <c r="A52"/>
  <c r="R51"/>
  <c r="C51"/>
  <c r="A51"/>
  <c r="P50"/>
  <c r="O50"/>
  <c r="N50"/>
  <c r="M50"/>
  <c r="L50"/>
  <c r="K50"/>
  <c r="J50"/>
  <c r="I50"/>
  <c r="H50"/>
  <c r="G50"/>
  <c r="F50"/>
  <c r="E50"/>
  <c r="D50"/>
  <c r="C50"/>
  <c r="B50"/>
  <c r="P49"/>
  <c r="O49"/>
  <c r="N49"/>
  <c r="M49"/>
  <c r="L49"/>
  <c r="K49"/>
  <c r="J49"/>
  <c r="I49"/>
  <c r="H49"/>
  <c r="G49"/>
  <c r="F49"/>
  <c r="E49"/>
  <c r="D49"/>
  <c r="C49"/>
  <c r="B49"/>
  <c r="P48"/>
  <c r="O48"/>
  <c r="N48"/>
  <c r="M48"/>
  <c r="L48"/>
  <c r="K48"/>
  <c r="J48"/>
  <c r="I48"/>
  <c r="H48"/>
  <c r="G48"/>
  <c r="F48"/>
  <c r="E48"/>
  <c r="D48"/>
  <c r="C48"/>
  <c r="B48"/>
  <c r="P47"/>
  <c r="O47"/>
  <c r="O46" s="1"/>
  <c r="N47"/>
  <c r="M47"/>
  <c r="L47"/>
  <c r="K47"/>
  <c r="J47"/>
  <c r="I47"/>
  <c r="H47"/>
  <c r="G47"/>
  <c r="F47"/>
  <c r="E47"/>
  <c r="D47"/>
  <c r="C47"/>
  <c r="B47"/>
  <c r="A47"/>
  <c r="R46"/>
  <c r="C46"/>
  <c r="A46"/>
  <c r="P45"/>
  <c r="O45"/>
  <c r="N45"/>
  <c r="M45"/>
  <c r="L45"/>
  <c r="K45"/>
  <c r="J45"/>
  <c r="I45"/>
  <c r="H45"/>
  <c r="G45"/>
  <c r="F45"/>
  <c r="E45"/>
  <c r="D45"/>
  <c r="C45"/>
  <c r="A45"/>
  <c r="P44"/>
  <c r="O44"/>
  <c r="N44"/>
  <c r="M44"/>
  <c r="L44"/>
  <c r="K44"/>
  <c r="J44"/>
  <c r="I44"/>
  <c r="H44"/>
  <c r="G44"/>
  <c r="F44"/>
  <c r="E44"/>
  <c r="D44"/>
  <c r="C44"/>
  <c r="B44"/>
  <c r="A44"/>
  <c r="P43"/>
  <c r="O43"/>
  <c r="N43"/>
  <c r="M43"/>
  <c r="L43"/>
  <c r="K43"/>
  <c r="J43"/>
  <c r="I43"/>
  <c r="H43"/>
  <c r="G43"/>
  <c r="F43"/>
  <c r="E43"/>
  <c r="D43"/>
  <c r="C43"/>
  <c r="B43"/>
  <c r="A43"/>
  <c r="P42"/>
  <c r="O42"/>
  <c r="N42"/>
  <c r="M42"/>
  <c r="L42"/>
  <c r="K42"/>
  <c r="J42"/>
  <c r="I42"/>
  <c r="H42"/>
  <c r="G42"/>
  <c r="F42"/>
  <c r="E42"/>
  <c r="D42"/>
  <c r="C42"/>
  <c r="B42"/>
  <c r="A42"/>
  <c r="P41"/>
  <c r="O41"/>
  <c r="N41"/>
  <c r="M41"/>
  <c r="L41"/>
  <c r="K41"/>
  <c r="J41"/>
  <c r="I41"/>
  <c r="H41"/>
  <c r="G41"/>
  <c r="F41"/>
  <c r="E41"/>
  <c r="D41"/>
  <c r="C41"/>
  <c r="B41"/>
  <c r="A41"/>
  <c r="R40"/>
  <c r="O40"/>
  <c r="C40"/>
  <c r="A40"/>
  <c r="P39"/>
  <c r="O39"/>
  <c r="N39"/>
  <c r="M39"/>
  <c r="L39"/>
  <c r="K39"/>
  <c r="J39"/>
  <c r="I39"/>
  <c r="H39"/>
  <c r="G39"/>
  <c r="F39"/>
  <c r="E39"/>
  <c r="D39"/>
  <c r="C39"/>
  <c r="B39"/>
  <c r="P38"/>
  <c r="O38"/>
  <c r="N38"/>
  <c r="M38"/>
  <c r="L38"/>
  <c r="K38"/>
  <c r="J38"/>
  <c r="I38"/>
  <c r="H38"/>
  <c r="G38"/>
  <c r="F38"/>
  <c r="E38"/>
  <c r="D38"/>
  <c r="C38"/>
  <c r="B38"/>
  <c r="P37"/>
  <c r="O37"/>
  <c r="N37"/>
  <c r="M37"/>
  <c r="L37"/>
  <c r="K37"/>
  <c r="J37"/>
  <c r="I37"/>
  <c r="H37"/>
  <c r="G37"/>
  <c r="F37"/>
  <c r="E37"/>
  <c r="D37"/>
  <c r="C37"/>
  <c r="B37"/>
  <c r="P36"/>
  <c r="O36"/>
  <c r="N36"/>
  <c r="M36"/>
  <c r="L36"/>
  <c r="K36"/>
  <c r="J36"/>
  <c r="I36"/>
  <c r="H36"/>
  <c r="G36"/>
  <c r="F36"/>
  <c r="E36"/>
  <c r="D36"/>
  <c r="C36"/>
  <c r="B36"/>
  <c r="A36"/>
  <c r="R35"/>
  <c r="O35"/>
  <c r="C35"/>
  <c r="A35"/>
  <c r="P34"/>
  <c r="O34"/>
  <c r="O32" s="1"/>
  <c r="N34"/>
  <c r="M34"/>
  <c r="L34"/>
  <c r="K34"/>
  <c r="J34"/>
  <c r="I34"/>
  <c r="H34"/>
  <c r="G34"/>
  <c r="F34"/>
  <c r="E34"/>
  <c r="D34"/>
  <c r="C34"/>
  <c r="B34"/>
  <c r="A34"/>
  <c r="P33"/>
  <c r="O33"/>
  <c r="N33"/>
  <c r="M33"/>
  <c r="L33"/>
  <c r="K33"/>
  <c r="J33"/>
  <c r="I33"/>
  <c r="H33"/>
  <c r="G33"/>
  <c r="F33"/>
  <c r="E33"/>
  <c r="D33"/>
  <c r="C33"/>
  <c r="B33"/>
  <c r="A33"/>
  <c r="R32"/>
  <c r="C32"/>
  <c r="A32"/>
  <c r="P31"/>
  <c r="K31"/>
  <c r="J31"/>
  <c r="I31"/>
  <c r="H31"/>
  <c r="G31"/>
  <c r="F31"/>
  <c r="E31"/>
  <c r="D31"/>
  <c r="C31"/>
  <c r="B31"/>
  <c r="P30"/>
  <c r="K30"/>
  <c r="J30"/>
  <c r="I30"/>
  <c r="H30"/>
  <c r="G30"/>
  <c r="F30"/>
  <c r="E30"/>
  <c r="D30"/>
  <c r="C30"/>
  <c r="B30"/>
  <c r="P29"/>
  <c r="K29"/>
  <c r="J29"/>
  <c r="I29"/>
  <c r="H29"/>
  <c r="G29"/>
  <c r="F29"/>
  <c r="E29"/>
  <c r="D29"/>
  <c r="C29"/>
  <c r="B29"/>
  <c r="P28"/>
  <c r="K28"/>
  <c r="J28"/>
  <c r="I28"/>
  <c r="H28"/>
  <c r="G28"/>
  <c r="F28"/>
  <c r="E28"/>
  <c r="D28"/>
  <c r="C28"/>
  <c r="B28"/>
  <c r="P27"/>
  <c r="K27"/>
  <c r="J27"/>
  <c r="I27"/>
  <c r="H27"/>
  <c r="G27"/>
  <c r="F27"/>
  <c r="E27"/>
  <c r="D27"/>
  <c r="C27"/>
  <c r="B27"/>
  <c r="P26"/>
  <c r="K26"/>
  <c r="J26"/>
  <c r="I26"/>
  <c r="H26"/>
  <c r="G26"/>
  <c r="F26"/>
  <c r="E26"/>
  <c r="D26"/>
  <c r="C26"/>
  <c r="B26"/>
  <c r="P25"/>
  <c r="K25"/>
  <c r="J25"/>
  <c r="I25"/>
  <c r="H25"/>
  <c r="G25"/>
  <c r="F25"/>
  <c r="E25"/>
  <c r="D25"/>
  <c r="C25"/>
  <c r="B25"/>
  <c r="P24"/>
  <c r="K24"/>
  <c r="J24"/>
  <c r="I24"/>
  <c r="H24"/>
  <c r="G24"/>
  <c r="F24"/>
  <c r="E24"/>
  <c r="D24"/>
  <c r="C24"/>
  <c r="B24"/>
  <c r="A24"/>
  <c r="P23"/>
  <c r="K23"/>
  <c r="J23"/>
  <c r="I23"/>
  <c r="H23"/>
  <c r="G23"/>
  <c r="F23"/>
  <c r="E23"/>
  <c r="D23"/>
  <c r="C23"/>
  <c r="B23"/>
  <c r="P22"/>
  <c r="K22"/>
  <c r="J22"/>
  <c r="I22"/>
  <c r="H22"/>
  <c r="G22"/>
  <c r="F22"/>
  <c r="E22"/>
  <c r="D22"/>
  <c r="C22"/>
  <c r="P21"/>
  <c r="K21"/>
  <c r="J21"/>
  <c r="I21"/>
  <c r="H21"/>
  <c r="G21"/>
  <c r="F21"/>
  <c r="E21"/>
  <c r="D21"/>
  <c r="C21"/>
  <c r="B21"/>
  <c r="P20"/>
  <c r="K20"/>
  <c r="J20"/>
  <c r="I20"/>
  <c r="H20"/>
  <c r="G20"/>
  <c r="F20"/>
  <c r="E20"/>
  <c r="D20"/>
  <c r="C20"/>
  <c r="B20"/>
  <c r="P19"/>
  <c r="K19"/>
  <c r="J19"/>
  <c r="I19"/>
  <c r="H19"/>
  <c r="G19"/>
  <c r="F19"/>
  <c r="E19"/>
  <c r="D19"/>
  <c r="C19"/>
  <c r="B19"/>
  <c r="P18"/>
  <c r="K18"/>
  <c r="J18"/>
  <c r="I18"/>
  <c r="H18"/>
  <c r="G18"/>
  <c r="F18"/>
  <c r="E18"/>
  <c r="D18"/>
  <c r="C18"/>
  <c r="B18"/>
  <c r="A18"/>
  <c r="R17"/>
  <c r="C17"/>
  <c r="A17"/>
  <c r="P16"/>
  <c r="O16"/>
  <c r="N16"/>
  <c r="M16"/>
  <c r="L16"/>
  <c r="K16"/>
  <c r="J16"/>
  <c r="I16"/>
  <c r="H16"/>
  <c r="G16"/>
  <c r="F16"/>
  <c r="E16"/>
  <c r="D16"/>
  <c r="C16"/>
  <c r="B16"/>
  <c r="A16"/>
  <c r="R15"/>
  <c r="O15"/>
  <c r="C15"/>
  <c r="A15"/>
  <c r="P14"/>
  <c r="M14"/>
  <c r="L14"/>
  <c r="K14"/>
  <c r="J14"/>
  <c r="I14"/>
  <c r="H14"/>
  <c r="G14"/>
  <c r="F14"/>
  <c r="E14"/>
  <c r="D14"/>
  <c r="C14"/>
  <c r="B14"/>
  <c r="A14"/>
  <c r="R13"/>
  <c r="C13"/>
  <c r="A13"/>
  <c r="P12"/>
  <c r="O12"/>
  <c r="N12"/>
  <c r="M12"/>
  <c r="L12"/>
  <c r="K12"/>
  <c r="J12"/>
  <c r="I12"/>
  <c r="H12"/>
  <c r="G12"/>
  <c r="F12"/>
  <c r="E12"/>
  <c r="D12"/>
  <c r="C12"/>
  <c r="B12"/>
  <c r="A12"/>
  <c r="P11"/>
  <c r="O11"/>
  <c r="N11"/>
  <c r="M11"/>
  <c r="L11"/>
  <c r="K11"/>
  <c r="J11"/>
  <c r="I11"/>
  <c r="H11"/>
  <c r="G11"/>
  <c r="F11"/>
  <c r="E11"/>
  <c r="D11"/>
  <c r="C11"/>
  <c r="B11"/>
  <c r="A11"/>
  <c r="P10"/>
  <c r="O10"/>
  <c r="N10"/>
  <c r="M10"/>
  <c r="L10"/>
  <c r="K10"/>
  <c r="J10"/>
  <c r="I10"/>
  <c r="H10"/>
  <c r="G10"/>
  <c r="F10"/>
  <c r="E10"/>
  <c r="D10"/>
  <c r="C10"/>
  <c r="B10"/>
  <c r="A10"/>
  <c r="P9"/>
  <c r="O9"/>
  <c r="N9"/>
  <c r="M9"/>
  <c r="L9"/>
  <c r="K9"/>
  <c r="J9"/>
  <c r="I9"/>
  <c r="H9"/>
  <c r="G9"/>
  <c r="F9"/>
  <c r="E9"/>
  <c r="D9"/>
  <c r="C9"/>
  <c r="B9"/>
  <c r="A9"/>
  <c r="P8"/>
  <c r="O8"/>
  <c r="N8"/>
  <c r="M8"/>
  <c r="L8"/>
  <c r="K8"/>
  <c r="J8"/>
  <c r="I8"/>
  <c r="H8"/>
  <c r="G8"/>
  <c r="F8"/>
  <c r="E8"/>
  <c r="D8"/>
  <c r="C8"/>
  <c r="B8"/>
  <c r="A8"/>
  <c r="P7"/>
  <c r="O7"/>
  <c r="N7"/>
  <c r="M7"/>
  <c r="L7"/>
  <c r="K7"/>
  <c r="J7"/>
  <c r="I7"/>
  <c r="H7"/>
  <c r="G7"/>
  <c r="F7"/>
  <c r="E7"/>
  <c r="D7"/>
  <c r="C7"/>
  <c r="B7"/>
  <c r="A7"/>
  <c r="R6"/>
  <c r="O6"/>
  <c r="C6"/>
  <c r="A6"/>
  <c r="C3"/>
  <c r="F2"/>
  <c r="C2"/>
  <c r="B2"/>
  <c r="A2"/>
  <c r="P35" i="32"/>
  <c r="O35"/>
  <c r="N35"/>
  <c r="M35"/>
  <c r="L35"/>
  <c r="K35"/>
  <c r="J35"/>
  <c r="I35"/>
  <c r="H35"/>
  <c r="G35"/>
  <c r="F35"/>
  <c r="E35"/>
  <c r="D35"/>
  <c r="C35"/>
  <c r="B35"/>
  <c r="A35"/>
  <c r="P34"/>
  <c r="O34"/>
  <c r="N34"/>
  <c r="M34"/>
  <c r="L34"/>
  <c r="K34"/>
  <c r="J34"/>
  <c r="I34"/>
  <c r="H34"/>
  <c r="G34"/>
  <c r="F34"/>
  <c r="E34"/>
  <c r="D34"/>
  <c r="C34"/>
  <c r="B34"/>
  <c r="A34"/>
  <c r="P33"/>
  <c r="O33"/>
  <c r="N33"/>
  <c r="M33"/>
  <c r="L33"/>
  <c r="K33"/>
  <c r="J33"/>
  <c r="I33"/>
  <c r="H33"/>
  <c r="G33"/>
  <c r="F33"/>
  <c r="E33"/>
  <c r="D33"/>
  <c r="C33"/>
  <c r="B33"/>
  <c r="A33"/>
  <c r="P32"/>
  <c r="O32"/>
  <c r="N32"/>
  <c r="M32"/>
  <c r="L32"/>
  <c r="K32"/>
  <c r="J32"/>
  <c r="I32"/>
  <c r="H32"/>
  <c r="G32"/>
  <c r="F32"/>
  <c r="E32"/>
  <c r="D32"/>
  <c r="C32"/>
  <c r="B32"/>
  <c r="A32"/>
  <c r="P31"/>
  <c r="O31"/>
  <c r="N31"/>
  <c r="M31"/>
  <c r="L31"/>
  <c r="K31"/>
  <c r="J31"/>
  <c r="I31"/>
  <c r="H31"/>
  <c r="G31"/>
  <c r="F31"/>
  <c r="E31"/>
  <c r="D31"/>
  <c r="C31"/>
  <c r="B31"/>
  <c r="A31"/>
  <c r="P30"/>
  <c r="O30"/>
  <c r="O28" s="1"/>
  <c r="N30"/>
  <c r="M30"/>
  <c r="L30"/>
  <c r="K30"/>
  <c r="J30"/>
  <c r="I30"/>
  <c r="H30"/>
  <c r="G30"/>
  <c r="F30"/>
  <c r="E30"/>
  <c r="D30"/>
  <c r="C30"/>
  <c r="B30"/>
  <c r="A30"/>
  <c r="P29"/>
  <c r="O29"/>
  <c r="N29"/>
  <c r="M29"/>
  <c r="L29"/>
  <c r="K29"/>
  <c r="J29"/>
  <c r="I29"/>
  <c r="H29"/>
  <c r="G29"/>
  <c r="F29"/>
  <c r="E29"/>
  <c r="D29"/>
  <c r="C29"/>
  <c r="B29"/>
  <c r="A29"/>
  <c r="R28"/>
  <c r="C28"/>
  <c r="B28"/>
  <c r="A28"/>
  <c r="P27"/>
  <c r="O27"/>
  <c r="N27"/>
  <c r="M27"/>
  <c r="L27"/>
  <c r="K27"/>
  <c r="J27"/>
  <c r="I27"/>
  <c r="H27"/>
  <c r="G27"/>
  <c r="F27"/>
  <c r="E27"/>
  <c r="D27"/>
  <c r="C27"/>
  <c r="P26"/>
  <c r="O26"/>
  <c r="O25" s="1"/>
  <c r="N26"/>
  <c r="M26"/>
  <c r="L26"/>
  <c r="K26"/>
  <c r="J26"/>
  <c r="I26"/>
  <c r="H26"/>
  <c r="G26"/>
  <c r="F26"/>
  <c r="E26"/>
  <c r="D26"/>
  <c r="C26"/>
  <c r="B26"/>
  <c r="A26"/>
  <c r="R25"/>
  <c r="C25"/>
  <c r="A25"/>
  <c r="P24"/>
  <c r="O24"/>
  <c r="N24"/>
  <c r="M24"/>
  <c r="L24"/>
  <c r="K24"/>
  <c r="J24"/>
  <c r="I24"/>
  <c r="H24"/>
  <c r="G24"/>
  <c r="F24"/>
  <c r="E24"/>
  <c r="D24"/>
  <c r="C24"/>
  <c r="B24"/>
  <c r="A24"/>
  <c r="R23"/>
  <c r="O23"/>
  <c r="C23"/>
  <c r="A23"/>
  <c r="P22"/>
  <c r="O22"/>
  <c r="N22"/>
  <c r="M22"/>
  <c r="L22"/>
  <c r="K22"/>
  <c r="J22"/>
  <c r="I22"/>
  <c r="H22"/>
  <c r="G22"/>
  <c r="F22"/>
  <c r="E22"/>
  <c r="D22"/>
  <c r="C22"/>
  <c r="B22"/>
  <c r="A22"/>
  <c r="P21"/>
  <c r="O21"/>
  <c r="N21"/>
  <c r="M21"/>
  <c r="L21"/>
  <c r="K21"/>
  <c r="J21"/>
  <c r="I21"/>
  <c r="H21"/>
  <c r="G21"/>
  <c r="F21"/>
  <c r="E21"/>
  <c r="D21"/>
  <c r="C21"/>
  <c r="B21"/>
  <c r="A21"/>
  <c r="R20"/>
  <c r="O20"/>
  <c r="C20"/>
  <c r="A20"/>
  <c r="O19"/>
  <c r="N19"/>
  <c r="M19"/>
  <c r="L19"/>
  <c r="K19"/>
  <c r="J19"/>
  <c r="I19"/>
  <c r="H19"/>
  <c r="G19"/>
  <c r="F19"/>
  <c r="E19"/>
  <c r="D19"/>
  <c r="C19"/>
  <c r="B19"/>
  <c r="P18"/>
  <c r="O18"/>
  <c r="O17" s="1"/>
  <c r="N18"/>
  <c r="M18"/>
  <c r="L18"/>
  <c r="K18"/>
  <c r="J18"/>
  <c r="I18"/>
  <c r="H18"/>
  <c r="G18"/>
  <c r="F18"/>
  <c r="E18"/>
  <c r="D18"/>
  <c r="C18"/>
  <c r="B18"/>
  <c r="A18"/>
  <c r="R17"/>
  <c r="C17"/>
  <c r="A17"/>
  <c r="P16"/>
  <c r="K16"/>
  <c r="J16"/>
  <c r="I16"/>
  <c r="H16"/>
  <c r="G16"/>
  <c r="F16"/>
  <c r="E16"/>
  <c r="D16"/>
  <c r="C16"/>
  <c r="B16"/>
  <c r="P15"/>
  <c r="K15"/>
  <c r="J15"/>
  <c r="I15"/>
  <c r="H15"/>
  <c r="G15"/>
  <c r="F15"/>
  <c r="E15"/>
  <c r="D15"/>
  <c r="C15"/>
  <c r="B15"/>
  <c r="A15"/>
  <c r="P14"/>
  <c r="O14"/>
  <c r="N14"/>
  <c r="M14"/>
  <c r="L14"/>
  <c r="K14"/>
  <c r="J14"/>
  <c r="I14"/>
  <c r="H14"/>
  <c r="G14"/>
  <c r="F14"/>
  <c r="E14"/>
  <c r="D14"/>
  <c r="C14"/>
  <c r="B14"/>
  <c r="P13"/>
  <c r="O13"/>
  <c r="N13"/>
  <c r="M13"/>
  <c r="L13"/>
  <c r="K13"/>
  <c r="J13"/>
  <c r="I13"/>
  <c r="H13"/>
  <c r="G13"/>
  <c r="F13"/>
  <c r="E13"/>
  <c r="D13"/>
  <c r="C13"/>
  <c r="B13"/>
  <c r="P12"/>
  <c r="N12"/>
  <c r="K12"/>
  <c r="J12"/>
  <c r="I12"/>
  <c r="H12"/>
  <c r="G12"/>
  <c r="F12"/>
  <c r="E12"/>
  <c r="D12"/>
  <c r="C12"/>
  <c r="B12"/>
  <c r="A12"/>
  <c r="R11"/>
  <c r="C11"/>
  <c r="A11"/>
  <c r="P10"/>
  <c r="M10"/>
  <c r="L10"/>
  <c r="K10"/>
  <c r="J10"/>
  <c r="I10"/>
  <c r="H10"/>
  <c r="G10"/>
  <c r="F10"/>
  <c r="E10"/>
  <c r="D10"/>
  <c r="C10"/>
  <c r="B10"/>
  <c r="A10"/>
  <c r="R9"/>
  <c r="C9"/>
  <c r="A9"/>
  <c r="P8"/>
  <c r="M8"/>
  <c r="L8"/>
  <c r="K8"/>
  <c r="J8"/>
  <c r="I8"/>
  <c r="H8"/>
  <c r="G8"/>
  <c r="F8"/>
  <c r="E8"/>
  <c r="D8"/>
  <c r="C8"/>
  <c r="B8"/>
  <c r="A8"/>
  <c r="P7"/>
  <c r="K7"/>
  <c r="J7"/>
  <c r="I7"/>
  <c r="H7"/>
  <c r="G7"/>
  <c r="F7"/>
  <c r="E7"/>
  <c r="D7"/>
  <c r="C7"/>
  <c r="B7"/>
  <c r="A7"/>
  <c r="R6"/>
  <c r="C6"/>
  <c r="A6"/>
  <c r="F3"/>
  <c r="C3"/>
  <c r="F2"/>
  <c r="C2"/>
  <c r="B2"/>
  <c r="A2"/>
  <c r="P33" i="42"/>
  <c r="O33"/>
  <c r="N33"/>
  <c r="M33"/>
  <c r="L33"/>
  <c r="K33"/>
  <c r="J33"/>
  <c r="I33"/>
  <c r="H33"/>
  <c r="G33"/>
  <c r="F33"/>
  <c r="E33"/>
  <c r="D33"/>
  <c r="C33"/>
  <c r="B33"/>
  <c r="A33"/>
  <c r="R32"/>
  <c r="O32"/>
  <c r="C32"/>
  <c r="A32"/>
  <c r="P31"/>
  <c r="O31"/>
  <c r="N31"/>
  <c r="M31"/>
  <c r="L31"/>
  <c r="K31"/>
  <c r="J31"/>
  <c r="I31"/>
  <c r="H31"/>
  <c r="G31"/>
  <c r="F31"/>
  <c r="E31"/>
  <c r="D31"/>
  <c r="C31"/>
  <c r="B31"/>
  <c r="A31"/>
  <c r="R30"/>
  <c r="O30"/>
  <c r="C30"/>
  <c r="A30"/>
  <c r="O29"/>
  <c r="N29"/>
  <c r="M29"/>
  <c r="L29"/>
  <c r="K29"/>
  <c r="J29"/>
  <c r="I29"/>
  <c r="H29"/>
  <c r="G29"/>
  <c r="F29"/>
  <c r="E29"/>
  <c r="D29"/>
  <c r="C29"/>
  <c r="O28"/>
  <c r="N28"/>
  <c r="M28"/>
  <c r="L28"/>
  <c r="K28"/>
  <c r="J28"/>
  <c r="I28"/>
  <c r="H28"/>
  <c r="G28"/>
  <c r="F28"/>
  <c r="E28"/>
  <c r="D28"/>
  <c r="C28"/>
  <c r="B28"/>
  <c r="A28"/>
  <c r="R27"/>
  <c r="O27"/>
  <c r="C27"/>
  <c r="A27"/>
  <c r="P26"/>
  <c r="O26"/>
  <c r="N26"/>
  <c r="M26"/>
  <c r="L26"/>
  <c r="K26"/>
  <c r="J26"/>
  <c r="I26"/>
  <c r="H26"/>
  <c r="G26"/>
  <c r="F26"/>
  <c r="E26"/>
  <c r="D26"/>
  <c r="C26"/>
  <c r="A26"/>
  <c r="R25"/>
  <c r="O25"/>
  <c r="C25"/>
  <c r="A25"/>
  <c r="P24"/>
  <c r="O24"/>
  <c r="N24"/>
  <c r="M24"/>
  <c r="L24"/>
  <c r="K24"/>
  <c r="J24"/>
  <c r="I24"/>
  <c r="H24"/>
  <c r="G24"/>
  <c r="F24"/>
  <c r="E24"/>
  <c r="D24"/>
  <c r="C24"/>
  <c r="O23"/>
  <c r="N23"/>
  <c r="M23"/>
  <c r="L23"/>
  <c r="K23"/>
  <c r="J23"/>
  <c r="I23"/>
  <c r="H23"/>
  <c r="G23"/>
  <c r="F23"/>
  <c r="E23"/>
  <c r="D23"/>
  <c r="C23"/>
  <c r="B23"/>
  <c r="P22"/>
  <c r="O22"/>
  <c r="N22"/>
  <c r="M22"/>
  <c r="L22"/>
  <c r="K22"/>
  <c r="J22"/>
  <c r="I22"/>
  <c r="H22"/>
  <c r="G22"/>
  <c r="F22"/>
  <c r="E22"/>
  <c r="D22"/>
  <c r="C22"/>
  <c r="B22"/>
  <c r="O21"/>
  <c r="O20" s="1"/>
  <c r="N21"/>
  <c r="M21"/>
  <c r="L21"/>
  <c r="K21"/>
  <c r="J21"/>
  <c r="I21"/>
  <c r="H21"/>
  <c r="G21"/>
  <c r="F21"/>
  <c r="E21"/>
  <c r="D21"/>
  <c r="C21"/>
  <c r="B21"/>
  <c r="A21"/>
  <c r="R20"/>
  <c r="C20"/>
  <c r="A20"/>
  <c r="P19"/>
  <c r="K19"/>
  <c r="J19"/>
  <c r="I19"/>
  <c r="H19"/>
  <c r="G19"/>
  <c r="F19"/>
  <c r="E19"/>
  <c r="D19"/>
  <c r="C19"/>
  <c r="P18"/>
  <c r="K18"/>
  <c r="J18"/>
  <c r="I18"/>
  <c r="H18"/>
  <c r="G18"/>
  <c r="F18"/>
  <c r="E18"/>
  <c r="D18"/>
  <c r="C18"/>
  <c r="A18"/>
  <c r="P17"/>
  <c r="M17"/>
  <c r="L17"/>
  <c r="K17"/>
  <c r="J17"/>
  <c r="I17"/>
  <c r="H17"/>
  <c r="G17"/>
  <c r="F17"/>
  <c r="E17"/>
  <c r="D17"/>
  <c r="C17"/>
  <c r="B17"/>
  <c r="P16"/>
  <c r="K16"/>
  <c r="J16"/>
  <c r="I16"/>
  <c r="H16"/>
  <c r="G16"/>
  <c r="F16"/>
  <c r="E16"/>
  <c r="D16"/>
  <c r="C16"/>
  <c r="B16"/>
  <c r="P15"/>
  <c r="O15"/>
  <c r="N15"/>
  <c r="M15"/>
  <c r="L15"/>
  <c r="K15"/>
  <c r="J15"/>
  <c r="I15"/>
  <c r="H15"/>
  <c r="G15"/>
  <c r="F15"/>
  <c r="E15"/>
  <c r="D15"/>
  <c r="C15"/>
  <c r="B15"/>
  <c r="P14"/>
  <c r="N14"/>
  <c r="K14"/>
  <c r="J14"/>
  <c r="I14"/>
  <c r="H14"/>
  <c r="G14"/>
  <c r="F14"/>
  <c r="E14"/>
  <c r="D14"/>
  <c r="C14"/>
  <c r="B14"/>
  <c r="P13"/>
  <c r="O13"/>
  <c r="N13"/>
  <c r="M13"/>
  <c r="L13"/>
  <c r="K13"/>
  <c r="J13"/>
  <c r="I13"/>
  <c r="H13"/>
  <c r="G13"/>
  <c r="F13"/>
  <c r="E13"/>
  <c r="D13"/>
  <c r="C13"/>
  <c r="B13"/>
  <c r="P12"/>
  <c r="O12"/>
  <c r="N12"/>
  <c r="M12"/>
  <c r="L12"/>
  <c r="K12"/>
  <c r="J12"/>
  <c r="I12"/>
  <c r="H12"/>
  <c r="G12"/>
  <c r="F12"/>
  <c r="E12"/>
  <c r="D12"/>
  <c r="C12"/>
  <c r="B12"/>
  <c r="P11"/>
  <c r="M11"/>
  <c r="L11"/>
  <c r="K11"/>
  <c r="J11"/>
  <c r="I11"/>
  <c r="H11"/>
  <c r="G11"/>
  <c r="F11"/>
  <c r="E11"/>
  <c r="D11"/>
  <c r="C11"/>
  <c r="B11"/>
  <c r="A11"/>
  <c r="R10"/>
  <c r="C10"/>
  <c r="A10"/>
  <c r="P9"/>
  <c r="O9"/>
  <c r="N9"/>
  <c r="M9"/>
  <c r="L9"/>
  <c r="K9"/>
  <c r="J9"/>
  <c r="I9"/>
  <c r="H9"/>
  <c r="G9"/>
  <c r="F9"/>
  <c r="E9"/>
  <c r="D9"/>
  <c r="C9"/>
  <c r="B9"/>
  <c r="A9"/>
  <c r="R8"/>
  <c r="O8"/>
  <c r="C8"/>
  <c r="A8"/>
  <c r="P7"/>
  <c r="M7"/>
  <c r="L7"/>
  <c r="K7"/>
  <c r="J7"/>
  <c r="I7"/>
  <c r="H7"/>
  <c r="G7"/>
  <c r="F7"/>
  <c r="E7"/>
  <c r="D7"/>
  <c r="C7"/>
  <c r="A7"/>
  <c r="R6"/>
  <c r="C6"/>
  <c r="A6"/>
  <c r="C3"/>
  <c r="F2"/>
  <c r="C2"/>
  <c r="A2"/>
  <c r="P23" i="75"/>
  <c r="O23"/>
  <c r="N23"/>
  <c r="M23"/>
  <c r="L23"/>
  <c r="K23"/>
  <c r="J23"/>
  <c r="I23"/>
  <c r="H23"/>
  <c r="G23"/>
  <c r="F23"/>
  <c r="E23"/>
  <c r="C23"/>
  <c r="B23"/>
  <c r="A23"/>
  <c r="P21"/>
  <c r="O21"/>
  <c r="N21"/>
  <c r="M21"/>
  <c r="L21"/>
  <c r="K21"/>
  <c r="J21"/>
  <c r="I21"/>
  <c r="H21"/>
  <c r="G21"/>
  <c r="F21"/>
  <c r="E21"/>
  <c r="C21"/>
  <c r="B21"/>
  <c r="A21"/>
  <c r="P17"/>
  <c r="O17"/>
  <c r="N17"/>
  <c r="M17"/>
  <c r="L17"/>
  <c r="K17"/>
  <c r="J17"/>
  <c r="I17"/>
  <c r="H17"/>
  <c r="G17"/>
  <c r="F17"/>
  <c r="E17"/>
  <c r="D17"/>
  <c r="C17"/>
  <c r="A17"/>
  <c r="P16"/>
  <c r="O16"/>
  <c r="N16"/>
  <c r="M16"/>
  <c r="L16"/>
  <c r="K16"/>
  <c r="J16"/>
  <c r="I16"/>
  <c r="H16"/>
  <c r="G16"/>
  <c r="F16"/>
  <c r="E16"/>
  <c r="D16"/>
  <c r="C16"/>
  <c r="A16"/>
  <c r="R15"/>
  <c r="O15"/>
  <c r="C15"/>
  <c r="A15"/>
  <c r="P14"/>
  <c r="N14"/>
  <c r="M14"/>
  <c r="L14"/>
  <c r="K14"/>
  <c r="J14"/>
  <c r="I14"/>
  <c r="H14"/>
  <c r="G14"/>
  <c r="F14"/>
  <c r="E14"/>
  <c r="D14"/>
  <c r="C14"/>
  <c r="A14"/>
  <c r="R13"/>
  <c r="C13"/>
  <c r="A13"/>
  <c r="P12"/>
  <c r="O12"/>
  <c r="N12"/>
  <c r="M12"/>
  <c r="L12"/>
  <c r="K12"/>
  <c r="J12"/>
  <c r="I12"/>
  <c r="H12"/>
  <c r="G12"/>
  <c r="F12"/>
  <c r="E12"/>
  <c r="D12"/>
  <c r="C12"/>
  <c r="A12"/>
  <c r="R11"/>
  <c r="O11"/>
  <c r="C11"/>
  <c r="A11"/>
  <c r="P10"/>
  <c r="O10"/>
  <c r="O9" s="1"/>
  <c r="N10"/>
  <c r="M10"/>
  <c r="L10"/>
  <c r="K10"/>
  <c r="J10"/>
  <c r="I10"/>
  <c r="H10"/>
  <c r="G10"/>
  <c r="F10"/>
  <c r="E10"/>
  <c r="D10"/>
  <c r="C10"/>
  <c r="A10"/>
  <c r="R9"/>
  <c r="C9"/>
  <c r="A9"/>
  <c r="P8"/>
  <c r="K8"/>
  <c r="J8"/>
  <c r="I8"/>
  <c r="H8"/>
  <c r="G8"/>
  <c r="F8"/>
  <c r="E8"/>
  <c r="D8"/>
  <c r="C8"/>
  <c r="P7"/>
  <c r="K7"/>
  <c r="J7"/>
  <c r="I7"/>
  <c r="H7"/>
  <c r="G7"/>
  <c r="F7"/>
  <c r="E7"/>
  <c r="D7"/>
  <c r="C7"/>
  <c r="A7"/>
  <c r="R6"/>
  <c r="C6"/>
  <c r="A6"/>
  <c r="C3"/>
  <c r="F2"/>
  <c r="C2"/>
  <c r="A2"/>
  <c r="P22" i="70"/>
  <c r="O22"/>
  <c r="N22"/>
  <c r="M22"/>
  <c r="L22"/>
  <c r="K22"/>
  <c r="J22"/>
  <c r="I22"/>
  <c r="H22"/>
  <c r="G22"/>
  <c r="F22"/>
  <c r="E22"/>
  <c r="C22"/>
  <c r="B22"/>
  <c r="A22"/>
  <c r="P20"/>
  <c r="O20"/>
  <c r="N20"/>
  <c r="M20"/>
  <c r="L20"/>
  <c r="K20"/>
  <c r="J20"/>
  <c r="I20"/>
  <c r="H20"/>
  <c r="G20"/>
  <c r="F20"/>
  <c r="E20"/>
  <c r="C20"/>
  <c r="B20"/>
  <c r="A20"/>
  <c r="P16"/>
  <c r="O16"/>
  <c r="N16"/>
  <c r="M16"/>
  <c r="L16"/>
  <c r="K16"/>
  <c r="J16"/>
  <c r="I16"/>
  <c r="H16"/>
  <c r="G16"/>
  <c r="F16"/>
  <c r="E16"/>
  <c r="D16"/>
  <c r="C16"/>
  <c r="A16"/>
  <c r="R15"/>
  <c r="O15"/>
  <c r="C15"/>
  <c r="A15"/>
  <c r="P14"/>
  <c r="O14"/>
  <c r="N14"/>
  <c r="M14"/>
  <c r="L14"/>
  <c r="K14"/>
  <c r="J14"/>
  <c r="I14"/>
  <c r="H14"/>
  <c r="G14"/>
  <c r="F14"/>
  <c r="E14"/>
  <c r="D14"/>
  <c r="C14"/>
  <c r="A14"/>
  <c r="R13"/>
  <c r="O13"/>
  <c r="C13"/>
  <c r="A13"/>
  <c r="P12"/>
  <c r="O12"/>
  <c r="N12"/>
  <c r="M12"/>
  <c r="L12"/>
  <c r="K12"/>
  <c r="J12"/>
  <c r="I12"/>
  <c r="H12"/>
  <c r="G12"/>
  <c r="F12"/>
  <c r="E12"/>
  <c r="D12"/>
  <c r="C12"/>
  <c r="A12"/>
  <c r="R11"/>
  <c r="O11"/>
  <c r="C11"/>
  <c r="A11"/>
  <c r="P10"/>
  <c r="O10"/>
  <c r="N10"/>
  <c r="M10"/>
  <c r="L10"/>
  <c r="K10"/>
  <c r="J10"/>
  <c r="I10"/>
  <c r="H10"/>
  <c r="G10"/>
  <c r="F10"/>
  <c r="E10"/>
  <c r="D10"/>
  <c r="C10"/>
  <c r="A10"/>
  <c r="R9"/>
  <c r="O9"/>
  <c r="C9"/>
  <c r="A9"/>
  <c r="P8"/>
  <c r="K8"/>
  <c r="J8"/>
  <c r="I8"/>
  <c r="H8"/>
  <c r="G8"/>
  <c r="F8"/>
  <c r="E8"/>
  <c r="D8"/>
  <c r="C8"/>
  <c r="B8"/>
  <c r="A8"/>
  <c r="P7"/>
  <c r="O7"/>
  <c r="N7"/>
  <c r="M7"/>
  <c r="L7"/>
  <c r="K7"/>
  <c r="J7"/>
  <c r="I7"/>
  <c r="H7"/>
  <c r="G7"/>
  <c r="F7"/>
  <c r="E7"/>
  <c r="D7"/>
  <c r="C7"/>
  <c r="B7"/>
  <c r="A7"/>
  <c r="R6"/>
  <c r="C6"/>
  <c r="A6"/>
  <c r="C3"/>
  <c r="F2"/>
  <c r="C2"/>
  <c r="A2"/>
  <c r="P50" i="68"/>
  <c r="O50"/>
  <c r="N50"/>
  <c r="M50"/>
  <c r="L50"/>
  <c r="K50"/>
  <c r="J50"/>
  <c r="I50"/>
  <c r="H50"/>
  <c r="G50"/>
  <c r="F50"/>
  <c r="E50"/>
  <c r="C50"/>
  <c r="B50"/>
  <c r="A50"/>
  <c r="P48"/>
  <c r="O48"/>
  <c r="N48"/>
  <c r="M48"/>
  <c r="L48"/>
  <c r="K48"/>
  <c r="J48"/>
  <c r="I48"/>
  <c r="H48"/>
  <c r="G48"/>
  <c r="F48"/>
  <c r="E48"/>
  <c r="C48"/>
  <c r="B48"/>
  <c r="A48"/>
  <c r="P44"/>
  <c r="O44"/>
  <c r="N44"/>
  <c r="M44"/>
  <c r="L44"/>
  <c r="K44"/>
  <c r="J44"/>
  <c r="I44"/>
  <c r="H44"/>
  <c r="G44"/>
  <c r="F44"/>
  <c r="E44"/>
  <c r="D44"/>
  <c r="C44"/>
  <c r="B44"/>
  <c r="A44"/>
  <c r="P43"/>
  <c r="O43"/>
  <c r="N43"/>
  <c r="M43"/>
  <c r="L43"/>
  <c r="K43"/>
  <c r="J43"/>
  <c r="I43"/>
  <c r="H43"/>
  <c r="G43"/>
  <c r="F43"/>
  <c r="E43"/>
  <c r="D43"/>
  <c r="C43"/>
  <c r="B43"/>
  <c r="A43"/>
  <c r="P42"/>
  <c r="O42"/>
  <c r="N42"/>
  <c r="M42"/>
  <c r="L42"/>
  <c r="K42"/>
  <c r="J42"/>
  <c r="I42"/>
  <c r="H42"/>
  <c r="G42"/>
  <c r="F42"/>
  <c r="E42"/>
  <c r="D42"/>
  <c r="C42"/>
  <c r="B42"/>
  <c r="A42"/>
  <c r="P41"/>
  <c r="O41"/>
  <c r="N41"/>
  <c r="M41"/>
  <c r="L41"/>
  <c r="K41"/>
  <c r="J41"/>
  <c r="I41"/>
  <c r="H41"/>
  <c r="G41"/>
  <c r="F41"/>
  <c r="E41"/>
  <c r="D41"/>
  <c r="C41"/>
  <c r="B41"/>
  <c r="A41"/>
  <c r="R40"/>
  <c r="O40"/>
  <c r="C40"/>
  <c r="A40"/>
  <c r="P39"/>
  <c r="O39"/>
  <c r="O38" s="1"/>
  <c r="N39"/>
  <c r="M39"/>
  <c r="L39"/>
  <c r="K39"/>
  <c r="J39"/>
  <c r="I39"/>
  <c r="H39"/>
  <c r="G39"/>
  <c r="F39"/>
  <c r="E39"/>
  <c r="D39"/>
  <c r="C39"/>
  <c r="B39"/>
  <c r="A39"/>
  <c r="R38"/>
  <c r="C38"/>
  <c r="A38"/>
  <c r="P37"/>
  <c r="O37"/>
  <c r="N37"/>
  <c r="M37"/>
  <c r="L37"/>
  <c r="K37"/>
  <c r="J37"/>
  <c r="I37"/>
  <c r="H37"/>
  <c r="G37"/>
  <c r="F37"/>
  <c r="E37"/>
  <c r="D37"/>
  <c r="C37"/>
  <c r="A37"/>
  <c r="R36"/>
  <c r="O36"/>
  <c r="C36"/>
  <c r="A36"/>
  <c r="P35"/>
  <c r="O35"/>
  <c r="N35"/>
  <c r="M35"/>
  <c r="L35"/>
  <c r="K35"/>
  <c r="J35"/>
  <c r="I35"/>
  <c r="H35"/>
  <c r="G35"/>
  <c r="F35"/>
  <c r="E35"/>
  <c r="D35"/>
  <c r="C35"/>
  <c r="B35"/>
  <c r="A35"/>
  <c r="R34"/>
  <c r="O34"/>
  <c r="C34"/>
  <c r="A34"/>
  <c r="P33"/>
  <c r="O33"/>
  <c r="O32" s="1"/>
  <c r="N33"/>
  <c r="M33"/>
  <c r="L33"/>
  <c r="K33"/>
  <c r="J33"/>
  <c r="I33"/>
  <c r="H33"/>
  <c r="G33"/>
  <c r="F33"/>
  <c r="E33"/>
  <c r="D33"/>
  <c r="C33"/>
  <c r="B33"/>
  <c r="A33"/>
  <c r="R32"/>
  <c r="C32"/>
  <c r="A32"/>
  <c r="P31"/>
  <c r="O31"/>
  <c r="N31"/>
  <c r="M31"/>
  <c r="L31"/>
  <c r="K31"/>
  <c r="J31"/>
  <c r="I31"/>
  <c r="H31"/>
  <c r="G31"/>
  <c r="F31"/>
  <c r="E31"/>
  <c r="D31"/>
  <c r="C31"/>
  <c r="B31"/>
  <c r="P30"/>
  <c r="O30"/>
  <c r="N30"/>
  <c r="M30"/>
  <c r="L30"/>
  <c r="K30"/>
  <c r="J30"/>
  <c r="I30"/>
  <c r="H30"/>
  <c r="G30"/>
  <c r="F30"/>
  <c r="E30"/>
  <c r="D30"/>
  <c r="C30"/>
  <c r="B30"/>
  <c r="P29"/>
  <c r="O29"/>
  <c r="N29"/>
  <c r="M29"/>
  <c r="L29"/>
  <c r="K29"/>
  <c r="J29"/>
  <c r="I29"/>
  <c r="H29"/>
  <c r="G29"/>
  <c r="F29"/>
  <c r="E29"/>
  <c r="D29"/>
  <c r="C29"/>
  <c r="P28"/>
  <c r="O28"/>
  <c r="N28"/>
  <c r="M28"/>
  <c r="L28"/>
  <c r="K28"/>
  <c r="J28"/>
  <c r="I28"/>
  <c r="H28"/>
  <c r="G28"/>
  <c r="F28"/>
  <c r="E28"/>
  <c r="D28"/>
  <c r="C28"/>
  <c r="P27"/>
  <c r="O27"/>
  <c r="N27"/>
  <c r="M27"/>
  <c r="L27"/>
  <c r="K27"/>
  <c r="J27"/>
  <c r="I27"/>
  <c r="H27"/>
  <c r="G27"/>
  <c r="F27"/>
  <c r="E27"/>
  <c r="D27"/>
  <c r="C27"/>
  <c r="P26"/>
  <c r="O26"/>
  <c r="O24" s="1"/>
  <c r="N26"/>
  <c r="M26"/>
  <c r="L26"/>
  <c r="K26"/>
  <c r="J26"/>
  <c r="I26"/>
  <c r="H26"/>
  <c r="G26"/>
  <c r="F26"/>
  <c r="E26"/>
  <c r="D26"/>
  <c r="C26"/>
  <c r="P25"/>
  <c r="O25"/>
  <c r="N25"/>
  <c r="M25"/>
  <c r="L25"/>
  <c r="K25"/>
  <c r="J25"/>
  <c r="I25"/>
  <c r="H25"/>
  <c r="G25"/>
  <c r="F25"/>
  <c r="E25"/>
  <c r="D25"/>
  <c r="C25"/>
  <c r="A25"/>
  <c r="R24"/>
  <c r="C24"/>
  <c r="A24"/>
  <c r="P23"/>
  <c r="O23"/>
  <c r="N23"/>
  <c r="M23"/>
  <c r="L23"/>
  <c r="K23"/>
  <c r="J23"/>
  <c r="I23"/>
  <c r="H23"/>
  <c r="G23"/>
  <c r="F23"/>
  <c r="E23"/>
  <c r="D23"/>
  <c r="C23"/>
  <c r="B23"/>
  <c r="A23"/>
  <c r="R22"/>
  <c r="O22"/>
  <c r="C22"/>
  <c r="A22"/>
  <c r="P21"/>
  <c r="K21"/>
  <c r="J21"/>
  <c r="I21"/>
  <c r="H21"/>
  <c r="G21"/>
  <c r="F21"/>
  <c r="E21"/>
  <c r="D21"/>
  <c r="C21"/>
  <c r="B21"/>
  <c r="P20"/>
  <c r="K20"/>
  <c r="J20"/>
  <c r="I20"/>
  <c r="H20"/>
  <c r="G20"/>
  <c r="F20"/>
  <c r="E20"/>
  <c r="D20"/>
  <c r="C20"/>
  <c r="B20"/>
  <c r="P19"/>
  <c r="K19"/>
  <c r="J19"/>
  <c r="I19"/>
  <c r="H19"/>
  <c r="G19"/>
  <c r="F19"/>
  <c r="E19"/>
  <c r="D19"/>
  <c r="C19"/>
  <c r="B19"/>
  <c r="P18"/>
  <c r="K18"/>
  <c r="J18"/>
  <c r="I18"/>
  <c r="H18"/>
  <c r="G18"/>
  <c r="F18"/>
  <c r="E18"/>
  <c r="D18"/>
  <c r="C18"/>
  <c r="B18"/>
  <c r="A18"/>
  <c r="R17"/>
  <c r="C17"/>
  <c r="A17"/>
  <c r="P16"/>
  <c r="O16"/>
  <c r="N16"/>
  <c r="M16"/>
  <c r="L16"/>
  <c r="K16"/>
  <c r="J16"/>
  <c r="I16"/>
  <c r="H16"/>
  <c r="G16"/>
  <c r="F16"/>
  <c r="E16"/>
  <c r="D16"/>
  <c r="C16"/>
  <c r="P15"/>
  <c r="O15"/>
  <c r="O14" s="1"/>
  <c r="N15"/>
  <c r="M15"/>
  <c r="L15"/>
  <c r="K15"/>
  <c r="J15"/>
  <c r="I15"/>
  <c r="H15"/>
  <c r="G15"/>
  <c r="F15"/>
  <c r="E15"/>
  <c r="D15"/>
  <c r="C15"/>
  <c r="A15"/>
  <c r="R14"/>
  <c r="C14"/>
  <c r="A14"/>
  <c r="P13"/>
  <c r="M13"/>
  <c r="L13"/>
  <c r="K13"/>
  <c r="J13"/>
  <c r="I13"/>
  <c r="H13"/>
  <c r="G13"/>
  <c r="F13"/>
  <c r="E13"/>
  <c r="D13"/>
  <c r="C13"/>
  <c r="B13"/>
  <c r="A13"/>
  <c r="R12"/>
  <c r="C12"/>
  <c r="A12"/>
  <c r="P11"/>
  <c r="O11"/>
  <c r="N11"/>
  <c r="M11"/>
  <c r="L11"/>
  <c r="K11"/>
  <c r="J11"/>
  <c r="I11"/>
  <c r="H11"/>
  <c r="G11"/>
  <c r="F11"/>
  <c r="E11"/>
  <c r="D11"/>
  <c r="C11"/>
  <c r="B11"/>
  <c r="A11"/>
  <c r="P10"/>
  <c r="O10"/>
  <c r="N10"/>
  <c r="M10"/>
  <c r="L10"/>
  <c r="K10"/>
  <c r="J10"/>
  <c r="I10"/>
  <c r="H10"/>
  <c r="G10"/>
  <c r="F10"/>
  <c r="E10"/>
  <c r="D10"/>
  <c r="C10"/>
  <c r="B10"/>
  <c r="A10"/>
  <c r="P9"/>
  <c r="O9"/>
  <c r="N9"/>
  <c r="M9"/>
  <c r="L9"/>
  <c r="K9"/>
  <c r="J9"/>
  <c r="I9"/>
  <c r="H9"/>
  <c r="G9"/>
  <c r="F9"/>
  <c r="E9"/>
  <c r="D9"/>
  <c r="C9"/>
  <c r="B9"/>
  <c r="A9"/>
  <c r="P8"/>
  <c r="O8"/>
  <c r="N8"/>
  <c r="M8"/>
  <c r="L8"/>
  <c r="K8"/>
  <c r="J8"/>
  <c r="I8"/>
  <c r="H8"/>
  <c r="G8"/>
  <c r="F8"/>
  <c r="E8"/>
  <c r="D8"/>
  <c r="C8"/>
  <c r="B8"/>
  <c r="A8"/>
  <c r="P7"/>
  <c r="O7"/>
  <c r="N7"/>
  <c r="M7"/>
  <c r="L7"/>
  <c r="K7"/>
  <c r="J7"/>
  <c r="I7"/>
  <c r="H7"/>
  <c r="G7"/>
  <c r="F7"/>
  <c r="E7"/>
  <c r="D7"/>
  <c r="C7"/>
  <c r="B7"/>
  <c r="A7"/>
  <c r="R6"/>
  <c r="O6"/>
  <c r="C6"/>
  <c r="A6"/>
  <c r="C3"/>
  <c r="F2"/>
  <c r="C2"/>
  <c r="A2"/>
  <c r="P69" i="41"/>
  <c r="O69"/>
  <c r="N69"/>
  <c r="M69"/>
  <c r="L69"/>
  <c r="K69"/>
  <c r="J69"/>
  <c r="I69"/>
  <c r="H69"/>
  <c r="G69"/>
  <c r="F69"/>
  <c r="E69"/>
  <c r="C69"/>
  <c r="B69"/>
  <c r="A69"/>
  <c r="P67"/>
  <c r="O67"/>
  <c r="N67"/>
  <c r="M67"/>
  <c r="L67"/>
  <c r="K67"/>
  <c r="J67"/>
  <c r="I67"/>
  <c r="H67"/>
  <c r="G67"/>
  <c r="F67"/>
  <c r="E67"/>
  <c r="C67"/>
  <c r="B67"/>
  <c r="A67"/>
  <c r="P63"/>
  <c r="O63"/>
  <c r="N63"/>
  <c r="M63"/>
  <c r="L63"/>
  <c r="K63"/>
  <c r="J63"/>
  <c r="I63"/>
  <c r="H63"/>
  <c r="G63"/>
  <c r="F63"/>
  <c r="E63"/>
  <c r="D63"/>
  <c r="C63"/>
  <c r="B63"/>
  <c r="A63"/>
  <c r="P62"/>
  <c r="O62"/>
  <c r="N62"/>
  <c r="M62"/>
  <c r="L62"/>
  <c r="K62"/>
  <c r="J62"/>
  <c r="I62"/>
  <c r="H62"/>
  <c r="G62"/>
  <c r="F62"/>
  <c r="E62"/>
  <c r="D62"/>
  <c r="C62"/>
  <c r="B62"/>
  <c r="A62"/>
  <c r="P61"/>
  <c r="O61"/>
  <c r="N61"/>
  <c r="M61"/>
  <c r="L61"/>
  <c r="K61"/>
  <c r="J61"/>
  <c r="I61"/>
  <c r="H61"/>
  <c r="G61"/>
  <c r="F61"/>
  <c r="E61"/>
  <c r="D61"/>
  <c r="C61"/>
  <c r="B61"/>
  <c r="A61"/>
  <c r="P60"/>
  <c r="O60"/>
  <c r="N60"/>
  <c r="M60"/>
  <c r="L60"/>
  <c r="K60"/>
  <c r="J60"/>
  <c r="I60"/>
  <c r="H60"/>
  <c r="G60"/>
  <c r="F60"/>
  <c r="E60"/>
  <c r="D60"/>
  <c r="C60"/>
  <c r="B60"/>
  <c r="A60"/>
  <c r="P59"/>
  <c r="O59"/>
  <c r="N59"/>
  <c r="M59"/>
  <c r="L59"/>
  <c r="K59"/>
  <c r="J59"/>
  <c r="I59"/>
  <c r="H59"/>
  <c r="G59"/>
  <c r="F59"/>
  <c r="E59"/>
  <c r="D59"/>
  <c r="C59"/>
  <c r="B59"/>
  <c r="A59"/>
  <c r="P58"/>
  <c r="O58"/>
  <c r="N58"/>
  <c r="M58"/>
  <c r="L58"/>
  <c r="K58"/>
  <c r="J58"/>
  <c r="I58"/>
  <c r="H58"/>
  <c r="G58"/>
  <c r="F58"/>
  <c r="E58"/>
  <c r="D58"/>
  <c r="C58"/>
  <c r="B58"/>
  <c r="A58"/>
  <c r="P57"/>
  <c r="O57"/>
  <c r="N57"/>
  <c r="M57"/>
  <c r="L57"/>
  <c r="K57"/>
  <c r="J57"/>
  <c r="I57"/>
  <c r="H57"/>
  <c r="G57"/>
  <c r="F57"/>
  <c r="E57"/>
  <c r="D57"/>
  <c r="C57"/>
  <c r="B57"/>
  <c r="A57"/>
  <c r="R56"/>
  <c r="O56"/>
  <c r="C56"/>
  <c r="A56"/>
  <c r="P55"/>
  <c r="O55"/>
  <c r="N55"/>
  <c r="M55"/>
  <c r="L55"/>
  <c r="K55"/>
  <c r="J55"/>
  <c r="I55"/>
  <c r="H55"/>
  <c r="G55"/>
  <c r="F55"/>
  <c r="E55"/>
  <c r="D55"/>
  <c r="C55"/>
  <c r="B55"/>
  <c r="A55"/>
  <c r="P54"/>
  <c r="O54"/>
  <c r="N54"/>
  <c r="M54"/>
  <c r="L54"/>
  <c r="K54"/>
  <c r="J54"/>
  <c r="I54"/>
  <c r="H54"/>
  <c r="G54"/>
  <c r="F54"/>
  <c r="E54"/>
  <c r="D54"/>
  <c r="C54"/>
  <c r="B54"/>
  <c r="A54"/>
  <c r="P53"/>
  <c r="O53"/>
  <c r="N53"/>
  <c r="M53"/>
  <c r="L53"/>
  <c r="K53"/>
  <c r="J53"/>
  <c r="I53"/>
  <c r="H53"/>
  <c r="G53"/>
  <c r="F53"/>
  <c r="E53"/>
  <c r="D53"/>
  <c r="C53"/>
  <c r="B53"/>
  <c r="A53"/>
  <c r="P52"/>
  <c r="O52"/>
  <c r="O51" s="1"/>
  <c r="N52"/>
  <c r="M52"/>
  <c r="L52"/>
  <c r="K52"/>
  <c r="J52"/>
  <c r="I52"/>
  <c r="H52"/>
  <c r="G52"/>
  <c r="F52"/>
  <c r="E52"/>
  <c r="D52"/>
  <c r="C52"/>
  <c r="B52"/>
  <c r="A52"/>
  <c r="R51"/>
  <c r="C51"/>
  <c r="A51"/>
  <c r="P50"/>
  <c r="O50"/>
  <c r="N50"/>
  <c r="M50"/>
  <c r="L50"/>
  <c r="K50"/>
  <c r="J50"/>
  <c r="I50"/>
  <c r="H50"/>
  <c r="G50"/>
  <c r="F50"/>
  <c r="E50"/>
  <c r="D50"/>
  <c r="C50"/>
  <c r="B50"/>
  <c r="A50"/>
  <c r="P49"/>
  <c r="O49"/>
  <c r="N49"/>
  <c r="M49"/>
  <c r="L49"/>
  <c r="K49"/>
  <c r="J49"/>
  <c r="I49"/>
  <c r="H49"/>
  <c r="G49"/>
  <c r="F49"/>
  <c r="E49"/>
  <c r="D49"/>
  <c r="C49"/>
  <c r="B49"/>
  <c r="A49"/>
  <c r="P48"/>
  <c r="O48"/>
  <c r="N48"/>
  <c r="M48"/>
  <c r="L48"/>
  <c r="K48"/>
  <c r="J48"/>
  <c r="I48"/>
  <c r="H48"/>
  <c r="G48"/>
  <c r="F48"/>
  <c r="E48"/>
  <c r="D48"/>
  <c r="C48"/>
  <c r="B48"/>
  <c r="A48"/>
  <c r="R47"/>
  <c r="O47"/>
  <c r="C47"/>
  <c r="A47"/>
  <c r="P46"/>
  <c r="O46"/>
  <c r="N46"/>
  <c r="M46"/>
  <c r="L46"/>
  <c r="K46"/>
  <c r="J46"/>
  <c r="I46"/>
  <c r="H46"/>
  <c r="G46"/>
  <c r="F46"/>
  <c r="E46"/>
  <c r="D46"/>
  <c r="C46"/>
  <c r="B46"/>
  <c r="P45"/>
  <c r="O45"/>
  <c r="O44" s="1"/>
  <c r="N45"/>
  <c r="M45"/>
  <c r="L45"/>
  <c r="K45"/>
  <c r="J45"/>
  <c r="I45"/>
  <c r="H45"/>
  <c r="G45"/>
  <c r="F45"/>
  <c r="E45"/>
  <c r="D45"/>
  <c r="C45"/>
  <c r="B45"/>
  <c r="A45"/>
  <c r="R44"/>
  <c r="C44"/>
  <c r="A44"/>
  <c r="P43"/>
  <c r="O43"/>
  <c r="N43"/>
  <c r="M43"/>
  <c r="L43"/>
  <c r="K43"/>
  <c r="J43"/>
  <c r="I43"/>
  <c r="H43"/>
  <c r="G43"/>
  <c r="F43"/>
  <c r="E43"/>
  <c r="D43"/>
  <c r="C43"/>
  <c r="B43"/>
  <c r="P42"/>
  <c r="O42"/>
  <c r="O40" s="1"/>
  <c r="N42"/>
  <c r="M42"/>
  <c r="L42"/>
  <c r="K42"/>
  <c r="J42"/>
  <c r="I42"/>
  <c r="H42"/>
  <c r="G42"/>
  <c r="F42"/>
  <c r="E42"/>
  <c r="D42"/>
  <c r="C42"/>
  <c r="B42"/>
  <c r="P41"/>
  <c r="O41"/>
  <c r="N41"/>
  <c r="M41"/>
  <c r="L41"/>
  <c r="K41"/>
  <c r="J41"/>
  <c r="I41"/>
  <c r="H41"/>
  <c r="G41"/>
  <c r="F41"/>
  <c r="E41"/>
  <c r="D41"/>
  <c r="C41"/>
  <c r="B41"/>
  <c r="A41"/>
  <c r="R40"/>
  <c r="C40"/>
  <c r="A40"/>
  <c r="P39"/>
  <c r="O39"/>
  <c r="N39"/>
  <c r="M39"/>
  <c r="L39"/>
  <c r="K39"/>
  <c r="J39"/>
  <c r="I39"/>
  <c r="H39"/>
  <c r="G39"/>
  <c r="F39"/>
  <c r="E39"/>
  <c r="D39"/>
  <c r="C39"/>
  <c r="B39"/>
  <c r="A39"/>
  <c r="P38"/>
  <c r="O38"/>
  <c r="N38"/>
  <c r="M38"/>
  <c r="L38"/>
  <c r="K38"/>
  <c r="J38"/>
  <c r="I38"/>
  <c r="H38"/>
  <c r="G38"/>
  <c r="F38"/>
  <c r="E38"/>
  <c r="D38"/>
  <c r="C38"/>
  <c r="B38"/>
  <c r="A38"/>
  <c r="P37"/>
  <c r="O37"/>
  <c r="N37"/>
  <c r="M37"/>
  <c r="L37"/>
  <c r="K37"/>
  <c r="J37"/>
  <c r="I37"/>
  <c r="H37"/>
  <c r="G37"/>
  <c r="F37"/>
  <c r="E37"/>
  <c r="D37"/>
  <c r="C37"/>
  <c r="B37"/>
  <c r="A37"/>
  <c r="R36"/>
  <c r="O36"/>
  <c r="C36"/>
  <c r="A36"/>
  <c r="P35"/>
  <c r="O35"/>
  <c r="N35"/>
  <c r="M35"/>
  <c r="L35"/>
  <c r="K35"/>
  <c r="J35"/>
  <c r="I35"/>
  <c r="H35"/>
  <c r="G35"/>
  <c r="F35"/>
  <c r="E35"/>
  <c r="D35"/>
  <c r="C35"/>
  <c r="P34"/>
  <c r="O34"/>
  <c r="N34"/>
  <c r="M34"/>
  <c r="L34"/>
  <c r="K34"/>
  <c r="J34"/>
  <c r="I34"/>
  <c r="H34"/>
  <c r="G34"/>
  <c r="F34"/>
  <c r="E34"/>
  <c r="D34"/>
  <c r="C34"/>
  <c r="B34"/>
  <c r="P33"/>
  <c r="O33"/>
  <c r="O32" s="1"/>
  <c r="N33"/>
  <c r="M33"/>
  <c r="L33"/>
  <c r="K33"/>
  <c r="J33"/>
  <c r="I33"/>
  <c r="H33"/>
  <c r="G33"/>
  <c r="F33"/>
  <c r="E33"/>
  <c r="D33"/>
  <c r="C33"/>
  <c r="B33"/>
  <c r="A33"/>
  <c r="R32"/>
  <c r="C32"/>
  <c r="A32"/>
  <c r="P31"/>
  <c r="O31"/>
  <c r="N31"/>
  <c r="M31"/>
  <c r="L31"/>
  <c r="K31"/>
  <c r="J31"/>
  <c r="I31"/>
  <c r="H31"/>
  <c r="G31"/>
  <c r="F31"/>
  <c r="E31"/>
  <c r="D31"/>
  <c r="C31"/>
  <c r="A31"/>
  <c r="P30"/>
  <c r="O30"/>
  <c r="O29" s="1"/>
  <c r="N30"/>
  <c r="M30"/>
  <c r="L30"/>
  <c r="K30"/>
  <c r="J30"/>
  <c r="I30"/>
  <c r="H30"/>
  <c r="G30"/>
  <c r="F30"/>
  <c r="E30"/>
  <c r="D30"/>
  <c r="C30"/>
  <c r="B30"/>
  <c r="A30"/>
  <c r="R29"/>
  <c r="C29"/>
  <c r="A29"/>
  <c r="P28"/>
  <c r="K28"/>
  <c r="J28"/>
  <c r="I28"/>
  <c r="H28"/>
  <c r="G28"/>
  <c r="F28"/>
  <c r="E28"/>
  <c r="D28"/>
  <c r="C28"/>
  <c r="P27"/>
  <c r="K27"/>
  <c r="J27"/>
  <c r="I27"/>
  <c r="H27"/>
  <c r="G27"/>
  <c r="F27"/>
  <c r="E27"/>
  <c r="D27"/>
  <c r="C27"/>
  <c r="B27"/>
  <c r="P26"/>
  <c r="K26"/>
  <c r="J26"/>
  <c r="I26"/>
  <c r="H26"/>
  <c r="G26"/>
  <c r="F26"/>
  <c r="E26"/>
  <c r="D26"/>
  <c r="C26"/>
  <c r="B26"/>
  <c r="A26"/>
  <c r="P25"/>
  <c r="K25"/>
  <c r="J25"/>
  <c r="I25"/>
  <c r="H25"/>
  <c r="G25"/>
  <c r="F25"/>
  <c r="E25"/>
  <c r="D25"/>
  <c r="C25"/>
  <c r="P24"/>
  <c r="K24"/>
  <c r="J24"/>
  <c r="I24"/>
  <c r="H24"/>
  <c r="G24"/>
  <c r="F24"/>
  <c r="E24"/>
  <c r="D24"/>
  <c r="C24"/>
  <c r="B24"/>
  <c r="A24"/>
  <c r="P23"/>
  <c r="K23"/>
  <c r="J23"/>
  <c r="I23"/>
  <c r="H23"/>
  <c r="G23"/>
  <c r="F23"/>
  <c r="E23"/>
  <c r="D23"/>
  <c r="C23"/>
  <c r="B23"/>
  <c r="P22"/>
  <c r="K22"/>
  <c r="J22"/>
  <c r="I22"/>
  <c r="H22"/>
  <c r="G22"/>
  <c r="F22"/>
  <c r="E22"/>
  <c r="D22"/>
  <c r="C22"/>
  <c r="B22"/>
  <c r="P21"/>
  <c r="O21"/>
  <c r="N21"/>
  <c r="M21"/>
  <c r="L21"/>
  <c r="K21"/>
  <c r="J21"/>
  <c r="I21"/>
  <c r="H21"/>
  <c r="G21"/>
  <c r="F21"/>
  <c r="E21"/>
  <c r="D21"/>
  <c r="C21"/>
  <c r="B21"/>
  <c r="A21"/>
  <c r="R20"/>
  <c r="C20"/>
  <c r="A20"/>
  <c r="P19"/>
  <c r="O19"/>
  <c r="O18" s="1"/>
  <c r="N19"/>
  <c r="M19"/>
  <c r="L19"/>
  <c r="K19"/>
  <c r="J19"/>
  <c r="I19"/>
  <c r="H19"/>
  <c r="G19"/>
  <c r="F19"/>
  <c r="E19"/>
  <c r="D19"/>
  <c r="C19"/>
  <c r="A19"/>
  <c r="R18"/>
  <c r="C18"/>
  <c r="A18"/>
  <c r="P17"/>
  <c r="O17"/>
  <c r="N17"/>
  <c r="M17"/>
  <c r="L17"/>
  <c r="K17"/>
  <c r="J17"/>
  <c r="I17"/>
  <c r="H17"/>
  <c r="G17"/>
  <c r="F17"/>
  <c r="E17"/>
  <c r="D17"/>
  <c r="C17"/>
  <c r="B17"/>
  <c r="P16"/>
  <c r="O16"/>
  <c r="N16"/>
  <c r="M16"/>
  <c r="L16"/>
  <c r="K16"/>
  <c r="J16"/>
  <c r="I16"/>
  <c r="H16"/>
  <c r="G16"/>
  <c r="F16"/>
  <c r="E16"/>
  <c r="D16"/>
  <c r="C16"/>
  <c r="B16"/>
  <c r="A16"/>
  <c r="P15"/>
  <c r="O15"/>
  <c r="N15"/>
  <c r="M15"/>
  <c r="L15"/>
  <c r="K15"/>
  <c r="J15"/>
  <c r="I15"/>
  <c r="H15"/>
  <c r="G15"/>
  <c r="F15"/>
  <c r="E15"/>
  <c r="D15"/>
  <c r="C15"/>
  <c r="B15"/>
  <c r="A15"/>
  <c r="P14"/>
  <c r="O14"/>
  <c r="N14"/>
  <c r="M14"/>
  <c r="L14"/>
  <c r="K14"/>
  <c r="J14"/>
  <c r="I14"/>
  <c r="H14"/>
  <c r="G14"/>
  <c r="F14"/>
  <c r="E14"/>
  <c r="D14"/>
  <c r="C14"/>
  <c r="B14"/>
  <c r="A14"/>
  <c r="P13"/>
  <c r="O13"/>
  <c r="O12" s="1"/>
  <c r="N13"/>
  <c r="M13"/>
  <c r="L13"/>
  <c r="K13"/>
  <c r="J13"/>
  <c r="I13"/>
  <c r="H13"/>
  <c r="G13"/>
  <c r="F13"/>
  <c r="E13"/>
  <c r="D13"/>
  <c r="C13"/>
  <c r="B13"/>
  <c r="A13"/>
  <c r="R12"/>
  <c r="C12"/>
  <c r="A12"/>
  <c r="P11"/>
  <c r="M11"/>
  <c r="L11"/>
  <c r="K11"/>
  <c r="J11"/>
  <c r="I11"/>
  <c r="H11"/>
  <c r="G11"/>
  <c r="F11"/>
  <c r="E11"/>
  <c r="D11"/>
  <c r="C11"/>
  <c r="B11"/>
  <c r="A11"/>
  <c r="R10"/>
  <c r="C10"/>
  <c r="A10"/>
  <c r="P9"/>
  <c r="O9"/>
  <c r="N9"/>
  <c r="M9"/>
  <c r="L9"/>
  <c r="K9"/>
  <c r="J9"/>
  <c r="I9"/>
  <c r="H9"/>
  <c r="G9"/>
  <c r="F9"/>
  <c r="E9"/>
  <c r="D9"/>
  <c r="C9"/>
  <c r="B9"/>
  <c r="A9"/>
  <c r="O8"/>
  <c r="N8"/>
  <c r="M8"/>
  <c r="L8"/>
  <c r="K8"/>
  <c r="J8"/>
  <c r="I8"/>
  <c r="H8"/>
  <c r="G8"/>
  <c r="F8"/>
  <c r="E8"/>
  <c r="D8"/>
  <c r="C8"/>
  <c r="B8"/>
  <c r="A8"/>
  <c r="P7"/>
  <c r="O7"/>
  <c r="N7"/>
  <c r="M7"/>
  <c r="L7"/>
  <c r="K7"/>
  <c r="J7"/>
  <c r="I7"/>
  <c r="H7"/>
  <c r="G7"/>
  <c r="F7"/>
  <c r="E7"/>
  <c r="D7"/>
  <c r="C7"/>
  <c r="B7"/>
  <c r="A7"/>
  <c r="R6"/>
  <c r="O6"/>
  <c r="C6"/>
  <c r="A6"/>
  <c r="C3"/>
  <c r="F2"/>
  <c r="C2"/>
  <c r="A2"/>
  <c r="P53" i="20"/>
  <c r="O53"/>
  <c r="N53"/>
  <c r="M53"/>
  <c r="L53"/>
  <c r="K53"/>
  <c r="J53"/>
  <c r="I53"/>
  <c r="H53"/>
  <c r="G53"/>
  <c r="F53"/>
  <c r="E53"/>
  <c r="C53"/>
  <c r="B53"/>
  <c r="A53"/>
  <c r="P51"/>
  <c r="O51"/>
  <c r="N51"/>
  <c r="M51"/>
  <c r="L51"/>
  <c r="K51"/>
  <c r="J51"/>
  <c r="I51"/>
  <c r="H51"/>
  <c r="G51"/>
  <c r="F51"/>
  <c r="E51"/>
  <c r="C51"/>
  <c r="B51"/>
  <c r="A51"/>
  <c r="P47"/>
  <c r="O47"/>
  <c r="N47"/>
  <c r="M47"/>
  <c r="L47"/>
  <c r="K47"/>
  <c r="J47"/>
  <c r="I47"/>
  <c r="H47"/>
  <c r="G47"/>
  <c r="F47"/>
  <c r="E47"/>
  <c r="D47"/>
  <c r="C47"/>
  <c r="B47"/>
  <c r="A47"/>
  <c r="P46"/>
  <c r="O46"/>
  <c r="N46"/>
  <c r="M46"/>
  <c r="L46"/>
  <c r="K46"/>
  <c r="J46"/>
  <c r="I46"/>
  <c r="H46"/>
  <c r="G46"/>
  <c r="F46"/>
  <c r="E46"/>
  <c r="D46"/>
  <c r="C46"/>
  <c r="B46"/>
  <c r="A46"/>
  <c r="P45"/>
  <c r="O45"/>
  <c r="N45"/>
  <c r="M45"/>
  <c r="L45"/>
  <c r="K45"/>
  <c r="J45"/>
  <c r="I45"/>
  <c r="H45"/>
  <c r="G45"/>
  <c r="F45"/>
  <c r="E45"/>
  <c r="D45"/>
  <c r="C45"/>
  <c r="B45"/>
  <c r="A45"/>
  <c r="P44"/>
  <c r="O44"/>
  <c r="N44"/>
  <c r="M44"/>
  <c r="L44"/>
  <c r="K44"/>
  <c r="J44"/>
  <c r="I44"/>
  <c r="H44"/>
  <c r="G44"/>
  <c r="F44"/>
  <c r="E44"/>
  <c r="D44"/>
  <c r="C44"/>
  <c r="B44"/>
  <c r="A44"/>
  <c r="P43"/>
  <c r="O43"/>
  <c r="N43"/>
  <c r="M43"/>
  <c r="L43"/>
  <c r="K43"/>
  <c r="J43"/>
  <c r="I43"/>
  <c r="H43"/>
  <c r="G43"/>
  <c r="F43"/>
  <c r="E43"/>
  <c r="D43"/>
  <c r="C43"/>
  <c r="B43"/>
  <c r="A43"/>
  <c r="P42"/>
  <c r="O42"/>
  <c r="N42"/>
  <c r="M42"/>
  <c r="L42"/>
  <c r="K42"/>
  <c r="J42"/>
  <c r="I42"/>
  <c r="H42"/>
  <c r="G42"/>
  <c r="F42"/>
  <c r="E42"/>
  <c r="D42"/>
  <c r="C42"/>
  <c r="B42"/>
  <c r="A42"/>
  <c r="P41"/>
  <c r="O41"/>
  <c r="N41"/>
  <c r="M41"/>
  <c r="L41"/>
  <c r="K41"/>
  <c r="J41"/>
  <c r="I41"/>
  <c r="H41"/>
  <c r="G41"/>
  <c r="F41"/>
  <c r="E41"/>
  <c r="D41"/>
  <c r="C41"/>
  <c r="B41"/>
  <c r="A41"/>
  <c r="P40"/>
  <c r="O40"/>
  <c r="N40"/>
  <c r="M40"/>
  <c r="L40"/>
  <c r="K40"/>
  <c r="J40"/>
  <c r="I40"/>
  <c r="H40"/>
  <c r="G40"/>
  <c r="F40"/>
  <c r="E40"/>
  <c r="D40"/>
  <c r="C40"/>
  <c r="B40"/>
  <c r="A40"/>
  <c r="P39"/>
  <c r="O39"/>
  <c r="N39"/>
  <c r="M39"/>
  <c r="L39"/>
  <c r="K39"/>
  <c r="J39"/>
  <c r="I39"/>
  <c r="H39"/>
  <c r="G39"/>
  <c r="F39"/>
  <c r="E39"/>
  <c r="D39"/>
  <c r="C39"/>
  <c r="B39"/>
  <c r="A39"/>
  <c r="P38"/>
  <c r="O38"/>
  <c r="N38"/>
  <c r="M38"/>
  <c r="L38"/>
  <c r="K38"/>
  <c r="J38"/>
  <c r="I38"/>
  <c r="H38"/>
  <c r="G38"/>
  <c r="F38"/>
  <c r="E38"/>
  <c r="D38"/>
  <c r="C38"/>
  <c r="B38"/>
  <c r="A38"/>
  <c r="P37"/>
  <c r="O37"/>
  <c r="O36" s="1"/>
  <c r="N37"/>
  <c r="M37"/>
  <c r="L37"/>
  <c r="K37"/>
  <c r="J37"/>
  <c r="I37"/>
  <c r="H37"/>
  <c r="G37"/>
  <c r="F37"/>
  <c r="E37"/>
  <c r="D37"/>
  <c r="C37"/>
  <c r="B37"/>
  <c r="A37"/>
  <c r="R36"/>
  <c r="C36"/>
  <c r="A36"/>
  <c r="P35"/>
  <c r="O35"/>
  <c r="N35"/>
  <c r="M35"/>
  <c r="L35"/>
  <c r="K35"/>
  <c r="J35"/>
  <c r="I35"/>
  <c r="H35"/>
  <c r="G35"/>
  <c r="F35"/>
  <c r="E35"/>
  <c r="D35"/>
  <c r="C35"/>
  <c r="A35"/>
  <c r="P34"/>
  <c r="O34"/>
  <c r="N34"/>
  <c r="M34"/>
  <c r="L34"/>
  <c r="K34"/>
  <c r="J34"/>
  <c r="I34"/>
  <c r="H34"/>
  <c r="G34"/>
  <c r="F34"/>
  <c r="E34"/>
  <c r="D34"/>
  <c r="C34"/>
  <c r="B34"/>
  <c r="A34"/>
  <c r="R33"/>
  <c r="O33"/>
  <c r="C33"/>
  <c r="A33"/>
  <c r="P32"/>
  <c r="O32"/>
  <c r="O31" s="1"/>
  <c r="N32"/>
  <c r="M32"/>
  <c r="L32"/>
  <c r="K32"/>
  <c r="J32"/>
  <c r="I32"/>
  <c r="H32"/>
  <c r="G32"/>
  <c r="F32"/>
  <c r="E32"/>
  <c r="D32"/>
  <c r="C32"/>
  <c r="B32"/>
  <c r="A32"/>
  <c r="R31"/>
  <c r="C31"/>
  <c r="A31"/>
  <c r="P30"/>
  <c r="O30"/>
  <c r="N30"/>
  <c r="M30"/>
  <c r="L30"/>
  <c r="K30"/>
  <c r="J30"/>
  <c r="I30"/>
  <c r="H30"/>
  <c r="G30"/>
  <c r="F30"/>
  <c r="E30"/>
  <c r="D30"/>
  <c r="C30"/>
  <c r="P29"/>
  <c r="O29"/>
  <c r="N29"/>
  <c r="M29"/>
  <c r="L29"/>
  <c r="K29"/>
  <c r="J29"/>
  <c r="I29"/>
  <c r="H29"/>
  <c r="G29"/>
  <c r="F29"/>
  <c r="E29"/>
  <c r="D29"/>
  <c r="C29"/>
  <c r="B29"/>
  <c r="A29"/>
  <c r="R28"/>
  <c r="O28"/>
  <c r="C28"/>
  <c r="A28"/>
  <c r="P27"/>
  <c r="O27"/>
  <c r="N27"/>
  <c r="M27"/>
  <c r="L27"/>
  <c r="K27"/>
  <c r="J27"/>
  <c r="I27"/>
  <c r="H27"/>
  <c r="G27"/>
  <c r="F27"/>
  <c r="E27"/>
  <c r="D27"/>
  <c r="C27"/>
  <c r="B27"/>
  <c r="A27"/>
  <c r="R26"/>
  <c r="O26"/>
  <c r="C26"/>
  <c r="A26"/>
  <c r="P25"/>
  <c r="O25"/>
  <c r="N25"/>
  <c r="M25"/>
  <c r="L25"/>
  <c r="K25"/>
  <c r="J25"/>
  <c r="I25"/>
  <c r="H25"/>
  <c r="G25"/>
  <c r="F25"/>
  <c r="E25"/>
  <c r="D25"/>
  <c r="C25"/>
  <c r="B25"/>
  <c r="P24"/>
  <c r="O24"/>
  <c r="O23" s="1"/>
  <c r="N24"/>
  <c r="M24"/>
  <c r="L24"/>
  <c r="K24"/>
  <c r="J24"/>
  <c r="I24"/>
  <c r="H24"/>
  <c r="G24"/>
  <c r="F24"/>
  <c r="E24"/>
  <c r="D24"/>
  <c r="C24"/>
  <c r="B24"/>
  <c r="A24"/>
  <c r="R23"/>
  <c r="C23"/>
  <c r="A23"/>
  <c r="P22"/>
  <c r="K22"/>
  <c r="J22"/>
  <c r="I22"/>
  <c r="H22"/>
  <c r="G22"/>
  <c r="F22"/>
  <c r="E22"/>
  <c r="D22"/>
  <c r="C22"/>
  <c r="P21"/>
  <c r="K21"/>
  <c r="J21"/>
  <c r="I21"/>
  <c r="H21"/>
  <c r="G21"/>
  <c r="F21"/>
  <c r="E21"/>
  <c r="D21"/>
  <c r="C21"/>
  <c r="B21"/>
  <c r="A21"/>
  <c r="P20"/>
  <c r="O20"/>
  <c r="N20"/>
  <c r="M20"/>
  <c r="L20"/>
  <c r="K20"/>
  <c r="J20"/>
  <c r="I20"/>
  <c r="H20"/>
  <c r="G20"/>
  <c r="F20"/>
  <c r="E20"/>
  <c r="D20"/>
  <c r="C20"/>
  <c r="B20"/>
  <c r="P19"/>
  <c r="O19"/>
  <c r="N19"/>
  <c r="M19"/>
  <c r="L19"/>
  <c r="K19"/>
  <c r="J19"/>
  <c r="I19"/>
  <c r="H19"/>
  <c r="G19"/>
  <c r="F19"/>
  <c r="E19"/>
  <c r="D19"/>
  <c r="C19"/>
  <c r="B19"/>
  <c r="P18"/>
  <c r="M18"/>
  <c r="L18"/>
  <c r="K18"/>
  <c r="J18"/>
  <c r="I18"/>
  <c r="H18"/>
  <c r="G18"/>
  <c r="F18"/>
  <c r="E18"/>
  <c r="D18"/>
  <c r="C18"/>
  <c r="B18"/>
  <c r="P17"/>
  <c r="M17"/>
  <c r="L17"/>
  <c r="K17"/>
  <c r="J17"/>
  <c r="I17"/>
  <c r="H17"/>
  <c r="G17"/>
  <c r="F17"/>
  <c r="E17"/>
  <c r="D17"/>
  <c r="C17"/>
  <c r="B17"/>
  <c r="A17"/>
  <c r="R16"/>
  <c r="C16"/>
  <c r="A16"/>
  <c r="P15"/>
  <c r="O15"/>
  <c r="N15"/>
  <c r="M15"/>
  <c r="L15"/>
  <c r="K15"/>
  <c r="J15"/>
  <c r="I15"/>
  <c r="H15"/>
  <c r="G15"/>
  <c r="F15"/>
  <c r="E15"/>
  <c r="D15"/>
  <c r="C15"/>
  <c r="B15"/>
  <c r="P14"/>
  <c r="O14"/>
  <c r="N14"/>
  <c r="M14"/>
  <c r="L14"/>
  <c r="K14"/>
  <c r="J14"/>
  <c r="I14"/>
  <c r="H14"/>
  <c r="G14"/>
  <c r="F14"/>
  <c r="E14"/>
  <c r="D14"/>
  <c r="C14"/>
  <c r="B14"/>
  <c r="P13"/>
  <c r="O13"/>
  <c r="N13"/>
  <c r="M13"/>
  <c r="L13"/>
  <c r="K13"/>
  <c r="J13"/>
  <c r="I13"/>
  <c r="H13"/>
  <c r="G13"/>
  <c r="F13"/>
  <c r="E13"/>
  <c r="D13"/>
  <c r="C13"/>
  <c r="B13"/>
  <c r="A13"/>
  <c r="R12"/>
  <c r="O12"/>
  <c r="C12"/>
  <c r="A12"/>
  <c r="P11"/>
  <c r="M11"/>
  <c r="L11"/>
  <c r="K11"/>
  <c r="J11"/>
  <c r="I11"/>
  <c r="H11"/>
  <c r="G11"/>
  <c r="F11"/>
  <c r="E11"/>
  <c r="D11"/>
  <c r="C11"/>
  <c r="B11"/>
  <c r="A11"/>
  <c r="R10"/>
  <c r="C10"/>
  <c r="A10"/>
  <c r="P9"/>
  <c r="O9"/>
  <c r="N9"/>
  <c r="M9"/>
  <c r="L9"/>
  <c r="K9"/>
  <c r="J9"/>
  <c r="I9"/>
  <c r="H9"/>
  <c r="G9"/>
  <c r="F9"/>
  <c r="E9"/>
  <c r="D9"/>
  <c r="C9"/>
  <c r="B9"/>
  <c r="A9"/>
  <c r="P8"/>
  <c r="O8"/>
  <c r="N8"/>
  <c r="M8"/>
  <c r="L8"/>
  <c r="K8"/>
  <c r="J8"/>
  <c r="I8"/>
  <c r="H8"/>
  <c r="G8"/>
  <c r="F8"/>
  <c r="E8"/>
  <c r="D8"/>
  <c r="C8"/>
  <c r="B8"/>
  <c r="A8"/>
  <c r="P7"/>
  <c r="O7"/>
  <c r="N7"/>
  <c r="M7"/>
  <c r="L7"/>
  <c r="K7"/>
  <c r="J7"/>
  <c r="I7"/>
  <c r="H7"/>
  <c r="G7"/>
  <c r="F7"/>
  <c r="E7"/>
  <c r="D7"/>
  <c r="C7"/>
  <c r="B7"/>
  <c r="A7"/>
  <c r="R6"/>
  <c r="O6"/>
  <c r="C6"/>
  <c r="A6"/>
  <c r="C3"/>
  <c r="F2"/>
  <c r="C2"/>
  <c r="A2"/>
  <c r="P140" i="30"/>
  <c r="O140"/>
  <c r="N140"/>
  <c r="M140"/>
  <c r="L140"/>
  <c r="K140"/>
  <c r="J140"/>
  <c r="I140"/>
  <c r="H140"/>
  <c r="G140"/>
  <c r="F140"/>
  <c r="E140"/>
  <c r="C140"/>
  <c r="A140"/>
  <c r="P138"/>
  <c r="O138"/>
  <c r="N138"/>
  <c r="M138"/>
  <c r="L138"/>
  <c r="K138"/>
  <c r="J138"/>
  <c r="I138"/>
  <c r="H138"/>
  <c r="G138"/>
  <c r="F138"/>
  <c r="E138"/>
  <c r="C138"/>
  <c r="A138"/>
  <c r="P134"/>
  <c r="O134"/>
  <c r="N134"/>
  <c r="M134"/>
  <c r="L134"/>
  <c r="K134"/>
  <c r="J134"/>
  <c r="I134"/>
  <c r="H134"/>
  <c r="G134"/>
  <c r="F134"/>
  <c r="E134"/>
  <c r="D134"/>
  <c r="C134"/>
  <c r="B134"/>
  <c r="A134"/>
  <c r="K133"/>
  <c r="J133"/>
  <c r="I133"/>
  <c r="H133"/>
  <c r="G133"/>
  <c r="F133"/>
  <c r="E133"/>
  <c r="D133"/>
  <c r="C133"/>
  <c r="B133"/>
  <c r="A133"/>
  <c r="P132"/>
  <c r="O132"/>
  <c r="N132"/>
  <c r="M132"/>
  <c r="L132"/>
  <c r="K132"/>
  <c r="J132"/>
  <c r="I132"/>
  <c r="H132"/>
  <c r="G132"/>
  <c r="F132"/>
  <c r="E132"/>
  <c r="D132"/>
  <c r="C132"/>
  <c r="B132"/>
  <c r="A132"/>
  <c r="P131"/>
  <c r="O131"/>
  <c r="N131"/>
  <c r="M131"/>
  <c r="L131"/>
  <c r="K131"/>
  <c r="J131"/>
  <c r="I131"/>
  <c r="H131"/>
  <c r="G131"/>
  <c r="F131"/>
  <c r="E131"/>
  <c r="D131"/>
  <c r="C131"/>
  <c r="B131"/>
  <c r="A131"/>
  <c r="P130"/>
  <c r="O130"/>
  <c r="N130"/>
  <c r="M130"/>
  <c r="L130"/>
  <c r="K130"/>
  <c r="J130"/>
  <c r="I130"/>
  <c r="H130"/>
  <c r="G130"/>
  <c r="F130"/>
  <c r="E130"/>
  <c r="D130"/>
  <c r="C130"/>
  <c r="B130"/>
  <c r="A130"/>
  <c r="P129"/>
  <c r="O129"/>
  <c r="N129"/>
  <c r="M129"/>
  <c r="L129"/>
  <c r="K129"/>
  <c r="J129"/>
  <c r="I129"/>
  <c r="H129"/>
  <c r="G129"/>
  <c r="F129"/>
  <c r="E129"/>
  <c r="D129"/>
  <c r="C129"/>
  <c r="B129"/>
  <c r="A129"/>
  <c r="P128"/>
  <c r="O128"/>
  <c r="N128"/>
  <c r="M128"/>
  <c r="L128"/>
  <c r="K128"/>
  <c r="J128"/>
  <c r="I128"/>
  <c r="H128"/>
  <c r="G128"/>
  <c r="F128"/>
  <c r="E128"/>
  <c r="D128"/>
  <c r="C128"/>
  <c r="B128"/>
  <c r="A128"/>
  <c r="P127"/>
  <c r="O127"/>
  <c r="N127"/>
  <c r="M127"/>
  <c r="L127"/>
  <c r="K127"/>
  <c r="J127"/>
  <c r="I127"/>
  <c r="H127"/>
  <c r="G127"/>
  <c r="F127"/>
  <c r="E127"/>
  <c r="D127"/>
  <c r="C127"/>
  <c r="B127"/>
  <c r="A127"/>
  <c r="P126"/>
  <c r="O126"/>
  <c r="N126"/>
  <c r="M126"/>
  <c r="L126"/>
  <c r="K126"/>
  <c r="J126"/>
  <c r="I126"/>
  <c r="H126"/>
  <c r="G126"/>
  <c r="F126"/>
  <c r="E126"/>
  <c r="D126"/>
  <c r="C126"/>
  <c r="B126"/>
  <c r="A126"/>
  <c r="P125"/>
  <c r="O125"/>
  <c r="N125"/>
  <c r="M125"/>
  <c r="L125"/>
  <c r="K125"/>
  <c r="J125"/>
  <c r="I125"/>
  <c r="H125"/>
  <c r="G125"/>
  <c r="F125"/>
  <c r="E125"/>
  <c r="D125"/>
  <c r="C125"/>
  <c r="B125"/>
  <c r="A125"/>
  <c r="P124"/>
  <c r="O124"/>
  <c r="N124"/>
  <c r="M124"/>
  <c r="L124"/>
  <c r="K124"/>
  <c r="J124"/>
  <c r="I124"/>
  <c r="H124"/>
  <c r="G124"/>
  <c r="F124"/>
  <c r="E124"/>
  <c r="D124"/>
  <c r="C124"/>
  <c r="B124"/>
  <c r="A124"/>
  <c r="K123"/>
  <c r="J123"/>
  <c r="I123"/>
  <c r="H123"/>
  <c r="G123"/>
  <c r="F123"/>
  <c r="E123"/>
  <c r="D123"/>
  <c r="C123"/>
  <c r="B123"/>
  <c r="A123"/>
  <c r="P122"/>
  <c r="O122"/>
  <c r="N122"/>
  <c r="M122"/>
  <c r="L122"/>
  <c r="K122"/>
  <c r="J122"/>
  <c r="I122"/>
  <c r="H122"/>
  <c r="G122"/>
  <c r="F122"/>
  <c r="E122"/>
  <c r="D122"/>
  <c r="C122"/>
  <c r="B122"/>
  <c r="A122"/>
  <c r="P121"/>
  <c r="O121"/>
  <c r="N121"/>
  <c r="M121"/>
  <c r="L121"/>
  <c r="K121"/>
  <c r="J121"/>
  <c r="I121"/>
  <c r="H121"/>
  <c r="G121"/>
  <c r="F121"/>
  <c r="E121"/>
  <c r="D121"/>
  <c r="C121"/>
  <c r="B121"/>
  <c r="A121"/>
  <c r="P120"/>
  <c r="O120"/>
  <c r="N120"/>
  <c r="M120"/>
  <c r="L120"/>
  <c r="K120"/>
  <c r="J120"/>
  <c r="I120"/>
  <c r="H120"/>
  <c r="G120"/>
  <c r="F120"/>
  <c r="E120"/>
  <c r="D120"/>
  <c r="C120"/>
  <c r="B120"/>
  <c r="A120"/>
  <c r="P119"/>
  <c r="O119"/>
  <c r="N119"/>
  <c r="M119"/>
  <c r="L119"/>
  <c r="K119"/>
  <c r="J119"/>
  <c r="I119"/>
  <c r="H119"/>
  <c r="G119"/>
  <c r="F119"/>
  <c r="E119"/>
  <c r="D119"/>
  <c r="C119"/>
  <c r="B119"/>
  <c r="A119"/>
  <c r="P118"/>
  <c r="O118"/>
  <c r="N118"/>
  <c r="M118"/>
  <c r="L118"/>
  <c r="K118"/>
  <c r="J118"/>
  <c r="I118"/>
  <c r="H118"/>
  <c r="G118"/>
  <c r="F118"/>
  <c r="E118"/>
  <c r="D118"/>
  <c r="C118"/>
  <c r="B118"/>
  <c r="A118"/>
  <c r="P117"/>
  <c r="O117"/>
  <c r="N117"/>
  <c r="M117"/>
  <c r="L117"/>
  <c r="K117"/>
  <c r="J117"/>
  <c r="I117"/>
  <c r="H117"/>
  <c r="G117"/>
  <c r="F117"/>
  <c r="E117"/>
  <c r="D117"/>
  <c r="C117"/>
  <c r="B117"/>
  <c r="A117"/>
  <c r="P116"/>
  <c r="O116"/>
  <c r="N116"/>
  <c r="M116"/>
  <c r="L116"/>
  <c r="K116"/>
  <c r="J116"/>
  <c r="I116"/>
  <c r="H116"/>
  <c r="G116"/>
  <c r="F116"/>
  <c r="E116"/>
  <c r="D116"/>
  <c r="C116"/>
  <c r="B116"/>
  <c r="A116"/>
  <c r="P115"/>
  <c r="O115"/>
  <c r="N115"/>
  <c r="M115"/>
  <c r="L115"/>
  <c r="K115"/>
  <c r="J115"/>
  <c r="I115"/>
  <c r="H115"/>
  <c r="G115"/>
  <c r="F115"/>
  <c r="E115"/>
  <c r="D115"/>
  <c r="C115"/>
  <c r="B115"/>
  <c r="A115"/>
  <c r="P114"/>
  <c r="O114"/>
  <c r="N114"/>
  <c r="M114"/>
  <c r="L114"/>
  <c r="K114"/>
  <c r="J114"/>
  <c r="I114"/>
  <c r="H114"/>
  <c r="G114"/>
  <c r="F114"/>
  <c r="E114"/>
  <c r="D114"/>
  <c r="C114"/>
  <c r="B114"/>
  <c r="A114"/>
  <c r="P113"/>
  <c r="O113"/>
  <c r="N113"/>
  <c r="M113"/>
  <c r="L113"/>
  <c r="K113"/>
  <c r="J113"/>
  <c r="I113"/>
  <c r="H113"/>
  <c r="G113"/>
  <c r="F113"/>
  <c r="E113"/>
  <c r="D113"/>
  <c r="C113"/>
  <c r="B113"/>
  <c r="A113"/>
  <c r="P112"/>
  <c r="O112"/>
  <c r="N112"/>
  <c r="M112"/>
  <c r="L112"/>
  <c r="K112"/>
  <c r="J112"/>
  <c r="I112"/>
  <c r="H112"/>
  <c r="G112"/>
  <c r="F112"/>
  <c r="E112"/>
  <c r="D112"/>
  <c r="C112"/>
  <c r="B112"/>
  <c r="A112"/>
  <c r="P111"/>
  <c r="O111"/>
  <c r="N111"/>
  <c r="M111"/>
  <c r="L111"/>
  <c r="K111"/>
  <c r="J111"/>
  <c r="I111"/>
  <c r="H111"/>
  <c r="G111"/>
  <c r="F111"/>
  <c r="E111"/>
  <c r="D111"/>
  <c r="C111"/>
  <c r="B111"/>
  <c r="A111"/>
  <c r="P110"/>
  <c r="O110"/>
  <c r="N110"/>
  <c r="M110"/>
  <c r="L110"/>
  <c r="K110"/>
  <c r="J110"/>
  <c r="I110"/>
  <c r="H110"/>
  <c r="G110"/>
  <c r="F110"/>
  <c r="E110"/>
  <c r="D110"/>
  <c r="C110"/>
  <c r="B110"/>
  <c r="A110"/>
  <c r="P109"/>
  <c r="O109"/>
  <c r="N109"/>
  <c r="M109"/>
  <c r="L109"/>
  <c r="K109"/>
  <c r="J109"/>
  <c r="I109"/>
  <c r="H109"/>
  <c r="G109"/>
  <c r="F109"/>
  <c r="E109"/>
  <c r="D109"/>
  <c r="C109"/>
  <c r="B109"/>
  <c r="A109"/>
  <c r="R108"/>
  <c r="C108"/>
  <c r="A108"/>
  <c r="P107"/>
  <c r="O107"/>
  <c r="O105" s="1"/>
  <c r="N107"/>
  <c r="M107"/>
  <c r="L107"/>
  <c r="K107"/>
  <c r="J107"/>
  <c r="I107"/>
  <c r="H107"/>
  <c r="G107"/>
  <c r="F107"/>
  <c r="E107"/>
  <c r="D107"/>
  <c r="C107"/>
  <c r="B107"/>
  <c r="A107"/>
  <c r="P106"/>
  <c r="O106"/>
  <c r="N106"/>
  <c r="M106"/>
  <c r="L106"/>
  <c r="K106"/>
  <c r="J106"/>
  <c r="I106"/>
  <c r="H106"/>
  <c r="G106"/>
  <c r="F106"/>
  <c r="E106"/>
  <c r="D106"/>
  <c r="C106"/>
  <c r="B106"/>
  <c r="A106"/>
  <c r="R105"/>
  <c r="C105"/>
  <c r="A105"/>
  <c r="P104"/>
  <c r="O104"/>
  <c r="O103" s="1"/>
  <c r="N104"/>
  <c r="M104"/>
  <c r="L104"/>
  <c r="K104"/>
  <c r="J104"/>
  <c r="I104"/>
  <c r="H104"/>
  <c r="G104"/>
  <c r="F104"/>
  <c r="E104"/>
  <c r="D104"/>
  <c r="C104"/>
  <c r="B104"/>
  <c r="A104"/>
  <c r="R103"/>
  <c r="C103"/>
  <c r="A103"/>
  <c r="P102"/>
  <c r="O102"/>
  <c r="N102"/>
  <c r="M102"/>
  <c r="L102"/>
  <c r="K102"/>
  <c r="J102"/>
  <c r="I102"/>
  <c r="H102"/>
  <c r="G102"/>
  <c r="F102"/>
  <c r="E102"/>
  <c r="D102"/>
  <c r="C102"/>
  <c r="P101"/>
  <c r="O101"/>
  <c r="N101"/>
  <c r="M101"/>
  <c r="L101"/>
  <c r="K101"/>
  <c r="J101"/>
  <c r="I101"/>
  <c r="H101"/>
  <c r="G101"/>
  <c r="F101"/>
  <c r="E101"/>
  <c r="D101"/>
  <c r="C101"/>
  <c r="B101"/>
  <c r="P100"/>
  <c r="O100"/>
  <c r="O98" s="1"/>
  <c r="N100"/>
  <c r="M100"/>
  <c r="L100"/>
  <c r="K100"/>
  <c r="J100"/>
  <c r="I100"/>
  <c r="H100"/>
  <c r="G100"/>
  <c r="F100"/>
  <c r="E100"/>
  <c r="D100"/>
  <c r="C100"/>
  <c r="B100"/>
  <c r="P99"/>
  <c r="O99"/>
  <c r="N99"/>
  <c r="M99"/>
  <c r="L99"/>
  <c r="K99"/>
  <c r="J99"/>
  <c r="I99"/>
  <c r="H99"/>
  <c r="G99"/>
  <c r="F99"/>
  <c r="E99"/>
  <c r="D99"/>
  <c r="C99"/>
  <c r="B99"/>
  <c r="A99"/>
  <c r="R98"/>
  <c r="C98"/>
  <c r="A98"/>
  <c r="P97"/>
  <c r="O97"/>
  <c r="N97"/>
  <c r="M97"/>
  <c r="L97"/>
  <c r="K97"/>
  <c r="J97"/>
  <c r="I97"/>
  <c r="H97"/>
  <c r="G97"/>
  <c r="F97"/>
  <c r="E97"/>
  <c r="D97"/>
  <c r="C97"/>
  <c r="P96"/>
  <c r="O96"/>
  <c r="N96"/>
  <c r="M96"/>
  <c r="L96"/>
  <c r="K96"/>
  <c r="J96"/>
  <c r="I96"/>
  <c r="H96"/>
  <c r="G96"/>
  <c r="F96"/>
  <c r="E96"/>
  <c r="D96"/>
  <c r="C96"/>
  <c r="P95"/>
  <c r="O95"/>
  <c r="N95"/>
  <c r="M95"/>
  <c r="L95"/>
  <c r="K95"/>
  <c r="J95"/>
  <c r="I95"/>
  <c r="H95"/>
  <c r="G95"/>
  <c r="F95"/>
  <c r="E95"/>
  <c r="D95"/>
  <c r="C95"/>
  <c r="B95"/>
  <c r="P94"/>
  <c r="O94"/>
  <c r="N94"/>
  <c r="M94"/>
  <c r="L94"/>
  <c r="K94"/>
  <c r="J94"/>
  <c r="I94"/>
  <c r="H94"/>
  <c r="G94"/>
  <c r="F94"/>
  <c r="E94"/>
  <c r="D94"/>
  <c r="C94"/>
  <c r="B94"/>
  <c r="P93"/>
  <c r="O93"/>
  <c r="N93"/>
  <c r="M93"/>
  <c r="L93"/>
  <c r="K93"/>
  <c r="J93"/>
  <c r="I93"/>
  <c r="H93"/>
  <c r="G93"/>
  <c r="F93"/>
  <c r="E93"/>
  <c r="D93"/>
  <c r="C93"/>
  <c r="B93"/>
  <c r="P92"/>
  <c r="O92"/>
  <c r="N92"/>
  <c r="M92"/>
  <c r="L92"/>
  <c r="K92"/>
  <c r="J92"/>
  <c r="I92"/>
  <c r="H92"/>
  <c r="G92"/>
  <c r="F92"/>
  <c r="E92"/>
  <c r="D92"/>
  <c r="C92"/>
  <c r="B92"/>
  <c r="P91"/>
  <c r="O91"/>
  <c r="N91"/>
  <c r="M91"/>
  <c r="L91"/>
  <c r="K91"/>
  <c r="J91"/>
  <c r="I91"/>
  <c r="H91"/>
  <c r="G91"/>
  <c r="F91"/>
  <c r="E91"/>
  <c r="D91"/>
  <c r="C91"/>
  <c r="B91"/>
  <c r="P90"/>
  <c r="O90"/>
  <c r="O89" s="1"/>
  <c r="N90"/>
  <c r="M90"/>
  <c r="L90"/>
  <c r="K90"/>
  <c r="J90"/>
  <c r="I90"/>
  <c r="H90"/>
  <c r="G90"/>
  <c r="F90"/>
  <c r="E90"/>
  <c r="D90"/>
  <c r="C90"/>
  <c r="B90"/>
  <c r="A90"/>
  <c r="R89"/>
  <c r="C89"/>
  <c r="A89"/>
  <c r="P88"/>
  <c r="O88"/>
  <c r="N88"/>
  <c r="M88"/>
  <c r="L88"/>
  <c r="K88"/>
  <c r="J88"/>
  <c r="I88"/>
  <c r="H88"/>
  <c r="G88"/>
  <c r="F88"/>
  <c r="E88"/>
  <c r="D88"/>
  <c r="C88"/>
  <c r="B88"/>
  <c r="A88"/>
  <c r="K87"/>
  <c r="J87"/>
  <c r="I87"/>
  <c r="H87"/>
  <c r="G87"/>
  <c r="F87"/>
  <c r="E87"/>
  <c r="D87"/>
  <c r="C87"/>
  <c r="B87"/>
  <c r="A87"/>
  <c r="P86"/>
  <c r="O86"/>
  <c r="N86"/>
  <c r="M86"/>
  <c r="L86"/>
  <c r="K86"/>
  <c r="J86"/>
  <c r="I86"/>
  <c r="H86"/>
  <c r="G86"/>
  <c r="F86"/>
  <c r="E86"/>
  <c r="D86"/>
  <c r="C86"/>
  <c r="B86"/>
  <c r="A86"/>
  <c r="P85"/>
  <c r="O85"/>
  <c r="N85"/>
  <c r="M85"/>
  <c r="L85"/>
  <c r="K85"/>
  <c r="J85"/>
  <c r="I85"/>
  <c r="H85"/>
  <c r="G85"/>
  <c r="F85"/>
  <c r="E85"/>
  <c r="D85"/>
  <c r="C85"/>
  <c r="B85"/>
  <c r="A85"/>
  <c r="P84"/>
  <c r="O84"/>
  <c r="N84"/>
  <c r="M84"/>
  <c r="L84"/>
  <c r="K84"/>
  <c r="J84"/>
  <c r="I84"/>
  <c r="H84"/>
  <c r="G84"/>
  <c r="F84"/>
  <c r="E84"/>
  <c r="D84"/>
  <c r="C84"/>
  <c r="B84"/>
  <c r="A84"/>
  <c r="P83"/>
  <c r="O83"/>
  <c r="N83"/>
  <c r="M83"/>
  <c r="L83"/>
  <c r="K83"/>
  <c r="J83"/>
  <c r="I83"/>
  <c r="H83"/>
  <c r="G83"/>
  <c r="F83"/>
  <c r="E83"/>
  <c r="D83"/>
  <c r="C83"/>
  <c r="B83"/>
  <c r="A83"/>
  <c r="P82"/>
  <c r="O82"/>
  <c r="N82"/>
  <c r="M82"/>
  <c r="L82"/>
  <c r="K82"/>
  <c r="J82"/>
  <c r="I82"/>
  <c r="H82"/>
  <c r="G82"/>
  <c r="F82"/>
  <c r="E82"/>
  <c r="D82"/>
  <c r="C82"/>
  <c r="B82"/>
  <c r="A82"/>
  <c r="P81"/>
  <c r="O81"/>
  <c r="N81"/>
  <c r="M81"/>
  <c r="L81"/>
  <c r="K81"/>
  <c r="J81"/>
  <c r="I81"/>
  <c r="H81"/>
  <c r="G81"/>
  <c r="F81"/>
  <c r="E81"/>
  <c r="D81"/>
  <c r="C81"/>
  <c r="B81"/>
  <c r="A81"/>
  <c r="P80"/>
  <c r="O80"/>
  <c r="N80"/>
  <c r="M80"/>
  <c r="L80"/>
  <c r="K80"/>
  <c r="J80"/>
  <c r="I80"/>
  <c r="H80"/>
  <c r="G80"/>
  <c r="F80"/>
  <c r="E80"/>
  <c r="D80"/>
  <c r="C80"/>
  <c r="B80"/>
  <c r="A80"/>
  <c r="P79"/>
  <c r="O79"/>
  <c r="N79"/>
  <c r="M79"/>
  <c r="L79"/>
  <c r="K79"/>
  <c r="J79"/>
  <c r="I79"/>
  <c r="H79"/>
  <c r="G79"/>
  <c r="F79"/>
  <c r="E79"/>
  <c r="D79"/>
  <c r="C79"/>
  <c r="B79"/>
  <c r="A79"/>
  <c r="P78"/>
  <c r="O78"/>
  <c r="N78"/>
  <c r="M78"/>
  <c r="L78"/>
  <c r="K78"/>
  <c r="J78"/>
  <c r="I78"/>
  <c r="H78"/>
  <c r="G78"/>
  <c r="F78"/>
  <c r="E78"/>
  <c r="D78"/>
  <c r="C78"/>
  <c r="B78"/>
  <c r="A78"/>
  <c r="P77"/>
  <c r="O77"/>
  <c r="N77"/>
  <c r="M77"/>
  <c r="L77"/>
  <c r="K77"/>
  <c r="J77"/>
  <c r="I77"/>
  <c r="H77"/>
  <c r="G77"/>
  <c r="F77"/>
  <c r="E77"/>
  <c r="D77"/>
  <c r="C77"/>
  <c r="B77"/>
  <c r="A77"/>
  <c r="K76"/>
  <c r="J76"/>
  <c r="I76"/>
  <c r="H76"/>
  <c r="G76"/>
  <c r="F76"/>
  <c r="E76"/>
  <c r="D76"/>
  <c r="C76"/>
  <c r="B76"/>
  <c r="A76"/>
  <c r="P75"/>
  <c r="O75"/>
  <c r="N75"/>
  <c r="M75"/>
  <c r="L75"/>
  <c r="K75"/>
  <c r="J75"/>
  <c r="I75"/>
  <c r="H75"/>
  <c r="G75"/>
  <c r="F75"/>
  <c r="E75"/>
  <c r="D75"/>
  <c r="C75"/>
  <c r="B75"/>
  <c r="A75"/>
  <c r="P74"/>
  <c r="O74"/>
  <c r="N74"/>
  <c r="M74"/>
  <c r="L74"/>
  <c r="K74"/>
  <c r="J74"/>
  <c r="I74"/>
  <c r="H74"/>
  <c r="G74"/>
  <c r="F74"/>
  <c r="E74"/>
  <c r="D74"/>
  <c r="C74"/>
  <c r="B74"/>
  <c r="A74"/>
  <c r="P73"/>
  <c r="O73"/>
  <c r="N73"/>
  <c r="M73"/>
  <c r="L73"/>
  <c r="K73"/>
  <c r="J73"/>
  <c r="I73"/>
  <c r="H73"/>
  <c r="G73"/>
  <c r="F73"/>
  <c r="E73"/>
  <c r="D73"/>
  <c r="C73"/>
  <c r="B73"/>
  <c r="A73"/>
  <c r="P72"/>
  <c r="O72"/>
  <c r="N72"/>
  <c r="M72"/>
  <c r="L72"/>
  <c r="K72"/>
  <c r="J72"/>
  <c r="I72"/>
  <c r="H72"/>
  <c r="G72"/>
  <c r="F72"/>
  <c r="E72"/>
  <c r="D72"/>
  <c r="C72"/>
  <c r="B72"/>
  <c r="A72"/>
  <c r="P71"/>
  <c r="O71"/>
  <c r="N71"/>
  <c r="M71"/>
  <c r="L71"/>
  <c r="K71"/>
  <c r="J71"/>
  <c r="I71"/>
  <c r="H71"/>
  <c r="G71"/>
  <c r="F71"/>
  <c r="E71"/>
  <c r="D71"/>
  <c r="C71"/>
  <c r="B71"/>
  <c r="A71"/>
  <c r="R70"/>
  <c r="C70"/>
  <c r="A70"/>
  <c r="P69"/>
  <c r="O69"/>
  <c r="N69"/>
  <c r="M69"/>
  <c r="L69"/>
  <c r="K69"/>
  <c r="J69"/>
  <c r="I69"/>
  <c r="H69"/>
  <c r="G69"/>
  <c r="F69"/>
  <c r="E69"/>
  <c r="D69"/>
  <c r="C69"/>
  <c r="P68"/>
  <c r="O68"/>
  <c r="O61" s="1"/>
  <c r="N68"/>
  <c r="M68"/>
  <c r="L68"/>
  <c r="K68"/>
  <c r="J68"/>
  <c r="I68"/>
  <c r="H68"/>
  <c r="G68"/>
  <c r="F68"/>
  <c r="E68"/>
  <c r="D68"/>
  <c r="C68"/>
  <c r="P67"/>
  <c r="O67"/>
  <c r="N67"/>
  <c r="M67"/>
  <c r="L67"/>
  <c r="K67"/>
  <c r="J67"/>
  <c r="I67"/>
  <c r="H67"/>
  <c r="G67"/>
  <c r="F67"/>
  <c r="E67"/>
  <c r="D67"/>
  <c r="C67"/>
  <c r="B67"/>
  <c r="P66"/>
  <c r="O66"/>
  <c r="N66"/>
  <c r="M66"/>
  <c r="L66"/>
  <c r="K66"/>
  <c r="J66"/>
  <c r="I66"/>
  <c r="H66"/>
  <c r="G66"/>
  <c r="F66"/>
  <c r="E66"/>
  <c r="D66"/>
  <c r="C66"/>
  <c r="B66"/>
  <c r="P65"/>
  <c r="O65"/>
  <c r="N65"/>
  <c r="M65"/>
  <c r="L65"/>
  <c r="K65"/>
  <c r="J65"/>
  <c r="I65"/>
  <c r="H65"/>
  <c r="G65"/>
  <c r="F65"/>
  <c r="E65"/>
  <c r="D65"/>
  <c r="C65"/>
  <c r="B65"/>
  <c r="P64"/>
  <c r="O64"/>
  <c r="N64"/>
  <c r="M64"/>
  <c r="L64"/>
  <c r="K64"/>
  <c r="J64"/>
  <c r="I64"/>
  <c r="H64"/>
  <c r="G64"/>
  <c r="F64"/>
  <c r="E64"/>
  <c r="D64"/>
  <c r="C64"/>
  <c r="B64"/>
  <c r="O63"/>
  <c r="N63"/>
  <c r="M63"/>
  <c r="L63"/>
  <c r="K63"/>
  <c r="J63"/>
  <c r="I63"/>
  <c r="H63"/>
  <c r="G63"/>
  <c r="F63"/>
  <c r="E63"/>
  <c r="D63"/>
  <c r="C63"/>
  <c r="B63"/>
  <c r="P62"/>
  <c r="O62"/>
  <c r="N62"/>
  <c r="M62"/>
  <c r="L62"/>
  <c r="K62"/>
  <c r="J62"/>
  <c r="I62"/>
  <c r="H62"/>
  <c r="G62"/>
  <c r="F62"/>
  <c r="E62"/>
  <c r="D62"/>
  <c r="C62"/>
  <c r="B62"/>
  <c r="A62"/>
  <c r="R61"/>
  <c r="C61"/>
  <c r="A61"/>
  <c r="P60"/>
  <c r="K60"/>
  <c r="J60"/>
  <c r="I60"/>
  <c r="H60"/>
  <c r="G60"/>
  <c r="F60"/>
  <c r="E60"/>
  <c r="D60"/>
  <c r="C60"/>
  <c r="B60"/>
  <c r="P59"/>
  <c r="K59"/>
  <c r="J59"/>
  <c r="I59"/>
  <c r="H59"/>
  <c r="G59"/>
  <c r="F59"/>
  <c r="E59"/>
  <c r="D59"/>
  <c r="C59"/>
  <c r="B59"/>
  <c r="P58"/>
  <c r="K58"/>
  <c r="J58"/>
  <c r="I58"/>
  <c r="H58"/>
  <c r="G58"/>
  <c r="F58"/>
  <c r="E58"/>
  <c r="D58"/>
  <c r="C58"/>
  <c r="B58"/>
  <c r="P57"/>
  <c r="K57"/>
  <c r="J57"/>
  <c r="I57"/>
  <c r="H57"/>
  <c r="G57"/>
  <c r="F57"/>
  <c r="E57"/>
  <c r="D57"/>
  <c r="C57"/>
  <c r="B57"/>
  <c r="P56"/>
  <c r="K56"/>
  <c r="J56"/>
  <c r="I56"/>
  <c r="H56"/>
  <c r="G56"/>
  <c r="F56"/>
  <c r="E56"/>
  <c r="D56"/>
  <c r="C56"/>
  <c r="B56"/>
  <c r="P55"/>
  <c r="K55"/>
  <c r="J55"/>
  <c r="I55"/>
  <c r="H55"/>
  <c r="G55"/>
  <c r="F55"/>
  <c r="E55"/>
  <c r="D55"/>
  <c r="C55"/>
  <c r="B55"/>
  <c r="P54"/>
  <c r="K54"/>
  <c r="J54"/>
  <c r="I54"/>
  <c r="H54"/>
  <c r="G54"/>
  <c r="F54"/>
  <c r="E54"/>
  <c r="D54"/>
  <c r="C54"/>
  <c r="B54"/>
  <c r="P53"/>
  <c r="K53"/>
  <c r="J53"/>
  <c r="I53"/>
  <c r="H53"/>
  <c r="G53"/>
  <c r="F53"/>
  <c r="E53"/>
  <c r="D53"/>
  <c r="C53"/>
  <c r="B53"/>
  <c r="P52"/>
  <c r="K52"/>
  <c r="J52"/>
  <c r="I52"/>
  <c r="H52"/>
  <c r="G52"/>
  <c r="F52"/>
  <c r="E52"/>
  <c r="D52"/>
  <c r="C52"/>
  <c r="B52"/>
  <c r="P51"/>
  <c r="K51"/>
  <c r="J51"/>
  <c r="I51"/>
  <c r="H51"/>
  <c r="G51"/>
  <c r="F51"/>
  <c r="E51"/>
  <c r="D51"/>
  <c r="C51"/>
  <c r="B51"/>
  <c r="P50"/>
  <c r="K50"/>
  <c r="J50"/>
  <c r="I50"/>
  <c r="H50"/>
  <c r="G50"/>
  <c r="F50"/>
  <c r="E50"/>
  <c r="D50"/>
  <c r="C50"/>
  <c r="B50"/>
  <c r="P49"/>
  <c r="K49"/>
  <c r="J49"/>
  <c r="I49"/>
  <c r="H49"/>
  <c r="G49"/>
  <c r="F49"/>
  <c r="E49"/>
  <c r="D49"/>
  <c r="C49"/>
  <c r="B49"/>
  <c r="P48"/>
  <c r="K48"/>
  <c r="J48"/>
  <c r="I48"/>
  <c r="H48"/>
  <c r="G48"/>
  <c r="F48"/>
  <c r="E48"/>
  <c r="D48"/>
  <c r="C48"/>
  <c r="B48"/>
  <c r="P47"/>
  <c r="K47"/>
  <c r="J47"/>
  <c r="I47"/>
  <c r="H47"/>
  <c r="G47"/>
  <c r="F47"/>
  <c r="E47"/>
  <c r="D47"/>
  <c r="C47"/>
  <c r="B47"/>
  <c r="P46"/>
  <c r="K46"/>
  <c r="J46"/>
  <c r="I46"/>
  <c r="H46"/>
  <c r="G46"/>
  <c r="F46"/>
  <c r="E46"/>
  <c r="D46"/>
  <c r="C46"/>
  <c r="B46"/>
  <c r="P45"/>
  <c r="K45"/>
  <c r="J45"/>
  <c r="I45"/>
  <c r="H45"/>
  <c r="G45"/>
  <c r="F45"/>
  <c r="E45"/>
  <c r="D45"/>
  <c r="C45"/>
  <c r="B45"/>
  <c r="P44"/>
  <c r="K44"/>
  <c r="J44"/>
  <c r="I44"/>
  <c r="H44"/>
  <c r="G44"/>
  <c r="F44"/>
  <c r="E44"/>
  <c r="D44"/>
  <c r="C44"/>
  <c r="B44"/>
  <c r="A44"/>
  <c r="P43"/>
  <c r="K43"/>
  <c r="J43"/>
  <c r="I43"/>
  <c r="H43"/>
  <c r="G43"/>
  <c r="F43"/>
  <c r="E43"/>
  <c r="D43"/>
  <c r="C43"/>
  <c r="A43"/>
  <c r="P42"/>
  <c r="O42"/>
  <c r="N42"/>
  <c r="M42"/>
  <c r="L42"/>
  <c r="K42"/>
  <c r="J42"/>
  <c r="I42"/>
  <c r="H42"/>
  <c r="G42"/>
  <c r="F42"/>
  <c r="E42"/>
  <c r="D42"/>
  <c r="C42"/>
  <c r="P41"/>
  <c r="O41"/>
  <c r="N41"/>
  <c r="M41"/>
  <c r="L41"/>
  <c r="K41"/>
  <c r="J41"/>
  <c r="I41"/>
  <c r="H41"/>
  <c r="G41"/>
  <c r="F41"/>
  <c r="E41"/>
  <c r="D41"/>
  <c r="C41"/>
  <c r="P40"/>
  <c r="O40"/>
  <c r="N40"/>
  <c r="M40"/>
  <c r="L40"/>
  <c r="K40"/>
  <c r="J40"/>
  <c r="I40"/>
  <c r="H40"/>
  <c r="G40"/>
  <c r="F40"/>
  <c r="E40"/>
  <c r="D40"/>
  <c r="C40"/>
  <c r="B40"/>
  <c r="P39"/>
  <c r="O39"/>
  <c r="N39"/>
  <c r="M39"/>
  <c r="L39"/>
  <c r="K39"/>
  <c r="J39"/>
  <c r="I39"/>
  <c r="H39"/>
  <c r="G39"/>
  <c r="F39"/>
  <c r="E39"/>
  <c r="D39"/>
  <c r="C39"/>
  <c r="B39"/>
  <c r="P38"/>
  <c r="M38"/>
  <c r="L38"/>
  <c r="K38"/>
  <c r="J38"/>
  <c r="I38"/>
  <c r="H38"/>
  <c r="G38"/>
  <c r="F38"/>
  <c r="E38"/>
  <c r="D38"/>
  <c r="C38"/>
  <c r="B38"/>
  <c r="P37"/>
  <c r="M37"/>
  <c r="L37"/>
  <c r="K37"/>
  <c r="J37"/>
  <c r="I37"/>
  <c r="H37"/>
  <c r="G37"/>
  <c r="F37"/>
  <c r="E37"/>
  <c r="D37"/>
  <c r="C37"/>
  <c r="B37"/>
  <c r="A37"/>
  <c r="R36"/>
  <c r="C36"/>
  <c r="A36"/>
  <c r="P35"/>
  <c r="O35"/>
  <c r="N35"/>
  <c r="M35"/>
  <c r="L35"/>
  <c r="K35"/>
  <c r="J35"/>
  <c r="I35"/>
  <c r="H35"/>
  <c r="G35"/>
  <c r="F35"/>
  <c r="E35"/>
  <c r="D35"/>
  <c r="C35"/>
  <c r="B35"/>
  <c r="A35"/>
  <c r="P34"/>
  <c r="O34"/>
  <c r="N34"/>
  <c r="M34"/>
  <c r="L34"/>
  <c r="K34"/>
  <c r="J34"/>
  <c r="I34"/>
  <c r="H34"/>
  <c r="G34"/>
  <c r="F34"/>
  <c r="E34"/>
  <c r="D34"/>
  <c r="C34"/>
  <c r="B34"/>
  <c r="A34"/>
  <c r="P33"/>
  <c r="O33"/>
  <c r="O32" s="1"/>
  <c r="N33"/>
  <c r="M33"/>
  <c r="L33"/>
  <c r="K33"/>
  <c r="J33"/>
  <c r="I33"/>
  <c r="H33"/>
  <c r="G33"/>
  <c r="F33"/>
  <c r="E33"/>
  <c r="D33"/>
  <c r="C33"/>
  <c r="B33"/>
  <c r="A33"/>
  <c r="R32"/>
  <c r="C32"/>
  <c r="A32"/>
  <c r="P31"/>
  <c r="O31"/>
  <c r="N31"/>
  <c r="M31"/>
  <c r="L31"/>
  <c r="K31"/>
  <c r="J31"/>
  <c r="I31"/>
  <c r="H31"/>
  <c r="G31"/>
  <c r="F31"/>
  <c r="E31"/>
  <c r="D31"/>
  <c r="C31"/>
  <c r="B31"/>
  <c r="P30"/>
  <c r="O30"/>
  <c r="N30"/>
  <c r="M30"/>
  <c r="L30"/>
  <c r="K30"/>
  <c r="J30"/>
  <c r="I30"/>
  <c r="H30"/>
  <c r="G30"/>
  <c r="F30"/>
  <c r="E30"/>
  <c r="D30"/>
  <c r="C30"/>
  <c r="B30"/>
  <c r="P29"/>
  <c r="O29"/>
  <c r="N29"/>
  <c r="M29"/>
  <c r="L29"/>
  <c r="K29"/>
  <c r="J29"/>
  <c r="I29"/>
  <c r="H29"/>
  <c r="G29"/>
  <c r="F29"/>
  <c r="E29"/>
  <c r="D29"/>
  <c r="C29"/>
  <c r="B29"/>
  <c r="P28"/>
  <c r="O28"/>
  <c r="N28"/>
  <c r="M28"/>
  <c r="L28"/>
  <c r="K28"/>
  <c r="J28"/>
  <c r="I28"/>
  <c r="H28"/>
  <c r="G28"/>
  <c r="F28"/>
  <c r="E28"/>
  <c r="D28"/>
  <c r="C28"/>
  <c r="B28"/>
  <c r="P27"/>
  <c r="O27"/>
  <c r="N27"/>
  <c r="M27"/>
  <c r="L27"/>
  <c r="K27"/>
  <c r="J27"/>
  <c r="I27"/>
  <c r="H27"/>
  <c r="G27"/>
  <c r="F27"/>
  <c r="E27"/>
  <c r="D27"/>
  <c r="C27"/>
  <c r="B27"/>
  <c r="P26"/>
  <c r="O26"/>
  <c r="N26"/>
  <c r="M26"/>
  <c r="L26"/>
  <c r="K26"/>
  <c r="J26"/>
  <c r="I26"/>
  <c r="H26"/>
  <c r="G26"/>
  <c r="F26"/>
  <c r="E26"/>
  <c r="D26"/>
  <c r="C26"/>
  <c r="B26"/>
  <c r="P25"/>
  <c r="O25"/>
  <c r="N25"/>
  <c r="M25"/>
  <c r="L25"/>
  <c r="K25"/>
  <c r="J25"/>
  <c r="I25"/>
  <c r="H25"/>
  <c r="G25"/>
  <c r="F25"/>
  <c r="E25"/>
  <c r="D25"/>
  <c r="C25"/>
  <c r="B25"/>
  <c r="P24"/>
  <c r="O24"/>
  <c r="N24"/>
  <c r="M24"/>
  <c r="L24"/>
  <c r="K24"/>
  <c r="J24"/>
  <c r="I24"/>
  <c r="H24"/>
  <c r="G24"/>
  <c r="F24"/>
  <c r="E24"/>
  <c r="D24"/>
  <c r="C24"/>
  <c r="B24"/>
  <c r="P23"/>
  <c r="O23"/>
  <c r="N23"/>
  <c r="M23"/>
  <c r="L23"/>
  <c r="K23"/>
  <c r="J23"/>
  <c r="I23"/>
  <c r="H23"/>
  <c r="G23"/>
  <c r="F23"/>
  <c r="E23"/>
  <c r="D23"/>
  <c r="C23"/>
  <c r="B23"/>
  <c r="P22"/>
  <c r="O22"/>
  <c r="N22"/>
  <c r="M22"/>
  <c r="L22"/>
  <c r="K22"/>
  <c r="J22"/>
  <c r="I22"/>
  <c r="H22"/>
  <c r="G22"/>
  <c r="F22"/>
  <c r="E22"/>
  <c r="D22"/>
  <c r="C22"/>
  <c r="B22"/>
  <c r="A22"/>
  <c r="P21"/>
  <c r="O21"/>
  <c r="N21"/>
  <c r="M21"/>
  <c r="L21"/>
  <c r="K21"/>
  <c r="J21"/>
  <c r="I21"/>
  <c r="H21"/>
  <c r="G21"/>
  <c r="F21"/>
  <c r="E21"/>
  <c r="D21"/>
  <c r="C21"/>
  <c r="B21"/>
  <c r="P20"/>
  <c r="O20"/>
  <c r="N20"/>
  <c r="M20"/>
  <c r="L20"/>
  <c r="K20"/>
  <c r="J20"/>
  <c r="I20"/>
  <c r="H20"/>
  <c r="G20"/>
  <c r="F20"/>
  <c r="E20"/>
  <c r="D20"/>
  <c r="C20"/>
  <c r="B20"/>
  <c r="P19"/>
  <c r="O19"/>
  <c r="N19"/>
  <c r="M19"/>
  <c r="L19"/>
  <c r="K19"/>
  <c r="J19"/>
  <c r="I19"/>
  <c r="H19"/>
  <c r="G19"/>
  <c r="F19"/>
  <c r="E19"/>
  <c r="D19"/>
  <c r="C19"/>
  <c r="B19"/>
  <c r="P18"/>
  <c r="O18"/>
  <c r="N18"/>
  <c r="M18"/>
  <c r="L18"/>
  <c r="K18"/>
  <c r="J18"/>
  <c r="I18"/>
  <c r="H18"/>
  <c r="G18"/>
  <c r="F18"/>
  <c r="E18"/>
  <c r="D18"/>
  <c r="C18"/>
  <c r="B18"/>
  <c r="P17"/>
  <c r="O17"/>
  <c r="N17"/>
  <c r="M17"/>
  <c r="L17"/>
  <c r="K17"/>
  <c r="J17"/>
  <c r="I17"/>
  <c r="H17"/>
  <c r="G17"/>
  <c r="F17"/>
  <c r="E17"/>
  <c r="D17"/>
  <c r="C17"/>
  <c r="B17"/>
  <c r="P16"/>
  <c r="O16"/>
  <c r="N16"/>
  <c r="M16"/>
  <c r="L16"/>
  <c r="K16"/>
  <c r="J16"/>
  <c r="I16"/>
  <c r="H16"/>
  <c r="G16"/>
  <c r="F16"/>
  <c r="E16"/>
  <c r="D16"/>
  <c r="C16"/>
  <c r="B16"/>
  <c r="P15"/>
  <c r="O15"/>
  <c r="O14" s="1"/>
  <c r="N15"/>
  <c r="M15"/>
  <c r="L15"/>
  <c r="K15"/>
  <c r="J15"/>
  <c r="I15"/>
  <c r="H15"/>
  <c r="G15"/>
  <c r="F15"/>
  <c r="E15"/>
  <c r="D15"/>
  <c r="C15"/>
  <c r="B15"/>
  <c r="A15"/>
  <c r="R14"/>
  <c r="C14"/>
  <c r="A14"/>
  <c r="P13"/>
  <c r="M13"/>
  <c r="L13"/>
  <c r="K13"/>
  <c r="J13"/>
  <c r="I13"/>
  <c r="H13"/>
  <c r="G13"/>
  <c r="F13"/>
  <c r="E13"/>
  <c r="D13"/>
  <c r="C13"/>
  <c r="B13"/>
  <c r="A13"/>
  <c r="P12"/>
  <c r="M12"/>
  <c r="L12"/>
  <c r="K12"/>
  <c r="J12"/>
  <c r="I12"/>
  <c r="H12"/>
  <c r="G12"/>
  <c r="F12"/>
  <c r="E12"/>
  <c r="D12"/>
  <c r="C12"/>
  <c r="B12"/>
  <c r="A12"/>
  <c r="R11"/>
  <c r="C11"/>
  <c r="A11"/>
  <c r="P10"/>
  <c r="O10"/>
  <c r="N10"/>
  <c r="M10"/>
  <c r="L10"/>
  <c r="K10"/>
  <c r="J10"/>
  <c r="I10"/>
  <c r="H10"/>
  <c r="G10"/>
  <c r="F10"/>
  <c r="E10"/>
  <c r="D10"/>
  <c r="C10"/>
  <c r="B10"/>
  <c r="A10"/>
  <c r="P9"/>
  <c r="O9"/>
  <c r="N9"/>
  <c r="M9"/>
  <c r="L9"/>
  <c r="K9"/>
  <c r="J9"/>
  <c r="I9"/>
  <c r="H9"/>
  <c r="G9"/>
  <c r="F9"/>
  <c r="E9"/>
  <c r="D9"/>
  <c r="C9"/>
  <c r="B9"/>
  <c r="A9"/>
  <c r="P8"/>
  <c r="O8"/>
  <c r="N8"/>
  <c r="M8"/>
  <c r="L8"/>
  <c r="K8"/>
  <c r="J8"/>
  <c r="I8"/>
  <c r="H8"/>
  <c r="G8"/>
  <c r="F8"/>
  <c r="E8"/>
  <c r="D8"/>
  <c r="C8"/>
  <c r="B8"/>
  <c r="A8"/>
  <c r="P7"/>
  <c r="O7"/>
  <c r="N7"/>
  <c r="M7"/>
  <c r="L7"/>
  <c r="K7"/>
  <c r="J7"/>
  <c r="I7"/>
  <c r="H7"/>
  <c r="G7"/>
  <c r="F7"/>
  <c r="E7"/>
  <c r="D7"/>
  <c r="C7"/>
  <c r="B7"/>
  <c r="A7"/>
  <c r="R6"/>
  <c r="O6"/>
  <c r="C6"/>
  <c r="A6"/>
  <c r="C3"/>
  <c r="F2"/>
  <c r="C2"/>
  <c r="A2"/>
  <c r="P40" i="40"/>
  <c r="O40"/>
  <c r="N40"/>
  <c r="M40"/>
  <c r="L40"/>
  <c r="K40"/>
  <c r="J40"/>
  <c r="I40"/>
  <c r="H40"/>
  <c r="G40"/>
  <c r="F40"/>
  <c r="E40"/>
  <c r="C40"/>
  <c r="B40"/>
  <c r="A40"/>
  <c r="P38"/>
  <c r="O38"/>
  <c r="N38"/>
  <c r="M38"/>
  <c r="L38"/>
  <c r="K38"/>
  <c r="J38"/>
  <c r="I38"/>
  <c r="H38"/>
  <c r="G38"/>
  <c r="F38"/>
  <c r="E38"/>
  <c r="C38"/>
  <c r="B38"/>
  <c r="A38"/>
  <c r="P35"/>
  <c r="O35"/>
  <c r="N35"/>
  <c r="M35"/>
  <c r="L35"/>
  <c r="K35"/>
  <c r="J35"/>
  <c r="I35"/>
  <c r="H35"/>
  <c r="G35"/>
  <c r="F35"/>
  <c r="E35"/>
  <c r="D35"/>
  <c r="C35"/>
  <c r="B35"/>
  <c r="A35"/>
  <c r="P34"/>
  <c r="O34"/>
  <c r="N34"/>
  <c r="M34"/>
  <c r="L34"/>
  <c r="K34"/>
  <c r="J34"/>
  <c r="I34"/>
  <c r="H34"/>
  <c r="G34"/>
  <c r="F34"/>
  <c r="E34"/>
  <c r="D34"/>
  <c r="C34"/>
  <c r="B34"/>
  <c r="A34"/>
  <c r="P33"/>
  <c r="O33"/>
  <c r="N33"/>
  <c r="M33"/>
  <c r="L33"/>
  <c r="K33"/>
  <c r="J33"/>
  <c r="I33"/>
  <c r="H33"/>
  <c r="G33"/>
  <c r="F33"/>
  <c r="E33"/>
  <c r="D33"/>
  <c r="C33"/>
  <c r="B33"/>
  <c r="A33"/>
  <c r="P32"/>
  <c r="O32"/>
  <c r="N32"/>
  <c r="M32"/>
  <c r="L32"/>
  <c r="K32"/>
  <c r="J32"/>
  <c r="I32"/>
  <c r="H32"/>
  <c r="G32"/>
  <c r="F32"/>
  <c r="E32"/>
  <c r="D32"/>
  <c r="C32"/>
  <c r="B32"/>
  <c r="A32"/>
  <c r="P31"/>
  <c r="O31"/>
  <c r="O29" s="1"/>
  <c r="N31"/>
  <c r="M31"/>
  <c r="L31"/>
  <c r="K31"/>
  <c r="J31"/>
  <c r="I31"/>
  <c r="H31"/>
  <c r="G31"/>
  <c r="F31"/>
  <c r="E31"/>
  <c r="D31"/>
  <c r="C31"/>
  <c r="B31"/>
  <c r="A31"/>
  <c r="P30"/>
  <c r="O30"/>
  <c r="N30"/>
  <c r="M30"/>
  <c r="L30"/>
  <c r="K30"/>
  <c r="J30"/>
  <c r="I30"/>
  <c r="H30"/>
  <c r="G30"/>
  <c r="F30"/>
  <c r="E30"/>
  <c r="D30"/>
  <c r="C30"/>
  <c r="B30"/>
  <c r="A30"/>
  <c r="R29"/>
  <c r="C29"/>
  <c r="A29"/>
  <c r="P28"/>
  <c r="O28"/>
  <c r="O27" s="1"/>
  <c r="N28"/>
  <c r="M28"/>
  <c r="L28"/>
  <c r="K28"/>
  <c r="J28"/>
  <c r="I28"/>
  <c r="H28"/>
  <c r="G28"/>
  <c r="F28"/>
  <c r="E28"/>
  <c r="D28"/>
  <c r="C28"/>
  <c r="B28"/>
  <c r="A28"/>
  <c r="R27"/>
  <c r="C27"/>
  <c r="A27"/>
  <c r="P26"/>
  <c r="O26"/>
  <c r="N26"/>
  <c r="M26"/>
  <c r="L26"/>
  <c r="K26"/>
  <c r="J26"/>
  <c r="I26"/>
  <c r="H26"/>
  <c r="G26"/>
  <c r="F26"/>
  <c r="E26"/>
  <c r="D26"/>
  <c r="C26"/>
  <c r="B26"/>
  <c r="A26"/>
  <c r="K25"/>
  <c r="J25"/>
  <c r="I25"/>
  <c r="H25"/>
  <c r="G25"/>
  <c r="F25"/>
  <c r="E25"/>
  <c r="D25"/>
  <c r="C25"/>
  <c r="B25"/>
  <c r="A25"/>
  <c r="P24"/>
  <c r="O24"/>
  <c r="N24"/>
  <c r="M24"/>
  <c r="L24"/>
  <c r="K24"/>
  <c r="J24"/>
  <c r="I24"/>
  <c r="H24"/>
  <c r="G24"/>
  <c r="F24"/>
  <c r="E24"/>
  <c r="D24"/>
  <c r="C24"/>
  <c r="B24"/>
  <c r="A24"/>
  <c r="N23"/>
  <c r="K23"/>
  <c r="J23"/>
  <c r="I23"/>
  <c r="H23"/>
  <c r="G23"/>
  <c r="F23"/>
  <c r="E23"/>
  <c r="D23"/>
  <c r="C23"/>
  <c r="B23"/>
  <c r="A23"/>
  <c r="R22"/>
  <c r="C22"/>
  <c r="A22"/>
  <c r="N21"/>
  <c r="K21"/>
  <c r="J21"/>
  <c r="I21"/>
  <c r="H21"/>
  <c r="G21"/>
  <c r="F21"/>
  <c r="E21"/>
  <c r="D21"/>
  <c r="C21"/>
  <c r="B21"/>
  <c r="P20"/>
  <c r="O20"/>
  <c r="N20"/>
  <c r="M20"/>
  <c r="L20"/>
  <c r="K20"/>
  <c r="J20"/>
  <c r="I20"/>
  <c r="H20"/>
  <c r="G20"/>
  <c r="F20"/>
  <c r="E20"/>
  <c r="D20"/>
  <c r="C20"/>
  <c r="B20"/>
  <c r="P19"/>
  <c r="O19"/>
  <c r="N19"/>
  <c r="M19"/>
  <c r="L19"/>
  <c r="K19"/>
  <c r="J19"/>
  <c r="I19"/>
  <c r="H19"/>
  <c r="G19"/>
  <c r="F19"/>
  <c r="E19"/>
  <c r="D19"/>
  <c r="C19"/>
  <c r="B19"/>
  <c r="N18"/>
  <c r="K18"/>
  <c r="J18"/>
  <c r="I18"/>
  <c r="H18"/>
  <c r="G18"/>
  <c r="F18"/>
  <c r="E18"/>
  <c r="D18"/>
  <c r="C18"/>
  <c r="B18"/>
  <c r="P17"/>
  <c r="O17"/>
  <c r="N17"/>
  <c r="M17"/>
  <c r="L17"/>
  <c r="K17"/>
  <c r="J17"/>
  <c r="I17"/>
  <c r="H17"/>
  <c r="G17"/>
  <c r="F17"/>
  <c r="E17"/>
  <c r="D17"/>
  <c r="C17"/>
  <c r="B17"/>
  <c r="N16"/>
  <c r="K16"/>
  <c r="J16"/>
  <c r="I16"/>
  <c r="H16"/>
  <c r="G16"/>
  <c r="F16"/>
  <c r="E16"/>
  <c r="D16"/>
  <c r="C16"/>
  <c r="B16"/>
  <c r="P15"/>
  <c r="O15"/>
  <c r="N15"/>
  <c r="M15"/>
  <c r="L15"/>
  <c r="K15"/>
  <c r="J15"/>
  <c r="I15"/>
  <c r="H15"/>
  <c r="G15"/>
  <c r="F15"/>
  <c r="E15"/>
  <c r="D15"/>
  <c r="C15"/>
  <c r="B15"/>
  <c r="P14"/>
  <c r="O14"/>
  <c r="N14"/>
  <c r="M14"/>
  <c r="L14"/>
  <c r="K14"/>
  <c r="J14"/>
  <c r="I14"/>
  <c r="H14"/>
  <c r="G14"/>
  <c r="F14"/>
  <c r="E14"/>
  <c r="D14"/>
  <c r="C14"/>
  <c r="B14"/>
  <c r="N13"/>
  <c r="K13"/>
  <c r="J13"/>
  <c r="I13"/>
  <c r="H13"/>
  <c r="G13"/>
  <c r="F13"/>
  <c r="E13"/>
  <c r="D13"/>
  <c r="C13"/>
  <c r="B13"/>
  <c r="A13"/>
  <c r="R12"/>
  <c r="C12"/>
  <c r="A12"/>
  <c r="P11"/>
  <c r="K11"/>
  <c r="J11"/>
  <c r="I11"/>
  <c r="H11"/>
  <c r="G11"/>
  <c r="F11"/>
  <c r="E11"/>
  <c r="D11"/>
  <c r="C11"/>
  <c r="B11"/>
  <c r="A11"/>
  <c r="P10"/>
  <c r="O10"/>
  <c r="N10"/>
  <c r="M10"/>
  <c r="L10"/>
  <c r="K10"/>
  <c r="J10"/>
  <c r="I10"/>
  <c r="H10"/>
  <c r="G10"/>
  <c r="F10"/>
  <c r="E10"/>
  <c r="D10"/>
  <c r="C10"/>
  <c r="P9"/>
  <c r="O9"/>
  <c r="N9"/>
  <c r="M9"/>
  <c r="L9"/>
  <c r="K9"/>
  <c r="J9"/>
  <c r="I9"/>
  <c r="H9"/>
  <c r="G9"/>
  <c r="F9"/>
  <c r="E9"/>
  <c r="D9"/>
  <c r="C9"/>
  <c r="B9"/>
  <c r="A9"/>
  <c r="R8"/>
  <c r="C8"/>
  <c r="A8"/>
  <c r="P7"/>
  <c r="O7"/>
  <c r="N7"/>
  <c r="M7"/>
  <c r="L7"/>
  <c r="K7"/>
  <c r="J7"/>
  <c r="I7"/>
  <c r="H7"/>
  <c r="G7"/>
  <c r="F7"/>
  <c r="E7"/>
  <c r="D7"/>
  <c r="C7"/>
  <c r="B7"/>
  <c r="A7"/>
  <c r="R6"/>
  <c r="O6"/>
  <c r="C6"/>
  <c r="A6"/>
  <c r="C3"/>
  <c r="F2"/>
  <c r="C2"/>
  <c r="A2"/>
  <c r="P13" i="35"/>
  <c r="O13"/>
  <c r="N13"/>
  <c r="M13"/>
  <c r="L13"/>
  <c r="K13"/>
  <c r="J13"/>
  <c r="I13"/>
  <c r="H13"/>
  <c r="G13"/>
  <c r="F13"/>
  <c r="E13"/>
  <c r="D13"/>
  <c r="C13"/>
  <c r="P12"/>
  <c r="O12"/>
  <c r="O11" s="1"/>
  <c r="N12"/>
  <c r="M12"/>
  <c r="L12"/>
  <c r="K12"/>
  <c r="J12"/>
  <c r="I12"/>
  <c r="H12"/>
  <c r="G12"/>
  <c r="F12"/>
  <c r="E12"/>
  <c r="D12"/>
  <c r="C12"/>
  <c r="B12"/>
  <c r="A12"/>
  <c r="R11"/>
  <c r="C11"/>
  <c r="A11"/>
  <c r="P10"/>
  <c r="K10"/>
  <c r="J10"/>
  <c r="I10"/>
  <c r="H10"/>
  <c r="G10"/>
  <c r="F10"/>
  <c r="E10"/>
  <c r="D10"/>
  <c r="C10"/>
  <c r="P9"/>
  <c r="K9"/>
  <c r="J9"/>
  <c r="I9"/>
  <c r="H9"/>
  <c r="G9"/>
  <c r="F9"/>
  <c r="E9"/>
  <c r="D9"/>
  <c r="C9"/>
  <c r="A9"/>
  <c r="P8"/>
  <c r="O8"/>
  <c r="N8"/>
  <c r="M8"/>
  <c r="L8"/>
  <c r="K8"/>
  <c r="J8"/>
  <c r="I8"/>
  <c r="H8"/>
  <c r="G8"/>
  <c r="F8"/>
  <c r="E8"/>
  <c r="D8"/>
  <c r="C8"/>
  <c r="P7"/>
  <c r="O7"/>
  <c r="N7"/>
  <c r="M7"/>
  <c r="L7"/>
  <c r="K7"/>
  <c r="J7"/>
  <c r="I7"/>
  <c r="H7"/>
  <c r="G7"/>
  <c r="F7"/>
  <c r="E7"/>
  <c r="D7"/>
  <c r="C7"/>
  <c r="A7"/>
  <c r="R6"/>
  <c r="C6"/>
  <c r="A6"/>
  <c r="C3"/>
  <c r="F2"/>
  <c r="C2"/>
  <c r="A2"/>
  <c r="P36" i="54"/>
  <c r="O36"/>
  <c r="N36"/>
  <c r="M36"/>
  <c r="L36"/>
  <c r="K36"/>
  <c r="J36"/>
  <c r="I36"/>
  <c r="H36"/>
  <c r="G36"/>
  <c r="F36"/>
  <c r="E36"/>
  <c r="D36"/>
  <c r="C36"/>
  <c r="A36"/>
  <c r="P35"/>
  <c r="O35"/>
  <c r="O34" s="1"/>
  <c r="N35"/>
  <c r="M35"/>
  <c r="L35"/>
  <c r="K35"/>
  <c r="J35"/>
  <c r="I35"/>
  <c r="H35"/>
  <c r="G35"/>
  <c r="F35"/>
  <c r="E35"/>
  <c r="D35"/>
  <c r="C35"/>
  <c r="A35"/>
  <c r="R34"/>
  <c r="C34"/>
  <c r="A34"/>
  <c r="P33"/>
  <c r="O33"/>
  <c r="O32" s="1"/>
  <c r="N33"/>
  <c r="M33"/>
  <c r="L33"/>
  <c r="K33"/>
  <c r="J33"/>
  <c r="I33"/>
  <c r="H33"/>
  <c r="G33"/>
  <c r="F33"/>
  <c r="E33"/>
  <c r="D33"/>
  <c r="C33"/>
  <c r="B33"/>
  <c r="A33"/>
  <c r="R32"/>
  <c r="C32"/>
  <c r="A32"/>
  <c r="P31"/>
  <c r="O31"/>
  <c r="N31"/>
  <c r="M31"/>
  <c r="L31"/>
  <c r="K31"/>
  <c r="J31"/>
  <c r="I31"/>
  <c r="H31"/>
  <c r="G31"/>
  <c r="F31"/>
  <c r="E31"/>
  <c r="D31"/>
  <c r="C31"/>
  <c r="B31"/>
  <c r="A31"/>
  <c r="R30"/>
  <c r="O30"/>
  <c r="C30"/>
  <c r="A30"/>
  <c r="P29"/>
  <c r="O29"/>
  <c r="O28" s="1"/>
  <c r="N29"/>
  <c r="M29"/>
  <c r="L29"/>
  <c r="K29"/>
  <c r="J29"/>
  <c r="I29"/>
  <c r="H29"/>
  <c r="G29"/>
  <c r="F29"/>
  <c r="E29"/>
  <c r="D29"/>
  <c r="C29"/>
  <c r="B29"/>
  <c r="A29"/>
  <c r="R28"/>
  <c r="C28"/>
  <c r="A28"/>
  <c r="P27"/>
  <c r="O27"/>
  <c r="N27"/>
  <c r="M27"/>
  <c r="L27"/>
  <c r="K27"/>
  <c r="J27"/>
  <c r="I27"/>
  <c r="H27"/>
  <c r="G27"/>
  <c r="F27"/>
  <c r="E27"/>
  <c r="D27"/>
  <c r="C27"/>
  <c r="B27"/>
  <c r="P26"/>
  <c r="O26"/>
  <c r="N26"/>
  <c r="M26"/>
  <c r="L26"/>
  <c r="K26"/>
  <c r="J26"/>
  <c r="I26"/>
  <c r="H26"/>
  <c r="G26"/>
  <c r="F26"/>
  <c r="E26"/>
  <c r="D26"/>
  <c r="C26"/>
  <c r="B26"/>
  <c r="P25"/>
  <c r="O25"/>
  <c r="N25"/>
  <c r="M25"/>
  <c r="L25"/>
  <c r="K25"/>
  <c r="J25"/>
  <c r="I25"/>
  <c r="H25"/>
  <c r="G25"/>
  <c r="F25"/>
  <c r="E25"/>
  <c r="D25"/>
  <c r="C25"/>
  <c r="B25"/>
  <c r="P24"/>
  <c r="O24"/>
  <c r="N24"/>
  <c r="M24"/>
  <c r="L24"/>
  <c r="K24"/>
  <c r="J24"/>
  <c r="I24"/>
  <c r="H24"/>
  <c r="G24"/>
  <c r="F24"/>
  <c r="E24"/>
  <c r="D24"/>
  <c r="C24"/>
  <c r="B24"/>
  <c r="P23"/>
  <c r="O23"/>
  <c r="O22" s="1"/>
  <c r="N23"/>
  <c r="M23"/>
  <c r="L23"/>
  <c r="K23"/>
  <c r="J23"/>
  <c r="I23"/>
  <c r="H23"/>
  <c r="G23"/>
  <c r="F23"/>
  <c r="E23"/>
  <c r="D23"/>
  <c r="C23"/>
  <c r="B23"/>
  <c r="A23"/>
  <c r="R22"/>
  <c r="C22"/>
  <c r="A22"/>
  <c r="P21"/>
  <c r="O21"/>
  <c r="N21"/>
  <c r="M21"/>
  <c r="L21"/>
  <c r="K21"/>
  <c r="J21"/>
  <c r="I21"/>
  <c r="H21"/>
  <c r="G21"/>
  <c r="F21"/>
  <c r="E21"/>
  <c r="D21"/>
  <c r="C21"/>
  <c r="A21"/>
  <c r="P20"/>
  <c r="O20"/>
  <c r="N20"/>
  <c r="M20"/>
  <c r="L20"/>
  <c r="K20"/>
  <c r="J20"/>
  <c r="I20"/>
  <c r="H20"/>
  <c r="G20"/>
  <c r="F20"/>
  <c r="E20"/>
  <c r="D20"/>
  <c r="C20"/>
  <c r="A20"/>
  <c r="P19"/>
  <c r="O19"/>
  <c r="N19"/>
  <c r="M19"/>
  <c r="L19"/>
  <c r="K19"/>
  <c r="J19"/>
  <c r="I19"/>
  <c r="H19"/>
  <c r="G19"/>
  <c r="F19"/>
  <c r="E19"/>
  <c r="D19"/>
  <c r="C19"/>
  <c r="A19"/>
  <c r="P18"/>
  <c r="N18"/>
  <c r="K18"/>
  <c r="J18"/>
  <c r="I18"/>
  <c r="H18"/>
  <c r="G18"/>
  <c r="F18"/>
  <c r="E18"/>
  <c r="D18"/>
  <c r="C18"/>
  <c r="A18"/>
  <c r="R17"/>
  <c r="C17"/>
  <c r="A17"/>
  <c r="P16"/>
  <c r="K16"/>
  <c r="J16"/>
  <c r="I16"/>
  <c r="H16"/>
  <c r="G16"/>
  <c r="F16"/>
  <c r="E16"/>
  <c r="D16"/>
  <c r="C16"/>
  <c r="B16"/>
  <c r="P15"/>
  <c r="K15"/>
  <c r="J15"/>
  <c r="I15"/>
  <c r="H15"/>
  <c r="G15"/>
  <c r="F15"/>
  <c r="E15"/>
  <c r="D15"/>
  <c r="C15"/>
  <c r="B15"/>
  <c r="A15"/>
  <c r="P14"/>
  <c r="M14"/>
  <c r="L14"/>
  <c r="K14"/>
  <c r="J14"/>
  <c r="I14"/>
  <c r="H14"/>
  <c r="G14"/>
  <c r="F14"/>
  <c r="E14"/>
  <c r="D14"/>
  <c r="C14"/>
  <c r="B14"/>
  <c r="A14"/>
  <c r="R13"/>
  <c r="C13"/>
  <c r="A13"/>
  <c r="P12"/>
  <c r="O12"/>
  <c r="N12"/>
  <c r="M12"/>
  <c r="L12"/>
  <c r="K12"/>
  <c r="J12"/>
  <c r="I12"/>
  <c r="H12"/>
  <c r="G12"/>
  <c r="F12"/>
  <c r="E12"/>
  <c r="D12"/>
  <c r="C12"/>
  <c r="B12"/>
  <c r="A12"/>
  <c r="P11"/>
  <c r="O11"/>
  <c r="N11"/>
  <c r="M11"/>
  <c r="L11"/>
  <c r="K11"/>
  <c r="J11"/>
  <c r="I11"/>
  <c r="H11"/>
  <c r="G11"/>
  <c r="F11"/>
  <c r="E11"/>
  <c r="D11"/>
  <c r="C11"/>
  <c r="B11"/>
  <c r="A11"/>
  <c r="P10"/>
  <c r="O10"/>
  <c r="O8" s="1"/>
  <c r="N10"/>
  <c r="M10"/>
  <c r="L10"/>
  <c r="K10"/>
  <c r="J10"/>
  <c r="I10"/>
  <c r="H10"/>
  <c r="G10"/>
  <c r="F10"/>
  <c r="E10"/>
  <c r="D10"/>
  <c r="C10"/>
  <c r="B10"/>
  <c r="A10"/>
  <c r="P9"/>
  <c r="O9"/>
  <c r="N9"/>
  <c r="M9"/>
  <c r="L9"/>
  <c r="K9"/>
  <c r="J9"/>
  <c r="I9"/>
  <c r="H9"/>
  <c r="G9"/>
  <c r="F9"/>
  <c r="E9"/>
  <c r="D9"/>
  <c r="C9"/>
  <c r="B9"/>
  <c r="A9"/>
  <c r="R8"/>
  <c r="C8"/>
  <c r="A8"/>
  <c r="P7"/>
  <c r="O7"/>
  <c r="O6" s="1"/>
  <c r="N7"/>
  <c r="M7"/>
  <c r="L7"/>
  <c r="K7"/>
  <c r="J7"/>
  <c r="I7"/>
  <c r="H7"/>
  <c r="G7"/>
  <c r="F7"/>
  <c r="E7"/>
  <c r="D7"/>
  <c r="C7"/>
  <c r="B7"/>
  <c r="A7"/>
  <c r="R6"/>
  <c r="C6"/>
  <c r="B6"/>
  <c r="A6"/>
  <c r="C3"/>
  <c r="F2"/>
  <c r="C2"/>
  <c r="A2"/>
  <c r="P32" i="45"/>
  <c r="O32"/>
  <c r="N32"/>
  <c r="M32"/>
  <c r="L32"/>
  <c r="K32"/>
  <c r="J32"/>
  <c r="I32"/>
  <c r="H32"/>
  <c r="G32"/>
  <c r="F32"/>
  <c r="E32"/>
  <c r="D32"/>
  <c r="C32"/>
  <c r="B32"/>
  <c r="A32"/>
  <c r="R31"/>
  <c r="O31"/>
  <c r="C31"/>
  <c r="A31"/>
  <c r="P30"/>
  <c r="O30"/>
  <c r="N30"/>
  <c r="M30"/>
  <c r="L30"/>
  <c r="K30"/>
  <c r="J30"/>
  <c r="I30"/>
  <c r="H30"/>
  <c r="G30"/>
  <c r="F30"/>
  <c r="E30"/>
  <c r="D30"/>
  <c r="C30"/>
  <c r="B30"/>
  <c r="A30"/>
  <c r="R29"/>
  <c r="O29"/>
  <c r="C29"/>
  <c r="A29"/>
  <c r="P28"/>
  <c r="O28"/>
  <c r="O26" s="1"/>
  <c r="N28"/>
  <c r="M28"/>
  <c r="L28"/>
  <c r="K28"/>
  <c r="J28"/>
  <c r="I28"/>
  <c r="H28"/>
  <c r="G28"/>
  <c r="F28"/>
  <c r="E28"/>
  <c r="D28"/>
  <c r="C28"/>
  <c r="B28"/>
  <c r="P27"/>
  <c r="O27"/>
  <c r="N27"/>
  <c r="M27"/>
  <c r="L27"/>
  <c r="K27"/>
  <c r="J27"/>
  <c r="I27"/>
  <c r="H27"/>
  <c r="G27"/>
  <c r="F27"/>
  <c r="E27"/>
  <c r="D27"/>
  <c r="C27"/>
  <c r="B27"/>
  <c r="A27"/>
  <c r="R26"/>
  <c r="C26"/>
  <c r="A26"/>
  <c r="P25"/>
  <c r="O25"/>
  <c r="N25"/>
  <c r="M25"/>
  <c r="L25"/>
  <c r="K25"/>
  <c r="J25"/>
  <c r="I25"/>
  <c r="H25"/>
  <c r="G25"/>
  <c r="F25"/>
  <c r="E25"/>
  <c r="D25"/>
  <c r="C25"/>
  <c r="B25"/>
  <c r="P24"/>
  <c r="O24"/>
  <c r="N24"/>
  <c r="M24"/>
  <c r="L24"/>
  <c r="K24"/>
  <c r="J24"/>
  <c r="I24"/>
  <c r="H24"/>
  <c r="G24"/>
  <c r="F24"/>
  <c r="E24"/>
  <c r="D24"/>
  <c r="C24"/>
  <c r="B24"/>
  <c r="A24"/>
  <c r="R23"/>
  <c r="O23"/>
  <c r="C23"/>
  <c r="A23"/>
  <c r="P22"/>
  <c r="O22"/>
  <c r="N22"/>
  <c r="M22"/>
  <c r="L22"/>
  <c r="K22"/>
  <c r="J22"/>
  <c r="I22"/>
  <c r="H22"/>
  <c r="G22"/>
  <c r="F22"/>
  <c r="E22"/>
  <c r="D22"/>
  <c r="C22"/>
  <c r="B22"/>
  <c r="P21"/>
  <c r="O21"/>
  <c r="N21"/>
  <c r="M21"/>
  <c r="L21"/>
  <c r="K21"/>
  <c r="J21"/>
  <c r="I21"/>
  <c r="H21"/>
  <c r="G21"/>
  <c r="F21"/>
  <c r="E21"/>
  <c r="D21"/>
  <c r="C21"/>
  <c r="B21"/>
  <c r="P20"/>
  <c r="O20"/>
  <c r="N20"/>
  <c r="M20"/>
  <c r="L20"/>
  <c r="K20"/>
  <c r="J20"/>
  <c r="I20"/>
  <c r="H20"/>
  <c r="G20"/>
  <c r="F20"/>
  <c r="E20"/>
  <c r="D20"/>
  <c r="C20"/>
  <c r="B20"/>
  <c r="A20"/>
  <c r="R19"/>
  <c r="O19"/>
  <c r="C19"/>
  <c r="A19"/>
  <c r="P18"/>
  <c r="K18"/>
  <c r="J18"/>
  <c r="I18"/>
  <c r="H18"/>
  <c r="G18"/>
  <c r="F18"/>
  <c r="E18"/>
  <c r="D18"/>
  <c r="C18"/>
  <c r="B18"/>
  <c r="P17"/>
  <c r="K17"/>
  <c r="J17"/>
  <c r="I17"/>
  <c r="H17"/>
  <c r="G17"/>
  <c r="F17"/>
  <c r="E17"/>
  <c r="D17"/>
  <c r="C17"/>
  <c r="B17"/>
  <c r="A17"/>
  <c r="P16"/>
  <c r="K16"/>
  <c r="J16"/>
  <c r="I16"/>
  <c r="H16"/>
  <c r="G16"/>
  <c r="F16"/>
  <c r="E16"/>
  <c r="D16"/>
  <c r="C16"/>
  <c r="B16"/>
  <c r="P15"/>
  <c r="O15"/>
  <c r="N15"/>
  <c r="M15"/>
  <c r="L15"/>
  <c r="K15"/>
  <c r="J15"/>
  <c r="I15"/>
  <c r="H15"/>
  <c r="G15"/>
  <c r="F15"/>
  <c r="E15"/>
  <c r="D15"/>
  <c r="C15"/>
  <c r="B15"/>
  <c r="A15"/>
  <c r="R14"/>
  <c r="C14"/>
  <c r="A14"/>
  <c r="P13"/>
  <c r="O13"/>
  <c r="O12" s="1"/>
  <c r="N13"/>
  <c r="M13"/>
  <c r="L13"/>
  <c r="K13"/>
  <c r="J13"/>
  <c r="I13"/>
  <c r="H13"/>
  <c r="G13"/>
  <c r="F13"/>
  <c r="E13"/>
  <c r="D13"/>
  <c r="C13"/>
  <c r="B13"/>
  <c r="A13"/>
  <c r="R12"/>
  <c r="C12"/>
  <c r="A12"/>
  <c r="P11"/>
  <c r="O11"/>
  <c r="N11"/>
  <c r="M11"/>
  <c r="L11"/>
  <c r="K11"/>
  <c r="J11"/>
  <c r="I11"/>
  <c r="H11"/>
  <c r="G11"/>
  <c r="F11"/>
  <c r="E11"/>
  <c r="D11"/>
  <c r="C11"/>
  <c r="B11"/>
  <c r="A11"/>
  <c r="P10"/>
  <c r="M10"/>
  <c r="L10"/>
  <c r="K10"/>
  <c r="J10"/>
  <c r="I10"/>
  <c r="H10"/>
  <c r="G10"/>
  <c r="F10"/>
  <c r="E10"/>
  <c r="D10"/>
  <c r="C10"/>
  <c r="B10"/>
  <c r="A10"/>
  <c r="R9"/>
  <c r="C9"/>
  <c r="A9"/>
  <c r="P8"/>
  <c r="O8"/>
  <c r="N8"/>
  <c r="M8"/>
  <c r="L8"/>
  <c r="K8"/>
  <c r="J8"/>
  <c r="I8"/>
  <c r="H8"/>
  <c r="G8"/>
  <c r="F8"/>
  <c r="E8"/>
  <c r="D8"/>
  <c r="C8"/>
  <c r="B8"/>
  <c r="A8"/>
  <c r="P7"/>
  <c r="O7"/>
  <c r="O6" s="1"/>
  <c r="N7"/>
  <c r="M7"/>
  <c r="L7"/>
  <c r="K7"/>
  <c r="J7"/>
  <c r="I7"/>
  <c r="H7"/>
  <c r="G7"/>
  <c r="F7"/>
  <c r="E7"/>
  <c r="D7"/>
  <c r="C7"/>
  <c r="B7"/>
  <c r="A7"/>
  <c r="R6"/>
  <c r="C6"/>
  <c r="A6"/>
  <c r="C3"/>
  <c r="F2"/>
  <c r="C2"/>
  <c r="A2"/>
  <c r="P28" i="61"/>
  <c r="O28"/>
  <c r="N28"/>
  <c r="M28"/>
  <c r="L28"/>
  <c r="K28"/>
  <c r="J28"/>
  <c r="I28"/>
  <c r="H28"/>
  <c r="G28"/>
  <c r="F28"/>
  <c r="E28"/>
  <c r="D28"/>
  <c r="C28"/>
  <c r="B28"/>
  <c r="A28"/>
  <c r="P27"/>
  <c r="O27"/>
  <c r="O26" s="1"/>
  <c r="N27"/>
  <c r="M27"/>
  <c r="L27"/>
  <c r="K27"/>
  <c r="J27"/>
  <c r="I27"/>
  <c r="H27"/>
  <c r="G27"/>
  <c r="F27"/>
  <c r="E27"/>
  <c r="D27"/>
  <c r="C27"/>
  <c r="B27"/>
  <c r="A27"/>
  <c r="R26"/>
  <c r="C26"/>
  <c r="A26"/>
  <c r="P25"/>
  <c r="O25"/>
  <c r="N25"/>
  <c r="M25"/>
  <c r="L25"/>
  <c r="K25"/>
  <c r="J25"/>
  <c r="I25"/>
  <c r="H25"/>
  <c r="G25"/>
  <c r="F25"/>
  <c r="C25"/>
  <c r="B25"/>
  <c r="A25"/>
  <c r="P24"/>
  <c r="O24"/>
  <c r="N24"/>
  <c r="M24"/>
  <c r="L24"/>
  <c r="K24"/>
  <c r="J24"/>
  <c r="I24"/>
  <c r="H24"/>
  <c r="G24"/>
  <c r="F24"/>
  <c r="C24"/>
  <c r="B24"/>
  <c r="A24"/>
  <c r="P23"/>
  <c r="O23"/>
  <c r="N23"/>
  <c r="M23"/>
  <c r="L23"/>
  <c r="K23"/>
  <c r="J23"/>
  <c r="I23"/>
  <c r="H23"/>
  <c r="G23"/>
  <c r="F23"/>
  <c r="C23"/>
  <c r="B23"/>
  <c r="A23"/>
  <c r="P22"/>
  <c r="O22"/>
  <c r="O20" s="1"/>
  <c r="N22"/>
  <c r="M22"/>
  <c r="L22"/>
  <c r="K22"/>
  <c r="J22"/>
  <c r="I22"/>
  <c r="H22"/>
  <c r="G22"/>
  <c r="F22"/>
  <c r="C22"/>
  <c r="B22"/>
  <c r="A22"/>
  <c r="P21"/>
  <c r="O21"/>
  <c r="N21"/>
  <c r="M21"/>
  <c r="L21"/>
  <c r="K21"/>
  <c r="J21"/>
  <c r="I21"/>
  <c r="H21"/>
  <c r="G21"/>
  <c r="F21"/>
  <c r="C21"/>
  <c r="B21"/>
  <c r="A21"/>
  <c r="R20"/>
  <c r="C20"/>
  <c r="A20"/>
  <c r="K19"/>
  <c r="J19"/>
  <c r="I19"/>
  <c r="H19"/>
  <c r="G19"/>
  <c r="F19"/>
  <c r="E19"/>
  <c r="D19"/>
  <c r="C19"/>
  <c r="B19"/>
  <c r="A19"/>
  <c r="R18"/>
  <c r="C18"/>
  <c r="A18"/>
  <c r="P17"/>
  <c r="O17"/>
  <c r="N17"/>
  <c r="M17"/>
  <c r="L17"/>
  <c r="K17"/>
  <c r="J17"/>
  <c r="I17"/>
  <c r="H17"/>
  <c r="G17"/>
  <c r="F17"/>
  <c r="E17"/>
  <c r="D17"/>
  <c r="C17"/>
  <c r="B17"/>
  <c r="O16"/>
  <c r="N16"/>
  <c r="M16"/>
  <c r="L16"/>
  <c r="K16"/>
  <c r="J16"/>
  <c r="I16"/>
  <c r="H16"/>
  <c r="G16"/>
  <c r="F16"/>
  <c r="E16"/>
  <c r="D16"/>
  <c r="C16"/>
  <c r="B16"/>
  <c r="O15"/>
  <c r="N15"/>
  <c r="M15"/>
  <c r="L15"/>
  <c r="K15"/>
  <c r="J15"/>
  <c r="I15"/>
  <c r="H15"/>
  <c r="G15"/>
  <c r="F15"/>
  <c r="E15"/>
  <c r="D15"/>
  <c r="C15"/>
  <c r="B15"/>
  <c r="P14"/>
  <c r="O14"/>
  <c r="N14"/>
  <c r="M14"/>
  <c r="L14"/>
  <c r="K14"/>
  <c r="J14"/>
  <c r="I14"/>
  <c r="H14"/>
  <c r="G14"/>
  <c r="F14"/>
  <c r="E14"/>
  <c r="D14"/>
  <c r="C14"/>
  <c r="B14"/>
  <c r="A14"/>
  <c r="R13"/>
  <c r="O13"/>
  <c r="C13"/>
  <c r="A13"/>
  <c r="P12"/>
  <c r="O12"/>
  <c r="N12"/>
  <c r="M12"/>
  <c r="L12"/>
  <c r="K12"/>
  <c r="J12"/>
  <c r="I12"/>
  <c r="H12"/>
  <c r="G12"/>
  <c r="F12"/>
  <c r="E12"/>
  <c r="D12"/>
  <c r="C12"/>
  <c r="B12"/>
  <c r="K11"/>
  <c r="J11"/>
  <c r="I11"/>
  <c r="H11"/>
  <c r="G11"/>
  <c r="F11"/>
  <c r="E11"/>
  <c r="D11"/>
  <c r="C11"/>
  <c r="B11"/>
  <c r="K10"/>
  <c r="J10"/>
  <c r="I10"/>
  <c r="H10"/>
  <c r="G10"/>
  <c r="F10"/>
  <c r="E10"/>
  <c r="D10"/>
  <c r="C10"/>
  <c r="B10"/>
  <c r="K9"/>
  <c r="J9"/>
  <c r="I9"/>
  <c r="H9"/>
  <c r="G9"/>
  <c r="F9"/>
  <c r="E9"/>
  <c r="D9"/>
  <c r="C9"/>
  <c r="B9"/>
  <c r="A9"/>
  <c r="R8"/>
  <c r="C8"/>
  <c r="A8"/>
  <c r="P7"/>
  <c r="O7"/>
  <c r="N7"/>
  <c r="M7"/>
  <c r="L7"/>
  <c r="K7"/>
  <c r="J7"/>
  <c r="I7"/>
  <c r="H7"/>
  <c r="G7"/>
  <c r="F7"/>
  <c r="E7"/>
  <c r="D7"/>
  <c r="C7"/>
  <c r="B7"/>
  <c r="A7"/>
  <c r="R6"/>
  <c r="O6"/>
  <c r="C6"/>
  <c r="A6"/>
  <c r="C3"/>
  <c r="F2"/>
  <c r="C2"/>
  <c r="A2"/>
  <c r="P107" i="27"/>
  <c r="O107"/>
  <c r="N107"/>
  <c r="M107"/>
  <c r="L107"/>
  <c r="K107"/>
  <c r="J107"/>
  <c r="I107"/>
  <c r="H107"/>
  <c r="G107"/>
  <c r="F107"/>
  <c r="E107"/>
  <c r="D107"/>
  <c r="C107"/>
  <c r="B107"/>
  <c r="A107"/>
  <c r="P106"/>
  <c r="O106"/>
  <c r="N106"/>
  <c r="M106"/>
  <c r="L106"/>
  <c r="K106"/>
  <c r="J106"/>
  <c r="I106"/>
  <c r="H106"/>
  <c r="G106"/>
  <c r="F106"/>
  <c r="E106"/>
  <c r="D106"/>
  <c r="C106"/>
  <c r="B106"/>
  <c r="A106"/>
  <c r="P105"/>
  <c r="O105"/>
  <c r="N105"/>
  <c r="M105"/>
  <c r="L105"/>
  <c r="K105"/>
  <c r="J105"/>
  <c r="I105"/>
  <c r="H105"/>
  <c r="G105"/>
  <c r="F105"/>
  <c r="E105"/>
  <c r="D105"/>
  <c r="C105"/>
  <c r="B105"/>
  <c r="A105"/>
  <c r="P104"/>
  <c r="O104"/>
  <c r="N104"/>
  <c r="M104"/>
  <c r="L104"/>
  <c r="K104"/>
  <c r="J104"/>
  <c r="I104"/>
  <c r="H104"/>
  <c r="G104"/>
  <c r="F104"/>
  <c r="E104"/>
  <c r="D104"/>
  <c r="C104"/>
  <c r="B104"/>
  <c r="A104"/>
  <c r="C103"/>
  <c r="A103"/>
  <c r="P102"/>
  <c r="O102"/>
  <c r="N102"/>
  <c r="M102"/>
  <c r="L102"/>
  <c r="K102"/>
  <c r="J102"/>
  <c r="I102"/>
  <c r="H102"/>
  <c r="G102"/>
  <c r="F102"/>
  <c r="E102"/>
  <c r="D102"/>
  <c r="C102"/>
  <c r="P101"/>
  <c r="O101"/>
  <c r="N101"/>
  <c r="M101"/>
  <c r="L101"/>
  <c r="K101"/>
  <c r="J101"/>
  <c r="I101"/>
  <c r="H101"/>
  <c r="G101"/>
  <c r="F101"/>
  <c r="E101"/>
  <c r="D101"/>
  <c r="C101"/>
  <c r="P100"/>
  <c r="O100"/>
  <c r="N100"/>
  <c r="M100"/>
  <c r="L100"/>
  <c r="K100"/>
  <c r="J100"/>
  <c r="I100"/>
  <c r="H100"/>
  <c r="G100"/>
  <c r="F100"/>
  <c r="E100"/>
  <c r="D100"/>
  <c r="C100"/>
  <c r="P99"/>
  <c r="O99"/>
  <c r="N99"/>
  <c r="M99"/>
  <c r="L99"/>
  <c r="K99"/>
  <c r="J99"/>
  <c r="I99"/>
  <c r="H99"/>
  <c r="G99"/>
  <c r="F99"/>
  <c r="E99"/>
  <c r="D99"/>
  <c r="C99"/>
  <c r="P98"/>
  <c r="O98"/>
  <c r="N98"/>
  <c r="M98"/>
  <c r="L98"/>
  <c r="K98"/>
  <c r="J98"/>
  <c r="I98"/>
  <c r="H98"/>
  <c r="G98"/>
  <c r="F98"/>
  <c r="E98"/>
  <c r="D98"/>
  <c r="C98"/>
  <c r="B98"/>
  <c r="A98"/>
  <c r="C97"/>
  <c r="A97"/>
  <c r="P96"/>
  <c r="O96"/>
  <c r="N96"/>
  <c r="M96"/>
  <c r="L96"/>
  <c r="K96"/>
  <c r="J96"/>
  <c r="I96"/>
  <c r="H96"/>
  <c r="G96"/>
  <c r="F96"/>
  <c r="E96"/>
  <c r="D96"/>
  <c r="C96"/>
  <c r="P95"/>
  <c r="O95"/>
  <c r="N95"/>
  <c r="M95"/>
  <c r="L95"/>
  <c r="K95"/>
  <c r="J95"/>
  <c r="I95"/>
  <c r="H95"/>
  <c r="G95"/>
  <c r="F95"/>
  <c r="E95"/>
  <c r="D95"/>
  <c r="C95"/>
  <c r="A95"/>
  <c r="C94"/>
  <c r="A94"/>
  <c r="P93"/>
  <c r="O93"/>
  <c r="N93"/>
  <c r="M93"/>
  <c r="L93"/>
  <c r="K93"/>
  <c r="J93"/>
  <c r="I93"/>
  <c r="H93"/>
  <c r="G93"/>
  <c r="F93"/>
  <c r="E93"/>
  <c r="D93"/>
  <c r="C93"/>
  <c r="P92"/>
  <c r="O92"/>
  <c r="N92"/>
  <c r="M92"/>
  <c r="L92"/>
  <c r="K92"/>
  <c r="J92"/>
  <c r="I92"/>
  <c r="H92"/>
  <c r="G92"/>
  <c r="F92"/>
  <c r="E92"/>
  <c r="D92"/>
  <c r="C92"/>
  <c r="B92"/>
  <c r="P91"/>
  <c r="O91"/>
  <c r="N91"/>
  <c r="M91"/>
  <c r="L91"/>
  <c r="K91"/>
  <c r="J91"/>
  <c r="I91"/>
  <c r="H91"/>
  <c r="G91"/>
  <c r="F91"/>
  <c r="E91"/>
  <c r="D91"/>
  <c r="C91"/>
  <c r="B91"/>
  <c r="P90"/>
  <c r="O90"/>
  <c r="N90"/>
  <c r="M90"/>
  <c r="L90"/>
  <c r="K90"/>
  <c r="J90"/>
  <c r="I90"/>
  <c r="H90"/>
  <c r="G90"/>
  <c r="F90"/>
  <c r="E90"/>
  <c r="D90"/>
  <c r="C90"/>
  <c r="B90"/>
  <c r="P89"/>
  <c r="O89"/>
  <c r="N89"/>
  <c r="M89"/>
  <c r="L89"/>
  <c r="K89"/>
  <c r="J89"/>
  <c r="I89"/>
  <c r="H89"/>
  <c r="G89"/>
  <c r="F89"/>
  <c r="E89"/>
  <c r="D89"/>
  <c r="C89"/>
  <c r="B89"/>
  <c r="A89"/>
  <c r="C88"/>
  <c r="A88"/>
  <c r="P87"/>
  <c r="K87"/>
  <c r="J87"/>
  <c r="I87"/>
  <c r="H87"/>
  <c r="G87"/>
  <c r="F87"/>
  <c r="E87"/>
  <c r="D87"/>
  <c r="C87"/>
  <c r="P86"/>
  <c r="K86"/>
  <c r="J86"/>
  <c r="I86"/>
  <c r="H86"/>
  <c r="G86"/>
  <c r="F86"/>
  <c r="E86"/>
  <c r="D86"/>
  <c r="C86"/>
  <c r="B86"/>
  <c r="P85"/>
  <c r="K85"/>
  <c r="J85"/>
  <c r="I85"/>
  <c r="H85"/>
  <c r="G85"/>
  <c r="F85"/>
  <c r="E85"/>
  <c r="D85"/>
  <c r="C85"/>
  <c r="B85"/>
  <c r="P84"/>
  <c r="K84"/>
  <c r="J84"/>
  <c r="I84"/>
  <c r="H84"/>
  <c r="G84"/>
  <c r="F84"/>
  <c r="E84"/>
  <c r="D84"/>
  <c r="C84"/>
  <c r="B84"/>
  <c r="P83"/>
  <c r="K83"/>
  <c r="J83"/>
  <c r="I83"/>
  <c r="H83"/>
  <c r="G83"/>
  <c r="F83"/>
  <c r="E83"/>
  <c r="D83"/>
  <c r="C83"/>
  <c r="B83"/>
  <c r="A83"/>
  <c r="C82"/>
  <c r="A82"/>
  <c r="P81"/>
  <c r="O81"/>
  <c r="N81"/>
  <c r="M81"/>
  <c r="L81"/>
  <c r="K81"/>
  <c r="J81"/>
  <c r="I81"/>
  <c r="H81"/>
  <c r="G81"/>
  <c r="F81"/>
  <c r="E81"/>
  <c r="D81"/>
  <c r="C81"/>
  <c r="B81"/>
  <c r="A81"/>
  <c r="P80"/>
  <c r="O80"/>
  <c r="N80"/>
  <c r="M80"/>
  <c r="L80"/>
  <c r="K80"/>
  <c r="J80"/>
  <c r="I80"/>
  <c r="H80"/>
  <c r="G80"/>
  <c r="F80"/>
  <c r="E80"/>
  <c r="D80"/>
  <c r="C80"/>
  <c r="B80"/>
  <c r="A80"/>
  <c r="P79"/>
  <c r="O79"/>
  <c r="N79"/>
  <c r="M79"/>
  <c r="L79"/>
  <c r="K79"/>
  <c r="J79"/>
  <c r="I79"/>
  <c r="H79"/>
  <c r="G79"/>
  <c r="F79"/>
  <c r="E79"/>
  <c r="D79"/>
  <c r="C79"/>
  <c r="B79"/>
  <c r="A79"/>
  <c r="P78"/>
  <c r="O78"/>
  <c r="N78"/>
  <c r="M78"/>
  <c r="L78"/>
  <c r="K78"/>
  <c r="J78"/>
  <c r="I78"/>
  <c r="H78"/>
  <c r="G78"/>
  <c r="F78"/>
  <c r="E78"/>
  <c r="D78"/>
  <c r="C78"/>
  <c r="B78"/>
  <c r="A78"/>
  <c r="P77"/>
  <c r="O77"/>
  <c r="N77"/>
  <c r="M77"/>
  <c r="L77"/>
  <c r="K77"/>
  <c r="J77"/>
  <c r="I77"/>
  <c r="H77"/>
  <c r="G77"/>
  <c r="F77"/>
  <c r="E77"/>
  <c r="D77"/>
  <c r="C77"/>
  <c r="B77"/>
  <c r="A77"/>
  <c r="P76"/>
  <c r="O76"/>
  <c r="N76"/>
  <c r="M76"/>
  <c r="L76"/>
  <c r="K76"/>
  <c r="J76"/>
  <c r="I76"/>
  <c r="H76"/>
  <c r="G76"/>
  <c r="F76"/>
  <c r="E76"/>
  <c r="D76"/>
  <c r="C76"/>
  <c r="B76"/>
  <c r="A76"/>
  <c r="P75"/>
  <c r="O75"/>
  <c r="N75"/>
  <c r="M75"/>
  <c r="L75"/>
  <c r="K75"/>
  <c r="J75"/>
  <c r="I75"/>
  <c r="H75"/>
  <c r="G75"/>
  <c r="F75"/>
  <c r="E75"/>
  <c r="D75"/>
  <c r="C75"/>
  <c r="B75"/>
  <c r="A75"/>
  <c r="P74"/>
  <c r="O74"/>
  <c r="N74"/>
  <c r="M74"/>
  <c r="L74"/>
  <c r="K74"/>
  <c r="J74"/>
  <c r="I74"/>
  <c r="H74"/>
  <c r="G74"/>
  <c r="F74"/>
  <c r="E74"/>
  <c r="D74"/>
  <c r="C74"/>
  <c r="B74"/>
  <c r="A74"/>
  <c r="C73"/>
  <c r="B73"/>
  <c r="A73"/>
  <c r="P72"/>
  <c r="O72"/>
  <c r="N72"/>
  <c r="M72"/>
  <c r="L72"/>
  <c r="K72"/>
  <c r="J72"/>
  <c r="I72"/>
  <c r="H72"/>
  <c r="G72"/>
  <c r="F72"/>
  <c r="E72"/>
  <c r="D72"/>
  <c r="C72"/>
  <c r="B72"/>
  <c r="A72"/>
  <c r="P71"/>
  <c r="O71"/>
  <c r="N71"/>
  <c r="M71"/>
  <c r="L71"/>
  <c r="K71"/>
  <c r="J71"/>
  <c r="I71"/>
  <c r="H71"/>
  <c r="G71"/>
  <c r="F71"/>
  <c r="E71"/>
  <c r="D71"/>
  <c r="C71"/>
  <c r="B71"/>
  <c r="A71"/>
  <c r="P70"/>
  <c r="O70"/>
  <c r="N70"/>
  <c r="M70"/>
  <c r="L70"/>
  <c r="K70"/>
  <c r="J70"/>
  <c r="I70"/>
  <c r="H70"/>
  <c r="G70"/>
  <c r="F70"/>
  <c r="E70"/>
  <c r="D70"/>
  <c r="C70"/>
  <c r="B70"/>
  <c r="A70"/>
  <c r="C69"/>
  <c r="B69"/>
  <c r="A69"/>
  <c r="P68"/>
  <c r="O68"/>
  <c r="N68"/>
  <c r="M68"/>
  <c r="L68"/>
  <c r="K68"/>
  <c r="J68"/>
  <c r="I68"/>
  <c r="H68"/>
  <c r="G68"/>
  <c r="F68"/>
  <c r="E68"/>
  <c r="D68"/>
  <c r="C68"/>
  <c r="B68"/>
  <c r="A68"/>
  <c r="P67"/>
  <c r="O67"/>
  <c r="N67"/>
  <c r="M67"/>
  <c r="L67"/>
  <c r="K67"/>
  <c r="J67"/>
  <c r="I67"/>
  <c r="H67"/>
  <c r="G67"/>
  <c r="F67"/>
  <c r="E67"/>
  <c r="D67"/>
  <c r="C67"/>
  <c r="B67"/>
  <c r="A67"/>
  <c r="P66"/>
  <c r="O66"/>
  <c r="N66"/>
  <c r="M66"/>
  <c r="L66"/>
  <c r="K66"/>
  <c r="J66"/>
  <c r="I66"/>
  <c r="H66"/>
  <c r="G66"/>
  <c r="F66"/>
  <c r="E66"/>
  <c r="D66"/>
  <c r="C66"/>
  <c r="B66"/>
  <c r="A66"/>
  <c r="P65"/>
  <c r="O65"/>
  <c r="N65"/>
  <c r="M65"/>
  <c r="L65"/>
  <c r="K65"/>
  <c r="J65"/>
  <c r="I65"/>
  <c r="H65"/>
  <c r="G65"/>
  <c r="F65"/>
  <c r="E65"/>
  <c r="D65"/>
  <c r="C65"/>
  <c r="B65"/>
  <c r="A65"/>
  <c r="P64"/>
  <c r="O64"/>
  <c r="N64"/>
  <c r="M64"/>
  <c r="L64"/>
  <c r="K64"/>
  <c r="J64"/>
  <c r="I64"/>
  <c r="H64"/>
  <c r="G64"/>
  <c r="F64"/>
  <c r="E64"/>
  <c r="D64"/>
  <c r="C64"/>
  <c r="B64"/>
  <c r="A64"/>
  <c r="P63"/>
  <c r="O63"/>
  <c r="N63"/>
  <c r="M63"/>
  <c r="L63"/>
  <c r="K63"/>
  <c r="J63"/>
  <c r="I63"/>
  <c r="H63"/>
  <c r="G63"/>
  <c r="F63"/>
  <c r="E63"/>
  <c r="D63"/>
  <c r="C63"/>
  <c r="B63"/>
  <c r="A63"/>
  <c r="P62"/>
  <c r="O62"/>
  <c r="N62"/>
  <c r="M62"/>
  <c r="L62"/>
  <c r="K62"/>
  <c r="J62"/>
  <c r="I62"/>
  <c r="H62"/>
  <c r="G62"/>
  <c r="F62"/>
  <c r="E62"/>
  <c r="D62"/>
  <c r="C62"/>
  <c r="B62"/>
  <c r="A62"/>
  <c r="P61"/>
  <c r="O61"/>
  <c r="N61"/>
  <c r="M61"/>
  <c r="L61"/>
  <c r="K61"/>
  <c r="J61"/>
  <c r="I61"/>
  <c r="H61"/>
  <c r="G61"/>
  <c r="F61"/>
  <c r="E61"/>
  <c r="D61"/>
  <c r="C61"/>
  <c r="B61"/>
  <c r="A61"/>
  <c r="P60"/>
  <c r="O60"/>
  <c r="N60"/>
  <c r="M60"/>
  <c r="L60"/>
  <c r="K60"/>
  <c r="J60"/>
  <c r="I60"/>
  <c r="H60"/>
  <c r="G60"/>
  <c r="F60"/>
  <c r="E60"/>
  <c r="D60"/>
  <c r="C60"/>
  <c r="B60"/>
  <c r="A60"/>
  <c r="P59"/>
  <c r="O59"/>
  <c r="N59"/>
  <c r="M59"/>
  <c r="L59"/>
  <c r="K59"/>
  <c r="J59"/>
  <c r="I59"/>
  <c r="H59"/>
  <c r="G59"/>
  <c r="F59"/>
  <c r="E59"/>
  <c r="D59"/>
  <c r="C59"/>
  <c r="B59"/>
  <c r="A59"/>
  <c r="C58"/>
  <c r="B58"/>
  <c r="A58"/>
  <c r="P57"/>
  <c r="O57"/>
  <c r="N57"/>
  <c r="M57"/>
  <c r="L57"/>
  <c r="K57"/>
  <c r="J57"/>
  <c r="I57"/>
  <c r="H57"/>
  <c r="G57"/>
  <c r="F57"/>
  <c r="E57"/>
  <c r="D57"/>
  <c r="C57"/>
  <c r="B57"/>
  <c r="A57"/>
  <c r="P56"/>
  <c r="O56"/>
  <c r="N56"/>
  <c r="M56"/>
  <c r="L56"/>
  <c r="K56"/>
  <c r="J56"/>
  <c r="I56"/>
  <c r="H56"/>
  <c r="G56"/>
  <c r="F56"/>
  <c r="E56"/>
  <c r="D56"/>
  <c r="C56"/>
  <c r="B56"/>
  <c r="A56"/>
  <c r="C55"/>
  <c r="A55"/>
  <c r="P54"/>
  <c r="O54"/>
  <c r="N54"/>
  <c r="M54"/>
  <c r="L54"/>
  <c r="K54"/>
  <c r="J54"/>
  <c r="I54"/>
  <c r="H54"/>
  <c r="G54"/>
  <c r="F54"/>
  <c r="E54"/>
  <c r="D54"/>
  <c r="C54"/>
  <c r="B54"/>
  <c r="A54"/>
  <c r="P53"/>
  <c r="O53"/>
  <c r="N53"/>
  <c r="M53"/>
  <c r="L53"/>
  <c r="K53"/>
  <c r="J53"/>
  <c r="I53"/>
  <c r="H53"/>
  <c r="G53"/>
  <c r="F53"/>
  <c r="E53"/>
  <c r="D53"/>
  <c r="C53"/>
  <c r="B53"/>
  <c r="A53"/>
  <c r="P52"/>
  <c r="O52"/>
  <c r="N52"/>
  <c r="M52"/>
  <c r="L52"/>
  <c r="K52"/>
  <c r="J52"/>
  <c r="I52"/>
  <c r="H52"/>
  <c r="G52"/>
  <c r="F52"/>
  <c r="E52"/>
  <c r="D52"/>
  <c r="C52"/>
  <c r="B52"/>
  <c r="A52"/>
  <c r="C51"/>
  <c r="B51"/>
  <c r="A51"/>
  <c r="P50"/>
  <c r="O50"/>
  <c r="N50"/>
  <c r="M50"/>
  <c r="L50"/>
  <c r="K50"/>
  <c r="J50"/>
  <c r="I50"/>
  <c r="H50"/>
  <c r="G50"/>
  <c r="F50"/>
  <c r="E50"/>
  <c r="D50"/>
  <c r="C50"/>
  <c r="B50"/>
  <c r="A50"/>
  <c r="R49"/>
  <c r="S50" i="3" s="1"/>
  <c r="R50" s="1"/>
  <c r="Q49" i="27"/>
  <c r="P49"/>
  <c r="O49"/>
  <c r="N49"/>
  <c r="M49"/>
  <c r="L49"/>
  <c r="K49"/>
  <c r="J49"/>
  <c r="I49"/>
  <c r="H49"/>
  <c r="G49"/>
  <c r="F49"/>
  <c r="E49"/>
  <c r="D49"/>
  <c r="C49"/>
  <c r="B49"/>
  <c r="A49"/>
  <c r="R48"/>
  <c r="S49" i="3" s="1"/>
  <c r="R49" s="1"/>
  <c r="Q48" i="27"/>
  <c r="P48"/>
  <c r="O48"/>
  <c r="N48"/>
  <c r="M48"/>
  <c r="L48"/>
  <c r="K48"/>
  <c r="J48"/>
  <c r="I48"/>
  <c r="H48"/>
  <c r="G48"/>
  <c r="F48"/>
  <c r="E48"/>
  <c r="D48"/>
  <c r="C48"/>
  <c r="B48"/>
  <c r="A48"/>
  <c r="R47"/>
  <c r="S48" i="3" s="1"/>
  <c r="Q47" i="27"/>
  <c r="P47"/>
  <c r="O47"/>
  <c r="N47"/>
  <c r="M47"/>
  <c r="L47"/>
  <c r="K47"/>
  <c r="J47"/>
  <c r="I47"/>
  <c r="H47"/>
  <c r="G47"/>
  <c r="F47"/>
  <c r="E47"/>
  <c r="D47"/>
  <c r="C47"/>
  <c r="B47"/>
  <c r="A47"/>
  <c r="C46"/>
  <c r="B46"/>
  <c r="A46"/>
  <c r="R45"/>
  <c r="S46" i="3" s="1"/>
  <c r="R46" s="1"/>
  <c r="Q45" i="27"/>
  <c r="P45"/>
  <c r="O45"/>
  <c r="N45"/>
  <c r="M45"/>
  <c r="L45"/>
  <c r="K45"/>
  <c r="J45"/>
  <c r="I45"/>
  <c r="H45"/>
  <c r="G45"/>
  <c r="F45"/>
  <c r="E45"/>
  <c r="D45"/>
  <c r="C45"/>
  <c r="B45"/>
  <c r="A45"/>
  <c r="R44"/>
  <c r="S45" i="3" s="1"/>
  <c r="Q44" i="27"/>
  <c r="R45" i="3" s="1"/>
  <c r="P44" i="27"/>
  <c r="O44"/>
  <c r="N44"/>
  <c r="M44"/>
  <c r="L44"/>
  <c r="K44"/>
  <c r="J44"/>
  <c r="I44"/>
  <c r="H44"/>
  <c r="G44"/>
  <c r="F44"/>
  <c r="E44"/>
  <c r="D44"/>
  <c r="C44"/>
  <c r="B44"/>
  <c r="A44"/>
  <c r="R43"/>
  <c r="S44" i="3" s="1"/>
  <c r="R44" s="1"/>
  <c r="Q43" i="27"/>
  <c r="P43"/>
  <c r="O43"/>
  <c r="N43"/>
  <c r="M43"/>
  <c r="L43"/>
  <c r="K43"/>
  <c r="J43"/>
  <c r="I43"/>
  <c r="H43"/>
  <c r="G43"/>
  <c r="F43"/>
  <c r="E43"/>
  <c r="D43"/>
  <c r="C43"/>
  <c r="B43"/>
  <c r="A43"/>
  <c r="R42"/>
  <c r="S43" i="3" s="1"/>
  <c r="Q42" i="27"/>
  <c r="P42"/>
  <c r="O42"/>
  <c r="N42"/>
  <c r="M42"/>
  <c r="L42"/>
  <c r="K42"/>
  <c r="J42"/>
  <c r="I42"/>
  <c r="H42"/>
  <c r="G42"/>
  <c r="F42"/>
  <c r="E42"/>
  <c r="D42"/>
  <c r="C42"/>
  <c r="B42"/>
  <c r="A42"/>
  <c r="R41"/>
  <c r="S42" i="3" s="1"/>
  <c r="Q41" i="27"/>
  <c r="P41"/>
  <c r="O41"/>
  <c r="N41"/>
  <c r="M41"/>
  <c r="L41"/>
  <c r="K41"/>
  <c r="J41"/>
  <c r="I41"/>
  <c r="H41"/>
  <c r="G41"/>
  <c r="F41"/>
  <c r="E41"/>
  <c r="D41"/>
  <c r="C41"/>
  <c r="B41"/>
  <c r="A41"/>
  <c r="R40"/>
  <c r="S41" i="3" s="1"/>
  <c r="R41" s="1"/>
  <c r="Q40" i="27"/>
  <c r="P40"/>
  <c r="O40"/>
  <c r="N40"/>
  <c r="M40"/>
  <c r="L40"/>
  <c r="K40"/>
  <c r="J40"/>
  <c r="I40"/>
  <c r="H40"/>
  <c r="G40"/>
  <c r="F40"/>
  <c r="E40"/>
  <c r="D40"/>
  <c r="C40"/>
  <c r="B40"/>
  <c r="A40"/>
  <c r="R39"/>
  <c r="S40" i="3" s="1"/>
  <c r="Q39" i="27"/>
  <c r="P39"/>
  <c r="O39"/>
  <c r="N39"/>
  <c r="M39"/>
  <c r="L39"/>
  <c r="K39"/>
  <c r="J39"/>
  <c r="I39"/>
  <c r="H39"/>
  <c r="G39"/>
  <c r="F39"/>
  <c r="E39"/>
  <c r="D39"/>
  <c r="C39"/>
  <c r="B39"/>
  <c r="A39"/>
  <c r="C38"/>
  <c r="B38"/>
  <c r="A38"/>
  <c r="R37"/>
  <c r="S37" i="3" s="1"/>
  <c r="Q37" i="27"/>
  <c r="P37"/>
  <c r="O37"/>
  <c r="N37"/>
  <c r="M37"/>
  <c r="L37"/>
  <c r="K37"/>
  <c r="J37"/>
  <c r="I37"/>
  <c r="H37"/>
  <c r="G37"/>
  <c r="F37"/>
  <c r="E37"/>
  <c r="D37"/>
  <c r="C37"/>
  <c r="B37"/>
  <c r="A37"/>
  <c r="P36"/>
  <c r="O36"/>
  <c r="N36"/>
  <c r="M36"/>
  <c r="L36"/>
  <c r="K36"/>
  <c r="J36"/>
  <c r="I36"/>
  <c r="H36"/>
  <c r="G36"/>
  <c r="F36"/>
  <c r="C36"/>
  <c r="B36"/>
  <c r="A36"/>
  <c r="R35"/>
  <c r="S35" i="3" s="1"/>
  <c r="R35" s="1"/>
  <c r="Q35" i="27"/>
  <c r="P35"/>
  <c r="O35"/>
  <c r="N35"/>
  <c r="M35"/>
  <c r="L35"/>
  <c r="K35"/>
  <c r="J35"/>
  <c r="I35"/>
  <c r="H35"/>
  <c r="G35"/>
  <c r="F35"/>
  <c r="E35"/>
  <c r="D35"/>
  <c r="C35"/>
  <c r="B35"/>
  <c r="A35"/>
  <c r="R34"/>
  <c r="S34" i="3" s="1"/>
  <c r="Q34" i="27"/>
  <c r="P34"/>
  <c r="O34"/>
  <c r="N34"/>
  <c r="M34"/>
  <c r="L34"/>
  <c r="K34"/>
  <c r="J34"/>
  <c r="I34"/>
  <c r="H34"/>
  <c r="G34"/>
  <c r="F34"/>
  <c r="E34"/>
  <c r="D34"/>
  <c r="C34"/>
  <c r="B34"/>
  <c r="A34"/>
  <c r="C33"/>
  <c r="B33"/>
  <c r="A33"/>
  <c r="R32"/>
  <c r="S32" i="3" s="1"/>
  <c r="Q32" i="27"/>
  <c r="P32"/>
  <c r="O32"/>
  <c r="N32"/>
  <c r="M32"/>
  <c r="L32"/>
  <c r="K32"/>
  <c r="J32"/>
  <c r="I32"/>
  <c r="H32"/>
  <c r="G32"/>
  <c r="F32"/>
  <c r="E32"/>
  <c r="D32"/>
  <c r="C32"/>
  <c r="B32"/>
  <c r="A32"/>
  <c r="R31"/>
  <c r="S31" i="3" s="1"/>
  <c r="Q31" i="27"/>
  <c r="R31" i="3" s="1"/>
  <c r="P31" i="27"/>
  <c r="O31"/>
  <c r="N31"/>
  <c r="M31"/>
  <c r="L31"/>
  <c r="K31"/>
  <c r="J31"/>
  <c r="I31"/>
  <c r="H31"/>
  <c r="G31"/>
  <c r="F31"/>
  <c r="E31"/>
  <c r="D31"/>
  <c r="C31"/>
  <c r="B31"/>
  <c r="A31"/>
  <c r="R30"/>
  <c r="S30" i="3" s="1"/>
  <c r="Q30" i="27"/>
  <c r="P30"/>
  <c r="O30"/>
  <c r="N30"/>
  <c r="M30"/>
  <c r="L30"/>
  <c r="K30"/>
  <c r="J30"/>
  <c r="I30"/>
  <c r="H30"/>
  <c r="G30"/>
  <c r="F30"/>
  <c r="E30"/>
  <c r="D30"/>
  <c r="C30"/>
  <c r="B30"/>
  <c r="A30"/>
  <c r="R29"/>
  <c r="S29" i="3" s="1"/>
  <c r="Q29" i="27"/>
  <c r="R29" i="3" s="1"/>
  <c r="P29" i="27"/>
  <c r="O29"/>
  <c r="N29"/>
  <c r="M29"/>
  <c r="L29"/>
  <c r="K29"/>
  <c r="J29"/>
  <c r="I29"/>
  <c r="H29"/>
  <c r="G29"/>
  <c r="F29"/>
  <c r="E29"/>
  <c r="D29"/>
  <c r="C29"/>
  <c r="B29"/>
  <c r="A29"/>
  <c r="R28"/>
  <c r="S28" i="3" s="1"/>
  <c r="Q28" i="27"/>
  <c r="P28"/>
  <c r="O28"/>
  <c r="N28"/>
  <c r="M28"/>
  <c r="L28"/>
  <c r="K28"/>
  <c r="J28"/>
  <c r="I28"/>
  <c r="H28"/>
  <c r="G28"/>
  <c r="F28"/>
  <c r="E28"/>
  <c r="D28"/>
  <c r="C28"/>
  <c r="B28"/>
  <c r="A28"/>
  <c r="R27"/>
  <c r="S27" i="3" s="1"/>
  <c r="Q27" i="27"/>
  <c r="P27"/>
  <c r="O27"/>
  <c r="N27"/>
  <c r="M27"/>
  <c r="L27"/>
  <c r="K27"/>
  <c r="J27"/>
  <c r="I27"/>
  <c r="H27"/>
  <c r="G27"/>
  <c r="F27"/>
  <c r="E27"/>
  <c r="D27"/>
  <c r="C27"/>
  <c r="B27"/>
  <c r="A27"/>
  <c r="R26"/>
  <c r="S26" i="3" s="1"/>
  <c r="Q26" i="27"/>
  <c r="P26"/>
  <c r="O26"/>
  <c r="N26"/>
  <c r="M26"/>
  <c r="L26"/>
  <c r="K26"/>
  <c r="J26"/>
  <c r="I26"/>
  <c r="H26"/>
  <c r="G26"/>
  <c r="F26"/>
  <c r="E26"/>
  <c r="D26"/>
  <c r="C26"/>
  <c r="B26"/>
  <c r="A26"/>
  <c r="R25"/>
  <c r="S25" i="3" s="1"/>
  <c r="Q25" i="27"/>
  <c r="R25" i="3" s="1"/>
  <c r="P25" i="27"/>
  <c r="O25"/>
  <c r="N25"/>
  <c r="M25"/>
  <c r="L25"/>
  <c r="K25"/>
  <c r="J25"/>
  <c r="I25"/>
  <c r="H25"/>
  <c r="G25"/>
  <c r="F25"/>
  <c r="E25"/>
  <c r="D25"/>
  <c r="C25"/>
  <c r="B25"/>
  <c r="A25"/>
  <c r="R24"/>
  <c r="S24" i="3" s="1"/>
  <c r="Q24" i="27"/>
  <c r="P24"/>
  <c r="O24"/>
  <c r="N24"/>
  <c r="M24"/>
  <c r="L24"/>
  <c r="K24"/>
  <c r="J24"/>
  <c r="I24"/>
  <c r="H24"/>
  <c r="G24"/>
  <c r="F24"/>
  <c r="E24"/>
  <c r="D24"/>
  <c r="C24"/>
  <c r="B24"/>
  <c r="A24"/>
  <c r="C23"/>
  <c r="B23"/>
  <c r="A23"/>
  <c r="R22"/>
  <c r="S22" i="3" s="1"/>
  <c r="R22" s="1"/>
  <c r="P22" s="1"/>
  <c r="Q22" i="27"/>
  <c r="P22"/>
  <c r="O22"/>
  <c r="N22"/>
  <c r="M22"/>
  <c r="L22"/>
  <c r="K22"/>
  <c r="J22"/>
  <c r="I22"/>
  <c r="H22"/>
  <c r="G22"/>
  <c r="F22"/>
  <c r="E22"/>
  <c r="D22"/>
  <c r="C22"/>
  <c r="B22"/>
  <c r="A22"/>
  <c r="R21"/>
  <c r="S21" i="3" s="1"/>
  <c r="Q21" i="27"/>
  <c r="P21"/>
  <c r="O21"/>
  <c r="N21"/>
  <c r="M21"/>
  <c r="L21"/>
  <c r="K21"/>
  <c r="J21"/>
  <c r="I21"/>
  <c r="H21"/>
  <c r="G21"/>
  <c r="F21"/>
  <c r="E21"/>
  <c r="D21"/>
  <c r="C21"/>
  <c r="B21"/>
  <c r="A21"/>
  <c r="C20"/>
  <c r="B20"/>
  <c r="A20"/>
  <c r="R19"/>
  <c r="S19" i="3" s="1"/>
  <c r="Q19" i="27"/>
  <c r="P19"/>
  <c r="O19"/>
  <c r="N19"/>
  <c r="M19"/>
  <c r="L19"/>
  <c r="K19"/>
  <c r="J19"/>
  <c r="I19"/>
  <c r="H19"/>
  <c r="G19"/>
  <c r="F19"/>
  <c r="E19"/>
  <c r="D19"/>
  <c r="C19"/>
  <c r="B19"/>
  <c r="A19"/>
  <c r="R18"/>
  <c r="S18" i="3" s="1"/>
  <c r="Q18" i="27"/>
  <c r="P18"/>
  <c r="O18"/>
  <c r="N18"/>
  <c r="M18"/>
  <c r="L18"/>
  <c r="K18"/>
  <c r="J18"/>
  <c r="I18"/>
  <c r="H18"/>
  <c r="G18"/>
  <c r="F18"/>
  <c r="E18"/>
  <c r="D18"/>
  <c r="C18"/>
  <c r="B18"/>
  <c r="A18"/>
  <c r="R17"/>
  <c r="S17" i="3" s="1"/>
  <c r="Q17" i="27"/>
  <c r="P17"/>
  <c r="O17"/>
  <c r="N17"/>
  <c r="M17"/>
  <c r="L17"/>
  <c r="K17"/>
  <c r="J17"/>
  <c r="I17"/>
  <c r="H17"/>
  <c r="G17"/>
  <c r="F17"/>
  <c r="E17"/>
  <c r="D17"/>
  <c r="C17"/>
  <c r="B17"/>
  <c r="A17"/>
  <c r="R16"/>
  <c r="S16" i="3" s="1"/>
  <c r="Q16" i="27"/>
  <c r="P16"/>
  <c r="O16"/>
  <c r="N16"/>
  <c r="M16"/>
  <c r="L16"/>
  <c r="K16"/>
  <c r="J16"/>
  <c r="I16"/>
  <c r="H16"/>
  <c r="G16"/>
  <c r="F16"/>
  <c r="E16"/>
  <c r="D16"/>
  <c r="C16"/>
  <c r="B16"/>
  <c r="A16"/>
  <c r="R15"/>
  <c r="S15" i="3" s="1"/>
  <c r="Q15" i="27"/>
  <c r="P15"/>
  <c r="O15"/>
  <c r="N15"/>
  <c r="M15"/>
  <c r="L15"/>
  <c r="K15"/>
  <c r="J15"/>
  <c r="I15"/>
  <c r="H15"/>
  <c r="G15"/>
  <c r="F15"/>
  <c r="E15"/>
  <c r="D15"/>
  <c r="C15"/>
  <c r="B15"/>
  <c r="A15"/>
  <c r="R14"/>
  <c r="S14" i="3" s="1"/>
  <c r="Q14" i="27"/>
  <c r="P14"/>
  <c r="O14"/>
  <c r="N14"/>
  <c r="M14"/>
  <c r="L14"/>
  <c r="K14"/>
  <c r="J14"/>
  <c r="I14"/>
  <c r="H14"/>
  <c r="G14"/>
  <c r="F14"/>
  <c r="E14"/>
  <c r="D14"/>
  <c r="C14"/>
  <c r="B14"/>
  <c r="A14"/>
  <c r="R13"/>
  <c r="S13" i="3" s="1"/>
  <c r="Q13" i="27"/>
  <c r="P13"/>
  <c r="O13"/>
  <c r="N13"/>
  <c r="M13"/>
  <c r="L13"/>
  <c r="K13"/>
  <c r="J13"/>
  <c r="I13"/>
  <c r="H13"/>
  <c r="G13"/>
  <c r="F13"/>
  <c r="E13"/>
  <c r="D13"/>
  <c r="C13"/>
  <c r="B13"/>
  <c r="A13"/>
  <c r="C12"/>
  <c r="B12"/>
  <c r="A12"/>
  <c r="R11"/>
  <c r="S11" i="3" s="1"/>
  <c r="R11" s="1"/>
  <c r="Q11" i="27"/>
  <c r="P11"/>
  <c r="O11"/>
  <c r="N11"/>
  <c r="M11"/>
  <c r="L11"/>
  <c r="K11"/>
  <c r="J11"/>
  <c r="I11"/>
  <c r="H11"/>
  <c r="G11"/>
  <c r="F11"/>
  <c r="E11"/>
  <c r="D11"/>
  <c r="C11"/>
  <c r="B11"/>
  <c r="A11"/>
  <c r="R10"/>
  <c r="S10" i="3" s="1"/>
  <c r="R10" s="1"/>
  <c r="Q10" i="27"/>
  <c r="P10"/>
  <c r="O10"/>
  <c r="N10"/>
  <c r="M10"/>
  <c r="L10"/>
  <c r="K10"/>
  <c r="J10"/>
  <c r="I10"/>
  <c r="H10"/>
  <c r="G10"/>
  <c r="F10"/>
  <c r="E10"/>
  <c r="D10"/>
  <c r="C10"/>
  <c r="B10"/>
  <c r="A10"/>
  <c r="R9"/>
  <c r="S9" i="3" s="1"/>
  <c r="R9" s="1"/>
  <c r="Q9" i="27"/>
  <c r="P9"/>
  <c r="O9"/>
  <c r="N9"/>
  <c r="M9"/>
  <c r="L9"/>
  <c r="K9"/>
  <c r="J9"/>
  <c r="I9"/>
  <c r="H9"/>
  <c r="G9"/>
  <c r="F9"/>
  <c r="E9"/>
  <c r="D9"/>
  <c r="C9"/>
  <c r="B9"/>
  <c r="A9"/>
  <c r="R8"/>
  <c r="S8" i="3" s="1"/>
  <c r="Q8" i="27"/>
  <c r="P8"/>
  <c r="N8"/>
  <c r="M8"/>
  <c r="L8"/>
  <c r="K8"/>
  <c r="J8"/>
  <c r="I8"/>
  <c r="H8"/>
  <c r="G8"/>
  <c r="F8"/>
  <c r="E8"/>
  <c r="D8"/>
  <c r="C8"/>
  <c r="B8"/>
  <c r="A8"/>
  <c r="C7"/>
  <c r="A7"/>
  <c r="C6"/>
  <c r="A6"/>
  <c r="F3"/>
  <c r="C3"/>
  <c r="F2"/>
  <c r="C2"/>
  <c r="B2"/>
  <c r="A2"/>
  <c r="P20" i="37"/>
  <c r="O20"/>
  <c r="N20"/>
  <c r="M20"/>
  <c r="L20"/>
  <c r="K20"/>
  <c r="J20"/>
  <c r="I20"/>
  <c r="H20"/>
  <c r="G20"/>
  <c r="F20"/>
  <c r="E20"/>
  <c r="D20"/>
  <c r="C20"/>
  <c r="B20"/>
  <c r="K19"/>
  <c r="J19"/>
  <c r="I19"/>
  <c r="H19"/>
  <c r="G19"/>
  <c r="F19"/>
  <c r="E19"/>
  <c r="D19"/>
  <c r="C19"/>
  <c r="B19"/>
  <c r="A19"/>
  <c r="R18"/>
  <c r="C18"/>
  <c r="A18"/>
  <c r="P17"/>
  <c r="O17"/>
  <c r="O15" s="1"/>
  <c r="N17"/>
  <c r="M17"/>
  <c r="L17"/>
  <c r="K17"/>
  <c r="J17"/>
  <c r="I17"/>
  <c r="H17"/>
  <c r="G17"/>
  <c r="F17"/>
  <c r="E17"/>
  <c r="D17"/>
  <c r="C17"/>
  <c r="B17"/>
  <c r="A17"/>
  <c r="P16"/>
  <c r="O16"/>
  <c r="N16"/>
  <c r="M16"/>
  <c r="L16"/>
  <c r="K16"/>
  <c r="J16"/>
  <c r="I16"/>
  <c r="H16"/>
  <c r="G16"/>
  <c r="F16"/>
  <c r="E16"/>
  <c r="D16"/>
  <c r="C16"/>
  <c r="B16"/>
  <c r="A16"/>
  <c r="R15"/>
  <c r="C15"/>
  <c r="A15"/>
  <c r="P14"/>
  <c r="K14"/>
  <c r="J14"/>
  <c r="I14"/>
  <c r="H14"/>
  <c r="G14"/>
  <c r="F14"/>
  <c r="E14"/>
  <c r="D14"/>
  <c r="C14"/>
  <c r="B14"/>
  <c r="P13"/>
  <c r="K13"/>
  <c r="J13"/>
  <c r="I13"/>
  <c r="H13"/>
  <c r="G13"/>
  <c r="F13"/>
  <c r="E13"/>
  <c r="D13"/>
  <c r="C13"/>
  <c r="B13"/>
  <c r="A13"/>
  <c r="P12"/>
  <c r="O12"/>
  <c r="N12"/>
  <c r="M12"/>
  <c r="L12"/>
  <c r="K12"/>
  <c r="J12"/>
  <c r="I12"/>
  <c r="H12"/>
  <c r="G12"/>
  <c r="F12"/>
  <c r="E12"/>
  <c r="D12"/>
  <c r="C12"/>
  <c r="B12"/>
  <c r="P11"/>
  <c r="O11"/>
  <c r="N11"/>
  <c r="M11"/>
  <c r="L11"/>
  <c r="K11"/>
  <c r="J11"/>
  <c r="I11"/>
  <c r="H11"/>
  <c r="G11"/>
  <c r="F11"/>
  <c r="E11"/>
  <c r="D11"/>
  <c r="C11"/>
  <c r="B11"/>
  <c r="A11"/>
  <c r="R10"/>
  <c r="C10"/>
  <c r="A10"/>
  <c r="P9"/>
  <c r="O9"/>
  <c r="O8" s="1"/>
  <c r="N9"/>
  <c r="M9"/>
  <c r="L9"/>
  <c r="K9"/>
  <c r="J9"/>
  <c r="I9"/>
  <c r="H9"/>
  <c r="G9"/>
  <c r="F9"/>
  <c r="E9"/>
  <c r="D9"/>
  <c r="C9"/>
  <c r="B9"/>
  <c r="A9"/>
  <c r="R8"/>
  <c r="C8"/>
  <c r="A8"/>
  <c r="P7"/>
  <c r="O7"/>
  <c r="N7"/>
  <c r="M7"/>
  <c r="L7"/>
  <c r="K7"/>
  <c r="J7"/>
  <c r="I7"/>
  <c r="H7"/>
  <c r="G7"/>
  <c r="F7"/>
  <c r="E7"/>
  <c r="D7"/>
  <c r="C7"/>
  <c r="B7"/>
  <c r="A7"/>
  <c r="R6"/>
  <c r="O6"/>
  <c r="C6"/>
  <c r="A6"/>
  <c r="C3"/>
  <c r="F2"/>
  <c r="C2"/>
  <c r="B2"/>
  <c r="A2"/>
  <c r="AU481" i="38"/>
  <c r="AT481"/>
  <c r="AS481"/>
  <c r="AR481"/>
  <c r="AQ481"/>
  <c r="AP481"/>
  <c r="AO481"/>
  <c r="AN481"/>
  <c r="AM481"/>
  <c r="AL481"/>
  <c r="AK481"/>
  <c r="AJ481"/>
  <c r="AI481"/>
  <c r="AH481"/>
  <c r="AG481"/>
  <c r="AF481"/>
  <c r="AE481"/>
  <c r="AD481"/>
  <c r="AC481"/>
  <c r="AB481"/>
  <c r="AA481"/>
  <c r="Z481"/>
  <c r="Y481"/>
  <c r="X481"/>
  <c r="W481"/>
  <c r="V481"/>
  <c r="U481"/>
  <c r="T481"/>
  <c r="P481"/>
  <c r="O481"/>
  <c r="N481"/>
  <c r="M481"/>
  <c r="L481"/>
  <c r="K481"/>
  <c r="J481"/>
  <c r="I481"/>
  <c r="H481"/>
  <c r="G481"/>
  <c r="F481"/>
  <c r="E481"/>
  <c r="D481"/>
  <c r="C481"/>
  <c r="B481"/>
  <c r="A481"/>
  <c r="AU480"/>
  <c r="AT480"/>
  <c r="AS480"/>
  <c r="AR480"/>
  <c r="AQ480"/>
  <c r="AP480"/>
  <c r="AO480"/>
  <c r="AN480"/>
  <c r="AM480"/>
  <c r="AL480"/>
  <c r="AK480"/>
  <c r="AJ480"/>
  <c r="AI480"/>
  <c r="AH480"/>
  <c r="AG480"/>
  <c r="AF480"/>
  <c r="AE480"/>
  <c r="AD480"/>
  <c r="AC480"/>
  <c r="AB480"/>
  <c r="AA480"/>
  <c r="Z480"/>
  <c r="Y480"/>
  <c r="X480"/>
  <c r="W480"/>
  <c r="V480"/>
  <c r="U480"/>
  <c r="T480"/>
  <c r="P480"/>
  <c r="O480"/>
  <c r="N480"/>
  <c r="M480"/>
  <c r="L480"/>
  <c r="K480"/>
  <c r="J480"/>
  <c r="I480"/>
  <c r="H480"/>
  <c r="G480"/>
  <c r="F480"/>
  <c r="E480"/>
  <c r="D480"/>
  <c r="C480"/>
  <c r="B480"/>
  <c r="A480"/>
  <c r="AU479"/>
  <c r="AT479"/>
  <c r="AS479"/>
  <c r="AR479"/>
  <c r="AQ479"/>
  <c r="AP479"/>
  <c r="AO479"/>
  <c r="AN479"/>
  <c r="AM479"/>
  <c r="AL479"/>
  <c r="AK479"/>
  <c r="AJ479"/>
  <c r="AI479"/>
  <c r="AH479"/>
  <c r="AG479"/>
  <c r="AF479"/>
  <c r="AE479"/>
  <c r="AD479"/>
  <c r="AC479"/>
  <c r="AB479"/>
  <c r="AA479"/>
  <c r="Z479"/>
  <c r="Y479"/>
  <c r="X479"/>
  <c r="W479"/>
  <c r="V479"/>
  <c r="U479"/>
  <c r="T479"/>
  <c r="P479"/>
  <c r="O479"/>
  <c r="O476" s="1"/>
  <c r="N479"/>
  <c r="M479"/>
  <c r="L479"/>
  <c r="K479"/>
  <c r="J479"/>
  <c r="I479"/>
  <c r="H479"/>
  <c r="G479"/>
  <c r="F479"/>
  <c r="E479"/>
  <c r="D479"/>
  <c r="C479"/>
  <c r="B479"/>
  <c r="A479"/>
  <c r="AU478"/>
  <c r="AT478"/>
  <c r="AS478"/>
  <c r="AR478"/>
  <c r="AQ478"/>
  <c r="AP478"/>
  <c r="AO478"/>
  <c r="AN478"/>
  <c r="AM478"/>
  <c r="AL478"/>
  <c r="AK478"/>
  <c r="AJ478"/>
  <c r="AI478"/>
  <c r="AH478"/>
  <c r="AG478"/>
  <c r="AF478"/>
  <c r="AE478"/>
  <c r="AD478"/>
  <c r="AC478"/>
  <c r="AB478"/>
  <c r="AA478"/>
  <c r="Z478"/>
  <c r="Y478"/>
  <c r="X478"/>
  <c r="W478"/>
  <c r="V478"/>
  <c r="U478"/>
  <c r="T478"/>
  <c r="P478"/>
  <c r="O478"/>
  <c r="N478"/>
  <c r="M478"/>
  <c r="L478"/>
  <c r="K478"/>
  <c r="J478"/>
  <c r="I478"/>
  <c r="H478"/>
  <c r="G478"/>
  <c r="F478"/>
  <c r="E478"/>
  <c r="D478"/>
  <c r="C478"/>
  <c r="B478"/>
  <c r="A478"/>
  <c r="AU477"/>
  <c r="AT477"/>
  <c r="AS477"/>
  <c r="AR477"/>
  <c r="AQ477"/>
  <c r="AP477"/>
  <c r="AO477"/>
  <c r="AN477"/>
  <c r="AM477"/>
  <c r="AL477"/>
  <c r="AK477"/>
  <c r="AJ477"/>
  <c r="AI477"/>
  <c r="AH477"/>
  <c r="AG477"/>
  <c r="AF477"/>
  <c r="AE477"/>
  <c r="AD477"/>
  <c r="AC477"/>
  <c r="AB477"/>
  <c r="AA477"/>
  <c r="Z477"/>
  <c r="Y477"/>
  <c r="X477"/>
  <c r="W477"/>
  <c r="V477"/>
  <c r="U477"/>
  <c r="T477"/>
  <c r="P477"/>
  <c r="O477"/>
  <c r="N477"/>
  <c r="M477"/>
  <c r="L477"/>
  <c r="K477"/>
  <c r="J477"/>
  <c r="I477"/>
  <c r="H477"/>
  <c r="G477"/>
  <c r="F477"/>
  <c r="E477"/>
  <c r="D477"/>
  <c r="C477"/>
  <c r="B477"/>
  <c r="A477"/>
  <c r="R476"/>
  <c r="C476"/>
  <c r="A476"/>
  <c r="AU475"/>
  <c r="AT475"/>
  <c r="AS475"/>
  <c r="AR475"/>
  <c r="AQ475"/>
  <c r="AP475"/>
  <c r="AO475"/>
  <c r="AN475"/>
  <c r="AM475"/>
  <c r="AL475"/>
  <c r="AK475"/>
  <c r="AJ475"/>
  <c r="AI475"/>
  <c r="AH475"/>
  <c r="AG475"/>
  <c r="AF475"/>
  <c r="AE475"/>
  <c r="AD475"/>
  <c r="AC475"/>
  <c r="AB475"/>
  <c r="AA475"/>
  <c r="Z475"/>
  <c r="Y475"/>
  <c r="X475"/>
  <c r="W475"/>
  <c r="V475"/>
  <c r="U475"/>
  <c r="T475"/>
  <c r="P475"/>
  <c r="O475"/>
  <c r="N475"/>
  <c r="M475"/>
  <c r="L475"/>
  <c r="K475"/>
  <c r="J475"/>
  <c r="I475"/>
  <c r="H475"/>
  <c r="G475"/>
  <c r="F475"/>
  <c r="E475"/>
  <c r="D475"/>
  <c r="C475"/>
  <c r="B475"/>
  <c r="A475"/>
  <c r="AU474"/>
  <c r="AT474"/>
  <c r="AS474"/>
  <c r="AR474"/>
  <c r="AQ474"/>
  <c r="AP474"/>
  <c r="AO474"/>
  <c r="AN474"/>
  <c r="AM474"/>
  <c r="AL474"/>
  <c r="AK474"/>
  <c r="AJ474"/>
  <c r="AI474"/>
  <c r="AH474"/>
  <c r="AG474"/>
  <c r="AF474"/>
  <c r="AE474"/>
  <c r="AD474"/>
  <c r="AC474"/>
  <c r="AB474"/>
  <c r="AA474"/>
  <c r="Z474"/>
  <c r="Y474"/>
  <c r="X474"/>
  <c r="W474"/>
  <c r="V474"/>
  <c r="U474"/>
  <c r="T474"/>
  <c r="P474"/>
  <c r="O474"/>
  <c r="N474"/>
  <c r="M474"/>
  <c r="L474"/>
  <c r="K474"/>
  <c r="J474"/>
  <c r="I474"/>
  <c r="H474"/>
  <c r="G474"/>
  <c r="F474"/>
  <c r="E474"/>
  <c r="D474"/>
  <c r="C474"/>
  <c r="B474"/>
  <c r="A474"/>
  <c r="AU473"/>
  <c r="AT473"/>
  <c r="AS473"/>
  <c r="AR473"/>
  <c r="AQ473"/>
  <c r="AP473"/>
  <c r="AO473"/>
  <c r="AN473"/>
  <c r="AM473"/>
  <c r="AL473"/>
  <c r="AK473"/>
  <c r="AJ473"/>
  <c r="AI473"/>
  <c r="AH473"/>
  <c r="AG473"/>
  <c r="AF473"/>
  <c r="AE473"/>
  <c r="AD473"/>
  <c r="AC473"/>
  <c r="AB473"/>
  <c r="AA473"/>
  <c r="Z473"/>
  <c r="Y473"/>
  <c r="X473"/>
  <c r="W473"/>
  <c r="V473"/>
  <c r="U473"/>
  <c r="T473"/>
  <c r="P473"/>
  <c r="O473"/>
  <c r="N473"/>
  <c r="M473"/>
  <c r="L473"/>
  <c r="K473"/>
  <c r="J473"/>
  <c r="I473"/>
  <c r="H473"/>
  <c r="G473"/>
  <c r="F473"/>
  <c r="E473"/>
  <c r="D473"/>
  <c r="C473"/>
  <c r="B473"/>
  <c r="A473"/>
  <c r="AU472"/>
  <c r="AT472"/>
  <c r="AS472"/>
  <c r="AR472"/>
  <c r="AQ472"/>
  <c r="AP472"/>
  <c r="AO472"/>
  <c r="AN472"/>
  <c r="AM472"/>
  <c r="AL472"/>
  <c r="AK472"/>
  <c r="AJ472"/>
  <c r="AI472"/>
  <c r="AH472"/>
  <c r="AG472"/>
  <c r="AF472"/>
  <c r="AE472"/>
  <c r="AD472"/>
  <c r="AC472"/>
  <c r="AB472"/>
  <c r="AA472"/>
  <c r="Z472"/>
  <c r="Y472"/>
  <c r="X472"/>
  <c r="W472"/>
  <c r="V472"/>
  <c r="U472"/>
  <c r="T472"/>
  <c r="P472"/>
  <c r="O472"/>
  <c r="N472"/>
  <c r="M472"/>
  <c r="L472"/>
  <c r="K472"/>
  <c r="J472"/>
  <c r="I472"/>
  <c r="H472"/>
  <c r="G472"/>
  <c r="F472"/>
  <c r="E472"/>
  <c r="D472"/>
  <c r="C472"/>
  <c r="B472"/>
  <c r="A472"/>
  <c r="AU471"/>
  <c r="AT471"/>
  <c r="AS471"/>
  <c r="AR471"/>
  <c r="AQ471"/>
  <c r="AP471"/>
  <c r="AO471"/>
  <c r="AN471"/>
  <c r="AM471"/>
  <c r="AL471"/>
  <c r="AK471"/>
  <c r="AJ471"/>
  <c r="AI471"/>
  <c r="AH471"/>
  <c r="AG471"/>
  <c r="AF471"/>
  <c r="AE471"/>
  <c r="AD471"/>
  <c r="AC471"/>
  <c r="AB471"/>
  <c r="AA471"/>
  <c r="Z471"/>
  <c r="Y471"/>
  <c r="X471"/>
  <c r="W471"/>
  <c r="V471"/>
  <c r="U471"/>
  <c r="T471"/>
  <c r="P471"/>
  <c r="O471"/>
  <c r="N471"/>
  <c r="M471"/>
  <c r="L471"/>
  <c r="K471"/>
  <c r="J471"/>
  <c r="I471"/>
  <c r="H471"/>
  <c r="G471"/>
  <c r="F471"/>
  <c r="E471"/>
  <c r="D471"/>
  <c r="C471"/>
  <c r="B471"/>
  <c r="A471"/>
  <c r="AU470"/>
  <c r="AT470"/>
  <c r="AS470"/>
  <c r="AR470"/>
  <c r="AQ470"/>
  <c r="AP470"/>
  <c r="AO470"/>
  <c r="AN470"/>
  <c r="AM470"/>
  <c r="AL470"/>
  <c r="AK470"/>
  <c r="AJ470"/>
  <c r="AI470"/>
  <c r="AH470"/>
  <c r="AG470"/>
  <c r="AF470"/>
  <c r="AE470"/>
  <c r="AD470"/>
  <c r="AC470"/>
  <c r="AB470"/>
  <c r="AA470"/>
  <c r="Z470"/>
  <c r="Y470"/>
  <c r="X470"/>
  <c r="W470"/>
  <c r="V470"/>
  <c r="U470"/>
  <c r="T470"/>
  <c r="P470"/>
  <c r="O470"/>
  <c r="N470"/>
  <c r="M470"/>
  <c r="L470"/>
  <c r="K470"/>
  <c r="J470"/>
  <c r="I470"/>
  <c r="H470"/>
  <c r="G470"/>
  <c r="F470"/>
  <c r="E470"/>
  <c r="D470"/>
  <c r="C470"/>
  <c r="B470"/>
  <c r="A470"/>
  <c r="AU469"/>
  <c r="AT469"/>
  <c r="AS469"/>
  <c r="AR469"/>
  <c r="AQ469"/>
  <c r="AP469"/>
  <c r="AO469"/>
  <c r="AN469"/>
  <c r="AM469"/>
  <c r="AL469"/>
  <c r="AK469"/>
  <c r="AJ469"/>
  <c r="AI469"/>
  <c r="AH469"/>
  <c r="AG469"/>
  <c r="AF469"/>
  <c r="AE469"/>
  <c r="AD469"/>
  <c r="AC469"/>
  <c r="AB469"/>
  <c r="AA469"/>
  <c r="Z469"/>
  <c r="Y469"/>
  <c r="X469"/>
  <c r="W469"/>
  <c r="V469"/>
  <c r="U469"/>
  <c r="T469"/>
  <c r="P469"/>
  <c r="O469"/>
  <c r="N469"/>
  <c r="M469"/>
  <c r="L469"/>
  <c r="K469"/>
  <c r="J469"/>
  <c r="I469"/>
  <c r="H469"/>
  <c r="G469"/>
  <c r="F469"/>
  <c r="E469"/>
  <c r="D469"/>
  <c r="C469"/>
  <c r="B469"/>
  <c r="A469"/>
  <c r="AU468"/>
  <c r="AT468"/>
  <c r="AS468"/>
  <c r="AR468"/>
  <c r="AQ468"/>
  <c r="AP468"/>
  <c r="AO468"/>
  <c r="AN468"/>
  <c r="AM468"/>
  <c r="AL468"/>
  <c r="AK468"/>
  <c r="AJ468"/>
  <c r="AI468"/>
  <c r="AH468"/>
  <c r="AG468"/>
  <c r="AF468"/>
  <c r="AE468"/>
  <c r="AD468"/>
  <c r="AC468"/>
  <c r="AB468"/>
  <c r="AA468"/>
  <c r="Z468"/>
  <c r="Y468"/>
  <c r="X468"/>
  <c r="W468"/>
  <c r="V468"/>
  <c r="U468"/>
  <c r="T468"/>
  <c r="P468"/>
  <c r="O468"/>
  <c r="N468"/>
  <c r="M468"/>
  <c r="L468"/>
  <c r="K468"/>
  <c r="J468"/>
  <c r="I468"/>
  <c r="H468"/>
  <c r="G468"/>
  <c r="F468"/>
  <c r="E468"/>
  <c r="D468"/>
  <c r="C468"/>
  <c r="B468"/>
  <c r="A468"/>
  <c r="AT467"/>
  <c r="AR467"/>
  <c r="AQ467"/>
  <c r="AP467"/>
  <c r="AO467"/>
  <c r="AN467"/>
  <c r="AM467"/>
  <c r="AL467"/>
  <c r="AK467"/>
  <c r="AJ467"/>
  <c r="AI467"/>
  <c r="AH467"/>
  <c r="AG467"/>
  <c r="AF467"/>
  <c r="AE467"/>
  <c r="AD467"/>
  <c r="AC467"/>
  <c r="AB467"/>
  <c r="Z467"/>
  <c r="Y467"/>
  <c r="V467"/>
  <c r="T467"/>
  <c r="N467"/>
  <c r="K467"/>
  <c r="J467"/>
  <c r="I467"/>
  <c r="H467"/>
  <c r="G467"/>
  <c r="F467"/>
  <c r="E467"/>
  <c r="D467"/>
  <c r="C467"/>
  <c r="B467"/>
  <c r="A467"/>
  <c r="AT466"/>
  <c r="AR466"/>
  <c r="AQ466"/>
  <c r="AP466"/>
  <c r="AO466"/>
  <c r="AN466"/>
  <c r="AM466"/>
  <c r="AL466"/>
  <c r="AK466"/>
  <c r="AJ466"/>
  <c r="AI466"/>
  <c r="AH466"/>
  <c r="AG466"/>
  <c r="AF466"/>
  <c r="AE466"/>
  <c r="AD466"/>
  <c r="AC466"/>
  <c r="AB466"/>
  <c r="Z466"/>
  <c r="Y466"/>
  <c r="V466"/>
  <c r="T466"/>
  <c r="N466"/>
  <c r="K466"/>
  <c r="J466"/>
  <c r="I466"/>
  <c r="H466"/>
  <c r="G466"/>
  <c r="F466"/>
  <c r="E466"/>
  <c r="D466"/>
  <c r="C466"/>
  <c r="B466"/>
  <c r="A466"/>
  <c r="AU465"/>
  <c r="AT465"/>
  <c r="AS465"/>
  <c r="AR465"/>
  <c r="AQ465"/>
  <c r="AP465"/>
  <c r="AO465"/>
  <c r="AN465"/>
  <c r="AM465"/>
  <c r="AL465"/>
  <c r="AK465"/>
  <c r="AJ465"/>
  <c r="AI465"/>
  <c r="AH465"/>
  <c r="AG465"/>
  <c r="AF465"/>
  <c r="AE465"/>
  <c r="AD465"/>
  <c r="AC465"/>
  <c r="AB465"/>
  <c r="AA465"/>
  <c r="Z465"/>
  <c r="Y465"/>
  <c r="X465"/>
  <c r="W465"/>
  <c r="V465"/>
  <c r="U465"/>
  <c r="T465"/>
  <c r="P465"/>
  <c r="O465"/>
  <c r="N465"/>
  <c r="M465"/>
  <c r="L465"/>
  <c r="K465"/>
  <c r="J465"/>
  <c r="I465"/>
  <c r="H465"/>
  <c r="G465"/>
  <c r="F465"/>
  <c r="E465"/>
  <c r="D465"/>
  <c r="C465"/>
  <c r="B465"/>
  <c r="A465"/>
  <c r="AU464"/>
  <c r="AT464"/>
  <c r="AS464"/>
  <c r="AR464"/>
  <c r="AQ464"/>
  <c r="AP464"/>
  <c r="AO464"/>
  <c r="AN464"/>
  <c r="AM464"/>
  <c r="AL464"/>
  <c r="AK464"/>
  <c r="AJ464"/>
  <c r="AI464"/>
  <c r="AH464"/>
  <c r="AG464"/>
  <c r="AF464"/>
  <c r="AE464"/>
  <c r="AD464"/>
  <c r="AC464"/>
  <c r="AB464"/>
  <c r="AA464"/>
  <c r="Z464"/>
  <c r="Y464"/>
  <c r="X464"/>
  <c r="W464"/>
  <c r="V464"/>
  <c r="U464"/>
  <c r="T464"/>
  <c r="P464"/>
  <c r="O464"/>
  <c r="N464"/>
  <c r="M464"/>
  <c r="L464"/>
  <c r="K464"/>
  <c r="J464"/>
  <c r="I464"/>
  <c r="H464"/>
  <c r="G464"/>
  <c r="F464"/>
  <c r="E464"/>
  <c r="D464"/>
  <c r="C464"/>
  <c r="B464"/>
  <c r="A464"/>
  <c r="AU463"/>
  <c r="AT463"/>
  <c r="AS463"/>
  <c r="AR463"/>
  <c r="AQ463"/>
  <c r="AP463"/>
  <c r="AO463"/>
  <c r="AN463"/>
  <c r="AM463"/>
  <c r="AL463"/>
  <c r="AK463"/>
  <c r="AJ463"/>
  <c r="AI463"/>
  <c r="AH463"/>
  <c r="AG463"/>
  <c r="AF463"/>
  <c r="AE463"/>
  <c r="AD463"/>
  <c r="AC463"/>
  <c r="AB463"/>
  <c r="AA463"/>
  <c r="Z463"/>
  <c r="Y463"/>
  <c r="X463"/>
  <c r="W463"/>
  <c r="V463"/>
  <c r="U463"/>
  <c r="T463"/>
  <c r="P463"/>
  <c r="O463"/>
  <c r="N463"/>
  <c r="M463"/>
  <c r="L463"/>
  <c r="K463"/>
  <c r="J463"/>
  <c r="I463"/>
  <c r="H463"/>
  <c r="G463"/>
  <c r="F463"/>
  <c r="E463"/>
  <c r="D463"/>
  <c r="C463"/>
  <c r="B463"/>
  <c r="A463"/>
  <c r="AU462"/>
  <c r="AT462"/>
  <c r="AS462"/>
  <c r="AR462"/>
  <c r="AQ462"/>
  <c r="AP462"/>
  <c r="AO462"/>
  <c r="AN462"/>
  <c r="AM462"/>
  <c r="AL462"/>
  <c r="AK462"/>
  <c r="AJ462"/>
  <c r="AI462"/>
  <c r="AH462"/>
  <c r="AG462"/>
  <c r="AF462"/>
  <c r="AE462"/>
  <c r="AD462"/>
  <c r="AC462"/>
  <c r="AB462"/>
  <c r="AA462"/>
  <c r="Z462"/>
  <c r="Y462"/>
  <c r="X462"/>
  <c r="W462"/>
  <c r="V462"/>
  <c r="U462"/>
  <c r="T462"/>
  <c r="P462"/>
  <c r="O462"/>
  <c r="N462"/>
  <c r="M462"/>
  <c r="L462"/>
  <c r="K462"/>
  <c r="J462"/>
  <c r="I462"/>
  <c r="H462"/>
  <c r="G462"/>
  <c r="F462"/>
  <c r="E462"/>
  <c r="D462"/>
  <c r="C462"/>
  <c r="B462"/>
  <c r="A462"/>
  <c r="AU461"/>
  <c r="AT461"/>
  <c r="AS461"/>
  <c r="AR461"/>
  <c r="AQ461"/>
  <c r="AP461"/>
  <c r="AO461"/>
  <c r="AN461"/>
  <c r="AM461"/>
  <c r="AL461"/>
  <c r="AK461"/>
  <c r="AJ461"/>
  <c r="AI461"/>
  <c r="AH461"/>
  <c r="AG461"/>
  <c r="AF461"/>
  <c r="AE461"/>
  <c r="AD461"/>
  <c r="AC461"/>
  <c r="AB461"/>
  <c r="AA461"/>
  <c r="Z461"/>
  <c r="Y461"/>
  <c r="X461"/>
  <c r="W461"/>
  <c r="V461"/>
  <c r="U461"/>
  <c r="T461"/>
  <c r="P461"/>
  <c r="O461"/>
  <c r="N461"/>
  <c r="M461"/>
  <c r="L461"/>
  <c r="K461"/>
  <c r="J461"/>
  <c r="I461"/>
  <c r="H461"/>
  <c r="G461"/>
  <c r="F461"/>
  <c r="E461"/>
  <c r="D461"/>
  <c r="C461"/>
  <c r="B461"/>
  <c r="A461"/>
  <c r="AU460"/>
  <c r="AT460"/>
  <c r="AS460"/>
  <c r="AR460"/>
  <c r="AQ460"/>
  <c r="AP460"/>
  <c r="AO460"/>
  <c r="AN460"/>
  <c r="AM460"/>
  <c r="AL460"/>
  <c r="AK460"/>
  <c r="AJ460"/>
  <c r="AI460"/>
  <c r="AH460"/>
  <c r="AG460"/>
  <c r="AF460"/>
  <c r="AE460"/>
  <c r="AD460"/>
  <c r="AC460"/>
  <c r="AB460"/>
  <c r="AA460"/>
  <c r="Z460"/>
  <c r="Y460"/>
  <c r="X460"/>
  <c r="W460"/>
  <c r="V460"/>
  <c r="U460"/>
  <c r="T460"/>
  <c r="P460"/>
  <c r="O460"/>
  <c r="N460"/>
  <c r="M460"/>
  <c r="L460"/>
  <c r="K460"/>
  <c r="J460"/>
  <c r="I460"/>
  <c r="H460"/>
  <c r="G460"/>
  <c r="F460"/>
  <c r="E460"/>
  <c r="D460"/>
  <c r="C460"/>
  <c r="B460"/>
  <c r="A460"/>
  <c r="AR459"/>
  <c r="AQ459"/>
  <c r="AP459"/>
  <c r="AO459"/>
  <c r="AN459"/>
  <c r="AM459"/>
  <c r="AL459"/>
  <c r="AK459"/>
  <c r="AJ459"/>
  <c r="AI459"/>
  <c r="AH459"/>
  <c r="AG459"/>
  <c r="AF459"/>
  <c r="AE459"/>
  <c r="AD459"/>
  <c r="AC459"/>
  <c r="AB459"/>
  <c r="Z459"/>
  <c r="Y459"/>
  <c r="T459"/>
  <c r="K459"/>
  <c r="J459"/>
  <c r="I459"/>
  <c r="H459"/>
  <c r="G459"/>
  <c r="F459"/>
  <c r="E459"/>
  <c r="D459"/>
  <c r="C459"/>
  <c r="B459"/>
  <c r="A459"/>
  <c r="AU458"/>
  <c r="AT458"/>
  <c r="AS458"/>
  <c r="AR458"/>
  <c r="AQ458"/>
  <c r="AP458"/>
  <c r="AO458"/>
  <c r="AN458"/>
  <c r="AM458"/>
  <c r="AL458"/>
  <c r="AK458"/>
  <c r="AJ458"/>
  <c r="AI458"/>
  <c r="AH458"/>
  <c r="AG458"/>
  <c r="AF458"/>
  <c r="AE458"/>
  <c r="AD458"/>
  <c r="AC458"/>
  <c r="AB458"/>
  <c r="AA458"/>
  <c r="Z458"/>
  <c r="Y458"/>
  <c r="X458"/>
  <c r="W458"/>
  <c r="V458"/>
  <c r="U458"/>
  <c r="T458"/>
  <c r="P458"/>
  <c r="O458"/>
  <c r="N458"/>
  <c r="M458"/>
  <c r="L458"/>
  <c r="K458"/>
  <c r="J458"/>
  <c r="I458"/>
  <c r="H458"/>
  <c r="G458"/>
  <c r="F458"/>
  <c r="E458"/>
  <c r="D458"/>
  <c r="C458"/>
  <c r="B458"/>
  <c r="A458"/>
  <c r="AU457"/>
  <c r="AT457"/>
  <c r="AS457"/>
  <c r="AR457"/>
  <c r="AQ457"/>
  <c r="AP457"/>
  <c r="AO457"/>
  <c r="AN457"/>
  <c r="AM457"/>
  <c r="AL457"/>
  <c r="AK457"/>
  <c r="AJ457"/>
  <c r="AI457"/>
  <c r="AH457"/>
  <c r="AG457"/>
  <c r="AF457"/>
  <c r="AE457"/>
  <c r="AD457"/>
  <c r="AC457"/>
  <c r="AB457"/>
  <c r="AA457"/>
  <c r="Z457"/>
  <c r="Y457"/>
  <c r="X457"/>
  <c r="W457"/>
  <c r="V457"/>
  <c r="U457"/>
  <c r="T457"/>
  <c r="P457"/>
  <c r="O457"/>
  <c r="N457"/>
  <c r="M457"/>
  <c r="L457"/>
  <c r="K457"/>
  <c r="J457"/>
  <c r="I457"/>
  <c r="H457"/>
  <c r="G457"/>
  <c r="F457"/>
  <c r="E457"/>
  <c r="D457"/>
  <c r="C457"/>
  <c r="B457"/>
  <c r="A457"/>
  <c r="AU456"/>
  <c r="AT456"/>
  <c r="AS456"/>
  <c r="AR456"/>
  <c r="AQ456"/>
  <c r="AP456"/>
  <c r="AO456"/>
  <c r="AN456"/>
  <c r="AM456"/>
  <c r="AL456"/>
  <c r="AK456"/>
  <c r="AJ456"/>
  <c r="AI456"/>
  <c r="AH456"/>
  <c r="AG456"/>
  <c r="AF456"/>
  <c r="AE456"/>
  <c r="AD456"/>
  <c r="AC456"/>
  <c r="AB456"/>
  <c r="AA456"/>
  <c r="Z456"/>
  <c r="Y456"/>
  <c r="X456"/>
  <c r="W456"/>
  <c r="V456"/>
  <c r="U456"/>
  <c r="T456"/>
  <c r="P456"/>
  <c r="O456"/>
  <c r="N456"/>
  <c r="M456"/>
  <c r="L456"/>
  <c r="K456"/>
  <c r="J456"/>
  <c r="I456"/>
  <c r="H456"/>
  <c r="G456"/>
  <c r="F456"/>
  <c r="E456"/>
  <c r="D456"/>
  <c r="C456"/>
  <c r="B456"/>
  <c r="A456"/>
  <c r="AU455"/>
  <c r="AT455"/>
  <c r="AS455"/>
  <c r="AR455"/>
  <c r="AQ455"/>
  <c r="AP455"/>
  <c r="AO455"/>
  <c r="AN455"/>
  <c r="AM455"/>
  <c r="AL455"/>
  <c r="AK455"/>
  <c r="AJ455"/>
  <c r="AI455"/>
  <c r="AH455"/>
  <c r="AG455"/>
  <c r="AF455"/>
  <c r="AE455"/>
  <c r="AD455"/>
  <c r="AC455"/>
  <c r="AB455"/>
  <c r="AA455"/>
  <c r="Z455"/>
  <c r="Y455"/>
  <c r="X455"/>
  <c r="W455"/>
  <c r="V455"/>
  <c r="U455"/>
  <c r="T455"/>
  <c r="P455"/>
  <c r="O455"/>
  <c r="N455"/>
  <c r="M455"/>
  <c r="L455"/>
  <c r="K455"/>
  <c r="J455"/>
  <c r="I455"/>
  <c r="H455"/>
  <c r="G455"/>
  <c r="F455"/>
  <c r="E455"/>
  <c r="D455"/>
  <c r="C455"/>
  <c r="B455"/>
  <c r="A455"/>
  <c r="AU454"/>
  <c r="AT454"/>
  <c r="AS454"/>
  <c r="AR454"/>
  <c r="AQ454"/>
  <c r="AP454"/>
  <c r="AO454"/>
  <c r="AN454"/>
  <c r="AM454"/>
  <c r="AL454"/>
  <c r="AK454"/>
  <c r="AJ454"/>
  <c r="AI454"/>
  <c r="AH454"/>
  <c r="AG454"/>
  <c r="AF454"/>
  <c r="AE454"/>
  <c r="AD454"/>
  <c r="AC454"/>
  <c r="AB454"/>
  <c r="AA454"/>
  <c r="Z454"/>
  <c r="Y454"/>
  <c r="X454"/>
  <c r="W454"/>
  <c r="V454"/>
  <c r="U454"/>
  <c r="T454"/>
  <c r="P454"/>
  <c r="O454"/>
  <c r="N454"/>
  <c r="M454"/>
  <c r="L454"/>
  <c r="K454"/>
  <c r="J454"/>
  <c r="I454"/>
  <c r="H454"/>
  <c r="G454"/>
  <c r="F454"/>
  <c r="E454"/>
  <c r="D454"/>
  <c r="C454"/>
  <c r="B454"/>
  <c r="A454"/>
  <c r="AU453"/>
  <c r="AT453"/>
  <c r="AS453"/>
  <c r="AR453"/>
  <c r="AQ453"/>
  <c r="AP453"/>
  <c r="AO453"/>
  <c r="AN453"/>
  <c r="AM453"/>
  <c r="AL453"/>
  <c r="AK453"/>
  <c r="AJ453"/>
  <c r="AI453"/>
  <c r="AH453"/>
  <c r="AG453"/>
  <c r="AF453"/>
  <c r="AE453"/>
  <c r="AD453"/>
  <c r="AC453"/>
  <c r="AB453"/>
  <c r="AA453"/>
  <c r="Z453"/>
  <c r="Y453"/>
  <c r="X453"/>
  <c r="W453"/>
  <c r="V453"/>
  <c r="U453"/>
  <c r="T453"/>
  <c r="P453"/>
  <c r="O453"/>
  <c r="N453"/>
  <c r="M453"/>
  <c r="L453"/>
  <c r="K453"/>
  <c r="J453"/>
  <c r="I453"/>
  <c r="H453"/>
  <c r="G453"/>
  <c r="F453"/>
  <c r="E453"/>
  <c r="D453"/>
  <c r="C453"/>
  <c r="B453"/>
  <c r="A453"/>
  <c r="AU452"/>
  <c r="AT452"/>
  <c r="AS452"/>
  <c r="AR452"/>
  <c r="AQ452"/>
  <c r="AP452"/>
  <c r="AO452"/>
  <c r="AN452"/>
  <c r="AM452"/>
  <c r="AL452"/>
  <c r="AK452"/>
  <c r="AJ452"/>
  <c r="AI452"/>
  <c r="AH452"/>
  <c r="AG452"/>
  <c r="AF452"/>
  <c r="AE452"/>
  <c r="AD452"/>
  <c r="AC452"/>
  <c r="AB452"/>
  <c r="AA452"/>
  <c r="Z452"/>
  <c r="Y452"/>
  <c r="X452"/>
  <c r="W452"/>
  <c r="V452"/>
  <c r="U452"/>
  <c r="T452"/>
  <c r="P452"/>
  <c r="O452"/>
  <c r="N452"/>
  <c r="M452"/>
  <c r="L452"/>
  <c r="K452"/>
  <c r="J452"/>
  <c r="I452"/>
  <c r="H452"/>
  <c r="G452"/>
  <c r="F452"/>
  <c r="E452"/>
  <c r="D452"/>
  <c r="C452"/>
  <c r="B452"/>
  <c r="A452"/>
  <c r="AU451"/>
  <c r="AT451"/>
  <c r="AS451"/>
  <c r="AR451"/>
  <c r="AQ451"/>
  <c r="AP451"/>
  <c r="AO451"/>
  <c r="AN451"/>
  <c r="AM451"/>
  <c r="AL451"/>
  <c r="AK451"/>
  <c r="AJ451"/>
  <c r="AI451"/>
  <c r="AH451"/>
  <c r="AG451"/>
  <c r="AF451"/>
  <c r="AE451"/>
  <c r="AD451"/>
  <c r="AC451"/>
  <c r="AB451"/>
  <c r="AA451"/>
  <c r="Z451"/>
  <c r="Y451"/>
  <c r="X451"/>
  <c r="W451"/>
  <c r="V451"/>
  <c r="U451"/>
  <c r="T451"/>
  <c r="P451"/>
  <c r="O451"/>
  <c r="N451"/>
  <c r="M451"/>
  <c r="L451"/>
  <c r="K451"/>
  <c r="J451"/>
  <c r="I451"/>
  <c r="H451"/>
  <c r="G451"/>
  <c r="F451"/>
  <c r="E451"/>
  <c r="D451"/>
  <c r="C451"/>
  <c r="B451"/>
  <c r="A451"/>
  <c r="AU450"/>
  <c r="AT450"/>
  <c r="AS450"/>
  <c r="AR450"/>
  <c r="AQ450"/>
  <c r="AP450"/>
  <c r="AO450"/>
  <c r="AN450"/>
  <c r="AM450"/>
  <c r="AL450"/>
  <c r="AK450"/>
  <c r="AJ450"/>
  <c r="AI450"/>
  <c r="AH450"/>
  <c r="AG450"/>
  <c r="AF450"/>
  <c r="AE450"/>
  <c r="AD450"/>
  <c r="AC450"/>
  <c r="AB450"/>
  <c r="AA450"/>
  <c r="Z450"/>
  <c r="Y450"/>
  <c r="X450"/>
  <c r="W450"/>
  <c r="V450"/>
  <c r="U450"/>
  <c r="T450"/>
  <c r="P450"/>
  <c r="O450"/>
  <c r="N450"/>
  <c r="M450"/>
  <c r="L450"/>
  <c r="K450"/>
  <c r="J450"/>
  <c r="I450"/>
  <c r="H450"/>
  <c r="G450"/>
  <c r="F450"/>
  <c r="E450"/>
  <c r="D450"/>
  <c r="C450"/>
  <c r="B450"/>
  <c r="A450"/>
  <c r="AU449"/>
  <c r="AT449"/>
  <c r="AS449"/>
  <c r="AR449"/>
  <c r="AQ449"/>
  <c r="AP449"/>
  <c r="AO449"/>
  <c r="AN449"/>
  <c r="AM449"/>
  <c r="AL449"/>
  <c r="AK449"/>
  <c r="AJ449"/>
  <c r="AI449"/>
  <c r="AH449"/>
  <c r="AG449"/>
  <c r="AF449"/>
  <c r="AE449"/>
  <c r="AD449"/>
  <c r="AC449"/>
  <c r="AB449"/>
  <c r="AA449"/>
  <c r="Z449"/>
  <c r="Y449"/>
  <c r="X449"/>
  <c r="W449"/>
  <c r="V449"/>
  <c r="U449"/>
  <c r="T449"/>
  <c r="P449"/>
  <c r="O449"/>
  <c r="N449"/>
  <c r="M449"/>
  <c r="L449"/>
  <c r="K449"/>
  <c r="J449"/>
  <c r="I449"/>
  <c r="H449"/>
  <c r="G449"/>
  <c r="F449"/>
  <c r="E449"/>
  <c r="D449"/>
  <c r="C449"/>
  <c r="B449"/>
  <c r="A449"/>
  <c r="AU448"/>
  <c r="AT448"/>
  <c r="AS448"/>
  <c r="AR448"/>
  <c r="AQ448"/>
  <c r="AP448"/>
  <c r="AO448"/>
  <c r="AN448"/>
  <c r="AM448"/>
  <c r="AL448"/>
  <c r="AK448"/>
  <c r="AJ448"/>
  <c r="AI448"/>
  <c r="AH448"/>
  <c r="AG448"/>
  <c r="AF448"/>
  <c r="AE448"/>
  <c r="AD448"/>
  <c r="AC448"/>
  <c r="AB448"/>
  <c r="AA448"/>
  <c r="Z448"/>
  <c r="Y448"/>
  <c r="X448"/>
  <c r="W448"/>
  <c r="V448"/>
  <c r="U448"/>
  <c r="T448"/>
  <c r="P448"/>
  <c r="O448"/>
  <c r="N448"/>
  <c r="M448"/>
  <c r="L448"/>
  <c r="K448"/>
  <c r="J448"/>
  <c r="I448"/>
  <c r="H448"/>
  <c r="G448"/>
  <c r="F448"/>
  <c r="E448"/>
  <c r="D448"/>
  <c r="C448"/>
  <c r="B448"/>
  <c r="A448"/>
  <c r="R447"/>
  <c r="C447"/>
  <c r="A447"/>
  <c r="R446"/>
  <c r="C446"/>
  <c r="A446"/>
  <c r="AU445"/>
  <c r="AT445"/>
  <c r="AS445"/>
  <c r="AR445"/>
  <c r="AQ445"/>
  <c r="AP445"/>
  <c r="AO445"/>
  <c r="AN445"/>
  <c r="AM445"/>
  <c r="AL445"/>
  <c r="AK445"/>
  <c r="AJ445"/>
  <c r="AI445"/>
  <c r="AH445"/>
  <c r="AG445"/>
  <c r="AF445"/>
  <c r="AE445"/>
  <c r="AD445"/>
  <c r="AC445"/>
  <c r="AB445"/>
  <c r="AA445"/>
  <c r="Z445"/>
  <c r="Y445"/>
  <c r="X445"/>
  <c r="W445"/>
  <c r="V445"/>
  <c r="U445"/>
  <c r="T445"/>
  <c r="P445"/>
  <c r="O445"/>
  <c r="N445"/>
  <c r="M445"/>
  <c r="L445"/>
  <c r="K445"/>
  <c r="J445"/>
  <c r="I445"/>
  <c r="H445"/>
  <c r="G445"/>
  <c r="F445"/>
  <c r="E445"/>
  <c r="D445"/>
  <c r="C445"/>
  <c r="B445"/>
  <c r="A445"/>
  <c r="R444"/>
  <c r="O444"/>
  <c r="C444"/>
  <c r="A444"/>
  <c r="AU443"/>
  <c r="AT443"/>
  <c r="AS443"/>
  <c r="AR443"/>
  <c r="AQ443"/>
  <c r="AP443"/>
  <c r="AO443"/>
  <c r="AN443"/>
  <c r="AM443"/>
  <c r="AL443"/>
  <c r="AK443"/>
  <c r="AJ443"/>
  <c r="AI443"/>
  <c r="AH443"/>
  <c r="AG443"/>
  <c r="AF443"/>
  <c r="AE443"/>
  <c r="AD443"/>
  <c r="AC443"/>
  <c r="AB443"/>
  <c r="AA443"/>
  <c r="Z443"/>
  <c r="Y443"/>
  <c r="X443"/>
  <c r="W443"/>
  <c r="V443"/>
  <c r="U443"/>
  <c r="T443"/>
  <c r="P443"/>
  <c r="O443"/>
  <c r="N443"/>
  <c r="M443"/>
  <c r="L443"/>
  <c r="K443"/>
  <c r="J443"/>
  <c r="I443"/>
  <c r="H443"/>
  <c r="G443"/>
  <c r="F443"/>
  <c r="E443"/>
  <c r="D443"/>
  <c r="C443"/>
  <c r="B443"/>
  <c r="A443"/>
  <c r="AU442"/>
  <c r="AT442"/>
  <c r="AS442"/>
  <c r="AR442"/>
  <c r="AQ442"/>
  <c r="AP442"/>
  <c r="AO442"/>
  <c r="AN442"/>
  <c r="AM442"/>
  <c r="AL442"/>
  <c r="AK442"/>
  <c r="AJ442"/>
  <c r="AI442"/>
  <c r="AH442"/>
  <c r="AG442"/>
  <c r="AF442"/>
  <c r="AE442"/>
  <c r="AD442"/>
  <c r="AC442"/>
  <c r="AB442"/>
  <c r="AA442"/>
  <c r="Z442"/>
  <c r="Y442"/>
  <c r="X442"/>
  <c r="W442"/>
  <c r="V442"/>
  <c r="U442"/>
  <c r="T442"/>
  <c r="P442"/>
  <c r="O442"/>
  <c r="N442"/>
  <c r="M442"/>
  <c r="L442"/>
  <c r="K442"/>
  <c r="J442"/>
  <c r="I442"/>
  <c r="H442"/>
  <c r="G442"/>
  <c r="F442"/>
  <c r="E442"/>
  <c r="D442"/>
  <c r="C442"/>
  <c r="B442"/>
  <c r="AU441"/>
  <c r="AT441"/>
  <c r="AS441"/>
  <c r="AR441"/>
  <c r="AQ441"/>
  <c r="AP441"/>
  <c r="AO441"/>
  <c r="AN441"/>
  <c r="AM441"/>
  <c r="AL441"/>
  <c r="AK441"/>
  <c r="AJ441"/>
  <c r="AI441"/>
  <c r="AH441"/>
  <c r="AG441"/>
  <c r="AF441"/>
  <c r="AE441"/>
  <c r="AD441"/>
  <c r="AC441"/>
  <c r="AB441"/>
  <c r="AA441"/>
  <c r="Z441"/>
  <c r="Y441"/>
  <c r="X441"/>
  <c r="W441"/>
  <c r="V441"/>
  <c r="U441"/>
  <c r="T441"/>
  <c r="P441"/>
  <c r="O441"/>
  <c r="N441"/>
  <c r="M441"/>
  <c r="L441"/>
  <c r="K441"/>
  <c r="J441"/>
  <c r="I441"/>
  <c r="H441"/>
  <c r="G441"/>
  <c r="F441"/>
  <c r="E441"/>
  <c r="D441"/>
  <c r="C441"/>
  <c r="B441"/>
  <c r="A441"/>
  <c r="R440"/>
  <c r="O440"/>
  <c r="C440"/>
  <c r="A440"/>
  <c r="AU439"/>
  <c r="AT439"/>
  <c r="AS439"/>
  <c r="AR439"/>
  <c r="AQ439"/>
  <c r="AP439"/>
  <c r="AO439"/>
  <c r="AN439"/>
  <c r="AM439"/>
  <c r="AL439"/>
  <c r="AK439"/>
  <c r="AJ439"/>
  <c r="AI439"/>
  <c r="AH439"/>
  <c r="AG439"/>
  <c r="AF439"/>
  <c r="AE439"/>
  <c r="AD439"/>
  <c r="AC439"/>
  <c r="AB439"/>
  <c r="AA439"/>
  <c r="Z439"/>
  <c r="Y439"/>
  <c r="X439"/>
  <c r="W439"/>
  <c r="V439"/>
  <c r="U439"/>
  <c r="T439"/>
  <c r="P439"/>
  <c r="M439"/>
  <c r="L439"/>
  <c r="K439"/>
  <c r="J439"/>
  <c r="I439"/>
  <c r="H439"/>
  <c r="G439"/>
  <c r="F439"/>
  <c r="E439"/>
  <c r="D439"/>
  <c r="C439"/>
  <c r="B439"/>
  <c r="A439"/>
  <c r="AU438"/>
  <c r="AT438"/>
  <c r="AS438"/>
  <c r="AR438"/>
  <c r="AQ438"/>
  <c r="AP438"/>
  <c r="AO438"/>
  <c r="AN438"/>
  <c r="AM438"/>
  <c r="AL438"/>
  <c r="AK438"/>
  <c r="AJ438"/>
  <c r="AI438"/>
  <c r="AH438"/>
  <c r="AG438"/>
  <c r="AF438"/>
  <c r="AE438"/>
  <c r="AD438"/>
  <c r="AC438"/>
  <c r="AB438"/>
  <c r="AA438"/>
  <c r="Z438"/>
  <c r="Y438"/>
  <c r="X438"/>
  <c r="W438"/>
  <c r="V438"/>
  <c r="U438"/>
  <c r="T438"/>
  <c r="P438"/>
  <c r="O438"/>
  <c r="N438"/>
  <c r="M438"/>
  <c r="L438"/>
  <c r="K438"/>
  <c r="J438"/>
  <c r="I438"/>
  <c r="H438"/>
  <c r="G438"/>
  <c r="F438"/>
  <c r="E438"/>
  <c r="D438"/>
  <c r="C438"/>
  <c r="B438"/>
  <c r="A438"/>
  <c r="R437"/>
  <c r="C437"/>
  <c r="A437"/>
  <c r="AU436"/>
  <c r="AT436"/>
  <c r="AS436"/>
  <c r="AR436"/>
  <c r="AQ436"/>
  <c r="AP436"/>
  <c r="AO436"/>
  <c r="AN436"/>
  <c r="AM436"/>
  <c r="AL436"/>
  <c r="AK436"/>
  <c r="AJ436"/>
  <c r="AI436"/>
  <c r="AH436"/>
  <c r="AG436"/>
  <c r="AF436"/>
  <c r="AE436"/>
  <c r="AD436"/>
  <c r="AC436"/>
  <c r="AB436"/>
  <c r="AA436"/>
  <c r="Z436"/>
  <c r="Y436"/>
  <c r="X436"/>
  <c r="W436"/>
  <c r="V436"/>
  <c r="U436"/>
  <c r="T436"/>
  <c r="P436"/>
  <c r="O436"/>
  <c r="N436"/>
  <c r="M436"/>
  <c r="L436"/>
  <c r="K436"/>
  <c r="J436"/>
  <c r="I436"/>
  <c r="H436"/>
  <c r="G436"/>
  <c r="F436"/>
  <c r="E436"/>
  <c r="D436"/>
  <c r="C436"/>
  <c r="B436"/>
  <c r="A436"/>
  <c r="AU435"/>
  <c r="AT435"/>
  <c r="AS435"/>
  <c r="AR435"/>
  <c r="AQ435"/>
  <c r="AP435"/>
  <c r="AO435"/>
  <c r="AN435"/>
  <c r="AM435"/>
  <c r="AL435"/>
  <c r="AK435"/>
  <c r="AJ435"/>
  <c r="AI435"/>
  <c r="AH435"/>
  <c r="AG435"/>
  <c r="AF435"/>
  <c r="AE435"/>
  <c r="AD435"/>
  <c r="AC435"/>
  <c r="AB435"/>
  <c r="AA435"/>
  <c r="Z435"/>
  <c r="Y435"/>
  <c r="X435"/>
  <c r="W435"/>
  <c r="V435"/>
  <c r="U435"/>
  <c r="T435"/>
  <c r="P435"/>
  <c r="O435"/>
  <c r="N435"/>
  <c r="M435"/>
  <c r="L435"/>
  <c r="K435"/>
  <c r="J435"/>
  <c r="I435"/>
  <c r="H435"/>
  <c r="G435"/>
  <c r="F435"/>
  <c r="E435"/>
  <c r="D435"/>
  <c r="C435"/>
  <c r="B435"/>
  <c r="A435"/>
  <c r="AU434"/>
  <c r="AT434"/>
  <c r="AS434"/>
  <c r="AR434"/>
  <c r="AQ434"/>
  <c r="AP434"/>
  <c r="AO434"/>
  <c r="AN434"/>
  <c r="AM434"/>
  <c r="AL434"/>
  <c r="AK434"/>
  <c r="AJ434"/>
  <c r="AI434"/>
  <c r="AH434"/>
  <c r="AG434"/>
  <c r="AF434"/>
  <c r="AE434"/>
  <c r="AD434"/>
  <c r="AC434"/>
  <c r="AB434"/>
  <c r="AA434"/>
  <c r="Z434"/>
  <c r="Y434"/>
  <c r="X434"/>
  <c r="W434"/>
  <c r="V434"/>
  <c r="U434"/>
  <c r="T434"/>
  <c r="P434"/>
  <c r="O434"/>
  <c r="N434"/>
  <c r="M434"/>
  <c r="L434"/>
  <c r="K434"/>
  <c r="J434"/>
  <c r="I434"/>
  <c r="H434"/>
  <c r="G434"/>
  <c r="F434"/>
  <c r="E434"/>
  <c r="D434"/>
  <c r="C434"/>
  <c r="B434"/>
  <c r="A434"/>
  <c r="R433"/>
  <c r="O433"/>
  <c r="C433"/>
  <c r="B433"/>
  <c r="A433"/>
  <c r="R432"/>
  <c r="AQ431"/>
  <c r="AP431"/>
  <c r="AO431"/>
  <c r="AN431"/>
  <c r="AM431"/>
  <c r="AL431"/>
  <c r="AK431"/>
  <c r="AJ431"/>
  <c r="AI431"/>
  <c r="AH431"/>
  <c r="AG431"/>
  <c r="AF431"/>
  <c r="AE431"/>
  <c r="AD431"/>
  <c r="AC431"/>
  <c r="AB431"/>
  <c r="AA431"/>
  <c r="Y431"/>
  <c r="X431"/>
  <c r="K431"/>
  <c r="J431"/>
  <c r="I431"/>
  <c r="H431"/>
  <c r="G431"/>
  <c r="F431"/>
  <c r="E431"/>
  <c r="D431"/>
  <c r="C431"/>
  <c r="B431"/>
  <c r="A431"/>
  <c r="AU430"/>
  <c r="AT430"/>
  <c r="AS430"/>
  <c r="AR430"/>
  <c r="AQ430"/>
  <c r="AP430"/>
  <c r="AO430"/>
  <c r="AN430"/>
  <c r="AM430"/>
  <c r="AL430"/>
  <c r="AK430"/>
  <c r="AJ430"/>
  <c r="AI430"/>
  <c r="AH430"/>
  <c r="AG430"/>
  <c r="AF430"/>
  <c r="AE430"/>
  <c r="AD430"/>
  <c r="AC430"/>
  <c r="AB430"/>
  <c r="AA430"/>
  <c r="Z430"/>
  <c r="Y430"/>
  <c r="X430"/>
  <c r="W430"/>
  <c r="V430"/>
  <c r="U430"/>
  <c r="T430"/>
  <c r="P430"/>
  <c r="O430"/>
  <c r="N430"/>
  <c r="M430"/>
  <c r="L430"/>
  <c r="K430"/>
  <c r="J430"/>
  <c r="I430"/>
  <c r="H430"/>
  <c r="G430"/>
  <c r="F430"/>
  <c r="E430"/>
  <c r="D430"/>
  <c r="C430"/>
  <c r="B430"/>
  <c r="A430"/>
  <c r="AU429"/>
  <c r="AT429"/>
  <c r="AS429"/>
  <c r="AR429"/>
  <c r="AQ429"/>
  <c r="AP429"/>
  <c r="AO429"/>
  <c r="AN429"/>
  <c r="AM429"/>
  <c r="AL429"/>
  <c r="AK429"/>
  <c r="AJ429"/>
  <c r="AI429"/>
  <c r="AH429"/>
  <c r="AG429"/>
  <c r="AF429"/>
  <c r="AE429"/>
  <c r="AD429"/>
  <c r="AC429"/>
  <c r="AB429"/>
  <c r="AA429"/>
  <c r="Z429"/>
  <c r="Y429"/>
  <c r="X429"/>
  <c r="W429"/>
  <c r="V429"/>
  <c r="U429"/>
  <c r="T429"/>
  <c r="P429"/>
  <c r="O429"/>
  <c r="N429"/>
  <c r="M429"/>
  <c r="L429"/>
  <c r="K429"/>
  <c r="J429"/>
  <c r="I429"/>
  <c r="H429"/>
  <c r="G429"/>
  <c r="F429"/>
  <c r="E429"/>
  <c r="D429"/>
  <c r="C429"/>
  <c r="B429"/>
  <c r="A429"/>
  <c r="AU428"/>
  <c r="AT428"/>
  <c r="AS428"/>
  <c r="AR428"/>
  <c r="AQ428"/>
  <c r="AP428"/>
  <c r="AO428"/>
  <c r="AN428"/>
  <c r="AM428"/>
  <c r="AL428"/>
  <c r="AK428"/>
  <c r="AJ428"/>
  <c r="AI428"/>
  <c r="AH428"/>
  <c r="AG428"/>
  <c r="AF428"/>
  <c r="AE428"/>
  <c r="AD428"/>
  <c r="AC428"/>
  <c r="AB428"/>
  <c r="AA428"/>
  <c r="Z428"/>
  <c r="Y428"/>
  <c r="X428"/>
  <c r="W428"/>
  <c r="V428"/>
  <c r="U428"/>
  <c r="T428"/>
  <c r="P428"/>
  <c r="O428"/>
  <c r="N428"/>
  <c r="M428"/>
  <c r="L428"/>
  <c r="K428"/>
  <c r="J428"/>
  <c r="I428"/>
  <c r="H428"/>
  <c r="G428"/>
  <c r="F428"/>
  <c r="E428"/>
  <c r="D428"/>
  <c r="C428"/>
  <c r="B428"/>
  <c r="A428"/>
  <c r="AU427"/>
  <c r="AT427"/>
  <c r="AS427"/>
  <c r="AR427"/>
  <c r="AQ427"/>
  <c r="AP427"/>
  <c r="AO427"/>
  <c r="AN427"/>
  <c r="AM427"/>
  <c r="AL427"/>
  <c r="AK427"/>
  <c r="AJ427"/>
  <c r="AI427"/>
  <c r="AH427"/>
  <c r="AG427"/>
  <c r="AF427"/>
  <c r="AE427"/>
  <c r="AD427"/>
  <c r="AC427"/>
  <c r="AB427"/>
  <c r="AA427"/>
  <c r="Z427"/>
  <c r="Y427"/>
  <c r="X427"/>
  <c r="W427"/>
  <c r="V427"/>
  <c r="U427"/>
  <c r="T427"/>
  <c r="P427"/>
  <c r="O427"/>
  <c r="N427"/>
  <c r="M427"/>
  <c r="L427"/>
  <c r="K427"/>
  <c r="J427"/>
  <c r="I427"/>
  <c r="H427"/>
  <c r="G427"/>
  <c r="F427"/>
  <c r="E427"/>
  <c r="D427"/>
  <c r="C427"/>
  <c r="B427"/>
  <c r="A427"/>
  <c r="AU426"/>
  <c r="AT426"/>
  <c r="AS426"/>
  <c r="AR426"/>
  <c r="AQ426"/>
  <c r="AP426"/>
  <c r="AO426"/>
  <c r="AN426"/>
  <c r="AM426"/>
  <c r="AL426"/>
  <c r="AK426"/>
  <c r="AJ426"/>
  <c r="AI426"/>
  <c r="AH426"/>
  <c r="AG426"/>
  <c r="AF426"/>
  <c r="AE426"/>
  <c r="AD426"/>
  <c r="AC426"/>
  <c r="AB426"/>
  <c r="AA426"/>
  <c r="Z426"/>
  <c r="Y426"/>
  <c r="X426"/>
  <c r="W426"/>
  <c r="V426"/>
  <c r="U426"/>
  <c r="T426"/>
  <c r="P426"/>
  <c r="O426"/>
  <c r="N426"/>
  <c r="M426"/>
  <c r="L426"/>
  <c r="K426"/>
  <c r="J426"/>
  <c r="I426"/>
  <c r="H426"/>
  <c r="G426"/>
  <c r="F426"/>
  <c r="E426"/>
  <c r="D426"/>
  <c r="C426"/>
  <c r="B426"/>
  <c r="A426"/>
  <c r="R425"/>
  <c r="C425"/>
  <c r="A425"/>
  <c r="AU424"/>
  <c r="AT424"/>
  <c r="AS424"/>
  <c r="AR424"/>
  <c r="AQ424"/>
  <c r="AP424"/>
  <c r="AO424"/>
  <c r="AN424"/>
  <c r="AM424"/>
  <c r="AL424"/>
  <c r="AK424"/>
  <c r="AJ424"/>
  <c r="AI424"/>
  <c r="AH424"/>
  <c r="AG424"/>
  <c r="AF424"/>
  <c r="AE424"/>
  <c r="AD424"/>
  <c r="AC424"/>
  <c r="AB424"/>
  <c r="AA424"/>
  <c r="Z424"/>
  <c r="Y424"/>
  <c r="X424"/>
  <c r="W424"/>
  <c r="V424"/>
  <c r="U424"/>
  <c r="T424"/>
  <c r="P424"/>
  <c r="O424"/>
  <c r="N424"/>
  <c r="M424"/>
  <c r="L424"/>
  <c r="K424"/>
  <c r="J424"/>
  <c r="I424"/>
  <c r="H424"/>
  <c r="G424"/>
  <c r="F424"/>
  <c r="E424"/>
  <c r="D424"/>
  <c r="C424"/>
  <c r="B424"/>
  <c r="A424"/>
  <c r="R423"/>
  <c r="O423"/>
  <c r="C423"/>
  <c r="A423"/>
  <c r="AU422"/>
  <c r="AT422"/>
  <c r="AS422"/>
  <c r="AR422"/>
  <c r="AQ422"/>
  <c r="AP422"/>
  <c r="AO422"/>
  <c r="AN422"/>
  <c r="AM422"/>
  <c r="AL422"/>
  <c r="AK422"/>
  <c r="AJ422"/>
  <c r="AI422"/>
  <c r="AH422"/>
  <c r="AG422"/>
  <c r="AF422"/>
  <c r="AE422"/>
  <c r="AD422"/>
  <c r="AC422"/>
  <c r="AB422"/>
  <c r="AA422"/>
  <c r="Z422"/>
  <c r="Y422"/>
  <c r="X422"/>
  <c r="W422"/>
  <c r="V422"/>
  <c r="U422"/>
  <c r="T422"/>
  <c r="P422"/>
  <c r="O422"/>
  <c r="N422"/>
  <c r="M422"/>
  <c r="L422"/>
  <c r="K422"/>
  <c r="J422"/>
  <c r="I422"/>
  <c r="H422"/>
  <c r="G422"/>
  <c r="F422"/>
  <c r="E422"/>
  <c r="D422"/>
  <c r="C422"/>
  <c r="B422"/>
  <c r="AU421"/>
  <c r="AT421"/>
  <c r="AS421"/>
  <c r="AR421"/>
  <c r="AQ421"/>
  <c r="AP421"/>
  <c r="AO421"/>
  <c r="AN421"/>
  <c r="AM421"/>
  <c r="AL421"/>
  <c r="AK421"/>
  <c r="AJ421"/>
  <c r="AI421"/>
  <c r="AH421"/>
  <c r="AG421"/>
  <c r="AF421"/>
  <c r="AE421"/>
  <c r="AD421"/>
  <c r="AC421"/>
  <c r="AB421"/>
  <c r="AA421"/>
  <c r="Z421"/>
  <c r="Y421"/>
  <c r="X421"/>
  <c r="W421"/>
  <c r="V421"/>
  <c r="U421"/>
  <c r="T421"/>
  <c r="P421"/>
  <c r="O421"/>
  <c r="N421"/>
  <c r="M421"/>
  <c r="L421"/>
  <c r="K421"/>
  <c r="J421"/>
  <c r="I421"/>
  <c r="H421"/>
  <c r="G421"/>
  <c r="F421"/>
  <c r="E421"/>
  <c r="D421"/>
  <c r="C421"/>
  <c r="B421"/>
  <c r="A421"/>
  <c r="R420"/>
  <c r="O420"/>
  <c r="C420"/>
  <c r="A420"/>
  <c r="AU419"/>
  <c r="AT419"/>
  <c r="AS419"/>
  <c r="AR419"/>
  <c r="AQ419"/>
  <c r="AP419"/>
  <c r="AO419"/>
  <c r="AN419"/>
  <c r="AM419"/>
  <c r="AL419"/>
  <c r="AK419"/>
  <c r="AJ419"/>
  <c r="AI419"/>
  <c r="AH419"/>
  <c r="AG419"/>
  <c r="AF419"/>
  <c r="AE419"/>
  <c r="AD419"/>
  <c r="AC419"/>
  <c r="AB419"/>
  <c r="AA419"/>
  <c r="Z419"/>
  <c r="Y419"/>
  <c r="X419"/>
  <c r="W419"/>
  <c r="V419"/>
  <c r="U419"/>
  <c r="T419"/>
  <c r="P419"/>
  <c r="O419"/>
  <c r="O417" s="1"/>
  <c r="N419"/>
  <c r="M419"/>
  <c r="L419"/>
  <c r="K419"/>
  <c r="J419"/>
  <c r="I419"/>
  <c r="H419"/>
  <c r="G419"/>
  <c r="F419"/>
  <c r="E419"/>
  <c r="D419"/>
  <c r="C419"/>
  <c r="B419"/>
  <c r="AU418"/>
  <c r="AT418"/>
  <c r="AS418"/>
  <c r="AR418"/>
  <c r="AQ418"/>
  <c r="AP418"/>
  <c r="AO418"/>
  <c r="AN418"/>
  <c r="AM418"/>
  <c r="AL418"/>
  <c r="AK418"/>
  <c r="AJ418"/>
  <c r="AI418"/>
  <c r="AH418"/>
  <c r="AG418"/>
  <c r="AF418"/>
  <c r="AE418"/>
  <c r="AD418"/>
  <c r="AC418"/>
  <c r="AB418"/>
  <c r="AA418"/>
  <c r="Z418"/>
  <c r="Y418"/>
  <c r="X418"/>
  <c r="W418"/>
  <c r="V418"/>
  <c r="U418"/>
  <c r="T418"/>
  <c r="P418"/>
  <c r="O418"/>
  <c r="N418"/>
  <c r="M418"/>
  <c r="L418"/>
  <c r="K418"/>
  <c r="J418"/>
  <c r="I418"/>
  <c r="H418"/>
  <c r="G418"/>
  <c r="F418"/>
  <c r="E418"/>
  <c r="D418"/>
  <c r="C418"/>
  <c r="B418"/>
  <c r="A418"/>
  <c r="R417"/>
  <c r="C417"/>
  <c r="A417"/>
  <c r="AU416"/>
  <c r="AT416"/>
  <c r="AS416"/>
  <c r="AR416"/>
  <c r="AQ416"/>
  <c r="AP416"/>
  <c r="AO416"/>
  <c r="AN416"/>
  <c r="AM416"/>
  <c r="AL416"/>
  <c r="AK416"/>
  <c r="AJ416"/>
  <c r="AI416"/>
  <c r="AH416"/>
  <c r="AG416"/>
  <c r="AF416"/>
  <c r="AE416"/>
  <c r="AD416"/>
  <c r="AC416"/>
  <c r="AB416"/>
  <c r="AA416"/>
  <c r="Z416"/>
  <c r="Y416"/>
  <c r="X416"/>
  <c r="W416"/>
  <c r="V416"/>
  <c r="U416"/>
  <c r="T416"/>
  <c r="P416"/>
  <c r="O416"/>
  <c r="N416"/>
  <c r="M416"/>
  <c r="L416"/>
  <c r="K416"/>
  <c r="J416"/>
  <c r="I416"/>
  <c r="H416"/>
  <c r="G416"/>
  <c r="F416"/>
  <c r="E416"/>
  <c r="D416"/>
  <c r="C416"/>
  <c r="B416"/>
  <c r="AU415"/>
  <c r="AT415"/>
  <c r="AS415"/>
  <c r="AR415"/>
  <c r="AQ415"/>
  <c r="AP415"/>
  <c r="AO415"/>
  <c r="AN415"/>
  <c r="AM415"/>
  <c r="AL415"/>
  <c r="AK415"/>
  <c r="AJ415"/>
  <c r="AI415"/>
  <c r="AH415"/>
  <c r="AG415"/>
  <c r="AF415"/>
  <c r="AE415"/>
  <c r="AD415"/>
  <c r="AC415"/>
  <c r="AB415"/>
  <c r="AA415"/>
  <c r="Z415"/>
  <c r="Y415"/>
  <c r="X415"/>
  <c r="W415"/>
  <c r="V415"/>
  <c r="U415"/>
  <c r="T415"/>
  <c r="P415"/>
  <c r="O415"/>
  <c r="N415"/>
  <c r="M415"/>
  <c r="L415"/>
  <c r="K415"/>
  <c r="J415"/>
  <c r="I415"/>
  <c r="H415"/>
  <c r="G415"/>
  <c r="F415"/>
  <c r="E415"/>
  <c r="D415"/>
  <c r="C415"/>
  <c r="B415"/>
  <c r="A415"/>
  <c r="R414"/>
  <c r="O414"/>
  <c r="C414"/>
  <c r="A414"/>
  <c r="AU413"/>
  <c r="AP413"/>
  <c r="AN413"/>
  <c r="AM413"/>
  <c r="AL413"/>
  <c r="AJ413"/>
  <c r="AI413"/>
  <c r="AH413"/>
  <c r="AF413"/>
  <c r="AE413"/>
  <c r="AD413"/>
  <c r="AB413"/>
  <c r="AA413"/>
  <c r="Z413"/>
  <c r="X413"/>
  <c r="W413"/>
  <c r="P413"/>
  <c r="K413"/>
  <c r="J413"/>
  <c r="I413"/>
  <c r="H413"/>
  <c r="G413"/>
  <c r="F413"/>
  <c r="E413"/>
  <c r="D413"/>
  <c r="C413"/>
  <c r="B413"/>
  <c r="AU412"/>
  <c r="AP412"/>
  <c r="AN412"/>
  <c r="AM412"/>
  <c r="AL412"/>
  <c r="AJ412"/>
  <c r="AI412"/>
  <c r="AH412"/>
  <c r="AF412"/>
  <c r="AE412"/>
  <c r="AD412"/>
  <c r="AB412"/>
  <c r="AA412"/>
  <c r="Z412"/>
  <c r="X412"/>
  <c r="W412"/>
  <c r="P412"/>
  <c r="K412"/>
  <c r="J412"/>
  <c r="I412"/>
  <c r="H412"/>
  <c r="G412"/>
  <c r="F412"/>
  <c r="E412"/>
  <c r="D412"/>
  <c r="C412"/>
  <c r="B412"/>
  <c r="A412"/>
  <c r="AU411"/>
  <c r="AT411"/>
  <c r="AS411"/>
  <c r="AR411"/>
  <c r="AQ411"/>
  <c r="AP411"/>
  <c r="AO411"/>
  <c r="AN411"/>
  <c r="AM411"/>
  <c r="AL411"/>
  <c r="AK411"/>
  <c r="AJ411"/>
  <c r="AI411"/>
  <c r="AH411"/>
  <c r="AG411"/>
  <c r="AF411"/>
  <c r="AE411"/>
  <c r="AD411"/>
  <c r="AC411"/>
  <c r="AB411"/>
  <c r="AA411"/>
  <c r="Z411"/>
  <c r="Y411"/>
  <c r="X411"/>
  <c r="W411"/>
  <c r="V411"/>
  <c r="U411"/>
  <c r="T411"/>
  <c r="P411"/>
  <c r="O411"/>
  <c r="N411"/>
  <c r="M411"/>
  <c r="L411"/>
  <c r="K411"/>
  <c r="J411"/>
  <c r="I411"/>
  <c r="H411"/>
  <c r="G411"/>
  <c r="F411"/>
  <c r="E411"/>
  <c r="D411"/>
  <c r="C411"/>
  <c r="B411"/>
  <c r="AU410"/>
  <c r="AT410"/>
  <c r="AS410"/>
  <c r="AR410"/>
  <c r="AQ410"/>
  <c r="AP410"/>
  <c r="AO410"/>
  <c r="AN410"/>
  <c r="AM410"/>
  <c r="AL410"/>
  <c r="AK410"/>
  <c r="AJ410"/>
  <c r="AI410"/>
  <c r="AH410"/>
  <c r="AG410"/>
  <c r="AF410"/>
  <c r="AE410"/>
  <c r="AD410"/>
  <c r="AC410"/>
  <c r="AB410"/>
  <c r="AA410"/>
  <c r="Z410"/>
  <c r="Y410"/>
  <c r="X410"/>
  <c r="W410"/>
  <c r="V410"/>
  <c r="U410"/>
  <c r="T410"/>
  <c r="P410"/>
  <c r="M410"/>
  <c r="L410"/>
  <c r="K410"/>
  <c r="J410"/>
  <c r="I410"/>
  <c r="H410"/>
  <c r="G410"/>
  <c r="F410"/>
  <c r="E410"/>
  <c r="D410"/>
  <c r="C410"/>
  <c r="B410"/>
  <c r="A410"/>
  <c r="R409"/>
  <c r="C409"/>
  <c r="A409"/>
  <c r="AU408"/>
  <c r="AT408"/>
  <c r="AS408"/>
  <c r="AR408"/>
  <c r="AQ408"/>
  <c r="AP408"/>
  <c r="AO408"/>
  <c r="AN408"/>
  <c r="AM408"/>
  <c r="AL408"/>
  <c r="AK408"/>
  <c r="AJ408"/>
  <c r="AI408"/>
  <c r="AH408"/>
  <c r="AG408"/>
  <c r="AF408"/>
  <c r="AE408"/>
  <c r="AD408"/>
  <c r="AC408"/>
  <c r="AB408"/>
  <c r="AA408"/>
  <c r="Z408"/>
  <c r="Y408"/>
  <c r="X408"/>
  <c r="W408"/>
  <c r="V408"/>
  <c r="U408"/>
  <c r="T408"/>
  <c r="P408"/>
  <c r="O408"/>
  <c r="O407" s="1"/>
  <c r="N408"/>
  <c r="M408"/>
  <c r="L408"/>
  <c r="K408"/>
  <c r="J408"/>
  <c r="I408"/>
  <c r="H408"/>
  <c r="G408"/>
  <c r="F408"/>
  <c r="E408"/>
  <c r="D408"/>
  <c r="C408"/>
  <c r="B408"/>
  <c r="A408"/>
  <c r="R407"/>
  <c r="C407"/>
  <c r="A407"/>
  <c r="AU406"/>
  <c r="AT406"/>
  <c r="AS406"/>
  <c r="AR406"/>
  <c r="AQ406"/>
  <c r="AP406"/>
  <c r="AO406"/>
  <c r="AN406"/>
  <c r="AM406"/>
  <c r="AL406"/>
  <c r="AK406"/>
  <c r="AJ406"/>
  <c r="AI406"/>
  <c r="AH406"/>
  <c r="AG406"/>
  <c r="AF406"/>
  <c r="AE406"/>
  <c r="AD406"/>
  <c r="AC406"/>
  <c r="AB406"/>
  <c r="AA406"/>
  <c r="Z406"/>
  <c r="Y406"/>
  <c r="X406"/>
  <c r="W406"/>
  <c r="V406"/>
  <c r="U406"/>
  <c r="T406"/>
  <c r="P406"/>
  <c r="O406"/>
  <c r="N406"/>
  <c r="M406"/>
  <c r="L406"/>
  <c r="K406"/>
  <c r="J406"/>
  <c r="I406"/>
  <c r="H406"/>
  <c r="G406"/>
  <c r="F406"/>
  <c r="E406"/>
  <c r="D406"/>
  <c r="C406"/>
  <c r="B406"/>
  <c r="AU405"/>
  <c r="AT405"/>
  <c r="AS405"/>
  <c r="AR405"/>
  <c r="AQ405"/>
  <c r="AP405"/>
  <c r="AO405"/>
  <c r="AN405"/>
  <c r="AM405"/>
  <c r="AL405"/>
  <c r="AK405"/>
  <c r="AJ405"/>
  <c r="AI405"/>
  <c r="AH405"/>
  <c r="AG405"/>
  <c r="AF405"/>
  <c r="AE405"/>
  <c r="AD405"/>
  <c r="AC405"/>
  <c r="AB405"/>
  <c r="AA405"/>
  <c r="Z405"/>
  <c r="Y405"/>
  <c r="X405"/>
  <c r="W405"/>
  <c r="V405"/>
  <c r="U405"/>
  <c r="T405"/>
  <c r="P405"/>
  <c r="O405"/>
  <c r="O404" s="1"/>
  <c r="N405"/>
  <c r="M405"/>
  <c r="L405"/>
  <c r="K405"/>
  <c r="J405"/>
  <c r="I405"/>
  <c r="H405"/>
  <c r="G405"/>
  <c r="F405"/>
  <c r="E405"/>
  <c r="D405"/>
  <c r="C405"/>
  <c r="B405"/>
  <c r="A405"/>
  <c r="R404"/>
  <c r="C404"/>
  <c r="A404"/>
  <c r="AU403"/>
  <c r="AT403"/>
  <c r="AS403"/>
  <c r="AR403"/>
  <c r="AQ403"/>
  <c r="AP403"/>
  <c r="AO403"/>
  <c r="AN403"/>
  <c r="AM403"/>
  <c r="AL403"/>
  <c r="AK403"/>
  <c r="AJ403"/>
  <c r="AI403"/>
  <c r="AH403"/>
  <c r="AG403"/>
  <c r="AF403"/>
  <c r="AE403"/>
  <c r="AD403"/>
  <c r="AC403"/>
  <c r="AB403"/>
  <c r="AA403"/>
  <c r="Z403"/>
  <c r="Y403"/>
  <c r="X403"/>
  <c r="W403"/>
  <c r="V403"/>
  <c r="U403"/>
  <c r="T403"/>
  <c r="P403"/>
  <c r="O403"/>
  <c r="N403"/>
  <c r="M403"/>
  <c r="L403"/>
  <c r="K403"/>
  <c r="J403"/>
  <c r="I403"/>
  <c r="H403"/>
  <c r="G403"/>
  <c r="F403"/>
  <c r="E403"/>
  <c r="D403"/>
  <c r="C403"/>
  <c r="B403"/>
  <c r="A403"/>
  <c r="AU402"/>
  <c r="AT402"/>
  <c r="AS402"/>
  <c r="AR402"/>
  <c r="AQ402"/>
  <c r="AP402"/>
  <c r="AO402"/>
  <c r="AN402"/>
  <c r="AM402"/>
  <c r="AL402"/>
  <c r="AK402"/>
  <c r="AJ402"/>
  <c r="AI402"/>
  <c r="AH402"/>
  <c r="AG402"/>
  <c r="AF402"/>
  <c r="AE402"/>
  <c r="AD402"/>
  <c r="AC402"/>
  <c r="AB402"/>
  <c r="AA402"/>
  <c r="Z402"/>
  <c r="Y402"/>
  <c r="X402"/>
  <c r="W402"/>
  <c r="V402"/>
  <c r="U402"/>
  <c r="T402"/>
  <c r="P402"/>
  <c r="M402"/>
  <c r="L402"/>
  <c r="K402"/>
  <c r="J402"/>
  <c r="I402"/>
  <c r="H402"/>
  <c r="G402"/>
  <c r="F402"/>
  <c r="E402"/>
  <c r="D402"/>
  <c r="C402"/>
  <c r="B402"/>
  <c r="A402"/>
  <c r="AU401"/>
  <c r="AT401"/>
  <c r="AS401"/>
  <c r="AR401"/>
  <c r="AQ401"/>
  <c r="AP401"/>
  <c r="AO401"/>
  <c r="AN401"/>
  <c r="AM401"/>
  <c r="AL401"/>
  <c r="AK401"/>
  <c r="AJ401"/>
  <c r="AI401"/>
  <c r="AH401"/>
  <c r="AG401"/>
  <c r="AF401"/>
  <c r="AE401"/>
  <c r="AD401"/>
  <c r="AC401"/>
  <c r="AB401"/>
  <c r="AA401"/>
  <c r="Z401"/>
  <c r="Y401"/>
  <c r="X401"/>
  <c r="W401"/>
  <c r="V401"/>
  <c r="U401"/>
  <c r="T401"/>
  <c r="P401"/>
  <c r="M401"/>
  <c r="L401"/>
  <c r="K401"/>
  <c r="J401"/>
  <c r="I401"/>
  <c r="H401"/>
  <c r="G401"/>
  <c r="F401"/>
  <c r="E401"/>
  <c r="D401"/>
  <c r="C401"/>
  <c r="B401"/>
  <c r="A401"/>
  <c r="AU400"/>
  <c r="AT400"/>
  <c r="AS400"/>
  <c r="AR400"/>
  <c r="AQ400"/>
  <c r="AP400"/>
  <c r="AO400"/>
  <c r="AN400"/>
  <c r="AM400"/>
  <c r="AL400"/>
  <c r="AK400"/>
  <c r="AJ400"/>
  <c r="AI400"/>
  <c r="AH400"/>
  <c r="AG400"/>
  <c r="AF400"/>
  <c r="AE400"/>
  <c r="AD400"/>
  <c r="AC400"/>
  <c r="AB400"/>
  <c r="AA400"/>
  <c r="Z400"/>
  <c r="Y400"/>
  <c r="X400"/>
  <c r="W400"/>
  <c r="V400"/>
  <c r="U400"/>
  <c r="T400"/>
  <c r="P400"/>
  <c r="M400"/>
  <c r="L400"/>
  <c r="K400"/>
  <c r="J400"/>
  <c r="I400"/>
  <c r="H400"/>
  <c r="G400"/>
  <c r="F400"/>
  <c r="E400"/>
  <c r="D400"/>
  <c r="C400"/>
  <c r="B400"/>
  <c r="A400"/>
  <c r="AU399"/>
  <c r="AT399"/>
  <c r="AS399"/>
  <c r="AR399"/>
  <c r="AQ399"/>
  <c r="AP399"/>
  <c r="AO399"/>
  <c r="AN399"/>
  <c r="AM399"/>
  <c r="AL399"/>
  <c r="AK399"/>
  <c r="AJ399"/>
  <c r="AI399"/>
  <c r="AH399"/>
  <c r="AG399"/>
  <c r="AF399"/>
  <c r="AE399"/>
  <c r="AD399"/>
  <c r="AC399"/>
  <c r="AB399"/>
  <c r="AA399"/>
  <c r="Z399"/>
  <c r="Y399"/>
  <c r="X399"/>
  <c r="W399"/>
  <c r="V399"/>
  <c r="U399"/>
  <c r="T399"/>
  <c r="P399"/>
  <c r="O399"/>
  <c r="N399"/>
  <c r="M399"/>
  <c r="L399"/>
  <c r="K399"/>
  <c r="J399"/>
  <c r="I399"/>
  <c r="H399"/>
  <c r="G399"/>
  <c r="F399"/>
  <c r="E399"/>
  <c r="D399"/>
  <c r="C399"/>
  <c r="B399"/>
  <c r="A399"/>
  <c r="AU398"/>
  <c r="AT398"/>
  <c r="AS398"/>
  <c r="AR398"/>
  <c r="AQ398"/>
  <c r="AP398"/>
  <c r="AO398"/>
  <c r="AN398"/>
  <c r="AM398"/>
  <c r="AL398"/>
  <c r="AK398"/>
  <c r="AJ398"/>
  <c r="AI398"/>
  <c r="AH398"/>
  <c r="AG398"/>
  <c r="AF398"/>
  <c r="AE398"/>
  <c r="AD398"/>
  <c r="AC398"/>
  <c r="AB398"/>
  <c r="AA398"/>
  <c r="Z398"/>
  <c r="Y398"/>
  <c r="X398"/>
  <c r="W398"/>
  <c r="V398"/>
  <c r="U398"/>
  <c r="T398"/>
  <c r="P398"/>
  <c r="M398"/>
  <c r="L398"/>
  <c r="K398"/>
  <c r="J398"/>
  <c r="I398"/>
  <c r="H398"/>
  <c r="G398"/>
  <c r="F398"/>
  <c r="E398"/>
  <c r="D398"/>
  <c r="C398"/>
  <c r="B398"/>
  <c r="A398"/>
  <c r="R397"/>
  <c r="C397"/>
  <c r="A397"/>
  <c r="AU396"/>
  <c r="AT396"/>
  <c r="AS396"/>
  <c r="AR396"/>
  <c r="AQ396"/>
  <c r="AP396"/>
  <c r="AO396"/>
  <c r="AN396"/>
  <c r="AM396"/>
  <c r="AL396"/>
  <c r="AK396"/>
  <c r="AJ396"/>
  <c r="AI396"/>
  <c r="AH396"/>
  <c r="AG396"/>
  <c r="AF396"/>
  <c r="AE396"/>
  <c r="AD396"/>
  <c r="AC396"/>
  <c r="AB396"/>
  <c r="AA396"/>
  <c r="Z396"/>
  <c r="Y396"/>
  <c r="X396"/>
  <c r="W396"/>
  <c r="V396"/>
  <c r="U396"/>
  <c r="T396"/>
  <c r="P396"/>
  <c r="O396"/>
  <c r="N396"/>
  <c r="M396"/>
  <c r="L396"/>
  <c r="K396"/>
  <c r="J396"/>
  <c r="I396"/>
  <c r="H396"/>
  <c r="G396"/>
  <c r="F396"/>
  <c r="E396"/>
  <c r="D396"/>
  <c r="C396"/>
  <c r="B396"/>
  <c r="A396"/>
  <c r="R395"/>
  <c r="O395"/>
  <c r="C395"/>
  <c r="A395"/>
  <c r="R394"/>
  <c r="AU393"/>
  <c r="AT393"/>
  <c r="AS393"/>
  <c r="AR393"/>
  <c r="AQ393"/>
  <c r="AP393"/>
  <c r="AO393"/>
  <c r="AN393"/>
  <c r="AM393"/>
  <c r="AL393"/>
  <c r="AK393"/>
  <c r="AJ393"/>
  <c r="AI393"/>
  <c r="AH393"/>
  <c r="AG393"/>
  <c r="AF393"/>
  <c r="AE393"/>
  <c r="AD393"/>
  <c r="AC393"/>
  <c r="AB393"/>
  <c r="AA393"/>
  <c r="Z393"/>
  <c r="Y393"/>
  <c r="W393"/>
  <c r="V393"/>
  <c r="U393"/>
  <c r="T393"/>
  <c r="P393"/>
  <c r="O393"/>
  <c r="N393"/>
  <c r="M393"/>
  <c r="L393"/>
  <c r="K393"/>
  <c r="J393"/>
  <c r="I393"/>
  <c r="H393"/>
  <c r="G393"/>
  <c r="F393"/>
  <c r="C393"/>
  <c r="B393"/>
  <c r="A393"/>
  <c r="AU392"/>
  <c r="AT392"/>
  <c r="AS392"/>
  <c r="AR392"/>
  <c r="AQ392"/>
  <c r="AP392"/>
  <c r="AO392"/>
  <c r="AN392"/>
  <c r="AM392"/>
  <c r="AL392"/>
  <c r="AK392"/>
  <c r="AJ392"/>
  <c r="AI392"/>
  <c r="AH392"/>
  <c r="AG392"/>
  <c r="AF392"/>
  <c r="AE392"/>
  <c r="AD392"/>
  <c r="AC392"/>
  <c r="AB392"/>
  <c r="AA392"/>
  <c r="Z392"/>
  <c r="Y392"/>
  <c r="X392"/>
  <c r="W392"/>
  <c r="V392"/>
  <c r="U392"/>
  <c r="T392"/>
  <c r="P392"/>
  <c r="O392"/>
  <c r="N392"/>
  <c r="M392"/>
  <c r="L392"/>
  <c r="K392"/>
  <c r="J392"/>
  <c r="I392"/>
  <c r="H392"/>
  <c r="G392"/>
  <c r="F392"/>
  <c r="C392"/>
  <c r="B392"/>
  <c r="A392"/>
  <c r="AU391"/>
  <c r="AT391"/>
  <c r="AS391"/>
  <c r="AR391"/>
  <c r="AQ391"/>
  <c r="AP391"/>
  <c r="AO391"/>
  <c r="AN391"/>
  <c r="AM391"/>
  <c r="AL391"/>
  <c r="AK391"/>
  <c r="AJ391"/>
  <c r="AI391"/>
  <c r="AH391"/>
  <c r="AG391"/>
  <c r="AF391"/>
  <c r="AE391"/>
  <c r="AD391"/>
  <c r="AC391"/>
  <c r="AB391"/>
  <c r="AA391"/>
  <c r="Z391"/>
  <c r="Y391"/>
  <c r="X391"/>
  <c r="W391"/>
  <c r="V391"/>
  <c r="U391"/>
  <c r="T391"/>
  <c r="P391"/>
  <c r="O391"/>
  <c r="N391"/>
  <c r="M391"/>
  <c r="L391"/>
  <c r="K391"/>
  <c r="J391"/>
  <c r="I391"/>
  <c r="H391"/>
  <c r="G391"/>
  <c r="F391"/>
  <c r="C391"/>
  <c r="B391"/>
  <c r="A391"/>
  <c r="R390"/>
  <c r="O390"/>
  <c r="C390"/>
  <c r="A390"/>
  <c r="AU389"/>
  <c r="AT389"/>
  <c r="AS389"/>
  <c r="AR389"/>
  <c r="AQ389"/>
  <c r="AP389"/>
  <c r="AO389"/>
  <c r="AN389"/>
  <c r="AM389"/>
  <c r="AL389"/>
  <c r="AK389"/>
  <c r="AJ389"/>
  <c r="AI389"/>
  <c r="AH389"/>
  <c r="AG389"/>
  <c r="AF389"/>
  <c r="AE389"/>
  <c r="AD389"/>
  <c r="AC389"/>
  <c r="AB389"/>
  <c r="AA389"/>
  <c r="Z389"/>
  <c r="Y389"/>
  <c r="X389"/>
  <c r="W389"/>
  <c r="V389"/>
  <c r="U389"/>
  <c r="T389"/>
  <c r="P389"/>
  <c r="O389"/>
  <c r="N389"/>
  <c r="M389"/>
  <c r="L389"/>
  <c r="K389"/>
  <c r="J389"/>
  <c r="I389"/>
  <c r="H389"/>
  <c r="G389"/>
  <c r="F389"/>
  <c r="E389"/>
  <c r="D389"/>
  <c r="C389"/>
  <c r="B389"/>
  <c r="AU388"/>
  <c r="AT388"/>
  <c r="AS388"/>
  <c r="AR388"/>
  <c r="AQ388"/>
  <c r="AP388"/>
  <c r="AO388"/>
  <c r="AN388"/>
  <c r="AM388"/>
  <c r="AL388"/>
  <c r="AK388"/>
  <c r="AJ388"/>
  <c r="AI388"/>
  <c r="AH388"/>
  <c r="AG388"/>
  <c r="AF388"/>
  <c r="AE388"/>
  <c r="AD388"/>
  <c r="AC388"/>
  <c r="AB388"/>
  <c r="AA388"/>
  <c r="Z388"/>
  <c r="Y388"/>
  <c r="X388"/>
  <c r="W388"/>
  <c r="V388"/>
  <c r="U388"/>
  <c r="T388"/>
  <c r="P388"/>
  <c r="O388"/>
  <c r="N388"/>
  <c r="M388"/>
  <c r="L388"/>
  <c r="K388"/>
  <c r="J388"/>
  <c r="I388"/>
  <c r="H388"/>
  <c r="G388"/>
  <c r="F388"/>
  <c r="E388"/>
  <c r="D388"/>
  <c r="C388"/>
  <c r="B388"/>
  <c r="AU387"/>
  <c r="AT387"/>
  <c r="AS387"/>
  <c r="AR387"/>
  <c r="AQ387"/>
  <c r="AP387"/>
  <c r="AO387"/>
  <c r="AN387"/>
  <c r="AM387"/>
  <c r="AL387"/>
  <c r="AK387"/>
  <c r="AJ387"/>
  <c r="AI387"/>
  <c r="AH387"/>
  <c r="AG387"/>
  <c r="AF387"/>
  <c r="AE387"/>
  <c r="AD387"/>
  <c r="AC387"/>
  <c r="AB387"/>
  <c r="AA387"/>
  <c r="Z387"/>
  <c r="Y387"/>
  <c r="X387"/>
  <c r="W387"/>
  <c r="V387"/>
  <c r="U387"/>
  <c r="T387"/>
  <c r="P387"/>
  <c r="O387"/>
  <c r="O386" s="1"/>
  <c r="N387"/>
  <c r="M387"/>
  <c r="L387"/>
  <c r="K387"/>
  <c r="J387"/>
  <c r="I387"/>
  <c r="H387"/>
  <c r="G387"/>
  <c r="F387"/>
  <c r="E387"/>
  <c r="D387"/>
  <c r="C387"/>
  <c r="B387"/>
  <c r="A387"/>
  <c r="R386"/>
  <c r="C386"/>
  <c r="A386"/>
  <c r="AU385"/>
  <c r="AT385"/>
  <c r="AS385"/>
  <c r="AR385"/>
  <c r="AQ385"/>
  <c r="AP385"/>
  <c r="AO385"/>
  <c r="AN385"/>
  <c r="AM385"/>
  <c r="AL385"/>
  <c r="AK385"/>
  <c r="AJ385"/>
  <c r="AI385"/>
  <c r="AH385"/>
  <c r="AG385"/>
  <c r="AF385"/>
  <c r="AE385"/>
  <c r="AD385"/>
  <c r="AC385"/>
  <c r="AB385"/>
  <c r="AA385"/>
  <c r="Z385"/>
  <c r="Y385"/>
  <c r="X385"/>
  <c r="W385"/>
  <c r="V385"/>
  <c r="U385"/>
  <c r="T385"/>
  <c r="P385"/>
  <c r="O385"/>
  <c r="N385"/>
  <c r="M385"/>
  <c r="L385"/>
  <c r="K385"/>
  <c r="J385"/>
  <c r="I385"/>
  <c r="H385"/>
  <c r="G385"/>
  <c r="F385"/>
  <c r="E385"/>
  <c r="D385"/>
  <c r="C385"/>
  <c r="B385"/>
  <c r="AU384"/>
  <c r="AT384"/>
  <c r="AS384"/>
  <c r="AR384"/>
  <c r="AQ384"/>
  <c r="AP384"/>
  <c r="AO384"/>
  <c r="AN384"/>
  <c r="AM384"/>
  <c r="AL384"/>
  <c r="AK384"/>
  <c r="AJ384"/>
  <c r="AI384"/>
  <c r="AH384"/>
  <c r="AG384"/>
  <c r="AF384"/>
  <c r="AE384"/>
  <c r="AD384"/>
  <c r="AC384"/>
  <c r="AB384"/>
  <c r="AA384"/>
  <c r="Z384"/>
  <c r="Y384"/>
  <c r="X384"/>
  <c r="W384"/>
  <c r="V384"/>
  <c r="U384"/>
  <c r="T384"/>
  <c r="P384"/>
  <c r="O384"/>
  <c r="N384"/>
  <c r="M384"/>
  <c r="L384"/>
  <c r="K384"/>
  <c r="J384"/>
  <c r="I384"/>
  <c r="H384"/>
  <c r="G384"/>
  <c r="F384"/>
  <c r="E384"/>
  <c r="D384"/>
  <c r="C384"/>
  <c r="B384"/>
  <c r="A384"/>
  <c r="R383"/>
  <c r="O383"/>
  <c r="C383"/>
  <c r="A383"/>
  <c r="AU382"/>
  <c r="AP382"/>
  <c r="AO382"/>
  <c r="AN382"/>
  <c r="AM382"/>
  <c r="AL382"/>
  <c r="AK382"/>
  <c r="AJ382"/>
  <c r="AI382"/>
  <c r="AH382"/>
  <c r="AG382"/>
  <c r="AF382"/>
  <c r="AE382"/>
  <c r="AD382"/>
  <c r="AC382"/>
  <c r="AB382"/>
  <c r="AA382"/>
  <c r="Z382"/>
  <c r="X382"/>
  <c r="W382"/>
  <c r="K382"/>
  <c r="J382"/>
  <c r="I382"/>
  <c r="H382"/>
  <c r="G382"/>
  <c r="F382"/>
  <c r="E382"/>
  <c r="D382"/>
  <c r="C382"/>
  <c r="B382"/>
  <c r="AU381"/>
  <c r="AT381"/>
  <c r="AS381"/>
  <c r="AR381"/>
  <c r="AQ381"/>
  <c r="AP381"/>
  <c r="AO381"/>
  <c r="AN381"/>
  <c r="AM381"/>
  <c r="AL381"/>
  <c r="AK381"/>
  <c r="AJ381"/>
  <c r="AI381"/>
  <c r="AH381"/>
  <c r="AG381"/>
  <c r="AF381"/>
  <c r="AE381"/>
  <c r="AD381"/>
  <c r="AC381"/>
  <c r="AB381"/>
  <c r="AA381"/>
  <c r="Z381"/>
  <c r="Y381"/>
  <c r="X381"/>
  <c r="W381"/>
  <c r="V381"/>
  <c r="U381"/>
  <c r="T381"/>
  <c r="P381"/>
  <c r="O381"/>
  <c r="N381"/>
  <c r="M381"/>
  <c r="L381"/>
  <c r="K381"/>
  <c r="J381"/>
  <c r="I381"/>
  <c r="H381"/>
  <c r="G381"/>
  <c r="F381"/>
  <c r="E381"/>
  <c r="D381"/>
  <c r="C381"/>
  <c r="B381"/>
  <c r="AU380"/>
  <c r="AT380"/>
  <c r="AS380"/>
  <c r="AR380"/>
  <c r="AQ380"/>
  <c r="AP380"/>
  <c r="AO380"/>
  <c r="AN380"/>
  <c r="AM380"/>
  <c r="AL380"/>
  <c r="AK380"/>
  <c r="AJ380"/>
  <c r="AI380"/>
  <c r="AH380"/>
  <c r="AG380"/>
  <c r="AF380"/>
  <c r="AE380"/>
  <c r="AD380"/>
  <c r="AC380"/>
  <c r="AB380"/>
  <c r="AA380"/>
  <c r="Z380"/>
  <c r="Y380"/>
  <c r="X380"/>
  <c r="W380"/>
  <c r="V380"/>
  <c r="U380"/>
  <c r="T380"/>
  <c r="P380"/>
  <c r="O380"/>
  <c r="N380"/>
  <c r="M380"/>
  <c r="L380"/>
  <c r="K380"/>
  <c r="J380"/>
  <c r="I380"/>
  <c r="H380"/>
  <c r="G380"/>
  <c r="F380"/>
  <c r="E380"/>
  <c r="D380"/>
  <c r="C380"/>
  <c r="B380"/>
  <c r="AU379"/>
  <c r="AT379"/>
  <c r="AS379"/>
  <c r="AR379"/>
  <c r="AQ379"/>
  <c r="AP379"/>
  <c r="AO379"/>
  <c r="AN379"/>
  <c r="AM379"/>
  <c r="AL379"/>
  <c r="AK379"/>
  <c r="AJ379"/>
  <c r="AI379"/>
  <c r="AH379"/>
  <c r="AG379"/>
  <c r="AF379"/>
  <c r="AE379"/>
  <c r="AD379"/>
  <c r="AC379"/>
  <c r="AB379"/>
  <c r="AA379"/>
  <c r="Z379"/>
  <c r="Y379"/>
  <c r="X379"/>
  <c r="W379"/>
  <c r="V379"/>
  <c r="U379"/>
  <c r="T379"/>
  <c r="P379"/>
  <c r="O379"/>
  <c r="N379"/>
  <c r="M379"/>
  <c r="L379"/>
  <c r="K379"/>
  <c r="J379"/>
  <c r="I379"/>
  <c r="H379"/>
  <c r="G379"/>
  <c r="F379"/>
  <c r="E379"/>
  <c r="D379"/>
  <c r="C379"/>
  <c r="B379"/>
  <c r="A379"/>
  <c r="R378"/>
  <c r="C378"/>
  <c r="A378"/>
  <c r="R377"/>
  <c r="AU376"/>
  <c r="AT376"/>
  <c r="AS376"/>
  <c r="AR376"/>
  <c r="AQ376"/>
  <c r="AP376"/>
  <c r="AO376"/>
  <c r="AN376"/>
  <c r="AM376"/>
  <c r="AL376"/>
  <c r="AK376"/>
  <c r="AJ376"/>
  <c r="AI376"/>
  <c r="AH376"/>
  <c r="AG376"/>
  <c r="AF376"/>
  <c r="AE376"/>
  <c r="AD376"/>
  <c r="AC376"/>
  <c r="AB376"/>
  <c r="AA376"/>
  <c r="Z376"/>
  <c r="Y376"/>
  <c r="X376"/>
  <c r="W376"/>
  <c r="V376"/>
  <c r="U376"/>
  <c r="T376"/>
  <c r="P376"/>
  <c r="O376"/>
  <c r="N376"/>
  <c r="M376"/>
  <c r="L376"/>
  <c r="K376"/>
  <c r="J376"/>
  <c r="I376"/>
  <c r="H376"/>
  <c r="G376"/>
  <c r="F376"/>
  <c r="E376"/>
  <c r="D376"/>
  <c r="C376"/>
  <c r="B376"/>
  <c r="AU375"/>
  <c r="AT375"/>
  <c r="AS375"/>
  <c r="AR375"/>
  <c r="AQ375"/>
  <c r="AP375"/>
  <c r="AO375"/>
  <c r="AN375"/>
  <c r="AM375"/>
  <c r="AL375"/>
  <c r="AK375"/>
  <c r="AJ375"/>
  <c r="AI375"/>
  <c r="AH375"/>
  <c r="AG375"/>
  <c r="AF375"/>
  <c r="AE375"/>
  <c r="AD375"/>
  <c r="AC375"/>
  <c r="AB375"/>
  <c r="AA375"/>
  <c r="Z375"/>
  <c r="Y375"/>
  <c r="X375"/>
  <c r="W375"/>
  <c r="V375"/>
  <c r="U375"/>
  <c r="T375"/>
  <c r="P375"/>
  <c r="O375"/>
  <c r="N375"/>
  <c r="M375"/>
  <c r="L375"/>
  <c r="K375"/>
  <c r="J375"/>
  <c r="I375"/>
  <c r="H375"/>
  <c r="G375"/>
  <c r="F375"/>
  <c r="E375"/>
  <c r="D375"/>
  <c r="C375"/>
  <c r="B375"/>
  <c r="AU374"/>
  <c r="AT374"/>
  <c r="AS374"/>
  <c r="AR374"/>
  <c r="AQ374"/>
  <c r="AP374"/>
  <c r="AO374"/>
  <c r="AN374"/>
  <c r="AM374"/>
  <c r="AL374"/>
  <c r="AK374"/>
  <c r="AJ374"/>
  <c r="AI374"/>
  <c r="AH374"/>
  <c r="AG374"/>
  <c r="AF374"/>
  <c r="AE374"/>
  <c r="AD374"/>
  <c r="AC374"/>
  <c r="AB374"/>
  <c r="AA374"/>
  <c r="Z374"/>
  <c r="Y374"/>
  <c r="X374"/>
  <c r="W374"/>
  <c r="V374"/>
  <c r="U374"/>
  <c r="T374"/>
  <c r="P374"/>
  <c r="O374"/>
  <c r="N374"/>
  <c r="M374"/>
  <c r="L374"/>
  <c r="K374"/>
  <c r="J374"/>
  <c r="I374"/>
  <c r="H374"/>
  <c r="G374"/>
  <c r="F374"/>
  <c r="E374"/>
  <c r="D374"/>
  <c r="C374"/>
  <c r="B374"/>
  <c r="AU373"/>
  <c r="AT373"/>
  <c r="AS373"/>
  <c r="AR373"/>
  <c r="AQ373"/>
  <c r="AP373"/>
  <c r="AO373"/>
  <c r="AN373"/>
  <c r="AM373"/>
  <c r="AL373"/>
  <c r="AK373"/>
  <c r="AJ373"/>
  <c r="AI373"/>
  <c r="AH373"/>
  <c r="AG373"/>
  <c r="AF373"/>
  <c r="AE373"/>
  <c r="AD373"/>
  <c r="AC373"/>
  <c r="AB373"/>
  <c r="AA373"/>
  <c r="Z373"/>
  <c r="Y373"/>
  <c r="X373"/>
  <c r="W373"/>
  <c r="V373"/>
  <c r="U373"/>
  <c r="T373"/>
  <c r="P373"/>
  <c r="O373"/>
  <c r="N373"/>
  <c r="M373"/>
  <c r="L373"/>
  <c r="K373"/>
  <c r="J373"/>
  <c r="I373"/>
  <c r="H373"/>
  <c r="G373"/>
  <c r="F373"/>
  <c r="E373"/>
  <c r="D373"/>
  <c r="C373"/>
  <c r="B373"/>
  <c r="AU372"/>
  <c r="AT372"/>
  <c r="AS372"/>
  <c r="AR372"/>
  <c r="AQ372"/>
  <c r="AP372"/>
  <c r="AO372"/>
  <c r="AN372"/>
  <c r="AM372"/>
  <c r="AL372"/>
  <c r="AK372"/>
  <c r="AJ372"/>
  <c r="AI372"/>
  <c r="AH372"/>
  <c r="AG372"/>
  <c r="AF372"/>
  <c r="AE372"/>
  <c r="AD372"/>
  <c r="AC372"/>
  <c r="AB372"/>
  <c r="AA372"/>
  <c r="Z372"/>
  <c r="Y372"/>
  <c r="X372"/>
  <c r="W372"/>
  <c r="V372"/>
  <c r="U372"/>
  <c r="T372"/>
  <c r="P372"/>
  <c r="O372"/>
  <c r="N372"/>
  <c r="M372"/>
  <c r="L372"/>
  <c r="K372"/>
  <c r="J372"/>
  <c r="I372"/>
  <c r="H372"/>
  <c r="G372"/>
  <c r="F372"/>
  <c r="E372"/>
  <c r="D372"/>
  <c r="C372"/>
  <c r="B372"/>
  <c r="AU371"/>
  <c r="AT371"/>
  <c r="AS371"/>
  <c r="AR371"/>
  <c r="AQ371"/>
  <c r="AP371"/>
  <c r="AO371"/>
  <c r="AN371"/>
  <c r="AM371"/>
  <c r="AL371"/>
  <c r="AK371"/>
  <c r="AJ371"/>
  <c r="AI371"/>
  <c r="AH371"/>
  <c r="AG371"/>
  <c r="AF371"/>
  <c r="AE371"/>
  <c r="AD371"/>
  <c r="AC371"/>
  <c r="AB371"/>
  <c r="AA371"/>
  <c r="Z371"/>
  <c r="Y371"/>
  <c r="X371"/>
  <c r="W371"/>
  <c r="V371"/>
  <c r="U371"/>
  <c r="T371"/>
  <c r="P371"/>
  <c r="O371"/>
  <c r="O370" s="1"/>
  <c r="N371"/>
  <c r="M371"/>
  <c r="L371"/>
  <c r="K371"/>
  <c r="J371"/>
  <c r="I371"/>
  <c r="H371"/>
  <c r="G371"/>
  <c r="F371"/>
  <c r="E371"/>
  <c r="D371"/>
  <c r="C371"/>
  <c r="B371"/>
  <c r="A371"/>
  <c r="R370"/>
  <c r="C370"/>
  <c r="A370"/>
  <c r="AU369"/>
  <c r="AT369"/>
  <c r="AS369"/>
  <c r="AR369"/>
  <c r="AQ369"/>
  <c r="AP369"/>
  <c r="AO369"/>
  <c r="AN369"/>
  <c r="AM369"/>
  <c r="AL369"/>
  <c r="AK369"/>
  <c r="AJ369"/>
  <c r="AI369"/>
  <c r="AH369"/>
  <c r="AG369"/>
  <c r="AF369"/>
  <c r="AE369"/>
  <c r="AD369"/>
  <c r="AC369"/>
  <c r="AB369"/>
  <c r="AA369"/>
  <c r="Z369"/>
  <c r="Y369"/>
  <c r="X369"/>
  <c r="W369"/>
  <c r="V369"/>
  <c r="U369"/>
  <c r="T369"/>
  <c r="P369"/>
  <c r="O369"/>
  <c r="N369"/>
  <c r="M369"/>
  <c r="L369"/>
  <c r="K369"/>
  <c r="J369"/>
  <c r="I369"/>
  <c r="H369"/>
  <c r="G369"/>
  <c r="F369"/>
  <c r="E369"/>
  <c r="D369"/>
  <c r="C369"/>
  <c r="B369"/>
  <c r="AU368"/>
  <c r="AT368"/>
  <c r="AS368"/>
  <c r="AR368"/>
  <c r="AQ368"/>
  <c r="AP368"/>
  <c r="AO368"/>
  <c r="AN368"/>
  <c r="AM368"/>
  <c r="AL368"/>
  <c r="AK368"/>
  <c r="AJ368"/>
  <c r="AI368"/>
  <c r="AH368"/>
  <c r="AG368"/>
  <c r="AF368"/>
  <c r="AE368"/>
  <c r="AD368"/>
  <c r="AC368"/>
  <c r="AB368"/>
  <c r="AA368"/>
  <c r="Z368"/>
  <c r="Y368"/>
  <c r="X368"/>
  <c r="W368"/>
  <c r="V368"/>
  <c r="U368"/>
  <c r="T368"/>
  <c r="P368"/>
  <c r="O368"/>
  <c r="N368"/>
  <c r="M368"/>
  <c r="L368"/>
  <c r="K368"/>
  <c r="J368"/>
  <c r="I368"/>
  <c r="H368"/>
  <c r="G368"/>
  <c r="F368"/>
  <c r="E368"/>
  <c r="D368"/>
  <c r="C368"/>
  <c r="B368"/>
  <c r="AU367"/>
  <c r="AT367"/>
  <c r="AS367"/>
  <c r="AR367"/>
  <c r="AQ367"/>
  <c r="AP367"/>
  <c r="AO367"/>
  <c r="AN367"/>
  <c r="AM367"/>
  <c r="AL367"/>
  <c r="AK367"/>
  <c r="AJ367"/>
  <c r="AI367"/>
  <c r="AH367"/>
  <c r="AG367"/>
  <c r="AF367"/>
  <c r="AE367"/>
  <c r="AD367"/>
  <c r="AC367"/>
  <c r="AB367"/>
  <c r="AA367"/>
  <c r="Z367"/>
  <c r="Y367"/>
  <c r="X367"/>
  <c r="W367"/>
  <c r="V367"/>
  <c r="U367"/>
  <c r="T367"/>
  <c r="P367"/>
  <c r="O367"/>
  <c r="N367"/>
  <c r="M367"/>
  <c r="L367"/>
  <c r="K367"/>
  <c r="J367"/>
  <c r="I367"/>
  <c r="H367"/>
  <c r="G367"/>
  <c r="F367"/>
  <c r="E367"/>
  <c r="D367"/>
  <c r="C367"/>
  <c r="B367"/>
  <c r="AU366"/>
  <c r="AS366"/>
  <c r="AR366"/>
  <c r="AQ366"/>
  <c r="AP366"/>
  <c r="AO366"/>
  <c r="AN366"/>
  <c r="AM366"/>
  <c r="AL366"/>
  <c r="AK366"/>
  <c r="AJ366"/>
  <c r="AI366"/>
  <c r="AH366"/>
  <c r="AG366"/>
  <c r="AF366"/>
  <c r="AE366"/>
  <c r="AD366"/>
  <c r="AC366"/>
  <c r="AB366"/>
  <c r="AA366"/>
  <c r="Z366"/>
  <c r="Y366"/>
  <c r="X366"/>
  <c r="W366"/>
  <c r="U366"/>
  <c r="T366"/>
  <c r="O366"/>
  <c r="O364" s="1"/>
  <c r="N366"/>
  <c r="M366"/>
  <c r="L366"/>
  <c r="K366"/>
  <c r="J366"/>
  <c r="I366"/>
  <c r="H366"/>
  <c r="G366"/>
  <c r="F366"/>
  <c r="E366"/>
  <c r="D366"/>
  <c r="C366"/>
  <c r="B366"/>
  <c r="AU365"/>
  <c r="AT365"/>
  <c r="AS365"/>
  <c r="AR365"/>
  <c r="AQ365"/>
  <c r="AP365"/>
  <c r="AO365"/>
  <c r="AN365"/>
  <c r="AM365"/>
  <c r="AL365"/>
  <c r="AK365"/>
  <c r="AJ365"/>
  <c r="AI365"/>
  <c r="AH365"/>
  <c r="AG365"/>
  <c r="AF365"/>
  <c r="AE365"/>
  <c r="AD365"/>
  <c r="AC365"/>
  <c r="AB365"/>
  <c r="AA365"/>
  <c r="Z365"/>
  <c r="Y365"/>
  <c r="X365"/>
  <c r="W365"/>
  <c r="V365"/>
  <c r="U365"/>
  <c r="T365"/>
  <c r="P365"/>
  <c r="O365"/>
  <c r="N365"/>
  <c r="M365"/>
  <c r="L365"/>
  <c r="K365"/>
  <c r="J365"/>
  <c r="I365"/>
  <c r="H365"/>
  <c r="G365"/>
  <c r="F365"/>
  <c r="E365"/>
  <c r="D365"/>
  <c r="C365"/>
  <c r="B365"/>
  <c r="A365"/>
  <c r="R364"/>
  <c r="C364"/>
  <c r="A364"/>
  <c r="AU363"/>
  <c r="AT363"/>
  <c r="AS363"/>
  <c r="AR363"/>
  <c r="AQ363"/>
  <c r="AP363"/>
  <c r="AO363"/>
  <c r="AN363"/>
  <c r="AM363"/>
  <c r="AL363"/>
  <c r="AK363"/>
  <c r="AJ363"/>
  <c r="AI363"/>
  <c r="AH363"/>
  <c r="AG363"/>
  <c r="AF363"/>
  <c r="AE363"/>
  <c r="AD363"/>
  <c r="AC363"/>
  <c r="AB363"/>
  <c r="AA363"/>
  <c r="Z363"/>
  <c r="Y363"/>
  <c r="X363"/>
  <c r="W363"/>
  <c r="V363"/>
  <c r="U363"/>
  <c r="T363"/>
  <c r="P363"/>
  <c r="O363"/>
  <c r="N363"/>
  <c r="M363"/>
  <c r="L363"/>
  <c r="K363"/>
  <c r="J363"/>
  <c r="I363"/>
  <c r="H363"/>
  <c r="G363"/>
  <c r="F363"/>
  <c r="E363"/>
  <c r="D363"/>
  <c r="C363"/>
  <c r="B363"/>
  <c r="A363"/>
  <c r="R362"/>
  <c r="O362"/>
  <c r="C362"/>
  <c r="A362"/>
  <c r="AU361"/>
  <c r="AP361"/>
  <c r="AN361"/>
  <c r="AM361"/>
  <c r="AL361"/>
  <c r="AJ361"/>
  <c r="AI361"/>
  <c r="AH361"/>
  <c r="AF361"/>
  <c r="AE361"/>
  <c r="AD361"/>
  <c r="AB361"/>
  <c r="AA361"/>
  <c r="Z361"/>
  <c r="X361"/>
  <c r="W361"/>
  <c r="P361"/>
  <c r="K361"/>
  <c r="J361"/>
  <c r="I361"/>
  <c r="H361"/>
  <c r="G361"/>
  <c r="F361"/>
  <c r="E361"/>
  <c r="D361"/>
  <c r="C361"/>
  <c r="B361"/>
  <c r="AU360"/>
  <c r="AP360"/>
  <c r="AN360"/>
  <c r="AM360"/>
  <c r="AL360"/>
  <c r="AJ360"/>
  <c r="AI360"/>
  <c r="AH360"/>
  <c r="AF360"/>
  <c r="AE360"/>
  <c r="AD360"/>
  <c r="AB360"/>
  <c r="AA360"/>
  <c r="Z360"/>
  <c r="X360"/>
  <c r="W360"/>
  <c r="P360"/>
  <c r="K360"/>
  <c r="J360"/>
  <c r="I360"/>
  <c r="H360"/>
  <c r="G360"/>
  <c r="F360"/>
  <c r="E360"/>
  <c r="D360"/>
  <c r="C360"/>
  <c r="B360"/>
  <c r="A360"/>
  <c r="AU359"/>
  <c r="AT359"/>
  <c r="AS359"/>
  <c r="AR359"/>
  <c r="AQ359"/>
  <c r="AP359"/>
  <c r="AO359"/>
  <c r="AN359"/>
  <c r="AM359"/>
  <c r="AL359"/>
  <c r="AK359"/>
  <c r="AJ359"/>
  <c r="AI359"/>
  <c r="AH359"/>
  <c r="AG359"/>
  <c r="AF359"/>
  <c r="AE359"/>
  <c r="AD359"/>
  <c r="AC359"/>
  <c r="AB359"/>
  <c r="AA359"/>
  <c r="Z359"/>
  <c r="Y359"/>
  <c r="X359"/>
  <c r="W359"/>
  <c r="V359"/>
  <c r="U359"/>
  <c r="T359"/>
  <c r="P359"/>
  <c r="O359"/>
  <c r="N359"/>
  <c r="M359"/>
  <c r="L359"/>
  <c r="K359"/>
  <c r="J359"/>
  <c r="I359"/>
  <c r="H359"/>
  <c r="G359"/>
  <c r="F359"/>
  <c r="E359"/>
  <c r="D359"/>
  <c r="C359"/>
  <c r="B359"/>
  <c r="AU358"/>
  <c r="AT358"/>
  <c r="AS358"/>
  <c r="AR358"/>
  <c r="AQ358"/>
  <c r="AP358"/>
  <c r="AO358"/>
  <c r="AN358"/>
  <c r="AM358"/>
  <c r="AL358"/>
  <c r="AK358"/>
  <c r="AJ358"/>
  <c r="AI358"/>
  <c r="AH358"/>
  <c r="AG358"/>
  <c r="AF358"/>
  <c r="AE358"/>
  <c r="AD358"/>
  <c r="AC358"/>
  <c r="AB358"/>
  <c r="AA358"/>
  <c r="Z358"/>
  <c r="Y358"/>
  <c r="X358"/>
  <c r="W358"/>
  <c r="V358"/>
  <c r="U358"/>
  <c r="T358"/>
  <c r="P358"/>
  <c r="O358"/>
  <c r="N358"/>
  <c r="M358"/>
  <c r="L358"/>
  <c r="K358"/>
  <c r="J358"/>
  <c r="I358"/>
  <c r="H358"/>
  <c r="G358"/>
  <c r="F358"/>
  <c r="E358"/>
  <c r="D358"/>
  <c r="C358"/>
  <c r="B358"/>
  <c r="AU357"/>
  <c r="AT357"/>
  <c r="AS357"/>
  <c r="AR357"/>
  <c r="AQ357"/>
  <c r="AP357"/>
  <c r="AO357"/>
  <c r="AN357"/>
  <c r="AM357"/>
  <c r="AL357"/>
  <c r="AK357"/>
  <c r="AJ357"/>
  <c r="AI357"/>
  <c r="AH357"/>
  <c r="AG357"/>
  <c r="AF357"/>
  <c r="AE357"/>
  <c r="AD357"/>
  <c r="AC357"/>
  <c r="AB357"/>
  <c r="AA357"/>
  <c r="Z357"/>
  <c r="Y357"/>
  <c r="X357"/>
  <c r="W357"/>
  <c r="V357"/>
  <c r="U357"/>
  <c r="T357"/>
  <c r="P357"/>
  <c r="O357"/>
  <c r="N357"/>
  <c r="M357"/>
  <c r="L357"/>
  <c r="K357"/>
  <c r="J357"/>
  <c r="I357"/>
  <c r="H357"/>
  <c r="G357"/>
  <c r="F357"/>
  <c r="E357"/>
  <c r="D357"/>
  <c r="C357"/>
  <c r="B357"/>
  <c r="AU356"/>
  <c r="AT356"/>
  <c r="AS356"/>
  <c r="AR356"/>
  <c r="AQ356"/>
  <c r="AP356"/>
  <c r="AO356"/>
  <c r="AN356"/>
  <c r="AM356"/>
  <c r="AL356"/>
  <c r="AK356"/>
  <c r="AJ356"/>
  <c r="AI356"/>
  <c r="AH356"/>
  <c r="AG356"/>
  <c r="AF356"/>
  <c r="AE356"/>
  <c r="AD356"/>
  <c r="AC356"/>
  <c r="AB356"/>
  <c r="AA356"/>
  <c r="Z356"/>
  <c r="Y356"/>
  <c r="X356"/>
  <c r="W356"/>
  <c r="V356"/>
  <c r="U356"/>
  <c r="T356"/>
  <c r="P356"/>
  <c r="N356"/>
  <c r="K356"/>
  <c r="J356"/>
  <c r="I356"/>
  <c r="H356"/>
  <c r="G356"/>
  <c r="F356"/>
  <c r="E356"/>
  <c r="D356"/>
  <c r="C356"/>
  <c r="B356"/>
  <c r="AU355"/>
  <c r="AT355"/>
  <c r="AS355"/>
  <c r="AR355"/>
  <c r="AQ355"/>
  <c r="AP355"/>
  <c r="AO355"/>
  <c r="AN355"/>
  <c r="AM355"/>
  <c r="AL355"/>
  <c r="AK355"/>
  <c r="AJ355"/>
  <c r="AI355"/>
  <c r="AH355"/>
  <c r="AG355"/>
  <c r="AF355"/>
  <c r="AE355"/>
  <c r="AD355"/>
  <c r="AC355"/>
  <c r="AB355"/>
  <c r="AA355"/>
  <c r="Z355"/>
  <c r="Y355"/>
  <c r="X355"/>
  <c r="W355"/>
  <c r="V355"/>
  <c r="U355"/>
  <c r="T355"/>
  <c r="P355"/>
  <c r="O355"/>
  <c r="N355"/>
  <c r="M355"/>
  <c r="L355"/>
  <c r="K355"/>
  <c r="J355"/>
  <c r="I355"/>
  <c r="H355"/>
  <c r="G355"/>
  <c r="F355"/>
  <c r="E355"/>
  <c r="D355"/>
  <c r="C355"/>
  <c r="B355"/>
  <c r="A355"/>
  <c r="R354"/>
  <c r="C354"/>
  <c r="A354"/>
  <c r="AU353"/>
  <c r="AT353"/>
  <c r="AS353"/>
  <c r="AR353"/>
  <c r="AQ353"/>
  <c r="AP353"/>
  <c r="AO353"/>
  <c r="AN353"/>
  <c r="AM353"/>
  <c r="AL353"/>
  <c r="AK353"/>
  <c r="AJ353"/>
  <c r="AI353"/>
  <c r="AH353"/>
  <c r="AG353"/>
  <c r="AF353"/>
  <c r="AE353"/>
  <c r="AD353"/>
  <c r="AC353"/>
  <c r="AB353"/>
  <c r="AA353"/>
  <c r="Z353"/>
  <c r="Y353"/>
  <c r="X353"/>
  <c r="W353"/>
  <c r="V353"/>
  <c r="U353"/>
  <c r="T353"/>
  <c r="P353"/>
  <c r="O353"/>
  <c r="N353"/>
  <c r="M353"/>
  <c r="L353"/>
  <c r="K353"/>
  <c r="J353"/>
  <c r="I353"/>
  <c r="H353"/>
  <c r="G353"/>
  <c r="F353"/>
  <c r="E353"/>
  <c r="D353"/>
  <c r="C353"/>
  <c r="B353"/>
  <c r="A353"/>
  <c r="AU352"/>
  <c r="AT352"/>
  <c r="AS352"/>
  <c r="AR352"/>
  <c r="AQ352"/>
  <c r="AP352"/>
  <c r="AO352"/>
  <c r="AN352"/>
  <c r="AM352"/>
  <c r="AL352"/>
  <c r="AK352"/>
  <c r="AJ352"/>
  <c r="AI352"/>
  <c r="AH352"/>
  <c r="AG352"/>
  <c r="AF352"/>
  <c r="AE352"/>
  <c r="AD352"/>
  <c r="AC352"/>
  <c r="AB352"/>
  <c r="AA352"/>
  <c r="Z352"/>
  <c r="Y352"/>
  <c r="X352"/>
  <c r="W352"/>
  <c r="V352"/>
  <c r="U352"/>
  <c r="T352"/>
  <c r="P352"/>
  <c r="O352"/>
  <c r="N352"/>
  <c r="M352"/>
  <c r="L352"/>
  <c r="K352"/>
  <c r="J352"/>
  <c r="I352"/>
  <c r="H352"/>
  <c r="G352"/>
  <c r="F352"/>
  <c r="E352"/>
  <c r="D352"/>
  <c r="C352"/>
  <c r="B352"/>
  <c r="A352"/>
  <c r="R351"/>
  <c r="O351"/>
  <c r="C351"/>
  <c r="A351"/>
  <c r="AU350"/>
  <c r="AT350"/>
  <c r="AS350"/>
  <c r="AR350"/>
  <c r="AQ350"/>
  <c r="AP350"/>
  <c r="AO350"/>
  <c r="AN350"/>
  <c r="AM350"/>
  <c r="AL350"/>
  <c r="AK350"/>
  <c r="AJ350"/>
  <c r="AI350"/>
  <c r="AH350"/>
  <c r="AG350"/>
  <c r="AF350"/>
  <c r="AE350"/>
  <c r="AD350"/>
  <c r="AC350"/>
  <c r="AB350"/>
  <c r="AA350"/>
  <c r="Z350"/>
  <c r="Y350"/>
  <c r="X350"/>
  <c r="W350"/>
  <c r="V350"/>
  <c r="U350"/>
  <c r="T350"/>
  <c r="P350"/>
  <c r="O350"/>
  <c r="N350"/>
  <c r="M350"/>
  <c r="L350"/>
  <c r="K350"/>
  <c r="J350"/>
  <c r="I350"/>
  <c r="H350"/>
  <c r="G350"/>
  <c r="F350"/>
  <c r="E350"/>
  <c r="D350"/>
  <c r="C350"/>
  <c r="B350"/>
  <c r="A350"/>
  <c r="AU349"/>
  <c r="AT349"/>
  <c r="AS349"/>
  <c r="AR349"/>
  <c r="AQ349"/>
  <c r="AP349"/>
  <c r="AO349"/>
  <c r="AN349"/>
  <c r="AM349"/>
  <c r="AL349"/>
  <c r="AK349"/>
  <c r="AJ349"/>
  <c r="AI349"/>
  <c r="AH349"/>
  <c r="AG349"/>
  <c r="AF349"/>
  <c r="AE349"/>
  <c r="AD349"/>
  <c r="AC349"/>
  <c r="AB349"/>
  <c r="AA349"/>
  <c r="Z349"/>
  <c r="Y349"/>
  <c r="X349"/>
  <c r="W349"/>
  <c r="V349"/>
  <c r="U349"/>
  <c r="T349"/>
  <c r="P349"/>
  <c r="O349"/>
  <c r="N349"/>
  <c r="M349"/>
  <c r="L349"/>
  <c r="K349"/>
  <c r="J349"/>
  <c r="I349"/>
  <c r="H349"/>
  <c r="G349"/>
  <c r="F349"/>
  <c r="E349"/>
  <c r="D349"/>
  <c r="C349"/>
  <c r="B349"/>
  <c r="A349"/>
  <c r="R348"/>
  <c r="C348"/>
  <c r="B348"/>
  <c r="A348"/>
  <c r="AU347"/>
  <c r="AT347"/>
  <c r="AS347"/>
  <c r="AR347"/>
  <c r="AQ347"/>
  <c r="AP347"/>
  <c r="AO347"/>
  <c r="AN347"/>
  <c r="AM347"/>
  <c r="AL347"/>
  <c r="AK347"/>
  <c r="AJ347"/>
  <c r="AI347"/>
  <c r="AH347"/>
  <c r="AG347"/>
  <c r="AF347"/>
  <c r="AE347"/>
  <c r="AD347"/>
  <c r="AC347"/>
  <c r="AB347"/>
  <c r="AA347"/>
  <c r="Z347"/>
  <c r="Y347"/>
  <c r="X347"/>
  <c r="W347"/>
  <c r="V347"/>
  <c r="U347"/>
  <c r="T347"/>
  <c r="P347"/>
  <c r="O347"/>
  <c r="N347"/>
  <c r="M347"/>
  <c r="L347"/>
  <c r="K347"/>
  <c r="J347"/>
  <c r="I347"/>
  <c r="H347"/>
  <c r="G347"/>
  <c r="F347"/>
  <c r="E347"/>
  <c r="D347"/>
  <c r="C347"/>
  <c r="B347"/>
  <c r="A347"/>
  <c r="AU346"/>
  <c r="AT346"/>
  <c r="AS346"/>
  <c r="AR346"/>
  <c r="AQ346"/>
  <c r="AP346"/>
  <c r="AO346"/>
  <c r="AN346"/>
  <c r="AM346"/>
  <c r="AL346"/>
  <c r="AK346"/>
  <c r="AJ346"/>
  <c r="AI346"/>
  <c r="AH346"/>
  <c r="AG346"/>
  <c r="AF346"/>
  <c r="AE346"/>
  <c r="AD346"/>
  <c r="AC346"/>
  <c r="AB346"/>
  <c r="AA346"/>
  <c r="Z346"/>
  <c r="Y346"/>
  <c r="X346"/>
  <c r="W346"/>
  <c r="V346"/>
  <c r="U346"/>
  <c r="T346"/>
  <c r="P346"/>
  <c r="O346"/>
  <c r="N346"/>
  <c r="M346"/>
  <c r="L346"/>
  <c r="K346"/>
  <c r="J346"/>
  <c r="I346"/>
  <c r="H346"/>
  <c r="G346"/>
  <c r="F346"/>
  <c r="E346"/>
  <c r="D346"/>
  <c r="C346"/>
  <c r="B346"/>
  <c r="A346"/>
  <c r="AU345"/>
  <c r="AT345"/>
  <c r="AS345"/>
  <c r="AR345"/>
  <c r="AQ345"/>
  <c r="AP345"/>
  <c r="AO345"/>
  <c r="AN345"/>
  <c r="AM345"/>
  <c r="AL345"/>
  <c r="AK345"/>
  <c r="AJ345"/>
  <c r="AI345"/>
  <c r="AH345"/>
  <c r="AG345"/>
  <c r="AF345"/>
  <c r="AE345"/>
  <c r="AD345"/>
  <c r="AC345"/>
  <c r="AB345"/>
  <c r="AA345"/>
  <c r="Z345"/>
  <c r="Y345"/>
  <c r="X345"/>
  <c r="W345"/>
  <c r="V345"/>
  <c r="U345"/>
  <c r="T345"/>
  <c r="P345"/>
  <c r="O345"/>
  <c r="N345"/>
  <c r="M345"/>
  <c r="L345"/>
  <c r="K345"/>
  <c r="J345"/>
  <c r="I345"/>
  <c r="H345"/>
  <c r="G345"/>
  <c r="F345"/>
  <c r="E345"/>
  <c r="D345"/>
  <c r="C345"/>
  <c r="B345"/>
  <c r="A345"/>
  <c r="AU344"/>
  <c r="AT344"/>
  <c r="AS344"/>
  <c r="AR344"/>
  <c r="AQ344"/>
  <c r="AP344"/>
  <c r="AO344"/>
  <c r="AN344"/>
  <c r="AM344"/>
  <c r="AL344"/>
  <c r="AK344"/>
  <c r="AJ344"/>
  <c r="AI344"/>
  <c r="AH344"/>
  <c r="AG344"/>
  <c r="AF344"/>
  <c r="AE344"/>
  <c r="AD344"/>
  <c r="AC344"/>
  <c r="AB344"/>
  <c r="AA344"/>
  <c r="Z344"/>
  <c r="Y344"/>
  <c r="X344"/>
  <c r="W344"/>
  <c r="V344"/>
  <c r="U344"/>
  <c r="T344"/>
  <c r="P344"/>
  <c r="O344"/>
  <c r="N344"/>
  <c r="M344"/>
  <c r="L344"/>
  <c r="K344"/>
  <c r="J344"/>
  <c r="I344"/>
  <c r="H344"/>
  <c r="G344"/>
  <c r="F344"/>
  <c r="E344"/>
  <c r="D344"/>
  <c r="C344"/>
  <c r="B344"/>
  <c r="A344"/>
  <c r="AU343"/>
  <c r="AT343"/>
  <c r="AS343"/>
  <c r="AR343"/>
  <c r="AQ343"/>
  <c r="AP343"/>
  <c r="AO343"/>
  <c r="AN343"/>
  <c r="AM343"/>
  <c r="AL343"/>
  <c r="AK343"/>
  <c r="AJ343"/>
  <c r="AI343"/>
  <c r="AH343"/>
  <c r="AG343"/>
  <c r="AF343"/>
  <c r="AE343"/>
  <c r="AD343"/>
  <c r="AC343"/>
  <c r="AB343"/>
  <c r="AA343"/>
  <c r="Z343"/>
  <c r="Y343"/>
  <c r="X343"/>
  <c r="W343"/>
  <c r="V343"/>
  <c r="U343"/>
  <c r="T343"/>
  <c r="P343"/>
  <c r="O343"/>
  <c r="N343"/>
  <c r="M343"/>
  <c r="L343"/>
  <c r="K343"/>
  <c r="J343"/>
  <c r="I343"/>
  <c r="H343"/>
  <c r="G343"/>
  <c r="F343"/>
  <c r="E343"/>
  <c r="D343"/>
  <c r="C343"/>
  <c r="B343"/>
  <c r="A343"/>
  <c r="R342"/>
  <c r="O342"/>
  <c r="C342"/>
  <c r="B342"/>
  <c r="A342"/>
  <c r="R341"/>
  <c r="AU340"/>
  <c r="AT340"/>
  <c r="AS340"/>
  <c r="AR340"/>
  <c r="AQ340"/>
  <c r="AP340"/>
  <c r="AO340"/>
  <c r="AN340"/>
  <c r="AM340"/>
  <c r="AL340"/>
  <c r="AK340"/>
  <c r="AJ340"/>
  <c r="AI340"/>
  <c r="AH340"/>
  <c r="AG340"/>
  <c r="AF340"/>
  <c r="AE340"/>
  <c r="AD340"/>
  <c r="AC340"/>
  <c r="AB340"/>
  <c r="AA340"/>
  <c r="Z340"/>
  <c r="Y340"/>
  <c r="X340"/>
  <c r="W340"/>
  <c r="V340"/>
  <c r="U340"/>
  <c r="T340"/>
  <c r="P340"/>
  <c r="O340"/>
  <c r="N340"/>
  <c r="M340"/>
  <c r="L340"/>
  <c r="K340"/>
  <c r="J340"/>
  <c r="I340"/>
  <c r="H340"/>
  <c r="G340"/>
  <c r="F340"/>
  <c r="E340"/>
  <c r="D340"/>
  <c r="C340"/>
  <c r="B340"/>
  <c r="AU339"/>
  <c r="AT339"/>
  <c r="AS339"/>
  <c r="AR339"/>
  <c r="AQ339"/>
  <c r="AP339"/>
  <c r="AO339"/>
  <c r="AN339"/>
  <c r="AM339"/>
  <c r="AL339"/>
  <c r="AK339"/>
  <c r="AJ339"/>
  <c r="AI339"/>
  <c r="AH339"/>
  <c r="AG339"/>
  <c r="AF339"/>
  <c r="AE339"/>
  <c r="AD339"/>
  <c r="AC339"/>
  <c r="AB339"/>
  <c r="AA339"/>
  <c r="Z339"/>
  <c r="Y339"/>
  <c r="X339"/>
  <c r="W339"/>
  <c r="V339"/>
  <c r="U339"/>
  <c r="T339"/>
  <c r="P339"/>
  <c r="O339"/>
  <c r="O334" s="1"/>
  <c r="N339"/>
  <c r="M339"/>
  <c r="L339"/>
  <c r="K339"/>
  <c r="J339"/>
  <c r="I339"/>
  <c r="H339"/>
  <c r="G339"/>
  <c r="F339"/>
  <c r="E339"/>
  <c r="D339"/>
  <c r="C339"/>
  <c r="B339"/>
  <c r="AU338"/>
  <c r="AT338"/>
  <c r="AS338"/>
  <c r="AR338"/>
  <c r="AQ338"/>
  <c r="AP338"/>
  <c r="AO338"/>
  <c r="AN338"/>
  <c r="AM338"/>
  <c r="AL338"/>
  <c r="AK338"/>
  <c r="AJ338"/>
  <c r="AI338"/>
  <c r="AH338"/>
  <c r="AG338"/>
  <c r="AF338"/>
  <c r="AE338"/>
  <c r="AD338"/>
  <c r="AC338"/>
  <c r="AB338"/>
  <c r="AA338"/>
  <c r="Z338"/>
  <c r="Y338"/>
  <c r="X338"/>
  <c r="W338"/>
  <c r="V338"/>
  <c r="U338"/>
  <c r="T338"/>
  <c r="P338"/>
  <c r="O338"/>
  <c r="N338"/>
  <c r="M338"/>
  <c r="L338"/>
  <c r="K338"/>
  <c r="J338"/>
  <c r="I338"/>
  <c r="H338"/>
  <c r="G338"/>
  <c r="F338"/>
  <c r="E338"/>
  <c r="D338"/>
  <c r="C338"/>
  <c r="B338"/>
  <c r="AU337"/>
  <c r="AT337"/>
  <c r="AS337"/>
  <c r="AR337"/>
  <c r="AQ337"/>
  <c r="AP337"/>
  <c r="AO337"/>
  <c r="AN337"/>
  <c r="AM337"/>
  <c r="AL337"/>
  <c r="AK337"/>
  <c r="AJ337"/>
  <c r="AI337"/>
  <c r="AH337"/>
  <c r="AG337"/>
  <c r="AF337"/>
  <c r="AE337"/>
  <c r="AD337"/>
  <c r="AC337"/>
  <c r="AB337"/>
  <c r="AA337"/>
  <c r="Z337"/>
  <c r="Y337"/>
  <c r="X337"/>
  <c r="W337"/>
  <c r="V337"/>
  <c r="U337"/>
  <c r="T337"/>
  <c r="P337"/>
  <c r="O337"/>
  <c r="N337"/>
  <c r="M337"/>
  <c r="L337"/>
  <c r="K337"/>
  <c r="J337"/>
  <c r="I337"/>
  <c r="H337"/>
  <c r="G337"/>
  <c r="F337"/>
  <c r="E337"/>
  <c r="D337"/>
  <c r="C337"/>
  <c r="B337"/>
  <c r="AU336"/>
  <c r="AT336"/>
  <c r="AS336"/>
  <c r="AR336"/>
  <c r="AQ336"/>
  <c r="AP336"/>
  <c r="AO336"/>
  <c r="AN336"/>
  <c r="AM336"/>
  <c r="AL336"/>
  <c r="AK336"/>
  <c r="AJ336"/>
  <c r="AI336"/>
  <c r="AH336"/>
  <c r="AG336"/>
  <c r="AF336"/>
  <c r="AE336"/>
  <c r="AD336"/>
  <c r="AC336"/>
  <c r="AB336"/>
  <c r="AA336"/>
  <c r="Z336"/>
  <c r="Y336"/>
  <c r="X336"/>
  <c r="W336"/>
  <c r="V336"/>
  <c r="U336"/>
  <c r="T336"/>
  <c r="P336"/>
  <c r="O336"/>
  <c r="N336"/>
  <c r="M336"/>
  <c r="L336"/>
  <c r="K336"/>
  <c r="J336"/>
  <c r="I336"/>
  <c r="H336"/>
  <c r="G336"/>
  <c r="F336"/>
  <c r="E336"/>
  <c r="D336"/>
  <c r="C336"/>
  <c r="B336"/>
  <c r="AU335"/>
  <c r="AT335"/>
  <c r="AS335"/>
  <c r="AR335"/>
  <c r="AQ335"/>
  <c r="AP335"/>
  <c r="AO335"/>
  <c r="AN335"/>
  <c r="AM335"/>
  <c r="AL335"/>
  <c r="AK335"/>
  <c r="AJ335"/>
  <c r="AI335"/>
  <c r="AH335"/>
  <c r="AG335"/>
  <c r="AF335"/>
  <c r="AE335"/>
  <c r="AD335"/>
  <c r="AC335"/>
  <c r="AB335"/>
  <c r="AA335"/>
  <c r="Z335"/>
  <c r="Y335"/>
  <c r="X335"/>
  <c r="W335"/>
  <c r="V335"/>
  <c r="U335"/>
  <c r="T335"/>
  <c r="P335"/>
  <c r="O335"/>
  <c r="N335"/>
  <c r="M335"/>
  <c r="L335"/>
  <c r="K335"/>
  <c r="J335"/>
  <c r="I335"/>
  <c r="H335"/>
  <c r="G335"/>
  <c r="F335"/>
  <c r="E335"/>
  <c r="D335"/>
  <c r="C335"/>
  <c r="B335"/>
  <c r="A335"/>
  <c r="R334"/>
  <c r="C334"/>
  <c r="A334"/>
  <c r="AU333"/>
  <c r="AT333"/>
  <c r="AS333"/>
  <c r="AR333"/>
  <c r="AQ333"/>
  <c r="AP333"/>
  <c r="AO333"/>
  <c r="AN333"/>
  <c r="AM333"/>
  <c r="AL333"/>
  <c r="AK333"/>
  <c r="AJ333"/>
  <c r="AI333"/>
  <c r="AH333"/>
  <c r="AG333"/>
  <c r="AF333"/>
  <c r="AE333"/>
  <c r="AD333"/>
  <c r="AC333"/>
  <c r="AB333"/>
  <c r="AA333"/>
  <c r="Z333"/>
  <c r="Y333"/>
  <c r="X333"/>
  <c r="W333"/>
  <c r="V333"/>
  <c r="U333"/>
  <c r="T333"/>
  <c r="P333"/>
  <c r="O333"/>
  <c r="N333"/>
  <c r="M333"/>
  <c r="L333"/>
  <c r="K333"/>
  <c r="J333"/>
  <c r="I333"/>
  <c r="H333"/>
  <c r="G333"/>
  <c r="F333"/>
  <c r="E333"/>
  <c r="D333"/>
  <c r="C333"/>
  <c r="B333"/>
  <c r="AU332"/>
  <c r="AT332"/>
  <c r="AS332"/>
  <c r="AR332"/>
  <c r="AQ332"/>
  <c r="AP332"/>
  <c r="AO332"/>
  <c r="AN332"/>
  <c r="AM332"/>
  <c r="AL332"/>
  <c r="AK332"/>
  <c r="AJ332"/>
  <c r="AI332"/>
  <c r="AH332"/>
  <c r="AG332"/>
  <c r="AF332"/>
  <c r="AE332"/>
  <c r="AD332"/>
  <c r="AC332"/>
  <c r="AB332"/>
  <c r="AA332"/>
  <c r="Z332"/>
  <c r="Y332"/>
  <c r="X332"/>
  <c r="W332"/>
  <c r="V332"/>
  <c r="U332"/>
  <c r="T332"/>
  <c r="P332"/>
  <c r="O332"/>
  <c r="N332"/>
  <c r="M332"/>
  <c r="L332"/>
  <c r="K332"/>
  <c r="J332"/>
  <c r="I332"/>
  <c r="H332"/>
  <c r="G332"/>
  <c r="F332"/>
  <c r="E332"/>
  <c r="D332"/>
  <c r="C332"/>
  <c r="B332"/>
  <c r="AU331"/>
  <c r="AT331"/>
  <c r="AS331"/>
  <c r="AR331"/>
  <c r="AQ331"/>
  <c r="AP331"/>
  <c r="AO331"/>
  <c r="AN331"/>
  <c r="AM331"/>
  <c r="AL331"/>
  <c r="AK331"/>
  <c r="AJ331"/>
  <c r="AI331"/>
  <c r="AH331"/>
  <c r="AG331"/>
  <c r="AF331"/>
  <c r="AE331"/>
  <c r="AD331"/>
  <c r="AC331"/>
  <c r="AB331"/>
  <c r="AA331"/>
  <c r="Z331"/>
  <c r="Y331"/>
  <c r="X331"/>
  <c r="W331"/>
  <c r="V331"/>
  <c r="U331"/>
  <c r="T331"/>
  <c r="P331"/>
  <c r="O331"/>
  <c r="O330" s="1"/>
  <c r="N331"/>
  <c r="M331"/>
  <c r="L331"/>
  <c r="K331"/>
  <c r="J331"/>
  <c r="I331"/>
  <c r="H331"/>
  <c r="G331"/>
  <c r="F331"/>
  <c r="E331"/>
  <c r="D331"/>
  <c r="C331"/>
  <c r="B331"/>
  <c r="A331"/>
  <c r="R330"/>
  <c r="C330"/>
  <c r="A330"/>
  <c r="AU329"/>
  <c r="AT329"/>
  <c r="AS329"/>
  <c r="AR329"/>
  <c r="AQ329"/>
  <c r="AP329"/>
  <c r="AO329"/>
  <c r="AN329"/>
  <c r="AM329"/>
  <c r="AL329"/>
  <c r="AK329"/>
  <c r="AJ329"/>
  <c r="AI329"/>
  <c r="AH329"/>
  <c r="AG329"/>
  <c r="AF329"/>
  <c r="AE329"/>
  <c r="AD329"/>
  <c r="AC329"/>
  <c r="AB329"/>
  <c r="AA329"/>
  <c r="Z329"/>
  <c r="Y329"/>
  <c r="X329"/>
  <c r="W329"/>
  <c r="V329"/>
  <c r="U329"/>
  <c r="T329"/>
  <c r="P329"/>
  <c r="O329"/>
  <c r="N329"/>
  <c r="M329"/>
  <c r="L329"/>
  <c r="K329"/>
  <c r="J329"/>
  <c r="I329"/>
  <c r="H329"/>
  <c r="G329"/>
  <c r="F329"/>
  <c r="E329"/>
  <c r="D329"/>
  <c r="C329"/>
  <c r="B329"/>
  <c r="AU328"/>
  <c r="AP328"/>
  <c r="AO328"/>
  <c r="AN328"/>
  <c r="AM328"/>
  <c r="AL328"/>
  <c r="AK328"/>
  <c r="AJ328"/>
  <c r="AI328"/>
  <c r="AH328"/>
  <c r="AG328"/>
  <c r="AF328"/>
  <c r="AE328"/>
  <c r="AD328"/>
  <c r="AC328"/>
  <c r="AB328"/>
  <c r="AA328"/>
  <c r="Z328"/>
  <c r="X328"/>
  <c r="W328"/>
  <c r="K328"/>
  <c r="J328"/>
  <c r="I328"/>
  <c r="H328"/>
  <c r="G328"/>
  <c r="F328"/>
  <c r="E328"/>
  <c r="D328"/>
  <c r="C328"/>
  <c r="B328"/>
  <c r="AU327"/>
  <c r="AT327"/>
  <c r="AS327"/>
  <c r="AR327"/>
  <c r="AQ327"/>
  <c r="AP327"/>
  <c r="AO327"/>
  <c r="AN327"/>
  <c r="AM327"/>
  <c r="AL327"/>
  <c r="AK327"/>
  <c r="AJ327"/>
  <c r="AI327"/>
  <c r="AH327"/>
  <c r="AG327"/>
  <c r="AF327"/>
  <c r="AE327"/>
  <c r="AD327"/>
  <c r="AC327"/>
  <c r="AB327"/>
  <c r="AA327"/>
  <c r="Z327"/>
  <c r="Y327"/>
  <c r="X327"/>
  <c r="W327"/>
  <c r="V327"/>
  <c r="U327"/>
  <c r="T327"/>
  <c r="P327"/>
  <c r="O327"/>
  <c r="N327"/>
  <c r="M327"/>
  <c r="L327"/>
  <c r="K327"/>
  <c r="J327"/>
  <c r="I327"/>
  <c r="H327"/>
  <c r="G327"/>
  <c r="F327"/>
  <c r="E327"/>
  <c r="D327"/>
  <c r="C327"/>
  <c r="B327"/>
  <c r="AU326"/>
  <c r="AT326"/>
  <c r="AS326"/>
  <c r="AR326"/>
  <c r="AQ326"/>
  <c r="AP326"/>
  <c r="AO326"/>
  <c r="AN326"/>
  <c r="AM326"/>
  <c r="AL326"/>
  <c r="AK326"/>
  <c r="AJ326"/>
  <c r="AI326"/>
  <c r="AH326"/>
  <c r="AG326"/>
  <c r="AF326"/>
  <c r="AE326"/>
  <c r="AD326"/>
  <c r="AC326"/>
  <c r="AB326"/>
  <c r="AA326"/>
  <c r="Z326"/>
  <c r="Y326"/>
  <c r="X326"/>
  <c r="W326"/>
  <c r="V326"/>
  <c r="U326"/>
  <c r="T326"/>
  <c r="P326"/>
  <c r="O326"/>
  <c r="N326"/>
  <c r="M326"/>
  <c r="L326"/>
  <c r="K326"/>
  <c r="J326"/>
  <c r="I326"/>
  <c r="H326"/>
  <c r="G326"/>
  <c r="F326"/>
  <c r="E326"/>
  <c r="D326"/>
  <c r="C326"/>
  <c r="B326"/>
  <c r="AU325"/>
  <c r="AT325"/>
  <c r="AS325"/>
  <c r="AR325"/>
  <c r="AQ325"/>
  <c r="AP325"/>
  <c r="AO325"/>
  <c r="AN325"/>
  <c r="AM325"/>
  <c r="AL325"/>
  <c r="AK325"/>
  <c r="AJ325"/>
  <c r="AI325"/>
  <c r="AH325"/>
  <c r="AG325"/>
  <c r="AF325"/>
  <c r="AE325"/>
  <c r="AD325"/>
  <c r="AC325"/>
  <c r="AB325"/>
  <c r="AA325"/>
  <c r="Z325"/>
  <c r="Y325"/>
  <c r="X325"/>
  <c r="W325"/>
  <c r="V325"/>
  <c r="U325"/>
  <c r="T325"/>
  <c r="P325"/>
  <c r="O325"/>
  <c r="N325"/>
  <c r="M325"/>
  <c r="L325"/>
  <c r="K325"/>
  <c r="J325"/>
  <c r="I325"/>
  <c r="H325"/>
  <c r="G325"/>
  <c r="F325"/>
  <c r="E325"/>
  <c r="D325"/>
  <c r="C325"/>
  <c r="B325"/>
  <c r="AU324"/>
  <c r="AT324"/>
  <c r="AS324"/>
  <c r="AR324"/>
  <c r="AQ324"/>
  <c r="AP324"/>
  <c r="AO324"/>
  <c r="AN324"/>
  <c r="AM324"/>
  <c r="AL324"/>
  <c r="AK324"/>
  <c r="AJ324"/>
  <c r="AI324"/>
  <c r="AH324"/>
  <c r="AG324"/>
  <c r="AF324"/>
  <c r="AE324"/>
  <c r="AD324"/>
  <c r="AC324"/>
  <c r="AB324"/>
  <c r="AA324"/>
  <c r="Z324"/>
  <c r="Y324"/>
  <c r="X324"/>
  <c r="W324"/>
  <c r="V324"/>
  <c r="U324"/>
  <c r="T324"/>
  <c r="P324"/>
  <c r="O324"/>
  <c r="N324"/>
  <c r="M324"/>
  <c r="L324"/>
  <c r="K324"/>
  <c r="J324"/>
  <c r="I324"/>
  <c r="H324"/>
  <c r="G324"/>
  <c r="F324"/>
  <c r="E324"/>
  <c r="D324"/>
  <c r="C324"/>
  <c r="B324"/>
  <c r="AU323"/>
  <c r="AT323"/>
  <c r="AS323"/>
  <c r="AR323"/>
  <c r="AQ323"/>
  <c r="AP323"/>
  <c r="AO323"/>
  <c r="AN323"/>
  <c r="AM323"/>
  <c r="AL323"/>
  <c r="AK323"/>
  <c r="AJ323"/>
  <c r="AI323"/>
  <c r="AH323"/>
  <c r="AG323"/>
  <c r="AF323"/>
  <c r="AE323"/>
  <c r="AD323"/>
  <c r="AC323"/>
  <c r="AB323"/>
  <c r="AA323"/>
  <c r="Z323"/>
  <c r="Y323"/>
  <c r="X323"/>
  <c r="W323"/>
  <c r="V323"/>
  <c r="U323"/>
  <c r="T323"/>
  <c r="P323"/>
  <c r="O323"/>
  <c r="N323"/>
  <c r="M323"/>
  <c r="L323"/>
  <c r="K323"/>
  <c r="J323"/>
  <c r="I323"/>
  <c r="H323"/>
  <c r="G323"/>
  <c r="F323"/>
  <c r="E323"/>
  <c r="D323"/>
  <c r="C323"/>
  <c r="B323"/>
  <c r="AU322"/>
  <c r="AT322"/>
  <c r="AS322"/>
  <c r="AR322"/>
  <c r="AQ322"/>
  <c r="AP322"/>
  <c r="AO322"/>
  <c r="AN322"/>
  <c r="AM322"/>
  <c r="AL322"/>
  <c r="AK322"/>
  <c r="AJ322"/>
  <c r="AI322"/>
  <c r="AH322"/>
  <c r="AG322"/>
  <c r="AF322"/>
  <c r="AE322"/>
  <c r="AD322"/>
  <c r="AC322"/>
  <c r="AB322"/>
  <c r="AA322"/>
  <c r="Z322"/>
  <c r="Y322"/>
  <c r="X322"/>
  <c r="W322"/>
  <c r="V322"/>
  <c r="U322"/>
  <c r="T322"/>
  <c r="P322"/>
  <c r="O322"/>
  <c r="N322"/>
  <c r="M322"/>
  <c r="L322"/>
  <c r="K322"/>
  <c r="J322"/>
  <c r="I322"/>
  <c r="H322"/>
  <c r="G322"/>
  <c r="F322"/>
  <c r="E322"/>
  <c r="D322"/>
  <c r="C322"/>
  <c r="B322"/>
  <c r="AU321"/>
  <c r="AT321"/>
  <c r="AS321"/>
  <c r="AR321"/>
  <c r="AQ321"/>
  <c r="AP321"/>
  <c r="AO321"/>
  <c r="AN321"/>
  <c r="AM321"/>
  <c r="AL321"/>
  <c r="AK321"/>
  <c r="AJ321"/>
  <c r="AI321"/>
  <c r="AH321"/>
  <c r="AG321"/>
  <c r="AF321"/>
  <c r="AE321"/>
  <c r="AD321"/>
  <c r="AC321"/>
  <c r="AB321"/>
  <c r="AA321"/>
  <c r="Z321"/>
  <c r="Y321"/>
  <c r="X321"/>
  <c r="W321"/>
  <c r="V321"/>
  <c r="U321"/>
  <c r="T321"/>
  <c r="P321"/>
  <c r="O321"/>
  <c r="N321"/>
  <c r="M321"/>
  <c r="L321"/>
  <c r="K321"/>
  <c r="J321"/>
  <c r="I321"/>
  <c r="H321"/>
  <c r="G321"/>
  <c r="F321"/>
  <c r="E321"/>
  <c r="D321"/>
  <c r="C321"/>
  <c r="B321"/>
  <c r="AU320"/>
  <c r="AT320"/>
  <c r="AS320"/>
  <c r="AR320"/>
  <c r="AQ320"/>
  <c r="AP320"/>
  <c r="AO320"/>
  <c r="AN320"/>
  <c r="AM320"/>
  <c r="AL320"/>
  <c r="AK320"/>
  <c r="AJ320"/>
  <c r="AI320"/>
  <c r="AH320"/>
  <c r="AG320"/>
  <c r="AF320"/>
  <c r="AE320"/>
  <c r="AD320"/>
  <c r="AC320"/>
  <c r="AB320"/>
  <c r="AA320"/>
  <c r="Z320"/>
  <c r="Y320"/>
  <c r="X320"/>
  <c r="W320"/>
  <c r="V320"/>
  <c r="U320"/>
  <c r="T320"/>
  <c r="P320"/>
  <c r="O320"/>
  <c r="N320"/>
  <c r="M320"/>
  <c r="L320"/>
  <c r="K320"/>
  <c r="J320"/>
  <c r="I320"/>
  <c r="H320"/>
  <c r="G320"/>
  <c r="F320"/>
  <c r="E320"/>
  <c r="D320"/>
  <c r="C320"/>
  <c r="B320"/>
  <c r="AU319"/>
  <c r="AT319"/>
  <c r="AS319"/>
  <c r="AR319"/>
  <c r="AQ319"/>
  <c r="AP319"/>
  <c r="AO319"/>
  <c r="AN319"/>
  <c r="AM319"/>
  <c r="AL319"/>
  <c r="AK319"/>
  <c r="AJ319"/>
  <c r="AI319"/>
  <c r="AH319"/>
  <c r="AG319"/>
  <c r="AF319"/>
  <c r="AE319"/>
  <c r="AD319"/>
  <c r="AC319"/>
  <c r="AB319"/>
  <c r="AA319"/>
  <c r="Z319"/>
  <c r="Y319"/>
  <c r="X319"/>
  <c r="W319"/>
  <c r="V319"/>
  <c r="U319"/>
  <c r="T319"/>
  <c r="P319"/>
  <c r="O319"/>
  <c r="N319"/>
  <c r="M319"/>
  <c r="L319"/>
  <c r="K319"/>
  <c r="J319"/>
  <c r="I319"/>
  <c r="H319"/>
  <c r="G319"/>
  <c r="F319"/>
  <c r="E319"/>
  <c r="D319"/>
  <c r="C319"/>
  <c r="B319"/>
  <c r="AU318"/>
  <c r="AT318"/>
  <c r="AS318"/>
  <c r="AR318"/>
  <c r="AQ318"/>
  <c r="AP318"/>
  <c r="AO318"/>
  <c r="AN318"/>
  <c r="AM318"/>
  <c r="AL318"/>
  <c r="AK318"/>
  <c r="AJ318"/>
  <c r="AI318"/>
  <c r="AH318"/>
  <c r="AG318"/>
  <c r="AF318"/>
  <c r="AE318"/>
  <c r="AD318"/>
  <c r="AC318"/>
  <c r="AB318"/>
  <c r="AA318"/>
  <c r="Z318"/>
  <c r="Y318"/>
  <c r="X318"/>
  <c r="W318"/>
  <c r="V318"/>
  <c r="U318"/>
  <c r="T318"/>
  <c r="P318"/>
  <c r="O318"/>
  <c r="N318"/>
  <c r="M318"/>
  <c r="L318"/>
  <c r="K318"/>
  <c r="J318"/>
  <c r="I318"/>
  <c r="H318"/>
  <c r="G318"/>
  <c r="F318"/>
  <c r="E318"/>
  <c r="D318"/>
  <c r="C318"/>
  <c r="B318"/>
  <c r="AU317"/>
  <c r="AT317"/>
  <c r="AS317"/>
  <c r="AR317"/>
  <c r="AQ317"/>
  <c r="AP317"/>
  <c r="AO317"/>
  <c r="AN317"/>
  <c r="AM317"/>
  <c r="AL317"/>
  <c r="AK317"/>
  <c r="AJ317"/>
  <c r="AI317"/>
  <c r="AH317"/>
  <c r="AG317"/>
  <c r="AF317"/>
  <c r="AE317"/>
  <c r="AD317"/>
  <c r="AC317"/>
  <c r="AB317"/>
  <c r="AA317"/>
  <c r="Z317"/>
  <c r="Y317"/>
  <c r="X317"/>
  <c r="W317"/>
  <c r="V317"/>
  <c r="U317"/>
  <c r="T317"/>
  <c r="P317"/>
  <c r="O317"/>
  <c r="N317"/>
  <c r="M317"/>
  <c r="L317"/>
  <c r="K317"/>
  <c r="J317"/>
  <c r="I317"/>
  <c r="H317"/>
  <c r="G317"/>
  <c r="F317"/>
  <c r="E317"/>
  <c r="D317"/>
  <c r="C317"/>
  <c r="B317"/>
  <c r="AU316"/>
  <c r="AT316"/>
  <c r="AS316"/>
  <c r="AR316"/>
  <c r="AQ316"/>
  <c r="AP316"/>
  <c r="AO316"/>
  <c r="AN316"/>
  <c r="AM316"/>
  <c r="AL316"/>
  <c r="AK316"/>
  <c r="AJ316"/>
  <c r="AI316"/>
  <c r="AH316"/>
  <c r="AG316"/>
  <c r="AF316"/>
  <c r="AE316"/>
  <c r="AD316"/>
  <c r="AC316"/>
  <c r="AB316"/>
  <c r="AA316"/>
  <c r="Z316"/>
  <c r="Y316"/>
  <c r="X316"/>
  <c r="W316"/>
  <c r="V316"/>
  <c r="U316"/>
  <c r="T316"/>
  <c r="P316"/>
  <c r="O316"/>
  <c r="N316"/>
  <c r="M316"/>
  <c r="L316"/>
  <c r="K316"/>
  <c r="J316"/>
  <c r="I316"/>
  <c r="H316"/>
  <c r="G316"/>
  <c r="F316"/>
  <c r="E316"/>
  <c r="D316"/>
  <c r="C316"/>
  <c r="B316"/>
  <c r="AU315"/>
  <c r="AT315"/>
  <c r="AS315"/>
  <c r="AR315"/>
  <c r="AQ315"/>
  <c r="AP315"/>
  <c r="AO315"/>
  <c r="AN315"/>
  <c r="AM315"/>
  <c r="AL315"/>
  <c r="AK315"/>
  <c r="AJ315"/>
  <c r="AI315"/>
  <c r="AH315"/>
  <c r="AG315"/>
  <c r="AF315"/>
  <c r="AE315"/>
  <c r="AD315"/>
  <c r="AC315"/>
  <c r="AB315"/>
  <c r="AA315"/>
  <c r="Z315"/>
  <c r="Y315"/>
  <c r="X315"/>
  <c r="W315"/>
  <c r="V315"/>
  <c r="U315"/>
  <c r="T315"/>
  <c r="P315"/>
  <c r="O315"/>
  <c r="N315"/>
  <c r="M315"/>
  <c r="L315"/>
  <c r="K315"/>
  <c r="J315"/>
  <c r="I315"/>
  <c r="H315"/>
  <c r="G315"/>
  <c r="F315"/>
  <c r="E315"/>
  <c r="D315"/>
  <c r="C315"/>
  <c r="B315"/>
  <c r="AU314"/>
  <c r="AT314"/>
  <c r="AS314"/>
  <c r="AR314"/>
  <c r="AQ314"/>
  <c r="AP314"/>
  <c r="AO314"/>
  <c r="AN314"/>
  <c r="AM314"/>
  <c r="AL314"/>
  <c r="AK314"/>
  <c r="AJ314"/>
  <c r="AI314"/>
  <c r="AH314"/>
  <c r="AG314"/>
  <c r="AF314"/>
  <c r="AE314"/>
  <c r="AD314"/>
  <c r="AC314"/>
  <c r="AB314"/>
  <c r="AA314"/>
  <c r="Z314"/>
  <c r="Y314"/>
  <c r="X314"/>
  <c r="W314"/>
  <c r="V314"/>
  <c r="U314"/>
  <c r="T314"/>
  <c r="P314"/>
  <c r="O314"/>
  <c r="N314"/>
  <c r="M314"/>
  <c r="L314"/>
  <c r="K314"/>
  <c r="J314"/>
  <c r="I314"/>
  <c r="H314"/>
  <c r="G314"/>
  <c r="F314"/>
  <c r="E314"/>
  <c r="D314"/>
  <c r="C314"/>
  <c r="B314"/>
  <c r="A314"/>
  <c r="R313"/>
  <c r="C313"/>
  <c r="A313"/>
  <c r="AU312"/>
  <c r="AT312"/>
  <c r="AS312"/>
  <c r="AR312"/>
  <c r="AQ312"/>
  <c r="AP312"/>
  <c r="AO312"/>
  <c r="AN312"/>
  <c r="AM312"/>
  <c r="AL312"/>
  <c r="AK312"/>
  <c r="AJ312"/>
  <c r="AI312"/>
  <c r="AH312"/>
  <c r="AG312"/>
  <c r="AF312"/>
  <c r="AE312"/>
  <c r="AD312"/>
  <c r="AC312"/>
  <c r="AB312"/>
  <c r="AA312"/>
  <c r="Z312"/>
  <c r="Y312"/>
  <c r="X312"/>
  <c r="W312"/>
  <c r="V312"/>
  <c r="U312"/>
  <c r="T312"/>
  <c r="P312"/>
  <c r="O312"/>
  <c r="N312"/>
  <c r="M312"/>
  <c r="L312"/>
  <c r="K312"/>
  <c r="J312"/>
  <c r="I312"/>
  <c r="H312"/>
  <c r="G312"/>
  <c r="F312"/>
  <c r="E312"/>
  <c r="D312"/>
  <c r="C312"/>
  <c r="B312"/>
  <c r="A312"/>
  <c r="R311"/>
  <c r="O311"/>
  <c r="C311"/>
  <c r="A311"/>
  <c r="AU310"/>
  <c r="AT310"/>
  <c r="AR310"/>
  <c r="AP310"/>
  <c r="AO310"/>
  <c r="AN310"/>
  <c r="AM310"/>
  <c r="AL310"/>
  <c r="AK310"/>
  <c r="AJ310"/>
  <c r="AI310"/>
  <c r="AH310"/>
  <c r="AG310"/>
  <c r="AF310"/>
  <c r="AE310"/>
  <c r="AD310"/>
  <c r="AC310"/>
  <c r="AB310"/>
  <c r="AA310"/>
  <c r="Z310"/>
  <c r="X310"/>
  <c r="W310"/>
  <c r="P310"/>
  <c r="K310"/>
  <c r="J310"/>
  <c r="I310"/>
  <c r="H310"/>
  <c r="G310"/>
  <c r="F310"/>
  <c r="E310"/>
  <c r="D310"/>
  <c r="C310"/>
  <c r="B310"/>
  <c r="AU309"/>
  <c r="AP309"/>
  <c r="AN309"/>
  <c r="AM309"/>
  <c r="AL309"/>
  <c r="AJ309"/>
  <c r="AI309"/>
  <c r="AH309"/>
  <c r="AF309"/>
  <c r="AE309"/>
  <c r="AD309"/>
  <c r="AB309"/>
  <c r="AA309"/>
  <c r="Z309"/>
  <c r="X309"/>
  <c r="W309"/>
  <c r="P309"/>
  <c r="K309"/>
  <c r="J309"/>
  <c r="I309"/>
  <c r="H309"/>
  <c r="G309"/>
  <c r="F309"/>
  <c r="E309"/>
  <c r="D309"/>
  <c r="C309"/>
  <c r="B309"/>
  <c r="AU308"/>
  <c r="AP308"/>
  <c r="AN308"/>
  <c r="AM308"/>
  <c r="AL308"/>
  <c r="AJ308"/>
  <c r="AI308"/>
  <c r="AH308"/>
  <c r="AF308"/>
  <c r="AE308"/>
  <c r="AD308"/>
  <c r="AB308"/>
  <c r="AA308"/>
  <c r="Z308"/>
  <c r="X308"/>
  <c r="W308"/>
  <c r="P308"/>
  <c r="K308"/>
  <c r="J308"/>
  <c r="I308"/>
  <c r="H308"/>
  <c r="G308"/>
  <c r="F308"/>
  <c r="E308"/>
  <c r="D308"/>
  <c r="C308"/>
  <c r="B308"/>
  <c r="AU307"/>
  <c r="AP307"/>
  <c r="AO307"/>
  <c r="AN307"/>
  <c r="AM307"/>
  <c r="AL307"/>
  <c r="AK307"/>
  <c r="AJ307"/>
  <c r="AI307"/>
  <c r="AH307"/>
  <c r="AG307"/>
  <c r="AF307"/>
  <c r="AE307"/>
  <c r="AD307"/>
  <c r="AC307"/>
  <c r="AB307"/>
  <c r="AA307"/>
  <c r="Z307"/>
  <c r="X307"/>
  <c r="W307"/>
  <c r="P307"/>
  <c r="K307"/>
  <c r="J307"/>
  <c r="I307"/>
  <c r="H307"/>
  <c r="G307"/>
  <c r="F307"/>
  <c r="E307"/>
  <c r="D307"/>
  <c r="C307"/>
  <c r="B307"/>
  <c r="A307"/>
  <c r="AU306"/>
  <c r="AT306"/>
  <c r="AS306"/>
  <c r="AR306"/>
  <c r="AQ306"/>
  <c r="AP306"/>
  <c r="AO306"/>
  <c r="AN306"/>
  <c r="AM306"/>
  <c r="AL306"/>
  <c r="AK306"/>
  <c r="AJ306"/>
  <c r="AI306"/>
  <c r="AH306"/>
  <c r="AG306"/>
  <c r="AF306"/>
  <c r="AE306"/>
  <c r="AD306"/>
  <c r="AC306"/>
  <c r="AB306"/>
  <c r="AA306"/>
  <c r="Z306"/>
  <c r="Y306"/>
  <c r="X306"/>
  <c r="W306"/>
  <c r="V306"/>
  <c r="U306"/>
  <c r="T306"/>
  <c r="P306"/>
  <c r="N306"/>
  <c r="K306"/>
  <c r="J306"/>
  <c r="I306"/>
  <c r="H306"/>
  <c r="G306"/>
  <c r="F306"/>
  <c r="E306"/>
  <c r="D306"/>
  <c r="C306"/>
  <c r="B306"/>
  <c r="AU305"/>
  <c r="AT305"/>
  <c r="AS305"/>
  <c r="AR305"/>
  <c r="AQ305"/>
  <c r="AP305"/>
  <c r="AO305"/>
  <c r="AN305"/>
  <c r="AM305"/>
  <c r="AL305"/>
  <c r="AK305"/>
  <c r="AJ305"/>
  <c r="AI305"/>
  <c r="AH305"/>
  <c r="AG305"/>
  <c r="AF305"/>
  <c r="AE305"/>
  <c r="AD305"/>
  <c r="AC305"/>
  <c r="AB305"/>
  <c r="AA305"/>
  <c r="Z305"/>
  <c r="Y305"/>
  <c r="X305"/>
  <c r="W305"/>
  <c r="V305"/>
  <c r="U305"/>
  <c r="T305"/>
  <c r="P305"/>
  <c r="O305"/>
  <c r="N305"/>
  <c r="M305"/>
  <c r="L305"/>
  <c r="K305"/>
  <c r="J305"/>
  <c r="I305"/>
  <c r="H305"/>
  <c r="G305"/>
  <c r="F305"/>
  <c r="E305"/>
  <c r="D305"/>
  <c r="C305"/>
  <c r="B305"/>
  <c r="A305"/>
  <c r="R304"/>
  <c r="C304"/>
  <c r="A304"/>
  <c r="AU303"/>
  <c r="AT303"/>
  <c r="AS303"/>
  <c r="AR303"/>
  <c r="AQ303"/>
  <c r="AP303"/>
  <c r="AO303"/>
  <c r="AN303"/>
  <c r="AM303"/>
  <c r="AL303"/>
  <c r="AK303"/>
  <c r="AJ303"/>
  <c r="AI303"/>
  <c r="AH303"/>
  <c r="AG303"/>
  <c r="AF303"/>
  <c r="AE303"/>
  <c r="AD303"/>
  <c r="AC303"/>
  <c r="AB303"/>
  <c r="AA303"/>
  <c r="Z303"/>
  <c r="Y303"/>
  <c r="X303"/>
  <c r="W303"/>
  <c r="V303"/>
  <c r="U303"/>
  <c r="T303"/>
  <c r="P303"/>
  <c r="O303"/>
  <c r="N303"/>
  <c r="M303"/>
  <c r="L303"/>
  <c r="K303"/>
  <c r="J303"/>
  <c r="I303"/>
  <c r="H303"/>
  <c r="G303"/>
  <c r="F303"/>
  <c r="E303"/>
  <c r="D303"/>
  <c r="C303"/>
  <c r="B303"/>
  <c r="A303"/>
  <c r="R302"/>
  <c r="O302"/>
  <c r="C302"/>
  <c r="A302"/>
  <c r="AU301"/>
  <c r="AT301"/>
  <c r="AS301"/>
  <c r="AR301"/>
  <c r="AQ301"/>
  <c r="AP301"/>
  <c r="AO301"/>
  <c r="AN301"/>
  <c r="AM301"/>
  <c r="AL301"/>
  <c r="AK301"/>
  <c r="AJ301"/>
  <c r="AI301"/>
  <c r="AH301"/>
  <c r="AG301"/>
  <c r="AF301"/>
  <c r="AE301"/>
  <c r="AD301"/>
  <c r="AC301"/>
  <c r="AB301"/>
  <c r="AA301"/>
  <c r="Z301"/>
  <c r="Y301"/>
  <c r="X301"/>
  <c r="W301"/>
  <c r="V301"/>
  <c r="U301"/>
  <c r="T301"/>
  <c r="P301"/>
  <c r="O301"/>
  <c r="N301"/>
  <c r="M301"/>
  <c r="L301"/>
  <c r="K301"/>
  <c r="J301"/>
  <c r="I301"/>
  <c r="H301"/>
  <c r="G301"/>
  <c r="F301"/>
  <c r="E301"/>
  <c r="D301"/>
  <c r="C301"/>
  <c r="B301"/>
  <c r="A301"/>
  <c r="AU300"/>
  <c r="AT300"/>
  <c r="AS300"/>
  <c r="AR300"/>
  <c r="AQ300"/>
  <c r="AP300"/>
  <c r="AO300"/>
  <c r="AN300"/>
  <c r="AM300"/>
  <c r="AL300"/>
  <c r="AK300"/>
  <c r="AJ300"/>
  <c r="AI300"/>
  <c r="AH300"/>
  <c r="AG300"/>
  <c r="AF300"/>
  <c r="AE300"/>
  <c r="AD300"/>
  <c r="AC300"/>
  <c r="AB300"/>
  <c r="AA300"/>
  <c r="Z300"/>
  <c r="Y300"/>
  <c r="X300"/>
  <c r="W300"/>
  <c r="V300"/>
  <c r="U300"/>
  <c r="T300"/>
  <c r="P300"/>
  <c r="O300"/>
  <c r="N300"/>
  <c r="M300"/>
  <c r="L300"/>
  <c r="K300"/>
  <c r="J300"/>
  <c r="I300"/>
  <c r="H300"/>
  <c r="G300"/>
  <c r="F300"/>
  <c r="E300"/>
  <c r="D300"/>
  <c r="C300"/>
  <c r="B300"/>
  <c r="AU299"/>
  <c r="AT299"/>
  <c r="AS299"/>
  <c r="AR299"/>
  <c r="AQ299"/>
  <c r="AP299"/>
  <c r="AO299"/>
  <c r="AN299"/>
  <c r="AM299"/>
  <c r="AL299"/>
  <c r="AK299"/>
  <c r="AJ299"/>
  <c r="AI299"/>
  <c r="AH299"/>
  <c r="AG299"/>
  <c r="AF299"/>
  <c r="AE299"/>
  <c r="AD299"/>
  <c r="AC299"/>
  <c r="AB299"/>
  <c r="AA299"/>
  <c r="Z299"/>
  <c r="Y299"/>
  <c r="X299"/>
  <c r="W299"/>
  <c r="V299"/>
  <c r="U299"/>
  <c r="T299"/>
  <c r="P299"/>
  <c r="O299"/>
  <c r="O298" s="1"/>
  <c r="N299"/>
  <c r="M299"/>
  <c r="L299"/>
  <c r="K299"/>
  <c r="J299"/>
  <c r="I299"/>
  <c r="H299"/>
  <c r="G299"/>
  <c r="F299"/>
  <c r="E299"/>
  <c r="D299"/>
  <c r="C299"/>
  <c r="B299"/>
  <c r="A299"/>
  <c r="R298"/>
  <c r="C298"/>
  <c r="A298"/>
  <c r="AU297"/>
  <c r="AT297"/>
  <c r="AS297"/>
  <c r="AR297"/>
  <c r="AQ297"/>
  <c r="AP297"/>
  <c r="AO297"/>
  <c r="AN297"/>
  <c r="AM297"/>
  <c r="AL297"/>
  <c r="AK297"/>
  <c r="AJ297"/>
  <c r="AI297"/>
  <c r="AH297"/>
  <c r="AG297"/>
  <c r="AF297"/>
  <c r="AE297"/>
  <c r="AD297"/>
  <c r="AC297"/>
  <c r="AB297"/>
  <c r="AA297"/>
  <c r="Z297"/>
  <c r="Y297"/>
  <c r="X297"/>
  <c r="W297"/>
  <c r="V297"/>
  <c r="U297"/>
  <c r="T297"/>
  <c r="P297"/>
  <c r="O297"/>
  <c r="N297"/>
  <c r="M297"/>
  <c r="L297"/>
  <c r="K297"/>
  <c r="J297"/>
  <c r="I297"/>
  <c r="H297"/>
  <c r="G297"/>
  <c r="F297"/>
  <c r="E297"/>
  <c r="D297"/>
  <c r="C297"/>
  <c r="B297"/>
  <c r="A297"/>
  <c r="AU296"/>
  <c r="AT296"/>
  <c r="AS296"/>
  <c r="AR296"/>
  <c r="AQ296"/>
  <c r="AP296"/>
  <c r="AO296"/>
  <c r="AN296"/>
  <c r="AM296"/>
  <c r="AL296"/>
  <c r="AK296"/>
  <c r="AJ296"/>
  <c r="AI296"/>
  <c r="AH296"/>
  <c r="AG296"/>
  <c r="AF296"/>
  <c r="AE296"/>
  <c r="AD296"/>
  <c r="AC296"/>
  <c r="AB296"/>
  <c r="AA296"/>
  <c r="Z296"/>
  <c r="Y296"/>
  <c r="X296"/>
  <c r="W296"/>
  <c r="V296"/>
  <c r="U296"/>
  <c r="T296"/>
  <c r="P296"/>
  <c r="M296"/>
  <c r="L296"/>
  <c r="K296"/>
  <c r="J296"/>
  <c r="I296"/>
  <c r="H296"/>
  <c r="G296"/>
  <c r="F296"/>
  <c r="E296"/>
  <c r="D296"/>
  <c r="C296"/>
  <c r="B296"/>
  <c r="A296"/>
  <c r="AU295"/>
  <c r="AT295"/>
  <c r="AS295"/>
  <c r="AR295"/>
  <c r="AQ295"/>
  <c r="AP295"/>
  <c r="AO295"/>
  <c r="AN295"/>
  <c r="AM295"/>
  <c r="AL295"/>
  <c r="AK295"/>
  <c r="AJ295"/>
  <c r="AI295"/>
  <c r="AH295"/>
  <c r="AG295"/>
  <c r="AF295"/>
  <c r="AE295"/>
  <c r="AD295"/>
  <c r="AC295"/>
  <c r="AB295"/>
  <c r="AA295"/>
  <c r="Z295"/>
  <c r="Y295"/>
  <c r="X295"/>
  <c r="W295"/>
  <c r="V295"/>
  <c r="U295"/>
  <c r="T295"/>
  <c r="P295"/>
  <c r="O295"/>
  <c r="N295"/>
  <c r="M295"/>
  <c r="L295"/>
  <c r="K295"/>
  <c r="J295"/>
  <c r="I295"/>
  <c r="H295"/>
  <c r="G295"/>
  <c r="F295"/>
  <c r="E295"/>
  <c r="D295"/>
  <c r="C295"/>
  <c r="B295"/>
  <c r="A295"/>
  <c r="R294"/>
  <c r="C294"/>
  <c r="B294"/>
  <c r="A294"/>
  <c r="AU293"/>
  <c r="AT293"/>
  <c r="AS293"/>
  <c r="AR293"/>
  <c r="AQ293"/>
  <c r="AP293"/>
  <c r="AO293"/>
  <c r="AN293"/>
  <c r="AM293"/>
  <c r="AL293"/>
  <c r="AK293"/>
  <c r="AJ293"/>
  <c r="AI293"/>
  <c r="AH293"/>
  <c r="AG293"/>
  <c r="AF293"/>
  <c r="AE293"/>
  <c r="AD293"/>
  <c r="AC293"/>
  <c r="AB293"/>
  <c r="AA293"/>
  <c r="Z293"/>
  <c r="Y293"/>
  <c r="X293"/>
  <c r="W293"/>
  <c r="V293"/>
  <c r="U293"/>
  <c r="T293"/>
  <c r="P293"/>
  <c r="O293"/>
  <c r="N293"/>
  <c r="M293"/>
  <c r="L293"/>
  <c r="K293"/>
  <c r="J293"/>
  <c r="I293"/>
  <c r="H293"/>
  <c r="G293"/>
  <c r="F293"/>
  <c r="E293"/>
  <c r="D293"/>
  <c r="C293"/>
  <c r="B293"/>
  <c r="A293"/>
  <c r="AU292"/>
  <c r="AT292"/>
  <c r="AS292"/>
  <c r="AR292"/>
  <c r="AQ292"/>
  <c r="AP292"/>
  <c r="AO292"/>
  <c r="AN292"/>
  <c r="AM292"/>
  <c r="AL292"/>
  <c r="AK292"/>
  <c r="AJ292"/>
  <c r="AI292"/>
  <c r="AH292"/>
  <c r="AG292"/>
  <c r="AF292"/>
  <c r="AE292"/>
  <c r="AD292"/>
  <c r="AC292"/>
  <c r="AB292"/>
  <c r="AA292"/>
  <c r="Z292"/>
  <c r="Y292"/>
  <c r="X292"/>
  <c r="W292"/>
  <c r="V292"/>
  <c r="U292"/>
  <c r="T292"/>
  <c r="P292"/>
  <c r="O292"/>
  <c r="N292"/>
  <c r="M292"/>
  <c r="L292"/>
  <c r="K292"/>
  <c r="J292"/>
  <c r="I292"/>
  <c r="H292"/>
  <c r="G292"/>
  <c r="F292"/>
  <c r="E292"/>
  <c r="D292"/>
  <c r="C292"/>
  <c r="B292"/>
  <c r="A292"/>
  <c r="AU291"/>
  <c r="AT291"/>
  <c r="AS291"/>
  <c r="AR291"/>
  <c r="AQ291"/>
  <c r="AP291"/>
  <c r="AO291"/>
  <c r="AN291"/>
  <c r="AM291"/>
  <c r="AL291"/>
  <c r="AK291"/>
  <c r="AJ291"/>
  <c r="AI291"/>
  <c r="AH291"/>
  <c r="AG291"/>
  <c r="AF291"/>
  <c r="AE291"/>
  <c r="AD291"/>
  <c r="AC291"/>
  <c r="AB291"/>
  <c r="AA291"/>
  <c r="Z291"/>
  <c r="Y291"/>
  <c r="X291"/>
  <c r="W291"/>
  <c r="V291"/>
  <c r="U291"/>
  <c r="T291"/>
  <c r="P291"/>
  <c r="O291"/>
  <c r="N291"/>
  <c r="M291"/>
  <c r="L291"/>
  <c r="K291"/>
  <c r="J291"/>
  <c r="I291"/>
  <c r="H291"/>
  <c r="G291"/>
  <c r="F291"/>
  <c r="E291"/>
  <c r="D291"/>
  <c r="C291"/>
  <c r="B291"/>
  <c r="A291"/>
  <c r="AU290"/>
  <c r="AT290"/>
  <c r="AS290"/>
  <c r="AR290"/>
  <c r="AQ290"/>
  <c r="AP290"/>
  <c r="AO290"/>
  <c r="AN290"/>
  <c r="AM290"/>
  <c r="AL290"/>
  <c r="AK290"/>
  <c r="AJ290"/>
  <c r="AI290"/>
  <c r="AH290"/>
  <c r="AG290"/>
  <c r="AF290"/>
  <c r="AE290"/>
  <c r="AD290"/>
  <c r="AC290"/>
  <c r="AB290"/>
  <c r="AA290"/>
  <c r="Z290"/>
  <c r="Y290"/>
  <c r="X290"/>
  <c r="W290"/>
  <c r="V290"/>
  <c r="U290"/>
  <c r="T290"/>
  <c r="P290"/>
  <c r="O290"/>
  <c r="O289" s="1"/>
  <c r="N290"/>
  <c r="M290"/>
  <c r="L290"/>
  <c r="K290"/>
  <c r="J290"/>
  <c r="I290"/>
  <c r="H290"/>
  <c r="G290"/>
  <c r="F290"/>
  <c r="E290"/>
  <c r="D290"/>
  <c r="C290"/>
  <c r="B290"/>
  <c r="A290"/>
  <c r="R289"/>
  <c r="C289"/>
  <c r="B289"/>
  <c r="A289"/>
  <c r="R288"/>
  <c r="AU287"/>
  <c r="AT287"/>
  <c r="AS287"/>
  <c r="AR287"/>
  <c r="AQ287"/>
  <c r="AP287"/>
  <c r="AO287"/>
  <c r="AN287"/>
  <c r="AM287"/>
  <c r="AL287"/>
  <c r="AK287"/>
  <c r="AJ287"/>
  <c r="AI287"/>
  <c r="AH287"/>
  <c r="AG287"/>
  <c r="AF287"/>
  <c r="AE287"/>
  <c r="AD287"/>
  <c r="AC287"/>
  <c r="AB287"/>
  <c r="AA287"/>
  <c r="Z287"/>
  <c r="Y287"/>
  <c r="X287"/>
  <c r="W287"/>
  <c r="V287"/>
  <c r="U287"/>
  <c r="T287"/>
  <c r="P287"/>
  <c r="O287"/>
  <c r="N287"/>
  <c r="M287"/>
  <c r="L287"/>
  <c r="K287"/>
  <c r="J287"/>
  <c r="I287"/>
  <c r="H287"/>
  <c r="G287"/>
  <c r="F287"/>
  <c r="E287"/>
  <c r="D287"/>
  <c r="C287"/>
  <c r="B287"/>
  <c r="A287"/>
  <c r="AU286"/>
  <c r="AT286"/>
  <c r="AS286"/>
  <c r="AR286"/>
  <c r="AQ286"/>
  <c r="AP286"/>
  <c r="AO286"/>
  <c r="AN286"/>
  <c r="AM286"/>
  <c r="AL286"/>
  <c r="AK286"/>
  <c r="AJ286"/>
  <c r="AI286"/>
  <c r="AH286"/>
  <c r="AG286"/>
  <c r="AF286"/>
  <c r="AE286"/>
  <c r="AD286"/>
  <c r="AC286"/>
  <c r="AB286"/>
  <c r="AA286"/>
  <c r="Z286"/>
  <c r="Y286"/>
  <c r="X286"/>
  <c r="W286"/>
  <c r="V286"/>
  <c r="U286"/>
  <c r="T286"/>
  <c r="P286"/>
  <c r="O286"/>
  <c r="N286"/>
  <c r="M286"/>
  <c r="L286"/>
  <c r="K286"/>
  <c r="J286"/>
  <c r="I286"/>
  <c r="H286"/>
  <c r="G286"/>
  <c r="F286"/>
  <c r="E286"/>
  <c r="D286"/>
  <c r="C286"/>
  <c r="B286"/>
  <c r="A286"/>
  <c r="R285"/>
  <c r="O285"/>
  <c r="C285"/>
  <c r="A285"/>
  <c r="AU284"/>
  <c r="AT284"/>
  <c r="AS284"/>
  <c r="AR284"/>
  <c r="AQ284"/>
  <c r="AP284"/>
  <c r="AO284"/>
  <c r="AN284"/>
  <c r="AM284"/>
  <c r="AL284"/>
  <c r="AK284"/>
  <c r="AJ284"/>
  <c r="AI284"/>
  <c r="AH284"/>
  <c r="AG284"/>
  <c r="AF284"/>
  <c r="AE284"/>
  <c r="AD284"/>
  <c r="AC284"/>
  <c r="AB284"/>
  <c r="AA284"/>
  <c r="Z284"/>
  <c r="Y284"/>
  <c r="X284"/>
  <c r="W284"/>
  <c r="V284"/>
  <c r="U284"/>
  <c r="T284"/>
  <c r="P284"/>
  <c r="O284"/>
  <c r="O283" s="1"/>
  <c r="N284"/>
  <c r="M284"/>
  <c r="L284"/>
  <c r="K284"/>
  <c r="J284"/>
  <c r="I284"/>
  <c r="H284"/>
  <c r="G284"/>
  <c r="F284"/>
  <c r="E284"/>
  <c r="D284"/>
  <c r="C284"/>
  <c r="B284"/>
  <c r="A284"/>
  <c r="R283"/>
  <c r="C283"/>
  <c r="A283"/>
  <c r="AU282"/>
  <c r="AT282"/>
  <c r="AS282"/>
  <c r="AR282"/>
  <c r="AQ282"/>
  <c r="AP282"/>
  <c r="AO282"/>
  <c r="AN282"/>
  <c r="AM282"/>
  <c r="AL282"/>
  <c r="AK282"/>
  <c r="AJ282"/>
  <c r="AI282"/>
  <c r="AH282"/>
  <c r="AG282"/>
  <c r="AF282"/>
  <c r="AE282"/>
  <c r="AD282"/>
  <c r="AC282"/>
  <c r="AB282"/>
  <c r="AA282"/>
  <c r="Z282"/>
  <c r="Y282"/>
  <c r="X282"/>
  <c r="W282"/>
  <c r="V282"/>
  <c r="U282"/>
  <c r="T282"/>
  <c r="P282"/>
  <c r="O282"/>
  <c r="N282"/>
  <c r="M282"/>
  <c r="L282"/>
  <c r="K282"/>
  <c r="J282"/>
  <c r="I282"/>
  <c r="H282"/>
  <c r="G282"/>
  <c r="F282"/>
  <c r="E282"/>
  <c r="D282"/>
  <c r="C282"/>
  <c r="B282"/>
  <c r="AU281"/>
  <c r="AT281"/>
  <c r="AS281"/>
  <c r="AR281"/>
  <c r="AQ281"/>
  <c r="AP281"/>
  <c r="AO281"/>
  <c r="AN281"/>
  <c r="AM281"/>
  <c r="AL281"/>
  <c r="AK281"/>
  <c r="AJ281"/>
  <c r="AI281"/>
  <c r="AH281"/>
  <c r="AG281"/>
  <c r="AF281"/>
  <c r="AE281"/>
  <c r="AD281"/>
  <c r="AC281"/>
  <c r="AB281"/>
  <c r="AA281"/>
  <c r="Z281"/>
  <c r="Y281"/>
  <c r="X281"/>
  <c r="W281"/>
  <c r="V281"/>
  <c r="U281"/>
  <c r="T281"/>
  <c r="P281"/>
  <c r="O281"/>
  <c r="N281"/>
  <c r="M281"/>
  <c r="L281"/>
  <c r="K281"/>
  <c r="J281"/>
  <c r="I281"/>
  <c r="H281"/>
  <c r="G281"/>
  <c r="F281"/>
  <c r="E281"/>
  <c r="D281"/>
  <c r="C281"/>
  <c r="B281"/>
  <c r="AU280"/>
  <c r="AT280"/>
  <c r="AS280"/>
  <c r="AR280"/>
  <c r="AQ280"/>
  <c r="AP280"/>
  <c r="AO280"/>
  <c r="AN280"/>
  <c r="AM280"/>
  <c r="AL280"/>
  <c r="AK280"/>
  <c r="AJ280"/>
  <c r="AI280"/>
  <c r="AH280"/>
  <c r="AG280"/>
  <c r="AF280"/>
  <c r="AE280"/>
  <c r="AD280"/>
  <c r="AC280"/>
  <c r="AB280"/>
  <c r="AA280"/>
  <c r="Z280"/>
  <c r="Y280"/>
  <c r="X280"/>
  <c r="W280"/>
  <c r="V280"/>
  <c r="U280"/>
  <c r="T280"/>
  <c r="P280"/>
  <c r="O280"/>
  <c r="N280"/>
  <c r="M280"/>
  <c r="L280"/>
  <c r="K280"/>
  <c r="J280"/>
  <c r="I280"/>
  <c r="H280"/>
  <c r="G280"/>
  <c r="F280"/>
  <c r="E280"/>
  <c r="D280"/>
  <c r="C280"/>
  <c r="B280"/>
  <c r="AU279"/>
  <c r="AT279"/>
  <c r="AS279"/>
  <c r="AR279"/>
  <c r="AQ279"/>
  <c r="AP279"/>
  <c r="AO279"/>
  <c r="AN279"/>
  <c r="AM279"/>
  <c r="AL279"/>
  <c r="AK279"/>
  <c r="AJ279"/>
  <c r="AI279"/>
  <c r="AH279"/>
  <c r="AG279"/>
  <c r="AF279"/>
  <c r="AE279"/>
  <c r="AD279"/>
  <c r="AC279"/>
  <c r="AB279"/>
  <c r="AA279"/>
  <c r="Z279"/>
  <c r="Y279"/>
  <c r="X279"/>
  <c r="W279"/>
  <c r="V279"/>
  <c r="U279"/>
  <c r="T279"/>
  <c r="P279"/>
  <c r="O279"/>
  <c r="N279"/>
  <c r="M279"/>
  <c r="L279"/>
  <c r="K279"/>
  <c r="J279"/>
  <c r="I279"/>
  <c r="H279"/>
  <c r="G279"/>
  <c r="F279"/>
  <c r="E279"/>
  <c r="D279"/>
  <c r="C279"/>
  <c r="B279"/>
  <c r="AU278"/>
  <c r="AT278"/>
  <c r="AS278"/>
  <c r="AR278"/>
  <c r="AQ278"/>
  <c r="AP278"/>
  <c r="AO278"/>
  <c r="AN278"/>
  <c r="AM278"/>
  <c r="AL278"/>
  <c r="AK278"/>
  <c r="AJ278"/>
  <c r="AI278"/>
  <c r="AH278"/>
  <c r="AG278"/>
  <c r="AF278"/>
  <c r="AE278"/>
  <c r="AD278"/>
  <c r="AC278"/>
  <c r="AB278"/>
  <c r="AA278"/>
  <c r="Z278"/>
  <c r="Y278"/>
  <c r="X278"/>
  <c r="W278"/>
  <c r="V278"/>
  <c r="U278"/>
  <c r="T278"/>
  <c r="P278"/>
  <c r="O278"/>
  <c r="O277" s="1"/>
  <c r="N278"/>
  <c r="M278"/>
  <c r="L278"/>
  <c r="K278"/>
  <c r="J278"/>
  <c r="I278"/>
  <c r="H278"/>
  <c r="G278"/>
  <c r="F278"/>
  <c r="E278"/>
  <c r="D278"/>
  <c r="C278"/>
  <c r="B278"/>
  <c r="A278"/>
  <c r="R277"/>
  <c r="C277"/>
  <c r="A277"/>
  <c r="AU276"/>
  <c r="AT276"/>
  <c r="AS276"/>
  <c r="AR276"/>
  <c r="AQ276"/>
  <c r="AP276"/>
  <c r="AO276"/>
  <c r="AN276"/>
  <c r="AM276"/>
  <c r="AL276"/>
  <c r="AK276"/>
  <c r="AJ276"/>
  <c r="AI276"/>
  <c r="AH276"/>
  <c r="AG276"/>
  <c r="AF276"/>
  <c r="AE276"/>
  <c r="AD276"/>
  <c r="AC276"/>
  <c r="AB276"/>
  <c r="AA276"/>
  <c r="Z276"/>
  <c r="Y276"/>
  <c r="X276"/>
  <c r="W276"/>
  <c r="V276"/>
  <c r="U276"/>
  <c r="T276"/>
  <c r="P276"/>
  <c r="O276"/>
  <c r="N276"/>
  <c r="M276"/>
  <c r="L276"/>
  <c r="K276"/>
  <c r="J276"/>
  <c r="I276"/>
  <c r="H276"/>
  <c r="G276"/>
  <c r="F276"/>
  <c r="E276"/>
  <c r="D276"/>
  <c r="C276"/>
  <c r="B276"/>
  <c r="AU275"/>
  <c r="AT275"/>
  <c r="AS275"/>
  <c r="AR275"/>
  <c r="AQ275"/>
  <c r="AP275"/>
  <c r="AO275"/>
  <c r="AN275"/>
  <c r="AM275"/>
  <c r="AL275"/>
  <c r="AK275"/>
  <c r="AJ275"/>
  <c r="AI275"/>
  <c r="AH275"/>
  <c r="AG275"/>
  <c r="AF275"/>
  <c r="AE275"/>
  <c r="AD275"/>
  <c r="AC275"/>
  <c r="AB275"/>
  <c r="AA275"/>
  <c r="Z275"/>
  <c r="Y275"/>
  <c r="X275"/>
  <c r="W275"/>
  <c r="V275"/>
  <c r="U275"/>
  <c r="T275"/>
  <c r="P275"/>
  <c r="O275"/>
  <c r="N275"/>
  <c r="M275"/>
  <c r="L275"/>
  <c r="K275"/>
  <c r="J275"/>
  <c r="I275"/>
  <c r="H275"/>
  <c r="G275"/>
  <c r="F275"/>
  <c r="E275"/>
  <c r="D275"/>
  <c r="C275"/>
  <c r="B275"/>
  <c r="AU274"/>
  <c r="AT274"/>
  <c r="AS274"/>
  <c r="AR274"/>
  <c r="AQ274"/>
  <c r="AP274"/>
  <c r="AO274"/>
  <c r="AN274"/>
  <c r="AM274"/>
  <c r="AL274"/>
  <c r="AK274"/>
  <c r="AJ274"/>
  <c r="AI274"/>
  <c r="AH274"/>
  <c r="AG274"/>
  <c r="AF274"/>
  <c r="AE274"/>
  <c r="AD274"/>
  <c r="AC274"/>
  <c r="AB274"/>
  <c r="AA274"/>
  <c r="Z274"/>
  <c r="Y274"/>
  <c r="X274"/>
  <c r="W274"/>
  <c r="V274"/>
  <c r="U274"/>
  <c r="T274"/>
  <c r="P274"/>
  <c r="O274"/>
  <c r="O270" s="1"/>
  <c r="N274"/>
  <c r="M274"/>
  <c r="L274"/>
  <c r="K274"/>
  <c r="J274"/>
  <c r="I274"/>
  <c r="H274"/>
  <c r="G274"/>
  <c r="F274"/>
  <c r="E274"/>
  <c r="D274"/>
  <c r="C274"/>
  <c r="B274"/>
  <c r="AU273"/>
  <c r="AT273"/>
  <c r="AS273"/>
  <c r="AR273"/>
  <c r="AQ273"/>
  <c r="AP273"/>
  <c r="AO273"/>
  <c r="AN273"/>
  <c r="AM273"/>
  <c r="AL273"/>
  <c r="AK273"/>
  <c r="AJ273"/>
  <c r="AI273"/>
  <c r="AH273"/>
  <c r="AG273"/>
  <c r="AF273"/>
  <c r="AE273"/>
  <c r="AD273"/>
  <c r="AC273"/>
  <c r="AB273"/>
  <c r="AA273"/>
  <c r="Z273"/>
  <c r="Y273"/>
  <c r="X273"/>
  <c r="W273"/>
  <c r="V273"/>
  <c r="U273"/>
  <c r="T273"/>
  <c r="P273"/>
  <c r="O273"/>
  <c r="N273"/>
  <c r="M273"/>
  <c r="L273"/>
  <c r="K273"/>
  <c r="J273"/>
  <c r="I273"/>
  <c r="H273"/>
  <c r="G273"/>
  <c r="F273"/>
  <c r="E273"/>
  <c r="D273"/>
  <c r="C273"/>
  <c r="B273"/>
  <c r="AU272"/>
  <c r="AT272"/>
  <c r="AS272"/>
  <c r="AR272"/>
  <c r="AQ272"/>
  <c r="AP272"/>
  <c r="AO272"/>
  <c r="AN272"/>
  <c r="AM272"/>
  <c r="AL272"/>
  <c r="AK272"/>
  <c r="AJ272"/>
  <c r="AI272"/>
  <c r="AH272"/>
  <c r="AG272"/>
  <c r="AF272"/>
  <c r="AE272"/>
  <c r="AD272"/>
  <c r="AC272"/>
  <c r="AB272"/>
  <c r="AA272"/>
  <c r="Z272"/>
  <c r="Y272"/>
  <c r="X272"/>
  <c r="W272"/>
  <c r="V272"/>
  <c r="U272"/>
  <c r="T272"/>
  <c r="P272"/>
  <c r="O272"/>
  <c r="N272"/>
  <c r="M272"/>
  <c r="L272"/>
  <c r="K272"/>
  <c r="J272"/>
  <c r="I272"/>
  <c r="H272"/>
  <c r="G272"/>
  <c r="F272"/>
  <c r="E272"/>
  <c r="D272"/>
  <c r="C272"/>
  <c r="B272"/>
  <c r="AU271"/>
  <c r="AT271"/>
  <c r="AS271"/>
  <c r="AR271"/>
  <c r="AQ271"/>
  <c r="AP271"/>
  <c r="AO271"/>
  <c r="AN271"/>
  <c r="AM271"/>
  <c r="AL271"/>
  <c r="AK271"/>
  <c r="AJ271"/>
  <c r="AI271"/>
  <c r="AH271"/>
  <c r="AG271"/>
  <c r="AF271"/>
  <c r="AE271"/>
  <c r="AD271"/>
  <c r="AC271"/>
  <c r="AB271"/>
  <c r="AA271"/>
  <c r="Z271"/>
  <c r="Y271"/>
  <c r="X271"/>
  <c r="W271"/>
  <c r="V271"/>
  <c r="U271"/>
  <c r="T271"/>
  <c r="P271"/>
  <c r="O271"/>
  <c r="N271"/>
  <c r="M271"/>
  <c r="L271"/>
  <c r="K271"/>
  <c r="J271"/>
  <c r="I271"/>
  <c r="H271"/>
  <c r="G271"/>
  <c r="F271"/>
  <c r="E271"/>
  <c r="D271"/>
  <c r="C271"/>
  <c r="B271"/>
  <c r="A271"/>
  <c r="R270"/>
  <c r="C270"/>
  <c r="A270"/>
  <c r="AU269"/>
  <c r="AT269"/>
  <c r="AS269"/>
  <c r="AR269"/>
  <c r="AQ269"/>
  <c r="AP269"/>
  <c r="AO269"/>
  <c r="AN269"/>
  <c r="AM269"/>
  <c r="AL269"/>
  <c r="AK269"/>
  <c r="AJ269"/>
  <c r="AI269"/>
  <c r="AH269"/>
  <c r="AG269"/>
  <c r="AF269"/>
  <c r="AE269"/>
  <c r="AD269"/>
  <c r="AC269"/>
  <c r="AB269"/>
  <c r="AA269"/>
  <c r="Z269"/>
  <c r="Y269"/>
  <c r="X269"/>
  <c r="W269"/>
  <c r="V269"/>
  <c r="U269"/>
  <c r="T269"/>
  <c r="P269"/>
  <c r="O269"/>
  <c r="N269"/>
  <c r="M269"/>
  <c r="L269"/>
  <c r="K269"/>
  <c r="J269"/>
  <c r="I269"/>
  <c r="H269"/>
  <c r="G269"/>
  <c r="F269"/>
  <c r="E269"/>
  <c r="D269"/>
  <c r="C269"/>
  <c r="B269"/>
  <c r="AU268"/>
  <c r="AT268"/>
  <c r="AS268"/>
  <c r="AR268"/>
  <c r="AQ268"/>
  <c r="AP268"/>
  <c r="AO268"/>
  <c r="AN268"/>
  <c r="AM268"/>
  <c r="AL268"/>
  <c r="AK268"/>
  <c r="AJ268"/>
  <c r="AI268"/>
  <c r="AH268"/>
  <c r="AG268"/>
  <c r="AF268"/>
  <c r="AE268"/>
  <c r="AD268"/>
  <c r="AC268"/>
  <c r="AB268"/>
  <c r="AA268"/>
  <c r="Z268"/>
  <c r="Y268"/>
  <c r="X268"/>
  <c r="W268"/>
  <c r="V268"/>
  <c r="U268"/>
  <c r="T268"/>
  <c r="P268"/>
  <c r="O268"/>
  <c r="N268"/>
  <c r="M268"/>
  <c r="L268"/>
  <c r="K268"/>
  <c r="J268"/>
  <c r="I268"/>
  <c r="H268"/>
  <c r="G268"/>
  <c r="F268"/>
  <c r="E268"/>
  <c r="D268"/>
  <c r="C268"/>
  <c r="B268"/>
  <c r="AU267"/>
  <c r="AT267"/>
  <c r="AS267"/>
  <c r="AR267"/>
  <c r="AQ267"/>
  <c r="AP267"/>
  <c r="AO267"/>
  <c r="AN267"/>
  <c r="AM267"/>
  <c r="AL267"/>
  <c r="AK267"/>
  <c r="AJ267"/>
  <c r="AI267"/>
  <c r="AH267"/>
  <c r="AG267"/>
  <c r="AF267"/>
  <c r="AE267"/>
  <c r="AD267"/>
  <c r="AC267"/>
  <c r="AB267"/>
  <c r="AA267"/>
  <c r="Z267"/>
  <c r="Y267"/>
  <c r="X267"/>
  <c r="W267"/>
  <c r="V267"/>
  <c r="U267"/>
  <c r="T267"/>
  <c r="P267"/>
  <c r="O267"/>
  <c r="N267"/>
  <c r="M267"/>
  <c r="L267"/>
  <c r="K267"/>
  <c r="J267"/>
  <c r="I267"/>
  <c r="H267"/>
  <c r="G267"/>
  <c r="F267"/>
  <c r="E267"/>
  <c r="D267"/>
  <c r="C267"/>
  <c r="B267"/>
  <c r="AU266"/>
  <c r="AT266"/>
  <c r="AS266"/>
  <c r="AR266"/>
  <c r="AQ266"/>
  <c r="AP266"/>
  <c r="AO266"/>
  <c r="AN266"/>
  <c r="AM266"/>
  <c r="AL266"/>
  <c r="AK266"/>
  <c r="AJ266"/>
  <c r="AI266"/>
  <c r="AH266"/>
  <c r="AG266"/>
  <c r="AF266"/>
  <c r="AE266"/>
  <c r="AD266"/>
  <c r="AC266"/>
  <c r="AB266"/>
  <c r="AA266"/>
  <c r="Z266"/>
  <c r="Y266"/>
  <c r="X266"/>
  <c r="W266"/>
  <c r="V266"/>
  <c r="U266"/>
  <c r="T266"/>
  <c r="P266"/>
  <c r="O266"/>
  <c r="N266"/>
  <c r="M266"/>
  <c r="L266"/>
  <c r="K266"/>
  <c r="J266"/>
  <c r="I266"/>
  <c r="H266"/>
  <c r="G266"/>
  <c r="F266"/>
  <c r="E266"/>
  <c r="D266"/>
  <c r="C266"/>
  <c r="B266"/>
  <c r="AU265"/>
  <c r="AT265"/>
  <c r="AS265"/>
  <c r="AR265"/>
  <c r="AQ265"/>
  <c r="AP265"/>
  <c r="AO265"/>
  <c r="AN265"/>
  <c r="AM265"/>
  <c r="AL265"/>
  <c r="AK265"/>
  <c r="AJ265"/>
  <c r="AI265"/>
  <c r="AH265"/>
  <c r="AG265"/>
  <c r="AF265"/>
  <c r="AE265"/>
  <c r="AD265"/>
  <c r="AC265"/>
  <c r="AB265"/>
  <c r="AA265"/>
  <c r="Z265"/>
  <c r="Y265"/>
  <c r="X265"/>
  <c r="W265"/>
  <c r="V265"/>
  <c r="U265"/>
  <c r="T265"/>
  <c r="P265"/>
  <c r="O265"/>
  <c r="N265"/>
  <c r="M265"/>
  <c r="L265"/>
  <c r="K265"/>
  <c r="J265"/>
  <c r="I265"/>
  <c r="H265"/>
  <c r="G265"/>
  <c r="F265"/>
  <c r="E265"/>
  <c r="D265"/>
  <c r="C265"/>
  <c r="B265"/>
  <c r="AU264"/>
  <c r="AT264"/>
  <c r="AS264"/>
  <c r="AR264"/>
  <c r="AQ264"/>
  <c r="AP264"/>
  <c r="AO264"/>
  <c r="AN264"/>
  <c r="AM264"/>
  <c r="AL264"/>
  <c r="AK264"/>
  <c r="AJ264"/>
  <c r="AI264"/>
  <c r="AH264"/>
  <c r="AG264"/>
  <c r="AF264"/>
  <c r="AE264"/>
  <c r="AD264"/>
  <c r="AC264"/>
  <c r="AB264"/>
  <c r="AA264"/>
  <c r="Z264"/>
  <c r="Y264"/>
  <c r="X264"/>
  <c r="W264"/>
  <c r="V264"/>
  <c r="U264"/>
  <c r="T264"/>
  <c r="P264"/>
  <c r="O264"/>
  <c r="N264"/>
  <c r="M264"/>
  <c r="L264"/>
  <c r="K264"/>
  <c r="J264"/>
  <c r="I264"/>
  <c r="H264"/>
  <c r="G264"/>
  <c r="F264"/>
  <c r="E264"/>
  <c r="D264"/>
  <c r="C264"/>
  <c r="B264"/>
  <c r="AU263"/>
  <c r="AT263"/>
  <c r="AS263"/>
  <c r="AR263"/>
  <c r="AQ263"/>
  <c r="AP263"/>
  <c r="AO263"/>
  <c r="AN263"/>
  <c r="AM263"/>
  <c r="AL263"/>
  <c r="AK263"/>
  <c r="AJ263"/>
  <c r="AI263"/>
  <c r="AH263"/>
  <c r="AG263"/>
  <c r="AF263"/>
  <c r="AE263"/>
  <c r="AD263"/>
  <c r="AC263"/>
  <c r="AB263"/>
  <c r="AA263"/>
  <c r="Z263"/>
  <c r="Y263"/>
  <c r="X263"/>
  <c r="W263"/>
  <c r="V263"/>
  <c r="U263"/>
  <c r="T263"/>
  <c r="P263"/>
  <c r="O263"/>
  <c r="N263"/>
  <c r="M263"/>
  <c r="L263"/>
  <c r="K263"/>
  <c r="J263"/>
  <c r="I263"/>
  <c r="H263"/>
  <c r="G263"/>
  <c r="F263"/>
  <c r="E263"/>
  <c r="D263"/>
  <c r="C263"/>
  <c r="B263"/>
  <c r="AU262"/>
  <c r="AT262"/>
  <c r="AS262"/>
  <c r="AR262"/>
  <c r="AQ262"/>
  <c r="AP262"/>
  <c r="AO262"/>
  <c r="AN262"/>
  <c r="AM262"/>
  <c r="AL262"/>
  <c r="AK262"/>
  <c r="AJ262"/>
  <c r="AI262"/>
  <c r="AH262"/>
  <c r="AG262"/>
  <c r="AF262"/>
  <c r="AE262"/>
  <c r="AD262"/>
  <c r="AC262"/>
  <c r="AB262"/>
  <c r="AA262"/>
  <c r="Z262"/>
  <c r="Y262"/>
  <c r="X262"/>
  <c r="W262"/>
  <c r="V262"/>
  <c r="U262"/>
  <c r="T262"/>
  <c r="P262"/>
  <c r="O262"/>
  <c r="N262"/>
  <c r="M262"/>
  <c r="L262"/>
  <c r="K262"/>
  <c r="J262"/>
  <c r="I262"/>
  <c r="H262"/>
  <c r="G262"/>
  <c r="F262"/>
  <c r="E262"/>
  <c r="D262"/>
  <c r="C262"/>
  <c r="B262"/>
  <c r="AU261"/>
  <c r="AT261"/>
  <c r="AS261"/>
  <c r="AR261"/>
  <c r="AQ261"/>
  <c r="AP261"/>
  <c r="AO261"/>
  <c r="AN261"/>
  <c r="AM261"/>
  <c r="AL261"/>
  <c r="AK261"/>
  <c r="AJ261"/>
  <c r="AI261"/>
  <c r="AH261"/>
  <c r="AG261"/>
  <c r="AF261"/>
  <c r="AE261"/>
  <c r="AD261"/>
  <c r="AC261"/>
  <c r="AB261"/>
  <c r="AA261"/>
  <c r="Z261"/>
  <c r="Y261"/>
  <c r="X261"/>
  <c r="W261"/>
  <c r="V261"/>
  <c r="U261"/>
  <c r="T261"/>
  <c r="P261"/>
  <c r="O261"/>
  <c r="N261"/>
  <c r="M261"/>
  <c r="L261"/>
  <c r="K261"/>
  <c r="J261"/>
  <c r="I261"/>
  <c r="H261"/>
  <c r="G261"/>
  <c r="F261"/>
  <c r="E261"/>
  <c r="D261"/>
  <c r="C261"/>
  <c r="B261"/>
  <c r="AU260"/>
  <c r="AT260"/>
  <c r="AS260"/>
  <c r="AR260"/>
  <c r="AQ260"/>
  <c r="AP260"/>
  <c r="AO260"/>
  <c r="AN260"/>
  <c r="AM260"/>
  <c r="AL260"/>
  <c r="AK260"/>
  <c r="AJ260"/>
  <c r="AI260"/>
  <c r="AH260"/>
  <c r="AG260"/>
  <c r="AF260"/>
  <c r="AE260"/>
  <c r="AD260"/>
  <c r="AC260"/>
  <c r="AB260"/>
  <c r="AA260"/>
  <c r="Z260"/>
  <c r="Y260"/>
  <c r="X260"/>
  <c r="W260"/>
  <c r="V260"/>
  <c r="U260"/>
  <c r="T260"/>
  <c r="P260"/>
  <c r="O260"/>
  <c r="N260"/>
  <c r="M260"/>
  <c r="L260"/>
  <c r="K260"/>
  <c r="J260"/>
  <c r="I260"/>
  <c r="H260"/>
  <c r="G260"/>
  <c r="F260"/>
  <c r="E260"/>
  <c r="D260"/>
  <c r="C260"/>
  <c r="B260"/>
  <c r="AU259"/>
  <c r="AT259"/>
  <c r="AS259"/>
  <c r="AR259"/>
  <c r="AQ259"/>
  <c r="AP259"/>
  <c r="AO259"/>
  <c r="AN259"/>
  <c r="AM259"/>
  <c r="AL259"/>
  <c r="AK259"/>
  <c r="AJ259"/>
  <c r="AI259"/>
  <c r="AH259"/>
  <c r="AG259"/>
  <c r="AF259"/>
  <c r="AE259"/>
  <c r="AD259"/>
  <c r="AC259"/>
  <c r="AB259"/>
  <c r="AA259"/>
  <c r="Z259"/>
  <c r="Y259"/>
  <c r="X259"/>
  <c r="W259"/>
  <c r="V259"/>
  <c r="U259"/>
  <c r="T259"/>
  <c r="P259"/>
  <c r="O259"/>
  <c r="N259"/>
  <c r="M259"/>
  <c r="L259"/>
  <c r="K259"/>
  <c r="J259"/>
  <c r="I259"/>
  <c r="H259"/>
  <c r="G259"/>
  <c r="F259"/>
  <c r="E259"/>
  <c r="D259"/>
  <c r="C259"/>
  <c r="B259"/>
  <c r="AU258"/>
  <c r="AT258"/>
  <c r="AS258"/>
  <c r="AR258"/>
  <c r="AQ258"/>
  <c r="AP258"/>
  <c r="AO258"/>
  <c r="AN258"/>
  <c r="AM258"/>
  <c r="AL258"/>
  <c r="AK258"/>
  <c r="AJ258"/>
  <c r="AI258"/>
  <c r="AH258"/>
  <c r="AG258"/>
  <c r="AF258"/>
  <c r="AE258"/>
  <c r="AD258"/>
  <c r="AC258"/>
  <c r="AB258"/>
  <c r="AA258"/>
  <c r="Z258"/>
  <c r="Y258"/>
  <c r="X258"/>
  <c r="W258"/>
  <c r="V258"/>
  <c r="U258"/>
  <c r="T258"/>
  <c r="P258"/>
  <c r="O258"/>
  <c r="N258"/>
  <c r="M258"/>
  <c r="L258"/>
  <c r="K258"/>
  <c r="J258"/>
  <c r="I258"/>
  <c r="H258"/>
  <c r="G258"/>
  <c r="F258"/>
  <c r="E258"/>
  <c r="D258"/>
  <c r="C258"/>
  <c r="B258"/>
  <c r="AU257"/>
  <c r="AT257"/>
  <c r="AS257"/>
  <c r="AR257"/>
  <c r="AQ257"/>
  <c r="AP257"/>
  <c r="AO257"/>
  <c r="AN257"/>
  <c r="AM257"/>
  <c r="AL257"/>
  <c r="AK257"/>
  <c r="AJ257"/>
  <c r="AI257"/>
  <c r="AH257"/>
  <c r="AG257"/>
  <c r="AF257"/>
  <c r="AE257"/>
  <c r="AD257"/>
  <c r="AC257"/>
  <c r="AB257"/>
  <c r="AA257"/>
  <c r="Z257"/>
  <c r="Y257"/>
  <c r="X257"/>
  <c r="W257"/>
  <c r="V257"/>
  <c r="U257"/>
  <c r="T257"/>
  <c r="P257"/>
  <c r="O257"/>
  <c r="N257"/>
  <c r="M257"/>
  <c r="L257"/>
  <c r="K257"/>
  <c r="J257"/>
  <c r="I257"/>
  <c r="H257"/>
  <c r="G257"/>
  <c r="F257"/>
  <c r="E257"/>
  <c r="D257"/>
  <c r="C257"/>
  <c r="B257"/>
  <c r="AU256"/>
  <c r="AT256"/>
  <c r="AS256"/>
  <c r="AR256"/>
  <c r="AQ256"/>
  <c r="AP256"/>
  <c r="AO256"/>
  <c r="AN256"/>
  <c r="AM256"/>
  <c r="AL256"/>
  <c r="AK256"/>
  <c r="AJ256"/>
  <c r="AI256"/>
  <c r="AH256"/>
  <c r="AG256"/>
  <c r="AF256"/>
  <c r="AE256"/>
  <c r="AD256"/>
  <c r="AC256"/>
  <c r="AB256"/>
  <c r="AA256"/>
  <c r="Z256"/>
  <c r="Y256"/>
  <c r="X256"/>
  <c r="W256"/>
  <c r="V256"/>
  <c r="U256"/>
  <c r="T256"/>
  <c r="P256"/>
  <c r="O256"/>
  <c r="N256"/>
  <c r="M256"/>
  <c r="L256"/>
  <c r="K256"/>
  <c r="J256"/>
  <c r="I256"/>
  <c r="H256"/>
  <c r="G256"/>
  <c r="F256"/>
  <c r="E256"/>
  <c r="D256"/>
  <c r="C256"/>
  <c r="B256"/>
  <c r="AU255"/>
  <c r="AT255"/>
  <c r="AS255"/>
  <c r="AR255"/>
  <c r="AQ255"/>
  <c r="AP255"/>
  <c r="AO255"/>
  <c r="AN255"/>
  <c r="AM255"/>
  <c r="AL255"/>
  <c r="AK255"/>
  <c r="AJ255"/>
  <c r="AI255"/>
  <c r="AH255"/>
  <c r="AG255"/>
  <c r="AF255"/>
  <c r="AE255"/>
  <c r="AD255"/>
  <c r="AC255"/>
  <c r="AB255"/>
  <c r="AA255"/>
  <c r="Z255"/>
  <c r="Y255"/>
  <c r="X255"/>
  <c r="W255"/>
  <c r="V255"/>
  <c r="U255"/>
  <c r="T255"/>
  <c r="P255"/>
  <c r="O255"/>
  <c r="N255"/>
  <c r="M255"/>
  <c r="L255"/>
  <c r="K255"/>
  <c r="J255"/>
  <c r="I255"/>
  <c r="H255"/>
  <c r="G255"/>
  <c r="F255"/>
  <c r="E255"/>
  <c r="D255"/>
  <c r="C255"/>
  <c r="B255"/>
  <c r="AU254"/>
  <c r="AT254"/>
  <c r="AS254"/>
  <c r="AR254"/>
  <c r="AQ254"/>
  <c r="AP254"/>
  <c r="AO254"/>
  <c r="AN254"/>
  <c r="AM254"/>
  <c r="AL254"/>
  <c r="AK254"/>
  <c r="AJ254"/>
  <c r="AI254"/>
  <c r="AH254"/>
  <c r="AG254"/>
  <c r="AF254"/>
  <c r="AE254"/>
  <c r="AD254"/>
  <c r="AC254"/>
  <c r="AB254"/>
  <c r="AA254"/>
  <c r="Z254"/>
  <c r="Y254"/>
  <c r="X254"/>
  <c r="W254"/>
  <c r="V254"/>
  <c r="U254"/>
  <c r="T254"/>
  <c r="P254"/>
  <c r="O254"/>
  <c r="N254"/>
  <c r="M254"/>
  <c r="L254"/>
  <c r="K254"/>
  <c r="J254"/>
  <c r="I254"/>
  <c r="H254"/>
  <c r="G254"/>
  <c r="F254"/>
  <c r="E254"/>
  <c r="D254"/>
  <c r="C254"/>
  <c r="B254"/>
  <c r="AU253"/>
  <c r="AT253"/>
  <c r="AS253"/>
  <c r="AR253"/>
  <c r="AQ253"/>
  <c r="AP253"/>
  <c r="AO253"/>
  <c r="AN253"/>
  <c r="AM253"/>
  <c r="AL253"/>
  <c r="AK253"/>
  <c r="AJ253"/>
  <c r="AI253"/>
  <c r="AH253"/>
  <c r="AG253"/>
  <c r="AF253"/>
  <c r="AE253"/>
  <c r="AD253"/>
  <c r="AC253"/>
  <c r="AB253"/>
  <c r="AA253"/>
  <c r="Z253"/>
  <c r="Y253"/>
  <c r="X253"/>
  <c r="W253"/>
  <c r="V253"/>
  <c r="U253"/>
  <c r="T253"/>
  <c r="P253"/>
  <c r="O253"/>
  <c r="N253"/>
  <c r="M253"/>
  <c r="L253"/>
  <c r="K253"/>
  <c r="J253"/>
  <c r="I253"/>
  <c r="H253"/>
  <c r="G253"/>
  <c r="F253"/>
  <c r="E253"/>
  <c r="D253"/>
  <c r="C253"/>
  <c r="B253"/>
  <c r="AU252"/>
  <c r="AS252"/>
  <c r="AR252"/>
  <c r="AQ252"/>
  <c r="AP252"/>
  <c r="AO252"/>
  <c r="AN252"/>
  <c r="AM252"/>
  <c r="AL252"/>
  <c r="AK252"/>
  <c r="AJ252"/>
  <c r="AI252"/>
  <c r="AH252"/>
  <c r="AG252"/>
  <c r="AF252"/>
  <c r="AE252"/>
  <c r="AD252"/>
  <c r="AC252"/>
  <c r="AB252"/>
  <c r="AA252"/>
  <c r="Z252"/>
  <c r="Y252"/>
  <c r="X252"/>
  <c r="W252"/>
  <c r="U252"/>
  <c r="T252"/>
  <c r="O252"/>
  <c r="N252"/>
  <c r="M252"/>
  <c r="L252"/>
  <c r="K252"/>
  <c r="J252"/>
  <c r="I252"/>
  <c r="H252"/>
  <c r="G252"/>
  <c r="F252"/>
  <c r="E252"/>
  <c r="D252"/>
  <c r="C252"/>
  <c r="B252"/>
  <c r="AU251"/>
  <c r="AT251"/>
  <c r="AS251"/>
  <c r="AR251"/>
  <c r="AQ251"/>
  <c r="AP251"/>
  <c r="AO251"/>
  <c r="AN251"/>
  <c r="AM251"/>
  <c r="AL251"/>
  <c r="AK251"/>
  <c r="AJ251"/>
  <c r="AI251"/>
  <c r="AH251"/>
  <c r="AG251"/>
  <c r="AF251"/>
  <c r="AE251"/>
  <c r="AD251"/>
  <c r="AC251"/>
  <c r="AB251"/>
  <c r="AA251"/>
  <c r="Z251"/>
  <c r="Y251"/>
  <c r="X251"/>
  <c r="W251"/>
  <c r="V251"/>
  <c r="U251"/>
  <c r="T251"/>
  <c r="P251"/>
  <c r="O251"/>
  <c r="N251"/>
  <c r="M251"/>
  <c r="L251"/>
  <c r="K251"/>
  <c r="J251"/>
  <c r="I251"/>
  <c r="H251"/>
  <c r="G251"/>
  <c r="F251"/>
  <c r="E251"/>
  <c r="D251"/>
  <c r="C251"/>
  <c r="B251"/>
  <c r="AU250"/>
  <c r="AT250"/>
  <c r="AS250"/>
  <c r="AR250"/>
  <c r="AQ250"/>
  <c r="AP250"/>
  <c r="AO250"/>
  <c r="AN250"/>
  <c r="AM250"/>
  <c r="AL250"/>
  <c r="AK250"/>
  <c r="AJ250"/>
  <c r="AI250"/>
  <c r="AH250"/>
  <c r="AG250"/>
  <c r="AF250"/>
  <c r="AE250"/>
  <c r="AD250"/>
  <c r="AC250"/>
  <c r="AB250"/>
  <c r="AA250"/>
  <c r="Z250"/>
  <c r="Y250"/>
  <c r="X250"/>
  <c r="W250"/>
  <c r="V250"/>
  <c r="U250"/>
  <c r="T250"/>
  <c r="P250"/>
  <c r="O250"/>
  <c r="N250"/>
  <c r="M250"/>
  <c r="L250"/>
  <c r="K250"/>
  <c r="J250"/>
  <c r="I250"/>
  <c r="H250"/>
  <c r="G250"/>
  <c r="F250"/>
  <c r="E250"/>
  <c r="D250"/>
  <c r="C250"/>
  <c r="B250"/>
  <c r="AU249"/>
  <c r="AT249"/>
  <c r="AS249"/>
  <c r="AR249"/>
  <c r="AQ249"/>
  <c r="AP249"/>
  <c r="AO249"/>
  <c r="AN249"/>
  <c r="AM249"/>
  <c r="AL249"/>
  <c r="AK249"/>
  <c r="AJ249"/>
  <c r="AI249"/>
  <c r="AH249"/>
  <c r="AG249"/>
  <c r="AF249"/>
  <c r="AE249"/>
  <c r="AD249"/>
  <c r="AC249"/>
  <c r="AB249"/>
  <c r="AA249"/>
  <c r="Z249"/>
  <c r="Y249"/>
  <c r="X249"/>
  <c r="W249"/>
  <c r="V249"/>
  <c r="U249"/>
  <c r="T249"/>
  <c r="P249"/>
  <c r="O249"/>
  <c r="N249"/>
  <c r="M249"/>
  <c r="L249"/>
  <c r="K249"/>
  <c r="J249"/>
  <c r="I249"/>
  <c r="H249"/>
  <c r="G249"/>
  <c r="F249"/>
  <c r="E249"/>
  <c r="D249"/>
  <c r="C249"/>
  <c r="B249"/>
  <c r="AU248"/>
  <c r="AT248"/>
  <c r="AS248"/>
  <c r="AR248"/>
  <c r="AQ248"/>
  <c r="AP248"/>
  <c r="AO248"/>
  <c r="AN248"/>
  <c r="AM248"/>
  <c r="AL248"/>
  <c r="AK248"/>
  <c r="AJ248"/>
  <c r="AI248"/>
  <c r="AH248"/>
  <c r="AG248"/>
  <c r="AF248"/>
  <c r="AE248"/>
  <c r="AD248"/>
  <c r="AC248"/>
  <c r="AB248"/>
  <c r="AA248"/>
  <c r="Z248"/>
  <c r="Y248"/>
  <c r="X248"/>
  <c r="W248"/>
  <c r="V248"/>
  <c r="U248"/>
  <c r="T248"/>
  <c r="P248"/>
  <c r="O248"/>
  <c r="N248"/>
  <c r="M248"/>
  <c r="L248"/>
  <c r="K248"/>
  <c r="J248"/>
  <c r="I248"/>
  <c r="H248"/>
  <c r="G248"/>
  <c r="F248"/>
  <c r="E248"/>
  <c r="D248"/>
  <c r="C248"/>
  <c r="B248"/>
  <c r="AU247"/>
  <c r="AT247"/>
  <c r="AS247"/>
  <c r="AR247"/>
  <c r="AQ247"/>
  <c r="AP247"/>
  <c r="AO247"/>
  <c r="AN247"/>
  <c r="AM247"/>
  <c r="AL247"/>
  <c r="AK247"/>
  <c r="AJ247"/>
  <c r="AI247"/>
  <c r="AH247"/>
  <c r="AG247"/>
  <c r="AF247"/>
  <c r="AE247"/>
  <c r="AD247"/>
  <c r="AC247"/>
  <c r="AB247"/>
  <c r="AA247"/>
  <c r="Z247"/>
  <c r="Y247"/>
  <c r="X247"/>
  <c r="W247"/>
  <c r="V247"/>
  <c r="U247"/>
  <c r="T247"/>
  <c r="P247"/>
  <c r="O247"/>
  <c r="N247"/>
  <c r="M247"/>
  <c r="L247"/>
  <c r="K247"/>
  <c r="J247"/>
  <c r="I247"/>
  <c r="H247"/>
  <c r="G247"/>
  <c r="F247"/>
  <c r="E247"/>
  <c r="D247"/>
  <c r="C247"/>
  <c r="B247"/>
  <c r="AU246"/>
  <c r="AT246"/>
  <c r="AS246"/>
  <c r="AR246"/>
  <c r="AQ246"/>
  <c r="AP246"/>
  <c r="AO246"/>
  <c r="AN246"/>
  <c r="AM246"/>
  <c r="AL246"/>
  <c r="AK246"/>
  <c r="AJ246"/>
  <c r="AI246"/>
  <c r="AH246"/>
  <c r="AG246"/>
  <c r="AF246"/>
  <c r="AE246"/>
  <c r="AD246"/>
  <c r="AC246"/>
  <c r="AB246"/>
  <c r="AA246"/>
  <c r="Z246"/>
  <c r="Y246"/>
  <c r="X246"/>
  <c r="W246"/>
  <c r="V246"/>
  <c r="U246"/>
  <c r="T246"/>
  <c r="P246"/>
  <c r="O246"/>
  <c r="N246"/>
  <c r="M246"/>
  <c r="L246"/>
  <c r="K246"/>
  <c r="J246"/>
  <c r="I246"/>
  <c r="H246"/>
  <c r="G246"/>
  <c r="F246"/>
  <c r="E246"/>
  <c r="D246"/>
  <c r="C246"/>
  <c r="B246"/>
  <c r="AU245"/>
  <c r="AT245"/>
  <c r="AS245"/>
  <c r="AR245"/>
  <c r="AQ245"/>
  <c r="AP245"/>
  <c r="AO245"/>
  <c r="AN245"/>
  <c r="AM245"/>
  <c r="AL245"/>
  <c r="AK245"/>
  <c r="AJ245"/>
  <c r="AI245"/>
  <c r="AH245"/>
  <c r="AG245"/>
  <c r="AF245"/>
  <c r="AE245"/>
  <c r="AD245"/>
  <c r="AC245"/>
  <c r="AB245"/>
  <c r="AA245"/>
  <c r="Z245"/>
  <c r="Y245"/>
  <c r="X245"/>
  <c r="W245"/>
  <c r="V245"/>
  <c r="U245"/>
  <c r="T245"/>
  <c r="P245"/>
  <c r="O245"/>
  <c r="N245"/>
  <c r="M245"/>
  <c r="L245"/>
  <c r="K245"/>
  <c r="J245"/>
  <c r="I245"/>
  <c r="H245"/>
  <c r="G245"/>
  <c r="F245"/>
  <c r="E245"/>
  <c r="D245"/>
  <c r="C245"/>
  <c r="B245"/>
  <c r="AU244"/>
  <c r="AT244"/>
  <c r="AS244"/>
  <c r="AR244"/>
  <c r="AQ244"/>
  <c r="AP244"/>
  <c r="AO244"/>
  <c r="AN244"/>
  <c r="AM244"/>
  <c r="AL244"/>
  <c r="AK244"/>
  <c r="AJ244"/>
  <c r="AI244"/>
  <c r="AH244"/>
  <c r="AG244"/>
  <c r="AF244"/>
  <c r="AE244"/>
  <c r="AD244"/>
  <c r="AC244"/>
  <c r="AB244"/>
  <c r="AA244"/>
  <c r="Z244"/>
  <c r="Y244"/>
  <c r="X244"/>
  <c r="W244"/>
  <c r="V244"/>
  <c r="U244"/>
  <c r="T244"/>
  <c r="P244"/>
  <c r="O244"/>
  <c r="N244"/>
  <c r="M244"/>
  <c r="L244"/>
  <c r="K244"/>
  <c r="J244"/>
  <c r="I244"/>
  <c r="H244"/>
  <c r="G244"/>
  <c r="F244"/>
  <c r="E244"/>
  <c r="D244"/>
  <c r="C244"/>
  <c r="B244"/>
  <c r="AU243"/>
  <c r="AT243"/>
  <c r="AS243"/>
  <c r="AR243"/>
  <c r="AQ243"/>
  <c r="AP243"/>
  <c r="AO243"/>
  <c r="AN243"/>
  <c r="AM243"/>
  <c r="AL243"/>
  <c r="AK243"/>
  <c r="AJ243"/>
  <c r="AI243"/>
  <c r="AH243"/>
  <c r="AG243"/>
  <c r="AF243"/>
  <c r="AE243"/>
  <c r="AD243"/>
  <c r="AC243"/>
  <c r="AB243"/>
  <c r="AA243"/>
  <c r="Z243"/>
  <c r="Y243"/>
  <c r="X243"/>
  <c r="W243"/>
  <c r="V243"/>
  <c r="U243"/>
  <c r="T243"/>
  <c r="P243"/>
  <c r="O243"/>
  <c r="O241" s="1"/>
  <c r="N243"/>
  <c r="M243"/>
  <c r="L243"/>
  <c r="K243"/>
  <c r="J243"/>
  <c r="I243"/>
  <c r="H243"/>
  <c r="G243"/>
  <c r="F243"/>
  <c r="E243"/>
  <c r="D243"/>
  <c r="C243"/>
  <c r="B243"/>
  <c r="AU242"/>
  <c r="AT242"/>
  <c r="AS242"/>
  <c r="AR242"/>
  <c r="AQ242"/>
  <c r="AP242"/>
  <c r="AO242"/>
  <c r="AN242"/>
  <c r="AM242"/>
  <c r="AL242"/>
  <c r="AK242"/>
  <c r="AJ242"/>
  <c r="AI242"/>
  <c r="AH242"/>
  <c r="AG242"/>
  <c r="AF242"/>
  <c r="AE242"/>
  <c r="AD242"/>
  <c r="AC242"/>
  <c r="AB242"/>
  <c r="AA242"/>
  <c r="Z242"/>
  <c r="Y242"/>
  <c r="X242"/>
  <c r="W242"/>
  <c r="V242"/>
  <c r="U242"/>
  <c r="T242"/>
  <c r="P242"/>
  <c r="O242"/>
  <c r="N242"/>
  <c r="M242"/>
  <c r="L242"/>
  <c r="K242"/>
  <c r="J242"/>
  <c r="I242"/>
  <c r="H242"/>
  <c r="G242"/>
  <c r="F242"/>
  <c r="E242"/>
  <c r="D242"/>
  <c r="C242"/>
  <c r="B242"/>
  <c r="A242"/>
  <c r="R241"/>
  <c r="C241"/>
  <c r="A241"/>
  <c r="AU240"/>
  <c r="AT240"/>
  <c r="AS240"/>
  <c r="AR240"/>
  <c r="AQ240"/>
  <c r="AP240"/>
  <c r="AO240"/>
  <c r="AN240"/>
  <c r="AM240"/>
  <c r="AL240"/>
  <c r="AK240"/>
  <c r="AJ240"/>
  <c r="AI240"/>
  <c r="AH240"/>
  <c r="AG240"/>
  <c r="AF240"/>
  <c r="AE240"/>
  <c r="AD240"/>
  <c r="AC240"/>
  <c r="AB240"/>
  <c r="AA240"/>
  <c r="Z240"/>
  <c r="Y240"/>
  <c r="X240"/>
  <c r="W240"/>
  <c r="V240"/>
  <c r="U240"/>
  <c r="T240"/>
  <c r="P240"/>
  <c r="O240"/>
  <c r="N240"/>
  <c r="M240"/>
  <c r="L240"/>
  <c r="K240"/>
  <c r="J240"/>
  <c r="I240"/>
  <c r="H240"/>
  <c r="G240"/>
  <c r="F240"/>
  <c r="E240"/>
  <c r="D240"/>
  <c r="C240"/>
  <c r="B240"/>
  <c r="A240"/>
  <c r="AU239"/>
  <c r="AS239"/>
  <c r="AR239"/>
  <c r="AQ239"/>
  <c r="AP239"/>
  <c r="AO239"/>
  <c r="AN239"/>
  <c r="AM239"/>
  <c r="AL239"/>
  <c r="AK239"/>
  <c r="AJ239"/>
  <c r="AI239"/>
  <c r="AH239"/>
  <c r="AG239"/>
  <c r="AF239"/>
  <c r="AE239"/>
  <c r="AD239"/>
  <c r="AC239"/>
  <c r="AB239"/>
  <c r="AA239"/>
  <c r="Z239"/>
  <c r="Y239"/>
  <c r="X239"/>
  <c r="W239"/>
  <c r="U239"/>
  <c r="T239"/>
  <c r="P239"/>
  <c r="O239"/>
  <c r="O236" s="1"/>
  <c r="N239"/>
  <c r="M239"/>
  <c r="L239"/>
  <c r="K239"/>
  <c r="J239"/>
  <c r="I239"/>
  <c r="H239"/>
  <c r="G239"/>
  <c r="F239"/>
  <c r="E239"/>
  <c r="D239"/>
  <c r="C239"/>
  <c r="B239"/>
  <c r="A239"/>
  <c r="AU238"/>
  <c r="AT238"/>
  <c r="AS238"/>
  <c r="AR238"/>
  <c r="AQ238"/>
  <c r="AP238"/>
  <c r="AO238"/>
  <c r="AN238"/>
  <c r="AM238"/>
  <c r="AL238"/>
  <c r="AK238"/>
  <c r="AJ238"/>
  <c r="AI238"/>
  <c r="AH238"/>
  <c r="AG238"/>
  <c r="AF238"/>
  <c r="AE238"/>
  <c r="AD238"/>
  <c r="AC238"/>
  <c r="AB238"/>
  <c r="AA238"/>
  <c r="Z238"/>
  <c r="Y238"/>
  <c r="X238"/>
  <c r="W238"/>
  <c r="V238"/>
  <c r="U238"/>
  <c r="T238"/>
  <c r="P238"/>
  <c r="O238"/>
  <c r="N238"/>
  <c r="M238"/>
  <c r="L238"/>
  <c r="K238"/>
  <c r="J238"/>
  <c r="I238"/>
  <c r="H238"/>
  <c r="G238"/>
  <c r="F238"/>
  <c r="E238"/>
  <c r="D238"/>
  <c r="C238"/>
  <c r="B238"/>
  <c r="A238"/>
  <c r="AU237"/>
  <c r="AT237"/>
  <c r="AS237"/>
  <c r="AR237"/>
  <c r="AQ237"/>
  <c r="AP237"/>
  <c r="AO237"/>
  <c r="AN237"/>
  <c r="AM237"/>
  <c r="AL237"/>
  <c r="AK237"/>
  <c r="AJ237"/>
  <c r="AI237"/>
  <c r="AH237"/>
  <c r="AG237"/>
  <c r="AF237"/>
  <c r="AE237"/>
  <c r="AD237"/>
  <c r="AC237"/>
  <c r="AB237"/>
  <c r="AA237"/>
  <c r="Z237"/>
  <c r="Y237"/>
  <c r="X237"/>
  <c r="W237"/>
  <c r="V237"/>
  <c r="U237"/>
  <c r="T237"/>
  <c r="P237"/>
  <c r="O237"/>
  <c r="N237"/>
  <c r="M237"/>
  <c r="L237"/>
  <c r="K237"/>
  <c r="J237"/>
  <c r="I237"/>
  <c r="H237"/>
  <c r="G237"/>
  <c r="F237"/>
  <c r="E237"/>
  <c r="D237"/>
  <c r="C237"/>
  <c r="B237"/>
  <c r="A237"/>
  <c r="R236"/>
  <c r="C236"/>
  <c r="A236"/>
  <c r="AU235"/>
  <c r="AT235"/>
  <c r="AS235"/>
  <c r="AR235"/>
  <c r="AQ235"/>
  <c r="AP235"/>
  <c r="AO235"/>
  <c r="AN235"/>
  <c r="AM235"/>
  <c r="AL235"/>
  <c r="AK235"/>
  <c r="AJ235"/>
  <c r="AI235"/>
  <c r="AH235"/>
  <c r="AG235"/>
  <c r="AF235"/>
  <c r="AE235"/>
  <c r="AD235"/>
  <c r="AC235"/>
  <c r="AB235"/>
  <c r="AA235"/>
  <c r="Z235"/>
  <c r="Y235"/>
  <c r="X235"/>
  <c r="W235"/>
  <c r="V235"/>
  <c r="U235"/>
  <c r="T235"/>
  <c r="P235"/>
  <c r="O235"/>
  <c r="N235"/>
  <c r="M235"/>
  <c r="L235"/>
  <c r="K235"/>
  <c r="J235"/>
  <c r="I235"/>
  <c r="H235"/>
  <c r="G235"/>
  <c r="F235"/>
  <c r="E235"/>
  <c r="D235"/>
  <c r="C235"/>
  <c r="B235"/>
  <c r="A235"/>
  <c r="R234"/>
  <c r="O234"/>
  <c r="C234"/>
  <c r="A234"/>
  <c r="AU233"/>
  <c r="AP233"/>
  <c r="AN233"/>
  <c r="AM233"/>
  <c r="AL233"/>
  <c r="AJ233"/>
  <c r="AI233"/>
  <c r="AH233"/>
  <c r="AF233"/>
  <c r="AE233"/>
  <c r="AD233"/>
  <c r="AB233"/>
  <c r="AA233"/>
  <c r="Z233"/>
  <c r="X233"/>
  <c r="W233"/>
  <c r="P233"/>
  <c r="K233"/>
  <c r="J233"/>
  <c r="I233"/>
  <c r="H233"/>
  <c r="G233"/>
  <c r="F233"/>
  <c r="E233"/>
  <c r="D233"/>
  <c r="C233"/>
  <c r="B233"/>
  <c r="AU232"/>
  <c r="AP232"/>
  <c r="AN232"/>
  <c r="AM232"/>
  <c r="AL232"/>
  <c r="AJ232"/>
  <c r="AI232"/>
  <c r="AH232"/>
  <c r="AF232"/>
  <c r="AE232"/>
  <c r="AD232"/>
  <c r="AB232"/>
  <c r="AA232"/>
  <c r="Z232"/>
  <c r="X232"/>
  <c r="W232"/>
  <c r="P232"/>
  <c r="K232"/>
  <c r="J232"/>
  <c r="I232"/>
  <c r="H232"/>
  <c r="G232"/>
  <c r="F232"/>
  <c r="E232"/>
  <c r="D232"/>
  <c r="C232"/>
  <c r="B232"/>
  <c r="A232"/>
  <c r="AU231"/>
  <c r="AP231"/>
  <c r="AN231"/>
  <c r="AM231"/>
  <c r="AL231"/>
  <c r="AJ231"/>
  <c r="AI231"/>
  <c r="AH231"/>
  <c r="AF231"/>
  <c r="AE231"/>
  <c r="AD231"/>
  <c r="AB231"/>
  <c r="AA231"/>
  <c r="Z231"/>
  <c r="X231"/>
  <c r="W231"/>
  <c r="P231"/>
  <c r="K231"/>
  <c r="J231"/>
  <c r="I231"/>
  <c r="H231"/>
  <c r="G231"/>
  <c r="F231"/>
  <c r="E231"/>
  <c r="D231"/>
  <c r="C231"/>
  <c r="B231"/>
  <c r="A231"/>
  <c r="AU230"/>
  <c r="AT230"/>
  <c r="AS230"/>
  <c r="AR230"/>
  <c r="AQ230"/>
  <c r="AP230"/>
  <c r="AO230"/>
  <c r="AN230"/>
  <c r="AM230"/>
  <c r="AL230"/>
  <c r="AK230"/>
  <c r="AJ230"/>
  <c r="AI230"/>
  <c r="AH230"/>
  <c r="AG230"/>
  <c r="AF230"/>
  <c r="AE230"/>
  <c r="AD230"/>
  <c r="AC230"/>
  <c r="AB230"/>
  <c r="AA230"/>
  <c r="Z230"/>
  <c r="Y230"/>
  <c r="X230"/>
  <c r="W230"/>
  <c r="V230"/>
  <c r="U230"/>
  <c r="T230"/>
  <c r="P230"/>
  <c r="O230"/>
  <c r="N230"/>
  <c r="M230"/>
  <c r="L230"/>
  <c r="K230"/>
  <c r="J230"/>
  <c r="I230"/>
  <c r="H230"/>
  <c r="G230"/>
  <c r="F230"/>
  <c r="E230"/>
  <c r="D230"/>
  <c r="C230"/>
  <c r="B230"/>
  <c r="AU229"/>
  <c r="AT229"/>
  <c r="AS229"/>
  <c r="AR229"/>
  <c r="AQ229"/>
  <c r="AP229"/>
  <c r="AO229"/>
  <c r="AN229"/>
  <c r="AM229"/>
  <c r="AL229"/>
  <c r="AK229"/>
  <c r="AJ229"/>
  <c r="AI229"/>
  <c r="AH229"/>
  <c r="AG229"/>
  <c r="AF229"/>
  <c r="AE229"/>
  <c r="AD229"/>
  <c r="AC229"/>
  <c r="AB229"/>
  <c r="AA229"/>
  <c r="Z229"/>
  <c r="Y229"/>
  <c r="X229"/>
  <c r="W229"/>
  <c r="V229"/>
  <c r="U229"/>
  <c r="T229"/>
  <c r="P229"/>
  <c r="O229"/>
  <c r="N229"/>
  <c r="M229"/>
  <c r="L229"/>
  <c r="K229"/>
  <c r="J229"/>
  <c r="I229"/>
  <c r="H229"/>
  <c r="G229"/>
  <c r="F229"/>
  <c r="E229"/>
  <c r="D229"/>
  <c r="C229"/>
  <c r="B229"/>
  <c r="AU228"/>
  <c r="AT228"/>
  <c r="AS228"/>
  <c r="AR228"/>
  <c r="AQ228"/>
  <c r="AP228"/>
  <c r="AO228"/>
  <c r="AN228"/>
  <c r="AM228"/>
  <c r="AL228"/>
  <c r="AK228"/>
  <c r="AJ228"/>
  <c r="AI228"/>
  <c r="AH228"/>
  <c r="AG228"/>
  <c r="AF228"/>
  <c r="AE228"/>
  <c r="AD228"/>
  <c r="AC228"/>
  <c r="AB228"/>
  <c r="AA228"/>
  <c r="Z228"/>
  <c r="Y228"/>
  <c r="X228"/>
  <c r="W228"/>
  <c r="V228"/>
  <c r="U228"/>
  <c r="T228"/>
  <c r="P228"/>
  <c r="O228"/>
  <c r="N228"/>
  <c r="M228"/>
  <c r="L228"/>
  <c r="K228"/>
  <c r="J228"/>
  <c r="I228"/>
  <c r="H228"/>
  <c r="G228"/>
  <c r="F228"/>
  <c r="E228"/>
  <c r="D228"/>
  <c r="C228"/>
  <c r="B228"/>
  <c r="AU227"/>
  <c r="AT227"/>
  <c r="AS227"/>
  <c r="AR227"/>
  <c r="AQ227"/>
  <c r="AP227"/>
  <c r="AO227"/>
  <c r="AN227"/>
  <c r="AM227"/>
  <c r="AL227"/>
  <c r="AK227"/>
  <c r="AJ227"/>
  <c r="AI227"/>
  <c r="AH227"/>
  <c r="AG227"/>
  <c r="AF227"/>
  <c r="AE227"/>
  <c r="AD227"/>
  <c r="AC227"/>
  <c r="AB227"/>
  <c r="AA227"/>
  <c r="Z227"/>
  <c r="Y227"/>
  <c r="X227"/>
  <c r="W227"/>
  <c r="V227"/>
  <c r="U227"/>
  <c r="T227"/>
  <c r="P227"/>
  <c r="O227"/>
  <c r="N227"/>
  <c r="M227"/>
  <c r="L227"/>
  <c r="K227"/>
  <c r="J227"/>
  <c r="I227"/>
  <c r="H227"/>
  <c r="G227"/>
  <c r="F227"/>
  <c r="E227"/>
  <c r="D227"/>
  <c r="C227"/>
  <c r="B227"/>
  <c r="AU226"/>
  <c r="AT226"/>
  <c r="AS226"/>
  <c r="AR226"/>
  <c r="AQ226"/>
  <c r="AP226"/>
  <c r="AO226"/>
  <c r="AN226"/>
  <c r="AM226"/>
  <c r="AL226"/>
  <c r="AK226"/>
  <c r="AJ226"/>
  <c r="AI226"/>
  <c r="AH226"/>
  <c r="AG226"/>
  <c r="AF226"/>
  <c r="AE226"/>
  <c r="AD226"/>
  <c r="AC226"/>
  <c r="AB226"/>
  <c r="AA226"/>
  <c r="Z226"/>
  <c r="Y226"/>
  <c r="X226"/>
  <c r="W226"/>
  <c r="V226"/>
  <c r="U226"/>
  <c r="T226"/>
  <c r="P226"/>
  <c r="O226"/>
  <c r="N226"/>
  <c r="M226"/>
  <c r="L226"/>
  <c r="K226"/>
  <c r="J226"/>
  <c r="I226"/>
  <c r="H226"/>
  <c r="G226"/>
  <c r="F226"/>
  <c r="E226"/>
  <c r="D226"/>
  <c r="C226"/>
  <c r="B226"/>
  <c r="AU225"/>
  <c r="AT225"/>
  <c r="AS225"/>
  <c r="AR225"/>
  <c r="AQ225"/>
  <c r="AP225"/>
  <c r="AO225"/>
  <c r="AN225"/>
  <c r="AM225"/>
  <c r="AL225"/>
  <c r="AK225"/>
  <c r="AJ225"/>
  <c r="AI225"/>
  <c r="AH225"/>
  <c r="AG225"/>
  <c r="AF225"/>
  <c r="AE225"/>
  <c r="AD225"/>
  <c r="AC225"/>
  <c r="AB225"/>
  <c r="AA225"/>
  <c r="Z225"/>
  <c r="Y225"/>
  <c r="X225"/>
  <c r="W225"/>
  <c r="V225"/>
  <c r="U225"/>
  <c r="T225"/>
  <c r="P225"/>
  <c r="N225"/>
  <c r="K225"/>
  <c r="J225"/>
  <c r="I225"/>
  <c r="H225"/>
  <c r="G225"/>
  <c r="F225"/>
  <c r="E225"/>
  <c r="D225"/>
  <c r="C225"/>
  <c r="B225"/>
  <c r="A225"/>
  <c r="R224"/>
  <c r="C224"/>
  <c r="A224"/>
  <c r="AU223"/>
  <c r="AT223"/>
  <c r="AS223"/>
  <c r="AR223"/>
  <c r="AQ223"/>
  <c r="AP223"/>
  <c r="AO223"/>
  <c r="AN223"/>
  <c r="AM223"/>
  <c r="AL223"/>
  <c r="AK223"/>
  <c r="AJ223"/>
  <c r="AI223"/>
  <c r="AH223"/>
  <c r="AG223"/>
  <c r="AF223"/>
  <c r="AE223"/>
  <c r="AD223"/>
  <c r="AC223"/>
  <c r="AB223"/>
  <c r="AA223"/>
  <c r="Z223"/>
  <c r="Y223"/>
  <c r="X223"/>
  <c r="W223"/>
  <c r="V223"/>
  <c r="U223"/>
  <c r="T223"/>
  <c r="P223"/>
  <c r="O223"/>
  <c r="N223"/>
  <c r="M223"/>
  <c r="L223"/>
  <c r="K223"/>
  <c r="J223"/>
  <c r="I223"/>
  <c r="H223"/>
  <c r="G223"/>
  <c r="F223"/>
  <c r="E223"/>
  <c r="D223"/>
  <c r="C223"/>
  <c r="B223"/>
  <c r="A223"/>
  <c r="AU222"/>
  <c r="AT222"/>
  <c r="AS222"/>
  <c r="AR222"/>
  <c r="AQ222"/>
  <c r="AP222"/>
  <c r="AO222"/>
  <c r="AN222"/>
  <c r="AM222"/>
  <c r="AL222"/>
  <c r="AK222"/>
  <c r="AJ222"/>
  <c r="AI222"/>
  <c r="AH222"/>
  <c r="AG222"/>
  <c r="AF222"/>
  <c r="AE222"/>
  <c r="AD222"/>
  <c r="AC222"/>
  <c r="AB222"/>
  <c r="AA222"/>
  <c r="Z222"/>
  <c r="Y222"/>
  <c r="X222"/>
  <c r="W222"/>
  <c r="V222"/>
  <c r="U222"/>
  <c r="T222"/>
  <c r="P222"/>
  <c r="O222"/>
  <c r="N222"/>
  <c r="M222"/>
  <c r="L222"/>
  <c r="K222"/>
  <c r="J222"/>
  <c r="I222"/>
  <c r="H222"/>
  <c r="G222"/>
  <c r="F222"/>
  <c r="E222"/>
  <c r="D222"/>
  <c r="C222"/>
  <c r="B222"/>
  <c r="AU221"/>
  <c r="AT221"/>
  <c r="AS221"/>
  <c r="AR221"/>
  <c r="AQ221"/>
  <c r="AP221"/>
  <c r="AO221"/>
  <c r="AN221"/>
  <c r="AM221"/>
  <c r="AL221"/>
  <c r="AK221"/>
  <c r="AJ221"/>
  <c r="AI221"/>
  <c r="AH221"/>
  <c r="AG221"/>
  <c r="AF221"/>
  <c r="AE221"/>
  <c r="AD221"/>
  <c r="AC221"/>
  <c r="AB221"/>
  <c r="AA221"/>
  <c r="Z221"/>
  <c r="Y221"/>
  <c r="X221"/>
  <c r="W221"/>
  <c r="V221"/>
  <c r="U221"/>
  <c r="T221"/>
  <c r="P221"/>
  <c r="O221"/>
  <c r="N221"/>
  <c r="M221"/>
  <c r="L221"/>
  <c r="K221"/>
  <c r="J221"/>
  <c r="I221"/>
  <c r="H221"/>
  <c r="G221"/>
  <c r="F221"/>
  <c r="E221"/>
  <c r="D221"/>
  <c r="C221"/>
  <c r="B221"/>
  <c r="AU220"/>
  <c r="AT220"/>
  <c r="AS220"/>
  <c r="AR220"/>
  <c r="AQ220"/>
  <c r="AP220"/>
  <c r="AO220"/>
  <c r="AN220"/>
  <c r="AM220"/>
  <c r="AL220"/>
  <c r="AK220"/>
  <c r="AJ220"/>
  <c r="AI220"/>
  <c r="AH220"/>
  <c r="AG220"/>
  <c r="AF220"/>
  <c r="AE220"/>
  <c r="AD220"/>
  <c r="AC220"/>
  <c r="AB220"/>
  <c r="AA220"/>
  <c r="Z220"/>
  <c r="Y220"/>
  <c r="X220"/>
  <c r="W220"/>
  <c r="V220"/>
  <c r="U220"/>
  <c r="T220"/>
  <c r="P220"/>
  <c r="O220"/>
  <c r="N220"/>
  <c r="M220"/>
  <c r="L220"/>
  <c r="K220"/>
  <c r="J220"/>
  <c r="I220"/>
  <c r="H220"/>
  <c r="G220"/>
  <c r="F220"/>
  <c r="E220"/>
  <c r="D220"/>
  <c r="C220"/>
  <c r="B220"/>
  <c r="AU219"/>
  <c r="AT219"/>
  <c r="AS219"/>
  <c r="AR219"/>
  <c r="AQ219"/>
  <c r="AP219"/>
  <c r="AO219"/>
  <c r="AN219"/>
  <c r="AM219"/>
  <c r="AL219"/>
  <c r="AK219"/>
  <c r="AJ219"/>
  <c r="AI219"/>
  <c r="AH219"/>
  <c r="AG219"/>
  <c r="AF219"/>
  <c r="AE219"/>
  <c r="AD219"/>
  <c r="AC219"/>
  <c r="AB219"/>
  <c r="AA219"/>
  <c r="Z219"/>
  <c r="Y219"/>
  <c r="X219"/>
  <c r="W219"/>
  <c r="V219"/>
  <c r="U219"/>
  <c r="T219"/>
  <c r="P219"/>
  <c r="O219"/>
  <c r="N219"/>
  <c r="M219"/>
  <c r="L219"/>
  <c r="K219"/>
  <c r="J219"/>
  <c r="I219"/>
  <c r="H219"/>
  <c r="G219"/>
  <c r="F219"/>
  <c r="E219"/>
  <c r="D219"/>
  <c r="C219"/>
  <c r="B219"/>
  <c r="AU218"/>
  <c r="AT218"/>
  <c r="AS218"/>
  <c r="AR218"/>
  <c r="AQ218"/>
  <c r="AP218"/>
  <c r="AO218"/>
  <c r="AN218"/>
  <c r="AM218"/>
  <c r="AL218"/>
  <c r="AK218"/>
  <c r="AJ218"/>
  <c r="AI218"/>
  <c r="AH218"/>
  <c r="AG218"/>
  <c r="AF218"/>
  <c r="AE218"/>
  <c r="AD218"/>
  <c r="AC218"/>
  <c r="AB218"/>
  <c r="AA218"/>
  <c r="Z218"/>
  <c r="Y218"/>
  <c r="X218"/>
  <c r="W218"/>
  <c r="V218"/>
  <c r="U218"/>
  <c r="T218"/>
  <c r="P218"/>
  <c r="O218"/>
  <c r="N218"/>
  <c r="M218"/>
  <c r="L218"/>
  <c r="K218"/>
  <c r="J218"/>
  <c r="I218"/>
  <c r="H218"/>
  <c r="G218"/>
  <c r="F218"/>
  <c r="E218"/>
  <c r="D218"/>
  <c r="C218"/>
  <c r="B218"/>
  <c r="AU217"/>
  <c r="AT217"/>
  <c r="AS217"/>
  <c r="AR217"/>
  <c r="AQ217"/>
  <c r="AP217"/>
  <c r="AO217"/>
  <c r="AN217"/>
  <c r="AM217"/>
  <c r="AL217"/>
  <c r="AK217"/>
  <c r="AJ217"/>
  <c r="AI217"/>
  <c r="AH217"/>
  <c r="AG217"/>
  <c r="AF217"/>
  <c r="AE217"/>
  <c r="AD217"/>
  <c r="AC217"/>
  <c r="AB217"/>
  <c r="AA217"/>
  <c r="Z217"/>
  <c r="Y217"/>
  <c r="X217"/>
  <c r="W217"/>
  <c r="V217"/>
  <c r="U217"/>
  <c r="T217"/>
  <c r="P217"/>
  <c r="O217"/>
  <c r="N217"/>
  <c r="M217"/>
  <c r="L217"/>
  <c r="K217"/>
  <c r="J217"/>
  <c r="I217"/>
  <c r="H217"/>
  <c r="G217"/>
  <c r="F217"/>
  <c r="E217"/>
  <c r="D217"/>
  <c r="C217"/>
  <c r="B217"/>
  <c r="AU216"/>
  <c r="AT216"/>
  <c r="AS216"/>
  <c r="AR216"/>
  <c r="AQ216"/>
  <c r="AP216"/>
  <c r="AO216"/>
  <c r="AN216"/>
  <c r="AM216"/>
  <c r="AL216"/>
  <c r="AK216"/>
  <c r="AJ216"/>
  <c r="AI216"/>
  <c r="AH216"/>
  <c r="AG216"/>
  <c r="AF216"/>
  <c r="AE216"/>
  <c r="AD216"/>
  <c r="AC216"/>
  <c r="AB216"/>
  <c r="AA216"/>
  <c r="Z216"/>
  <c r="Y216"/>
  <c r="X216"/>
  <c r="W216"/>
  <c r="V216"/>
  <c r="U216"/>
  <c r="T216"/>
  <c r="P216"/>
  <c r="O216"/>
  <c r="N216"/>
  <c r="M216"/>
  <c r="L216"/>
  <c r="K216"/>
  <c r="J216"/>
  <c r="I216"/>
  <c r="H216"/>
  <c r="G216"/>
  <c r="F216"/>
  <c r="E216"/>
  <c r="D216"/>
  <c r="C216"/>
  <c r="B216"/>
  <c r="AU215"/>
  <c r="AT215"/>
  <c r="AS215"/>
  <c r="AR215"/>
  <c r="AQ215"/>
  <c r="AP215"/>
  <c r="AO215"/>
  <c r="AN215"/>
  <c r="AM215"/>
  <c r="AL215"/>
  <c r="AK215"/>
  <c r="AJ215"/>
  <c r="AI215"/>
  <c r="AH215"/>
  <c r="AG215"/>
  <c r="AF215"/>
  <c r="AE215"/>
  <c r="AD215"/>
  <c r="AC215"/>
  <c r="AB215"/>
  <c r="AA215"/>
  <c r="Z215"/>
  <c r="Y215"/>
  <c r="X215"/>
  <c r="W215"/>
  <c r="V215"/>
  <c r="U215"/>
  <c r="T215"/>
  <c r="P215"/>
  <c r="O215"/>
  <c r="N215"/>
  <c r="M215"/>
  <c r="L215"/>
  <c r="K215"/>
  <c r="J215"/>
  <c r="I215"/>
  <c r="H215"/>
  <c r="G215"/>
  <c r="F215"/>
  <c r="E215"/>
  <c r="D215"/>
  <c r="C215"/>
  <c r="B215"/>
  <c r="AU214"/>
  <c r="AT214"/>
  <c r="AS214"/>
  <c r="AR214"/>
  <c r="AQ214"/>
  <c r="AP214"/>
  <c r="AO214"/>
  <c r="AN214"/>
  <c r="AM214"/>
  <c r="AL214"/>
  <c r="AK214"/>
  <c r="AJ214"/>
  <c r="AI214"/>
  <c r="AH214"/>
  <c r="AG214"/>
  <c r="AF214"/>
  <c r="AE214"/>
  <c r="AD214"/>
  <c r="AC214"/>
  <c r="AB214"/>
  <c r="AA214"/>
  <c r="Z214"/>
  <c r="Y214"/>
  <c r="X214"/>
  <c r="W214"/>
  <c r="V214"/>
  <c r="U214"/>
  <c r="T214"/>
  <c r="P214"/>
  <c r="O214"/>
  <c r="O213" s="1"/>
  <c r="N214"/>
  <c r="M214"/>
  <c r="L214"/>
  <c r="K214"/>
  <c r="J214"/>
  <c r="I214"/>
  <c r="H214"/>
  <c r="G214"/>
  <c r="F214"/>
  <c r="E214"/>
  <c r="D214"/>
  <c r="C214"/>
  <c r="B214"/>
  <c r="A214"/>
  <c r="R213"/>
  <c r="C213"/>
  <c r="A213"/>
  <c r="AU212"/>
  <c r="AT212"/>
  <c r="AS212"/>
  <c r="AR212"/>
  <c r="AQ212"/>
  <c r="AP212"/>
  <c r="AO212"/>
  <c r="AN212"/>
  <c r="AM212"/>
  <c r="AL212"/>
  <c r="AK212"/>
  <c r="AJ212"/>
  <c r="AI212"/>
  <c r="AH212"/>
  <c r="AG212"/>
  <c r="AF212"/>
  <c r="AE212"/>
  <c r="AD212"/>
  <c r="AC212"/>
  <c r="AB212"/>
  <c r="AA212"/>
  <c r="Z212"/>
  <c r="Y212"/>
  <c r="X212"/>
  <c r="W212"/>
  <c r="V212"/>
  <c r="U212"/>
  <c r="T212"/>
  <c r="P212"/>
  <c r="N212"/>
  <c r="K212"/>
  <c r="J212"/>
  <c r="I212"/>
  <c r="H212"/>
  <c r="G212"/>
  <c r="F212"/>
  <c r="E212"/>
  <c r="D212"/>
  <c r="C212"/>
  <c r="B212"/>
  <c r="A212"/>
  <c r="R211"/>
  <c r="C211"/>
  <c r="A211"/>
  <c r="AU210"/>
  <c r="AT210"/>
  <c r="AS210"/>
  <c r="AR210"/>
  <c r="AQ210"/>
  <c r="AP210"/>
  <c r="AO210"/>
  <c r="AN210"/>
  <c r="AM210"/>
  <c r="AL210"/>
  <c r="AK210"/>
  <c r="AJ210"/>
  <c r="AI210"/>
  <c r="AH210"/>
  <c r="AG210"/>
  <c r="AF210"/>
  <c r="AE210"/>
  <c r="AD210"/>
  <c r="AC210"/>
  <c r="AB210"/>
  <c r="AA210"/>
  <c r="Z210"/>
  <c r="Y210"/>
  <c r="X210"/>
  <c r="W210"/>
  <c r="V210"/>
  <c r="U210"/>
  <c r="T210"/>
  <c r="P210"/>
  <c r="O210"/>
  <c r="N210"/>
  <c r="M210"/>
  <c r="L210"/>
  <c r="K210"/>
  <c r="J210"/>
  <c r="I210"/>
  <c r="H210"/>
  <c r="G210"/>
  <c r="F210"/>
  <c r="E210"/>
  <c r="D210"/>
  <c r="C210"/>
  <c r="B210"/>
  <c r="A210"/>
  <c r="AU209"/>
  <c r="AT209"/>
  <c r="AS209"/>
  <c r="AR209"/>
  <c r="AQ209"/>
  <c r="AP209"/>
  <c r="AO209"/>
  <c r="AN209"/>
  <c r="AM209"/>
  <c r="AL209"/>
  <c r="AK209"/>
  <c r="AJ209"/>
  <c r="AI209"/>
  <c r="AH209"/>
  <c r="AG209"/>
  <c r="AF209"/>
  <c r="AE209"/>
  <c r="AD209"/>
  <c r="AC209"/>
  <c r="AB209"/>
  <c r="AA209"/>
  <c r="Z209"/>
  <c r="Y209"/>
  <c r="X209"/>
  <c r="W209"/>
  <c r="V209"/>
  <c r="U209"/>
  <c r="T209"/>
  <c r="P209"/>
  <c r="M209"/>
  <c r="L209"/>
  <c r="K209"/>
  <c r="J209"/>
  <c r="I209"/>
  <c r="H209"/>
  <c r="G209"/>
  <c r="F209"/>
  <c r="E209"/>
  <c r="D209"/>
  <c r="C209"/>
  <c r="B209"/>
  <c r="A209"/>
  <c r="AU208"/>
  <c r="AT208"/>
  <c r="AS208"/>
  <c r="AR208"/>
  <c r="AQ208"/>
  <c r="AP208"/>
  <c r="AO208"/>
  <c r="AN208"/>
  <c r="AM208"/>
  <c r="AL208"/>
  <c r="AK208"/>
  <c r="AJ208"/>
  <c r="AI208"/>
  <c r="AH208"/>
  <c r="AG208"/>
  <c r="AF208"/>
  <c r="AE208"/>
  <c r="AD208"/>
  <c r="AC208"/>
  <c r="AB208"/>
  <c r="AA208"/>
  <c r="Z208"/>
  <c r="Y208"/>
  <c r="X208"/>
  <c r="W208"/>
  <c r="V208"/>
  <c r="U208"/>
  <c r="T208"/>
  <c r="P208"/>
  <c r="O208"/>
  <c r="N208"/>
  <c r="M208"/>
  <c r="L208"/>
  <c r="K208"/>
  <c r="J208"/>
  <c r="I208"/>
  <c r="H208"/>
  <c r="G208"/>
  <c r="F208"/>
  <c r="E208"/>
  <c r="D208"/>
  <c r="C208"/>
  <c r="B208"/>
  <c r="A208"/>
  <c r="AU207"/>
  <c r="AT207"/>
  <c r="AS207"/>
  <c r="AR207"/>
  <c r="AQ207"/>
  <c r="AP207"/>
  <c r="AO207"/>
  <c r="AN207"/>
  <c r="AM207"/>
  <c r="AL207"/>
  <c r="AK207"/>
  <c r="AJ207"/>
  <c r="AI207"/>
  <c r="AH207"/>
  <c r="AG207"/>
  <c r="AF207"/>
  <c r="AE207"/>
  <c r="AD207"/>
  <c r="AC207"/>
  <c r="AB207"/>
  <c r="AA207"/>
  <c r="Z207"/>
  <c r="Y207"/>
  <c r="X207"/>
  <c r="W207"/>
  <c r="V207"/>
  <c r="U207"/>
  <c r="T207"/>
  <c r="P207"/>
  <c r="O207"/>
  <c r="N207"/>
  <c r="M207"/>
  <c r="L207"/>
  <c r="K207"/>
  <c r="J207"/>
  <c r="I207"/>
  <c r="H207"/>
  <c r="G207"/>
  <c r="F207"/>
  <c r="E207"/>
  <c r="D207"/>
  <c r="C207"/>
  <c r="B207"/>
  <c r="A207"/>
  <c r="AU206"/>
  <c r="AT206"/>
  <c r="AS206"/>
  <c r="AR206"/>
  <c r="AQ206"/>
  <c r="AP206"/>
  <c r="AO206"/>
  <c r="AN206"/>
  <c r="AM206"/>
  <c r="AL206"/>
  <c r="AK206"/>
  <c r="AJ206"/>
  <c r="AI206"/>
  <c r="AH206"/>
  <c r="AG206"/>
  <c r="AF206"/>
  <c r="AE206"/>
  <c r="AD206"/>
  <c r="AC206"/>
  <c r="AB206"/>
  <c r="AA206"/>
  <c r="Z206"/>
  <c r="Y206"/>
  <c r="X206"/>
  <c r="W206"/>
  <c r="V206"/>
  <c r="U206"/>
  <c r="T206"/>
  <c r="P206"/>
  <c r="O206"/>
  <c r="N206"/>
  <c r="M206"/>
  <c r="L206"/>
  <c r="K206"/>
  <c r="J206"/>
  <c r="I206"/>
  <c r="H206"/>
  <c r="G206"/>
  <c r="F206"/>
  <c r="E206"/>
  <c r="D206"/>
  <c r="C206"/>
  <c r="B206"/>
  <c r="A206"/>
  <c r="AU205"/>
  <c r="AT205"/>
  <c r="AS205"/>
  <c r="AR205"/>
  <c r="AQ205"/>
  <c r="AP205"/>
  <c r="AO205"/>
  <c r="AN205"/>
  <c r="AM205"/>
  <c r="AL205"/>
  <c r="AK205"/>
  <c r="AJ205"/>
  <c r="AI205"/>
  <c r="AH205"/>
  <c r="AG205"/>
  <c r="AF205"/>
  <c r="AE205"/>
  <c r="AD205"/>
  <c r="AC205"/>
  <c r="AB205"/>
  <c r="AA205"/>
  <c r="Z205"/>
  <c r="Y205"/>
  <c r="X205"/>
  <c r="W205"/>
  <c r="V205"/>
  <c r="U205"/>
  <c r="T205"/>
  <c r="P205"/>
  <c r="O205"/>
  <c r="N205"/>
  <c r="M205"/>
  <c r="L205"/>
  <c r="K205"/>
  <c r="J205"/>
  <c r="I205"/>
  <c r="H205"/>
  <c r="G205"/>
  <c r="F205"/>
  <c r="E205"/>
  <c r="D205"/>
  <c r="C205"/>
  <c r="B205"/>
  <c r="A205"/>
  <c r="AU204"/>
  <c r="AT204"/>
  <c r="AS204"/>
  <c r="AR204"/>
  <c r="AQ204"/>
  <c r="AP204"/>
  <c r="AO204"/>
  <c r="AN204"/>
  <c r="AM204"/>
  <c r="AL204"/>
  <c r="AK204"/>
  <c r="AJ204"/>
  <c r="AI204"/>
  <c r="AH204"/>
  <c r="AG204"/>
  <c r="AF204"/>
  <c r="AE204"/>
  <c r="AD204"/>
  <c r="AC204"/>
  <c r="AB204"/>
  <c r="AA204"/>
  <c r="Z204"/>
  <c r="Y204"/>
  <c r="X204"/>
  <c r="W204"/>
  <c r="V204"/>
  <c r="U204"/>
  <c r="T204"/>
  <c r="P204"/>
  <c r="O204"/>
  <c r="N204"/>
  <c r="M204"/>
  <c r="L204"/>
  <c r="K204"/>
  <c r="J204"/>
  <c r="I204"/>
  <c r="H204"/>
  <c r="G204"/>
  <c r="F204"/>
  <c r="E204"/>
  <c r="D204"/>
  <c r="C204"/>
  <c r="B204"/>
  <c r="A204"/>
  <c r="AU203"/>
  <c r="AT203"/>
  <c r="AS203"/>
  <c r="AR203"/>
  <c r="AQ203"/>
  <c r="AP203"/>
  <c r="AO203"/>
  <c r="AN203"/>
  <c r="AM203"/>
  <c r="AL203"/>
  <c r="AK203"/>
  <c r="AJ203"/>
  <c r="AI203"/>
  <c r="AH203"/>
  <c r="AG203"/>
  <c r="AF203"/>
  <c r="AE203"/>
  <c r="AD203"/>
  <c r="AC203"/>
  <c r="AB203"/>
  <c r="AA203"/>
  <c r="Z203"/>
  <c r="Y203"/>
  <c r="X203"/>
  <c r="W203"/>
  <c r="V203"/>
  <c r="U203"/>
  <c r="T203"/>
  <c r="P203"/>
  <c r="O203"/>
  <c r="N203"/>
  <c r="M203"/>
  <c r="L203"/>
  <c r="K203"/>
  <c r="J203"/>
  <c r="I203"/>
  <c r="H203"/>
  <c r="G203"/>
  <c r="F203"/>
  <c r="E203"/>
  <c r="D203"/>
  <c r="C203"/>
  <c r="B203"/>
  <c r="A203"/>
  <c r="AU202"/>
  <c r="AT202"/>
  <c r="AS202"/>
  <c r="AR202"/>
  <c r="AQ202"/>
  <c r="AP202"/>
  <c r="AO202"/>
  <c r="AN202"/>
  <c r="AM202"/>
  <c r="AL202"/>
  <c r="AK202"/>
  <c r="AJ202"/>
  <c r="AI202"/>
  <c r="AH202"/>
  <c r="AG202"/>
  <c r="AF202"/>
  <c r="AE202"/>
  <c r="AD202"/>
  <c r="AC202"/>
  <c r="AB202"/>
  <c r="AA202"/>
  <c r="Z202"/>
  <c r="Y202"/>
  <c r="X202"/>
  <c r="W202"/>
  <c r="V202"/>
  <c r="U202"/>
  <c r="T202"/>
  <c r="P202"/>
  <c r="O202"/>
  <c r="N202"/>
  <c r="M202"/>
  <c r="L202"/>
  <c r="K202"/>
  <c r="J202"/>
  <c r="I202"/>
  <c r="H202"/>
  <c r="G202"/>
  <c r="F202"/>
  <c r="E202"/>
  <c r="D202"/>
  <c r="C202"/>
  <c r="B202"/>
  <c r="A202"/>
  <c r="AU201"/>
  <c r="AT201"/>
  <c r="AS201"/>
  <c r="AR201"/>
  <c r="AQ201"/>
  <c r="AP201"/>
  <c r="AO201"/>
  <c r="AN201"/>
  <c r="AM201"/>
  <c r="AL201"/>
  <c r="AK201"/>
  <c r="AJ201"/>
  <c r="AI201"/>
  <c r="AH201"/>
  <c r="AG201"/>
  <c r="AF201"/>
  <c r="AE201"/>
  <c r="AD201"/>
  <c r="AC201"/>
  <c r="AB201"/>
  <c r="AA201"/>
  <c r="Z201"/>
  <c r="Y201"/>
  <c r="X201"/>
  <c r="W201"/>
  <c r="V201"/>
  <c r="U201"/>
  <c r="T201"/>
  <c r="P201"/>
  <c r="O201"/>
  <c r="N201"/>
  <c r="M201"/>
  <c r="L201"/>
  <c r="K201"/>
  <c r="J201"/>
  <c r="I201"/>
  <c r="H201"/>
  <c r="G201"/>
  <c r="F201"/>
  <c r="E201"/>
  <c r="D201"/>
  <c r="C201"/>
  <c r="B201"/>
  <c r="A201"/>
  <c r="AU200"/>
  <c r="AT200"/>
  <c r="AS200"/>
  <c r="AR200"/>
  <c r="AQ200"/>
  <c r="AP200"/>
  <c r="AO200"/>
  <c r="AN200"/>
  <c r="AM200"/>
  <c r="AL200"/>
  <c r="AK200"/>
  <c r="AJ200"/>
  <c r="AI200"/>
  <c r="AH200"/>
  <c r="AG200"/>
  <c r="AF200"/>
  <c r="AE200"/>
  <c r="AD200"/>
  <c r="AC200"/>
  <c r="AB200"/>
  <c r="AA200"/>
  <c r="Z200"/>
  <c r="Y200"/>
  <c r="X200"/>
  <c r="W200"/>
  <c r="V200"/>
  <c r="U200"/>
  <c r="T200"/>
  <c r="P200"/>
  <c r="O200"/>
  <c r="N200"/>
  <c r="M200"/>
  <c r="L200"/>
  <c r="K200"/>
  <c r="J200"/>
  <c r="I200"/>
  <c r="H200"/>
  <c r="G200"/>
  <c r="F200"/>
  <c r="E200"/>
  <c r="D200"/>
  <c r="C200"/>
  <c r="B200"/>
  <c r="A200"/>
  <c r="AU199"/>
  <c r="AT199"/>
  <c r="AS199"/>
  <c r="AR199"/>
  <c r="AQ199"/>
  <c r="AP199"/>
  <c r="AO199"/>
  <c r="AN199"/>
  <c r="AM199"/>
  <c r="AL199"/>
  <c r="AK199"/>
  <c r="AJ199"/>
  <c r="AI199"/>
  <c r="AH199"/>
  <c r="AG199"/>
  <c r="AF199"/>
  <c r="AE199"/>
  <c r="AD199"/>
  <c r="AC199"/>
  <c r="AB199"/>
  <c r="AA199"/>
  <c r="Z199"/>
  <c r="Y199"/>
  <c r="X199"/>
  <c r="W199"/>
  <c r="V199"/>
  <c r="U199"/>
  <c r="T199"/>
  <c r="P199"/>
  <c r="O199"/>
  <c r="N199"/>
  <c r="M199"/>
  <c r="L199"/>
  <c r="K199"/>
  <c r="J199"/>
  <c r="I199"/>
  <c r="H199"/>
  <c r="G199"/>
  <c r="F199"/>
  <c r="E199"/>
  <c r="D199"/>
  <c r="C199"/>
  <c r="B199"/>
  <c r="A199"/>
  <c r="AU198"/>
  <c r="AT198"/>
  <c r="AS198"/>
  <c r="AR198"/>
  <c r="AQ198"/>
  <c r="AP198"/>
  <c r="AO198"/>
  <c r="AN198"/>
  <c r="AM198"/>
  <c r="AL198"/>
  <c r="AK198"/>
  <c r="AJ198"/>
  <c r="AI198"/>
  <c r="AH198"/>
  <c r="AG198"/>
  <c r="AF198"/>
  <c r="AE198"/>
  <c r="AD198"/>
  <c r="AC198"/>
  <c r="AB198"/>
  <c r="AA198"/>
  <c r="Z198"/>
  <c r="Y198"/>
  <c r="X198"/>
  <c r="W198"/>
  <c r="V198"/>
  <c r="U198"/>
  <c r="T198"/>
  <c r="P198"/>
  <c r="O198"/>
  <c r="N198"/>
  <c r="M198"/>
  <c r="L198"/>
  <c r="K198"/>
  <c r="J198"/>
  <c r="I198"/>
  <c r="H198"/>
  <c r="G198"/>
  <c r="F198"/>
  <c r="E198"/>
  <c r="D198"/>
  <c r="C198"/>
  <c r="B198"/>
  <c r="A198"/>
  <c r="R197"/>
  <c r="C197"/>
  <c r="B197"/>
  <c r="A197"/>
  <c r="R196"/>
  <c r="AU195"/>
  <c r="AT195"/>
  <c r="AS195"/>
  <c r="AR195"/>
  <c r="AQ195"/>
  <c r="AP195"/>
  <c r="AO195"/>
  <c r="AN195"/>
  <c r="AM195"/>
  <c r="AL195"/>
  <c r="AK195"/>
  <c r="AJ195"/>
  <c r="AI195"/>
  <c r="AH195"/>
  <c r="AG195"/>
  <c r="AF195"/>
  <c r="AE195"/>
  <c r="AD195"/>
  <c r="AC195"/>
  <c r="AB195"/>
  <c r="AA195"/>
  <c r="Z195"/>
  <c r="Y195"/>
  <c r="X195"/>
  <c r="W195"/>
  <c r="V195"/>
  <c r="U195"/>
  <c r="T195"/>
  <c r="P195"/>
  <c r="O195"/>
  <c r="N195"/>
  <c r="M195"/>
  <c r="L195"/>
  <c r="K195"/>
  <c r="J195"/>
  <c r="I195"/>
  <c r="H195"/>
  <c r="G195"/>
  <c r="F195"/>
  <c r="E195"/>
  <c r="D195"/>
  <c r="C195"/>
  <c r="B195"/>
  <c r="AU194"/>
  <c r="AT194"/>
  <c r="AS194"/>
  <c r="AR194"/>
  <c r="AQ194"/>
  <c r="AP194"/>
  <c r="AO194"/>
  <c r="AN194"/>
  <c r="AM194"/>
  <c r="AL194"/>
  <c r="AK194"/>
  <c r="AJ194"/>
  <c r="AI194"/>
  <c r="AH194"/>
  <c r="AG194"/>
  <c r="AF194"/>
  <c r="AE194"/>
  <c r="AD194"/>
  <c r="AC194"/>
  <c r="AB194"/>
  <c r="AA194"/>
  <c r="Z194"/>
  <c r="Y194"/>
  <c r="X194"/>
  <c r="W194"/>
  <c r="V194"/>
  <c r="U194"/>
  <c r="T194"/>
  <c r="P194"/>
  <c r="O194"/>
  <c r="N194"/>
  <c r="M194"/>
  <c r="L194"/>
  <c r="K194"/>
  <c r="J194"/>
  <c r="I194"/>
  <c r="H194"/>
  <c r="G194"/>
  <c r="F194"/>
  <c r="E194"/>
  <c r="D194"/>
  <c r="C194"/>
  <c r="B194"/>
  <c r="AU193"/>
  <c r="AT193"/>
  <c r="AS193"/>
  <c r="AR193"/>
  <c r="AQ193"/>
  <c r="AP193"/>
  <c r="AO193"/>
  <c r="AN193"/>
  <c r="AM193"/>
  <c r="AL193"/>
  <c r="AK193"/>
  <c r="AJ193"/>
  <c r="AI193"/>
  <c r="AH193"/>
  <c r="AG193"/>
  <c r="AF193"/>
  <c r="AE193"/>
  <c r="AD193"/>
  <c r="AC193"/>
  <c r="AB193"/>
  <c r="AA193"/>
  <c r="Z193"/>
  <c r="Y193"/>
  <c r="X193"/>
  <c r="W193"/>
  <c r="V193"/>
  <c r="U193"/>
  <c r="T193"/>
  <c r="P193"/>
  <c r="O193"/>
  <c r="N193"/>
  <c r="M193"/>
  <c r="L193"/>
  <c r="K193"/>
  <c r="J193"/>
  <c r="I193"/>
  <c r="H193"/>
  <c r="G193"/>
  <c r="F193"/>
  <c r="E193"/>
  <c r="D193"/>
  <c r="C193"/>
  <c r="B193"/>
  <c r="AU192"/>
  <c r="AT192"/>
  <c r="AS192"/>
  <c r="AR192"/>
  <c r="AQ192"/>
  <c r="AP192"/>
  <c r="AO192"/>
  <c r="AN192"/>
  <c r="AM192"/>
  <c r="AL192"/>
  <c r="AK192"/>
  <c r="AJ192"/>
  <c r="AI192"/>
  <c r="AH192"/>
  <c r="AG192"/>
  <c r="AF192"/>
  <c r="AE192"/>
  <c r="AD192"/>
  <c r="AC192"/>
  <c r="AB192"/>
  <c r="AA192"/>
  <c r="Z192"/>
  <c r="Y192"/>
  <c r="X192"/>
  <c r="W192"/>
  <c r="V192"/>
  <c r="U192"/>
  <c r="T192"/>
  <c r="P192"/>
  <c r="O192"/>
  <c r="N192"/>
  <c r="M192"/>
  <c r="L192"/>
  <c r="K192"/>
  <c r="J192"/>
  <c r="I192"/>
  <c r="H192"/>
  <c r="G192"/>
  <c r="F192"/>
  <c r="E192"/>
  <c r="D192"/>
  <c r="C192"/>
  <c r="B192"/>
  <c r="AU191"/>
  <c r="AP191"/>
  <c r="AO191"/>
  <c r="AN191"/>
  <c r="AM191"/>
  <c r="AL191"/>
  <c r="AK191"/>
  <c r="AJ191"/>
  <c r="AI191"/>
  <c r="AH191"/>
  <c r="AG191"/>
  <c r="AF191"/>
  <c r="AE191"/>
  <c r="AD191"/>
  <c r="AB191"/>
  <c r="AA191"/>
  <c r="Z191"/>
  <c r="Y191"/>
  <c r="X191"/>
  <c r="W191"/>
  <c r="V191"/>
  <c r="K191"/>
  <c r="J191"/>
  <c r="I191"/>
  <c r="H191"/>
  <c r="G191"/>
  <c r="F191"/>
  <c r="E191"/>
  <c r="D191"/>
  <c r="C191"/>
  <c r="B191"/>
  <c r="AU190"/>
  <c r="AT190"/>
  <c r="AS190"/>
  <c r="AR190"/>
  <c r="AQ190"/>
  <c r="AP190"/>
  <c r="AO190"/>
  <c r="AN190"/>
  <c r="AM190"/>
  <c r="AL190"/>
  <c r="AK190"/>
  <c r="AJ190"/>
  <c r="AI190"/>
  <c r="AH190"/>
  <c r="AG190"/>
  <c r="AF190"/>
  <c r="AE190"/>
  <c r="AD190"/>
  <c r="AC190"/>
  <c r="AB190"/>
  <c r="AA190"/>
  <c r="Z190"/>
  <c r="Y190"/>
  <c r="X190"/>
  <c r="W190"/>
  <c r="V190"/>
  <c r="U190"/>
  <c r="T190"/>
  <c r="P190"/>
  <c r="O190"/>
  <c r="N190"/>
  <c r="M190"/>
  <c r="L190"/>
  <c r="K190"/>
  <c r="J190"/>
  <c r="I190"/>
  <c r="H190"/>
  <c r="G190"/>
  <c r="F190"/>
  <c r="E190"/>
  <c r="D190"/>
  <c r="C190"/>
  <c r="B190"/>
  <c r="AU189"/>
  <c r="AT189"/>
  <c r="AS189"/>
  <c r="AR189"/>
  <c r="AQ189"/>
  <c r="AP189"/>
  <c r="AO189"/>
  <c r="AN189"/>
  <c r="AM189"/>
  <c r="AL189"/>
  <c r="AK189"/>
  <c r="AJ189"/>
  <c r="AI189"/>
  <c r="AH189"/>
  <c r="AG189"/>
  <c r="AF189"/>
  <c r="AE189"/>
  <c r="AD189"/>
  <c r="AC189"/>
  <c r="AB189"/>
  <c r="AA189"/>
  <c r="Z189"/>
  <c r="Y189"/>
  <c r="X189"/>
  <c r="W189"/>
  <c r="V189"/>
  <c r="U189"/>
  <c r="T189"/>
  <c r="P189"/>
  <c r="O189"/>
  <c r="N189"/>
  <c r="M189"/>
  <c r="L189"/>
  <c r="K189"/>
  <c r="J189"/>
  <c r="I189"/>
  <c r="H189"/>
  <c r="G189"/>
  <c r="F189"/>
  <c r="E189"/>
  <c r="D189"/>
  <c r="C189"/>
  <c r="B189"/>
  <c r="AU188"/>
  <c r="AT188"/>
  <c r="AS188"/>
  <c r="AR188"/>
  <c r="AQ188"/>
  <c r="AP188"/>
  <c r="AO188"/>
  <c r="AN188"/>
  <c r="AM188"/>
  <c r="AL188"/>
  <c r="AK188"/>
  <c r="AJ188"/>
  <c r="AI188"/>
  <c r="AH188"/>
  <c r="AG188"/>
  <c r="AF188"/>
  <c r="AE188"/>
  <c r="AD188"/>
  <c r="AC188"/>
  <c r="AB188"/>
  <c r="AA188"/>
  <c r="Z188"/>
  <c r="Y188"/>
  <c r="X188"/>
  <c r="W188"/>
  <c r="V188"/>
  <c r="U188"/>
  <c r="T188"/>
  <c r="P188"/>
  <c r="O188"/>
  <c r="N188"/>
  <c r="M188"/>
  <c r="L188"/>
  <c r="K188"/>
  <c r="J188"/>
  <c r="I188"/>
  <c r="H188"/>
  <c r="G188"/>
  <c r="F188"/>
  <c r="E188"/>
  <c r="D188"/>
  <c r="C188"/>
  <c r="B188"/>
  <c r="AU187"/>
  <c r="AT187"/>
  <c r="AS187"/>
  <c r="AR187"/>
  <c r="AQ187"/>
  <c r="AP187"/>
  <c r="AO187"/>
  <c r="AN187"/>
  <c r="AM187"/>
  <c r="AL187"/>
  <c r="AK187"/>
  <c r="AJ187"/>
  <c r="AI187"/>
  <c r="AH187"/>
  <c r="AG187"/>
  <c r="AF187"/>
  <c r="AE187"/>
  <c r="AD187"/>
  <c r="AC187"/>
  <c r="AB187"/>
  <c r="AA187"/>
  <c r="Z187"/>
  <c r="Y187"/>
  <c r="X187"/>
  <c r="W187"/>
  <c r="V187"/>
  <c r="U187"/>
  <c r="T187"/>
  <c r="P187"/>
  <c r="O187"/>
  <c r="N187"/>
  <c r="M187"/>
  <c r="L187"/>
  <c r="K187"/>
  <c r="J187"/>
  <c r="I187"/>
  <c r="H187"/>
  <c r="G187"/>
  <c r="F187"/>
  <c r="E187"/>
  <c r="D187"/>
  <c r="C187"/>
  <c r="B187"/>
  <c r="AU186"/>
  <c r="AT186"/>
  <c r="AS186"/>
  <c r="AR186"/>
  <c r="AQ186"/>
  <c r="AP186"/>
  <c r="AO186"/>
  <c r="AN186"/>
  <c r="AM186"/>
  <c r="AL186"/>
  <c r="AK186"/>
  <c r="AJ186"/>
  <c r="AI186"/>
  <c r="AH186"/>
  <c r="AG186"/>
  <c r="AF186"/>
  <c r="AE186"/>
  <c r="AD186"/>
  <c r="AC186"/>
  <c r="AB186"/>
  <c r="AA186"/>
  <c r="Z186"/>
  <c r="Y186"/>
  <c r="X186"/>
  <c r="W186"/>
  <c r="V186"/>
  <c r="U186"/>
  <c r="T186"/>
  <c r="P186"/>
  <c r="O186"/>
  <c r="N186"/>
  <c r="M186"/>
  <c r="L186"/>
  <c r="K186"/>
  <c r="J186"/>
  <c r="I186"/>
  <c r="H186"/>
  <c r="G186"/>
  <c r="F186"/>
  <c r="E186"/>
  <c r="D186"/>
  <c r="C186"/>
  <c r="B186"/>
  <c r="AU185"/>
  <c r="AT185"/>
  <c r="AS185"/>
  <c r="AR185"/>
  <c r="AQ185"/>
  <c r="AP185"/>
  <c r="AO185"/>
  <c r="AN185"/>
  <c r="AM185"/>
  <c r="AL185"/>
  <c r="AK185"/>
  <c r="AJ185"/>
  <c r="AI185"/>
  <c r="AH185"/>
  <c r="AG185"/>
  <c r="AF185"/>
  <c r="AE185"/>
  <c r="AD185"/>
  <c r="AC185"/>
  <c r="AB185"/>
  <c r="AA185"/>
  <c r="Z185"/>
  <c r="Y185"/>
  <c r="X185"/>
  <c r="W185"/>
  <c r="V185"/>
  <c r="U185"/>
  <c r="T185"/>
  <c r="P185"/>
  <c r="O185"/>
  <c r="N185"/>
  <c r="M185"/>
  <c r="L185"/>
  <c r="K185"/>
  <c r="J185"/>
  <c r="I185"/>
  <c r="H185"/>
  <c r="G185"/>
  <c r="F185"/>
  <c r="E185"/>
  <c r="D185"/>
  <c r="C185"/>
  <c r="B185"/>
  <c r="AU184"/>
  <c r="AT184"/>
  <c r="AS184"/>
  <c r="AR184"/>
  <c r="AQ184"/>
  <c r="AP184"/>
  <c r="AO184"/>
  <c r="AN184"/>
  <c r="AM184"/>
  <c r="AL184"/>
  <c r="AK184"/>
  <c r="AJ184"/>
  <c r="AI184"/>
  <c r="AH184"/>
  <c r="AG184"/>
  <c r="AF184"/>
  <c r="AE184"/>
  <c r="AD184"/>
  <c r="AC184"/>
  <c r="AB184"/>
  <c r="AA184"/>
  <c r="Z184"/>
  <c r="Y184"/>
  <c r="X184"/>
  <c r="W184"/>
  <c r="V184"/>
  <c r="U184"/>
  <c r="T184"/>
  <c r="P184"/>
  <c r="O184"/>
  <c r="N184"/>
  <c r="M184"/>
  <c r="L184"/>
  <c r="K184"/>
  <c r="J184"/>
  <c r="I184"/>
  <c r="H184"/>
  <c r="G184"/>
  <c r="F184"/>
  <c r="E184"/>
  <c r="D184"/>
  <c r="C184"/>
  <c r="B184"/>
  <c r="AU183"/>
  <c r="AT183"/>
  <c r="AS183"/>
  <c r="AR183"/>
  <c r="AQ183"/>
  <c r="AP183"/>
  <c r="AO183"/>
  <c r="AN183"/>
  <c r="AM183"/>
  <c r="AL183"/>
  <c r="AK183"/>
  <c r="AJ183"/>
  <c r="AI183"/>
  <c r="AH183"/>
  <c r="AG183"/>
  <c r="AF183"/>
  <c r="AE183"/>
  <c r="AD183"/>
  <c r="AC183"/>
  <c r="AB183"/>
  <c r="AA183"/>
  <c r="Z183"/>
  <c r="Y183"/>
  <c r="X183"/>
  <c r="W183"/>
  <c r="V183"/>
  <c r="U183"/>
  <c r="T183"/>
  <c r="P183"/>
  <c r="O183"/>
  <c r="N183"/>
  <c r="M183"/>
  <c r="L183"/>
  <c r="K183"/>
  <c r="J183"/>
  <c r="I183"/>
  <c r="H183"/>
  <c r="G183"/>
  <c r="F183"/>
  <c r="E183"/>
  <c r="D183"/>
  <c r="C183"/>
  <c r="B183"/>
  <c r="AU182"/>
  <c r="AT182"/>
  <c r="AS182"/>
  <c r="AR182"/>
  <c r="AQ182"/>
  <c r="AP182"/>
  <c r="AO182"/>
  <c r="AN182"/>
  <c r="AM182"/>
  <c r="AL182"/>
  <c r="AK182"/>
  <c r="AJ182"/>
  <c r="AI182"/>
  <c r="AH182"/>
  <c r="AG182"/>
  <c r="AF182"/>
  <c r="AE182"/>
  <c r="AD182"/>
  <c r="AC182"/>
  <c r="AB182"/>
  <c r="AA182"/>
  <c r="Z182"/>
  <c r="Y182"/>
  <c r="X182"/>
  <c r="W182"/>
  <c r="V182"/>
  <c r="U182"/>
  <c r="T182"/>
  <c r="P182"/>
  <c r="O182"/>
  <c r="N182"/>
  <c r="M182"/>
  <c r="L182"/>
  <c r="K182"/>
  <c r="J182"/>
  <c r="I182"/>
  <c r="H182"/>
  <c r="G182"/>
  <c r="F182"/>
  <c r="E182"/>
  <c r="D182"/>
  <c r="C182"/>
  <c r="B182"/>
  <c r="AU181"/>
  <c r="AT181"/>
  <c r="AS181"/>
  <c r="AR181"/>
  <c r="AQ181"/>
  <c r="AP181"/>
  <c r="AO181"/>
  <c r="AN181"/>
  <c r="AM181"/>
  <c r="AL181"/>
  <c r="AK181"/>
  <c r="AJ181"/>
  <c r="AI181"/>
  <c r="AH181"/>
  <c r="AG181"/>
  <c r="AF181"/>
  <c r="AE181"/>
  <c r="AD181"/>
  <c r="AC181"/>
  <c r="AB181"/>
  <c r="AA181"/>
  <c r="Z181"/>
  <c r="Y181"/>
  <c r="X181"/>
  <c r="W181"/>
  <c r="V181"/>
  <c r="U181"/>
  <c r="T181"/>
  <c r="P181"/>
  <c r="O181"/>
  <c r="N181"/>
  <c r="M181"/>
  <c r="L181"/>
  <c r="K181"/>
  <c r="J181"/>
  <c r="I181"/>
  <c r="H181"/>
  <c r="G181"/>
  <c r="F181"/>
  <c r="E181"/>
  <c r="D181"/>
  <c r="C181"/>
  <c r="B181"/>
  <c r="A181"/>
  <c r="R180"/>
  <c r="C180"/>
  <c r="A180"/>
  <c r="AU179"/>
  <c r="AT179"/>
  <c r="AS179"/>
  <c r="AR179"/>
  <c r="AQ179"/>
  <c r="AP179"/>
  <c r="AO179"/>
  <c r="AN179"/>
  <c r="AM179"/>
  <c r="AL179"/>
  <c r="AK179"/>
  <c r="AJ179"/>
  <c r="AI179"/>
  <c r="AH179"/>
  <c r="AG179"/>
  <c r="AF179"/>
  <c r="AE179"/>
  <c r="AD179"/>
  <c r="AC179"/>
  <c r="AB179"/>
  <c r="AA179"/>
  <c r="Z179"/>
  <c r="Y179"/>
  <c r="X179"/>
  <c r="W179"/>
  <c r="V179"/>
  <c r="U179"/>
  <c r="T179"/>
  <c r="P179"/>
  <c r="O179"/>
  <c r="N179"/>
  <c r="M179"/>
  <c r="L179"/>
  <c r="K179"/>
  <c r="J179"/>
  <c r="I179"/>
  <c r="H179"/>
  <c r="G179"/>
  <c r="F179"/>
  <c r="E179"/>
  <c r="D179"/>
  <c r="C179"/>
  <c r="B179"/>
  <c r="AU178"/>
  <c r="AT178"/>
  <c r="AS178"/>
  <c r="AR178"/>
  <c r="AQ178"/>
  <c r="AP178"/>
  <c r="AO178"/>
  <c r="AN178"/>
  <c r="AM178"/>
  <c r="AL178"/>
  <c r="AK178"/>
  <c r="AJ178"/>
  <c r="AI178"/>
  <c r="AH178"/>
  <c r="AG178"/>
  <c r="AF178"/>
  <c r="AE178"/>
  <c r="AD178"/>
  <c r="AC178"/>
  <c r="AB178"/>
  <c r="AA178"/>
  <c r="Z178"/>
  <c r="Y178"/>
  <c r="X178"/>
  <c r="W178"/>
  <c r="V178"/>
  <c r="U178"/>
  <c r="T178"/>
  <c r="P178"/>
  <c r="O178"/>
  <c r="N178"/>
  <c r="M178"/>
  <c r="L178"/>
  <c r="K178"/>
  <c r="J178"/>
  <c r="I178"/>
  <c r="H178"/>
  <c r="G178"/>
  <c r="F178"/>
  <c r="E178"/>
  <c r="D178"/>
  <c r="C178"/>
  <c r="B178"/>
  <c r="AU177"/>
  <c r="AT177"/>
  <c r="AS177"/>
  <c r="AR177"/>
  <c r="AQ177"/>
  <c r="AP177"/>
  <c r="AO177"/>
  <c r="AN177"/>
  <c r="AM177"/>
  <c r="AL177"/>
  <c r="AK177"/>
  <c r="AJ177"/>
  <c r="AI177"/>
  <c r="AH177"/>
  <c r="AG177"/>
  <c r="AF177"/>
  <c r="AE177"/>
  <c r="AD177"/>
  <c r="AC177"/>
  <c r="AB177"/>
  <c r="AA177"/>
  <c r="Z177"/>
  <c r="Y177"/>
  <c r="X177"/>
  <c r="W177"/>
  <c r="V177"/>
  <c r="U177"/>
  <c r="T177"/>
  <c r="P177"/>
  <c r="O177"/>
  <c r="N177"/>
  <c r="M177"/>
  <c r="L177"/>
  <c r="K177"/>
  <c r="J177"/>
  <c r="I177"/>
  <c r="H177"/>
  <c r="G177"/>
  <c r="F177"/>
  <c r="E177"/>
  <c r="D177"/>
  <c r="C177"/>
  <c r="B177"/>
  <c r="AU176"/>
  <c r="AS176"/>
  <c r="AR176"/>
  <c r="AQ176"/>
  <c r="AP176"/>
  <c r="AO176"/>
  <c r="AN176"/>
  <c r="AM176"/>
  <c r="AL176"/>
  <c r="AK176"/>
  <c r="AJ176"/>
  <c r="AI176"/>
  <c r="AH176"/>
  <c r="AG176"/>
  <c r="AF176"/>
  <c r="AE176"/>
  <c r="AD176"/>
  <c r="AC176"/>
  <c r="AB176"/>
  <c r="AA176"/>
  <c r="Z176"/>
  <c r="Y176"/>
  <c r="X176"/>
  <c r="W176"/>
  <c r="U176"/>
  <c r="T176"/>
  <c r="O176"/>
  <c r="O175" s="1"/>
  <c r="N176"/>
  <c r="M176"/>
  <c r="L176"/>
  <c r="K176"/>
  <c r="J176"/>
  <c r="I176"/>
  <c r="H176"/>
  <c r="G176"/>
  <c r="F176"/>
  <c r="E176"/>
  <c r="D176"/>
  <c r="C176"/>
  <c r="B176"/>
  <c r="A176"/>
  <c r="R175"/>
  <c r="C175"/>
  <c r="A175"/>
  <c r="AQ174"/>
  <c r="AP174"/>
  <c r="AO174"/>
  <c r="AN174"/>
  <c r="AM174"/>
  <c r="AL174"/>
  <c r="AK174"/>
  <c r="AJ174"/>
  <c r="AI174"/>
  <c r="AH174"/>
  <c r="AG174"/>
  <c r="AF174"/>
  <c r="AE174"/>
  <c r="AD174"/>
  <c r="AC174"/>
  <c r="AB174"/>
  <c r="AA174"/>
  <c r="Z174"/>
  <c r="Y174"/>
  <c r="X174"/>
  <c r="K174"/>
  <c r="J174"/>
  <c r="I174"/>
  <c r="H174"/>
  <c r="G174"/>
  <c r="F174"/>
  <c r="E174"/>
  <c r="D174"/>
  <c r="C174"/>
  <c r="B174"/>
  <c r="A174"/>
  <c r="R173"/>
  <c r="C173"/>
  <c r="A173"/>
  <c r="AU172"/>
  <c r="AP172"/>
  <c r="AO172"/>
  <c r="AN172"/>
  <c r="AM172"/>
  <c r="AL172"/>
  <c r="AK172"/>
  <c r="AJ172"/>
  <c r="AI172"/>
  <c r="AH172"/>
  <c r="AG172"/>
  <c r="AF172"/>
  <c r="AE172"/>
  <c r="AD172"/>
  <c r="AC172"/>
  <c r="AB172"/>
  <c r="AA172"/>
  <c r="Z172"/>
  <c r="Y172"/>
  <c r="X172"/>
  <c r="W172"/>
  <c r="K172"/>
  <c r="J172"/>
  <c r="I172"/>
  <c r="H172"/>
  <c r="G172"/>
  <c r="F172"/>
  <c r="E172"/>
  <c r="D172"/>
  <c r="C172"/>
  <c r="B172"/>
  <c r="AU171"/>
  <c r="AT171"/>
  <c r="AS171"/>
  <c r="AR171"/>
  <c r="AQ171"/>
  <c r="AP171"/>
  <c r="AO171"/>
  <c r="AN171"/>
  <c r="AM171"/>
  <c r="AL171"/>
  <c r="AK171"/>
  <c r="AJ171"/>
  <c r="AI171"/>
  <c r="AH171"/>
  <c r="AG171"/>
  <c r="AF171"/>
  <c r="AE171"/>
  <c r="AD171"/>
  <c r="AC171"/>
  <c r="AB171"/>
  <c r="AA171"/>
  <c r="Z171"/>
  <c r="Y171"/>
  <c r="X171"/>
  <c r="W171"/>
  <c r="V171"/>
  <c r="U171"/>
  <c r="T171"/>
  <c r="P171"/>
  <c r="O171"/>
  <c r="N171"/>
  <c r="M171"/>
  <c r="L171"/>
  <c r="K171"/>
  <c r="J171"/>
  <c r="I171"/>
  <c r="H171"/>
  <c r="G171"/>
  <c r="F171"/>
  <c r="E171"/>
  <c r="D171"/>
  <c r="C171"/>
  <c r="B171"/>
  <c r="AU170"/>
  <c r="AT170"/>
  <c r="AS170"/>
  <c r="AR170"/>
  <c r="AQ170"/>
  <c r="AP170"/>
  <c r="AO170"/>
  <c r="AN170"/>
  <c r="AM170"/>
  <c r="AL170"/>
  <c r="AK170"/>
  <c r="AJ170"/>
  <c r="AI170"/>
  <c r="AH170"/>
  <c r="AG170"/>
  <c r="AF170"/>
  <c r="AE170"/>
  <c r="AD170"/>
  <c r="AC170"/>
  <c r="AB170"/>
  <c r="AA170"/>
  <c r="Z170"/>
  <c r="Y170"/>
  <c r="X170"/>
  <c r="W170"/>
  <c r="V170"/>
  <c r="U170"/>
  <c r="T170"/>
  <c r="P170"/>
  <c r="O170"/>
  <c r="N170"/>
  <c r="M170"/>
  <c r="L170"/>
  <c r="K170"/>
  <c r="J170"/>
  <c r="I170"/>
  <c r="H170"/>
  <c r="G170"/>
  <c r="F170"/>
  <c r="E170"/>
  <c r="D170"/>
  <c r="C170"/>
  <c r="B170"/>
  <c r="AU169"/>
  <c r="AS169"/>
  <c r="AR169"/>
  <c r="AQ169"/>
  <c r="AP169"/>
  <c r="AO169"/>
  <c r="AN169"/>
  <c r="AM169"/>
  <c r="AL169"/>
  <c r="AK169"/>
  <c r="AJ169"/>
  <c r="AI169"/>
  <c r="AH169"/>
  <c r="AG169"/>
  <c r="AF169"/>
  <c r="AE169"/>
  <c r="AD169"/>
  <c r="AC169"/>
  <c r="AB169"/>
  <c r="AA169"/>
  <c r="Z169"/>
  <c r="Y169"/>
  <c r="X169"/>
  <c r="W169"/>
  <c r="U169"/>
  <c r="T169"/>
  <c r="O169"/>
  <c r="N169"/>
  <c r="M169"/>
  <c r="L169"/>
  <c r="K169"/>
  <c r="J169"/>
  <c r="I169"/>
  <c r="H169"/>
  <c r="G169"/>
  <c r="F169"/>
  <c r="E169"/>
  <c r="D169"/>
  <c r="C169"/>
  <c r="B169"/>
  <c r="AU168"/>
  <c r="AT168"/>
  <c r="AS168"/>
  <c r="AR168"/>
  <c r="AQ168"/>
  <c r="AP168"/>
  <c r="AO168"/>
  <c r="AN168"/>
  <c r="AM168"/>
  <c r="AL168"/>
  <c r="AK168"/>
  <c r="AJ168"/>
  <c r="AI168"/>
  <c r="AH168"/>
  <c r="AG168"/>
  <c r="AF168"/>
  <c r="AE168"/>
  <c r="AD168"/>
  <c r="AC168"/>
  <c r="AB168"/>
  <c r="AA168"/>
  <c r="Z168"/>
  <c r="Y168"/>
  <c r="X168"/>
  <c r="W168"/>
  <c r="V168"/>
  <c r="U168"/>
  <c r="T168"/>
  <c r="P168"/>
  <c r="O168"/>
  <c r="N168"/>
  <c r="M168"/>
  <c r="L168"/>
  <c r="K168"/>
  <c r="J168"/>
  <c r="I168"/>
  <c r="H168"/>
  <c r="G168"/>
  <c r="F168"/>
  <c r="E168"/>
  <c r="D168"/>
  <c r="C168"/>
  <c r="B168"/>
  <c r="AU167"/>
  <c r="AT167"/>
  <c r="AS167"/>
  <c r="AR167"/>
  <c r="AQ167"/>
  <c r="AP167"/>
  <c r="AO167"/>
  <c r="AN167"/>
  <c r="AM167"/>
  <c r="AL167"/>
  <c r="AK167"/>
  <c r="AJ167"/>
  <c r="AI167"/>
  <c r="AH167"/>
  <c r="AG167"/>
  <c r="AF167"/>
  <c r="AE167"/>
  <c r="AD167"/>
  <c r="AC167"/>
  <c r="AB167"/>
  <c r="AA167"/>
  <c r="Z167"/>
  <c r="Y167"/>
  <c r="X167"/>
  <c r="W167"/>
  <c r="V167"/>
  <c r="U167"/>
  <c r="T167"/>
  <c r="P167"/>
  <c r="O167"/>
  <c r="N167"/>
  <c r="M167"/>
  <c r="L167"/>
  <c r="K167"/>
  <c r="J167"/>
  <c r="I167"/>
  <c r="H167"/>
  <c r="G167"/>
  <c r="F167"/>
  <c r="E167"/>
  <c r="D167"/>
  <c r="C167"/>
  <c r="B167"/>
  <c r="AU166"/>
  <c r="AT166"/>
  <c r="AR166"/>
  <c r="AP166"/>
  <c r="AO166"/>
  <c r="AN166"/>
  <c r="AM166"/>
  <c r="AL166"/>
  <c r="AK166"/>
  <c r="AJ166"/>
  <c r="AI166"/>
  <c r="AH166"/>
  <c r="AG166"/>
  <c r="AF166"/>
  <c r="AE166"/>
  <c r="AD166"/>
  <c r="AB166"/>
  <c r="AA166"/>
  <c r="Z166"/>
  <c r="Y166"/>
  <c r="X166"/>
  <c r="W166"/>
  <c r="V166"/>
  <c r="P166"/>
  <c r="K166"/>
  <c r="J166"/>
  <c r="I166"/>
  <c r="H166"/>
  <c r="G166"/>
  <c r="F166"/>
  <c r="E166"/>
  <c r="D166"/>
  <c r="C166"/>
  <c r="B166"/>
  <c r="AU165"/>
  <c r="AP165"/>
  <c r="AO165"/>
  <c r="AN165"/>
  <c r="AM165"/>
  <c r="AL165"/>
  <c r="AK165"/>
  <c r="AJ165"/>
  <c r="AI165"/>
  <c r="AH165"/>
  <c r="AF165"/>
  <c r="AE165"/>
  <c r="AD165"/>
  <c r="AB165"/>
  <c r="AA165"/>
  <c r="Z165"/>
  <c r="Y165"/>
  <c r="X165"/>
  <c r="W165"/>
  <c r="K165"/>
  <c r="J165"/>
  <c r="I165"/>
  <c r="H165"/>
  <c r="G165"/>
  <c r="F165"/>
  <c r="E165"/>
  <c r="D165"/>
  <c r="C165"/>
  <c r="B165"/>
  <c r="AU164"/>
  <c r="AT164"/>
  <c r="AS164"/>
  <c r="AR164"/>
  <c r="AQ164"/>
  <c r="AP164"/>
  <c r="AO164"/>
  <c r="AN164"/>
  <c r="AM164"/>
  <c r="AL164"/>
  <c r="AK164"/>
  <c r="AJ164"/>
  <c r="AI164"/>
  <c r="AH164"/>
  <c r="AG164"/>
  <c r="AF164"/>
  <c r="AE164"/>
  <c r="AD164"/>
  <c r="AC164"/>
  <c r="AB164"/>
  <c r="AA164"/>
  <c r="Z164"/>
  <c r="Y164"/>
  <c r="X164"/>
  <c r="W164"/>
  <c r="V164"/>
  <c r="U164"/>
  <c r="T164"/>
  <c r="P164"/>
  <c r="O164"/>
  <c r="N164"/>
  <c r="M164"/>
  <c r="L164"/>
  <c r="K164"/>
  <c r="J164"/>
  <c r="I164"/>
  <c r="H164"/>
  <c r="G164"/>
  <c r="F164"/>
  <c r="E164"/>
  <c r="D164"/>
  <c r="C164"/>
  <c r="B164"/>
  <c r="AU163"/>
  <c r="AT163"/>
  <c r="AS163"/>
  <c r="AR163"/>
  <c r="AQ163"/>
  <c r="AP163"/>
  <c r="AO163"/>
  <c r="AN163"/>
  <c r="AM163"/>
  <c r="AL163"/>
  <c r="AK163"/>
  <c r="AJ163"/>
  <c r="AI163"/>
  <c r="AH163"/>
  <c r="AG163"/>
  <c r="AF163"/>
  <c r="AE163"/>
  <c r="AD163"/>
  <c r="AC163"/>
  <c r="AB163"/>
  <c r="AA163"/>
  <c r="Z163"/>
  <c r="Y163"/>
  <c r="X163"/>
  <c r="W163"/>
  <c r="V163"/>
  <c r="U163"/>
  <c r="T163"/>
  <c r="P163"/>
  <c r="O163"/>
  <c r="N163"/>
  <c r="M163"/>
  <c r="L163"/>
  <c r="K163"/>
  <c r="J163"/>
  <c r="I163"/>
  <c r="H163"/>
  <c r="G163"/>
  <c r="F163"/>
  <c r="E163"/>
  <c r="D163"/>
  <c r="C163"/>
  <c r="B163"/>
  <c r="AU162"/>
  <c r="AP162"/>
  <c r="AO162"/>
  <c r="AN162"/>
  <c r="AM162"/>
  <c r="AL162"/>
  <c r="AK162"/>
  <c r="AJ162"/>
  <c r="AI162"/>
  <c r="AH162"/>
  <c r="AF162"/>
  <c r="AE162"/>
  <c r="AD162"/>
  <c r="AB162"/>
  <c r="AA162"/>
  <c r="Z162"/>
  <c r="Y162"/>
  <c r="X162"/>
  <c r="W162"/>
  <c r="K162"/>
  <c r="J162"/>
  <c r="I162"/>
  <c r="H162"/>
  <c r="G162"/>
  <c r="F162"/>
  <c r="E162"/>
  <c r="D162"/>
  <c r="C162"/>
  <c r="B162"/>
  <c r="AU161"/>
  <c r="AP161"/>
  <c r="AO161"/>
  <c r="AN161"/>
  <c r="AM161"/>
  <c r="AL161"/>
  <c r="AK161"/>
  <c r="AJ161"/>
  <c r="AI161"/>
  <c r="AH161"/>
  <c r="AG161"/>
  <c r="AF161"/>
  <c r="AE161"/>
  <c r="AD161"/>
  <c r="AC161"/>
  <c r="AB161"/>
  <c r="AA161"/>
  <c r="Z161"/>
  <c r="Y161"/>
  <c r="X161"/>
  <c r="W161"/>
  <c r="K161"/>
  <c r="J161"/>
  <c r="I161"/>
  <c r="H161"/>
  <c r="G161"/>
  <c r="F161"/>
  <c r="E161"/>
  <c r="D161"/>
  <c r="C161"/>
  <c r="B161"/>
  <c r="AU160"/>
  <c r="AT160"/>
  <c r="AS160"/>
  <c r="AR160"/>
  <c r="AQ160"/>
  <c r="AP160"/>
  <c r="AO160"/>
  <c r="AN160"/>
  <c r="AM160"/>
  <c r="AL160"/>
  <c r="AK160"/>
  <c r="AJ160"/>
  <c r="AI160"/>
  <c r="AH160"/>
  <c r="AG160"/>
  <c r="AF160"/>
  <c r="AE160"/>
  <c r="AD160"/>
  <c r="AC160"/>
  <c r="AB160"/>
  <c r="AA160"/>
  <c r="Z160"/>
  <c r="Y160"/>
  <c r="X160"/>
  <c r="W160"/>
  <c r="V160"/>
  <c r="U160"/>
  <c r="T160"/>
  <c r="P160"/>
  <c r="O160"/>
  <c r="N160"/>
  <c r="M160"/>
  <c r="L160"/>
  <c r="K160"/>
  <c r="J160"/>
  <c r="I160"/>
  <c r="H160"/>
  <c r="G160"/>
  <c r="F160"/>
  <c r="E160"/>
  <c r="D160"/>
  <c r="C160"/>
  <c r="B160"/>
  <c r="AU159"/>
  <c r="AP159"/>
  <c r="AO159"/>
  <c r="AN159"/>
  <c r="AM159"/>
  <c r="AL159"/>
  <c r="AK159"/>
  <c r="AJ159"/>
  <c r="AI159"/>
  <c r="AH159"/>
  <c r="AG159"/>
  <c r="AF159"/>
  <c r="AE159"/>
  <c r="AD159"/>
  <c r="AC159"/>
  <c r="AB159"/>
  <c r="AA159"/>
  <c r="Z159"/>
  <c r="X159"/>
  <c r="W159"/>
  <c r="K159"/>
  <c r="J159"/>
  <c r="I159"/>
  <c r="H159"/>
  <c r="G159"/>
  <c r="F159"/>
  <c r="E159"/>
  <c r="D159"/>
  <c r="C159"/>
  <c r="B159"/>
  <c r="AU158"/>
  <c r="AT158"/>
  <c r="AS158"/>
  <c r="AR158"/>
  <c r="AQ158"/>
  <c r="AP158"/>
  <c r="AO158"/>
  <c r="AN158"/>
  <c r="AM158"/>
  <c r="AL158"/>
  <c r="AK158"/>
  <c r="AJ158"/>
  <c r="AI158"/>
  <c r="AH158"/>
  <c r="AG158"/>
  <c r="AF158"/>
  <c r="AE158"/>
  <c r="AD158"/>
  <c r="AC158"/>
  <c r="AB158"/>
  <c r="AA158"/>
  <c r="Z158"/>
  <c r="Y158"/>
  <c r="X158"/>
  <c r="W158"/>
  <c r="V158"/>
  <c r="U158"/>
  <c r="T158"/>
  <c r="P158"/>
  <c r="O158"/>
  <c r="N158"/>
  <c r="M158"/>
  <c r="L158"/>
  <c r="K158"/>
  <c r="J158"/>
  <c r="I158"/>
  <c r="H158"/>
  <c r="G158"/>
  <c r="F158"/>
  <c r="E158"/>
  <c r="D158"/>
  <c r="C158"/>
  <c r="B158"/>
  <c r="AU157"/>
  <c r="AP157"/>
  <c r="AO157"/>
  <c r="AN157"/>
  <c r="AM157"/>
  <c r="AL157"/>
  <c r="AK157"/>
  <c r="AJ157"/>
  <c r="AI157"/>
  <c r="AH157"/>
  <c r="AG157"/>
  <c r="AF157"/>
  <c r="AE157"/>
  <c r="AD157"/>
  <c r="AC157"/>
  <c r="AB157"/>
  <c r="AA157"/>
  <c r="Z157"/>
  <c r="Y157"/>
  <c r="X157"/>
  <c r="W157"/>
  <c r="K157"/>
  <c r="J157"/>
  <c r="I157"/>
  <c r="H157"/>
  <c r="G157"/>
  <c r="F157"/>
  <c r="E157"/>
  <c r="D157"/>
  <c r="C157"/>
  <c r="B157"/>
  <c r="AU156"/>
  <c r="AP156"/>
  <c r="AO156"/>
  <c r="AN156"/>
  <c r="AM156"/>
  <c r="AL156"/>
  <c r="AK156"/>
  <c r="AJ156"/>
  <c r="AI156"/>
  <c r="AH156"/>
  <c r="AG156"/>
  <c r="AF156"/>
  <c r="AE156"/>
  <c r="AD156"/>
  <c r="AB156"/>
  <c r="AA156"/>
  <c r="Z156"/>
  <c r="Y156"/>
  <c r="X156"/>
  <c r="W156"/>
  <c r="K156"/>
  <c r="J156"/>
  <c r="I156"/>
  <c r="H156"/>
  <c r="G156"/>
  <c r="F156"/>
  <c r="E156"/>
  <c r="D156"/>
  <c r="C156"/>
  <c r="B156"/>
  <c r="AU155"/>
  <c r="AP155"/>
  <c r="AO155"/>
  <c r="AN155"/>
  <c r="AM155"/>
  <c r="AL155"/>
  <c r="AK155"/>
  <c r="AJ155"/>
  <c r="AI155"/>
  <c r="AH155"/>
  <c r="AG155"/>
  <c r="AF155"/>
  <c r="AE155"/>
  <c r="AD155"/>
  <c r="AC155"/>
  <c r="AB155"/>
  <c r="AA155"/>
  <c r="Z155"/>
  <c r="X155"/>
  <c r="W155"/>
  <c r="T155"/>
  <c r="K155"/>
  <c r="J155"/>
  <c r="I155"/>
  <c r="H155"/>
  <c r="G155"/>
  <c r="F155"/>
  <c r="E155"/>
  <c r="D155"/>
  <c r="C155"/>
  <c r="B155"/>
  <c r="AU154"/>
  <c r="AT154"/>
  <c r="AS154"/>
  <c r="AR154"/>
  <c r="AQ154"/>
  <c r="AP154"/>
  <c r="AO154"/>
  <c r="AN154"/>
  <c r="AM154"/>
  <c r="AL154"/>
  <c r="AK154"/>
  <c r="AJ154"/>
  <c r="AI154"/>
  <c r="AH154"/>
  <c r="AG154"/>
  <c r="AF154"/>
  <c r="AE154"/>
  <c r="AD154"/>
  <c r="AC154"/>
  <c r="AB154"/>
  <c r="AA154"/>
  <c r="Z154"/>
  <c r="Y154"/>
  <c r="X154"/>
  <c r="W154"/>
  <c r="V154"/>
  <c r="U154"/>
  <c r="T154"/>
  <c r="P154"/>
  <c r="O154"/>
  <c r="N154"/>
  <c r="M154"/>
  <c r="L154"/>
  <c r="K154"/>
  <c r="J154"/>
  <c r="I154"/>
  <c r="H154"/>
  <c r="G154"/>
  <c r="F154"/>
  <c r="E154"/>
  <c r="D154"/>
  <c r="C154"/>
  <c r="B154"/>
  <c r="AU153"/>
  <c r="AT153"/>
  <c r="AS153"/>
  <c r="AR153"/>
  <c r="AQ153"/>
  <c r="AP153"/>
  <c r="AO153"/>
  <c r="AN153"/>
  <c r="AM153"/>
  <c r="AL153"/>
  <c r="AK153"/>
  <c r="AJ153"/>
  <c r="AI153"/>
  <c r="AH153"/>
  <c r="AG153"/>
  <c r="AF153"/>
  <c r="AE153"/>
  <c r="AD153"/>
  <c r="AC153"/>
  <c r="AB153"/>
  <c r="AA153"/>
  <c r="Z153"/>
  <c r="Y153"/>
  <c r="X153"/>
  <c r="W153"/>
  <c r="V153"/>
  <c r="U153"/>
  <c r="T153"/>
  <c r="P153"/>
  <c r="O153"/>
  <c r="N153"/>
  <c r="M153"/>
  <c r="L153"/>
  <c r="K153"/>
  <c r="J153"/>
  <c r="I153"/>
  <c r="H153"/>
  <c r="G153"/>
  <c r="F153"/>
  <c r="E153"/>
  <c r="D153"/>
  <c r="C153"/>
  <c r="B153"/>
  <c r="AU152"/>
  <c r="AT152"/>
  <c r="AS152"/>
  <c r="AR152"/>
  <c r="AQ152"/>
  <c r="AP152"/>
  <c r="AO152"/>
  <c r="AN152"/>
  <c r="AM152"/>
  <c r="AL152"/>
  <c r="AK152"/>
  <c r="AJ152"/>
  <c r="AI152"/>
  <c r="AH152"/>
  <c r="AG152"/>
  <c r="AF152"/>
  <c r="AE152"/>
  <c r="AD152"/>
  <c r="AC152"/>
  <c r="AB152"/>
  <c r="AA152"/>
  <c r="Z152"/>
  <c r="Y152"/>
  <c r="X152"/>
  <c r="W152"/>
  <c r="V152"/>
  <c r="U152"/>
  <c r="T152"/>
  <c r="P152"/>
  <c r="O152"/>
  <c r="N152"/>
  <c r="M152"/>
  <c r="L152"/>
  <c r="K152"/>
  <c r="J152"/>
  <c r="I152"/>
  <c r="H152"/>
  <c r="G152"/>
  <c r="F152"/>
  <c r="E152"/>
  <c r="D152"/>
  <c r="C152"/>
  <c r="B152"/>
  <c r="AU151"/>
  <c r="AP151"/>
  <c r="AO151"/>
  <c r="AN151"/>
  <c r="AM151"/>
  <c r="AL151"/>
  <c r="AK151"/>
  <c r="AJ151"/>
  <c r="AI151"/>
  <c r="AH151"/>
  <c r="AG151"/>
  <c r="AF151"/>
  <c r="AE151"/>
  <c r="AD151"/>
  <c r="AC151"/>
  <c r="AB151"/>
  <c r="AA151"/>
  <c r="Z151"/>
  <c r="X151"/>
  <c r="W151"/>
  <c r="K151"/>
  <c r="J151"/>
  <c r="I151"/>
  <c r="H151"/>
  <c r="G151"/>
  <c r="F151"/>
  <c r="E151"/>
  <c r="D151"/>
  <c r="C151"/>
  <c r="B151"/>
  <c r="AU150"/>
  <c r="AT150"/>
  <c r="AS150"/>
  <c r="AR150"/>
  <c r="AQ150"/>
  <c r="AP150"/>
  <c r="AO150"/>
  <c r="AN150"/>
  <c r="AM150"/>
  <c r="AL150"/>
  <c r="AK150"/>
  <c r="AJ150"/>
  <c r="AI150"/>
  <c r="AH150"/>
  <c r="AG150"/>
  <c r="AF150"/>
  <c r="AE150"/>
  <c r="AD150"/>
  <c r="AC150"/>
  <c r="AB150"/>
  <c r="AA150"/>
  <c r="Z150"/>
  <c r="Y150"/>
  <c r="X150"/>
  <c r="W150"/>
  <c r="V150"/>
  <c r="U150"/>
  <c r="T150"/>
  <c r="P150"/>
  <c r="O150"/>
  <c r="N150"/>
  <c r="M150"/>
  <c r="L150"/>
  <c r="K150"/>
  <c r="J150"/>
  <c r="I150"/>
  <c r="H150"/>
  <c r="G150"/>
  <c r="F150"/>
  <c r="E150"/>
  <c r="D150"/>
  <c r="C150"/>
  <c r="B150"/>
  <c r="AU149"/>
  <c r="AT149"/>
  <c r="AS149"/>
  <c r="AR149"/>
  <c r="AQ149"/>
  <c r="AP149"/>
  <c r="AO149"/>
  <c r="AN149"/>
  <c r="AM149"/>
  <c r="AL149"/>
  <c r="AK149"/>
  <c r="AJ149"/>
  <c r="AI149"/>
  <c r="AH149"/>
  <c r="AG149"/>
  <c r="AF149"/>
  <c r="AE149"/>
  <c r="AD149"/>
  <c r="AC149"/>
  <c r="AB149"/>
  <c r="AA149"/>
  <c r="Z149"/>
  <c r="Y149"/>
  <c r="X149"/>
  <c r="W149"/>
  <c r="V149"/>
  <c r="U149"/>
  <c r="T149"/>
  <c r="P149"/>
  <c r="O149"/>
  <c r="N149"/>
  <c r="M149"/>
  <c r="L149"/>
  <c r="K149"/>
  <c r="J149"/>
  <c r="I149"/>
  <c r="H149"/>
  <c r="G149"/>
  <c r="F149"/>
  <c r="E149"/>
  <c r="D149"/>
  <c r="C149"/>
  <c r="B149"/>
  <c r="AU148"/>
  <c r="AT148"/>
  <c r="AS148"/>
  <c r="AR148"/>
  <c r="AQ148"/>
  <c r="AP148"/>
  <c r="AO148"/>
  <c r="AN148"/>
  <c r="AM148"/>
  <c r="AL148"/>
  <c r="AK148"/>
  <c r="AJ148"/>
  <c r="AI148"/>
  <c r="AH148"/>
  <c r="AG148"/>
  <c r="AF148"/>
  <c r="AE148"/>
  <c r="AD148"/>
  <c r="AC148"/>
  <c r="AB148"/>
  <c r="AA148"/>
  <c r="Z148"/>
  <c r="Y148"/>
  <c r="X148"/>
  <c r="W148"/>
  <c r="V148"/>
  <c r="U148"/>
  <c r="T148"/>
  <c r="P148"/>
  <c r="O148"/>
  <c r="N148"/>
  <c r="M148"/>
  <c r="L148"/>
  <c r="K148"/>
  <c r="J148"/>
  <c r="I148"/>
  <c r="H148"/>
  <c r="G148"/>
  <c r="F148"/>
  <c r="E148"/>
  <c r="D148"/>
  <c r="C148"/>
  <c r="B148"/>
  <c r="AU147"/>
  <c r="AT147"/>
  <c r="AS147"/>
  <c r="AR147"/>
  <c r="AQ147"/>
  <c r="AP147"/>
  <c r="AO147"/>
  <c r="AN147"/>
  <c r="AM147"/>
  <c r="AL147"/>
  <c r="AK147"/>
  <c r="AJ147"/>
  <c r="AI147"/>
  <c r="AH147"/>
  <c r="AG147"/>
  <c r="AF147"/>
  <c r="AE147"/>
  <c r="AD147"/>
  <c r="AC147"/>
  <c r="AB147"/>
  <c r="AA147"/>
  <c r="Z147"/>
  <c r="Y147"/>
  <c r="X147"/>
  <c r="W147"/>
  <c r="V147"/>
  <c r="U147"/>
  <c r="T147"/>
  <c r="P147"/>
  <c r="O147"/>
  <c r="N147"/>
  <c r="M147"/>
  <c r="L147"/>
  <c r="K147"/>
  <c r="J147"/>
  <c r="I147"/>
  <c r="H147"/>
  <c r="G147"/>
  <c r="F147"/>
  <c r="E147"/>
  <c r="D147"/>
  <c r="C147"/>
  <c r="B147"/>
  <c r="A147"/>
  <c r="R146"/>
  <c r="C146"/>
  <c r="A146"/>
  <c r="AU145"/>
  <c r="AT145"/>
  <c r="AS145"/>
  <c r="AR145"/>
  <c r="AQ145"/>
  <c r="AP145"/>
  <c r="AO145"/>
  <c r="AN145"/>
  <c r="AM145"/>
  <c r="AL145"/>
  <c r="AK145"/>
  <c r="AJ145"/>
  <c r="AI145"/>
  <c r="AH145"/>
  <c r="AG145"/>
  <c r="AF145"/>
  <c r="AE145"/>
  <c r="AD145"/>
  <c r="AC145"/>
  <c r="AB145"/>
  <c r="AA145"/>
  <c r="Z145"/>
  <c r="Y145"/>
  <c r="X145"/>
  <c r="W145"/>
  <c r="V145"/>
  <c r="U145"/>
  <c r="T145"/>
  <c r="P145"/>
  <c r="O145"/>
  <c r="N145"/>
  <c r="M145"/>
  <c r="L145"/>
  <c r="K145"/>
  <c r="J145"/>
  <c r="I145"/>
  <c r="H145"/>
  <c r="G145"/>
  <c r="F145"/>
  <c r="E145"/>
  <c r="D145"/>
  <c r="C145"/>
  <c r="B145"/>
  <c r="A145"/>
  <c r="R144"/>
  <c r="O144"/>
  <c r="C144"/>
  <c r="A144"/>
  <c r="AU143"/>
  <c r="AP143"/>
  <c r="AN143"/>
  <c r="AM143"/>
  <c r="AL143"/>
  <c r="AJ143"/>
  <c r="AI143"/>
  <c r="AH143"/>
  <c r="AF143"/>
  <c r="AE143"/>
  <c r="AD143"/>
  <c r="AB143"/>
  <c r="AA143"/>
  <c r="Z143"/>
  <c r="X143"/>
  <c r="W143"/>
  <c r="P143"/>
  <c r="K143"/>
  <c r="J143"/>
  <c r="I143"/>
  <c r="H143"/>
  <c r="G143"/>
  <c r="F143"/>
  <c r="E143"/>
  <c r="D143"/>
  <c r="C143"/>
  <c r="B143"/>
  <c r="AU142"/>
  <c r="AP142"/>
  <c r="AN142"/>
  <c r="AM142"/>
  <c r="AL142"/>
  <c r="AJ142"/>
  <c r="AI142"/>
  <c r="AH142"/>
  <c r="AF142"/>
  <c r="AE142"/>
  <c r="AD142"/>
  <c r="AB142"/>
  <c r="AA142"/>
  <c r="Z142"/>
  <c r="X142"/>
  <c r="W142"/>
  <c r="P142"/>
  <c r="K142"/>
  <c r="J142"/>
  <c r="I142"/>
  <c r="H142"/>
  <c r="G142"/>
  <c r="F142"/>
  <c r="E142"/>
  <c r="D142"/>
  <c r="C142"/>
  <c r="B142"/>
  <c r="AU141"/>
  <c r="AP141"/>
  <c r="AN141"/>
  <c r="AM141"/>
  <c r="AL141"/>
  <c r="AJ141"/>
  <c r="AI141"/>
  <c r="AH141"/>
  <c r="AF141"/>
  <c r="AE141"/>
  <c r="AD141"/>
  <c r="AB141"/>
  <c r="AA141"/>
  <c r="Z141"/>
  <c r="X141"/>
  <c r="W141"/>
  <c r="P141"/>
  <c r="K141"/>
  <c r="J141"/>
  <c r="I141"/>
  <c r="H141"/>
  <c r="G141"/>
  <c r="F141"/>
  <c r="E141"/>
  <c r="D141"/>
  <c r="C141"/>
  <c r="B141"/>
  <c r="AU140"/>
  <c r="AP140"/>
  <c r="AN140"/>
  <c r="AM140"/>
  <c r="AL140"/>
  <c r="AJ140"/>
  <c r="AI140"/>
  <c r="AH140"/>
  <c r="AF140"/>
  <c r="AE140"/>
  <c r="AD140"/>
  <c r="AB140"/>
  <c r="AA140"/>
  <c r="Z140"/>
  <c r="X140"/>
  <c r="W140"/>
  <c r="P140"/>
  <c r="K140"/>
  <c r="J140"/>
  <c r="I140"/>
  <c r="H140"/>
  <c r="G140"/>
  <c r="F140"/>
  <c r="E140"/>
  <c r="D140"/>
  <c r="C140"/>
  <c r="B140"/>
  <c r="AU139"/>
  <c r="AP139"/>
  <c r="AN139"/>
  <c r="AM139"/>
  <c r="AL139"/>
  <c r="AJ139"/>
  <c r="AI139"/>
  <c r="AH139"/>
  <c r="AF139"/>
  <c r="AE139"/>
  <c r="AD139"/>
  <c r="AB139"/>
  <c r="AA139"/>
  <c r="Z139"/>
  <c r="X139"/>
  <c r="W139"/>
  <c r="P139"/>
  <c r="K139"/>
  <c r="J139"/>
  <c r="I139"/>
  <c r="H139"/>
  <c r="G139"/>
  <c r="F139"/>
  <c r="E139"/>
  <c r="D139"/>
  <c r="C139"/>
  <c r="B139"/>
  <c r="AU138"/>
  <c r="AP138"/>
  <c r="AN138"/>
  <c r="AM138"/>
  <c r="AL138"/>
  <c r="AJ138"/>
  <c r="AI138"/>
  <c r="AH138"/>
  <c r="AF138"/>
  <c r="AE138"/>
  <c r="AD138"/>
  <c r="AB138"/>
  <c r="AA138"/>
  <c r="Z138"/>
  <c r="X138"/>
  <c r="W138"/>
  <c r="P138"/>
  <c r="K138"/>
  <c r="J138"/>
  <c r="I138"/>
  <c r="H138"/>
  <c r="G138"/>
  <c r="F138"/>
  <c r="E138"/>
  <c r="D138"/>
  <c r="C138"/>
  <c r="B138"/>
  <c r="AU137"/>
  <c r="AP137"/>
  <c r="AO137"/>
  <c r="AN137"/>
  <c r="AM137"/>
  <c r="AL137"/>
  <c r="AK137"/>
  <c r="AJ137"/>
  <c r="AI137"/>
  <c r="AH137"/>
  <c r="AG137"/>
  <c r="AF137"/>
  <c r="AE137"/>
  <c r="AD137"/>
  <c r="AB137"/>
  <c r="AA137"/>
  <c r="Z137"/>
  <c r="X137"/>
  <c r="W137"/>
  <c r="P137"/>
  <c r="K137"/>
  <c r="J137"/>
  <c r="I137"/>
  <c r="H137"/>
  <c r="G137"/>
  <c r="F137"/>
  <c r="E137"/>
  <c r="D137"/>
  <c r="C137"/>
  <c r="B137"/>
  <c r="AU136"/>
  <c r="AP136"/>
  <c r="AN136"/>
  <c r="AM136"/>
  <c r="AL136"/>
  <c r="AJ136"/>
  <c r="AI136"/>
  <c r="AH136"/>
  <c r="AF136"/>
  <c r="AE136"/>
  <c r="AD136"/>
  <c r="AB136"/>
  <c r="AA136"/>
  <c r="Z136"/>
  <c r="X136"/>
  <c r="W136"/>
  <c r="P136"/>
  <c r="K136"/>
  <c r="J136"/>
  <c r="I136"/>
  <c r="H136"/>
  <c r="G136"/>
  <c r="F136"/>
  <c r="E136"/>
  <c r="D136"/>
  <c r="C136"/>
  <c r="B136"/>
  <c r="AU135"/>
  <c r="AP135"/>
  <c r="AN135"/>
  <c r="AM135"/>
  <c r="AL135"/>
  <c r="AJ135"/>
  <c r="AI135"/>
  <c r="AH135"/>
  <c r="AF135"/>
  <c r="AE135"/>
  <c r="AD135"/>
  <c r="AB135"/>
  <c r="AA135"/>
  <c r="Z135"/>
  <c r="X135"/>
  <c r="W135"/>
  <c r="P135"/>
  <c r="K135"/>
  <c r="J135"/>
  <c r="I135"/>
  <c r="H135"/>
  <c r="G135"/>
  <c r="F135"/>
  <c r="E135"/>
  <c r="D135"/>
  <c r="C135"/>
  <c r="B135"/>
  <c r="AU134"/>
  <c r="AP134"/>
  <c r="AN134"/>
  <c r="AM134"/>
  <c r="AL134"/>
  <c r="AJ134"/>
  <c r="AI134"/>
  <c r="AH134"/>
  <c r="AF134"/>
  <c r="AE134"/>
  <c r="AD134"/>
  <c r="AB134"/>
  <c r="AA134"/>
  <c r="Z134"/>
  <c r="X134"/>
  <c r="W134"/>
  <c r="P134"/>
  <c r="K134"/>
  <c r="J134"/>
  <c r="I134"/>
  <c r="H134"/>
  <c r="G134"/>
  <c r="F134"/>
  <c r="E134"/>
  <c r="D134"/>
  <c r="C134"/>
  <c r="B134"/>
  <c r="AU133"/>
  <c r="AP133"/>
  <c r="AN133"/>
  <c r="AM133"/>
  <c r="AL133"/>
  <c r="AJ133"/>
  <c r="AI133"/>
  <c r="AH133"/>
  <c r="AF133"/>
  <c r="AE133"/>
  <c r="AD133"/>
  <c r="AB133"/>
  <c r="AA133"/>
  <c r="Z133"/>
  <c r="X133"/>
  <c r="W133"/>
  <c r="P133"/>
  <c r="K133"/>
  <c r="J133"/>
  <c r="I133"/>
  <c r="H133"/>
  <c r="G133"/>
  <c r="F133"/>
  <c r="E133"/>
  <c r="D133"/>
  <c r="C133"/>
  <c r="B133"/>
  <c r="A133"/>
  <c r="AU132"/>
  <c r="AT132"/>
  <c r="AS132"/>
  <c r="AR132"/>
  <c r="AQ132"/>
  <c r="AP132"/>
  <c r="AO132"/>
  <c r="AN132"/>
  <c r="AM132"/>
  <c r="AL132"/>
  <c r="AK132"/>
  <c r="AJ132"/>
  <c r="AI132"/>
  <c r="AH132"/>
  <c r="AG132"/>
  <c r="AF132"/>
  <c r="AE132"/>
  <c r="AD132"/>
  <c r="AC132"/>
  <c r="AB132"/>
  <c r="AA132"/>
  <c r="Z132"/>
  <c r="Y132"/>
  <c r="X132"/>
  <c r="W132"/>
  <c r="V132"/>
  <c r="U132"/>
  <c r="T132"/>
  <c r="P132"/>
  <c r="O132"/>
  <c r="N132"/>
  <c r="M132"/>
  <c r="L132"/>
  <c r="K132"/>
  <c r="J132"/>
  <c r="I132"/>
  <c r="H132"/>
  <c r="G132"/>
  <c r="F132"/>
  <c r="E132"/>
  <c r="D132"/>
  <c r="C132"/>
  <c r="B132"/>
  <c r="A132"/>
  <c r="AU131"/>
  <c r="AT131"/>
  <c r="AS131"/>
  <c r="AR131"/>
  <c r="AQ131"/>
  <c r="AP131"/>
  <c r="AO131"/>
  <c r="AN131"/>
  <c r="AM131"/>
  <c r="AL131"/>
  <c r="AK131"/>
  <c r="AJ131"/>
  <c r="AI131"/>
  <c r="AH131"/>
  <c r="AG131"/>
  <c r="AF131"/>
  <c r="AE131"/>
  <c r="AD131"/>
  <c r="AC131"/>
  <c r="AB131"/>
  <c r="AA131"/>
  <c r="Z131"/>
  <c r="Y131"/>
  <c r="X131"/>
  <c r="W131"/>
  <c r="V131"/>
  <c r="U131"/>
  <c r="T131"/>
  <c r="P131"/>
  <c r="O131"/>
  <c r="N131"/>
  <c r="M131"/>
  <c r="L131"/>
  <c r="K131"/>
  <c r="J131"/>
  <c r="I131"/>
  <c r="H131"/>
  <c r="G131"/>
  <c r="F131"/>
  <c r="E131"/>
  <c r="D131"/>
  <c r="C131"/>
  <c r="B131"/>
  <c r="AU130"/>
  <c r="AT130"/>
  <c r="AS130"/>
  <c r="AR130"/>
  <c r="AQ130"/>
  <c r="AP130"/>
  <c r="AO130"/>
  <c r="AN130"/>
  <c r="AM130"/>
  <c r="AL130"/>
  <c r="AK130"/>
  <c r="AJ130"/>
  <c r="AI130"/>
  <c r="AH130"/>
  <c r="AG130"/>
  <c r="AF130"/>
  <c r="AE130"/>
  <c r="AD130"/>
  <c r="AC130"/>
  <c r="AB130"/>
  <c r="AA130"/>
  <c r="Z130"/>
  <c r="Y130"/>
  <c r="X130"/>
  <c r="W130"/>
  <c r="V130"/>
  <c r="U130"/>
  <c r="T130"/>
  <c r="P130"/>
  <c r="O130"/>
  <c r="N130"/>
  <c r="M130"/>
  <c r="L130"/>
  <c r="K130"/>
  <c r="J130"/>
  <c r="I130"/>
  <c r="H130"/>
  <c r="G130"/>
  <c r="F130"/>
  <c r="E130"/>
  <c r="D130"/>
  <c r="C130"/>
  <c r="B130"/>
  <c r="AU129"/>
  <c r="AT129"/>
  <c r="AS129"/>
  <c r="AR129"/>
  <c r="AQ129"/>
  <c r="AP129"/>
  <c r="AO129"/>
  <c r="AN129"/>
  <c r="AM129"/>
  <c r="AL129"/>
  <c r="AK129"/>
  <c r="AJ129"/>
  <c r="AI129"/>
  <c r="AH129"/>
  <c r="AG129"/>
  <c r="AF129"/>
  <c r="AE129"/>
  <c r="AD129"/>
  <c r="AC129"/>
  <c r="AB129"/>
  <c r="AA129"/>
  <c r="Z129"/>
  <c r="Y129"/>
  <c r="X129"/>
  <c r="W129"/>
  <c r="V129"/>
  <c r="U129"/>
  <c r="T129"/>
  <c r="P129"/>
  <c r="O129"/>
  <c r="N129"/>
  <c r="M129"/>
  <c r="L129"/>
  <c r="K129"/>
  <c r="J129"/>
  <c r="I129"/>
  <c r="H129"/>
  <c r="G129"/>
  <c r="F129"/>
  <c r="E129"/>
  <c r="D129"/>
  <c r="C129"/>
  <c r="B129"/>
  <c r="AU128"/>
  <c r="AT128"/>
  <c r="AS128"/>
  <c r="AR128"/>
  <c r="AQ128"/>
  <c r="AP128"/>
  <c r="AO128"/>
  <c r="AN128"/>
  <c r="AM128"/>
  <c r="AL128"/>
  <c r="AK128"/>
  <c r="AJ128"/>
  <c r="AI128"/>
  <c r="AH128"/>
  <c r="AG128"/>
  <c r="AF128"/>
  <c r="AE128"/>
  <c r="AD128"/>
  <c r="AC128"/>
  <c r="AB128"/>
  <c r="AA128"/>
  <c r="Z128"/>
  <c r="Y128"/>
  <c r="X128"/>
  <c r="W128"/>
  <c r="V128"/>
  <c r="U128"/>
  <c r="T128"/>
  <c r="P128"/>
  <c r="O128"/>
  <c r="N128"/>
  <c r="M128"/>
  <c r="L128"/>
  <c r="K128"/>
  <c r="J128"/>
  <c r="I128"/>
  <c r="H128"/>
  <c r="G128"/>
  <c r="F128"/>
  <c r="E128"/>
  <c r="D128"/>
  <c r="C128"/>
  <c r="B128"/>
  <c r="AU127"/>
  <c r="AT127"/>
  <c r="AS127"/>
  <c r="AR127"/>
  <c r="AQ127"/>
  <c r="AP127"/>
  <c r="AO127"/>
  <c r="AN127"/>
  <c r="AM127"/>
  <c r="AL127"/>
  <c r="AK127"/>
  <c r="AJ127"/>
  <c r="AI127"/>
  <c r="AH127"/>
  <c r="AG127"/>
  <c r="AF127"/>
  <c r="AE127"/>
  <c r="AD127"/>
  <c r="AC127"/>
  <c r="AB127"/>
  <c r="AA127"/>
  <c r="Z127"/>
  <c r="Y127"/>
  <c r="X127"/>
  <c r="W127"/>
  <c r="V127"/>
  <c r="U127"/>
  <c r="T127"/>
  <c r="P127"/>
  <c r="O127"/>
  <c r="N127"/>
  <c r="M127"/>
  <c r="L127"/>
  <c r="K127"/>
  <c r="J127"/>
  <c r="I127"/>
  <c r="H127"/>
  <c r="G127"/>
  <c r="F127"/>
  <c r="E127"/>
  <c r="D127"/>
  <c r="C127"/>
  <c r="B127"/>
  <c r="A127"/>
  <c r="R126"/>
  <c r="C126"/>
  <c r="A126"/>
  <c r="AU125"/>
  <c r="AT125"/>
  <c r="AS125"/>
  <c r="AR125"/>
  <c r="AQ125"/>
  <c r="AP125"/>
  <c r="AO125"/>
  <c r="AN125"/>
  <c r="AM125"/>
  <c r="AL125"/>
  <c r="AK125"/>
  <c r="AJ125"/>
  <c r="AI125"/>
  <c r="AH125"/>
  <c r="AG125"/>
  <c r="AF125"/>
  <c r="AE125"/>
  <c r="AD125"/>
  <c r="AC125"/>
  <c r="AB125"/>
  <c r="AA125"/>
  <c r="Z125"/>
  <c r="Y125"/>
  <c r="X125"/>
  <c r="W125"/>
  <c r="V125"/>
  <c r="U125"/>
  <c r="T125"/>
  <c r="P125"/>
  <c r="O125"/>
  <c r="N125"/>
  <c r="M125"/>
  <c r="L125"/>
  <c r="K125"/>
  <c r="J125"/>
  <c r="I125"/>
  <c r="H125"/>
  <c r="G125"/>
  <c r="F125"/>
  <c r="E125"/>
  <c r="D125"/>
  <c r="C125"/>
  <c r="B125"/>
  <c r="A125"/>
  <c r="AU124"/>
  <c r="AT124"/>
  <c r="AS124"/>
  <c r="AR124"/>
  <c r="AQ124"/>
  <c r="AP124"/>
  <c r="AO124"/>
  <c r="AN124"/>
  <c r="AM124"/>
  <c r="AL124"/>
  <c r="AK124"/>
  <c r="AJ124"/>
  <c r="AI124"/>
  <c r="AH124"/>
  <c r="AG124"/>
  <c r="AF124"/>
  <c r="AE124"/>
  <c r="AD124"/>
  <c r="AC124"/>
  <c r="AB124"/>
  <c r="AA124"/>
  <c r="Z124"/>
  <c r="Y124"/>
  <c r="X124"/>
  <c r="W124"/>
  <c r="V124"/>
  <c r="U124"/>
  <c r="T124"/>
  <c r="P124"/>
  <c r="O124"/>
  <c r="N124"/>
  <c r="M124"/>
  <c r="L124"/>
  <c r="K124"/>
  <c r="J124"/>
  <c r="I124"/>
  <c r="H124"/>
  <c r="G124"/>
  <c r="F124"/>
  <c r="E124"/>
  <c r="D124"/>
  <c r="C124"/>
  <c r="B124"/>
  <c r="A124"/>
  <c r="AU123"/>
  <c r="AT123"/>
  <c r="AS123"/>
  <c r="AR123"/>
  <c r="AQ123"/>
  <c r="AP123"/>
  <c r="AO123"/>
  <c r="AN123"/>
  <c r="AM123"/>
  <c r="AL123"/>
  <c r="AK123"/>
  <c r="AJ123"/>
  <c r="AI123"/>
  <c r="AH123"/>
  <c r="AG123"/>
  <c r="AF123"/>
  <c r="AE123"/>
  <c r="AD123"/>
  <c r="AC123"/>
  <c r="AB123"/>
  <c r="AA123"/>
  <c r="Z123"/>
  <c r="Y123"/>
  <c r="X123"/>
  <c r="W123"/>
  <c r="V123"/>
  <c r="U123"/>
  <c r="T123"/>
  <c r="P123"/>
  <c r="O123"/>
  <c r="N123"/>
  <c r="M123"/>
  <c r="L123"/>
  <c r="K123"/>
  <c r="J123"/>
  <c r="I123"/>
  <c r="H123"/>
  <c r="G123"/>
  <c r="F123"/>
  <c r="E123"/>
  <c r="D123"/>
  <c r="C123"/>
  <c r="B123"/>
  <c r="A123"/>
  <c r="AU122"/>
  <c r="AT122"/>
  <c r="AS122"/>
  <c r="AR122"/>
  <c r="AQ122"/>
  <c r="AP122"/>
  <c r="AO122"/>
  <c r="AN122"/>
  <c r="AM122"/>
  <c r="AL122"/>
  <c r="AK122"/>
  <c r="AJ122"/>
  <c r="AI122"/>
  <c r="AH122"/>
  <c r="AG122"/>
  <c r="AF122"/>
  <c r="AE122"/>
  <c r="AD122"/>
  <c r="AC122"/>
  <c r="AB122"/>
  <c r="AA122"/>
  <c r="Z122"/>
  <c r="Y122"/>
  <c r="X122"/>
  <c r="W122"/>
  <c r="V122"/>
  <c r="U122"/>
  <c r="T122"/>
  <c r="P122"/>
  <c r="O122"/>
  <c r="N122"/>
  <c r="M122"/>
  <c r="L122"/>
  <c r="K122"/>
  <c r="J122"/>
  <c r="I122"/>
  <c r="H122"/>
  <c r="G122"/>
  <c r="F122"/>
  <c r="E122"/>
  <c r="D122"/>
  <c r="C122"/>
  <c r="B122"/>
  <c r="A122"/>
  <c r="R121"/>
  <c r="O121"/>
  <c r="C121"/>
  <c r="A121"/>
  <c r="AU120"/>
  <c r="AT120"/>
  <c r="AS120"/>
  <c r="AR120"/>
  <c r="AQ120"/>
  <c r="AP120"/>
  <c r="AO120"/>
  <c r="AN120"/>
  <c r="AM120"/>
  <c r="AL120"/>
  <c r="AK120"/>
  <c r="AJ120"/>
  <c r="AI120"/>
  <c r="AH120"/>
  <c r="AG120"/>
  <c r="AF120"/>
  <c r="AE120"/>
  <c r="AD120"/>
  <c r="AC120"/>
  <c r="AB120"/>
  <c r="AA120"/>
  <c r="Z120"/>
  <c r="Y120"/>
  <c r="X120"/>
  <c r="W120"/>
  <c r="V120"/>
  <c r="U120"/>
  <c r="T120"/>
  <c r="P120"/>
  <c r="O120"/>
  <c r="N120"/>
  <c r="M120"/>
  <c r="L120"/>
  <c r="K120"/>
  <c r="J120"/>
  <c r="I120"/>
  <c r="H120"/>
  <c r="G120"/>
  <c r="F120"/>
  <c r="E120"/>
  <c r="D120"/>
  <c r="C120"/>
  <c r="B120"/>
  <c r="AU119"/>
  <c r="AT119"/>
  <c r="AS119"/>
  <c r="AR119"/>
  <c r="AQ119"/>
  <c r="AP119"/>
  <c r="AO119"/>
  <c r="AN119"/>
  <c r="AM119"/>
  <c r="AL119"/>
  <c r="AK119"/>
  <c r="AJ119"/>
  <c r="AI119"/>
  <c r="AH119"/>
  <c r="AG119"/>
  <c r="AF119"/>
  <c r="AE119"/>
  <c r="AD119"/>
  <c r="AC119"/>
  <c r="AB119"/>
  <c r="AA119"/>
  <c r="Z119"/>
  <c r="Y119"/>
  <c r="X119"/>
  <c r="W119"/>
  <c r="V119"/>
  <c r="U119"/>
  <c r="T119"/>
  <c r="P119"/>
  <c r="O119"/>
  <c r="N119"/>
  <c r="M119"/>
  <c r="L119"/>
  <c r="K119"/>
  <c r="J119"/>
  <c r="I119"/>
  <c r="H119"/>
  <c r="G119"/>
  <c r="F119"/>
  <c r="E119"/>
  <c r="D119"/>
  <c r="C119"/>
  <c r="B119"/>
  <c r="AU118"/>
  <c r="AT118"/>
  <c r="AS118"/>
  <c r="AR118"/>
  <c r="AQ118"/>
  <c r="AP118"/>
  <c r="AO118"/>
  <c r="AN118"/>
  <c r="AM118"/>
  <c r="AL118"/>
  <c r="AK118"/>
  <c r="AJ118"/>
  <c r="AI118"/>
  <c r="AH118"/>
  <c r="AG118"/>
  <c r="AF118"/>
  <c r="AE118"/>
  <c r="AD118"/>
  <c r="AC118"/>
  <c r="AB118"/>
  <c r="AA118"/>
  <c r="Z118"/>
  <c r="Y118"/>
  <c r="X118"/>
  <c r="W118"/>
  <c r="V118"/>
  <c r="U118"/>
  <c r="T118"/>
  <c r="P118"/>
  <c r="O118"/>
  <c r="N118"/>
  <c r="M118"/>
  <c r="L118"/>
  <c r="K118"/>
  <c r="J118"/>
  <c r="I118"/>
  <c r="H118"/>
  <c r="G118"/>
  <c r="F118"/>
  <c r="E118"/>
  <c r="D118"/>
  <c r="C118"/>
  <c r="B118"/>
  <c r="AU117"/>
  <c r="AT117"/>
  <c r="AS117"/>
  <c r="AR117"/>
  <c r="AQ117"/>
  <c r="AP117"/>
  <c r="AO117"/>
  <c r="AN117"/>
  <c r="AM117"/>
  <c r="AL117"/>
  <c r="AK117"/>
  <c r="AJ117"/>
  <c r="AI117"/>
  <c r="AH117"/>
  <c r="AG117"/>
  <c r="AF117"/>
  <c r="AE117"/>
  <c r="AD117"/>
  <c r="AC117"/>
  <c r="AB117"/>
  <c r="AA117"/>
  <c r="Z117"/>
  <c r="Y117"/>
  <c r="X117"/>
  <c r="W117"/>
  <c r="V117"/>
  <c r="U117"/>
  <c r="T117"/>
  <c r="P117"/>
  <c r="O117"/>
  <c r="N117"/>
  <c r="M117"/>
  <c r="L117"/>
  <c r="K117"/>
  <c r="J117"/>
  <c r="I117"/>
  <c r="H117"/>
  <c r="G117"/>
  <c r="F117"/>
  <c r="E117"/>
  <c r="D117"/>
  <c r="C117"/>
  <c r="B117"/>
  <c r="AU116"/>
  <c r="AT116"/>
  <c r="AS116"/>
  <c r="AR116"/>
  <c r="AQ116"/>
  <c r="AP116"/>
  <c r="AO116"/>
  <c r="AN116"/>
  <c r="AM116"/>
  <c r="AL116"/>
  <c r="AK116"/>
  <c r="AJ116"/>
  <c r="AI116"/>
  <c r="AH116"/>
  <c r="AG116"/>
  <c r="AF116"/>
  <c r="AE116"/>
  <c r="AD116"/>
  <c r="AC116"/>
  <c r="AB116"/>
  <c r="AA116"/>
  <c r="Z116"/>
  <c r="Y116"/>
  <c r="X116"/>
  <c r="W116"/>
  <c r="V116"/>
  <c r="U116"/>
  <c r="T116"/>
  <c r="P116"/>
  <c r="O116"/>
  <c r="N116"/>
  <c r="M116"/>
  <c r="L116"/>
  <c r="K116"/>
  <c r="J116"/>
  <c r="I116"/>
  <c r="H116"/>
  <c r="G116"/>
  <c r="F116"/>
  <c r="E116"/>
  <c r="D116"/>
  <c r="C116"/>
  <c r="B116"/>
  <c r="AU115"/>
  <c r="AT115"/>
  <c r="AS115"/>
  <c r="AR115"/>
  <c r="AQ115"/>
  <c r="AP115"/>
  <c r="AO115"/>
  <c r="AN115"/>
  <c r="AM115"/>
  <c r="AL115"/>
  <c r="AK115"/>
  <c r="AJ115"/>
  <c r="AI115"/>
  <c r="AH115"/>
  <c r="AG115"/>
  <c r="AF115"/>
  <c r="AE115"/>
  <c r="AD115"/>
  <c r="AC115"/>
  <c r="AB115"/>
  <c r="AA115"/>
  <c r="Z115"/>
  <c r="Y115"/>
  <c r="X115"/>
  <c r="W115"/>
  <c r="V115"/>
  <c r="U115"/>
  <c r="T115"/>
  <c r="P115"/>
  <c r="O115"/>
  <c r="N115"/>
  <c r="M115"/>
  <c r="L115"/>
  <c r="K115"/>
  <c r="J115"/>
  <c r="I115"/>
  <c r="H115"/>
  <c r="G115"/>
  <c r="F115"/>
  <c r="E115"/>
  <c r="D115"/>
  <c r="C115"/>
  <c r="B115"/>
  <c r="AU114"/>
  <c r="AT114"/>
  <c r="AS114"/>
  <c r="AR114"/>
  <c r="AQ114"/>
  <c r="AP114"/>
  <c r="AO114"/>
  <c r="AN114"/>
  <c r="AM114"/>
  <c r="AL114"/>
  <c r="AK114"/>
  <c r="AJ114"/>
  <c r="AI114"/>
  <c r="AH114"/>
  <c r="AG114"/>
  <c r="AF114"/>
  <c r="AE114"/>
  <c r="AD114"/>
  <c r="AC114"/>
  <c r="AB114"/>
  <c r="AA114"/>
  <c r="Z114"/>
  <c r="Y114"/>
  <c r="X114"/>
  <c r="W114"/>
  <c r="V114"/>
  <c r="U114"/>
  <c r="T114"/>
  <c r="P114"/>
  <c r="O114"/>
  <c r="N114"/>
  <c r="M114"/>
  <c r="L114"/>
  <c r="K114"/>
  <c r="J114"/>
  <c r="I114"/>
  <c r="H114"/>
  <c r="G114"/>
  <c r="F114"/>
  <c r="E114"/>
  <c r="D114"/>
  <c r="C114"/>
  <c r="B114"/>
  <c r="A114"/>
  <c r="R113"/>
  <c r="O113"/>
  <c r="C113"/>
  <c r="A113"/>
  <c r="AU112"/>
  <c r="AT112"/>
  <c r="AS112"/>
  <c r="AR112"/>
  <c r="AQ112"/>
  <c r="AP112"/>
  <c r="AO112"/>
  <c r="AN112"/>
  <c r="AM112"/>
  <c r="AL112"/>
  <c r="AK112"/>
  <c r="AJ112"/>
  <c r="AI112"/>
  <c r="AH112"/>
  <c r="AG112"/>
  <c r="AF112"/>
  <c r="AE112"/>
  <c r="AD112"/>
  <c r="AC112"/>
  <c r="AB112"/>
  <c r="AA112"/>
  <c r="Z112"/>
  <c r="Y112"/>
  <c r="X112"/>
  <c r="W112"/>
  <c r="V112"/>
  <c r="U112"/>
  <c r="T112"/>
  <c r="R112"/>
  <c r="S56" i="2" s="1"/>
  <c r="Q112" i="38"/>
  <c r="R56" i="2" s="1"/>
  <c r="P112" i="38"/>
  <c r="O112"/>
  <c r="O111" s="1"/>
  <c r="N112"/>
  <c r="M112"/>
  <c r="L112"/>
  <c r="K112"/>
  <c r="J112"/>
  <c r="I112"/>
  <c r="H112"/>
  <c r="G112"/>
  <c r="F112"/>
  <c r="E112"/>
  <c r="D112"/>
  <c r="C112"/>
  <c r="B112"/>
  <c r="A112"/>
  <c r="R111"/>
  <c r="C111"/>
  <c r="B111"/>
  <c r="A111"/>
  <c r="AU110"/>
  <c r="AT110"/>
  <c r="AS110"/>
  <c r="AR110"/>
  <c r="AQ110"/>
  <c r="AP110"/>
  <c r="AO110"/>
  <c r="AN110"/>
  <c r="AM110"/>
  <c r="AL110"/>
  <c r="AK110"/>
  <c r="AJ110"/>
  <c r="AI110"/>
  <c r="AH110"/>
  <c r="AG110"/>
  <c r="AF110"/>
  <c r="AE110"/>
  <c r="AD110"/>
  <c r="AC110"/>
  <c r="AB110"/>
  <c r="AA110"/>
  <c r="Z110"/>
  <c r="Y110"/>
  <c r="X110"/>
  <c r="W110"/>
  <c r="V110"/>
  <c r="U110"/>
  <c r="T110"/>
  <c r="P110"/>
  <c r="O110"/>
  <c r="N110"/>
  <c r="M110"/>
  <c r="L110"/>
  <c r="K110"/>
  <c r="J110"/>
  <c r="I110"/>
  <c r="H110"/>
  <c r="G110"/>
  <c r="F110"/>
  <c r="E110"/>
  <c r="D110"/>
  <c r="C110"/>
  <c r="B110"/>
  <c r="A110"/>
  <c r="AU109"/>
  <c r="AT109"/>
  <c r="AS109"/>
  <c r="AR109"/>
  <c r="AQ109"/>
  <c r="AP109"/>
  <c r="AO109"/>
  <c r="AN109"/>
  <c r="AM109"/>
  <c r="AL109"/>
  <c r="AK109"/>
  <c r="AJ109"/>
  <c r="AI109"/>
  <c r="AH109"/>
  <c r="AG109"/>
  <c r="AF109"/>
  <c r="AE109"/>
  <c r="AD109"/>
  <c r="AC109"/>
  <c r="AB109"/>
  <c r="AA109"/>
  <c r="Z109"/>
  <c r="Y109"/>
  <c r="X109"/>
  <c r="W109"/>
  <c r="V109"/>
  <c r="U109"/>
  <c r="T109"/>
  <c r="P109"/>
  <c r="O109"/>
  <c r="N109"/>
  <c r="M109"/>
  <c r="L109"/>
  <c r="K109"/>
  <c r="J109"/>
  <c r="I109"/>
  <c r="H109"/>
  <c r="G109"/>
  <c r="F109"/>
  <c r="E109"/>
  <c r="D109"/>
  <c r="C109"/>
  <c r="B109"/>
  <c r="A109"/>
  <c r="AU108"/>
  <c r="AT108"/>
  <c r="AS108"/>
  <c r="AR108"/>
  <c r="AQ108"/>
  <c r="AP108"/>
  <c r="AO108"/>
  <c r="AN108"/>
  <c r="AM108"/>
  <c r="AL108"/>
  <c r="AK108"/>
  <c r="AJ108"/>
  <c r="AI108"/>
  <c r="AH108"/>
  <c r="AG108"/>
  <c r="AF108"/>
  <c r="AE108"/>
  <c r="AD108"/>
  <c r="AC108"/>
  <c r="AB108"/>
  <c r="AA108"/>
  <c r="Z108"/>
  <c r="Y108"/>
  <c r="X108"/>
  <c r="W108"/>
  <c r="V108"/>
  <c r="U108"/>
  <c r="T108"/>
  <c r="P108"/>
  <c r="O108"/>
  <c r="N108"/>
  <c r="M108"/>
  <c r="L108"/>
  <c r="K108"/>
  <c r="J108"/>
  <c r="I108"/>
  <c r="H108"/>
  <c r="G108"/>
  <c r="F108"/>
  <c r="E108"/>
  <c r="D108"/>
  <c r="C108"/>
  <c r="B108"/>
  <c r="A108"/>
  <c r="AU107"/>
  <c r="AT107"/>
  <c r="AS107"/>
  <c r="AR107"/>
  <c r="AQ107"/>
  <c r="AP107"/>
  <c r="AO107"/>
  <c r="AN107"/>
  <c r="AM107"/>
  <c r="AL107"/>
  <c r="AK107"/>
  <c r="AJ107"/>
  <c r="AI107"/>
  <c r="AH107"/>
  <c r="AG107"/>
  <c r="AF107"/>
  <c r="AE107"/>
  <c r="AD107"/>
  <c r="AC107"/>
  <c r="AB107"/>
  <c r="AA107"/>
  <c r="Z107"/>
  <c r="Y107"/>
  <c r="X107"/>
  <c r="W107"/>
  <c r="V107"/>
  <c r="U107"/>
  <c r="T107"/>
  <c r="P107"/>
  <c r="O107"/>
  <c r="N107"/>
  <c r="M107"/>
  <c r="L107"/>
  <c r="K107"/>
  <c r="J107"/>
  <c r="I107"/>
  <c r="H107"/>
  <c r="G107"/>
  <c r="F107"/>
  <c r="E107"/>
  <c r="D107"/>
  <c r="C107"/>
  <c r="B107"/>
  <c r="A107"/>
  <c r="AU106"/>
  <c r="AT106"/>
  <c r="AS106"/>
  <c r="AR106"/>
  <c r="AQ106"/>
  <c r="AP106"/>
  <c r="AO106"/>
  <c r="AN106"/>
  <c r="AM106"/>
  <c r="AL106"/>
  <c r="AK106"/>
  <c r="AJ106"/>
  <c r="AI106"/>
  <c r="AH106"/>
  <c r="AG106"/>
  <c r="AF106"/>
  <c r="AE106"/>
  <c r="AD106"/>
  <c r="AC106"/>
  <c r="AB106"/>
  <c r="AA106"/>
  <c r="Z106"/>
  <c r="Y106"/>
  <c r="X106"/>
  <c r="W106"/>
  <c r="V106"/>
  <c r="U106"/>
  <c r="T106"/>
  <c r="P106"/>
  <c r="O106"/>
  <c r="N106"/>
  <c r="M106"/>
  <c r="L106"/>
  <c r="K106"/>
  <c r="J106"/>
  <c r="I106"/>
  <c r="H106"/>
  <c r="G106"/>
  <c r="F106"/>
  <c r="E106"/>
  <c r="D106"/>
  <c r="C106"/>
  <c r="B106"/>
  <c r="A106"/>
  <c r="AU105"/>
  <c r="AT105"/>
  <c r="AS105"/>
  <c r="AR105"/>
  <c r="AQ105"/>
  <c r="AP105"/>
  <c r="AO105"/>
  <c r="AN105"/>
  <c r="AM105"/>
  <c r="AL105"/>
  <c r="AK105"/>
  <c r="AJ105"/>
  <c r="AI105"/>
  <c r="AH105"/>
  <c r="AG105"/>
  <c r="AF105"/>
  <c r="AE105"/>
  <c r="AD105"/>
  <c r="AC105"/>
  <c r="AB105"/>
  <c r="AA105"/>
  <c r="Z105"/>
  <c r="Y105"/>
  <c r="X105"/>
  <c r="W105"/>
  <c r="V105"/>
  <c r="U105"/>
  <c r="T105"/>
  <c r="P105"/>
  <c r="O105"/>
  <c r="N105"/>
  <c r="M105"/>
  <c r="L105"/>
  <c r="K105"/>
  <c r="J105"/>
  <c r="I105"/>
  <c r="H105"/>
  <c r="G105"/>
  <c r="F105"/>
  <c r="E105"/>
  <c r="D105"/>
  <c r="C105"/>
  <c r="B105"/>
  <c r="A105"/>
  <c r="AU104"/>
  <c r="AT104"/>
  <c r="AS104"/>
  <c r="AR104"/>
  <c r="AQ104"/>
  <c r="AP104"/>
  <c r="AO104"/>
  <c r="AN104"/>
  <c r="AM104"/>
  <c r="AL104"/>
  <c r="AK104"/>
  <c r="AJ104"/>
  <c r="AI104"/>
  <c r="AH104"/>
  <c r="AG104"/>
  <c r="AF104"/>
  <c r="AE104"/>
  <c r="AD104"/>
  <c r="AC104"/>
  <c r="AB104"/>
  <c r="AA104"/>
  <c r="Z104"/>
  <c r="Y104"/>
  <c r="X104"/>
  <c r="W104"/>
  <c r="V104"/>
  <c r="U104"/>
  <c r="T104"/>
  <c r="P104"/>
  <c r="O104"/>
  <c r="N104"/>
  <c r="M104"/>
  <c r="L104"/>
  <c r="K104"/>
  <c r="J104"/>
  <c r="I104"/>
  <c r="H104"/>
  <c r="G104"/>
  <c r="F104"/>
  <c r="E104"/>
  <c r="D104"/>
  <c r="C104"/>
  <c r="B104"/>
  <c r="A104"/>
  <c r="AU103"/>
  <c r="AT103"/>
  <c r="AS103"/>
  <c r="AR103"/>
  <c r="AQ103"/>
  <c r="AP103"/>
  <c r="AO103"/>
  <c r="AN103"/>
  <c r="AM103"/>
  <c r="AL103"/>
  <c r="AK103"/>
  <c r="AJ103"/>
  <c r="AI103"/>
  <c r="AH103"/>
  <c r="AG103"/>
  <c r="AF103"/>
  <c r="AE103"/>
  <c r="AD103"/>
  <c r="AC103"/>
  <c r="AB103"/>
  <c r="AA103"/>
  <c r="Z103"/>
  <c r="Y103"/>
  <c r="X103"/>
  <c r="W103"/>
  <c r="V103"/>
  <c r="U103"/>
  <c r="T103"/>
  <c r="P103"/>
  <c r="O103"/>
  <c r="N103"/>
  <c r="M103"/>
  <c r="L103"/>
  <c r="K103"/>
  <c r="J103"/>
  <c r="I103"/>
  <c r="H103"/>
  <c r="G103"/>
  <c r="F103"/>
  <c r="E103"/>
  <c r="D103"/>
  <c r="C103"/>
  <c r="B103"/>
  <c r="A103"/>
  <c r="R102"/>
  <c r="C102"/>
  <c r="B102"/>
  <c r="A102"/>
  <c r="R101"/>
  <c r="AU100"/>
  <c r="AT100"/>
  <c r="AS100"/>
  <c r="AR100"/>
  <c r="AQ100"/>
  <c r="AP100"/>
  <c r="AO100"/>
  <c r="AN100"/>
  <c r="AM100"/>
  <c r="AL100"/>
  <c r="AK100"/>
  <c r="AJ100"/>
  <c r="AI100"/>
  <c r="AH100"/>
  <c r="AG100"/>
  <c r="AF100"/>
  <c r="AE100"/>
  <c r="AD100"/>
  <c r="AC100"/>
  <c r="AB100"/>
  <c r="AA100"/>
  <c r="Z100"/>
  <c r="Y100"/>
  <c r="X100"/>
  <c r="W100"/>
  <c r="V100"/>
  <c r="U100"/>
  <c r="T100"/>
  <c r="P100"/>
  <c r="O100"/>
  <c r="N100"/>
  <c r="M100"/>
  <c r="L100"/>
  <c r="K100"/>
  <c r="J100"/>
  <c r="I100"/>
  <c r="H100"/>
  <c r="G100"/>
  <c r="F100"/>
  <c r="E100"/>
  <c r="D100"/>
  <c r="C100"/>
  <c r="B100"/>
  <c r="AU99"/>
  <c r="AS99"/>
  <c r="AR99"/>
  <c r="AQ99"/>
  <c r="AP99"/>
  <c r="AO99"/>
  <c r="AN99"/>
  <c r="AM99"/>
  <c r="AL99"/>
  <c r="AK99"/>
  <c r="AJ99"/>
  <c r="AI99"/>
  <c r="AH99"/>
  <c r="AG99"/>
  <c r="AF99"/>
  <c r="AE99"/>
  <c r="AD99"/>
  <c r="AC99"/>
  <c r="AB99"/>
  <c r="AA99"/>
  <c r="Z99"/>
  <c r="Y99"/>
  <c r="X99"/>
  <c r="W99"/>
  <c r="U99"/>
  <c r="T99"/>
  <c r="O99"/>
  <c r="N99"/>
  <c r="M99"/>
  <c r="L99"/>
  <c r="K99"/>
  <c r="J99"/>
  <c r="I99"/>
  <c r="H99"/>
  <c r="G99"/>
  <c r="F99"/>
  <c r="E99"/>
  <c r="D99"/>
  <c r="C99"/>
  <c r="B99"/>
  <c r="AU98"/>
  <c r="AP98"/>
  <c r="AO98"/>
  <c r="AN98"/>
  <c r="AM98"/>
  <c r="AL98"/>
  <c r="AK98"/>
  <c r="AJ98"/>
  <c r="AI98"/>
  <c r="AH98"/>
  <c r="AG98"/>
  <c r="AF98"/>
  <c r="AE98"/>
  <c r="AD98"/>
  <c r="AC98"/>
  <c r="AB98"/>
  <c r="AA98"/>
  <c r="Z98"/>
  <c r="X98"/>
  <c r="W98"/>
  <c r="K98"/>
  <c r="J98"/>
  <c r="I98"/>
  <c r="H98"/>
  <c r="G98"/>
  <c r="F98"/>
  <c r="E98"/>
  <c r="D98"/>
  <c r="C98"/>
  <c r="B98"/>
  <c r="AU97"/>
  <c r="AT97"/>
  <c r="AS97"/>
  <c r="AR97"/>
  <c r="AQ97"/>
  <c r="AP97"/>
  <c r="AO97"/>
  <c r="AN97"/>
  <c r="AM97"/>
  <c r="AL97"/>
  <c r="AK97"/>
  <c r="AJ97"/>
  <c r="AI97"/>
  <c r="AH97"/>
  <c r="AG97"/>
  <c r="AF97"/>
  <c r="AE97"/>
  <c r="AD97"/>
  <c r="AC97"/>
  <c r="AB97"/>
  <c r="AA97"/>
  <c r="Z97"/>
  <c r="Y97"/>
  <c r="X97"/>
  <c r="W97"/>
  <c r="V97"/>
  <c r="U97"/>
  <c r="T97"/>
  <c r="P97"/>
  <c r="O97"/>
  <c r="N97"/>
  <c r="M97"/>
  <c r="L97"/>
  <c r="K97"/>
  <c r="J97"/>
  <c r="I97"/>
  <c r="H97"/>
  <c r="G97"/>
  <c r="F97"/>
  <c r="E97"/>
  <c r="D97"/>
  <c r="C97"/>
  <c r="B97"/>
  <c r="A97"/>
  <c r="R96"/>
  <c r="C96"/>
  <c r="A96"/>
  <c r="AU95"/>
  <c r="AS95"/>
  <c r="AR95"/>
  <c r="AQ95"/>
  <c r="AP95"/>
  <c r="AO95"/>
  <c r="AN95"/>
  <c r="AM95"/>
  <c r="AL95"/>
  <c r="AK95"/>
  <c r="AJ95"/>
  <c r="AI95"/>
  <c r="AH95"/>
  <c r="AG95"/>
  <c r="AF95"/>
  <c r="AE95"/>
  <c r="AD95"/>
  <c r="AC95"/>
  <c r="AB95"/>
  <c r="AA95"/>
  <c r="Z95"/>
  <c r="Y95"/>
  <c r="X95"/>
  <c r="W95"/>
  <c r="U95"/>
  <c r="T95"/>
  <c r="O95"/>
  <c r="N95"/>
  <c r="M95"/>
  <c r="L95"/>
  <c r="K95"/>
  <c r="J95"/>
  <c r="I95"/>
  <c r="H95"/>
  <c r="G95"/>
  <c r="F95"/>
  <c r="E95"/>
  <c r="D95"/>
  <c r="C95"/>
  <c r="B95"/>
  <c r="AU94"/>
  <c r="AT94"/>
  <c r="AS94"/>
  <c r="AR94"/>
  <c r="AQ94"/>
  <c r="AP94"/>
  <c r="AO94"/>
  <c r="AN94"/>
  <c r="AM94"/>
  <c r="AL94"/>
  <c r="AK94"/>
  <c r="AJ94"/>
  <c r="AI94"/>
  <c r="AH94"/>
  <c r="AG94"/>
  <c r="AF94"/>
  <c r="AE94"/>
  <c r="AD94"/>
  <c r="AC94"/>
  <c r="AB94"/>
  <c r="AA94"/>
  <c r="Z94"/>
  <c r="Y94"/>
  <c r="X94"/>
  <c r="W94"/>
  <c r="V94"/>
  <c r="U94"/>
  <c r="T94"/>
  <c r="P94"/>
  <c r="O94"/>
  <c r="N94"/>
  <c r="M94"/>
  <c r="L94"/>
  <c r="K94"/>
  <c r="J94"/>
  <c r="I94"/>
  <c r="H94"/>
  <c r="G94"/>
  <c r="F94"/>
  <c r="E94"/>
  <c r="D94"/>
  <c r="C94"/>
  <c r="B94"/>
  <c r="AU93"/>
  <c r="AP93"/>
  <c r="AN93"/>
  <c r="AM93"/>
  <c r="AL93"/>
  <c r="AJ93"/>
  <c r="AI93"/>
  <c r="AH93"/>
  <c r="AF93"/>
  <c r="AE93"/>
  <c r="AD93"/>
  <c r="AB93"/>
  <c r="AA93"/>
  <c r="Z93"/>
  <c r="Y93"/>
  <c r="X93"/>
  <c r="W93"/>
  <c r="K93"/>
  <c r="J93"/>
  <c r="I93"/>
  <c r="H93"/>
  <c r="G93"/>
  <c r="F93"/>
  <c r="E93"/>
  <c r="D93"/>
  <c r="C93"/>
  <c r="B93"/>
  <c r="A93"/>
  <c r="R92"/>
  <c r="C92"/>
  <c r="A92"/>
  <c r="AU91"/>
  <c r="AT91"/>
  <c r="AS91"/>
  <c r="AR91"/>
  <c r="AQ91"/>
  <c r="AP91"/>
  <c r="AO91"/>
  <c r="AN91"/>
  <c r="AM91"/>
  <c r="AL91"/>
  <c r="AK91"/>
  <c r="AJ91"/>
  <c r="AI91"/>
  <c r="AH91"/>
  <c r="AG91"/>
  <c r="AF91"/>
  <c r="AE91"/>
  <c r="AD91"/>
  <c r="AC91"/>
  <c r="AB91"/>
  <c r="AA91"/>
  <c r="Z91"/>
  <c r="Y91"/>
  <c r="X91"/>
  <c r="W91"/>
  <c r="V91"/>
  <c r="U91"/>
  <c r="T91"/>
  <c r="P91"/>
  <c r="O91"/>
  <c r="O90" s="1"/>
  <c r="N91"/>
  <c r="M91"/>
  <c r="L91"/>
  <c r="K91"/>
  <c r="J91"/>
  <c r="I91"/>
  <c r="H91"/>
  <c r="G91"/>
  <c r="F91"/>
  <c r="E91"/>
  <c r="D91"/>
  <c r="C91"/>
  <c r="B91"/>
  <c r="A91"/>
  <c r="R90"/>
  <c r="C90"/>
  <c r="A90"/>
  <c r="AU89"/>
  <c r="AS89"/>
  <c r="AR89"/>
  <c r="AQ89"/>
  <c r="AP89"/>
  <c r="AO89"/>
  <c r="AN89"/>
  <c r="AM89"/>
  <c r="AL89"/>
  <c r="AK89"/>
  <c r="AJ89"/>
  <c r="AI89"/>
  <c r="AH89"/>
  <c r="AG89"/>
  <c r="AF89"/>
  <c r="AE89"/>
  <c r="AD89"/>
  <c r="AC89"/>
  <c r="AB89"/>
  <c r="AA89"/>
  <c r="Z89"/>
  <c r="Y89"/>
  <c r="X89"/>
  <c r="W89"/>
  <c r="U89"/>
  <c r="T89"/>
  <c r="O89"/>
  <c r="N89"/>
  <c r="M89"/>
  <c r="L89"/>
  <c r="K89"/>
  <c r="J89"/>
  <c r="I89"/>
  <c r="H89"/>
  <c r="G89"/>
  <c r="F89"/>
  <c r="E89"/>
  <c r="D89"/>
  <c r="C89"/>
  <c r="B89"/>
  <c r="AU88"/>
  <c r="AT88"/>
  <c r="AS88"/>
  <c r="AR88"/>
  <c r="AQ88"/>
  <c r="AP88"/>
  <c r="AO88"/>
  <c r="AN88"/>
  <c r="AM88"/>
  <c r="AL88"/>
  <c r="AK88"/>
  <c r="AJ88"/>
  <c r="AI88"/>
  <c r="AH88"/>
  <c r="AG88"/>
  <c r="AF88"/>
  <c r="AE88"/>
  <c r="AD88"/>
  <c r="AC88"/>
  <c r="AB88"/>
  <c r="AA88"/>
  <c r="Z88"/>
  <c r="Y88"/>
  <c r="X88"/>
  <c r="W88"/>
  <c r="V88"/>
  <c r="U88"/>
  <c r="T88"/>
  <c r="P88"/>
  <c r="O88"/>
  <c r="N88"/>
  <c r="M88"/>
  <c r="L88"/>
  <c r="K88"/>
  <c r="J88"/>
  <c r="I88"/>
  <c r="H88"/>
  <c r="G88"/>
  <c r="F88"/>
  <c r="E88"/>
  <c r="D88"/>
  <c r="C88"/>
  <c r="B88"/>
  <c r="AU87"/>
  <c r="AT87"/>
  <c r="AS87"/>
  <c r="AR87"/>
  <c r="AQ87"/>
  <c r="AP87"/>
  <c r="AO87"/>
  <c r="AN87"/>
  <c r="AM87"/>
  <c r="AL87"/>
  <c r="AK87"/>
  <c r="AJ87"/>
  <c r="AI87"/>
  <c r="AH87"/>
  <c r="AG87"/>
  <c r="AF87"/>
  <c r="AE87"/>
  <c r="AD87"/>
  <c r="AC87"/>
  <c r="AB87"/>
  <c r="AA87"/>
  <c r="Z87"/>
  <c r="Y87"/>
  <c r="X87"/>
  <c r="W87"/>
  <c r="V87"/>
  <c r="U87"/>
  <c r="T87"/>
  <c r="P87"/>
  <c r="O87"/>
  <c r="N87"/>
  <c r="M87"/>
  <c r="L87"/>
  <c r="K87"/>
  <c r="J87"/>
  <c r="I87"/>
  <c r="H87"/>
  <c r="G87"/>
  <c r="F87"/>
  <c r="E87"/>
  <c r="D87"/>
  <c r="C87"/>
  <c r="B87"/>
  <c r="AU86"/>
  <c r="AT86"/>
  <c r="AS86"/>
  <c r="AR86"/>
  <c r="AQ86"/>
  <c r="AP86"/>
  <c r="AO86"/>
  <c r="AN86"/>
  <c r="AM86"/>
  <c r="AL86"/>
  <c r="AK86"/>
  <c r="AJ86"/>
  <c r="AI86"/>
  <c r="AH86"/>
  <c r="AG86"/>
  <c r="AF86"/>
  <c r="AE86"/>
  <c r="AD86"/>
  <c r="AC86"/>
  <c r="AB86"/>
  <c r="AA86"/>
  <c r="Z86"/>
  <c r="Y86"/>
  <c r="X86"/>
  <c r="W86"/>
  <c r="V86"/>
  <c r="U86"/>
  <c r="T86"/>
  <c r="P86"/>
  <c r="O86"/>
  <c r="N86"/>
  <c r="M86"/>
  <c r="L86"/>
  <c r="K86"/>
  <c r="J86"/>
  <c r="I86"/>
  <c r="H86"/>
  <c r="G86"/>
  <c r="F86"/>
  <c r="E86"/>
  <c r="D86"/>
  <c r="C86"/>
  <c r="B86"/>
  <c r="AU85"/>
  <c r="AT85"/>
  <c r="AS85"/>
  <c r="AR85"/>
  <c r="AQ85"/>
  <c r="AP85"/>
  <c r="AO85"/>
  <c r="AN85"/>
  <c r="AM85"/>
  <c r="AL85"/>
  <c r="AK85"/>
  <c r="AJ85"/>
  <c r="AI85"/>
  <c r="AH85"/>
  <c r="AG85"/>
  <c r="AF85"/>
  <c r="AE85"/>
  <c r="AD85"/>
  <c r="AC85"/>
  <c r="AB85"/>
  <c r="AA85"/>
  <c r="Z85"/>
  <c r="Y85"/>
  <c r="X85"/>
  <c r="W85"/>
  <c r="V85"/>
  <c r="U85"/>
  <c r="T85"/>
  <c r="P85"/>
  <c r="O85"/>
  <c r="N85"/>
  <c r="M85"/>
  <c r="L85"/>
  <c r="K85"/>
  <c r="J85"/>
  <c r="I85"/>
  <c r="H85"/>
  <c r="G85"/>
  <c r="F85"/>
  <c r="E85"/>
  <c r="D85"/>
  <c r="C85"/>
  <c r="B85"/>
  <c r="AU84"/>
  <c r="AT84"/>
  <c r="AS84"/>
  <c r="AR84"/>
  <c r="AQ84"/>
  <c r="AP84"/>
  <c r="AO84"/>
  <c r="AN84"/>
  <c r="AM84"/>
  <c r="AL84"/>
  <c r="AK84"/>
  <c r="AJ84"/>
  <c r="AI84"/>
  <c r="AH84"/>
  <c r="AG84"/>
  <c r="AF84"/>
  <c r="AE84"/>
  <c r="AD84"/>
  <c r="AC84"/>
  <c r="AB84"/>
  <c r="AA84"/>
  <c r="Z84"/>
  <c r="Y84"/>
  <c r="X84"/>
  <c r="W84"/>
  <c r="V84"/>
  <c r="U84"/>
  <c r="T84"/>
  <c r="P84"/>
  <c r="O84"/>
  <c r="N84"/>
  <c r="M84"/>
  <c r="L84"/>
  <c r="K84"/>
  <c r="J84"/>
  <c r="I84"/>
  <c r="H84"/>
  <c r="G84"/>
  <c r="F84"/>
  <c r="E84"/>
  <c r="D84"/>
  <c r="C84"/>
  <c r="B84"/>
  <c r="AU83"/>
  <c r="AT83"/>
  <c r="AS83"/>
  <c r="AR83"/>
  <c r="AQ83"/>
  <c r="AP83"/>
  <c r="AO83"/>
  <c r="AN83"/>
  <c r="AM83"/>
  <c r="AL83"/>
  <c r="AK83"/>
  <c r="AJ83"/>
  <c r="AI83"/>
  <c r="AH83"/>
  <c r="AG83"/>
  <c r="AF83"/>
  <c r="AE83"/>
  <c r="AD83"/>
  <c r="AC83"/>
  <c r="AB83"/>
  <c r="AA83"/>
  <c r="Z83"/>
  <c r="Y83"/>
  <c r="X83"/>
  <c r="W83"/>
  <c r="V83"/>
  <c r="U83"/>
  <c r="T83"/>
  <c r="P83"/>
  <c r="O83"/>
  <c r="N83"/>
  <c r="M83"/>
  <c r="L83"/>
  <c r="K83"/>
  <c r="J83"/>
  <c r="I83"/>
  <c r="H83"/>
  <c r="G83"/>
  <c r="F83"/>
  <c r="E83"/>
  <c r="D83"/>
  <c r="C83"/>
  <c r="B83"/>
  <c r="AU82"/>
  <c r="AT82"/>
  <c r="AS82"/>
  <c r="AR82"/>
  <c r="AQ82"/>
  <c r="AP82"/>
  <c r="AO82"/>
  <c r="AN82"/>
  <c r="AM82"/>
  <c r="AL82"/>
  <c r="AK82"/>
  <c r="AJ82"/>
  <c r="AI82"/>
  <c r="AH82"/>
  <c r="AG82"/>
  <c r="AF82"/>
  <c r="AE82"/>
  <c r="AD82"/>
  <c r="AC82"/>
  <c r="AB82"/>
  <c r="AA82"/>
  <c r="Z82"/>
  <c r="Y82"/>
  <c r="X82"/>
  <c r="W82"/>
  <c r="V82"/>
  <c r="U82"/>
  <c r="T82"/>
  <c r="P82"/>
  <c r="O82"/>
  <c r="N82"/>
  <c r="M82"/>
  <c r="L82"/>
  <c r="K82"/>
  <c r="J82"/>
  <c r="I82"/>
  <c r="H82"/>
  <c r="G82"/>
  <c r="F82"/>
  <c r="E82"/>
  <c r="D82"/>
  <c r="C82"/>
  <c r="B82"/>
  <c r="AU81"/>
  <c r="AT81"/>
  <c r="AS81"/>
  <c r="AR81"/>
  <c r="AQ81"/>
  <c r="AP81"/>
  <c r="AO81"/>
  <c r="AN81"/>
  <c r="AM81"/>
  <c r="AL81"/>
  <c r="AK81"/>
  <c r="AJ81"/>
  <c r="AI81"/>
  <c r="AH81"/>
  <c r="AG81"/>
  <c r="AF81"/>
  <c r="AE81"/>
  <c r="AD81"/>
  <c r="AC81"/>
  <c r="AB81"/>
  <c r="AA81"/>
  <c r="Z81"/>
  <c r="Y81"/>
  <c r="X81"/>
  <c r="W81"/>
  <c r="V81"/>
  <c r="U81"/>
  <c r="T81"/>
  <c r="P81"/>
  <c r="O81"/>
  <c r="N81"/>
  <c r="M81"/>
  <c r="L81"/>
  <c r="K81"/>
  <c r="J81"/>
  <c r="I81"/>
  <c r="H81"/>
  <c r="G81"/>
  <c r="F81"/>
  <c r="E81"/>
  <c r="D81"/>
  <c r="C81"/>
  <c r="B81"/>
  <c r="AU80"/>
  <c r="AT80"/>
  <c r="AS80"/>
  <c r="AR80"/>
  <c r="AQ80"/>
  <c r="AP80"/>
  <c r="AO80"/>
  <c r="AN80"/>
  <c r="AM80"/>
  <c r="AL80"/>
  <c r="AK80"/>
  <c r="AJ80"/>
  <c r="AI80"/>
  <c r="AH80"/>
  <c r="AG80"/>
  <c r="AF80"/>
  <c r="AE80"/>
  <c r="AD80"/>
  <c r="AC80"/>
  <c r="AB80"/>
  <c r="AA80"/>
  <c r="Z80"/>
  <c r="Y80"/>
  <c r="X80"/>
  <c r="W80"/>
  <c r="V80"/>
  <c r="U80"/>
  <c r="T80"/>
  <c r="P80"/>
  <c r="O80"/>
  <c r="N80"/>
  <c r="M80"/>
  <c r="L80"/>
  <c r="K80"/>
  <c r="J80"/>
  <c r="I80"/>
  <c r="H80"/>
  <c r="G80"/>
  <c r="F80"/>
  <c r="E80"/>
  <c r="D80"/>
  <c r="C80"/>
  <c r="B80"/>
  <c r="AU79"/>
  <c r="AT79"/>
  <c r="AS79"/>
  <c r="AR79"/>
  <c r="AQ79"/>
  <c r="AP79"/>
  <c r="AO79"/>
  <c r="AN79"/>
  <c r="AM79"/>
  <c r="AL79"/>
  <c r="AK79"/>
  <c r="AJ79"/>
  <c r="AI79"/>
  <c r="AH79"/>
  <c r="AG79"/>
  <c r="AF79"/>
  <c r="AE79"/>
  <c r="AD79"/>
  <c r="AC79"/>
  <c r="AB79"/>
  <c r="AA79"/>
  <c r="Z79"/>
  <c r="Y79"/>
  <c r="X79"/>
  <c r="W79"/>
  <c r="V79"/>
  <c r="U79"/>
  <c r="T79"/>
  <c r="P79"/>
  <c r="O79"/>
  <c r="N79"/>
  <c r="M79"/>
  <c r="L79"/>
  <c r="K79"/>
  <c r="J79"/>
  <c r="I79"/>
  <c r="H79"/>
  <c r="G79"/>
  <c r="F79"/>
  <c r="E79"/>
  <c r="D79"/>
  <c r="C79"/>
  <c r="B79"/>
  <c r="AU78"/>
  <c r="AT78"/>
  <c r="AS78"/>
  <c r="AR78"/>
  <c r="AQ78"/>
  <c r="AP78"/>
  <c r="AO78"/>
  <c r="AN78"/>
  <c r="AM78"/>
  <c r="AL78"/>
  <c r="AK78"/>
  <c r="AJ78"/>
  <c r="AI78"/>
  <c r="AH78"/>
  <c r="AG78"/>
  <c r="AF78"/>
  <c r="AE78"/>
  <c r="AD78"/>
  <c r="AC78"/>
  <c r="AB78"/>
  <c r="AA78"/>
  <c r="Z78"/>
  <c r="Y78"/>
  <c r="X78"/>
  <c r="W78"/>
  <c r="V78"/>
  <c r="U78"/>
  <c r="T78"/>
  <c r="P78"/>
  <c r="O78"/>
  <c r="N78"/>
  <c r="M78"/>
  <c r="L78"/>
  <c r="K78"/>
  <c r="J78"/>
  <c r="I78"/>
  <c r="H78"/>
  <c r="G78"/>
  <c r="F78"/>
  <c r="E78"/>
  <c r="D78"/>
  <c r="C78"/>
  <c r="B78"/>
  <c r="AU77"/>
  <c r="AT77"/>
  <c r="AS77"/>
  <c r="AR77"/>
  <c r="AQ77"/>
  <c r="AP77"/>
  <c r="AO77"/>
  <c r="AN77"/>
  <c r="AM77"/>
  <c r="AL77"/>
  <c r="AK77"/>
  <c r="AJ77"/>
  <c r="AI77"/>
  <c r="AH77"/>
  <c r="AG77"/>
  <c r="AF77"/>
  <c r="AE77"/>
  <c r="AD77"/>
  <c r="AC77"/>
  <c r="AB77"/>
  <c r="AA77"/>
  <c r="Z77"/>
  <c r="Y77"/>
  <c r="X77"/>
  <c r="W77"/>
  <c r="V77"/>
  <c r="U77"/>
  <c r="T77"/>
  <c r="P77"/>
  <c r="O77"/>
  <c r="N77"/>
  <c r="M77"/>
  <c r="L77"/>
  <c r="K77"/>
  <c r="J77"/>
  <c r="I77"/>
  <c r="H77"/>
  <c r="G77"/>
  <c r="F77"/>
  <c r="E77"/>
  <c r="D77"/>
  <c r="C77"/>
  <c r="B77"/>
  <c r="AU76"/>
  <c r="AT76"/>
  <c r="AS76"/>
  <c r="AR76"/>
  <c r="AQ76"/>
  <c r="AP76"/>
  <c r="AO76"/>
  <c r="AN76"/>
  <c r="AM76"/>
  <c r="AL76"/>
  <c r="AK76"/>
  <c r="AJ76"/>
  <c r="AI76"/>
  <c r="AH76"/>
  <c r="AG76"/>
  <c r="AF76"/>
  <c r="AE76"/>
  <c r="AD76"/>
  <c r="AC76"/>
  <c r="AB76"/>
  <c r="AA76"/>
  <c r="Z76"/>
  <c r="Y76"/>
  <c r="X76"/>
  <c r="W76"/>
  <c r="V76"/>
  <c r="U76"/>
  <c r="T76"/>
  <c r="P76"/>
  <c r="O76"/>
  <c r="N76"/>
  <c r="M76"/>
  <c r="L76"/>
  <c r="K76"/>
  <c r="J76"/>
  <c r="I76"/>
  <c r="H76"/>
  <c r="G76"/>
  <c r="F76"/>
  <c r="E76"/>
  <c r="D76"/>
  <c r="C76"/>
  <c r="B76"/>
  <c r="AU75"/>
  <c r="AT75"/>
  <c r="AS75"/>
  <c r="AR75"/>
  <c r="AQ75"/>
  <c r="AP75"/>
  <c r="AO75"/>
  <c r="AN75"/>
  <c r="AM75"/>
  <c r="AL75"/>
  <c r="AK75"/>
  <c r="AJ75"/>
  <c r="AI75"/>
  <c r="AH75"/>
  <c r="AG75"/>
  <c r="AF75"/>
  <c r="AE75"/>
  <c r="AD75"/>
  <c r="AC75"/>
  <c r="AB75"/>
  <c r="AA75"/>
  <c r="Z75"/>
  <c r="Y75"/>
  <c r="X75"/>
  <c r="W75"/>
  <c r="V75"/>
  <c r="U75"/>
  <c r="T75"/>
  <c r="P75"/>
  <c r="O75"/>
  <c r="N75"/>
  <c r="M75"/>
  <c r="L75"/>
  <c r="K75"/>
  <c r="J75"/>
  <c r="I75"/>
  <c r="H75"/>
  <c r="G75"/>
  <c r="F75"/>
  <c r="E75"/>
  <c r="D75"/>
  <c r="C75"/>
  <c r="B75"/>
  <c r="AU74"/>
  <c r="AP74"/>
  <c r="AO74"/>
  <c r="AN74"/>
  <c r="AM74"/>
  <c r="AL74"/>
  <c r="AK74"/>
  <c r="AJ74"/>
  <c r="AI74"/>
  <c r="AH74"/>
  <c r="AG74"/>
  <c r="AF74"/>
  <c r="AE74"/>
  <c r="AD74"/>
  <c r="AB74"/>
  <c r="AA74"/>
  <c r="Z74"/>
  <c r="Y74"/>
  <c r="X74"/>
  <c r="W74"/>
  <c r="K74"/>
  <c r="J74"/>
  <c r="I74"/>
  <c r="H74"/>
  <c r="G74"/>
  <c r="F74"/>
  <c r="E74"/>
  <c r="D74"/>
  <c r="C74"/>
  <c r="B74"/>
  <c r="AU73"/>
  <c r="AT73"/>
  <c r="AS73"/>
  <c r="AR73"/>
  <c r="AQ73"/>
  <c r="AP73"/>
  <c r="AO73"/>
  <c r="AN73"/>
  <c r="AM73"/>
  <c r="AL73"/>
  <c r="AK73"/>
  <c r="AJ73"/>
  <c r="AI73"/>
  <c r="AH73"/>
  <c r="AG73"/>
  <c r="AF73"/>
  <c r="AE73"/>
  <c r="AD73"/>
  <c r="AC73"/>
  <c r="AB73"/>
  <c r="AA73"/>
  <c r="Z73"/>
  <c r="Y73"/>
  <c r="X73"/>
  <c r="W73"/>
  <c r="V73"/>
  <c r="U73"/>
  <c r="T73"/>
  <c r="P73"/>
  <c r="O73"/>
  <c r="N73"/>
  <c r="M73"/>
  <c r="L73"/>
  <c r="K73"/>
  <c r="J73"/>
  <c r="I73"/>
  <c r="H73"/>
  <c r="G73"/>
  <c r="F73"/>
  <c r="E73"/>
  <c r="D73"/>
  <c r="C73"/>
  <c r="B73"/>
  <c r="AU72"/>
  <c r="AT72"/>
  <c r="AS72"/>
  <c r="AR72"/>
  <c r="AQ72"/>
  <c r="AP72"/>
  <c r="AO72"/>
  <c r="AN72"/>
  <c r="AM72"/>
  <c r="AL72"/>
  <c r="AK72"/>
  <c r="AJ72"/>
  <c r="AI72"/>
  <c r="AH72"/>
  <c r="AG72"/>
  <c r="AF72"/>
  <c r="AE72"/>
  <c r="AD72"/>
  <c r="AC72"/>
  <c r="AB72"/>
  <c r="AA72"/>
  <c r="Z72"/>
  <c r="Y72"/>
  <c r="X72"/>
  <c r="W72"/>
  <c r="V72"/>
  <c r="U72"/>
  <c r="T72"/>
  <c r="P72"/>
  <c r="O72"/>
  <c r="N72"/>
  <c r="M72"/>
  <c r="L72"/>
  <c r="K72"/>
  <c r="J72"/>
  <c r="I72"/>
  <c r="H72"/>
  <c r="G72"/>
  <c r="F72"/>
  <c r="E72"/>
  <c r="D72"/>
  <c r="C72"/>
  <c r="B72"/>
  <c r="AU71"/>
  <c r="AT71"/>
  <c r="AS71"/>
  <c r="AR71"/>
  <c r="AQ71"/>
  <c r="AP71"/>
  <c r="AO71"/>
  <c r="AN71"/>
  <c r="AM71"/>
  <c r="AL71"/>
  <c r="AK71"/>
  <c r="AJ71"/>
  <c r="AI71"/>
  <c r="AH71"/>
  <c r="AG71"/>
  <c r="AF71"/>
  <c r="AE71"/>
  <c r="AD71"/>
  <c r="AC71"/>
  <c r="AB71"/>
  <c r="AA71"/>
  <c r="Z71"/>
  <c r="Y71"/>
  <c r="X71"/>
  <c r="W71"/>
  <c r="V71"/>
  <c r="U71"/>
  <c r="T71"/>
  <c r="P71"/>
  <c r="O71"/>
  <c r="N71"/>
  <c r="M71"/>
  <c r="L71"/>
  <c r="K71"/>
  <c r="J71"/>
  <c r="I71"/>
  <c r="H71"/>
  <c r="G71"/>
  <c r="F71"/>
  <c r="E71"/>
  <c r="D71"/>
  <c r="C71"/>
  <c r="B71"/>
  <c r="AU70"/>
  <c r="AT70"/>
  <c r="AS70"/>
  <c r="AR70"/>
  <c r="AQ70"/>
  <c r="AP70"/>
  <c r="AO70"/>
  <c r="AN70"/>
  <c r="AM70"/>
  <c r="AL70"/>
  <c r="AK70"/>
  <c r="AJ70"/>
  <c r="AI70"/>
  <c r="AH70"/>
  <c r="AG70"/>
  <c r="AF70"/>
  <c r="AE70"/>
  <c r="AD70"/>
  <c r="AC70"/>
  <c r="AB70"/>
  <c r="AA70"/>
  <c r="Z70"/>
  <c r="Y70"/>
  <c r="X70"/>
  <c r="W70"/>
  <c r="V70"/>
  <c r="U70"/>
  <c r="T70"/>
  <c r="P70"/>
  <c r="O70"/>
  <c r="N70"/>
  <c r="M70"/>
  <c r="L70"/>
  <c r="K70"/>
  <c r="J70"/>
  <c r="I70"/>
  <c r="H70"/>
  <c r="G70"/>
  <c r="F70"/>
  <c r="E70"/>
  <c r="D70"/>
  <c r="C70"/>
  <c r="B70"/>
  <c r="AU69"/>
  <c r="AT69"/>
  <c r="AS69"/>
  <c r="AR69"/>
  <c r="AQ69"/>
  <c r="AP69"/>
  <c r="AO69"/>
  <c r="AN69"/>
  <c r="AM69"/>
  <c r="AL69"/>
  <c r="AK69"/>
  <c r="AJ69"/>
  <c r="AI69"/>
  <c r="AH69"/>
  <c r="AG69"/>
  <c r="AF69"/>
  <c r="AE69"/>
  <c r="AD69"/>
  <c r="AC69"/>
  <c r="AB69"/>
  <c r="AA69"/>
  <c r="Z69"/>
  <c r="Y69"/>
  <c r="X69"/>
  <c r="W69"/>
  <c r="V69"/>
  <c r="U69"/>
  <c r="T69"/>
  <c r="P69"/>
  <c r="O69"/>
  <c r="N69"/>
  <c r="M69"/>
  <c r="L69"/>
  <c r="K69"/>
  <c r="J69"/>
  <c r="I69"/>
  <c r="H69"/>
  <c r="G69"/>
  <c r="F69"/>
  <c r="E69"/>
  <c r="D69"/>
  <c r="C69"/>
  <c r="B69"/>
  <c r="AU68"/>
  <c r="AT68"/>
  <c r="AS68"/>
  <c r="AR68"/>
  <c r="AQ68"/>
  <c r="AP68"/>
  <c r="AO68"/>
  <c r="AN68"/>
  <c r="AM68"/>
  <c r="AL68"/>
  <c r="AK68"/>
  <c r="AJ68"/>
  <c r="AI68"/>
  <c r="AH68"/>
  <c r="AG68"/>
  <c r="AF68"/>
  <c r="AE68"/>
  <c r="AD68"/>
  <c r="AC68"/>
  <c r="AB68"/>
  <c r="AA68"/>
  <c r="Z68"/>
  <c r="Y68"/>
  <c r="X68"/>
  <c r="W68"/>
  <c r="V68"/>
  <c r="U68"/>
  <c r="T68"/>
  <c r="P68"/>
  <c r="O68"/>
  <c r="N68"/>
  <c r="M68"/>
  <c r="L68"/>
  <c r="K68"/>
  <c r="J68"/>
  <c r="I68"/>
  <c r="H68"/>
  <c r="G68"/>
  <c r="F68"/>
  <c r="E68"/>
  <c r="D68"/>
  <c r="C68"/>
  <c r="B68"/>
  <c r="AU67"/>
  <c r="AT67"/>
  <c r="AS67"/>
  <c r="AR67"/>
  <c r="AQ67"/>
  <c r="AP67"/>
  <c r="AO67"/>
  <c r="AN67"/>
  <c r="AM67"/>
  <c r="AL67"/>
  <c r="AK67"/>
  <c r="AJ67"/>
  <c r="AI67"/>
  <c r="AH67"/>
  <c r="AG67"/>
  <c r="AF67"/>
  <c r="AE67"/>
  <c r="AD67"/>
  <c r="AC67"/>
  <c r="AB67"/>
  <c r="AA67"/>
  <c r="Z67"/>
  <c r="Y67"/>
  <c r="X67"/>
  <c r="W67"/>
  <c r="V67"/>
  <c r="U67"/>
  <c r="T67"/>
  <c r="P67"/>
  <c r="O67"/>
  <c r="N67"/>
  <c r="M67"/>
  <c r="L67"/>
  <c r="K67"/>
  <c r="J67"/>
  <c r="I67"/>
  <c r="H67"/>
  <c r="G67"/>
  <c r="F67"/>
  <c r="E67"/>
  <c r="D67"/>
  <c r="C67"/>
  <c r="B67"/>
  <c r="AU66"/>
  <c r="AT66"/>
  <c r="AS66"/>
  <c r="AR66"/>
  <c r="AQ66"/>
  <c r="AP66"/>
  <c r="AO66"/>
  <c r="AN66"/>
  <c r="AM66"/>
  <c r="AL66"/>
  <c r="AK66"/>
  <c r="AJ66"/>
  <c r="AI66"/>
  <c r="AH66"/>
  <c r="AG66"/>
  <c r="AF66"/>
  <c r="AE66"/>
  <c r="AD66"/>
  <c r="AC66"/>
  <c r="AB66"/>
  <c r="AA66"/>
  <c r="Z66"/>
  <c r="Y66"/>
  <c r="X66"/>
  <c r="W66"/>
  <c r="V66"/>
  <c r="U66"/>
  <c r="T66"/>
  <c r="P66"/>
  <c r="O66"/>
  <c r="N66"/>
  <c r="M66"/>
  <c r="L66"/>
  <c r="K66"/>
  <c r="J66"/>
  <c r="I66"/>
  <c r="H66"/>
  <c r="G66"/>
  <c r="F66"/>
  <c r="E66"/>
  <c r="D66"/>
  <c r="C66"/>
  <c r="B66"/>
  <c r="AU65"/>
  <c r="AT65"/>
  <c r="AS65"/>
  <c r="AR65"/>
  <c r="AQ65"/>
  <c r="AP65"/>
  <c r="AO65"/>
  <c r="AN65"/>
  <c r="AM65"/>
  <c r="AL65"/>
  <c r="AK65"/>
  <c r="AJ65"/>
  <c r="AI65"/>
  <c r="AH65"/>
  <c r="AG65"/>
  <c r="AF65"/>
  <c r="AE65"/>
  <c r="AD65"/>
  <c r="AC65"/>
  <c r="AB65"/>
  <c r="AA65"/>
  <c r="Z65"/>
  <c r="Y65"/>
  <c r="X65"/>
  <c r="W65"/>
  <c r="V65"/>
  <c r="U65"/>
  <c r="T65"/>
  <c r="P65"/>
  <c r="O65"/>
  <c r="N65"/>
  <c r="M65"/>
  <c r="L65"/>
  <c r="K65"/>
  <c r="J65"/>
  <c r="I65"/>
  <c r="H65"/>
  <c r="G65"/>
  <c r="F65"/>
  <c r="E65"/>
  <c r="D65"/>
  <c r="C65"/>
  <c r="B65"/>
  <c r="AU64"/>
  <c r="AT64"/>
  <c r="AS64"/>
  <c r="AR64"/>
  <c r="AQ64"/>
  <c r="AP64"/>
  <c r="AO64"/>
  <c r="AN64"/>
  <c r="AM64"/>
  <c r="AL64"/>
  <c r="AK64"/>
  <c r="AJ64"/>
  <c r="AI64"/>
  <c r="AH64"/>
  <c r="AG64"/>
  <c r="AF64"/>
  <c r="AE64"/>
  <c r="AD64"/>
  <c r="AC64"/>
  <c r="AB64"/>
  <c r="AA64"/>
  <c r="Z64"/>
  <c r="Y64"/>
  <c r="X64"/>
  <c r="W64"/>
  <c r="V64"/>
  <c r="U64"/>
  <c r="T64"/>
  <c r="P64"/>
  <c r="O64"/>
  <c r="N64"/>
  <c r="M64"/>
  <c r="L64"/>
  <c r="K64"/>
  <c r="J64"/>
  <c r="I64"/>
  <c r="H64"/>
  <c r="G64"/>
  <c r="F64"/>
  <c r="E64"/>
  <c r="D64"/>
  <c r="C64"/>
  <c r="B64"/>
  <c r="AU63"/>
  <c r="AP63"/>
  <c r="AO63"/>
  <c r="AN63"/>
  <c r="AM63"/>
  <c r="AL63"/>
  <c r="AK63"/>
  <c r="AJ63"/>
  <c r="AI63"/>
  <c r="AH63"/>
  <c r="AG63"/>
  <c r="AF63"/>
  <c r="AE63"/>
  <c r="AD63"/>
  <c r="AC63"/>
  <c r="AB63"/>
  <c r="AA63"/>
  <c r="Z63"/>
  <c r="Y63"/>
  <c r="X63"/>
  <c r="W63"/>
  <c r="K63"/>
  <c r="J63"/>
  <c r="I63"/>
  <c r="H63"/>
  <c r="G63"/>
  <c r="F63"/>
  <c r="E63"/>
  <c r="D63"/>
  <c r="C63"/>
  <c r="B63"/>
  <c r="A63"/>
  <c r="AU62"/>
  <c r="AT62"/>
  <c r="AS62"/>
  <c r="AR62"/>
  <c r="AQ62"/>
  <c r="AP62"/>
  <c r="AO62"/>
  <c r="AN62"/>
  <c r="AM62"/>
  <c r="AL62"/>
  <c r="AK62"/>
  <c r="AJ62"/>
  <c r="AI62"/>
  <c r="AH62"/>
  <c r="AG62"/>
  <c r="AF62"/>
  <c r="AE62"/>
  <c r="AD62"/>
  <c r="AC62"/>
  <c r="AB62"/>
  <c r="AA62"/>
  <c r="Z62"/>
  <c r="Y62"/>
  <c r="X62"/>
  <c r="W62"/>
  <c r="V62"/>
  <c r="U62"/>
  <c r="T62"/>
  <c r="P62"/>
  <c r="O62"/>
  <c r="N62"/>
  <c r="M62"/>
  <c r="L62"/>
  <c r="K62"/>
  <c r="J62"/>
  <c r="I62"/>
  <c r="H62"/>
  <c r="G62"/>
  <c r="F62"/>
  <c r="E62"/>
  <c r="D62"/>
  <c r="C62"/>
  <c r="B62"/>
  <c r="A62"/>
  <c r="AU61"/>
  <c r="AT61"/>
  <c r="AS61"/>
  <c r="AR61"/>
  <c r="AQ61"/>
  <c r="AP61"/>
  <c r="AO61"/>
  <c r="AN61"/>
  <c r="AM61"/>
  <c r="AL61"/>
  <c r="AK61"/>
  <c r="AJ61"/>
  <c r="AI61"/>
  <c r="AH61"/>
  <c r="AG61"/>
  <c r="AF61"/>
  <c r="AE61"/>
  <c r="AD61"/>
  <c r="AC61"/>
  <c r="AB61"/>
  <c r="AA61"/>
  <c r="Z61"/>
  <c r="Y61"/>
  <c r="X61"/>
  <c r="W61"/>
  <c r="V61"/>
  <c r="U61"/>
  <c r="T61"/>
  <c r="P61"/>
  <c r="O61"/>
  <c r="N61"/>
  <c r="M61"/>
  <c r="L61"/>
  <c r="K61"/>
  <c r="J61"/>
  <c r="I61"/>
  <c r="H61"/>
  <c r="G61"/>
  <c r="F61"/>
  <c r="E61"/>
  <c r="D61"/>
  <c r="C61"/>
  <c r="B61"/>
  <c r="A61"/>
  <c r="AU60"/>
  <c r="AT60"/>
  <c r="AS60"/>
  <c r="AR60"/>
  <c r="AQ60"/>
  <c r="AP60"/>
  <c r="AO60"/>
  <c r="AN60"/>
  <c r="AM60"/>
  <c r="AL60"/>
  <c r="AK60"/>
  <c r="AJ60"/>
  <c r="AI60"/>
  <c r="AH60"/>
  <c r="AG60"/>
  <c r="AF60"/>
  <c r="AE60"/>
  <c r="AD60"/>
  <c r="AC60"/>
  <c r="AB60"/>
  <c r="AA60"/>
  <c r="Z60"/>
  <c r="Y60"/>
  <c r="X60"/>
  <c r="W60"/>
  <c r="V60"/>
  <c r="U60"/>
  <c r="T60"/>
  <c r="P60"/>
  <c r="O60"/>
  <c r="N60"/>
  <c r="M60"/>
  <c r="L60"/>
  <c r="K60"/>
  <c r="J60"/>
  <c r="I60"/>
  <c r="H60"/>
  <c r="G60"/>
  <c r="F60"/>
  <c r="E60"/>
  <c r="D60"/>
  <c r="C60"/>
  <c r="B60"/>
  <c r="AU59"/>
  <c r="AT59"/>
  <c r="AS59"/>
  <c r="AR59"/>
  <c r="AQ59"/>
  <c r="AP59"/>
  <c r="AO59"/>
  <c r="AN59"/>
  <c r="AM59"/>
  <c r="AL59"/>
  <c r="AK59"/>
  <c r="AJ59"/>
  <c r="AI59"/>
  <c r="AH59"/>
  <c r="AG59"/>
  <c r="AF59"/>
  <c r="AE59"/>
  <c r="AD59"/>
  <c r="AC59"/>
  <c r="AB59"/>
  <c r="AA59"/>
  <c r="Z59"/>
  <c r="Y59"/>
  <c r="X59"/>
  <c r="W59"/>
  <c r="V59"/>
  <c r="U59"/>
  <c r="T59"/>
  <c r="P59"/>
  <c r="O59"/>
  <c r="N59"/>
  <c r="M59"/>
  <c r="L59"/>
  <c r="K59"/>
  <c r="J59"/>
  <c r="I59"/>
  <c r="H59"/>
  <c r="G59"/>
  <c r="F59"/>
  <c r="E59"/>
  <c r="D59"/>
  <c r="C59"/>
  <c r="B59"/>
  <c r="AU58"/>
  <c r="AT58"/>
  <c r="AS58"/>
  <c r="AR58"/>
  <c r="AQ58"/>
  <c r="AP58"/>
  <c r="AO58"/>
  <c r="AN58"/>
  <c r="AM58"/>
  <c r="AL58"/>
  <c r="AK58"/>
  <c r="AJ58"/>
  <c r="AI58"/>
  <c r="AH58"/>
  <c r="AG58"/>
  <c r="AF58"/>
  <c r="AE58"/>
  <c r="AD58"/>
  <c r="AC58"/>
  <c r="AB58"/>
  <c r="AA58"/>
  <c r="Z58"/>
  <c r="Y58"/>
  <c r="X58"/>
  <c r="W58"/>
  <c r="V58"/>
  <c r="U58"/>
  <c r="T58"/>
  <c r="P58"/>
  <c r="O58"/>
  <c r="N58"/>
  <c r="M58"/>
  <c r="L58"/>
  <c r="K58"/>
  <c r="J58"/>
  <c r="I58"/>
  <c r="H58"/>
  <c r="G58"/>
  <c r="F58"/>
  <c r="E58"/>
  <c r="D58"/>
  <c r="C58"/>
  <c r="B58"/>
  <c r="AU57"/>
  <c r="AT57"/>
  <c r="AS57"/>
  <c r="AR57"/>
  <c r="AQ57"/>
  <c r="AP57"/>
  <c r="AO57"/>
  <c r="AN57"/>
  <c r="AM57"/>
  <c r="AL57"/>
  <c r="AK57"/>
  <c r="AJ57"/>
  <c r="AI57"/>
  <c r="AH57"/>
  <c r="AG57"/>
  <c r="AF57"/>
  <c r="AE57"/>
  <c r="AD57"/>
  <c r="AC57"/>
  <c r="AB57"/>
  <c r="AA57"/>
  <c r="Z57"/>
  <c r="Y57"/>
  <c r="X57"/>
  <c r="W57"/>
  <c r="V57"/>
  <c r="U57"/>
  <c r="T57"/>
  <c r="P57"/>
  <c r="O57"/>
  <c r="N57"/>
  <c r="M57"/>
  <c r="L57"/>
  <c r="K57"/>
  <c r="J57"/>
  <c r="I57"/>
  <c r="H57"/>
  <c r="G57"/>
  <c r="F57"/>
  <c r="E57"/>
  <c r="D57"/>
  <c r="C57"/>
  <c r="B57"/>
  <c r="A57"/>
  <c r="R56"/>
  <c r="C56"/>
  <c r="A56"/>
  <c r="AU55"/>
  <c r="AS55"/>
  <c r="AQ55"/>
  <c r="AP55"/>
  <c r="AO55"/>
  <c r="AN55"/>
  <c r="AM55"/>
  <c r="AL55"/>
  <c r="AK55"/>
  <c r="AJ55"/>
  <c r="AI55"/>
  <c r="AH55"/>
  <c r="AG55"/>
  <c r="AF55"/>
  <c r="AE55"/>
  <c r="AD55"/>
  <c r="AC55"/>
  <c r="AB55"/>
  <c r="AA55"/>
  <c r="Y55"/>
  <c r="X55"/>
  <c r="W55"/>
  <c r="U55"/>
  <c r="P55"/>
  <c r="N55"/>
  <c r="K55"/>
  <c r="J55"/>
  <c r="I55"/>
  <c r="H55"/>
  <c r="G55"/>
  <c r="F55"/>
  <c r="E55"/>
  <c r="D55"/>
  <c r="C55"/>
  <c r="B55"/>
  <c r="A55"/>
  <c r="R54"/>
  <c r="C54"/>
  <c r="A54"/>
  <c r="AU53"/>
  <c r="AT53"/>
  <c r="AS53"/>
  <c r="AR53"/>
  <c r="AQ53"/>
  <c r="AP53"/>
  <c r="AO53"/>
  <c r="AN53"/>
  <c r="AM53"/>
  <c r="AL53"/>
  <c r="AK53"/>
  <c r="AJ53"/>
  <c r="AI53"/>
  <c r="AH53"/>
  <c r="AG53"/>
  <c r="AF53"/>
  <c r="AE53"/>
  <c r="AD53"/>
  <c r="AC53"/>
  <c r="AB53"/>
  <c r="AA53"/>
  <c r="Z53"/>
  <c r="Y53"/>
  <c r="X53"/>
  <c r="W53"/>
  <c r="V53"/>
  <c r="U53"/>
  <c r="T53"/>
  <c r="P53"/>
  <c r="K53"/>
  <c r="J53"/>
  <c r="I53"/>
  <c r="H53"/>
  <c r="G53"/>
  <c r="F53"/>
  <c r="E53"/>
  <c r="D53"/>
  <c r="C53"/>
  <c r="B53"/>
  <c r="AU52"/>
  <c r="AT52"/>
  <c r="AS52"/>
  <c r="AR52"/>
  <c r="AQ52"/>
  <c r="AP52"/>
  <c r="AO52"/>
  <c r="AN52"/>
  <c r="AM52"/>
  <c r="AL52"/>
  <c r="AK52"/>
  <c r="AJ52"/>
  <c r="AI52"/>
  <c r="AH52"/>
  <c r="AG52"/>
  <c r="AF52"/>
  <c r="AE52"/>
  <c r="AD52"/>
  <c r="AC52"/>
  <c r="AB52"/>
  <c r="AA52"/>
  <c r="Z52"/>
  <c r="Y52"/>
  <c r="X52"/>
  <c r="W52"/>
  <c r="V52"/>
  <c r="U52"/>
  <c r="T52"/>
  <c r="P52"/>
  <c r="K52"/>
  <c r="J52"/>
  <c r="I52"/>
  <c r="H52"/>
  <c r="G52"/>
  <c r="F52"/>
  <c r="E52"/>
  <c r="D52"/>
  <c r="C52"/>
  <c r="B52"/>
  <c r="AU51"/>
  <c r="AT51"/>
  <c r="AS51"/>
  <c r="AR51"/>
  <c r="AQ51"/>
  <c r="AP51"/>
  <c r="AO51"/>
  <c r="AN51"/>
  <c r="AM51"/>
  <c r="AL51"/>
  <c r="AK51"/>
  <c r="AJ51"/>
  <c r="AI51"/>
  <c r="AH51"/>
  <c r="AG51"/>
  <c r="AF51"/>
  <c r="AE51"/>
  <c r="AD51"/>
  <c r="AC51"/>
  <c r="AB51"/>
  <c r="AA51"/>
  <c r="Z51"/>
  <c r="Y51"/>
  <c r="X51"/>
  <c r="W51"/>
  <c r="V51"/>
  <c r="U51"/>
  <c r="T51"/>
  <c r="P51"/>
  <c r="K51"/>
  <c r="J51"/>
  <c r="I51"/>
  <c r="H51"/>
  <c r="G51"/>
  <c r="F51"/>
  <c r="E51"/>
  <c r="D51"/>
  <c r="C51"/>
  <c r="B51"/>
  <c r="AU50"/>
  <c r="AT50"/>
  <c r="AS50"/>
  <c r="AR50"/>
  <c r="AQ50"/>
  <c r="AP50"/>
  <c r="AO50"/>
  <c r="AN50"/>
  <c r="AM50"/>
  <c r="AL50"/>
  <c r="AK50"/>
  <c r="AJ50"/>
  <c r="AI50"/>
  <c r="AH50"/>
  <c r="AG50"/>
  <c r="AF50"/>
  <c r="AE50"/>
  <c r="AD50"/>
  <c r="AC50"/>
  <c r="AB50"/>
  <c r="AA50"/>
  <c r="Z50"/>
  <c r="Y50"/>
  <c r="X50"/>
  <c r="W50"/>
  <c r="V50"/>
  <c r="U50"/>
  <c r="T50"/>
  <c r="P50"/>
  <c r="K50"/>
  <c r="J50"/>
  <c r="I50"/>
  <c r="H50"/>
  <c r="G50"/>
  <c r="F50"/>
  <c r="E50"/>
  <c r="D50"/>
  <c r="C50"/>
  <c r="B50"/>
  <c r="AU49"/>
  <c r="AT49"/>
  <c r="AS49"/>
  <c r="AR49"/>
  <c r="AQ49"/>
  <c r="AP49"/>
  <c r="AO49"/>
  <c r="AN49"/>
  <c r="AM49"/>
  <c r="AL49"/>
  <c r="AK49"/>
  <c r="AJ49"/>
  <c r="AI49"/>
  <c r="AH49"/>
  <c r="AG49"/>
  <c r="AF49"/>
  <c r="AE49"/>
  <c r="AD49"/>
  <c r="AC49"/>
  <c r="AB49"/>
  <c r="AA49"/>
  <c r="Z49"/>
  <c r="Y49"/>
  <c r="X49"/>
  <c r="W49"/>
  <c r="V49"/>
  <c r="U49"/>
  <c r="T49"/>
  <c r="P49"/>
  <c r="K49"/>
  <c r="J49"/>
  <c r="I49"/>
  <c r="H49"/>
  <c r="G49"/>
  <c r="F49"/>
  <c r="E49"/>
  <c r="D49"/>
  <c r="C49"/>
  <c r="B49"/>
  <c r="AU48"/>
  <c r="AT48"/>
  <c r="AS48"/>
  <c r="AR48"/>
  <c r="AQ48"/>
  <c r="AP48"/>
  <c r="AO48"/>
  <c r="AN48"/>
  <c r="AM48"/>
  <c r="AL48"/>
  <c r="AK48"/>
  <c r="AJ48"/>
  <c r="AI48"/>
  <c r="AH48"/>
  <c r="AG48"/>
  <c r="AF48"/>
  <c r="AE48"/>
  <c r="AD48"/>
  <c r="AC48"/>
  <c r="AB48"/>
  <c r="AA48"/>
  <c r="Z48"/>
  <c r="Y48"/>
  <c r="X48"/>
  <c r="W48"/>
  <c r="V48"/>
  <c r="U48"/>
  <c r="T48"/>
  <c r="P48"/>
  <c r="K48"/>
  <c r="J48"/>
  <c r="I48"/>
  <c r="H48"/>
  <c r="G48"/>
  <c r="F48"/>
  <c r="E48"/>
  <c r="D48"/>
  <c r="C48"/>
  <c r="B48"/>
  <c r="AU47"/>
  <c r="AT47"/>
  <c r="AS47"/>
  <c r="AR47"/>
  <c r="AQ47"/>
  <c r="AP47"/>
  <c r="AO47"/>
  <c r="AN47"/>
  <c r="AM47"/>
  <c r="AL47"/>
  <c r="AK47"/>
  <c r="AJ47"/>
  <c r="AI47"/>
  <c r="AH47"/>
  <c r="AG47"/>
  <c r="AF47"/>
  <c r="AE47"/>
  <c r="AD47"/>
  <c r="AC47"/>
  <c r="AB47"/>
  <c r="AA47"/>
  <c r="Z47"/>
  <c r="Y47"/>
  <c r="X47"/>
  <c r="W47"/>
  <c r="V47"/>
  <c r="U47"/>
  <c r="T47"/>
  <c r="P47"/>
  <c r="K47"/>
  <c r="J47"/>
  <c r="I47"/>
  <c r="H47"/>
  <c r="G47"/>
  <c r="F47"/>
  <c r="E47"/>
  <c r="D47"/>
  <c r="C47"/>
  <c r="B47"/>
  <c r="AU46"/>
  <c r="AT46"/>
  <c r="AS46"/>
  <c r="AR46"/>
  <c r="AQ46"/>
  <c r="AP46"/>
  <c r="AO46"/>
  <c r="AN46"/>
  <c r="AM46"/>
  <c r="AL46"/>
  <c r="AK46"/>
  <c r="AJ46"/>
  <c r="AI46"/>
  <c r="AH46"/>
  <c r="AG46"/>
  <c r="AF46"/>
  <c r="AE46"/>
  <c r="AD46"/>
  <c r="AC46"/>
  <c r="AB46"/>
  <c r="AA46"/>
  <c r="Z46"/>
  <c r="Y46"/>
  <c r="X46"/>
  <c r="W46"/>
  <c r="V46"/>
  <c r="U46"/>
  <c r="T46"/>
  <c r="P46"/>
  <c r="K46"/>
  <c r="J46"/>
  <c r="I46"/>
  <c r="H46"/>
  <c r="G46"/>
  <c r="F46"/>
  <c r="E46"/>
  <c r="D46"/>
  <c r="C46"/>
  <c r="B46"/>
  <c r="AU45"/>
  <c r="AT45"/>
  <c r="AS45"/>
  <c r="AR45"/>
  <c r="AQ45"/>
  <c r="AP45"/>
  <c r="AO45"/>
  <c r="AN45"/>
  <c r="AM45"/>
  <c r="AL45"/>
  <c r="AK45"/>
  <c r="AJ45"/>
  <c r="AI45"/>
  <c r="AH45"/>
  <c r="AG45"/>
  <c r="AF45"/>
  <c r="AE45"/>
  <c r="AD45"/>
  <c r="AC45"/>
  <c r="AB45"/>
  <c r="AA45"/>
  <c r="Z45"/>
  <c r="Y45"/>
  <c r="X45"/>
  <c r="W45"/>
  <c r="V45"/>
  <c r="U45"/>
  <c r="T45"/>
  <c r="P45"/>
  <c r="K45"/>
  <c r="J45"/>
  <c r="I45"/>
  <c r="H45"/>
  <c r="G45"/>
  <c r="F45"/>
  <c r="E45"/>
  <c r="D45"/>
  <c r="C45"/>
  <c r="B45"/>
  <c r="AU44"/>
  <c r="AT44"/>
  <c r="AS44"/>
  <c r="AR44"/>
  <c r="AQ44"/>
  <c r="AP44"/>
  <c r="AO44"/>
  <c r="AN44"/>
  <c r="AM44"/>
  <c r="AL44"/>
  <c r="AK44"/>
  <c r="AJ44"/>
  <c r="AI44"/>
  <c r="AH44"/>
  <c r="AG44"/>
  <c r="AF44"/>
  <c r="AE44"/>
  <c r="AD44"/>
  <c r="AC44"/>
  <c r="AB44"/>
  <c r="AA44"/>
  <c r="Z44"/>
  <c r="Y44"/>
  <c r="X44"/>
  <c r="W44"/>
  <c r="V44"/>
  <c r="U44"/>
  <c r="T44"/>
  <c r="P44"/>
  <c r="K44"/>
  <c r="J44"/>
  <c r="I44"/>
  <c r="H44"/>
  <c r="G44"/>
  <c r="F44"/>
  <c r="E44"/>
  <c r="D44"/>
  <c r="C44"/>
  <c r="B44"/>
  <c r="AU43"/>
  <c r="AT43"/>
  <c r="AS43"/>
  <c r="AR43"/>
  <c r="AQ43"/>
  <c r="AP43"/>
  <c r="AO43"/>
  <c r="AN43"/>
  <c r="AM43"/>
  <c r="AL43"/>
  <c r="AK43"/>
  <c r="AJ43"/>
  <c r="AI43"/>
  <c r="AH43"/>
  <c r="AG43"/>
  <c r="AF43"/>
  <c r="AE43"/>
  <c r="AD43"/>
  <c r="AC43"/>
  <c r="AB43"/>
  <c r="AA43"/>
  <c r="Z43"/>
  <c r="Y43"/>
  <c r="X43"/>
  <c r="W43"/>
  <c r="V43"/>
  <c r="U43"/>
  <c r="T43"/>
  <c r="P43"/>
  <c r="K43"/>
  <c r="J43"/>
  <c r="I43"/>
  <c r="H43"/>
  <c r="G43"/>
  <c r="F43"/>
  <c r="E43"/>
  <c r="D43"/>
  <c r="C43"/>
  <c r="B43"/>
  <c r="AU42"/>
  <c r="AT42"/>
  <c r="AS42"/>
  <c r="AR42"/>
  <c r="AQ42"/>
  <c r="AP42"/>
  <c r="AO42"/>
  <c r="AN42"/>
  <c r="AM42"/>
  <c r="AL42"/>
  <c r="AK42"/>
  <c r="AJ42"/>
  <c r="AI42"/>
  <c r="AH42"/>
  <c r="AG42"/>
  <c r="AF42"/>
  <c r="AE42"/>
  <c r="AD42"/>
  <c r="AC42"/>
  <c r="AB42"/>
  <c r="AA42"/>
  <c r="Z42"/>
  <c r="Y42"/>
  <c r="X42"/>
  <c r="W42"/>
  <c r="V42"/>
  <c r="U42"/>
  <c r="T42"/>
  <c r="P42"/>
  <c r="K42"/>
  <c r="J42"/>
  <c r="I42"/>
  <c r="H42"/>
  <c r="G42"/>
  <c r="F42"/>
  <c r="E42"/>
  <c r="D42"/>
  <c r="C42"/>
  <c r="B42"/>
  <c r="A42"/>
  <c r="AU41"/>
  <c r="AT41"/>
  <c r="AS41"/>
  <c r="AR41"/>
  <c r="AQ41"/>
  <c r="AP41"/>
  <c r="AO41"/>
  <c r="AN41"/>
  <c r="AM41"/>
  <c r="AL41"/>
  <c r="AK41"/>
  <c r="AJ41"/>
  <c r="AI41"/>
  <c r="AH41"/>
  <c r="AG41"/>
  <c r="AF41"/>
  <c r="AE41"/>
  <c r="AD41"/>
  <c r="AC41"/>
  <c r="AB41"/>
  <c r="AA41"/>
  <c r="Z41"/>
  <c r="Y41"/>
  <c r="X41"/>
  <c r="W41"/>
  <c r="V41"/>
  <c r="U41"/>
  <c r="T41"/>
  <c r="P41"/>
  <c r="M41"/>
  <c r="L41"/>
  <c r="K41"/>
  <c r="J41"/>
  <c r="I41"/>
  <c r="H41"/>
  <c r="G41"/>
  <c r="F41"/>
  <c r="E41"/>
  <c r="D41"/>
  <c r="C41"/>
  <c r="B41"/>
  <c r="A41"/>
  <c r="AU40"/>
  <c r="AT40"/>
  <c r="AS40"/>
  <c r="AR40"/>
  <c r="AQ40"/>
  <c r="AP40"/>
  <c r="AO40"/>
  <c r="AN40"/>
  <c r="AM40"/>
  <c r="AL40"/>
  <c r="AK40"/>
  <c r="AJ40"/>
  <c r="AI40"/>
  <c r="AH40"/>
  <c r="AG40"/>
  <c r="AF40"/>
  <c r="AE40"/>
  <c r="AD40"/>
  <c r="AC40"/>
  <c r="AB40"/>
  <c r="AA40"/>
  <c r="Z40"/>
  <c r="Y40"/>
  <c r="X40"/>
  <c r="W40"/>
  <c r="V40"/>
  <c r="U40"/>
  <c r="T40"/>
  <c r="P40"/>
  <c r="N40"/>
  <c r="K40"/>
  <c r="J40"/>
  <c r="I40"/>
  <c r="H40"/>
  <c r="G40"/>
  <c r="F40"/>
  <c r="E40"/>
  <c r="D40"/>
  <c r="C40"/>
  <c r="B40"/>
  <c r="AU39"/>
  <c r="AT39"/>
  <c r="AS39"/>
  <c r="AR39"/>
  <c r="AQ39"/>
  <c r="AP39"/>
  <c r="AO39"/>
  <c r="AN39"/>
  <c r="AM39"/>
  <c r="AL39"/>
  <c r="AK39"/>
  <c r="AJ39"/>
  <c r="AI39"/>
  <c r="AH39"/>
  <c r="AG39"/>
  <c r="AF39"/>
  <c r="AE39"/>
  <c r="AD39"/>
  <c r="AC39"/>
  <c r="AB39"/>
  <c r="AA39"/>
  <c r="Z39"/>
  <c r="Y39"/>
  <c r="X39"/>
  <c r="W39"/>
  <c r="V39"/>
  <c r="U39"/>
  <c r="T39"/>
  <c r="P39"/>
  <c r="O39"/>
  <c r="N39"/>
  <c r="M39"/>
  <c r="L39"/>
  <c r="K39"/>
  <c r="J39"/>
  <c r="I39"/>
  <c r="H39"/>
  <c r="G39"/>
  <c r="F39"/>
  <c r="E39"/>
  <c r="D39"/>
  <c r="C39"/>
  <c r="B39"/>
  <c r="AU38"/>
  <c r="AT38"/>
  <c r="AS38"/>
  <c r="AR38"/>
  <c r="AQ38"/>
  <c r="AP38"/>
  <c r="AO38"/>
  <c r="AN38"/>
  <c r="AM38"/>
  <c r="AL38"/>
  <c r="AK38"/>
  <c r="AJ38"/>
  <c r="AI38"/>
  <c r="AH38"/>
  <c r="AG38"/>
  <c r="AF38"/>
  <c r="AE38"/>
  <c r="AD38"/>
  <c r="AC38"/>
  <c r="AB38"/>
  <c r="AA38"/>
  <c r="Z38"/>
  <c r="Y38"/>
  <c r="X38"/>
  <c r="W38"/>
  <c r="V38"/>
  <c r="U38"/>
  <c r="T38"/>
  <c r="P38"/>
  <c r="O38"/>
  <c r="N38"/>
  <c r="M38"/>
  <c r="L38"/>
  <c r="K38"/>
  <c r="J38"/>
  <c r="I38"/>
  <c r="H38"/>
  <c r="G38"/>
  <c r="F38"/>
  <c r="E38"/>
  <c r="D38"/>
  <c r="C38"/>
  <c r="B38"/>
  <c r="AU37"/>
  <c r="AT37"/>
  <c r="AS37"/>
  <c r="AR37"/>
  <c r="AQ37"/>
  <c r="AP37"/>
  <c r="AO37"/>
  <c r="AN37"/>
  <c r="AM37"/>
  <c r="AL37"/>
  <c r="AK37"/>
  <c r="AJ37"/>
  <c r="AI37"/>
  <c r="AH37"/>
  <c r="AG37"/>
  <c r="AF37"/>
  <c r="AE37"/>
  <c r="AD37"/>
  <c r="AC37"/>
  <c r="AB37"/>
  <c r="AA37"/>
  <c r="Z37"/>
  <c r="Y37"/>
  <c r="X37"/>
  <c r="W37"/>
  <c r="V37"/>
  <c r="U37"/>
  <c r="T37"/>
  <c r="P37"/>
  <c r="O37"/>
  <c r="N37"/>
  <c r="M37"/>
  <c r="L37"/>
  <c r="K37"/>
  <c r="J37"/>
  <c r="I37"/>
  <c r="H37"/>
  <c r="G37"/>
  <c r="F37"/>
  <c r="E37"/>
  <c r="D37"/>
  <c r="C37"/>
  <c r="B37"/>
  <c r="AU36"/>
  <c r="AT36"/>
  <c r="AS36"/>
  <c r="AR36"/>
  <c r="AQ36"/>
  <c r="AP36"/>
  <c r="AO36"/>
  <c r="AN36"/>
  <c r="AM36"/>
  <c r="AL36"/>
  <c r="AK36"/>
  <c r="AJ36"/>
  <c r="AI36"/>
  <c r="AH36"/>
  <c r="AG36"/>
  <c r="AF36"/>
  <c r="AE36"/>
  <c r="AD36"/>
  <c r="AC36"/>
  <c r="AB36"/>
  <c r="AA36"/>
  <c r="Z36"/>
  <c r="Y36"/>
  <c r="X36"/>
  <c r="W36"/>
  <c r="V36"/>
  <c r="U36"/>
  <c r="T36"/>
  <c r="P36"/>
  <c r="O36"/>
  <c r="N36"/>
  <c r="M36"/>
  <c r="L36"/>
  <c r="K36"/>
  <c r="J36"/>
  <c r="I36"/>
  <c r="H36"/>
  <c r="G36"/>
  <c r="F36"/>
  <c r="E36"/>
  <c r="D36"/>
  <c r="C36"/>
  <c r="B36"/>
  <c r="A36"/>
  <c r="R35"/>
  <c r="C35"/>
  <c r="A35"/>
  <c r="AU34"/>
  <c r="AT34"/>
  <c r="AS34"/>
  <c r="AR34"/>
  <c r="AQ34"/>
  <c r="AP34"/>
  <c r="AO34"/>
  <c r="AN34"/>
  <c r="AM34"/>
  <c r="AL34"/>
  <c r="AK34"/>
  <c r="AJ34"/>
  <c r="AI34"/>
  <c r="AH34"/>
  <c r="AG34"/>
  <c r="AF34"/>
  <c r="AE34"/>
  <c r="AD34"/>
  <c r="AC34"/>
  <c r="AB34"/>
  <c r="AA34"/>
  <c r="Z34"/>
  <c r="Y34"/>
  <c r="X34"/>
  <c r="W34"/>
  <c r="V34"/>
  <c r="U34"/>
  <c r="T34"/>
  <c r="P34"/>
  <c r="O34"/>
  <c r="O31" s="1"/>
  <c r="N34"/>
  <c r="M34"/>
  <c r="L34"/>
  <c r="K34"/>
  <c r="J34"/>
  <c r="I34"/>
  <c r="H34"/>
  <c r="G34"/>
  <c r="F34"/>
  <c r="E34"/>
  <c r="D34"/>
  <c r="C34"/>
  <c r="B34"/>
  <c r="A34"/>
  <c r="AU33"/>
  <c r="AT33"/>
  <c r="AS33"/>
  <c r="AR33"/>
  <c r="AQ33"/>
  <c r="AP33"/>
  <c r="AO33"/>
  <c r="AN33"/>
  <c r="AM33"/>
  <c r="AL33"/>
  <c r="AK33"/>
  <c r="AJ33"/>
  <c r="AI33"/>
  <c r="AH33"/>
  <c r="AG33"/>
  <c r="AF33"/>
  <c r="AE33"/>
  <c r="AD33"/>
  <c r="AC33"/>
  <c r="AB33"/>
  <c r="AA33"/>
  <c r="Z33"/>
  <c r="Y33"/>
  <c r="X33"/>
  <c r="W33"/>
  <c r="V33"/>
  <c r="U33"/>
  <c r="T33"/>
  <c r="P33"/>
  <c r="O33"/>
  <c r="N33"/>
  <c r="M33"/>
  <c r="L33"/>
  <c r="K33"/>
  <c r="J33"/>
  <c r="I33"/>
  <c r="H33"/>
  <c r="G33"/>
  <c r="F33"/>
  <c r="E33"/>
  <c r="D33"/>
  <c r="C33"/>
  <c r="B33"/>
  <c r="A33"/>
  <c r="AU32"/>
  <c r="AT32"/>
  <c r="AS32"/>
  <c r="AR32"/>
  <c r="AQ32"/>
  <c r="AP32"/>
  <c r="AO32"/>
  <c r="AN32"/>
  <c r="AM32"/>
  <c r="AL32"/>
  <c r="AK32"/>
  <c r="AJ32"/>
  <c r="AI32"/>
  <c r="AH32"/>
  <c r="AG32"/>
  <c r="AF32"/>
  <c r="AE32"/>
  <c r="AD32"/>
  <c r="AC32"/>
  <c r="AB32"/>
  <c r="AA32"/>
  <c r="Z32"/>
  <c r="Y32"/>
  <c r="X32"/>
  <c r="W32"/>
  <c r="V32"/>
  <c r="U32"/>
  <c r="T32"/>
  <c r="P32"/>
  <c r="O32"/>
  <c r="N32"/>
  <c r="M32"/>
  <c r="L32"/>
  <c r="K32"/>
  <c r="J32"/>
  <c r="I32"/>
  <c r="H32"/>
  <c r="G32"/>
  <c r="F32"/>
  <c r="E32"/>
  <c r="D32"/>
  <c r="C32"/>
  <c r="B32"/>
  <c r="A32"/>
  <c r="R31"/>
  <c r="C31"/>
  <c r="A31"/>
  <c r="AU30"/>
  <c r="AT30"/>
  <c r="AS30"/>
  <c r="AR30"/>
  <c r="AQ30"/>
  <c r="AP30"/>
  <c r="AO30"/>
  <c r="AN30"/>
  <c r="AM30"/>
  <c r="AL30"/>
  <c r="AK30"/>
  <c r="AJ30"/>
  <c r="AI30"/>
  <c r="AH30"/>
  <c r="AG30"/>
  <c r="AF30"/>
  <c r="AE30"/>
  <c r="AD30"/>
  <c r="AC30"/>
  <c r="AB30"/>
  <c r="AA30"/>
  <c r="Z30"/>
  <c r="Y30"/>
  <c r="X30"/>
  <c r="W30"/>
  <c r="V30"/>
  <c r="U30"/>
  <c r="T30"/>
  <c r="P30"/>
  <c r="O30"/>
  <c r="N30"/>
  <c r="M30"/>
  <c r="L30"/>
  <c r="K30"/>
  <c r="J30"/>
  <c r="I30"/>
  <c r="H30"/>
  <c r="G30"/>
  <c r="F30"/>
  <c r="E30"/>
  <c r="D30"/>
  <c r="C30"/>
  <c r="B30"/>
  <c r="AU29"/>
  <c r="AT29"/>
  <c r="AS29"/>
  <c r="AR29"/>
  <c r="AQ29"/>
  <c r="AP29"/>
  <c r="AO29"/>
  <c r="AN29"/>
  <c r="AM29"/>
  <c r="AL29"/>
  <c r="AK29"/>
  <c r="AJ29"/>
  <c r="AI29"/>
  <c r="AH29"/>
  <c r="AG29"/>
  <c r="AF29"/>
  <c r="AE29"/>
  <c r="AD29"/>
  <c r="AC29"/>
  <c r="AB29"/>
  <c r="AA29"/>
  <c r="Z29"/>
  <c r="Y29"/>
  <c r="X29"/>
  <c r="W29"/>
  <c r="V29"/>
  <c r="U29"/>
  <c r="T29"/>
  <c r="P29"/>
  <c r="O29"/>
  <c r="N29"/>
  <c r="M29"/>
  <c r="L29"/>
  <c r="K29"/>
  <c r="J29"/>
  <c r="I29"/>
  <c r="H29"/>
  <c r="G29"/>
  <c r="F29"/>
  <c r="E29"/>
  <c r="D29"/>
  <c r="C29"/>
  <c r="B29"/>
  <c r="AU28"/>
  <c r="AT28"/>
  <c r="AS28"/>
  <c r="AR28"/>
  <c r="AQ28"/>
  <c r="AP28"/>
  <c r="AO28"/>
  <c r="AN28"/>
  <c r="AM28"/>
  <c r="AL28"/>
  <c r="AK28"/>
  <c r="AJ28"/>
  <c r="AI28"/>
  <c r="AH28"/>
  <c r="AG28"/>
  <c r="AF28"/>
  <c r="AE28"/>
  <c r="AD28"/>
  <c r="AC28"/>
  <c r="AB28"/>
  <c r="AA28"/>
  <c r="Z28"/>
  <c r="Y28"/>
  <c r="X28"/>
  <c r="W28"/>
  <c r="V28"/>
  <c r="U28"/>
  <c r="T28"/>
  <c r="P28"/>
  <c r="O28"/>
  <c r="N28"/>
  <c r="M28"/>
  <c r="L28"/>
  <c r="K28"/>
  <c r="J28"/>
  <c r="I28"/>
  <c r="H28"/>
  <c r="G28"/>
  <c r="F28"/>
  <c r="E28"/>
  <c r="D28"/>
  <c r="C28"/>
  <c r="B28"/>
  <c r="AU27"/>
  <c r="AT27"/>
  <c r="AS27"/>
  <c r="AR27"/>
  <c r="AQ27"/>
  <c r="AP27"/>
  <c r="AO27"/>
  <c r="AN27"/>
  <c r="AM27"/>
  <c r="AL27"/>
  <c r="AK27"/>
  <c r="AJ27"/>
  <c r="AI27"/>
  <c r="AH27"/>
  <c r="AG27"/>
  <c r="AF27"/>
  <c r="AE27"/>
  <c r="AD27"/>
  <c r="AC27"/>
  <c r="AB27"/>
  <c r="AA27"/>
  <c r="Z27"/>
  <c r="Y27"/>
  <c r="X27"/>
  <c r="W27"/>
  <c r="V27"/>
  <c r="U27"/>
  <c r="T27"/>
  <c r="P27"/>
  <c r="N27"/>
  <c r="M27"/>
  <c r="L27"/>
  <c r="K27"/>
  <c r="J27"/>
  <c r="I27"/>
  <c r="H27"/>
  <c r="G27"/>
  <c r="F27"/>
  <c r="E27"/>
  <c r="D27"/>
  <c r="C27"/>
  <c r="B27"/>
  <c r="A27"/>
  <c r="R26"/>
  <c r="C26"/>
  <c r="A26"/>
  <c r="AU25"/>
  <c r="AT25"/>
  <c r="AS25"/>
  <c r="AR25"/>
  <c r="AQ25"/>
  <c r="AP25"/>
  <c r="AO25"/>
  <c r="AN25"/>
  <c r="AM25"/>
  <c r="AL25"/>
  <c r="AK25"/>
  <c r="AJ25"/>
  <c r="AI25"/>
  <c r="AH25"/>
  <c r="AG25"/>
  <c r="AF25"/>
  <c r="AE25"/>
  <c r="AD25"/>
  <c r="AC25"/>
  <c r="AB25"/>
  <c r="AA25"/>
  <c r="Z25"/>
  <c r="Y25"/>
  <c r="X25"/>
  <c r="W25"/>
  <c r="V25"/>
  <c r="U25"/>
  <c r="T25"/>
  <c r="P25"/>
  <c r="M25"/>
  <c r="L25"/>
  <c r="K25"/>
  <c r="J25"/>
  <c r="I25"/>
  <c r="H25"/>
  <c r="G25"/>
  <c r="F25"/>
  <c r="E25"/>
  <c r="D25"/>
  <c r="C25"/>
  <c r="B25"/>
  <c r="A25"/>
  <c r="AU24"/>
  <c r="AT24"/>
  <c r="AS24"/>
  <c r="AR24"/>
  <c r="AQ24"/>
  <c r="AP24"/>
  <c r="AO24"/>
  <c r="AN24"/>
  <c r="AM24"/>
  <c r="AL24"/>
  <c r="AK24"/>
  <c r="AJ24"/>
  <c r="AI24"/>
  <c r="AH24"/>
  <c r="AG24"/>
  <c r="AF24"/>
  <c r="AE24"/>
  <c r="AD24"/>
  <c r="AC24"/>
  <c r="AB24"/>
  <c r="AA24"/>
  <c r="Z24"/>
  <c r="Y24"/>
  <c r="X24"/>
  <c r="W24"/>
  <c r="V24"/>
  <c r="U24"/>
  <c r="T24"/>
  <c r="P24"/>
  <c r="M24"/>
  <c r="L24"/>
  <c r="K24"/>
  <c r="J24"/>
  <c r="I24"/>
  <c r="H24"/>
  <c r="G24"/>
  <c r="F24"/>
  <c r="E24"/>
  <c r="D24"/>
  <c r="C24"/>
  <c r="B24"/>
  <c r="A24"/>
  <c r="AU23"/>
  <c r="AT23"/>
  <c r="AS23"/>
  <c r="AR23"/>
  <c r="AQ23"/>
  <c r="AP23"/>
  <c r="AO23"/>
  <c r="AN23"/>
  <c r="AM23"/>
  <c r="AL23"/>
  <c r="AK23"/>
  <c r="AJ23"/>
  <c r="AI23"/>
  <c r="AH23"/>
  <c r="AG23"/>
  <c r="AF23"/>
  <c r="AE23"/>
  <c r="AD23"/>
  <c r="AC23"/>
  <c r="AB23"/>
  <c r="AA23"/>
  <c r="Z23"/>
  <c r="Y23"/>
  <c r="X23"/>
  <c r="W23"/>
  <c r="V23"/>
  <c r="U23"/>
  <c r="T23"/>
  <c r="P23"/>
  <c r="O23"/>
  <c r="N23"/>
  <c r="M23"/>
  <c r="L23"/>
  <c r="K23"/>
  <c r="J23"/>
  <c r="I23"/>
  <c r="H23"/>
  <c r="G23"/>
  <c r="F23"/>
  <c r="E23"/>
  <c r="D23"/>
  <c r="C23"/>
  <c r="B23"/>
  <c r="A23"/>
  <c r="AU22"/>
  <c r="AT22"/>
  <c r="AS22"/>
  <c r="AR22"/>
  <c r="AQ22"/>
  <c r="AP22"/>
  <c r="AO22"/>
  <c r="AN22"/>
  <c r="AM22"/>
  <c r="AL22"/>
  <c r="AK22"/>
  <c r="AJ22"/>
  <c r="AI22"/>
  <c r="AH22"/>
  <c r="AG22"/>
  <c r="AF22"/>
  <c r="AE22"/>
  <c r="AD22"/>
  <c r="AC22"/>
  <c r="AB22"/>
  <c r="AA22"/>
  <c r="Z22"/>
  <c r="Y22"/>
  <c r="X22"/>
  <c r="W22"/>
  <c r="V22"/>
  <c r="U22"/>
  <c r="T22"/>
  <c r="P22"/>
  <c r="O22"/>
  <c r="N22"/>
  <c r="M22"/>
  <c r="L22"/>
  <c r="K22"/>
  <c r="J22"/>
  <c r="I22"/>
  <c r="H22"/>
  <c r="G22"/>
  <c r="F22"/>
  <c r="E22"/>
  <c r="D22"/>
  <c r="C22"/>
  <c r="B22"/>
  <c r="A22"/>
  <c r="AU21"/>
  <c r="AT21"/>
  <c r="AS21"/>
  <c r="AR21"/>
  <c r="AQ21"/>
  <c r="AP21"/>
  <c r="AO21"/>
  <c r="AN21"/>
  <c r="AM21"/>
  <c r="AL21"/>
  <c r="AK21"/>
  <c r="AJ21"/>
  <c r="AI21"/>
  <c r="AH21"/>
  <c r="AG21"/>
  <c r="AF21"/>
  <c r="AE21"/>
  <c r="AD21"/>
  <c r="AC21"/>
  <c r="AB21"/>
  <c r="AA21"/>
  <c r="Z21"/>
  <c r="Y21"/>
  <c r="X21"/>
  <c r="W21"/>
  <c r="V21"/>
  <c r="U21"/>
  <c r="T21"/>
  <c r="P21"/>
  <c r="O21"/>
  <c r="N21"/>
  <c r="M21"/>
  <c r="L21"/>
  <c r="K21"/>
  <c r="J21"/>
  <c r="I21"/>
  <c r="H21"/>
  <c r="G21"/>
  <c r="F21"/>
  <c r="E21"/>
  <c r="D21"/>
  <c r="C21"/>
  <c r="B21"/>
  <c r="A21"/>
  <c r="R20"/>
  <c r="C20"/>
  <c r="B20"/>
  <c r="A20"/>
  <c r="AU19"/>
  <c r="AT19"/>
  <c r="AS19"/>
  <c r="AR19"/>
  <c r="AQ19"/>
  <c r="AP19"/>
  <c r="AO19"/>
  <c r="AN19"/>
  <c r="AM19"/>
  <c r="AL19"/>
  <c r="AK19"/>
  <c r="AJ19"/>
  <c r="AI19"/>
  <c r="AH19"/>
  <c r="AG19"/>
  <c r="AF19"/>
  <c r="AE19"/>
  <c r="AD19"/>
  <c r="AC19"/>
  <c r="AB19"/>
  <c r="AA19"/>
  <c r="Z19"/>
  <c r="Y19"/>
  <c r="X19"/>
  <c r="W19"/>
  <c r="V19"/>
  <c r="U19"/>
  <c r="T19"/>
  <c r="P19"/>
  <c r="O19"/>
  <c r="N19"/>
  <c r="M19"/>
  <c r="L19"/>
  <c r="K19"/>
  <c r="J19"/>
  <c r="I19"/>
  <c r="H19"/>
  <c r="G19"/>
  <c r="F19"/>
  <c r="E19"/>
  <c r="D19"/>
  <c r="C19"/>
  <c r="B19"/>
  <c r="A19"/>
  <c r="AU18"/>
  <c r="AT18"/>
  <c r="AS18"/>
  <c r="AR18"/>
  <c r="AQ18"/>
  <c r="AP18"/>
  <c r="AO18"/>
  <c r="AN18"/>
  <c r="AM18"/>
  <c r="AL18"/>
  <c r="AK18"/>
  <c r="AJ18"/>
  <c r="AI18"/>
  <c r="AH18"/>
  <c r="AG18"/>
  <c r="AF18"/>
  <c r="AE18"/>
  <c r="AD18"/>
  <c r="AC18"/>
  <c r="AB18"/>
  <c r="AA18"/>
  <c r="Z18"/>
  <c r="Y18"/>
  <c r="X18"/>
  <c r="W18"/>
  <c r="V18"/>
  <c r="U18"/>
  <c r="T18"/>
  <c r="P18"/>
  <c r="O18"/>
  <c r="N18"/>
  <c r="M18"/>
  <c r="L18"/>
  <c r="K18"/>
  <c r="J18"/>
  <c r="I18"/>
  <c r="H18"/>
  <c r="G18"/>
  <c r="F18"/>
  <c r="E18"/>
  <c r="D18"/>
  <c r="C18"/>
  <c r="B18"/>
  <c r="A18"/>
  <c r="AU17"/>
  <c r="AT17"/>
  <c r="AS17"/>
  <c r="AR17"/>
  <c r="AQ17"/>
  <c r="AP17"/>
  <c r="AO17"/>
  <c r="AN17"/>
  <c r="AM17"/>
  <c r="AL17"/>
  <c r="AK17"/>
  <c r="AJ17"/>
  <c r="AI17"/>
  <c r="AH17"/>
  <c r="AG17"/>
  <c r="AF17"/>
  <c r="AE17"/>
  <c r="AD17"/>
  <c r="AC17"/>
  <c r="AB17"/>
  <c r="AA17"/>
  <c r="Z17"/>
  <c r="Y17"/>
  <c r="X17"/>
  <c r="W17"/>
  <c r="V17"/>
  <c r="U17"/>
  <c r="T17"/>
  <c r="P17"/>
  <c r="O17"/>
  <c r="N17"/>
  <c r="M17"/>
  <c r="L17"/>
  <c r="K17"/>
  <c r="J17"/>
  <c r="I17"/>
  <c r="H17"/>
  <c r="G17"/>
  <c r="F17"/>
  <c r="E17"/>
  <c r="D17"/>
  <c r="C17"/>
  <c r="B17"/>
  <c r="A17"/>
  <c r="AU16"/>
  <c r="AT16"/>
  <c r="AS16"/>
  <c r="AR16"/>
  <c r="AQ16"/>
  <c r="AP16"/>
  <c r="AO16"/>
  <c r="AN16"/>
  <c r="AM16"/>
  <c r="AL16"/>
  <c r="AK16"/>
  <c r="AJ16"/>
  <c r="AI16"/>
  <c r="AH16"/>
  <c r="AG16"/>
  <c r="AF16"/>
  <c r="AE16"/>
  <c r="AD16"/>
  <c r="AC16"/>
  <c r="AB16"/>
  <c r="AA16"/>
  <c r="Z16"/>
  <c r="Y16"/>
  <c r="X16"/>
  <c r="W16"/>
  <c r="V16"/>
  <c r="U16"/>
  <c r="T16"/>
  <c r="P16"/>
  <c r="O16"/>
  <c r="N16"/>
  <c r="M16"/>
  <c r="L16"/>
  <c r="K16"/>
  <c r="J16"/>
  <c r="I16"/>
  <c r="H16"/>
  <c r="G16"/>
  <c r="F16"/>
  <c r="E16"/>
  <c r="D16"/>
  <c r="C16"/>
  <c r="B16"/>
  <c r="A16"/>
  <c r="AU15"/>
  <c r="AT15"/>
  <c r="AS15"/>
  <c r="AR15"/>
  <c r="AQ15"/>
  <c r="AP15"/>
  <c r="AO15"/>
  <c r="AN15"/>
  <c r="AM15"/>
  <c r="AL15"/>
  <c r="AK15"/>
  <c r="AJ15"/>
  <c r="AI15"/>
  <c r="AH15"/>
  <c r="AG15"/>
  <c r="AF15"/>
  <c r="AE15"/>
  <c r="AD15"/>
  <c r="AC15"/>
  <c r="AB15"/>
  <c r="AA15"/>
  <c r="Z15"/>
  <c r="Y15"/>
  <c r="X15"/>
  <c r="W15"/>
  <c r="V15"/>
  <c r="U15"/>
  <c r="T15"/>
  <c r="P15"/>
  <c r="O15"/>
  <c r="N15"/>
  <c r="M15"/>
  <c r="L15"/>
  <c r="K15"/>
  <c r="J15"/>
  <c r="I15"/>
  <c r="H15"/>
  <c r="G15"/>
  <c r="F15"/>
  <c r="E15"/>
  <c r="D15"/>
  <c r="C15"/>
  <c r="B15"/>
  <c r="A15"/>
  <c r="AU14"/>
  <c r="AT14"/>
  <c r="AS14"/>
  <c r="AR14"/>
  <c r="AQ14"/>
  <c r="AP14"/>
  <c r="AO14"/>
  <c r="AN14"/>
  <c r="AM14"/>
  <c r="AL14"/>
  <c r="AK14"/>
  <c r="AJ14"/>
  <c r="AI14"/>
  <c r="AH14"/>
  <c r="AG14"/>
  <c r="AF14"/>
  <c r="AE14"/>
  <c r="AD14"/>
  <c r="AC14"/>
  <c r="AB14"/>
  <c r="AA14"/>
  <c r="Z14"/>
  <c r="Y14"/>
  <c r="X14"/>
  <c r="W14"/>
  <c r="V14"/>
  <c r="U14"/>
  <c r="T14"/>
  <c r="P14"/>
  <c r="O14"/>
  <c r="N14"/>
  <c r="M14"/>
  <c r="L14"/>
  <c r="K14"/>
  <c r="J14"/>
  <c r="I14"/>
  <c r="H14"/>
  <c r="G14"/>
  <c r="F14"/>
  <c r="E14"/>
  <c r="D14"/>
  <c r="C14"/>
  <c r="B14"/>
  <c r="A14"/>
  <c r="AU13"/>
  <c r="AT13"/>
  <c r="AS13"/>
  <c r="AR13"/>
  <c r="AQ13"/>
  <c r="AP13"/>
  <c r="AO13"/>
  <c r="AN13"/>
  <c r="AM13"/>
  <c r="AL13"/>
  <c r="AK13"/>
  <c r="AJ13"/>
  <c r="AI13"/>
  <c r="AH13"/>
  <c r="AG13"/>
  <c r="AF13"/>
  <c r="AE13"/>
  <c r="AD13"/>
  <c r="AC13"/>
  <c r="AB13"/>
  <c r="AA13"/>
  <c r="Z13"/>
  <c r="Y13"/>
  <c r="X13"/>
  <c r="W13"/>
  <c r="V13"/>
  <c r="U13"/>
  <c r="T13"/>
  <c r="P13"/>
  <c r="O13"/>
  <c r="N13"/>
  <c r="M13"/>
  <c r="L13"/>
  <c r="K13"/>
  <c r="J13"/>
  <c r="I13"/>
  <c r="H13"/>
  <c r="G13"/>
  <c r="F13"/>
  <c r="E13"/>
  <c r="D13"/>
  <c r="C13"/>
  <c r="B13"/>
  <c r="A13"/>
  <c r="AU12"/>
  <c r="AT12"/>
  <c r="AS12"/>
  <c r="AR12"/>
  <c r="AQ12"/>
  <c r="AP12"/>
  <c r="AO12"/>
  <c r="AN12"/>
  <c r="AM12"/>
  <c r="AL12"/>
  <c r="AK12"/>
  <c r="AJ12"/>
  <c r="AI12"/>
  <c r="AH12"/>
  <c r="AG12"/>
  <c r="AF12"/>
  <c r="AE12"/>
  <c r="AD12"/>
  <c r="AC12"/>
  <c r="AB12"/>
  <c r="AA12"/>
  <c r="Z12"/>
  <c r="Y12"/>
  <c r="X12"/>
  <c r="W12"/>
  <c r="V12"/>
  <c r="U12"/>
  <c r="T12"/>
  <c r="P12"/>
  <c r="O12"/>
  <c r="N12"/>
  <c r="M12"/>
  <c r="L12"/>
  <c r="K12"/>
  <c r="J12"/>
  <c r="I12"/>
  <c r="H12"/>
  <c r="G12"/>
  <c r="F12"/>
  <c r="E12"/>
  <c r="D12"/>
  <c r="C12"/>
  <c r="B12"/>
  <c r="A12"/>
  <c r="AU11"/>
  <c r="AT11"/>
  <c r="AS11"/>
  <c r="AR11"/>
  <c r="AQ11"/>
  <c r="AP11"/>
  <c r="AO11"/>
  <c r="AN11"/>
  <c r="AM11"/>
  <c r="AL11"/>
  <c r="AK11"/>
  <c r="AJ11"/>
  <c r="AI11"/>
  <c r="AH11"/>
  <c r="AG11"/>
  <c r="AF11"/>
  <c r="AE11"/>
  <c r="AD11"/>
  <c r="AC11"/>
  <c r="AB11"/>
  <c r="AA11"/>
  <c r="Z11"/>
  <c r="Y11"/>
  <c r="X11"/>
  <c r="W11"/>
  <c r="V11"/>
  <c r="U11"/>
  <c r="T11"/>
  <c r="P11"/>
  <c r="O11"/>
  <c r="N11"/>
  <c r="M11"/>
  <c r="L11"/>
  <c r="K11"/>
  <c r="J11"/>
  <c r="I11"/>
  <c r="H11"/>
  <c r="G11"/>
  <c r="F11"/>
  <c r="E11"/>
  <c r="D11"/>
  <c r="C11"/>
  <c r="B11"/>
  <c r="A11"/>
  <c r="AU10"/>
  <c r="AT10"/>
  <c r="AS10"/>
  <c r="AR10"/>
  <c r="AQ10"/>
  <c r="AP10"/>
  <c r="AO10"/>
  <c r="AN10"/>
  <c r="AM10"/>
  <c r="AL10"/>
  <c r="AK10"/>
  <c r="AJ10"/>
  <c r="AI10"/>
  <c r="AH10"/>
  <c r="AG10"/>
  <c r="AF10"/>
  <c r="AE10"/>
  <c r="AD10"/>
  <c r="AC10"/>
  <c r="AB10"/>
  <c r="AA10"/>
  <c r="Z10"/>
  <c r="Y10"/>
  <c r="X10"/>
  <c r="W10"/>
  <c r="V10"/>
  <c r="U10"/>
  <c r="T10"/>
  <c r="P10"/>
  <c r="O10"/>
  <c r="N10"/>
  <c r="M10"/>
  <c r="L10"/>
  <c r="K10"/>
  <c r="J10"/>
  <c r="I10"/>
  <c r="H10"/>
  <c r="G10"/>
  <c r="F10"/>
  <c r="E10"/>
  <c r="D10"/>
  <c r="C10"/>
  <c r="B10"/>
  <c r="A10"/>
  <c r="AU9"/>
  <c r="AT9"/>
  <c r="AS9"/>
  <c r="AR9"/>
  <c r="AQ9"/>
  <c r="AP9"/>
  <c r="AO9"/>
  <c r="AN9"/>
  <c r="AM9"/>
  <c r="AL9"/>
  <c r="AK9"/>
  <c r="AJ9"/>
  <c r="AI9"/>
  <c r="AH9"/>
  <c r="AG9"/>
  <c r="AF9"/>
  <c r="AE9"/>
  <c r="AD9"/>
  <c r="AC9"/>
  <c r="AB9"/>
  <c r="AA9"/>
  <c r="Z9"/>
  <c r="Y9"/>
  <c r="X9"/>
  <c r="W9"/>
  <c r="V9"/>
  <c r="U9"/>
  <c r="T9"/>
  <c r="P9"/>
  <c r="O9"/>
  <c r="N9"/>
  <c r="M9"/>
  <c r="L9"/>
  <c r="K9"/>
  <c r="J9"/>
  <c r="I9"/>
  <c r="H9"/>
  <c r="G9"/>
  <c r="F9"/>
  <c r="E9"/>
  <c r="D9"/>
  <c r="C9"/>
  <c r="B9"/>
  <c r="A9"/>
  <c r="AU8"/>
  <c r="AT8"/>
  <c r="AS8"/>
  <c r="AR8"/>
  <c r="AQ8"/>
  <c r="AP8"/>
  <c r="AO8"/>
  <c r="AN8"/>
  <c r="AM8"/>
  <c r="AL8"/>
  <c r="AK8"/>
  <c r="AJ8"/>
  <c r="AI8"/>
  <c r="AH8"/>
  <c r="AG8"/>
  <c r="AF8"/>
  <c r="AE8"/>
  <c r="AD8"/>
  <c r="AC8"/>
  <c r="AB8"/>
  <c r="AA8"/>
  <c r="Z8"/>
  <c r="Y8"/>
  <c r="X8"/>
  <c r="W8"/>
  <c r="V8"/>
  <c r="U8"/>
  <c r="T8"/>
  <c r="P8"/>
  <c r="O8"/>
  <c r="N8"/>
  <c r="M8"/>
  <c r="L8"/>
  <c r="K8"/>
  <c r="J8"/>
  <c r="I8"/>
  <c r="H8"/>
  <c r="G8"/>
  <c r="F8"/>
  <c r="E8"/>
  <c r="D8"/>
  <c r="C8"/>
  <c r="B8"/>
  <c r="A8"/>
  <c r="R7"/>
  <c r="O7"/>
  <c r="C7"/>
  <c r="B7"/>
  <c r="A7"/>
  <c r="R6"/>
  <c r="C3"/>
  <c r="F2"/>
  <c r="C2"/>
  <c r="A2"/>
  <c r="AU274" i="66"/>
  <c r="AT274"/>
  <c r="AS274"/>
  <c r="AR274"/>
  <c r="AP274"/>
  <c r="AL274"/>
  <c r="AH274"/>
  <c r="AD274"/>
  <c r="Z274"/>
  <c r="V274"/>
  <c r="U274"/>
  <c r="T274"/>
  <c r="N274"/>
  <c r="M274"/>
  <c r="L274"/>
  <c r="K274"/>
  <c r="AU273"/>
  <c r="AT273"/>
  <c r="AS273"/>
  <c r="AR273"/>
  <c r="AP273"/>
  <c r="AL273"/>
  <c r="AH273"/>
  <c r="AD273"/>
  <c r="Z273"/>
  <c r="V273"/>
  <c r="U273"/>
  <c r="T273"/>
  <c r="Q273"/>
  <c r="N273"/>
  <c r="M273"/>
  <c r="K273"/>
  <c r="AU272"/>
  <c r="AT272"/>
  <c r="AS272"/>
  <c r="AR272"/>
  <c r="AP272"/>
  <c r="AL272"/>
  <c r="AH272"/>
  <c r="AD272"/>
  <c r="Z272"/>
  <c r="V272"/>
  <c r="U272"/>
  <c r="T272"/>
  <c r="N272"/>
  <c r="M272"/>
  <c r="L272"/>
  <c r="K272"/>
  <c r="AU271"/>
  <c r="AT271"/>
  <c r="AS271"/>
  <c r="AR271"/>
  <c r="AP271"/>
  <c r="AL271"/>
  <c r="AH271"/>
  <c r="AD271"/>
  <c r="Z271"/>
  <c r="V271"/>
  <c r="U271"/>
  <c r="T271"/>
  <c r="N271"/>
  <c r="M271"/>
  <c r="L271"/>
  <c r="K271"/>
  <c r="AU270"/>
  <c r="AT270"/>
  <c r="AS270"/>
  <c r="AR270"/>
  <c r="AP270"/>
  <c r="AL270"/>
  <c r="AH270"/>
  <c r="AD270"/>
  <c r="Z270"/>
  <c r="V270"/>
  <c r="U270"/>
  <c r="T270"/>
  <c r="Q270"/>
  <c r="N270"/>
  <c r="M270"/>
  <c r="K270"/>
  <c r="AU269"/>
  <c r="AT269"/>
  <c r="AS269"/>
  <c r="AR269"/>
  <c r="AP269"/>
  <c r="AL269"/>
  <c r="AH269"/>
  <c r="AD269"/>
  <c r="Z269"/>
  <c r="V269"/>
  <c r="U269"/>
  <c r="T269"/>
  <c r="N269"/>
  <c r="M269"/>
  <c r="L269"/>
  <c r="K269"/>
  <c r="AU268"/>
  <c r="AT268"/>
  <c r="AS268"/>
  <c r="AR268"/>
  <c r="AP268"/>
  <c r="AL268"/>
  <c r="AH268"/>
  <c r="AD268"/>
  <c r="Z268"/>
  <c r="V268"/>
  <c r="U268"/>
  <c r="T268"/>
  <c r="N268"/>
  <c r="M268"/>
  <c r="L268"/>
  <c r="K268"/>
  <c r="AU267"/>
  <c r="AT267"/>
  <c r="AS267"/>
  <c r="AR267"/>
  <c r="AP267"/>
  <c r="AL267"/>
  <c r="AH267"/>
  <c r="AD267"/>
  <c r="Z267"/>
  <c r="V267"/>
  <c r="U267"/>
  <c r="T267"/>
  <c r="N267"/>
  <c r="M267"/>
  <c r="L267"/>
  <c r="K267"/>
  <c r="AU266"/>
  <c r="AT266"/>
  <c r="AS266"/>
  <c r="AR266"/>
  <c r="AP266"/>
  <c r="AL266"/>
  <c r="AH266"/>
  <c r="AD266"/>
  <c r="Z266"/>
  <c r="V266"/>
  <c r="U266"/>
  <c r="T266"/>
  <c r="N266"/>
  <c r="M266"/>
  <c r="L266"/>
  <c r="K266"/>
  <c r="AU265"/>
  <c r="AT265"/>
  <c r="AS265"/>
  <c r="AR265"/>
  <c r="AP265"/>
  <c r="AL265"/>
  <c r="AH265"/>
  <c r="AD265"/>
  <c r="Z265"/>
  <c r="V265"/>
  <c r="U265"/>
  <c r="T265"/>
  <c r="Q265"/>
  <c r="N265"/>
  <c r="M265"/>
  <c r="K265"/>
  <c r="AU264"/>
  <c r="AT264"/>
  <c r="AS264"/>
  <c r="AR264"/>
  <c r="AP264"/>
  <c r="AL264"/>
  <c r="AH264"/>
  <c r="AD264"/>
  <c r="Z264"/>
  <c r="V264"/>
  <c r="U264"/>
  <c r="T264"/>
  <c r="M264"/>
  <c r="K264"/>
  <c r="AU263"/>
  <c r="AT263"/>
  <c r="AS263"/>
  <c r="AR263"/>
  <c r="AP263"/>
  <c r="AL263"/>
  <c r="AH263"/>
  <c r="AD263"/>
  <c r="Z263"/>
  <c r="V263"/>
  <c r="U263"/>
  <c r="T263"/>
  <c r="M263"/>
  <c r="K263"/>
  <c r="AU262"/>
  <c r="AT262"/>
  <c r="AS262"/>
  <c r="AR262"/>
  <c r="AP262"/>
  <c r="AL262"/>
  <c r="AH262"/>
  <c r="AD262"/>
  <c r="Z262"/>
  <c r="V262"/>
  <c r="U262"/>
  <c r="T262"/>
  <c r="M262"/>
  <c r="K262"/>
  <c r="AU261"/>
  <c r="AT261"/>
  <c r="AS261"/>
  <c r="AR261"/>
  <c r="AP261"/>
  <c r="AL261"/>
  <c r="AH261"/>
  <c r="AD261"/>
  <c r="Z261"/>
  <c r="V261"/>
  <c r="U261"/>
  <c r="T261"/>
  <c r="M261"/>
  <c r="K261"/>
  <c r="AU260"/>
  <c r="AT260"/>
  <c r="AS260"/>
  <c r="AR260"/>
  <c r="AP260"/>
  <c r="AL260"/>
  <c r="AH260"/>
  <c r="AD260"/>
  <c r="Z260"/>
  <c r="V260"/>
  <c r="U260"/>
  <c r="T260"/>
  <c r="M260"/>
  <c r="K260"/>
  <c r="AU259"/>
  <c r="AT259"/>
  <c r="AS259"/>
  <c r="AR259"/>
  <c r="AP259"/>
  <c r="AL259"/>
  <c r="AH259"/>
  <c r="AD259"/>
  <c r="Z259"/>
  <c r="V259"/>
  <c r="U259"/>
  <c r="T259"/>
  <c r="M259"/>
  <c r="K259"/>
  <c r="AU258"/>
  <c r="AT258"/>
  <c r="AS258"/>
  <c r="AR258"/>
  <c r="AP258"/>
  <c r="AL258"/>
  <c r="AH258"/>
  <c r="AD258"/>
  <c r="Z258"/>
  <c r="V258"/>
  <c r="U258"/>
  <c r="T258"/>
  <c r="M258"/>
  <c r="K258"/>
  <c r="AU257"/>
  <c r="AT257"/>
  <c r="AS257"/>
  <c r="AR257"/>
  <c r="AP257"/>
  <c r="AL257"/>
  <c r="AH257"/>
  <c r="AD257"/>
  <c r="Z257"/>
  <c r="V257"/>
  <c r="U257"/>
  <c r="T257"/>
  <c r="Q257"/>
  <c r="N257"/>
  <c r="M257"/>
  <c r="K257"/>
  <c r="AU256"/>
  <c r="AT256"/>
  <c r="AS256"/>
  <c r="AR256"/>
  <c r="AP256"/>
  <c r="AL256"/>
  <c r="AH256"/>
  <c r="AD256"/>
  <c r="Z256"/>
  <c r="V256"/>
  <c r="U256"/>
  <c r="T256"/>
  <c r="M256"/>
  <c r="K256"/>
  <c r="AU255"/>
  <c r="AT255"/>
  <c r="AS255"/>
  <c r="AR255"/>
  <c r="AP255"/>
  <c r="AL255"/>
  <c r="AH255"/>
  <c r="AD255"/>
  <c r="Z255"/>
  <c r="V255"/>
  <c r="U255"/>
  <c r="T255"/>
  <c r="M255"/>
  <c r="K255"/>
  <c r="AU254"/>
  <c r="AT254"/>
  <c r="AS254"/>
  <c r="AR254"/>
  <c r="AP254"/>
  <c r="AL254"/>
  <c r="AH254"/>
  <c r="AD254"/>
  <c r="Z254"/>
  <c r="V254"/>
  <c r="U254"/>
  <c r="T254"/>
  <c r="N254"/>
  <c r="M254"/>
  <c r="L254"/>
  <c r="K254"/>
  <c r="AU253"/>
  <c r="AT253"/>
  <c r="AS253"/>
  <c r="AR253"/>
  <c r="AP253"/>
  <c r="AL253"/>
  <c r="AH253"/>
  <c r="AD253"/>
  <c r="Z253"/>
  <c r="V253"/>
  <c r="U253"/>
  <c r="T253"/>
  <c r="N253"/>
  <c r="M253"/>
  <c r="L253"/>
  <c r="K253"/>
  <c r="AU252"/>
  <c r="AT252"/>
  <c r="AS252"/>
  <c r="AR252"/>
  <c r="AP252"/>
  <c r="AL252"/>
  <c r="AH252"/>
  <c r="AD252"/>
  <c r="Z252"/>
  <c r="V252"/>
  <c r="U252"/>
  <c r="T252"/>
  <c r="N252"/>
  <c r="M252"/>
  <c r="L252"/>
  <c r="K252"/>
  <c r="AU251"/>
  <c r="AT251"/>
  <c r="AS251"/>
  <c r="AR251"/>
  <c r="AP251"/>
  <c r="AL251"/>
  <c r="AH251"/>
  <c r="AD251"/>
  <c r="Z251"/>
  <c r="V251"/>
  <c r="U251"/>
  <c r="T251"/>
  <c r="Q251"/>
  <c r="N251"/>
  <c r="M251"/>
  <c r="L251"/>
  <c r="K251"/>
  <c r="AU250"/>
  <c r="AT250"/>
  <c r="AS250"/>
  <c r="AR250"/>
  <c r="AP250"/>
  <c r="AL250"/>
  <c r="AH250"/>
  <c r="AD250"/>
  <c r="Z250"/>
  <c r="V250"/>
  <c r="U250"/>
  <c r="T250"/>
  <c r="Q250"/>
  <c r="N250"/>
  <c r="M250"/>
  <c r="K250"/>
  <c r="AU249"/>
  <c r="AT249"/>
  <c r="AS249"/>
  <c r="AR249"/>
  <c r="AP249"/>
  <c r="AL249"/>
  <c r="AH249"/>
  <c r="AD249"/>
  <c r="Z249"/>
  <c r="V249"/>
  <c r="U249"/>
  <c r="T249"/>
  <c r="N249"/>
  <c r="M249"/>
  <c r="L249"/>
  <c r="K249"/>
  <c r="AU248"/>
  <c r="AT248"/>
  <c r="AS248"/>
  <c r="AR248"/>
  <c r="AP248"/>
  <c r="AL248"/>
  <c r="AH248"/>
  <c r="AD248"/>
  <c r="Z248"/>
  <c r="V248"/>
  <c r="U248"/>
  <c r="T248"/>
  <c r="M248"/>
  <c r="K248"/>
  <c r="AU247"/>
  <c r="AT247"/>
  <c r="AS247"/>
  <c r="AR247"/>
  <c r="AP247"/>
  <c r="AL247"/>
  <c r="AH247"/>
  <c r="AD247"/>
  <c r="Z247"/>
  <c r="V247"/>
  <c r="U247"/>
  <c r="T247"/>
  <c r="M247"/>
  <c r="K247"/>
  <c r="AU246"/>
  <c r="AT246"/>
  <c r="AS246"/>
  <c r="AR246"/>
  <c r="AP246"/>
  <c r="AL246"/>
  <c r="AH246"/>
  <c r="AD246"/>
  <c r="Z246"/>
  <c r="V246"/>
  <c r="U246"/>
  <c r="T246"/>
  <c r="N246"/>
  <c r="M246"/>
  <c r="L246"/>
  <c r="K246"/>
  <c r="AU245"/>
  <c r="AT245"/>
  <c r="AS245"/>
  <c r="AR245"/>
  <c r="AP245"/>
  <c r="AL245"/>
  <c r="AH245"/>
  <c r="AD245"/>
  <c r="Z245"/>
  <c r="V245"/>
  <c r="U245"/>
  <c r="T245"/>
  <c r="Q245"/>
  <c r="N245"/>
  <c r="M245"/>
  <c r="K245"/>
  <c r="AU244"/>
  <c r="AT244"/>
  <c r="AS244"/>
  <c r="AR244"/>
  <c r="AP244"/>
  <c r="AL244"/>
  <c r="AH244"/>
  <c r="AD244"/>
  <c r="Z244"/>
  <c r="V244"/>
  <c r="U244"/>
  <c r="T244"/>
  <c r="N244"/>
  <c r="M244"/>
  <c r="L244"/>
  <c r="K244"/>
  <c r="AU243"/>
  <c r="AT243"/>
  <c r="AS243"/>
  <c r="AR243"/>
  <c r="AP243"/>
  <c r="AL243"/>
  <c r="AH243"/>
  <c r="AD243"/>
  <c r="Z243"/>
  <c r="V243"/>
  <c r="U243"/>
  <c r="T243"/>
  <c r="N243"/>
  <c r="M243"/>
  <c r="L243"/>
  <c r="K243"/>
  <c r="AU242"/>
  <c r="AT242"/>
  <c r="AS242"/>
  <c r="AR242"/>
  <c r="AP242"/>
  <c r="AL242"/>
  <c r="AH242"/>
  <c r="AD242"/>
  <c r="Z242"/>
  <c r="V242"/>
  <c r="U242"/>
  <c r="T242"/>
  <c r="M242"/>
  <c r="K242"/>
  <c r="AU241"/>
  <c r="AT241"/>
  <c r="AS241"/>
  <c r="AR241"/>
  <c r="AP241"/>
  <c r="AL241"/>
  <c r="AH241"/>
  <c r="AD241"/>
  <c r="Z241"/>
  <c r="V241"/>
  <c r="U241"/>
  <c r="T241"/>
  <c r="M241"/>
  <c r="K241"/>
  <c r="AU240"/>
  <c r="AT240"/>
  <c r="AS240"/>
  <c r="AR240"/>
  <c r="AP240"/>
  <c r="AL240"/>
  <c r="AH240"/>
  <c r="AD240"/>
  <c r="Z240"/>
  <c r="V240"/>
  <c r="U240"/>
  <c r="T240"/>
  <c r="N240"/>
  <c r="M240"/>
  <c r="L240"/>
  <c r="K240"/>
  <c r="AU239"/>
  <c r="AT239"/>
  <c r="AS239"/>
  <c r="AR239"/>
  <c r="AP239"/>
  <c r="AL239"/>
  <c r="AH239"/>
  <c r="AD239"/>
  <c r="Z239"/>
  <c r="V239"/>
  <c r="U239"/>
  <c r="T239"/>
  <c r="Q239"/>
  <c r="N239"/>
  <c r="M239"/>
  <c r="K239"/>
  <c r="AU238"/>
  <c r="AT238"/>
  <c r="AS238"/>
  <c r="AR238"/>
  <c r="AP238"/>
  <c r="AL238"/>
  <c r="AH238"/>
  <c r="AD238"/>
  <c r="Z238"/>
  <c r="V238"/>
  <c r="U238"/>
  <c r="T238"/>
  <c r="N238"/>
  <c r="M238"/>
  <c r="L238"/>
  <c r="K238"/>
  <c r="AU237"/>
  <c r="AT237"/>
  <c r="AS237"/>
  <c r="AR237"/>
  <c r="AP237"/>
  <c r="AL237"/>
  <c r="AH237"/>
  <c r="AD237"/>
  <c r="Z237"/>
  <c r="V237"/>
  <c r="U237"/>
  <c r="T237"/>
  <c r="N237"/>
  <c r="M237"/>
  <c r="L237"/>
  <c r="K237"/>
  <c r="AU236"/>
  <c r="AT236"/>
  <c r="AS236"/>
  <c r="AR236"/>
  <c r="AP236"/>
  <c r="AL236"/>
  <c r="AH236"/>
  <c r="AD236"/>
  <c r="Z236"/>
  <c r="V236"/>
  <c r="U236"/>
  <c r="T236"/>
  <c r="N236"/>
  <c r="M236"/>
  <c r="L236"/>
  <c r="K236"/>
  <c r="AU235"/>
  <c r="AT235"/>
  <c r="AS235"/>
  <c r="AR235"/>
  <c r="AP235"/>
  <c r="AL235"/>
  <c r="AH235"/>
  <c r="AD235"/>
  <c r="Z235"/>
  <c r="V235"/>
  <c r="U235"/>
  <c r="T235"/>
  <c r="Q235"/>
  <c r="N235"/>
  <c r="M235"/>
  <c r="K235"/>
  <c r="AU234"/>
  <c r="AT234"/>
  <c r="AS234"/>
  <c r="AR234"/>
  <c r="AP234"/>
  <c r="AL234"/>
  <c r="AH234"/>
  <c r="AD234"/>
  <c r="Z234"/>
  <c r="V234"/>
  <c r="U234"/>
  <c r="T234"/>
  <c r="N234"/>
  <c r="M234"/>
  <c r="L234"/>
  <c r="K234"/>
  <c r="AU233"/>
  <c r="AT233"/>
  <c r="AS233"/>
  <c r="AR233"/>
  <c r="AP233"/>
  <c r="AL233"/>
  <c r="AH233"/>
  <c r="AD233"/>
  <c r="Z233"/>
  <c r="V233"/>
  <c r="U233"/>
  <c r="T233"/>
  <c r="Q233"/>
  <c r="N233"/>
  <c r="M233"/>
  <c r="K233"/>
  <c r="AU232"/>
  <c r="AT232"/>
  <c r="AS232"/>
  <c r="AR232"/>
  <c r="AP232"/>
  <c r="AL232"/>
  <c r="AH232"/>
  <c r="AD232"/>
  <c r="Z232"/>
  <c r="V232"/>
  <c r="U232"/>
  <c r="T232"/>
  <c r="N232"/>
  <c r="M232"/>
  <c r="K232"/>
  <c r="AU231"/>
  <c r="AT231"/>
  <c r="AS231"/>
  <c r="AR231"/>
  <c r="AP231"/>
  <c r="AL231"/>
  <c r="AH231"/>
  <c r="AD231"/>
  <c r="Z231"/>
  <c r="V231"/>
  <c r="U231"/>
  <c r="T231"/>
  <c r="Q231"/>
  <c r="N231"/>
  <c r="M231"/>
  <c r="K231"/>
  <c r="AU230"/>
  <c r="AT230"/>
  <c r="AS230"/>
  <c r="AR230"/>
  <c r="AP230"/>
  <c r="AL230"/>
  <c r="AH230"/>
  <c r="AD230"/>
  <c r="Z230"/>
  <c r="V230"/>
  <c r="U230"/>
  <c r="T230"/>
  <c r="Q230"/>
  <c r="N230"/>
  <c r="M230"/>
  <c r="K230"/>
  <c r="AU229"/>
  <c r="AT229"/>
  <c r="AS229"/>
  <c r="AR229"/>
  <c r="AP229"/>
  <c r="AL229"/>
  <c r="AH229"/>
  <c r="AD229"/>
  <c r="Z229"/>
  <c r="V229"/>
  <c r="U229"/>
  <c r="T229"/>
  <c r="N229"/>
  <c r="M229"/>
  <c r="L229"/>
  <c r="K229"/>
  <c r="AU228"/>
  <c r="AT228"/>
  <c r="AS228"/>
  <c r="AR228"/>
  <c r="AP228"/>
  <c r="AL228"/>
  <c r="AH228"/>
  <c r="AD228"/>
  <c r="Z228"/>
  <c r="V228"/>
  <c r="U228"/>
  <c r="T228"/>
  <c r="N228"/>
  <c r="M228"/>
  <c r="L228"/>
  <c r="K228"/>
  <c r="AU227"/>
  <c r="AT227"/>
  <c r="AS227"/>
  <c r="AR227"/>
  <c r="AP227"/>
  <c r="AL227"/>
  <c r="AH227"/>
  <c r="AD227"/>
  <c r="Z227"/>
  <c r="V227"/>
  <c r="U227"/>
  <c r="T227"/>
  <c r="Q227"/>
  <c r="N227"/>
  <c r="M227"/>
  <c r="K227"/>
  <c r="AU226"/>
  <c r="AT226"/>
  <c r="AS226"/>
  <c r="AR226"/>
  <c r="AP226"/>
  <c r="AL226"/>
  <c r="AH226"/>
  <c r="AD226"/>
  <c r="Z226"/>
  <c r="V226"/>
  <c r="U226"/>
  <c r="T226"/>
  <c r="N226"/>
  <c r="M226"/>
  <c r="L226"/>
  <c r="K226"/>
  <c r="AU225"/>
  <c r="AT225"/>
  <c r="AS225"/>
  <c r="AR225"/>
  <c r="AP225"/>
  <c r="AL225"/>
  <c r="AH225"/>
  <c r="AD225"/>
  <c r="Z225"/>
  <c r="V225"/>
  <c r="U225"/>
  <c r="T225"/>
  <c r="Q225"/>
  <c r="N225"/>
  <c r="M225"/>
  <c r="K225"/>
  <c r="AU224"/>
  <c r="AT224"/>
  <c r="AS224"/>
  <c r="AR224"/>
  <c r="AP224"/>
  <c r="AL224"/>
  <c r="AH224"/>
  <c r="AD224"/>
  <c r="Z224"/>
  <c r="V224"/>
  <c r="U224"/>
  <c r="T224"/>
  <c r="M224"/>
  <c r="K224"/>
  <c r="AU223"/>
  <c r="AT223"/>
  <c r="AS223"/>
  <c r="AR223"/>
  <c r="AP223"/>
  <c r="AL223"/>
  <c r="AH223"/>
  <c r="AD223"/>
  <c r="Z223"/>
  <c r="V223"/>
  <c r="U223"/>
  <c r="T223"/>
  <c r="Q223"/>
  <c r="N223"/>
  <c r="M223"/>
  <c r="K223"/>
  <c r="AU222"/>
  <c r="AT222"/>
  <c r="AS222"/>
  <c r="AR222"/>
  <c r="AP222"/>
  <c r="AL222"/>
  <c r="AH222"/>
  <c r="AD222"/>
  <c r="Z222"/>
  <c r="V222"/>
  <c r="U222"/>
  <c r="T222"/>
  <c r="N222"/>
  <c r="M222"/>
  <c r="K222"/>
  <c r="AU221"/>
  <c r="AT221"/>
  <c r="AS221"/>
  <c r="AR221"/>
  <c r="AP221"/>
  <c r="AL221"/>
  <c r="AH221"/>
  <c r="AD221"/>
  <c r="Z221"/>
  <c r="V221"/>
  <c r="U221"/>
  <c r="T221"/>
  <c r="N221"/>
  <c r="M221"/>
  <c r="L221"/>
  <c r="K221"/>
  <c r="AU220"/>
  <c r="AT220"/>
  <c r="AS220"/>
  <c r="AR220"/>
  <c r="AP220"/>
  <c r="AL220"/>
  <c r="AH220"/>
  <c r="AD220"/>
  <c r="Z220"/>
  <c r="V220"/>
  <c r="U220"/>
  <c r="T220"/>
  <c r="N220"/>
  <c r="M220"/>
  <c r="L220"/>
  <c r="K220"/>
  <c r="AU219"/>
  <c r="AT219"/>
  <c r="AS219"/>
  <c r="AR219"/>
  <c r="AP219"/>
  <c r="AL219"/>
  <c r="AH219"/>
  <c r="AD219"/>
  <c r="Z219"/>
  <c r="V219"/>
  <c r="U219"/>
  <c r="T219"/>
  <c r="N219"/>
  <c r="M219"/>
  <c r="L219"/>
  <c r="K219"/>
  <c r="AU218"/>
  <c r="AT218"/>
  <c r="AS218"/>
  <c r="AR218"/>
  <c r="AP218"/>
  <c r="AL218"/>
  <c r="AH218"/>
  <c r="AD218"/>
  <c r="Z218"/>
  <c r="V218"/>
  <c r="U218"/>
  <c r="T218"/>
  <c r="N218"/>
  <c r="M218"/>
  <c r="L218"/>
  <c r="K218"/>
  <c r="AU217"/>
  <c r="AT217"/>
  <c r="AS217"/>
  <c r="AR217"/>
  <c r="AP217"/>
  <c r="AL217"/>
  <c r="AH217"/>
  <c r="AD217"/>
  <c r="Z217"/>
  <c r="V217"/>
  <c r="U217"/>
  <c r="T217"/>
  <c r="N217"/>
  <c r="M217"/>
  <c r="L217"/>
  <c r="K217"/>
  <c r="AU216"/>
  <c r="AT216"/>
  <c r="AS216"/>
  <c r="AR216"/>
  <c r="AP216"/>
  <c r="AL216"/>
  <c r="AH216"/>
  <c r="AD216"/>
  <c r="Z216"/>
  <c r="V216"/>
  <c r="U216"/>
  <c r="T216"/>
  <c r="Q216"/>
  <c r="N216"/>
  <c r="M216"/>
  <c r="K216"/>
  <c r="AU215"/>
  <c r="AT215"/>
  <c r="AS215"/>
  <c r="AR215"/>
  <c r="AP215"/>
  <c r="AL215"/>
  <c r="AH215"/>
  <c r="AD215"/>
  <c r="Z215"/>
  <c r="V215"/>
  <c r="U215"/>
  <c r="T215"/>
  <c r="N215"/>
  <c r="M215"/>
  <c r="L215"/>
  <c r="K215"/>
  <c r="AU214"/>
  <c r="AT214"/>
  <c r="AS214"/>
  <c r="AR214"/>
  <c r="AP214"/>
  <c r="AL214"/>
  <c r="AH214"/>
  <c r="AD214"/>
  <c r="Z214"/>
  <c r="V214"/>
  <c r="U214"/>
  <c r="T214"/>
  <c r="N214"/>
  <c r="M214"/>
  <c r="L214"/>
  <c r="K214"/>
  <c r="AU213"/>
  <c r="AT213"/>
  <c r="AS213"/>
  <c r="AR213"/>
  <c r="AP213"/>
  <c r="AL213"/>
  <c r="AH213"/>
  <c r="AD213"/>
  <c r="Z213"/>
  <c r="V213"/>
  <c r="U213"/>
  <c r="T213"/>
  <c r="N213"/>
  <c r="M213"/>
  <c r="L213"/>
  <c r="K213"/>
  <c r="AU212"/>
  <c r="AT212"/>
  <c r="AS212"/>
  <c r="AR212"/>
  <c r="AP212"/>
  <c r="AL212"/>
  <c r="AH212"/>
  <c r="AD212"/>
  <c r="Z212"/>
  <c r="V212"/>
  <c r="U212"/>
  <c r="T212"/>
  <c r="N212"/>
  <c r="M212"/>
  <c r="L212"/>
  <c r="K212"/>
  <c r="AU211"/>
  <c r="AT211"/>
  <c r="AS211"/>
  <c r="AR211"/>
  <c r="AP211"/>
  <c r="AL211"/>
  <c r="AH211"/>
  <c r="AD211"/>
  <c r="Z211"/>
  <c r="V211"/>
  <c r="U211"/>
  <c r="T211"/>
  <c r="Q211"/>
  <c r="N211"/>
  <c r="M211"/>
  <c r="K211"/>
  <c r="AU210"/>
  <c r="AT210"/>
  <c r="AS210"/>
  <c r="AR210"/>
  <c r="AP210"/>
  <c r="AL210"/>
  <c r="AH210"/>
  <c r="AD210"/>
  <c r="Z210"/>
  <c r="V210"/>
  <c r="U210"/>
  <c r="T210"/>
  <c r="Q210"/>
  <c r="N210"/>
  <c r="M210"/>
  <c r="K210"/>
  <c r="AU209"/>
  <c r="AT209"/>
  <c r="AS209"/>
  <c r="AR209"/>
  <c r="AP209"/>
  <c r="AL209"/>
  <c r="AH209"/>
  <c r="AD209"/>
  <c r="Z209"/>
  <c r="V209"/>
  <c r="U209"/>
  <c r="T209"/>
  <c r="N209"/>
  <c r="M209"/>
  <c r="L209"/>
  <c r="K209"/>
  <c r="AU208"/>
  <c r="AT208"/>
  <c r="AS208"/>
  <c r="AR208"/>
  <c r="AP208"/>
  <c r="AL208"/>
  <c r="AH208"/>
  <c r="AD208"/>
  <c r="Z208"/>
  <c r="V208"/>
  <c r="U208"/>
  <c r="T208"/>
  <c r="N208"/>
  <c r="M208"/>
  <c r="L208"/>
  <c r="K208"/>
  <c r="AU207"/>
  <c r="AT207"/>
  <c r="AS207"/>
  <c r="AR207"/>
  <c r="AP207"/>
  <c r="AL207"/>
  <c r="AH207"/>
  <c r="AD207"/>
  <c r="Z207"/>
  <c r="V207"/>
  <c r="U207"/>
  <c r="T207"/>
  <c r="Q207"/>
  <c r="N207"/>
  <c r="M207"/>
  <c r="K207"/>
  <c r="AU206"/>
  <c r="AT206"/>
  <c r="AS206"/>
  <c r="AR206"/>
  <c r="AP206"/>
  <c r="AL206"/>
  <c r="AH206"/>
  <c r="AD206"/>
  <c r="Z206"/>
  <c r="V206"/>
  <c r="U206"/>
  <c r="T206"/>
  <c r="N206"/>
  <c r="M206"/>
  <c r="L206"/>
  <c r="K206"/>
  <c r="AU205"/>
  <c r="AT205"/>
  <c r="AS205"/>
  <c r="AR205"/>
  <c r="AP205"/>
  <c r="AL205"/>
  <c r="AH205"/>
  <c r="AD205"/>
  <c r="Z205"/>
  <c r="V205"/>
  <c r="U205"/>
  <c r="T205"/>
  <c r="N205"/>
  <c r="M205"/>
  <c r="L205"/>
  <c r="K205"/>
  <c r="AU204"/>
  <c r="AT204"/>
  <c r="AS204"/>
  <c r="AR204"/>
  <c r="AP204"/>
  <c r="AL204"/>
  <c r="AH204"/>
  <c r="AD204"/>
  <c r="Z204"/>
  <c r="V204"/>
  <c r="U204"/>
  <c r="T204"/>
  <c r="Q204"/>
  <c r="N204"/>
  <c r="M204"/>
  <c r="K204"/>
  <c r="AU203"/>
  <c r="AT203"/>
  <c r="AS203"/>
  <c r="AR203"/>
  <c r="AP203"/>
  <c r="AL203"/>
  <c r="AH203"/>
  <c r="AD203"/>
  <c r="Z203"/>
  <c r="V203"/>
  <c r="U203"/>
  <c r="T203"/>
  <c r="M203"/>
  <c r="K203"/>
  <c r="AU202"/>
  <c r="AT202"/>
  <c r="AS202"/>
  <c r="AR202"/>
  <c r="AP202"/>
  <c r="AL202"/>
  <c r="AH202"/>
  <c r="AD202"/>
  <c r="Z202"/>
  <c r="V202"/>
  <c r="U202"/>
  <c r="T202"/>
  <c r="M202"/>
  <c r="K202"/>
  <c r="AU201"/>
  <c r="AT201"/>
  <c r="AS201"/>
  <c r="AR201"/>
  <c r="AP201"/>
  <c r="AL201"/>
  <c r="AH201"/>
  <c r="AD201"/>
  <c r="Z201"/>
  <c r="V201"/>
  <c r="U201"/>
  <c r="T201"/>
  <c r="N201"/>
  <c r="M201"/>
  <c r="L201"/>
  <c r="K201"/>
  <c r="AU200"/>
  <c r="AT200"/>
  <c r="AS200"/>
  <c r="AR200"/>
  <c r="AP200"/>
  <c r="AL200"/>
  <c r="AH200"/>
  <c r="AD200"/>
  <c r="Z200"/>
  <c r="V200"/>
  <c r="U200"/>
  <c r="T200"/>
  <c r="N200"/>
  <c r="M200"/>
  <c r="L200"/>
  <c r="K200"/>
  <c r="AU199"/>
  <c r="AT199"/>
  <c r="AS199"/>
  <c r="AR199"/>
  <c r="AP199"/>
  <c r="AL199"/>
  <c r="AH199"/>
  <c r="AD199"/>
  <c r="Z199"/>
  <c r="V199"/>
  <c r="U199"/>
  <c r="T199"/>
  <c r="Q199"/>
  <c r="N199"/>
  <c r="M199"/>
  <c r="K199"/>
  <c r="AU198"/>
  <c r="AT198"/>
  <c r="AS198"/>
  <c r="AR198"/>
  <c r="AP198"/>
  <c r="AL198"/>
  <c r="AH198"/>
  <c r="AD198"/>
  <c r="Z198"/>
  <c r="V198"/>
  <c r="U198"/>
  <c r="T198"/>
  <c r="N198"/>
  <c r="M198"/>
  <c r="L198"/>
  <c r="K198"/>
  <c r="AU197"/>
  <c r="AT197"/>
  <c r="AS197"/>
  <c r="AR197"/>
  <c r="AP197"/>
  <c r="AL197"/>
  <c r="AH197"/>
  <c r="AD197"/>
  <c r="Z197"/>
  <c r="V197"/>
  <c r="U197"/>
  <c r="T197"/>
  <c r="N197"/>
  <c r="M197"/>
  <c r="L197"/>
  <c r="K197"/>
  <c r="AU196"/>
  <c r="AT196"/>
  <c r="AS196"/>
  <c r="AR196"/>
  <c r="AP196"/>
  <c r="AL196"/>
  <c r="AH196"/>
  <c r="AD196"/>
  <c r="Z196"/>
  <c r="V196"/>
  <c r="U196"/>
  <c r="T196"/>
  <c r="Q196"/>
  <c r="N196"/>
  <c r="M196"/>
  <c r="K196"/>
  <c r="AU195"/>
  <c r="AT195"/>
  <c r="AS195"/>
  <c r="AR195"/>
  <c r="AP195"/>
  <c r="AL195"/>
  <c r="AH195"/>
  <c r="AD195"/>
  <c r="Z195"/>
  <c r="V195"/>
  <c r="U195"/>
  <c r="T195"/>
  <c r="Q195"/>
  <c r="N195"/>
  <c r="M195"/>
  <c r="K195"/>
  <c r="AU194"/>
  <c r="AT194"/>
  <c r="AS194"/>
  <c r="AR194"/>
  <c r="AP194"/>
  <c r="AL194"/>
  <c r="AH194"/>
  <c r="AD194"/>
  <c r="Z194"/>
  <c r="V194"/>
  <c r="U194"/>
  <c r="T194"/>
  <c r="N194"/>
  <c r="M194"/>
  <c r="L194"/>
  <c r="K194"/>
  <c r="AU193"/>
  <c r="AT193"/>
  <c r="AS193"/>
  <c r="AR193"/>
  <c r="AP193"/>
  <c r="AL193"/>
  <c r="AH193"/>
  <c r="AD193"/>
  <c r="Z193"/>
  <c r="V193"/>
  <c r="U193"/>
  <c r="T193"/>
  <c r="N193"/>
  <c r="M193"/>
  <c r="L193"/>
  <c r="K193"/>
  <c r="AU192"/>
  <c r="AT192"/>
  <c r="AS192"/>
  <c r="AR192"/>
  <c r="AP192"/>
  <c r="AL192"/>
  <c r="AH192"/>
  <c r="AD192"/>
  <c r="Z192"/>
  <c r="V192"/>
  <c r="U192"/>
  <c r="T192"/>
  <c r="N192"/>
  <c r="M192"/>
  <c r="L192"/>
  <c r="K192"/>
  <c r="AU191"/>
  <c r="AT191"/>
  <c r="AS191"/>
  <c r="AR191"/>
  <c r="AP191"/>
  <c r="AL191"/>
  <c r="AH191"/>
  <c r="AD191"/>
  <c r="Z191"/>
  <c r="V191"/>
  <c r="U191"/>
  <c r="T191"/>
  <c r="N191"/>
  <c r="M191"/>
  <c r="L191"/>
  <c r="K191"/>
  <c r="AU190"/>
  <c r="AT190"/>
  <c r="AS190"/>
  <c r="AR190"/>
  <c r="AP190"/>
  <c r="AL190"/>
  <c r="AH190"/>
  <c r="AD190"/>
  <c r="Z190"/>
  <c r="V190"/>
  <c r="U190"/>
  <c r="T190"/>
  <c r="N190"/>
  <c r="M190"/>
  <c r="L190"/>
  <c r="K190"/>
  <c r="AU189"/>
  <c r="AT189"/>
  <c r="AS189"/>
  <c r="AR189"/>
  <c r="AP189"/>
  <c r="AL189"/>
  <c r="AH189"/>
  <c r="AD189"/>
  <c r="Z189"/>
  <c r="V189"/>
  <c r="U189"/>
  <c r="T189"/>
  <c r="N189"/>
  <c r="M189"/>
  <c r="L189"/>
  <c r="K189"/>
  <c r="AU188"/>
  <c r="AT188"/>
  <c r="AS188"/>
  <c r="AR188"/>
  <c r="AP188"/>
  <c r="AL188"/>
  <c r="AH188"/>
  <c r="AD188"/>
  <c r="Z188"/>
  <c r="V188"/>
  <c r="U188"/>
  <c r="T188"/>
  <c r="N188"/>
  <c r="M188"/>
  <c r="L188"/>
  <c r="K188"/>
  <c r="AU187"/>
  <c r="AT187"/>
  <c r="AS187"/>
  <c r="AR187"/>
  <c r="AP187"/>
  <c r="AL187"/>
  <c r="AH187"/>
  <c r="AD187"/>
  <c r="Z187"/>
  <c r="V187"/>
  <c r="U187"/>
  <c r="T187"/>
  <c r="N187"/>
  <c r="M187"/>
  <c r="L187"/>
  <c r="K187"/>
  <c r="AU186"/>
  <c r="AT186"/>
  <c r="AS186"/>
  <c r="AR186"/>
  <c r="AP186"/>
  <c r="AL186"/>
  <c r="AH186"/>
  <c r="AD186"/>
  <c r="Z186"/>
  <c r="V186"/>
  <c r="U186"/>
  <c r="T186"/>
  <c r="N186"/>
  <c r="M186"/>
  <c r="L186"/>
  <c r="K186"/>
  <c r="AU185"/>
  <c r="AT185"/>
  <c r="AS185"/>
  <c r="AR185"/>
  <c r="AP185"/>
  <c r="AL185"/>
  <c r="AH185"/>
  <c r="AD185"/>
  <c r="Z185"/>
  <c r="V185"/>
  <c r="U185"/>
  <c r="T185"/>
  <c r="Q185"/>
  <c r="N185"/>
  <c r="M185"/>
  <c r="L185"/>
  <c r="K185"/>
  <c r="AU184"/>
  <c r="AT184"/>
  <c r="AS184"/>
  <c r="AR184"/>
  <c r="AP184"/>
  <c r="AL184"/>
  <c r="AH184"/>
  <c r="AD184"/>
  <c r="Z184"/>
  <c r="V184"/>
  <c r="U184"/>
  <c r="T184"/>
  <c r="N184"/>
  <c r="M184"/>
  <c r="L184"/>
  <c r="K184"/>
  <c r="AU183"/>
  <c r="AT183"/>
  <c r="AS183"/>
  <c r="AR183"/>
  <c r="AP183"/>
  <c r="AL183"/>
  <c r="AH183"/>
  <c r="AD183"/>
  <c r="Z183"/>
  <c r="V183"/>
  <c r="U183"/>
  <c r="T183"/>
  <c r="N183"/>
  <c r="M183"/>
  <c r="L183"/>
  <c r="K183"/>
  <c r="AU182"/>
  <c r="AT182"/>
  <c r="AS182"/>
  <c r="AR182"/>
  <c r="AP182"/>
  <c r="AL182"/>
  <c r="AH182"/>
  <c r="AD182"/>
  <c r="Z182"/>
  <c r="V182"/>
  <c r="U182"/>
  <c r="T182"/>
  <c r="N182"/>
  <c r="M182"/>
  <c r="L182"/>
  <c r="K182"/>
  <c r="AU181"/>
  <c r="AT181"/>
  <c r="AS181"/>
  <c r="AR181"/>
  <c r="AP181"/>
  <c r="AL181"/>
  <c r="AH181"/>
  <c r="AD181"/>
  <c r="Z181"/>
  <c r="V181"/>
  <c r="U181"/>
  <c r="T181"/>
  <c r="N181"/>
  <c r="M181"/>
  <c r="L181"/>
  <c r="K181"/>
  <c r="AU180"/>
  <c r="AT180"/>
  <c r="AS180"/>
  <c r="AR180"/>
  <c r="AP180"/>
  <c r="AL180"/>
  <c r="AH180"/>
  <c r="AD180"/>
  <c r="Z180"/>
  <c r="V180"/>
  <c r="U180"/>
  <c r="T180"/>
  <c r="N180"/>
  <c r="M180"/>
  <c r="L180"/>
  <c r="K180"/>
  <c r="AU179"/>
  <c r="AT179"/>
  <c r="AS179"/>
  <c r="AR179"/>
  <c r="AP179"/>
  <c r="AL179"/>
  <c r="AH179"/>
  <c r="AD179"/>
  <c r="Z179"/>
  <c r="V179"/>
  <c r="U179"/>
  <c r="T179"/>
  <c r="N179"/>
  <c r="M179"/>
  <c r="L179"/>
  <c r="K179"/>
  <c r="AU178"/>
  <c r="AT178"/>
  <c r="AS178"/>
  <c r="AR178"/>
  <c r="AP178"/>
  <c r="AL178"/>
  <c r="AH178"/>
  <c r="AD178"/>
  <c r="Z178"/>
  <c r="V178"/>
  <c r="U178"/>
  <c r="T178"/>
  <c r="Q178"/>
  <c r="N178"/>
  <c r="M178"/>
  <c r="K178"/>
  <c r="AU177"/>
  <c r="AT177"/>
  <c r="AS177"/>
  <c r="AR177"/>
  <c r="AP177"/>
  <c r="AL177"/>
  <c r="AH177"/>
  <c r="AD177"/>
  <c r="Z177"/>
  <c r="V177"/>
  <c r="U177"/>
  <c r="T177"/>
  <c r="N177"/>
  <c r="M177"/>
  <c r="L177"/>
  <c r="K177"/>
  <c r="AU176"/>
  <c r="AT176"/>
  <c r="AS176"/>
  <c r="AR176"/>
  <c r="AP176"/>
  <c r="AL176"/>
  <c r="AH176"/>
  <c r="AD176"/>
  <c r="Z176"/>
  <c r="V176"/>
  <c r="U176"/>
  <c r="T176"/>
  <c r="N176"/>
  <c r="M176"/>
  <c r="L176"/>
  <c r="K176"/>
  <c r="AU175"/>
  <c r="AT175"/>
  <c r="AS175"/>
  <c r="AR175"/>
  <c r="AP175"/>
  <c r="AL175"/>
  <c r="AH175"/>
  <c r="AD175"/>
  <c r="Z175"/>
  <c r="V175"/>
  <c r="U175"/>
  <c r="T175"/>
  <c r="Q175"/>
  <c r="N175"/>
  <c r="M175"/>
  <c r="K175"/>
  <c r="AU174"/>
  <c r="AT174"/>
  <c r="AS174"/>
  <c r="AR174"/>
  <c r="AP174"/>
  <c r="AL174"/>
  <c r="AH174"/>
  <c r="AD174"/>
  <c r="Z174"/>
  <c r="V174"/>
  <c r="U174"/>
  <c r="T174"/>
  <c r="Q174"/>
  <c r="N174"/>
  <c r="M174"/>
  <c r="K174"/>
  <c r="AU173"/>
  <c r="AT173"/>
  <c r="AS173"/>
  <c r="AR173"/>
  <c r="AP173"/>
  <c r="AL173"/>
  <c r="AH173"/>
  <c r="AD173"/>
  <c r="Z173"/>
  <c r="V173"/>
  <c r="U173"/>
  <c r="T173"/>
  <c r="N173"/>
  <c r="M173"/>
  <c r="L173"/>
  <c r="K173"/>
  <c r="AU172"/>
  <c r="AT172"/>
  <c r="AS172"/>
  <c r="AR172"/>
  <c r="AP172"/>
  <c r="AL172"/>
  <c r="AH172"/>
  <c r="AD172"/>
  <c r="Z172"/>
  <c r="V172"/>
  <c r="U172"/>
  <c r="T172"/>
  <c r="N172"/>
  <c r="M172"/>
  <c r="L172"/>
  <c r="K172"/>
  <c r="AU171"/>
  <c r="AT171"/>
  <c r="AS171"/>
  <c r="AR171"/>
  <c r="AP171"/>
  <c r="AL171"/>
  <c r="AH171"/>
  <c r="AD171"/>
  <c r="Z171"/>
  <c r="V171"/>
  <c r="U171"/>
  <c r="T171"/>
  <c r="Q171"/>
  <c r="N171"/>
  <c r="M171"/>
  <c r="K171"/>
  <c r="AU170"/>
  <c r="AT170"/>
  <c r="AS170"/>
  <c r="AR170"/>
  <c r="AP170"/>
  <c r="AL170"/>
  <c r="AH170"/>
  <c r="AD170"/>
  <c r="Z170"/>
  <c r="V170"/>
  <c r="U170"/>
  <c r="T170"/>
  <c r="N170"/>
  <c r="M170"/>
  <c r="L170"/>
  <c r="K170"/>
  <c r="AU169"/>
  <c r="AT169"/>
  <c r="AS169"/>
  <c r="AR169"/>
  <c r="AP169"/>
  <c r="AL169"/>
  <c r="AH169"/>
  <c r="AD169"/>
  <c r="Z169"/>
  <c r="V169"/>
  <c r="U169"/>
  <c r="T169"/>
  <c r="N169"/>
  <c r="M169"/>
  <c r="L169"/>
  <c r="K169"/>
  <c r="AU168"/>
  <c r="AT168"/>
  <c r="AS168"/>
  <c r="AR168"/>
  <c r="AP168"/>
  <c r="AL168"/>
  <c r="AH168"/>
  <c r="AD168"/>
  <c r="Z168"/>
  <c r="V168"/>
  <c r="U168"/>
  <c r="T168"/>
  <c r="N168"/>
  <c r="M168"/>
  <c r="L168"/>
  <c r="K168"/>
  <c r="AU167"/>
  <c r="AT167"/>
  <c r="AS167"/>
  <c r="AR167"/>
  <c r="AP167"/>
  <c r="AL167"/>
  <c r="AH167"/>
  <c r="AD167"/>
  <c r="Z167"/>
  <c r="V167"/>
  <c r="U167"/>
  <c r="T167"/>
  <c r="N167"/>
  <c r="M167"/>
  <c r="L167"/>
  <c r="K167"/>
  <c r="AU166"/>
  <c r="AT166"/>
  <c r="AS166"/>
  <c r="AR166"/>
  <c r="AP166"/>
  <c r="AL166"/>
  <c r="AH166"/>
  <c r="AD166"/>
  <c r="Z166"/>
  <c r="V166"/>
  <c r="U166"/>
  <c r="T166"/>
  <c r="Q166"/>
  <c r="N166"/>
  <c r="M166"/>
  <c r="K166"/>
  <c r="AU165"/>
  <c r="AT165"/>
  <c r="AS165"/>
  <c r="AR165"/>
  <c r="AP165"/>
  <c r="AL165"/>
  <c r="AH165"/>
  <c r="AD165"/>
  <c r="Z165"/>
  <c r="V165"/>
  <c r="U165"/>
  <c r="T165"/>
  <c r="N165"/>
  <c r="M165"/>
  <c r="L165"/>
  <c r="K165"/>
  <c r="AU164"/>
  <c r="AT164"/>
  <c r="AS164"/>
  <c r="AR164"/>
  <c r="AP164"/>
  <c r="AL164"/>
  <c r="AH164"/>
  <c r="AD164"/>
  <c r="Z164"/>
  <c r="V164"/>
  <c r="U164"/>
  <c r="T164"/>
  <c r="N164"/>
  <c r="M164"/>
  <c r="L164"/>
  <c r="K164"/>
  <c r="AU163"/>
  <c r="AT163"/>
  <c r="AS163"/>
  <c r="AR163"/>
  <c r="AP163"/>
  <c r="AL163"/>
  <c r="AH163"/>
  <c r="AD163"/>
  <c r="Z163"/>
  <c r="V163"/>
  <c r="U163"/>
  <c r="T163"/>
  <c r="Q163"/>
  <c r="N163"/>
  <c r="M163"/>
  <c r="L163"/>
  <c r="K163"/>
  <c r="AU162"/>
  <c r="AT162"/>
  <c r="AS162"/>
  <c r="AR162"/>
  <c r="AP162"/>
  <c r="AL162"/>
  <c r="AH162"/>
  <c r="AD162"/>
  <c r="Z162"/>
  <c r="V162"/>
  <c r="U162"/>
  <c r="T162"/>
  <c r="Q162"/>
  <c r="N162"/>
  <c r="M162"/>
  <c r="K162"/>
  <c r="AU161"/>
  <c r="AT161"/>
  <c r="AS161"/>
  <c r="AR161"/>
  <c r="AP161"/>
  <c r="AL161"/>
  <c r="AH161"/>
  <c r="AD161"/>
  <c r="Z161"/>
  <c r="V161"/>
  <c r="U161"/>
  <c r="T161"/>
  <c r="N161"/>
  <c r="M161"/>
  <c r="L161"/>
  <c r="K161"/>
  <c r="AU160"/>
  <c r="AT160"/>
  <c r="AS160"/>
  <c r="AR160"/>
  <c r="AP160"/>
  <c r="AL160"/>
  <c r="AH160"/>
  <c r="AD160"/>
  <c r="Z160"/>
  <c r="V160"/>
  <c r="U160"/>
  <c r="T160"/>
  <c r="N160"/>
  <c r="M160"/>
  <c r="L160"/>
  <c r="K160"/>
  <c r="AU159"/>
  <c r="AT159"/>
  <c r="AS159"/>
  <c r="AR159"/>
  <c r="AP159"/>
  <c r="AL159"/>
  <c r="AH159"/>
  <c r="AD159"/>
  <c r="Z159"/>
  <c r="V159"/>
  <c r="U159"/>
  <c r="T159"/>
  <c r="Q159"/>
  <c r="N159"/>
  <c r="M159"/>
  <c r="L159"/>
  <c r="K159"/>
  <c r="AU158"/>
  <c r="AT158"/>
  <c r="AS158"/>
  <c r="AR158"/>
  <c r="AP158"/>
  <c r="AL158"/>
  <c r="AH158"/>
  <c r="AD158"/>
  <c r="Z158"/>
  <c r="V158"/>
  <c r="U158"/>
  <c r="T158"/>
  <c r="N158"/>
  <c r="M158"/>
  <c r="L158"/>
  <c r="K158"/>
  <c r="AU157"/>
  <c r="AT157"/>
  <c r="AS157"/>
  <c r="AR157"/>
  <c r="AP157"/>
  <c r="AL157"/>
  <c r="AH157"/>
  <c r="AD157"/>
  <c r="Z157"/>
  <c r="V157"/>
  <c r="U157"/>
  <c r="T157"/>
  <c r="N157"/>
  <c r="M157"/>
  <c r="L157"/>
  <c r="K157"/>
  <c r="AU156"/>
  <c r="AT156"/>
  <c r="AS156"/>
  <c r="AR156"/>
  <c r="AP156"/>
  <c r="AL156"/>
  <c r="AH156"/>
  <c r="AD156"/>
  <c r="Z156"/>
  <c r="V156"/>
  <c r="U156"/>
  <c r="T156"/>
  <c r="Q156"/>
  <c r="N156"/>
  <c r="M156"/>
  <c r="L156"/>
  <c r="K156"/>
  <c r="AU155"/>
  <c r="AT155"/>
  <c r="AS155"/>
  <c r="AR155"/>
  <c r="AP155"/>
  <c r="AL155"/>
  <c r="AH155"/>
  <c r="AD155"/>
  <c r="Z155"/>
  <c r="V155"/>
  <c r="U155"/>
  <c r="T155"/>
  <c r="N155"/>
  <c r="M155"/>
  <c r="L155"/>
  <c r="K155"/>
  <c r="AU154"/>
  <c r="AT154"/>
  <c r="AS154"/>
  <c r="AR154"/>
  <c r="AP154"/>
  <c r="AL154"/>
  <c r="AH154"/>
  <c r="AD154"/>
  <c r="Z154"/>
  <c r="V154"/>
  <c r="U154"/>
  <c r="T154"/>
  <c r="N154"/>
  <c r="M154"/>
  <c r="L154"/>
  <c r="K154"/>
  <c r="AU153"/>
  <c r="AT153"/>
  <c r="AS153"/>
  <c r="AR153"/>
  <c r="AP153"/>
  <c r="AL153"/>
  <c r="AH153"/>
  <c r="AD153"/>
  <c r="Z153"/>
  <c r="V153"/>
  <c r="U153"/>
  <c r="T153"/>
  <c r="Q153"/>
  <c r="N153"/>
  <c r="M153"/>
  <c r="L153"/>
  <c r="K153"/>
  <c r="AU152"/>
  <c r="AT152"/>
  <c r="AS152"/>
  <c r="AR152"/>
  <c r="AP152"/>
  <c r="AL152"/>
  <c r="AH152"/>
  <c r="AD152"/>
  <c r="Z152"/>
  <c r="V152"/>
  <c r="U152"/>
  <c r="T152"/>
  <c r="Q152"/>
  <c r="N152"/>
  <c r="M152"/>
  <c r="K152"/>
  <c r="AU151"/>
  <c r="AT151"/>
  <c r="AS151"/>
  <c r="AR151"/>
  <c r="AP151"/>
  <c r="AL151"/>
  <c r="AH151"/>
  <c r="AD151"/>
  <c r="Z151"/>
  <c r="V151"/>
  <c r="U151"/>
  <c r="T151"/>
  <c r="N151"/>
  <c r="M151"/>
  <c r="L151"/>
  <c r="K151"/>
  <c r="AU150"/>
  <c r="AT150"/>
  <c r="AS150"/>
  <c r="AR150"/>
  <c r="AP150"/>
  <c r="AL150"/>
  <c r="AH150"/>
  <c r="AD150"/>
  <c r="Z150"/>
  <c r="V150"/>
  <c r="U150"/>
  <c r="T150"/>
  <c r="Q150"/>
  <c r="N150"/>
  <c r="M150"/>
  <c r="K150"/>
  <c r="AU149"/>
  <c r="AT149"/>
  <c r="AS149"/>
  <c r="AR149"/>
  <c r="AP149"/>
  <c r="AL149"/>
  <c r="AH149"/>
  <c r="AD149"/>
  <c r="Z149"/>
  <c r="V149"/>
  <c r="U149"/>
  <c r="T149"/>
  <c r="N149"/>
  <c r="M149"/>
  <c r="L149"/>
  <c r="K149"/>
  <c r="AU148"/>
  <c r="AT148"/>
  <c r="AS148"/>
  <c r="AR148"/>
  <c r="AP148"/>
  <c r="AL148"/>
  <c r="AH148"/>
  <c r="AD148"/>
  <c r="Z148"/>
  <c r="V148"/>
  <c r="U148"/>
  <c r="T148"/>
  <c r="N148"/>
  <c r="M148"/>
  <c r="L148"/>
  <c r="K148"/>
  <c r="AU147"/>
  <c r="AT147"/>
  <c r="AS147"/>
  <c r="AR147"/>
  <c r="AP147"/>
  <c r="AL147"/>
  <c r="AH147"/>
  <c r="AD147"/>
  <c r="Z147"/>
  <c r="V147"/>
  <c r="U147"/>
  <c r="T147"/>
  <c r="N147"/>
  <c r="M147"/>
  <c r="L147"/>
  <c r="K147"/>
  <c r="AU146"/>
  <c r="AT146"/>
  <c r="AS146"/>
  <c r="AR146"/>
  <c r="AP146"/>
  <c r="AL146"/>
  <c r="AH146"/>
  <c r="AD146"/>
  <c r="Z146"/>
  <c r="V146"/>
  <c r="U146"/>
  <c r="T146"/>
  <c r="N146"/>
  <c r="M146"/>
  <c r="L146"/>
  <c r="K146"/>
  <c r="AU145"/>
  <c r="AT145"/>
  <c r="AS145"/>
  <c r="AR145"/>
  <c r="AP145"/>
  <c r="AL145"/>
  <c r="AH145"/>
  <c r="AD145"/>
  <c r="Z145"/>
  <c r="V145"/>
  <c r="U145"/>
  <c r="T145"/>
  <c r="N145"/>
  <c r="M145"/>
  <c r="L145"/>
  <c r="K145"/>
  <c r="AU144"/>
  <c r="AT144"/>
  <c r="AS144"/>
  <c r="AR144"/>
  <c r="AP144"/>
  <c r="AL144"/>
  <c r="AH144"/>
  <c r="AD144"/>
  <c r="Z144"/>
  <c r="V144"/>
  <c r="U144"/>
  <c r="T144"/>
  <c r="N144"/>
  <c r="M144"/>
  <c r="L144"/>
  <c r="K144"/>
  <c r="AU143"/>
  <c r="AT143"/>
  <c r="AS143"/>
  <c r="AR143"/>
  <c r="AP143"/>
  <c r="AL143"/>
  <c r="AH143"/>
  <c r="AD143"/>
  <c r="Z143"/>
  <c r="V143"/>
  <c r="U143"/>
  <c r="T143"/>
  <c r="N143"/>
  <c r="M143"/>
  <c r="L143"/>
  <c r="K143"/>
  <c r="AU142"/>
  <c r="AT142"/>
  <c r="AS142"/>
  <c r="AR142"/>
  <c r="AP142"/>
  <c r="AL142"/>
  <c r="AH142"/>
  <c r="AD142"/>
  <c r="Z142"/>
  <c r="V142"/>
  <c r="U142"/>
  <c r="T142"/>
  <c r="Q142"/>
  <c r="N142"/>
  <c r="M142"/>
  <c r="K142"/>
  <c r="AU141"/>
  <c r="AT141"/>
  <c r="AS141"/>
  <c r="AR141"/>
  <c r="AP141"/>
  <c r="AL141"/>
  <c r="AH141"/>
  <c r="AD141"/>
  <c r="Z141"/>
  <c r="V141"/>
  <c r="U141"/>
  <c r="T141"/>
  <c r="N141"/>
  <c r="M141"/>
  <c r="L141"/>
  <c r="K141"/>
  <c r="AU140"/>
  <c r="AT140"/>
  <c r="AS140"/>
  <c r="AR140"/>
  <c r="AP140"/>
  <c r="AL140"/>
  <c r="AH140"/>
  <c r="AD140"/>
  <c r="Z140"/>
  <c r="V140"/>
  <c r="U140"/>
  <c r="T140"/>
  <c r="N140"/>
  <c r="M140"/>
  <c r="L140"/>
  <c r="K140"/>
  <c r="AU139"/>
  <c r="AT139"/>
  <c r="AS139"/>
  <c r="AR139"/>
  <c r="AP139"/>
  <c r="AL139"/>
  <c r="AH139"/>
  <c r="AD139"/>
  <c r="Z139"/>
  <c r="V139"/>
  <c r="U139"/>
  <c r="T139"/>
  <c r="N139"/>
  <c r="M139"/>
  <c r="L139"/>
  <c r="K139"/>
  <c r="AU138"/>
  <c r="AT138"/>
  <c r="AS138"/>
  <c r="AR138"/>
  <c r="AP138"/>
  <c r="AL138"/>
  <c r="AH138"/>
  <c r="AD138"/>
  <c r="Z138"/>
  <c r="V138"/>
  <c r="U138"/>
  <c r="T138"/>
  <c r="Q138"/>
  <c r="N138"/>
  <c r="M138"/>
  <c r="K138"/>
  <c r="AU137"/>
  <c r="AT137"/>
  <c r="AS137"/>
  <c r="AR137"/>
  <c r="AP137"/>
  <c r="AL137"/>
  <c r="AH137"/>
  <c r="AD137"/>
  <c r="Z137"/>
  <c r="V137"/>
  <c r="U137"/>
  <c r="T137"/>
  <c r="N137"/>
  <c r="M137"/>
  <c r="L137"/>
  <c r="K137"/>
  <c r="AU136"/>
  <c r="AT136"/>
  <c r="AS136"/>
  <c r="AR136"/>
  <c r="AP136"/>
  <c r="AL136"/>
  <c r="AH136"/>
  <c r="AD136"/>
  <c r="Z136"/>
  <c r="V136"/>
  <c r="U136"/>
  <c r="T136"/>
  <c r="N136"/>
  <c r="M136"/>
  <c r="L136"/>
  <c r="K136"/>
  <c r="AU135"/>
  <c r="AT135"/>
  <c r="AS135"/>
  <c r="AR135"/>
  <c r="AP135"/>
  <c r="AL135"/>
  <c r="AH135"/>
  <c r="AD135"/>
  <c r="Z135"/>
  <c r="V135"/>
  <c r="U135"/>
  <c r="T135"/>
  <c r="N135"/>
  <c r="M135"/>
  <c r="L135"/>
  <c r="K135"/>
  <c r="AU134"/>
  <c r="AT134"/>
  <c r="AS134"/>
  <c r="AR134"/>
  <c r="AP134"/>
  <c r="AL134"/>
  <c r="AH134"/>
  <c r="AD134"/>
  <c r="Z134"/>
  <c r="V134"/>
  <c r="U134"/>
  <c r="T134"/>
  <c r="Q134"/>
  <c r="N134"/>
  <c r="M134"/>
  <c r="K134"/>
  <c r="AU133"/>
  <c r="AT133"/>
  <c r="AS133"/>
  <c r="AR133"/>
  <c r="AP133"/>
  <c r="AL133"/>
  <c r="AH133"/>
  <c r="AD133"/>
  <c r="Z133"/>
  <c r="V133"/>
  <c r="U133"/>
  <c r="T133"/>
  <c r="N133"/>
  <c r="M133"/>
  <c r="L133"/>
  <c r="K133"/>
  <c r="AU132"/>
  <c r="AT132"/>
  <c r="AS132"/>
  <c r="AR132"/>
  <c r="AP132"/>
  <c r="AL132"/>
  <c r="AH132"/>
  <c r="AD132"/>
  <c r="Z132"/>
  <c r="V132"/>
  <c r="U132"/>
  <c r="T132"/>
  <c r="N132"/>
  <c r="M132"/>
  <c r="L132"/>
  <c r="K132"/>
  <c r="AU131"/>
  <c r="AT131"/>
  <c r="AS131"/>
  <c r="AR131"/>
  <c r="AP131"/>
  <c r="AL131"/>
  <c r="AH131"/>
  <c r="AD131"/>
  <c r="Z131"/>
  <c r="V131"/>
  <c r="U131"/>
  <c r="T131"/>
  <c r="N131"/>
  <c r="M131"/>
  <c r="L131"/>
  <c r="K131"/>
  <c r="AU130"/>
  <c r="AT130"/>
  <c r="AS130"/>
  <c r="AR130"/>
  <c r="AP130"/>
  <c r="AL130"/>
  <c r="AH130"/>
  <c r="AD130"/>
  <c r="Z130"/>
  <c r="V130"/>
  <c r="U130"/>
  <c r="T130"/>
  <c r="Q130"/>
  <c r="N130"/>
  <c r="M130"/>
  <c r="K130"/>
  <c r="AU129"/>
  <c r="AT129"/>
  <c r="AS129"/>
  <c r="AR129"/>
  <c r="AP129"/>
  <c r="AL129"/>
  <c r="AH129"/>
  <c r="AD129"/>
  <c r="Z129"/>
  <c r="V129"/>
  <c r="U129"/>
  <c r="T129"/>
  <c r="N129"/>
  <c r="M129"/>
  <c r="L129"/>
  <c r="K129"/>
  <c r="AU128"/>
  <c r="AT128"/>
  <c r="AS128"/>
  <c r="AR128"/>
  <c r="AP128"/>
  <c r="AL128"/>
  <c r="AH128"/>
  <c r="AD128"/>
  <c r="Z128"/>
  <c r="V128"/>
  <c r="U128"/>
  <c r="T128"/>
  <c r="N128"/>
  <c r="M128"/>
  <c r="L128"/>
  <c r="K128"/>
  <c r="AU127"/>
  <c r="AT127"/>
  <c r="AS127"/>
  <c r="AR127"/>
  <c r="AP127"/>
  <c r="AL127"/>
  <c r="AH127"/>
  <c r="AD127"/>
  <c r="Z127"/>
  <c r="V127"/>
  <c r="U127"/>
  <c r="T127"/>
  <c r="N127"/>
  <c r="M127"/>
  <c r="L127"/>
  <c r="K127"/>
  <c r="AU126"/>
  <c r="AT126"/>
  <c r="AS126"/>
  <c r="AR126"/>
  <c r="AP126"/>
  <c r="AL126"/>
  <c r="AH126"/>
  <c r="AD126"/>
  <c r="Z126"/>
  <c r="V126"/>
  <c r="U126"/>
  <c r="T126"/>
  <c r="Q126"/>
  <c r="N126"/>
  <c r="M126"/>
  <c r="K126"/>
  <c r="AU125"/>
  <c r="AT125"/>
  <c r="AS125"/>
  <c r="AR125"/>
  <c r="AP125"/>
  <c r="AL125"/>
  <c r="AH125"/>
  <c r="AD125"/>
  <c r="Z125"/>
  <c r="V125"/>
  <c r="U125"/>
  <c r="T125"/>
  <c r="N125"/>
  <c r="M125"/>
  <c r="L125"/>
  <c r="K125"/>
  <c r="AU124"/>
  <c r="AT124"/>
  <c r="AS124"/>
  <c r="AR124"/>
  <c r="AP124"/>
  <c r="AL124"/>
  <c r="AH124"/>
  <c r="AD124"/>
  <c r="Z124"/>
  <c r="V124"/>
  <c r="U124"/>
  <c r="T124"/>
  <c r="N124"/>
  <c r="M124"/>
  <c r="L124"/>
  <c r="K124"/>
  <c r="AU123"/>
  <c r="AT123"/>
  <c r="AS123"/>
  <c r="AR123"/>
  <c r="AP123"/>
  <c r="AL123"/>
  <c r="AH123"/>
  <c r="AD123"/>
  <c r="Z123"/>
  <c r="V123"/>
  <c r="U123"/>
  <c r="T123"/>
  <c r="N123"/>
  <c r="M123"/>
  <c r="L123"/>
  <c r="K123"/>
  <c r="AU122"/>
  <c r="AT122"/>
  <c r="AS122"/>
  <c r="AR122"/>
  <c r="AP122"/>
  <c r="AL122"/>
  <c r="AH122"/>
  <c r="AD122"/>
  <c r="Z122"/>
  <c r="V122"/>
  <c r="U122"/>
  <c r="T122"/>
  <c r="Q122"/>
  <c r="N122"/>
  <c r="M122"/>
  <c r="K122"/>
  <c r="AU121"/>
  <c r="AT121"/>
  <c r="AS121"/>
  <c r="AR121"/>
  <c r="AP121"/>
  <c r="AL121"/>
  <c r="AH121"/>
  <c r="AD121"/>
  <c r="Z121"/>
  <c r="V121"/>
  <c r="U121"/>
  <c r="T121"/>
  <c r="Q121"/>
  <c r="N121"/>
  <c r="M121"/>
  <c r="K121"/>
  <c r="AU120"/>
  <c r="AT120"/>
  <c r="AS120"/>
  <c r="AR120"/>
  <c r="AP120"/>
  <c r="AL120"/>
  <c r="AH120"/>
  <c r="AD120"/>
  <c r="Z120"/>
  <c r="V120"/>
  <c r="U120"/>
  <c r="T120"/>
  <c r="Q120"/>
  <c r="N120"/>
  <c r="M120"/>
  <c r="K120"/>
  <c r="AU119"/>
  <c r="AT119"/>
  <c r="AS119"/>
  <c r="AR119"/>
  <c r="AP119"/>
  <c r="AL119"/>
  <c r="AH119"/>
  <c r="AD119"/>
  <c r="Z119"/>
  <c r="V119"/>
  <c r="U119"/>
  <c r="T119"/>
  <c r="N119"/>
  <c r="M119"/>
  <c r="L119"/>
  <c r="K119"/>
  <c r="AU118"/>
  <c r="AT118"/>
  <c r="AS118"/>
  <c r="AR118"/>
  <c r="AP118"/>
  <c r="AL118"/>
  <c r="AH118"/>
  <c r="AD118"/>
  <c r="Z118"/>
  <c r="V118"/>
  <c r="U118"/>
  <c r="T118"/>
  <c r="Q118"/>
  <c r="N118"/>
  <c r="M118"/>
  <c r="K118"/>
  <c r="AU117"/>
  <c r="AT117"/>
  <c r="AS117"/>
  <c r="AR117"/>
  <c r="AP117"/>
  <c r="AL117"/>
  <c r="AH117"/>
  <c r="AD117"/>
  <c r="Z117"/>
  <c r="V117"/>
  <c r="U117"/>
  <c r="T117"/>
  <c r="N117"/>
  <c r="M117"/>
  <c r="L117"/>
  <c r="K117"/>
  <c r="AU116"/>
  <c r="AT116"/>
  <c r="AS116"/>
  <c r="AR116"/>
  <c r="AP116"/>
  <c r="AL116"/>
  <c r="AH116"/>
  <c r="AD116"/>
  <c r="Z116"/>
  <c r="V116"/>
  <c r="U116"/>
  <c r="T116"/>
  <c r="N116"/>
  <c r="M116"/>
  <c r="L116"/>
  <c r="K116"/>
  <c r="AU115"/>
  <c r="AT115"/>
  <c r="AS115"/>
  <c r="AR115"/>
  <c r="AP115"/>
  <c r="AL115"/>
  <c r="AH115"/>
  <c r="AD115"/>
  <c r="Z115"/>
  <c r="V115"/>
  <c r="U115"/>
  <c r="T115"/>
  <c r="Q115"/>
  <c r="N115"/>
  <c r="M115"/>
  <c r="K115"/>
  <c r="AU114"/>
  <c r="AT114"/>
  <c r="AS114"/>
  <c r="AR114"/>
  <c r="AP114"/>
  <c r="AL114"/>
  <c r="AH114"/>
  <c r="AD114"/>
  <c r="Z114"/>
  <c r="V114"/>
  <c r="U114"/>
  <c r="T114"/>
  <c r="N114"/>
  <c r="M114"/>
  <c r="L114"/>
  <c r="K114"/>
  <c r="AU113"/>
  <c r="AT113"/>
  <c r="AS113"/>
  <c r="AR113"/>
  <c r="AP113"/>
  <c r="AL113"/>
  <c r="AH113"/>
  <c r="AD113"/>
  <c r="Z113"/>
  <c r="V113"/>
  <c r="U113"/>
  <c r="T113"/>
  <c r="N113"/>
  <c r="M113"/>
  <c r="L113"/>
  <c r="K113"/>
  <c r="AU112"/>
  <c r="AT112"/>
  <c r="AS112"/>
  <c r="AR112"/>
  <c r="AP112"/>
  <c r="AL112"/>
  <c r="AH112"/>
  <c r="AD112"/>
  <c r="Z112"/>
  <c r="V112"/>
  <c r="U112"/>
  <c r="T112"/>
  <c r="Q112"/>
  <c r="N112"/>
  <c r="M112"/>
  <c r="K112"/>
  <c r="AU111"/>
  <c r="AT111"/>
  <c r="AS111"/>
  <c r="AR111"/>
  <c r="AP111"/>
  <c r="AL111"/>
  <c r="AH111"/>
  <c r="AD111"/>
  <c r="Z111"/>
  <c r="V111"/>
  <c r="U111"/>
  <c r="T111"/>
  <c r="N111"/>
  <c r="M111"/>
  <c r="L111"/>
  <c r="K111"/>
  <c r="AU110"/>
  <c r="AT110"/>
  <c r="AS110"/>
  <c r="AR110"/>
  <c r="AP110"/>
  <c r="AL110"/>
  <c r="AH110"/>
  <c r="AD110"/>
  <c r="Z110"/>
  <c r="V110"/>
  <c r="U110"/>
  <c r="T110"/>
  <c r="N110"/>
  <c r="M110"/>
  <c r="L110"/>
  <c r="K110"/>
  <c r="AU109"/>
  <c r="AT109"/>
  <c r="AS109"/>
  <c r="AR109"/>
  <c r="AP109"/>
  <c r="AL109"/>
  <c r="AH109"/>
  <c r="AD109"/>
  <c r="Z109"/>
  <c r="V109"/>
  <c r="U109"/>
  <c r="T109"/>
  <c r="N109"/>
  <c r="M109"/>
  <c r="L109"/>
  <c r="K109"/>
  <c r="AU108"/>
  <c r="AT108"/>
  <c r="AS108"/>
  <c r="AR108"/>
  <c r="AP108"/>
  <c r="AL108"/>
  <c r="AH108"/>
  <c r="AD108"/>
  <c r="Z108"/>
  <c r="V108"/>
  <c r="U108"/>
  <c r="T108"/>
  <c r="Q108"/>
  <c r="N108"/>
  <c r="M108"/>
  <c r="K108"/>
  <c r="AU107"/>
  <c r="AT107"/>
  <c r="AS107"/>
  <c r="AR107"/>
  <c r="AP107"/>
  <c r="AL107"/>
  <c r="AH107"/>
  <c r="AD107"/>
  <c r="Z107"/>
  <c r="V107"/>
  <c r="U107"/>
  <c r="T107"/>
  <c r="N107"/>
  <c r="M107"/>
  <c r="L107"/>
  <c r="K107"/>
  <c r="AU106"/>
  <c r="AT106"/>
  <c r="AS106"/>
  <c r="AR106"/>
  <c r="AP106"/>
  <c r="AL106"/>
  <c r="AH106"/>
  <c r="AD106"/>
  <c r="Z106"/>
  <c r="V106"/>
  <c r="U106"/>
  <c r="T106"/>
  <c r="N106"/>
  <c r="M106"/>
  <c r="L106"/>
  <c r="K106"/>
  <c r="AU105"/>
  <c r="AT105"/>
  <c r="AS105"/>
  <c r="AR105"/>
  <c r="AP105"/>
  <c r="AL105"/>
  <c r="AH105"/>
  <c r="AD105"/>
  <c r="Z105"/>
  <c r="V105"/>
  <c r="U105"/>
  <c r="T105"/>
  <c r="N105"/>
  <c r="M105"/>
  <c r="L105"/>
  <c r="K105"/>
  <c r="AU104"/>
  <c r="AT104"/>
  <c r="AS104"/>
  <c r="AR104"/>
  <c r="AP104"/>
  <c r="AL104"/>
  <c r="AH104"/>
  <c r="AD104"/>
  <c r="Z104"/>
  <c r="V104"/>
  <c r="U104"/>
  <c r="T104"/>
  <c r="Q104"/>
  <c r="N104"/>
  <c r="M104"/>
  <c r="L104"/>
  <c r="K104"/>
  <c r="AU103"/>
  <c r="AT103"/>
  <c r="AS103"/>
  <c r="AR103"/>
  <c r="AP103"/>
  <c r="AL103"/>
  <c r="AH103"/>
  <c r="AD103"/>
  <c r="Z103"/>
  <c r="V103"/>
  <c r="U103"/>
  <c r="T103"/>
  <c r="Q103"/>
  <c r="N103"/>
  <c r="M103"/>
  <c r="K103"/>
  <c r="AU102"/>
  <c r="AT102"/>
  <c r="AS102"/>
  <c r="AR102"/>
  <c r="AP102"/>
  <c r="AL102"/>
  <c r="AH102"/>
  <c r="AD102"/>
  <c r="Z102"/>
  <c r="V102"/>
  <c r="U102"/>
  <c r="T102"/>
  <c r="N102"/>
  <c r="M102"/>
  <c r="L102"/>
  <c r="K102"/>
  <c r="AU101"/>
  <c r="AT101"/>
  <c r="AS101"/>
  <c r="AR101"/>
  <c r="AP101"/>
  <c r="AL101"/>
  <c r="AH101"/>
  <c r="AD101"/>
  <c r="Z101"/>
  <c r="V101"/>
  <c r="U101"/>
  <c r="T101"/>
  <c r="N101"/>
  <c r="M101"/>
  <c r="L101"/>
  <c r="K101"/>
  <c r="AU100"/>
  <c r="AT100"/>
  <c r="AS100"/>
  <c r="AR100"/>
  <c r="AP100"/>
  <c r="AL100"/>
  <c r="AH100"/>
  <c r="AD100"/>
  <c r="Z100"/>
  <c r="V100"/>
  <c r="U100"/>
  <c r="T100"/>
  <c r="N100"/>
  <c r="M100"/>
  <c r="L100"/>
  <c r="K100"/>
  <c r="AU99"/>
  <c r="AT99"/>
  <c r="AS99"/>
  <c r="AR99"/>
  <c r="AP99"/>
  <c r="AL99"/>
  <c r="AH99"/>
  <c r="AD99"/>
  <c r="Z99"/>
  <c r="V99"/>
  <c r="U99"/>
  <c r="T99"/>
  <c r="Q99"/>
  <c r="N99"/>
  <c r="M99"/>
  <c r="L99"/>
  <c r="K99"/>
  <c r="AU98"/>
  <c r="AT98"/>
  <c r="AS98"/>
  <c r="AR98"/>
  <c r="AP98"/>
  <c r="AL98"/>
  <c r="AH98"/>
  <c r="AD98"/>
  <c r="Z98"/>
  <c r="V98"/>
  <c r="U98"/>
  <c r="T98"/>
  <c r="N98"/>
  <c r="M98"/>
  <c r="L98"/>
  <c r="K98"/>
  <c r="AU97"/>
  <c r="AT97"/>
  <c r="AS97"/>
  <c r="AR97"/>
  <c r="AP97"/>
  <c r="AL97"/>
  <c r="AH97"/>
  <c r="AD97"/>
  <c r="Z97"/>
  <c r="V97"/>
  <c r="U97"/>
  <c r="T97"/>
  <c r="N97"/>
  <c r="M97"/>
  <c r="L97"/>
  <c r="K97"/>
  <c r="AU96"/>
  <c r="AT96"/>
  <c r="AS96"/>
  <c r="AR96"/>
  <c r="AP96"/>
  <c r="AL96"/>
  <c r="AH96"/>
  <c r="AD96"/>
  <c r="Z96"/>
  <c r="V96"/>
  <c r="U96"/>
  <c r="T96"/>
  <c r="N96"/>
  <c r="M96"/>
  <c r="L96"/>
  <c r="K96"/>
  <c r="AU95"/>
  <c r="AT95"/>
  <c r="AS95"/>
  <c r="AR95"/>
  <c r="AP95"/>
  <c r="AL95"/>
  <c r="AH95"/>
  <c r="AD95"/>
  <c r="Z95"/>
  <c r="V95"/>
  <c r="U95"/>
  <c r="T95"/>
  <c r="N95"/>
  <c r="M95"/>
  <c r="L95"/>
  <c r="K95"/>
  <c r="AU94"/>
  <c r="AT94"/>
  <c r="AS94"/>
  <c r="AR94"/>
  <c r="AP94"/>
  <c r="AL94"/>
  <c r="AH94"/>
  <c r="AD94"/>
  <c r="Z94"/>
  <c r="V94"/>
  <c r="U94"/>
  <c r="T94"/>
  <c r="N94"/>
  <c r="M94"/>
  <c r="L94"/>
  <c r="K94"/>
  <c r="AU93"/>
  <c r="AT93"/>
  <c r="AS93"/>
  <c r="AR93"/>
  <c r="AP93"/>
  <c r="AL93"/>
  <c r="AH93"/>
  <c r="AD93"/>
  <c r="Z93"/>
  <c r="V93"/>
  <c r="U93"/>
  <c r="T93"/>
  <c r="N93"/>
  <c r="M93"/>
  <c r="L93"/>
  <c r="K93"/>
  <c r="AU92"/>
  <c r="AT92"/>
  <c r="AS92"/>
  <c r="AR92"/>
  <c r="AP92"/>
  <c r="AL92"/>
  <c r="AH92"/>
  <c r="AD92"/>
  <c r="Z92"/>
  <c r="V92"/>
  <c r="U92"/>
  <c r="T92"/>
  <c r="Q92"/>
  <c r="N92"/>
  <c r="M92"/>
  <c r="K92"/>
  <c r="AU91"/>
  <c r="AT91"/>
  <c r="AS91"/>
  <c r="AR91"/>
  <c r="AP91"/>
  <c r="AL91"/>
  <c r="AH91"/>
  <c r="AD91"/>
  <c r="Z91"/>
  <c r="V91"/>
  <c r="U91"/>
  <c r="T91"/>
  <c r="Q91"/>
  <c r="N91"/>
  <c r="M91"/>
  <c r="K91"/>
  <c r="AU90"/>
  <c r="AT90"/>
  <c r="AS90"/>
  <c r="AR90"/>
  <c r="AP90"/>
  <c r="AL90"/>
  <c r="AH90"/>
  <c r="AD90"/>
  <c r="Z90"/>
  <c r="V90"/>
  <c r="U90"/>
  <c r="T90"/>
  <c r="N90"/>
  <c r="M90"/>
  <c r="L90"/>
  <c r="K90"/>
  <c r="AU89"/>
  <c r="AT89"/>
  <c r="AS89"/>
  <c r="AR89"/>
  <c r="AP89"/>
  <c r="AL89"/>
  <c r="AH89"/>
  <c r="AD89"/>
  <c r="Z89"/>
  <c r="V89"/>
  <c r="U89"/>
  <c r="T89"/>
  <c r="N89"/>
  <c r="M89"/>
  <c r="L89"/>
  <c r="K89"/>
  <c r="AU88"/>
  <c r="AT88"/>
  <c r="AS88"/>
  <c r="AR88"/>
  <c r="AP88"/>
  <c r="AL88"/>
  <c r="AH88"/>
  <c r="AD88"/>
  <c r="Z88"/>
  <c r="V88"/>
  <c r="U88"/>
  <c r="T88"/>
  <c r="Q88"/>
  <c r="N88"/>
  <c r="M88"/>
  <c r="K88"/>
  <c r="AU87"/>
  <c r="AT87"/>
  <c r="AS87"/>
  <c r="AR87"/>
  <c r="AP87"/>
  <c r="AL87"/>
  <c r="AH87"/>
  <c r="AD87"/>
  <c r="Z87"/>
  <c r="V87"/>
  <c r="U87"/>
  <c r="T87"/>
  <c r="N87"/>
  <c r="M87"/>
  <c r="L87"/>
  <c r="K87"/>
  <c r="AU86"/>
  <c r="AT86"/>
  <c r="AS86"/>
  <c r="AR86"/>
  <c r="AP86"/>
  <c r="AL86"/>
  <c r="AH86"/>
  <c r="AD86"/>
  <c r="Z86"/>
  <c r="V86"/>
  <c r="U86"/>
  <c r="T86"/>
  <c r="N86"/>
  <c r="M86"/>
  <c r="L86"/>
  <c r="K86"/>
  <c r="AU85"/>
  <c r="AT85"/>
  <c r="AS85"/>
  <c r="AR85"/>
  <c r="AP85"/>
  <c r="AL85"/>
  <c r="AH85"/>
  <c r="AD85"/>
  <c r="Z85"/>
  <c r="V85"/>
  <c r="U85"/>
  <c r="T85"/>
  <c r="N85"/>
  <c r="M85"/>
  <c r="L85"/>
  <c r="K85"/>
  <c r="AU84"/>
  <c r="AT84"/>
  <c r="AS84"/>
  <c r="AR84"/>
  <c r="AP84"/>
  <c r="AL84"/>
  <c r="AH84"/>
  <c r="AD84"/>
  <c r="Z84"/>
  <c r="V84"/>
  <c r="U84"/>
  <c r="T84"/>
  <c r="Q84"/>
  <c r="N84"/>
  <c r="M84"/>
  <c r="K84"/>
  <c r="AU83"/>
  <c r="AT83"/>
  <c r="AS83"/>
  <c r="AR83"/>
  <c r="AP83"/>
  <c r="AL83"/>
  <c r="AH83"/>
  <c r="AD83"/>
  <c r="Z83"/>
  <c r="V83"/>
  <c r="U83"/>
  <c r="T83"/>
  <c r="N83"/>
  <c r="M83"/>
  <c r="L83"/>
  <c r="K83"/>
  <c r="AU82"/>
  <c r="AT82"/>
  <c r="AS82"/>
  <c r="AR82"/>
  <c r="AP82"/>
  <c r="AL82"/>
  <c r="AH82"/>
  <c r="AD82"/>
  <c r="Z82"/>
  <c r="V82"/>
  <c r="U82"/>
  <c r="T82"/>
  <c r="N82"/>
  <c r="M82"/>
  <c r="L82"/>
  <c r="K82"/>
  <c r="AU81"/>
  <c r="AT81"/>
  <c r="AS81"/>
  <c r="AR81"/>
  <c r="AP81"/>
  <c r="AL81"/>
  <c r="AH81"/>
  <c r="AD81"/>
  <c r="Z81"/>
  <c r="V81"/>
  <c r="U81"/>
  <c r="T81"/>
  <c r="N81"/>
  <c r="M81"/>
  <c r="L81"/>
  <c r="K81"/>
  <c r="AU80"/>
  <c r="AT80"/>
  <c r="AS80"/>
  <c r="AR80"/>
  <c r="AP80"/>
  <c r="AL80"/>
  <c r="AH80"/>
  <c r="AD80"/>
  <c r="Z80"/>
  <c r="V80"/>
  <c r="U80"/>
  <c r="T80"/>
  <c r="N80"/>
  <c r="M80"/>
  <c r="L80"/>
  <c r="K80"/>
  <c r="AU79"/>
  <c r="AT79"/>
  <c r="AS79"/>
  <c r="AR79"/>
  <c r="AP79"/>
  <c r="AL79"/>
  <c r="AH79"/>
  <c r="AD79"/>
  <c r="Z79"/>
  <c r="V79"/>
  <c r="U79"/>
  <c r="T79"/>
  <c r="N79"/>
  <c r="M79"/>
  <c r="L79"/>
  <c r="K79"/>
  <c r="AU78"/>
  <c r="AT78"/>
  <c r="AS78"/>
  <c r="AR78"/>
  <c r="AP78"/>
  <c r="AL78"/>
  <c r="AH78"/>
  <c r="AD78"/>
  <c r="Z78"/>
  <c r="V78"/>
  <c r="U78"/>
  <c r="T78"/>
  <c r="Q78"/>
  <c r="N78"/>
  <c r="M78"/>
  <c r="K78"/>
  <c r="AU77"/>
  <c r="AT77"/>
  <c r="AS77"/>
  <c r="AR77"/>
  <c r="AP77"/>
  <c r="AL77"/>
  <c r="AH77"/>
  <c r="AD77"/>
  <c r="Z77"/>
  <c r="V77"/>
  <c r="U77"/>
  <c r="T77"/>
  <c r="Q77"/>
  <c r="N77"/>
  <c r="M77"/>
  <c r="K77"/>
  <c r="AU76"/>
  <c r="AT76"/>
  <c r="AS76"/>
  <c r="AR76"/>
  <c r="AP76"/>
  <c r="AL76"/>
  <c r="AH76"/>
  <c r="AD76"/>
  <c r="Z76"/>
  <c r="V76"/>
  <c r="U76"/>
  <c r="T76"/>
  <c r="N76"/>
  <c r="M76"/>
  <c r="L76"/>
  <c r="K76"/>
  <c r="AU75"/>
  <c r="AT75"/>
  <c r="AS75"/>
  <c r="AR75"/>
  <c r="AP75"/>
  <c r="AL75"/>
  <c r="AH75"/>
  <c r="AD75"/>
  <c r="Z75"/>
  <c r="V75"/>
  <c r="U75"/>
  <c r="T75"/>
  <c r="N75"/>
  <c r="M75"/>
  <c r="L75"/>
  <c r="K75"/>
  <c r="AU74"/>
  <c r="AT74"/>
  <c r="AS74"/>
  <c r="AR74"/>
  <c r="AP74"/>
  <c r="AL74"/>
  <c r="AH74"/>
  <c r="AD74"/>
  <c r="Z74"/>
  <c r="V74"/>
  <c r="U74"/>
  <c r="T74"/>
  <c r="N74"/>
  <c r="M74"/>
  <c r="L74"/>
  <c r="K74"/>
  <c r="AU73"/>
  <c r="AT73"/>
  <c r="AS73"/>
  <c r="AR73"/>
  <c r="AP73"/>
  <c r="AL73"/>
  <c r="AH73"/>
  <c r="AD73"/>
  <c r="Z73"/>
  <c r="V73"/>
  <c r="U73"/>
  <c r="T73"/>
  <c r="N73"/>
  <c r="M73"/>
  <c r="L73"/>
  <c r="K73"/>
  <c r="AU72"/>
  <c r="AT72"/>
  <c r="AS72"/>
  <c r="AR72"/>
  <c r="AP72"/>
  <c r="AL72"/>
  <c r="AH72"/>
  <c r="AD72"/>
  <c r="Z72"/>
  <c r="V72"/>
  <c r="U72"/>
  <c r="T72"/>
  <c r="N72"/>
  <c r="M72"/>
  <c r="L72"/>
  <c r="K72"/>
  <c r="AU71"/>
  <c r="AT71"/>
  <c r="AS71"/>
  <c r="AR71"/>
  <c r="AP71"/>
  <c r="AL71"/>
  <c r="AH71"/>
  <c r="AD71"/>
  <c r="Z71"/>
  <c r="V71"/>
  <c r="U71"/>
  <c r="T71"/>
  <c r="Q71"/>
  <c r="N71"/>
  <c r="M71"/>
  <c r="K71"/>
  <c r="AU70"/>
  <c r="AT70"/>
  <c r="AS70"/>
  <c r="AR70"/>
  <c r="AP70"/>
  <c r="AL70"/>
  <c r="AH70"/>
  <c r="AD70"/>
  <c r="Z70"/>
  <c r="V70"/>
  <c r="U70"/>
  <c r="T70"/>
  <c r="Q70"/>
  <c r="N70"/>
  <c r="M70"/>
  <c r="K70"/>
  <c r="AU69"/>
  <c r="AT69"/>
  <c r="AS69"/>
  <c r="AR69"/>
  <c r="AP69"/>
  <c r="AL69"/>
  <c r="AH69"/>
  <c r="AD69"/>
  <c r="Z69"/>
  <c r="V69"/>
  <c r="U69"/>
  <c r="T69"/>
  <c r="N69"/>
  <c r="M69"/>
  <c r="L69"/>
  <c r="K69"/>
  <c r="AU68"/>
  <c r="AT68"/>
  <c r="AS68"/>
  <c r="AR68"/>
  <c r="AP68"/>
  <c r="AL68"/>
  <c r="AH68"/>
  <c r="AD68"/>
  <c r="Z68"/>
  <c r="V68"/>
  <c r="U68"/>
  <c r="T68"/>
  <c r="N68"/>
  <c r="M68"/>
  <c r="L68"/>
  <c r="K68"/>
  <c r="AU67"/>
  <c r="AT67"/>
  <c r="AS67"/>
  <c r="AR67"/>
  <c r="AP67"/>
  <c r="AL67"/>
  <c r="AH67"/>
  <c r="AD67"/>
  <c r="Z67"/>
  <c r="V67"/>
  <c r="U67"/>
  <c r="T67"/>
  <c r="N67"/>
  <c r="M67"/>
  <c r="L67"/>
  <c r="K67"/>
  <c r="AU66"/>
  <c r="AT66"/>
  <c r="AS66"/>
  <c r="AR66"/>
  <c r="AP66"/>
  <c r="AL66"/>
  <c r="AH66"/>
  <c r="AD66"/>
  <c r="Z66"/>
  <c r="V66"/>
  <c r="U66"/>
  <c r="T66"/>
  <c r="N66"/>
  <c r="M66"/>
  <c r="L66"/>
  <c r="K66"/>
  <c r="AU65"/>
  <c r="AT65"/>
  <c r="AS65"/>
  <c r="AR65"/>
  <c r="AP65"/>
  <c r="AL65"/>
  <c r="AH65"/>
  <c r="AD65"/>
  <c r="Z65"/>
  <c r="V65"/>
  <c r="U65"/>
  <c r="T65"/>
  <c r="Q65"/>
  <c r="N65"/>
  <c r="M65"/>
  <c r="K65"/>
  <c r="AU64"/>
  <c r="AT64"/>
  <c r="AS64"/>
  <c r="AR64"/>
  <c r="AP64"/>
  <c r="AL64"/>
  <c r="AH64"/>
  <c r="AD64"/>
  <c r="Z64"/>
  <c r="V64"/>
  <c r="U64"/>
  <c r="T64"/>
  <c r="Q64"/>
  <c r="N64"/>
  <c r="M64"/>
  <c r="K64"/>
  <c r="AU63"/>
  <c r="AT63"/>
  <c r="AS63"/>
  <c r="AR63"/>
  <c r="AP63"/>
  <c r="AL63"/>
  <c r="AH63"/>
  <c r="AD63"/>
  <c r="Z63"/>
  <c r="V63"/>
  <c r="U63"/>
  <c r="T63"/>
  <c r="N63"/>
  <c r="M63"/>
  <c r="L63"/>
  <c r="K63"/>
  <c r="AU62"/>
  <c r="AT62"/>
  <c r="AS62"/>
  <c r="AR62"/>
  <c r="AP62"/>
  <c r="AL62"/>
  <c r="AH62"/>
  <c r="AD62"/>
  <c r="Z62"/>
  <c r="V62"/>
  <c r="U62"/>
  <c r="T62"/>
  <c r="N62"/>
  <c r="M62"/>
  <c r="L62"/>
  <c r="K62"/>
  <c r="AU61"/>
  <c r="AT61"/>
  <c r="AS61"/>
  <c r="AR61"/>
  <c r="AP61"/>
  <c r="AL61"/>
  <c r="AH61"/>
  <c r="AD61"/>
  <c r="Z61"/>
  <c r="V61"/>
  <c r="U61"/>
  <c r="T61"/>
  <c r="N61"/>
  <c r="M61"/>
  <c r="L61"/>
  <c r="K61"/>
  <c r="AU60"/>
  <c r="AT60"/>
  <c r="AS60"/>
  <c r="AR60"/>
  <c r="AP60"/>
  <c r="AL60"/>
  <c r="AH60"/>
  <c r="AD60"/>
  <c r="Z60"/>
  <c r="V60"/>
  <c r="U60"/>
  <c r="T60"/>
  <c r="Q60"/>
  <c r="N60"/>
  <c r="M60"/>
  <c r="K60"/>
  <c r="AU59"/>
  <c r="AT59"/>
  <c r="AS59"/>
  <c r="AR59"/>
  <c r="AP59"/>
  <c r="AL59"/>
  <c r="AH59"/>
  <c r="AD59"/>
  <c r="Z59"/>
  <c r="V59"/>
  <c r="U59"/>
  <c r="T59"/>
  <c r="N59"/>
  <c r="M59"/>
  <c r="L59"/>
  <c r="K59"/>
  <c r="AU58"/>
  <c r="AT58"/>
  <c r="AS58"/>
  <c r="AR58"/>
  <c r="AP58"/>
  <c r="AL58"/>
  <c r="AH58"/>
  <c r="AD58"/>
  <c r="Z58"/>
  <c r="V58"/>
  <c r="U58"/>
  <c r="T58"/>
  <c r="N58"/>
  <c r="M58"/>
  <c r="L58"/>
  <c r="K58"/>
  <c r="AU57"/>
  <c r="AT57"/>
  <c r="AS57"/>
  <c r="AR57"/>
  <c r="AP57"/>
  <c r="AL57"/>
  <c r="AH57"/>
  <c r="AD57"/>
  <c r="Z57"/>
  <c r="V57"/>
  <c r="U57"/>
  <c r="T57"/>
  <c r="Q57"/>
  <c r="N57"/>
  <c r="M57"/>
  <c r="K57"/>
  <c r="AU56"/>
  <c r="AT56"/>
  <c r="AS56"/>
  <c r="AR56"/>
  <c r="AP56"/>
  <c r="AL56"/>
  <c r="AH56"/>
  <c r="AD56"/>
  <c r="Z56"/>
  <c r="V56"/>
  <c r="U56"/>
  <c r="T56"/>
  <c r="N56"/>
  <c r="M56"/>
  <c r="L56"/>
  <c r="K56"/>
  <c r="AU55"/>
  <c r="AT55"/>
  <c r="AS55"/>
  <c r="AR55"/>
  <c r="AP55"/>
  <c r="AL55"/>
  <c r="AH55"/>
  <c r="AD55"/>
  <c r="Z55"/>
  <c r="V55"/>
  <c r="U55"/>
  <c r="T55"/>
  <c r="N55"/>
  <c r="M55"/>
  <c r="L55"/>
  <c r="K55"/>
  <c r="AU54"/>
  <c r="AT54"/>
  <c r="AS54"/>
  <c r="AR54"/>
  <c r="AP54"/>
  <c r="AL54"/>
  <c r="AH54"/>
  <c r="AD54"/>
  <c r="Z54"/>
  <c r="V54"/>
  <c r="U54"/>
  <c r="T54"/>
  <c r="N54"/>
  <c r="M54"/>
  <c r="L54"/>
  <c r="K54"/>
  <c r="AU53"/>
  <c r="AT53"/>
  <c r="AS53"/>
  <c r="AR53"/>
  <c r="AP53"/>
  <c r="AL53"/>
  <c r="AH53"/>
  <c r="AD53"/>
  <c r="Z53"/>
  <c r="V53"/>
  <c r="U53"/>
  <c r="T53"/>
  <c r="Q53"/>
  <c r="N53"/>
  <c r="M53"/>
  <c r="K53"/>
  <c r="AU52"/>
  <c r="AT52"/>
  <c r="AS52"/>
  <c r="AR52"/>
  <c r="AP52"/>
  <c r="AL52"/>
  <c r="AH52"/>
  <c r="AD52"/>
  <c r="Z52"/>
  <c r="V52"/>
  <c r="U52"/>
  <c r="T52"/>
  <c r="Q52"/>
  <c r="N52"/>
  <c r="M52"/>
  <c r="K52"/>
  <c r="AU51"/>
  <c r="AT51"/>
  <c r="AS51"/>
  <c r="AR51"/>
  <c r="AP51"/>
  <c r="AL51"/>
  <c r="AH51"/>
  <c r="AD51"/>
  <c r="Z51"/>
  <c r="V51"/>
  <c r="U51"/>
  <c r="T51"/>
  <c r="Q51"/>
  <c r="N51"/>
  <c r="M51"/>
  <c r="K51"/>
  <c r="AU50"/>
  <c r="AT50"/>
  <c r="AS50"/>
  <c r="AR50"/>
  <c r="AP50"/>
  <c r="AL50"/>
  <c r="AH50"/>
  <c r="AD50"/>
  <c r="Z50"/>
  <c r="V50"/>
  <c r="U50"/>
  <c r="T50"/>
  <c r="N50"/>
  <c r="M50"/>
  <c r="L50"/>
  <c r="K50"/>
  <c r="AU49"/>
  <c r="AT49"/>
  <c r="AS49"/>
  <c r="AR49"/>
  <c r="AP49"/>
  <c r="AL49"/>
  <c r="AH49"/>
  <c r="AD49"/>
  <c r="Z49"/>
  <c r="V49"/>
  <c r="U49"/>
  <c r="T49"/>
  <c r="N49"/>
  <c r="M49"/>
  <c r="L49"/>
  <c r="K49"/>
  <c r="AU48"/>
  <c r="AT48"/>
  <c r="AS48"/>
  <c r="AR48"/>
  <c r="AP48"/>
  <c r="AL48"/>
  <c r="AH48"/>
  <c r="AD48"/>
  <c r="Z48"/>
  <c r="V48"/>
  <c r="U48"/>
  <c r="T48"/>
  <c r="N48"/>
  <c r="M48"/>
  <c r="L48"/>
  <c r="K48"/>
  <c r="AU47"/>
  <c r="AT47"/>
  <c r="AS47"/>
  <c r="AR47"/>
  <c r="AP47"/>
  <c r="AL47"/>
  <c r="AH47"/>
  <c r="AD47"/>
  <c r="Z47"/>
  <c r="V47"/>
  <c r="U47"/>
  <c r="T47"/>
  <c r="N47"/>
  <c r="M47"/>
  <c r="L47"/>
  <c r="K47"/>
  <c r="AU46"/>
  <c r="AT46"/>
  <c r="AS46"/>
  <c r="AR46"/>
  <c r="AP46"/>
  <c r="AL46"/>
  <c r="AH46"/>
  <c r="AD46"/>
  <c r="Z46"/>
  <c r="V46"/>
  <c r="U46"/>
  <c r="T46"/>
  <c r="N46"/>
  <c r="M46"/>
  <c r="L46"/>
  <c r="K46"/>
  <c r="AU45"/>
  <c r="AT45"/>
  <c r="AS45"/>
  <c r="AR45"/>
  <c r="AP45"/>
  <c r="AL45"/>
  <c r="AH45"/>
  <c r="AD45"/>
  <c r="Z45"/>
  <c r="V45"/>
  <c r="U45"/>
  <c r="T45"/>
  <c r="Q45"/>
  <c r="N45"/>
  <c r="M45"/>
  <c r="K45"/>
  <c r="AU44"/>
  <c r="AT44"/>
  <c r="AS44"/>
  <c r="AR44"/>
  <c r="AP44"/>
  <c r="AL44"/>
  <c r="AH44"/>
  <c r="AD44"/>
  <c r="Z44"/>
  <c r="V44"/>
  <c r="U44"/>
  <c r="T44"/>
  <c r="N44"/>
  <c r="M44"/>
  <c r="L44"/>
  <c r="K44"/>
  <c r="AU43"/>
  <c r="AT43"/>
  <c r="AS43"/>
  <c r="AR43"/>
  <c r="AP43"/>
  <c r="AL43"/>
  <c r="AH43"/>
  <c r="AD43"/>
  <c r="Z43"/>
  <c r="V43"/>
  <c r="U43"/>
  <c r="T43"/>
  <c r="N43"/>
  <c r="M43"/>
  <c r="L43"/>
  <c r="K43"/>
  <c r="AU42"/>
  <c r="AT42"/>
  <c r="AS42"/>
  <c r="AR42"/>
  <c r="AP42"/>
  <c r="AL42"/>
  <c r="AH42"/>
  <c r="AD42"/>
  <c r="Z42"/>
  <c r="V42"/>
  <c r="U42"/>
  <c r="T42"/>
  <c r="Q42"/>
  <c r="N42"/>
  <c r="M42"/>
  <c r="K42"/>
  <c r="AU41"/>
  <c r="AT41"/>
  <c r="AS41"/>
  <c r="AR41"/>
  <c r="AP41"/>
  <c r="AL41"/>
  <c r="AH41"/>
  <c r="AD41"/>
  <c r="Z41"/>
  <c r="V41"/>
  <c r="U41"/>
  <c r="T41"/>
  <c r="N41"/>
  <c r="M41"/>
  <c r="L41"/>
  <c r="K41"/>
  <c r="AU40"/>
  <c r="AT40"/>
  <c r="AS40"/>
  <c r="AR40"/>
  <c r="AP40"/>
  <c r="AL40"/>
  <c r="AH40"/>
  <c r="AD40"/>
  <c r="Z40"/>
  <c r="V40"/>
  <c r="U40"/>
  <c r="T40"/>
  <c r="N40"/>
  <c r="M40"/>
  <c r="L40"/>
  <c r="K40"/>
  <c r="AU39"/>
  <c r="AT39"/>
  <c r="AS39"/>
  <c r="AR39"/>
  <c r="AP39"/>
  <c r="AL39"/>
  <c r="AH39"/>
  <c r="AD39"/>
  <c r="Z39"/>
  <c r="V39"/>
  <c r="U39"/>
  <c r="T39"/>
  <c r="Q39"/>
  <c r="N39"/>
  <c r="M39"/>
  <c r="K39"/>
  <c r="AU38"/>
  <c r="AT38"/>
  <c r="AS38"/>
  <c r="AR38"/>
  <c r="AP38"/>
  <c r="AL38"/>
  <c r="AH38"/>
  <c r="AD38"/>
  <c r="Z38"/>
  <c r="V38"/>
  <c r="U38"/>
  <c r="T38"/>
  <c r="Q38"/>
  <c r="N38"/>
  <c r="M38"/>
  <c r="K38"/>
  <c r="AU37"/>
  <c r="AT37"/>
  <c r="AS37"/>
  <c r="AR37"/>
  <c r="AP37"/>
  <c r="AL37"/>
  <c r="AH37"/>
  <c r="AD37"/>
  <c r="Z37"/>
  <c r="V37"/>
  <c r="U37"/>
  <c r="T37"/>
  <c r="N37"/>
  <c r="M37"/>
  <c r="L37"/>
  <c r="K37"/>
  <c r="AU36"/>
  <c r="AT36"/>
  <c r="AS36"/>
  <c r="AR36"/>
  <c r="AP36"/>
  <c r="AL36"/>
  <c r="AH36"/>
  <c r="AD36"/>
  <c r="Z36"/>
  <c r="V36"/>
  <c r="U36"/>
  <c r="T36"/>
  <c r="N36"/>
  <c r="M36"/>
  <c r="L36"/>
  <c r="K36"/>
  <c r="AU35"/>
  <c r="AT35"/>
  <c r="AS35"/>
  <c r="AR35"/>
  <c r="AP35"/>
  <c r="AL35"/>
  <c r="AH35"/>
  <c r="AD35"/>
  <c r="Z35"/>
  <c r="V35"/>
  <c r="U35"/>
  <c r="T35"/>
  <c r="N35"/>
  <c r="M35"/>
  <c r="L35"/>
  <c r="K35"/>
  <c r="AU34"/>
  <c r="AT34"/>
  <c r="AS34"/>
  <c r="AR34"/>
  <c r="AP34"/>
  <c r="AL34"/>
  <c r="AH34"/>
  <c r="AD34"/>
  <c r="Z34"/>
  <c r="V34"/>
  <c r="U34"/>
  <c r="T34"/>
  <c r="N34"/>
  <c r="M34"/>
  <c r="L34"/>
  <c r="K34"/>
  <c r="AU33"/>
  <c r="AT33"/>
  <c r="AS33"/>
  <c r="AR33"/>
  <c r="AP33"/>
  <c r="AL33"/>
  <c r="AH33"/>
  <c r="AD33"/>
  <c r="Z33"/>
  <c r="V33"/>
  <c r="U33"/>
  <c r="T33"/>
  <c r="Q33"/>
  <c r="N33"/>
  <c r="M33"/>
  <c r="K33"/>
  <c r="AU32"/>
  <c r="AT32"/>
  <c r="AS32"/>
  <c r="AR32"/>
  <c r="AP32"/>
  <c r="AL32"/>
  <c r="AH32"/>
  <c r="AD32"/>
  <c r="Z32"/>
  <c r="V32"/>
  <c r="U32"/>
  <c r="T32"/>
  <c r="N32"/>
  <c r="M32"/>
  <c r="L32"/>
  <c r="K32"/>
  <c r="AU31"/>
  <c r="AT31"/>
  <c r="AS31"/>
  <c r="AR31"/>
  <c r="AP31"/>
  <c r="AL31"/>
  <c r="AH31"/>
  <c r="AD31"/>
  <c r="Z31"/>
  <c r="V31"/>
  <c r="U31"/>
  <c r="T31"/>
  <c r="N31"/>
  <c r="M31"/>
  <c r="L31"/>
  <c r="K31"/>
  <c r="AU30"/>
  <c r="AT30"/>
  <c r="AS30"/>
  <c r="AR30"/>
  <c r="AP30"/>
  <c r="AL30"/>
  <c r="AH30"/>
  <c r="AD30"/>
  <c r="Z30"/>
  <c r="V30"/>
  <c r="U30"/>
  <c r="T30"/>
  <c r="Q30"/>
  <c r="N30"/>
  <c r="M30"/>
  <c r="K30"/>
  <c r="AU29"/>
  <c r="AT29"/>
  <c r="AS29"/>
  <c r="AR29"/>
  <c r="AP29"/>
  <c r="AL29"/>
  <c r="AH29"/>
  <c r="AD29"/>
  <c r="Z29"/>
  <c r="V29"/>
  <c r="U29"/>
  <c r="T29"/>
  <c r="N29"/>
  <c r="M29"/>
  <c r="L29"/>
  <c r="K29"/>
  <c r="AU28"/>
  <c r="AT28"/>
  <c r="AS28"/>
  <c r="AR28"/>
  <c r="AP28"/>
  <c r="AL28"/>
  <c r="AH28"/>
  <c r="AD28"/>
  <c r="Z28"/>
  <c r="V28"/>
  <c r="U28"/>
  <c r="T28"/>
  <c r="N28"/>
  <c r="M28"/>
  <c r="L28"/>
  <c r="K28"/>
  <c r="AU27"/>
  <c r="AT27"/>
  <c r="AS27"/>
  <c r="AR27"/>
  <c r="AP27"/>
  <c r="AL27"/>
  <c r="AH27"/>
  <c r="AD27"/>
  <c r="Z27"/>
  <c r="V27"/>
  <c r="U27"/>
  <c r="T27"/>
  <c r="N27"/>
  <c r="M27"/>
  <c r="L27"/>
  <c r="K27"/>
  <c r="AU26"/>
  <c r="AT26"/>
  <c r="AS26"/>
  <c r="AR26"/>
  <c r="AP26"/>
  <c r="AL26"/>
  <c r="AH26"/>
  <c r="AD26"/>
  <c r="Z26"/>
  <c r="V26"/>
  <c r="U26"/>
  <c r="T26"/>
  <c r="N26"/>
  <c r="M26"/>
  <c r="L26"/>
  <c r="K26"/>
  <c r="AU25"/>
  <c r="AT25"/>
  <c r="AS25"/>
  <c r="AR25"/>
  <c r="AP25"/>
  <c r="AL25"/>
  <c r="AH25"/>
  <c r="AD25"/>
  <c r="Z25"/>
  <c r="V25"/>
  <c r="U25"/>
  <c r="T25"/>
  <c r="N25"/>
  <c r="M25"/>
  <c r="L25"/>
  <c r="K25"/>
  <c r="AU24"/>
  <c r="AT24"/>
  <c r="AS24"/>
  <c r="AR24"/>
  <c r="AP24"/>
  <c r="AL24"/>
  <c r="AH24"/>
  <c r="AD24"/>
  <c r="Z24"/>
  <c r="V24"/>
  <c r="U24"/>
  <c r="T24"/>
  <c r="N24"/>
  <c r="M24"/>
  <c r="L24"/>
  <c r="K24"/>
  <c r="AU23"/>
  <c r="AT23"/>
  <c r="AS23"/>
  <c r="AR23"/>
  <c r="AP23"/>
  <c r="AL23"/>
  <c r="AH23"/>
  <c r="AD23"/>
  <c r="Z23"/>
  <c r="V23"/>
  <c r="U23"/>
  <c r="T23"/>
  <c r="N23"/>
  <c r="M23"/>
  <c r="L23"/>
  <c r="K23"/>
  <c r="AU22"/>
  <c r="AT22"/>
  <c r="AS22"/>
  <c r="AR22"/>
  <c r="AP22"/>
  <c r="AL22"/>
  <c r="AH22"/>
  <c r="AD22"/>
  <c r="Z22"/>
  <c r="V22"/>
  <c r="U22"/>
  <c r="T22"/>
  <c r="N22"/>
  <c r="M22"/>
  <c r="L22"/>
  <c r="K22"/>
  <c r="AU21"/>
  <c r="AT21"/>
  <c r="AS21"/>
  <c r="AR21"/>
  <c r="AP21"/>
  <c r="AL21"/>
  <c r="AH21"/>
  <c r="AD21"/>
  <c r="Z21"/>
  <c r="V21"/>
  <c r="U21"/>
  <c r="T21"/>
  <c r="N21"/>
  <c r="M21"/>
  <c r="L21"/>
  <c r="K21"/>
  <c r="AU20"/>
  <c r="AT20"/>
  <c r="AS20"/>
  <c r="AR20"/>
  <c r="AP20"/>
  <c r="AL20"/>
  <c r="AH20"/>
  <c r="AD20"/>
  <c r="Z20"/>
  <c r="V20"/>
  <c r="U20"/>
  <c r="T20"/>
  <c r="N20"/>
  <c r="M20"/>
  <c r="L20"/>
  <c r="K20"/>
  <c r="AU19"/>
  <c r="AT19"/>
  <c r="AS19"/>
  <c r="AR19"/>
  <c r="AP19"/>
  <c r="AL19"/>
  <c r="AH19"/>
  <c r="AD19"/>
  <c r="Z19"/>
  <c r="V19"/>
  <c r="U19"/>
  <c r="T19"/>
  <c r="N19"/>
  <c r="M19"/>
  <c r="L19"/>
  <c r="K19"/>
  <c r="AU18"/>
  <c r="AT18"/>
  <c r="AS18"/>
  <c r="AR18"/>
  <c r="AP18"/>
  <c r="AL18"/>
  <c r="AH18"/>
  <c r="AD18"/>
  <c r="Z18"/>
  <c r="V18"/>
  <c r="U18"/>
  <c r="T18"/>
  <c r="Q18"/>
  <c r="N18"/>
  <c r="M18"/>
  <c r="L18"/>
  <c r="K18"/>
  <c r="AU17"/>
  <c r="AT17"/>
  <c r="AS17"/>
  <c r="AR17"/>
  <c r="AP17"/>
  <c r="AL17"/>
  <c r="AH17"/>
  <c r="AD17"/>
  <c r="Z17"/>
  <c r="V17"/>
  <c r="U17"/>
  <c r="T17"/>
  <c r="Q17"/>
  <c r="H17" i="67" s="1"/>
  <c r="P17" i="66"/>
  <c r="N17"/>
  <c r="M17"/>
  <c r="L17"/>
  <c r="K17"/>
  <c r="AU16"/>
  <c r="AT16"/>
  <c r="AS16"/>
  <c r="AR16"/>
  <c r="AP16"/>
  <c r="AL16"/>
  <c r="AH16"/>
  <c r="AD16"/>
  <c r="Z16"/>
  <c r="V16"/>
  <c r="U16"/>
  <c r="T16"/>
  <c r="Q16"/>
  <c r="H16" i="67" s="1"/>
  <c r="P16" i="66"/>
  <c r="N16"/>
  <c r="M16"/>
  <c r="L16"/>
  <c r="K16"/>
  <c r="AU15"/>
  <c r="AT15"/>
  <c r="AS15"/>
  <c r="AR15"/>
  <c r="AP15"/>
  <c r="AL15"/>
  <c r="AH15"/>
  <c r="AD15"/>
  <c r="Z15"/>
  <c r="V15"/>
  <c r="U15"/>
  <c r="T15"/>
  <c r="Q15"/>
  <c r="H15" i="67" s="1"/>
  <c r="P15" i="66"/>
  <c r="N15"/>
  <c r="M15"/>
  <c r="L15"/>
  <c r="K15"/>
  <c r="AU14"/>
  <c r="AT14"/>
  <c r="AS14"/>
  <c r="AR14"/>
  <c r="AP14"/>
  <c r="AL14"/>
  <c r="AH14"/>
  <c r="AD14"/>
  <c r="Z14"/>
  <c r="V14"/>
  <c r="U14"/>
  <c r="T14"/>
  <c r="Q14"/>
  <c r="H14" i="67" s="1"/>
  <c r="P14" i="66"/>
  <c r="N14"/>
  <c r="M14"/>
  <c r="L14"/>
  <c r="K14"/>
  <c r="AU13"/>
  <c r="AT13"/>
  <c r="AS13"/>
  <c r="AR13"/>
  <c r="AP13"/>
  <c r="AL13"/>
  <c r="AH13"/>
  <c r="AD13"/>
  <c r="Z13"/>
  <c r="V13"/>
  <c r="U13"/>
  <c r="T13"/>
  <c r="Q13"/>
  <c r="P13"/>
  <c r="N13"/>
  <c r="M13"/>
  <c r="L13"/>
  <c r="K13"/>
  <c r="AU12"/>
  <c r="AT12"/>
  <c r="AS12"/>
  <c r="AR12"/>
  <c r="AP12"/>
  <c r="AL12"/>
  <c r="AH12"/>
  <c r="AD12"/>
  <c r="Z12"/>
  <c r="V12"/>
  <c r="U12"/>
  <c r="T12"/>
  <c r="Q12"/>
  <c r="H12" i="67" s="1"/>
  <c r="P12" i="66"/>
  <c r="N12"/>
  <c r="M12"/>
  <c r="L12"/>
  <c r="K12"/>
  <c r="AU11"/>
  <c r="AT11"/>
  <c r="AS11"/>
  <c r="AR11"/>
  <c r="AP11"/>
  <c r="AL11"/>
  <c r="AH11"/>
  <c r="AD11"/>
  <c r="Z11"/>
  <c r="W11"/>
  <c r="V11"/>
  <c r="U11"/>
  <c r="T11"/>
  <c r="Q11"/>
  <c r="H11" i="67" s="1"/>
  <c r="P11" i="66"/>
  <c r="N11"/>
  <c r="M11"/>
  <c r="L11"/>
  <c r="K11"/>
  <c r="AU10"/>
  <c r="AT10"/>
  <c r="AS10"/>
  <c r="AR10"/>
  <c r="AP10"/>
  <c r="AL10"/>
  <c r="AH10"/>
  <c r="AD10"/>
  <c r="Z10"/>
  <c r="W10"/>
  <c r="V10"/>
  <c r="U10"/>
  <c r="T10"/>
  <c r="N10"/>
  <c r="M10"/>
  <c r="L10"/>
  <c r="K10"/>
  <c r="AR9"/>
  <c r="AP9"/>
  <c r="AL9"/>
  <c r="AH9"/>
  <c r="AD9"/>
  <c r="Z9"/>
  <c r="V9"/>
  <c r="N9"/>
  <c r="AR8"/>
  <c r="AP8"/>
  <c r="AL8"/>
  <c r="AH8"/>
  <c r="AD8"/>
  <c r="Z8"/>
  <c r="V8"/>
  <c r="N8"/>
  <c r="AR7"/>
  <c r="AP7"/>
  <c r="AL7"/>
  <c r="AH7"/>
  <c r="AD7"/>
  <c r="Z7"/>
  <c r="V7"/>
  <c r="N7"/>
  <c r="N4"/>
  <c r="M4"/>
  <c r="L4"/>
  <c r="K4"/>
  <c r="J4"/>
  <c r="I4"/>
  <c r="H4"/>
  <c r="G4"/>
  <c r="F4"/>
  <c r="E4"/>
  <c r="D4"/>
  <c r="B4"/>
  <c r="N3"/>
  <c r="M3"/>
  <c r="L3"/>
  <c r="K3"/>
  <c r="J3"/>
  <c r="I3"/>
  <c r="H3"/>
  <c r="G3"/>
  <c r="F3"/>
  <c r="E3"/>
  <c r="B3"/>
  <c r="C2"/>
  <c r="B2"/>
  <c r="A2"/>
  <c r="AU274" i="65"/>
  <c r="AT274"/>
  <c r="AS274"/>
  <c r="AR274"/>
  <c r="AP274"/>
  <c r="AL274"/>
  <c r="AH274"/>
  <c r="AD274"/>
  <c r="Z274"/>
  <c r="W274"/>
  <c r="V274"/>
  <c r="U274"/>
  <c r="T274"/>
  <c r="O274"/>
  <c r="N274"/>
  <c r="M274"/>
  <c r="L274"/>
  <c r="K274"/>
  <c r="AR273"/>
  <c r="AP273"/>
  <c r="AL273"/>
  <c r="AH273"/>
  <c r="AD273"/>
  <c r="Z273"/>
  <c r="V273"/>
  <c r="U273"/>
  <c r="T273"/>
  <c r="Q273"/>
  <c r="O273"/>
  <c r="N273"/>
  <c r="M273"/>
  <c r="K273"/>
  <c r="AU272"/>
  <c r="AT272"/>
  <c r="AS272"/>
  <c r="AR272"/>
  <c r="AP272"/>
  <c r="AL272"/>
  <c r="AH272"/>
  <c r="AD272"/>
  <c r="Z272"/>
  <c r="W272"/>
  <c r="V272"/>
  <c r="U272"/>
  <c r="T272"/>
  <c r="O272"/>
  <c r="N272"/>
  <c r="M272"/>
  <c r="L272"/>
  <c r="K272"/>
  <c r="AU271"/>
  <c r="AT271"/>
  <c r="AS271"/>
  <c r="AR271"/>
  <c r="AP271"/>
  <c r="AL271"/>
  <c r="AH271"/>
  <c r="AD271"/>
  <c r="Z271"/>
  <c r="W271"/>
  <c r="V271"/>
  <c r="U271"/>
  <c r="T271"/>
  <c r="O271"/>
  <c r="N271"/>
  <c r="M271"/>
  <c r="L271"/>
  <c r="K271"/>
  <c r="AR270"/>
  <c r="AP270"/>
  <c r="AL270"/>
  <c r="AH270"/>
  <c r="AD270"/>
  <c r="Z270"/>
  <c r="V270"/>
  <c r="U270"/>
  <c r="T270"/>
  <c r="Q270"/>
  <c r="O270"/>
  <c r="N270"/>
  <c r="M270"/>
  <c r="K270"/>
  <c r="AU269"/>
  <c r="AT269"/>
  <c r="AS269"/>
  <c r="AR269"/>
  <c r="AP269"/>
  <c r="AL269"/>
  <c r="AH269"/>
  <c r="AD269"/>
  <c r="Z269"/>
  <c r="W269"/>
  <c r="V269"/>
  <c r="U269"/>
  <c r="T269"/>
  <c r="O269"/>
  <c r="N269"/>
  <c r="M269"/>
  <c r="L269"/>
  <c r="K269"/>
  <c r="AU268"/>
  <c r="AT268"/>
  <c r="AS268"/>
  <c r="AR268"/>
  <c r="AP268"/>
  <c r="AL268"/>
  <c r="AH268"/>
  <c r="AD268"/>
  <c r="Z268"/>
  <c r="W268"/>
  <c r="V268"/>
  <c r="U268"/>
  <c r="T268"/>
  <c r="O268"/>
  <c r="N268"/>
  <c r="M268"/>
  <c r="L268"/>
  <c r="K268"/>
  <c r="AU267"/>
  <c r="AT267"/>
  <c r="AS267"/>
  <c r="AR267"/>
  <c r="AP267"/>
  <c r="AL267"/>
  <c r="AH267"/>
  <c r="AD267"/>
  <c r="Z267"/>
  <c r="W267"/>
  <c r="V267"/>
  <c r="U267"/>
  <c r="T267"/>
  <c r="O267"/>
  <c r="N267"/>
  <c r="M267"/>
  <c r="L267"/>
  <c r="K267"/>
  <c r="AU266"/>
  <c r="AT266"/>
  <c r="AS266"/>
  <c r="AR266"/>
  <c r="AP266"/>
  <c r="AL266"/>
  <c r="AH266"/>
  <c r="AD266"/>
  <c r="Z266"/>
  <c r="W266"/>
  <c r="V266"/>
  <c r="U266"/>
  <c r="T266"/>
  <c r="O266"/>
  <c r="N266"/>
  <c r="M266"/>
  <c r="L266"/>
  <c r="K266"/>
  <c r="AR265"/>
  <c r="AP265"/>
  <c r="AL265"/>
  <c r="AH265"/>
  <c r="AD265"/>
  <c r="Z265"/>
  <c r="V265"/>
  <c r="U265"/>
  <c r="T265"/>
  <c r="Q265"/>
  <c r="O265"/>
  <c r="N265"/>
  <c r="M265"/>
  <c r="K265"/>
  <c r="AU264"/>
  <c r="AT264"/>
  <c r="AS264"/>
  <c r="AR264"/>
  <c r="AP264"/>
  <c r="AL264"/>
  <c r="AH264"/>
  <c r="AD264"/>
  <c r="Z264"/>
  <c r="W264"/>
  <c r="V264"/>
  <c r="U264"/>
  <c r="T264"/>
  <c r="O264"/>
  <c r="N264"/>
  <c r="M264"/>
  <c r="L264"/>
  <c r="K264"/>
  <c r="AU263"/>
  <c r="AT263"/>
  <c r="AS263"/>
  <c r="AR263"/>
  <c r="AP263"/>
  <c r="AL263"/>
  <c r="AH263"/>
  <c r="AD263"/>
  <c r="Z263"/>
  <c r="W263"/>
  <c r="V263"/>
  <c r="U263"/>
  <c r="T263"/>
  <c r="O263"/>
  <c r="N263"/>
  <c r="M263"/>
  <c r="L263"/>
  <c r="K263"/>
  <c r="AR262"/>
  <c r="AP262"/>
  <c r="AL262"/>
  <c r="AH262"/>
  <c r="AD262"/>
  <c r="Z262"/>
  <c r="V262"/>
  <c r="U262"/>
  <c r="T262"/>
  <c r="Q262"/>
  <c r="O262"/>
  <c r="N262"/>
  <c r="M262"/>
  <c r="K262"/>
  <c r="AU261"/>
  <c r="AT261"/>
  <c r="AS261"/>
  <c r="AR261"/>
  <c r="AP261"/>
  <c r="AL261"/>
  <c r="AH261"/>
  <c r="AD261"/>
  <c r="Z261"/>
  <c r="W261"/>
  <c r="V261"/>
  <c r="U261"/>
  <c r="T261"/>
  <c r="O261"/>
  <c r="N261"/>
  <c r="M261"/>
  <c r="L261"/>
  <c r="K261"/>
  <c r="AU260"/>
  <c r="AT260"/>
  <c r="AS260"/>
  <c r="AR260"/>
  <c r="AP260"/>
  <c r="AL260"/>
  <c r="AH260"/>
  <c r="AD260"/>
  <c r="Z260"/>
  <c r="W260"/>
  <c r="V260"/>
  <c r="U260"/>
  <c r="T260"/>
  <c r="O260"/>
  <c r="N260"/>
  <c r="M260"/>
  <c r="L260"/>
  <c r="K260"/>
  <c r="AU259"/>
  <c r="AT259"/>
  <c r="AS259"/>
  <c r="AR259"/>
  <c r="AP259"/>
  <c r="AL259"/>
  <c r="AH259"/>
  <c r="AD259"/>
  <c r="Z259"/>
  <c r="W259"/>
  <c r="V259"/>
  <c r="U259"/>
  <c r="T259"/>
  <c r="O259"/>
  <c r="N259"/>
  <c r="M259"/>
  <c r="L259"/>
  <c r="K259"/>
  <c r="AR258"/>
  <c r="AP258"/>
  <c r="AL258"/>
  <c r="AH258"/>
  <c r="AD258"/>
  <c r="Z258"/>
  <c r="V258"/>
  <c r="U258"/>
  <c r="T258"/>
  <c r="Q258"/>
  <c r="O258"/>
  <c r="N258"/>
  <c r="M258"/>
  <c r="K258"/>
  <c r="AR257"/>
  <c r="AP257"/>
  <c r="AL257"/>
  <c r="AH257"/>
  <c r="AD257"/>
  <c r="Z257"/>
  <c r="V257"/>
  <c r="U257"/>
  <c r="T257"/>
  <c r="Q257"/>
  <c r="O257"/>
  <c r="N257"/>
  <c r="M257"/>
  <c r="K257"/>
  <c r="AU256"/>
  <c r="AT256"/>
  <c r="AS256"/>
  <c r="AR256"/>
  <c r="AP256"/>
  <c r="AL256"/>
  <c r="AH256"/>
  <c r="AD256"/>
  <c r="Z256"/>
  <c r="W256"/>
  <c r="V256"/>
  <c r="U256"/>
  <c r="T256"/>
  <c r="O256"/>
  <c r="M256"/>
  <c r="K256"/>
  <c r="AU255"/>
  <c r="AT255"/>
  <c r="AS255"/>
  <c r="AR255"/>
  <c r="AP255"/>
  <c r="AL255"/>
  <c r="AH255"/>
  <c r="AD255"/>
  <c r="Z255"/>
  <c r="W255"/>
  <c r="V255"/>
  <c r="U255"/>
  <c r="T255"/>
  <c r="O255"/>
  <c r="M255"/>
  <c r="K255"/>
  <c r="AU254"/>
  <c r="AT254"/>
  <c r="AS254"/>
  <c r="AR254"/>
  <c r="AP254"/>
  <c r="AL254"/>
  <c r="AH254"/>
  <c r="AD254"/>
  <c r="Z254"/>
  <c r="W254"/>
  <c r="V254"/>
  <c r="U254"/>
  <c r="T254"/>
  <c r="O254"/>
  <c r="N254"/>
  <c r="M254"/>
  <c r="L254"/>
  <c r="K254"/>
  <c r="AU253"/>
  <c r="AT253"/>
  <c r="AS253"/>
  <c r="AR253"/>
  <c r="AP253"/>
  <c r="AL253"/>
  <c r="AH253"/>
  <c r="AD253"/>
  <c r="Z253"/>
  <c r="W253"/>
  <c r="V253"/>
  <c r="U253"/>
  <c r="T253"/>
  <c r="O253"/>
  <c r="N253"/>
  <c r="M253"/>
  <c r="L253"/>
  <c r="K253"/>
  <c r="AU252"/>
  <c r="AT252"/>
  <c r="AS252"/>
  <c r="AR252"/>
  <c r="AP252"/>
  <c r="AL252"/>
  <c r="AH252"/>
  <c r="AD252"/>
  <c r="Z252"/>
  <c r="W252"/>
  <c r="V252"/>
  <c r="U252"/>
  <c r="T252"/>
  <c r="O252"/>
  <c r="N252"/>
  <c r="M252"/>
  <c r="L252"/>
  <c r="K252"/>
  <c r="AR251"/>
  <c r="AP251"/>
  <c r="AL251"/>
  <c r="AH251"/>
  <c r="AD251"/>
  <c r="Z251"/>
  <c r="V251"/>
  <c r="U251"/>
  <c r="T251"/>
  <c r="Q251"/>
  <c r="O251"/>
  <c r="N251"/>
  <c r="M251"/>
  <c r="L251"/>
  <c r="K251"/>
  <c r="AR250"/>
  <c r="AP250"/>
  <c r="AL250"/>
  <c r="AH250"/>
  <c r="AD250"/>
  <c r="Z250"/>
  <c r="V250"/>
  <c r="U250"/>
  <c r="T250"/>
  <c r="Q250"/>
  <c r="O250"/>
  <c r="N250"/>
  <c r="M250"/>
  <c r="K250"/>
  <c r="AU249"/>
  <c r="AT249"/>
  <c r="AS249"/>
  <c r="AR249"/>
  <c r="AP249"/>
  <c r="AL249"/>
  <c r="AH249"/>
  <c r="AD249"/>
  <c r="Z249"/>
  <c r="W249"/>
  <c r="V249"/>
  <c r="U249"/>
  <c r="T249"/>
  <c r="O249"/>
  <c r="N249"/>
  <c r="M249"/>
  <c r="L249"/>
  <c r="K249"/>
  <c r="AU248"/>
  <c r="AT248"/>
  <c r="AS248"/>
  <c r="AR248"/>
  <c r="AP248"/>
  <c r="AL248"/>
  <c r="AH248"/>
  <c r="AD248"/>
  <c r="Z248"/>
  <c r="W248"/>
  <c r="V248"/>
  <c r="U248"/>
  <c r="T248"/>
  <c r="O248"/>
  <c r="N248"/>
  <c r="M248"/>
  <c r="L248"/>
  <c r="K248"/>
  <c r="AU247"/>
  <c r="AT247"/>
  <c r="AS247"/>
  <c r="AR247"/>
  <c r="AP247"/>
  <c r="AL247"/>
  <c r="AH247"/>
  <c r="AD247"/>
  <c r="Z247"/>
  <c r="W247"/>
  <c r="V247"/>
  <c r="U247"/>
  <c r="T247"/>
  <c r="O247"/>
  <c r="N247"/>
  <c r="M247"/>
  <c r="L247"/>
  <c r="K247"/>
  <c r="AU246"/>
  <c r="AT246"/>
  <c r="AS246"/>
  <c r="AR246"/>
  <c r="AP246"/>
  <c r="AL246"/>
  <c r="AH246"/>
  <c r="AD246"/>
  <c r="Z246"/>
  <c r="W246"/>
  <c r="V246"/>
  <c r="U246"/>
  <c r="T246"/>
  <c r="O246"/>
  <c r="N246"/>
  <c r="M246"/>
  <c r="L246"/>
  <c r="K246"/>
  <c r="AR245"/>
  <c r="AP245"/>
  <c r="AL245"/>
  <c r="AH245"/>
  <c r="AD245"/>
  <c r="Z245"/>
  <c r="V245"/>
  <c r="U245"/>
  <c r="T245"/>
  <c r="Q245"/>
  <c r="O245"/>
  <c r="N245"/>
  <c r="M245"/>
  <c r="K245"/>
  <c r="AU244"/>
  <c r="AT244"/>
  <c r="AS244"/>
  <c r="AR244"/>
  <c r="AP244"/>
  <c r="AL244"/>
  <c r="AH244"/>
  <c r="AD244"/>
  <c r="Z244"/>
  <c r="W244"/>
  <c r="V244"/>
  <c r="U244"/>
  <c r="T244"/>
  <c r="O244"/>
  <c r="N244"/>
  <c r="M244"/>
  <c r="L244"/>
  <c r="K244"/>
  <c r="AU243"/>
  <c r="AT243"/>
  <c r="AS243"/>
  <c r="AR243"/>
  <c r="AP243"/>
  <c r="AL243"/>
  <c r="AH243"/>
  <c r="AD243"/>
  <c r="Z243"/>
  <c r="W243"/>
  <c r="V243"/>
  <c r="U243"/>
  <c r="T243"/>
  <c r="O243"/>
  <c r="N243"/>
  <c r="M243"/>
  <c r="L243"/>
  <c r="K243"/>
  <c r="AU242"/>
  <c r="AT242"/>
  <c r="AS242"/>
  <c r="AR242"/>
  <c r="AP242"/>
  <c r="AL242"/>
  <c r="AH242"/>
  <c r="AD242"/>
  <c r="Z242"/>
  <c r="W242"/>
  <c r="V242"/>
  <c r="U242"/>
  <c r="T242"/>
  <c r="O242"/>
  <c r="N242"/>
  <c r="M242"/>
  <c r="L242"/>
  <c r="K242"/>
  <c r="AU241"/>
  <c r="AT241"/>
  <c r="AS241"/>
  <c r="AR241"/>
  <c r="AP241"/>
  <c r="AL241"/>
  <c r="AH241"/>
  <c r="AD241"/>
  <c r="Z241"/>
  <c r="W241"/>
  <c r="V241"/>
  <c r="U241"/>
  <c r="T241"/>
  <c r="O241"/>
  <c r="N241"/>
  <c r="M241"/>
  <c r="L241"/>
  <c r="K241"/>
  <c r="AU240"/>
  <c r="AT240"/>
  <c r="AS240"/>
  <c r="AR240"/>
  <c r="AP240"/>
  <c r="AL240"/>
  <c r="AH240"/>
  <c r="AD240"/>
  <c r="Z240"/>
  <c r="W240"/>
  <c r="V240"/>
  <c r="U240"/>
  <c r="T240"/>
  <c r="O240"/>
  <c r="N240"/>
  <c r="M240"/>
  <c r="L240"/>
  <c r="K240"/>
  <c r="AR239"/>
  <c r="AP239"/>
  <c r="AL239"/>
  <c r="AH239"/>
  <c r="AD239"/>
  <c r="Z239"/>
  <c r="V239"/>
  <c r="U239"/>
  <c r="T239"/>
  <c r="Q239"/>
  <c r="O239"/>
  <c r="N239"/>
  <c r="M239"/>
  <c r="K239"/>
  <c r="AU238"/>
  <c r="AT238"/>
  <c r="AS238"/>
  <c r="AR238"/>
  <c r="AP238"/>
  <c r="AL238"/>
  <c r="AH238"/>
  <c r="AD238"/>
  <c r="Z238"/>
  <c r="W238"/>
  <c r="V238"/>
  <c r="U238"/>
  <c r="T238"/>
  <c r="O238"/>
  <c r="N238"/>
  <c r="M238"/>
  <c r="L238"/>
  <c r="K238"/>
  <c r="AU237"/>
  <c r="AT237"/>
  <c r="AS237"/>
  <c r="AR237"/>
  <c r="AP237"/>
  <c r="AL237"/>
  <c r="AH237"/>
  <c r="AD237"/>
  <c r="Z237"/>
  <c r="W237"/>
  <c r="V237"/>
  <c r="U237"/>
  <c r="T237"/>
  <c r="O237"/>
  <c r="N237"/>
  <c r="M237"/>
  <c r="L237"/>
  <c r="K237"/>
  <c r="AU236"/>
  <c r="AT236"/>
  <c r="AS236"/>
  <c r="AR236"/>
  <c r="AP236"/>
  <c r="AL236"/>
  <c r="AH236"/>
  <c r="AD236"/>
  <c r="Z236"/>
  <c r="W236"/>
  <c r="V236"/>
  <c r="U236"/>
  <c r="T236"/>
  <c r="O236"/>
  <c r="N236"/>
  <c r="M236"/>
  <c r="L236"/>
  <c r="K236"/>
  <c r="AR235"/>
  <c r="AP235"/>
  <c r="AL235"/>
  <c r="AH235"/>
  <c r="AD235"/>
  <c r="Z235"/>
  <c r="V235"/>
  <c r="U235"/>
  <c r="T235"/>
  <c r="Q235"/>
  <c r="O235"/>
  <c r="N235"/>
  <c r="M235"/>
  <c r="K235"/>
  <c r="AU234"/>
  <c r="AT234"/>
  <c r="AS234"/>
  <c r="AR234"/>
  <c r="AP234"/>
  <c r="AL234"/>
  <c r="AH234"/>
  <c r="AD234"/>
  <c r="Z234"/>
  <c r="W234"/>
  <c r="V234"/>
  <c r="U234"/>
  <c r="T234"/>
  <c r="O234"/>
  <c r="N234"/>
  <c r="M234"/>
  <c r="L234"/>
  <c r="K234"/>
  <c r="AR233"/>
  <c r="AP233"/>
  <c r="AL233"/>
  <c r="AH233"/>
  <c r="AD233"/>
  <c r="Z233"/>
  <c r="V233"/>
  <c r="U233"/>
  <c r="T233"/>
  <c r="Q233"/>
  <c r="O233"/>
  <c r="N233"/>
  <c r="M233"/>
  <c r="K233"/>
  <c r="AU232"/>
  <c r="AT232"/>
  <c r="AS232"/>
  <c r="AR232"/>
  <c r="AP232"/>
  <c r="AL232"/>
  <c r="AH232"/>
  <c r="AD232"/>
  <c r="Z232"/>
  <c r="W232"/>
  <c r="V232"/>
  <c r="U232"/>
  <c r="T232"/>
  <c r="O232"/>
  <c r="N232"/>
  <c r="M232"/>
  <c r="K232"/>
  <c r="AR231"/>
  <c r="AP231"/>
  <c r="AL231"/>
  <c r="AH231"/>
  <c r="AD231"/>
  <c r="Z231"/>
  <c r="V231"/>
  <c r="U231"/>
  <c r="T231"/>
  <c r="Q231"/>
  <c r="O231"/>
  <c r="N231"/>
  <c r="M231"/>
  <c r="K231"/>
  <c r="AR230"/>
  <c r="AP230"/>
  <c r="AL230"/>
  <c r="AH230"/>
  <c r="AD230"/>
  <c r="Z230"/>
  <c r="V230"/>
  <c r="U230"/>
  <c r="T230"/>
  <c r="Q230"/>
  <c r="O230"/>
  <c r="N230"/>
  <c r="M230"/>
  <c r="K230"/>
  <c r="AU229"/>
  <c r="AT229"/>
  <c r="AS229"/>
  <c r="AR229"/>
  <c r="AP229"/>
  <c r="AL229"/>
  <c r="AH229"/>
  <c r="AD229"/>
  <c r="Z229"/>
  <c r="W229"/>
  <c r="V229"/>
  <c r="U229"/>
  <c r="T229"/>
  <c r="O229"/>
  <c r="N229"/>
  <c r="M229"/>
  <c r="L229"/>
  <c r="K229"/>
  <c r="AU228"/>
  <c r="AT228"/>
  <c r="AS228"/>
  <c r="AR228"/>
  <c r="AP228"/>
  <c r="AL228"/>
  <c r="AH228"/>
  <c r="AD228"/>
  <c r="Z228"/>
  <c r="W228"/>
  <c r="V228"/>
  <c r="U228"/>
  <c r="T228"/>
  <c r="O228"/>
  <c r="N228"/>
  <c r="M228"/>
  <c r="L228"/>
  <c r="K228"/>
  <c r="AR227"/>
  <c r="AP227"/>
  <c r="AL227"/>
  <c r="AH227"/>
  <c r="AD227"/>
  <c r="Z227"/>
  <c r="V227"/>
  <c r="U227"/>
  <c r="T227"/>
  <c r="Q227"/>
  <c r="O227"/>
  <c r="N227"/>
  <c r="M227"/>
  <c r="K227"/>
  <c r="AU226"/>
  <c r="AT226"/>
  <c r="AS226"/>
  <c r="AR226"/>
  <c r="AP226"/>
  <c r="AL226"/>
  <c r="AH226"/>
  <c r="AD226"/>
  <c r="Z226"/>
  <c r="W226"/>
  <c r="V226"/>
  <c r="U226"/>
  <c r="T226"/>
  <c r="O226"/>
  <c r="N226"/>
  <c r="M226"/>
  <c r="L226"/>
  <c r="K226"/>
  <c r="AR225"/>
  <c r="AP225"/>
  <c r="AL225"/>
  <c r="AH225"/>
  <c r="AD225"/>
  <c r="Z225"/>
  <c r="V225"/>
  <c r="U225"/>
  <c r="T225"/>
  <c r="Q225"/>
  <c r="O225"/>
  <c r="N225"/>
  <c r="M225"/>
  <c r="K225"/>
  <c r="AU224"/>
  <c r="AT224"/>
  <c r="AS224"/>
  <c r="AR224"/>
  <c r="AP224"/>
  <c r="AL224"/>
  <c r="AH224"/>
  <c r="AD224"/>
  <c r="Z224"/>
  <c r="W224"/>
  <c r="V224"/>
  <c r="U224"/>
  <c r="T224"/>
  <c r="O224"/>
  <c r="M224"/>
  <c r="K224"/>
  <c r="AR223"/>
  <c r="AP223"/>
  <c r="AL223"/>
  <c r="AH223"/>
  <c r="AD223"/>
  <c r="Z223"/>
  <c r="V223"/>
  <c r="U223"/>
  <c r="T223"/>
  <c r="Q223"/>
  <c r="O223"/>
  <c r="N223"/>
  <c r="M223"/>
  <c r="K223"/>
  <c r="AU222"/>
  <c r="AT222"/>
  <c r="AS222"/>
  <c r="AR222"/>
  <c r="AP222"/>
  <c r="AL222"/>
  <c r="AH222"/>
  <c r="AD222"/>
  <c r="Z222"/>
  <c r="W222"/>
  <c r="V222"/>
  <c r="U222"/>
  <c r="T222"/>
  <c r="O222"/>
  <c r="N222"/>
  <c r="M222"/>
  <c r="L222"/>
  <c r="K222"/>
  <c r="AU221"/>
  <c r="AT221"/>
  <c r="AS221"/>
  <c r="AR221"/>
  <c r="AP221"/>
  <c r="AL221"/>
  <c r="AH221"/>
  <c r="AD221"/>
  <c r="Z221"/>
  <c r="W221"/>
  <c r="V221"/>
  <c r="U221"/>
  <c r="T221"/>
  <c r="O221"/>
  <c r="N221"/>
  <c r="M221"/>
  <c r="L221"/>
  <c r="K221"/>
  <c r="AU220"/>
  <c r="AT220"/>
  <c r="AS220"/>
  <c r="AR220"/>
  <c r="AP220"/>
  <c r="AL220"/>
  <c r="AH220"/>
  <c r="AD220"/>
  <c r="Z220"/>
  <c r="W220"/>
  <c r="V220"/>
  <c r="U220"/>
  <c r="T220"/>
  <c r="O220"/>
  <c r="N220"/>
  <c r="M220"/>
  <c r="L220"/>
  <c r="K220"/>
  <c r="AU219"/>
  <c r="AT219"/>
  <c r="AS219"/>
  <c r="AR219"/>
  <c r="AP219"/>
  <c r="AL219"/>
  <c r="AH219"/>
  <c r="AD219"/>
  <c r="Z219"/>
  <c r="W219"/>
  <c r="V219"/>
  <c r="U219"/>
  <c r="T219"/>
  <c r="O219"/>
  <c r="N219"/>
  <c r="M219"/>
  <c r="L219"/>
  <c r="K219"/>
  <c r="AU218"/>
  <c r="AT218"/>
  <c r="AS218"/>
  <c r="AR218"/>
  <c r="AP218"/>
  <c r="AL218"/>
  <c r="AH218"/>
  <c r="AD218"/>
  <c r="Z218"/>
  <c r="W218"/>
  <c r="V218"/>
  <c r="U218"/>
  <c r="T218"/>
  <c r="O218"/>
  <c r="N218"/>
  <c r="M218"/>
  <c r="L218"/>
  <c r="K218"/>
  <c r="AU217"/>
  <c r="AT217"/>
  <c r="AS217"/>
  <c r="AR217"/>
  <c r="AP217"/>
  <c r="AL217"/>
  <c r="AH217"/>
  <c r="AD217"/>
  <c r="Z217"/>
  <c r="W217"/>
  <c r="V217"/>
  <c r="U217"/>
  <c r="T217"/>
  <c r="O217"/>
  <c r="N217"/>
  <c r="M217"/>
  <c r="L217"/>
  <c r="K217"/>
  <c r="AR216"/>
  <c r="AP216"/>
  <c r="AL216"/>
  <c r="AH216"/>
  <c r="AD216"/>
  <c r="Z216"/>
  <c r="V216"/>
  <c r="U216"/>
  <c r="T216"/>
  <c r="Q216"/>
  <c r="O216"/>
  <c r="N216"/>
  <c r="M216"/>
  <c r="K216"/>
  <c r="AU215"/>
  <c r="AT215"/>
  <c r="AS215"/>
  <c r="AR215"/>
  <c r="AP215"/>
  <c r="AL215"/>
  <c r="AH215"/>
  <c r="AD215"/>
  <c r="Z215"/>
  <c r="W215"/>
  <c r="V215"/>
  <c r="U215"/>
  <c r="T215"/>
  <c r="O215"/>
  <c r="N215"/>
  <c r="M215"/>
  <c r="L215"/>
  <c r="K215"/>
  <c r="AU214"/>
  <c r="AT214"/>
  <c r="AS214"/>
  <c r="AR214"/>
  <c r="AP214"/>
  <c r="AL214"/>
  <c r="AH214"/>
  <c r="AD214"/>
  <c r="Z214"/>
  <c r="W214"/>
  <c r="V214"/>
  <c r="U214"/>
  <c r="T214"/>
  <c r="O214"/>
  <c r="N214"/>
  <c r="M214"/>
  <c r="L214"/>
  <c r="K214"/>
  <c r="AU213"/>
  <c r="AT213"/>
  <c r="AS213"/>
  <c r="AR213"/>
  <c r="AP213"/>
  <c r="AL213"/>
  <c r="AH213"/>
  <c r="AD213"/>
  <c r="Z213"/>
  <c r="W213"/>
  <c r="V213"/>
  <c r="U213"/>
  <c r="T213"/>
  <c r="O213"/>
  <c r="N213"/>
  <c r="M213"/>
  <c r="L213"/>
  <c r="K213"/>
  <c r="AU212"/>
  <c r="AT212"/>
  <c r="AS212"/>
  <c r="AR212"/>
  <c r="AP212"/>
  <c r="AL212"/>
  <c r="AH212"/>
  <c r="AD212"/>
  <c r="Z212"/>
  <c r="W212"/>
  <c r="V212"/>
  <c r="U212"/>
  <c r="T212"/>
  <c r="O212"/>
  <c r="N212"/>
  <c r="M212"/>
  <c r="L212"/>
  <c r="K212"/>
  <c r="AR211"/>
  <c r="AP211"/>
  <c r="AL211"/>
  <c r="AH211"/>
  <c r="AD211"/>
  <c r="Z211"/>
  <c r="V211"/>
  <c r="U211"/>
  <c r="T211"/>
  <c r="Q211"/>
  <c r="O211"/>
  <c r="N211"/>
  <c r="M211"/>
  <c r="K211"/>
  <c r="AR210"/>
  <c r="AP210"/>
  <c r="AL210"/>
  <c r="AH210"/>
  <c r="AD210"/>
  <c r="Z210"/>
  <c r="V210"/>
  <c r="U210"/>
  <c r="T210"/>
  <c r="Q210"/>
  <c r="O210"/>
  <c r="N210"/>
  <c r="M210"/>
  <c r="K210"/>
  <c r="AU209"/>
  <c r="AT209"/>
  <c r="AS209"/>
  <c r="AR209"/>
  <c r="AP209"/>
  <c r="AL209"/>
  <c r="AH209"/>
  <c r="AD209"/>
  <c r="Z209"/>
  <c r="W209"/>
  <c r="V209"/>
  <c r="U209"/>
  <c r="T209"/>
  <c r="O209"/>
  <c r="N209"/>
  <c r="M209"/>
  <c r="L209"/>
  <c r="K209"/>
  <c r="AU208"/>
  <c r="AT208"/>
  <c r="AS208"/>
  <c r="AR208"/>
  <c r="AP208"/>
  <c r="AL208"/>
  <c r="AH208"/>
  <c r="AD208"/>
  <c r="Z208"/>
  <c r="W208"/>
  <c r="V208"/>
  <c r="U208"/>
  <c r="T208"/>
  <c r="O208"/>
  <c r="N208"/>
  <c r="M208"/>
  <c r="L208"/>
  <c r="K208"/>
  <c r="AR207"/>
  <c r="AP207"/>
  <c r="AL207"/>
  <c r="AH207"/>
  <c r="AD207"/>
  <c r="Z207"/>
  <c r="V207"/>
  <c r="U207"/>
  <c r="T207"/>
  <c r="Q207"/>
  <c r="O207"/>
  <c r="N207"/>
  <c r="M207"/>
  <c r="K207"/>
  <c r="AU206"/>
  <c r="AT206"/>
  <c r="AS206"/>
  <c r="AR206"/>
  <c r="AP206"/>
  <c r="AL206"/>
  <c r="AH206"/>
  <c r="AD206"/>
  <c r="Z206"/>
  <c r="W206"/>
  <c r="V206"/>
  <c r="U206"/>
  <c r="T206"/>
  <c r="O206"/>
  <c r="N206"/>
  <c r="M206"/>
  <c r="L206"/>
  <c r="K206"/>
  <c r="AU205"/>
  <c r="AT205"/>
  <c r="AS205"/>
  <c r="AR205"/>
  <c r="AP205"/>
  <c r="AL205"/>
  <c r="AH205"/>
  <c r="Z205"/>
  <c r="W205"/>
  <c r="V205"/>
  <c r="U205"/>
  <c r="T205"/>
  <c r="O205"/>
  <c r="N205"/>
  <c r="M205"/>
  <c r="L205"/>
  <c r="K205"/>
  <c r="AR204"/>
  <c r="AP204"/>
  <c r="AL204"/>
  <c r="AH204"/>
  <c r="AD204"/>
  <c r="Z204"/>
  <c r="V204"/>
  <c r="U204"/>
  <c r="T204"/>
  <c r="Q204"/>
  <c r="O204"/>
  <c r="N204"/>
  <c r="M204"/>
  <c r="K204"/>
  <c r="AU203"/>
  <c r="AT203"/>
  <c r="AS203"/>
  <c r="AR203"/>
  <c r="AP203"/>
  <c r="AL203"/>
  <c r="AH203"/>
  <c r="AD203"/>
  <c r="Z203"/>
  <c r="W203"/>
  <c r="V203"/>
  <c r="U203"/>
  <c r="T203"/>
  <c r="O203"/>
  <c r="M203"/>
  <c r="K203"/>
  <c r="AU202"/>
  <c r="AT202"/>
  <c r="AS202"/>
  <c r="AR202"/>
  <c r="AP202"/>
  <c r="AL202"/>
  <c r="AH202"/>
  <c r="AD202"/>
  <c r="Z202"/>
  <c r="W202"/>
  <c r="V202"/>
  <c r="U202"/>
  <c r="T202"/>
  <c r="O202"/>
  <c r="M202"/>
  <c r="K202"/>
  <c r="AU201"/>
  <c r="AT201"/>
  <c r="AS201"/>
  <c r="AR201"/>
  <c r="AP201"/>
  <c r="AL201"/>
  <c r="AH201"/>
  <c r="AD201"/>
  <c r="Z201"/>
  <c r="W201"/>
  <c r="V201"/>
  <c r="U201"/>
  <c r="T201"/>
  <c r="O201"/>
  <c r="N201"/>
  <c r="M201"/>
  <c r="L201"/>
  <c r="K201"/>
  <c r="AU200"/>
  <c r="AT200"/>
  <c r="AS200"/>
  <c r="AR200"/>
  <c r="AP200"/>
  <c r="AL200"/>
  <c r="AH200"/>
  <c r="AD200"/>
  <c r="Z200"/>
  <c r="W200"/>
  <c r="V200"/>
  <c r="U200"/>
  <c r="T200"/>
  <c r="O200"/>
  <c r="N200"/>
  <c r="M200"/>
  <c r="L200"/>
  <c r="K200"/>
  <c r="AR199"/>
  <c r="AP199"/>
  <c r="AL199"/>
  <c r="AH199"/>
  <c r="AD199"/>
  <c r="Z199"/>
  <c r="V199"/>
  <c r="U199"/>
  <c r="T199"/>
  <c r="Q199"/>
  <c r="O199"/>
  <c r="N199"/>
  <c r="M199"/>
  <c r="K199"/>
  <c r="AU198"/>
  <c r="AT198"/>
  <c r="AS198"/>
  <c r="AR198"/>
  <c r="AP198"/>
  <c r="AL198"/>
  <c r="AH198"/>
  <c r="AD198"/>
  <c r="Z198"/>
  <c r="W198"/>
  <c r="V198"/>
  <c r="U198"/>
  <c r="T198"/>
  <c r="O198"/>
  <c r="N198"/>
  <c r="M198"/>
  <c r="L198"/>
  <c r="K198"/>
  <c r="AU197"/>
  <c r="AT197"/>
  <c r="AS197"/>
  <c r="AR197"/>
  <c r="AP197"/>
  <c r="AL197"/>
  <c r="AH197"/>
  <c r="AD197"/>
  <c r="Z197"/>
  <c r="W197"/>
  <c r="V197"/>
  <c r="U197"/>
  <c r="T197"/>
  <c r="O197"/>
  <c r="N197"/>
  <c r="M197"/>
  <c r="L197"/>
  <c r="K197"/>
  <c r="AR196"/>
  <c r="AP196"/>
  <c r="AL196"/>
  <c r="AH196"/>
  <c r="AD196"/>
  <c r="Z196"/>
  <c r="V196"/>
  <c r="U196"/>
  <c r="T196"/>
  <c r="Q196"/>
  <c r="O196"/>
  <c r="N196"/>
  <c r="M196"/>
  <c r="K196"/>
  <c r="AR195"/>
  <c r="AP195"/>
  <c r="AL195"/>
  <c r="AH195"/>
  <c r="AD195"/>
  <c r="Z195"/>
  <c r="V195"/>
  <c r="U195"/>
  <c r="T195"/>
  <c r="Q195"/>
  <c r="O195"/>
  <c r="N195"/>
  <c r="M195"/>
  <c r="K195"/>
  <c r="AU194"/>
  <c r="AT194"/>
  <c r="AS194"/>
  <c r="AR194"/>
  <c r="AP194"/>
  <c r="AL194"/>
  <c r="AH194"/>
  <c r="AD194"/>
  <c r="Z194"/>
  <c r="W194"/>
  <c r="V194"/>
  <c r="U194"/>
  <c r="T194"/>
  <c r="O194"/>
  <c r="N194"/>
  <c r="M194"/>
  <c r="L194"/>
  <c r="K194"/>
  <c r="AU193"/>
  <c r="AT193"/>
  <c r="AS193"/>
  <c r="AR193"/>
  <c r="AP193"/>
  <c r="AL193"/>
  <c r="AH193"/>
  <c r="AD193"/>
  <c r="Z193"/>
  <c r="W193"/>
  <c r="V193"/>
  <c r="U193"/>
  <c r="T193"/>
  <c r="O193"/>
  <c r="N193"/>
  <c r="M193"/>
  <c r="L193"/>
  <c r="K193"/>
  <c r="AU192"/>
  <c r="AT192"/>
  <c r="AS192"/>
  <c r="AR192"/>
  <c r="AP192"/>
  <c r="AL192"/>
  <c r="AH192"/>
  <c r="AD192"/>
  <c r="Z192"/>
  <c r="W192"/>
  <c r="V192"/>
  <c r="U192"/>
  <c r="T192"/>
  <c r="O192"/>
  <c r="N192"/>
  <c r="M192"/>
  <c r="L192"/>
  <c r="K192"/>
  <c r="AU191"/>
  <c r="AT191"/>
  <c r="AS191"/>
  <c r="AR191"/>
  <c r="AP191"/>
  <c r="AL191"/>
  <c r="AH191"/>
  <c r="AD191"/>
  <c r="Z191"/>
  <c r="W191"/>
  <c r="V191"/>
  <c r="U191"/>
  <c r="T191"/>
  <c r="O191"/>
  <c r="N191"/>
  <c r="M191"/>
  <c r="L191"/>
  <c r="K191"/>
  <c r="AU190"/>
  <c r="AT190"/>
  <c r="AS190"/>
  <c r="AR190"/>
  <c r="AP190"/>
  <c r="AL190"/>
  <c r="AH190"/>
  <c r="AD190"/>
  <c r="Z190"/>
  <c r="W190"/>
  <c r="V190"/>
  <c r="U190"/>
  <c r="T190"/>
  <c r="O190"/>
  <c r="N190"/>
  <c r="M190"/>
  <c r="L190"/>
  <c r="K190"/>
  <c r="AU189"/>
  <c r="AT189"/>
  <c r="AS189"/>
  <c r="AR189"/>
  <c r="AP189"/>
  <c r="AL189"/>
  <c r="AH189"/>
  <c r="AD189"/>
  <c r="Z189"/>
  <c r="W189"/>
  <c r="V189"/>
  <c r="U189"/>
  <c r="T189"/>
  <c r="O189"/>
  <c r="N189"/>
  <c r="M189"/>
  <c r="L189"/>
  <c r="K189"/>
  <c r="AU188"/>
  <c r="AT188"/>
  <c r="AS188"/>
  <c r="AR188"/>
  <c r="AP188"/>
  <c r="AL188"/>
  <c r="AH188"/>
  <c r="AD188"/>
  <c r="Z188"/>
  <c r="W188"/>
  <c r="V188"/>
  <c r="U188"/>
  <c r="T188"/>
  <c r="O188"/>
  <c r="N188"/>
  <c r="M188"/>
  <c r="L188"/>
  <c r="K188"/>
  <c r="AU187"/>
  <c r="AT187"/>
  <c r="AS187"/>
  <c r="AR187"/>
  <c r="AP187"/>
  <c r="AL187"/>
  <c r="AH187"/>
  <c r="AD187"/>
  <c r="Z187"/>
  <c r="W187"/>
  <c r="V187"/>
  <c r="U187"/>
  <c r="T187"/>
  <c r="O187"/>
  <c r="N187"/>
  <c r="M187"/>
  <c r="L187"/>
  <c r="K187"/>
  <c r="AU186"/>
  <c r="AT186"/>
  <c r="AS186"/>
  <c r="AR186"/>
  <c r="AP186"/>
  <c r="AL186"/>
  <c r="AH186"/>
  <c r="AD186"/>
  <c r="Z186"/>
  <c r="W186"/>
  <c r="V186"/>
  <c r="U186"/>
  <c r="T186"/>
  <c r="O186"/>
  <c r="N186"/>
  <c r="M186"/>
  <c r="L186"/>
  <c r="K186"/>
  <c r="AR185"/>
  <c r="AP185"/>
  <c r="AL185"/>
  <c r="AH185"/>
  <c r="AD185"/>
  <c r="Z185"/>
  <c r="V185"/>
  <c r="U185"/>
  <c r="T185"/>
  <c r="Q185"/>
  <c r="O185"/>
  <c r="N185"/>
  <c r="L185"/>
  <c r="AU184"/>
  <c r="AT184"/>
  <c r="AS184"/>
  <c r="AR184"/>
  <c r="AP184"/>
  <c r="AL184"/>
  <c r="AH184"/>
  <c r="AD184"/>
  <c r="Z184"/>
  <c r="W184"/>
  <c r="V184"/>
  <c r="U184"/>
  <c r="T184"/>
  <c r="O184"/>
  <c r="N184"/>
  <c r="M184"/>
  <c r="L184"/>
  <c r="K184"/>
  <c r="AU183"/>
  <c r="AT183"/>
  <c r="AS183"/>
  <c r="AR183"/>
  <c r="AP183"/>
  <c r="AL183"/>
  <c r="AH183"/>
  <c r="AD183"/>
  <c r="Z183"/>
  <c r="W183"/>
  <c r="V183"/>
  <c r="U183"/>
  <c r="T183"/>
  <c r="O183"/>
  <c r="N183"/>
  <c r="M183"/>
  <c r="L183"/>
  <c r="K183"/>
  <c r="AU182"/>
  <c r="AT182"/>
  <c r="AS182"/>
  <c r="AR182"/>
  <c r="AP182"/>
  <c r="AL182"/>
  <c r="AH182"/>
  <c r="AD182"/>
  <c r="Z182"/>
  <c r="W182"/>
  <c r="V182"/>
  <c r="U182"/>
  <c r="T182"/>
  <c r="O182"/>
  <c r="N182"/>
  <c r="M182"/>
  <c r="L182"/>
  <c r="K182"/>
  <c r="AU181"/>
  <c r="AT181"/>
  <c r="AS181"/>
  <c r="AR181"/>
  <c r="AP181"/>
  <c r="AL181"/>
  <c r="AH181"/>
  <c r="AD181"/>
  <c r="Z181"/>
  <c r="W181"/>
  <c r="V181"/>
  <c r="U181"/>
  <c r="T181"/>
  <c r="O181"/>
  <c r="N181"/>
  <c r="M181"/>
  <c r="L181"/>
  <c r="K181"/>
  <c r="AU180"/>
  <c r="AT180"/>
  <c r="AS180"/>
  <c r="AR180"/>
  <c r="AP180"/>
  <c r="AL180"/>
  <c r="AH180"/>
  <c r="AD180"/>
  <c r="Z180"/>
  <c r="W180"/>
  <c r="V180"/>
  <c r="U180"/>
  <c r="T180"/>
  <c r="O180"/>
  <c r="N180"/>
  <c r="M180"/>
  <c r="L180"/>
  <c r="K180"/>
  <c r="AU179"/>
  <c r="AT179"/>
  <c r="AS179"/>
  <c r="AR179"/>
  <c r="AP179"/>
  <c r="AL179"/>
  <c r="AH179"/>
  <c r="AD179"/>
  <c r="Z179"/>
  <c r="W179"/>
  <c r="V179"/>
  <c r="U179"/>
  <c r="T179"/>
  <c r="O179"/>
  <c r="N179"/>
  <c r="M179"/>
  <c r="L179"/>
  <c r="K179"/>
  <c r="AR178"/>
  <c r="AP178"/>
  <c r="AL178"/>
  <c r="AH178"/>
  <c r="AD178"/>
  <c r="Z178"/>
  <c r="V178"/>
  <c r="U178"/>
  <c r="T178"/>
  <c r="Q178"/>
  <c r="O178"/>
  <c r="N178"/>
  <c r="M178"/>
  <c r="K178"/>
  <c r="AU177"/>
  <c r="AT177"/>
  <c r="AS177"/>
  <c r="AR177"/>
  <c r="AP177"/>
  <c r="AL177"/>
  <c r="AH177"/>
  <c r="AD177"/>
  <c r="Z177"/>
  <c r="W177"/>
  <c r="V177"/>
  <c r="U177"/>
  <c r="T177"/>
  <c r="O177"/>
  <c r="N177"/>
  <c r="M177"/>
  <c r="L177"/>
  <c r="K177"/>
  <c r="AU176"/>
  <c r="AT176"/>
  <c r="AS176"/>
  <c r="AR176"/>
  <c r="AP176"/>
  <c r="AL176"/>
  <c r="AH176"/>
  <c r="AD176"/>
  <c r="Z176"/>
  <c r="W176"/>
  <c r="V176"/>
  <c r="U176"/>
  <c r="T176"/>
  <c r="O176"/>
  <c r="N176"/>
  <c r="M176"/>
  <c r="L176"/>
  <c r="K176"/>
  <c r="AR175"/>
  <c r="AP175"/>
  <c r="AL175"/>
  <c r="AH175"/>
  <c r="AD175"/>
  <c r="Z175"/>
  <c r="V175"/>
  <c r="U175"/>
  <c r="T175"/>
  <c r="Q175"/>
  <c r="O175"/>
  <c r="N175"/>
  <c r="M175"/>
  <c r="K175"/>
  <c r="AR174"/>
  <c r="AP174"/>
  <c r="AL174"/>
  <c r="AH174"/>
  <c r="AD174"/>
  <c r="Z174"/>
  <c r="V174"/>
  <c r="U174"/>
  <c r="T174"/>
  <c r="Q174"/>
  <c r="O174"/>
  <c r="N174"/>
  <c r="M174"/>
  <c r="K174"/>
  <c r="AU173"/>
  <c r="AT173"/>
  <c r="AS173"/>
  <c r="AR173"/>
  <c r="AP173"/>
  <c r="AL173"/>
  <c r="AH173"/>
  <c r="AD173"/>
  <c r="Z173"/>
  <c r="W173"/>
  <c r="V173"/>
  <c r="U173"/>
  <c r="T173"/>
  <c r="O173"/>
  <c r="N173"/>
  <c r="M173"/>
  <c r="L173"/>
  <c r="K173"/>
  <c r="AU172"/>
  <c r="AT172"/>
  <c r="AS172"/>
  <c r="AR172"/>
  <c r="AP172"/>
  <c r="AL172"/>
  <c r="AH172"/>
  <c r="AD172"/>
  <c r="Z172"/>
  <c r="W172"/>
  <c r="V172"/>
  <c r="U172"/>
  <c r="T172"/>
  <c r="O172"/>
  <c r="N172"/>
  <c r="M172"/>
  <c r="L172"/>
  <c r="K172"/>
  <c r="AS171"/>
  <c r="AR171"/>
  <c r="T171" s="1"/>
  <c r="V171"/>
  <c r="U171"/>
  <c r="Q171"/>
  <c r="O171"/>
  <c r="N171"/>
  <c r="AU170"/>
  <c r="AS170"/>
  <c r="AP170"/>
  <c r="AL170"/>
  <c r="AH170"/>
  <c r="AD170"/>
  <c r="Z170"/>
  <c r="W170"/>
  <c r="O170" s="1"/>
  <c r="U170"/>
  <c r="M170"/>
  <c r="AT169"/>
  <c r="AS169"/>
  <c r="AR169"/>
  <c r="AP169"/>
  <c r="AL169"/>
  <c r="AH169"/>
  <c r="AD169"/>
  <c r="Z169"/>
  <c r="V169"/>
  <c r="U169"/>
  <c r="T169"/>
  <c r="N169"/>
  <c r="M169"/>
  <c r="L169"/>
  <c r="K169"/>
  <c r="AU168"/>
  <c r="AT168"/>
  <c r="AS168"/>
  <c r="AR168"/>
  <c r="AP168"/>
  <c r="AL168"/>
  <c r="AH168"/>
  <c r="AD168"/>
  <c r="Z168"/>
  <c r="W168"/>
  <c r="V168"/>
  <c r="U168"/>
  <c r="T168"/>
  <c r="O168"/>
  <c r="N168"/>
  <c r="M168"/>
  <c r="L168"/>
  <c r="K168"/>
  <c r="AU167"/>
  <c r="AS167"/>
  <c r="AP167"/>
  <c r="AL167"/>
  <c r="AH167"/>
  <c r="AH166" s="1"/>
  <c r="AD167"/>
  <c r="AD166" s="1"/>
  <c r="Z167"/>
  <c r="W167"/>
  <c r="O167" s="1"/>
  <c r="U167"/>
  <c r="M167"/>
  <c r="AS166"/>
  <c r="AP166"/>
  <c r="AO166"/>
  <c r="AN166"/>
  <c r="AL166"/>
  <c r="AK166"/>
  <c r="AJ166"/>
  <c r="AG166"/>
  <c r="AF166"/>
  <c r="AC166"/>
  <c r="AB166"/>
  <c r="U166"/>
  <c r="Q166"/>
  <c r="O166"/>
  <c r="M166"/>
  <c r="AU165"/>
  <c r="AT165"/>
  <c r="AS165"/>
  <c r="AR165"/>
  <c r="AP165"/>
  <c r="AL165"/>
  <c r="AH165"/>
  <c r="AD165"/>
  <c r="Z165"/>
  <c r="W165"/>
  <c r="V165"/>
  <c r="U165"/>
  <c r="T165"/>
  <c r="O165"/>
  <c r="N165"/>
  <c r="M165"/>
  <c r="L165"/>
  <c r="K165"/>
  <c r="AU164"/>
  <c r="AT164"/>
  <c r="AS164"/>
  <c r="AR164"/>
  <c r="AP164"/>
  <c r="AL164"/>
  <c r="AH164"/>
  <c r="AD164"/>
  <c r="Z164"/>
  <c r="W164"/>
  <c r="V164"/>
  <c r="U164"/>
  <c r="T164"/>
  <c r="O164"/>
  <c r="N164"/>
  <c r="M164"/>
  <c r="L164"/>
  <c r="K164"/>
  <c r="AR163"/>
  <c r="AP163"/>
  <c r="AL163"/>
  <c r="AH163"/>
  <c r="AD163"/>
  <c r="Z163"/>
  <c r="V163"/>
  <c r="U163"/>
  <c r="T163"/>
  <c r="Q163"/>
  <c r="O163"/>
  <c r="N163"/>
  <c r="M163"/>
  <c r="L163"/>
  <c r="K163"/>
  <c r="AR162"/>
  <c r="AP162"/>
  <c r="AL162"/>
  <c r="AH162"/>
  <c r="AD162"/>
  <c r="Z162"/>
  <c r="V162"/>
  <c r="U162"/>
  <c r="T162"/>
  <c r="Q162"/>
  <c r="O162"/>
  <c r="N162"/>
  <c r="M162"/>
  <c r="K162"/>
  <c r="AU161"/>
  <c r="AT161"/>
  <c r="AS161"/>
  <c r="AR161"/>
  <c r="AP161"/>
  <c r="AL161"/>
  <c r="AH161"/>
  <c r="AD161"/>
  <c r="Z161"/>
  <c r="W161"/>
  <c r="V161"/>
  <c r="U161"/>
  <c r="T161"/>
  <c r="O161"/>
  <c r="N161"/>
  <c r="M161"/>
  <c r="L161"/>
  <c r="K161"/>
  <c r="AU160"/>
  <c r="AT160"/>
  <c r="AS160"/>
  <c r="AR160"/>
  <c r="AP160"/>
  <c r="AL160"/>
  <c r="AH160"/>
  <c r="AD160"/>
  <c r="Z160"/>
  <c r="W160"/>
  <c r="V160"/>
  <c r="U160"/>
  <c r="T160"/>
  <c r="O160"/>
  <c r="N160"/>
  <c r="M160"/>
  <c r="L160"/>
  <c r="K160"/>
  <c r="AR159"/>
  <c r="AP159"/>
  <c r="AL159"/>
  <c r="AH159"/>
  <c r="AD159"/>
  <c r="Z159"/>
  <c r="V159"/>
  <c r="U159"/>
  <c r="T159"/>
  <c r="Q159"/>
  <c r="O159"/>
  <c r="N159"/>
  <c r="M159"/>
  <c r="L159"/>
  <c r="K159"/>
  <c r="AU158"/>
  <c r="AT158"/>
  <c r="AS158"/>
  <c r="AR158"/>
  <c r="AP158"/>
  <c r="AL158"/>
  <c r="AH158"/>
  <c r="AD158"/>
  <c r="Z158"/>
  <c r="W158"/>
  <c r="V158"/>
  <c r="U158"/>
  <c r="T158"/>
  <c r="O158"/>
  <c r="N158"/>
  <c r="M158"/>
  <c r="L158"/>
  <c r="K158"/>
  <c r="AU157"/>
  <c r="AT157"/>
  <c r="AS157"/>
  <c r="AR157"/>
  <c r="AP157"/>
  <c r="AL157"/>
  <c r="AH157"/>
  <c r="AD157"/>
  <c r="Z157"/>
  <c r="W157"/>
  <c r="V157"/>
  <c r="U157"/>
  <c r="T157"/>
  <c r="O157"/>
  <c r="N157"/>
  <c r="M157"/>
  <c r="L157"/>
  <c r="K157"/>
  <c r="AR156"/>
  <c r="AP156"/>
  <c r="AL156"/>
  <c r="AH156"/>
  <c r="AD156"/>
  <c r="Z156"/>
  <c r="V156"/>
  <c r="U156"/>
  <c r="T156"/>
  <c r="Q156"/>
  <c r="O156"/>
  <c r="N156"/>
  <c r="M156"/>
  <c r="L156"/>
  <c r="K156"/>
  <c r="AU155"/>
  <c r="AT155"/>
  <c r="AS155"/>
  <c r="AR155"/>
  <c r="AP155"/>
  <c r="AL155"/>
  <c r="AH155"/>
  <c r="AD155"/>
  <c r="Z155"/>
  <c r="W155"/>
  <c r="V155"/>
  <c r="U155"/>
  <c r="T155"/>
  <c r="O155"/>
  <c r="N155"/>
  <c r="M155"/>
  <c r="L155"/>
  <c r="K155"/>
  <c r="AU154"/>
  <c r="AS154"/>
  <c r="AP154"/>
  <c r="AP153" s="1"/>
  <c r="AP152" s="1"/>
  <c r="AL154"/>
  <c r="AL153" s="1"/>
  <c r="AL152" s="1"/>
  <c r="AH154"/>
  <c r="AD154"/>
  <c r="Z154"/>
  <c r="W154"/>
  <c r="O154" s="1"/>
  <c r="U154"/>
  <c r="M154"/>
  <c r="AH153"/>
  <c r="Z153"/>
  <c r="U153"/>
  <c r="Q153"/>
  <c r="O153"/>
  <c r="M153"/>
  <c r="AH152"/>
  <c r="Z152"/>
  <c r="U152"/>
  <c r="Q152"/>
  <c r="O152"/>
  <c r="M152"/>
  <c r="AU151"/>
  <c r="AT151"/>
  <c r="AS151"/>
  <c r="AR151"/>
  <c r="AP151"/>
  <c r="AL151"/>
  <c r="AH151"/>
  <c r="AD151"/>
  <c r="Z151"/>
  <c r="W151"/>
  <c r="V151"/>
  <c r="U151"/>
  <c r="T151"/>
  <c r="O151"/>
  <c r="N151"/>
  <c r="M151"/>
  <c r="L151"/>
  <c r="K151"/>
  <c r="AR150"/>
  <c r="AP150"/>
  <c r="AL150"/>
  <c r="AH150"/>
  <c r="AD150"/>
  <c r="Z150"/>
  <c r="V150"/>
  <c r="U150"/>
  <c r="T150"/>
  <c r="Q150"/>
  <c r="O150"/>
  <c r="N150"/>
  <c r="M150"/>
  <c r="K150"/>
  <c r="AU149"/>
  <c r="AT149"/>
  <c r="AS149"/>
  <c r="AR149"/>
  <c r="AP149"/>
  <c r="AL149"/>
  <c r="AH149"/>
  <c r="AD149"/>
  <c r="Z149"/>
  <c r="W149"/>
  <c r="V149"/>
  <c r="U149"/>
  <c r="T149"/>
  <c r="O149"/>
  <c r="N149"/>
  <c r="M149"/>
  <c r="L149"/>
  <c r="K149"/>
  <c r="AU148"/>
  <c r="AT148"/>
  <c r="AS148"/>
  <c r="AR148"/>
  <c r="AP148"/>
  <c r="AL148"/>
  <c r="AH148"/>
  <c r="AD148"/>
  <c r="Z148"/>
  <c r="W148"/>
  <c r="V148"/>
  <c r="U148"/>
  <c r="T148"/>
  <c r="O148"/>
  <c r="N148"/>
  <c r="M148"/>
  <c r="L148"/>
  <c r="K148"/>
  <c r="AU147"/>
  <c r="AT147"/>
  <c r="AS147"/>
  <c r="AR147"/>
  <c r="AP147"/>
  <c r="AL147"/>
  <c r="AH147"/>
  <c r="AD147"/>
  <c r="Z147"/>
  <c r="W147"/>
  <c r="V147"/>
  <c r="U147"/>
  <c r="T147"/>
  <c r="O147"/>
  <c r="N147"/>
  <c r="M147"/>
  <c r="L147"/>
  <c r="K147"/>
  <c r="AU146"/>
  <c r="AT146"/>
  <c r="AS146"/>
  <c r="AR146"/>
  <c r="AP146"/>
  <c r="AL146"/>
  <c r="AH146"/>
  <c r="AD146"/>
  <c r="Z146"/>
  <c r="W146"/>
  <c r="V146"/>
  <c r="U146"/>
  <c r="T146"/>
  <c r="O146"/>
  <c r="N146"/>
  <c r="M146"/>
  <c r="L146"/>
  <c r="K146"/>
  <c r="AU145"/>
  <c r="AT145"/>
  <c r="AS145"/>
  <c r="AR145"/>
  <c r="AP145"/>
  <c r="AL145"/>
  <c r="AH145"/>
  <c r="AD145"/>
  <c r="Z145"/>
  <c r="W145"/>
  <c r="V145"/>
  <c r="U145"/>
  <c r="T145"/>
  <c r="O145"/>
  <c r="N145"/>
  <c r="M145"/>
  <c r="L145"/>
  <c r="K145"/>
  <c r="AU144"/>
  <c r="AT144"/>
  <c r="AS144"/>
  <c r="AR144"/>
  <c r="AP144"/>
  <c r="AL144"/>
  <c r="AH144"/>
  <c r="AD144"/>
  <c r="Z144"/>
  <c r="W144"/>
  <c r="V144"/>
  <c r="U144"/>
  <c r="T144"/>
  <c r="O144"/>
  <c r="N144"/>
  <c r="M144"/>
  <c r="L144"/>
  <c r="K144"/>
  <c r="AU143"/>
  <c r="AT143"/>
  <c r="AS143"/>
  <c r="AR143"/>
  <c r="AP143"/>
  <c r="AL143"/>
  <c r="AH143"/>
  <c r="AD143"/>
  <c r="Z143"/>
  <c r="W143"/>
  <c r="V143"/>
  <c r="U143"/>
  <c r="T143"/>
  <c r="O143"/>
  <c r="N143"/>
  <c r="M143"/>
  <c r="L143"/>
  <c r="K143"/>
  <c r="AR142"/>
  <c r="AP142"/>
  <c r="AL142"/>
  <c r="AH142"/>
  <c r="AD142"/>
  <c r="Z142"/>
  <c r="V142"/>
  <c r="U142"/>
  <c r="T142"/>
  <c r="Q142"/>
  <c r="O142"/>
  <c r="N142"/>
  <c r="M142"/>
  <c r="K142"/>
  <c r="AU141"/>
  <c r="AT141"/>
  <c r="AS141"/>
  <c r="AR141"/>
  <c r="AP141"/>
  <c r="AL141"/>
  <c r="AH141"/>
  <c r="AD141"/>
  <c r="Z141"/>
  <c r="W141"/>
  <c r="V141"/>
  <c r="U141"/>
  <c r="T141"/>
  <c r="O141"/>
  <c r="N141"/>
  <c r="M141"/>
  <c r="L141"/>
  <c r="K141"/>
  <c r="AU140"/>
  <c r="AT140"/>
  <c r="AS140"/>
  <c r="AR140"/>
  <c r="AP140"/>
  <c r="AL140"/>
  <c r="AH140"/>
  <c r="AD140"/>
  <c r="Z140"/>
  <c r="W140"/>
  <c r="V140"/>
  <c r="U140"/>
  <c r="T140"/>
  <c r="O140"/>
  <c r="N140"/>
  <c r="M140"/>
  <c r="L140"/>
  <c r="K140"/>
  <c r="AU139"/>
  <c r="AT139"/>
  <c r="AS139"/>
  <c r="AR139"/>
  <c r="AP139"/>
  <c r="AL139"/>
  <c r="AH139"/>
  <c r="AD139"/>
  <c r="Z139"/>
  <c r="W139"/>
  <c r="V139"/>
  <c r="U139"/>
  <c r="T139"/>
  <c r="O139"/>
  <c r="N139"/>
  <c r="M139"/>
  <c r="L139"/>
  <c r="K139"/>
  <c r="AR138"/>
  <c r="AP138"/>
  <c r="AL138"/>
  <c r="AH138"/>
  <c r="AD138"/>
  <c r="Z138"/>
  <c r="V138"/>
  <c r="U138"/>
  <c r="T138"/>
  <c r="Q138"/>
  <c r="O138"/>
  <c r="N138"/>
  <c r="M138"/>
  <c r="K138"/>
  <c r="AU137"/>
  <c r="AT137"/>
  <c r="AS137"/>
  <c r="AR137"/>
  <c r="AP137"/>
  <c r="AL137"/>
  <c r="AH137"/>
  <c r="AD137"/>
  <c r="Z137"/>
  <c r="W137"/>
  <c r="V137"/>
  <c r="U137"/>
  <c r="T137"/>
  <c r="O137"/>
  <c r="N137"/>
  <c r="M137"/>
  <c r="L137"/>
  <c r="K137"/>
  <c r="AU136"/>
  <c r="AT136"/>
  <c r="AS136"/>
  <c r="AR136"/>
  <c r="AP136"/>
  <c r="AL136"/>
  <c r="AH136"/>
  <c r="AD136"/>
  <c r="Z136"/>
  <c r="W136"/>
  <c r="V136"/>
  <c r="U136"/>
  <c r="T136"/>
  <c r="O136"/>
  <c r="N136"/>
  <c r="M136"/>
  <c r="L136"/>
  <c r="K136"/>
  <c r="AU135"/>
  <c r="AS135"/>
  <c r="AP135"/>
  <c r="AL135"/>
  <c r="AH135"/>
  <c r="AR135" s="1"/>
  <c r="AD135"/>
  <c r="Z135"/>
  <c r="W135"/>
  <c r="O135" s="1"/>
  <c r="U135"/>
  <c r="M135"/>
  <c r="AP134"/>
  <c r="AL134"/>
  <c r="AD134"/>
  <c r="Z134"/>
  <c r="U134"/>
  <c r="Q134"/>
  <c r="O134"/>
  <c r="M134"/>
  <c r="AU133"/>
  <c r="AT133"/>
  <c r="AS133"/>
  <c r="AR133"/>
  <c r="AP133"/>
  <c r="AL133"/>
  <c r="AH133"/>
  <c r="AD133"/>
  <c r="Z133"/>
  <c r="W133"/>
  <c r="V133"/>
  <c r="U133"/>
  <c r="T133"/>
  <c r="O133"/>
  <c r="N133"/>
  <c r="M133"/>
  <c r="L133"/>
  <c r="K133"/>
  <c r="AU132"/>
  <c r="AT132"/>
  <c r="AS132"/>
  <c r="AR132"/>
  <c r="AP132"/>
  <c r="AL132"/>
  <c r="AH132"/>
  <c r="AD132"/>
  <c r="Z132"/>
  <c r="W132"/>
  <c r="V132"/>
  <c r="U132"/>
  <c r="T132"/>
  <c r="O132"/>
  <c r="N132"/>
  <c r="M132"/>
  <c r="L132"/>
  <c r="K132"/>
  <c r="AU131"/>
  <c r="AS131"/>
  <c r="AP131"/>
  <c r="AL131"/>
  <c r="AH131"/>
  <c r="AR131" s="1"/>
  <c r="AD131"/>
  <c r="Z131"/>
  <c r="W131"/>
  <c r="O131" s="1"/>
  <c r="U131"/>
  <c r="M131"/>
  <c r="AP130"/>
  <c r="AL130"/>
  <c r="AD130"/>
  <c r="Z130"/>
  <c r="U130"/>
  <c r="Q130"/>
  <c r="O130"/>
  <c r="M130"/>
  <c r="AU129"/>
  <c r="AT129"/>
  <c r="AS129"/>
  <c r="AR129"/>
  <c r="AP129"/>
  <c r="AL129"/>
  <c r="AH129"/>
  <c r="AD129"/>
  <c r="Z129"/>
  <c r="W129"/>
  <c r="V129"/>
  <c r="U129"/>
  <c r="T129"/>
  <c r="O129"/>
  <c r="N129"/>
  <c r="M129"/>
  <c r="L129"/>
  <c r="K129"/>
  <c r="AU128"/>
  <c r="AT128"/>
  <c r="AS128"/>
  <c r="AR128"/>
  <c r="AP128"/>
  <c r="AL128"/>
  <c r="AH128"/>
  <c r="AD128"/>
  <c r="Z128"/>
  <c r="W128"/>
  <c r="V128"/>
  <c r="U128"/>
  <c r="T128"/>
  <c r="O128"/>
  <c r="N128"/>
  <c r="M128"/>
  <c r="L128"/>
  <c r="K128"/>
  <c r="AU127"/>
  <c r="AS127"/>
  <c r="AP127"/>
  <c r="AP126" s="1"/>
  <c r="AL127"/>
  <c r="AH127"/>
  <c r="AD127"/>
  <c r="Z127"/>
  <c r="W127"/>
  <c r="O127" s="1"/>
  <c r="U127"/>
  <c r="M127"/>
  <c r="AL126"/>
  <c r="AH126"/>
  <c r="Z126"/>
  <c r="U126"/>
  <c r="Q126"/>
  <c r="O126"/>
  <c r="M126"/>
  <c r="AU125"/>
  <c r="AT125"/>
  <c r="AS125"/>
  <c r="AR125"/>
  <c r="AP125"/>
  <c r="AL125"/>
  <c r="AH125"/>
  <c r="AD125"/>
  <c r="Z125"/>
  <c r="W125"/>
  <c r="V125"/>
  <c r="U125"/>
  <c r="T125"/>
  <c r="O125"/>
  <c r="N125"/>
  <c r="M125"/>
  <c r="L125"/>
  <c r="K125"/>
  <c r="AU124"/>
  <c r="AT124"/>
  <c r="AS124"/>
  <c r="AR124"/>
  <c r="AP124"/>
  <c r="AL124"/>
  <c r="AH124"/>
  <c r="AD124"/>
  <c r="Z124"/>
  <c r="W124"/>
  <c r="V124"/>
  <c r="U124"/>
  <c r="T124"/>
  <c r="O124"/>
  <c r="N124"/>
  <c r="M124"/>
  <c r="L124"/>
  <c r="K124"/>
  <c r="AU123"/>
  <c r="AS123"/>
  <c r="AP123"/>
  <c r="AL123"/>
  <c r="AL122" s="1"/>
  <c r="AH123"/>
  <c r="AH122" s="1"/>
  <c r="AD123"/>
  <c r="AD122" s="1"/>
  <c r="Z123"/>
  <c r="W123"/>
  <c r="O123" s="1"/>
  <c r="U123"/>
  <c r="M123"/>
  <c r="AS122"/>
  <c r="AP122"/>
  <c r="Z122"/>
  <c r="U122"/>
  <c r="Q122"/>
  <c r="O122"/>
  <c r="M122"/>
  <c r="AS121"/>
  <c r="Z121"/>
  <c r="U121"/>
  <c r="Q121"/>
  <c r="O121"/>
  <c r="M121"/>
  <c r="AS120"/>
  <c r="Z120"/>
  <c r="U120"/>
  <c r="Q120"/>
  <c r="O120"/>
  <c r="M120"/>
  <c r="AU119"/>
  <c r="AT119"/>
  <c r="AS119"/>
  <c r="AR119"/>
  <c r="AP119"/>
  <c r="AL119"/>
  <c r="AH119"/>
  <c r="AD119"/>
  <c r="Z119"/>
  <c r="W119"/>
  <c r="V119"/>
  <c r="U119"/>
  <c r="T119"/>
  <c r="O119"/>
  <c r="N119"/>
  <c r="M119"/>
  <c r="L119"/>
  <c r="K119"/>
  <c r="AU118"/>
  <c r="AT118"/>
  <c r="AS118"/>
  <c r="AR118"/>
  <c r="AP118"/>
  <c r="AL118"/>
  <c r="AH118"/>
  <c r="AD118"/>
  <c r="Z118"/>
  <c r="W118"/>
  <c r="V118"/>
  <c r="U118"/>
  <c r="T118"/>
  <c r="Q118"/>
  <c r="O118"/>
  <c r="N118"/>
  <c r="M118"/>
  <c r="K118"/>
  <c r="AU117"/>
  <c r="AT117"/>
  <c r="AS117"/>
  <c r="AR117"/>
  <c r="AP117"/>
  <c r="AL117"/>
  <c r="AH117"/>
  <c r="AD117"/>
  <c r="Z117"/>
  <c r="W117"/>
  <c r="V117"/>
  <c r="U117"/>
  <c r="T117"/>
  <c r="O117"/>
  <c r="N117"/>
  <c r="M117"/>
  <c r="L117"/>
  <c r="K117"/>
  <c r="W116"/>
  <c r="O116" s="1"/>
  <c r="L259" i="72" s="1"/>
  <c r="U116" i="65"/>
  <c r="M116" s="1"/>
  <c r="J259" i="72" s="1"/>
  <c r="AP115" i="65"/>
  <c r="AL115"/>
  <c r="AH115"/>
  <c r="Z115"/>
  <c r="U115"/>
  <c r="Q115"/>
  <c r="O115"/>
  <c r="M115"/>
  <c r="AU114"/>
  <c r="AT114"/>
  <c r="AS114"/>
  <c r="AR114"/>
  <c r="AP114"/>
  <c r="AL114"/>
  <c r="AH114"/>
  <c r="AD114"/>
  <c r="Z114"/>
  <c r="W114"/>
  <c r="V114"/>
  <c r="U114"/>
  <c r="T114"/>
  <c r="O114"/>
  <c r="N114"/>
  <c r="M114"/>
  <c r="L114"/>
  <c r="K114"/>
  <c r="AU113"/>
  <c r="AT113"/>
  <c r="AS113"/>
  <c r="AR113"/>
  <c r="AP113"/>
  <c r="AL113"/>
  <c r="AH113"/>
  <c r="AD113"/>
  <c r="Z113"/>
  <c r="W113"/>
  <c r="V113"/>
  <c r="U113"/>
  <c r="T113"/>
  <c r="O113"/>
  <c r="N113"/>
  <c r="M113"/>
  <c r="L113"/>
  <c r="K113"/>
  <c r="AR112"/>
  <c r="AP112"/>
  <c r="AL112"/>
  <c r="AH112"/>
  <c r="AD112"/>
  <c r="Z112"/>
  <c r="V112"/>
  <c r="U112"/>
  <c r="T112"/>
  <c r="Q112"/>
  <c r="O112"/>
  <c r="N112"/>
  <c r="M112"/>
  <c r="K112"/>
  <c r="AU111"/>
  <c r="AT111"/>
  <c r="AS111"/>
  <c r="AR111"/>
  <c r="AP111"/>
  <c r="AL111"/>
  <c r="AH111"/>
  <c r="AD111"/>
  <c r="Z111"/>
  <c r="W111"/>
  <c r="V111"/>
  <c r="U111"/>
  <c r="T111"/>
  <c r="O111"/>
  <c r="N111"/>
  <c r="M111"/>
  <c r="L111"/>
  <c r="K111"/>
  <c r="AU110"/>
  <c r="AT110"/>
  <c r="AS110"/>
  <c r="AR110"/>
  <c r="AP110"/>
  <c r="AL110"/>
  <c r="AH110"/>
  <c r="AD110"/>
  <c r="Z110"/>
  <c r="W110"/>
  <c r="V110"/>
  <c r="U110"/>
  <c r="T110"/>
  <c r="O110"/>
  <c r="N110"/>
  <c r="M110"/>
  <c r="L110"/>
  <c r="K110"/>
  <c r="AU109"/>
  <c r="AT109"/>
  <c r="AS109"/>
  <c r="AR109"/>
  <c r="AP109"/>
  <c r="AL109"/>
  <c r="AH109"/>
  <c r="AD109"/>
  <c r="Z109"/>
  <c r="W109"/>
  <c r="V109"/>
  <c r="U109"/>
  <c r="T109"/>
  <c r="O109"/>
  <c r="N109"/>
  <c r="M109"/>
  <c r="L109"/>
  <c r="K109"/>
  <c r="AR108"/>
  <c r="AP108"/>
  <c r="AL108"/>
  <c r="AH108"/>
  <c r="AD108"/>
  <c r="Z108"/>
  <c r="V108"/>
  <c r="U108"/>
  <c r="T108"/>
  <c r="Q108"/>
  <c r="O108"/>
  <c r="N108"/>
  <c r="M108"/>
  <c r="K108"/>
  <c r="AU107"/>
  <c r="AT107"/>
  <c r="AS107"/>
  <c r="AR107"/>
  <c r="AP107"/>
  <c r="AL107"/>
  <c r="AH107"/>
  <c r="AD107"/>
  <c r="Z107"/>
  <c r="W107"/>
  <c r="V107"/>
  <c r="U107"/>
  <c r="T107"/>
  <c r="O107"/>
  <c r="N107"/>
  <c r="M107"/>
  <c r="L107"/>
  <c r="K107"/>
  <c r="AU106"/>
  <c r="AT106"/>
  <c r="AS106"/>
  <c r="AR106"/>
  <c r="AP106"/>
  <c r="AL106"/>
  <c r="AH106"/>
  <c r="AD106"/>
  <c r="Z106"/>
  <c r="W106"/>
  <c r="V106"/>
  <c r="U106"/>
  <c r="T106"/>
  <c r="O106"/>
  <c r="N106"/>
  <c r="M106"/>
  <c r="L106"/>
  <c r="K106"/>
  <c r="AU105"/>
  <c r="AT105"/>
  <c r="AS105"/>
  <c r="AR105"/>
  <c r="AP105"/>
  <c r="AL105"/>
  <c r="AH105"/>
  <c r="AD105"/>
  <c r="Z105"/>
  <c r="W105"/>
  <c r="V105"/>
  <c r="U105"/>
  <c r="T105"/>
  <c r="O105"/>
  <c r="N105"/>
  <c r="M105"/>
  <c r="L105"/>
  <c r="K105"/>
  <c r="AR104"/>
  <c r="AP104"/>
  <c r="AL104"/>
  <c r="AH104"/>
  <c r="AD104"/>
  <c r="Z104"/>
  <c r="V104"/>
  <c r="U104"/>
  <c r="T104"/>
  <c r="Q104"/>
  <c r="O104"/>
  <c r="N104"/>
  <c r="M104"/>
  <c r="L104"/>
  <c r="K104"/>
  <c r="AR103"/>
  <c r="AP103"/>
  <c r="AL103"/>
  <c r="AH103"/>
  <c r="AD103"/>
  <c r="Z103"/>
  <c r="V103"/>
  <c r="U103"/>
  <c r="T103"/>
  <c r="Q103"/>
  <c r="O103"/>
  <c r="N103"/>
  <c r="M103"/>
  <c r="K103"/>
  <c r="AU102"/>
  <c r="AT102"/>
  <c r="AS102"/>
  <c r="AR102"/>
  <c r="AP102"/>
  <c r="AL102"/>
  <c r="AH102"/>
  <c r="AD102"/>
  <c r="Z102"/>
  <c r="W102"/>
  <c r="V102"/>
  <c r="U102"/>
  <c r="T102"/>
  <c r="O102"/>
  <c r="N102"/>
  <c r="M102"/>
  <c r="L102"/>
  <c r="K102"/>
  <c r="AU101"/>
  <c r="AT101"/>
  <c r="AS101"/>
  <c r="AR101"/>
  <c r="AP101"/>
  <c r="AL101"/>
  <c r="AH101"/>
  <c r="AD101"/>
  <c r="Z101"/>
  <c r="W101"/>
  <c r="V101"/>
  <c r="U101"/>
  <c r="T101"/>
  <c r="O101"/>
  <c r="N101"/>
  <c r="M101"/>
  <c r="L101"/>
  <c r="K101"/>
  <c r="AU100"/>
  <c r="AT100"/>
  <c r="AS100"/>
  <c r="AR100"/>
  <c r="AP100"/>
  <c r="AL100"/>
  <c r="AH100"/>
  <c r="AD100"/>
  <c r="Z100"/>
  <c r="W100"/>
  <c r="V100"/>
  <c r="U100"/>
  <c r="T100"/>
  <c r="O100"/>
  <c r="N100"/>
  <c r="M100"/>
  <c r="L100"/>
  <c r="K100"/>
  <c r="AR99"/>
  <c r="AP99"/>
  <c r="AL99"/>
  <c r="AH99"/>
  <c r="AD99"/>
  <c r="Z99"/>
  <c r="V99"/>
  <c r="U99"/>
  <c r="T99"/>
  <c r="Q99"/>
  <c r="O99"/>
  <c r="N99"/>
  <c r="M99"/>
  <c r="L99"/>
  <c r="K99"/>
  <c r="AU98"/>
  <c r="AT98"/>
  <c r="AS98"/>
  <c r="AR98"/>
  <c r="AP98"/>
  <c r="AL98"/>
  <c r="AH98"/>
  <c r="AD98"/>
  <c r="Z98"/>
  <c r="W98"/>
  <c r="V98"/>
  <c r="U98"/>
  <c r="T98"/>
  <c r="O98"/>
  <c r="N98"/>
  <c r="M98"/>
  <c r="L98"/>
  <c r="K98"/>
  <c r="AU97"/>
  <c r="AT97"/>
  <c r="AS97"/>
  <c r="AR97"/>
  <c r="AP97"/>
  <c r="AL97"/>
  <c r="AH97"/>
  <c r="AD97"/>
  <c r="Z97"/>
  <c r="W97"/>
  <c r="V97"/>
  <c r="U97"/>
  <c r="T97"/>
  <c r="O97"/>
  <c r="N97"/>
  <c r="M97"/>
  <c r="L97"/>
  <c r="K97"/>
  <c r="AU96"/>
  <c r="AT96"/>
  <c r="AS96"/>
  <c r="AR96"/>
  <c r="AP96"/>
  <c r="AL96"/>
  <c r="AH96"/>
  <c r="AD96"/>
  <c r="Z96"/>
  <c r="W96"/>
  <c r="V96"/>
  <c r="U96"/>
  <c r="T96"/>
  <c r="O96"/>
  <c r="N96"/>
  <c r="M96"/>
  <c r="L96"/>
  <c r="K96"/>
  <c r="AU95"/>
  <c r="AT95"/>
  <c r="AS95"/>
  <c r="AR95"/>
  <c r="AP95"/>
  <c r="AL95"/>
  <c r="AH95"/>
  <c r="AD95"/>
  <c r="Z95"/>
  <c r="W95"/>
  <c r="V95"/>
  <c r="U95"/>
  <c r="T95"/>
  <c r="O95"/>
  <c r="N95"/>
  <c r="M95"/>
  <c r="L95"/>
  <c r="K95"/>
  <c r="AU94"/>
  <c r="AT94"/>
  <c r="AS94"/>
  <c r="AR94"/>
  <c r="AP94"/>
  <c r="AL94"/>
  <c r="AH94"/>
  <c r="AD94"/>
  <c r="Z94"/>
  <c r="W94"/>
  <c r="V94"/>
  <c r="U94"/>
  <c r="T94"/>
  <c r="O94"/>
  <c r="N94"/>
  <c r="M94"/>
  <c r="L94"/>
  <c r="K94"/>
  <c r="AU93"/>
  <c r="AT93"/>
  <c r="AS93"/>
  <c r="AR93"/>
  <c r="AP93"/>
  <c r="AL93"/>
  <c r="AH93"/>
  <c r="AD93"/>
  <c r="Z93"/>
  <c r="W93"/>
  <c r="V93"/>
  <c r="U93"/>
  <c r="T93"/>
  <c r="O93"/>
  <c r="N93"/>
  <c r="M93"/>
  <c r="L93"/>
  <c r="K93"/>
  <c r="AR92"/>
  <c r="AP92"/>
  <c r="AL92"/>
  <c r="AH92"/>
  <c r="AD92"/>
  <c r="Z92"/>
  <c r="V92"/>
  <c r="U92"/>
  <c r="T92"/>
  <c r="Q92"/>
  <c r="O92"/>
  <c r="N92"/>
  <c r="M92"/>
  <c r="K92"/>
  <c r="AP91"/>
  <c r="AL91"/>
  <c r="AH91"/>
  <c r="Z91"/>
  <c r="U91"/>
  <c r="Q91"/>
  <c r="O91"/>
  <c r="M91"/>
  <c r="AU90"/>
  <c r="AT90"/>
  <c r="AS90"/>
  <c r="AR90"/>
  <c r="AP90"/>
  <c r="AL90"/>
  <c r="AH90"/>
  <c r="AD90"/>
  <c r="Z90"/>
  <c r="W90"/>
  <c r="V90"/>
  <c r="U90"/>
  <c r="T90"/>
  <c r="O90"/>
  <c r="N90"/>
  <c r="M90"/>
  <c r="L90"/>
  <c r="K90"/>
  <c r="AU89"/>
  <c r="AT89"/>
  <c r="AS89"/>
  <c r="AR89"/>
  <c r="AP89"/>
  <c r="AL89"/>
  <c r="AH89"/>
  <c r="AD89"/>
  <c r="Z89"/>
  <c r="W89"/>
  <c r="V89"/>
  <c r="U89"/>
  <c r="T89"/>
  <c r="O89"/>
  <c r="N89"/>
  <c r="M89"/>
  <c r="L89"/>
  <c r="K89"/>
  <c r="AR88"/>
  <c r="AP88"/>
  <c r="AL88"/>
  <c r="AH88"/>
  <c r="AD88"/>
  <c r="Z88"/>
  <c r="V88"/>
  <c r="U88"/>
  <c r="T88"/>
  <c r="Q88"/>
  <c r="O88"/>
  <c r="N88"/>
  <c r="M88"/>
  <c r="K88"/>
  <c r="AU87"/>
  <c r="AT87"/>
  <c r="AS87"/>
  <c r="AR87"/>
  <c r="AP87"/>
  <c r="AL87"/>
  <c r="AH87"/>
  <c r="AD87"/>
  <c r="Z87"/>
  <c r="W87"/>
  <c r="V87"/>
  <c r="U87"/>
  <c r="T87"/>
  <c r="O87"/>
  <c r="N87"/>
  <c r="M87"/>
  <c r="L87"/>
  <c r="K87"/>
  <c r="AU86"/>
  <c r="AT86"/>
  <c r="AS86"/>
  <c r="AR86"/>
  <c r="AP86"/>
  <c r="AL86"/>
  <c r="AH86"/>
  <c r="AD86"/>
  <c r="Z86"/>
  <c r="W86"/>
  <c r="V86"/>
  <c r="U86"/>
  <c r="T86"/>
  <c r="O86"/>
  <c r="N86"/>
  <c r="M86"/>
  <c r="L86"/>
  <c r="K86"/>
  <c r="AU85"/>
  <c r="AT85"/>
  <c r="AS85"/>
  <c r="AR85"/>
  <c r="AP85"/>
  <c r="AL85"/>
  <c r="AH85"/>
  <c r="AD85"/>
  <c r="Z85"/>
  <c r="W85"/>
  <c r="V85"/>
  <c r="U85"/>
  <c r="T85"/>
  <c r="O85"/>
  <c r="N85"/>
  <c r="M85"/>
  <c r="L85"/>
  <c r="K85"/>
  <c r="AR84"/>
  <c r="AP84"/>
  <c r="AL84"/>
  <c r="AH84"/>
  <c r="AD84"/>
  <c r="Z84"/>
  <c r="V84"/>
  <c r="U84"/>
  <c r="T84"/>
  <c r="Q84"/>
  <c r="O84"/>
  <c r="N84"/>
  <c r="M84"/>
  <c r="K84"/>
  <c r="AU83"/>
  <c r="AT83"/>
  <c r="AS83"/>
  <c r="AR83"/>
  <c r="AP83"/>
  <c r="AL83"/>
  <c r="AH83"/>
  <c r="AD83"/>
  <c r="Z83"/>
  <c r="W83"/>
  <c r="V83"/>
  <c r="U83"/>
  <c r="T83"/>
  <c r="O83"/>
  <c r="N83"/>
  <c r="M83"/>
  <c r="L83"/>
  <c r="K83"/>
  <c r="AU82"/>
  <c r="AT82"/>
  <c r="AS82"/>
  <c r="AR82"/>
  <c r="AP82"/>
  <c r="AL82"/>
  <c r="AH82"/>
  <c r="AD82"/>
  <c r="Z82"/>
  <c r="W82"/>
  <c r="V82"/>
  <c r="U82"/>
  <c r="T82"/>
  <c r="O82"/>
  <c r="N82"/>
  <c r="M82"/>
  <c r="L82"/>
  <c r="K82"/>
  <c r="AU81"/>
  <c r="AT81"/>
  <c r="AS81"/>
  <c r="AR81"/>
  <c r="AP81"/>
  <c r="AL81"/>
  <c r="AH81"/>
  <c r="AD81"/>
  <c r="Z81"/>
  <c r="W81"/>
  <c r="V81"/>
  <c r="U81"/>
  <c r="T81"/>
  <c r="O81"/>
  <c r="N81"/>
  <c r="M81"/>
  <c r="L81"/>
  <c r="K81"/>
  <c r="AU80"/>
  <c r="AT80"/>
  <c r="AS80"/>
  <c r="AR80"/>
  <c r="AP80"/>
  <c r="AL80"/>
  <c r="AH80"/>
  <c r="AD80"/>
  <c r="Z80"/>
  <c r="W80"/>
  <c r="V80"/>
  <c r="U80"/>
  <c r="T80"/>
  <c r="O80"/>
  <c r="N80"/>
  <c r="M80"/>
  <c r="L80"/>
  <c r="K80"/>
  <c r="AU79"/>
  <c r="AT79"/>
  <c r="AS79"/>
  <c r="AR79"/>
  <c r="AP79"/>
  <c r="AL79"/>
  <c r="AH79"/>
  <c r="AD79"/>
  <c r="Z79"/>
  <c r="W79"/>
  <c r="V79"/>
  <c r="U79"/>
  <c r="T79"/>
  <c r="O79"/>
  <c r="N79"/>
  <c r="M79"/>
  <c r="L79"/>
  <c r="K79"/>
  <c r="AR78"/>
  <c r="AP78"/>
  <c r="AL78"/>
  <c r="AH78"/>
  <c r="AD78"/>
  <c r="Z78"/>
  <c r="V78"/>
  <c r="U78"/>
  <c r="T78"/>
  <c r="Q78"/>
  <c r="O78"/>
  <c r="N78"/>
  <c r="M78"/>
  <c r="K78"/>
  <c r="AR77"/>
  <c r="AP77"/>
  <c r="AL77"/>
  <c r="AH77"/>
  <c r="AD77"/>
  <c r="Z77"/>
  <c r="V77"/>
  <c r="U77"/>
  <c r="T77"/>
  <c r="Q77"/>
  <c r="O77"/>
  <c r="N77"/>
  <c r="M77"/>
  <c r="K77"/>
  <c r="AU76"/>
  <c r="AT76"/>
  <c r="AS76"/>
  <c r="AR76"/>
  <c r="AP76"/>
  <c r="AL76"/>
  <c r="AH76"/>
  <c r="AD76"/>
  <c r="Z76"/>
  <c r="W76"/>
  <c r="V76"/>
  <c r="U76"/>
  <c r="T76"/>
  <c r="O76"/>
  <c r="N76"/>
  <c r="M76"/>
  <c r="L76"/>
  <c r="K76"/>
  <c r="AU75"/>
  <c r="AT75"/>
  <c r="AS75"/>
  <c r="AR75"/>
  <c r="AP75"/>
  <c r="AL75"/>
  <c r="AH75"/>
  <c r="AD75"/>
  <c r="Z75"/>
  <c r="W75"/>
  <c r="V75"/>
  <c r="U75"/>
  <c r="T75"/>
  <c r="O75"/>
  <c r="N75"/>
  <c r="M75"/>
  <c r="L75"/>
  <c r="K75"/>
  <c r="AU74"/>
  <c r="AT74"/>
  <c r="AS74"/>
  <c r="AR74"/>
  <c r="AP74"/>
  <c r="AL74"/>
  <c r="AH74"/>
  <c r="AD74"/>
  <c r="Z74"/>
  <c r="W74"/>
  <c r="V74"/>
  <c r="U74"/>
  <c r="T74"/>
  <c r="O74"/>
  <c r="N74"/>
  <c r="M74"/>
  <c r="L74"/>
  <c r="K74"/>
  <c r="AU73"/>
  <c r="AS73"/>
  <c r="AP73"/>
  <c r="AH73"/>
  <c r="AD73"/>
  <c r="AR73" s="1"/>
  <c r="Z73"/>
  <c r="W73"/>
  <c r="O73" s="1"/>
  <c r="U73"/>
  <c r="M73" s="1"/>
  <c r="AU72"/>
  <c r="AS72"/>
  <c r="AD72"/>
  <c r="AR72" s="1"/>
  <c r="Z72"/>
  <c r="W72"/>
  <c r="O72" s="1"/>
  <c r="U72"/>
  <c r="M72" s="1"/>
  <c r="G72"/>
  <c r="AP71"/>
  <c r="AP70" s="1"/>
  <c r="AL71"/>
  <c r="AL70" s="1"/>
  <c r="AH71"/>
  <c r="AH70" s="1"/>
  <c r="Z71"/>
  <c r="U71"/>
  <c r="Q71"/>
  <c r="O71"/>
  <c r="M71"/>
  <c r="Z70"/>
  <c r="U70"/>
  <c r="Q70"/>
  <c r="O70"/>
  <c r="M70"/>
  <c r="AU69"/>
  <c r="AT69"/>
  <c r="AS69"/>
  <c r="AR69"/>
  <c r="AP69"/>
  <c r="AL69"/>
  <c r="AH69"/>
  <c r="AD69"/>
  <c r="Z69"/>
  <c r="W69"/>
  <c r="V69"/>
  <c r="U69"/>
  <c r="T69"/>
  <c r="O69"/>
  <c r="N69"/>
  <c r="M69"/>
  <c r="L69"/>
  <c r="K69"/>
  <c r="AU68"/>
  <c r="AT68"/>
  <c r="AS68"/>
  <c r="AR68"/>
  <c r="AP68"/>
  <c r="AL68"/>
  <c r="AH68"/>
  <c r="AD68"/>
  <c r="Z68"/>
  <c r="W68"/>
  <c r="V68"/>
  <c r="U68"/>
  <c r="T68"/>
  <c r="O68"/>
  <c r="N68"/>
  <c r="M68"/>
  <c r="L68"/>
  <c r="K68"/>
  <c r="AU67"/>
  <c r="AS67"/>
  <c r="AP67"/>
  <c r="AL67"/>
  <c r="AH67"/>
  <c r="AD67"/>
  <c r="AR67" s="1"/>
  <c r="Z67"/>
  <c r="W67"/>
  <c r="O67" s="1"/>
  <c r="U67"/>
  <c r="M67" s="1"/>
  <c r="AU66"/>
  <c r="AS66"/>
  <c r="AR66"/>
  <c r="T66" s="1"/>
  <c r="AP66"/>
  <c r="AL66"/>
  <c r="AH66"/>
  <c r="Z66"/>
  <c r="W66"/>
  <c r="U66"/>
  <c r="O66"/>
  <c r="M66"/>
  <c r="AP65"/>
  <c r="AL65"/>
  <c r="AH65"/>
  <c r="Z65"/>
  <c r="U65"/>
  <c r="Q65"/>
  <c r="O65"/>
  <c r="M65"/>
  <c r="AP64"/>
  <c r="AL64"/>
  <c r="AH64"/>
  <c r="Z64"/>
  <c r="U64"/>
  <c r="Q64"/>
  <c r="O64"/>
  <c r="M64"/>
  <c r="AU63"/>
  <c r="AT63"/>
  <c r="AS63"/>
  <c r="AR63"/>
  <c r="AP63"/>
  <c r="AL63"/>
  <c r="AH63"/>
  <c r="AD63"/>
  <c r="Z63"/>
  <c r="W63"/>
  <c r="V63"/>
  <c r="U63"/>
  <c r="T63"/>
  <c r="O63"/>
  <c r="N63"/>
  <c r="M63"/>
  <c r="L63"/>
  <c r="K63"/>
  <c r="AU62"/>
  <c r="AT62"/>
  <c r="AS62"/>
  <c r="AR62"/>
  <c r="AP62"/>
  <c r="AL62"/>
  <c r="AH62"/>
  <c r="AD62"/>
  <c r="Z62"/>
  <c r="W62"/>
  <c r="V62"/>
  <c r="U62"/>
  <c r="T62"/>
  <c r="O62"/>
  <c r="N62"/>
  <c r="M62"/>
  <c r="L62"/>
  <c r="K62"/>
  <c r="AU61"/>
  <c r="AT61"/>
  <c r="AS61"/>
  <c r="AR61"/>
  <c r="AP61"/>
  <c r="AL61"/>
  <c r="AH61"/>
  <c r="AD61"/>
  <c r="Z61"/>
  <c r="W61"/>
  <c r="V61"/>
  <c r="U61"/>
  <c r="T61"/>
  <c r="O61"/>
  <c r="N61"/>
  <c r="M61"/>
  <c r="L61"/>
  <c r="K61"/>
  <c r="AR60"/>
  <c r="AP60"/>
  <c r="AL60"/>
  <c r="AH60"/>
  <c r="AD60"/>
  <c r="Z60"/>
  <c r="V60"/>
  <c r="U60"/>
  <c r="T60"/>
  <c r="Q60"/>
  <c r="O60"/>
  <c r="N60"/>
  <c r="M60"/>
  <c r="K60"/>
  <c r="AU59"/>
  <c r="AT59"/>
  <c r="AS59"/>
  <c r="AR59"/>
  <c r="AP59"/>
  <c r="AL59"/>
  <c r="AH59"/>
  <c r="AD59"/>
  <c r="Z59"/>
  <c r="W59"/>
  <c r="V59"/>
  <c r="U59"/>
  <c r="T59"/>
  <c r="O59"/>
  <c r="N59"/>
  <c r="M59"/>
  <c r="L59"/>
  <c r="K59"/>
  <c r="AU58"/>
  <c r="AT58"/>
  <c r="AS58"/>
  <c r="AR58"/>
  <c r="AP58"/>
  <c r="AL58"/>
  <c r="AH58"/>
  <c r="AD58"/>
  <c r="W58"/>
  <c r="V58"/>
  <c r="U58"/>
  <c r="T58"/>
  <c r="O58"/>
  <c r="N58"/>
  <c r="M58"/>
  <c r="L58"/>
  <c r="K58"/>
  <c r="AP57"/>
  <c r="AL57"/>
  <c r="AH57"/>
  <c r="AD57"/>
  <c r="Z57"/>
  <c r="V57"/>
  <c r="U57"/>
  <c r="T57"/>
  <c r="Q57"/>
  <c r="N57"/>
  <c r="M57"/>
  <c r="K57"/>
  <c r="AU56"/>
  <c r="AT56"/>
  <c r="AS56"/>
  <c r="AR56"/>
  <c r="AP56"/>
  <c r="AL56"/>
  <c r="AH56"/>
  <c r="AD56"/>
  <c r="W56"/>
  <c r="V56"/>
  <c r="U56"/>
  <c r="T56"/>
  <c r="O56"/>
  <c r="N56"/>
  <c r="M56"/>
  <c r="L56"/>
  <c r="K56"/>
  <c r="AU55"/>
  <c r="AT55"/>
  <c r="AS55"/>
  <c r="AR55"/>
  <c r="AP55"/>
  <c r="AL55"/>
  <c r="AH55"/>
  <c r="AD55"/>
  <c r="Z55"/>
  <c r="W55"/>
  <c r="V55"/>
  <c r="U55"/>
  <c r="T55"/>
  <c r="O55"/>
  <c r="N55"/>
  <c r="M55"/>
  <c r="L55"/>
  <c r="K55"/>
  <c r="AU54"/>
  <c r="AT54"/>
  <c r="AS54"/>
  <c r="AR54"/>
  <c r="AP54"/>
  <c r="AL54"/>
  <c r="AH54"/>
  <c r="AD54"/>
  <c r="Z54"/>
  <c r="W54"/>
  <c r="V54"/>
  <c r="U54"/>
  <c r="T54"/>
  <c r="O54"/>
  <c r="N54"/>
  <c r="M54"/>
  <c r="L54"/>
  <c r="K54"/>
  <c r="AP53"/>
  <c r="AL53"/>
  <c r="AH53"/>
  <c r="AD53"/>
  <c r="Z53"/>
  <c r="V53"/>
  <c r="U53"/>
  <c r="T53"/>
  <c r="K53" s="1"/>
  <c r="Q53"/>
  <c r="O53"/>
  <c r="N53"/>
  <c r="M53"/>
  <c r="T52"/>
  <c r="K52" s="1"/>
  <c r="AP52"/>
  <c r="AL52"/>
  <c r="AH52"/>
  <c r="AD52"/>
  <c r="Z52"/>
  <c r="V52"/>
  <c r="U52"/>
  <c r="Q52"/>
  <c r="O52"/>
  <c r="N52"/>
  <c r="M52"/>
  <c r="AP51"/>
  <c r="AL51"/>
  <c r="AH51"/>
  <c r="Z51"/>
  <c r="U51"/>
  <c r="Q51"/>
  <c r="O51"/>
  <c r="M51"/>
  <c r="AU50"/>
  <c r="AT50"/>
  <c r="AS50"/>
  <c r="AR50"/>
  <c r="AP50"/>
  <c r="AL50"/>
  <c r="AH50"/>
  <c r="AD50"/>
  <c r="Z50"/>
  <c r="W50"/>
  <c r="V50"/>
  <c r="U50"/>
  <c r="T50"/>
  <c r="O50"/>
  <c r="N50"/>
  <c r="M50"/>
  <c r="L50"/>
  <c r="K50"/>
  <c r="AU49"/>
  <c r="AT49"/>
  <c r="AS49"/>
  <c r="AR49"/>
  <c r="AP49"/>
  <c r="AL49"/>
  <c r="AH49"/>
  <c r="AD49"/>
  <c r="Z49"/>
  <c r="W49"/>
  <c r="V49"/>
  <c r="U49"/>
  <c r="T49"/>
  <c r="O49"/>
  <c r="N49"/>
  <c r="M49"/>
  <c r="L49"/>
  <c r="K49"/>
  <c r="AU48"/>
  <c r="AT48"/>
  <c r="AS48"/>
  <c r="AR48"/>
  <c r="AP48"/>
  <c r="AL48"/>
  <c r="AH48"/>
  <c r="AD48"/>
  <c r="Z48"/>
  <c r="W48"/>
  <c r="V48"/>
  <c r="U48"/>
  <c r="T48"/>
  <c r="O48"/>
  <c r="N48"/>
  <c r="M48"/>
  <c r="L48"/>
  <c r="K48"/>
  <c r="AU47"/>
  <c r="AT47"/>
  <c r="AS47"/>
  <c r="AR47"/>
  <c r="AP47"/>
  <c r="AL47"/>
  <c r="AH47"/>
  <c r="AD47"/>
  <c r="Z47"/>
  <c r="W47"/>
  <c r="V47"/>
  <c r="U47"/>
  <c r="T47"/>
  <c r="O47"/>
  <c r="N47"/>
  <c r="M47"/>
  <c r="L47"/>
  <c r="K47"/>
  <c r="AU46"/>
  <c r="AT46"/>
  <c r="AS46"/>
  <c r="AR46"/>
  <c r="AP46"/>
  <c r="AL46"/>
  <c r="AH46"/>
  <c r="AD46"/>
  <c r="Z46"/>
  <c r="W46"/>
  <c r="V46"/>
  <c r="U46"/>
  <c r="T46"/>
  <c r="O46"/>
  <c r="N46"/>
  <c r="M46"/>
  <c r="L46"/>
  <c r="K46"/>
  <c r="AR45"/>
  <c r="AP45"/>
  <c r="AL45"/>
  <c r="AH45"/>
  <c r="AD45"/>
  <c r="Z45"/>
  <c r="V45"/>
  <c r="U45"/>
  <c r="T45"/>
  <c r="Q45"/>
  <c r="O45"/>
  <c r="N45"/>
  <c r="M45"/>
  <c r="K45"/>
  <c r="AU44"/>
  <c r="AT44"/>
  <c r="AS44"/>
  <c r="AR44"/>
  <c r="AP44"/>
  <c r="AL44"/>
  <c r="AH44"/>
  <c r="AD44"/>
  <c r="Z44"/>
  <c r="W44"/>
  <c r="V44"/>
  <c r="U44"/>
  <c r="T44"/>
  <c r="O44"/>
  <c r="N44"/>
  <c r="M44"/>
  <c r="L44"/>
  <c r="K44"/>
  <c r="AU43"/>
  <c r="AT43"/>
  <c r="AS43"/>
  <c r="AR43"/>
  <c r="AP43"/>
  <c r="AL43"/>
  <c r="AH43"/>
  <c r="AD43"/>
  <c r="Z43"/>
  <c r="W43"/>
  <c r="V43"/>
  <c r="U43"/>
  <c r="T43"/>
  <c r="O43"/>
  <c r="N43"/>
  <c r="M43"/>
  <c r="L43"/>
  <c r="K43"/>
  <c r="AR42"/>
  <c r="AP42"/>
  <c r="AL42"/>
  <c r="AH42"/>
  <c r="AD42"/>
  <c r="Z42"/>
  <c r="V42"/>
  <c r="U42"/>
  <c r="T42"/>
  <c r="Q42"/>
  <c r="O42"/>
  <c r="N42"/>
  <c r="M42"/>
  <c r="K42"/>
  <c r="AU41"/>
  <c r="AT41"/>
  <c r="AS41"/>
  <c r="AR41"/>
  <c r="AP41"/>
  <c r="AL41"/>
  <c r="AH41"/>
  <c r="AD41"/>
  <c r="Z41"/>
  <c r="W41"/>
  <c r="V41"/>
  <c r="U41"/>
  <c r="T41"/>
  <c r="O41"/>
  <c r="N41"/>
  <c r="M41"/>
  <c r="L41"/>
  <c r="K41"/>
  <c r="AU40"/>
  <c r="AT40"/>
  <c r="AS40"/>
  <c r="AR40"/>
  <c r="AP40"/>
  <c r="AL40"/>
  <c r="AH40"/>
  <c r="AD40"/>
  <c r="Z40"/>
  <c r="W40"/>
  <c r="V40"/>
  <c r="U40"/>
  <c r="T40"/>
  <c r="O40"/>
  <c r="N40"/>
  <c r="M40"/>
  <c r="L40"/>
  <c r="K40"/>
  <c r="AR39"/>
  <c r="AP39"/>
  <c r="AL39"/>
  <c r="AH39"/>
  <c r="AD39"/>
  <c r="Z39"/>
  <c r="V39"/>
  <c r="U39"/>
  <c r="T39"/>
  <c r="Q39"/>
  <c r="O39"/>
  <c r="N39"/>
  <c r="M39"/>
  <c r="K39"/>
  <c r="AR38"/>
  <c r="AP38"/>
  <c r="AL38"/>
  <c r="AH38"/>
  <c r="AD38"/>
  <c r="Z38"/>
  <c r="V38"/>
  <c r="U38"/>
  <c r="T38"/>
  <c r="Q38"/>
  <c r="O38"/>
  <c r="N38"/>
  <c r="M38"/>
  <c r="K38"/>
  <c r="AU37"/>
  <c r="AT37"/>
  <c r="AS37"/>
  <c r="AR37"/>
  <c r="AP37"/>
  <c r="AL37"/>
  <c r="AH37"/>
  <c r="AD37"/>
  <c r="Z37"/>
  <c r="W37"/>
  <c r="V37"/>
  <c r="U37"/>
  <c r="T37"/>
  <c r="O37"/>
  <c r="N37"/>
  <c r="M37"/>
  <c r="L37"/>
  <c r="K37"/>
  <c r="AU36"/>
  <c r="AT36"/>
  <c r="AS36"/>
  <c r="AR36"/>
  <c r="AP36"/>
  <c r="AL36"/>
  <c r="AH36"/>
  <c r="AD36"/>
  <c r="Z36"/>
  <c r="W36"/>
  <c r="V36"/>
  <c r="U36"/>
  <c r="T36"/>
  <c r="O36"/>
  <c r="N36"/>
  <c r="M36"/>
  <c r="L36"/>
  <c r="K36"/>
  <c r="AU35"/>
  <c r="AT35"/>
  <c r="AS35"/>
  <c r="AR35"/>
  <c r="AP35"/>
  <c r="AL35"/>
  <c r="AH35"/>
  <c r="AD35"/>
  <c r="Z35"/>
  <c r="W35"/>
  <c r="V35"/>
  <c r="U35"/>
  <c r="T35"/>
  <c r="O35"/>
  <c r="N35"/>
  <c r="M35"/>
  <c r="L35"/>
  <c r="K35"/>
  <c r="AU34"/>
  <c r="AT34"/>
  <c r="AS34"/>
  <c r="AR34"/>
  <c r="AP34"/>
  <c r="AL34"/>
  <c r="AH34"/>
  <c r="AD34"/>
  <c r="Z34"/>
  <c r="W34"/>
  <c r="V34"/>
  <c r="U34"/>
  <c r="T34"/>
  <c r="O34"/>
  <c r="N34"/>
  <c r="M34"/>
  <c r="L34"/>
  <c r="K34"/>
  <c r="V33"/>
  <c r="U33"/>
  <c r="T33"/>
  <c r="Q33"/>
  <c r="O33"/>
  <c r="N33"/>
  <c r="M33"/>
  <c r="K33"/>
  <c r="AU32"/>
  <c r="AT32"/>
  <c r="AS32"/>
  <c r="AR32"/>
  <c r="AP32"/>
  <c r="AL32"/>
  <c r="AH32"/>
  <c r="AD32"/>
  <c r="Z32"/>
  <c r="W32"/>
  <c r="V32"/>
  <c r="U32"/>
  <c r="T32"/>
  <c r="O32"/>
  <c r="N32"/>
  <c r="M32"/>
  <c r="L32"/>
  <c r="K32"/>
  <c r="AU31"/>
  <c r="AT31"/>
  <c r="AS31"/>
  <c r="AR31"/>
  <c r="AP31"/>
  <c r="AL31"/>
  <c r="AH31"/>
  <c r="AD31"/>
  <c r="Z31"/>
  <c r="W31"/>
  <c r="V31"/>
  <c r="U31"/>
  <c r="T31"/>
  <c r="O31"/>
  <c r="N31"/>
  <c r="M31"/>
  <c r="L31"/>
  <c r="K31"/>
  <c r="AR30"/>
  <c r="AP30"/>
  <c r="AL30"/>
  <c r="AH30"/>
  <c r="AD30"/>
  <c r="Z30"/>
  <c r="V30"/>
  <c r="U30"/>
  <c r="T30"/>
  <c r="Q30"/>
  <c r="O30"/>
  <c r="N30"/>
  <c r="M30"/>
  <c r="K30"/>
  <c r="AU29"/>
  <c r="AT29"/>
  <c r="AS29"/>
  <c r="AR29"/>
  <c r="AP29"/>
  <c r="AL29"/>
  <c r="AH29"/>
  <c r="AD29"/>
  <c r="Z29"/>
  <c r="W29"/>
  <c r="V29"/>
  <c r="U29"/>
  <c r="T29"/>
  <c r="O29"/>
  <c r="N29"/>
  <c r="M29"/>
  <c r="L29"/>
  <c r="K29"/>
  <c r="AU28"/>
  <c r="AT28"/>
  <c r="AS28"/>
  <c r="AR28"/>
  <c r="AP28"/>
  <c r="AL28"/>
  <c r="AH28"/>
  <c r="AD28"/>
  <c r="Z28"/>
  <c r="W28"/>
  <c r="V28"/>
  <c r="U28"/>
  <c r="T28"/>
  <c r="O28"/>
  <c r="N28"/>
  <c r="M28"/>
  <c r="L28"/>
  <c r="K28"/>
  <c r="AU27"/>
  <c r="AT27"/>
  <c r="AS27"/>
  <c r="AR27"/>
  <c r="AP27"/>
  <c r="AL27"/>
  <c r="AH27"/>
  <c r="AD27"/>
  <c r="Z27"/>
  <c r="W27"/>
  <c r="V27"/>
  <c r="U27"/>
  <c r="T27"/>
  <c r="O27"/>
  <c r="N27"/>
  <c r="M27"/>
  <c r="L27"/>
  <c r="K27"/>
  <c r="AU26"/>
  <c r="AT26"/>
  <c r="AS26"/>
  <c r="AR26"/>
  <c r="AP26"/>
  <c r="AL26"/>
  <c r="AH26"/>
  <c r="AD26"/>
  <c r="Z26"/>
  <c r="W26"/>
  <c r="V26"/>
  <c r="U26"/>
  <c r="T26"/>
  <c r="O26"/>
  <c r="N26"/>
  <c r="M26"/>
  <c r="L26"/>
  <c r="K26"/>
  <c r="AU25"/>
  <c r="AT25"/>
  <c r="AS25"/>
  <c r="AR25"/>
  <c r="AP25"/>
  <c r="AL25"/>
  <c r="AH25"/>
  <c r="AD25"/>
  <c r="Z25"/>
  <c r="W25"/>
  <c r="V25"/>
  <c r="U25"/>
  <c r="T25"/>
  <c r="O25"/>
  <c r="N25"/>
  <c r="M25"/>
  <c r="L25"/>
  <c r="K25"/>
  <c r="AU24"/>
  <c r="AT24"/>
  <c r="AS24"/>
  <c r="AR24"/>
  <c r="AP24"/>
  <c r="AL24"/>
  <c r="AH24"/>
  <c r="AD24"/>
  <c r="Z24"/>
  <c r="W24"/>
  <c r="V24"/>
  <c r="U24"/>
  <c r="T24"/>
  <c r="O24"/>
  <c r="N24"/>
  <c r="M24"/>
  <c r="L24"/>
  <c r="K24"/>
  <c r="AU23"/>
  <c r="AT23"/>
  <c r="AS23"/>
  <c r="AR23"/>
  <c r="AP23"/>
  <c r="AL23"/>
  <c r="AH23"/>
  <c r="AD23"/>
  <c r="Z23"/>
  <c r="W23"/>
  <c r="V23"/>
  <c r="U23"/>
  <c r="T23"/>
  <c r="O23"/>
  <c r="N23"/>
  <c r="M23"/>
  <c r="L23"/>
  <c r="K23"/>
  <c r="AU22"/>
  <c r="AT22"/>
  <c r="AS22"/>
  <c r="AR22"/>
  <c r="AP22"/>
  <c r="AL22"/>
  <c r="AH22"/>
  <c r="AD22"/>
  <c r="Z22"/>
  <c r="W22"/>
  <c r="V22"/>
  <c r="U22"/>
  <c r="T22"/>
  <c r="O22"/>
  <c r="N22"/>
  <c r="M22"/>
  <c r="L22"/>
  <c r="K22"/>
  <c r="AU21"/>
  <c r="AT21"/>
  <c r="AS21"/>
  <c r="AR21"/>
  <c r="AP21"/>
  <c r="AL21"/>
  <c r="AH21"/>
  <c r="AD21"/>
  <c r="Z21"/>
  <c r="W21"/>
  <c r="V21"/>
  <c r="U21"/>
  <c r="T21"/>
  <c r="O21"/>
  <c r="N21"/>
  <c r="M21"/>
  <c r="L21"/>
  <c r="K21"/>
  <c r="AU20"/>
  <c r="AT20"/>
  <c r="AS20"/>
  <c r="AR20"/>
  <c r="AP20"/>
  <c r="AL20"/>
  <c r="AH20"/>
  <c r="AD20"/>
  <c r="Z20"/>
  <c r="W20"/>
  <c r="V20"/>
  <c r="U20"/>
  <c r="T20"/>
  <c r="O20"/>
  <c r="N20"/>
  <c r="M20"/>
  <c r="L20"/>
  <c r="K20"/>
  <c r="AU19"/>
  <c r="AT19"/>
  <c r="AS19"/>
  <c r="AR19"/>
  <c r="AP19"/>
  <c r="AL19"/>
  <c r="AH19"/>
  <c r="AD19"/>
  <c r="Z19"/>
  <c r="W19"/>
  <c r="V19"/>
  <c r="U19"/>
  <c r="T19"/>
  <c r="O19"/>
  <c r="N19"/>
  <c r="M19"/>
  <c r="L19"/>
  <c r="K19"/>
  <c r="AR18"/>
  <c r="AP18"/>
  <c r="AL18"/>
  <c r="AH18"/>
  <c r="AD18"/>
  <c r="Z18"/>
  <c r="V18"/>
  <c r="U18"/>
  <c r="T18"/>
  <c r="Q18"/>
  <c r="N18"/>
  <c r="M18"/>
  <c r="L18"/>
  <c r="K18"/>
  <c r="AU17"/>
  <c r="AT17"/>
  <c r="AS17"/>
  <c r="AR17"/>
  <c r="AP17"/>
  <c r="AL17"/>
  <c r="AH17"/>
  <c r="AD17"/>
  <c r="Z17"/>
  <c r="W17"/>
  <c r="V17"/>
  <c r="U17"/>
  <c r="T17"/>
  <c r="Q17"/>
  <c r="F17" i="67" s="1"/>
  <c r="J17" s="1"/>
  <c r="I17" s="1"/>
  <c r="P17" i="65"/>
  <c r="O17"/>
  <c r="N17"/>
  <c r="M17"/>
  <c r="L17"/>
  <c r="K17"/>
  <c r="AU16"/>
  <c r="AT16"/>
  <c r="AS16"/>
  <c r="AR16"/>
  <c r="AP16"/>
  <c r="AL16"/>
  <c r="AH16"/>
  <c r="AD16"/>
  <c r="Z16"/>
  <c r="W16"/>
  <c r="V16"/>
  <c r="U16"/>
  <c r="T16"/>
  <c r="Q16"/>
  <c r="F16" i="67" s="1"/>
  <c r="J16" s="1"/>
  <c r="I16" s="1"/>
  <c r="P16" i="65"/>
  <c r="O16"/>
  <c r="N16"/>
  <c r="M16"/>
  <c r="L16"/>
  <c r="K16"/>
  <c r="AU15"/>
  <c r="AT15"/>
  <c r="AS15"/>
  <c r="AR15"/>
  <c r="AP15"/>
  <c r="AL15"/>
  <c r="AH15"/>
  <c r="AD15"/>
  <c r="Z15"/>
  <c r="W15"/>
  <c r="V15"/>
  <c r="U15"/>
  <c r="T15"/>
  <c r="Q15"/>
  <c r="F15" i="67" s="1"/>
  <c r="J15" s="1"/>
  <c r="I15" s="1"/>
  <c r="P15" i="65"/>
  <c r="O15"/>
  <c r="N15"/>
  <c r="M15"/>
  <c r="L15"/>
  <c r="K15"/>
  <c r="AU14"/>
  <c r="AT14"/>
  <c r="AS14"/>
  <c r="AR14"/>
  <c r="AP14"/>
  <c r="AL14"/>
  <c r="AH14"/>
  <c r="AD14"/>
  <c r="Z14"/>
  <c r="W14"/>
  <c r="V14"/>
  <c r="U14"/>
  <c r="T14"/>
  <c r="Q14"/>
  <c r="F14" i="67" s="1"/>
  <c r="J14" s="1"/>
  <c r="I14" s="1"/>
  <c r="P14" i="65"/>
  <c r="O14"/>
  <c r="N14"/>
  <c r="M14"/>
  <c r="L14"/>
  <c r="K14"/>
  <c r="AU13"/>
  <c r="AT13"/>
  <c r="AS13"/>
  <c r="AR13"/>
  <c r="AP13"/>
  <c r="AL13"/>
  <c r="AH13"/>
  <c r="AD13"/>
  <c r="Z13"/>
  <c r="W13"/>
  <c r="V13"/>
  <c r="U13"/>
  <c r="T13"/>
  <c r="Q13"/>
  <c r="F13" i="67" s="1"/>
  <c r="P13" i="65"/>
  <c r="O13"/>
  <c r="N13"/>
  <c r="M13"/>
  <c r="L13"/>
  <c r="K13"/>
  <c r="AU12"/>
  <c r="AT12"/>
  <c r="AS12"/>
  <c r="AR12"/>
  <c r="AP12"/>
  <c r="AL12"/>
  <c r="AH12"/>
  <c r="AD12"/>
  <c r="Z12"/>
  <c r="W12"/>
  <c r="V12"/>
  <c r="U12"/>
  <c r="T12"/>
  <c r="Q12"/>
  <c r="F12" i="67" s="1"/>
  <c r="J12" s="1"/>
  <c r="I12" s="1"/>
  <c r="P12" i="65"/>
  <c r="O12"/>
  <c r="N12"/>
  <c r="M12"/>
  <c r="L12"/>
  <c r="K12"/>
  <c r="AU11"/>
  <c r="AT11"/>
  <c r="AS11"/>
  <c r="AR11"/>
  <c r="AP11"/>
  <c r="AL11"/>
  <c r="AH11"/>
  <c r="AD11"/>
  <c r="Z11"/>
  <c r="W11"/>
  <c r="V11"/>
  <c r="U11"/>
  <c r="T11"/>
  <c r="Q11"/>
  <c r="F11" i="67" s="1"/>
  <c r="J11" s="1"/>
  <c r="I11" s="1"/>
  <c r="P11" i="65"/>
  <c r="O11"/>
  <c r="N11"/>
  <c r="M11"/>
  <c r="L11"/>
  <c r="K11"/>
  <c r="AU10"/>
  <c r="AT10"/>
  <c r="AS10"/>
  <c r="AR10"/>
  <c r="AP10"/>
  <c r="AL10"/>
  <c r="AH10"/>
  <c r="AD10"/>
  <c r="Z10"/>
  <c r="V10"/>
  <c r="N10"/>
  <c r="L10"/>
  <c r="AR9"/>
  <c r="AP9"/>
  <c r="AL9"/>
  <c r="AH9"/>
  <c r="AD9"/>
  <c r="Z9"/>
  <c r="V9"/>
  <c r="N9"/>
  <c r="AR8"/>
  <c r="AP8"/>
  <c r="AL8"/>
  <c r="AH8"/>
  <c r="AD8"/>
  <c r="Z8"/>
  <c r="V8"/>
  <c r="N8"/>
  <c r="Z7"/>
  <c r="N4"/>
  <c r="M4"/>
  <c r="L4"/>
  <c r="K4"/>
  <c r="J4"/>
  <c r="I4"/>
  <c r="H4"/>
  <c r="F4"/>
  <c r="E4"/>
  <c r="B4"/>
  <c r="N3"/>
  <c r="M3"/>
  <c r="L3"/>
  <c r="K3"/>
  <c r="J3"/>
  <c r="I3"/>
  <c r="H3"/>
  <c r="G3"/>
  <c r="F3"/>
  <c r="E3"/>
  <c r="B3"/>
  <c r="C2"/>
  <c r="B2"/>
  <c r="A2"/>
  <c r="AU31" i="56"/>
  <c r="AT31"/>
  <c r="AS31"/>
  <c r="AR31"/>
  <c r="AP31"/>
  <c r="AL31"/>
  <c r="AH31"/>
  <c r="AD31"/>
  <c r="Z31"/>
  <c r="W31"/>
  <c r="V31"/>
  <c r="U31"/>
  <c r="T31"/>
  <c r="P31"/>
  <c r="O31"/>
  <c r="M31"/>
  <c r="AU30"/>
  <c r="AT30"/>
  <c r="AS30"/>
  <c r="AR30"/>
  <c r="AP30"/>
  <c r="AL30"/>
  <c r="AH30"/>
  <c r="AD30"/>
  <c r="Z30"/>
  <c r="W30"/>
  <c r="V30"/>
  <c r="U30"/>
  <c r="T30"/>
  <c r="P30"/>
  <c r="O30"/>
  <c r="M30"/>
  <c r="AU29"/>
  <c r="AT29"/>
  <c r="AS29"/>
  <c r="AR29"/>
  <c r="AP29"/>
  <c r="AL29"/>
  <c r="AH29"/>
  <c r="AD29"/>
  <c r="Z29"/>
  <c r="W29"/>
  <c r="V29"/>
  <c r="U29"/>
  <c r="T29"/>
  <c r="P29"/>
  <c r="O29"/>
  <c r="M29"/>
  <c r="AU28"/>
  <c r="AT28"/>
  <c r="AS28"/>
  <c r="AR28"/>
  <c r="AP28"/>
  <c r="AL28"/>
  <c r="AH28"/>
  <c r="AD28"/>
  <c r="Z28"/>
  <c r="W28"/>
  <c r="V28"/>
  <c r="U28"/>
  <c r="T28"/>
  <c r="P28"/>
  <c r="O28"/>
  <c r="M28"/>
  <c r="AU27"/>
  <c r="AT27"/>
  <c r="AS27"/>
  <c r="AR27"/>
  <c r="AP27"/>
  <c r="AL27"/>
  <c r="AH27"/>
  <c r="AD27"/>
  <c r="Z27"/>
  <c r="W27"/>
  <c r="V27"/>
  <c r="U27"/>
  <c r="T27"/>
  <c r="P27"/>
  <c r="O27"/>
  <c r="M27"/>
  <c r="AR26"/>
  <c r="AP26"/>
  <c r="AL26"/>
  <c r="AH26"/>
  <c r="AD26"/>
  <c r="Z26"/>
  <c r="V26"/>
  <c r="R26"/>
  <c r="O26"/>
  <c r="AU25"/>
  <c r="AT25"/>
  <c r="AS25"/>
  <c r="AR25"/>
  <c r="AP25"/>
  <c r="AL25"/>
  <c r="AH25"/>
  <c r="AD25"/>
  <c r="Z25"/>
  <c r="W25"/>
  <c r="V25"/>
  <c r="U25"/>
  <c r="T25"/>
  <c r="P25"/>
  <c r="O25"/>
  <c r="M25"/>
  <c r="AU24"/>
  <c r="AT24"/>
  <c r="AS24"/>
  <c r="AR24"/>
  <c r="AP24"/>
  <c r="AL24"/>
  <c r="AH24"/>
  <c r="AD24"/>
  <c r="Z24"/>
  <c r="W24"/>
  <c r="V24"/>
  <c r="U24"/>
  <c r="T24"/>
  <c r="P24"/>
  <c r="O24"/>
  <c r="M24"/>
  <c r="AU23"/>
  <c r="AT23"/>
  <c r="AS23"/>
  <c r="AR23"/>
  <c r="AP23"/>
  <c r="AL23"/>
  <c r="AH23"/>
  <c r="AD23"/>
  <c r="Z23"/>
  <c r="W23"/>
  <c r="V23"/>
  <c r="U23"/>
  <c r="T23"/>
  <c r="P23"/>
  <c r="O23"/>
  <c r="M23"/>
  <c r="AU22"/>
  <c r="AT22"/>
  <c r="AS22"/>
  <c r="AR22"/>
  <c r="AP22"/>
  <c r="AL22"/>
  <c r="AH22"/>
  <c r="AD22"/>
  <c r="Z22"/>
  <c r="W22"/>
  <c r="V22"/>
  <c r="U22"/>
  <c r="T22"/>
  <c r="P22"/>
  <c r="O22"/>
  <c r="M22"/>
  <c r="AU21"/>
  <c r="AT21"/>
  <c r="AS21"/>
  <c r="AR21"/>
  <c r="AP21"/>
  <c r="AL21"/>
  <c r="AH21"/>
  <c r="AD21"/>
  <c r="Z21"/>
  <c r="W21"/>
  <c r="V21"/>
  <c r="U21"/>
  <c r="T21"/>
  <c r="P21"/>
  <c r="O21"/>
  <c r="M21"/>
  <c r="AR20"/>
  <c r="AP20"/>
  <c r="AL20"/>
  <c r="AH20"/>
  <c r="AD20"/>
  <c r="Z20"/>
  <c r="V20"/>
  <c r="R20"/>
  <c r="O20"/>
  <c r="AU19"/>
  <c r="AT19"/>
  <c r="AS19"/>
  <c r="AR19"/>
  <c r="AP19"/>
  <c r="AL19"/>
  <c r="AH19"/>
  <c r="AD19"/>
  <c r="Z19"/>
  <c r="W19"/>
  <c r="V19"/>
  <c r="U19"/>
  <c r="T19"/>
  <c r="P19"/>
  <c r="O19"/>
  <c r="M19"/>
  <c r="AU18"/>
  <c r="AT18"/>
  <c r="AS18"/>
  <c r="AR18"/>
  <c r="AP18"/>
  <c r="AL18"/>
  <c r="AH18"/>
  <c r="AD18"/>
  <c r="Z18"/>
  <c r="W18"/>
  <c r="V18"/>
  <c r="U18"/>
  <c r="T18"/>
  <c r="P18"/>
  <c r="O18"/>
  <c r="M18"/>
  <c r="AU17"/>
  <c r="AT17"/>
  <c r="AS17"/>
  <c r="AR17"/>
  <c r="AP17"/>
  <c r="AL17"/>
  <c r="AH17"/>
  <c r="AD17"/>
  <c r="Z17"/>
  <c r="W17"/>
  <c r="V17"/>
  <c r="U17"/>
  <c r="T17"/>
  <c r="P17"/>
  <c r="O17"/>
  <c r="M17"/>
  <c r="AU16"/>
  <c r="AT16"/>
  <c r="AS16"/>
  <c r="AR16"/>
  <c r="AP16"/>
  <c r="AL16"/>
  <c r="AH16"/>
  <c r="AD16"/>
  <c r="Z16"/>
  <c r="W16"/>
  <c r="V16"/>
  <c r="U16"/>
  <c r="T16"/>
  <c r="P16"/>
  <c r="O16"/>
  <c r="M16"/>
  <c r="AU15"/>
  <c r="AT15"/>
  <c r="AS15"/>
  <c r="AR15"/>
  <c r="AP15"/>
  <c r="AL15"/>
  <c r="AH15"/>
  <c r="AD15"/>
  <c r="Z15"/>
  <c r="W15"/>
  <c r="V15"/>
  <c r="U15"/>
  <c r="T15"/>
  <c r="P15"/>
  <c r="O15"/>
  <c r="M15"/>
  <c r="AR14"/>
  <c r="AP14"/>
  <c r="AL14"/>
  <c r="AH14"/>
  <c r="AD14"/>
  <c r="Z14"/>
  <c r="V14"/>
  <c r="R14"/>
  <c r="O14"/>
  <c r="AU13"/>
  <c r="AT13"/>
  <c r="AS13"/>
  <c r="AR13"/>
  <c r="AP13"/>
  <c r="AL13"/>
  <c r="AH13"/>
  <c r="AD13"/>
  <c r="Z13"/>
  <c r="W13"/>
  <c r="V13"/>
  <c r="U13"/>
  <c r="T13"/>
  <c r="R13"/>
  <c r="Q13"/>
  <c r="P13"/>
  <c r="O13"/>
  <c r="M13"/>
  <c r="AU12"/>
  <c r="AT12"/>
  <c r="AS12"/>
  <c r="AR12"/>
  <c r="AP12"/>
  <c r="AL12"/>
  <c r="AH12"/>
  <c r="AD12"/>
  <c r="Z12"/>
  <c r="W12"/>
  <c r="V12"/>
  <c r="U12"/>
  <c r="T12"/>
  <c r="R12"/>
  <c r="Q12"/>
  <c r="P12"/>
  <c r="O12"/>
  <c r="M12"/>
  <c r="AU11"/>
  <c r="AT11"/>
  <c r="AS11"/>
  <c r="AR11"/>
  <c r="AP11"/>
  <c r="AL11"/>
  <c r="AH11"/>
  <c r="AD11"/>
  <c r="Z11"/>
  <c r="W11"/>
  <c r="V11"/>
  <c r="U11"/>
  <c r="T11"/>
  <c r="R11"/>
  <c r="Q11"/>
  <c r="P11"/>
  <c r="O11"/>
  <c r="M11"/>
  <c r="AU10"/>
  <c r="AT10"/>
  <c r="AS10"/>
  <c r="AR10"/>
  <c r="AP10"/>
  <c r="AL10"/>
  <c r="AH10"/>
  <c r="AD10"/>
  <c r="Z10"/>
  <c r="W10"/>
  <c r="V10"/>
  <c r="U10"/>
  <c r="T10"/>
  <c r="R10"/>
  <c r="Q10"/>
  <c r="P10"/>
  <c r="O10"/>
  <c r="M10"/>
  <c r="AU9"/>
  <c r="AT9"/>
  <c r="AS9"/>
  <c r="AR9"/>
  <c r="AP9"/>
  <c r="AL9"/>
  <c r="AH9"/>
  <c r="AD9"/>
  <c r="Z9"/>
  <c r="W9"/>
  <c r="V9"/>
  <c r="U9"/>
  <c r="T9"/>
  <c r="R9"/>
  <c r="R8" s="1"/>
  <c r="Q9"/>
  <c r="P9"/>
  <c r="O9"/>
  <c r="N9"/>
  <c r="M9"/>
  <c r="L9"/>
  <c r="AR8"/>
  <c r="AP8"/>
  <c r="AL8"/>
  <c r="AH8"/>
  <c r="AD8"/>
  <c r="Z8"/>
  <c r="V8"/>
  <c r="O8"/>
  <c r="AR7"/>
  <c r="AP7"/>
  <c r="AL7"/>
  <c r="AH7"/>
  <c r="AD7"/>
  <c r="Z7"/>
  <c r="V7"/>
  <c r="O7"/>
  <c r="BD4"/>
  <c r="BC4"/>
  <c r="BB4"/>
  <c r="AD4"/>
  <c r="E4"/>
  <c r="B4"/>
  <c r="BD3"/>
  <c r="BC3"/>
  <c r="AD3"/>
  <c r="B3"/>
  <c r="A2"/>
  <c r="AV17" i="58"/>
  <c r="AU17"/>
  <c r="AT17"/>
  <c r="AS17"/>
  <c r="AQ17"/>
  <c r="AM17"/>
  <c r="AI17"/>
  <c r="AE17"/>
  <c r="AA17"/>
  <c r="X17"/>
  <c r="W17"/>
  <c r="V17"/>
  <c r="U17"/>
  <c r="S17"/>
  <c r="P236" i="72" s="1"/>
  <c r="R17" i="58"/>
  <c r="O236" i="72" s="1"/>
  <c r="Q17" i="58"/>
  <c r="P17"/>
  <c r="O17"/>
  <c r="N17"/>
  <c r="M17"/>
  <c r="AV16"/>
  <c r="AU16"/>
  <c r="AT16"/>
  <c r="AS16"/>
  <c r="AQ16"/>
  <c r="AM16"/>
  <c r="AI16"/>
  <c r="AE16"/>
  <c r="AA16"/>
  <c r="X16"/>
  <c r="W16"/>
  <c r="V16"/>
  <c r="U16"/>
  <c r="Q16"/>
  <c r="P16"/>
  <c r="O16"/>
  <c r="N16"/>
  <c r="M16"/>
  <c r="AV15"/>
  <c r="AU15"/>
  <c r="AT15"/>
  <c r="AS15"/>
  <c r="AQ15"/>
  <c r="AM15"/>
  <c r="AI15"/>
  <c r="AE15"/>
  <c r="AA15"/>
  <c r="X15"/>
  <c r="W15"/>
  <c r="V15"/>
  <c r="U15"/>
  <c r="S15"/>
  <c r="P234" i="72" s="1"/>
  <c r="R15" i="58"/>
  <c r="O234" i="72" s="1"/>
  <c r="Q15" i="58"/>
  <c r="P15"/>
  <c r="O15"/>
  <c r="N15"/>
  <c r="M15"/>
  <c r="AV14"/>
  <c r="AU14"/>
  <c r="AT14"/>
  <c r="AS14"/>
  <c r="AQ14"/>
  <c r="AM14"/>
  <c r="AI14"/>
  <c r="AE14"/>
  <c r="AA14"/>
  <c r="X14"/>
  <c r="W14"/>
  <c r="V14"/>
  <c r="U14"/>
  <c r="Q14"/>
  <c r="P14"/>
  <c r="O14"/>
  <c r="N14"/>
  <c r="M14"/>
  <c r="AV13"/>
  <c r="AU13"/>
  <c r="AT13"/>
  <c r="AS13"/>
  <c r="AQ13"/>
  <c r="AM13"/>
  <c r="AI13"/>
  <c r="AE13"/>
  <c r="AA13"/>
  <c r="X13"/>
  <c r="W13"/>
  <c r="V13"/>
  <c r="U13"/>
  <c r="S13"/>
  <c r="P232" i="72" s="1"/>
  <c r="R13" i="58"/>
  <c r="O232" i="72" s="1"/>
  <c r="Q13" i="58"/>
  <c r="P13"/>
  <c r="O13"/>
  <c r="N13"/>
  <c r="M13"/>
  <c r="AV12"/>
  <c r="AU12"/>
  <c r="AT12"/>
  <c r="AS12"/>
  <c r="AQ12"/>
  <c r="AM12"/>
  <c r="AI12"/>
  <c r="AE12"/>
  <c r="AA12"/>
  <c r="X12"/>
  <c r="W12"/>
  <c r="V12"/>
  <c r="U12"/>
  <c r="S12"/>
  <c r="P231" i="72" s="1"/>
  <c r="R12" i="58"/>
  <c r="O231" i="72" s="1"/>
  <c r="Q12" i="58"/>
  <c r="P12"/>
  <c r="O12"/>
  <c r="N12"/>
  <c r="M12"/>
  <c r="AV11"/>
  <c r="AU11"/>
  <c r="AT11"/>
  <c r="AS11"/>
  <c r="AQ11"/>
  <c r="AM11"/>
  <c r="AI11"/>
  <c r="AE11"/>
  <c r="AA11"/>
  <c r="X11"/>
  <c r="W11"/>
  <c r="V11"/>
  <c r="U11"/>
  <c r="S11"/>
  <c r="P230" i="72" s="1"/>
  <c r="R11" i="58"/>
  <c r="O230" i="72" s="1"/>
  <c r="Q11" i="58"/>
  <c r="P11"/>
  <c r="O11"/>
  <c r="N11"/>
  <c r="M11"/>
  <c r="AV10"/>
  <c r="AU10"/>
  <c r="AT10"/>
  <c r="AS10"/>
  <c r="AQ10"/>
  <c r="AM10"/>
  <c r="AI10"/>
  <c r="AE10"/>
  <c r="AA10"/>
  <c r="X10"/>
  <c r="W10"/>
  <c r="V10"/>
  <c r="U10"/>
  <c r="S10"/>
  <c r="P229" i="72" s="1"/>
  <c r="P228" s="1"/>
  <c r="R10" i="58"/>
  <c r="O229" i="72" s="1"/>
  <c r="Q10" i="58"/>
  <c r="P10"/>
  <c r="O10"/>
  <c r="N10"/>
  <c r="M10"/>
  <c r="AS9"/>
  <c r="AQ9"/>
  <c r="AM9"/>
  <c r="AI9"/>
  <c r="AE9"/>
  <c r="AA9"/>
  <c r="W9"/>
  <c r="P9"/>
  <c r="O9"/>
  <c r="M9"/>
  <c r="AV8"/>
  <c r="AU8"/>
  <c r="AT8"/>
  <c r="AS8"/>
  <c r="AQ8"/>
  <c r="AM8"/>
  <c r="AI8"/>
  <c r="AE8"/>
  <c r="AA8"/>
  <c r="X8"/>
  <c r="W8"/>
  <c r="V8"/>
  <c r="U8"/>
  <c r="S8"/>
  <c r="P227" i="72" s="1"/>
  <c r="P226" s="1"/>
  <c r="R8" i="58"/>
  <c r="O227" i="72" s="1"/>
  <c r="Q8" i="58"/>
  <c r="P8"/>
  <c r="O8"/>
  <c r="N8"/>
  <c r="M8"/>
  <c r="AS7"/>
  <c r="AQ7"/>
  <c r="AM7"/>
  <c r="AI7"/>
  <c r="AE7"/>
  <c r="AA7"/>
  <c r="W7"/>
  <c r="P7"/>
  <c r="AQ4"/>
  <c r="AI4"/>
  <c r="AG4"/>
  <c r="AF4"/>
  <c r="AB4"/>
  <c r="V4"/>
  <c r="P4"/>
  <c r="E4"/>
  <c r="B4"/>
  <c r="AQ3"/>
  <c r="AL46" i="76" s="1"/>
  <c r="AK46" s="1"/>
  <c r="AI3" i="58"/>
  <c r="AL37" i="76" s="1"/>
  <c r="AK37" s="1"/>
  <c r="AJ37" s="1"/>
  <c r="AI37" s="1"/>
  <c r="AH37" s="1"/>
  <c r="AG37" s="1"/>
  <c r="AG3" i="58"/>
  <c r="AL35" i="76" s="1"/>
  <c r="AK35" s="1"/>
  <c r="AF3" i="58"/>
  <c r="AL34" i="76" s="1"/>
  <c r="AK34" s="1"/>
  <c r="O32" i="80" s="1"/>
  <c r="AB3" i="58"/>
  <c r="V3"/>
  <c r="P3"/>
  <c r="AL18" i="76" s="1"/>
  <c r="B3" i="58"/>
  <c r="B2"/>
  <c r="A2"/>
  <c r="AY177" i="49"/>
  <c r="AX177"/>
  <c r="AW177"/>
  <c r="AV177"/>
  <c r="AT177"/>
  <c r="AP177"/>
  <c r="AL177"/>
  <c r="AH177"/>
  <c r="AD177"/>
  <c r="AA177"/>
  <c r="Z177"/>
  <c r="Y177"/>
  <c r="X177"/>
  <c r="S177"/>
  <c r="R177"/>
  <c r="Q177"/>
  <c r="P177"/>
  <c r="O177"/>
  <c r="AY176"/>
  <c r="AX176"/>
  <c r="AW176"/>
  <c r="AV176"/>
  <c r="AT176"/>
  <c r="AP176"/>
  <c r="AL176"/>
  <c r="AH176"/>
  <c r="AD176"/>
  <c r="AA176"/>
  <c r="Z176"/>
  <c r="Y176"/>
  <c r="X176"/>
  <c r="V176"/>
  <c r="T176"/>
  <c r="S176"/>
  <c r="R176"/>
  <c r="Q176"/>
  <c r="P176"/>
  <c r="O176"/>
  <c r="AY175"/>
  <c r="AX175"/>
  <c r="AW175"/>
  <c r="AV175"/>
  <c r="AT175"/>
  <c r="AP175"/>
  <c r="AL175"/>
  <c r="AH175"/>
  <c r="AD175"/>
  <c r="AA175"/>
  <c r="Z175"/>
  <c r="Y175"/>
  <c r="X175"/>
  <c r="V175"/>
  <c r="V174" s="1"/>
  <c r="V162" s="1"/>
  <c r="T175"/>
  <c r="S175"/>
  <c r="R175"/>
  <c r="Q175"/>
  <c r="P175"/>
  <c r="O175"/>
  <c r="AV174"/>
  <c r="AT174"/>
  <c r="AP174"/>
  <c r="AL174"/>
  <c r="AH174"/>
  <c r="AD174"/>
  <c r="Z174"/>
  <c r="R174"/>
  <c r="Q174"/>
  <c r="O174"/>
  <c r="AY173"/>
  <c r="AX173"/>
  <c r="AW173"/>
  <c r="AV173"/>
  <c r="AT173"/>
  <c r="AP173"/>
  <c r="AL173"/>
  <c r="AH173"/>
  <c r="AD173"/>
  <c r="AA173"/>
  <c r="Z173"/>
  <c r="Y173"/>
  <c r="X173"/>
  <c r="V173"/>
  <c r="T173"/>
  <c r="S173"/>
  <c r="R173"/>
  <c r="Q173"/>
  <c r="P173"/>
  <c r="O173"/>
  <c r="AV172"/>
  <c r="AT172"/>
  <c r="AP172"/>
  <c r="AL172"/>
  <c r="AH172"/>
  <c r="AD172"/>
  <c r="Z172"/>
  <c r="Y172"/>
  <c r="X172"/>
  <c r="V172"/>
  <c r="S172"/>
  <c r="R172"/>
  <c r="Q172"/>
  <c r="O172"/>
  <c r="AY171"/>
  <c r="AX171"/>
  <c r="AW171"/>
  <c r="AV171"/>
  <c r="AT171"/>
  <c r="AP171"/>
  <c r="AL171"/>
  <c r="AH171"/>
  <c r="AD171"/>
  <c r="Z171"/>
  <c r="Y171"/>
  <c r="X171"/>
  <c r="V171"/>
  <c r="T171"/>
  <c r="S171"/>
  <c r="R171"/>
  <c r="Q171"/>
  <c r="P171"/>
  <c r="O171"/>
  <c r="AY170"/>
  <c r="AX170"/>
  <c r="AW170"/>
  <c r="AV170"/>
  <c r="AT170"/>
  <c r="AP170"/>
  <c r="AL170"/>
  <c r="AH170"/>
  <c r="AD170"/>
  <c r="AA170"/>
  <c r="Z170"/>
  <c r="Y170"/>
  <c r="X170"/>
  <c r="V170"/>
  <c r="T170"/>
  <c r="S170"/>
  <c r="R170"/>
  <c r="Q170"/>
  <c r="P170"/>
  <c r="O170"/>
  <c r="AY169"/>
  <c r="AX169"/>
  <c r="AW169"/>
  <c r="AV169"/>
  <c r="AT169"/>
  <c r="AP169"/>
  <c r="AL169"/>
  <c r="AH169"/>
  <c r="AD169"/>
  <c r="AA169"/>
  <c r="Z169"/>
  <c r="Y169"/>
  <c r="X169"/>
  <c r="V169"/>
  <c r="T169"/>
  <c r="S169"/>
  <c r="R169"/>
  <c r="Q169"/>
  <c r="P169"/>
  <c r="O169"/>
  <c r="AY168"/>
  <c r="AW168"/>
  <c r="AT168"/>
  <c r="AP168"/>
  <c r="AL168"/>
  <c r="AH168"/>
  <c r="AD168"/>
  <c r="AD162" s="1"/>
  <c r="AA168"/>
  <c r="S168" s="1"/>
  <c r="P133" i="30" s="1"/>
  <c r="Y168" i="49"/>
  <c r="V168"/>
  <c r="T168"/>
  <c r="Q168"/>
  <c r="N133" i="30" s="1"/>
  <c r="AY167" i="49"/>
  <c r="AX167"/>
  <c r="AW167"/>
  <c r="AV167"/>
  <c r="AT167"/>
  <c r="AP167"/>
  <c r="AL167"/>
  <c r="AH167"/>
  <c r="AD167"/>
  <c r="AA167"/>
  <c r="Z167"/>
  <c r="Y167"/>
  <c r="X167"/>
  <c r="V167"/>
  <c r="T167"/>
  <c r="S167"/>
  <c r="R167"/>
  <c r="Q167"/>
  <c r="P167"/>
  <c r="O167"/>
  <c r="AY166"/>
  <c r="AX166"/>
  <c r="AW166"/>
  <c r="AV166"/>
  <c r="AT166"/>
  <c r="AP166"/>
  <c r="AL166"/>
  <c r="AH166"/>
  <c r="AD166"/>
  <c r="AA166"/>
  <c r="Z166"/>
  <c r="Y166"/>
  <c r="X166"/>
  <c r="S166"/>
  <c r="R166"/>
  <c r="Q166"/>
  <c r="P166"/>
  <c r="O166"/>
  <c r="AY165"/>
  <c r="AX165"/>
  <c r="AW165"/>
  <c r="AV165"/>
  <c r="AT165"/>
  <c r="AP165"/>
  <c r="AL165"/>
  <c r="AH165"/>
  <c r="AD165"/>
  <c r="AA165"/>
  <c r="Z165"/>
  <c r="Y165"/>
  <c r="X165"/>
  <c r="S165"/>
  <c r="R165"/>
  <c r="Q165"/>
  <c r="P165"/>
  <c r="O165"/>
  <c r="AY164"/>
  <c r="AX164"/>
  <c r="AW164"/>
  <c r="AV164"/>
  <c r="AT164"/>
  <c r="AP164"/>
  <c r="AL164"/>
  <c r="AH164"/>
  <c r="AD164"/>
  <c r="AA164"/>
  <c r="Z164"/>
  <c r="Y164"/>
  <c r="X164"/>
  <c r="S164"/>
  <c r="R164"/>
  <c r="Q164"/>
  <c r="P164"/>
  <c r="O164"/>
  <c r="AY163"/>
  <c r="AX163"/>
  <c r="AW163"/>
  <c r="AV163"/>
  <c r="AT163"/>
  <c r="AP163"/>
  <c r="AL163"/>
  <c r="AH163"/>
  <c r="AD163"/>
  <c r="AA163"/>
  <c r="Z163"/>
  <c r="Y163"/>
  <c r="X163"/>
  <c r="V163"/>
  <c r="T163"/>
  <c r="S163"/>
  <c r="R163"/>
  <c r="Q163"/>
  <c r="P163"/>
  <c r="O163"/>
  <c r="AT162"/>
  <c r="AP162"/>
  <c r="AL162"/>
  <c r="AH162"/>
  <c r="Q162"/>
  <c r="O162"/>
  <c r="AY161"/>
  <c r="AX161"/>
  <c r="AW161"/>
  <c r="AV161"/>
  <c r="AT161"/>
  <c r="AP161"/>
  <c r="AL161"/>
  <c r="AH161"/>
  <c r="AD161"/>
  <c r="AA161"/>
  <c r="Z161"/>
  <c r="Y161"/>
  <c r="X161"/>
  <c r="V161"/>
  <c r="T161"/>
  <c r="S161"/>
  <c r="R161"/>
  <c r="Q161"/>
  <c r="P161"/>
  <c r="O161"/>
  <c r="AY160"/>
  <c r="AX160"/>
  <c r="AW160"/>
  <c r="AV160"/>
  <c r="AT160"/>
  <c r="AP160"/>
  <c r="AL160"/>
  <c r="AH160"/>
  <c r="AD160"/>
  <c r="AA160"/>
  <c r="Z160"/>
  <c r="Y160"/>
  <c r="X160"/>
  <c r="V160"/>
  <c r="T160"/>
  <c r="S160"/>
  <c r="R160"/>
  <c r="Q160"/>
  <c r="P160"/>
  <c r="O160"/>
  <c r="AY159"/>
  <c r="AX159"/>
  <c r="AW159"/>
  <c r="AV159"/>
  <c r="AT159"/>
  <c r="AP159"/>
  <c r="AL159"/>
  <c r="AH159"/>
  <c r="AD159"/>
  <c r="AA159"/>
  <c r="Z159"/>
  <c r="Y159"/>
  <c r="X159"/>
  <c r="V159"/>
  <c r="T159"/>
  <c r="S159"/>
  <c r="R159"/>
  <c r="Q159"/>
  <c r="P159"/>
  <c r="O159"/>
  <c r="AY158"/>
  <c r="AX158"/>
  <c r="AW158"/>
  <c r="AV158"/>
  <c r="AT158"/>
  <c r="AP158"/>
  <c r="AL158"/>
  <c r="AH158"/>
  <c r="AD158"/>
  <c r="AA158"/>
  <c r="Z158"/>
  <c r="Y158"/>
  <c r="X158"/>
  <c r="V158"/>
  <c r="T158"/>
  <c r="S158"/>
  <c r="R158"/>
  <c r="Q158"/>
  <c r="P158"/>
  <c r="O158"/>
  <c r="AV157"/>
  <c r="AT157"/>
  <c r="AP157"/>
  <c r="AL157"/>
  <c r="AH157"/>
  <c r="AD157"/>
  <c r="Z157"/>
  <c r="V157"/>
  <c r="R157"/>
  <c r="Q157"/>
  <c r="O157"/>
  <c r="AY156"/>
  <c r="AX156"/>
  <c r="AW156"/>
  <c r="AV156"/>
  <c r="AT156"/>
  <c r="AP156"/>
  <c r="AL156"/>
  <c r="AH156"/>
  <c r="AD156"/>
  <c r="AA156"/>
  <c r="Z156"/>
  <c r="Y156"/>
  <c r="X156"/>
  <c r="V156"/>
  <c r="T156"/>
  <c r="S156"/>
  <c r="R156"/>
  <c r="Q156"/>
  <c r="P156"/>
  <c r="O156"/>
  <c r="AY155"/>
  <c r="AX155"/>
  <c r="AW155"/>
  <c r="AV155"/>
  <c r="AT155"/>
  <c r="AP155"/>
  <c r="AL155"/>
  <c r="AD155"/>
  <c r="AA155"/>
  <c r="Z155"/>
  <c r="Y155"/>
  <c r="X155"/>
  <c r="V155"/>
  <c r="T155"/>
  <c r="S155"/>
  <c r="R155"/>
  <c r="Q155"/>
  <c r="P155"/>
  <c r="O155"/>
  <c r="AY154"/>
  <c r="AX154"/>
  <c r="AW154"/>
  <c r="AV154"/>
  <c r="AT154"/>
  <c r="AP154"/>
  <c r="AL154"/>
  <c r="AH154"/>
  <c r="AD154"/>
  <c r="AA154"/>
  <c r="Z154"/>
  <c r="Y154"/>
  <c r="X154"/>
  <c r="V154"/>
  <c r="T154"/>
  <c r="S154"/>
  <c r="R154"/>
  <c r="Q154"/>
  <c r="P154"/>
  <c r="O154"/>
  <c r="AY153"/>
  <c r="AX153"/>
  <c r="AW153"/>
  <c r="AV153"/>
  <c r="AT153"/>
  <c r="AP153"/>
  <c r="AL153"/>
  <c r="AH153"/>
  <c r="AD153"/>
  <c r="AA153"/>
  <c r="Z153"/>
  <c r="Y153"/>
  <c r="X153"/>
  <c r="V153"/>
  <c r="T153"/>
  <c r="S153"/>
  <c r="R153"/>
  <c r="Q153"/>
  <c r="P153"/>
  <c r="O153"/>
  <c r="AV152"/>
  <c r="AT152"/>
  <c r="AP152"/>
  <c r="AL152"/>
  <c r="AH152"/>
  <c r="AD152"/>
  <c r="Z152"/>
  <c r="V152"/>
  <c r="S152"/>
  <c r="R152"/>
  <c r="Q152"/>
  <c r="O152"/>
  <c r="AY151"/>
  <c r="AX151"/>
  <c r="AW151"/>
  <c r="AV151"/>
  <c r="AT151"/>
  <c r="AP151"/>
  <c r="AL151"/>
  <c r="AH151"/>
  <c r="AD151"/>
  <c r="Z151"/>
  <c r="V151"/>
  <c r="T151"/>
  <c r="S151"/>
  <c r="R151"/>
  <c r="Q151"/>
  <c r="P151"/>
  <c r="O151"/>
  <c r="AY150"/>
  <c r="AX150"/>
  <c r="AW150"/>
  <c r="AV150"/>
  <c r="AT150"/>
  <c r="AP150"/>
  <c r="AL150"/>
  <c r="AH150"/>
  <c r="AD150"/>
  <c r="AA150"/>
  <c r="Z150"/>
  <c r="Y150"/>
  <c r="X150"/>
  <c r="S150"/>
  <c r="R150"/>
  <c r="Q150"/>
  <c r="P150"/>
  <c r="O150"/>
  <c r="AY149"/>
  <c r="AX149"/>
  <c r="AW149"/>
  <c r="AV149"/>
  <c r="AT149"/>
  <c r="AP149"/>
  <c r="AL149"/>
  <c r="AH149"/>
  <c r="AD149"/>
  <c r="AA149"/>
  <c r="Z149"/>
  <c r="Y149"/>
  <c r="X149"/>
  <c r="V149"/>
  <c r="V148" s="1"/>
  <c r="V147" s="1"/>
  <c r="T149"/>
  <c r="S149"/>
  <c r="R149"/>
  <c r="Q149"/>
  <c r="P149"/>
  <c r="O149"/>
  <c r="AV148"/>
  <c r="AT148"/>
  <c r="AP148"/>
  <c r="AL148"/>
  <c r="AH148"/>
  <c r="AD148"/>
  <c r="Z148"/>
  <c r="R148"/>
  <c r="Q148"/>
  <c r="O148"/>
  <c r="AT147"/>
  <c r="AP147"/>
  <c r="AL147"/>
  <c r="AH147"/>
  <c r="AD147"/>
  <c r="Q147"/>
  <c r="O147"/>
  <c r="AY146"/>
  <c r="AX146"/>
  <c r="AW146"/>
  <c r="AV146"/>
  <c r="AT146"/>
  <c r="AP146"/>
  <c r="AL146"/>
  <c r="AH146"/>
  <c r="AD146"/>
  <c r="AA146"/>
  <c r="Z146"/>
  <c r="Y146"/>
  <c r="X146"/>
  <c r="V146"/>
  <c r="V145" s="1"/>
  <c r="T146"/>
  <c r="S146"/>
  <c r="R146"/>
  <c r="Q146"/>
  <c r="P146"/>
  <c r="O146"/>
  <c r="AV145"/>
  <c r="AT145"/>
  <c r="AP145"/>
  <c r="AL145"/>
  <c r="AH145"/>
  <c r="AD145"/>
  <c r="Z145"/>
  <c r="R145"/>
  <c r="Q145"/>
  <c r="O145"/>
  <c r="AY144"/>
  <c r="AW144"/>
  <c r="AP144"/>
  <c r="AL144"/>
  <c r="AH144"/>
  <c r="AD144"/>
  <c r="AA144"/>
  <c r="S144" s="1"/>
  <c r="P68" i="24" s="1"/>
  <c r="Y144" i="49"/>
  <c r="Q144" s="1"/>
  <c r="N68" i="24" s="1"/>
  <c r="V144" i="49"/>
  <c r="T144"/>
  <c r="AY143"/>
  <c r="AX143"/>
  <c r="AW143"/>
  <c r="AV143"/>
  <c r="AT143"/>
  <c r="AP143"/>
  <c r="AL143"/>
  <c r="AH143"/>
  <c r="AD143"/>
  <c r="AA143"/>
  <c r="Z143"/>
  <c r="Y143"/>
  <c r="X143"/>
  <c r="V143"/>
  <c r="T143"/>
  <c r="S143"/>
  <c r="R143"/>
  <c r="Q143"/>
  <c r="P143"/>
  <c r="O143"/>
  <c r="AY142"/>
  <c r="AX142"/>
  <c r="AW142"/>
  <c r="AV142"/>
  <c r="AT142"/>
  <c r="AP142"/>
  <c r="AL142"/>
  <c r="AH142"/>
  <c r="AD142"/>
  <c r="AA142"/>
  <c r="Z142"/>
  <c r="Y142"/>
  <c r="X142"/>
  <c r="V142"/>
  <c r="T142"/>
  <c r="S142"/>
  <c r="R142"/>
  <c r="Q142"/>
  <c r="P142"/>
  <c r="O142"/>
  <c r="AY141"/>
  <c r="AW141"/>
  <c r="AV141"/>
  <c r="AX141" s="1"/>
  <c r="AL141"/>
  <c r="AH141"/>
  <c r="AD141"/>
  <c r="AA141"/>
  <c r="Y141"/>
  <c r="V141"/>
  <c r="T141"/>
  <c r="S141"/>
  <c r="P32" i="23" s="1"/>
  <c r="Q141" i="49"/>
  <c r="N32" i="23" s="1"/>
  <c r="AY140" i="49"/>
  <c r="AX140"/>
  <c r="AW140"/>
  <c r="AV140"/>
  <c r="AT140"/>
  <c r="AP140"/>
  <c r="AL140"/>
  <c r="AH140"/>
  <c r="AD140"/>
  <c r="AA140"/>
  <c r="Z140"/>
  <c r="Y140"/>
  <c r="X140"/>
  <c r="V140"/>
  <c r="T140"/>
  <c r="S140"/>
  <c r="R140"/>
  <c r="Q140"/>
  <c r="P140"/>
  <c r="O140"/>
  <c r="AY139"/>
  <c r="AX139"/>
  <c r="AW139"/>
  <c r="AV139"/>
  <c r="AT139"/>
  <c r="AP139"/>
  <c r="AL139"/>
  <c r="AH139"/>
  <c r="AD139"/>
  <c r="AA139"/>
  <c r="Z139"/>
  <c r="Y139"/>
  <c r="X139"/>
  <c r="V139"/>
  <c r="T139"/>
  <c r="S139"/>
  <c r="R139"/>
  <c r="Q139"/>
  <c r="P139"/>
  <c r="O139"/>
  <c r="AY138"/>
  <c r="AX138"/>
  <c r="AW138"/>
  <c r="AV138"/>
  <c r="AT138"/>
  <c r="AP138"/>
  <c r="AL138"/>
  <c r="AH138"/>
  <c r="AD138"/>
  <c r="AA138"/>
  <c r="Z138"/>
  <c r="Y138"/>
  <c r="X138"/>
  <c r="V138"/>
  <c r="V135" s="1"/>
  <c r="V118" s="1"/>
  <c r="T138"/>
  <c r="S138"/>
  <c r="R138"/>
  <c r="Q138"/>
  <c r="P138"/>
  <c r="O138"/>
  <c r="AY137"/>
  <c r="AX137"/>
  <c r="AW137"/>
  <c r="AV137"/>
  <c r="AT137"/>
  <c r="AP137"/>
  <c r="AL137"/>
  <c r="AH137"/>
  <c r="AD137"/>
  <c r="AA137"/>
  <c r="Z137"/>
  <c r="Y137"/>
  <c r="X137"/>
  <c r="V137"/>
  <c r="T137"/>
  <c r="S137"/>
  <c r="R137"/>
  <c r="Q137"/>
  <c r="P137"/>
  <c r="O137"/>
  <c r="AY136"/>
  <c r="AX136"/>
  <c r="AW136"/>
  <c r="AV136"/>
  <c r="AT136"/>
  <c r="AP136"/>
  <c r="AL136"/>
  <c r="AH136"/>
  <c r="AD136"/>
  <c r="AA136"/>
  <c r="Z136"/>
  <c r="Y136"/>
  <c r="X136"/>
  <c r="S136"/>
  <c r="R136"/>
  <c r="Q136"/>
  <c r="P136"/>
  <c r="O136"/>
  <c r="AT135"/>
  <c r="AP135"/>
  <c r="AL135"/>
  <c r="AH135"/>
  <c r="AD135"/>
  <c r="Q135"/>
  <c r="O135"/>
  <c r="AY134"/>
  <c r="AX134"/>
  <c r="AW134"/>
  <c r="AV134"/>
  <c r="AT134"/>
  <c r="AP134"/>
  <c r="AL134"/>
  <c r="AH134"/>
  <c r="AD134"/>
  <c r="AA134"/>
  <c r="Z134"/>
  <c r="Y134"/>
  <c r="X134"/>
  <c r="V134"/>
  <c r="T134"/>
  <c r="S134"/>
  <c r="R134"/>
  <c r="Q134"/>
  <c r="P134"/>
  <c r="O134"/>
  <c r="AY133"/>
  <c r="AX133"/>
  <c r="AW133"/>
  <c r="AV133"/>
  <c r="AT133"/>
  <c r="AP133"/>
  <c r="AL133"/>
  <c r="AH133"/>
  <c r="AD133"/>
  <c r="AA133"/>
  <c r="Z133"/>
  <c r="Y133"/>
  <c r="X133"/>
  <c r="V133"/>
  <c r="T133"/>
  <c r="S133"/>
  <c r="R133"/>
  <c r="Q133"/>
  <c r="P133"/>
  <c r="O133"/>
  <c r="AY132"/>
  <c r="AX132"/>
  <c r="AW132"/>
  <c r="AV132"/>
  <c r="AT132"/>
  <c r="AP132"/>
  <c r="AL132"/>
  <c r="AH132"/>
  <c r="AD132"/>
  <c r="AA132"/>
  <c r="Z132"/>
  <c r="Y132"/>
  <c r="X132"/>
  <c r="V132"/>
  <c r="T132"/>
  <c r="S132"/>
  <c r="R132"/>
  <c r="Q132"/>
  <c r="P132"/>
  <c r="O132"/>
  <c r="AY131"/>
  <c r="AX131"/>
  <c r="AW131"/>
  <c r="AT131"/>
  <c r="AP131"/>
  <c r="AL131"/>
  <c r="AH131"/>
  <c r="AD131"/>
  <c r="AA131"/>
  <c r="Z131"/>
  <c r="Y131"/>
  <c r="X131"/>
  <c r="V131"/>
  <c r="T131"/>
  <c r="S131"/>
  <c r="R131"/>
  <c r="Q131"/>
  <c r="P131"/>
  <c r="O131"/>
  <c r="AY130"/>
  <c r="AX130"/>
  <c r="AW130"/>
  <c r="AV130"/>
  <c r="AT130"/>
  <c r="AP130"/>
  <c r="AL130"/>
  <c r="AH130"/>
  <c r="AD130"/>
  <c r="AA130"/>
  <c r="Z130"/>
  <c r="Y130"/>
  <c r="X130"/>
  <c r="V130"/>
  <c r="T130"/>
  <c r="S130"/>
  <c r="R130"/>
  <c r="Q130"/>
  <c r="P130"/>
  <c r="O130"/>
  <c r="AY129"/>
  <c r="AX129"/>
  <c r="AW129"/>
  <c r="AV129"/>
  <c r="AT129"/>
  <c r="AP129"/>
  <c r="AL129"/>
  <c r="AH129"/>
  <c r="AD129"/>
  <c r="AA129"/>
  <c r="Z129"/>
  <c r="Y129"/>
  <c r="X129"/>
  <c r="V129"/>
  <c r="T129"/>
  <c r="S129"/>
  <c r="R129"/>
  <c r="Q129"/>
  <c r="P129"/>
  <c r="O129"/>
  <c r="AY128"/>
  <c r="AX128"/>
  <c r="AW128"/>
  <c r="AV128"/>
  <c r="AT128"/>
  <c r="AP128"/>
  <c r="AL128"/>
  <c r="AH128"/>
  <c r="AD128"/>
  <c r="AA128"/>
  <c r="Z128"/>
  <c r="Y128"/>
  <c r="X128"/>
  <c r="V128"/>
  <c r="T128"/>
  <c r="S128"/>
  <c r="R128"/>
  <c r="Q128"/>
  <c r="P128"/>
  <c r="O128"/>
  <c r="AY127"/>
  <c r="AX127"/>
  <c r="AW127"/>
  <c r="AV127"/>
  <c r="AT127"/>
  <c r="AP127"/>
  <c r="AL127"/>
  <c r="AH127"/>
  <c r="AD127"/>
  <c r="AA127"/>
  <c r="Z127"/>
  <c r="Y127"/>
  <c r="X127"/>
  <c r="V127"/>
  <c r="T127"/>
  <c r="S127"/>
  <c r="R127"/>
  <c r="Q127"/>
  <c r="P127"/>
  <c r="O127"/>
  <c r="AY126"/>
  <c r="AX126"/>
  <c r="AW126"/>
  <c r="AV126"/>
  <c r="AT126"/>
  <c r="AP126"/>
  <c r="AL126"/>
  <c r="AH126"/>
  <c r="AD126"/>
  <c r="AA126"/>
  <c r="Z126"/>
  <c r="Y126"/>
  <c r="X126"/>
  <c r="V126"/>
  <c r="T126"/>
  <c r="S126"/>
  <c r="R126"/>
  <c r="Q126"/>
  <c r="P126"/>
  <c r="O126"/>
  <c r="AY125"/>
  <c r="AX125"/>
  <c r="AW125"/>
  <c r="AV125"/>
  <c r="AT125"/>
  <c r="AP125"/>
  <c r="AL125"/>
  <c r="AH125"/>
  <c r="AD125"/>
  <c r="AA125"/>
  <c r="Z125"/>
  <c r="Y125"/>
  <c r="X125"/>
  <c r="V125"/>
  <c r="T125"/>
  <c r="S125"/>
  <c r="R125"/>
  <c r="Q125"/>
  <c r="P125"/>
  <c r="O125"/>
  <c r="AY124"/>
  <c r="AX124"/>
  <c r="AW124"/>
  <c r="AV124"/>
  <c r="AT124"/>
  <c r="AP124"/>
  <c r="AL124"/>
  <c r="AH124"/>
  <c r="AD124"/>
  <c r="AA124"/>
  <c r="Z124"/>
  <c r="Y124"/>
  <c r="X124"/>
  <c r="V124"/>
  <c r="T124"/>
  <c r="S124"/>
  <c r="R124"/>
  <c r="Q124"/>
  <c r="P124"/>
  <c r="O124"/>
  <c r="AY123"/>
  <c r="AX123"/>
  <c r="AW123"/>
  <c r="AV123"/>
  <c r="AT123"/>
  <c r="AP123"/>
  <c r="AL123"/>
  <c r="AH123"/>
  <c r="AD123"/>
  <c r="AA123"/>
  <c r="Z123"/>
  <c r="Y123"/>
  <c r="X123"/>
  <c r="V123"/>
  <c r="T123"/>
  <c r="S123"/>
  <c r="P22" i="44" s="1"/>
  <c r="R123" i="49"/>
  <c r="Q123"/>
  <c r="P123"/>
  <c r="O123"/>
  <c r="AY122"/>
  <c r="AW122"/>
  <c r="AT122"/>
  <c r="AP122"/>
  <c r="AL122"/>
  <c r="AH122"/>
  <c r="AD122"/>
  <c r="AV122" s="1"/>
  <c r="AA122"/>
  <c r="S122" s="1"/>
  <c r="Y122"/>
  <c r="Q122" s="1"/>
  <c r="AY121"/>
  <c r="AX121"/>
  <c r="AW121"/>
  <c r="AV121"/>
  <c r="AT121"/>
  <c r="AP121"/>
  <c r="AL121"/>
  <c r="AH121"/>
  <c r="AD121"/>
  <c r="AA121"/>
  <c r="Z121"/>
  <c r="Y121"/>
  <c r="X121"/>
  <c r="V121"/>
  <c r="T121"/>
  <c r="S121"/>
  <c r="R121"/>
  <c r="Q121"/>
  <c r="P121"/>
  <c r="O121"/>
  <c r="AY120"/>
  <c r="AX120"/>
  <c r="AW120"/>
  <c r="AV120"/>
  <c r="AT120"/>
  <c r="AP120"/>
  <c r="AL120"/>
  <c r="AH120"/>
  <c r="AD120"/>
  <c r="AA120"/>
  <c r="Z120"/>
  <c r="Y120"/>
  <c r="X120"/>
  <c r="V120"/>
  <c r="T120"/>
  <c r="S120"/>
  <c r="R120"/>
  <c r="Q120"/>
  <c r="P120"/>
  <c r="O120"/>
  <c r="AT119"/>
  <c r="AP119"/>
  <c r="AL119"/>
  <c r="AH119"/>
  <c r="AD119"/>
  <c r="AD118" s="1"/>
  <c r="V119"/>
  <c r="Q119"/>
  <c r="O119"/>
  <c r="AT118"/>
  <c r="AP118"/>
  <c r="AL118"/>
  <c r="AH118"/>
  <c r="Q118"/>
  <c r="O118"/>
  <c r="AY117"/>
  <c r="AX117"/>
  <c r="AW117"/>
  <c r="AV117"/>
  <c r="AT117"/>
  <c r="AP117"/>
  <c r="AL117"/>
  <c r="AH117"/>
  <c r="AD117"/>
  <c r="AA117"/>
  <c r="Z117"/>
  <c r="Y117"/>
  <c r="X117"/>
  <c r="V117"/>
  <c r="T117"/>
  <c r="S117"/>
  <c r="R117"/>
  <c r="Q117"/>
  <c r="P117"/>
  <c r="O117"/>
  <c r="AV116"/>
  <c r="AT116"/>
  <c r="AP116"/>
  <c r="AL116"/>
  <c r="AH116"/>
  <c r="AD116"/>
  <c r="Z116"/>
  <c r="S116"/>
  <c r="R116"/>
  <c r="Q116"/>
  <c r="O116"/>
  <c r="AY115"/>
  <c r="AX115"/>
  <c r="AW115"/>
  <c r="AV115"/>
  <c r="AT115"/>
  <c r="AP115"/>
  <c r="AL115"/>
  <c r="AH115"/>
  <c r="AD115"/>
  <c r="AA115"/>
  <c r="Z115"/>
  <c r="Y115"/>
  <c r="X115"/>
  <c r="S115"/>
  <c r="R115"/>
  <c r="Q115"/>
  <c r="P115"/>
  <c r="O115"/>
  <c r="AY114"/>
  <c r="AX114"/>
  <c r="AW114"/>
  <c r="AV114"/>
  <c r="AT114"/>
  <c r="AP114"/>
  <c r="AL114"/>
  <c r="AH114"/>
  <c r="AD114"/>
  <c r="AA114"/>
  <c r="Z114"/>
  <c r="Y114"/>
  <c r="X114"/>
  <c r="V114"/>
  <c r="T114"/>
  <c r="S114"/>
  <c r="R114"/>
  <c r="Q114"/>
  <c r="P114"/>
  <c r="O114"/>
  <c r="AY113"/>
  <c r="AX113"/>
  <c r="AW113"/>
  <c r="AV113"/>
  <c r="AT113"/>
  <c r="AP113"/>
  <c r="AL113"/>
  <c r="AH113"/>
  <c r="AD113"/>
  <c r="AA113"/>
  <c r="Z113"/>
  <c r="Y113"/>
  <c r="X113"/>
  <c r="S113"/>
  <c r="R113"/>
  <c r="Q113"/>
  <c r="P113"/>
  <c r="O113"/>
  <c r="AY112"/>
  <c r="AX112"/>
  <c r="AW112"/>
  <c r="AV112"/>
  <c r="AT112"/>
  <c r="AP112"/>
  <c r="AL112"/>
  <c r="AH112"/>
  <c r="AD112"/>
  <c r="AA112"/>
  <c r="Z112"/>
  <c r="Y112"/>
  <c r="X112"/>
  <c r="V112"/>
  <c r="T112"/>
  <c r="S112"/>
  <c r="R112"/>
  <c r="Q112"/>
  <c r="P112"/>
  <c r="O112"/>
  <c r="AY111"/>
  <c r="AX111"/>
  <c r="AW111"/>
  <c r="AV111"/>
  <c r="AT111"/>
  <c r="AP111"/>
  <c r="AL111"/>
  <c r="AH111"/>
  <c r="AD111"/>
  <c r="AA111"/>
  <c r="Z111"/>
  <c r="Y111"/>
  <c r="X111"/>
  <c r="V111"/>
  <c r="T111"/>
  <c r="S111"/>
  <c r="R111"/>
  <c r="Q111"/>
  <c r="P111"/>
  <c r="O111"/>
  <c r="AV110"/>
  <c r="AT110"/>
  <c r="AP110"/>
  <c r="AL110"/>
  <c r="AH110"/>
  <c r="AD110"/>
  <c r="Z110"/>
  <c r="V110"/>
  <c r="R110"/>
  <c r="Q110"/>
  <c r="O110"/>
  <c r="AY109"/>
  <c r="AX109"/>
  <c r="AW109"/>
  <c r="AV109"/>
  <c r="AT109"/>
  <c r="AP109"/>
  <c r="AL109"/>
  <c r="AH109"/>
  <c r="AD109"/>
  <c r="AA109"/>
  <c r="Z109"/>
  <c r="Y109"/>
  <c r="X109"/>
  <c r="S109"/>
  <c r="R109"/>
  <c r="Q109"/>
  <c r="P109"/>
  <c r="O109"/>
  <c r="AY108"/>
  <c r="AW108"/>
  <c r="AT108"/>
  <c r="AL108"/>
  <c r="AH108"/>
  <c r="AD108"/>
  <c r="AA108"/>
  <c r="S108" s="1"/>
  <c r="P66" i="24" s="1"/>
  <c r="Y108" i="49"/>
  <c r="Q108" s="1"/>
  <c r="N66" i="24" s="1"/>
  <c r="V108" i="49"/>
  <c r="T108"/>
  <c r="AY107"/>
  <c r="AX107"/>
  <c r="AW107"/>
  <c r="AV107"/>
  <c r="AT107"/>
  <c r="AP107"/>
  <c r="AL107"/>
  <c r="AH107"/>
  <c r="AD107"/>
  <c r="AA107"/>
  <c r="Z107"/>
  <c r="Y107"/>
  <c r="X107"/>
  <c r="V107"/>
  <c r="T107"/>
  <c r="S107"/>
  <c r="R107"/>
  <c r="Q107"/>
  <c r="P107"/>
  <c r="O107"/>
  <c r="AY106"/>
  <c r="AW106"/>
  <c r="AV106"/>
  <c r="AT106"/>
  <c r="AP106"/>
  <c r="AD106"/>
  <c r="AA106"/>
  <c r="S106" s="1"/>
  <c r="P31" i="23" s="1"/>
  <c r="Y106" i="49"/>
  <c r="Q106" s="1"/>
  <c r="N31" i="23" s="1"/>
  <c r="V106" i="49"/>
  <c r="T106"/>
  <c r="AY105"/>
  <c r="AX105"/>
  <c r="AW105"/>
  <c r="AV105"/>
  <c r="AT105"/>
  <c r="AP105"/>
  <c r="AL105"/>
  <c r="AH105"/>
  <c r="AD105"/>
  <c r="AA105"/>
  <c r="Z105"/>
  <c r="Y105"/>
  <c r="X105"/>
  <c r="V105"/>
  <c r="T105"/>
  <c r="S105"/>
  <c r="R105"/>
  <c r="Q105"/>
  <c r="P105"/>
  <c r="O105"/>
  <c r="AY104"/>
  <c r="AX104"/>
  <c r="AW104"/>
  <c r="AV104"/>
  <c r="AT104"/>
  <c r="AP104"/>
  <c r="AL104"/>
  <c r="AH104"/>
  <c r="AD104"/>
  <c r="AA104"/>
  <c r="Z104"/>
  <c r="Y104"/>
  <c r="X104"/>
  <c r="V104"/>
  <c r="T104"/>
  <c r="S104"/>
  <c r="R104"/>
  <c r="Q104"/>
  <c r="P104"/>
  <c r="O104"/>
  <c r="AY103"/>
  <c r="AX103"/>
  <c r="AW103"/>
  <c r="AV103"/>
  <c r="AT103"/>
  <c r="AP103"/>
  <c r="AL103"/>
  <c r="AH103"/>
  <c r="AD103"/>
  <c r="AA103"/>
  <c r="Z103"/>
  <c r="Y103"/>
  <c r="X103"/>
  <c r="V103"/>
  <c r="T103"/>
  <c r="S103"/>
  <c r="R103"/>
  <c r="Q103"/>
  <c r="P103"/>
  <c r="O103"/>
  <c r="AY102"/>
  <c r="AX102"/>
  <c r="AW102"/>
  <c r="AV102"/>
  <c r="AT102"/>
  <c r="AP102"/>
  <c r="AL102"/>
  <c r="AH102"/>
  <c r="AD102"/>
  <c r="AA102"/>
  <c r="Z102"/>
  <c r="Y102"/>
  <c r="X102"/>
  <c r="V102"/>
  <c r="T102"/>
  <c r="S102"/>
  <c r="R102"/>
  <c r="Q102"/>
  <c r="P102"/>
  <c r="O102"/>
  <c r="AY101"/>
  <c r="AX101"/>
  <c r="AW101"/>
  <c r="AV101"/>
  <c r="AT101"/>
  <c r="AP101"/>
  <c r="AL101"/>
  <c r="AH101"/>
  <c r="AD101"/>
  <c r="AA101"/>
  <c r="Z101"/>
  <c r="Y101"/>
  <c r="X101"/>
  <c r="V101"/>
  <c r="T101"/>
  <c r="S101"/>
  <c r="R101"/>
  <c r="Q101"/>
  <c r="P101"/>
  <c r="O101"/>
  <c r="AY100"/>
  <c r="AX100"/>
  <c r="AW100"/>
  <c r="AV100"/>
  <c r="AT100"/>
  <c r="AP100"/>
  <c r="AL100"/>
  <c r="AH100"/>
  <c r="AD100"/>
  <c r="AA100"/>
  <c r="Z100"/>
  <c r="Y100"/>
  <c r="X100"/>
  <c r="V100"/>
  <c r="T100"/>
  <c r="S100"/>
  <c r="R100"/>
  <c r="Q100"/>
  <c r="P100"/>
  <c r="O100"/>
  <c r="AY99"/>
  <c r="AX99"/>
  <c r="AW99"/>
  <c r="AV99"/>
  <c r="AT99"/>
  <c r="AP99"/>
  <c r="AL99"/>
  <c r="AH99"/>
  <c r="AD99"/>
  <c r="AA99"/>
  <c r="Z99"/>
  <c r="Y99"/>
  <c r="X99"/>
  <c r="V99"/>
  <c r="T99"/>
  <c r="S99"/>
  <c r="R99"/>
  <c r="Q99"/>
  <c r="P99"/>
  <c r="O99"/>
  <c r="AY98"/>
  <c r="AX98"/>
  <c r="AW98"/>
  <c r="AV98"/>
  <c r="AT98"/>
  <c r="AP98"/>
  <c r="AL98"/>
  <c r="AH98"/>
  <c r="AD98"/>
  <c r="AA98"/>
  <c r="Z98"/>
  <c r="Y98"/>
  <c r="X98"/>
  <c r="V98"/>
  <c r="T98"/>
  <c r="S98"/>
  <c r="R98"/>
  <c r="Q98"/>
  <c r="P98"/>
  <c r="O98"/>
  <c r="AY97"/>
  <c r="AX97"/>
  <c r="AW97"/>
  <c r="AV97"/>
  <c r="AT97"/>
  <c r="AP97"/>
  <c r="AL97"/>
  <c r="AH97"/>
  <c r="AD97"/>
  <c r="AA97"/>
  <c r="Z97"/>
  <c r="Y97"/>
  <c r="X97"/>
  <c r="S97"/>
  <c r="R97"/>
  <c r="Q97"/>
  <c r="P97"/>
  <c r="O97"/>
  <c r="AY96"/>
  <c r="AX96"/>
  <c r="AW96"/>
  <c r="AV96"/>
  <c r="AT96"/>
  <c r="AP96"/>
  <c r="AL96"/>
  <c r="AH96"/>
  <c r="AD96"/>
  <c r="AA96"/>
  <c r="Z96"/>
  <c r="Y96"/>
  <c r="X96"/>
  <c r="S96"/>
  <c r="R96"/>
  <c r="Q96"/>
  <c r="P96"/>
  <c r="O96"/>
  <c r="AY95"/>
  <c r="AX95"/>
  <c r="AW95"/>
  <c r="AV95"/>
  <c r="AT95"/>
  <c r="AP95"/>
  <c r="AL95"/>
  <c r="AH95"/>
  <c r="AD95"/>
  <c r="AA95"/>
  <c r="Z95"/>
  <c r="Y95"/>
  <c r="X95"/>
  <c r="V95"/>
  <c r="T95"/>
  <c r="S95"/>
  <c r="R95"/>
  <c r="Q95"/>
  <c r="P95"/>
  <c r="O95"/>
  <c r="AY94"/>
  <c r="AX94"/>
  <c r="AW94"/>
  <c r="AV94"/>
  <c r="AT94"/>
  <c r="AP94"/>
  <c r="AL94"/>
  <c r="AH94"/>
  <c r="AD94"/>
  <c r="AA94"/>
  <c r="Z94"/>
  <c r="Y94"/>
  <c r="X94"/>
  <c r="V94"/>
  <c r="T94"/>
  <c r="S94"/>
  <c r="R94"/>
  <c r="Q94"/>
  <c r="P94"/>
  <c r="O94"/>
  <c r="AT93"/>
  <c r="AP93"/>
  <c r="AL93"/>
  <c r="AH93"/>
  <c r="AH67" s="1"/>
  <c r="AD93"/>
  <c r="V93"/>
  <c r="S93"/>
  <c r="Q93"/>
  <c r="O93"/>
  <c r="AY92"/>
  <c r="AX92"/>
  <c r="AW92"/>
  <c r="AV92"/>
  <c r="AT92"/>
  <c r="AP92"/>
  <c r="AL92"/>
  <c r="AH92"/>
  <c r="AD92"/>
  <c r="AA92"/>
  <c r="Z92"/>
  <c r="Y92"/>
  <c r="X92"/>
  <c r="S92"/>
  <c r="R92"/>
  <c r="Q92"/>
  <c r="P92"/>
  <c r="O92"/>
  <c r="AY91"/>
  <c r="AW91"/>
  <c r="AT91"/>
  <c r="AP91"/>
  <c r="AL91"/>
  <c r="AH91"/>
  <c r="AD91"/>
  <c r="AV91" s="1"/>
  <c r="AA91"/>
  <c r="S91" s="1"/>
  <c r="P123" i="30" s="1"/>
  <c r="Y91" i="49"/>
  <c r="V91"/>
  <c r="V90" s="1"/>
  <c r="T91"/>
  <c r="Q91"/>
  <c r="N123" i="30" s="1"/>
  <c r="AT90" i="49"/>
  <c r="AP90"/>
  <c r="AL90"/>
  <c r="AH90"/>
  <c r="Q90"/>
  <c r="O90"/>
  <c r="AY89"/>
  <c r="AX89"/>
  <c r="AW89"/>
  <c r="AV89"/>
  <c r="AT89"/>
  <c r="AP89"/>
  <c r="AL89"/>
  <c r="AH89"/>
  <c r="AD89"/>
  <c r="AA89"/>
  <c r="Z89"/>
  <c r="Y89"/>
  <c r="X89"/>
  <c r="S89"/>
  <c r="R89"/>
  <c r="Q89"/>
  <c r="P89"/>
  <c r="O89"/>
  <c r="AY88"/>
  <c r="AX88"/>
  <c r="AW88"/>
  <c r="AV88"/>
  <c r="AT88"/>
  <c r="AP88"/>
  <c r="AL88"/>
  <c r="AH88"/>
  <c r="AD88"/>
  <c r="AA88"/>
  <c r="Z88"/>
  <c r="Y88"/>
  <c r="X88"/>
  <c r="V88"/>
  <c r="T88"/>
  <c r="S88"/>
  <c r="R88"/>
  <c r="Q88"/>
  <c r="P88"/>
  <c r="O88"/>
  <c r="AY87"/>
  <c r="AX87"/>
  <c r="AW87"/>
  <c r="AV87"/>
  <c r="AT87"/>
  <c r="AP87"/>
  <c r="AL87"/>
  <c r="AH87"/>
  <c r="AD87"/>
  <c r="AA87"/>
  <c r="Z87"/>
  <c r="Y87"/>
  <c r="X87"/>
  <c r="V87"/>
  <c r="T87"/>
  <c r="S87"/>
  <c r="R87"/>
  <c r="Q87"/>
  <c r="P87"/>
  <c r="O87"/>
  <c r="AY86"/>
  <c r="AX86"/>
  <c r="AW86"/>
  <c r="AV86"/>
  <c r="AT86"/>
  <c r="AP86"/>
  <c r="AL86"/>
  <c r="AH86"/>
  <c r="AD86"/>
  <c r="AA86"/>
  <c r="Z86"/>
  <c r="Y86"/>
  <c r="X86"/>
  <c r="V86"/>
  <c r="T86"/>
  <c r="S86"/>
  <c r="R86"/>
  <c r="Q86"/>
  <c r="P86"/>
  <c r="O86"/>
  <c r="AY85"/>
  <c r="AX85"/>
  <c r="AW85"/>
  <c r="AV85"/>
  <c r="AT85"/>
  <c r="AP85"/>
  <c r="AL85"/>
  <c r="AH85"/>
  <c r="AD85"/>
  <c r="AA85"/>
  <c r="Z85"/>
  <c r="Y85"/>
  <c r="X85"/>
  <c r="V85"/>
  <c r="S85"/>
  <c r="R85"/>
  <c r="Q85"/>
  <c r="O85"/>
  <c r="AY84"/>
  <c r="AX84"/>
  <c r="AW84"/>
  <c r="AV84"/>
  <c r="AT84"/>
  <c r="AP84"/>
  <c r="AL84"/>
  <c r="AH84"/>
  <c r="AD84"/>
  <c r="AA84"/>
  <c r="Z84"/>
  <c r="Y84"/>
  <c r="X84"/>
  <c r="V84"/>
  <c r="T84"/>
  <c r="S84"/>
  <c r="R84"/>
  <c r="Q84"/>
  <c r="P84"/>
  <c r="O84"/>
  <c r="AY83"/>
  <c r="AX83"/>
  <c r="AW83"/>
  <c r="AV83"/>
  <c r="AT83"/>
  <c r="AP83"/>
  <c r="AL83"/>
  <c r="AH83"/>
  <c r="AD83"/>
  <c r="AA83"/>
  <c r="Z83"/>
  <c r="Y83"/>
  <c r="X83"/>
  <c r="V83"/>
  <c r="T83"/>
  <c r="S83"/>
  <c r="R83"/>
  <c r="Q83"/>
  <c r="P83"/>
  <c r="O83"/>
  <c r="AY82"/>
  <c r="AX82"/>
  <c r="AW82"/>
  <c r="AV82"/>
  <c r="AT82"/>
  <c r="AL82"/>
  <c r="AH82"/>
  <c r="AD82"/>
  <c r="AA82"/>
  <c r="Z82"/>
  <c r="Y82"/>
  <c r="X82"/>
  <c r="V82"/>
  <c r="T82"/>
  <c r="S82"/>
  <c r="R82"/>
  <c r="Q82"/>
  <c r="P82"/>
  <c r="O82"/>
  <c r="AY81"/>
  <c r="AX81"/>
  <c r="AW81"/>
  <c r="AV81"/>
  <c r="AT81"/>
  <c r="AP81"/>
  <c r="AL81"/>
  <c r="AH81"/>
  <c r="AD81"/>
  <c r="AA81"/>
  <c r="Z81"/>
  <c r="Y81"/>
  <c r="X81"/>
  <c r="V81"/>
  <c r="T81"/>
  <c r="S81"/>
  <c r="R81"/>
  <c r="Q81"/>
  <c r="P81"/>
  <c r="O81"/>
  <c r="AY80"/>
  <c r="AX80"/>
  <c r="AW80"/>
  <c r="AV80"/>
  <c r="AT80"/>
  <c r="AP80"/>
  <c r="AL80"/>
  <c r="AH80"/>
  <c r="AD80"/>
  <c r="AA80"/>
  <c r="Z80"/>
  <c r="Y80"/>
  <c r="X80"/>
  <c r="V80"/>
  <c r="T80"/>
  <c r="S80"/>
  <c r="R80"/>
  <c r="Q80"/>
  <c r="P80"/>
  <c r="O80"/>
  <c r="AY79"/>
  <c r="AX79"/>
  <c r="AW79"/>
  <c r="AV79"/>
  <c r="AT79"/>
  <c r="AP79"/>
  <c r="AL79"/>
  <c r="AH79"/>
  <c r="AD79"/>
  <c r="AA79"/>
  <c r="Z79"/>
  <c r="Y79"/>
  <c r="X79"/>
  <c r="V79"/>
  <c r="T79"/>
  <c r="S79"/>
  <c r="R79"/>
  <c r="Q79"/>
  <c r="P79"/>
  <c r="O79"/>
  <c r="AY78"/>
  <c r="AX78"/>
  <c r="AW78"/>
  <c r="AV78"/>
  <c r="AT78"/>
  <c r="AP78"/>
  <c r="AL78"/>
  <c r="AH78"/>
  <c r="AD78"/>
  <c r="AA78"/>
  <c r="Z78"/>
  <c r="Y78"/>
  <c r="X78"/>
  <c r="V78"/>
  <c r="T78"/>
  <c r="S78"/>
  <c r="R78"/>
  <c r="Q78"/>
  <c r="P78"/>
  <c r="O78"/>
  <c r="AY77"/>
  <c r="AX77"/>
  <c r="AW77"/>
  <c r="AV77"/>
  <c r="AT77"/>
  <c r="AP77"/>
  <c r="AL77"/>
  <c r="AH77"/>
  <c r="AD77"/>
  <c r="AA77"/>
  <c r="Z77"/>
  <c r="Y77"/>
  <c r="X77"/>
  <c r="V77"/>
  <c r="T77"/>
  <c r="S77"/>
  <c r="R77"/>
  <c r="Q77"/>
  <c r="P77"/>
  <c r="O77"/>
  <c r="AY76"/>
  <c r="AX76"/>
  <c r="AW76"/>
  <c r="AV76"/>
  <c r="AT76"/>
  <c r="AP76"/>
  <c r="AL76"/>
  <c r="AH76"/>
  <c r="AD76"/>
  <c r="AA76"/>
  <c r="Z76"/>
  <c r="Y76"/>
  <c r="X76"/>
  <c r="V76"/>
  <c r="T76"/>
  <c r="S76"/>
  <c r="R76"/>
  <c r="Q76"/>
  <c r="P76"/>
  <c r="O76"/>
  <c r="AY75"/>
  <c r="AX75"/>
  <c r="AW75"/>
  <c r="AV75"/>
  <c r="AT75"/>
  <c r="AP75"/>
  <c r="AL75"/>
  <c r="AH75"/>
  <c r="AD75"/>
  <c r="AA75"/>
  <c r="Z75"/>
  <c r="Y75"/>
  <c r="X75"/>
  <c r="V75"/>
  <c r="T75"/>
  <c r="S75"/>
  <c r="R75"/>
  <c r="Q75"/>
  <c r="P75"/>
  <c r="O75"/>
  <c r="AY74"/>
  <c r="AW74"/>
  <c r="AT74"/>
  <c r="AP74"/>
  <c r="AL74"/>
  <c r="AH74"/>
  <c r="AD74"/>
  <c r="AA467" i="38" s="1"/>
  <c r="AA74" i="49"/>
  <c r="X467" i="38" s="1"/>
  <c r="Y74" i="49"/>
  <c r="V74"/>
  <c r="T74"/>
  <c r="Q74"/>
  <c r="AY73"/>
  <c r="AW73"/>
  <c r="AT73"/>
  <c r="AP73"/>
  <c r="AL73"/>
  <c r="AH73"/>
  <c r="AD73"/>
  <c r="AV73" s="1"/>
  <c r="AA73"/>
  <c r="S73" s="1"/>
  <c r="P466" i="38" s="1"/>
  <c r="Y73" i="49"/>
  <c r="V73"/>
  <c r="T73"/>
  <c r="Q73"/>
  <c r="AY72"/>
  <c r="AX72"/>
  <c r="AW72"/>
  <c r="AV72"/>
  <c r="AT72"/>
  <c r="AP72"/>
  <c r="AL72"/>
  <c r="AH72"/>
  <c r="AD72"/>
  <c r="AA72"/>
  <c r="Z72"/>
  <c r="Y72"/>
  <c r="X72"/>
  <c r="V72"/>
  <c r="T72"/>
  <c r="S72"/>
  <c r="R72"/>
  <c r="Q72"/>
  <c r="P72"/>
  <c r="O72"/>
  <c r="AY71"/>
  <c r="AX71"/>
  <c r="AW71"/>
  <c r="AV71"/>
  <c r="AT71"/>
  <c r="AP71"/>
  <c r="AL71"/>
  <c r="AH71"/>
  <c r="AD71"/>
  <c r="AA71"/>
  <c r="Z71"/>
  <c r="Y71"/>
  <c r="X71"/>
  <c r="S71"/>
  <c r="R71"/>
  <c r="Q71"/>
  <c r="P71"/>
  <c r="O71"/>
  <c r="AY70"/>
  <c r="AX70"/>
  <c r="AW70"/>
  <c r="AV70"/>
  <c r="AT70"/>
  <c r="AP70"/>
  <c r="AL70"/>
  <c r="AH70"/>
  <c r="AD70"/>
  <c r="AA70"/>
  <c r="Z70"/>
  <c r="Y70"/>
  <c r="X70"/>
  <c r="V70"/>
  <c r="T70"/>
  <c r="S70"/>
  <c r="R70"/>
  <c r="Q70"/>
  <c r="P70"/>
  <c r="O70"/>
  <c r="AY69"/>
  <c r="AX69"/>
  <c r="AW69"/>
  <c r="AV69"/>
  <c r="AT69"/>
  <c r="AP69"/>
  <c r="AL69"/>
  <c r="AH69"/>
  <c r="AD69"/>
  <c r="AA69"/>
  <c r="Z69"/>
  <c r="Y69"/>
  <c r="X69"/>
  <c r="S69"/>
  <c r="R69"/>
  <c r="Q69"/>
  <c r="P69"/>
  <c r="O69"/>
  <c r="AT68"/>
  <c r="AP68"/>
  <c r="AL68"/>
  <c r="AH68"/>
  <c r="V68"/>
  <c r="V67" s="1"/>
  <c r="Q68"/>
  <c r="O68"/>
  <c r="AT67"/>
  <c r="AP67"/>
  <c r="AL67"/>
  <c r="Q67"/>
  <c r="O67"/>
  <c r="AY66"/>
  <c r="AX66"/>
  <c r="AW66"/>
  <c r="AV66"/>
  <c r="AT66"/>
  <c r="AP66"/>
  <c r="AL66"/>
  <c r="AH66"/>
  <c r="AD66"/>
  <c r="AA66"/>
  <c r="Z66"/>
  <c r="Y66"/>
  <c r="X66"/>
  <c r="S66"/>
  <c r="R66"/>
  <c r="Q66"/>
  <c r="P66"/>
  <c r="O66"/>
  <c r="AY65"/>
  <c r="AX65"/>
  <c r="AW65"/>
  <c r="AV65"/>
  <c r="AT65"/>
  <c r="AP65"/>
  <c r="AL65"/>
  <c r="AH65"/>
  <c r="AD65"/>
  <c r="AA65"/>
  <c r="Z65"/>
  <c r="Y65"/>
  <c r="X65"/>
  <c r="S65"/>
  <c r="R65"/>
  <c r="Q65"/>
  <c r="P65"/>
  <c r="O65"/>
  <c r="AY64"/>
  <c r="AX64"/>
  <c r="AW64"/>
  <c r="AV64"/>
  <c r="AT64"/>
  <c r="AP64"/>
  <c r="AL64"/>
  <c r="AH64"/>
  <c r="AD64"/>
  <c r="AA64"/>
  <c r="Z64"/>
  <c r="Y64"/>
  <c r="X64"/>
  <c r="V64"/>
  <c r="T64"/>
  <c r="S64"/>
  <c r="R64"/>
  <c r="Q64"/>
  <c r="P64"/>
  <c r="O64"/>
  <c r="AY63"/>
  <c r="AX63"/>
  <c r="AW63"/>
  <c r="AV63"/>
  <c r="AT63"/>
  <c r="AP63"/>
  <c r="AL63"/>
  <c r="AH63"/>
  <c r="AD63"/>
  <c r="AA63"/>
  <c r="Z63"/>
  <c r="Y63"/>
  <c r="X63"/>
  <c r="V63"/>
  <c r="T63"/>
  <c r="S63"/>
  <c r="R63"/>
  <c r="Q63"/>
  <c r="P63"/>
  <c r="O63"/>
  <c r="AY62"/>
  <c r="AX62"/>
  <c r="AW62"/>
  <c r="AV62"/>
  <c r="AT62"/>
  <c r="AP62"/>
  <c r="AL62"/>
  <c r="AH62"/>
  <c r="AD62"/>
  <c r="AA62"/>
  <c r="Z62"/>
  <c r="Y62"/>
  <c r="X62"/>
  <c r="V62"/>
  <c r="T62"/>
  <c r="S62"/>
  <c r="R62"/>
  <c r="Q62"/>
  <c r="P62"/>
  <c r="O62"/>
  <c r="AY61"/>
  <c r="AX61"/>
  <c r="AW61"/>
  <c r="AV61"/>
  <c r="AT61"/>
  <c r="AP61"/>
  <c r="AL61"/>
  <c r="AH61"/>
  <c r="AD61"/>
  <c r="AA61"/>
  <c r="Z61"/>
  <c r="Y61"/>
  <c r="X61"/>
  <c r="V61"/>
  <c r="T61"/>
  <c r="S61"/>
  <c r="R61"/>
  <c r="Q61"/>
  <c r="P61"/>
  <c r="O61"/>
  <c r="AY60"/>
  <c r="AX60"/>
  <c r="AW60"/>
  <c r="AV60"/>
  <c r="AD60"/>
  <c r="AA60"/>
  <c r="Z60"/>
  <c r="Y60"/>
  <c r="X60"/>
  <c r="V60"/>
  <c r="T60"/>
  <c r="S60"/>
  <c r="R60"/>
  <c r="Q60"/>
  <c r="P60"/>
  <c r="O60"/>
  <c r="AY59"/>
  <c r="AX59"/>
  <c r="AW59"/>
  <c r="AV59"/>
  <c r="AT59"/>
  <c r="AP59"/>
  <c r="AL59"/>
  <c r="AH59"/>
  <c r="AD59"/>
  <c r="AA59"/>
  <c r="Z59"/>
  <c r="Y59"/>
  <c r="X59"/>
  <c r="V59"/>
  <c r="T59"/>
  <c r="S59"/>
  <c r="R59"/>
  <c r="Q59"/>
  <c r="P59"/>
  <c r="O59"/>
  <c r="AY58"/>
  <c r="AX58"/>
  <c r="AW58"/>
  <c r="AV58"/>
  <c r="AT58"/>
  <c r="AP58"/>
  <c r="AL58"/>
  <c r="AH58"/>
  <c r="AD58"/>
  <c r="AA58"/>
  <c r="Z58"/>
  <c r="Y58"/>
  <c r="X58"/>
  <c r="V58"/>
  <c r="T58"/>
  <c r="S58"/>
  <c r="R58"/>
  <c r="Q58"/>
  <c r="P58"/>
  <c r="O58"/>
  <c r="AY57"/>
  <c r="AX57"/>
  <c r="AW57"/>
  <c r="AV57"/>
  <c r="AT57"/>
  <c r="AP57"/>
  <c r="AL57"/>
  <c r="AH57"/>
  <c r="AD57"/>
  <c r="AA57"/>
  <c r="Z57"/>
  <c r="Y57"/>
  <c r="X57"/>
  <c r="V57"/>
  <c r="T57"/>
  <c r="S57"/>
  <c r="R57"/>
  <c r="Q57"/>
  <c r="P57"/>
  <c r="O57"/>
  <c r="AY56"/>
  <c r="AX56"/>
  <c r="AW56"/>
  <c r="AV56"/>
  <c r="AT56"/>
  <c r="AP56"/>
  <c r="AL56"/>
  <c r="AH56"/>
  <c r="AD56"/>
  <c r="AA56"/>
  <c r="Z56"/>
  <c r="Y56"/>
  <c r="X56"/>
  <c r="V56"/>
  <c r="T56"/>
  <c r="S56"/>
  <c r="R56"/>
  <c r="Q56"/>
  <c r="P56"/>
  <c r="O56"/>
  <c r="AY55"/>
  <c r="AX55"/>
  <c r="AW55"/>
  <c r="AV55"/>
  <c r="AT55"/>
  <c r="AP55"/>
  <c r="AL55"/>
  <c r="AH55"/>
  <c r="AD55"/>
  <c r="AA55"/>
  <c r="Z55"/>
  <c r="Y55"/>
  <c r="X55"/>
  <c r="V55"/>
  <c r="T55"/>
  <c r="S55"/>
  <c r="Q55"/>
  <c r="P55"/>
  <c r="O55"/>
  <c r="AY54"/>
  <c r="AX54"/>
  <c r="AW54"/>
  <c r="AV54"/>
  <c r="AT54"/>
  <c r="AP54"/>
  <c r="AL54"/>
  <c r="AH54"/>
  <c r="AD54"/>
  <c r="AA54"/>
  <c r="Z54"/>
  <c r="Y54"/>
  <c r="X54"/>
  <c r="V54"/>
  <c r="T54"/>
  <c r="S54"/>
  <c r="R54"/>
  <c r="Q54"/>
  <c r="P54"/>
  <c r="O54"/>
  <c r="AY53"/>
  <c r="AX53"/>
  <c r="AW53"/>
  <c r="AV53"/>
  <c r="AT53"/>
  <c r="AP53"/>
  <c r="AL53"/>
  <c r="AH53"/>
  <c r="AD53"/>
  <c r="AA53"/>
  <c r="Z53"/>
  <c r="Y53"/>
  <c r="X53"/>
  <c r="S53"/>
  <c r="R53"/>
  <c r="Q53"/>
  <c r="P53"/>
  <c r="O53"/>
  <c r="AY52"/>
  <c r="AX52"/>
  <c r="AW52"/>
  <c r="AV52"/>
  <c r="AT52"/>
  <c r="AP52"/>
  <c r="AL52"/>
  <c r="AH52"/>
  <c r="AD52"/>
  <c r="AA52"/>
  <c r="Z52"/>
  <c r="Y52"/>
  <c r="X52"/>
  <c r="S52"/>
  <c r="R52"/>
  <c r="Q52"/>
  <c r="P52"/>
  <c r="O52"/>
  <c r="AY51"/>
  <c r="AX51"/>
  <c r="AW51"/>
  <c r="AV51"/>
  <c r="AT51"/>
  <c r="AP51"/>
  <c r="AL51"/>
  <c r="AH51"/>
  <c r="AD51"/>
  <c r="AA51"/>
  <c r="Z51"/>
  <c r="Y51"/>
  <c r="X51"/>
  <c r="S51"/>
  <c r="R51"/>
  <c r="Q51"/>
  <c r="P51"/>
  <c r="O51"/>
  <c r="AY50"/>
  <c r="AX50"/>
  <c r="AW50"/>
  <c r="AV50"/>
  <c r="AT50"/>
  <c r="AP50"/>
  <c r="AL50"/>
  <c r="AH50"/>
  <c r="AD50"/>
  <c r="AA50"/>
  <c r="Z50"/>
  <c r="Y50"/>
  <c r="X50"/>
  <c r="V50"/>
  <c r="T50"/>
  <c r="S50"/>
  <c r="R50"/>
  <c r="Q50"/>
  <c r="P50"/>
  <c r="O50"/>
  <c r="AX49"/>
  <c r="AW49"/>
  <c r="AV49"/>
  <c r="AT49"/>
  <c r="AP49"/>
  <c r="AL49"/>
  <c r="AH49"/>
  <c r="AD49"/>
  <c r="Z49"/>
  <c r="V49"/>
  <c r="R49"/>
  <c r="Q49"/>
  <c r="O49"/>
  <c r="AY48"/>
  <c r="AX48"/>
  <c r="AW48"/>
  <c r="AV48"/>
  <c r="AT48"/>
  <c r="AP48"/>
  <c r="AL48"/>
  <c r="AH48"/>
  <c r="AD48"/>
  <c r="AA48"/>
  <c r="Z48"/>
  <c r="Y48"/>
  <c r="X48"/>
  <c r="S48"/>
  <c r="R48"/>
  <c r="Q48"/>
  <c r="P48"/>
  <c r="O48"/>
  <c r="AY47"/>
  <c r="AX47"/>
  <c r="AW47"/>
  <c r="AV47"/>
  <c r="AT47"/>
  <c r="AP47"/>
  <c r="AL47"/>
  <c r="AD47"/>
  <c r="AA47"/>
  <c r="Z47"/>
  <c r="Y47"/>
  <c r="X47"/>
  <c r="V47"/>
  <c r="T47"/>
  <c r="S47"/>
  <c r="R47"/>
  <c r="Q47"/>
  <c r="P47"/>
  <c r="O47"/>
  <c r="AY46"/>
  <c r="AX46"/>
  <c r="AW46"/>
  <c r="AV46"/>
  <c r="AT46"/>
  <c r="AP46"/>
  <c r="AL46"/>
  <c r="AH46"/>
  <c r="AD46"/>
  <c r="AA46"/>
  <c r="Z46"/>
  <c r="Y46"/>
  <c r="X46"/>
  <c r="V46"/>
  <c r="T46"/>
  <c r="S46"/>
  <c r="R46"/>
  <c r="Q46"/>
  <c r="P46"/>
  <c r="O46"/>
  <c r="AY45"/>
  <c r="AX45"/>
  <c r="AW45"/>
  <c r="AV45"/>
  <c r="AT45"/>
  <c r="AP45"/>
  <c r="AL45"/>
  <c r="AH45"/>
  <c r="AD45"/>
  <c r="AA45"/>
  <c r="Z45"/>
  <c r="Y45"/>
  <c r="X45"/>
  <c r="V45"/>
  <c r="T45"/>
  <c r="S45"/>
  <c r="R45"/>
  <c r="Q45"/>
  <c r="P45"/>
  <c r="O45"/>
  <c r="AY44"/>
  <c r="AX44"/>
  <c r="AW44"/>
  <c r="AV44"/>
  <c r="AT44"/>
  <c r="AP44"/>
  <c r="AL44"/>
  <c r="AH44"/>
  <c r="AD44"/>
  <c r="AA44"/>
  <c r="S44" s="1"/>
  <c r="P21" i="71" s="1"/>
  <c r="Z44" i="49"/>
  <c r="Y44"/>
  <c r="X44"/>
  <c r="V44"/>
  <c r="T44"/>
  <c r="R44"/>
  <c r="Q44"/>
  <c r="P44"/>
  <c r="O44"/>
  <c r="AY43"/>
  <c r="AX43"/>
  <c r="AW43"/>
  <c r="AV43"/>
  <c r="AT43"/>
  <c r="AP43"/>
  <c r="AL43"/>
  <c r="AH43"/>
  <c r="AD43"/>
  <c r="AA43"/>
  <c r="Z43"/>
  <c r="Y43"/>
  <c r="X43"/>
  <c r="V43"/>
  <c r="T43"/>
  <c r="S43"/>
  <c r="P20" i="71" s="1"/>
  <c r="R43" i="49"/>
  <c r="Q43"/>
  <c r="P43"/>
  <c r="O43"/>
  <c r="AY42"/>
  <c r="AX42"/>
  <c r="AW42"/>
  <c r="AV42"/>
  <c r="AT42"/>
  <c r="AP42"/>
  <c r="AL42"/>
  <c r="AH42"/>
  <c r="AD42"/>
  <c r="AA42"/>
  <c r="Z42"/>
  <c r="Y42"/>
  <c r="X42"/>
  <c r="V42"/>
  <c r="T42"/>
  <c r="S42"/>
  <c r="R42"/>
  <c r="Q42"/>
  <c r="P42"/>
  <c r="O42"/>
  <c r="AY41"/>
  <c r="AX41"/>
  <c r="AW41"/>
  <c r="AV41"/>
  <c r="AT41"/>
  <c r="AP41"/>
  <c r="AL41"/>
  <c r="AH41"/>
  <c r="AD41"/>
  <c r="AA41"/>
  <c r="Z41"/>
  <c r="Y41"/>
  <c r="X41"/>
  <c r="V41"/>
  <c r="T41"/>
  <c r="S41"/>
  <c r="R41"/>
  <c r="Q41"/>
  <c r="P41"/>
  <c r="O41"/>
  <c r="AY40"/>
  <c r="AX40"/>
  <c r="AW40"/>
  <c r="AV40"/>
  <c r="AT40"/>
  <c r="AP40"/>
  <c r="AL40"/>
  <c r="AH40"/>
  <c r="AD40"/>
  <c r="AA40"/>
  <c r="Z40"/>
  <c r="Y40"/>
  <c r="X40"/>
  <c r="V40"/>
  <c r="T40"/>
  <c r="S40"/>
  <c r="R40"/>
  <c r="Q40"/>
  <c r="P40"/>
  <c r="O40"/>
  <c r="AY39"/>
  <c r="AX39"/>
  <c r="AW39"/>
  <c r="AV39"/>
  <c r="AT39"/>
  <c r="AP39"/>
  <c r="AL39"/>
  <c r="AH39"/>
  <c r="AD39"/>
  <c r="AA39"/>
  <c r="Z39"/>
  <c r="Y39"/>
  <c r="X39"/>
  <c r="V39"/>
  <c r="T39"/>
  <c r="S39"/>
  <c r="R39"/>
  <c r="Q39"/>
  <c r="P39"/>
  <c r="O39"/>
  <c r="AY38"/>
  <c r="AX38"/>
  <c r="AW38"/>
  <c r="AV38"/>
  <c r="AT38"/>
  <c r="AP38"/>
  <c r="AL38"/>
  <c r="AH38"/>
  <c r="AD38"/>
  <c r="AA38"/>
  <c r="Z38"/>
  <c r="Y38"/>
  <c r="X38"/>
  <c r="V38"/>
  <c r="T38"/>
  <c r="S38"/>
  <c r="R38"/>
  <c r="Q38"/>
  <c r="P38"/>
  <c r="O38"/>
  <c r="AY37"/>
  <c r="AX37"/>
  <c r="AW37"/>
  <c r="AV37"/>
  <c r="AT37"/>
  <c r="AP37"/>
  <c r="AL37"/>
  <c r="AH37"/>
  <c r="AD37"/>
  <c r="AA37"/>
  <c r="Z37"/>
  <c r="Y37"/>
  <c r="X37"/>
  <c r="V37"/>
  <c r="T37"/>
  <c r="S37"/>
  <c r="R37"/>
  <c r="Q37"/>
  <c r="P37"/>
  <c r="O37"/>
  <c r="AY36"/>
  <c r="AX36"/>
  <c r="AW36"/>
  <c r="AV36"/>
  <c r="AT36"/>
  <c r="AP36"/>
  <c r="AL36"/>
  <c r="AH36"/>
  <c r="AD36"/>
  <c r="AA36"/>
  <c r="Z36"/>
  <c r="Y36"/>
  <c r="X36"/>
  <c r="V36"/>
  <c r="T36"/>
  <c r="S36"/>
  <c r="R36"/>
  <c r="Q36"/>
  <c r="P36"/>
  <c r="O36"/>
  <c r="AY35"/>
  <c r="AX35"/>
  <c r="AW35"/>
  <c r="AV35"/>
  <c r="AT35"/>
  <c r="AP35"/>
  <c r="AL35"/>
  <c r="AH35"/>
  <c r="AD35"/>
  <c r="AA35"/>
  <c r="Z35"/>
  <c r="Y35"/>
  <c r="X35"/>
  <c r="V35"/>
  <c r="T35"/>
  <c r="S35"/>
  <c r="R35"/>
  <c r="Q35"/>
  <c r="P35"/>
  <c r="O35"/>
  <c r="AY34"/>
  <c r="AX34"/>
  <c r="AW34"/>
  <c r="AV34"/>
  <c r="AT34"/>
  <c r="AP34"/>
  <c r="AL34"/>
  <c r="AH34"/>
  <c r="AD34"/>
  <c r="AA34"/>
  <c r="Z34"/>
  <c r="Y34"/>
  <c r="X34"/>
  <c r="V34"/>
  <c r="T34"/>
  <c r="S34"/>
  <c r="R34"/>
  <c r="Q34"/>
  <c r="P34"/>
  <c r="O34"/>
  <c r="AY33"/>
  <c r="AX33"/>
  <c r="AW33"/>
  <c r="AV33"/>
  <c r="AT33"/>
  <c r="AP33"/>
  <c r="AL33"/>
  <c r="AH33"/>
  <c r="AD33"/>
  <c r="AA33"/>
  <c r="Z33"/>
  <c r="Y33"/>
  <c r="X33"/>
  <c r="V33"/>
  <c r="T33"/>
  <c r="S33"/>
  <c r="R33"/>
  <c r="Q33"/>
  <c r="P33"/>
  <c r="O33"/>
  <c r="AY32"/>
  <c r="AX32"/>
  <c r="AW32"/>
  <c r="AV32"/>
  <c r="AT32"/>
  <c r="AP32"/>
  <c r="AL32"/>
  <c r="AH32"/>
  <c r="AD32"/>
  <c r="AA32"/>
  <c r="Z32"/>
  <c r="Y32"/>
  <c r="X32"/>
  <c r="V32"/>
  <c r="T32"/>
  <c r="S32"/>
  <c r="R32"/>
  <c r="Q32"/>
  <c r="P32"/>
  <c r="O32"/>
  <c r="AY31"/>
  <c r="AX31"/>
  <c r="AW31"/>
  <c r="AV31"/>
  <c r="AT31"/>
  <c r="AP31"/>
  <c r="AL31"/>
  <c r="AH31"/>
  <c r="AD31"/>
  <c r="AA31"/>
  <c r="Z31"/>
  <c r="Y31"/>
  <c r="X31"/>
  <c r="S31"/>
  <c r="R31"/>
  <c r="Q31"/>
  <c r="P31"/>
  <c r="O31"/>
  <c r="AY30"/>
  <c r="AX30"/>
  <c r="AW30"/>
  <c r="AV30"/>
  <c r="AT30"/>
  <c r="AP30"/>
  <c r="AL30"/>
  <c r="AH30"/>
  <c r="AD30"/>
  <c r="AA30"/>
  <c r="Z30"/>
  <c r="Y30"/>
  <c r="X30"/>
  <c r="S30"/>
  <c r="R30"/>
  <c r="Q30"/>
  <c r="P30"/>
  <c r="O30"/>
  <c r="AY29"/>
  <c r="AX29"/>
  <c r="AW29"/>
  <c r="AV29"/>
  <c r="AT29"/>
  <c r="AP29"/>
  <c r="AL29"/>
  <c r="AH29"/>
  <c r="AD29"/>
  <c r="AA29"/>
  <c r="Z29"/>
  <c r="Y29"/>
  <c r="X29"/>
  <c r="V29"/>
  <c r="T29"/>
  <c r="S29"/>
  <c r="R29"/>
  <c r="Q29"/>
  <c r="P29"/>
  <c r="O29"/>
  <c r="AY28"/>
  <c r="AX28"/>
  <c r="AW28"/>
  <c r="AV28"/>
  <c r="AT28"/>
  <c r="AP28"/>
  <c r="AL28"/>
  <c r="AH28"/>
  <c r="AD28"/>
  <c r="AA28"/>
  <c r="Z28"/>
  <c r="Y28"/>
  <c r="X28"/>
  <c r="S28"/>
  <c r="R28"/>
  <c r="Q28"/>
  <c r="P28"/>
  <c r="O28"/>
  <c r="AY27"/>
  <c r="AX27"/>
  <c r="AW27"/>
  <c r="AV27"/>
  <c r="AT27"/>
  <c r="AP27"/>
  <c r="AL27"/>
  <c r="AH27"/>
  <c r="AD27"/>
  <c r="AA27"/>
  <c r="Z27"/>
  <c r="Y27"/>
  <c r="X27"/>
  <c r="V27"/>
  <c r="T27"/>
  <c r="S27"/>
  <c r="R27"/>
  <c r="Q27"/>
  <c r="P27"/>
  <c r="O27"/>
  <c r="AY26"/>
  <c r="AW26"/>
  <c r="AT459" i="38" s="1"/>
  <c r="AT26" i="49"/>
  <c r="AP26"/>
  <c r="AL26"/>
  <c r="AD26"/>
  <c r="AA459" i="38" s="1"/>
  <c r="AA26" i="49"/>
  <c r="X459" i="38" s="1"/>
  <c r="Y26" i="49"/>
  <c r="V459" i="38" s="1"/>
  <c r="V26" i="49"/>
  <c r="T26"/>
  <c r="AY25"/>
  <c r="AX25"/>
  <c r="AW25"/>
  <c r="AV25"/>
  <c r="AT25"/>
  <c r="AP25"/>
  <c r="AL25"/>
  <c r="AH25"/>
  <c r="AD25"/>
  <c r="AA25"/>
  <c r="Z25"/>
  <c r="Y25"/>
  <c r="X25"/>
  <c r="V25"/>
  <c r="T25"/>
  <c r="S25"/>
  <c r="R25"/>
  <c r="Q25"/>
  <c r="P25"/>
  <c r="O25"/>
  <c r="AY24"/>
  <c r="AX24"/>
  <c r="AW24"/>
  <c r="AV24"/>
  <c r="AT24"/>
  <c r="AP24"/>
  <c r="AL24"/>
  <c r="AH24"/>
  <c r="AD24"/>
  <c r="AA24"/>
  <c r="Z24"/>
  <c r="Y24"/>
  <c r="X24"/>
  <c r="V24"/>
  <c r="T24"/>
  <c r="S24"/>
  <c r="R24"/>
  <c r="Q24"/>
  <c r="P24"/>
  <c r="O24"/>
  <c r="AY23"/>
  <c r="AX23"/>
  <c r="AW23"/>
  <c r="AV23"/>
  <c r="AT23"/>
  <c r="AP23"/>
  <c r="AL23"/>
  <c r="AH23"/>
  <c r="AD23"/>
  <c r="AA23"/>
  <c r="Z23"/>
  <c r="Y23"/>
  <c r="X23"/>
  <c r="V23"/>
  <c r="T23"/>
  <c r="S23"/>
  <c r="R23"/>
  <c r="Q23"/>
  <c r="P23"/>
  <c r="O23"/>
  <c r="AY22"/>
  <c r="AX22"/>
  <c r="AW22"/>
  <c r="AV22"/>
  <c r="AT22"/>
  <c r="AP22"/>
  <c r="AL22"/>
  <c r="AH22"/>
  <c r="AD22"/>
  <c r="AA22"/>
  <c r="Z22"/>
  <c r="Y22"/>
  <c r="X22"/>
  <c r="V22"/>
  <c r="T22"/>
  <c r="S22"/>
  <c r="R22"/>
  <c r="Q22"/>
  <c r="P22"/>
  <c r="O22"/>
  <c r="AY21"/>
  <c r="AX21"/>
  <c r="AW21"/>
  <c r="AV21"/>
  <c r="AT21"/>
  <c r="AP21"/>
  <c r="AL21"/>
  <c r="AH21"/>
  <c r="AD21"/>
  <c r="AA21"/>
  <c r="Z21"/>
  <c r="Y21"/>
  <c r="X21"/>
  <c r="V21"/>
  <c r="T21"/>
  <c r="S21"/>
  <c r="R21"/>
  <c r="Q21"/>
  <c r="P21"/>
  <c r="O21"/>
  <c r="AW20"/>
  <c r="AW19" s="1"/>
  <c r="AT20"/>
  <c r="AP20"/>
  <c r="AL20"/>
  <c r="AH20"/>
  <c r="AH19" s="1"/>
  <c r="AD20"/>
  <c r="AD19" s="1"/>
  <c r="V20"/>
  <c r="V19" s="1"/>
  <c r="Q20"/>
  <c r="O20"/>
  <c r="AT19"/>
  <c r="AP19"/>
  <c r="AL19"/>
  <c r="Q19"/>
  <c r="O19"/>
  <c r="AY18"/>
  <c r="AX18"/>
  <c r="AW18"/>
  <c r="AV18"/>
  <c r="AT18"/>
  <c r="AP18"/>
  <c r="AL18"/>
  <c r="AH18"/>
  <c r="AD18"/>
  <c r="AA18"/>
  <c r="Z18"/>
  <c r="Y18"/>
  <c r="X18"/>
  <c r="S18"/>
  <c r="R18"/>
  <c r="Q18"/>
  <c r="P18"/>
  <c r="O18"/>
  <c r="AY17"/>
  <c r="AX17"/>
  <c r="AW17"/>
  <c r="AV17"/>
  <c r="AT17"/>
  <c r="AP17"/>
  <c r="AL17"/>
  <c r="AH17"/>
  <c r="AD17"/>
  <c r="AA17"/>
  <c r="Z17"/>
  <c r="Y17"/>
  <c r="X17"/>
  <c r="V17"/>
  <c r="T17"/>
  <c r="S17"/>
  <c r="R17"/>
  <c r="Q17"/>
  <c r="P17"/>
  <c r="O17"/>
  <c r="AY16"/>
  <c r="AX16"/>
  <c r="AW16"/>
  <c r="AV16"/>
  <c r="AT16"/>
  <c r="AP16"/>
  <c r="AL16"/>
  <c r="AH16"/>
  <c r="AD16"/>
  <c r="AA16"/>
  <c r="Z16"/>
  <c r="Y16"/>
  <c r="X16"/>
  <c r="V16"/>
  <c r="T16"/>
  <c r="S16"/>
  <c r="R16"/>
  <c r="Q16"/>
  <c r="P16"/>
  <c r="O16"/>
  <c r="AY15"/>
  <c r="AX15"/>
  <c r="AW15"/>
  <c r="AV15"/>
  <c r="AT15"/>
  <c r="AP15"/>
  <c r="AL15"/>
  <c r="AH15"/>
  <c r="AD15"/>
  <c r="AA15"/>
  <c r="Z15"/>
  <c r="Y15"/>
  <c r="X15"/>
  <c r="V15"/>
  <c r="T15"/>
  <c r="S15"/>
  <c r="Q15"/>
  <c r="P15"/>
  <c r="O15"/>
  <c r="AY14"/>
  <c r="AX14"/>
  <c r="AW14"/>
  <c r="AV14"/>
  <c r="AT14"/>
  <c r="AP14"/>
  <c r="AL14"/>
  <c r="AH14"/>
  <c r="AD14"/>
  <c r="AA14"/>
  <c r="Z14"/>
  <c r="Y14"/>
  <c r="X14"/>
  <c r="V14"/>
  <c r="T14"/>
  <c r="S14"/>
  <c r="R14"/>
  <c r="Q14"/>
  <c r="P14"/>
  <c r="O14"/>
  <c r="AY13"/>
  <c r="AX13"/>
  <c r="AW13"/>
  <c r="AV13"/>
  <c r="AT13"/>
  <c r="AP13"/>
  <c r="AL13"/>
  <c r="AH13"/>
  <c r="AD13"/>
  <c r="AA13"/>
  <c r="Z13"/>
  <c r="Y13"/>
  <c r="X13"/>
  <c r="V13"/>
  <c r="T13"/>
  <c r="R13"/>
  <c r="Q13"/>
  <c r="P13"/>
  <c r="O13"/>
  <c r="AY12"/>
  <c r="AX12"/>
  <c r="AW12"/>
  <c r="AV12"/>
  <c r="AT12"/>
  <c r="AP12"/>
  <c r="AL12"/>
  <c r="AH12"/>
  <c r="AD12"/>
  <c r="AA12"/>
  <c r="Z12"/>
  <c r="Y12"/>
  <c r="X12"/>
  <c r="V12"/>
  <c r="T12"/>
  <c r="S12"/>
  <c r="R12"/>
  <c r="Q12"/>
  <c r="P12"/>
  <c r="O12"/>
  <c r="AY11"/>
  <c r="AX11"/>
  <c r="AW11"/>
  <c r="AV11"/>
  <c r="AT11"/>
  <c r="AP11"/>
  <c r="AL11"/>
  <c r="AH11"/>
  <c r="AD11"/>
  <c r="AA11"/>
  <c r="Z11"/>
  <c r="Y11"/>
  <c r="X11"/>
  <c r="V11"/>
  <c r="T11"/>
  <c r="S11"/>
  <c r="R11"/>
  <c r="Q11"/>
  <c r="P11"/>
  <c r="O11"/>
  <c r="AY10"/>
  <c r="AX10"/>
  <c r="AW10"/>
  <c r="AV10"/>
  <c r="AT10"/>
  <c r="AP10"/>
  <c r="AL10"/>
  <c r="AH10"/>
  <c r="AD10"/>
  <c r="AA10"/>
  <c r="Z10"/>
  <c r="Y10"/>
  <c r="X10"/>
  <c r="S10"/>
  <c r="R10"/>
  <c r="Q10"/>
  <c r="P10"/>
  <c r="O10"/>
  <c r="AY9"/>
  <c r="AX9"/>
  <c r="AW9"/>
  <c r="AV9"/>
  <c r="AT9"/>
  <c r="AP9"/>
  <c r="AL9"/>
  <c r="AH9"/>
  <c r="AD9"/>
  <c r="AA9"/>
  <c r="Z9"/>
  <c r="Y9"/>
  <c r="X9"/>
  <c r="S9"/>
  <c r="R9"/>
  <c r="Q9"/>
  <c r="P9"/>
  <c r="O9"/>
  <c r="AY8"/>
  <c r="AX8"/>
  <c r="AW8"/>
  <c r="AV8"/>
  <c r="AT8"/>
  <c r="AP8"/>
  <c r="AL8"/>
  <c r="AH8"/>
  <c r="AD8"/>
  <c r="AA8"/>
  <c r="Z8"/>
  <c r="Y8"/>
  <c r="X8"/>
  <c r="S8"/>
  <c r="R8"/>
  <c r="Q8"/>
  <c r="P8"/>
  <c r="O8"/>
  <c r="AV7"/>
  <c r="AT7"/>
  <c r="AP7"/>
  <c r="AL7"/>
  <c r="AH7"/>
  <c r="AD7"/>
  <c r="Z7"/>
  <c r="V7"/>
  <c r="R7"/>
  <c r="Q7"/>
  <c r="O7"/>
  <c r="AV6"/>
  <c r="AT6"/>
  <c r="AP6"/>
  <c r="AL6"/>
  <c r="AH6"/>
  <c r="AD6"/>
  <c r="Z6"/>
  <c r="V6"/>
  <c r="V5" s="1"/>
  <c r="R6"/>
  <c r="AT5"/>
  <c r="AP5"/>
  <c r="AL5"/>
  <c r="U5"/>
  <c r="D2"/>
  <c r="C2"/>
  <c r="B2"/>
  <c r="A2"/>
  <c r="AI144" i="47"/>
  <c r="AI143"/>
  <c r="AF143"/>
  <c r="AV142"/>
  <c r="AU142"/>
  <c r="AT142"/>
  <c r="AS142"/>
  <c r="AQ142"/>
  <c r="AM142"/>
  <c r="AI142"/>
  <c r="AE142"/>
  <c r="AA142"/>
  <c r="X142"/>
  <c r="W142"/>
  <c r="V142"/>
  <c r="U142"/>
  <c r="O142"/>
  <c r="N142"/>
  <c r="M142"/>
  <c r="L142"/>
  <c r="AV141"/>
  <c r="AT141"/>
  <c r="AQ141"/>
  <c r="AM141"/>
  <c r="AI141"/>
  <c r="AE141"/>
  <c r="AA141"/>
  <c r="X141"/>
  <c r="V141"/>
  <c r="N141"/>
  <c r="AV140"/>
  <c r="AU140"/>
  <c r="AT140"/>
  <c r="AS140"/>
  <c r="AQ140"/>
  <c r="AM140"/>
  <c r="AK140"/>
  <c r="AI140"/>
  <c r="AE140"/>
  <c r="X140"/>
  <c r="W140"/>
  <c r="V140"/>
  <c r="U140"/>
  <c r="O140"/>
  <c r="N140"/>
  <c r="M140"/>
  <c r="L140"/>
  <c r="AV139"/>
  <c r="AU139"/>
  <c r="AT139"/>
  <c r="AS139"/>
  <c r="AQ139"/>
  <c r="AM139"/>
  <c r="AI139"/>
  <c r="AE139"/>
  <c r="AA139"/>
  <c r="X139"/>
  <c r="AV138"/>
  <c r="AU138"/>
  <c r="AT138"/>
  <c r="AS138"/>
  <c r="AQ138"/>
  <c r="AM138"/>
  <c r="AI138"/>
  <c r="AE138"/>
  <c r="AA138"/>
  <c r="X138"/>
  <c r="AV137"/>
  <c r="AU137"/>
  <c r="AT137"/>
  <c r="AS137"/>
  <c r="AQ137"/>
  <c r="AM137"/>
  <c r="AI137"/>
  <c r="AE137"/>
  <c r="AA137"/>
  <c r="X137"/>
  <c r="AV136"/>
  <c r="AU136"/>
  <c r="AT136"/>
  <c r="AS136"/>
  <c r="AQ136"/>
  <c r="AM136"/>
  <c r="AI136"/>
  <c r="AE136"/>
  <c r="AA136"/>
  <c r="X136"/>
  <c r="AV135"/>
  <c r="AU135"/>
  <c r="AT135"/>
  <c r="AS135"/>
  <c r="AQ135"/>
  <c r="AM135"/>
  <c r="AI135"/>
  <c r="AE135"/>
  <c r="AA135"/>
  <c r="X135"/>
  <c r="AV134"/>
  <c r="AU134"/>
  <c r="AT134"/>
  <c r="AS134"/>
  <c r="AQ134"/>
  <c r="AM134"/>
  <c r="AI134"/>
  <c r="AE134"/>
  <c r="AA134"/>
  <c r="X134"/>
  <c r="AV133"/>
  <c r="AU133"/>
  <c r="AT133"/>
  <c r="AS133"/>
  <c r="AQ133"/>
  <c r="AM133"/>
  <c r="AI133"/>
  <c r="AE133"/>
  <c r="AA133"/>
  <c r="X133"/>
  <c r="AV132"/>
  <c r="AU132"/>
  <c r="AT132"/>
  <c r="AS132"/>
  <c r="AQ132"/>
  <c r="AM132"/>
  <c r="AI132"/>
  <c r="AE132"/>
  <c r="AA132"/>
  <c r="X132"/>
  <c r="AV131"/>
  <c r="AU131"/>
  <c r="AT131"/>
  <c r="AS131"/>
  <c r="AQ131"/>
  <c r="AM131"/>
  <c r="AI131"/>
  <c r="AE131"/>
  <c r="AA131"/>
  <c r="X131"/>
  <c r="AV130"/>
  <c r="AU130"/>
  <c r="AT130"/>
  <c r="AS130"/>
  <c r="AQ130"/>
  <c r="AM130"/>
  <c r="AI130"/>
  <c r="AE130"/>
  <c r="AA130"/>
  <c r="X130"/>
  <c r="AV129"/>
  <c r="AU129"/>
  <c r="AT129"/>
  <c r="AS129"/>
  <c r="AQ129"/>
  <c r="AM129"/>
  <c r="AI129"/>
  <c r="AE129"/>
  <c r="AA129"/>
  <c r="X129"/>
  <c r="W129"/>
  <c r="V129"/>
  <c r="U129"/>
  <c r="O129"/>
  <c r="N129"/>
  <c r="M129"/>
  <c r="L129"/>
  <c r="AU128"/>
  <c r="AT128"/>
  <c r="AS128"/>
  <c r="AQ128"/>
  <c r="AM128"/>
  <c r="AI128"/>
  <c r="W128"/>
  <c r="V128"/>
  <c r="U128"/>
  <c r="T128"/>
  <c r="S128"/>
  <c r="R128"/>
  <c r="Q128"/>
  <c r="P128"/>
  <c r="O128"/>
  <c r="N128"/>
  <c r="M128"/>
  <c r="L128"/>
  <c r="AV127"/>
  <c r="AU127"/>
  <c r="AT127"/>
  <c r="AS127"/>
  <c r="AQ127"/>
  <c r="AM127"/>
  <c r="AI127"/>
  <c r="AE127"/>
  <c r="AA127"/>
  <c r="X127"/>
  <c r="AV126"/>
  <c r="AU126"/>
  <c r="AT126"/>
  <c r="AS126"/>
  <c r="AQ126"/>
  <c r="AM126"/>
  <c r="AI126"/>
  <c r="AE126"/>
  <c r="AA126"/>
  <c r="X126"/>
  <c r="AV125"/>
  <c r="AU125"/>
  <c r="AT125"/>
  <c r="AS125"/>
  <c r="AQ125"/>
  <c r="AM125"/>
  <c r="AI125"/>
  <c r="AE125"/>
  <c r="AA125"/>
  <c r="X125"/>
  <c r="AV124"/>
  <c r="AU124"/>
  <c r="AT124"/>
  <c r="AS124"/>
  <c r="AQ124"/>
  <c r="AM124"/>
  <c r="AI124"/>
  <c r="AE124"/>
  <c r="AA124"/>
  <c r="X124"/>
  <c r="AV123"/>
  <c r="AU123"/>
  <c r="AT123"/>
  <c r="AS123"/>
  <c r="AQ123"/>
  <c r="AM123"/>
  <c r="AI123"/>
  <c r="AE123"/>
  <c r="AA123"/>
  <c r="X123"/>
  <c r="AV122"/>
  <c r="AU122"/>
  <c r="AT122"/>
  <c r="AS122"/>
  <c r="AQ122"/>
  <c r="AM122"/>
  <c r="AI122"/>
  <c r="AE122"/>
  <c r="AA122"/>
  <c r="X122"/>
  <c r="AV121"/>
  <c r="AU121"/>
  <c r="AT121"/>
  <c r="AS121"/>
  <c r="AQ121"/>
  <c r="AM121"/>
  <c r="AI121"/>
  <c r="AE121"/>
  <c r="AA121"/>
  <c r="X121"/>
  <c r="AV120"/>
  <c r="AU120"/>
  <c r="AT120"/>
  <c r="AS120"/>
  <c r="AQ120"/>
  <c r="AM120"/>
  <c r="AI120"/>
  <c r="AE120"/>
  <c r="AA120"/>
  <c r="X120"/>
  <c r="AV119"/>
  <c r="AU119"/>
  <c r="AT119"/>
  <c r="AS119"/>
  <c r="AQ119"/>
  <c r="AM119"/>
  <c r="AI119"/>
  <c r="AE119"/>
  <c r="AA119"/>
  <c r="X119"/>
  <c r="AV118"/>
  <c r="AU118"/>
  <c r="AT118"/>
  <c r="AS118"/>
  <c r="AQ118"/>
  <c r="AM118"/>
  <c r="AI118"/>
  <c r="AE118"/>
  <c r="AA118"/>
  <c r="X118"/>
  <c r="AV117"/>
  <c r="AU117"/>
  <c r="AT117"/>
  <c r="AS117"/>
  <c r="AQ117"/>
  <c r="AM117"/>
  <c r="AI117"/>
  <c r="AE117"/>
  <c r="AA117"/>
  <c r="X117"/>
  <c r="W117"/>
  <c r="V117"/>
  <c r="U117"/>
  <c r="O117"/>
  <c r="N117"/>
  <c r="M117"/>
  <c r="L117"/>
  <c r="AU116"/>
  <c r="AT116"/>
  <c r="AS116"/>
  <c r="AM116"/>
  <c r="AI116"/>
  <c r="W116"/>
  <c r="V116"/>
  <c r="U116"/>
  <c r="T116"/>
  <c r="S116"/>
  <c r="R116"/>
  <c r="Q116"/>
  <c r="P116"/>
  <c r="O116"/>
  <c r="N116"/>
  <c r="M116"/>
  <c r="L116"/>
  <c r="AV115"/>
  <c r="AU115"/>
  <c r="AT115"/>
  <c r="AS115"/>
  <c r="AQ115"/>
  <c r="AM115"/>
  <c r="AI115"/>
  <c r="AE115"/>
  <c r="AA115"/>
  <c r="X115"/>
  <c r="AV114"/>
  <c r="AT114"/>
  <c r="AQ114"/>
  <c r="AM114"/>
  <c r="AI114"/>
  <c r="AE114"/>
  <c r="AS114" s="1"/>
  <c r="AU114" s="1"/>
  <c r="AA114"/>
  <c r="X114"/>
  <c r="AV113"/>
  <c r="AU113"/>
  <c r="AT113"/>
  <c r="AS113"/>
  <c r="AQ113"/>
  <c r="AM113"/>
  <c r="AI113"/>
  <c r="AE113"/>
  <c r="AA113"/>
  <c r="X113"/>
  <c r="AV112"/>
  <c r="AU112"/>
  <c r="AT112"/>
  <c r="AS112"/>
  <c r="AQ112"/>
  <c r="AM112"/>
  <c r="AI112"/>
  <c r="AE112"/>
  <c r="AA112"/>
  <c r="X112"/>
  <c r="AV111"/>
  <c r="AT111"/>
  <c r="AQ111"/>
  <c r="AM111"/>
  <c r="AI111"/>
  <c r="AE111"/>
  <c r="AS111" s="1"/>
  <c r="AA111"/>
  <c r="X111"/>
  <c r="AV110"/>
  <c r="AU110"/>
  <c r="AT110"/>
  <c r="AS110"/>
  <c r="AQ110"/>
  <c r="AM110"/>
  <c r="AI110"/>
  <c r="AE110"/>
  <c r="AA110"/>
  <c r="X110"/>
  <c r="AV109"/>
  <c r="AU109"/>
  <c r="AT109"/>
  <c r="AS109"/>
  <c r="AQ109"/>
  <c r="AM109"/>
  <c r="AI109"/>
  <c r="AE109"/>
  <c r="AA109"/>
  <c r="X109"/>
  <c r="AV108"/>
  <c r="AU108"/>
  <c r="AT108"/>
  <c r="AS108"/>
  <c r="AQ108"/>
  <c r="AM108"/>
  <c r="AI108"/>
  <c r="AE108"/>
  <c r="AA108"/>
  <c r="X108"/>
  <c r="AV107"/>
  <c r="AU107"/>
  <c r="AT107"/>
  <c r="AS107"/>
  <c r="AQ107"/>
  <c r="AM107"/>
  <c r="AI107"/>
  <c r="AE107"/>
  <c r="AA107"/>
  <c r="X107"/>
  <c r="AV106"/>
  <c r="AU106"/>
  <c r="AT106"/>
  <c r="AS106"/>
  <c r="AQ106"/>
  <c r="AM106"/>
  <c r="AI106"/>
  <c r="AE106"/>
  <c r="AA106"/>
  <c r="X106"/>
  <c r="AV105"/>
  <c r="AU105"/>
  <c r="AT105"/>
  <c r="AS105"/>
  <c r="AQ105"/>
  <c r="AM105"/>
  <c r="AI105"/>
  <c r="AE105"/>
  <c r="AA105"/>
  <c r="X105"/>
  <c r="V105"/>
  <c r="N105"/>
  <c r="AT104"/>
  <c r="AI104"/>
  <c r="AE104"/>
  <c r="AA104"/>
  <c r="V104"/>
  <c r="T104"/>
  <c r="S104"/>
  <c r="R104"/>
  <c r="Q104"/>
  <c r="P104"/>
  <c r="N104"/>
  <c r="AT103"/>
  <c r="AQ103"/>
  <c r="AM103"/>
  <c r="AI103"/>
  <c r="AE103"/>
  <c r="AA103"/>
  <c r="V103"/>
  <c r="T103"/>
  <c r="S103"/>
  <c r="R103"/>
  <c r="Q103"/>
  <c r="P103"/>
  <c r="N103"/>
  <c r="AV102"/>
  <c r="AU102"/>
  <c r="AT102"/>
  <c r="AS102"/>
  <c r="AQ102"/>
  <c r="AM102"/>
  <c r="AI102"/>
  <c r="AE102"/>
  <c r="AA102"/>
  <c r="X102"/>
  <c r="AV101"/>
  <c r="AU101"/>
  <c r="AT101"/>
  <c r="AS101"/>
  <c r="AQ101"/>
  <c r="AM101"/>
  <c r="AI101"/>
  <c r="AE101"/>
  <c r="AA101"/>
  <c r="X101"/>
  <c r="AV100"/>
  <c r="AU100"/>
  <c r="AT100"/>
  <c r="AS100"/>
  <c r="AQ100"/>
  <c r="AM100"/>
  <c r="AI100"/>
  <c r="AE100"/>
  <c r="AA100"/>
  <c r="X100"/>
  <c r="AV99"/>
  <c r="AU99"/>
  <c r="AT99"/>
  <c r="AS99"/>
  <c r="AQ99"/>
  <c r="AM99"/>
  <c r="AI99"/>
  <c r="AE99"/>
  <c r="AA99"/>
  <c r="X99"/>
  <c r="AV98"/>
  <c r="AU98"/>
  <c r="AT98"/>
  <c r="AS98"/>
  <c r="AQ98"/>
  <c r="AM98"/>
  <c r="AI98"/>
  <c r="AE98"/>
  <c r="AA98"/>
  <c r="X98"/>
  <c r="AV97"/>
  <c r="AU97"/>
  <c r="AT97"/>
  <c r="AS97"/>
  <c r="AQ97"/>
  <c r="AM97"/>
  <c r="AI97"/>
  <c r="AE97"/>
  <c r="AA97"/>
  <c r="X97"/>
  <c r="AV96"/>
  <c r="AU96"/>
  <c r="AT96"/>
  <c r="AS96"/>
  <c r="AQ96"/>
  <c r="AM96"/>
  <c r="AI96"/>
  <c r="AE96"/>
  <c r="AA96"/>
  <c r="X96"/>
  <c r="AV95"/>
  <c r="AU95"/>
  <c r="AT95"/>
  <c r="AS95"/>
  <c r="AQ95"/>
  <c r="AM95"/>
  <c r="AI95"/>
  <c r="AE95"/>
  <c r="AA95"/>
  <c r="X95"/>
  <c r="AV94"/>
  <c r="AU94"/>
  <c r="AT94"/>
  <c r="AS94"/>
  <c r="AQ94"/>
  <c r="AM94"/>
  <c r="AI94"/>
  <c r="AE94"/>
  <c r="AA94"/>
  <c r="X94"/>
  <c r="AV93"/>
  <c r="AU93"/>
  <c r="AT93"/>
  <c r="AS93"/>
  <c r="AQ93"/>
  <c r="AM93"/>
  <c r="AI93"/>
  <c r="AE93"/>
  <c r="AA93"/>
  <c r="X93"/>
  <c r="AV92"/>
  <c r="AU92"/>
  <c r="AT92"/>
  <c r="AS92"/>
  <c r="AQ92"/>
  <c r="AM92"/>
  <c r="AI92"/>
  <c r="AE92"/>
  <c r="AA92"/>
  <c r="X92"/>
  <c r="W92"/>
  <c r="V92"/>
  <c r="U92"/>
  <c r="O92"/>
  <c r="N92"/>
  <c r="M92"/>
  <c r="L92"/>
  <c r="AU91"/>
  <c r="AT91"/>
  <c r="AS91"/>
  <c r="AQ91"/>
  <c r="AM91"/>
  <c r="AI91"/>
  <c r="AE91"/>
  <c r="AA91"/>
  <c r="W91"/>
  <c r="V91"/>
  <c r="U91"/>
  <c r="T91"/>
  <c r="S91"/>
  <c r="R91"/>
  <c r="Q91"/>
  <c r="P91"/>
  <c r="O91"/>
  <c r="N91"/>
  <c r="M91"/>
  <c r="L91"/>
  <c r="AV90"/>
  <c r="AU90"/>
  <c r="AT90"/>
  <c r="AS90"/>
  <c r="AQ90"/>
  <c r="AM90"/>
  <c r="AI90"/>
  <c r="AE90"/>
  <c r="AA90"/>
  <c r="X90"/>
  <c r="AV89"/>
  <c r="AU89"/>
  <c r="AT89"/>
  <c r="AS89"/>
  <c r="AQ89"/>
  <c r="AM89"/>
  <c r="AI89"/>
  <c r="AE89"/>
  <c r="AA89"/>
  <c r="X89"/>
  <c r="AV88"/>
  <c r="AU88"/>
  <c r="AT88"/>
  <c r="AS88"/>
  <c r="AQ88"/>
  <c r="AM88"/>
  <c r="AI88"/>
  <c r="AE88"/>
  <c r="AA88"/>
  <c r="X88"/>
  <c r="AV87"/>
  <c r="AU87"/>
  <c r="AT87"/>
  <c r="AS87"/>
  <c r="AQ87"/>
  <c r="AM87"/>
  <c r="AI87"/>
  <c r="AE87"/>
  <c r="AA87"/>
  <c r="X87"/>
  <c r="AV86"/>
  <c r="AU86"/>
  <c r="AT86"/>
  <c r="AS86"/>
  <c r="AQ86"/>
  <c r="AM86"/>
  <c r="AI86"/>
  <c r="AE86"/>
  <c r="AA86"/>
  <c r="X86"/>
  <c r="AV85"/>
  <c r="AU85"/>
  <c r="AT85"/>
  <c r="AS85"/>
  <c r="AQ85"/>
  <c r="AM85"/>
  <c r="AI85"/>
  <c r="AE85"/>
  <c r="AA85"/>
  <c r="X85"/>
  <c r="AV84"/>
  <c r="AU84"/>
  <c r="AT84"/>
  <c r="AS84"/>
  <c r="AQ84"/>
  <c r="AM84"/>
  <c r="AI84"/>
  <c r="AE84"/>
  <c r="AA84"/>
  <c r="X84"/>
  <c r="AV83"/>
  <c r="AU83"/>
  <c r="AT83"/>
  <c r="AS83"/>
  <c r="AQ83"/>
  <c r="AM83"/>
  <c r="AI83"/>
  <c r="AE83"/>
  <c r="AA83"/>
  <c r="X83"/>
  <c r="AV82"/>
  <c r="AU82"/>
  <c r="AT82"/>
  <c r="AS82"/>
  <c r="AQ82"/>
  <c r="AM82"/>
  <c r="AI82"/>
  <c r="AE82"/>
  <c r="AA82"/>
  <c r="X82"/>
  <c r="AV81"/>
  <c r="AU81"/>
  <c r="AT81"/>
  <c r="AS81"/>
  <c r="AQ81"/>
  <c r="AI81"/>
  <c r="AE81"/>
  <c r="AA81"/>
  <c r="X81"/>
  <c r="AV80"/>
  <c r="AU80"/>
  <c r="AT80"/>
  <c r="AS80"/>
  <c r="AQ80"/>
  <c r="AM80"/>
  <c r="AI80"/>
  <c r="AE80"/>
  <c r="AA80"/>
  <c r="X80"/>
  <c r="W80"/>
  <c r="V80"/>
  <c r="U80"/>
  <c r="O80"/>
  <c r="N80"/>
  <c r="M80"/>
  <c r="L80"/>
  <c r="AU79"/>
  <c r="AT79"/>
  <c r="AS79"/>
  <c r="AQ79"/>
  <c r="AM79"/>
  <c r="AI79"/>
  <c r="AE79"/>
  <c r="AA79"/>
  <c r="W79"/>
  <c r="V79"/>
  <c r="U79"/>
  <c r="T79"/>
  <c r="S79"/>
  <c r="R79"/>
  <c r="Q79"/>
  <c r="P79"/>
  <c r="O79"/>
  <c r="N79"/>
  <c r="M79"/>
  <c r="L79"/>
  <c r="AV78"/>
  <c r="AU78"/>
  <c r="AT78"/>
  <c r="AS78"/>
  <c r="AQ78"/>
  <c r="AM78"/>
  <c r="AI78"/>
  <c r="AE78"/>
  <c r="X78"/>
  <c r="AV77"/>
  <c r="AU77"/>
  <c r="AT77"/>
  <c r="AS77"/>
  <c r="AQ77"/>
  <c r="AM77"/>
  <c r="AI77"/>
  <c r="AE77"/>
  <c r="X77"/>
  <c r="AV76"/>
  <c r="AT76"/>
  <c r="AQ76"/>
  <c r="AM76"/>
  <c r="AI76"/>
  <c r="AE76"/>
  <c r="AA76"/>
  <c r="X76"/>
  <c r="AV75"/>
  <c r="AU75"/>
  <c r="AT75"/>
  <c r="AS75"/>
  <c r="AQ75"/>
  <c r="AM75"/>
  <c r="AI75"/>
  <c r="AE75"/>
  <c r="AA75"/>
  <c r="X75"/>
  <c r="AV74"/>
  <c r="AT74"/>
  <c r="AQ74"/>
  <c r="AM74"/>
  <c r="AI74"/>
  <c r="AS74" s="1"/>
  <c r="AU74" s="1"/>
  <c r="AE74"/>
  <c r="AA74"/>
  <c r="X74"/>
  <c r="AV73"/>
  <c r="AU73"/>
  <c r="AT73"/>
  <c r="AS73"/>
  <c r="AQ73"/>
  <c r="AM73"/>
  <c r="AI73"/>
  <c r="AE73"/>
  <c r="AA73"/>
  <c r="X73"/>
  <c r="AV72"/>
  <c r="AU72"/>
  <c r="AT72"/>
  <c r="AS72"/>
  <c r="AQ72"/>
  <c r="AM72"/>
  <c r="AI72"/>
  <c r="AE72"/>
  <c r="AA72"/>
  <c r="X72"/>
  <c r="AV71"/>
  <c r="AU71"/>
  <c r="AT71"/>
  <c r="AS71"/>
  <c r="AQ71"/>
  <c r="AM71"/>
  <c r="AI71"/>
  <c r="AE71"/>
  <c r="AA71"/>
  <c r="X71"/>
  <c r="AV70"/>
  <c r="AU70"/>
  <c r="AT70"/>
  <c r="AS70"/>
  <c r="AQ70"/>
  <c r="AM70"/>
  <c r="AI70"/>
  <c r="AE70"/>
  <c r="AA70"/>
  <c r="X70"/>
  <c r="AV69"/>
  <c r="AU69"/>
  <c r="AT69"/>
  <c r="AS69"/>
  <c r="AQ69"/>
  <c r="AM69"/>
  <c r="AI69"/>
  <c r="AE69"/>
  <c r="AA69"/>
  <c r="X69"/>
  <c r="AV68"/>
  <c r="AT68"/>
  <c r="V68" s="1"/>
  <c r="V67" s="1"/>
  <c r="V66" s="1"/>
  <c r="AQ68"/>
  <c r="AM68"/>
  <c r="AI68"/>
  <c r="AI67" s="1"/>
  <c r="AI66" s="1"/>
  <c r="AI23" s="1"/>
  <c r="AI7" s="1"/>
  <c r="AE68"/>
  <c r="AE67" s="1"/>
  <c r="AE66" s="1"/>
  <c r="AE23" s="1"/>
  <c r="AE7" s="1"/>
  <c r="AA68"/>
  <c r="X68"/>
  <c r="AT67"/>
  <c r="N68" s="1"/>
  <c r="N67" s="1"/>
  <c r="N66" s="1"/>
  <c r="AQ67"/>
  <c r="AQ66" s="1"/>
  <c r="AM67"/>
  <c r="AM66" s="1"/>
  <c r="AM23" s="1"/>
  <c r="AM7" s="1"/>
  <c r="AA67"/>
  <c r="Z67"/>
  <c r="Y67"/>
  <c r="R67"/>
  <c r="AA66"/>
  <c r="Z66"/>
  <c r="Y66"/>
  <c r="T66"/>
  <c r="S66"/>
  <c r="R66"/>
  <c r="Q66"/>
  <c r="P66"/>
  <c r="AV65"/>
  <c r="AU65"/>
  <c r="AT65"/>
  <c r="AS65"/>
  <c r="AQ65"/>
  <c r="AM65"/>
  <c r="AI65"/>
  <c r="AE65"/>
  <c r="AA65"/>
  <c r="X65"/>
  <c r="AV64"/>
  <c r="AU64"/>
  <c r="AT64"/>
  <c r="AS64"/>
  <c r="AQ64"/>
  <c r="AM64"/>
  <c r="AI64"/>
  <c r="AE64"/>
  <c r="AA64"/>
  <c r="X64"/>
  <c r="AV63"/>
  <c r="AU63"/>
  <c r="AT63"/>
  <c r="AS63"/>
  <c r="AQ63"/>
  <c r="AM63"/>
  <c r="AI63"/>
  <c r="AE63"/>
  <c r="AA63"/>
  <c r="X63"/>
  <c r="AV62"/>
  <c r="AU62"/>
  <c r="AT62"/>
  <c r="AS62"/>
  <c r="AQ62"/>
  <c r="AM62"/>
  <c r="AI62"/>
  <c r="AE62"/>
  <c r="AA62"/>
  <c r="X62"/>
  <c r="AV61"/>
  <c r="AU61"/>
  <c r="AT61"/>
  <c r="AS61"/>
  <c r="AQ61"/>
  <c r="AM61"/>
  <c r="AI61"/>
  <c r="AE61"/>
  <c r="AA61"/>
  <c r="X61"/>
  <c r="AV60"/>
  <c r="AU60"/>
  <c r="AT60"/>
  <c r="AS60"/>
  <c r="AQ60"/>
  <c r="AM60"/>
  <c r="AI60"/>
  <c r="AE60"/>
  <c r="AA60"/>
  <c r="X60"/>
  <c r="AV59"/>
  <c r="AU59"/>
  <c r="AT59"/>
  <c r="AS59"/>
  <c r="AQ59"/>
  <c r="AM59"/>
  <c r="AI59"/>
  <c r="AE59"/>
  <c r="AA59"/>
  <c r="X59"/>
  <c r="AV58"/>
  <c r="AU58"/>
  <c r="AT58"/>
  <c r="AS58"/>
  <c r="AQ58"/>
  <c r="AM58"/>
  <c r="AI58"/>
  <c r="AE58"/>
  <c r="AA58"/>
  <c r="X58"/>
  <c r="AV57"/>
  <c r="AU57"/>
  <c r="AT57"/>
  <c r="AS57"/>
  <c r="AQ57"/>
  <c r="AM57"/>
  <c r="AI57"/>
  <c r="AE57"/>
  <c r="AA57"/>
  <c r="X57"/>
  <c r="AV56"/>
  <c r="AU56"/>
  <c r="AT56"/>
  <c r="AS56"/>
  <c r="AQ56"/>
  <c r="AM56"/>
  <c r="AI56"/>
  <c r="AE56"/>
  <c r="AA56"/>
  <c r="X56"/>
  <c r="AV55"/>
  <c r="AU55"/>
  <c r="AT55"/>
  <c r="AS55"/>
  <c r="AQ55"/>
  <c r="AM55"/>
  <c r="AI55"/>
  <c r="AE55"/>
  <c r="AA55"/>
  <c r="X55"/>
  <c r="W55"/>
  <c r="V55"/>
  <c r="U55"/>
  <c r="O55"/>
  <c r="N55"/>
  <c r="M55"/>
  <c r="L55"/>
  <c r="AU54"/>
  <c r="AT54"/>
  <c r="AS54"/>
  <c r="AQ54"/>
  <c r="AM54"/>
  <c r="AI54"/>
  <c r="AE54"/>
  <c r="AA54"/>
  <c r="Z54"/>
  <c r="Y54"/>
  <c r="W54"/>
  <c r="V54"/>
  <c r="U54"/>
  <c r="T54"/>
  <c r="S54"/>
  <c r="R54"/>
  <c r="Q54"/>
  <c r="P54"/>
  <c r="O54"/>
  <c r="N54"/>
  <c r="M54"/>
  <c r="L54"/>
  <c r="AV53"/>
  <c r="AU53"/>
  <c r="AT53"/>
  <c r="AS53"/>
  <c r="AQ53"/>
  <c r="AM53"/>
  <c r="AI53"/>
  <c r="AE53"/>
  <c r="X53"/>
  <c r="AV52"/>
  <c r="AU52"/>
  <c r="AT52"/>
  <c r="AS52"/>
  <c r="AQ52"/>
  <c r="AM52"/>
  <c r="AI52"/>
  <c r="AE52"/>
  <c r="AA52"/>
  <c r="X52"/>
  <c r="AV51"/>
  <c r="AU51"/>
  <c r="AT51"/>
  <c r="AS51"/>
  <c r="AA51"/>
  <c r="X51"/>
  <c r="AV50"/>
  <c r="AU50"/>
  <c r="AT50"/>
  <c r="AS50"/>
  <c r="AQ50"/>
  <c r="AM50"/>
  <c r="AI50"/>
  <c r="AE50"/>
  <c r="AA50"/>
  <c r="X50"/>
  <c r="AV49"/>
  <c r="AU49"/>
  <c r="AT49"/>
  <c r="AS49"/>
  <c r="AQ49"/>
  <c r="AI49"/>
  <c r="AA49"/>
  <c r="X49"/>
  <c r="AV48"/>
  <c r="AU48"/>
  <c r="AT48"/>
  <c r="AS48"/>
  <c r="AQ48"/>
  <c r="AI48"/>
  <c r="AA48"/>
  <c r="X48"/>
  <c r="AV47"/>
  <c r="AU47"/>
  <c r="AT47"/>
  <c r="AS47"/>
  <c r="AA47"/>
  <c r="X47"/>
  <c r="AV46"/>
  <c r="AU46"/>
  <c r="AT46"/>
  <c r="AS46"/>
  <c r="AQ46"/>
  <c r="AI46"/>
  <c r="AA46"/>
  <c r="X46"/>
  <c r="AV45"/>
  <c r="AU45"/>
  <c r="AT45"/>
  <c r="AS45"/>
  <c r="AQ45"/>
  <c r="AI45"/>
  <c r="X45"/>
  <c r="AV44"/>
  <c r="AU44"/>
  <c r="AT44"/>
  <c r="AS44"/>
  <c r="AQ44"/>
  <c r="AI44"/>
  <c r="AE44"/>
  <c r="AA44"/>
  <c r="Y44"/>
  <c r="X44"/>
  <c r="AV43"/>
  <c r="AU43"/>
  <c r="AT43"/>
  <c r="AS43"/>
  <c r="AQ43"/>
  <c r="AM43"/>
  <c r="AI43"/>
  <c r="AE43"/>
  <c r="AA43"/>
  <c r="X43"/>
  <c r="W43"/>
  <c r="V43"/>
  <c r="U43"/>
  <c r="O43"/>
  <c r="N43"/>
  <c r="M43"/>
  <c r="L43"/>
  <c r="AU42"/>
  <c r="AT42"/>
  <c r="AS42"/>
  <c r="AQ42"/>
  <c r="AM42"/>
  <c r="AI42"/>
  <c r="AE42"/>
  <c r="AA42"/>
  <c r="Z42"/>
  <c r="Y42"/>
  <c r="W42"/>
  <c r="V42"/>
  <c r="U42"/>
  <c r="T42"/>
  <c r="S42"/>
  <c r="R42"/>
  <c r="Q42"/>
  <c r="P42"/>
  <c r="O42"/>
  <c r="N42"/>
  <c r="M42"/>
  <c r="L42"/>
  <c r="AV41"/>
  <c r="AU41"/>
  <c r="AT41"/>
  <c r="AS41"/>
  <c r="AQ41"/>
  <c r="AM41"/>
  <c r="AI41"/>
  <c r="AE41"/>
  <c r="AA41"/>
  <c r="X41"/>
  <c r="AV40"/>
  <c r="AU40"/>
  <c r="AT40"/>
  <c r="AS40"/>
  <c r="AQ40"/>
  <c r="AM40"/>
  <c r="AI40"/>
  <c r="AE40"/>
  <c r="AA40"/>
  <c r="X40"/>
  <c r="AV39"/>
  <c r="AT39"/>
  <c r="AQ39"/>
  <c r="AM39"/>
  <c r="AI39"/>
  <c r="AE39"/>
  <c r="AA39"/>
  <c r="AS39" s="1"/>
  <c r="AU39" s="1"/>
  <c r="X39"/>
  <c r="AV38"/>
  <c r="AU38"/>
  <c r="AT38"/>
  <c r="AS38"/>
  <c r="AQ38"/>
  <c r="AM38"/>
  <c r="AI38"/>
  <c r="AE38"/>
  <c r="AA38"/>
  <c r="X38"/>
  <c r="AV37"/>
  <c r="AU37"/>
  <c r="AT37"/>
  <c r="AS37"/>
  <c r="AQ37"/>
  <c r="AM37"/>
  <c r="AI37"/>
  <c r="AE37"/>
  <c r="AA37"/>
  <c r="X37"/>
  <c r="AV36"/>
  <c r="AU36"/>
  <c r="AT36"/>
  <c r="AS36"/>
  <c r="AQ36"/>
  <c r="AM36"/>
  <c r="AI36"/>
  <c r="AE36"/>
  <c r="AA36"/>
  <c r="X36"/>
  <c r="AV35"/>
  <c r="AU35"/>
  <c r="AT35"/>
  <c r="AS35"/>
  <c r="AQ35"/>
  <c r="AM35"/>
  <c r="AI35"/>
  <c r="AE35"/>
  <c r="AA35"/>
  <c r="X35"/>
  <c r="AV34"/>
  <c r="AU34"/>
  <c r="AT34"/>
  <c r="AS34"/>
  <c r="AQ34"/>
  <c r="AM34"/>
  <c r="AI34"/>
  <c r="AE34"/>
  <c r="AA34"/>
  <c r="X34"/>
  <c r="AV33"/>
  <c r="AU33"/>
  <c r="AT33"/>
  <c r="AS33"/>
  <c r="AQ33"/>
  <c r="AM33"/>
  <c r="AI33"/>
  <c r="AE33"/>
  <c r="AA33"/>
  <c r="X33"/>
  <c r="AV32"/>
  <c r="AU32"/>
  <c r="AT32"/>
  <c r="AS32"/>
  <c r="AQ32"/>
  <c r="AM32"/>
  <c r="AI32"/>
  <c r="AE32"/>
  <c r="AA32"/>
  <c r="X32"/>
  <c r="AV31"/>
  <c r="AT31"/>
  <c r="AQ31"/>
  <c r="AM31"/>
  <c r="AI31"/>
  <c r="AE31"/>
  <c r="AA31"/>
  <c r="AS31" s="1"/>
  <c r="AU31" s="1"/>
  <c r="X31"/>
  <c r="AV30"/>
  <c r="AT30"/>
  <c r="AQ30"/>
  <c r="AM30"/>
  <c r="AI30"/>
  <c r="AE30"/>
  <c r="AA30"/>
  <c r="X30"/>
  <c r="V30"/>
  <c r="U30"/>
  <c r="U29" s="1"/>
  <c r="AV29"/>
  <c r="AT29"/>
  <c r="N30" s="1"/>
  <c r="N29" s="1"/>
  <c r="N24" s="1"/>
  <c r="AQ29"/>
  <c r="AM29"/>
  <c r="AI29"/>
  <c r="AE29"/>
  <c r="Z29"/>
  <c r="Y29"/>
  <c r="Y24" s="1"/>
  <c r="Y23" s="1"/>
  <c r="X29"/>
  <c r="V29"/>
  <c r="R29"/>
  <c r="AV28"/>
  <c r="AU28"/>
  <c r="AT28"/>
  <c r="AS28"/>
  <c r="AQ28"/>
  <c r="AM28"/>
  <c r="AI28"/>
  <c r="AE28"/>
  <c r="AA28"/>
  <c r="X28"/>
  <c r="W28"/>
  <c r="V28"/>
  <c r="U28"/>
  <c r="O28"/>
  <c r="N28"/>
  <c r="M28"/>
  <c r="L28"/>
  <c r="AV27"/>
  <c r="AU27"/>
  <c r="AT27"/>
  <c r="AS27"/>
  <c r="AQ27"/>
  <c r="AM27"/>
  <c r="AI27"/>
  <c r="AE27"/>
  <c r="AA27"/>
  <c r="X27"/>
  <c r="W27"/>
  <c r="V27"/>
  <c r="U27"/>
  <c r="O27"/>
  <c r="N27"/>
  <c r="M27"/>
  <c r="L27"/>
  <c r="AA26"/>
  <c r="W26"/>
  <c r="V26"/>
  <c r="U26"/>
  <c r="T26"/>
  <c r="S26"/>
  <c r="R26"/>
  <c r="Q26"/>
  <c r="P26"/>
  <c r="O26"/>
  <c r="AV25"/>
  <c r="AT25"/>
  <c r="AS25"/>
  <c r="AU25" s="1"/>
  <c r="AM25"/>
  <c r="AI25"/>
  <c r="AE25"/>
  <c r="AA25"/>
  <c r="X25"/>
  <c r="V25"/>
  <c r="N25"/>
  <c r="AT24"/>
  <c r="AT23" s="1"/>
  <c r="AT7" s="1"/>
  <c r="AQ24"/>
  <c r="AM24"/>
  <c r="AI24"/>
  <c r="AE24"/>
  <c r="Z24"/>
  <c r="V24"/>
  <c r="T24"/>
  <c r="S24"/>
  <c r="R24"/>
  <c r="Q24"/>
  <c r="P24"/>
  <c r="Z23"/>
  <c r="T23"/>
  <c r="S23"/>
  <c r="R23"/>
  <c r="Q23"/>
  <c r="P23"/>
  <c r="AV22"/>
  <c r="AU22"/>
  <c r="AT22"/>
  <c r="AS22"/>
  <c r="AQ22"/>
  <c r="AM22"/>
  <c r="AI22"/>
  <c r="AE22"/>
  <c r="AA22"/>
  <c r="X22"/>
  <c r="W22"/>
  <c r="V22"/>
  <c r="U22"/>
  <c r="R22"/>
  <c r="Q22"/>
  <c r="O22"/>
  <c r="N22"/>
  <c r="M22"/>
  <c r="L22"/>
  <c r="AV21"/>
  <c r="AU21"/>
  <c r="AT21"/>
  <c r="AS21"/>
  <c r="AQ21"/>
  <c r="AM21"/>
  <c r="AI21"/>
  <c r="AE21"/>
  <c r="AA21"/>
  <c r="X21"/>
  <c r="W21"/>
  <c r="V21"/>
  <c r="U21"/>
  <c r="R21"/>
  <c r="P225" i="72" s="1"/>
  <c r="P224" s="1"/>
  <c r="P223" s="1"/>
  <c r="Q21" i="47"/>
  <c r="O225" i="72" s="1"/>
  <c r="O21" i="47"/>
  <c r="N21"/>
  <c r="M21"/>
  <c r="L21"/>
  <c r="AV20"/>
  <c r="AU20"/>
  <c r="AT20"/>
  <c r="AS20"/>
  <c r="AQ20"/>
  <c r="AM20"/>
  <c r="AI20"/>
  <c r="AE20"/>
  <c r="AA20"/>
  <c r="X20"/>
  <c r="W20"/>
  <c r="V20"/>
  <c r="U20"/>
  <c r="R20"/>
  <c r="Q20"/>
  <c r="O20"/>
  <c r="N20"/>
  <c r="M20"/>
  <c r="L20"/>
  <c r="AV19"/>
  <c r="AU19"/>
  <c r="AT19"/>
  <c r="AS19"/>
  <c r="AQ19"/>
  <c r="AM19"/>
  <c r="AI19"/>
  <c r="AE19"/>
  <c r="AA19"/>
  <c r="X19"/>
  <c r="W19"/>
  <c r="V19"/>
  <c r="U19"/>
  <c r="R19"/>
  <c r="Q19"/>
  <c r="O19"/>
  <c r="N19"/>
  <c r="M19"/>
  <c r="L19"/>
  <c r="AV18"/>
  <c r="AU18"/>
  <c r="AT18"/>
  <c r="AS18"/>
  <c r="AQ18"/>
  <c r="AM18"/>
  <c r="AI18"/>
  <c r="AE18"/>
  <c r="AA18"/>
  <c r="X18"/>
  <c r="W18"/>
  <c r="V18"/>
  <c r="U18"/>
  <c r="R18"/>
  <c r="Q18"/>
  <c r="O18"/>
  <c r="N18"/>
  <c r="M18"/>
  <c r="L18"/>
  <c r="AU17"/>
  <c r="AT17"/>
  <c r="AS17"/>
  <c r="AQ17"/>
  <c r="AM17"/>
  <c r="AI17"/>
  <c r="AE17"/>
  <c r="AA17"/>
  <c r="W17"/>
  <c r="V17"/>
  <c r="U17"/>
  <c r="T17"/>
  <c r="S17"/>
  <c r="R17"/>
  <c r="L55" i="1" s="1"/>
  <c r="K55" s="1"/>
  <c r="Q17" i="47"/>
  <c r="P17"/>
  <c r="O17"/>
  <c r="AV16"/>
  <c r="AU16"/>
  <c r="AT16"/>
  <c r="AS16"/>
  <c r="AQ16"/>
  <c r="AM16"/>
  <c r="AI16"/>
  <c r="AE16"/>
  <c r="AA16"/>
  <c r="X16"/>
  <c r="X393" i="38" s="1"/>
  <c r="W16" i="47"/>
  <c r="V16"/>
  <c r="U16"/>
  <c r="R16"/>
  <c r="Q16"/>
  <c r="Q13" s="1"/>
  <c r="Q7" s="1"/>
  <c r="O16"/>
  <c r="N16"/>
  <c r="M16"/>
  <c r="L16"/>
  <c r="AV15"/>
  <c r="AU15"/>
  <c r="AT15"/>
  <c r="AS15"/>
  <c r="AQ15"/>
  <c r="AM15"/>
  <c r="AI15"/>
  <c r="AE15"/>
  <c r="AA15"/>
  <c r="X15"/>
  <c r="W15"/>
  <c r="V15"/>
  <c r="U15"/>
  <c r="R15"/>
  <c r="R13" s="1"/>
  <c r="Q15"/>
  <c r="O15"/>
  <c r="N15"/>
  <c r="M15"/>
  <c r="L15"/>
  <c r="AV14"/>
  <c r="AU14"/>
  <c r="AT14"/>
  <c r="AS14"/>
  <c r="AQ14"/>
  <c r="AM14"/>
  <c r="AI14"/>
  <c r="AE14"/>
  <c r="AA14"/>
  <c r="X14"/>
  <c r="W14"/>
  <c r="V14"/>
  <c r="U14"/>
  <c r="R14"/>
  <c r="Q14"/>
  <c r="O14"/>
  <c r="N14"/>
  <c r="M14"/>
  <c r="L14"/>
  <c r="AU13"/>
  <c r="AT13"/>
  <c r="AS13"/>
  <c r="AQ13"/>
  <c r="AM13"/>
  <c r="AI13"/>
  <c r="AE13"/>
  <c r="AA13"/>
  <c r="W13"/>
  <c r="V13"/>
  <c r="U13"/>
  <c r="T13"/>
  <c r="S13"/>
  <c r="P13"/>
  <c r="O13"/>
  <c r="AV12"/>
  <c r="AU12"/>
  <c r="AT12"/>
  <c r="AS12"/>
  <c r="AQ12"/>
  <c r="AM12"/>
  <c r="AI12"/>
  <c r="AE12"/>
  <c r="AA12"/>
  <c r="X12"/>
  <c r="W12"/>
  <c r="V12"/>
  <c r="U12"/>
  <c r="N12"/>
  <c r="L12"/>
  <c r="AV11"/>
  <c r="AU11"/>
  <c r="AT11"/>
  <c r="AS11"/>
  <c r="AQ11"/>
  <c r="AM11"/>
  <c r="AI11"/>
  <c r="AE11"/>
  <c r="AA11"/>
  <c r="X11"/>
  <c r="W11"/>
  <c r="V11"/>
  <c r="U11"/>
  <c r="N11"/>
  <c r="L11"/>
  <c r="AV10"/>
  <c r="AU10"/>
  <c r="AT10"/>
  <c r="AS10"/>
  <c r="AQ10"/>
  <c r="AM10"/>
  <c r="AI10"/>
  <c r="AE10"/>
  <c r="AA10"/>
  <c r="X10"/>
  <c r="W10"/>
  <c r="V10"/>
  <c r="U10"/>
  <c r="N10"/>
  <c r="L10"/>
  <c r="AV9"/>
  <c r="AU9"/>
  <c r="AT9"/>
  <c r="AS9"/>
  <c r="AQ9"/>
  <c r="AM9"/>
  <c r="AI9"/>
  <c r="AE9"/>
  <c r="AA9"/>
  <c r="X9"/>
  <c r="W9"/>
  <c r="V9"/>
  <c r="U9"/>
  <c r="N9"/>
  <c r="L9"/>
  <c r="AU8"/>
  <c r="AT8"/>
  <c r="AS8"/>
  <c r="AQ8"/>
  <c r="AM8"/>
  <c r="AI8"/>
  <c r="AE8"/>
  <c r="AA8"/>
  <c r="W8"/>
  <c r="V8"/>
  <c r="U8"/>
  <c r="T8"/>
  <c r="S8"/>
  <c r="R8"/>
  <c r="Q8"/>
  <c r="P8"/>
  <c r="T7"/>
  <c r="S7"/>
  <c r="P7"/>
  <c r="AI4"/>
  <c r="AF4"/>
  <c r="L4"/>
  <c r="B4"/>
  <c r="BE3"/>
  <c r="BD3"/>
  <c r="BC3"/>
  <c r="AI3"/>
  <c r="AF3"/>
  <c r="AH34" i="76" s="1"/>
  <c r="AG34" s="1"/>
  <c r="AD3" i="47"/>
  <c r="B3"/>
  <c r="B2"/>
  <c r="A2"/>
  <c r="AV53" i="11"/>
  <c r="AU53"/>
  <c r="AT53"/>
  <c r="AS53"/>
  <c r="AQ53"/>
  <c r="AM53"/>
  <c r="AI53"/>
  <c r="AE53"/>
  <c r="AA53"/>
  <c r="X53"/>
  <c r="W53"/>
  <c r="V53"/>
  <c r="U53"/>
  <c r="Q53"/>
  <c r="P53"/>
  <c r="O53"/>
  <c r="N53"/>
  <c r="M53"/>
  <c r="AV52"/>
  <c r="AU52"/>
  <c r="AT52"/>
  <c r="AS52"/>
  <c r="AQ52"/>
  <c r="AM52"/>
  <c r="AI52"/>
  <c r="AE52"/>
  <c r="AA52"/>
  <c r="X52"/>
  <c r="W52"/>
  <c r="V52"/>
  <c r="U52"/>
  <c r="S52"/>
  <c r="R52"/>
  <c r="Q52"/>
  <c r="P23" i="53" s="1"/>
  <c r="P52" i="11"/>
  <c r="O52"/>
  <c r="N52"/>
  <c r="M52"/>
  <c r="AV51"/>
  <c r="AU51"/>
  <c r="AT51"/>
  <c r="AS51"/>
  <c r="AQ51"/>
  <c r="AM51"/>
  <c r="AI51"/>
  <c r="AE51"/>
  <c r="AA51"/>
  <c r="X51"/>
  <c r="W51"/>
  <c r="V51"/>
  <c r="U51"/>
  <c r="S51"/>
  <c r="R51"/>
  <c r="Q51"/>
  <c r="P51"/>
  <c r="O51"/>
  <c r="N51"/>
  <c r="M51"/>
  <c r="AV50"/>
  <c r="AU50"/>
  <c r="AT50"/>
  <c r="AS50"/>
  <c r="AQ50"/>
  <c r="AM50"/>
  <c r="AI50"/>
  <c r="AE50"/>
  <c r="AA50"/>
  <c r="X50"/>
  <c r="W50"/>
  <c r="V50"/>
  <c r="U50"/>
  <c r="S50"/>
  <c r="R50"/>
  <c r="Q50"/>
  <c r="P50"/>
  <c r="O50"/>
  <c r="N50"/>
  <c r="M50"/>
  <c r="AV49"/>
  <c r="AU49"/>
  <c r="AT49"/>
  <c r="AS49"/>
  <c r="AQ49"/>
  <c r="AM49"/>
  <c r="AI49"/>
  <c r="AE49"/>
  <c r="AA49"/>
  <c r="X49"/>
  <c r="W49"/>
  <c r="V49"/>
  <c r="U49"/>
  <c r="S49"/>
  <c r="R49"/>
  <c r="Q49"/>
  <c r="P49"/>
  <c r="O49"/>
  <c r="N49"/>
  <c r="M49"/>
  <c r="AV48"/>
  <c r="AU48"/>
  <c r="AT48"/>
  <c r="AS48"/>
  <c r="AQ48"/>
  <c r="AM48"/>
  <c r="AI48"/>
  <c r="AE48"/>
  <c r="AA48"/>
  <c r="X48"/>
  <c r="W48"/>
  <c r="V48"/>
  <c r="U48"/>
  <c r="S48"/>
  <c r="R48"/>
  <c r="Q48"/>
  <c r="P48"/>
  <c r="O48"/>
  <c r="N48"/>
  <c r="M48"/>
  <c r="AV47"/>
  <c r="AU47"/>
  <c r="AT47"/>
  <c r="AS47"/>
  <c r="AQ47"/>
  <c r="AM47"/>
  <c r="AI47"/>
  <c r="AE47"/>
  <c r="AA47"/>
  <c r="X47"/>
  <c r="W47"/>
  <c r="V47"/>
  <c r="U47"/>
  <c r="S47"/>
  <c r="Q47"/>
  <c r="P47"/>
  <c r="O47"/>
  <c r="M47"/>
  <c r="AV46"/>
  <c r="AU46"/>
  <c r="AT46"/>
  <c r="AS46"/>
  <c r="AQ46"/>
  <c r="AM46"/>
  <c r="AI46"/>
  <c r="AE46"/>
  <c r="AA46"/>
  <c r="X46"/>
  <c r="W46"/>
  <c r="V46"/>
  <c r="U46"/>
  <c r="S46"/>
  <c r="R46"/>
  <c r="Q46"/>
  <c r="P46"/>
  <c r="O46"/>
  <c r="N46"/>
  <c r="M46"/>
  <c r="AV45"/>
  <c r="AU45"/>
  <c r="AT45"/>
  <c r="AS45"/>
  <c r="AQ45"/>
  <c r="AM45"/>
  <c r="AI45"/>
  <c r="AE45"/>
  <c r="AA45"/>
  <c r="X45"/>
  <c r="W45"/>
  <c r="V45"/>
  <c r="U45"/>
  <c r="S45"/>
  <c r="R45"/>
  <c r="Q45"/>
  <c r="P45"/>
  <c r="O45"/>
  <c r="N45"/>
  <c r="M45"/>
  <c r="AV44"/>
  <c r="AU44"/>
  <c r="AT44"/>
  <c r="AS44"/>
  <c r="AQ44"/>
  <c r="AM44"/>
  <c r="AI44"/>
  <c r="AE44"/>
  <c r="AA44"/>
  <c r="X44"/>
  <c r="W44"/>
  <c r="V44"/>
  <c r="U44"/>
  <c r="AV43"/>
  <c r="AU43"/>
  <c r="AT43"/>
  <c r="AS43"/>
  <c r="AQ43"/>
  <c r="AM43"/>
  <c r="AI43"/>
  <c r="AE43"/>
  <c r="AA43"/>
  <c r="X43"/>
  <c r="W43"/>
  <c r="V43"/>
  <c r="U43"/>
  <c r="AV42"/>
  <c r="AU42"/>
  <c r="AT42"/>
  <c r="AS42"/>
  <c r="AQ42"/>
  <c r="AM42"/>
  <c r="AI42"/>
  <c r="AE42"/>
  <c r="AA42"/>
  <c r="X42"/>
  <c r="W42"/>
  <c r="V42"/>
  <c r="U42"/>
  <c r="S42"/>
  <c r="R42"/>
  <c r="Q42"/>
  <c r="P42"/>
  <c r="O42"/>
  <c r="N42"/>
  <c r="M42"/>
  <c r="AV41"/>
  <c r="AU41"/>
  <c r="AT41"/>
  <c r="AS41"/>
  <c r="AQ41"/>
  <c r="AM41"/>
  <c r="AI41"/>
  <c r="AE41"/>
  <c r="AA41"/>
  <c r="X41"/>
  <c r="W41"/>
  <c r="V41"/>
  <c r="U41"/>
  <c r="S41"/>
  <c r="R41"/>
  <c r="Q41"/>
  <c r="P41"/>
  <c r="O41"/>
  <c r="N41"/>
  <c r="M41"/>
  <c r="AV40"/>
  <c r="AU40"/>
  <c r="AT40"/>
  <c r="AS40"/>
  <c r="AQ40"/>
  <c r="AM40"/>
  <c r="AI40"/>
  <c r="AE40"/>
  <c r="AA40"/>
  <c r="X40"/>
  <c r="W40"/>
  <c r="V40"/>
  <c r="U40"/>
  <c r="S40"/>
  <c r="R40"/>
  <c r="Q40"/>
  <c r="P40"/>
  <c r="O40"/>
  <c r="N40"/>
  <c r="M40"/>
  <c r="AV39"/>
  <c r="AU39"/>
  <c r="AT39"/>
  <c r="AS39"/>
  <c r="AQ39"/>
  <c r="AM39"/>
  <c r="AI39"/>
  <c r="AE39"/>
  <c r="AA39"/>
  <c r="X39"/>
  <c r="W39"/>
  <c r="V39"/>
  <c r="U39"/>
  <c r="S39"/>
  <c r="S37" s="1"/>
  <c r="R39"/>
  <c r="Q39"/>
  <c r="P39"/>
  <c r="O39"/>
  <c r="N39"/>
  <c r="M39"/>
  <c r="AV38"/>
  <c r="AU38"/>
  <c r="AT38"/>
  <c r="AS38"/>
  <c r="AQ38"/>
  <c r="AM38"/>
  <c r="AI38"/>
  <c r="AE38"/>
  <c r="AA38"/>
  <c r="X38"/>
  <c r="W38"/>
  <c r="V38"/>
  <c r="U38"/>
  <c r="S38"/>
  <c r="R38"/>
  <c r="Q38"/>
  <c r="P38"/>
  <c r="O38"/>
  <c r="N38"/>
  <c r="M38"/>
  <c r="AV37"/>
  <c r="AU37"/>
  <c r="AT37"/>
  <c r="AS37"/>
  <c r="AQ37"/>
  <c r="AM37"/>
  <c r="AI37"/>
  <c r="AE37"/>
  <c r="AA37"/>
  <c r="X37"/>
  <c r="W37"/>
  <c r="V37"/>
  <c r="U37"/>
  <c r="Q37"/>
  <c r="P37"/>
  <c r="O37"/>
  <c r="M37"/>
  <c r="AV36"/>
  <c r="AU36"/>
  <c r="AT36"/>
  <c r="AS36"/>
  <c r="AQ36"/>
  <c r="AM36"/>
  <c r="AI36"/>
  <c r="AE36"/>
  <c r="AA36"/>
  <c r="X36"/>
  <c r="W36"/>
  <c r="V36"/>
  <c r="U36"/>
  <c r="S36"/>
  <c r="R36"/>
  <c r="Q36"/>
  <c r="P36"/>
  <c r="O36"/>
  <c r="N36"/>
  <c r="M36"/>
  <c r="AV35"/>
  <c r="AU35"/>
  <c r="AT35"/>
  <c r="AS35"/>
  <c r="AQ35"/>
  <c r="AM35"/>
  <c r="AI35"/>
  <c r="AE35"/>
  <c r="AA35"/>
  <c r="X35"/>
  <c r="W35"/>
  <c r="V35"/>
  <c r="U35"/>
  <c r="S35"/>
  <c r="S34" s="1"/>
  <c r="R35"/>
  <c r="Q35"/>
  <c r="P35"/>
  <c r="O35"/>
  <c r="N35"/>
  <c r="M35"/>
  <c r="AS34"/>
  <c r="AQ34"/>
  <c r="AM34"/>
  <c r="AI34"/>
  <c r="AE34"/>
  <c r="AA34"/>
  <c r="W34"/>
  <c r="P34"/>
  <c r="AV33"/>
  <c r="AU33"/>
  <c r="AT33"/>
  <c r="AS33"/>
  <c r="AQ33"/>
  <c r="AM33"/>
  <c r="AI33"/>
  <c r="AE33"/>
  <c r="AA33"/>
  <c r="X33"/>
  <c r="W33"/>
  <c r="V33"/>
  <c r="U33"/>
  <c r="Q33"/>
  <c r="P33"/>
  <c r="O33"/>
  <c r="N33"/>
  <c r="M33"/>
  <c r="AV32"/>
  <c r="AU32"/>
  <c r="AT32"/>
  <c r="AS32"/>
  <c r="AQ32"/>
  <c r="AM32"/>
  <c r="AI32"/>
  <c r="AE32"/>
  <c r="AA32"/>
  <c r="X32"/>
  <c r="W32"/>
  <c r="V32"/>
  <c r="U32"/>
  <c r="S32"/>
  <c r="S31" s="1"/>
  <c r="R32"/>
  <c r="Q32"/>
  <c r="P32"/>
  <c r="O32"/>
  <c r="N32"/>
  <c r="M32"/>
  <c r="AS31"/>
  <c r="AQ31"/>
  <c r="AM31"/>
  <c r="AI31"/>
  <c r="AE31"/>
  <c r="AA31"/>
  <c r="W31"/>
  <c r="P31"/>
  <c r="AV30"/>
  <c r="AU30"/>
  <c r="AT30"/>
  <c r="AS30"/>
  <c r="AQ30"/>
  <c r="AM30"/>
  <c r="AI30"/>
  <c r="AE30"/>
  <c r="AA30"/>
  <c r="X30"/>
  <c r="W30"/>
  <c r="V30"/>
  <c r="U30"/>
  <c r="S30"/>
  <c r="R30"/>
  <c r="Q30"/>
  <c r="P30"/>
  <c r="O30"/>
  <c r="N30"/>
  <c r="M30"/>
  <c r="AV29"/>
  <c r="AU29"/>
  <c r="AT29"/>
  <c r="AS29"/>
  <c r="AQ29"/>
  <c r="AM29"/>
  <c r="AI29"/>
  <c r="AE29"/>
  <c r="AA29"/>
  <c r="X29"/>
  <c r="W29"/>
  <c r="V29"/>
  <c r="U29"/>
  <c r="S29"/>
  <c r="R29"/>
  <c r="Q29"/>
  <c r="P29"/>
  <c r="O29"/>
  <c r="N29"/>
  <c r="M29"/>
  <c r="AV28"/>
  <c r="AU28"/>
  <c r="AT28"/>
  <c r="AS28"/>
  <c r="AQ28"/>
  <c r="AM28"/>
  <c r="AI28"/>
  <c r="AE28"/>
  <c r="AA28"/>
  <c r="X28"/>
  <c r="W28"/>
  <c r="V28"/>
  <c r="U28"/>
  <c r="S28"/>
  <c r="R28"/>
  <c r="Q28"/>
  <c r="P28"/>
  <c r="O28"/>
  <c r="N28"/>
  <c r="M28"/>
  <c r="AV27"/>
  <c r="AU27"/>
  <c r="AT27"/>
  <c r="AS27"/>
  <c r="AQ27"/>
  <c r="AM27"/>
  <c r="AI27"/>
  <c r="AE27"/>
  <c r="AA27"/>
  <c r="X27"/>
  <c r="W27"/>
  <c r="V27"/>
  <c r="U27"/>
  <c r="S27"/>
  <c r="AM3" s="1"/>
  <c r="R27"/>
  <c r="Q27"/>
  <c r="P27"/>
  <c r="O27"/>
  <c r="N27"/>
  <c r="M27"/>
  <c r="AS26"/>
  <c r="AQ26"/>
  <c r="AM26"/>
  <c r="AI26"/>
  <c r="AE26"/>
  <c r="AA26"/>
  <c r="W26"/>
  <c r="S26"/>
  <c r="P26"/>
  <c r="AV25"/>
  <c r="AU25"/>
  <c r="AT25"/>
  <c r="AS25"/>
  <c r="AQ25"/>
  <c r="AM25"/>
  <c r="AI25"/>
  <c r="AE25"/>
  <c r="AA25"/>
  <c r="X25"/>
  <c r="W25"/>
  <c r="V25"/>
  <c r="U25"/>
  <c r="S25"/>
  <c r="R25"/>
  <c r="Q25"/>
  <c r="P25"/>
  <c r="O25"/>
  <c r="N25"/>
  <c r="M25"/>
  <c r="AV24"/>
  <c r="AU24"/>
  <c r="AT24"/>
  <c r="AS24"/>
  <c r="AQ24"/>
  <c r="AM24"/>
  <c r="AI24"/>
  <c r="AE24"/>
  <c r="AA24"/>
  <c r="X24"/>
  <c r="W24"/>
  <c r="V24"/>
  <c r="U24"/>
  <c r="S24"/>
  <c r="AL3" s="1"/>
  <c r="R24"/>
  <c r="Q24"/>
  <c r="P24"/>
  <c r="O24"/>
  <c r="N24"/>
  <c r="M24"/>
  <c r="AS23"/>
  <c r="AQ23"/>
  <c r="AM23"/>
  <c r="AI23"/>
  <c r="AE23"/>
  <c r="AA23"/>
  <c r="W23"/>
  <c r="P23"/>
  <c r="AV22"/>
  <c r="AU22"/>
  <c r="AT22"/>
  <c r="AS22"/>
  <c r="AQ22"/>
  <c r="AM22"/>
  <c r="AI22"/>
  <c r="AE22"/>
  <c r="AA22"/>
  <c r="X22"/>
  <c r="W22"/>
  <c r="V22"/>
  <c r="U22"/>
  <c r="S22"/>
  <c r="R22"/>
  <c r="Q22"/>
  <c r="P22"/>
  <c r="O22"/>
  <c r="N22"/>
  <c r="M22"/>
  <c r="AV21"/>
  <c r="AU21"/>
  <c r="AT21"/>
  <c r="AS21"/>
  <c r="AQ21"/>
  <c r="AM21"/>
  <c r="AI21"/>
  <c r="AE21"/>
  <c r="AA21"/>
  <c r="X21"/>
  <c r="W21"/>
  <c r="V21"/>
  <c r="U21"/>
  <c r="S21"/>
  <c r="S20" s="1"/>
  <c r="R21"/>
  <c r="Q21"/>
  <c r="P21"/>
  <c r="O21"/>
  <c r="N21"/>
  <c r="M21"/>
  <c r="AS20"/>
  <c r="AQ20"/>
  <c r="AM20"/>
  <c r="AI20"/>
  <c r="AE20"/>
  <c r="AA20"/>
  <c r="W20"/>
  <c r="P20"/>
  <c r="AS19"/>
  <c r="AQ19"/>
  <c r="AM19"/>
  <c r="AI19"/>
  <c r="AE19"/>
  <c r="AA19"/>
  <c r="W19"/>
  <c r="P19"/>
  <c r="AV18"/>
  <c r="AU18"/>
  <c r="AT18"/>
  <c r="AS18"/>
  <c r="AQ18"/>
  <c r="AM18"/>
  <c r="AI18"/>
  <c r="AE18"/>
  <c r="AA18"/>
  <c r="X18"/>
  <c r="W18"/>
  <c r="V18"/>
  <c r="U18"/>
  <c r="Q18"/>
  <c r="P18"/>
  <c r="O18"/>
  <c r="N18"/>
  <c r="M18"/>
  <c r="AV17"/>
  <c r="AU17"/>
  <c r="AT17"/>
  <c r="AS17"/>
  <c r="AQ17"/>
  <c r="AM17"/>
  <c r="AI17"/>
  <c r="AE17"/>
  <c r="AA17"/>
  <c r="X17"/>
  <c r="W17"/>
  <c r="V17"/>
  <c r="U17"/>
  <c r="S17"/>
  <c r="R17"/>
  <c r="Q17"/>
  <c r="P17"/>
  <c r="O17"/>
  <c r="N17"/>
  <c r="M17"/>
  <c r="AV16"/>
  <c r="AU16"/>
  <c r="AT16"/>
  <c r="AS16"/>
  <c r="AQ16"/>
  <c r="AM16"/>
  <c r="AI16"/>
  <c r="AE16"/>
  <c r="AA16"/>
  <c r="X16"/>
  <c r="W16"/>
  <c r="V16"/>
  <c r="U16"/>
  <c r="Q16"/>
  <c r="P16"/>
  <c r="O16"/>
  <c r="N16"/>
  <c r="M16"/>
  <c r="AV15"/>
  <c r="AU15"/>
  <c r="AT15"/>
  <c r="AS15"/>
  <c r="AQ15"/>
  <c r="AM15"/>
  <c r="AI15"/>
  <c r="AE15"/>
  <c r="AA15"/>
  <c r="X15"/>
  <c r="W15"/>
  <c r="V15"/>
  <c r="U15"/>
  <c r="Q15"/>
  <c r="P15"/>
  <c r="O15"/>
  <c r="N15"/>
  <c r="M15"/>
  <c r="AV14"/>
  <c r="AU14"/>
  <c r="AT14"/>
  <c r="AS14"/>
  <c r="AQ14"/>
  <c r="AM14"/>
  <c r="AI14"/>
  <c r="AE14"/>
  <c r="AA14"/>
  <c r="X14"/>
  <c r="W14"/>
  <c r="V14"/>
  <c r="U14"/>
  <c r="Q14"/>
  <c r="P14"/>
  <c r="O14"/>
  <c r="N14"/>
  <c r="M14"/>
  <c r="AV13"/>
  <c r="AU13"/>
  <c r="AT13"/>
  <c r="AS13"/>
  <c r="AQ13"/>
  <c r="AM13"/>
  <c r="AI13"/>
  <c r="AE13"/>
  <c r="AA13"/>
  <c r="X13"/>
  <c r="W13"/>
  <c r="V13"/>
  <c r="U13"/>
  <c r="Q13"/>
  <c r="P13"/>
  <c r="O13"/>
  <c r="N13"/>
  <c r="M13"/>
  <c r="AS12"/>
  <c r="AQ12"/>
  <c r="AM12"/>
  <c r="AI12"/>
  <c r="AE12"/>
  <c r="AA12"/>
  <c r="W12"/>
  <c r="S12"/>
  <c r="P12"/>
  <c r="AV11"/>
  <c r="AU11"/>
  <c r="AT11"/>
  <c r="AS11"/>
  <c r="AQ11"/>
  <c r="AM11"/>
  <c r="AI11"/>
  <c r="AE11"/>
  <c r="AA11"/>
  <c r="X11"/>
  <c r="W11"/>
  <c r="V11"/>
  <c r="U11"/>
  <c r="S11"/>
  <c r="R11"/>
  <c r="Q11"/>
  <c r="P11"/>
  <c r="O11"/>
  <c r="N11"/>
  <c r="M11"/>
  <c r="AV10"/>
  <c r="AU10"/>
  <c r="AT10"/>
  <c r="AS10"/>
  <c r="AQ10"/>
  <c r="AM10"/>
  <c r="AI10"/>
  <c r="AE10"/>
  <c r="AA10"/>
  <c r="X10"/>
  <c r="W10"/>
  <c r="V10"/>
  <c r="U10"/>
  <c r="S10"/>
  <c r="R10"/>
  <c r="Q10"/>
  <c r="P10"/>
  <c r="O10"/>
  <c r="N10"/>
  <c r="M10"/>
  <c r="AV9"/>
  <c r="AU9"/>
  <c r="AT9"/>
  <c r="AS9"/>
  <c r="AQ9"/>
  <c r="AM9"/>
  <c r="AI9"/>
  <c r="AE9"/>
  <c r="AA9"/>
  <c r="X9"/>
  <c r="W9"/>
  <c r="V9"/>
  <c r="U9"/>
  <c r="S9"/>
  <c r="S8" s="1"/>
  <c r="R9"/>
  <c r="Q9"/>
  <c r="P9"/>
  <c r="O9"/>
  <c r="N9"/>
  <c r="M9"/>
  <c r="AS8"/>
  <c r="AQ8"/>
  <c r="AM8"/>
  <c r="AI8"/>
  <c r="AE8"/>
  <c r="AA8"/>
  <c r="W8"/>
  <c r="P8"/>
  <c r="AS7"/>
  <c r="AQ7"/>
  <c r="AM7"/>
  <c r="AI7"/>
  <c r="AE7"/>
  <c r="AA7"/>
  <c r="W7"/>
  <c r="P7"/>
  <c r="BE4"/>
  <c r="BD4"/>
  <c r="BC4"/>
  <c r="BA4"/>
  <c r="AV4"/>
  <c r="AU4"/>
  <c r="AR4"/>
  <c r="AQ4"/>
  <c r="AN4"/>
  <c r="AM4"/>
  <c r="AL4"/>
  <c r="AK4"/>
  <c r="AI4"/>
  <c r="P4"/>
  <c r="I4"/>
  <c r="E4"/>
  <c r="B4"/>
  <c r="BE3"/>
  <c r="BD3"/>
  <c r="BC3"/>
  <c r="AV3"/>
  <c r="AU3"/>
  <c r="AR3"/>
  <c r="AQ3"/>
  <c r="AK3"/>
  <c r="AI3"/>
  <c r="P3"/>
  <c r="B3"/>
  <c r="B2"/>
  <c r="A2"/>
  <c r="AV32" i="10"/>
  <c r="AU32"/>
  <c r="AT32"/>
  <c r="AS32"/>
  <c r="AQ32"/>
  <c r="AM32"/>
  <c r="AI32"/>
  <c r="AE32"/>
  <c r="AA32"/>
  <c r="X32"/>
  <c r="W32"/>
  <c r="V32"/>
  <c r="U32"/>
  <c r="Q32"/>
  <c r="P32"/>
  <c r="N32"/>
  <c r="AV31"/>
  <c r="AU31"/>
  <c r="AT31"/>
  <c r="AS31"/>
  <c r="AQ31"/>
  <c r="AM31"/>
  <c r="AI31"/>
  <c r="AE31"/>
  <c r="AA31"/>
  <c r="X31"/>
  <c r="W31"/>
  <c r="V31"/>
  <c r="U31"/>
  <c r="S31"/>
  <c r="R31"/>
  <c r="Q31"/>
  <c r="P31"/>
  <c r="N31"/>
  <c r="AV30"/>
  <c r="AU30"/>
  <c r="AT30"/>
  <c r="AS30"/>
  <c r="AQ30"/>
  <c r="AM30"/>
  <c r="AI30"/>
  <c r="AE30"/>
  <c r="AA30"/>
  <c r="X30"/>
  <c r="W30"/>
  <c r="V30"/>
  <c r="U30"/>
  <c r="S30"/>
  <c r="AM3" s="1"/>
  <c r="AB41" i="76" s="1"/>
  <c r="AA41" s="1"/>
  <c r="R30" i="10"/>
  <c r="Q30"/>
  <c r="P30"/>
  <c r="O30"/>
  <c r="N30"/>
  <c r="M30"/>
  <c r="AV29"/>
  <c r="AU29"/>
  <c r="AT29"/>
  <c r="AS29"/>
  <c r="AQ29"/>
  <c r="AM29"/>
  <c r="AI29"/>
  <c r="AE29"/>
  <c r="AA29"/>
  <c r="X29"/>
  <c r="W29"/>
  <c r="V29"/>
  <c r="U29"/>
  <c r="S29"/>
  <c r="R29"/>
  <c r="Q29"/>
  <c r="P29"/>
  <c r="O29"/>
  <c r="N29"/>
  <c r="M29"/>
  <c r="AV28"/>
  <c r="AU28"/>
  <c r="AT28"/>
  <c r="AS28"/>
  <c r="AQ28"/>
  <c r="AM28"/>
  <c r="AI28"/>
  <c r="AE28"/>
  <c r="AA28"/>
  <c r="X28"/>
  <c r="W28"/>
  <c r="V28"/>
  <c r="U28"/>
  <c r="AV27"/>
  <c r="AU27"/>
  <c r="AT27"/>
  <c r="AS27"/>
  <c r="AQ27"/>
  <c r="AM27"/>
  <c r="AI27"/>
  <c r="AE27"/>
  <c r="AA27"/>
  <c r="X27"/>
  <c r="W27"/>
  <c r="V27"/>
  <c r="U27"/>
  <c r="S27"/>
  <c r="AK3" s="1"/>
  <c r="AB39" i="76" s="1"/>
  <c r="AA39" s="1"/>
  <c r="R27" i="10"/>
  <c r="Q27"/>
  <c r="P27"/>
  <c r="N27"/>
  <c r="AV26"/>
  <c r="AU431" i="38" s="1"/>
  <c r="AT26" i="10"/>
  <c r="AS431" i="38" s="1"/>
  <c r="AQ26" i="10"/>
  <c r="AM26"/>
  <c r="AI26"/>
  <c r="AE26"/>
  <c r="Z431" i="38"/>
  <c r="X26" i="10"/>
  <c r="V26"/>
  <c r="U431" i="38" s="1"/>
  <c r="S26" i="10"/>
  <c r="R26"/>
  <c r="AV25"/>
  <c r="AU25"/>
  <c r="AT25"/>
  <c r="AS25"/>
  <c r="AQ25"/>
  <c r="AM25"/>
  <c r="AI25"/>
  <c r="AE25"/>
  <c r="AA25"/>
  <c r="X25"/>
  <c r="W25"/>
  <c r="V25"/>
  <c r="U25"/>
  <c r="S25"/>
  <c r="R25"/>
  <c r="Q25"/>
  <c r="P25"/>
  <c r="O25"/>
  <c r="N25"/>
  <c r="M25"/>
  <c r="AV24"/>
  <c r="AU24"/>
  <c r="AT24"/>
  <c r="AS24"/>
  <c r="AQ24"/>
  <c r="AM24"/>
  <c r="AI24"/>
  <c r="AE24"/>
  <c r="AA24"/>
  <c r="X24"/>
  <c r="W24"/>
  <c r="V24"/>
  <c r="U24"/>
  <c r="S24"/>
  <c r="R24"/>
  <c r="Q24"/>
  <c r="P24"/>
  <c r="O24"/>
  <c r="N24"/>
  <c r="M24"/>
  <c r="AV23"/>
  <c r="AU23"/>
  <c r="AT23"/>
  <c r="AS23"/>
  <c r="AQ23"/>
  <c r="AM23"/>
  <c r="AI23"/>
  <c r="AE23"/>
  <c r="AA23"/>
  <c r="X23"/>
  <c r="W23"/>
  <c r="V23"/>
  <c r="U23"/>
  <c r="S23"/>
  <c r="R23"/>
  <c r="Q23"/>
  <c r="P23"/>
  <c r="O23"/>
  <c r="N23"/>
  <c r="M23"/>
  <c r="AV22"/>
  <c r="AU22"/>
  <c r="AT22"/>
  <c r="AS22"/>
  <c r="AQ22"/>
  <c r="AM22"/>
  <c r="AI22"/>
  <c r="AE22"/>
  <c r="AA22"/>
  <c r="X22"/>
  <c r="W22"/>
  <c r="V22"/>
  <c r="U22"/>
  <c r="S22"/>
  <c r="R22"/>
  <c r="Q22"/>
  <c r="P22"/>
  <c r="N22"/>
  <c r="AV21"/>
  <c r="AU21"/>
  <c r="AT21"/>
  <c r="AS21"/>
  <c r="AQ21"/>
  <c r="AM21"/>
  <c r="AI21"/>
  <c r="AE21"/>
  <c r="AA21"/>
  <c r="X21"/>
  <c r="W21"/>
  <c r="V21"/>
  <c r="U21"/>
  <c r="S21"/>
  <c r="R21"/>
  <c r="Q21"/>
  <c r="P21"/>
  <c r="N21"/>
  <c r="AS20"/>
  <c r="AQ20"/>
  <c r="AM20"/>
  <c r="AI20"/>
  <c r="AE20"/>
  <c r="AA20"/>
  <c r="W20"/>
  <c r="S20"/>
  <c r="S16" s="1"/>
  <c r="L50" i="1" s="1"/>
  <c r="K50" s="1"/>
  <c r="P20" i="10"/>
  <c r="AV19"/>
  <c r="AU19"/>
  <c r="AT19"/>
  <c r="AS19"/>
  <c r="AQ19"/>
  <c r="AM19"/>
  <c r="AI19"/>
  <c r="AE19"/>
  <c r="AA19"/>
  <c r="X19"/>
  <c r="W19"/>
  <c r="V19"/>
  <c r="U19"/>
  <c r="S19"/>
  <c r="R19"/>
  <c r="Q19"/>
  <c r="P19"/>
  <c r="N19"/>
  <c r="AV18"/>
  <c r="AT18"/>
  <c r="AQ18"/>
  <c r="AM18"/>
  <c r="AI18"/>
  <c r="AE18"/>
  <c r="AA18"/>
  <c r="AA16" s="1"/>
  <c r="AA7" s="1"/>
  <c r="X18"/>
  <c r="Q18" s="1"/>
  <c r="P19" i="61" s="1"/>
  <c r="V18" i="10"/>
  <c r="S18"/>
  <c r="R18"/>
  <c r="O18"/>
  <c r="N19" i="61" s="1"/>
  <c r="AV17" i="10"/>
  <c r="AU17"/>
  <c r="AT17"/>
  <c r="AS17"/>
  <c r="AQ17"/>
  <c r="AM17"/>
  <c r="AI17"/>
  <c r="AE17"/>
  <c r="AA17"/>
  <c r="X17"/>
  <c r="W17"/>
  <c r="V17"/>
  <c r="U17"/>
  <c r="Q17"/>
  <c r="P17"/>
  <c r="N17"/>
  <c r="AQ16"/>
  <c r="AM16"/>
  <c r="AI16"/>
  <c r="AE16"/>
  <c r="AV15"/>
  <c r="AU15"/>
  <c r="AT15"/>
  <c r="AS15"/>
  <c r="AQ15"/>
  <c r="AM15"/>
  <c r="AI15"/>
  <c r="AE15"/>
  <c r="AA15"/>
  <c r="X15"/>
  <c r="W15"/>
  <c r="V15"/>
  <c r="U15"/>
  <c r="Q15"/>
  <c r="P15"/>
  <c r="N15"/>
  <c r="AV14"/>
  <c r="AU14"/>
  <c r="AT14"/>
  <c r="AS14"/>
  <c r="AQ14"/>
  <c r="AM14"/>
  <c r="AI14"/>
  <c r="AE14"/>
  <c r="X14"/>
  <c r="W14"/>
  <c r="V14"/>
  <c r="U14"/>
  <c r="Q14"/>
  <c r="P14"/>
  <c r="O14"/>
  <c r="N14"/>
  <c r="M14"/>
  <c r="AV13"/>
  <c r="AU13"/>
  <c r="AT13"/>
  <c r="AS13"/>
  <c r="AQ13"/>
  <c r="AM13"/>
  <c r="AI13"/>
  <c r="AE13"/>
  <c r="X13"/>
  <c r="W13"/>
  <c r="V13"/>
  <c r="U13"/>
  <c r="Q13"/>
  <c r="P13"/>
  <c r="O13"/>
  <c r="N13"/>
  <c r="M13"/>
  <c r="AV12"/>
  <c r="AU12"/>
  <c r="AT12"/>
  <c r="AS12"/>
  <c r="AQ12"/>
  <c r="AM12"/>
  <c r="AI12"/>
  <c r="AE12"/>
  <c r="AA12"/>
  <c r="X12"/>
  <c r="W12"/>
  <c r="V12"/>
  <c r="U12"/>
  <c r="Q12"/>
  <c r="P12"/>
  <c r="N12"/>
  <c r="AV11"/>
  <c r="AU11"/>
  <c r="AT11"/>
  <c r="AS11"/>
  <c r="AQ11"/>
  <c r="AM11"/>
  <c r="AI11"/>
  <c r="AE11"/>
  <c r="X11"/>
  <c r="W11"/>
  <c r="V11"/>
  <c r="U11"/>
  <c r="S11"/>
  <c r="R11"/>
  <c r="Q11"/>
  <c r="P11"/>
  <c r="O11"/>
  <c r="N11"/>
  <c r="M11"/>
  <c r="AV10"/>
  <c r="AU10"/>
  <c r="AT10"/>
  <c r="AS10"/>
  <c r="AQ10"/>
  <c r="AM10"/>
  <c r="AI10"/>
  <c r="AE10"/>
  <c r="X10"/>
  <c r="W10"/>
  <c r="V10"/>
  <c r="U10"/>
  <c r="Q10"/>
  <c r="P10"/>
  <c r="O10"/>
  <c r="N10"/>
  <c r="M10"/>
  <c r="AS9"/>
  <c r="AQ9"/>
  <c r="AM9"/>
  <c r="AI9"/>
  <c r="AE9"/>
  <c r="AA9"/>
  <c r="W9"/>
  <c r="S9"/>
  <c r="S8" s="1"/>
  <c r="P9"/>
  <c r="AS8"/>
  <c r="AQ8"/>
  <c r="AM8"/>
  <c r="AI8"/>
  <c r="AE8"/>
  <c r="AA8"/>
  <c r="W8"/>
  <c r="P8"/>
  <c r="AQ7"/>
  <c r="AM7"/>
  <c r="AI7"/>
  <c r="AE7"/>
  <c r="AN4"/>
  <c r="AM4"/>
  <c r="AK4"/>
  <c r="AI4"/>
  <c r="AB4"/>
  <c r="I4"/>
  <c r="B4"/>
  <c r="AN3"/>
  <c r="AB42" i="76" s="1"/>
  <c r="AA42" s="1"/>
  <c r="AI3" i="10"/>
  <c r="AF3"/>
  <c r="AB34" i="76" s="1"/>
  <c r="AB3" i="10"/>
  <c r="M3"/>
  <c r="AB14" i="76" s="1"/>
  <c r="I3" i="10"/>
  <c r="B3"/>
  <c r="B2"/>
  <c r="A2"/>
  <c r="AV35" i="9"/>
  <c r="AU35"/>
  <c r="AT35"/>
  <c r="AS35"/>
  <c r="AQ35"/>
  <c r="AM35"/>
  <c r="AI35"/>
  <c r="AE35"/>
  <c r="AA35"/>
  <c r="X35"/>
  <c r="W35"/>
  <c r="V35"/>
  <c r="U35"/>
  <c r="Q35"/>
  <c r="P35"/>
  <c r="O35"/>
  <c r="N35"/>
  <c r="M35"/>
  <c r="AV34"/>
  <c r="AU34"/>
  <c r="AT34"/>
  <c r="AS34"/>
  <c r="AQ34"/>
  <c r="AM34"/>
  <c r="AI34"/>
  <c r="AE34"/>
  <c r="AA34"/>
  <c r="X34"/>
  <c r="W34"/>
  <c r="V34"/>
  <c r="U34"/>
  <c r="S34"/>
  <c r="S32" s="1"/>
  <c r="R34"/>
  <c r="Q34"/>
  <c r="P34"/>
  <c r="O34"/>
  <c r="N34"/>
  <c r="M34"/>
  <c r="AV33"/>
  <c r="AT33"/>
  <c r="AQ33"/>
  <c r="AM33"/>
  <c r="AI33"/>
  <c r="AE33"/>
  <c r="AA33"/>
  <c r="AA32" s="1"/>
  <c r="Q33"/>
  <c r="V33"/>
  <c r="O33"/>
  <c r="AQ32"/>
  <c r="AM32"/>
  <c r="AI32"/>
  <c r="AE32"/>
  <c r="AV31"/>
  <c r="AU31"/>
  <c r="AT31"/>
  <c r="AS31"/>
  <c r="AQ31"/>
  <c r="AM31"/>
  <c r="AI31"/>
  <c r="AE31"/>
  <c r="AA31"/>
  <c r="X31"/>
  <c r="W31"/>
  <c r="V31"/>
  <c r="U31"/>
  <c r="Q31"/>
  <c r="P31"/>
  <c r="O31"/>
  <c r="N31"/>
  <c r="M31"/>
  <c r="AV30"/>
  <c r="AU30"/>
  <c r="AT30"/>
  <c r="AS30"/>
  <c r="AQ30"/>
  <c r="AM30"/>
  <c r="AI30"/>
  <c r="AE30"/>
  <c r="AA30"/>
  <c r="X30"/>
  <c r="W30"/>
  <c r="V30"/>
  <c r="U30"/>
  <c r="Q30"/>
  <c r="P30"/>
  <c r="O30"/>
  <c r="N30"/>
  <c r="M30"/>
  <c r="AV29"/>
  <c r="AU29"/>
  <c r="AT29"/>
  <c r="AS29"/>
  <c r="AQ29"/>
  <c r="AM29"/>
  <c r="AI29"/>
  <c r="AE29"/>
  <c r="AA29"/>
  <c r="X29"/>
  <c r="W29"/>
  <c r="V29"/>
  <c r="U29"/>
  <c r="Q29"/>
  <c r="P29"/>
  <c r="O29"/>
  <c r="N29"/>
  <c r="M29"/>
  <c r="AV28"/>
  <c r="AU28"/>
  <c r="AT28"/>
  <c r="AS28"/>
  <c r="AQ28"/>
  <c r="AM28"/>
  <c r="AI28"/>
  <c r="AE28"/>
  <c r="AA28"/>
  <c r="X28"/>
  <c r="W28"/>
  <c r="V28"/>
  <c r="U28"/>
  <c r="Q28"/>
  <c r="P28"/>
  <c r="O28"/>
  <c r="N28"/>
  <c r="M28"/>
  <c r="AV27"/>
  <c r="AU27"/>
  <c r="AT27"/>
  <c r="AS27"/>
  <c r="AQ27"/>
  <c r="AM27"/>
  <c r="AI27"/>
  <c r="AE27"/>
  <c r="AA27"/>
  <c r="X27"/>
  <c r="W27"/>
  <c r="V27"/>
  <c r="U27"/>
  <c r="Q27"/>
  <c r="P27"/>
  <c r="O27"/>
  <c r="N27"/>
  <c r="M27"/>
  <c r="AV26"/>
  <c r="AU26"/>
  <c r="AT26"/>
  <c r="AS26"/>
  <c r="AQ26"/>
  <c r="AM26"/>
  <c r="AI26"/>
  <c r="AE26"/>
  <c r="AA26"/>
  <c r="X26"/>
  <c r="W26"/>
  <c r="V26"/>
  <c r="U26"/>
  <c r="Q26"/>
  <c r="P26"/>
  <c r="O26"/>
  <c r="N26"/>
  <c r="M26"/>
  <c r="AV25"/>
  <c r="AU25"/>
  <c r="AT25"/>
  <c r="AS25"/>
  <c r="AQ25"/>
  <c r="AM25"/>
  <c r="AI25"/>
  <c r="AE25"/>
  <c r="AA25"/>
  <c r="X25"/>
  <c r="W25"/>
  <c r="V25"/>
  <c r="U25"/>
  <c r="Q25"/>
  <c r="P25"/>
  <c r="O25"/>
  <c r="N25"/>
  <c r="M25"/>
  <c r="AS24"/>
  <c r="AQ24"/>
  <c r="AM24"/>
  <c r="AI24"/>
  <c r="AE24"/>
  <c r="AA24"/>
  <c r="W24"/>
  <c r="S24"/>
  <c r="P24"/>
  <c r="O24"/>
  <c r="M24"/>
  <c r="AV23"/>
  <c r="AU23"/>
  <c r="AT23"/>
  <c r="AS23"/>
  <c r="AQ23"/>
  <c r="AM23"/>
  <c r="AA23"/>
  <c r="X23"/>
  <c r="W23"/>
  <c r="V23"/>
  <c r="U23"/>
  <c r="Q23"/>
  <c r="P23"/>
  <c r="O23"/>
  <c r="N23"/>
  <c r="M23"/>
  <c r="AV22"/>
  <c r="AU22"/>
  <c r="AT22"/>
  <c r="AS22"/>
  <c r="AQ22"/>
  <c r="AM22"/>
  <c r="AI22"/>
  <c r="AE22"/>
  <c r="AA22"/>
  <c r="X22"/>
  <c r="W22"/>
  <c r="V22"/>
  <c r="U22"/>
  <c r="Q22"/>
  <c r="P22"/>
  <c r="O22"/>
  <c r="N22"/>
  <c r="M22"/>
  <c r="AS21"/>
  <c r="AQ21"/>
  <c r="AM21"/>
  <c r="AI21"/>
  <c r="AE21"/>
  <c r="AA21"/>
  <c r="W21"/>
  <c r="S21"/>
  <c r="AV20"/>
  <c r="AT20"/>
  <c r="AQ20"/>
  <c r="AM20"/>
  <c r="AI20"/>
  <c r="AE20"/>
  <c r="AA20"/>
  <c r="X20"/>
  <c r="Q20" s="1"/>
  <c r="V20"/>
  <c r="O20" s="1"/>
  <c r="AV19"/>
  <c r="AU19"/>
  <c r="AT19"/>
  <c r="AS19"/>
  <c r="AQ19"/>
  <c r="AM19"/>
  <c r="AI19"/>
  <c r="AE19"/>
  <c r="AA19"/>
  <c r="X19"/>
  <c r="W19"/>
  <c r="V19"/>
  <c r="U19"/>
  <c r="Q19"/>
  <c r="P19"/>
  <c r="O19"/>
  <c r="N19"/>
  <c r="M19"/>
  <c r="AV18"/>
  <c r="AU18"/>
  <c r="AT18"/>
  <c r="AS18"/>
  <c r="AQ18"/>
  <c r="AM18"/>
  <c r="AI18"/>
  <c r="AE18"/>
  <c r="AA18"/>
  <c r="X18"/>
  <c r="W18"/>
  <c r="V18"/>
  <c r="U18"/>
  <c r="Q18"/>
  <c r="P18"/>
  <c r="O18"/>
  <c r="N18"/>
  <c r="M18"/>
  <c r="AV17"/>
  <c r="AU17"/>
  <c r="AT17"/>
  <c r="AS17"/>
  <c r="AQ17"/>
  <c r="AM17"/>
  <c r="AI17"/>
  <c r="AE17"/>
  <c r="AA17"/>
  <c r="X17"/>
  <c r="W17"/>
  <c r="V17"/>
  <c r="U17"/>
  <c r="Q17"/>
  <c r="P17"/>
  <c r="O17"/>
  <c r="N17"/>
  <c r="M17"/>
  <c r="AV16"/>
  <c r="AU16"/>
  <c r="AT16"/>
  <c r="AS16"/>
  <c r="AQ16"/>
  <c r="AM16"/>
  <c r="AI16"/>
  <c r="AE16"/>
  <c r="AA16"/>
  <c r="X16"/>
  <c r="W16"/>
  <c r="V16"/>
  <c r="U16"/>
  <c r="Q16"/>
  <c r="P16"/>
  <c r="O16"/>
  <c r="N16"/>
  <c r="M16"/>
  <c r="AV15"/>
  <c r="AU15"/>
  <c r="AT15"/>
  <c r="AS15"/>
  <c r="AQ15"/>
  <c r="AM15"/>
  <c r="AI15"/>
  <c r="AE15"/>
  <c r="AA15"/>
  <c r="X15"/>
  <c r="W15"/>
  <c r="V15"/>
  <c r="U15"/>
  <c r="Q15"/>
  <c r="P15"/>
  <c r="O15"/>
  <c r="N15"/>
  <c r="M15"/>
  <c r="AV14"/>
  <c r="AU14"/>
  <c r="AT14"/>
  <c r="AS14"/>
  <c r="AQ14"/>
  <c r="AM14"/>
  <c r="AI14"/>
  <c r="AE14"/>
  <c r="AA14"/>
  <c r="X14"/>
  <c r="W14"/>
  <c r="V14"/>
  <c r="U14"/>
  <c r="Q14"/>
  <c r="P14"/>
  <c r="O14"/>
  <c r="N14"/>
  <c r="M14"/>
  <c r="AV13"/>
  <c r="AT13"/>
  <c r="AS13"/>
  <c r="AU13" s="1"/>
  <c r="AQ13"/>
  <c r="AM13"/>
  <c r="AI13"/>
  <c r="AA13"/>
  <c r="X13"/>
  <c r="Q13" s="1"/>
  <c r="V13"/>
  <c r="O13" s="1"/>
  <c r="AV12"/>
  <c r="AU12"/>
  <c r="AT12"/>
  <c r="AS12"/>
  <c r="AQ12"/>
  <c r="AM12"/>
  <c r="AI12"/>
  <c r="AE12"/>
  <c r="AA12"/>
  <c r="X12"/>
  <c r="W12"/>
  <c r="V12"/>
  <c r="U12"/>
  <c r="Q12"/>
  <c r="P12"/>
  <c r="O12"/>
  <c r="N12"/>
  <c r="M12"/>
  <c r="AV11"/>
  <c r="AU11"/>
  <c r="AT11"/>
  <c r="AS11"/>
  <c r="AQ11"/>
  <c r="AM11"/>
  <c r="AI11"/>
  <c r="AE11"/>
  <c r="AA11"/>
  <c r="X11"/>
  <c r="W11"/>
  <c r="V11"/>
  <c r="U11"/>
  <c r="Q11"/>
  <c r="P11"/>
  <c r="O11"/>
  <c r="N11"/>
  <c r="M11"/>
  <c r="AV10"/>
  <c r="AU10"/>
  <c r="AT10"/>
  <c r="AS10"/>
  <c r="AQ10"/>
  <c r="AM10"/>
  <c r="AI10"/>
  <c r="AE10"/>
  <c r="AA10"/>
  <c r="X10"/>
  <c r="W10"/>
  <c r="V10"/>
  <c r="U10"/>
  <c r="Q10"/>
  <c r="P10"/>
  <c r="O10"/>
  <c r="N10"/>
  <c r="M10"/>
  <c r="AS9"/>
  <c r="AQ9"/>
  <c r="AM9"/>
  <c r="AI9"/>
  <c r="AE9"/>
  <c r="AA9"/>
  <c r="S9"/>
  <c r="AQ8"/>
  <c r="AM8"/>
  <c r="AI8"/>
  <c r="AE8"/>
  <c r="AE7" s="1"/>
  <c r="AA8"/>
  <c r="S8"/>
  <c r="AQ7"/>
  <c r="AM7"/>
  <c r="AI7"/>
  <c r="M4"/>
  <c r="B4"/>
  <c r="AI3"/>
  <c r="V3"/>
  <c r="M3"/>
  <c r="T14" i="76" s="1"/>
  <c r="B3" i="9"/>
  <c r="B2"/>
  <c r="A2"/>
  <c r="AU109" i="13"/>
  <c r="AT109"/>
  <c r="AS109"/>
  <c r="AR109"/>
  <c r="AP109"/>
  <c r="AL109"/>
  <c r="AH109"/>
  <c r="AD109"/>
  <c r="Z109"/>
  <c r="W109"/>
  <c r="V109"/>
  <c r="U109"/>
  <c r="T109"/>
  <c r="S109"/>
  <c r="R109"/>
  <c r="Q109"/>
  <c r="P109"/>
  <c r="O109"/>
  <c r="N109"/>
  <c r="M109"/>
  <c r="AU108"/>
  <c r="AT108"/>
  <c r="AS108"/>
  <c r="AR108"/>
  <c r="AP108"/>
  <c r="AL108"/>
  <c r="AH108"/>
  <c r="AD108"/>
  <c r="Z108"/>
  <c r="W108"/>
  <c r="V108"/>
  <c r="U108"/>
  <c r="T108"/>
  <c r="S108"/>
  <c r="R108"/>
  <c r="Q108"/>
  <c r="P108"/>
  <c r="O108"/>
  <c r="N108"/>
  <c r="M108"/>
  <c r="AU107"/>
  <c r="AT107"/>
  <c r="AS107"/>
  <c r="AR107"/>
  <c r="AP107"/>
  <c r="AL107"/>
  <c r="AH107"/>
  <c r="AD107"/>
  <c r="Z107"/>
  <c r="W107"/>
  <c r="V107"/>
  <c r="U107"/>
  <c r="T107"/>
  <c r="S107"/>
  <c r="R107"/>
  <c r="Q107"/>
  <c r="P107"/>
  <c r="O107"/>
  <c r="N107"/>
  <c r="M107"/>
  <c r="AU106"/>
  <c r="AT106"/>
  <c r="AS106"/>
  <c r="AR106"/>
  <c r="AP106"/>
  <c r="AL106"/>
  <c r="AH106"/>
  <c r="AD106"/>
  <c r="Z106"/>
  <c r="W106"/>
  <c r="V106"/>
  <c r="U106"/>
  <c r="T106"/>
  <c r="S106"/>
  <c r="R106"/>
  <c r="Q106"/>
  <c r="P106"/>
  <c r="O106"/>
  <c r="N106"/>
  <c r="M106"/>
  <c r="AU105"/>
  <c r="AT105"/>
  <c r="AS105"/>
  <c r="AR105"/>
  <c r="AP105"/>
  <c r="AL105"/>
  <c r="AH105"/>
  <c r="AD105"/>
  <c r="Z105"/>
  <c r="W105"/>
  <c r="V105"/>
  <c r="U105"/>
  <c r="T105"/>
  <c r="S105"/>
  <c r="R105"/>
  <c r="Q105"/>
  <c r="P105"/>
  <c r="O105"/>
  <c r="N105"/>
  <c r="M105"/>
  <c r="AU104"/>
  <c r="AT104"/>
  <c r="AS104"/>
  <c r="AR104"/>
  <c r="AP104"/>
  <c r="AL104"/>
  <c r="AH104"/>
  <c r="AD104"/>
  <c r="Z104"/>
  <c r="W104"/>
  <c r="V104"/>
  <c r="U104"/>
  <c r="T104"/>
  <c r="S104"/>
  <c r="R104"/>
  <c r="Q104"/>
  <c r="P104"/>
  <c r="O104"/>
  <c r="N104"/>
  <c r="M104"/>
  <c r="AU103"/>
  <c r="AT103"/>
  <c r="AS103"/>
  <c r="AR103"/>
  <c r="AP103"/>
  <c r="AL103"/>
  <c r="AH103"/>
  <c r="AD103"/>
  <c r="Z103"/>
  <c r="W103"/>
  <c r="V103"/>
  <c r="U103"/>
  <c r="T103"/>
  <c r="S103"/>
  <c r="R103"/>
  <c r="Q103"/>
  <c r="P103"/>
  <c r="O103"/>
  <c r="N103"/>
  <c r="M103"/>
  <c r="AU102"/>
  <c r="AT102"/>
  <c r="AS102"/>
  <c r="AR102"/>
  <c r="AP102"/>
  <c r="AL102"/>
  <c r="AH102"/>
  <c r="AD102"/>
  <c r="Z102"/>
  <c r="W102"/>
  <c r="V102"/>
  <c r="U102"/>
  <c r="T102"/>
  <c r="S102"/>
  <c r="R102"/>
  <c r="Q102"/>
  <c r="P102"/>
  <c r="O102"/>
  <c r="N102"/>
  <c r="M102"/>
  <c r="AU101"/>
  <c r="AT101"/>
  <c r="AS101"/>
  <c r="AR101"/>
  <c r="AP101"/>
  <c r="AL101"/>
  <c r="AH101"/>
  <c r="AD101"/>
  <c r="Z101"/>
  <c r="W101"/>
  <c r="V101"/>
  <c r="U101"/>
  <c r="T101"/>
  <c r="S101"/>
  <c r="R101"/>
  <c r="Q101"/>
  <c r="P101"/>
  <c r="O101"/>
  <c r="N101"/>
  <c r="M101"/>
  <c r="AU100"/>
  <c r="AT100"/>
  <c r="AS100"/>
  <c r="AR100"/>
  <c r="AP100"/>
  <c r="AL100"/>
  <c r="AH100"/>
  <c r="AD100"/>
  <c r="Z100"/>
  <c r="W100"/>
  <c r="V100"/>
  <c r="U100"/>
  <c r="T100"/>
  <c r="S100"/>
  <c r="R100"/>
  <c r="Q100"/>
  <c r="P100"/>
  <c r="O100"/>
  <c r="N100"/>
  <c r="M100"/>
  <c r="AU99"/>
  <c r="AT99"/>
  <c r="AS99"/>
  <c r="AR99"/>
  <c r="AP99"/>
  <c r="AL99"/>
  <c r="AH99"/>
  <c r="AD99"/>
  <c r="Z99"/>
  <c r="W99"/>
  <c r="V99"/>
  <c r="U99"/>
  <c r="T99"/>
  <c r="S99"/>
  <c r="S98" s="1"/>
  <c r="R38" i="84" s="1"/>
  <c r="AT3" s="1"/>
  <c r="R50" i="76" s="1"/>
  <c r="Q50" s="1"/>
  <c r="R99" i="13"/>
  <c r="Q99"/>
  <c r="P99"/>
  <c r="O99"/>
  <c r="N99"/>
  <c r="M99"/>
  <c r="AR98"/>
  <c r="AP98"/>
  <c r="AL98"/>
  <c r="AH98"/>
  <c r="AD98"/>
  <c r="Z98"/>
  <c r="V98"/>
  <c r="P98"/>
  <c r="AU97"/>
  <c r="AT97"/>
  <c r="AS97"/>
  <c r="AR97"/>
  <c r="AP97"/>
  <c r="AL97"/>
  <c r="AH97"/>
  <c r="AD97"/>
  <c r="Z97"/>
  <c r="W97"/>
  <c r="V97"/>
  <c r="U97"/>
  <c r="T97"/>
  <c r="S97"/>
  <c r="R97"/>
  <c r="Q97"/>
  <c r="P97"/>
  <c r="O97"/>
  <c r="N97"/>
  <c r="M97"/>
  <c r="AU96"/>
  <c r="AT96"/>
  <c r="AS96"/>
  <c r="AR96"/>
  <c r="AP96"/>
  <c r="AL96"/>
  <c r="AH96"/>
  <c r="AD96"/>
  <c r="Z96"/>
  <c r="W96"/>
  <c r="V96"/>
  <c r="U96"/>
  <c r="T96"/>
  <c r="S96"/>
  <c r="S95" s="1"/>
  <c r="R37" i="84" s="1"/>
  <c r="R96" i="13"/>
  <c r="Q96"/>
  <c r="P96"/>
  <c r="O96"/>
  <c r="N96"/>
  <c r="M96"/>
  <c r="AR95"/>
  <c r="AP95"/>
  <c r="AL95"/>
  <c r="AH95"/>
  <c r="AD95"/>
  <c r="Z95"/>
  <c r="V95"/>
  <c r="P95"/>
  <c r="AU94"/>
  <c r="AT94"/>
  <c r="AS94"/>
  <c r="AR94"/>
  <c r="AP94"/>
  <c r="AL94"/>
  <c r="AH94"/>
  <c r="AD94"/>
  <c r="Z94"/>
  <c r="W94"/>
  <c r="V94"/>
  <c r="U94"/>
  <c r="T94"/>
  <c r="S94"/>
  <c r="R94"/>
  <c r="Q94"/>
  <c r="P94"/>
  <c r="O94"/>
  <c r="N94"/>
  <c r="M94"/>
  <c r="AU93"/>
  <c r="AT93"/>
  <c r="AS93"/>
  <c r="AR93"/>
  <c r="AP93"/>
  <c r="AL93"/>
  <c r="AH93"/>
  <c r="AD93"/>
  <c r="Z93"/>
  <c r="W93"/>
  <c r="V93"/>
  <c r="U93"/>
  <c r="T93"/>
  <c r="S93"/>
  <c r="R93"/>
  <c r="Q93"/>
  <c r="P93"/>
  <c r="O93"/>
  <c r="N93"/>
  <c r="M93"/>
  <c r="AU92"/>
  <c r="AT92"/>
  <c r="AS92"/>
  <c r="AR92"/>
  <c r="AP92"/>
  <c r="AL92"/>
  <c r="AH92"/>
  <c r="AD92"/>
  <c r="Z92"/>
  <c r="W92"/>
  <c r="V92"/>
  <c r="U92"/>
  <c r="T92"/>
  <c r="S92"/>
  <c r="R92"/>
  <c r="Q92"/>
  <c r="P92"/>
  <c r="O92"/>
  <c r="N92"/>
  <c r="M92"/>
  <c r="AU90"/>
  <c r="AT90"/>
  <c r="AS90"/>
  <c r="AR90"/>
  <c r="AP90"/>
  <c r="AL90"/>
  <c r="AH90"/>
  <c r="AD90"/>
  <c r="Z90"/>
  <c r="W90"/>
  <c r="V90"/>
  <c r="U90"/>
  <c r="T90"/>
  <c r="S90"/>
  <c r="R90"/>
  <c r="Q90"/>
  <c r="P90"/>
  <c r="O90"/>
  <c r="N90"/>
  <c r="M90"/>
  <c r="AU89"/>
  <c r="AT89"/>
  <c r="AS89"/>
  <c r="AR89"/>
  <c r="AP89"/>
  <c r="AL89"/>
  <c r="AH89"/>
  <c r="AD89"/>
  <c r="Z89"/>
  <c r="W89"/>
  <c r="V89"/>
  <c r="U89"/>
  <c r="T89"/>
  <c r="S89"/>
  <c r="R89"/>
  <c r="Q89"/>
  <c r="P89"/>
  <c r="O89"/>
  <c r="N89"/>
  <c r="M89"/>
  <c r="AU88"/>
  <c r="AT88"/>
  <c r="AS88"/>
  <c r="AR88"/>
  <c r="AP88"/>
  <c r="AL88"/>
  <c r="AH88"/>
  <c r="AD88"/>
  <c r="Z88"/>
  <c r="W88"/>
  <c r="V88"/>
  <c r="U88"/>
  <c r="T88"/>
  <c r="S88"/>
  <c r="R88"/>
  <c r="Q88"/>
  <c r="P88"/>
  <c r="O88"/>
  <c r="N88"/>
  <c r="M88"/>
  <c r="AU87"/>
  <c r="AT87"/>
  <c r="AS87"/>
  <c r="AR87"/>
  <c r="AP87"/>
  <c r="AL87"/>
  <c r="AH87"/>
  <c r="AD87"/>
  <c r="Z87"/>
  <c r="W87"/>
  <c r="V87"/>
  <c r="U87"/>
  <c r="T87"/>
  <c r="S87"/>
  <c r="R87"/>
  <c r="Q87"/>
  <c r="P87"/>
  <c r="O87"/>
  <c r="N87"/>
  <c r="M87"/>
  <c r="AU86"/>
  <c r="AT86"/>
  <c r="AS86"/>
  <c r="AR86"/>
  <c r="AP86"/>
  <c r="AH86"/>
  <c r="AD86"/>
  <c r="Z86"/>
  <c r="W86"/>
  <c r="V86"/>
  <c r="U86"/>
  <c r="T86"/>
  <c r="S86"/>
  <c r="S84" s="1"/>
  <c r="R28" i="84" s="1"/>
  <c r="AL3" s="1"/>
  <c r="R41" i="76" s="1"/>
  <c r="Q41" s="1"/>
  <c r="P41" s="1"/>
  <c r="O41" s="1"/>
  <c r="N41" s="1"/>
  <c r="M41" s="1"/>
  <c r="L41" s="1"/>
  <c r="K41" s="1"/>
  <c r="J41" s="1"/>
  <c r="I41" s="1"/>
  <c r="H41" s="1"/>
  <c r="R86" i="13"/>
  <c r="Q86"/>
  <c r="P86"/>
  <c r="O86"/>
  <c r="N86"/>
  <c r="M86"/>
  <c r="AU85"/>
  <c r="AT85"/>
  <c r="AS85"/>
  <c r="AR85"/>
  <c r="AP85"/>
  <c r="AL85"/>
  <c r="AH85"/>
  <c r="AD85"/>
  <c r="Z85"/>
  <c r="W85"/>
  <c r="V85"/>
  <c r="U85"/>
  <c r="T85"/>
  <c r="S85"/>
  <c r="R85"/>
  <c r="Q85"/>
  <c r="P85"/>
  <c r="O85"/>
  <c r="N85"/>
  <c r="M85"/>
  <c r="AR84"/>
  <c r="AP84"/>
  <c r="AL84"/>
  <c r="AH84"/>
  <c r="AD84"/>
  <c r="Z84"/>
  <c r="V84"/>
  <c r="P84"/>
  <c r="AU83"/>
  <c r="AT83"/>
  <c r="AS83"/>
  <c r="AR83"/>
  <c r="AP83"/>
  <c r="AL83"/>
  <c r="AH83"/>
  <c r="AD83"/>
  <c r="Z83"/>
  <c r="W83"/>
  <c r="V83"/>
  <c r="U83"/>
  <c r="T83"/>
  <c r="S83"/>
  <c r="S82" s="1"/>
  <c r="R27" i="84" s="1"/>
  <c r="AK3" s="1"/>
  <c r="R40" i="76" s="1"/>
  <c r="Q40" s="1"/>
  <c r="P40" s="1"/>
  <c r="O40" s="1"/>
  <c r="R83" i="13"/>
  <c r="Q83"/>
  <c r="P83"/>
  <c r="O83"/>
  <c r="N83"/>
  <c r="M83"/>
  <c r="AR82"/>
  <c r="AP82"/>
  <c r="AL82"/>
  <c r="AH82"/>
  <c r="AD82"/>
  <c r="Z82"/>
  <c r="V82"/>
  <c r="P82"/>
  <c r="AU81"/>
  <c r="AT81"/>
  <c r="AS81"/>
  <c r="AR81"/>
  <c r="AP81"/>
  <c r="AL81"/>
  <c r="AH81"/>
  <c r="AD81"/>
  <c r="Z81"/>
  <c r="W81"/>
  <c r="V81"/>
  <c r="U81"/>
  <c r="T81"/>
  <c r="S81"/>
  <c r="R81"/>
  <c r="Q81"/>
  <c r="P81"/>
  <c r="O81"/>
  <c r="N81"/>
  <c r="M81"/>
  <c r="AU80"/>
  <c r="AT80"/>
  <c r="AS80"/>
  <c r="AR80"/>
  <c r="AP80"/>
  <c r="AL80"/>
  <c r="AH80"/>
  <c r="AD80"/>
  <c r="Z80"/>
  <c r="W80"/>
  <c r="V80"/>
  <c r="U80"/>
  <c r="T80"/>
  <c r="S80"/>
  <c r="R80"/>
  <c r="Q80"/>
  <c r="P80"/>
  <c r="O80"/>
  <c r="N80"/>
  <c r="M80"/>
  <c r="AU79"/>
  <c r="AT79"/>
  <c r="AS79"/>
  <c r="AR79"/>
  <c r="AP79"/>
  <c r="AL79"/>
  <c r="AH79"/>
  <c r="AD79"/>
  <c r="Z79"/>
  <c r="W79"/>
  <c r="V79"/>
  <c r="U79"/>
  <c r="T79"/>
  <c r="S79"/>
  <c r="R79"/>
  <c r="Q79"/>
  <c r="P79"/>
  <c r="O79"/>
  <c r="N79"/>
  <c r="M79"/>
  <c r="AU78"/>
  <c r="AT78"/>
  <c r="AS78"/>
  <c r="AR78"/>
  <c r="AP78"/>
  <c r="AL78"/>
  <c r="AH78"/>
  <c r="AD78"/>
  <c r="Z78"/>
  <c r="W78"/>
  <c r="V78"/>
  <c r="U78"/>
  <c r="T78"/>
  <c r="S78"/>
  <c r="S77" s="1"/>
  <c r="R26" i="84" s="1"/>
  <c r="R78" i="13"/>
  <c r="Q78"/>
  <c r="P78"/>
  <c r="O78"/>
  <c r="N78"/>
  <c r="M78"/>
  <c r="AR77"/>
  <c r="AP77"/>
  <c r="AL77"/>
  <c r="AH77"/>
  <c r="AD77"/>
  <c r="Z77"/>
  <c r="V77"/>
  <c r="P77"/>
  <c r="AU75"/>
  <c r="AT75"/>
  <c r="AS75"/>
  <c r="AR75"/>
  <c r="AP75"/>
  <c r="AL75"/>
  <c r="AH75"/>
  <c r="AD75"/>
  <c r="Z75"/>
  <c r="W75"/>
  <c r="V75"/>
  <c r="U75"/>
  <c r="T75"/>
  <c r="Q75"/>
  <c r="P75"/>
  <c r="O75"/>
  <c r="N75"/>
  <c r="M75"/>
  <c r="AU74"/>
  <c r="AS74"/>
  <c r="AP74"/>
  <c r="AL74"/>
  <c r="AH74"/>
  <c r="AD74"/>
  <c r="Z74"/>
  <c r="AR74" s="1"/>
  <c r="W74"/>
  <c r="Q74" s="1"/>
  <c r="U74"/>
  <c r="O74" s="1"/>
  <c r="AU73"/>
  <c r="AT73"/>
  <c r="AS73"/>
  <c r="AR73"/>
  <c r="AP73"/>
  <c r="AL73"/>
  <c r="AH73"/>
  <c r="AD73"/>
  <c r="Z73"/>
  <c r="W73"/>
  <c r="V73"/>
  <c r="U73"/>
  <c r="T73"/>
  <c r="Q73"/>
  <c r="P73"/>
  <c r="O73"/>
  <c r="N73"/>
  <c r="M73"/>
  <c r="AU72"/>
  <c r="AT72"/>
  <c r="AS72"/>
  <c r="AR72"/>
  <c r="AP72"/>
  <c r="AL72"/>
  <c r="AH72"/>
  <c r="AD72"/>
  <c r="Z72"/>
  <c r="W72"/>
  <c r="V72"/>
  <c r="U72"/>
  <c r="T72"/>
  <c r="S72"/>
  <c r="R72"/>
  <c r="Q72"/>
  <c r="P72"/>
  <c r="O72"/>
  <c r="N72"/>
  <c r="M72"/>
  <c r="AU71"/>
  <c r="AT71"/>
  <c r="AS71"/>
  <c r="AR71"/>
  <c r="AP71"/>
  <c r="AL71"/>
  <c r="AH71"/>
  <c r="AD71"/>
  <c r="Z71"/>
  <c r="W71"/>
  <c r="V71"/>
  <c r="U71"/>
  <c r="T71"/>
  <c r="S71"/>
  <c r="R71"/>
  <c r="Q71"/>
  <c r="P71"/>
  <c r="O71"/>
  <c r="N71"/>
  <c r="M71"/>
  <c r="AU70"/>
  <c r="AT70"/>
  <c r="AS70"/>
  <c r="AR70"/>
  <c r="AP70"/>
  <c r="AL70"/>
  <c r="AH70"/>
  <c r="AD70"/>
  <c r="Z70"/>
  <c r="W70"/>
  <c r="Q70" s="1"/>
  <c r="P16" i="61" s="1"/>
  <c r="V70" i="13"/>
  <c r="U70"/>
  <c r="T70"/>
  <c r="S70"/>
  <c r="R70"/>
  <c r="P70"/>
  <c r="O70"/>
  <c r="N70"/>
  <c r="M70"/>
  <c r="AU69"/>
  <c r="AT69"/>
  <c r="AS69"/>
  <c r="AR69"/>
  <c r="AP69"/>
  <c r="AL69"/>
  <c r="AH69"/>
  <c r="AD69"/>
  <c r="Z69"/>
  <c r="W69"/>
  <c r="V69"/>
  <c r="U69"/>
  <c r="T69"/>
  <c r="S69"/>
  <c r="R69"/>
  <c r="Q69"/>
  <c r="P15" i="61" s="1"/>
  <c r="P69" i="13"/>
  <c r="O69"/>
  <c r="N69"/>
  <c r="M69"/>
  <c r="AU68"/>
  <c r="AT68"/>
  <c r="AS68"/>
  <c r="AR68"/>
  <c r="AP68"/>
  <c r="AL68"/>
  <c r="AH68"/>
  <c r="AD68"/>
  <c r="Z68"/>
  <c r="W68"/>
  <c r="V68"/>
  <c r="U68"/>
  <c r="T68"/>
  <c r="S68"/>
  <c r="S67" s="1"/>
  <c r="R20" i="84" s="1"/>
  <c r="AE3" s="1"/>
  <c r="R34" i="76" s="1"/>
  <c r="R68" i="13"/>
  <c r="Q68"/>
  <c r="P68"/>
  <c r="O68"/>
  <c r="N68"/>
  <c r="M68"/>
  <c r="AR67"/>
  <c r="AP67"/>
  <c r="AL67"/>
  <c r="AH67"/>
  <c r="AD67"/>
  <c r="Z67"/>
  <c r="V67"/>
  <c r="P67"/>
  <c r="AU66"/>
  <c r="AT66"/>
  <c r="AS66"/>
  <c r="AR66"/>
  <c r="AP66"/>
  <c r="AL66"/>
  <c r="AH66"/>
  <c r="AD66"/>
  <c r="Z66"/>
  <c r="W66"/>
  <c r="V66"/>
  <c r="U66"/>
  <c r="T66"/>
  <c r="S66"/>
  <c r="S64" s="1"/>
  <c r="R19" i="84" s="1"/>
  <c r="AF3" s="1"/>
  <c r="R35" i="76" s="1"/>
  <c r="Q35" s="1"/>
  <c r="R66" i="13"/>
  <c r="Q66"/>
  <c r="P66"/>
  <c r="O66"/>
  <c r="N66"/>
  <c r="M66"/>
  <c r="AU65"/>
  <c r="AT65"/>
  <c r="AS65"/>
  <c r="AR65"/>
  <c r="AP65"/>
  <c r="AL65"/>
  <c r="AH65"/>
  <c r="AD65"/>
  <c r="Z65"/>
  <c r="W65"/>
  <c r="V65"/>
  <c r="U65"/>
  <c r="T65"/>
  <c r="S65"/>
  <c r="R65"/>
  <c r="Q65"/>
  <c r="P65"/>
  <c r="O65"/>
  <c r="N65"/>
  <c r="M65"/>
  <c r="AR64"/>
  <c r="AP64"/>
  <c r="AL64"/>
  <c r="AH64"/>
  <c r="AD64"/>
  <c r="Z64"/>
  <c r="V64"/>
  <c r="P64"/>
  <c r="AU63"/>
  <c r="AT63"/>
  <c r="AS63"/>
  <c r="AR63"/>
  <c r="AP63"/>
  <c r="AL63"/>
  <c r="AH63"/>
  <c r="AD63"/>
  <c r="Z63"/>
  <c r="W63"/>
  <c r="V63"/>
  <c r="U63"/>
  <c r="T63"/>
  <c r="S63"/>
  <c r="R63"/>
  <c r="Q63"/>
  <c r="P63"/>
  <c r="O63"/>
  <c r="N63"/>
  <c r="M63"/>
  <c r="AU62"/>
  <c r="AT62"/>
  <c r="AS62"/>
  <c r="AR62"/>
  <c r="AP62"/>
  <c r="AL62"/>
  <c r="AH62"/>
  <c r="AD62"/>
  <c r="Z62"/>
  <c r="W62"/>
  <c r="V62"/>
  <c r="U62"/>
  <c r="T62"/>
  <c r="S62"/>
  <c r="R62"/>
  <c r="Q62"/>
  <c r="P62"/>
  <c r="O62"/>
  <c r="N62"/>
  <c r="M62"/>
  <c r="AU61"/>
  <c r="AT61"/>
  <c r="AS61"/>
  <c r="AR61"/>
  <c r="AP61"/>
  <c r="AL61"/>
  <c r="AH61"/>
  <c r="AD61"/>
  <c r="Z61"/>
  <c r="W61"/>
  <c r="V61"/>
  <c r="U61"/>
  <c r="T61"/>
  <c r="S61"/>
  <c r="R61"/>
  <c r="Q61"/>
  <c r="P61"/>
  <c r="O61"/>
  <c r="N61"/>
  <c r="M61"/>
  <c r="AU60"/>
  <c r="AT60"/>
  <c r="AS60"/>
  <c r="AR60"/>
  <c r="AP60"/>
  <c r="AL60"/>
  <c r="AH60"/>
  <c r="AD60"/>
  <c r="Z60"/>
  <c r="W60"/>
  <c r="V60"/>
  <c r="U60"/>
  <c r="T60"/>
  <c r="S60"/>
  <c r="R60"/>
  <c r="Q60"/>
  <c r="P60"/>
  <c r="O60"/>
  <c r="N60"/>
  <c r="M60"/>
  <c r="AU59"/>
  <c r="AT59"/>
  <c r="AS59"/>
  <c r="AR59"/>
  <c r="AP59"/>
  <c r="AL59"/>
  <c r="AH59"/>
  <c r="AD59"/>
  <c r="Z59"/>
  <c r="W59"/>
  <c r="V59"/>
  <c r="U59"/>
  <c r="T59"/>
  <c r="S59"/>
  <c r="S58" s="1"/>
  <c r="R18" i="84" s="1"/>
  <c r="P3" s="1"/>
  <c r="R19" i="76" s="1"/>
  <c r="Q19" s="1"/>
  <c r="P19" s="1"/>
  <c r="R59" i="13"/>
  <c r="Q59"/>
  <c r="P59"/>
  <c r="O59"/>
  <c r="N59"/>
  <c r="M59"/>
  <c r="AR58"/>
  <c r="AP58"/>
  <c r="AL58"/>
  <c r="AH58"/>
  <c r="AD58"/>
  <c r="Z58"/>
  <c r="V58"/>
  <c r="P58"/>
  <c r="AU57"/>
  <c r="AT57"/>
  <c r="AS57"/>
  <c r="AR57"/>
  <c r="AP57"/>
  <c r="AL57"/>
  <c r="AH57"/>
  <c r="AD57"/>
  <c r="Z57"/>
  <c r="W57"/>
  <c r="V57"/>
  <c r="U57"/>
  <c r="T57"/>
  <c r="Q57"/>
  <c r="P57"/>
  <c r="O57"/>
  <c r="N57"/>
  <c r="M57"/>
  <c r="AU56"/>
  <c r="AT56"/>
  <c r="AS56"/>
  <c r="AR56"/>
  <c r="AP56"/>
  <c r="AL56"/>
  <c r="AH56"/>
  <c r="AD56"/>
  <c r="Z56"/>
  <c r="W56"/>
  <c r="V56"/>
  <c r="U56"/>
  <c r="T56"/>
  <c r="Q56"/>
  <c r="P56"/>
  <c r="O56"/>
  <c r="N56"/>
  <c r="M56"/>
  <c r="AR55"/>
  <c r="AP55"/>
  <c r="AL55"/>
  <c r="AH55"/>
  <c r="AD55"/>
  <c r="Z55"/>
  <c r="V55"/>
  <c r="S55"/>
  <c r="P55"/>
  <c r="AU54"/>
  <c r="AT54"/>
  <c r="AS54"/>
  <c r="AR54"/>
  <c r="AP54"/>
  <c r="AL54"/>
  <c r="AH54"/>
  <c r="AD54"/>
  <c r="Z54"/>
  <c r="W54"/>
  <c r="V54"/>
  <c r="U54"/>
  <c r="T54"/>
  <c r="Q54"/>
  <c r="AU53"/>
  <c r="AT53"/>
  <c r="AS53"/>
  <c r="AR53"/>
  <c r="AP53"/>
  <c r="AL53"/>
  <c r="AH53"/>
  <c r="AD53"/>
  <c r="Z53"/>
  <c r="W53"/>
  <c r="V53"/>
  <c r="U53"/>
  <c r="T53"/>
  <c r="S53"/>
  <c r="R53"/>
  <c r="Q53"/>
  <c r="P53"/>
  <c r="O53"/>
  <c r="N53"/>
  <c r="M53"/>
  <c r="AU52"/>
  <c r="AT52"/>
  <c r="AS52"/>
  <c r="AR52"/>
  <c r="AP52"/>
  <c r="AL52"/>
  <c r="AH52"/>
  <c r="AD52"/>
  <c r="Z52"/>
  <c r="W52"/>
  <c r="V52"/>
  <c r="U52"/>
  <c r="T52"/>
  <c r="S52"/>
  <c r="R52"/>
  <c r="Q52"/>
  <c r="P52"/>
  <c r="O52"/>
  <c r="N52"/>
  <c r="M52"/>
  <c r="AU51"/>
  <c r="AT51"/>
  <c r="AS51"/>
  <c r="AR51"/>
  <c r="AP51"/>
  <c r="AL51"/>
  <c r="AH51"/>
  <c r="AD51"/>
  <c r="Z51"/>
  <c r="W51"/>
  <c r="V51"/>
  <c r="U51"/>
  <c r="T51"/>
  <c r="S51"/>
  <c r="R51"/>
  <c r="Q51"/>
  <c r="P51"/>
  <c r="O51"/>
  <c r="N51"/>
  <c r="M51"/>
  <c r="AR50"/>
  <c r="AP50"/>
  <c r="AL50"/>
  <c r="AH50"/>
  <c r="AD50"/>
  <c r="Z50"/>
  <c r="V50"/>
  <c r="S50"/>
  <c r="P50"/>
  <c r="AU49"/>
  <c r="AT49"/>
  <c r="AS49"/>
  <c r="AR49"/>
  <c r="AP49"/>
  <c r="AL49"/>
  <c r="AH49"/>
  <c r="AD49"/>
  <c r="Z49"/>
  <c r="W49"/>
  <c r="V49"/>
  <c r="U49"/>
  <c r="T49"/>
  <c r="S49"/>
  <c r="R49"/>
  <c r="Q49"/>
  <c r="P49"/>
  <c r="O49"/>
  <c r="N49"/>
  <c r="M49"/>
  <c r="AU48"/>
  <c r="AT48"/>
  <c r="AS48"/>
  <c r="AR48"/>
  <c r="AP48"/>
  <c r="AL48"/>
  <c r="AH48"/>
  <c r="AD48"/>
  <c r="Z48"/>
  <c r="W48"/>
  <c r="V48"/>
  <c r="U48"/>
  <c r="T48"/>
  <c r="S48"/>
  <c r="S47" s="1"/>
  <c r="R14" i="84" s="1"/>
  <c r="L3" s="1"/>
  <c r="R48" i="13"/>
  <c r="Q48"/>
  <c r="P48"/>
  <c r="O48"/>
  <c r="N48"/>
  <c r="M48"/>
  <c r="AR47"/>
  <c r="AP47"/>
  <c r="AL47"/>
  <c r="AH47"/>
  <c r="AD47"/>
  <c r="Z47"/>
  <c r="V47"/>
  <c r="P47"/>
  <c r="AU46"/>
  <c r="AT46"/>
  <c r="AS46"/>
  <c r="AR46"/>
  <c r="AP46"/>
  <c r="AL46"/>
  <c r="AH46"/>
  <c r="AD46"/>
  <c r="Z46"/>
  <c r="W46"/>
  <c r="V46"/>
  <c r="U46"/>
  <c r="T46"/>
  <c r="S46"/>
  <c r="R46"/>
  <c r="Q46"/>
  <c r="P46"/>
  <c r="O46"/>
  <c r="N46"/>
  <c r="M46"/>
  <c r="AU45"/>
  <c r="AT45"/>
  <c r="AS45"/>
  <c r="AR45"/>
  <c r="AP45"/>
  <c r="AL45"/>
  <c r="AH45"/>
  <c r="AD45"/>
  <c r="Z45"/>
  <c r="W45"/>
  <c r="V45"/>
  <c r="U45"/>
  <c r="T45"/>
  <c r="S45"/>
  <c r="R45"/>
  <c r="Q45"/>
  <c r="P45"/>
  <c r="O45"/>
  <c r="N45"/>
  <c r="M45"/>
  <c r="AU44"/>
  <c r="AT44"/>
  <c r="AS44"/>
  <c r="AR44"/>
  <c r="AP44"/>
  <c r="AL44"/>
  <c r="AH44"/>
  <c r="AD44"/>
  <c r="Z44"/>
  <c r="W44"/>
  <c r="V44"/>
  <c r="U44"/>
  <c r="T44"/>
  <c r="S44"/>
  <c r="R44"/>
  <c r="Q44"/>
  <c r="P44"/>
  <c r="O44"/>
  <c r="N44"/>
  <c r="M44"/>
  <c r="AU43"/>
  <c r="AT43"/>
  <c r="AS43"/>
  <c r="AR43"/>
  <c r="AP43"/>
  <c r="AL43"/>
  <c r="AH43"/>
  <c r="AD43"/>
  <c r="Z43"/>
  <c r="W43"/>
  <c r="V43"/>
  <c r="U43"/>
  <c r="T43"/>
  <c r="S43"/>
  <c r="R43"/>
  <c r="Q43"/>
  <c r="P43"/>
  <c r="O43"/>
  <c r="N43"/>
  <c r="M43"/>
  <c r="AU42"/>
  <c r="AT42"/>
  <c r="AS42"/>
  <c r="AR42"/>
  <c r="AP42"/>
  <c r="AL42"/>
  <c r="AH42"/>
  <c r="AD42"/>
  <c r="Z42"/>
  <c r="W42"/>
  <c r="V42"/>
  <c r="U42"/>
  <c r="T42"/>
  <c r="S42"/>
  <c r="S40" s="1"/>
  <c r="R13" i="84" s="1"/>
  <c r="J3" s="1"/>
  <c r="R12" i="76" s="1"/>
  <c r="R42" i="13"/>
  <c r="Q42"/>
  <c r="P42"/>
  <c r="O42"/>
  <c r="N42"/>
  <c r="M42"/>
  <c r="AU41"/>
  <c r="AT41"/>
  <c r="AS41"/>
  <c r="AR41"/>
  <c r="AP41"/>
  <c r="AL41"/>
  <c r="AH41"/>
  <c r="AD41"/>
  <c r="Z41"/>
  <c r="W41"/>
  <c r="V41"/>
  <c r="U41"/>
  <c r="T41"/>
  <c r="S41"/>
  <c r="R41"/>
  <c r="Q41"/>
  <c r="P41"/>
  <c r="O41"/>
  <c r="N41"/>
  <c r="M41"/>
  <c r="AR40"/>
  <c r="AP40"/>
  <c r="AL40"/>
  <c r="AH40"/>
  <c r="AD40"/>
  <c r="Z40"/>
  <c r="V40"/>
  <c r="P40"/>
  <c r="AU39"/>
  <c r="AT39"/>
  <c r="AS39"/>
  <c r="AR39"/>
  <c r="AP39"/>
  <c r="AL39"/>
  <c r="AH39"/>
  <c r="AD39"/>
  <c r="Z39"/>
  <c r="W39"/>
  <c r="V39"/>
  <c r="U39"/>
  <c r="T39"/>
  <c r="S39"/>
  <c r="R39"/>
  <c r="Q39"/>
  <c r="P39"/>
  <c r="O39"/>
  <c r="N39"/>
  <c r="M39"/>
  <c r="AU38"/>
  <c r="AT38"/>
  <c r="AS38"/>
  <c r="AR38"/>
  <c r="AP38"/>
  <c r="AL38"/>
  <c r="AH38"/>
  <c r="AD38"/>
  <c r="Z38"/>
  <c r="W38"/>
  <c r="V38"/>
  <c r="U38"/>
  <c r="T38"/>
  <c r="S38"/>
  <c r="R38"/>
  <c r="Q38"/>
  <c r="P38"/>
  <c r="O38"/>
  <c r="N38"/>
  <c r="M38"/>
  <c r="AU37"/>
  <c r="AT37"/>
  <c r="AS37"/>
  <c r="AR37"/>
  <c r="AP37"/>
  <c r="AL37"/>
  <c r="AH37"/>
  <c r="AD37"/>
  <c r="Z37"/>
  <c r="W37"/>
  <c r="V37"/>
  <c r="U37"/>
  <c r="T37"/>
  <c r="S37"/>
  <c r="R37"/>
  <c r="Q37"/>
  <c r="P37"/>
  <c r="O37"/>
  <c r="N37"/>
  <c r="M37"/>
  <c r="AU36"/>
  <c r="AT36"/>
  <c r="AS36"/>
  <c r="AR36"/>
  <c r="AP36"/>
  <c r="AL36"/>
  <c r="AH36"/>
  <c r="AD36"/>
  <c r="Z36"/>
  <c r="W36"/>
  <c r="V36"/>
  <c r="U36"/>
  <c r="T36"/>
  <c r="S36"/>
  <c r="R36"/>
  <c r="Q36"/>
  <c r="P36"/>
  <c r="O36"/>
  <c r="N36"/>
  <c r="M36"/>
  <c r="AU35"/>
  <c r="AT35"/>
  <c r="AS35"/>
  <c r="AR35"/>
  <c r="AP35"/>
  <c r="AL35"/>
  <c r="AH35"/>
  <c r="AD35"/>
  <c r="Z35"/>
  <c r="W35"/>
  <c r="V35"/>
  <c r="U35"/>
  <c r="T35"/>
  <c r="S35"/>
  <c r="R35"/>
  <c r="Q35"/>
  <c r="P35"/>
  <c r="O35"/>
  <c r="N35"/>
  <c r="M35"/>
  <c r="AU34"/>
  <c r="AT34"/>
  <c r="AS34"/>
  <c r="AR34"/>
  <c r="AP34"/>
  <c r="AL34"/>
  <c r="AH34"/>
  <c r="AD34"/>
  <c r="Z34"/>
  <c r="W34"/>
  <c r="V34"/>
  <c r="U34"/>
  <c r="T34"/>
  <c r="S34"/>
  <c r="S33" s="1"/>
  <c r="R12" i="84" s="1"/>
  <c r="I3" s="1"/>
  <c r="R11" i="76" s="1"/>
  <c r="Q11" s="1"/>
  <c r="P11" s="1"/>
  <c r="O11" s="1"/>
  <c r="R34" i="13"/>
  <c r="Q34"/>
  <c r="P34"/>
  <c r="O34"/>
  <c r="N34"/>
  <c r="M34"/>
  <c r="AR33"/>
  <c r="AP33"/>
  <c r="AL33"/>
  <c r="AH33"/>
  <c r="AD33"/>
  <c r="Z33"/>
  <c r="V33"/>
  <c r="P33"/>
  <c r="AU32"/>
  <c r="AT32"/>
  <c r="AS32"/>
  <c r="AR32"/>
  <c r="AP32"/>
  <c r="AL32"/>
  <c r="AH32"/>
  <c r="AD32"/>
  <c r="Z32"/>
  <c r="W32"/>
  <c r="V32"/>
  <c r="U32"/>
  <c r="T32"/>
  <c r="S32"/>
  <c r="R32"/>
  <c r="Q32"/>
  <c r="P32"/>
  <c r="O32"/>
  <c r="N32"/>
  <c r="M32"/>
  <c r="AU31"/>
  <c r="AT31"/>
  <c r="AS31"/>
  <c r="AR31"/>
  <c r="AP31"/>
  <c r="AL31"/>
  <c r="AH31"/>
  <c r="AD31"/>
  <c r="Z31"/>
  <c r="W31"/>
  <c r="V31"/>
  <c r="U31"/>
  <c r="T31"/>
  <c r="S31"/>
  <c r="R31"/>
  <c r="Q31"/>
  <c r="P31"/>
  <c r="O31"/>
  <c r="N31"/>
  <c r="M31"/>
  <c r="AU30"/>
  <c r="AT30"/>
  <c r="AS30"/>
  <c r="AR30"/>
  <c r="AP30"/>
  <c r="AL30"/>
  <c r="AH30"/>
  <c r="AD30"/>
  <c r="Z30"/>
  <c r="W30"/>
  <c r="V30"/>
  <c r="U30"/>
  <c r="T30"/>
  <c r="S30"/>
  <c r="R30"/>
  <c r="Q30"/>
  <c r="P30"/>
  <c r="O30"/>
  <c r="N30"/>
  <c r="M30"/>
  <c r="AU29"/>
  <c r="AT29"/>
  <c r="AS29"/>
  <c r="AR29"/>
  <c r="AP29"/>
  <c r="AL29"/>
  <c r="AH29"/>
  <c r="AD29"/>
  <c r="Z29"/>
  <c r="W29"/>
  <c r="V29"/>
  <c r="U29"/>
  <c r="T29"/>
  <c r="S29"/>
  <c r="R29"/>
  <c r="Q29"/>
  <c r="P29"/>
  <c r="O29"/>
  <c r="N29"/>
  <c r="M29"/>
  <c r="AU28"/>
  <c r="AT28"/>
  <c r="AS28"/>
  <c r="AR28"/>
  <c r="AP28"/>
  <c r="AL28"/>
  <c r="AH28"/>
  <c r="AD28"/>
  <c r="Z28"/>
  <c r="W28"/>
  <c r="V28"/>
  <c r="U28"/>
  <c r="T28"/>
  <c r="S28"/>
  <c r="S27" s="1"/>
  <c r="R11" i="84" s="1"/>
  <c r="H3" s="1"/>
  <c r="R10" i="76" s="1"/>
  <c r="Q10" s="1"/>
  <c r="P10" s="1"/>
  <c r="O10" s="1"/>
  <c r="N10" s="1"/>
  <c r="M10" s="1"/>
  <c r="R28" i="13"/>
  <c r="Q28"/>
  <c r="P28"/>
  <c r="O28"/>
  <c r="N28"/>
  <c r="M28"/>
  <c r="AR27"/>
  <c r="AP27"/>
  <c r="AL27"/>
  <c r="AH27"/>
  <c r="AD27"/>
  <c r="Z27"/>
  <c r="V27"/>
  <c r="P27"/>
  <c r="AU26"/>
  <c r="AT26"/>
  <c r="AS26"/>
  <c r="AR26"/>
  <c r="AP26"/>
  <c r="AL26"/>
  <c r="AH26"/>
  <c r="AD26"/>
  <c r="Z26"/>
  <c r="W26"/>
  <c r="V26"/>
  <c r="U26"/>
  <c r="T26"/>
  <c r="S26"/>
  <c r="R26"/>
  <c r="Q26"/>
  <c r="P26"/>
  <c r="O26"/>
  <c r="N26"/>
  <c r="M26"/>
  <c r="AU25"/>
  <c r="AT25"/>
  <c r="AS25"/>
  <c r="AR25"/>
  <c r="AP25"/>
  <c r="AL25"/>
  <c r="AH25"/>
  <c r="AD25"/>
  <c r="Z25"/>
  <c r="W25"/>
  <c r="V25"/>
  <c r="U25"/>
  <c r="T25"/>
  <c r="S25"/>
  <c r="R25"/>
  <c r="Q25"/>
  <c r="P25"/>
  <c r="O25"/>
  <c r="N25"/>
  <c r="M25"/>
  <c r="AU24"/>
  <c r="AT24"/>
  <c r="AS24"/>
  <c r="AR24"/>
  <c r="AP24"/>
  <c r="AL24"/>
  <c r="AH24"/>
  <c r="AD24"/>
  <c r="Z24"/>
  <c r="W24"/>
  <c r="V24"/>
  <c r="U24"/>
  <c r="T24"/>
  <c r="S24"/>
  <c r="R24"/>
  <c r="Q24"/>
  <c r="P24"/>
  <c r="O24"/>
  <c r="N24"/>
  <c r="M24"/>
  <c r="AU23"/>
  <c r="AT23"/>
  <c r="AS23"/>
  <c r="AR23"/>
  <c r="AP23"/>
  <c r="AL23"/>
  <c r="AH23"/>
  <c r="AD23"/>
  <c r="Z23"/>
  <c r="W23"/>
  <c r="V23"/>
  <c r="U23"/>
  <c r="T23"/>
  <c r="S23"/>
  <c r="R23"/>
  <c r="Q23"/>
  <c r="P23"/>
  <c r="O23"/>
  <c r="N23"/>
  <c r="M23"/>
  <c r="AU22"/>
  <c r="AT191" i="38" s="1"/>
  <c r="AS22" i="13"/>
  <c r="AR191" i="38" s="1"/>
  <c r="AP22" i="13"/>
  <c r="AL22"/>
  <c r="AH22"/>
  <c r="AD22"/>
  <c r="AC191" i="38" s="1"/>
  <c r="Z22" i="13"/>
  <c r="U22"/>
  <c r="T191" i="38" s="1"/>
  <c r="S22" i="13"/>
  <c r="R22"/>
  <c r="Q22"/>
  <c r="P191" i="38" s="1"/>
  <c r="AU21" i="13"/>
  <c r="AT21"/>
  <c r="AS21"/>
  <c r="AR21"/>
  <c r="AP21"/>
  <c r="AL21"/>
  <c r="AH21"/>
  <c r="AD21"/>
  <c r="Z21"/>
  <c r="W21"/>
  <c r="V21"/>
  <c r="U21"/>
  <c r="T21"/>
  <c r="S21"/>
  <c r="R21"/>
  <c r="Q21"/>
  <c r="P21"/>
  <c r="O21"/>
  <c r="N21"/>
  <c r="M21"/>
  <c r="AU20"/>
  <c r="AT20"/>
  <c r="AS20"/>
  <c r="AR20"/>
  <c r="AP20"/>
  <c r="AL20"/>
  <c r="AH20"/>
  <c r="AD20"/>
  <c r="Z20"/>
  <c r="W20"/>
  <c r="V20"/>
  <c r="U20"/>
  <c r="T20"/>
  <c r="S20"/>
  <c r="R20"/>
  <c r="Q20"/>
  <c r="P20"/>
  <c r="O20"/>
  <c r="N20"/>
  <c r="M20"/>
  <c r="AU19"/>
  <c r="AT19"/>
  <c r="AS19"/>
  <c r="AR19"/>
  <c r="AP19"/>
  <c r="AL19"/>
  <c r="AH19"/>
  <c r="AD19"/>
  <c r="Z19"/>
  <c r="W19"/>
  <c r="V19"/>
  <c r="U19"/>
  <c r="T19"/>
  <c r="S19"/>
  <c r="R19"/>
  <c r="P19"/>
  <c r="O19"/>
  <c r="N19"/>
  <c r="M19"/>
  <c r="AU18"/>
  <c r="AT18"/>
  <c r="AS18"/>
  <c r="AR18"/>
  <c r="AP18"/>
  <c r="AL18"/>
  <c r="AH18"/>
  <c r="AD18"/>
  <c r="Z18"/>
  <c r="W18"/>
  <c r="V18"/>
  <c r="U18"/>
  <c r="T18"/>
  <c r="S18"/>
  <c r="R18"/>
  <c r="Q18"/>
  <c r="P18"/>
  <c r="O18"/>
  <c r="N18"/>
  <c r="M18"/>
  <c r="AU17"/>
  <c r="AT17"/>
  <c r="AS17"/>
  <c r="AR17"/>
  <c r="AP17"/>
  <c r="AL17"/>
  <c r="AH17"/>
  <c r="AD17"/>
  <c r="Z17"/>
  <c r="W17"/>
  <c r="V17"/>
  <c r="U17"/>
  <c r="T17"/>
  <c r="S17"/>
  <c r="R17"/>
  <c r="Q17"/>
  <c r="P17"/>
  <c r="O17"/>
  <c r="N17"/>
  <c r="M17"/>
  <c r="AU16"/>
  <c r="AT16"/>
  <c r="AS16"/>
  <c r="AR16"/>
  <c r="AP16"/>
  <c r="AL16"/>
  <c r="AH16"/>
  <c r="AD16"/>
  <c r="Z16"/>
  <c r="W16"/>
  <c r="V16"/>
  <c r="U16"/>
  <c r="T16"/>
  <c r="S16"/>
  <c r="R16"/>
  <c r="Q16"/>
  <c r="P16"/>
  <c r="O16"/>
  <c r="N16"/>
  <c r="M16"/>
  <c r="AU15"/>
  <c r="AT15"/>
  <c r="AS15"/>
  <c r="AR15"/>
  <c r="AP15"/>
  <c r="AL15"/>
  <c r="AH15"/>
  <c r="AD15"/>
  <c r="Z15"/>
  <c r="W15"/>
  <c r="V15"/>
  <c r="U15"/>
  <c r="T15"/>
  <c r="S15"/>
  <c r="R15"/>
  <c r="Q15"/>
  <c r="P15"/>
  <c r="O15"/>
  <c r="N15"/>
  <c r="M15"/>
  <c r="AU14"/>
  <c r="AT14"/>
  <c r="AS14"/>
  <c r="AR14"/>
  <c r="AP14"/>
  <c r="AL14"/>
  <c r="AH14"/>
  <c r="AD14"/>
  <c r="Z14"/>
  <c r="W14"/>
  <c r="V14"/>
  <c r="U14"/>
  <c r="T14"/>
  <c r="S14"/>
  <c r="S12" s="1"/>
  <c r="R10" i="84" s="1"/>
  <c r="G3" s="1"/>
  <c r="R9" i="76" s="1"/>
  <c r="R14" i="13"/>
  <c r="Q14"/>
  <c r="P14"/>
  <c r="O14"/>
  <c r="N14"/>
  <c r="M14"/>
  <c r="AU13"/>
  <c r="AT13"/>
  <c r="AS13"/>
  <c r="AR13"/>
  <c r="AP13"/>
  <c r="AL13"/>
  <c r="AH13"/>
  <c r="AD13"/>
  <c r="Z13"/>
  <c r="W13"/>
  <c r="V13"/>
  <c r="U13"/>
  <c r="T13"/>
  <c r="S13"/>
  <c r="R13"/>
  <c r="Q13"/>
  <c r="P13"/>
  <c r="O13"/>
  <c r="N13"/>
  <c r="M13"/>
  <c r="AP12"/>
  <c r="AL12"/>
  <c r="AH12"/>
  <c r="AD12"/>
  <c r="Z12"/>
  <c r="AU11"/>
  <c r="AT11"/>
  <c r="AS11"/>
  <c r="AR11"/>
  <c r="AP11"/>
  <c r="AL11"/>
  <c r="AH11"/>
  <c r="AD11"/>
  <c r="Z11"/>
  <c r="W11"/>
  <c r="V11"/>
  <c r="U11"/>
  <c r="T11"/>
  <c r="S11"/>
  <c r="R11"/>
  <c r="Q11"/>
  <c r="P11"/>
  <c r="O11"/>
  <c r="N11"/>
  <c r="M11"/>
  <c r="AU10"/>
  <c r="AT10"/>
  <c r="AS10"/>
  <c r="AR10"/>
  <c r="AP10"/>
  <c r="AL10"/>
  <c r="AH10"/>
  <c r="AD10"/>
  <c r="Z10"/>
  <c r="W10"/>
  <c r="V10"/>
  <c r="U10"/>
  <c r="T10"/>
  <c r="S10"/>
  <c r="R10"/>
  <c r="Q10"/>
  <c r="P10"/>
  <c r="O10"/>
  <c r="N10"/>
  <c r="M10"/>
  <c r="AU9"/>
  <c r="AT99" i="38" s="1"/>
  <c r="AT9" i="13"/>
  <c r="AS9"/>
  <c r="AR9"/>
  <c r="AP9"/>
  <c r="AL9"/>
  <c r="AH9"/>
  <c r="AD9"/>
  <c r="Z9"/>
  <c r="W9"/>
  <c r="V99" i="38" s="1"/>
  <c r="V9" i="13"/>
  <c r="U9"/>
  <c r="T9"/>
  <c r="S9"/>
  <c r="R9"/>
  <c r="Q9"/>
  <c r="P99" i="38" s="1"/>
  <c r="P9" i="13"/>
  <c r="O9"/>
  <c r="N9"/>
  <c r="M9"/>
  <c r="AU8"/>
  <c r="AT98" i="38" s="1"/>
  <c r="AS8" i="13"/>
  <c r="AR98" i="38" s="1"/>
  <c r="AP8" i="13"/>
  <c r="AL8"/>
  <c r="AH8"/>
  <c r="AD8"/>
  <c r="Z8"/>
  <c r="AR8" s="1"/>
  <c r="W8"/>
  <c r="V98" i="38" s="1"/>
  <c r="U8" i="13"/>
  <c r="T98" i="38" s="1"/>
  <c r="S8" i="13"/>
  <c r="R8"/>
  <c r="AU7"/>
  <c r="AT7"/>
  <c r="AS7"/>
  <c r="AR7"/>
  <c r="AP7"/>
  <c r="AL7"/>
  <c r="AH7"/>
  <c r="AD7"/>
  <c r="Z7"/>
  <c r="W7"/>
  <c r="V7"/>
  <c r="U7"/>
  <c r="T7"/>
  <c r="S7"/>
  <c r="R7"/>
  <c r="Q7"/>
  <c r="P7"/>
  <c r="O7"/>
  <c r="N7"/>
  <c r="M7"/>
  <c r="AP6"/>
  <c r="AL6"/>
  <c r="AH6"/>
  <c r="AD6"/>
  <c r="S6"/>
  <c r="D2"/>
  <c r="C2"/>
  <c r="B2"/>
  <c r="A2"/>
  <c r="R45" i="84"/>
  <c r="O45"/>
  <c r="R44"/>
  <c r="O44"/>
  <c r="R43"/>
  <c r="O43"/>
  <c r="R42"/>
  <c r="O42"/>
  <c r="R41"/>
  <c r="O41"/>
  <c r="R40"/>
  <c r="O40"/>
  <c r="R39"/>
  <c r="O39"/>
  <c r="O38"/>
  <c r="O37"/>
  <c r="R36"/>
  <c r="O36"/>
  <c r="R35"/>
  <c r="O35"/>
  <c r="R34"/>
  <c r="O34"/>
  <c r="O33"/>
  <c r="R32"/>
  <c r="O32"/>
  <c r="O14" i="75" s="1"/>
  <c r="O13" s="1"/>
  <c r="R31" i="84"/>
  <c r="O31"/>
  <c r="R30"/>
  <c r="O30"/>
  <c r="R29"/>
  <c r="O29"/>
  <c r="O28"/>
  <c r="O27"/>
  <c r="O25" s="1"/>
  <c r="O26"/>
  <c r="R24"/>
  <c r="O24"/>
  <c r="R23"/>
  <c r="R22"/>
  <c r="O22"/>
  <c r="R21"/>
  <c r="O21"/>
  <c r="O20"/>
  <c r="O19"/>
  <c r="O18"/>
  <c r="R17"/>
  <c r="R16" s="1"/>
  <c r="O17"/>
  <c r="R15"/>
  <c r="O15"/>
  <c r="O14"/>
  <c r="O13"/>
  <c r="O12"/>
  <c r="O11"/>
  <c r="AU10"/>
  <c r="AT10"/>
  <c r="AS10"/>
  <c r="AR10"/>
  <c r="AP10"/>
  <c r="AL10"/>
  <c r="AH10"/>
  <c r="AD10"/>
  <c r="Z10"/>
  <c r="W10"/>
  <c r="V10"/>
  <c r="U10"/>
  <c r="T10"/>
  <c r="AU9"/>
  <c r="AT9"/>
  <c r="AS9"/>
  <c r="AR9"/>
  <c r="AP9"/>
  <c r="AL9"/>
  <c r="AH9"/>
  <c r="AD9"/>
  <c r="Z9"/>
  <c r="W9"/>
  <c r="V9"/>
  <c r="U9"/>
  <c r="T9"/>
  <c r="R9"/>
  <c r="R8" s="1"/>
  <c r="AR8"/>
  <c r="AP8"/>
  <c r="AL8"/>
  <c r="AH8"/>
  <c r="AD8"/>
  <c r="Z8"/>
  <c r="V8"/>
  <c r="AR7"/>
  <c r="AP7"/>
  <c r="AL7"/>
  <c r="AH7"/>
  <c r="AD7"/>
  <c r="Z7"/>
  <c r="V7"/>
  <c r="BA4"/>
  <c r="AZ4"/>
  <c r="AY4"/>
  <c r="AX4"/>
  <c r="AW4"/>
  <c r="AV4"/>
  <c r="AU4"/>
  <c r="AT4"/>
  <c r="AS4"/>
  <c r="AR4"/>
  <c r="AQ4"/>
  <c r="AP4"/>
  <c r="AO4"/>
  <c r="AN4"/>
  <c r="AM4"/>
  <c r="AL4"/>
  <c r="AK4"/>
  <c r="AJ4"/>
  <c r="AI4"/>
  <c r="AH4"/>
  <c r="AF4"/>
  <c r="AE4"/>
  <c r="P4"/>
  <c r="O4"/>
  <c r="L4"/>
  <c r="K4"/>
  <c r="J4"/>
  <c r="I4"/>
  <c r="H4"/>
  <c r="B4"/>
  <c r="BA3"/>
  <c r="R57" i="76" s="1"/>
  <c r="AZ3" i="84"/>
  <c r="R56" i="76" s="1"/>
  <c r="Q56" s="1"/>
  <c r="AY3" i="84"/>
  <c r="R55" i="76" s="1"/>
  <c r="Q55" s="1"/>
  <c r="AX3" i="84"/>
  <c r="R54" i="76" s="1"/>
  <c r="Q54" s="1"/>
  <c r="AW3" i="84"/>
  <c r="R53" i="76" s="1"/>
  <c r="Q53" s="1"/>
  <c r="AV3" i="84"/>
  <c r="R52" i="76" s="1"/>
  <c r="Q52" s="1"/>
  <c r="AU3" i="84"/>
  <c r="R51" i="76" s="1"/>
  <c r="Q51" s="1"/>
  <c r="AR3" i="84"/>
  <c r="R48" i="76" s="1"/>
  <c r="Q48" s="1"/>
  <c r="AQ3" i="84"/>
  <c r="R47" i="76" s="1"/>
  <c r="Q47" s="1"/>
  <c r="AP3" i="84"/>
  <c r="R46" i="76" s="1"/>
  <c r="Q46" s="1"/>
  <c r="AO3" i="84"/>
  <c r="R44" i="76" s="1"/>
  <c r="Q44" s="1"/>
  <c r="AN3" i="84"/>
  <c r="R43" i="76" s="1"/>
  <c r="Q43" s="1"/>
  <c r="AM3" i="84"/>
  <c r="R42" i="76" s="1"/>
  <c r="Q42" s="1"/>
  <c r="AI3" i="84"/>
  <c r="R38" i="76" s="1"/>
  <c r="Q38" s="1"/>
  <c r="AH3" i="84"/>
  <c r="R37" i="76" s="1"/>
  <c r="U3" i="84"/>
  <c r="R24" i="76" s="1"/>
  <c r="O3" i="84"/>
  <c r="R18" i="76" s="1"/>
  <c r="Q18" s="1"/>
  <c r="K3" i="84"/>
  <c r="R13" i="76" s="1"/>
  <c r="Q13" s="1"/>
  <c r="F3" i="84"/>
  <c r="R8" i="76" s="1"/>
  <c r="B3" i="84"/>
  <c r="B2"/>
  <c r="A2"/>
  <c r="AT106" i="12"/>
  <c r="AS106"/>
  <c r="AR106"/>
  <c r="AQ106"/>
  <c r="AO106"/>
  <c r="AK106"/>
  <c r="AG106"/>
  <c r="AC106"/>
  <c r="Y106"/>
  <c r="V106"/>
  <c r="U106"/>
  <c r="T106"/>
  <c r="S106"/>
  <c r="R106"/>
  <c r="R104" s="1"/>
  <c r="R42" i="85" s="1"/>
  <c r="AY3" s="1"/>
  <c r="Q106" i="12"/>
  <c r="P106"/>
  <c r="O106"/>
  <c r="N106"/>
  <c r="M106"/>
  <c r="L106"/>
  <c r="AT105"/>
  <c r="AS105"/>
  <c r="AR105"/>
  <c r="AQ105"/>
  <c r="AO105"/>
  <c r="AK105"/>
  <c r="AG105"/>
  <c r="AC105"/>
  <c r="Y105"/>
  <c r="V105"/>
  <c r="U105"/>
  <c r="T105"/>
  <c r="S105"/>
  <c r="R105"/>
  <c r="Q105"/>
  <c r="P105"/>
  <c r="O105"/>
  <c r="N105"/>
  <c r="M105"/>
  <c r="L105"/>
  <c r="AQ104"/>
  <c r="AO104"/>
  <c r="AK104"/>
  <c r="AG104"/>
  <c r="AC104"/>
  <c r="Y104"/>
  <c r="U104"/>
  <c r="O104"/>
  <c r="AT103"/>
  <c r="AS103"/>
  <c r="AR103"/>
  <c r="AQ103"/>
  <c r="AO103"/>
  <c r="AK103"/>
  <c r="AG103"/>
  <c r="AC103"/>
  <c r="Y103"/>
  <c r="V103"/>
  <c r="U103"/>
  <c r="T103"/>
  <c r="S103"/>
  <c r="R103"/>
  <c r="Q103"/>
  <c r="P103"/>
  <c r="O103"/>
  <c r="N103"/>
  <c r="M103"/>
  <c r="L103"/>
  <c r="AT102"/>
  <c r="AS102"/>
  <c r="AR102"/>
  <c r="AQ102"/>
  <c r="AO102"/>
  <c r="AK102"/>
  <c r="AG102"/>
  <c r="AC102"/>
  <c r="Y102"/>
  <c r="V102"/>
  <c r="U102"/>
  <c r="T102"/>
  <c r="S102"/>
  <c r="R102"/>
  <c r="Q102"/>
  <c r="P102"/>
  <c r="O102"/>
  <c r="N102"/>
  <c r="M102"/>
  <c r="L102"/>
  <c r="AT101"/>
  <c r="AR101"/>
  <c r="AC101"/>
  <c r="AQ101" s="1"/>
  <c r="Y101"/>
  <c r="V101"/>
  <c r="P101" s="1"/>
  <c r="P17" i="26" s="1"/>
  <c r="T101" i="12"/>
  <c r="N101" s="1"/>
  <c r="N17" i="26" s="1"/>
  <c r="R101" i="12"/>
  <c r="R100" s="1"/>
  <c r="R41" i="85" s="1"/>
  <c r="AX3" s="1"/>
  <c r="Q101" i="12"/>
  <c r="AO100"/>
  <c r="AK100"/>
  <c r="AG100"/>
  <c r="Y100"/>
  <c r="AT99"/>
  <c r="AS99"/>
  <c r="AR99"/>
  <c r="AQ99"/>
  <c r="AO99"/>
  <c r="AK99"/>
  <c r="AG99"/>
  <c r="AC99"/>
  <c r="Y99"/>
  <c r="V99"/>
  <c r="U99"/>
  <c r="T99"/>
  <c r="S99"/>
  <c r="R99"/>
  <c r="Q99"/>
  <c r="P99"/>
  <c r="O99"/>
  <c r="N99"/>
  <c r="M99"/>
  <c r="L99"/>
  <c r="AT98"/>
  <c r="AS98"/>
  <c r="AR98"/>
  <c r="AQ98"/>
  <c r="AO98"/>
  <c r="AK98"/>
  <c r="AG98"/>
  <c r="AC98"/>
  <c r="Y98"/>
  <c r="V98"/>
  <c r="U98"/>
  <c r="T98"/>
  <c r="S98"/>
  <c r="R98"/>
  <c r="R97" s="1"/>
  <c r="R40" i="85" s="1"/>
  <c r="AZ3" s="1"/>
  <c r="Q98" i="12"/>
  <c r="P98"/>
  <c r="O98"/>
  <c r="N98"/>
  <c r="M98"/>
  <c r="L98"/>
  <c r="AQ97"/>
  <c r="AO97"/>
  <c r="AK97"/>
  <c r="AG97"/>
  <c r="AC97"/>
  <c r="Y97"/>
  <c r="U97"/>
  <c r="O97"/>
  <c r="AT96"/>
  <c r="AS96"/>
  <c r="AR96"/>
  <c r="AQ96"/>
  <c r="AO96"/>
  <c r="AK96"/>
  <c r="AG96"/>
  <c r="AC96"/>
  <c r="Y96"/>
  <c r="V96"/>
  <c r="U96"/>
  <c r="T96"/>
  <c r="S96"/>
  <c r="R96"/>
  <c r="Q96"/>
  <c r="P96"/>
  <c r="O96"/>
  <c r="N96"/>
  <c r="M96"/>
  <c r="L96"/>
  <c r="AT95"/>
  <c r="AS95"/>
  <c r="AR95"/>
  <c r="AQ95"/>
  <c r="AO95"/>
  <c r="AK95"/>
  <c r="AG95"/>
  <c r="AC95"/>
  <c r="Y95"/>
  <c r="V95"/>
  <c r="U95"/>
  <c r="T95"/>
  <c r="S95"/>
  <c r="R95"/>
  <c r="Q95"/>
  <c r="P95"/>
  <c r="O95"/>
  <c r="N95"/>
  <c r="M95"/>
  <c r="L95"/>
  <c r="AT94"/>
  <c r="AS94"/>
  <c r="AR94"/>
  <c r="AQ94"/>
  <c r="AO94"/>
  <c r="AK94"/>
  <c r="AG94"/>
  <c r="AC94"/>
  <c r="Y94"/>
  <c r="V94"/>
  <c r="U94"/>
  <c r="T94"/>
  <c r="S94"/>
  <c r="R94"/>
  <c r="Q94"/>
  <c r="P94"/>
  <c r="O94"/>
  <c r="N94"/>
  <c r="M94"/>
  <c r="L94"/>
  <c r="AT93"/>
  <c r="AS93"/>
  <c r="AR93"/>
  <c r="AQ93"/>
  <c r="AO93"/>
  <c r="AK93"/>
  <c r="AG93"/>
  <c r="AC93"/>
  <c r="Y93"/>
  <c r="V93"/>
  <c r="U93"/>
  <c r="T93"/>
  <c r="S93"/>
  <c r="R93"/>
  <c r="Q93"/>
  <c r="P93"/>
  <c r="O93"/>
  <c r="N93"/>
  <c r="M93"/>
  <c r="L93"/>
  <c r="AT92"/>
  <c r="AS92"/>
  <c r="AR92"/>
  <c r="AQ92"/>
  <c r="AO92"/>
  <c r="AK92"/>
  <c r="AG92"/>
  <c r="AC92"/>
  <c r="Y92"/>
  <c r="V92"/>
  <c r="U92"/>
  <c r="T92"/>
  <c r="S92"/>
  <c r="R92"/>
  <c r="Q92"/>
  <c r="P92"/>
  <c r="O92"/>
  <c r="N92"/>
  <c r="M92"/>
  <c r="L92"/>
  <c r="AT91"/>
  <c r="AS91"/>
  <c r="AR91"/>
  <c r="AQ91"/>
  <c r="AO91"/>
  <c r="AK91"/>
  <c r="AG91"/>
  <c r="AC91"/>
  <c r="Y91"/>
  <c r="V91"/>
  <c r="U91"/>
  <c r="T91"/>
  <c r="S91"/>
  <c r="R91"/>
  <c r="Q91"/>
  <c r="P91"/>
  <c r="O91"/>
  <c r="N91"/>
  <c r="M91"/>
  <c r="L91"/>
  <c r="AT90"/>
  <c r="AS90"/>
  <c r="AR90"/>
  <c r="AQ90"/>
  <c r="AO90"/>
  <c r="AK90"/>
  <c r="AG90"/>
  <c r="AC90"/>
  <c r="Y90"/>
  <c r="V90"/>
  <c r="U90"/>
  <c r="T90"/>
  <c r="S90"/>
  <c r="R90"/>
  <c r="R89" s="1"/>
  <c r="R36" i="85" s="1"/>
  <c r="AT3" s="1"/>
  <c r="Q90" i="12"/>
  <c r="P90"/>
  <c r="O90"/>
  <c r="N90"/>
  <c r="M90"/>
  <c r="L90"/>
  <c r="AQ89"/>
  <c r="AO89"/>
  <c r="AK89"/>
  <c r="AG89"/>
  <c r="AC89"/>
  <c r="Y89"/>
  <c r="U89"/>
  <c r="O89"/>
  <c r="AT88"/>
  <c r="AS88"/>
  <c r="AR88"/>
  <c r="AQ88"/>
  <c r="AO88"/>
  <c r="AK88"/>
  <c r="AG88"/>
  <c r="AC88"/>
  <c r="Y88"/>
  <c r="V88"/>
  <c r="U88"/>
  <c r="T88"/>
  <c r="S88"/>
  <c r="R88"/>
  <c r="Q88"/>
  <c r="P88"/>
  <c r="O88"/>
  <c r="N88"/>
  <c r="M88"/>
  <c r="L88"/>
  <c r="AQ87"/>
  <c r="AO87"/>
  <c r="AK87"/>
  <c r="AG87"/>
  <c r="AC87"/>
  <c r="Y87"/>
  <c r="U87"/>
  <c r="R87"/>
  <c r="O87"/>
  <c r="AT86"/>
  <c r="AS86"/>
  <c r="AR86"/>
  <c r="AQ86"/>
  <c r="AO86"/>
  <c r="AK86"/>
  <c r="AG86"/>
  <c r="AC86"/>
  <c r="Y86"/>
  <c r="V86"/>
  <c r="U86"/>
  <c r="T86"/>
  <c r="S86"/>
  <c r="R86"/>
  <c r="Q86"/>
  <c r="P86"/>
  <c r="P29" i="42" s="1"/>
  <c r="O86" i="12"/>
  <c r="N86"/>
  <c r="M86"/>
  <c r="L86"/>
  <c r="AT85"/>
  <c r="AS85"/>
  <c r="AR85"/>
  <c r="AQ85"/>
  <c r="AO85"/>
  <c r="AK85"/>
  <c r="AG85"/>
  <c r="AC85"/>
  <c r="Y85"/>
  <c r="V85"/>
  <c r="P85" s="1"/>
  <c r="P28" i="42" s="1"/>
  <c r="U85" i="12"/>
  <c r="T85"/>
  <c r="S85"/>
  <c r="R85"/>
  <c r="R84" s="1"/>
  <c r="R34" i="85" s="1"/>
  <c r="AR3" s="1"/>
  <c r="Q85" i="12"/>
  <c r="O85"/>
  <c r="N85"/>
  <c r="M85"/>
  <c r="L85"/>
  <c r="AQ84"/>
  <c r="AO84"/>
  <c r="AK84"/>
  <c r="AG84"/>
  <c r="AC84"/>
  <c r="Y84"/>
  <c r="U84"/>
  <c r="O84"/>
  <c r="AT83"/>
  <c r="AS83"/>
  <c r="AR83"/>
  <c r="AQ83"/>
  <c r="AO83"/>
  <c r="AK83"/>
  <c r="AG83"/>
  <c r="AC83"/>
  <c r="Y83"/>
  <c r="V83"/>
  <c r="U83"/>
  <c r="T83"/>
  <c r="S83"/>
  <c r="R83"/>
  <c r="Q83"/>
  <c r="P83"/>
  <c r="O83"/>
  <c r="N83"/>
  <c r="M83"/>
  <c r="L83"/>
  <c r="Y82"/>
  <c r="V82"/>
  <c r="T82"/>
  <c r="S82"/>
  <c r="L82" s="1"/>
  <c r="R82"/>
  <c r="Q82"/>
  <c r="P82"/>
  <c r="P23" i="23" s="1"/>
  <c r="N82" i="12"/>
  <c r="N23" i="23" s="1"/>
  <c r="Y81" i="12"/>
  <c r="V81"/>
  <c r="P81" s="1"/>
  <c r="P22" i="23" s="1"/>
  <c r="T81" i="12"/>
  <c r="S81"/>
  <c r="L81" s="1"/>
  <c r="R81"/>
  <c r="Q81"/>
  <c r="N81"/>
  <c r="N22" i="23" s="1"/>
  <c r="AQ80" i="12"/>
  <c r="AO80"/>
  <c r="AK80"/>
  <c r="AG80"/>
  <c r="AC80"/>
  <c r="Y80"/>
  <c r="R80"/>
  <c r="AT79"/>
  <c r="AS79"/>
  <c r="AR79"/>
  <c r="AQ79"/>
  <c r="AO79"/>
  <c r="AK79"/>
  <c r="AG79"/>
  <c r="AC79"/>
  <c r="Y79"/>
  <c r="V79"/>
  <c r="U79"/>
  <c r="T79"/>
  <c r="S79"/>
  <c r="R79"/>
  <c r="Q79"/>
  <c r="P79"/>
  <c r="O79"/>
  <c r="N79"/>
  <c r="M79"/>
  <c r="L79"/>
  <c r="AT78"/>
  <c r="AS78"/>
  <c r="AR78"/>
  <c r="AQ78"/>
  <c r="AO78"/>
  <c r="AK78"/>
  <c r="AG78"/>
  <c r="AC78"/>
  <c r="Y78"/>
  <c r="V78"/>
  <c r="U78"/>
  <c r="T78"/>
  <c r="S78"/>
  <c r="R78"/>
  <c r="Q78"/>
  <c r="P78"/>
  <c r="O78"/>
  <c r="N78"/>
  <c r="M78"/>
  <c r="L78"/>
  <c r="AQ77"/>
  <c r="AO77"/>
  <c r="AK77"/>
  <c r="AG77"/>
  <c r="AC77"/>
  <c r="Y77"/>
  <c r="U77"/>
  <c r="R77"/>
  <c r="O77"/>
  <c r="AT76"/>
  <c r="AS76"/>
  <c r="AR76"/>
  <c r="AQ76"/>
  <c r="AO76"/>
  <c r="AK76"/>
  <c r="AG76"/>
  <c r="AC76"/>
  <c r="Y76"/>
  <c r="V76"/>
  <c r="U76"/>
  <c r="T76"/>
  <c r="S76"/>
  <c r="P76"/>
  <c r="N76"/>
  <c r="L76"/>
  <c r="AT75"/>
  <c r="AS75"/>
  <c r="AR75"/>
  <c r="AQ75"/>
  <c r="AO75"/>
  <c r="AK75"/>
  <c r="AG75"/>
  <c r="AC75"/>
  <c r="Y75"/>
  <c r="V75"/>
  <c r="U75"/>
  <c r="T75"/>
  <c r="S75"/>
  <c r="R75"/>
  <c r="Q75"/>
  <c r="P75"/>
  <c r="O75"/>
  <c r="N75"/>
  <c r="M75"/>
  <c r="L75"/>
  <c r="AT74"/>
  <c r="AS74"/>
  <c r="AR74"/>
  <c r="AQ74"/>
  <c r="AO74"/>
  <c r="AK74"/>
  <c r="AG74"/>
  <c r="AC74"/>
  <c r="Y74"/>
  <c r="V74"/>
  <c r="U74"/>
  <c r="T74"/>
  <c r="S74"/>
  <c r="R74"/>
  <c r="Q74"/>
  <c r="P74"/>
  <c r="O74"/>
  <c r="N74"/>
  <c r="M74"/>
  <c r="L74"/>
  <c r="AT73"/>
  <c r="AS73"/>
  <c r="AR73"/>
  <c r="AQ73"/>
  <c r="AO73"/>
  <c r="AK73"/>
  <c r="AG73"/>
  <c r="AC73"/>
  <c r="Y73"/>
  <c r="V73"/>
  <c r="U73"/>
  <c r="T73"/>
  <c r="S73"/>
  <c r="R73"/>
  <c r="Q73"/>
  <c r="P73"/>
  <c r="O73"/>
  <c r="N73"/>
  <c r="M73"/>
  <c r="L73"/>
  <c r="AT72"/>
  <c r="AS72"/>
  <c r="AR72"/>
  <c r="AQ72"/>
  <c r="AO72"/>
  <c r="AK72"/>
  <c r="Y72"/>
  <c r="V72"/>
  <c r="U72"/>
  <c r="T72"/>
  <c r="S72"/>
  <c r="R72"/>
  <c r="Q72"/>
  <c r="P72"/>
  <c r="O72"/>
  <c r="N72"/>
  <c r="M72"/>
  <c r="L72"/>
  <c r="AT71"/>
  <c r="AS71"/>
  <c r="AR71"/>
  <c r="AQ71"/>
  <c r="AO71"/>
  <c r="AK71"/>
  <c r="AG71"/>
  <c r="AC71"/>
  <c r="Y71"/>
  <c r="V71"/>
  <c r="U71"/>
  <c r="T71"/>
  <c r="S71"/>
  <c r="R71"/>
  <c r="Q71"/>
  <c r="P71"/>
  <c r="O71"/>
  <c r="N71"/>
  <c r="M71"/>
  <c r="L71"/>
  <c r="AT70"/>
  <c r="AS70"/>
  <c r="AR70"/>
  <c r="AQ70"/>
  <c r="AO70"/>
  <c r="AK70"/>
  <c r="AG70"/>
  <c r="AC70"/>
  <c r="Y70"/>
  <c r="V70"/>
  <c r="U70"/>
  <c r="T70"/>
  <c r="S70"/>
  <c r="R70"/>
  <c r="Q70"/>
  <c r="P70"/>
  <c r="O70"/>
  <c r="N70"/>
  <c r="M70"/>
  <c r="L70"/>
  <c r="AQ69"/>
  <c r="AO69"/>
  <c r="AK69"/>
  <c r="AG69"/>
  <c r="AC69"/>
  <c r="Y69"/>
  <c r="U69"/>
  <c r="R69"/>
  <c r="O69"/>
  <c r="AT68"/>
  <c r="AS68"/>
  <c r="AR68"/>
  <c r="AQ68"/>
  <c r="AO68"/>
  <c r="AK68"/>
  <c r="AG68"/>
  <c r="AC68"/>
  <c r="Y68"/>
  <c r="V68"/>
  <c r="U68"/>
  <c r="T68"/>
  <c r="S68"/>
  <c r="R68"/>
  <c r="Q68"/>
  <c r="P68"/>
  <c r="O68"/>
  <c r="N68"/>
  <c r="M68"/>
  <c r="L68"/>
  <c r="AT67"/>
  <c r="AS67"/>
  <c r="AR67"/>
  <c r="AQ67"/>
  <c r="AO67"/>
  <c r="AK67"/>
  <c r="AG67"/>
  <c r="AC67"/>
  <c r="Y67"/>
  <c r="V67"/>
  <c r="U67"/>
  <c r="T67"/>
  <c r="S67"/>
  <c r="R67"/>
  <c r="Q67"/>
  <c r="P67"/>
  <c r="O67"/>
  <c r="N67"/>
  <c r="M67"/>
  <c r="L67"/>
  <c r="AQ66"/>
  <c r="AO66"/>
  <c r="AK66"/>
  <c r="AG66"/>
  <c r="AC66"/>
  <c r="Y66"/>
  <c r="U66"/>
  <c r="R66"/>
  <c r="O66"/>
  <c r="AT65"/>
  <c r="AS65"/>
  <c r="AR65"/>
  <c r="AQ65"/>
  <c r="AO65"/>
  <c r="AK65"/>
  <c r="AG65"/>
  <c r="AC65"/>
  <c r="Y65"/>
  <c r="V65"/>
  <c r="U65"/>
  <c r="T65"/>
  <c r="S65"/>
  <c r="R65"/>
  <c r="Q65"/>
  <c r="P65"/>
  <c r="O65"/>
  <c r="N65"/>
  <c r="M65"/>
  <c r="L65"/>
  <c r="AT64"/>
  <c r="AS64"/>
  <c r="AR64"/>
  <c r="AQ64"/>
  <c r="AO64"/>
  <c r="AK64"/>
  <c r="AG64"/>
  <c r="AC64"/>
  <c r="Y64"/>
  <c r="V64"/>
  <c r="U64"/>
  <c r="T64"/>
  <c r="S64"/>
  <c r="R64"/>
  <c r="Q64"/>
  <c r="P64"/>
  <c r="O64"/>
  <c r="N64"/>
  <c r="M64"/>
  <c r="L64"/>
  <c r="AT63"/>
  <c r="AS63"/>
  <c r="AR63"/>
  <c r="AQ63"/>
  <c r="AO63"/>
  <c r="AK63"/>
  <c r="AG63"/>
  <c r="AC63"/>
  <c r="Y63"/>
  <c r="V63"/>
  <c r="U63"/>
  <c r="T63"/>
  <c r="S63"/>
  <c r="R63"/>
  <c r="Q63"/>
  <c r="P63"/>
  <c r="O63"/>
  <c r="N63"/>
  <c r="M63"/>
  <c r="L63"/>
  <c r="AT62"/>
  <c r="AS62"/>
  <c r="AR62"/>
  <c r="AQ62"/>
  <c r="AO62"/>
  <c r="AK62"/>
  <c r="AG62"/>
  <c r="AC62"/>
  <c r="Y62"/>
  <c r="V62"/>
  <c r="U62"/>
  <c r="T62"/>
  <c r="S62"/>
  <c r="R62"/>
  <c r="Q62"/>
  <c r="P62"/>
  <c r="O62"/>
  <c r="N62"/>
  <c r="M62"/>
  <c r="L62"/>
  <c r="AT61"/>
  <c r="AS61"/>
  <c r="AR61"/>
  <c r="AQ61"/>
  <c r="AO61"/>
  <c r="AK61"/>
  <c r="AG61"/>
  <c r="AC61"/>
  <c r="Y61"/>
  <c r="V61"/>
  <c r="U61"/>
  <c r="T61"/>
  <c r="S61"/>
  <c r="R61"/>
  <c r="Q61"/>
  <c r="P61"/>
  <c r="O61"/>
  <c r="N61"/>
  <c r="M61"/>
  <c r="L61"/>
  <c r="AT60"/>
  <c r="AS60"/>
  <c r="AR60"/>
  <c r="AQ60"/>
  <c r="AO60"/>
  <c r="AK60"/>
  <c r="AG60"/>
  <c r="AC60"/>
  <c r="Y60"/>
  <c r="V60"/>
  <c r="U60"/>
  <c r="T60"/>
  <c r="S60"/>
  <c r="R60"/>
  <c r="Q60"/>
  <c r="P60"/>
  <c r="O60"/>
  <c r="N60"/>
  <c r="M60"/>
  <c r="L60"/>
  <c r="AT59"/>
  <c r="AS59"/>
  <c r="AR59"/>
  <c r="AQ59"/>
  <c r="AO59"/>
  <c r="AK59"/>
  <c r="AG59"/>
  <c r="AC59"/>
  <c r="Y59"/>
  <c r="V59"/>
  <c r="U59"/>
  <c r="T59"/>
  <c r="S59"/>
  <c r="R59"/>
  <c r="Q59"/>
  <c r="P59"/>
  <c r="O59"/>
  <c r="N59"/>
  <c r="M59"/>
  <c r="L59"/>
  <c r="AT58"/>
  <c r="AS58"/>
  <c r="AR58"/>
  <c r="AQ58"/>
  <c r="AO58"/>
  <c r="AK58"/>
  <c r="AG58"/>
  <c r="AC58"/>
  <c r="Y58"/>
  <c r="V58"/>
  <c r="U58"/>
  <c r="T58"/>
  <c r="S58"/>
  <c r="R58"/>
  <c r="Q58"/>
  <c r="P58"/>
  <c r="O58"/>
  <c r="N58"/>
  <c r="M58"/>
  <c r="L58"/>
  <c r="AQ57"/>
  <c r="AO57"/>
  <c r="AK57"/>
  <c r="AG57"/>
  <c r="AC57"/>
  <c r="Y57"/>
  <c r="U57"/>
  <c r="R57"/>
  <c r="O57"/>
  <c r="AT56"/>
  <c r="AS56"/>
  <c r="AR56"/>
  <c r="AQ56"/>
  <c r="AO56"/>
  <c r="AK56"/>
  <c r="AG56"/>
  <c r="AC56"/>
  <c r="Y56"/>
  <c r="V56"/>
  <c r="U56"/>
  <c r="T56"/>
  <c r="S56"/>
  <c r="P56"/>
  <c r="N56"/>
  <c r="L56"/>
  <c r="AT55"/>
  <c r="AS55"/>
  <c r="AR55"/>
  <c r="AQ55"/>
  <c r="AO55"/>
  <c r="AK55"/>
  <c r="AG55"/>
  <c r="AC55"/>
  <c r="Y55"/>
  <c r="V55"/>
  <c r="U55"/>
  <c r="T55"/>
  <c r="S55"/>
  <c r="P55"/>
  <c r="O55"/>
  <c r="N55"/>
  <c r="M55"/>
  <c r="L55"/>
  <c r="AT54"/>
  <c r="AS54"/>
  <c r="AR54"/>
  <c r="AQ54"/>
  <c r="AO54"/>
  <c r="AK54"/>
  <c r="AG54"/>
  <c r="AC54"/>
  <c r="Y54"/>
  <c r="V54"/>
  <c r="U54"/>
  <c r="T54"/>
  <c r="S54"/>
  <c r="P54"/>
  <c r="O54"/>
  <c r="N54"/>
  <c r="M54"/>
  <c r="L54"/>
  <c r="AT53"/>
  <c r="AS53"/>
  <c r="AR53"/>
  <c r="AQ53"/>
  <c r="AO53"/>
  <c r="AK53"/>
  <c r="AG53"/>
  <c r="AC53"/>
  <c r="Y53"/>
  <c r="V53"/>
  <c r="U53"/>
  <c r="T53"/>
  <c r="S53"/>
  <c r="P53"/>
  <c r="O53"/>
  <c r="N53"/>
  <c r="M53"/>
  <c r="L53"/>
  <c r="AT52"/>
  <c r="AS52"/>
  <c r="AR52"/>
  <c r="AQ52"/>
  <c r="AO52"/>
  <c r="AK52"/>
  <c r="AG52"/>
  <c r="AC52"/>
  <c r="Y52"/>
  <c r="V52"/>
  <c r="U52"/>
  <c r="T52"/>
  <c r="S52"/>
  <c r="P52"/>
  <c r="O52"/>
  <c r="N52"/>
  <c r="M52"/>
  <c r="L52"/>
  <c r="AT51"/>
  <c r="AS51"/>
  <c r="AR51"/>
  <c r="AQ51"/>
  <c r="AO51"/>
  <c r="AK51"/>
  <c r="AG51"/>
  <c r="AC51"/>
  <c r="Y51"/>
  <c r="V51"/>
  <c r="U51"/>
  <c r="T51"/>
  <c r="S51"/>
  <c r="P51"/>
  <c r="O51"/>
  <c r="N51"/>
  <c r="M51"/>
  <c r="L51"/>
  <c r="AQ50"/>
  <c r="AO50"/>
  <c r="AK50"/>
  <c r="AG50"/>
  <c r="AC50"/>
  <c r="Y50"/>
  <c r="U50"/>
  <c r="R50"/>
  <c r="O50"/>
  <c r="AT49"/>
  <c r="AS49"/>
  <c r="AR49"/>
  <c r="AQ49"/>
  <c r="AO49"/>
  <c r="AK49"/>
  <c r="AG49"/>
  <c r="AC49"/>
  <c r="Y49"/>
  <c r="V49"/>
  <c r="U49"/>
  <c r="T49"/>
  <c r="S49"/>
  <c r="P49"/>
  <c r="O49"/>
  <c r="N49"/>
  <c r="M49"/>
  <c r="L49"/>
  <c r="AT48"/>
  <c r="AS48"/>
  <c r="AR48"/>
  <c r="AQ48"/>
  <c r="AO48"/>
  <c r="AK48"/>
  <c r="AG48"/>
  <c r="AC48"/>
  <c r="Y48"/>
  <c r="V48"/>
  <c r="U48"/>
  <c r="T48"/>
  <c r="S48"/>
  <c r="P48"/>
  <c r="O48"/>
  <c r="N48"/>
  <c r="M48"/>
  <c r="L48"/>
  <c r="AT47"/>
  <c r="AS47"/>
  <c r="AR47"/>
  <c r="AQ47"/>
  <c r="AO47"/>
  <c r="AK47"/>
  <c r="AG47"/>
  <c r="AC47"/>
  <c r="Y47"/>
  <c r="V47"/>
  <c r="U47"/>
  <c r="T47"/>
  <c r="S47"/>
  <c r="P47"/>
  <c r="O47"/>
  <c r="N47"/>
  <c r="M47"/>
  <c r="L47"/>
  <c r="AQ46"/>
  <c r="AO46"/>
  <c r="AK46"/>
  <c r="AG46"/>
  <c r="AC46"/>
  <c r="Y46"/>
  <c r="U46"/>
  <c r="R46"/>
  <c r="O46"/>
  <c r="AT45"/>
  <c r="AS45"/>
  <c r="AR45"/>
  <c r="AQ45"/>
  <c r="AO45"/>
  <c r="AK45"/>
  <c r="AG45"/>
  <c r="AC45"/>
  <c r="Y45"/>
  <c r="V45"/>
  <c r="U45"/>
  <c r="T45"/>
  <c r="S45"/>
  <c r="P45"/>
  <c r="O45"/>
  <c r="N45"/>
  <c r="M45"/>
  <c r="L45"/>
  <c r="AT44"/>
  <c r="AS44"/>
  <c r="AR44"/>
  <c r="AQ44"/>
  <c r="AO44"/>
  <c r="AK44"/>
  <c r="AG44"/>
  <c r="AC44"/>
  <c r="Y44"/>
  <c r="V44"/>
  <c r="U44"/>
  <c r="T44"/>
  <c r="S44"/>
  <c r="P44"/>
  <c r="O44"/>
  <c r="N44"/>
  <c r="M44"/>
  <c r="L44"/>
  <c r="AT43"/>
  <c r="AS43"/>
  <c r="AR43"/>
  <c r="AQ43"/>
  <c r="AO43"/>
  <c r="AK43"/>
  <c r="AG43"/>
  <c r="AC43"/>
  <c r="Y43"/>
  <c r="V43"/>
  <c r="U43"/>
  <c r="T43"/>
  <c r="S43"/>
  <c r="R43"/>
  <c r="Q43"/>
  <c r="P43"/>
  <c r="O43"/>
  <c r="N43"/>
  <c r="M43"/>
  <c r="L43"/>
  <c r="AT42"/>
  <c r="AS42"/>
  <c r="AR42"/>
  <c r="AQ42"/>
  <c r="AO42"/>
  <c r="AK42"/>
  <c r="AG42"/>
  <c r="AC42"/>
  <c r="Y42"/>
  <c r="V42"/>
  <c r="U42"/>
  <c r="T42"/>
  <c r="S42"/>
  <c r="R42"/>
  <c r="Q42"/>
  <c r="P42"/>
  <c r="O42"/>
  <c r="N42"/>
  <c r="M42"/>
  <c r="L42"/>
  <c r="AT41"/>
  <c r="AS41"/>
  <c r="AR41"/>
  <c r="AQ41"/>
  <c r="AO41"/>
  <c r="AK41"/>
  <c r="AG41"/>
  <c r="AC41"/>
  <c r="Y41"/>
  <c r="V41"/>
  <c r="U41"/>
  <c r="T41"/>
  <c r="S41"/>
  <c r="R41"/>
  <c r="Q41"/>
  <c r="P41"/>
  <c r="O41"/>
  <c r="N41"/>
  <c r="M41"/>
  <c r="L41"/>
  <c r="AQ40"/>
  <c r="AO40"/>
  <c r="AK40"/>
  <c r="AG40"/>
  <c r="AC40"/>
  <c r="Y40"/>
  <c r="U40"/>
  <c r="R40"/>
  <c r="O40"/>
  <c r="AT39"/>
  <c r="AS39"/>
  <c r="AR39"/>
  <c r="AQ39"/>
  <c r="AO39"/>
  <c r="AK39"/>
  <c r="AG39"/>
  <c r="AC39"/>
  <c r="Y39"/>
  <c r="V39"/>
  <c r="U39"/>
  <c r="T39"/>
  <c r="S39"/>
  <c r="R39"/>
  <c r="Q39"/>
  <c r="P39"/>
  <c r="O39"/>
  <c r="N39"/>
  <c r="M39"/>
  <c r="L39"/>
  <c r="AT38"/>
  <c r="AS38"/>
  <c r="AR38"/>
  <c r="AQ38"/>
  <c r="AO38"/>
  <c r="AK38"/>
  <c r="AG38"/>
  <c r="AC38"/>
  <c r="Y38"/>
  <c r="V38"/>
  <c r="U38"/>
  <c r="T38"/>
  <c r="S38"/>
  <c r="R38"/>
  <c r="R37" s="1"/>
  <c r="R18" i="85" s="1"/>
  <c r="Q38" i="12"/>
  <c r="P38"/>
  <c r="O38"/>
  <c r="N38"/>
  <c r="M38"/>
  <c r="L38"/>
  <c r="AQ37"/>
  <c r="AO37"/>
  <c r="AK37"/>
  <c r="AG37"/>
  <c r="AC37"/>
  <c r="Y37"/>
  <c r="U37"/>
  <c r="O37"/>
  <c r="AT36"/>
  <c r="AS36"/>
  <c r="AR36"/>
  <c r="AQ36"/>
  <c r="AO36"/>
  <c r="AK36"/>
  <c r="AG36"/>
  <c r="AC36"/>
  <c r="Y36"/>
  <c r="V36"/>
  <c r="U36"/>
  <c r="T36"/>
  <c r="S36"/>
  <c r="P36"/>
  <c r="O36"/>
  <c r="N36"/>
  <c r="M36"/>
  <c r="L36"/>
  <c r="AT35"/>
  <c r="AS35"/>
  <c r="AR35"/>
  <c r="AQ35"/>
  <c r="AO35"/>
  <c r="AK35"/>
  <c r="AG35"/>
  <c r="AC35"/>
  <c r="Y35"/>
  <c r="V35"/>
  <c r="U35"/>
  <c r="T35"/>
  <c r="S35"/>
  <c r="P35"/>
  <c r="N35"/>
  <c r="L35"/>
  <c r="AT34"/>
  <c r="AS34"/>
  <c r="AR34"/>
  <c r="AQ34"/>
  <c r="AO34"/>
  <c r="AK34"/>
  <c r="AG34"/>
  <c r="AC34"/>
  <c r="Y34"/>
  <c r="V34"/>
  <c r="U34"/>
  <c r="T34"/>
  <c r="S34"/>
  <c r="R34"/>
  <c r="Q34"/>
  <c r="P34"/>
  <c r="O34"/>
  <c r="N34"/>
  <c r="M34"/>
  <c r="L34"/>
  <c r="AT33"/>
  <c r="AR33"/>
  <c r="AO33"/>
  <c r="AO32" s="1"/>
  <c r="AG33"/>
  <c r="AG32" s="1"/>
  <c r="AC33"/>
  <c r="AC32" s="1"/>
  <c r="Y33"/>
  <c r="V33"/>
  <c r="P33" s="1"/>
  <c r="P19" i="37" s="1"/>
  <c r="T33" i="12"/>
  <c r="N33" s="1"/>
  <c r="N19" i="37" s="1"/>
  <c r="R33" i="12"/>
  <c r="Q33"/>
  <c r="AK32"/>
  <c r="Y32"/>
  <c r="R32"/>
  <c r="AT31"/>
  <c r="AS31"/>
  <c r="AR31"/>
  <c r="AQ31"/>
  <c r="AO31"/>
  <c r="AK31"/>
  <c r="AG31"/>
  <c r="AC31"/>
  <c r="Y31"/>
  <c r="V31"/>
  <c r="U31"/>
  <c r="T31"/>
  <c r="S31"/>
  <c r="R31"/>
  <c r="Q31"/>
  <c r="P31"/>
  <c r="O31"/>
  <c r="N31"/>
  <c r="M31"/>
  <c r="L31"/>
  <c r="AT30"/>
  <c r="AS30"/>
  <c r="AR30"/>
  <c r="AQ30"/>
  <c r="AO30"/>
  <c r="AK30"/>
  <c r="AG30"/>
  <c r="AC30"/>
  <c r="Y30"/>
  <c r="V30"/>
  <c r="U30"/>
  <c r="T30"/>
  <c r="S30"/>
  <c r="R30"/>
  <c r="R29" s="1"/>
  <c r="R14" i="85" s="1"/>
  <c r="K3" s="1"/>
  <c r="Q30" i="12"/>
  <c r="P30"/>
  <c r="O30"/>
  <c r="N30"/>
  <c r="M30"/>
  <c r="L30"/>
  <c r="AQ29"/>
  <c r="AO29"/>
  <c r="AK29"/>
  <c r="AG29"/>
  <c r="AC29"/>
  <c r="Y29"/>
  <c r="U29"/>
  <c r="O29"/>
  <c r="AT28"/>
  <c r="AS28"/>
  <c r="AR28"/>
  <c r="AQ28"/>
  <c r="AO28"/>
  <c r="AK28"/>
  <c r="AG28"/>
  <c r="AC28"/>
  <c r="Y28"/>
  <c r="V28"/>
  <c r="U28"/>
  <c r="T28"/>
  <c r="S28"/>
  <c r="R28"/>
  <c r="Q28"/>
  <c r="P28"/>
  <c r="O28"/>
  <c r="N28"/>
  <c r="M28"/>
  <c r="L28"/>
  <c r="AT27"/>
  <c r="AS27"/>
  <c r="AR27"/>
  <c r="AQ27"/>
  <c r="AO27"/>
  <c r="AK27"/>
  <c r="AG27"/>
  <c r="AC27"/>
  <c r="Y27"/>
  <c r="V27"/>
  <c r="U27"/>
  <c r="T27"/>
  <c r="S27"/>
  <c r="R27"/>
  <c r="R26" s="1"/>
  <c r="R13" i="85" s="1"/>
  <c r="L3" s="1"/>
  <c r="Q27" i="12"/>
  <c r="P27"/>
  <c r="O27"/>
  <c r="N27"/>
  <c r="M27"/>
  <c r="L27"/>
  <c r="AT26"/>
  <c r="AS26"/>
  <c r="AR26"/>
  <c r="AQ26"/>
  <c r="AO26"/>
  <c r="AK26"/>
  <c r="AG26"/>
  <c r="AC26"/>
  <c r="Y26"/>
  <c r="V26"/>
  <c r="U26"/>
  <c r="T26"/>
  <c r="S26"/>
  <c r="O26"/>
  <c r="AT25"/>
  <c r="AS25"/>
  <c r="AR25"/>
  <c r="AQ25"/>
  <c r="AO25"/>
  <c r="AK25"/>
  <c r="AG25"/>
  <c r="AC25"/>
  <c r="Y25"/>
  <c r="V25"/>
  <c r="U25"/>
  <c r="T25"/>
  <c r="S25"/>
  <c r="R25"/>
  <c r="Q25"/>
  <c r="P25"/>
  <c r="O25"/>
  <c r="N25"/>
  <c r="M25"/>
  <c r="L25"/>
  <c r="AT24"/>
  <c r="AS24"/>
  <c r="AR24"/>
  <c r="AQ24"/>
  <c r="AO24"/>
  <c r="AK24"/>
  <c r="AG24"/>
  <c r="AC24"/>
  <c r="Y24"/>
  <c r="V24"/>
  <c r="U24"/>
  <c r="T24"/>
  <c r="S24"/>
  <c r="R24"/>
  <c r="Q24"/>
  <c r="P24"/>
  <c r="O24"/>
  <c r="N24"/>
  <c r="M24"/>
  <c r="L24"/>
  <c r="AT23"/>
  <c r="AS23"/>
  <c r="AR23"/>
  <c r="AQ23"/>
  <c r="AO23"/>
  <c r="AK23"/>
  <c r="AG23"/>
  <c r="AC23"/>
  <c r="Y23"/>
  <c r="V23"/>
  <c r="U23"/>
  <c r="T23"/>
  <c r="S23"/>
  <c r="R23"/>
  <c r="Q23"/>
  <c r="P23"/>
  <c r="O23"/>
  <c r="N23"/>
  <c r="M23"/>
  <c r="L23"/>
  <c r="AQ22"/>
  <c r="AO22"/>
  <c r="AK22"/>
  <c r="AG22"/>
  <c r="AC22"/>
  <c r="Y22"/>
  <c r="U22"/>
  <c r="R22"/>
  <c r="O22"/>
  <c r="AT21"/>
  <c r="AS21"/>
  <c r="AR21"/>
  <c r="AQ21"/>
  <c r="AO21"/>
  <c r="AK21"/>
  <c r="AG21"/>
  <c r="AC21"/>
  <c r="Y21"/>
  <c r="V21"/>
  <c r="U21"/>
  <c r="T21"/>
  <c r="S21"/>
  <c r="R21"/>
  <c r="Q21"/>
  <c r="P21"/>
  <c r="O21"/>
  <c r="N21"/>
  <c r="M21"/>
  <c r="L21"/>
  <c r="AT20"/>
  <c r="AS20"/>
  <c r="AR20"/>
  <c r="AQ20"/>
  <c r="AO20"/>
  <c r="AK20"/>
  <c r="AG20"/>
  <c r="AC20"/>
  <c r="Y20"/>
  <c r="V20"/>
  <c r="U20"/>
  <c r="T20"/>
  <c r="S20"/>
  <c r="R20"/>
  <c r="Q20"/>
  <c r="P20"/>
  <c r="O20"/>
  <c r="N20"/>
  <c r="M20"/>
  <c r="L20"/>
  <c r="AT19"/>
  <c r="AS19"/>
  <c r="AR19"/>
  <c r="AQ19"/>
  <c r="AO19"/>
  <c r="AK19"/>
  <c r="AG19"/>
  <c r="AC19"/>
  <c r="Y19"/>
  <c r="V19"/>
  <c r="U19"/>
  <c r="T19"/>
  <c r="S19"/>
  <c r="R19"/>
  <c r="Q19"/>
  <c r="P19"/>
  <c r="O19"/>
  <c r="N19"/>
  <c r="M19"/>
  <c r="L19"/>
  <c r="AT18"/>
  <c r="AS18"/>
  <c r="AR18"/>
  <c r="AQ18"/>
  <c r="AO18"/>
  <c r="AK18"/>
  <c r="AG18"/>
  <c r="AC18"/>
  <c r="Y18"/>
  <c r="V18"/>
  <c r="U18"/>
  <c r="T18"/>
  <c r="S18"/>
  <c r="R18"/>
  <c r="Q18"/>
  <c r="P18"/>
  <c r="O18"/>
  <c r="N18"/>
  <c r="M18"/>
  <c r="L18"/>
  <c r="AT17"/>
  <c r="AS17"/>
  <c r="AR17"/>
  <c r="AQ17"/>
  <c r="AO17"/>
  <c r="AK17"/>
  <c r="AG17"/>
  <c r="AC17"/>
  <c r="Y17"/>
  <c r="V17"/>
  <c r="U17"/>
  <c r="T17"/>
  <c r="S17"/>
  <c r="R17"/>
  <c r="Q17"/>
  <c r="P17"/>
  <c r="O17"/>
  <c r="N17"/>
  <c r="M17"/>
  <c r="L17"/>
  <c r="AT16"/>
  <c r="AS16"/>
  <c r="AR16"/>
  <c r="AQ16"/>
  <c r="AO16"/>
  <c r="AK16"/>
  <c r="AG16"/>
  <c r="AC16"/>
  <c r="Y16"/>
  <c r="V16"/>
  <c r="U16"/>
  <c r="T16"/>
  <c r="S16"/>
  <c r="R16"/>
  <c r="Q16"/>
  <c r="P16"/>
  <c r="O16"/>
  <c r="N16"/>
  <c r="M16"/>
  <c r="L16"/>
  <c r="AQ15"/>
  <c r="AO15"/>
  <c r="AK15"/>
  <c r="AG15"/>
  <c r="AC15"/>
  <c r="Y15"/>
  <c r="U15"/>
  <c r="R15"/>
  <c r="O15"/>
  <c r="AT14"/>
  <c r="AS14"/>
  <c r="AR14"/>
  <c r="AQ14"/>
  <c r="AO14"/>
  <c r="AK14"/>
  <c r="AG14"/>
  <c r="AC14"/>
  <c r="Y14"/>
  <c r="V14"/>
  <c r="U14"/>
  <c r="T14"/>
  <c r="S14"/>
  <c r="R14"/>
  <c r="Q14"/>
  <c r="P14"/>
  <c r="O14"/>
  <c r="N14"/>
  <c r="M14"/>
  <c r="L14"/>
  <c r="AT13"/>
  <c r="AS13"/>
  <c r="AR13"/>
  <c r="AQ13"/>
  <c r="AO13"/>
  <c r="AK13"/>
  <c r="AG13"/>
  <c r="AC13"/>
  <c r="Y13"/>
  <c r="V13"/>
  <c r="U13"/>
  <c r="T13"/>
  <c r="S13"/>
  <c r="R13"/>
  <c r="Q13"/>
  <c r="P13"/>
  <c r="O13"/>
  <c r="N13"/>
  <c r="M13"/>
  <c r="L13"/>
  <c r="AT12"/>
  <c r="AS12"/>
  <c r="AR12"/>
  <c r="AQ12"/>
  <c r="AO12"/>
  <c r="AK12"/>
  <c r="AG12"/>
  <c r="AC12"/>
  <c r="Y12"/>
  <c r="V12"/>
  <c r="U12"/>
  <c r="T12"/>
  <c r="S12"/>
  <c r="R12"/>
  <c r="Q12"/>
  <c r="P12"/>
  <c r="O12"/>
  <c r="N12"/>
  <c r="M12"/>
  <c r="L12"/>
  <c r="AT11"/>
  <c r="AT176" i="38" s="1"/>
  <c r="AS11" i="12"/>
  <c r="AR11"/>
  <c r="AQ11"/>
  <c r="AO11"/>
  <c r="AK11"/>
  <c r="AG11"/>
  <c r="AC11"/>
  <c r="Y11"/>
  <c r="V11"/>
  <c r="P11" s="1"/>
  <c r="P176" i="38" s="1"/>
  <c r="U11" i="12"/>
  <c r="T11"/>
  <c r="S11"/>
  <c r="R11"/>
  <c r="R10" s="1"/>
  <c r="R10" i="85" s="1"/>
  <c r="G3" s="1"/>
  <c r="Q11" i="12"/>
  <c r="O11"/>
  <c r="N11"/>
  <c r="M11"/>
  <c r="L11"/>
  <c r="AQ10"/>
  <c r="AO10"/>
  <c r="AK10"/>
  <c r="AG10"/>
  <c r="AC10"/>
  <c r="Y10"/>
  <c r="U10"/>
  <c r="O10"/>
  <c r="AT9"/>
  <c r="AT95" i="38" s="1"/>
  <c r="AS9" i="12"/>
  <c r="AR9"/>
  <c r="AQ9"/>
  <c r="AO9"/>
  <c r="AK9"/>
  <c r="AG9"/>
  <c r="AC9"/>
  <c r="Y9"/>
  <c r="V9"/>
  <c r="U9"/>
  <c r="T9"/>
  <c r="S9"/>
  <c r="R9"/>
  <c r="Q9"/>
  <c r="O9"/>
  <c r="N9"/>
  <c r="M9"/>
  <c r="L9"/>
  <c r="AT8"/>
  <c r="AS8"/>
  <c r="AR8"/>
  <c r="AQ8"/>
  <c r="AO8"/>
  <c r="AK8"/>
  <c r="AG8"/>
  <c r="AC8"/>
  <c r="Y8"/>
  <c r="V8"/>
  <c r="U8"/>
  <c r="T8"/>
  <c r="S8"/>
  <c r="R8"/>
  <c r="Q8"/>
  <c r="P8"/>
  <c r="O8"/>
  <c r="N8"/>
  <c r="M8"/>
  <c r="L8"/>
  <c r="AT7"/>
  <c r="AT93" i="38" s="1"/>
  <c r="AR7" i="12"/>
  <c r="AR93" i="38" s="1"/>
  <c r="AO7" i="12"/>
  <c r="AO93" i="38" s="1"/>
  <c r="AK7" i="12"/>
  <c r="AK93" i="38" s="1"/>
  <c r="AG7" i="12"/>
  <c r="AG6" s="1"/>
  <c r="AC7"/>
  <c r="AC93" i="38" s="1"/>
  <c r="Y7" i="12"/>
  <c r="V7"/>
  <c r="V93" i="38" s="1"/>
  <c r="T7" i="12"/>
  <c r="T93" i="38" s="1"/>
  <c r="R7" i="12"/>
  <c r="R6" s="1"/>
  <c r="R9" i="85" s="1"/>
  <c r="Q7" i="12"/>
  <c r="AC6"/>
  <c r="Y6"/>
  <c r="D2"/>
  <c r="C2"/>
  <c r="B2"/>
  <c r="A2"/>
  <c r="AU42" i="85"/>
  <c r="AT42"/>
  <c r="AS42"/>
  <c r="AR42"/>
  <c r="AP42"/>
  <c r="AL42"/>
  <c r="AH42"/>
  <c r="AD42"/>
  <c r="Z42"/>
  <c r="W42"/>
  <c r="V42"/>
  <c r="U42"/>
  <c r="T42"/>
  <c r="O42"/>
  <c r="AU41"/>
  <c r="AT41"/>
  <c r="AS41"/>
  <c r="AR41"/>
  <c r="AP41"/>
  <c r="AL41"/>
  <c r="AH41"/>
  <c r="AD41"/>
  <c r="Z41"/>
  <c r="W41"/>
  <c r="V41"/>
  <c r="U41"/>
  <c r="T41"/>
  <c r="AU40"/>
  <c r="AT40"/>
  <c r="AS40"/>
  <c r="AR40"/>
  <c r="AP40"/>
  <c r="AL40"/>
  <c r="AH40"/>
  <c r="AD40"/>
  <c r="Z40"/>
  <c r="W40"/>
  <c r="V40"/>
  <c r="U40"/>
  <c r="T40"/>
  <c r="O40"/>
  <c r="AU39"/>
  <c r="AT39"/>
  <c r="AS39"/>
  <c r="AR39"/>
  <c r="AP39"/>
  <c r="AL39"/>
  <c r="AH39"/>
  <c r="AD39"/>
  <c r="Z39"/>
  <c r="W39"/>
  <c r="V39"/>
  <c r="U39"/>
  <c r="T39"/>
  <c r="R39"/>
  <c r="O39"/>
  <c r="AU38"/>
  <c r="AT38"/>
  <c r="AS38"/>
  <c r="AR38"/>
  <c r="AP38"/>
  <c r="AL38"/>
  <c r="AH38"/>
  <c r="AD38"/>
  <c r="Z38"/>
  <c r="W38"/>
  <c r="V38"/>
  <c r="U38"/>
  <c r="T38"/>
  <c r="R38"/>
  <c r="O38"/>
  <c r="AU37"/>
  <c r="AT37"/>
  <c r="AS37"/>
  <c r="AR37"/>
  <c r="AP37"/>
  <c r="AL37"/>
  <c r="AH37"/>
  <c r="AD37"/>
  <c r="Z37"/>
  <c r="W37"/>
  <c r="V37"/>
  <c r="U37"/>
  <c r="T37"/>
  <c r="R37"/>
  <c r="O37"/>
  <c r="AU36"/>
  <c r="AT36"/>
  <c r="AS36"/>
  <c r="AR36"/>
  <c r="AP36"/>
  <c r="AL36"/>
  <c r="AH36"/>
  <c r="AD36"/>
  <c r="Z36"/>
  <c r="W36"/>
  <c r="V36"/>
  <c r="U36"/>
  <c r="T36"/>
  <c r="O36"/>
  <c r="AU35"/>
  <c r="AT35"/>
  <c r="AS35"/>
  <c r="AR35"/>
  <c r="AP35"/>
  <c r="AL35"/>
  <c r="AH35"/>
  <c r="AD35"/>
  <c r="Z35"/>
  <c r="W35"/>
  <c r="V35"/>
  <c r="U35"/>
  <c r="T35"/>
  <c r="R35"/>
  <c r="O35"/>
  <c r="AU34"/>
  <c r="AT34"/>
  <c r="AS34"/>
  <c r="AR34"/>
  <c r="AP34"/>
  <c r="AL34"/>
  <c r="AH34"/>
  <c r="AD34"/>
  <c r="Z34"/>
  <c r="W34"/>
  <c r="V34"/>
  <c r="U34"/>
  <c r="T34"/>
  <c r="O34"/>
  <c r="AU33"/>
  <c r="AT33"/>
  <c r="AS33"/>
  <c r="AR33"/>
  <c r="AP33"/>
  <c r="AL33"/>
  <c r="AH33"/>
  <c r="AD33"/>
  <c r="Z33"/>
  <c r="W33"/>
  <c r="V33"/>
  <c r="U33"/>
  <c r="T33"/>
  <c r="R33"/>
  <c r="AU32"/>
  <c r="AT32"/>
  <c r="AS32"/>
  <c r="AR32"/>
  <c r="AP32"/>
  <c r="AL32"/>
  <c r="AH32"/>
  <c r="AD32"/>
  <c r="Z32"/>
  <c r="W32"/>
  <c r="V32"/>
  <c r="U32"/>
  <c r="T32"/>
  <c r="R32"/>
  <c r="R31" s="1"/>
  <c r="O32"/>
  <c r="AR31"/>
  <c r="AP31"/>
  <c r="AL31"/>
  <c r="AH31"/>
  <c r="AD31"/>
  <c r="Z31"/>
  <c r="V31"/>
  <c r="AU30"/>
  <c r="AT30"/>
  <c r="AS30"/>
  <c r="AR30"/>
  <c r="AP30"/>
  <c r="AL30"/>
  <c r="AH30"/>
  <c r="AD30"/>
  <c r="Z30"/>
  <c r="W30"/>
  <c r="V30"/>
  <c r="U30"/>
  <c r="T30"/>
  <c r="R30"/>
  <c r="O30"/>
  <c r="AU29"/>
  <c r="AT29"/>
  <c r="AS29"/>
  <c r="AR29"/>
  <c r="AP29"/>
  <c r="AL29"/>
  <c r="AH29"/>
  <c r="AD29"/>
  <c r="Z29"/>
  <c r="W29"/>
  <c r="V29"/>
  <c r="U29"/>
  <c r="T29"/>
  <c r="R29"/>
  <c r="O29"/>
  <c r="AU28"/>
  <c r="AT28"/>
  <c r="AS28"/>
  <c r="AR28"/>
  <c r="AP28"/>
  <c r="AL28"/>
  <c r="AH28"/>
  <c r="AD28"/>
  <c r="Z28"/>
  <c r="W28"/>
  <c r="V28"/>
  <c r="U28"/>
  <c r="T28"/>
  <c r="R28"/>
  <c r="O28"/>
  <c r="AU27"/>
  <c r="AT27"/>
  <c r="AS27"/>
  <c r="AR27"/>
  <c r="AP27"/>
  <c r="AL27"/>
  <c r="AH27"/>
  <c r="AD27"/>
  <c r="Z27"/>
  <c r="W27"/>
  <c r="V27"/>
  <c r="U27"/>
  <c r="T27"/>
  <c r="R27"/>
  <c r="O27"/>
  <c r="AU26"/>
  <c r="AT26"/>
  <c r="AS26"/>
  <c r="AR26"/>
  <c r="AP26"/>
  <c r="AL26"/>
  <c r="AH26"/>
  <c r="AD26"/>
  <c r="Z26"/>
  <c r="W26"/>
  <c r="V26"/>
  <c r="U26"/>
  <c r="T26"/>
  <c r="R26"/>
  <c r="O26"/>
  <c r="AU25"/>
  <c r="AT25"/>
  <c r="AS25"/>
  <c r="AR25"/>
  <c r="AP25"/>
  <c r="AL25"/>
  <c r="AH25"/>
  <c r="AD25"/>
  <c r="Z25"/>
  <c r="W25"/>
  <c r="V25"/>
  <c r="U25"/>
  <c r="T25"/>
  <c r="R25"/>
  <c r="O25"/>
  <c r="AR24"/>
  <c r="AP24"/>
  <c r="AL24"/>
  <c r="AH24"/>
  <c r="AD24"/>
  <c r="Z24"/>
  <c r="V24"/>
  <c r="R24"/>
  <c r="O24"/>
  <c r="AU23"/>
  <c r="AT23"/>
  <c r="AS23"/>
  <c r="AR23"/>
  <c r="AP23"/>
  <c r="AL23"/>
  <c r="AH23"/>
  <c r="AD23"/>
  <c r="Z23"/>
  <c r="W23"/>
  <c r="V23"/>
  <c r="U23"/>
  <c r="T23"/>
  <c r="R23"/>
  <c r="O23"/>
  <c r="AU22"/>
  <c r="AT22"/>
  <c r="AS22"/>
  <c r="AR22"/>
  <c r="AP22"/>
  <c r="AL22"/>
  <c r="AH22"/>
  <c r="AD22"/>
  <c r="Z22"/>
  <c r="W22"/>
  <c r="V22"/>
  <c r="U22"/>
  <c r="T22"/>
  <c r="R22"/>
  <c r="O22"/>
  <c r="AU21"/>
  <c r="AT21"/>
  <c r="AS21"/>
  <c r="AR21"/>
  <c r="AP21"/>
  <c r="AL21"/>
  <c r="AH21"/>
  <c r="AD21"/>
  <c r="Z21"/>
  <c r="W21"/>
  <c r="V21"/>
  <c r="U21"/>
  <c r="T21"/>
  <c r="R21"/>
  <c r="O21"/>
  <c r="AU20"/>
  <c r="AT20"/>
  <c r="AS20"/>
  <c r="AR20"/>
  <c r="AP20"/>
  <c r="AL20"/>
  <c r="AH20"/>
  <c r="AD20"/>
  <c r="Z20"/>
  <c r="W20"/>
  <c r="V20"/>
  <c r="U20"/>
  <c r="T20"/>
  <c r="R20"/>
  <c r="O20"/>
  <c r="AU19"/>
  <c r="AT19"/>
  <c r="AS19"/>
  <c r="AR19"/>
  <c r="AP19"/>
  <c r="AL19"/>
  <c r="AH19"/>
  <c r="AD19"/>
  <c r="Z19"/>
  <c r="W19"/>
  <c r="V19"/>
  <c r="U19"/>
  <c r="T19"/>
  <c r="R19"/>
  <c r="O19"/>
  <c r="AU18"/>
  <c r="AT18"/>
  <c r="AS18"/>
  <c r="AR18"/>
  <c r="AP18"/>
  <c r="AL18"/>
  <c r="AH18"/>
  <c r="AD18"/>
  <c r="Z18"/>
  <c r="W18"/>
  <c r="V18"/>
  <c r="U18"/>
  <c r="T18"/>
  <c r="O18"/>
  <c r="AU17"/>
  <c r="AT17"/>
  <c r="AS17"/>
  <c r="AR17"/>
  <c r="AP17"/>
  <c r="AL17"/>
  <c r="AH17"/>
  <c r="AD17"/>
  <c r="Z17"/>
  <c r="W17"/>
  <c r="V17"/>
  <c r="U17"/>
  <c r="T17"/>
  <c r="R17"/>
  <c r="O17"/>
  <c r="AR16"/>
  <c r="AP16"/>
  <c r="AL16"/>
  <c r="AH16"/>
  <c r="AD16"/>
  <c r="Z16"/>
  <c r="V16"/>
  <c r="O16"/>
  <c r="AU15"/>
  <c r="AT15"/>
  <c r="AS15"/>
  <c r="AR15"/>
  <c r="AP15"/>
  <c r="AL15"/>
  <c r="AH15"/>
  <c r="AD15"/>
  <c r="Z15"/>
  <c r="W15"/>
  <c r="V15"/>
  <c r="U15"/>
  <c r="T15"/>
  <c r="R15"/>
  <c r="AU14"/>
  <c r="AT14"/>
  <c r="AS14"/>
  <c r="AR14"/>
  <c r="AP14"/>
  <c r="AL14"/>
  <c r="AH14"/>
  <c r="AD14"/>
  <c r="Z14"/>
  <c r="W14"/>
  <c r="V14"/>
  <c r="U14"/>
  <c r="T14"/>
  <c r="O14"/>
  <c r="AU13"/>
  <c r="AT13"/>
  <c r="AS13"/>
  <c r="AR13"/>
  <c r="AP13"/>
  <c r="AL13"/>
  <c r="AH13"/>
  <c r="AD13"/>
  <c r="Z13"/>
  <c r="W13"/>
  <c r="V13"/>
  <c r="U13"/>
  <c r="T13"/>
  <c r="O13"/>
  <c r="AU12"/>
  <c r="AT12"/>
  <c r="AS12"/>
  <c r="AR12"/>
  <c r="AP12"/>
  <c r="AL12"/>
  <c r="AH12"/>
  <c r="AD12"/>
  <c r="Z12"/>
  <c r="W12"/>
  <c r="V12"/>
  <c r="U12"/>
  <c r="T12"/>
  <c r="R12"/>
  <c r="O12"/>
  <c r="AU11"/>
  <c r="AT11"/>
  <c r="AS11"/>
  <c r="AR11"/>
  <c r="AP11"/>
  <c r="AL11"/>
  <c r="AH11"/>
  <c r="AD11"/>
  <c r="Z11"/>
  <c r="W11"/>
  <c r="V11"/>
  <c r="U11"/>
  <c r="T11"/>
  <c r="R11"/>
  <c r="O11"/>
  <c r="AU10"/>
  <c r="AT10"/>
  <c r="AS10"/>
  <c r="AR10"/>
  <c r="AP10"/>
  <c r="AL10"/>
  <c r="AH10"/>
  <c r="AD10"/>
  <c r="Z10"/>
  <c r="W10"/>
  <c r="V10"/>
  <c r="U10"/>
  <c r="T10"/>
  <c r="O10"/>
  <c r="AU9"/>
  <c r="AT9"/>
  <c r="AS9"/>
  <c r="AR9"/>
  <c r="AP9"/>
  <c r="AL9"/>
  <c r="AH9"/>
  <c r="AD9"/>
  <c r="Z9"/>
  <c r="W9"/>
  <c r="V9"/>
  <c r="U9"/>
  <c r="T9"/>
  <c r="AR8"/>
  <c r="AP8"/>
  <c r="AL8"/>
  <c r="AH8"/>
  <c r="AD8"/>
  <c r="Z8"/>
  <c r="V8"/>
  <c r="AR7"/>
  <c r="AP7"/>
  <c r="AL7"/>
  <c r="AH7"/>
  <c r="AD7"/>
  <c r="Z7"/>
  <c r="V7"/>
  <c r="AZ4"/>
  <c r="AY4"/>
  <c r="AW4"/>
  <c r="AV4"/>
  <c r="AU4"/>
  <c r="AT4"/>
  <c r="AS4"/>
  <c r="AR4"/>
  <c r="AP4"/>
  <c r="AO4"/>
  <c r="AN4"/>
  <c r="AM4"/>
  <c r="AL4"/>
  <c r="AK4"/>
  <c r="AJ4"/>
  <c r="AF4"/>
  <c r="Z4"/>
  <c r="V4"/>
  <c r="U4"/>
  <c r="P4"/>
  <c r="O4"/>
  <c r="L4"/>
  <c r="K4"/>
  <c r="I4"/>
  <c r="H4"/>
  <c r="G4"/>
  <c r="B4"/>
  <c r="AW3"/>
  <c r="AV3"/>
  <c r="AU3"/>
  <c r="AS3"/>
  <c r="AQ3"/>
  <c r="AP3"/>
  <c r="AO3"/>
  <c r="AN3"/>
  <c r="AM3"/>
  <c r="AL3"/>
  <c r="AK3"/>
  <c r="AJ3"/>
  <c r="Z3"/>
  <c r="P29" i="76" s="1"/>
  <c r="V3" i="85"/>
  <c r="P25" i="76" s="1"/>
  <c r="F23" i="80" s="1"/>
  <c r="U3" i="85"/>
  <c r="P3"/>
  <c r="O3"/>
  <c r="N3"/>
  <c r="P17" i="76" s="1"/>
  <c r="I3" i="85"/>
  <c r="H3"/>
  <c r="B3"/>
  <c r="B2"/>
  <c r="A2"/>
  <c r="AV62" i="8"/>
  <c r="AU62"/>
  <c r="AT62"/>
  <c r="AS62"/>
  <c r="AQ62"/>
  <c r="AM62"/>
  <c r="AI62"/>
  <c r="AE62"/>
  <c r="AA62"/>
  <c r="X62"/>
  <c r="W62"/>
  <c r="V62"/>
  <c r="U62"/>
  <c r="Q62"/>
  <c r="P62"/>
  <c r="O62"/>
  <c r="N62"/>
  <c r="M62"/>
  <c r="AV61"/>
  <c r="AT61"/>
  <c r="AQ61"/>
  <c r="AM61"/>
  <c r="AI61"/>
  <c r="AE61"/>
  <c r="AS61" s="1"/>
  <c r="AA61"/>
  <c r="X61"/>
  <c r="Q61" s="1"/>
  <c r="P26" i="31" s="1"/>
  <c r="V61" i="8"/>
  <c r="S61"/>
  <c r="R61"/>
  <c r="O61"/>
  <c r="AV60"/>
  <c r="AU60"/>
  <c r="AT60"/>
  <c r="AS60"/>
  <c r="AQ60"/>
  <c r="AM60"/>
  <c r="AI60"/>
  <c r="AE60"/>
  <c r="AA60"/>
  <c r="X60"/>
  <c r="W60"/>
  <c r="V60"/>
  <c r="U60"/>
  <c r="S60"/>
  <c r="R60"/>
  <c r="Q60"/>
  <c r="P60"/>
  <c r="O60"/>
  <c r="N60"/>
  <c r="M60"/>
  <c r="AV59"/>
  <c r="AT59"/>
  <c r="AQ59"/>
  <c r="AM59"/>
  <c r="AI59"/>
  <c r="AE59"/>
  <c r="AA59"/>
  <c r="AS59" s="1"/>
  <c r="X59"/>
  <c r="V59"/>
  <c r="S59"/>
  <c r="R59"/>
  <c r="Q59"/>
  <c r="P87" i="30" s="1"/>
  <c r="O59" i="8"/>
  <c r="N87" i="30" s="1"/>
  <c r="AV58" i="8"/>
  <c r="AU58"/>
  <c r="AT58"/>
  <c r="AS58"/>
  <c r="AQ58"/>
  <c r="AM58"/>
  <c r="AI58"/>
  <c r="AE58"/>
  <c r="AA58"/>
  <c r="X58"/>
  <c r="W58"/>
  <c r="V58"/>
  <c r="U58"/>
  <c r="S58"/>
  <c r="R58"/>
  <c r="Q58"/>
  <c r="P58"/>
  <c r="O58"/>
  <c r="N58"/>
  <c r="M58"/>
  <c r="AV57"/>
  <c r="AU57"/>
  <c r="AT57"/>
  <c r="AS57"/>
  <c r="AQ57"/>
  <c r="AM57"/>
  <c r="AI57"/>
  <c r="AE57"/>
  <c r="AA57"/>
  <c r="X57"/>
  <c r="W57"/>
  <c r="V57"/>
  <c r="U57"/>
  <c r="S57"/>
  <c r="R57"/>
  <c r="Q57"/>
  <c r="P57"/>
  <c r="O57"/>
  <c r="N57"/>
  <c r="M57"/>
  <c r="AV56"/>
  <c r="AU56"/>
  <c r="AT56"/>
  <c r="AS56"/>
  <c r="AQ56"/>
  <c r="AM56"/>
  <c r="AI56"/>
  <c r="AE56"/>
  <c r="X56"/>
  <c r="W56"/>
  <c r="V56"/>
  <c r="U56"/>
  <c r="S56"/>
  <c r="S55" s="1"/>
  <c r="L41" i="1" s="1"/>
  <c r="R56" i="8"/>
  <c r="Q56"/>
  <c r="P56"/>
  <c r="O56"/>
  <c r="N56"/>
  <c r="M56"/>
  <c r="AQ55"/>
  <c r="AM55"/>
  <c r="AI55"/>
  <c r="AE55"/>
  <c r="AV54"/>
  <c r="AU54"/>
  <c r="AT54"/>
  <c r="AS54"/>
  <c r="AQ54"/>
  <c r="AM54"/>
  <c r="AI54"/>
  <c r="AE54"/>
  <c r="X54"/>
  <c r="W54"/>
  <c r="V54"/>
  <c r="U54"/>
  <c r="Q54"/>
  <c r="P54"/>
  <c r="O54"/>
  <c r="N54"/>
  <c r="M54"/>
  <c r="AV53"/>
  <c r="AU53"/>
  <c r="AT53"/>
  <c r="AS53"/>
  <c r="AQ53"/>
  <c r="AM53"/>
  <c r="AI53"/>
  <c r="AE53"/>
  <c r="AA53"/>
  <c r="X53"/>
  <c r="W53"/>
  <c r="V53"/>
  <c r="U53"/>
  <c r="S53"/>
  <c r="R53"/>
  <c r="Q53"/>
  <c r="P53"/>
  <c r="O53"/>
  <c r="N53"/>
  <c r="M53"/>
  <c r="AV52"/>
  <c r="AU52"/>
  <c r="AT52"/>
  <c r="AS52"/>
  <c r="AQ52"/>
  <c r="AM52"/>
  <c r="AI52"/>
  <c r="AE52"/>
  <c r="AA52"/>
  <c r="X52"/>
  <c r="W52"/>
  <c r="V52"/>
  <c r="U52"/>
  <c r="S52"/>
  <c r="R52"/>
  <c r="Q52"/>
  <c r="P52"/>
  <c r="O52"/>
  <c r="N52"/>
  <c r="M52"/>
  <c r="AV51"/>
  <c r="AT51"/>
  <c r="AQ51"/>
  <c r="AQ47" s="1"/>
  <c r="AQ7" s="1"/>
  <c r="AM51"/>
  <c r="AM47" s="1"/>
  <c r="AM7" s="1"/>
  <c r="AI51"/>
  <c r="AA51"/>
  <c r="X51"/>
  <c r="Q51" s="1"/>
  <c r="P25" i="40" s="1"/>
  <c r="V51" i="8"/>
  <c r="O51" s="1"/>
  <c r="N25" i="40" s="1"/>
  <c r="S51" i="8"/>
  <c r="R51"/>
  <c r="AV50"/>
  <c r="AU50"/>
  <c r="AT50"/>
  <c r="AS50"/>
  <c r="AQ50"/>
  <c r="AM50"/>
  <c r="AI50"/>
  <c r="AE50"/>
  <c r="AA50"/>
  <c r="X50"/>
  <c r="W50"/>
  <c r="V50"/>
  <c r="U50"/>
  <c r="S50"/>
  <c r="R50"/>
  <c r="Q50"/>
  <c r="P50"/>
  <c r="O50"/>
  <c r="N50"/>
  <c r="M50"/>
  <c r="AV49"/>
  <c r="AT49"/>
  <c r="AQ49"/>
  <c r="AM49"/>
  <c r="AI49"/>
  <c r="AE49"/>
  <c r="AE47" s="1"/>
  <c r="AA49"/>
  <c r="X49"/>
  <c r="Q49" s="1"/>
  <c r="P23" i="40" s="1"/>
  <c r="V49" i="8"/>
  <c r="S49"/>
  <c r="R49"/>
  <c r="O49"/>
  <c r="AV48"/>
  <c r="AU48"/>
  <c r="AT48"/>
  <c r="AS48"/>
  <c r="AQ48"/>
  <c r="AM48"/>
  <c r="AI48"/>
  <c r="AE48"/>
  <c r="AA48"/>
  <c r="X48"/>
  <c r="W48"/>
  <c r="V48"/>
  <c r="U48"/>
  <c r="S48"/>
  <c r="R48"/>
  <c r="Q48"/>
  <c r="P48"/>
  <c r="O48"/>
  <c r="N48"/>
  <c r="M48"/>
  <c r="S47"/>
  <c r="L40" i="1" s="1"/>
  <c r="K40" s="1"/>
  <c r="AV46" i="8"/>
  <c r="AU46"/>
  <c r="AT46"/>
  <c r="AS46"/>
  <c r="AQ46"/>
  <c r="AM46"/>
  <c r="AI46"/>
  <c r="AE46"/>
  <c r="AA46"/>
  <c r="X46"/>
  <c r="W46"/>
  <c r="V46"/>
  <c r="U46"/>
  <c r="Q46"/>
  <c r="P46"/>
  <c r="O46"/>
  <c r="N46"/>
  <c r="M46"/>
  <c r="AV45"/>
  <c r="AU45"/>
  <c r="AT45"/>
  <c r="AS45"/>
  <c r="AQ45"/>
  <c r="AM45"/>
  <c r="AI45"/>
  <c r="AE45"/>
  <c r="AA45"/>
  <c r="X45"/>
  <c r="W45"/>
  <c r="V45"/>
  <c r="U45"/>
  <c r="S45"/>
  <c r="R45"/>
  <c r="Q45"/>
  <c r="P45"/>
  <c r="O45"/>
  <c r="N45"/>
  <c r="M45"/>
  <c r="AV44"/>
  <c r="AU44"/>
  <c r="AT44"/>
  <c r="AS44"/>
  <c r="AQ44"/>
  <c r="AM44"/>
  <c r="AI44"/>
  <c r="AE44"/>
  <c r="AA44"/>
  <c r="X44"/>
  <c r="W44"/>
  <c r="V44"/>
  <c r="U44"/>
  <c r="S44"/>
  <c r="S42" s="1"/>
  <c r="R44"/>
  <c r="Q44"/>
  <c r="P44"/>
  <c r="O44"/>
  <c r="N44"/>
  <c r="M44"/>
  <c r="AV43"/>
  <c r="AU43"/>
  <c r="AT43"/>
  <c r="AS43"/>
  <c r="AQ43"/>
  <c r="AM43"/>
  <c r="AI43"/>
  <c r="AE43"/>
  <c r="AA43"/>
  <c r="X43"/>
  <c r="W43"/>
  <c r="V43"/>
  <c r="U43"/>
  <c r="S43"/>
  <c r="R43"/>
  <c r="Q43"/>
  <c r="P43"/>
  <c r="O43"/>
  <c r="N43"/>
  <c r="M43"/>
  <c r="AS42"/>
  <c r="AQ42"/>
  <c r="AM42"/>
  <c r="AI42"/>
  <c r="AE42"/>
  <c r="AA42"/>
  <c r="W42"/>
  <c r="P42"/>
  <c r="AV41"/>
  <c r="AU41"/>
  <c r="AT41"/>
  <c r="AS41"/>
  <c r="AQ41"/>
  <c r="AM41"/>
  <c r="AI41"/>
  <c r="AE41"/>
  <c r="AA41"/>
  <c r="X41"/>
  <c r="W41"/>
  <c r="V41"/>
  <c r="U41"/>
  <c r="S41"/>
  <c r="R41"/>
  <c r="Q41"/>
  <c r="P41"/>
  <c r="O41"/>
  <c r="N41"/>
  <c r="M41"/>
  <c r="AV40"/>
  <c r="AU40"/>
  <c r="AT40"/>
  <c r="AS40"/>
  <c r="AQ40"/>
  <c r="AM40"/>
  <c r="AI40"/>
  <c r="AE40"/>
  <c r="AA40"/>
  <c r="X40"/>
  <c r="W40"/>
  <c r="V40"/>
  <c r="U40"/>
  <c r="S40"/>
  <c r="R40"/>
  <c r="Q40"/>
  <c r="P40"/>
  <c r="O40"/>
  <c r="N40"/>
  <c r="M40"/>
  <c r="AV39"/>
  <c r="AU39"/>
  <c r="AT39"/>
  <c r="AS39"/>
  <c r="AQ39"/>
  <c r="AM39"/>
  <c r="AI39"/>
  <c r="AE39"/>
  <c r="AA39"/>
  <c r="X39"/>
  <c r="W39"/>
  <c r="V39"/>
  <c r="U39"/>
  <c r="S39"/>
  <c r="R39"/>
  <c r="Q39"/>
  <c r="P39"/>
  <c r="O39"/>
  <c r="N39"/>
  <c r="M39"/>
  <c r="AV38"/>
  <c r="AU38"/>
  <c r="AT38"/>
  <c r="AS38"/>
  <c r="AQ38"/>
  <c r="AM38"/>
  <c r="AI38"/>
  <c r="AE38"/>
  <c r="AA38"/>
  <c r="X38"/>
  <c r="W38"/>
  <c r="V38"/>
  <c r="U38"/>
  <c r="S38"/>
  <c r="R38"/>
  <c r="Q38"/>
  <c r="P38"/>
  <c r="O38"/>
  <c r="N38"/>
  <c r="M38"/>
  <c r="AV37"/>
  <c r="AU37"/>
  <c r="AT37"/>
  <c r="AS37"/>
  <c r="AQ37"/>
  <c r="AM37"/>
  <c r="AI37"/>
  <c r="AE37"/>
  <c r="AA37"/>
  <c r="X37"/>
  <c r="W37"/>
  <c r="V37"/>
  <c r="U37"/>
  <c r="S37"/>
  <c r="R37"/>
  <c r="Q37"/>
  <c r="P37"/>
  <c r="O37"/>
  <c r="N37"/>
  <c r="M37"/>
  <c r="AV36"/>
  <c r="AU36"/>
  <c r="AT36"/>
  <c r="AS36"/>
  <c r="AQ36"/>
  <c r="AM36"/>
  <c r="AI36"/>
  <c r="AE36"/>
  <c r="AA36"/>
  <c r="X36"/>
  <c r="W36"/>
  <c r="V36"/>
  <c r="U36"/>
  <c r="S36"/>
  <c r="R36"/>
  <c r="Q36"/>
  <c r="P36"/>
  <c r="O36"/>
  <c r="N36"/>
  <c r="M36"/>
  <c r="AS35"/>
  <c r="AQ35"/>
  <c r="AM35"/>
  <c r="AI35"/>
  <c r="AE35"/>
  <c r="AA35"/>
  <c r="W35"/>
  <c r="S35"/>
  <c r="S34" s="1"/>
  <c r="L39" i="1" s="1"/>
  <c r="K39" s="1"/>
  <c r="J39" s="1"/>
  <c r="P35" i="8"/>
  <c r="AS34"/>
  <c r="AQ34"/>
  <c r="AM34"/>
  <c r="AI34"/>
  <c r="AE34"/>
  <c r="AA34"/>
  <c r="W34"/>
  <c r="P34"/>
  <c r="M34"/>
  <c r="AV33"/>
  <c r="AU33"/>
  <c r="AT33"/>
  <c r="AS33"/>
  <c r="AQ33"/>
  <c r="AM33"/>
  <c r="AI33"/>
  <c r="AE33"/>
  <c r="AA33"/>
  <c r="X33"/>
  <c r="W33"/>
  <c r="V33"/>
  <c r="U33"/>
  <c r="Q33"/>
  <c r="P33"/>
  <c r="O33"/>
  <c r="N33"/>
  <c r="M33"/>
  <c r="AV32"/>
  <c r="AU32"/>
  <c r="AT32"/>
  <c r="AS32"/>
  <c r="AQ32"/>
  <c r="AM32"/>
  <c r="AI32"/>
  <c r="AE32"/>
  <c r="AA32"/>
  <c r="X32"/>
  <c r="W32"/>
  <c r="V32"/>
  <c r="U32"/>
  <c r="S32"/>
  <c r="R32"/>
  <c r="Q32"/>
  <c r="P32"/>
  <c r="O32"/>
  <c r="N32"/>
  <c r="M32"/>
  <c r="AV31"/>
  <c r="AU31"/>
  <c r="AT31"/>
  <c r="AS31"/>
  <c r="AQ31"/>
  <c r="AM31"/>
  <c r="AI31"/>
  <c r="AE31"/>
  <c r="AA31"/>
  <c r="X31"/>
  <c r="W31"/>
  <c r="V31"/>
  <c r="U31"/>
  <c r="S31"/>
  <c r="R31"/>
  <c r="Q31"/>
  <c r="P31"/>
  <c r="O31"/>
  <c r="N31"/>
  <c r="M31"/>
  <c r="AV30"/>
  <c r="AU30"/>
  <c r="AT30"/>
  <c r="AS30"/>
  <c r="AQ30"/>
  <c r="AM30"/>
  <c r="AI30"/>
  <c r="AE30"/>
  <c r="AA30"/>
  <c r="X30"/>
  <c r="W30"/>
  <c r="V30"/>
  <c r="U30"/>
  <c r="S30"/>
  <c r="R30"/>
  <c r="Q30"/>
  <c r="P30"/>
  <c r="O30"/>
  <c r="N30"/>
  <c r="M30"/>
  <c r="AV29"/>
  <c r="AU29"/>
  <c r="AT29"/>
  <c r="AS29"/>
  <c r="AQ29"/>
  <c r="AM29"/>
  <c r="AI29"/>
  <c r="AE29"/>
  <c r="AA29"/>
  <c r="X29"/>
  <c r="W29"/>
  <c r="V29"/>
  <c r="U29"/>
  <c r="S29"/>
  <c r="R29"/>
  <c r="Q29"/>
  <c r="P29"/>
  <c r="O29"/>
  <c r="N29"/>
  <c r="M29"/>
  <c r="AV28"/>
  <c r="AU28"/>
  <c r="AT28"/>
  <c r="AS28"/>
  <c r="AQ28"/>
  <c r="AM28"/>
  <c r="AI28"/>
  <c r="AE28"/>
  <c r="AA28"/>
  <c r="X28"/>
  <c r="W28"/>
  <c r="V28"/>
  <c r="U28"/>
  <c r="S28"/>
  <c r="R28"/>
  <c r="Q28"/>
  <c r="P28"/>
  <c r="O28"/>
  <c r="N28"/>
  <c r="M28"/>
  <c r="AV27"/>
  <c r="AU27"/>
  <c r="AT27"/>
  <c r="AS27"/>
  <c r="AQ27"/>
  <c r="AM27"/>
  <c r="AI27"/>
  <c r="AE27"/>
  <c r="AA27"/>
  <c r="X27"/>
  <c r="W27"/>
  <c r="V27"/>
  <c r="U27"/>
  <c r="S27"/>
  <c r="R27"/>
  <c r="Q27"/>
  <c r="P27"/>
  <c r="O27"/>
  <c r="N27"/>
  <c r="M27"/>
  <c r="AV26"/>
  <c r="AU26"/>
  <c r="AT26"/>
  <c r="AS26"/>
  <c r="AQ26"/>
  <c r="AM26"/>
  <c r="AI26"/>
  <c r="AE26"/>
  <c r="X26"/>
  <c r="W26"/>
  <c r="V26"/>
  <c r="U26"/>
  <c r="S26"/>
  <c r="R26"/>
  <c r="Q26"/>
  <c r="P26"/>
  <c r="O26"/>
  <c r="N26"/>
  <c r="M26"/>
  <c r="AV25"/>
  <c r="AU25"/>
  <c r="AT25"/>
  <c r="AS25"/>
  <c r="AQ25"/>
  <c r="AM25"/>
  <c r="AI25"/>
  <c r="AE25"/>
  <c r="AA25"/>
  <c r="X25"/>
  <c r="W25"/>
  <c r="V25"/>
  <c r="U25"/>
  <c r="S25"/>
  <c r="R25"/>
  <c r="Q25"/>
  <c r="P25"/>
  <c r="O25"/>
  <c r="N25"/>
  <c r="M25"/>
  <c r="AV24"/>
  <c r="AU24"/>
  <c r="AT24"/>
  <c r="AS24"/>
  <c r="AQ24"/>
  <c r="AM24"/>
  <c r="AI24"/>
  <c r="AE24"/>
  <c r="AA24"/>
  <c r="X24"/>
  <c r="W24"/>
  <c r="V24"/>
  <c r="U24"/>
  <c r="S24"/>
  <c r="R24"/>
  <c r="Q24"/>
  <c r="P24"/>
  <c r="O24"/>
  <c r="N24"/>
  <c r="M24"/>
  <c r="AV23"/>
  <c r="AU23"/>
  <c r="AT23"/>
  <c r="AS23"/>
  <c r="AQ23"/>
  <c r="AM23"/>
  <c r="AI23"/>
  <c r="AE23"/>
  <c r="AA23"/>
  <c r="X23"/>
  <c r="W23"/>
  <c r="V23"/>
  <c r="U23"/>
  <c r="S23"/>
  <c r="S21" s="1"/>
  <c r="S12" s="1"/>
  <c r="R23"/>
  <c r="Q23"/>
  <c r="P23"/>
  <c r="O23"/>
  <c r="N23"/>
  <c r="M23"/>
  <c r="AV22"/>
  <c r="AT22"/>
  <c r="AQ22"/>
  <c r="AM22"/>
  <c r="AI22"/>
  <c r="AE22"/>
  <c r="AA22"/>
  <c r="AS22" s="1"/>
  <c r="X22"/>
  <c r="Q22" s="1"/>
  <c r="P76" i="30" s="1"/>
  <c r="V22" i="8"/>
  <c r="S22"/>
  <c r="R22"/>
  <c r="O22"/>
  <c r="N76" i="30" s="1"/>
  <c r="AQ21" i="8"/>
  <c r="AM21"/>
  <c r="AI21"/>
  <c r="AE21"/>
  <c r="AV20"/>
  <c r="AU20"/>
  <c r="AT20"/>
  <c r="AS20"/>
  <c r="AQ20"/>
  <c r="AM20"/>
  <c r="AI20"/>
  <c r="AE20"/>
  <c r="AA20"/>
  <c r="X20"/>
  <c r="W20"/>
  <c r="V20"/>
  <c r="U20"/>
  <c r="S20"/>
  <c r="R20"/>
  <c r="Q20"/>
  <c r="P20"/>
  <c r="O20"/>
  <c r="N20"/>
  <c r="M20"/>
  <c r="AV19"/>
  <c r="AU19"/>
  <c r="AT19"/>
  <c r="AS19"/>
  <c r="AQ19"/>
  <c r="AM19"/>
  <c r="AI19"/>
  <c r="AE19"/>
  <c r="AA19"/>
  <c r="X19"/>
  <c r="W19"/>
  <c r="V19"/>
  <c r="U19"/>
  <c r="S19"/>
  <c r="R19"/>
  <c r="Q19"/>
  <c r="P19"/>
  <c r="O19"/>
  <c r="N19"/>
  <c r="M19"/>
  <c r="AS18"/>
  <c r="AQ18"/>
  <c r="AM18"/>
  <c r="AI18"/>
  <c r="AE18"/>
  <c r="AA18"/>
  <c r="W18"/>
  <c r="S18"/>
  <c r="P18"/>
  <c r="AV17"/>
  <c r="AU17"/>
  <c r="AT17"/>
  <c r="AS17"/>
  <c r="AQ17"/>
  <c r="AM17"/>
  <c r="AI17"/>
  <c r="AE17"/>
  <c r="AA17"/>
  <c r="X17"/>
  <c r="W17"/>
  <c r="V17"/>
  <c r="U17"/>
  <c r="S17"/>
  <c r="R17"/>
  <c r="Q17"/>
  <c r="P17"/>
  <c r="O17"/>
  <c r="N17"/>
  <c r="M17"/>
  <c r="AV16"/>
  <c r="AU16"/>
  <c r="AT16"/>
  <c r="AS16"/>
  <c r="AQ16"/>
  <c r="AM16"/>
  <c r="AI16"/>
  <c r="AE16"/>
  <c r="AA16"/>
  <c r="X16"/>
  <c r="W16"/>
  <c r="V16"/>
  <c r="U16"/>
  <c r="S16"/>
  <c r="R16"/>
  <c r="Q16"/>
  <c r="P16"/>
  <c r="O16"/>
  <c r="N16"/>
  <c r="M16"/>
  <c r="AV15"/>
  <c r="AU15"/>
  <c r="AT15"/>
  <c r="AS15"/>
  <c r="AQ15"/>
  <c r="AM15"/>
  <c r="AI15"/>
  <c r="AE15"/>
  <c r="AA15"/>
  <c r="X15"/>
  <c r="W15"/>
  <c r="V15"/>
  <c r="U15"/>
  <c r="S15"/>
  <c r="R15"/>
  <c r="Q15"/>
  <c r="P15"/>
  <c r="O15"/>
  <c r="N15"/>
  <c r="M15"/>
  <c r="AV14"/>
  <c r="AU14"/>
  <c r="AT14"/>
  <c r="AS14"/>
  <c r="AQ14"/>
  <c r="AM14"/>
  <c r="AI14"/>
  <c r="AE14"/>
  <c r="AA14"/>
  <c r="X14"/>
  <c r="W14"/>
  <c r="V14"/>
  <c r="U14"/>
  <c r="S14"/>
  <c r="R14"/>
  <c r="Q14"/>
  <c r="P14"/>
  <c r="O14"/>
  <c r="N14"/>
  <c r="M14"/>
  <c r="AV13"/>
  <c r="AU13"/>
  <c r="AT13"/>
  <c r="AS13"/>
  <c r="AQ13"/>
  <c r="AM13"/>
  <c r="AI13"/>
  <c r="AE13"/>
  <c r="AA13"/>
  <c r="X13"/>
  <c r="W13"/>
  <c r="V13"/>
  <c r="U13"/>
  <c r="Q13"/>
  <c r="P13"/>
  <c r="O13"/>
  <c r="N13"/>
  <c r="M13"/>
  <c r="AQ12"/>
  <c r="AM12"/>
  <c r="AI12"/>
  <c r="AE12"/>
  <c r="AV11"/>
  <c r="AU11"/>
  <c r="AT11"/>
  <c r="AS11"/>
  <c r="AQ11"/>
  <c r="AM11"/>
  <c r="AI11"/>
  <c r="AE11"/>
  <c r="AA11"/>
  <c r="X11"/>
  <c r="W11"/>
  <c r="V11"/>
  <c r="U11"/>
  <c r="Q11"/>
  <c r="P11"/>
  <c r="O11"/>
  <c r="N11"/>
  <c r="M11"/>
  <c r="AV10"/>
  <c r="AU174" i="38" s="1"/>
  <c r="AT10" i="8"/>
  <c r="AS174" i="38" s="1"/>
  <c r="AS10" i="8"/>
  <c r="AR174" i="38" s="1"/>
  <c r="AQ10" i="8"/>
  <c r="AM10"/>
  <c r="AI10"/>
  <c r="AE10"/>
  <c r="X10"/>
  <c r="W174" i="38" s="1"/>
  <c r="V10" i="8"/>
  <c r="U174" i="38" s="1"/>
  <c r="S10" i="8"/>
  <c r="R10"/>
  <c r="O10"/>
  <c r="N174" i="38" s="1"/>
  <c r="AV9" i="8"/>
  <c r="AU9"/>
  <c r="AT9"/>
  <c r="AS9"/>
  <c r="AQ9"/>
  <c r="AM9"/>
  <c r="AI9"/>
  <c r="AE9"/>
  <c r="AA9"/>
  <c r="X9"/>
  <c r="W9"/>
  <c r="V9"/>
  <c r="U9"/>
  <c r="S9"/>
  <c r="R9"/>
  <c r="Q9"/>
  <c r="P9"/>
  <c r="O9"/>
  <c r="N9"/>
  <c r="M9"/>
  <c r="AS8"/>
  <c r="AQ8"/>
  <c r="AM8"/>
  <c r="AI8"/>
  <c r="AE8"/>
  <c r="AA8"/>
  <c r="S8"/>
  <c r="L37" i="1" s="1"/>
  <c r="K37" s="1"/>
  <c r="AW4" i="8"/>
  <c r="AU4"/>
  <c r="AT4"/>
  <c r="AS4"/>
  <c r="AM4"/>
  <c r="AL4"/>
  <c r="AI4"/>
  <c r="O4"/>
  <c r="G4"/>
  <c r="B4"/>
  <c r="AW3"/>
  <c r="AJ52" i="76" s="1"/>
  <c r="AU3" i="8"/>
  <c r="AJ50" i="76" s="1"/>
  <c r="AT3" i="8"/>
  <c r="AJ49" i="76" s="1"/>
  <c r="AI49" s="1"/>
  <c r="O47" i="80" s="1"/>
  <c r="AS3" i="8"/>
  <c r="AJ48" i="76" s="1"/>
  <c r="AQ3" i="8"/>
  <c r="AM3"/>
  <c r="AJ41" i="76" s="1"/>
  <c r="AI41" s="1"/>
  <c r="AL3" i="8"/>
  <c r="AJ40" i="76" s="1"/>
  <c r="AI40" s="1"/>
  <c r="AK3" i="8"/>
  <c r="AJ39" i="76" s="1"/>
  <c r="AJ3" i="8"/>
  <c r="AJ38" i="76" s="1"/>
  <c r="AI3" i="8"/>
  <c r="O3"/>
  <c r="AJ17" i="76" s="1"/>
  <c r="AI17" s="1"/>
  <c r="O15" i="80" s="1"/>
  <c r="N15" s="1"/>
  <c r="M15" s="1"/>
  <c r="H3" i="8"/>
  <c r="AJ9" i="76" s="1"/>
  <c r="G3" i="8"/>
  <c r="AJ8" i="76" s="1"/>
  <c r="B3" i="8"/>
  <c r="B2"/>
  <c r="A2"/>
  <c r="AU283" i="7"/>
  <c r="AT283"/>
  <c r="AS283"/>
  <c r="AR283"/>
  <c r="AP283"/>
  <c r="AL283"/>
  <c r="AH283"/>
  <c r="AD283"/>
  <c r="Z283"/>
  <c r="W283"/>
  <c r="V283"/>
  <c r="U283"/>
  <c r="T283"/>
  <c r="S283"/>
  <c r="R283"/>
  <c r="Q283"/>
  <c r="P283"/>
  <c r="O283"/>
  <c r="N283"/>
  <c r="M283"/>
  <c r="AU282"/>
  <c r="AT282"/>
  <c r="AS282"/>
  <c r="AR282"/>
  <c r="AP282"/>
  <c r="AL282"/>
  <c r="AH282"/>
  <c r="AD282"/>
  <c r="Z282"/>
  <c r="W282"/>
  <c r="V282"/>
  <c r="U282"/>
  <c r="T282"/>
  <c r="S282"/>
  <c r="R282"/>
  <c r="Q282"/>
  <c r="P282"/>
  <c r="O282"/>
  <c r="N282"/>
  <c r="M282"/>
  <c r="AR281"/>
  <c r="AP281"/>
  <c r="AL281"/>
  <c r="AH281"/>
  <c r="AD281"/>
  <c r="Z281"/>
  <c r="V281"/>
  <c r="S281"/>
  <c r="P281"/>
  <c r="AU280"/>
  <c r="AT280"/>
  <c r="AS280"/>
  <c r="AR280"/>
  <c r="AP280"/>
  <c r="AL280"/>
  <c r="AH280"/>
  <c r="AD280"/>
  <c r="Z280"/>
  <c r="W280"/>
  <c r="V280"/>
  <c r="U280"/>
  <c r="T280"/>
  <c r="S280"/>
  <c r="S278" s="1"/>
  <c r="S63" i="83" s="1"/>
  <c r="AW3" s="1"/>
  <c r="AF52" i="76" s="1"/>
  <c r="AE52" s="1"/>
  <c r="R280" i="7"/>
  <c r="Q280"/>
  <c r="P280"/>
  <c r="O280"/>
  <c r="N280"/>
  <c r="M280"/>
  <c r="AU279"/>
  <c r="AT279"/>
  <c r="AS279"/>
  <c r="AR279"/>
  <c r="AP279"/>
  <c r="AL279"/>
  <c r="AH279"/>
  <c r="AD279"/>
  <c r="Z279"/>
  <c r="W279"/>
  <c r="V279"/>
  <c r="U279"/>
  <c r="T279"/>
  <c r="S279"/>
  <c r="R279"/>
  <c r="Q279"/>
  <c r="P279"/>
  <c r="O279"/>
  <c r="N279"/>
  <c r="M279"/>
  <c r="AR278"/>
  <c r="AP278"/>
  <c r="AL278"/>
  <c r="AH278"/>
  <c r="AD278"/>
  <c r="Z278"/>
  <c r="V278"/>
  <c r="P278"/>
  <c r="AU277"/>
  <c r="AT277"/>
  <c r="AS277"/>
  <c r="AR277"/>
  <c r="AP277"/>
  <c r="AL277"/>
  <c r="AH277"/>
  <c r="AD277"/>
  <c r="Z277"/>
  <c r="W277"/>
  <c r="V277"/>
  <c r="U277"/>
  <c r="T277"/>
  <c r="S277"/>
  <c r="R277"/>
  <c r="Q277"/>
  <c r="P277"/>
  <c r="O277"/>
  <c r="N277"/>
  <c r="M277"/>
  <c r="AU276"/>
  <c r="AT276"/>
  <c r="AS276"/>
  <c r="AR276"/>
  <c r="AP276"/>
  <c r="AL276"/>
  <c r="AH276"/>
  <c r="AD276"/>
  <c r="Z276"/>
  <c r="W276"/>
  <c r="V276"/>
  <c r="U276"/>
  <c r="T276"/>
  <c r="S276"/>
  <c r="S275" s="1"/>
  <c r="S62" i="83" s="1"/>
  <c r="AZ3" s="1"/>
  <c r="AF55" i="76" s="1"/>
  <c r="R276" i="7"/>
  <c r="Q276"/>
  <c r="P276"/>
  <c r="O276"/>
  <c r="N276"/>
  <c r="M276"/>
  <c r="AR275"/>
  <c r="AP275"/>
  <c r="AL275"/>
  <c r="AH275"/>
  <c r="AD275"/>
  <c r="Z275"/>
  <c r="V275"/>
  <c r="P275"/>
  <c r="AU274"/>
  <c r="AT274"/>
  <c r="AS274"/>
  <c r="AR274"/>
  <c r="AP274"/>
  <c r="AL274"/>
  <c r="AH274"/>
  <c r="AD274"/>
  <c r="Z274"/>
  <c r="W274"/>
  <c r="V274"/>
  <c r="U274"/>
  <c r="T274"/>
  <c r="S274"/>
  <c r="R274"/>
  <c r="Q274"/>
  <c r="P274"/>
  <c r="O274"/>
  <c r="N274"/>
  <c r="M274"/>
  <c r="AU273"/>
  <c r="AS273"/>
  <c r="AR273"/>
  <c r="AT273" s="1"/>
  <c r="AD273"/>
  <c r="Z273"/>
  <c r="W273"/>
  <c r="Q273" s="1"/>
  <c r="P14" i="26" s="1"/>
  <c r="U273" i="7"/>
  <c r="O273" s="1"/>
  <c r="N14" i="26" s="1"/>
  <c r="S273" i="7"/>
  <c r="S272" s="1"/>
  <c r="S61" i="83" s="1"/>
  <c r="AY3" s="1"/>
  <c r="AF54" i="76" s="1"/>
  <c r="R273" i="7"/>
  <c r="AP272"/>
  <c r="AL272"/>
  <c r="AH272"/>
  <c r="AD272"/>
  <c r="Z272"/>
  <c r="AU271"/>
  <c r="AT271"/>
  <c r="AS271"/>
  <c r="AR271"/>
  <c r="AP271"/>
  <c r="AL271"/>
  <c r="AH271"/>
  <c r="AD271"/>
  <c r="Z271"/>
  <c r="W271"/>
  <c r="V271"/>
  <c r="U271"/>
  <c r="T271"/>
  <c r="S271"/>
  <c r="R271"/>
  <c r="Q271"/>
  <c r="P271"/>
  <c r="O271"/>
  <c r="N271"/>
  <c r="M271"/>
  <c r="AU270"/>
  <c r="AT270"/>
  <c r="AS270"/>
  <c r="AR270"/>
  <c r="AP270"/>
  <c r="AL270"/>
  <c r="AH270"/>
  <c r="AD270"/>
  <c r="Z270"/>
  <c r="W270"/>
  <c r="V270"/>
  <c r="U270"/>
  <c r="T270"/>
  <c r="S270"/>
  <c r="R270"/>
  <c r="Q270"/>
  <c r="P270"/>
  <c r="O270"/>
  <c r="N270"/>
  <c r="M270"/>
  <c r="AU269"/>
  <c r="AT269"/>
  <c r="AS269"/>
  <c r="AR269"/>
  <c r="AP269"/>
  <c r="AL269"/>
  <c r="AH269"/>
  <c r="AD269"/>
  <c r="Z269"/>
  <c r="W269"/>
  <c r="V269"/>
  <c r="U269"/>
  <c r="T269"/>
  <c r="S269"/>
  <c r="R269"/>
  <c r="Q269"/>
  <c r="P269"/>
  <c r="O269"/>
  <c r="N269"/>
  <c r="M269"/>
  <c r="AU268"/>
  <c r="AT268"/>
  <c r="AS268"/>
  <c r="AR268"/>
  <c r="AP268"/>
  <c r="AL268"/>
  <c r="AH268"/>
  <c r="AD268"/>
  <c r="Z268"/>
  <c r="W268"/>
  <c r="V268"/>
  <c r="U268"/>
  <c r="T268"/>
  <c r="S268"/>
  <c r="S267" s="1"/>
  <c r="S60" i="83" s="1"/>
  <c r="BA3" s="1"/>
  <c r="AF56" i="76" s="1"/>
  <c r="R268" i="7"/>
  <c r="Q268"/>
  <c r="P268"/>
  <c r="O268"/>
  <c r="N268"/>
  <c r="M268"/>
  <c r="AR267"/>
  <c r="AP267"/>
  <c r="AL267"/>
  <c r="AH267"/>
  <c r="AD267"/>
  <c r="Z267"/>
  <c r="V267"/>
  <c r="P267"/>
  <c r="AU266"/>
  <c r="AT266"/>
  <c r="AS266"/>
  <c r="AR266"/>
  <c r="AP266"/>
  <c r="AL266"/>
  <c r="AH266"/>
  <c r="AD266"/>
  <c r="Z266"/>
  <c r="W266"/>
  <c r="V266"/>
  <c r="U266"/>
  <c r="T266"/>
  <c r="S266"/>
  <c r="R266"/>
  <c r="Q266"/>
  <c r="P266"/>
  <c r="O266"/>
  <c r="N266"/>
  <c r="M266"/>
  <c r="AU265"/>
  <c r="AT265"/>
  <c r="AS265"/>
  <c r="AR265"/>
  <c r="AP265"/>
  <c r="AL265"/>
  <c r="AH265"/>
  <c r="AD265"/>
  <c r="Z265"/>
  <c r="W265"/>
  <c r="V265"/>
  <c r="U265"/>
  <c r="T265"/>
  <c r="S265"/>
  <c r="R265"/>
  <c r="Q265"/>
  <c r="P265"/>
  <c r="O265"/>
  <c r="N265"/>
  <c r="M265"/>
  <c r="AU264"/>
  <c r="AT264"/>
  <c r="AS264"/>
  <c r="AR264"/>
  <c r="AP264"/>
  <c r="AL264"/>
  <c r="AH264"/>
  <c r="AD264"/>
  <c r="Z264"/>
  <c r="W264"/>
  <c r="V264"/>
  <c r="U264"/>
  <c r="T264"/>
  <c r="S264"/>
  <c r="R264"/>
  <c r="Q264"/>
  <c r="P264"/>
  <c r="O264"/>
  <c r="N264"/>
  <c r="M264"/>
  <c r="AU263"/>
  <c r="AT263"/>
  <c r="AS263"/>
  <c r="AR263"/>
  <c r="AP263"/>
  <c r="AL263"/>
  <c r="AH263"/>
  <c r="AD263"/>
  <c r="Z263"/>
  <c r="W263"/>
  <c r="V263"/>
  <c r="U263"/>
  <c r="T263"/>
  <c r="S263"/>
  <c r="R263"/>
  <c r="Q263"/>
  <c r="P263"/>
  <c r="O263"/>
  <c r="N263"/>
  <c r="M263"/>
  <c r="AR262"/>
  <c r="AP262"/>
  <c r="AL262"/>
  <c r="AH262"/>
  <c r="AD262"/>
  <c r="Z262"/>
  <c r="V262"/>
  <c r="S262"/>
  <c r="P262"/>
  <c r="AU261"/>
  <c r="AT261"/>
  <c r="AS261"/>
  <c r="AR261"/>
  <c r="AP261"/>
  <c r="AL261"/>
  <c r="AH261"/>
  <c r="AD261"/>
  <c r="Z261"/>
  <c r="V261"/>
  <c r="U261"/>
  <c r="T261"/>
  <c r="S261"/>
  <c r="R261"/>
  <c r="Q261"/>
  <c r="P19" i="32" s="1"/>
  <c r="P261" i="7"/>
  <c r="O261"/>
  <c r="N261"/>
  <c r="M261"/>
  <c r="AU260"/>
  <c r="AT260"/>
  <c r="AS260"/>
  <c r="AR260"/>
  <c r="AP260"/>
  <c r="AL260"/>
  <c r="AH260"/>
  <c r="AD260"/>
  <c r="Z260"/>
  <c r="W260"/>
  <c r="V260"/>
  <c r="U260"/>
  <c r="T260"/>
  <c r="S260"/>
  <c r="S259" s="1"/>
  <c r="S58" i="83" s="1"/>
  <c r="AT3" s="1"/>
  <c r="AF49" i="76" s="1"/>
  <c r="R260" i="7"/>
  <c r="Q260"/>
  <c r="P260"/>
  <c r="O260"/>
  <c r="N260"/>
  <c r="M260"/>
  <c r="AR259"/>
  <c r="AP259"/>
  <c r="AL259"/>
  <c r="AH259"/>
  <c r="AD259"/>
  <c r="Z259"/>
  <c r="V259"/>
  <c r="P259"/>
  <c r="AU258"/>
  <c r="AT258"/>
  <c r="AS258"/>
  <c r="AR258"/>
  <c r="AP258"/>
  <c r="AL258"/>
  <c r="AH258"/>
  <c r="AD258"/>
  <c r="Z258"/>
  <c r="W258"/>
  <c r="V258"/>
  <c r="U258"/>
  <c r="T258"/>
  <c r="S258"/>
  <c r="R258"/>
  <c r="Q258"/>
  <c r="P258"/>
  <c r="O258"/>
  <c r="N258"/>
  <c r="M258"/>
  <c r="AU257"/>
  <c r="AT257"/>
  <c r="AS257"/>
  <c r="AR257"/>
  <c r="AP257"/>
  <c r="AL257"/>
  <c r="AH257"/>
  <c r="AD257"/>
  <c r="W257"/>
  <c r="V257"/>
  <c r="U257"/>
  <c r="T257"/>
  <c r="S257"/>
  <c r="R257"/>
  <c r="Q257"/>
  <c r="P23" i="42" s="1"/>
  <c r="P257" i="7"/>
  <c r="O257"/>
  <c r="N257"/>
  <c r="M257"/>
  <c r="AU256"/>
  <c r="AT256"/>
  <c r="AS256"/>
  <c r="AR256"/>
  <c r="AL256"/>
  <c r="AH256"/>
  <c r="AD256"/>
  <c r="W256"/>
  <c r="V256"/>
  <c r="U256"/>
  <c r="T256"/>
  <c r="S256"/>
  <c r="R256"/>
  <c r="Q256"/>
  <c r="P256"/>
  <c r="O256"/>
  <c r="N256"/>
  <c r="M256"/>
  <c r="AU255"/>
  <c r="AT255"/>
  <c r="AS255"/>
  <c r="AR255"/>
  <c r="AP255"/>
  <c r="AL255"/>
  <c r="AH255"/>
  <c r="AD255"/>
  <c r="W255"/>
  <c r="V255"/>
  <c r="U255"/>
  <c r="T255"/>
  <c r="S255"/>
  <c r="S254" s="1"/>
  <c r="S57" i="83" s="1"/>
  <c r="AS3" s="1"/>
  <c r="AF48" i="76" s="1"/>
  <c r="AE48" s="1"/>
  <c r="R255" i="7"/>
  <c r="Q255"/>
  <c r="P21" i="42" s="1"/>
  <c r="P255" i="7"/>
  <c r="O255"/>
  <c r="N255"/>
  <c r="M255"/>
  <c r="AR254"/>
  <c r="AP254"/>
  <c r="AL254"/>
  <c r="AH254"/>
  <c r="AD254"/>
  <c r="Z254"/>
  <c r="V254"/>
  <c r="P254"/>
  <c r="AU253"/>
  <c r="AT253"/>
  <c r="AS253"/>
  <c r="AR253"/>
  <c r="AP253"/>
  <c r="AL253"/>
  <c r="AH253"/>
  <c r="AD253"/>
  <c r="Z253"/>
  <c r="W253"/>
  <c r="V253"/>
  <c r="U253"/>
  <c r="T253"/>
  <c r="S253"/>
  <c r="S251" s="1"/>
  <c r="S56" i="83" s="1"/>
  <c r="R253" i="7"/>
  <c r="Q253"/>
  <c r="P253"/>
  <c r="O253"/>
  <c r="N253"/>
  <c r="M253"/>
  <c r="Z252"/>
  <c r="W252"/>
  <c r="U252"/>
  <c r="T252"/>
  <c r="M252" s="1"/>
  <c r="S252"/>
  <c r="R252"/>
  <c r="Q252"/>
  <c r="P19" i="23" s="1"/>
  <c r="O252" i="7"/>
  <c r="N19" i="23" s="1"/>
  <c r="AR251" i="7"/>
  <c r="AP251"/>
  <c r="AL251"/>
  <c r="AH251"/>
  <c r="AD251"/>
  <c r="Z251"/>
  <c r="AU250"/>
  <c r="AT250"/>
  <c r="AS250"/>
  <c r="AR250"/>
  <c r="AP250"/>
  <c r="AL250"/>
  <c r="AH250"/>
  <c r="AD250"/>
  <c r="Z250"/>
  <c r="W250"/>
  <c r="V250"/>
  <c r="U250"/>
  <c r="T250"/>
  <c r="S250"/>
  <c r="R250"/>
  <c r="Q250"/>
  <c r="P250"/>
  <c r="O250"/>
  <c r="N250"/>
  <c r="M250"/>
  <c r="AU249"/>
  <c r="AT249"/>
  <c r="AS249"/>
  <c r="AR249"/>
  <c r="AP249"/>
  <c r="AL249"/>
  <c r="AH249"/>
  <c r="AD249"/>
  <c r="Z249"/>
  <c r="W249"/>
  <c r="V249"/>
  <c r="U249"/>
  <c r="T249"/>
  <c r="S249"/>
  <c r="R249"/>
  <c r="Q249"/>
  <c r="P249"/>
  <c r="O249"/>
  <c r="N249"/>
  <c r="M249"/>
  <c r="AR248"/>
  <c r="AP248"/>
  <c r="AL248"/>
  <c r="AH248"/>
  <c r="AD248"/>
  <c r="Z248"/>
  <c r="V248"/>
  <c r="S248"/>
  <c r="P248"/>
  <c r="AU247"/>
  <c r="AT247"/>
  <c r="AS247"/>
  <c r="AR247"/>
  <c r="AP247"/>
  <c r="AL247"/>
  <c r="AH247"/>
  <c r="AD247"/>
  <c r="Z247"/>
  <c r="W247"/>
  <c r="V247"/>
  <c r="U247"/>
  <c r="T247"/>
  <c r="Q247"/>
  <c r="O247"/>
  <c r="M247"/>
  <c r="AU246"/>
  <c r="AT246"/>
  <c r="AS246"/>
  <c r="AR246"/>
  <c r="AP246"/>
  <c r="AL246"/>
  <c r="AH246"/>
  <c r="AD246"/>
  <c r="Z246"/>
  <c r="W246"/>
  <c r="V246"/>
  <c r="U246"/>
  <c r="T246"/>
  <c r="S246"/>
  <c r="S245" s="1"/>
  <c r="S53" i="83" s="1"/>
  <c r="R246" i="7"/>
  <c r="Q246"/>
  <c r="P246"/>
  <c r="O246"/>
  <c r="N246"/>
  <c r="M246"/>
  <c r="AR245"/>
  <c r="AP245"/>
  <c r="AL245"/>
  <c r="AH245"/>
  <c r="AD245"/>
  <c r="Z245"/>
  <c r="V245"/>
  <c r="P245"/>
  <c r="AU244"/>
  <c r="AT244"/>
  <c r="AS244"/>
  <c r="AR244"/>
  <c r="AP244"/>
  <c r="AL244"/>
  <c r="AH244"/>
  <c r="AD244"/>
  <c r="Z244"/>
  <c r="W244"/>
  <c r="V244"/>
  <c r="U244"/>
  <c r="T244"/>
  <c r="S244"/>
  <c r="R244"/>
  <c r="Q244"/>
  <c r="P244"/>
  <c r="O244"/>
  <c r="N244"/>
  <c r="M244"/>
  <c r="AR243"/>
  <c r="AP243"/>
  <c r="AL243"/>
  <c r="AH243"/>
  <c r="AD243"/>
  <c r="Z243"/>
  <c r="V243"/>
  <c r="S243"/>
  <c r="P243"/>
  <c r="AU242"/>
  <c r="AT242"/>
  <c r="AS242"/>
  <c r="AR242"/>
  <c r="AP242"/>
  <c r="AL242"/>
  <c r="AH242"/>
  <c r="AD242"/>
  <c r="Z242"/>
  <c r="W242"/>
  <c r="V242"/>
  <c r="U242"/>
  <c r="T242"/>
  <c r="S242"/>
  <c r="R242"/>
  <c r="Q242"/>
  <c r="P242"/>
  <c r="O242"/>
  <c r="N242"/>
  <c r="M242"/>
  <c r="AU241"/>
  <c r="AT241"/>
  <c r="AS241"/>
  <c r="AR241"/>
  <c r="AP241"/>
  <c r="AL241"/>
  <c r="AH241"/>
  <c r="AD241"/>
  <c r="Z241"/>
  <c r="W241"/>
  <c r="V241"/>
  <c r="U241"/>
  <c r="T241"/>
  <c r="S241"/>
  <c r="R241"/>
  <c r="Q241"/>
  <c r="P241"/>
  <c r="O241"/>
  <c r="N241"/>
  <c r="M241"/>
  <c r="AU240"/>
  <c r="AT240"/>
  <c r="AS240"/>
  <c r="AR240"/>
  <c r="AP240"/>
  <c r="AL240"/>
  <c r="AH240"/>
  <c r="AD240"/>
  <c r="Z240"/>
  <c r="W240"/>
  <c r="V240"/>
  <c r="U240"/>
  <c r="T240"/>
  <c r="S240"/>
  <c r="R240"/>
  <c r="Q240"/>
  <c r="P240"/>
  <c r="O240"/>
  <c r="N240"/>
  <c r="M240"/>
  <c r="AU239"/>
  <c r="AT239"/>
  <c r="AS239"/>
  <c r="AR239"/>
  <c r="AP239"/>
  <c r="AL239"/>
  <c r="AH239"/>
  <c r="AD239"/>
  <c r="Z239"/>
  <c r="W239"/>
  <c r="V239"/>
  <c r="U239"/>
  <c r="T239"/>
  <c r="S239"/>
  <c r="R239"/>
  <c r="Q239"/>
  <c r="P239"/>
  <c r="O239"/>
  <c r="N239"/>
  <c r="M239"/>
  <c r="AU238"/>
  <c r="AT238"/>
  <c r="AS238"/>
  <c r="AR238"/>
  <c r="AP238"/>
  <c r="AL238"/>
  <c r="AH238"/>
  <c r="AD238"/>
  <c r="Z238"/>
  <c r="W238"/>
  <c r="V238"/>
  <c r="U238"/>
  <c r="T238"/>
  <c r="S238"/>
  <c r="R238"/>
  <c r="Q238"/>
  <c r="P238"/>
  <c r="O238"/>
  <c r="N238"/>
  <c r="M238"/>
  <c r="AU237"/>
  <c r="AT237"/>
  <c r="AS237"/>
  <c r="AR237"/>
  <c r="AP237"/>
  <c r="AL237"/>
  <c r="AH237"/>
  <c r="AD237"/>
  <c r="Z237"/>
  <c r="W237"/>
  <c r="V237"/>
  <c r="U237"/>
  <c r="T237"/>
  <c r="S237"/>
  <c r="R237"/>
  <c r="Q237"/>
  <c r="P237"/>
  <c r="O237"/>
  <c r="N237"/>
  <c r="M237"/>
  <c r="AU236"/>
  <c r="AT236"/>
  <c r="AS236"/>
  <c r="AR236"/>
  <c r="AP236"/>
  <c r="AL236"/>
  <c r="AH236"/>
  <c r="AD236"/>
  <c r="Z236"/>
  <c r="W236"/>
  <c r="V236"/>
  <c r="U236"/>
  <c r="T236"/>
  <c r="S236"/>
  <c r="R236"/>
  <c r="Q236"/>
  <c r="P236"/>
  <c r="O236"/>
  <c r="N236"/>
  <c r="M236"/>
  <c r="AR235"/>
  <c r="AP235"/>
  <c r="AL235"/>
  <c r="AH235"/>
  <c r="AD235"/>
  <c r="Z235"/>
  <c r="V235"/>
  <c r="S235"/>
  <c r="P235"/>
  <c r="AU234"/>
  <c r="AT234"/>
  <c r="AS234"/>
  <c r="AR234"/>
  <c r="AP234"/>
  <c r="AL234"/>
  <c r="AH234"/>
  <c r="AD234"/>
  <c r="Z234"/>
  <c r="W234"/>
  <c r="V234"/>
  <c r="U234"/>
  <c r="T234"/>
  <c r="S234"/>
  <c r="R234"/>
  <c r="Q234"/>
  <c r="P234"/>
  <c r="O234"/>
  <c r="N234"/>
  <c r="M234"/>
  <c r="AU233"/>
  <c r="AT233"/>
  <c r="AS233"/>
  <c r="AR233"/>
  <c r="AP233"/>
  <c r="AL233"/>
  <c r="AH233"/>
  <c r="AD233"/>
  <c r="Z233"/>
  <c r="W233"/>
  <c r="V233"/>
  <c r="U233"/>
  <c r="T233"/>
  <c r="S233"/>
  <c r="R233"/>
  <c r="Q233"/>
  <c r="P233"/>
  <c r="O233"/>
  <c r="N233"/>
  <c r="M233"/>
  <c r="AU232"/>
  <c r="AT232"/>
  <c r="AS232"/>
  <c r="AR232"/>
  <c r="AP232"/>
  <c r="AL232"/>
  <c r="AH232"/>
  <c r="AD232"/>
  <c r="Z232"/>
  <c r="W232"/>
  <c r="V232"/>
  <c r="U232"/>
  <c r="T232"/>
  <c r="S232"/>
  <c r="R232"/>
  <c r="Q232"/>
  <c r="P232"/>
  <c r="O232"/>
  <c r="N232"/>
  <c r="M232"/>
  <c r="AR231"/>
  <c r="AP231"/>
  <c r="AL231"/>
  <c r="AH231"/>
  <c r="AD231"/>
  <c r="Z231"/>
  <c r="V231"/>
  <c r="S231"/>
  <c r="P231"/>
  <c r="AU230"/>
  <c r="AT230"/>
  <c r="AS230"/>
  <c r="AR230"/>
  <c r="AP230"/>
  <c r="AL230"/>
  <c r="AH230"/>
  <c r="AD230"/>
  <c r="Z230"/>
  <c r="W230"/>
  <c r="V230"/>
  <c r="U230"/>
  <c r="T230"/>
  <c r="S230"/>
  <c r="R230"/>
  <c r="Q230"/>
  <c r="P230"/>
  <c r="O230"/>
  <c r="N230"/>
  <c r="M230"/>
  <c r="AU229"/>
  <c r="AT229"/>
  <c r="AS229"/>
  <c r="AR229"/>
  <c r="AP229"/>
  <c r="AL229"/>
  <c r="AH229"/>
  <c r="AD229"/>
  <c r="Z229"/>
  <c r="W229"/>
  <c r="V229"/>
  <c r="U229"/>
  <c r="T229"/>
  <c r="S229"/>
  <c r="R229"/>
  <c r="Q229"/>
  <c r="P229"/>
  <c r="O229"/>
  <c r="N229"/>
  <c r="M229"/>
  <c r="AR228"/>
  <c r="AP228"/>
  <c r="AL228"/>
  <c r="AH228"/>
  <c r="AD228"/>
  <c r="Z228"/>
  <c r="V228"/>
  <c r="S228"/>
  <c r="P228"/>
  <c r="AU227"/>
  <c r="AT227"/>
  <c r="AS227"/>
  <c r="AR227"/>
  <c r="AP227"/>
  <c r="AL227"/>
  <c r="AH227"/>
  <c r="AD227"/>
  <c r="Z227"/>
  <c r="W227"/>
  <c r="V227"/>
  <c r="U227"/>
  <c r="T227"/>
  <c r="S227"/>
  <c r="R227"/>
  <c r="Q227"/>
  <c r="P227"/>
  <c r="O227"/>
  <c r="N227"/>
  <c r="M227"/>
  <c r="AU226"/>
  <c r="AT226"/>
  <c r="AS226"/>
  <c r="AR226"/>
  <c r="AP226"/>
  <c r="AL226"/>
  <c r="AH226"/>
  <c r="AD226"/>
  <c r="Z226"/>
  <c r="W226"/>
  <c r="V226"/>
  <c r="U226"/>
  <c r="T226"/>
  <c r="S226"/>
  <c r="R226"/>
  <c r="Q226"/>
  <c r="P226"/>
  <c r="O226"/>
  <c r="N226"/>
  <c r="M226"/>
  <c r="AU225"/>
  <c r="AT225"/>
  <c r="AS225"/>
  <c r="AR225"/>
  <c r="AP225"/>
  <c r="AL225"/>
  <c r="AH225"/>
  <c r="AD225"/>
  <c r="Z225"/>
  <c r="W225"/>
  <c r="V225"/>
  <c r="U225"/>
  <c r="T225"/>
  <c r="S225"/>
  <c r="R225"/>
  <c r="Q225"/>
  <c r="P225"/>
  <c r="O225"/>
  <c r="N225"/>
  <c r="M225"/>
  <c r="AU224"/>
  <c r="AT224"/>
  <c r="AS224"/>
  <c r="AR224"/>
  <c r="AP224"/>
  <c r="AL224"/>
  <c r="AH224"/>
  <c r="AD224"/>
  <c r="Z224"/>
  <c r="W224"/>
  <c r="V224"/>
  <c r="U224"/>
  <c r="T224"/>
  <c r="S224"/>
  <c r="R224"/>
  <c r="Q224"/>
  <c r="P224"/>
  <c r="O224"/>
  <c r="N224"/>
  <c r="M224"/>
  <c r="AU223"/>
  <c r="AT223"/>
  <c r="AS223"/>
  <c r="AR223"/>
  <c r="AP223"/>
  <c r="AL223"/>
  <c r="AH223"/>
  <c r="AD223"/>
  <c r="Z223"/>
  <c r="W223"/>
  <c r="V223"/>
  <c r="U223"/>
  <c r="T223"/>
  <c r="S223"/>
  <c r="R223"/>
  <c r="Q223"/>
  <c r="P223"/>
  <c r="O223"/>
  <c r="N223"/>
  <c r="M223"/>
  <c r="AU222"/>
  <c r="AT222"/>
  <c r="AS222"/>
  <c r="AR222"/>
  <c r="AP222"/>
  <c r="AL222"/>
  <c r="AH222"/>
  <c r="AD222"/>
  <c r="Z222"/>
  <c r="W222"/>
  <c r="V222"/>
  <c r="U222"/>
  <c r="T222"/>
  <c r="S222"/>
  <c r="R222"/>
  <c r="Q222"/>
  <c r="P222"/>
  <c r="O222"/>
  <c r="N222"/>
  <c r="M222"/>
  <c r="AU221"/>
  <c r="AT221"/>
  <c r="AS221"/>
  <c r="AR221"/>
  <c r="AP221"/>
  <c r="AL221"/>
  <c r="AH221"/>
  <c r="AD221"/>
  <c r="Z221"/>
  <c r="V221"/>
  <c r="U221"/>
  <c r="T221"/>
  <c r="S221"/>
  <c r="R221"/>
  <c r="Q221"/>
  <c r="P63" i="30" s="1"/>
  <c r="P221" i="7"/>
  <c r="O221"/>
  <c r="N221"/>
  <c r="M221"/>
  <c r="AU220"/>
  <c r="AT220"/>
  <c r="AS220"/>
  <c r="AR220"/>
  <c r="AP220"/>
  <c r="AL220"/>
  <c r="AH220"/>
  <c r="AD220"/>
  <c r="Z220"/>
  <c r="W220"/>
  <c r="V220"/>
  <c r="U220"/>
  <c r="T220"/>
  <c r="S220"/>
  <c r="R220"/>
  <c r="Q220"/>
  <c r="P220"/>
  <c r="O220"/>
  <c r="N220"/>
  <c r="M220"/>
  <c r="AR219"/>
  <c r="AP219"/>
  <c r="AL219"/>
  <c r="AH219"/>
  <c r="AD219"/>
  <c r="Z219"/>
  <c r="V219"/>
  <c r="S219"/>
  <c r="P219"/>
  <c r="AU218"/>
  <c r="AS218"/>
  <c r="AP218"/>
  <c r="AL218"/>
  <c r="AH218"/>
  <c r="AD218"/>
  <c r="Z218"/>
  <c r="AR218" s="1"/>
  <c r="W218"/>
  <c r="Q218" s="1"/>
  <c r="P21" i="40" s="1"/>
  <c r="U218" i="7"/>
  <c r="S218"/>
  <c r="R218"/>
  <c r="O218"/>
  <c r="AU217"/>
  <c r="AT217"/>
  <c r="AS217"/>
  <c r="AR217"/>
  <c r="AP217"/>
  <c r="AL217"/>
  <c r="AH217"/>
  <c r="AD217"/>
  <c r="Z217"/>
  <c r="W217"/>
  <c r="V217"/>
  <c r="U217"/>
  <c r="T217"/>
  <c r="S217"/>
  <c r="R217"/>
  <c r="Q217"/>
  <c r="P217"/>
  <c r="O217"/>
  <c r="N217"/>
  <c r="M217"/>
  <c r="AU216"/>
  <c r="AT216"/>
  <c r="AS216"/>
  <c r="AR216"/>
  <c r="AP216"/>
  <c r="AL216"/>
  <c r="AH216"/>
  <c r="AD216"/>
  <c r="Z216"/>
  <c r="W216"/>
  <c r="V216"/>
  <c r="U216"/>
  <c r="T216"/>
  <c r="S216"/>
  <c r="R216"/>
  <c r="Q216"/>
  <c r="P216"/>
  <c r="O216"/>
  <c r="N216"/>
  <c r="M216"/>
  <c r="AU215"/>
  <c r="AS215"/>
  <c r="AP215"/>
  <c r="AL215"/>
  <c r="AH215"/>
  <c r="AD215"/>
  <c r="Z215"/>
  <c r="AR215" s="1"/>
  <c r="W215"/>
  <c r="Q215" s="1"/>
  <c r="P18" i="40" s="1"/>
  <c r="U215" i="7"/>
  <c r="S215"/>
  <c r="R215"/>
  <c r="O215"/>
  <c r="AU214"/>
  <c r="AT214"/>
  <c r="AS214"/>
  <c r="AR214"/>
  <c r="AP214"/>
  <c r="AL214"/>
  <c r="AH214"/>
  <c r="AD214"/>
  <c r="Z214"/>
  <c r="W214"/>
  <c r="V214"/>
  <c r="U214"/>
  <c r="T214"/>
  <c r="S214"/>
  <c r="R214"/>
  <c r="Q214"/>
  <c r="P214"/>
  <c r="O214"/>
  <c r="N214"/>
  <c r="M214"/>
  <c r="AU213"/>
  <c r="AS213"/>
  <c r="AP213"/>
  <c r="AL213"/>
  <c r="AH213"/>
  <c r="AD213"/>
  <c r="Z213"/>
  <c r="AR213" s="1"/>
  <c r="W213"/>
  <c r="Q213" s="1"/>
  <c r="P16" i="40" s="1"/>
  <c r="U213" i="7"/>
  <c r="S213"/>
  <c r="R213"/>
  <c r="O213"/>
  <c r="AU212"/>
  <c r="AT212"/>
  <c r="AS212"/>
  <c r="AR212"/>
  <c r="AP212"/>
  <c r="AL212"/>
  <c r="AH212"/>
  <c r="AD212"/>
  <c r="Z212"/>
  <c r="W212"/>
  <c r="V212"/>
  <c r="U212"/>
  <c r="T212"/>
  <c r="S212"/>
  <c r="R212"/>
  <c r="Q212"/>
  <c r="P212"/>
  <c r="O212"/>
  <c r="N212"/>
  <c r="M212"/>
  <c r="AU211"/>
  <c r="AT211"/>
  <c r="AS211"/>
  <c r="AR211"/>
  <c r="AP211"/>
  <c r="AL211"/>
  <c r="AH211"/>
  <c r="AD211"/>
  <c r="Z211"/>
  <c r="W211"/>
  <c r="V211"/>
  <c r="U211"/>
  <c r="T211"/>
  <c r="S211"/>
  <c r="R211"/>
  <c r="Q211"/>
  <c r="P211"/>
  <c r="O211"/>
  <c r="N211"/>
  <c r="M211"/>
  <c r="AU210"/>
  <c r="AS210"/>
  <c r="AP210"/>
  <c r="AL210"/>
  <c r="AH210"/>
  <c r="AD210"/>
  <c r="Z210"/>
  <c r="AR210" s="1"/>
  <c r="W210"/>
  <c r="Q210" s="1"/>
  <c r="P13" i="40" s="1"/>
  <c r="U210" i="7"/>
  <c r="S210"/>
  <c r="R210"/>
  <c r="O210"/>
  <c r="AP209"/>
  <c r="AL209"/>
  <c r="AH209"/>
  <c r="AD209"/>
  <c r="Z209"/>
  <c r="S209"/>
  <c r="AU208"/>
  <c r="AT208"/>
  <c r="AS208"/>
  <c r="AR208"/>
  <c r="AP208"/>
  <c r="AL208"/>
  <c r="AH208"/>
  <c r="AD208"/>
  <c r="Z208"/>
  <c r="W208"/>
  <c r="V208"/>
  <c r="U208"/>
  <c r="T208"/>
  <c r="Q208"/>
  <c r="O208"/>
  <c r="M208"/>
  <c r="AU207"/>
  <c r="AT207"/>
  <c r="AS207"/>
  <c r="AR207"/>
  <c r="AP207"/>
  <c r="AL207"/>
  <c r="AH207"/>
  <c r="AD207"/>
  <c r="Z207"/>
  <c r="W207"/>
  <c r="V207"/>
  <c r="U207"/>
  <c r="T207"/>
  <c r="Q207"/>
  <c r="P207"/>
  <c r="O207"/>
  <c r="N207"/>
  <c r="M207"/>
  <c r="AU206"/>
  <c r="AT206"/>
  <c r="AS206"/>
  <c r="AR206"/>
  <c r="AP206"/>
  <c r="AL206"/>
  <c r="AH206"/>
  <c r="AD206"/>
  <c r="Z206"/>
  <c r="W206"/>
  <c r="V206"/>
  <c r="U206"/>
  <c r="T206"/>
  <c r="Q206"/>
  <c r="P206"/>
  <c r="O206"/>
  <c r="N206"/>
  <c r="M206"/>
  <c r="AU205"/>
  <c r="AT205"/>
  <c r="AS205"/>
  <c r="AR205"/>
  <c r="AP205"/>
  <c r="AL205"/>
  <c r="AH205"/>
  <c r="AD205"/>
  <c r="Z205"/>
  <c r="W205"/>
  <c r="V205"/>
  <c r="U205"/>
  <c r="T205"/>
  <c r="Q205"/>
  <c r="P205"/>
  <c r="O205"/>
  <c r="N205"/>
  <c r="M205"/>
  <c r="AU204"/>
  <c r="AT204"/>
  <c r="AS204"/>
  <c r="AR204"/>
  <c r="AP204"/>
  <c r="AL204"/>
  <c r="AH204"/>
  <c r="AD204"/>
  <c r="Z204"/>
  <c r="W204"/>
  <c r="V204"/>
  <c r="U204"/>
  <c r="T204"/>
  <c r="Q204"/>
  <c r="P204"/>
  <c r="O204"/>
  <c r="N204"/>
  <c r="M204"/>
  <c r="AU203"/>
  <c r="AT203"/>
  <c r="AS203"/>
  <c r="AR203"/>
  <c r="AP203"/>
  <c r="AL203"/>
  <c r="AH203"/>
  <c r="AD203"/>
  <c r="Z203"/>
  <c r="W203"/>
  <c r="V203"/>
  <c r="U203"/>
  <c r="T203"/>
  <c r="Q203"/>
  <c r="P203"/>
  <c r="O203"/>
  <c r="N203"/>
  <c r="M203"/>
  <c r="AU202"/>
  <c r="AT202"/>
  <c r="AS202"/>
  <c r="AR202"/>
  <c r="AP202"/>
  <c r="AL202"/>
  <c r="AH202"/>
  <c r="AD202"/>
  <c r="Z202"/>
  <c r="W202"/>
  <c r="V202"/>
  <c r="U202"/>
  <c r="T202"/>
  <c r="Q202"/>
  <c r="P202"/>
  <c r="O202"/>
  <c r="N202"/>
  <c r="M202"/>
  <c r="AU201"/>
  <c r="AT201"/>
  <c r="AS201"/>
  <c r="AR201"/>
  <c r="AP201"/>
  <c r="AL201"/>
  <c r="AH201"/>
  <c r="AD201"/>
  <c r="Z201"/>
  <c r="W201"/>
  <c r="V201"/>
  <c r="U201"/>
  <c r="T201"/>
  <c r="Q201"/>
  <c r="P201"/>
  <c r="O201"/>
  <c r="N201"/>
  <c r="M201"/>
  <c r="AU200"/>
  <c r="AT200"/>
  <c r="AS200"/>
  <c r="AR200"/>
  <c r="AP200"/>
  <c r="AL200"/>
  <c r="AH200"/>
  <c r="AD200"/>
  <c r="Z200"/>
  <c r="W200"/>
  <c r="V200"/>
  <c r="U200"/>
  <c r="T200"/>
  <c r="Q200"/>
  <c r="O200"/>
  <c r="M200"/>
  <c r="AU199"/>
  <c r="AT199"/>
  <c r="AS199"/>
  <c r="AR199"/>
  <c r="AP199"/>
  <c r="AL199"/>
  <c r="AH199"/>
  <c r="AD199"/>
  <c r="Z199"/>
  <c r="W199"/>
  <c r="V199"/>
  <c r="U199"/>
  <c r="T199"/>
  <c r="Q199"/>
  <c r="P199"/>
  <c r="O199"/>
  <c r="N199"/>
  <c r="M199"/>
  <c r="AU198"/>
  <c r="AT198"/>
  <c r="AS198"/>
  <c r="AR198"/>
  <c r="AP198"/>
  <c r="AL198"/>
  <c r="AH198"/>
  <c r="AD198"/>
  <c r="Z198"/>
  <c r="W198"/>
  <c r="V198"/>
  <c r="U198"/>
  <c r="T198"/>
  <c r="Q198"/>
  <c r="P198"/>
  <c r="O198"/>
  <c r="N198"/>
  <c r="M198"/>
  <c r="AU197"/>
  <c r="AT197"/>
  <c r="AS197"/>
  <c r="AR197"/>
  <c r="AP197"/>
  <c r="AL197"/>
  <c r="AH197"/>
  <c r="AD197"/>
  <c r="Z197"/>
  <c r="W197"/>
  <c r="V197"/>
  <c r="U197"/>
  <c r="T197"/>
  <c r="Q197"/>
  <c r="P197"/>
  <c r="O197"/>
  <c r="N197"/>
  <c r="M197"/>
  <c r="AU196"/>
  <c r="AT196"/>
  <c r="AS196"/>
  <c r="AR196"/>
  <c r="AP196"/>
  <c r="AL196"/>
  <c r="AH196"/>
  <c r="AD196"/>
  <c r="Z196"/>
  <c r="W196"/>
  <c r="V196"/>
  <c r="U196"/>
  <c r="T196"/>
  <c r="Q196"/>
  <c r="P196"/>
  <c r="O196"/>
  <c r="N196"/>
  <c r="M196"/>
  <c r="AR195"/>
  <c r="AP195"/>
  <c r="AL195"/>
  <c r="AH195"/>
  <c r="AD195"/>
  <c r="Z195"/>
  <c r="V195"/>
  <c r="S195"/>
  <c r="P195"/>
  <c r="AU194"/>
  <c r="AT194"/>
  <c r="AS194"/>
  <c r="AR194"/>
  <c r="AP194"/>
  <c r="AL194"/>
  <c r="AH194"/>
  <c r="AD194"/>
  <c r="Z194"/>
  <c r="W194"/>
  <c r="V194"/>
  <c r="U194"/>
  <c r="T194"/>
  <c r="S194"/>
  <c r="R194"/>
  <c r="Q194"/>
  <c r="P194"/>
  <c r="O194"/>
  <c r="N194"/>
  <c r="M194"/>
  <c r="AU193"/>
  <c r="AT193"/>
  <c r="AS193"/>
  <c r="AR193"/>
  <c r="AP193"/>
  <c r="AL193"/>
  <c r="AH193"/>
  <c r="AD193"/>
  <c r="Z193"/>
  <c r="W193"/>
  <c r="V193"/>
  <c r="U193"/>
  <c r="T193"/>
  <c r="S193"/>
  <c r="R193"/>
  <c r="Q193"/>
  <c r="P193"/>
  <c r="O193"/>
  <c r="N193"/>
  <c r="M193"/>
  <c r="AU192"/>
  <c r="AT192"/>
  <c r="AS192"/>
  <c r="AR192"/>
  <c r="W192"/>
  <c r="V192"/>
  <c r="U192"/>
  <c r="T192"/>
  <c r="S192"/>
  <c r="R192"/>
  <c r="Q192"/>
  <c r="P192"/>
  <c r="O192"/>
  <c r="N192"/>
  <c r="M192"/>
  <c r="AU191"/>
  <c r="AT191"/>
  <c r="AS191"/>
  <c r="AR191"/>
  <c r="AP191"/>
  <c r="AL191"/>
  <c r="AH191"/>
  <c r="AD191"/>
  <c r="W191"/>
  <c r="V191"/>
  <c r="U191"/>
  <c r="T191"/>
  <c r="S191"/>
  <c r="R191"/>
  <c r="Q191"/>
  <c r="O191"/>
  <c r="N191"/>
  <c r="M191"/>
  <c r="AU190"/>
  <c r="AT190"/>
  <c r="AS190"/>
  <c r="AR190"/>
  <c r="W190"/>
  <c r="V190"/>
  <c r="U190"/>
  <c r="T190"/>
  <c r="S190"/>
  <c r="S189" s="1"/>
  <c r="S37" i="83" s="1"/>
  <c r="P3" s="1"/>
  <c r="AF18" i="76" s="1"/>
  <c r="R190" i="7"/>
  <c r="Q190"/>
  <c r="P190"/>
  <c r="O190"/>
  <c r="N190"/>
  <c r="M190"/>
  <c r="AR189"/>
  <c r="AP189"/>
  <c r="AL189"/>
  <c r="AH189"/>
  <c r="AD189"/>
  <c r="Z189"/>
  <c r="V189"/>
  <c r="P189"/>
  <c r="AU188"/>
  <c r="AT188"/>
  <c r="AS188"/>
  <c r="AR188"/>
  <c r="AP188"/>
  <c r="AL188"/>
  <c r="AH188"/>
  <c r="AD188"/>
  <c r="Z188"/>
  <c r="W188"/>
  <c r="V188"/>
  <c r="U188"/>
  <c r="T188"/>
  <c r="S188"/>
  <c r="R188"/>
  <c r="Q188"/>
  <c r="P188"/>
  <c r="O188"/>
  <c r="N188"/>
  <c r="M188"/>
  <c r="AU187"/>
  <c r="AS187"/>
  <c r="AR187"/>
  <c r="AR184" s="1"/>
  <c r="AP187"/>
  <c r="AL187"/>
  <c r="AH187"/>
  <c r="AD187"/>
  <c r="W187"/>
  <c r="Q187" s="1"/>
  <c r="P11" i="61" s="1"/>
  <c r="U187" i="7"/>
  <c r="O187" s="1"/>
  <c r="N11" i="61" s="1"/>
  <c r="S187" i="7"/>
  <c r="R187"/>
  <c r="AU186"/>
  <c r="AT186"/>
  <c r="AS186"/>
  <c r="AR186"/>
  <c r="AP186"/>
  <c r="AL186"/>
  <c r="AH186"/>
  <c r="AD186"/>
  <c r="W186"/>
  <c r="Q186" s="1"/>
  <c r="P10" i="61" s="1"/>
  <c r="U186" i="7"/>
  <c r="T186"/>
  <c r="V186" s="1"/>
  <c r="S186"/>
  <c r="R186"/>
  <c r="O186"/>
  <c r="N10" i="61" s="1"/>
  <c r="AU185" i="7"/>
  <c r="AT185"/>
  <c r="AS185"/>
  <c r="AR185"/>
  <c r="AP185"/>
  <c r="AL185"/>
  <c r="AH185"/>
  <c r="AD185"/>
  <c r="W185"/>
  <c r="Q185" s="1"/>
  <c r="P9" i="61" s="1"/>
  <c r="U185" i="7"/>
  <c r="T185"/>
  <c r="V185" s="1"/>
  <c r="S185"/>
  <c r="R185"/>
  <c r="O185"/>
  <c r="N9" i="61" s="1"/>
  <c r="M185" i="7"/>
  <c r="L9" i="61" s="1"/>
  <c r="AP184" i="7"/>
  <c r="AL184"/>
  <c r="AH184"/>
  <c r="AD184"/>
  <c r="Z184"/>
  <c r="S184"/>
  <c r="AU183"/>
  <c r="AT183"/>
  <c r="AS183"/>
  <c r="AR183"/>
  <c r="AP183"/>
  <c r="AL183"/>
  <c r="AH183"/>
  <c r="AD183"/>
  <c r="Z183"/>
  <c r="W183"/>
  <c r="V183"/>
  <c r="U183"/>
  <c r="T183"/>
  <c r="Q183"/>
  <c r="P183"/>
  <c r="O183"/>
  <c r="N183"/>
  <c r="M183"/>
  <c r="AU182"/>
  <c r="AT182"/>
  <c r="AS182"/>
  <c r="AR182"/>
  <c r="AP182"/>
  <c r="AL182"/>
  <c r="AH182"/>
  <c r="AD182"/>
  <c r="Z182"/>
  <c r="W182"/>
  <c r="V182"/>
  <c r="U182"/>
  <c r="T182"/>
  <c r="Q182"/>
  <c r="P182"/>
  <c r="O182"/>
  <c r="N182"/>
  <c r="M182"/>
  <c r="AU181"/>
  <c r="AT181"/>
  <c r="AS181"/>
  <c r="AR181"/>
  <c r="AP181"/>
  <c r="AL181"/>
  <c r="AH181"/>
  <c r="AD181"/>
  <c r="Z181"/>
  <c r="W181"/>
  <c r="V181"/>
  <c r="U181"/>
  <c r="T181"/>
  <c r="Q181"/>
  <c r="P181"/>
  <c r="O181"/>
  <c r="N181"/>
  <c r="M181"/>
  <c r="AU180"/>
  <c r="AT180"/>
  <c r="AS180"/>
  <c r="AR180"/>
  <c r="AP180"/>
  <c r="AL180"/>
  <c r="AH180"/>
  <c r="AD180"/>
  <c r="Z180"/>
  <c r="W180"/>
  <c r="V180"/>
  <c r="U180"/>
  <c r="T180"/>
  <c r="Q180"/>
  <c r="P180"/>
  <c r="O180"/>
  <c r="N180"/>
  <c r="M180"/>
  <c r="AU179"/>
  <c r="AT179"/>
  <c r="AS179"/>
  <c r="AR179"/>
  <c r="AP179"/>
  <c r="AL179"/>
  <c r="AH179"/>
  <c r="AD179"/>
  <c r="Z179"/>
  <c r="W179"/>
  <c r="V179"/>
  <c r="U179"/>
  <c r="T179"/>
  <c r="Q179"/>
  <c r="P179"/>
  <c r="O179"/>
  <c r="N179"/>
  <c r="M179"/>
  <c r="AU178"/>
  <c r="AT178"/>
  <c r="AS178"/>
  <c r="AR178"/>
  <c r="AP178"/>
  <c r="AL178"/>
  <c r="AH178"/>
  <c r="AD178"/>
  <c r="Z178"/>
  <c r="W178"/>
  <c r="V178"/>
  <c r="U178"/>
  <c r="T178"/>
  <c r="Q178"/>
  <c r="P178"/>
  <c r="O178"/>
  <c r="N178"/>
  <c r="M178"/>
  <c r="AR177"/>
  <c r="AP177"/>
  <c r="AL177"/>
  <c r="AH177"/>
  <c r="AD177"/>
  <c r="Z177"/>
  <c r="V177"/>
  <c r="S177"/>
  <c r="P177"/>
  <c r="AU176"/>
  <c r="AT176"/>
  <c r="AS176"/>
  <c r="AR176"/>
  <c r="AP176"/>
  <c r="AL176"/>
  <c r="AH176"/>
  <c r="AD176"/>
  <c r="Z176"/>
  <c r="W176"/>
  <c r="V176"/>
  <c r="U176"/>
  <c r="T176"/>
  <c r="S176"/>
  <c r="R176"/>
  <c r="Q176"/>
  <c r="P176"/>
  <c r="O176"/>
  <c r="N176"/>
  <c r="M176"/>
  <c r="AU175"/>
  <c r="AT175"/>
  <c r="AS175"/>
  <c r="AR175"/>
  <c r="AP175"/>
  <c r="AL175"/>
  <c r="AH175"/>
  <c r="AD175"/>
  <c r="Z175"/>
  <c r="W175"/>
  <c r="V175"/>
  <c r="U175"/>
  <c r="T175"/>
  <c r="S175"/>
  <c r="S174" s="1"/>
  <c r="S34" i="83" s="1"/>
  <c r="AH3" s="1"/>
  <c r="AF36" i="76" s="1"/>
  <c r="R175" i="7"/>
  <c r="Q175"/>
  <c r="P175"/>
  <c r="O175"/>
  <c r="N175"/>
  <c r="M175"/>
  <c r="AR174"/>
  <c r="AP174"/>
  <c r="AL174"/>
  <c r="AH174"/>
  <c r="AD174"/>
  <c r="Z174"/>
  <c r="V174"/>
  <c r="P174"/>
  <c r="AU173"/>
  <c r="AT173"/>
  <c r="AS173"/>
  <c r="AR173"/>
  <c r="AP173"/>
  <c r="AL173"/>
  <c r="AH173"/>
  <c r="AD173"/>
  <c r="Z173"/>
  <c r="W173"/>
  <c r="V173"/>
  <c r="U173"/>
  <c r="T173"/>
  <c r="Q173"/>
  <c r="P173"/>
  <c r="O173"/>
  <c r="N173"/>
  <c r="M173"/>
  <c r="AU172"/>
  <c r="AT172"/>
  <c r="AS172"/>
  <c r="AR172"/>
  <c r="AP172"/>
  <c r="AL172"/>
  <c r="AH172"/>
  <c r="AD172"/>
  <c r="Z172"/>
  <c r="W172"/>
  <c r="V172"/>
  <c r="U172"/>
  <c r="T172"/>
  <c r="Q172"/>
  <c r="P172"/>
  <c r="O172"/>
  <c r="N172"/>
  <c r="M172"/>
  <c r="AU171"/>
  <c r="AT171"/>
  <c r="AS171"/>
  <c r="AR171"/>
  <c r="AP171"/>
  <c r="AL171"/>
  <c r="AH171"/>
  <c r="AD171"/>
  <c r="Z171"/>
  <c r="W171"/>
  <c r="V171"/>
  <c r="U171"/>
  <c r="T171"/>
  <c r="Q171"/>
  <c r="P171"/>
  <c r="O171"/>
  <c r="N171"/>
  <c r="M171"/>
  <c r="AU170"/>
  <c r="AT170"/>
  <c r="AS170"/>
  <c r="AR170"/>
  <c r="AP170"/>
  <c r="AL170"/>
  <c r="AH170"/>
  <c r="AD170"/>
  <c r="Z170"/>
  <c r="W170"/>
  <c r="V170"/>
  <c r="U170"/>
  <c r="T170"/>
  <c r="Q170"/>
  <c r="P170"/>
  <c r="O170"/>
  <c r="N170"/>
  <c r="M170"/>
  <c r="AR169"/>
  <c r="AP169"/>
  <c r="AL169"/>
  <c r="AH169"/>
  <c r="AD169"/>
  <c r="Z169"/>
  <c r="V169"/>
  <c r="S169"/>
  <c r="P169"/>
  <c r="AU168"/>
  <c r="AT168"/>
  <c r="AS168"/>
  <c r="AR168"/>
  <c r="AP168"/>
  <c r="AL168"/>
  <c r="AH168"/>
  <c r="AD168"/>
  <c r="Z168"/>
  <c r="W168"/>
  <c r="V168"/>
  <c r="U168"/>
  <c r="T168"/>
  <c r="S168"/>
  <c r="R168"/>
  <c r="Q168"/>
  <c r="P168"/>
  <c r="O168"/>
  <c r="N168"/>
  <c r="M168"/>
  <c r="AU167"/>
  <c r="AT167"/>
  <c r="AS167"/>
  <c r="AR167"/>
  <c r="AP167"/>
  <c r="AL167"/>
  <c r="AH167"/>
  <c r="AD167"/>
  <c r="Z167"/>
  <c r="W167"/>
  <c r="V167"/>
  <c r="U167"/>
  <c r="T167"/>
  <c r="S167"/>
  <c r="R167"/>
  <c r="Q167"/>
  <c r="P167"/>
  <c r="O167"/>
  <c r="N167"/>
  <c r="M167"/>
  <c r="AU166"/>
  <c r="AT166"/>
  <c r="AS166"/>
  <c r="AR166"/>
  <c r="AP166"/>
  <c r="AL166"/>
  <c r="AH166"/>
  <c r="AD166"/>
  <c r="Z166"/>
  <c r="W166"/>
  <c r="V166"/>
  <c r="U166"/>
  <c r="T166"/>
  <c r="S166"/>
  <c r="R166"/>
  <c r="Q166"/>
  <c r="P166"/>
  <c r="O166"/>
  <c r="N166"/>
  <c r="M166"/>
  <c r="AU165"/>
  <c r="AT165"/>
  <c r="AS165"/>
  <c r="AR165"/>
  <c r="AP165"/>
  <c r="AL165"/>
  <c r="AH165"/>
  <c r="AD165"/>
  <c r="Z165"/>
  <c r="W165"/>
  <c r="V165"/>
  <c r="U165"/>
  <c r="T165"/>
  <c r="S165"/>
  <c r="R165"/>
  <c r="Q165"/>
  <c r="P165"/>
  <c r="O165"/>
  <c r="N165"/>
  <c r="M165"/>
  <c r="AU164"/>
  <c r="AT164"/>
  <c r="AS164"/>
  <c r="AR164"/>
  <c r="AP164"/>
  <c r="AL164"/>
  <c r="AH164"/>
  <c r="AD164"/>
  <c r="Z164"/>
  <c r="W164"/>
  <c r="V164"/>
  <c r="U164"/>
  <c r="T164"/>
  <c r="S164"/>
  <c r="S163" s="1"/>
  <c r="S32" i="83" s="1"/>
  <c r="Q3" s="1"/>
  <c r="AF19" i="76" s="1"/>
  <c r="AE19" s="1"/>
  <c r="R164" i="7"/>
  <c r="Q164"/>
  <c r="P164"/>
  <c r="O164"/>
  <c r="N164"/>
  <c r="M164"/>
  <c r="AR163"/>
  <c r="AP163"/>
  <c r="AL163"/>
  <c r="AH163"/>
  <c r="AD163"/>
  <c r="Z163"/>
  <c r="V163"/>
  <c r="P163"/>
  <c r="AU162"/>
  <c r="AT162"/>
  <c r="AS162"/>
  <c r="AR162"/>
  <c r="AP162"/>
  <c r="AL162"/>
  <c r="AH162"/>
  <c r="AD162"/>
  <c r="Z162"/>
  <c r="W162"/>
  <c r="V162"/>
  <c r="U162"/>
  <c r="T162"/>
  <c r="Q162"/>
  <c r="P162"/>
  <c r="O162"/>
  <c r="N162"/>
  <c r="M162"/>
  <c r="AU161"/>
  <c r="AT161"/>
  <c r="AS161"/>
  <c r="AR161"/>
  <c r="AP161"/>
  <c r="AL161"/>
  <c r="AH161"/>
  <c r="AD161"/>
  <c r="Z161"/>
  <c r="W161"/>
  <c r="V161"/>
  <c r="U161"/>
  <c r="T161"/>
  <c r="Q161"/>
  <c r="P161"/>
  <c r="O161"/>
  <c r="N161"/>
  <c r="M161"/>
  <c r="AU160"/>
  <c r="AT160"/>
  <c r="AS160"/>
  <c r="AR160"/>
  <c r="AP160"/>
  <c r="AL160"/>
  <c r="AH160"/>
  <c r="AD160"/>
  <c r="Z160"/>
  <c r="W160"/>
  <c r="V160"/>
  <c r="U160"/>
  <c r="T160"/>
  <c r="Q160"/>
  <c r="P160"/>
  <c r="O160"/>
  <c r="N160"/>
  <c r="M160"/>
  <c r="AR159"/>
  <c r="AP159"/>
  <c r="AL159"/>
  <c r="AH159"/>
  <c r="AD159"/>
  <c r="Z159"/>
  <c r="V159"/>
  <c r="S159"/>
  <c r="P159"/>
  <c r="AU158"/>
  <c r="AT158"/>
  <c r="AS158"/>
  <c r="AR158"/>
  <c r="AP158"/>
  <c r="AL158"/>
  <c r="AH158"/>
  <c r="AD158"/>
  <c r="Z158"/>
  <c r="W158"/>
  <c r="V158"/>
  <c r="U158"/>
  <c r="T158"/>
  <c r="Q158"/>
  <c r="P158"/>
  <c r="O158"/>
  <c r="N158"/>
  <c r="M158"/>
  <c r="AU157"/>
  <c r="AT157"/>
  <c r="AS157"/>
  <c r="AR157"/>
  <c r="AP157"/>
  <c r="AL157"/>
  <c r="AH157"/>
  <c r="AD157"/>
  <c r="Z157"/>
  <c r="W157"/>
  <c r="V157"/>
  <c r="U157"/>
  <c r="T157"/>
  <c r="Q157"/>
  <c r="P157"/>
  <c r="O157"/>
  <c r="N157"/>
  <c r="M157"/>
  <c r="AU156"/>
  <c r="AT156"/>
  <c r="AS156"/>
  <c r="AR156"/>
  <c r="AP156"/>
  <c r="AL156"/>
  <c r="AH156"/>
  <c r="AD156"/>
  <c r="Z156"/>
  <c r="W156"/>
  <c r="V156"/>
  <c r="U156"/>
  <c r="T156"/>
  <c r="Q156"/>
  <c r="P156"/>
  <c r="O156"/>
  <c r="N156"/>
  <c r="M156"/>
  <c r="AR155"/>
  <c r="AP155"/>
  <c r="AL155"/>
  <c r="AH155"/>
  <c r="AD155"/>
  <c r="Z155"/>
  <c r="V155"/>
  <c r="S155"/>
  <c r="P155"/>
  <c r="AU154"/>
  <c r="AT154"/>
  <c r="AS154"/>
  <c r="AR154"/>
  <c r="AP154"/>
  <c r="AL154"/>
  <c r="AH154"/>
  <c r="AD154"/>
  <c r="Z154"/>
  <c r="W154"/>
  <c r="V154"/>
  <c r="U154"/>
  <c r="T154"/>
  <c r="Q154"/>
  <c r="P154"/>
  <c r="O154"/>
  <c r="N154"/>
  <c r="M154"/>
  <c r="AU153"/>
  <c r="AT153"/>
  <c r="AS153"/>
  <c r="AR153"/>
  <c r="AP153"/>
  <c r="AL153"/>
  <c r="AH153"/>
  <c r="AD153"/>
  <c r="Z153"/>
  <c r="W153"/>
  <c r="V153"/>
  <c r="U153"/>
  <c r="T153"/>
  <c r="Q153"/>
  <c r="P153"/>
  <c r="O153"/>
  <c r="N153"/>
  <c r="M153"/>
  <c r="AU152"/>
  <c r="AT152"/>
  <c r="AS152"/>
  <c r="AR152"/>
  <c r="AP152"/>
  <c r="AL152"/>
  <c r="AH152"/>
  <c r="AD152"/>
  <c r="Z152"/>
  <c r="W152"/>
  <c r="V152"/>
  <c r="U152"/>
  <c r="T152"/>
  <c r="Q152"/>
  <c r="P152"/>
  <c r="O152"/>
  <c r="N152"/>
  <c r="M152"/>
  <c r="AR151"/>
  <c r="AP151"/>
  <c r="AL151"/>
  <c r="AH151"/>
  <c r="AD151"/>
  <c r="Z151"/>
  <c r="V151"/>
  <c r="S151"/>
  <c r="P151"/>
  <c r="AR150"/>
  <c r="AP150"/>
  <c r="AL150"/>
  <c r="AH150"/>
  <c r="AD150"/>
  <c r="Z150"/>
  <c r="V150"/>
  <c r="S150"/>
  <c r="P150"/>
  <c r="AU149"/>
  <c r="AT149"/>
  <c r="AS149"/>
  <c r="AR149"/>
  <c r="AP149"/>
  <c r="AL149"/>
  <c r="AH149"/>
  <c r="AD149"/>
  <c r="Z149"/>
  <c r="W149"/>
  <c r="V149"/>
  <c r="U149"/>
  <c r="T149"/>
  <c r="S149"/>
  <c r="R149"/>
  <c r="Q149"/>
  <c r="P149"/>
  <c r="O149"/>
  <c r="N149"/>
  <c r="M149"/>
  <c r="AU148"/>
  <c r="AT148"/>
  <c r="AS148"/>
  <c r="AR148"/>
  <c r="AP148"/>
  <c r="AL148"/>
  <c r="AH148"/>
  <c r="AD148"/>
  <c r="Z148"/>
  <c r="W148"/>
  <c r="V148"/>
  <c r="U148"/>
  <c r="T148"/>
  <c r="S148"/>
  <c r="R148"/>
  <c r="Q148"/>
  <c r="P148"/>
  <c r="O148"/>
  <c r="N148"/>
  <c r="M148"/>
  <c r="AU147"/>
  <c r="AT147"/>
  <c r="AS147"/>
  <c r="AR147"/>
  <c r="AP147"/>
  <c r="AL147"/>
  <c r="AH147"/>
  <c r="AD147"/>
  <c r="Z147"/>
  <c r="W147"/>
  <c r="V147"/>
  <c r="U147"/>
  <c r="T147"/>
  <c r="S147"/>
  <c r="R147"/>
  <c r="Q147"/>
  <c r="P147"/>
  <c r="O147"/>
  <c r="N147"/>
  <c r="M147"/>
  <c r="AR146"/>
  <c r="AP146"/>
  <c r="AL146"/>
  <c r="AH146"/>
  <c r="AD146"/>
  <c r="Z146"/>
  <c r="V146"/>
  <c r="S146"/>
  <c r="P146"/>
  <c r="Q145"/>
  <c r="O145"/>
  <c r="M145"/>
  <c r="AU144"/>
  <c r="AT144"/>
  <c r="AS144"/>
  <c r="AR144"/>
  <c r="AP144"/>
  <c r="AL144"/>
  <c r="AH144"/>
  <c r="AD144"/>
  <c r="Z144"/>
  <c r="W144"/>
  <c r="V144"/>
  <c r="U144"/>
  <c r="T144"/>
  <c r="S144"/>
  <c r="R144"/>
  <c r="Q144"/>
  <c r="P144"/>
  <c r="O144"/>
  <c r="N144"/>
  <c r="M144"/>
  <c r="AU143"/>
  <c r="AT143"/>
  <c r="AS143"/>
  <c r="AR143"/>
  <c r="AP143"/>
  <c r="AL143"/>
  <c r="AH143"/>
  <c r="AD143"/>
  <c r="Z143"/>
  <c r="W143"/>
  <c r="V143"/>
  <c r="U143"/>
  <c r="T143"/>
  <c r="S143"/>
  <c r="R143"/>
  <c r="Q143"/>
  <c r="P143"/>
  <c r="O143"/>
  <c r="N143"/>
  <c r="M143"/>
  <c r="AR142"/>
  <c r="AP142"/>
  <c r="AL142"/>
  <c r="AH142"/>
  <c r="AD142"/>
  <c r="Z142"/>
  <c r="V142"/>
  <c r="S142"/>
  <c r="P142"/>
  <c r="AU141"/>
  <c r="AT141"/>
  <c r="AS141"/>
  <c r="AR141"/>
  <c r="AP141"/>
  <c r="AL141"/>
  <c r="AH141"/>
  <c r="AD141"/>
  <c r="Z141"/>
  <c r="W141"/>
  <c r="V141"/>
  <c r="U141"/>
  <c r="T141"/>
  <c r="S141"/>
  <c r="R141"/>
  <c r="Q141"/>
  <c r="P141"/>
  <c r="O141"/>
  <c r="N141"/>
  <c r="M141"/>
  <c r="AU140"/>
  <c r="AT140"/>
  <c r="AS140"/>
  <c r="AR140"/>
  <c r="AP140"/>
  <c r="AL140"/>
  <c r="AH140"/>
  <c r="AD140"/>
  <c r="Z140"/>
  <c r="W140"/>
  <c r="V140"/>
  <c r="U140"/>
  <c r="T140"/>
  <c r="S140"/>
  <c r="S139" s="1"/>
  <c r="S27" i="83" s="1"/>
  <c r="M3" s="1"/>
  <c r="AF14" i="76" s="1"/>
  <c r="R140" i="7"/>
  <c r="Q140"/>
  <c r="P140"/>
  <c r="O140"/>
  <c r="N140"/>
  <c r="M140"/>
  <c r="AR139"/>
  <c r="AP139"/>
  <c r="AL139"/>
  <c r="AH139"/>
  <c r="AD139"/>
  <c r="Z139"/>
  <c r="V139"/>
  <c r="AU138"/>
  <c r="AT382" i="38" s="1"/>
  <c r="AS138" i="7"/>
  <c r="AR382" i="38" s="1"/>
  <c r="AP138" i="7"/>
  <c r="AL138"/>
  <c r="AH138"/>
  <c r="AD138"/>
  <c r="Z138"/>
  <c r="AR138" s="1"/>
  <c r="W138"/>
  <c r="V382" i="38" s="1"/>
  <c r="U138" i="7"/>
  <c r="T382" i="38" s="1"/>
  <c r="S138" i="7"/>
  <c r="R138"/>
  <c r="Q138"/>
  <c r="P382" i="38" s="1"/>
  <c r="O138" i="7"/>
  <c r="N382" i="38" s="1"/>
  <c r="AU137" i="7"/>
  <c r="AT137"/>
  <c r="AS137"/>
  <c r="AR137"/>
  <c r="AP137"/>
  <c r="AL137"/>
  <c r="AH137"/>
  <c r="AD137"/>
  <c r="Z137"/>
  <c r="W137"/>
  <c r="V137"/>
  <c r="U137"/>
  <c r="T137"/>
  <c r="S137"/>
  <c r="R137"/>
  <c r="Q137"/>
  <c r="P137"/>
  <c r="O137"/>
  <c r="N137"/>
  <c r="M137"/>
  <c r="AT136"/>
  <c r="AS136"/>
  <c r="AR136"/>
  <c r="AP136"/>
  <c r="AL136"/>
  <c r="AH136"/>
  <c r="AD136"/>
  <c r="Z136"/>
  <c r="W136"/>
  <c r="V136"/>
  <c r="U136"/>
  <c r="T136"/>
  <c r="S136"/>
  <c r="R136"/>
  <c r="Q136"/>
  <c r="P136"/>
  <c r="O136"/>
  <c r="N136"/>
  <c r="M136"/>
  <c r="AU135"/>
  <c r="AT135"/>
  <c r="AS135"/>
  <c r="AR135"/>
  <c r="AP135"/>
  <c r="AL135"/>
  <c r="AH135"/>
  <c r="AD135"/>
  <c r="Z135"/>
  <c r="W135"/>
  <c r="V135"/>
  <c r="U135"/>
  <c r="T135"/>
  <c r="S135"/>
  <c r="R135"/>
  <c r="Q135"/>
  <c r="P135"/>
  <c r="O135"/>
  <c r="N135"/>
  <c r="M135"/>
  <c r="AP134"/>
  <c r="AL134"/>
  <c r="AH134"/>
  <c r="AD134"/>
  <c r="S134"/>
  <c r="AU133"/>
  <c r="AT133"/>
  <c r="AS133"/>
  <c r="AR133"/>
  <c r="AP133"/>
  <c r="AL133"/>
  <c r="AH133"/>
  <c r="AD133"/>
  <c r="Z133"/>
  <c r="W133"/>
  <c r="V133"/>
  <c r="U133"/>
  <c r="T133"/>
  <c r="S133"/>
  <c r="R133"/>
  <c r="Q133"/>
  <c r="P133"/>
  <c r="O133"/>
  <c r="N133"/>
  <c r="M133"/>
  <c r="AU132"/>
  <c r="AT132"/>
  <c r="AS132"/>
  <c r="AR132"/>
  <c r="AP132"/>
  <c r="AL132"/>
  <c r="AH132"/>
  <c r="AD132"/>
  <c r="Z132"/>
  <c r="W132"/>
  <c r="V132"/>
  <c r="U132"/>
  <c r="T132"/>
  <c r="S132"/>
  <c r="R132"/>
  <c r="Q132"/>
  <c r="P132"/>
  <c r="O132"/>
  <c r="N132"/>
  <c r="M132"/>
  <c r="AU131"/>
  <c r="AT131"/>
  <c r="AS131"/>
  <c r="AR131"/>
  <c r="AP131"/>
  <c r="AL131"/>
  <c r="AH131"/>
  <c r="AD131"/>
  <c r="Z131"/>
  <c r="W131"/>
  <c r="V131"/>
  <c r="U131"/>
  <c r="T131"/>
  <c r="S131"/>
  <c r="R131"/>
  <c r="Q131"/>
  <c r="P131"/>
  <c r="O131"/>
  <c r="N131"/>
  <c r="M131"/>
  <c r="AU130"/>
  <c r="AT366" i="38" s="1"/>
  <c r="AT130" i="7"/>
  <c r="AS130"/>
  <c r="AR130"/>
  <c r="AP130"/>
  <c r="AL130"/>
  <c r="AH130"/>
  <c r="AD130"/>
  <c r="Z130"/>
  <c r="W130"/>
  <c r="V366" i="38" s="1"/>
  <c r="V130" i="7"/>
  <c r="U130"/>
  <c r="T130"/>
  <c r="S130"/>
  <c r="R130"/>
  <c r="Q130"/>
  <c r="P366" i="38" s="1"/>
  <c r="P130" i="7"/>
  <c r="O130"/>
  <c r="N130"/>
  <c r="M130"/>
  <c r="AU129"/>
  <c r="AT129"/>
  <c r="AS129"/>
  <c r="AR129"/>
  <c r="AP129"/>
  <c r="AL129"/>
  <c r="AH129"/>
  <c r="AD129"/>
  <c r="Z129"/>
  <c r="W129"/>
  <c r="V129"/>
  <c r="U129"/>
  <c r="T129"/>
  <c r="S129"/>
  <c r="S128" s="1"/>
  <c r="S25" i="83" s="1"/>
  <c r="K3" s="1"/>
  <c r="AF12" i="76" s="1"/>
  <c r="AE12" s="1"/>
  <c r="AD12" s="1"/>
  <c r="AC12" s="1"/>
  <c r="R129" i="7"/>
  <c r="Q129"/>
  <c r="P129"/>
  <c r="O129"/>
  <c r="N129"/>
  <c r="M129"/>
  <c r="AR128"/>
  <c r="AP128"/>
  <c r="AL128"/>
  <c r="AH128"/>
  <c r="AD128"/>
  <c r="Z128"/>
  <c r="V128"/>
  <c r="P128"/>
  <c r="AU127"/>
  <c r="AT127"/>
  <c r="AS127"/>
  <c r="AR127"/>
  <c r="AP127"/>
  <c r="AL127"/>
  <c r="AH127"/>
  <c r="AD127"/>
  <c r="Z127"/>
  <c r="W127"/>
  <c r="V127"/>
  <c r="U127"/>
  <c r="T127"/>
  <c r="S127"/>
  <c r="R127"/>
  <c r="Q127"/>
  <c r="P127"/>
  <c r="O127"/>
  <c r="N127"/>
  <c r="M127"/>
  <c r="AU126"/>
  <c r="AT328" i="38" s="1"/>
  <c r="AS126" i="7"/>
  <c r="AR328" i="38" s="1"/>
  <c r="AR126" i="7"/>
  <c r="AQ328" i="38" s="1"/>
  <c r="AP126" i="7"/>
  <c r="AL126"/>
  <c r="AH126"/>
  <c r="AD126"/>
  <c r="Z126"/>
  <c r="Y328" i="38" s="1"/>
  <c r="W126" i="7"/>
  <c r="V328" i="38" s="1"/>
  <c r="U126" i="7"/>
  <c r="T328" i="38" s="1"/>
  <c r="S126" i="7"/>
  <c r="R126"/>
  <c r="Q126"/>
  <c r="P328" i="38" s="1"/>
  <c r="O126" i="7"/>
  <c r="N328" i="38" s="1"/>
  <c r="AU125" i="7"/>
  <c r="AT125"/>
  <c r="AS125"/>
  <c r="AR125"/>
  <c r="AP125"/>
  <c r="AL125"/>
  <c r="AH125"/>
  <c r="AD125"/>
  <c r="Z125"/>
  <c r="W125"/>
  <c r="V125"/>
  <c r="U125"/>
  <c r="T125"/>
  <c r="S125"/>
  <c r="R125"/>
  <c r="Q125"/>
  <c r="P125"/>
  <c r="O125"/>
  <c r="N125"/>
  <c r="M125"/>
  <c r="AU124"/>
  <c r="AT124"/>
  <c r="AS124"/>
  <c r="AR124"/>
  <c r="AP124"/>
  <c r="AL124"/>
  <c r="AH124"/>
  <c r="AD124"/>
  <c r="Z124"/>
  <c r="W124"/>
  <c r="V124"/>
  <c r="U124"/>
  <c r="T124"/>
  <c r="S124"/>
  <c r="R124"/>
  <c r="Q124"/>
  <c r="O124"/>
  <c r="N124"/>
  <c r="M124"/>
  <c r="AP123"/>
  <c r="AL123"/>
  <c r="AH123"/>
  <c r="AD123"/>
  <c r="S123"/>
  <c r="AU122"/>
  <c r="AT122"/>
  <c r="AS122"/>
  <c r="AR122"/>
  <c r="AP122"/>
  <c r="AL122"/>
  <c r="AH122"/>
  <c r="AD122"/>
  <c r="Z122"/>
  <c r="W122"/>
  <c r="V122"/>
  <c r="U122"/>
  <c r="T122"/>
  <c r="S122"/>
  <c r="R122"/>
  <c r="Q122"/>
  <c r="P122"/>
  <c r="O122"/>
  <c r="N122"/>
  <c r="M122"/>
  <c r="AU121"/>
  <c r="AT121"/>
  <c r="AS121"/>
  <c r="AR121"/>
  <c r="AP121"/>
  <c r="AL121"/>
  <c r="AH121"/>
  <c r="AD121"/>
  <c r="Z121"/>
  <c r="W121"/>
  <c r="V121"/>
  <c r="U121"/>
  <c r="T121"/>
  <c r="S121"/>
  <c r="R121"/>
  <c r="Q121"/>
  <c r="P121"/>
  <c r="O121"/>
  <c r="N121"/>
  <c r="M121"/>
  <c r="AU120"/>
  <c r="AT120"/>
  <c r="AS120"/>
  <c r="AR120"/>
  <c r="AP120"/>
  <c r="AL120"/>
  <c r="AH120"/>
  <c r="AD120"/>
  <c r="Z120"/>
  <c r="W120"/>
  <c r="V120"/>
  <c r="U120"/>
  <c r="T120"/>
  <c r="S120"/>
  <c r="R120"/>
  <c r="Q120"/>
  <c r="P120"/>
  <c r="O120"/>
  <c r="N120"/>
  <c r="M120"/>
  <c r="AU119"/>
  <c r="AT119"/>
  <c r="AS119"/>
  <c r="AR119"/>
  <c r="AP119"/>
  <c r="AL119"/>
  <c r="AH119"/>
  <c r="AD119"/>
  <c r="Z119"/>
  <c r="W119"/>
  <c r="V119"/>
  <c r="U119"/>
  <c r="T119"/>
  <c r="S119"/>
  <c r="R119"/>
  <c r="Q119"/>
  <c r="P119"/>
  <c r="O119"/>
  <c r="N119"/>
  <c r="M119"/>
  <c r="AU118"/>
  <c r="AT118"/>
  <c r="AS118"/>
  <c r="AR118"/>
  <c r="AP118"/>
  <c r="AL118"/>
  <c r="AH118"/>
  <c r="AD118"/>
  <c r="Z118"/>
  <c r="W118"/>
  <c r="V118"/>
  <c r="U118"/>
  <c r="T118"/>
  <c r="S118"/>
  <c r="R118"/>
  <c r="Q118"/>
  <c r="P118"/>
  <c r="O118"/>
  <c r="N118"/>
  <c r="M118"/>
  <c r="AU117"/>
  <c r="AT117"/>
  <c r="AS117"/>
  <c r="AR117"/>
  <c r="AP117"/>
  <c r="AL117"/>
  <c r="AH117"/>
  <c r="AD117"/>
  <c r="Z117"/>
  <c r="W117"/>
  <c r="V117"/>
  <c r="U117"/>
  <c r="T117"/>
  <c r="S117"/>
  <c r="R117"/>
  <c r="Q117"/>
  <c r="P117"/>
  <c r="O117"/>
  <c r="N117"/>
  <c r="M117"/>
  <c r="AU116"/>
  <c r="AT116"/>
  <c r="AS116"/>
  <c r="AR116"/>
  <c r="AP116"/>
  <c r="AL116"/>
  <c r="AH116"/>
  <c r="AD116"/>
  <c r="Z116"/>
  <c r="W116"/>
  <c r="V116"/>
  <c r="U116"/>
  <c r="T116"/>
  <c r="S116"/>
  <c r="R116"/>
  <c r="Q116"/>
  <c r="P116"/>
  <c r="O116"/>
  <c r="N116"/>
  <c r="M116"/>
  <c r="AU115"/>
  <c r="AT115"/>
  <c r="AS115"/>
  <c r="AR115"/>
  <c r="AP115"/>
  <c r="AL115"/>
  <c r="AH115"/>
  <c r="AD115"/>
  <c r="Z115"/>
  <c r="W115"/>
  <c r="V115"/>
  <c r="U115"/>
  <c r="T115"/>
  <c r="S115"/>
  <c r="R115"/>
  <c r="Q115"/>
  <c r="P115"/>
  <c r="O115"/>
  <c r="N115"/>
  <c r="M115"/>
  <c r="AU114"/>
  <c r="AT114"/>
  <c r="AS114"/>
  <c r="AR114"/>
  <c r="AP114"/>
  <c r="AL114"/>
  <c r="AH114"/>
  <c r="AD114"/>
  <c r="Z114"/>
  <c r="W114"/>
  <c r="V114"/>
  <c r="U114"/>
  <c r="T114"/>
  <c r="S114"/>
  <c r="R114"/>
  <c r="Q114"/>
  <c r="P114"/>
  <c r="O114"/>
  <c r="N114"/>
  <c r="M114"/>
  <c r="AU113"/>
  <c r="AT113"/>
  <c r="AS113"/>
  <c r="AR113"/>
  <c r="AP113"/>
  <c r="AL113"/>
  <c r="AH113"/>
  <c r="AD113"/>
  <c r="Z113"/>
  <c r="W113"/>
  <c r="V113"/>
  <c r="U113"/>
  <c r="T113"/>
  <c r="S113"/>
  <c r="R113"/>
  <c r="Q113"/>
  <c r="P113"/>
  <c r="O113"/>
  <c r="N113"/>
  <c r="M113"/>
  <c r="AU112"/>
  <c r="AT112"/>
  <c r="AS112"/>
  <c r="AR112"/>
  <c r="AP112"/>
  <c r="AL112"/>
  <c r="AH112"/>
  <c r="AD112"/>
  <c r="Z112"/>
  <c r="W112"/>
  <c r="V112"/>
  <c r="U112"/>
  <c r="T112"/>
  <c r="S112"/>
  <c r="R112"/>
  <c r="Q112"/>
  <c r="P112"/>
  <c r="O112"/>
  <c r="N112"/>
  <c r="M112"/>
  <c r="AU111"/>
  <c r="AT111"/>
  <c r="AS111"/>
  <c r="AR111"/>
  <c r="AP111"/>
  <c r="AL111"/>
  <c r="AH111"/>
  <c r="AD111"/>
  <c r="Z111"/>
  <c r="W111"/>
  <c r="V111"/>
  <c r="U111"/>
  <c r="T111"/>
  <c r="S111"/>
  <c r="R111"/>
  <c r="Q111"/>
  <c r="P111"/>
  <c r="O111"/>
  <c r="N111"/>
  <c r="M111"/>
  <c r="AP110"/>
  <c r="AL110"/>
  <c r="AH110"/>
  <c r="AD110"/>
  <c r="S110"/>
  <c r="AU109"/>
  <c r="AT109"/>
  <c r="AS109"/>
  <c r="AR109"/>
  <c r="AP109"/>
  <c r="AL109"/>
  <c r="AH109"/>
  <c r="AD109"/>
  <c r="Z109"/>
  <c r="W109"/>
  <c r="V109"/>
  <c r="U109"/>
  <c r="T109"/>
  <c r="S109"/>
  <c r="R109"/>
  <c r="Q109"/>
  <c r="P109"/>
  <c r="O109"/>
  <c r="N109"/>
  <c r="M109"/>
  <c r="AU108"/>
  <c r="AT108"/>
  <c r="AS108"/>
  <c r="AR108"/>
  <c r="AP108"/>
  <c r="AL108"/>
  <c r="AH108"/>
  <c r="AD108"/>
  <c r="Z108"/>
  <c r="W108"/>
  <c r="V108"/>
  <c r="U108"/>
  <c r="T108"/>
  <c r="S108"/>
  <c r="R108"/>
  <c r="Q108"/>
  <c r="P108"/>
  <c r="O108"/>
  <c r="N108"/>
  <c r="M108"/>
  <c r="AU107"/>
  <c r="AT107"/>
  <c r="AS107"/>
  <c r="AR107"/>
  <c r="AP107"/>
  <c r="AL107"/>
  <c r="AH107"/>
  <c r="AD107"/>
  <c r="Z107"/>
  <c r="W107"/>
  <c r="V107"/>
  <c r="U107"/>
  <c r="T107"/>
  <c r="S107"/>
  <c r="R107"/>
  <c r="Q107"/>
  <c r="P107"/>
  <c r="O107"/>
  <c r="N107"/>
  <c r="M107"/>
  <c r="AU106"/>
  <c r="AT106"/>
  <c r="AS106"/>
  <c r="AR106"/>
  <c r="AP106"/>
  <c r="AL106"/>
  <c r="AH106"/>
  <c r="AD106"/>
  <c r="Z106"/>
  <c r="W106"/>
  <c r="V106"/>
  <c r="U106"/>
  <c r="T106"/>
  <c r="S106"/>
  <c r="R106"/>
  <c r="Q106"/>
  <c r="P106"/>
  <c r="O106"/>
  <c r="N106"/>
  <c r="M106"/>
  <c r="AU105"/>
  <c r="AT105"/>
  <c r="AS105"/>
  <c r="AR105"/>
  <c r="AP105"/>
  <c r="AL105"/>
  <c r="AH105"/>
  <c r="AD105"/>
  <c r="Z105"/>
  <c r="W105"/>
  <c r="V105"/>
  <c r="U105"/>
  <c r="T105"/>
  <c r="S105"/>
  <c r="R105"/>
  <c r="Q105"/>
  <c r="P105"/>
  <c r="O105"/>
  <c r="N105"/>
  <c r="M105"/>
  <c r="AU104"/>
  <c r="AT104"/>
  <c r="AS104"/>
  <c r="AR104"/>
  <c r="AP104"/>
  <c r="AL104"/>
  <c r="AH104"/>
  <c r="AD104"/>
  <c r="Z104"/>
  <c r="W104"/>
  <c r="V104"/>
  <c r="U104"/>
  <c r="T104"/>
  <c r="S104"/>
  <c r="R104"/>
  <c r="Q104"/>
  <c r="P104"/>
  <c r="O104"/>
  <c r="N104"/>
  <c r="M104"/>
  <c r="AU103"/>
  <c r="AT103"/>
  <c r="AS103"/>
  <c r="AR103"/>
  <c r="AP103"/>
  <c r="AL103"/>
  <c r="AH103"/>
  <c r="AD103"/>
  <c r="Z103"/>
  <c r="W103"/>
  <c r="V103"/>
  <c r="U103"/>
  <c r="T103"/>
  <c r="S103"/>
  <c r="R103"/>
  <c r="Q103"/>
  <c r="P103"/>
  <c r="O103"/>
  <c r="N103"/>
  <c r="M103"/>
  <c r="AU102"/>
  <c r="AT102"/>
  <c r="AS102"/>
  <c r="AR102"/>
  <c r="AP102"/>
  <c r="AL102"/>
  <c r="AH102"/>
  <c r="AD102"/>
  <c r="Z102"/>
  <c r="W102"/>
  <c r="V102"/>
  <c r="U102"/>
  <c r="T102"/>
  <c r="S102"/>
  <c r="R102"/>
  <c r="Q102"/>
  <c r="P102"/>
  <c r="O102"/>
  <c r="N102"/>
  <c r="M102"/>
  <c r="AU101"/>
  <c r="AT101"/>
  <c r="AS101"/>
  <c r="AR101"/>
  <c r="AP101"/>
  <c r="AL101"/>
  <c r="AH101"/>
  <c r="AD101"/>
  <c r="Z101"/>
  <c r="W101"/>
  <c r="V101"/>
  <c r="U101"/>
  <c r="T101"/>
  <c r="S101"/>
  <c r="R101"/>
  <c r="Q101"/>
  <c r="P101"/>
  <c r="O101"/>
  <c r="N101"/>
  <c r="M101"/>
  <c r="AU100"/>
  <c r="AT100"/>
  <c r="AS100"/>
  <c r="AR100"/>
  <c r="AP100"/>
  <c r="AL100"/>
  <c r="AH100"/>
  <c r="AD100"/>
  <c r="Z100"/>
  <c r="W100"/>
  <c r="V100"/>
  <c r="U100"/>
  <c r="T100"/>
  <c r="S100"/>
  <c r="R100"/>
  <c r="Q100"/>
  <c r="P100"/>
  <c r="O100"/>
  <c r="N100"/>
  <c r="M100"/>
  <c r="AU99"/>
  <c r="AT99"/>
  <c r="AS99"/>
  <c r="AR99"/>
  <c r="AP99"/>
  <c r="AL99"/>
  <c r="AH99"/>
  <c r="AD99"/>
  <c r="Z99"/>
  <c r="W99"/>
  <c r="V99"/>
  <c r="U99"/>
  <c r="T99"/>
  <c r="S99"/>
  <c r="R99"/>
  <c r="Q99"/>
  <c r="P99"/>
  <c r="O99"/>
  <c r="N99"/>
  <c r="M99"/>
  <c r="AU98"/>
  <c r="AT98"/>
  <c r="AS98"/>
  <c r="AR98"/>
  <c r="AP98"/>
  <c r="AL98"/>
  <c r="AH98"/>
  <c r="AD98"/>
  <c r="Z98"/>
  <c r="W98"/>
  <c r="V98"/>
  <c r="U98"/>
  <c r="T98"/>
  <c r="S98"/>
  <c r="R98"/>
  <c r="Q98"/>
  <c r="P98"/>
  <c r="O98"/>
  <c r="N98"/>
  <c r="M98"/>
  <c r="AU97"/>
  <c r="AT97"/>
  <c r="AS97"/>
  <c r="AR97"/>
  <c r="AP97"/>
  <c r="AL97"/>
  <c r="AH97"/>
  <c r="AD97"/>
  <c r="Z97"/>
  <c r="W97"/>
  <c r="V97"/>
  <c r="U97"/>
  <c r="T97"/>
  <c r="S97"/>
  <c r="R97"/>
  <c r="Q97"/>
  <c r="P97"/>
  <c r="O97"/>
  <c r="N97"/>
  <c r="M97"/>
  <c r="AU96"/>
  <c r="AT96"/>
  <c r="AS96"/>
  <c r="AR96"/>
  <c r="AP96"/>
  <c r="AL96"/>
  <c r="AH96"/>
  <c r="AD96"/>
  <c r="Z96"/>
  <c r="W96"/>
  <c r="V96"/>
  <c r="U96"/>
  <c r="T96"/>
  <c r="S96"/>
  <c r="R96"/>
  <c r="Q96"/>
  <c r="P96"/>
  <c r="O96"/>
  <c r="N96"/>
  <c r="M96"/>
  <c r="AU95"/>
  <c r="AT95"/>
  <c r="AS95"/>
  <c r="AR95"/>
  <c r="AP95"/>
  <c r="AL95"/>
  <c r="AH95"/>
  <c r="AD95"/>
  <c r="Z95"/>
  <c r="W95"/>
  <c r="V95"/>
  <c r="U95"/>
  <c r="T95"/>
  <c r="S95"/>
  <c r="R95"/>
  <c r="Q95"/>
  <c r="P95"/>
  <c r="O95"/>
  <c r="N95"/>
  <c r="M95"/>
  <c r="AU94"/>
  <c r="AT94"/>
  <c r="AS94"/>
  <c r="AR94"/>
  <c r="AP94"/>
  <c r="AL94"/>
  <c r="AH94"/>
  <c r="AD94"/>
  <c r="Z94"/>
  <c r="W94"/>
  <c r="V94"/>
  <c r="U94"/>
  <c r="T94"/>
  <c r="S94"/>
  <c r="R94"/>
  <c r="Q94"/>
  <c r="P94"/>
  <c r="O94"/>
  <c r="N94"/>
  <c r="M94"/>
  <c r="AU93"/>
  <c r="AT93"/>
  <c r="AS93"/>
  <c r="AR93"/>
  <c r="AP93"/>
  <c r="AL93"/>
  <c r="AH93"/>
  <c r="AD93"/>
  <c r="Z93"/>
  <c r="W93"/>
  <c r="V93"/>
  <c r="U93"/>
  <c r="T93"/>
  <c r="S93"/>
  <c r="R93"/>
  <c r="Q93"/>
  <c r="P93"/>
  <c r="O93"/>
  <c r="N93"/>
  <c r="M93"/>
  <c r="AU92"/>
  <c r="AT252" i="38" s="1"/>
  <c r="AT92" i="7"/>
  <c r="AS92"/>
  <c r="AR92"/>
  <c r="AP92"/>
  <c r="AL92"/>
  <c r="AH92"/>
  <c r="AD92"/>
  <c r="Z92"/>
  <c r="W92"/>
  <c r="V252" i="38" s="1"/>
  <c r="V92" i="7"/>
  <c r="U92"/>
  <c r="T92"/>
  <c r="S92"/>
  <c r="R92"/>
  <c r="P92"/>
  <c r="O92"/>
  <c r="N92"/>
  <c r="M92"/>
  <c r="AU91"/>
  <c r="AT91"/>
  <c r="AS91"/>
  <c r="AR91"/>
  <c r="AP91"/>
  <c r="AL91"/>
  <c r="AH91"/>
  <c r="AD91"/>
  <c r="Z91"/>
  <c r="W91"/>
  <c r="V91"/>
  <c r="U91"/>
  <c r="T91"/>
  <c r="S91"/>
  <c r="R91"/>
  <c r="Q91"/>
  <c r="P91"/>
  <c r="O91"/>
  <c r="N91"/>
  <c r="M91"/>
  <c r="AU90"/>
  <c r="AT90"/>
  <c r="AS90"/>
  <c r="AR90"/>
  <c r="AP90"/>
  <c r="AL90"/>
  <c r="AH90"/>
  <c r="AD90"/>
  <c r="Z90"/>
  <c r="W90"/>
  <c r="V90"/>
  <c r="U90"/>
  <c r="T90"/>
  <c r="S90"/>
  <c r="R90"/>
  <c r="Q90"/>
  <c r="P90"/>
  <c r="O90"/>
  <c r="N90"/>
  <c r="M90"/>
  <c r="AU89"/>
  <c r="AT89"/>
  <c r="AS89"/>
  <c r="AR89"/>
  <c r="AP89"/>
  <c r="AL89"/>
  <c r="AH89"/>
  <c r="AD89"/>
  <c r="Z89"/>
  <c r="W89"/>
  <c r="V89"/>
  <c r="U89"/>
  <c r="T89"/>
  <c r="S89"/>
  <c r="R89"/>
  <c r="Q89"/>
  <c r="P89"/>
  <c r="O89"/>
  <c r="N89"/>
  <c r="M89"/>
  <c r="AU88"/>
  <c r="AT88"/>
  <c r="AS88"/>
  <c r="AR88"/>
  <c r="AP88"/>
  <c r="AL88"/>
  <c r="AH88"/>
  <c r="AD88"/>
  <c r="Z88"/>
  <c r="W88"/>
  <c r="V88"/>
  <c r="U88"/>
  <c r="T88"/>
  <c r="S88"/>
  <c r="R88"/>
  <c r="Q88"/>
  <c r="P88"/>
  <c r="O88"/>
  <c r="N88"/>
  <c r="M88"/>
  <c r="AU87"/>
  <c r="AT87"/>
  <c r="AS87"/>
  <c r="AR87"/>
  <c r="AP87"/>
  <c r="AL87"/>
  <c r="AH87"/>
  <c r="AD87"/>
  <c r="Z87"/>
  <c r="W87"/>
  <c r="V87"/>
  <c r="U87"/>
  <c r="T87"/>
  <c r="S87"/>
  <c r="R87"/>
  <c r="Q87"/>
  <c r="P87"/>
  <c r="O87"/>
  <c r="N87"/>
  <c r="M87"/>
  <c r="AU86"/>
  <c r="AT86"/>
  <c r="AS86"/>
  <c r="AR86"/>
  <c r="AP86"/>
  <c r="AL86"/>
  <c r="AH86"/>
  <c r="AD86"/>
  <c r="Z86"/>
  <c r="W86"/>
  <c r="V86"/>
  <c r="U86"/>
  <c r="T86"/>
  <c r="S86"/>
  <c r="R86"/>
  <c r="Q86"/>
  <c r="P86"/>
  <c r="O86"/>
  <c r="N86"/>
  <c r="M86"/>
  <c r="AU85"/>
  <c r="AT85"/>
  <c r="AS85"/>
  <c r="AR85"/>
  <c r="AP85"/>
  <c r="AL85"/>
  <c r="AH85"/>
  <c r="AD85"/>
  <c r="Z85"/>
  <c r="W85"/>
  <c r="V85"/>
  <c r="U85"/>
  <c r="T85"/>
  <c r="S85"/>
  <c r="R85"/>
  <c r="Q85"/>
  <c r="P85"/>
  <c r="O85"/>
  <c r="N85"/>
  <c r="M85"/>
  <c r="AU84"/>
  <c r="AT84"/>
  <c r="AS84"/>
  <c r="AR84"/>
  <c r="AP84"/>
  <c r="AL84"/>
  <c r="AH84"/>
  <c r="AD84"/>
  <c r="Z84"/>
  <c r="W84"/>
  <c r="V84"/>
  <c r="U84"/>
  <c r="T84"/>
  <c r="S84"/>
  <c r="R84"/>
  <c r="Q84"/>
  <c r="P84"/>
  <c r="O84"/>
  <c r="N84"/>
  <c r="M84"/>
  <c r="AU83"/>
  <c r="AT83"/>
  <c r="AS83"/>
  <c r="AR83"/>
  <c r="AP83"/>
  <c r="AL83"/>
  <c r="AH83"/>
  <c r="AD83"/>
  <c r="Z83"/>
  <c r="W83"/>
  <c r="V83"/>
  <c r="U83"/>
  <c r="T83"/>
  <c r="S83"/>
  <c r="R83"/>
  <c r="Q83"/>
  <c r="P83"/>
  <c r="O83"/>
  <c r="N83"/>
  <c r="M83"/>
  <c r="AU82"/>
  <c r="AT82"/>
  <c r="AS82"/>
  <c r="AR82"/>
  <c r="AP82"/>
  <c r="AL82"/>
  <c r="AH82"/>
  <c r="AD82"/>
  <c r="Z82"/>
  <c r="W82"/>
  <c r="V82"/>
  <c r="U82"/>
  <c r="T82"/>
  <c r="S82"/>
  <c r="R82"/>
  <c r="Q82"/>
  <c r="P82"/>
  <c r="O82"/>
  <c r="N82"/>
  <c r="M82"/>
  <c r="AR81"/>
  <c r="AP81"/>
  <c r="AL81"/>
  <c r="AH81"/>
  <c r="AD81"/>
  <c r="Z81"/>
  <c r="V81"/>
  <c r="S81"/>
  <c r="P81"/>
  <c r="AU80"/>
  <c r="AT172" i="38" s="1"/>
  <c r="AS80" i="7"/>
  <c r="AR172" i="38" s="1"/>
  <c r="AR80" i="7"/>
  <c r="AP80"/>
  <c r="AL80"/>
  <c r="AH80"/>
  <c r="Z80"/>
  <c r="W80"/>
  <c r="V172" i="38" s="1"/>
  <c r="U80" i="7"/>
  <c r="T172" i="38" s="1"/>
  <c r="S80" i="7"/>
  <c r="R80"/>
  <c r="AU79"/>
  <c r="AT79"/>
  <c r="AS79"/>
  <c r="AR79"/>
  <c r="AP79"/>
  <c r="AL79"/>
  <c r="AH79"/>
  <c r="AD79"/>
  <c r="Z79"/>
  <c r="W79"/>
  <c r="V79"/>
  <c r="U79"/>
  <c r="T79"/>
  <c r="S79"/>
  <c r="R79"/>
  <c r="Q79"/>
  <c r="P79"/>
  <c r="O79"/>
  <c r="N79"/>
  <c r="M79"/>
  <c r="AU78"/>
  <c r="AT78"/>
  <c r="AS78"/>
  <c r="AR78"/>
  <c r="AP78"/>
  <c r="AL78"/>
  <c r="AH78"/>
  <c r="AD78"/>
  <c r="Z78"/>
  <c r="W78"/>
  <c r="V78"/>
  <c r="U78"/>
  <c r="T78"/>
  <c r="S78"/>
  <c r="R78"/>
  <c r="Q78"/>
  <c r="P78"/>
  <c r="O78"/>
  <c r="N78"/>
  <c r="M78"/>
  <c r="AU77"/>
  <c r="AT169" i="38" s="1"/>
  <c r="AT77" i="7"/>
  <c r="AS77"/>
  <c r="AR77"/>
  <c r="AP77"/>
  <c r="AL77"/>
  <c r="AH77"/>
  <c r="AD77"/>
  <c r="Z77"/>
  <c r="W77"/>
  <c r="V169" i="38" s="1"/>
  <c r="V77" i="7"/>
  <c r="U77"/>
  <c r="T77"/>
  <c r="S77"/>
  <c r="R77"/>
  <c r="Q77"/>
  <c r="P169" i="38" s="1"/>
  <c r="O77" i="7"/>
  <c r="N77"/>
  <c r="M77"/>
  <c r="AU76"/>
  <c r="AT76"/>
  <c r="AS76"/>
  <c r="AR76"/>
  <c r="AP76"/>
  <c r="AL76"/>
  <c r="AH76"/>
  <c r="AD76"/>
  <c r="Z76"/>
  <c r="W76"/>
  <c r="V76"/>
  <c r="U76"/>
  <c r="T76"/>
  <c r="S76"/>
  <c r="R76"/>
  <c r="Q76"/>
  <c r="P76"/>
  <c r="O76"/>
  <c r="N76"/>
  <c r="M76"/>
  <c r="AU75"/>
  <c r="AT75"/>
  <c r="AS75"/>
  <c r="AR75"/>
  <c r="AP75"/>
  <c r="AL75"/>
  <c r="AH75"/>
  <c r="AD75"/>
  <c r="Z75"/>
  <c r="W75"/>
  <c r="V75"/>
  <c r="U75"/>
  <c r="T75"/>
  <c r="S75"/>
  <c r="R75"/>
  <c r="Q75"/>
  <c r="P75"/>
  <c r="O75"/>
  <c r="N75"/>
  <c r="M75"/>
  <c r="AU74"/>
  <c r="AS74"/>
  <c r="AP74"/>
  <c r="AL74"/>
  <c r="AH74"/>
  <c r="AD74"/>
  <c r="AC166" i="38" s="1"/>
  <c r="Z74" i="7"/>
  <c r="W74"/>
  <c r="U74"/>
  <c r="T166" i="38" s="1"/>
  <c r="S74" i="7"/>
  <c r="R74"/>
  <c r="Q74"/>
  <c r="AU73"/>
  <c r="AT165" i="38" s="1"/>
  <c r="AS73" i="7"/>
  <c r="AR165" i="38" s="1"/>
  <c r="AP73" i="7"/>
  <c r="AL73"/>
  <c r="AH73"/>
  <c r="AG165" i="38" s="1"/>
  <c r="AD73" i="7"/>
  <c r="AC165" i="38" s="1"/>
  <c r="Z73" i="7"/>
  <c r="W73"/>
  <c r="V165" i="38" s="1"/>
  <c r="U73" i="7"/>
  <c r="T165" i="38" s="1"/>
  <c r="S73" i="7"/>
  <c r="R73"/>
  <c r="AU72"/>
  <c r="AT72"/>
  <c r="AS72"/>
  <c r="AR72"/>
  <c r="AP72"/>
  <c r="AL72"/>
  <c r="AH72"/>
  <c r="AD72"/>
  <c r="Z72"/>
  <c r="W72"/>
  <c r="V72"/>
  <c r="U72"/>
  <c r="T72"/>
  <c r="S72"/>
  <c r="R72"/>
  <c r="Q72"/>
  <c r="P72"/>
  <c r="O72"/>
  <c r="N72"/>
  <c r="M72"/>
  <c r="AU71"/>
  <c r="AT71"/>
  <c r="AS71"/>
  <c r="AR71"/>
  <c r="AP71"/>
  <c r="AL71"/>
  <c r="AH71"/>
  <c r="AD71"/>
  <c r="Z71"/>
  <c r="W71"/>
  <c r="V71"/>
  <c r="U71"/>
  <c r="T71"/>
  <c r="S71"/>
  <c r="R71"/>
  <c r="Q71"/>
  <c r="P71"/>
  <c r="O71"/>
  <c r="N71"/>
  <c r="M71"/>
  <c r="AU70"/>
  <c r="AT162" i="38" s="1"/>
  <c r="AS70" i="7"/>
  <c r="AR162" i="38" s="1"/>
  <c r="AP70" i="7"/>
  <c r="AL70"/>
  <c r="AH70"/>
  <c r="AG162" i="38" s="1"/>
  <c r="AD70" i="7"/>
  <c r="AC162" i="38" s="1"/>
  <c r="Z70" i="7"/>
  <c r="W70"/>
  <c r="V162" i="38" s="1"/>
  <c r="U70" i="7"/>
  <c r="O70" s="1"/>
  <c r="N162" i="38" s="1"/>
  <c r="S70" i="7"/>
  <c r="R70"/>
  <c r="AU69"/>
  <c r="AT161" i="38" s="1"/>
  <c r="AS69" i="7"/>
  <c r="AR161" i="38" s="1"/>
  <c r="AR69" i="7"/>
  <c r="T69" s="1"/>
  <c r="AP69"/>
  <c r="AL69"/>
  <c r="Z69"/>
  <c r="W69"/>
  <c r="V161" i="38" s="1"/>
  <c r="U69" i="7"/>
  <c r="T161" i="38" s="1"/>
  <c r="S69" i="7"/>
  <c r="R69"/>
  <c r="Q69"/>
  <c r="P161" i="38" s="1"/>
  <c r="O69" i="7"/>
  <c r="N161" i="38" s="1"/>
  <c r="AU68" i="7"/>
  <c r="AT68"/>
  <c r="AS68"/>
  <c r="AR68"/>
  <c r="AP68"/>
  <c r="AL68"/>
  <c r="AH68"/>
  <c r="AD68"/>
  <c r="Z68"/>
  <c r="W68"/>
  <c r="V68"/>
  <c r="U68"/>
  <c r="T68"/>
  <c r="S68"/>
  <c r="R68"/>
  <c r="Q68"/>
  <c r="P68"/>
  <c r="O68"/>
  <c r="N68"/>
  <c r="M68"/>
  <c r="AU67"/>
  <c r="AT159" i="38" s="1"/>
  <c r="AS67" i="7"/>
  <c r="AR159" i="38" s="1"/>
  <c r="AP67" i="7"/>
  <c r="AL67"/>
  <c r="AH67"/>
  <c r="AD67"/>
  <c r="Z67"/>
  <c r="Y159" i="38" s="1"/>
  <c r="W67" i="7"/>
  <c r="Q67" s="1"/>
  <c r="P159" i="38" s="1"/>
  <c r="U67" i="7"/>
  <c r="T159" i="38" s="1"/>
  <c r="S67" i="7"/>
  <c r="R67"/>
  <c r="O67"/>
  <c r="N159" i="38" s="1"/>
  <c r="AU66" i="7"/>
  <c r="AT66"/>
  <c r="AS66"/>
  <c r="AR66"/>
  <c r="AP66"/>
  <c r="AL66"/>
  <c r="AH66"/>
  <c r="AD66"/>
  <c r="Z66"/>
  <c r="W66"/>
  <c r="V66"/>
  <c r="U66"/>
  <c r="T66"/>
  <c r="S66"/>
  <c r="R66"/>
  <c r="Q66"/>
  <c r="P66"/>
  <c r="O66"/>
  <c r="N66"/>
  <c r="M66"/>
  <c r="AU65"/>
  <c r="AT157" i="38" s="1"/>
  <c r="AS65" i="7"/>
  <c r="AR157" i="38" s="1"/>
  <c r="AR65" i="7"/>
  <c r="AQ157" i="38" s="1"/>
  <c r="AP65" i="7"/>
  <c r="AL65"/>
  <c r="AH65"/>
  <c r="Z65"/>
  <c r="W65"/>
  <c r="V157" i="38" s="1"/>
  <c r="U65" i="7"/>
  <c r="T157" i="38" s="1"/>
  <c r="S65" i="7"/>
  <c r="R65"/>
  <c r="O65"/>
  <c r="N157" i="38" s="1"/>
  <c r="AU64" i="7"/>
  <c r="AT156" i="38" s="1"/>
  <c r="AS64" i="7"/>
  <c r="AR156" i="38" s="1"/>
  <c r="AP64" i="7"/>
  <c r="AL64"/>
  <c r="AH64"/>
  <c r="AD64"/>
  <c r="AC156" i="38" s="1"/>
  <c r="Z64" i="7"/>
  <c r="W64"/>
  <c r="V156" i="38" s="1"/>
  <c r="U64" i="7"/>
  <c r="T156" i="38" s="1"/>
  <c r="S64" i="7"/>
  <c r="R64"/>
  <c r="Q64"/>
  <c r="P156" i="38" s="1"/>
  <c r="O64" i="7"/>
  <c r="N156" i="38" s="1"/>
  <c r="AU63" i="7"/>
  <c r="AT155" i="38" s="1"/>
  <c r="AS63" i="7"/>
  <c r="AR155" i="38" s="1"/>
  <c r="AP63" i="7"/>
  <c r="AL63"/>
  <c r="AH63"/>
  <c r="AD63"/>
  <c r="Z63"/>
  <c r="Y155" i="38" s="1"/>
  <c r="W63" i="7"/>
  <c r="V155" i="38" s="1"/>
  <c r="U63" i="7"/>
  <c r="S63"/>
  <c r="R63"/>
  <c r="O63"/>
  <c r="N155" i="38" s="1"/>
  <c r="AU62" i="7"/>
  <c r="AT62"/>
  <c r="AS62"/>
  <c r="AR62"/>
  <c r="AP62"/>
  <c r="AL62"/>
  <c r="AH62"/>
  <c r="AD62"/>
  <c r="Z62"/>
  <c r="W62"/>
  <c r="V62"/>
  <c r="U62"/>
  <c r="T62"/>
  <c r="S62"/>
  <c r="R62"/>
  <c r="Q62"/>
  <c r="P62"/>
  <c r="O62"/>
  <c r="N62"/>
  <c r="M62"/>
  <c r="AU61"/>
  <c r="AT61"/>
  <c r="AS61"/>
  <c r="AR61"/>
  <c r="AP61"/>
  <c r="AL61"/>
  <c r="AH61"/>
  <c r="AD61"/>
  <c r="Z61"/>
  <c r="W61"/>
  <c r="V61"/>
  <c r="U61"/>
  <c r="T61"/>
  <c r="S61"/>
  <c r="R61"/>
  <c r="Q61"/>
  <c r="P61"/>
  <c r="O61"/>
  <c r="N61"/>
  <c r="M61"/>
  <c r="AU60"/>
  <c r="AT60"/>
  <c r="AS60"/>
  <c r="AR60"/>
  <c r="AP60"/>
  <c r="AL60"/>
  <c r="AH60"/>
  <c r="AD60"/>
  <c r="Z60"/>
  <c r="W60"/>
  <c r="V60"/>
  <c r="U60"/>
  <c r="T60"/>
  <c r="S60"/>
  <c r="R60"/>
  <c r="Q60"/>
  <c r="P60"/>
  <c r="O60"/>
  <c r="N60"/>
  <c r="M60"/>
  <c r="AU59"/>
  <c r="AT151" i="38" s="1"/>
  <c r="AS59" i="7"/>
  <c r="AR151" i="38" s="1"/>
  <c r="AP59" i="7"/>
  <c r="AL59"/>
  <c r="Z59"/>
  <c r="Y151" i="38" s="1"/>
  <c r="W59" i="7"/>
  <c r="V151" i="38" s="1"/>
  <c r="U59" i="7"/>
  <c r="T151" i="38" s="1"/>
  <c r="S59" i="7"/>
  <c r="R59"/>
  <c r="AU58"/>
  <c r="AT58"/>
  <c r="AS58"/>
  <c r="AR58"/>
  <c r="AP58"/>
  <c r="AL58"/>
  <c r="AH58"/>
  <c r="AD58"/>
  <c r="Z58"/>
  <c r="W58"/>
  <c r="V58"/>
  <c r="U58"/>
  <c r="T58"/>
  <c r="S58"/>
  <c r="R58"/>
  <c r="Q58"/>
  <c r="P58"/>
  <c r="O58"/>
  <c r="N58"/>
  <c r="M58"/>
  <c r="AU57"/>
  <c r="AT57"/>
  <c r="AS57"/>
  <c r="AR57"/>
  <c r="AP57"/>
  <c r="AL57"/>
  <c r="AH57"/>
  <c r="AD57"/>
  <c r="Z57"/>
  <c r="W57"/>
  <c r="V57"/>
  <c r="U57"/>
  <c r="T57"/>
  <c r="S57"/>
  <c r="R57"/>
  <c r="Q57"/>
  <c r="P57"/>
  <c r="O57"/>
  <c r="N57"/>
  <c r="M57"/>
  <c r="AU56"/>
  <c r="AT56"/>
  <c r="AS56"/>
  <c r="AR56"/>
  <c r="AP56"/>
  <c r="AL56"/>
  <c r="AH56"/>
  <c r="AD56"/>
  <c r="Z56"/>
  <c r="W56"/>
  <c r="V56"/>
  <c r="U56"/>
  <c r="T56"/>
  <c r="S56"/>
  <c r="R56"/>
  <c r="Q56"/>
  <c r="P56"/>
  <c r="O56"/>
  <c r="N56"/>
  <c r="M56"/>
  <c r="AU55"/>
  <c r="AT55"/>
  <c r="AS55"/>
  <c r="AR55"/>
  <c r="AP55"/>
  <c r="AL55"/>
  <c r="AH55"/>
  <c r="AD55"/>
  <c r="Z55"/>
  <c r="W55"/>
  <c r="V55"/>
  <c r="U55"/>
  <c r="T55"/>
  <c r="S55"/>
  <c r="R55"/>
  <c r="Q55"/>
  <c r="P55"/>
  <c r="O55"/>
  <c r="N55"/>
  <c r="M55"/>
  <c r="AP54"/>
  <c r="AL54"/>
  <c r="AH54"/>
  <c r="S54"/>
  <c r="AU53"/>
  <c r="AT89" i="38" s="1"/>
  <c r="AT53" i="7"/>
  <c r="AS53"/>
  <c r="AR53"/>
  <c r="AP53"/>
  <c r="AL53"/>
  <c r="AH53"/>
  <c r="AD53"/>
  <c r="Z53"/>
  <c r="W53"/>
  <c r="V89" i="38" s="1"/>
  <c r="V53" i="7"/>
  <c r="U53"/>
  <c r="T53"/>
  <c r="S53"/>
  <c r="R53"/>
  <c r="P53"/>
  <c r="O53"/>
  <c r="N53"/>
  <c r="M53"/>
  <c r="AU52"/>
  <c r="AT52"/>
  <c r="AS52"/>
  <c r="AR52"/>
  <c r="AP52"/>
  <c r="AL52"/>
  <c r="AH52"/>
  <c r="AD52"/>
  <c r="Z52"/>
  <c r="W52"/>
  <c r="V52"/>
  <c r="U52"/>
  <c r="T52"/>
  <c r="S52"/>
  <c r="R52"/>
  <c r="Q52"/>
  <c r="P52"/>
  <c r="O52"/>
  <c r="N52"/>
  <c r="M52"/>
  <c r="AU51"/>
  <c r="AT51"/>
  <c r="AS51"/>
  <c r="AR51"/>
  <c r="AP51"/>
  <c r="AL51"/>
  <c r="AH51"/>
  <c r="AD51"/>
  <c r="Z51"/>
  <c r="W51"/>
  <c r="V51"/>
  <c r="U51"/>
  <c r="T51"/>
  <c r="S51"/>
  <c r="R51"/>
  <c r="Q51"/>
  <c r="P51"/>
  <c r="O51"/>
  <c r="N51"/>
  <c r="M51"/>
  <c r="AU50"/>
  <c r="AT50"/>
  <c r="AS50"/>
  <c r="AR50"/>
  <c r="AP50"/>
  <c r="AL50"/>
  <c r="AH50"/>
  <c r="AD50"/>
  <c r="Z50"/>
  <c r="W50"/>
  <c r="V50"/>
  <c r="U50"/>
  <c r="T50"/>
  <c r="S50"/>
  <c r="R50"/>
  <c r="Q50"/>
  <c r="P50"/>
  <c r="O50"/>
  <c r="N50"/>
  <c r="M50"/>
  <c r="AU49"/>
  <c r="AT49"/>
  <c r="AS49"/>
  <c r="AR49"/>
  <c r="AP49"/>
  <c r="AL49"/>
  <c r="AH49"/>
  <c r="AD49"/>
  <c r="Z49"/>
  <c r="W49"/>
  <c r="V49"/>
  <c r="U49"/>
  <c r="T49"/>
  <c r="S49"/>
  <c r="R49"/>
  <c r="Q49"/>
  <c r="P49"/>
  <c r="O49"/>
  <c r="N49"/>
  <c r="M49"/>
  <c r="AU48"/>
  <c r="AT48"/>
  <c r="AS48"/>
  <c r="AR48"/>
  <c r="AP48"/>
  <c r="AL48"/>
  <c r="AH48"/>
  <c r="AD48"/>
  <c r="Z48"/>
  <c r="W48"/>
  <c r="V48"/>
  <c r="U48"/>
  <c r="T48"/>
  <c r="S48"/>
  <c r="R48"/>
  <c r="Q48"/>
  <c r="P48"/>
  <c r="O48"/>
  <c r="N48"/>
  <c r="M48"/>
  <c r="AU47"/>
  <c r="AT47"/>
  <c r="AS47"/>
  <c r="AR47"/>
  <c r="AP47"/>
  <c r="AL47"/>
  <c r="AH47"/>
  <c r="AD47"/>
  <c r="Z47"/>
  <c r="W47"/>
  <c r="V47"/>
  <c r="U47"/>
  <c r="T47"/>
  <c r="S47"/>
  <c r="R47"/>
  <c r="Q47"/>
  <c r="P47"/>
  <c r="O47"/>
  <c r="N47"/>
  <c r="M47"/>
  <c r="AU46"/>
  <c r="AT46"/>
  <c r="AS46"/>
  <c r="AR46"/>
  <c r="AP46"/>
  <c r="AL46"/>
  <c r="AH46"/>
  <c r="AD46"/>
  <c r="Z46"/>
  <c r="W46"/>
  <c r="V46"/>
  <c r="U46"/>
  <c r="T46"/>
  <c r="S46"/>
  <c r="R46"/>
  <c r="Q46"/>
  <c r="P46"/>
  <c r="O46"/>
  <c r="N46"/>
  <c r="M46"/>
  <c r="AU45"/>
  <c r="AT45"/>
  <c r="AS45"/>
  <c r="AR45"/>
  <c r="AP45"/>
  <c r="AL45"/>
  <c r="AH45"/>
  <c r="AD45"/>
  <c r="Z45"/>
  <c r="W45"/>
  <c r="V45"/>
  <c r="U45"/>
  <c r="T45"/>
  <c r="S45"/>
  <c r="R45"/>
  <c r="Q45"/>
  <c r="P45"/>
  <c r="O45"/>
  <c r="N45"/>
  <c r="M45"/>
  <c r="AU44"/>
  <c r="AT44"/>
  <c r="AS44"/>
  <c r="AR44"/>
  <c r="AP44"/>
  <c r="AL44"/>
  <c r="AH44"/>
  <c r="AD44"/>
  <c r="Z44"/>
  <c r="W44"/>
  <c r="V44"/>
  <c r="U44"/>
  <c r="T44"/>
  <c r="S44"/>
  <c r="R44"/>
  <c r="Q44"/>
  <c r="P44"/>
  <c r="O44"/>
  <c r="N44"/>
  <c r="M44"/>
  <c r="AU43"/>
  <c r="AT43"/>
  <c r="AS43"/>
  <c r="AR43"/>
  <c r="AP43"/>
  <c r="AL43"/>
  <c r="AH43"/>
  <c r="AD43"/>
  <c r="Z43"/>
  <c r="W43"/>
  <c r="V43"/>
  <c r="U43"/>
  <c r="T43"/>
  <c r="S43"/>
  <c r="R43"/>
  <c r="Q43"/>
  <c r="P43"/>
  <c r="O43"/>
  <c r="N43"/>
  <c r="M43"/>
  <c r="AU42"/>
  <c r="AT42"/>
  <c r="AS42"/>
  <c r="AR42"/>
  <c r="AP42"/>
  <c r="AL42"/>
  <c r="AH42"/>
  <c r="AD42"/>
  <c r="Z42"/>
  <c r="W42"/>
  <c r="V42"/>
  <c r="U42"/>
  <c r="T42"/>
  <c r="S42"/>
  <c r="R42"/>
  <c r="Q42"/>
  <c r="P42"/>
  <c r="O42"/>
  <c r="N42"/>
  <c r="M42"/>
  <c r="AU41"/>
  <c r="AT41"/>
  <c r="AS41"/>
  <c r="AR41"/>
  <c r="AP41"/>
  <c r="AL41"/>
  <c r="AH41"/>
  <c r="AD41"/>
  <c r="Z41"/>
  <c r="W41"/>
  <c r="V41"/>
  <c r="U41"/>
  <c r="T41"/>
  <c r="S41"/>
  <c r="R41"/>
  <c r="Q41"/>
  <c r="P41"/>
  <c r="O41"/>
  <c r="N41"/>
  <c r="M41"/>
  <c r="AU40"/>
  <c r="AT40"/>
  <c r="AS40"/>
  <c r="AR40"/>
  <c r="AP40"/>
  <c r="AL40"/>
  <c r="AH40"/>
  <c r="AD40"/>
  <c r="Z40"/>
  <c r="W40"/>
  <c r="V40"/>
  <c r="U40"/>
  <c r="T40"/>
  <c r="S40"/>
  <c r="R40"/>
  <c r="Q40"/>
  <c r="P40"/>
  <c r="O40"/>
  <c r="N40"/>
  <c r="M40"/>
  <c r="AU39"/>
  <c r="AT39"/>
  <c r="AS39"/>
  <c r="AR39"/>
  <c r="AP39"/>
  <c r="AL39"/>
  <c r="AH39"/>
  <c r="AD39"/>
  <c r="Z39"/>
  <c r="W39"/>
  <c r="V39"/>
  <c r="U39"/>
  <c r="T39"/>
  <c r="S39"/>
  <c r="R39"/>
  <c r="Q39"/>
  <c r="P39"/>
  <c r="O39"/>
  <c r="N39"/>
  <c r="M39"/>
  <c r="AU38"/>
  <c r="AT74" i="38" s="1"/>
  <c r="AS38" i="7"/>
  <c r="AR74" i="38" s="1"/>
  <c r="AP38" i="7"/>
  <c r="AL38"/>
  <c r="AH38"/>
  <c r="AD38"/>
  <c r="AR38" s="1"/>
  <c r="Z38"/>
  <c r="W38"/>
  <c r="V74" i="38" s="1"/>
  <c r="U38" i="7"/>
  <c r="T74" i="38" s="1"/>
  <c r="S38" i="7"/>
  <c r="R38"/>
  <c r="O38"/>
  <c r="N74" i="38" s="1"/>
  <c r="AU37" i="7"/>
  <c r="AT37"/>
  <c r="AS37"/>
  <c r="AR37"/>
  <c r="AP37"/>
  <c r="AL37"/>
  <c r="AH37"/>
  <c r="AD37"/>
  <c r="Z37"/>
  <c r="W37"/>
  <c r="V37"/>
  <c r="U37"/>
  <c r="T37"/>
  <c r="S37"/>
  <c r="R37"/>
  <c r="Q37"/>
  <c r="P37"/>
  <c r="O37"/>
  <c r="N37"/>
  <c r="M37"/>
  <c r="AU36"/>
  <c r="AT36"/>
  <c r="AS36"/>
  <c r="AR36"/>
  <c r="AP36"/>
  <c r="AL36"/>
  <c r="AH36"/>
  <c r="AD36"/>
  <c r="Z36"/>
  <c r="W36"/>
  <c r="V36"/>
  <c r="U36"/>
  <c r="T36"/>
  <c r="S36"/>
  <c r="R36"/>
  <c r="Q36"/>
  <c r="P36"/>
  <c r="O36"/>
  <c r="N36"/>
  <c r="M36"/>
  <c r="AU35"/>
  <c r="AT35"/>
  <c r="AS35"/>
  <c r="AR35"/>
  <c r="AP35"/>
  <c r="AL35"/>
  <c r="AH35"/>
  <c r="AD35"/>
  <c r="Z35"/>
  <c r="W35"/>
  <c r="V35"/>
  <c r="U35"/>
  <c r="T35"/>
  <c r="S35"/>
  <c r="R35"/>
  <c r="Q35"/>
  <c r="P35"/>
  <c r="O35"/>
  <c r="N35"/>
  <c r="M35"/>
  <c r="AU34"/>
  <c r="AT34"/>
  <c r="AS34"/>
  <c r="AR34"/>
  <c r="AP34"/>
  <c r="AL34"/>
  <c r="AH34"/>
  <c r="AD34"/>
  <c r="Z34"/>
  <c r="W34"/>
  <c r="V34"/>
  <c r="U34"/>
  <c r="T34"/>
  <c r="S34"/>
  <c r="R34"/>
  <c r="Q34"/>
  <c r="P34"/>
  <c r="O34"/>
  <c r="N34"/>
  <c r="M34"/>
  <c r="AU33"/>
  <c r="AT33"/>
  <c r="AS33"/>
  <c r="AR33"/>
  <c r="AP33"/>
  <c r="AL33"/>
  <c r="AH33"/>
  <c r="AD33"/>
  <c r="Z33"/>
  <c r="W33"/>
  <c r="V33"/>
  <c r="U33"/>
  <c r="T33"/>
  <c r="S33"/>
  <c r="R33"/>
  <c r="Q33"/>
  <c r="P33"/>
  <c r="O33"/>
  <c r="N33"/>
  <c r="M33"/>
  <c r="AU32"/>
  <c r="AT32"/>
  <c r="AS32"/>
  <c r="AR32"/>
  <c r="AP32"/>
  <c r="AL32"/>
  <c r="AH32"/>
  <c r="AD32"/>
  <c r="Z32"/>
  <c r="W32"/>
  <c r="V32"/>
  <c r="U32"/>
  <c r="T32"/>
  <c r="S32"/>
  <c r="R32"/>
  <c r="Q32"/>
  <c r="P32"/>
  <c r="O32"/>
  <c r="N32"/>
  <c r="M32"/>
  <c r="AU31"/>
  <c r="AT31"/>
  <c r="AS31"/>
  <c r="AR31"/>
  <c r="AP31"/>
  <c r="AL31"/>
  <c r="AH31"/>
  <c r="AD31"/>
  <c r="Z31"/>
  <c r="W31"/>
  <c r="V31"/>
  <c r="U31"/>
  <c r="T31"/>
  <c r="S31"/>
  <c r="R31"/>
  <c r="Q31"/>
  <c r="P31"/>
  <c r="O31"/>
  <c r="N31"/>
  <c r="M31"/>
  <c r="AU30"/>
  <c r="AT30"/>
  <c r="AS30"/>
  <c r="AR30"/>
  <c r="AP30"/>
  <c r="AL30"/>
  <c r="AH30"/>
  <c r="AD30"/>
  <c r="Z30"/>
  <c r="W30"/>
  <c r="V30"/>
  <c r="U30"/>
  <c r="T30"/>
  <c r="S30"/>
  <c r="R30"/>
  <c r="Q30"/>
  <c r="P30"/>
  <c r="O30"/>
  <c r="N30"/>
  <c r="M30"/>
  <c r="AU29"/>
  <c r="AT29"/>
  <c r="AS29"/>
  <c r="AR29"/>
  <c r="AP29"/>
  <c r="AL29"/>
  <c r="AH29"/>
  <c r="AD29"/>
  <c r="Z29"/>
  <c r="W29"/>
  <c r="V29"/>
  <c r="U29"/>
  <c r="T29"/>
  <c r="S29"/>
  <c r="R29"/>
  <c r="Q29"/>
  <c r="P29"/>
  <c r="O29"/>
  <c r="N29"/>
  <c r="M29"/>
  <c r="AU28"/>
  <c r="AT28"/>
  <c r="AS28"/>
  <c r="AR28"/>
  <c r="AP28"/>
  <c r="AL28"/>
  <c r="AH28"/>
  <c r="AD28"/>
  <c r="Z28"/>
  <c r="W28"/>
  <c r="V28"/>
  <c r="U28"/>
  <c r="T28"/>
  <c r="S28"/>
  <c r="R28"/>
  <c r="Q28"/>
  <c r="P28"/>
  <c r="O28"/>
  <c r="N28"/>
  <c r="M28"/>
  <c r="AU27"/>
  <c r="AT63" i="38" s="1"/>
  <c r="AS27" i="7"/>
  <c r="AR63" i="38" s="1"/>
  <c r="AR27" i="7"/>
  <c r="AT27" s="1"/>
  <c r="AS63" i="38" s="1"/>
  <c r="AP27" i="7"/>
  <c r="AL27"/>
  <c r="Z27"/>
  <c r="W27"/>
  <c r="V63" i="38" s="1"/>
  <c r="U27" i="7"/>
  <c r="T63" i="38" s="1"/>
  <c r="S27" i="7"/>
  <c r="S25" s="1"/>
  <c r="S21" i="83" s="1"/>
  <c r="S20" s="1"/>
  <c r="R27" i="7"/>
  <c r="O27"/>
  <c r="N63" i="38" s="1"/>
  <c r="AU26" i="7"/>
  <c r="AT26"/>
  <c r="AS26"/>
  <c r="AR26"/>
  <c r="AP26"/>
  <c r="AL26"/>
  <c r="AH26"/>
  <c r="AD26"/>
  <c r="Z26"/>
  <c r="W26"/>
  <c r="Q26" s="1"/>
  <c r="V26"/>
  <c r="U26"/>
  <c r="T26"/>
  <c r="P26"/>
  <c r="O26"/>
  <c r="N26"/>
  <c r="M26"/>
  <c r="AP25"/>
  <c r="AL25"/>
  <c r="AH25"/>
  <c r="AD25"/>
  <c r="Z25"/>
  <c r="AU24"/>
  <c r="AT24"/>
  <c r="AS24"/>
  <c r="AR24"/>
  <c r="AP24"/>
  <c r="AL24"/>
  <c r="AH24"/>
  <c r="AD24"/>
  <c r="Z24"/>
  <c r="W24"/>
  <c r="V24"/>
  <c r="U24"/>
  <c r="T24"/>
  <c r="Q24"/>
  <c r="O24"/>
  <c r="M24"/>
  <c r="AU23"/>
  <c r="AT23"/>
  <c r="AS23"/>
  <c r="AR23"/>
  <c r="AP23"/>
  <c r="AL23"/>
  <c r="AH23"/>
  <c r="AD23"/>
  <c r="Z23"/>
  <c r="W23"/>
  <c r="V23"/>
  <c r="U23"/>
  <c r="T23"/>
  <c r="Q23"/>
  <c r="O23"/>
  <c r="M23"/>
  <c r="AU22"/>
  <c r="AT22"/>
  <c r="AS22"/>
  <c r="AR22"/>
  <c r="AP22"/>
  <c r="AL22"/>
  <c r="AH22"/>
  <c r="AD22"/>
  <c r="Z22"/>
  <c r="W22"/>
  <c r="V22"/>
  <c r="U22"/>
  <c r="T22"/>
  <c r="Q22"/>
  <c r="P22"/>
  <c r="O22"/>
  <c r="N22"/>
  <c r="M22"/>
  <c r="AU21"/>
  <c r="AT21"/>
  <c r="AS21"/>
  <c r="AR21"/>
  <c r="AP21"/>
  <c r="AL21"/>
  <c r="AH21"/>
  <c r="AD21"/>
  <c r="Z21"/>
  <c r="W21"/>
  <c r="V21"/>
  <c r="U21"/>
  <c r="T21"/>
  <c r="Q21"/>
  <c r="P21"/>
  <c r="O21"/>
  <c r="N21"/>
  <c r="M21"/>
  <c r="AU20"/>
  <c r="AT20"/>
  <c r="AS20"/>
  <c r="AR20"/>
  <c r="AP20"/>
  <c r="AL20"/>
  <c r="AH20"/>
  <c r="AD20"/>
  <c r="Z20"/>
  <c r="W20"/>
  <c r="V20"/>
  <c r="U20"/>
  <c r="T20"/>
  <c r="Q20"/>
  <c r="P20"/>
  <c r="O20"/>
  <c r="N20"/>
  <c r="M20"/>
  <c r="AU19"/>
  <c r="AT19"/>
  <c r="AS19"/>
  <c r="AR19"/>
  <c r="AP19"/>
  <c r="AL19"/>
  <c r="AH19"/>
  <c r="AD19"/>
  <c r="Z19"/>
  <c r="W19"/>
  <c r="V19"/>
  <c r="U19"/>
  <c r="T19"/>
  <c r="S19"/>
  <c r="R19"/>
  <c r="Q19"/>
  <c r="P19"/>
  <c r="O19"/>
  <c r="N19"/>
  <c r="M19"/>
  <c r="AU18"/>
  <c r="AT18"/>
  <c r="AS18"/>
  <c r="AR18"/>
  <c r="AP18"/>
  <c r="AL18"/>
  <c r="AH18"/>
  <c r="AD18"/>
  <c r="Z18"/>
  <c r="W18"/>
  <c r="V18"/>
  <c r="U18"/>
  <c r="T18"/>
  <c r="S18"/>
  <c r="R18"/>
  <c r="Q18"/>
  <c r="P18"/>
  <c r="O18"/>
  <c r="N18"/>
  <c r="M18"/>
  <c r="AU17"/>
  <c r="AT17"/>
  <c r="AS17"/>
  <c r="AR17"/>
  <c r="AP17"/>
  <c r="AL17"/>
  <c r="AH17"/>
  <c r="AD17"/>
  <c r="Z17"/>
  <c r="W17"/>
  <c r="V17"/>
  <c r="U17"/>
  <c r="T17"/>
  <c r="S17"/>
  <c r="S16" s="1"/>
  <c r="R17"/>
  <c r="Q17"/>
  <c r="P17"/>
  <c r="O17"/>
  <c r="N17"/>
  <c r="M17"/>
  <c r="AR16"/>
  <c r="AP16"/>
  <c r="AL16"/>
  <c r="AH16"/>
  <c r="AD16"/>
  <c r="Z16"/>
  <c r="V16"/>
  <c r="P16"/>
  <c r="AU15"/>
  <c r="AT15"/>
  <c r="AS15"/>
  <c r="AR15"/>
  <c r="AP15"/>
  <c r="AL15"/>
  <c r="AH15"/>
  <c r="AD15"/>
  <c r="Z15"/>
  <c r="W15"/>
  <c r="V15"/>
  <c r="U15"/>
  <c r="T15"/>
  <c r="Q15"/>
  <c r="P15"/>
  <c r="O15"/>
  <c r="N15"/>
  <c r="M15"/>
  <c r="AU14"/>
  <c r="AT14"/>
  <c r="AS14"/>
  <c r="AR14"/>
  <c r="AP14"/>
  <c r="AL14"/>
  <c r="AH14"/>
  <c r="AD14"/>
  <c r="Z14"/>
  <c r="W14"/>
  <c r="V14"/>
  <c r="U14"/>
  <c r="T14"/>
  <c r="Q14"/>
  <c r="P14"/>
  <c r="O14"/>
  <c r="N14"/>
  <c r="M14"/>
  <c r="AU13"/>
  <c r="AT13"/>
  <c r="AS13"/>
  <c r="AR13"/>
  <c r="AP13"/>
  <c r="AL13"/>
  <c r="AH13"/>
  <c r="AD13"/>
  <c r="Z13"/>
  <c r="W13"/>
  <c r="V13"/>
  <c r="U13"/>
  <c r="T13"/>
  <c r="Q13"/>
  <c r="P13"/>
  <c r="O13"/>
  <c r="N13"/>
  <c r="M13"/>
  <c r="AR12"/>
  <c r="AP12"/>
  <c r="AL12"/>
  <c r="AH12"/>
  <c r="AD12"/>
  <c r="Z12"/>
  <c r="V12"/>
  <c r="S12"/>
  <c r="P12"/>
  <c r="AU11"/>
  <c r="AT11"/>
  <c r="AS11"/>
  <c r="AR11"/>
  <c r="AP11"/>
  <c r="AL11"/>
  <c r="AH11"/>
  <c r="AD11"/>
  <c r="Z11"/>
  <c r="W11"/>
  <c r="V11"/>
  <c r="U11"/>
  <c r="T11"/>
  <c r="Q11"/>
  <c r="P11"/>
  <c r="O11"/>
  <c r="N11"/>
  <c r="M11"/>
  <c r="AU10"/>
  <c r="AT10"/>
  <c r="AS10"/>
  <c r="AR10"/>
  <c r="AP10"/>
  <c r="AL10"/>
  <c r="AH10"/>
  <c r="AD10"/>
  <c r="Z10"/>
  <c r="W10"/>
  <c r="V10"/>
  <c r="U10"/>
  <c r="T10"/>
  <c r="S10"/>
  <c r="P221" i="72" s="1"/>
  <c r="R10" i="7"/>
  <c r="O221" i="72" s="1"/>
  <c r="Q10" i="7"/>
  <c r="P10"/>
  <c r="O10"/>
  <c r="N10"/>
  <c r="M10"/>
  <c r="AU9"/>
  <c r="AT9"/>
  <c r="AS9"/>
  <c r="AR9"/>
  <c r="AP9"/>
  <c r="AL9"/>
  <c r="AH9"/>
  <c r="AD9"/>
  <c r="Z9"/>
  <c r="W9"/>
  <c r="V9"/>
  <c r="U9"/>
  <c r="T9"/>
  <c r="S9"/>
  <c r="P220" i="72" s="1"/>
  <c r="R9" i="7"/>
  <c r="O220" i="72" s="1"/>
  <c r="Q9" i="7"/>
  <c r="P9"/>
  <c r="O9"/>
  <c r="N9"/>
  <c r="M9"/>
  <c r="AU8"/>
  <c r="AT8"/>
  <c r="AS8"/>
  <c r="AR8"/>
  <c r="AP8"/>
  <c r="AL8"/>
  <c r="AH8"/>
  <c r="AD8"/>
  <c r="Z8"/>
  <c r="W8"/>
  <c r="V8"/>
  <c r="U8"/>
  <c r="T8"/>
  <c r="S8"/>
  <c r="P219" i="72" s="1"/>
  <c r="R8" i="7"/>
  <c r="O219" i="72" s="1"/>
  <c r="Q8" i="7"/>
  <c r="P8"/>
  <c r="O8"/>
  <c r="N8"/>
  <c r="M8"/>
  <c r="AU7"/>
  <c r="AT7"/>
  <c r="AS7"/>
  <c r="AR7"/>
  <c r="AP7"/>
  <c r="AL7"/>
  <c r="AH7"/>
  <c r="AD7"/>
  <c r="Z7"/>
  <c r="W7"/>
  <c r="V7"/>
  <c r="U7"/>
  <c r="T7"/>
  <c r="S7"/>
  <c r="P218" i="72" s="1"/>
  <c r="P217" s="1"/>
  <c r="R7" i="7"/>
  <c r="O218" i="72" s="1"/>
  <c r="Q7" i="7"/>
  <c r="P7"/>
  <c r="O7"/>
  <c r="N7"/>
  <c r="M7"/>
  <c r="AR6"/>
  <c r="AP6"/>
  <c r="AL6"/>
  <c r="AH6"/>
  <c r="AD6"/>
  <c r="Z6"/>
  <c r="V6"/>
  <c r="P6"/>
  <c r="D2"/>
  <c r="C2"/>
  <c r="B2"/>
  <c r="A2"/>
  <c r="AV64" i="83"/>
  <c r="AU64"/>
  <c r="AT64"/>
  <c r="AS64"/>
  <c r="AQ64"/>
  <c r="AM64"/>
  <c r="AI64"/>
  <c r="AE64"/>
  <c r="AA64"/>
  <c r="X64"/>
  <c r="W64"/>
  <c r="V64"/>
  <c r="U64"/>
  <c r="S64"/>
  <c r="P64"/>
  <c r="AV63"/>
  <c r="AU63"/>
  <c r="AT63"/>
  <c r="AS63"/>
  <c r="AQ63"/>
  <c r="AM63"/>
  <c r="AI63"/>
  <c r="AE63"/>
  <c r="AA63"/>
  <c r="X63"/>
  <c r="W63"/>
  <c r="V63"/>
  <c r="U63"/>
  <c r="P63"/>
  <c r="AV62"/>
  <c r="AU62"/>
  <c r="AT62"/>
  <c r="AS62"/>
  <c r="AQ62"/>
  <c r="AM62"/>
  <c r="AI62"/>
  <c r="AE62"/>
  <c r="AA62"/>
  <c r="X62"/>
  <c r="W62"/>
  <c r="V62"/>
  <c r="U62"/>
  <c r="P62"/>
  <c r="AV61"/>
  <c r="AU61"/>
  <c r="AT61"/>
  <c r="AS61"/>
  <c r="AQ61"/>
  <c r="AM61"/>
  <c r="AI61"/>
  <c r="AE61"/>
  <c r="AA61"/>
  <c r="X61"/>
  <c r="W61"/>
  <c r="V61"/>
  <c r="U61"/>
  <c r="AV60"/>
  <c r="AU60"/>
  <c r="AT60"/>
  <c r="AS60"/>
  <c r="AQ60"/>
  <c r="AM60"/>
  <c r="AI60"/>
  <c r="AE60"/>
  <c r="AA60"/>
  <c r="X60"/>
  <c r="W60"/>
  <c r="V60"/>
  <c r="U60"/>
  <c r="P60"/>
  <c r="AV59"/>
  <c r="AU59"/>
  <c r="AT59"/>
  <c r="AS59"/>
  <c r="AQ59"/>
  <c r="AM59"/>
  <c r="AI59"/>
  <c r="AE59"/>
  <c r="AA59"/>
  <c r="X59"/>
  <c r="W59"/>
  <c r="V59"/>
  <c r="U59"/>
  <c r="S59"/>
  <c r="P59"/>
  <c r="AV58"/>
  <c r="AT58"/>
  <c r="AQ58"/>
  <c r="AM58"/>
  <c r="AI58"/>
  <c r="AE58"/>
  <c r="AA58"/>
  <c r="AS58" s="1"/>
  <c r="X58"/>
  <c r="V58"/>
  <c r="P58"/>
  <c r="AV57"/>
  <c r="AT57"/>
  <c r="AS57"/>
  <c r="AU57" s="1"/>
  <c r="AQ57"/>
  <c r="AM57"/>
  <c r="AI57"/>
  <c r="AE57"/>
  <c r="AA57"/>
  <c r="X57"/>
  <c r="V57"/>
  <c r="P57"/>
  <c r="AV56"/>
  <c r="AT56"/>
  <c r="AS56"/>
  <c r="AU56" s="1"/>
  <c r="AQ56"/>
  <c r="AM56"/>
  <c r="AI56"/>
  <c r="AE56"/>
  <c r="AA56"/>
  <c r="X56"/>
  <c r="V56"/>
  <c r="U56"/>
  <c r="W56" s="1"/>
  <c r="AV55"/>
  <c r="AT55"/>
  <c r="AS55"/>
  <c r="AU55" s="1"/>
  <c r="AQ55"/>
  <c r="AM55"/>
  <c r="AI55"/>
  <c r="AE55"/>
  <c r="AA55"/>
  <c r="X55"/>
  <c r="V55"/>
  <c r="S55"/>
  <c r="P55"/>
  <c r="AQ54"/>
  <c r="AM54"/>
  <c r="AI54"/>
  <c r="AE54"/>
  <c r="AA54"/>
  <c r="AV53"/>
  <c r="AT53"/>
  <c r="AS53"/>
  <c r="AU53" s="1"/>
  <c r="AQ53"/>
  <c r="AM53"/>
  <c r="AI53"/>
  <c r="AE53"/>
  <c r="AA53"/>
  <c r="X53"/>
  <c r="V53"/>
  <c r="P53"/>
  <c r="AV52"/>
  <c r="AT52"/>
  <c r="AS52"/>
  <c r="AU52" s="1"/>
  <c r="AQ52"/>
  <c r="AM52"/>
  <c r="AI52"/>
  <c r="AE52"/>
  <c r="AA52"/>
  <c r="X52"/>
  <c r="V52"/>
  <c r="U52"/>
  <c r="W52" s="1"/>
  <c r="S52"/>
  <c r="P52"/>
  <c r="AV51"/>
  <c r="AT51"/>
  <c r="AS51"/>
  <c r="AU51" s="1"/>
  <c r="AQ51"/>
  <c r="AM51"/>
  <c r="AI51"/>
  <c r="AE51"/>
  <c r="AA51"/>
  <c r="X51"/>
  <c r="V51"/>
  <c r="S51"/>
  <c r="P51"/>
  <c r="AV50"/>
  <c r="X50"/>
  <c r="S50"/>
  <c r="P50"/>
  <c r="AV49"/>
  <c r="AT49"/>
  <c r="AQ49"/>
  <c r="AM49"/>
  <c r="AI49"/>
  <c r="AE49"/>
  <c r="AA49"/>
  <c r="AS49" s="1"/>
  <c r="X49"/>
  <c r="V49"/>
  <c r="S49"/>
  <c r="P49"/>
  <c r="AV48"/>
  <c r="AT48"/>
  <c r="AQ48"/>
  <c r="AM48"/>
  <c r="AI48"/>
  <c r="AE48"/>
  <c r="AA48"/>
  <c r="AS48" s="1"/>
  <c r="X48"/>
  <c r="V48"/>
  <c r="S48"/>
  <c r="P48"/>
  <c r="AV47"/>
  <c r="AT47"/>
  <c r="AQ47"/>
  <c r="AM47"/>
  <c r="AI47"/>
  <c r="AE47"/>
  <c r="AA47"/>
  <c r="AS47" s="1"/>
  <c r="X47"/>
  <c r="V47"/>
  <c r="S47"/>
  <c r="AQ46"/>
  <c r="AM46"/>
  <c r="AI46"/>
  <c r="AE46"/>
  <c r="AA46"/>
  <c r="AA19" s="1"/>
  <c r="AA7" s="1"/>
  <c r="AV45"/>
  <c r="AU45"/>
  <c r="AT45"/>
  <c r="AS45"/>
  <c r="AQ45"/>
  <c r="AM45"/>
  <c r="AI45"/>
  <c r="AE45"/>
  <c r="AA45"/>
  <c r="X45"/>
  <c r="W45"/>
  <c r="V45"/>
  <c r="U45"/>
  <c r="S45"/>
  <c r="P45"/>
  <c r="AV44"/>
  <c r="AU44"/>
  <c r="AT44"/>
  <c r="AS44"/>
  <c r="AQ44"/>
  <c r="AM44"/>
  <c r="AI44"/>
  <c r="AE44"/>
  <c r="AA44"/>
  <c r="X44"/>
  <c r="W44"/>
  <c r="V44"/>
  <c r="U44"/>
  <c r="S44"/>
  <c r="P44"/>
  <c r="AV43"/>
  <c r="AU43"/>
  <c r="AT43"/>
  <c r="AS43"/>
  <c r="AQ43"/>
  <c r="AM43"/>
  <c r="AI43"/>
  <c r="AE43"/>
  <c r="AA43"/>
  <c r="X43"/>
  <c r="W43"/>
  <c r="V43"/>
  <c r="U43"/>
  <c r="S43"/>
  <c r="P43"/>
  <c r="AV42"/>
  <c r="AU42"/>
  <c r="AT42"/>
  <c r="AS42"/>
  <c r="AQ42"/>
  <c r="AM42"/>
  <c r="AI42"/>
  <c r="AE42"/>
  <c r="AA42"/>
  <c r="X42"/>
  <c r="W42"/>
  <c r="V42"/>
  <c r="U42"/>
  <c r="S42"/>
  <c r="P42"/>
  <c r="AV41"/>
  <c r="AU41"/>
  <c r="AT41"/>
  <c r="AS41"/>
  <c r="AQ41"/>
  <c r="AM41"/>
  <c r="AI41"/>
  <c r="AE41"/>
  <c r="AA41"/>
  <c r="X41"/>
  <c r="W41"/>
  <c r="V41"/>
  <c r="U41"/>
  <c r="S41"/>
  <c r="P41"/>
  <c r="AV40"/>
  <c r="AU40"/>
  <c r="AT40"/>
  <c r="AS40"/>
  <c r="AQ40"/>
  <c r="AM40"/>
  <c r="AI40"/>
  <c r="AE40"/>
  <c r="AA40"/>
  <c r="X40"/>
  <c r="W40"/>
  <c r="V40"/>
  <c r="U40"/>
  <c r="S40"/>
  <c r="P40"/>
  <c r="AV39"/>
  <c r="AU39"/>
  <c r="AT39"/>
  <c r="AS39"/>
  <c r="AQ39"/>
  <c r="AM39"/>
  <c r="AI39"/>
  <c r="AE39"/>
  <c r="AA39"/>
  <c r="X39"/>
  <c r="W39"/>
  <c r="V39"/>
  <c r="U39"/>
  <c r="S39"/>
  <c r="P39"/>
  <c r="AV38"/>
  <c r="AU38"/>
  <c r="AT38"/>
  <c r="AS38"/>
  <c r="AQ38"/>
  <c r="AM38"/>
  <c r="AI38"/>
  <c r="AE38"/>
  <c r="AA38"/>
  <c r="X38"/>
  <c r="W38"/>
  <c r="V38"/>
  <c r="U38"/>
  <c r="S38"/>
  <c r="P38"/>
  <c r="AV37"/>
  <c r="AU37"/>
  <c r="AT37"/>
  <c r="AS37"/>
  <c r="AQ37"/>
  <c r="AM37"/>
  <c r="AI37"/>
  <c r="AE37"/>
  <c r="AA37"/>
  <c r="X37"/>
  <c r="W37"/>
  <c r="V37"/>
  <c r="U37"/>
  <c r="P37"/>
  <c r="P4" s="1"/>
  <c r="AV36"/>
  <c r="AU36"/>
  <c r="AT36"/>
  <c r="AS36"/>
  <c r="AQ36"/>
  <c r="AM36"/>
  <c r="AI36"/>
  <c r="AE36"/>
  <c r="AA36"/>
  <c r="X36"/>
  <c r="W36"/>
  <c r="V36"/>
  <c r="U36"/>
  <c r="S36"/>
  <c r="AV35"/>
  <c r="AU35"/>
  <c r="AT35"/>
  <c r="AS35"/>
  <c r="AQ35"/>
  <c r="AM35"/>
  <c r="AI35"/>
  <c r="AE35"/>
  <c r="AA35"/>
  <c r="X35"/>
  <c r="W35"/>
  <c r="V35"/>
  <c r="U35"/>
  <c r="S35"/>
  <c r="P35"/>
  <c r="V4" s="1"/>
  <c r="AV34"/>
  <c r="AU34"/>
  <c r="AT34"/>
  <c r="AS34"/>
  <c r="AQ34"/>
  <c r="AM34"/>
  <c r="AI34"/>
  <c r="AE34"/>
  <c r="AA34"/>
  <c r="X34"/>
  <c r="W34"/>
  <c r="V34"/>
  <c r="U34"/>
  <c r="P34"/>
  <c r="AH4" s="1"/>
  <c r="AV33"/>
  <c r="AU33"/>
  <c r="AT33"/>
  <c r="AS33"/>
  <c r="AQ33"/>
  <c r="AM33"/>
  <c r="AI33"/>
  <c r="AE33"/>
  <c r="AA33"/>
  <c r="X33"/>
  <c r="W33"/>
  <c r="V33"/>
  <c r="U33"/>
  <c r="S33"/>
  <c r="P33"/>
  <c r="AV32"/>
  <c r="AU32"/>
  <c r="AT32"/>
  <c r="AS32"/>
  <c r="AQ32"/>
  <c r="AM32"/>
  <c r="AI32"/>
  <c r="AE32"/>
  <c r="AA32"/>
  <c r="X32"/>
  <c r="W32"/>
  <c r="V32"/>
  <c r="U32"/>
  <c r="P32"/>
  <c r="AV31"/>
  <c r="AU31"/>
  <c r="AT31"/>
  <c r="AS31"/>
  <c r="AQ31"/>
  <c r="AM31"/>
  <c r="AI31"/>
  <c r="AE31"/>
  <c r="AA31"/>
  <c r="X31"/>
  <c r="W31"/>
  <c r="V31"/>
  <c r="U31"/>
  <c r="S31"/>
  <c r="P31"/>
  <c r="AI4" s="1"/>
  <c r="AV30"/>
  <c r="AU30"/>
  <c r="AT30"/>
  <c r="AS30"/>
  <c r="AQ30"/>
  <c r="AM30"/>
  <c r="AI30"/>
  <c r="AE30"/>
  <c r="AA30"/>
  <c r="X30"/>
  <c r="W30"/>
  <c r="V30"/>
  <c r="U30"/>
  <c r="S30"/>
  <c r="S29" s="1"/>
  <c r="P30"/>
  <c r="AV28"/>
  <c r="AU28"/>
  <c r="AT28"/>
  <c r="AS28"/>
  <c r="AQ28"/>
  <c r="AM28"/>
  <c r="AI28"/>
  <c r="AE28"/>
  <c r="AA28"/>
  <c r="X28"/>
  <c r="W28"/>
  <c r="V28"/>
  <c r="U28"/>
  <c r="S28"/>
  <c r="P28"/>
  <c r="AV27"/>
  <c r="AU27"/>
  <c r="AT27"/>
  <c r="AS27"/>
  <c r="AQ27"/>
  <c r="AM27"/>
  <c r="AI27"/>
  <c r="AE27"/>
  <c r="AA27"/>
  <c r="X27"/>
  <c r="W27"/>
  <c r="V27"/>
  <c r="U27"/>
  <c r="P27"/>
  <c r="AV26"/>
  <c r="AU26"/>
  <c r="AT26"/>
  <c r="AS26"/>
  <c r="AQ26"/>
  <c r="AM26"/>
  <c r="AI26"/>
  <c r="AE26"/>
  <c r="AA26"/>
  <c r="X26"/>
  <c r="W26"/>
  <c r="V26"/>
  <c r="U26"/>
  <c r="S26"/>
  <c r="AV25"/>
  <c r="AU25"/>
  <c r="AT25"/>
  <c r="AS25"/>
  <c r="AQ25"/>
  <c r="AM25"/>
  <c r="AI25"/>
  <c r="AE25"/>
  <c r="AA25"/>
  <c r="X25"/>
  <c r="W25"/>
  <c r="V25"/>
  <c r="U25"/>
  <c r="P25"/>
  <c r="AV24"/>
  <c r="AU24"/>
  <c r="AT24"/>
  <c r="AS24"/>
  <c r="AQ24"/>
  <c r="AM24"/>
  <c r="AI24"/>
  <c r="AE24"/>
  <c r="AA24"/>
  <c r="X24"/>
  <c r="W24"/>
  <c r="V24"/>
  <c r="U24"/>
  <c r="S24"/>
  <c r="AV23"/>
  <c r="AU23"/>
  <c r="AT23"/>
  <c r="AS23"/>
  <c r="AQ23"/>
  <c r="AM23"/>
  <c r="AI23"/>
  <c r="AE23"/>
  <c r="AA23"/>
  <c r="X23"/>
  <c r="W23"/>
  <c r="V23"/>
  <c r="U23"/>
  <c r="S23"/>
  <c r="P23"/>
  <c r="AV22"/>
  <c r="AU22"/>
  <c r="AT22"/>
  <c r="AS22"/>
  <c r="AQ22"/>
  <c r="AM22"/>
  <c r="AI22"/>
  <c r="AE22"/>
  <c r="AA22"/>
  <c r="X22"/>
  <c r="W22"/>
  <c r="V22"/>
  <c r="U22"/>
  <c r="S22"/>
  <c r="AV21"/>
  <c r="AU21"/>
  <c r="AT21"/>
  <c r="AS21"/>
  <c r="AQ21"/>
  <c r="AM21"/>
  <c r="AI21"/>
  <c r="AE21"/>
  <c r="AA21"/>
  <c r="X21"/>
  <c r="W21"/>
  <c r="V21"/>
  <c r="U21"/>
  <c r="AQ19"/>
  <c r="AM19"/>
  <c r="AI19"/>
  <c r="AE19"/>
  <c r="AV18"/>
  <c r="AU18"/>
  <c r="AT18"/>
  <c r="AS18"/>
  <c r="AQ18"/>
  <c r="AM18"/>
  <c r="AI18"/>
  <c r="AE18"/>
  <c r="AA18"/>
  <c r="X18"/>
  <c r="W18"/>
  <c r="V18"/>
  <c r="U18"/>
  <c r="S18"/>
  <c r="R18"/>
  <c r="Q18"/>
  <c r="P18"/>
  <c r="O18"/>
  <c r="N18"/>
  <c r="M18"/>
  <c r="L18"/>
  <c r="AV17"/>
  <c r="AU17"/>
  <c r="AT17"/>
  <c r="AS17"/>
  <c r="AQ17"/>
  <c r="AM17"/>
  <c r="AI17"/>
  <c r="AE17"/>
  <c r="AA17"/>
  <c r="X17"/>
  <c r="W17"/>
  <c r="V17"/>
  <c r="U17"/>
  <c r="S17"/>
  <c r="R17"/>
  <c r="Q17"/>
  <c r="P17"/>
  <c r="O17"/>
  <c r="N17"/>
  <c r="M17"/>
  <c r="L17"/>
  <c r="AV16"/>
  <c r="AU16"/>
  <c r="AT16"/>
  <c r="AS16"/>
  <c r="AQ16"/>
  <c r="AM16"/>
  <c r="AI16"/>
  <c r="AE16"/>
  <c r="AA16"/>
  <c r="X16"/>
  <c r="W16"/>
  <c r="V16"/>
  <c r="U16"/>
  <c r="S16"/>
  <c r="R16"/>
  <c r="Q16"/>
  <c r="P16"/>
  <c r="O16"/>
  <c r="N16"/>
  <c r="M16"/>
  <c r="L16"/>
  <c r="AV15"/>
  <c r="AU15"/>
  <c r="AT15"/>
  <c r="AS15"/>
  <c r="AQ15"/>
  <c r="AM15"/>
  <c r="AI15"/>
  <c r="AE15"/>
  <c r="AA15"/>
  <c r="X15"/>
  <c r="W15"/>
  <c r="V15"/>
  <c r="U15"/>
  <c r="S15"/>
  <c r="R15"/>
  <c r="Q15"/>
  <c r="P15"/>
  <c r="O15"/>
  <c r="N15"/>
  <c r="M15"/>
  <c r="L15"/>
  <c r="AV14"/>
  <c r="AU14"/>
  <c r="AT14"/>
  <c r="AS14"/>
  <c r="AQ14"/>
  <c r="AM14"/>
  <c r="AI14"/>
  <c r="AE14"/>
  <c r="AA14"/>
  <c r="X14"/>
  <c r="W14"/>
  <c r="V14"/>
  <c r="U14"/>
  <c r="S14"/>
  <c r="R14"/>
  <c r="Q14"/>
  <c r="P14"/>
  <c r="O14"/>
  <c r="N14"/>
  <c r="M14"/>
  <c r="L14"/>
  <c r="AV13"/>
  <c r="AU13"/>
  <c r="AT13"/>
  <c r="AS13"/>
  <c r="AQ13"/>
  <c r="AM13"/>
  <c r="AI13"/>
  <c r="AE13"/>
  <c r="AA13"/>
  <c r="X13"/>
  <c r="W13"/>
  <c r="V13"/>
  <c r="U13"/>
  <c r="S13"/>
  <c r="R13"/>
  <c r="Q13"/>
  <c r="P13"/>
  <c r="P12" s="1"/>
  <c r="P8" s="1"/>
  <c r="O13"/>
  <c r="N13"/>
  <c r="M13"/>
  <c r="L13"/>
  <c r="AV12"/>
  <c r="AU12"/>
  <c r="AT12"/>
  <c r="AS12"/>
  <c r="AQ12"/>
  <c r="AM12"/>
  <c r="AI12"/>
  <c r="AE12"/>
  <c r="AA12"/>
  <c r="X12"/>
  <c r="W12"/>
  <c r="V12"/>
  <c r="U12"/>
  <c r="S12"/>
  <c r="AV11"/>
  <c r="AU11"/>
  <c r="AT11"/>
  <c r="AS11"/>
  <c r="AQ11"/>
  <c r="AM11"/>
  <c r="AI11"/>
  <c r="AE11"/>
  <c r="AA11"/>
  <c r="X11"/>
  <c r="W11"/>
  <c r="V11"/>
  <c r="U11"/>
  <c r="S11"/>
  <c r="AI3" s="1"/>
  <c r="P11"/>
  <c r="N11"/>
  <c r="AV10"/>
  <c r="AU10"/>
  <c r="AT10"/>
  <c r="AS10"/>
  <c r="AQ10"/>
  <c r="AM10"/>
  <c r="AI10"/>
  <c r="AE10"/>
  <c r="AA10"/>
  <c r="X10"/>
  <c r="W10"/>
  <c r="V10"/>
  <c r="U10"/>
  <c r="S10"/>
  <c r="P10"/>
  <c r="N10"/>
  <c r="AV9"/>
  <c r="AU9"/>
  <c r="AT9"/>
  <c r="AS9"/>
  <c r="AQ9"/>
  <c r="AM9"/>
  <c r="AI9"/>
  <c r="AE9"/>
  <c r="AA9"/>
  <c r="X9"/>
  <c r="W9"/>
  <c r="V9"/>
  <c r="U9"/>
  <c r="P9"/>
  <c r="O9"/>
  <c r="N9"/>
  <c r="M9"/>
  <c r="AS8"/>
  <c r="AQ8"/>
  <c r="AM8"/>
  <c r="AI8"/>
  <c r="AE8"/>
  <c r="AA8"/>
  <c r="W8"/>
  <c r="AQ7"/>
  <c r="AM7"/>
  <c r="AI7"/>
  <c r="AE7"/>
  <c r="BA4"/>
  <c r="AZ4"/>
  <c r="AW4"/>
  <c r="AV4"/>
  <c r="AU4"/>
  <c r="AT4"/>
  <c r="AS4"/>
  <c r="AQ4"/>
  <c r="AP4"/>
  <c r="AO4"/>
  <c r="AN4"/>
  <c r="AM4"/>
  <c r="AL4"/>
  <c r="AK4"/>
  <c r="Q4"/>
  <c r="N4"/>
  <c r="M4"/>
  <c r="K4"/>
  <c r="I4"/>
  <c r="B4"/>
  <c r="AV3"/>
  <c r="AF51" i="76" s="1"/>
  <c r="AU3" i="83"/>
  <c r="AF50" i="76" s="1"/>
  <c r="AQ3" i="83"/>
  <c r="AF46" i="76" s="1"/>
  <c r="AE46" s="1"/>
  <c r="AO3" i="83"/>
  <c r="AF43" i="76" s="1"/>
  <c r="AN3" i="83"/>
  <c r="AF42" i="76" s="1"/>
  <c r="AE42" s="1"/>
  <c r="AM3" i="83"/>
  <c r="AF41" i="76" s="1"/>
  <c r="AL3" i="83"/>
  <c r="AF40" i="76" s="1"/>
  <c r="AK3" i="83"/>
  <c r="AF39" i="76" s="1"/>
  <c r="AE39" s="1"/>
  <c r="AJ3" i="83"/>
  <c r="AF38" i="76" s="1"/>
  <c r="AG3" i="83"/>
  <c r="AF35" i="76" s="1"/>
  <c r="AF3" i="83"/>
  <c r="AB3"/>
  <c r="AF30" i="76" s="1"/>
  <c r="V3" i="83"/>
  <c r="AF24" i="76" s="1"/>
  <c r="N3" i="83"/>
  <c r="AF15" i="76" s="1"/>
  <c r="L13" i="80" s="1"/>
  <c r="L3" i="83"/>
  <c r="J3"/>
  <c r="AF11" i="76" s="1"/>
  <c r="I3" i="83"/>
  <c r="AF10" i="76" s="1"/>
  <c r="AE10" s="1"/>
  <c r="H3" i="83"/>
  <c r="AF9" i="76" s="1"/>
  <c r="B3" i="83"/>
  <c r="B2"/>
  <c r="A2"/>
  <c r="AU175" i="6"/>
  <c r="AT175"/>
  <c r="AS175"/>
  <c r="AR175"/>
  <c r="AP175"/>
  <c r="AL175"/>
  <c r="AH175"/>
  <c r="AD175"/>
  <c r="Z175"/>
  <c r="W175"/>
  <c r="V175"/>
  <c r="U175"/>
  <c r="T175"/>
  <c r="P175"/>
  <c r="O175"/>
  <c r="N175"/>
  <c r="M175"/>
  <c r="AU174"/>
  <c r="AT174"/>
  <c r="AS174"/>
  <c r="AR174"/>
  <c r="AP174"/>
  <c r="AL174"/>
  <c r="AH174"/>
  <c r="AD174"/>
  <c r="Z174"/>
  <c r="W174"/>
  <c r="V174"/>
  <c r="U174"/>
  <c r="T174"/>
  <c r="S174"/>
  <c r="R174"/>
  <c r="P174"/>
  <c r="O174"/>
  <c r="N174"/>
  <c r="M174"/>
  <c r="AU173"/>
  <c r="AT173"/>
  <c r="AS173"/>
  <c r="AR173"/>
  <c r="AP173"/>
  <c r="AL173"/>
  <c r="AH173"/>
  <c r="AD173"/>
  <c r="Z173"/>
  <c r="W173"/>
  <c r="V173"/>
  <c r="U173"/>
  <c r="T173"/>
  <c r="S173"/>
  <c r="R173"/>
  <c r="P173"/>
  <c r="O173"/>
  <c r="N173"/>
  <c r="M173"/>
  <c r="AU172"/>
  <c r="AT172"/>
  <c r="AS172"/>
  <c r="AR172"/>
  <c r="AP172"/>
  <c r="AL172"/>
  <c r="AH172"/>
  <c r="AD172"/>
  <c r="Z172"/>
  <c r="W172"/>
  <c r="V172"/>
  <c r="U172"/>
  <c r="T172"/>
  <c r="S172"/>
  <c r="R172"/>
  <c r="P172"/>
  <c r="O172"/>
  <c r="N172"/>
  <c r="M172"/>
  <c r="AU171"/>
  <c r="AT171"/>
  <c r="AS171"/>
  <c r="AR171"/>
  <c r="AP171"/>
  <c r="AL171"/>
  <c r="AH171"/>
  <c r="AD171"/>
  <c r="Z171"/>
  <c r="W171"/>
  <c r="V171"/>
  <c r="U171"/>
  <c r="T171"/>
  <c r="S171"/>
  <c r="R171"/>
  <c r="P171"/>
  <c r="O171"/>
  <c r="N171"/>
  <c r="M171"/>
  <c r="AU170"/>
  <c r="AT239" i="38" s="1"/>
  <c r="AT170" i="6"/>
  <c r="AS170"/>
  <c r="AR170"/>
  <c r="AP170"/>
  <c r="AL170"/>
  <c r="AH170"/>
  <c r="AD170"/>
  <c r="Z170"/>
  <c r="W170"/>
  <c r="V239" i="38" s="1"/>
  <c r="V170" i="6"/>
  <c r="U170"/>
  <c r="T170"/>
  <c r="S170"/>
  <c r="R170"/>
  <c r="P170"/>
  <c r="O170"/>
  <c r="N170"/>
  <c r="M170"/>
  <c r="AU169"/>
  <c r="AT169"/>
  <c r="AS169"/>
  <c r="AR169"/>
  <c r="AP169"/>
  <c r="AL169"/>
  <c r="AH169"/>
  <c r="AD169"/>
  <c r="Z169"/>
  <c r="W169"/>
  <c r="V169"/>
  <c r="U169"/>
  <c r="T169"/>
  <c r="S169"/>
  <c r="R169"/>
  <c r="P169"/>
  <c r="O169"/>
  <c r="N169"/>
  <c r="M169"/>
  <c r="AU168"/>
  <c r="AT168"/>
  <c r="AS168"/>
  <c r="AR168"/>
  <c r="AP168"/>
  <c r="AL168"/>
  <c r="AH168"/>
  <c r="AD168"/>
  <c r="Z168"/>
  <c r="W168"/>
  <c r="V168"/>
  <c r="U168"/>
  <c r="T168"/>
  <c r="S168"/>
  <c r="R168"/>
  <c r="P168"/>
  <c r="O168"/>
  <c r="N168"/>
  <c r="M168"/>
  <c r="AU167"/>
  <c r="AT167"/>
  <c r="AS167"/>
  <c r="AR167"/>
  <c r="AP167"/>
  <c r="AL167"/>
  <c r="AH167"/>
  <c r="AD167"/>
  <c r="Z167"/>
  <c r="W167"/>
  <c r="V167"/>
  <c r="U167"/>
  <c r="T167"/>
  <c r="S167"/>
  <c r="R167"/>
  <c r="P167"/>
  <c r="O167"/>
  <c r="N167"/>
  <c r="M167"/>
  <c r="AU166"/>
  <c r="AT166"/>
  <c r="AS166"/>
  <c r="AR166"/>
  <c r="AP166"/>
  <c r="AL166"/>
  <c r="AH166"/>
  <c r="AD166"/>
  <c r="Z166"/>
  <c r="W166"/>
  <c r="V166"/>
  <c r="U166"/>
  <c r="T166"/>
  <c r="S166"/>
  <c r="S163" s="1"/>
  <c r="L32" i="1" s="1"/>
  <c r="K32" s="1"/>
  <c r="J32" s="1"/>
  <c r="R166" i="6"/>
  <c r="P166"/>
  <c r="O166"/>
  <c r="N166"/>
  <c r="M166"/>
  <c r="AU165"/>
  <c r="AT165"/>
  <c r="AS165"/>
  <c r="AR165"/>
  <c r="AP165"/>
  <c r="AL165"/>
  <c r="AH165"/>
  <c r="AD165"/>
  <c r="Z165"/>
  <c r="W165"/>
  <c r="V165"/>
  <c r="U165"/>
  <c r="T165"/>
  <c r="P165"/>
  <c r="O165"/>
  <c r="N165"/>
  <c r="M165"/>
  <c r="AU164"/>
  <c r="AT164"/>
  <c r="AS164"/>
  <c r="AR164"/>
  <c r="AP164"/>
  <c r="AL164"/>
  <c r="AH164"/>
  <c r="AD164"/>
  <c r="Z164"/>
  <c r="V164"/>
  <c r="U164"/>
  <c r="T164"/>
  <c r="P164"/>
  <c r="O164"/>
  <c r="N164"/>
  <c r="M164"/>
  <c r="AR163"/>
  <c r="AP163"/>
  <c r="AL163"/>
  <c r="AH163"/>
  <c r="AD163"/>
  <c r="Z163"/>
  <c r="V163"/>
  <c r="P163"/>
  <c r="O163"/>
  <c r="N163"/>
  <c r="M163"/>
  <c r="AU162"/>
  <c r="AS162"/>
  <c r="AP162"/>
  <c r="AL162"/>
  <c r="AH162"/>
  <c r="AD162"/>
  <c r="Z162"/>
  <c r="W162"/>
  <c r="U162"/>
  <c r="O162" s="1"/>
  <c r="AU161"/>
  <c r="AT161"/>
  <c r="AS161"/>
  <c r="AR161"/>
  <c r="AP161"/>
  <c r="AL161"/>
  <c r="AH161"/>
  <c r="AD161"/>
  <c r="Z161"/>
  <c r="W161"/>
  <c r="V161"/>
  <c r="U161"/>
  <c r="T161"/>
  <c r="P161"/>
  <c r="O161"/>
  <c r="N161"/>
  <c r="M161"/>
  <c r="AU160"/>
  <c r="AT160"/>
  <c r="AS160"/>
  <c r="AR160"/>
  <c r="AP160"/>
  <c r="AL160"/>
  <c r="AH160"/>
  <c r="AD160"/>
  <c r="Z160"/>
  <c r="W160"/>
  <c r="V160"/>
  <c r="U160"/>
  <c r="T160"/>
  <c r="AU159"/>
  <c r="AT159"/>
  <c r="AS159"/>
  <c r="AR159"/>
  <c r="AP159"/>
  <c r="AL159"/>
  <c r="AH159"/>
  <c r="AD159"/>
  <c r="Z159"/>
  <c r="W159"/>
  <c r="V159"/>
  <c r="U159"/>
  <c r="T159"/>
  <c r="AU158"/>
  <c r="AT158"/>
  <c r="AS158"/>
  <c r="AR158"/>
  <c r="AD158"/>
  <c r="W158"/>
  <c r="V158"/>
  <c r="U158"/>
  <c r="T158"/>
  <c r="AU157"/>
  <c r="AT157"/>
  <c r="AS157"/>
  <c r="AR157"/>
  <c r="AD157"/>
  <c r="W157"/>
  <c r="V157"/>
  <c r="U157"/>
  <c r="T157"/>
  <c r="AU156"/>
  <c r="AT156"/>
  <c r="AS156"/>
  <c r="AR156"/>
  <c r="AP156"/>
  <c r="AL156"/>
  <c r="AH156"/>
  <c r="AD156"/>
  <c r="Z156"/>
  <c r="W156"/>
  <c r="V156"/>
  <c r="U156"/>
  <c r="T156"/>
  <c r="AU155"/>
  <c r="AT155"/>
  <c r="AS155"/>
  <c r="AR155"/>
  <c r="W155"/>
  <c r="V155"/>
  <c r="U155"/>
  <c r="T155"/>
  <c r="AU154"/>
  <c r="AT154"/>
  <c r="AS154"/>
  <c r="AR154"/>
  <c r="AP154"/>
  <c r="AL154"/>
  <c r="AH154"/>
  <c r="AD154"/>
  <c r="Z154"/>
  <c r="W154"/>
  <c r="V154"/>
  <c r="U154"/>
  <c r="T154"/>
  <c r="P154"/>
  <c r="O154"/>
  <c r="N154"/>
  <c r="M154"/>
  <c r="AT153"/>
  <c r="AS153"/>
  <c r="AR153"/>
  <c r="AP153"/>
  <c r="AL153"/>
  <c r="AH153"/>
  <c r="AD153"/>
  <c r="Z153"/>
  <c r="V153"/>
  <c r="S153"/>
  <c r="P153"/>
  <c r="K153"/>
  <c r="AU152"/>
  <c r="AD152"/>
  <c r="Z152"/>
  <c r="W152"/>
  <c r="V152"/>
  <c r="U152"/>
  <c r="T152"/>
  <c r="P152"/>
  <c r="O152"/>
  <c r="N152"/>
  <c r="M152"/>
  <c r="AU151"/>
  <c r="AT151"/>
  <c r="AS151"/>
  <c r="AR151"/>
  <c r="AP151"/>
  <c r="AL151"/>
  <c r="AH151"/>
  <c r="AD151"/>
  <c r="W151"/>
  <c r="V151"/>
  <c r="U151"/>
  <c r="T151"/>
  <c r="AU150"/>
  <c r="AT150"/>
  <c r="AS150"/>
  <c r="AR150"/>
  <c r="AP150"/>
  <c r="AL150"/>
  <c r="AH150"/>
  <c r="AD150"/>
  <c r="Z150"/>
  <c r="W150"/>
  <c r="V150"/>
  <c r="U150"/>
  <c r="T150"/>
  <c r="P150"/>
  <c r="O150"/>
  <c r="N150"/>
  <c r="M150"/>
  <c r="AT149"/>
  <c r="AS149"/>
  <c r="AR149"/>
  <c r="AP149"/>
  <c r="AL149"/>
  <c r="AH149"/>
  <c r="AD149"/>
  <c r="Z149"/>
  <c r="V149"/>
  <c r="U149"/>
  <c r="T149"/>
  <c r="S149"/>
  <c r="P149"/>
  <c r="O149"/>
  <c r="N149"/>
  <c r="M149"/>
  <c r="K149"/>
  <c r="AU148"/>
  <c r="W148"/>
  <c r="AU147"/>
  <c r="W147"/>
  <c r="AU146"/>
  <c r="W146"/>
  <c r="AU145"/>
  <c r="W145"/>
  <c r="AU144"/>
  <c r="W144"/>
  <c r="AU143"/>
  <c r="W143"/>
  <c r="AU142"/>
  <c r="W142"/>
  <c r="AU141"/>
  <c r="W141"/>
  <c r="AU140"/>
  <c r="W140"/>
  <c r="AU139"/>
  <c r="W139"/>
  <c r="AU138"/>
  <c r="AT138"/>
  <c r="AS138"/>
  <c r="AR138"/>
  <c r="AP138"/>
  <c r="AL138"/>
  <c r="AH138"/>
  <c r="AD138"/>
  <c r="Z138"/>
  <c r="W138"/>
  <c r="V138"/>
  <c r="U138"/>
  <c r="T138"/>
  <c r="P138"/>
  <c r="O138"/>
  <c r="N138"/>
  <c r="M138"/>
  <c r="AT137"/>
  <c r="AS137"/>
  <c r="AR137"/>
  <c r="AP137"/>
  <c r="AL137"/>
  <c r="AH137"/>
  <c r="AD137"/>
  <c r="Z137"/>
  <c r="V137"/>
  <c r="S137"/>
  <c r="P137"/>
  <c r="O137"/>
  <c r="N137"/>
  <c r="M137"/>
  <c r="K137"/>
  <c r="AU136"/>
  <c r="W136"/>
  <c r="AU135"/>
  <c r="W135"/>
  <c r="AU134"/>
  <c r="W134"/>
  <c r="AU133"/>
  <c r="W133"/>
  <c r="AU132"/>
  <c r="AT132"/>
  <c r="AS132"/>
  <c r="AR132"/>
  <c r="AP132"/>
  <c r="AL132"/>
  <c r="AH132"/>
  <c r="AD132"/>
  <c r="Z132"/>
  <c r="W132"/>
  <c r="V132"/>
  <c r="U132"/>
  <c r="T132"/>
  <c r="P132"/>
  <c r="O132"/>
  <c r="N132"/>
  <c r="M132"/>
  <c r="AT131"/>
  <c r="AS131"/>
  <c r="AR131"/>
  <c r="AP131"/>
  <c r="AL131"/>
  <c r="AH131"/>
  <c r="AD131"/>
  <c r="Z131"/>
  <c r="V131"/>
  <c r="S131"/>
  <c r="P131"/>
  <c r="O131"/>
  <c r="N131"/>
  <c r="M131"/>
  <c r="K131"/>
  <c r="AU130"/>
  <c r="AT130"/>
  <c r="AS130"/>
  <c r="AR130"/>
  <c r="W130"/>
  <c r="S130"/>
  <c r="AU129"/>
  <c r="AT129"/>
  <c r="AS129"/>
  <c r="AR129"/>
  <c r="W129"/>
  <c r="S129"/>
  <c r="AU128"/>
  <c r="AT128"/>
  <c r="AS128"/>
  <c r="AR128"/>
  <c r="W128"/>
  <c r="S128"/>
  <c r="AU127"/>
  <c r="AS127"/>
  <c r="AP127"/>
  <c r="AH127"/>
  <c r="AR127" s="1"/>
  <c r="AD127"/>
  <c r="Z127"/>
  <c r="W127"/>
  <c r="AU126"/>
  <c r="AS126"/>
  <c r="AL126"/>
  <c r="AD126"/>
  <c r="Z126"/>
  <c r="W126"/>
  <c r="AU125"/>
  <c r="AT125"/>
  <c r="AS125"/>
  <c r="AR125"/>
  <c r="Z125"/>
  <c r="W125"/>
  <c r="S125"/>
  <c r="AU124"/>
  <c r="AT124"/>
  <c r="AS124"/>
  <c r="AR124"/>
  <c r="AP124"/>
  <c r="AD124"/>
  <c r="W124"/>
  <c r="S124"/>
  <c r="AU123"/>
  <c r="AT123"/>
  <c r="AS123"/>
  <c r="AR123"/>
  <c r="W123"/>
  <c r="S123"/>
  <c r="AU122"/>
  <c r="AT122"/>
  <c r="AS122"/>
  <c r="AR122"/>
  <c r="W122"/>
  <c r="S122"/>
  <c r="AU121"/>
  <c r="AT121"/>
  <c r="AS121"/>
  <c r="AR121"/>
  <c r="W121"/>
  <c r="S121"/>
  <c r="AU120"/>
  <c r="AT120"/>
  <c r="AS120"/>
  <c r="AR120"/>
  <c r="W120"/>
  <c r="S120"/>
  <c r="AU119"/>
  <c r="AT119"/>
  <c r="AS119"/>
  <c r="AR119"/>
  <c r="AP119"/>
  <c r="AL119"/>
  <c r="AD119"/>
  <c r="Z119"/>
  <c r="W119"/>
  <c r="S119"/>
  <c r="AU118"/>
  <c r="AS118"/>
  <c r="AP118"/>
  <c r="AL118"/>
  <c r="AH118"/>
  <c r="AD118"/>
  <c r="Z118"/>
  <c r="W118"/>
  <c r="AU117"/>
  <c r="AT117"/>
  <c r="AS117"/>
  <c r="AR117"/>
  <c r="W117"/>
  <c r="S117"/>
  <c r="AU116"/>
  <c r="AT116"/>
  <c r="AS116"/>
  <c r="AR116"/>
  <c r="AP116"/>
  <c r="AL116"/>
  <c r="AH116"/>
  <c r="AD116"/>
  <c r="Z116"/>
  <c r="W116"/>
  <c r="S116"/>
  <c r="AU115"/>
  <c r="AT115"/>
  <c r="AS115"/>
  <c r="AR115"/>
  <c r="W115"/>
  <c r="S115"/>
  <c r="AU114"/>
  <c r="AT114"/>
  <c r="AS114"/>
  <c r="AR114"/>
  <c r="W114"/>
  <c r="S114"/>
  <c r="AU113"/>
  <c r="AS113"/>
  <c r="AP113"/>
  <c r="AR113" s="1"/>
  <c r="AL113"/>
  <c r="AH113"/>
  <c r="AD113"/>
  <c r="Z113"/>
  <c r="W113"/>
  <c r="AU112"/>
  <c r="AT112"/>
  <c r="AS112"/>
  <c r="AR112"/>
  <c r="AP112"/>
  <c r="AL112"/>
  <c r="AH112"/>
  <c r="AD112"/>
  <c r="Z112"/>
  <c r="W112"/>
  <c r="V112"/>
  <c r="U112"/>
  <c r="T112"/>
  <c r="S112"/>
  <c r="AU111"/>
  <c r="AT111"/>
  <c r="AS111"/>
  <c r="AR111"/>
  <c r="W111"/>
  <c r="S111"/>
  <c r="AU110"/>
  <c r="AS110"/>
  <c r="AP110"/>
  <c r="AL110"/>
  <c r="AH110"/>
  <c r="AD110"/>
  <c r="AR110" s="1"/>
  <c r="Z110"/>
  <c r="W110"/>
  <c r="AU109"/>
  <c r="AT109"/>
  <c r="AS109"/>
  <c r="AR109"/>
  <c r="AP109"/>
  <c r="AL109"/>
  <c r="AH109"/>
  <c r="AD109"/>
  <c r="Z109"/>
  <c r="W109"/>
  <c r="V109"/>
  <c r="U109"/>
  <c r="T109"/>
  <c r="S109"/>
  <c r="O109"/>
  <c r="AS108"/>
  <c r="AP108"/>
  <c r="AL108"/>
  <c r="AH108"/>
  <c r="Z108"/>
  <c r="V108"/>
  <c r="O108"/>
  <c r="K108"/>
  <c r="AU107"/>
  <c r="AT107"/>
  <c r="AS107"/>
  <c r="AR107"/>
  <c r="AP107"/>
  <c r="AL107"/>
  <c r="AH107"/>
  <c r="AD107"/>
  <c r="Z107"/>
  <c r="W107"/>
  <c r="V107"/>
  <c r="U107"/>
  <c r="T107"/>
  <c r="S107"/>
  <c r="R107"/>
  <c r="P107"/>
  <c r="O107"/>
  <c r="N107"/>
  <c r="M107"/>
  <c r="AU106"/>
  <c r="AS106"/>
  <c r="AP106"/>
  <c r="AP105" s="1"/>
  <c r="AL106"/>
  <c r="AH106"/>
  <c r="AD106"/>
  <c r="Z106"/>
  <c r="W106"/>
  <c r="U106"/>
  <c r="S106"/>
  <c r="R106"/>
  <c r="O106"/>
  <c r="AS105"/>
  <c r="AL105"/>
  <c r="AH105"/>
  <c r="AD105"/>
  <c r="Z105"/>
  <c r="S105"/>
  <c r="O105"/>
  <c r="K105"/>
  <c r="AU104"/>
  <c r="AS104"/>
  <c r="AP104"/>
  <c r="AL104"/>
  <c r="AH104"/>
  <c r="AD104"/>
  <c r="Z104"/>
  <c r="W104"/>
  <c r="AU103"/>
  <c r="AT103"/>
  <c r="AS103"/>
  <c r="AR103"/>
  <c r="AP103"/>
  <c r="AL103"/>
  <c r="AH103"/>
  <c r="AD103"/>
  <c r="Z103"/>
  <c r="W103"/>
  <c r="AU102"/>
  <c r="AT102"/>
  <c r="AS102"/>
  <c r="AR102"/>
  <c r="AP102"/>
  <c r="AL102"/>
  <c r="AH102"/>
  <c r="AD102"/>
  <c r="Z102"/>
  <c r="W102"/>
  <c r="AU101"/>
  <c r="AT101"/>
  <c r="AS101"/>
  <c r="AR101"/>
  <c r="AP101"/>
  <c r="AL101"/>
  <c r="AH101"/>
  <c r="AD101"/>
  <c r="Z101"/>
  <c r="W101"/>
  <c r="AU100"/>
  <c r="AS100"/>
  <c r="AP100"/>
  <c r="AP99" s="1"/>
  <c r="AL100"/>
  <c r="AL99" s="1"/>
  <c r="AH100"/>
  <c r="AD100"/>
  <c r="Z100"/>
  <c r="W100"/>
  <c r="U100"/>
  <c r="O100"/>
  <c r="AS99"/>
  <c r="Z99"/>
  <c r="S99"/>
  <c r="O99"/>
  <c r="K99"/>
  <c r="AU98"/>
  <c r="AT98"/>
  <c r="AS98"/>
  <c r="AR98"/>
  <c r="AD98"/>
  <c r="W98"/>
  <c r="AU97"/>
  <c r="AS97"/>
  <c r="AD97"/>
  <c r="AR97" s="1"/>
  <c r="W97"/>
  <c r="AU96"/>
  <c r="AT96"/>
  <c r="AS96"/>
  <c r="AR96"/>
  <c r="AD96"/>
  <c r="W96"/>
  <c r="AU95"/>
  <c r="AT95"/>
  <c r="AS95"/>
  <c r="AR95"/>
  <c r="AP95"/>
  <c r="AL95"/>
  <c r="AH95"/>
  <c r="AD95"/>
  <c r="Z95"/>
  <c r="W95"/>
  <c r="O95"/>
  <c r="AS94"/>
  <c r="AP94"/>
  <c r="AL94"/>
  <c r="AH94"/>
  <c r="Z94"/>
  <c r="V94"/>
  <c r="S94"/>
  <c r="O94"/>
  <c r="N94"/>
  <c r="M94"/>
  <c r="K94"/>
  <c r="AU93"/>
  <c r="AT93"/>
  <c r="AS93"/>
  <c r="AR93"/>
  <c r="AD93"/>
  <c r="W93"/>
  <c r="AU92"/>
  <c r="AT92"/>
  <c r="AS92"/>
  <c r="AR92"/>
  <c r="AD92"/>
  <c r="W92"/>
  <c r="AU91"/>
  <c r="AT91"/>
  <c r="AS91"/>
  <c r="AR91"/>
  <c r="AD91"/>
  <c r="W91"/>
  <c r="AU90"/>
  <c r="AS90"/>
  <c r="AD90"/>
  <c r="AD87" s="1"/>
  <c r="W90"/>
  <c r="AU89"/>
  <c r="AT89"/>
  <c r="AS89"/>
  <c r="AR89"/>
  <c r="AD89"/>
  <c r="W89"/>
  <c r="AU88"/>
  <c r="AT88"/>
  <c r="AS88"/>
  <c r="AR88"/>
  <c r="AP88"/>
  <c r="AL88"/>
  <c r="AH88"/>
  <c r="AD88"/>
  <c r="Z88"/>
  <c r="W88"/>
  <c r="V88"/>
  <c r="U88"/>
  <c r="T88"/>
  <c r="O88"/>
  <c r="AS87"/>
  <c r="AP87"/>
  <c r="AL87"/>
  <c r="AH87"/>
  <c r="Z87"/>
  <c r="V87"/>
  <c r="S87"/>
  <c r="O87"/>
  <c r="N87"/>
  <c r="M87"/>
  <c r="K87"/>
  <c r="AU86"/>
  <c r="W86"/>
  <c r="AU85"/>
  <c r="W85"/>
  <c r="AU84"/>
  <c r="W84"/>
  <c r="AU83"/>
  <c r="W83"/>
  <c r="AU82"/>
  <c r="W82"/>
  <c r="AU81"/>
  <c r="AT81"/>
  <c r="AS81"/>
  <c r="AR81"/>
  <c r="AP81"/>
  <c r="AL81"/>
  <c r="AH81"/>
  <c r="AD81"/>
  <c r="Z81"/>
  <c r="W81"/>
  <c r="V81"/>
  <c r="U81"/>
  <c r="T81"/>
  <c r="P81"/>
  <c r="O81"/>
  <c r="N81"/>
  <c r="M81"/>
  <c r="AR80"/>
  <c r="AP80"/>
  <c r="AL80"/>
  <c r="AH80"/>
  <c r="AD80"/>
  <c r="Z80"/>
  <c r="V80"/>
  <c r="S80"/>
  <c r="P80"/>
  <c r="O80"/>
  <c r="N80"/>
  <c r="M80"/>
  <c r="K80"/>
  <c r="AU79"/>
  <c r="AT79"/>
  <c r="AS79"/>
  <c r="AR79"/>
  <c r="AD79"/>
  <c r="W79"/>
  <c r="V79"/>
  <c r="U79"/>
  <c r="T79"/>
  <c r="AU78"/>
  <c r="AT78"/>
  <c r="AS78"/>
  <c r="AR78"/>
  <c r="AD78"/>
  <c r="W78"/>
  <c r="V78"/>
  <c r="U78"/>
  <c r="T78"/>
  <c r="AU77"/>
  <c r="AT77"/>
  <c r="AS77"/>
  <c r="AR77"/>
  <c r="AD77"/>
  <c r="W77"/>
  <c r="V77"/>
  <c r="U77"/>
  <c r="T77"/>
  <c r="AU76"/>
  <c r="AT76"/>
  <c r="AS76"/>
  <c r="AR76"/>
  <c r="AD76"/>
  <c r="W76"/>
  <c r="V76"/>
  <c r="U76"/>
  <c r="T76"/>
  <c r="AU75"/>
  <c r="AT75"/>
  <c r="AS75"/>
  <c r="AR75"/>
  <c r="AD75"/>
  <c r="W75"/>
  <c r="V75"/>
  <c r="U75"/>
  <c r="T75"/>
  <c r="AU74"/>
  <c r="AT74"/>
  <c r="AS74"/>
  <c r="AR74"/>
  <c r="AD74"/>
  <c r="W74"/>
  <c r="V74"/>
  <c r="U74"/>
  <c r="T74"/>
  <c r="AU73"/>
  <c r="AT73"/>
  <c r="AS73"/>
  <c r="AR73"/>
  <c r="AD73"/>
  <c r="W73"/>
  <c r="V73"/>
  <c r="U73"/>
  <c r="T73"/>
  <c r="AU72"/>
  <c r="AT72"/>
  <c r="AS72"/>
  <c r="AR72"/>
  <c r="AD72"/>
  <c r="W72"/>
  <c r="V72"/>
  <c r="U72"/>
  <c r="T72"/>
  <c r="AU71"/>
  <c r="AS71"/>
  <c r="AD71"/>
  <c r="AR71" s="1"/>
  <c r="W71"/>
  <c r="U71"/>
  <c r="AU70"/>
  <c r="AT70"/>
  <c r="AS70"/>
  <c r="AR70"/>
  <c r="AD70"/>
  <c r="W70"/>
  <c r="V70"/>
  <c r="U70"/>
  <c r="T70"/>
  <c r="AU69"/>
  <c r="AT69"/>
  <c r="AS69"/>
  <c r="AR69"/>
  <c r="AD69"/>
  <c r="W69"/>
  <c r="V69"/>
  <c r="U69"/>
  <c r="T69"/>
  <c r="AU68"/>
  <c r="AT68"/>
  <c r="AS68"/>
  <c r="AR68"/>
  <c r="AP68"/>
  <c r="AL68"/>
  <c r="AH68"/>
  <c r="AD68"/>
  <c r="Z68"/>
  <c r="W68"/>
  <c r="V68"/>
  <c r="U68"/>
  <c r="T68"/>
  <c r="O68"/>
  <c r="AS67"/>
  <c r="AP67"/>
  <c r="AL67"/>
  <c r="AH67"/>
  <c r="AD67"/>
  <c r="Z67"/>
  <c r="S67"/>
  <c r="O67"/>
  <c r="N67"/>
  <c r="M67"/>
  <c r="K67"/>
  <c r="AU66"/>
  <c r="AT66"/>
  <c r="AS66"/>
  <c r="AR66"/>
  <c r="AH66"/>
  <c r="AD66"/>
  <c r="W66"/>
  <c r="AU65"/>
  <c r="AT65"/>
  <c r="AS65"/>
  <c r="AR65"/>
  <c r="AP65"/>
  <c r="AL65"/>
  <c r="AH65"/>
  <c r="AD65"/>
  <c r="W65"/>
  <c r="AU64"/>
  <c r="AS64"/>
  <c r="AP64"/>
  <c r="AL64"/>
  <c r="AH64"/>
  <c r="AD64"/>
  <c r="AR64" s="1"/>
  <c r="AT64" s="1"/>
  <c r="W64"/>
  <c r="AU63"/>
  <c r="AS63"/>
  <c r="AP63"/>
  <c r="AL63"/>
  <c r="AH63"/>
  <c r="AD63"/>
  <c r="AR63" s="1"/>
  <c r="W63"/>
  <c r="AU62"/>
  <c r="AT62"/>
  <c r="AS62"/>
  <c r="AR62"/>
  <c r="AP62"/>
  <c r="AL62"/>
  <c r="AH62"/>
  <c r="AD62"/>
  <c r="Z62"/>
  <c r="W62"/>
  <c r="O62"/>
  <c r="AS61"/>
  <c r="AP61"/>
  <c r="AL61"/>
  <c r="AH61"/>
  <c r="AD61"/>
  <c r="AD60" s="1"/>
  <c r="Z61"/>
  <c r="S61"/>
  <c r="O61"/>
  <c r="N61"/>
  <c r="M61"/>
  <c r="K61"/>
  <c r="AS60"/>
  <c r="AP60"/>
  <c r="AL60"/>
  <c r="AH60"/>
  <c r="Z60"/>
  <c r="S60"/>
  <c r="O60"/>
  <c r="N60"/>
  <c r="M60"/>
  <c r="K60"/>
  <c r="AU59"/>
  <c r="AS59"/>
  <c r="AP59"/>
  <c r="AL59"/>
  <c r="AH59"/>
  <c r="AD59"/>
  <c r="W59"/>
  <c r="AU58"/>
  <c r="AS58"/>
  <c r="AP58"/>
  <c r="AL58"/>
  <c r="AH58"/>
  <c r="AH56" s="1"/>
  <c r="AD58"/>
  <c r="Z58"/>
  <c r="W58"/>
  <c r="AU57"/>
  <c r="AS57"/>
  <c r="AP57"/>
  <c r="AP56" s="1"/>
  <c r="AL57"/>
  <c r="AH57"/>
  <c r="AD57"/>
  <c r="Z57"/>
  <c r="W57"/>
  <c r="V57"/>
  <c r="U57"/>
  <c r="O57"/>
  <c r="AS56"/>
  <c r="Z56"/>
  <c r="V56"/>
  <c r="S56"/>
  <c r="O56"/>
  <c r="N56"/>
  <c r="M56"/>
  <c r="K56"/>
  <c r="AU55"/>
  <c r="W55"/>
  <c r="AU54"/>
  <c r="AS54"/>
  <c r="O54" s="1"/>
  <c r="O53" s="1"/>
  <c r="O8" s="1"/>
  <c r="AP54"/>
  <c r="AH54"/>
  <c r="AH53" s="1"/>
  <c r="AD54"/>
  <c r="AD53" s="1"/>
  <c r="Z54"/>
  <c r="W54"/>
  <c r="U54"/>
  <c r="AS53"/>
  <c r="AS8" s="1"/>
  <c r="AS7" s="1"/>
  <c r="AP53"/>
  <c r="AL53"/>
  <c r="Z53"/>
  <c r="S53"/>
  <c r="K53"/>
  <c r="AU52"/>
  <c r="AT52"/>
  <c r="AS52"/>
  <c r="AR52"/>
  <c r="AP52"/>
  <c r="AL52"/>
  <c r="AH52"/>
  <c r="AD52"/>
  <c r="Z52"/>
  <c r="W52"/>
  <c r="AU51"/>
  <c r="AS51"/>
  <c r="AP51"/>
  <c r="AL51"/>
  <c r="AH51"/>
  <c r="AD51"/>
  <c r="AR51" s="1"/>
  <c r="AT51" s="1"/>
  <c r="Z51"/>
  <c r="W51"/>
  <c r="AU50"/>
  <c r="AT50"/>
  <c r="AS50"/>
  <c r="AR50"/>
  <c r="AP50"/>
  <c r="AL50"/>
  <c r="AH50"/>
  <c r="AD50"/>
  <c r="Z50"/>
  <c r="W50"/>
  <c r="AU49"/>
  <c r="AS49"/>
  <c r="AP49"/>
  <c r="AL49"/>
  <c r="AH49"/>
  <c r="AD49"/>
  <c r="AD48" s="1"/>
  <c r="Z49"/>
  <c r="W49"/>
  <c r="AU48"/>
  <c r="AS48"/>
  <c r="AP48"/>
  <c r="AL48"/>
  <c r="AH48"/>
  <c r="AC48"/>
  <c r="AB48"/>
  <c r="AB45" s="1"/>
  <c r="Z48"/>
  <c r="W48"/>
  <c r="K48"/>
  <c r="AU47"/>
  <c r="AT47"/>
  <c r="AS47"/>
  <c r="AR47"/>
  <c r="AP47"/>
  <c r="AL47"/>
  <c r="AH47"/>
  <c r="AD47"/>
  <c r="Z47"/>
  <c r="W47"/>
  <c r="AU46"/>
  <c r="AS46"/>
  <c r="AP46"/>
  <c r="AL46"/>
  <c r="AH46"/>
  <c r="AD46"/>
  <c r="AR46" s="1"/>
  <c r="Z46"/>
  <c r="W46"/>
  <c r="U46"/>
  <c r="O46"/>
  <c r="AS45"/>
  <c r="AQ45"/>
  <c r="AP45"/>
  <c r="AO45"/>
  <c r="AN45"/>
  <c r="AM45"/>
  <c r="AL45"/>
  <c r="AK45"/>
  <c r="AJ45"/>
  <c r="AI45"/>
  <c r="AH45"/>
  <c r="AG45"/>
  <c r="AF45"/>
  <c r="AE45"/>
  <c r="AC45"/>
  <c r="AA45"/>
  <c r="Z45"/>
  <c r="Y45"/>
  <c r="X45"/>
  <c r="S45"/>
  <c r="O45"/>
  <c r="K45"/>
  <c r="AU44"/>
  <c r="AS44"/>
  <c r="AP44"/>
  <c r="AL44"/>
  <c r="AH44"/>
  <c r="AD44"/>
  <c r="Z44"/>
  <c r="W44"/>
  <c r="AU43"/>
  <c r="AT43"/>
  <c r="AS43"/>
  <c r="AR43"/>
  <c r="W43"/>
  <c r="AU42"/>
  <c r="AT42"/>
  <c r="AS42"/>
  <c r="AR42"/>
  <c r="W42"/>
  <c r="AU41"/>
  <c r="AT41"/>
  <c r="AS41"/>
  <c r="AR41"/>
  <c r="W41"/>
  <c r="AU40"/>
  <c r="AT40"/>
  <c r="AS40"/>
  <c r="AR40"/>
  <c r="W40"/>
  <c r="AU39"/>
  <c r="AT39"/>
  <c r="AS39"/>
  <c r="AR39"/>
  <c r="AD39"/>
  <c r="W39"/>
  <c r="AU38"/>
  <c r="AT38"/>
  <c r="AS38"/>
  <c r="AR38"/>
  <c r="W38"/>
  <c r="AU37"/>
  <c r="AT37"/>
  <c r="AS37"/>
  <c r="AR37"/>
  <c r="W37"/>
  <c r="AU36"/>
  <c r="AT36"/>
  <c r="AS36"/>
  <c r="AR36"/>
  <c r="AP36"/>
  <c r="AL36"/>
  <c r="AH36"/>
  <c r="AD36"/>
  <c r="Z36"/>
  <c r="W36"/>
  <c r="AU35"/>
  <c r="AT35"/>
  <c r="AS35"/>
  <c r="AR35"/>
  <c r="AP35"/>
  <c r="AL35"/>
  <c r="AH35"/>
  <c r="AD35"/>
  <c r="Z35"/>
  <c r="W35"/>
  <c r="V35"/>
  <c r="U35"/>
  <c r="T35"/>
  <c r="O35"/>
  <c r="AS34"/>
  <c r="AP34"/>
  <c r="AL34"/>
  <c r="AH34"/>
  <c r="AD34"/>
  <c r="Z34"/>
  <c r="Z8" s="1"/>
  <c r="Z7" s="1"/>
  <c r="V34"/>
  <c r="U34"/>
  <c r="T34"/>
  <c r="S34"/>
  <c r="O34"/>
  <c r="K34"/>
  <c r="AU33"/>
  <c r="AP33"/>
  <c r="AL33"/>
  <c r="AH33"/>
  <c r="AD33"/>
  <c r="Z33"/>
  <c r="W33"/>
  <c r="AU32"/>
  <c r="AP32"/>
  <c r="AL32"/>
  <c r="AH32"/>
  <c r="AD32"/>
  <c r="Z32"/>
  <c r="W32"/>
  <c r="AU31"/>
  <c r="AP31"/>
  <c r="AL31"/>
  <c r="AH31"/>
  <c r="AD31"/>
  <c r="Z31"/>
  <c r="W31"/>
  <c r="AU30"/>
  <c r="AS30"/>
  <c r="AP30"/>
  <c r="AL30"/>
  <c r="AH30"/>
  <c r="AD30"/>
  <c r="Z30"/>
  <c r="W30"/>
  <c r="AU29"/>
  <c r="AS29"/>
  <c r="AP29"/>
  <c r="AL29"/>
  <c r="AH29"/>
  <c r="AR29" s="1"/>
  <c r="AT29" s="1"/>
  <c r="AD29"/>
  <c r="Z29"/>
  <c r="W29"/>
  <c r="AU28"/>
  <c r="AS28"/>
  <c r="AP28"/>
  <c r="AL28"/>
  <c r="AH28"/>
  <c r="AD28"/>
  <c r="AD27" s="1"/>
  <c r="Z28"/>
  <c r="W28"/>
  <c r="U28"/>
  <c r="O28"/>
  <c r="AS27"/>
  <c r="Z27"/>
  <c r="S27"/>
  <c r="O27"/>
  <c r="N27"/>
  <c r="M27"/>
  <c r="K27"/>
  <c r="AU26"/>
  <c r="AT26"/>
  <c r="AS26"/>
  <c r="AR26"/>
  <c r="AP26"/>
  <c r="AL26"/>
  <c r="AH26"/>
  <c r="AD26"/>
  <c r="Z26"/>
  <c r="W26"/>
  <c r="AU25"/>
  <c r="AT25"/>
  <c r="AS25"/>
  <c r="AR25"/>
  <c r="AP25"/>
  <c r="AL25"/>
  <c r="AH25"/>
  <c r="AD25"/>
  <c r="Z25"/>
  <c r="W25"/>
  <c r="AU24"/>
  <c r="AS24"/>
  <c r="AP24"/>
  <c r="AL24"/>
  <c r="AH24"/>
  <c r="AD24"/>
  <c r="Z24"/>
  <c r="W24"/>
  <c r="U24"/>
  <c r="AU23"/>
  <c r="AT23"/>
  <c r="AS23"/>
  <c r="AR23"/>
  <c r="AP23"/>
  <c r="AL23"/>
  <c r="AH23"/>
  <c r="AD23"/>
  <c r="Z23"/>
  <c r="W23"/>
  <c r="AU22"/>
  <c r="AT22"/>
  <c r="AS22"/>
  <c r="AR22"/>
  <c r="AP22"/>
  <c r="AL22"/>
  <c r="AH22"/>
  <c r="AD22"/>
  <c r="Z22"/>
  <c r="W22"/>
  <c r="AU21"/>
  <c r="AS21"/>
  <c r="AP21"/>
  <c r="AL21"/>
  <c r="AH21"/>
  <c r="AD21"/>
  <c r="Z21"/>
  <c r="W21"/>
  <c r="AU20"/>
  <c r="AT20"/>
  <c r="AS20"/>
  <c r="AR20"/>
  <c r="AP20"/>
  <c r="AL20"/>
  <c r="Z20"/>
  <c r="W20"/>
  <c r="AU19"/>
  <c r="AT19"/>
  <c r="AS19"/>
  <c r="AR19"/>
  <c r="AP19"/>
  <c r="AL19"/>
  <c r="AD19"/>
  <c r="Z19"/>
  <c r="W19"/>
  <c r="AU18"/>
  <c r="AS18"/>
  <c r="AP18"/>
  <c r="AL18"/>
  <c r="AH18"/>
  <c r="AD18"/>
  <c r="AR18" s="1"/>
  <c r="Z18"/>
  <c r="W18"/>
  <c r="U18"/>
  <c r="AU17"/>
  <c r="AS17"/>
  <c r="AP17"/>
  <c r="AL17"/>
  <c r="AH17"/>
  <c r="Z17"/>
  <c r="W17"/>
  <c r="K17"/>
  <c r="AU16"/>
  <c r="AT16"/>
  <c r="AS16"/>
  <c r="AR16"/>
  <c r="AP16"/>
  <c r="AL16"/>
  <c r="AH16"/>
  <c r="AD16"/>
  <c r="Z16"/>
  <c r="W16"/>
  <c r="AT15"/>
  <c r="AS15"/>
  <c r="AR15"/>
  <c r="AP15"/>
  <c r="AL15"/>
  <c r="AH15"/>
  <c r="AD15"/>
  <c r="Z15"/>
  <c r="W15"/>
  <c r="AS14"/>
  <c r="AP14"/>
  <c r="AL14"/>
  <c r="AH14"/>
  <c r="AD14"/>
  <c r="AR14" s="1"/>
  <c r="AT14" s="1"/>
  <c r="Z14"/>
  <c r="W14"/>
  <c r="AS13"/>
  <c r="AP13"/>
  <c r="AL13"/>
  <c r="AH13"/>
  <c r="AD13"/>
  <c r="AR13" s="1"/>
  <c r="Z13"/>
  <c r="W13"/>
  <c r="AU12"/>
  <c r="AS12"/>
  <c r="AP12"/>
  <c r="AL12"/>
  <c r="AH12"/>
  <c r="Z12"/>
  <c r="W12"/>
  <c r="K12"/>
  <c r="AU11"/>
  <c r="AS11"/>
  <c r="AP11"/>
  <c r="AL11"/>
  <c r="AL9" s="1"/>
  <c r="AH11"/>
  <c r="AD11"/>
  <c r="Z11"/>
  <c r="W11"/>
  <c r="U11"/>
  <c r="AU10"/>
  <c r="AT10"/>
  <c r="AS10"/>
  <c r="AR10"/>
  <c r="AD10"/>
  <c r="Z10"/>
  <c r="W10"/>
  <c r="V10"/>
  <c r="U10"/>
  <c r="T10"/>
  <c r="O10"/>
  <c r="AS9"/>
  <c r="AP9"/>
  <c r="AH9"/>
  <c r="Z9"/>
  <c r="U9"/>
  <c r="S9"/>
  <c r="O9"/>
  <c r="K9"/>
  <c r="U8"/>
  <c r="K8"/>
  <c r="K7"/>
  <c r="J4"/>
  <c r="I4"/>
  <c r="H4"/>
  <c r="B4"/>
  <c r="AA3"/>
  <c r="O3"/>
  <c r="J3"/>
  <c r="I3"/>
  <c r="H3"/>
  <c r="B3"/>
  <c r="B2"/>
  <c r="A2"/>
  <c r="AV29" i="5"/>
  <c r="AU29"/>
  <c r="AT29"/>
  <c r="AS29"/>
  <c r="AQ29"/>
  <c r="AM29"/>
  <c r="AI29"/>
  <c r="AE29"/>
  <c r="AA29"/>
  <c r="X29"/>
  <c r="W29"/>
  <c r="V29"/>
  <c r="U29"/>
  <c r="P29"/>
  <c r="N29"/>
  <c r="AV28"/>
  <c r="AT28"/>
  <c r="AQ28"/>
  <c r="AM28"/>
  <c r="AI28"/>
  <c r="AE28"/>
  <c r="AA28"/>
  <c r="AS28" s="1"/>
  <c r="AU28" s="1"/>
  <c r="X28"/>
  <c r="V28"/>
  <c r="S28"/>
  <c r="R28"/>
  <c r="O28"/>
  <c r="AV27"/>
  <c r="AU27"/>
  <c r="AT27"/>
  <c r="AS27"/>
  <c r="AQ27"/>
  <c r="AM27"/>
  <c r="AI27"/>
  <c r="AE27"/>
  <c r="AA27"/>
  <c r="X27"/>
  <c r="W27"/>
  <c r="V27"/>
  <c r="U27"/>
  <c r="S27"/>
  <c r="R27"/>
  <c r="P27"/>
  <c r="N27"/>
  <c r="AV26"/>
  <c r="AU26"/>
  <c r="AT26"/>
  <c r="AS26"/>
  <c r="AQ26"/>
  <c r="AM26"/>
  <c r="AI26"/>
  <c r="AE26"/>
  <c r="AA26"/>
  <c r="X26"/>
  <c r="W26"/>
  <c r="V26"/>
  <c r="U26"/>
  <c r="S26"/>
  <c r="R26"/>
  <c r="P26"/>
  <c r="N26"/>
  <c r="AS25"/>
  <c r="AQ25"/>
  <c r="AM25"/>
  <c r="AI25"/>
  <c r="AE25"/>
  <c r="AA25"/>
  <c r="W25"/>
  <c r="S25"/>
  <c r="P25"/>
  <c r="AV24"/>
  <c r="AU24"/>
  <c r="AT24"/>
  <c r="AS24"/>
  <c r="AQ24"/>
  <c r="AM24"/>
  <c r="AI24"/>
  <c r="AE24"/>
  <c r="AA24"/>
  <c r="X24"/>
  <c r="W24"/>
  <c r="V24"/>
  <c r="U24"/>
  <c r="S24"/>
  <c r="R24"/>
  <c r="Q24"/>
  <c r="P24"/>
  <c r="O24"/>
  <c r="N24"/>
  <c r="M24"/>
  <c r="AV23"/>
  <c r="AU23"/>
  <c r="AT23"/>
  <c r="AS23"/>
  <c r="AQ23"/>
  <c r="AM23"/>
  <c r="AI23"/>
  <c r="AE23"/>
  <c r="AA23"/>
  <c r="X23"/>
  <c r="W23"/>
  <c r="V23"/>
  <c r="U23"/>
  <c r="S23"/>
  <c r="S22" s="1"/>
  <c r="S7" s="1"/>
  <c r="R23"/>
  <c r="P23"/>
  <c r="N23"/>
  <c r="AS22"/>
  <c r="AQ22"/>
  <c r="AM22"/>
  <c r="AI22"/>
  <c r="AE22"/>
  <c r="AA22"/>
  <c r="W22"/>
  <c r="P22"/>
  <c r="AV21"/>
  <c r="AU21"/>
  <c r="AT21"/>
  <c r="AS21"/>
  <c r="AQ21"/>
  <c r="AM21"/>
  <c r="AI21"/>
  <c r="AE21"/>
  <c r="AA21"/>
  <c r="X21"/>
  <c r="W21"/>
  <c r="V21"/>
  <c r="U21"/>
  <c r="P21"/>
  <c r="N21"/>
  <c r="AV20"/>
  <c r="AU20"/>
  <c r="AT20"/>
  <c r="AS20"/>
  <c r="AQ20"/>
  <c r="AM20"/>
  <c r="AI20"/>
  <c r="AE20"/>
  <c r="AA20"/>
  <c r="X20"/>
  <c r="W20"/>
  <c r="V20"/>
  <c r="U20"/>
  <c r="P20"/>
  <c r="O20"/>
  <c r="N20"/>
  <c r="M20"/>
  <c r="AS19"/>
  <c r="AQ19"/>
  <c r="AM19"/>
  <c r="AI19"/>
  <c r="AE19"/>
  <c r="AA19"/>
  <c r="W19"/>
  <c r="S19"/>
  <c r="P19"/>
  <c r="AV18"/>
  <c r="AU18"/>
  <c r="AT18"/>
  <c r="AS18"/>
  <c r="AQ18"/>
  <c r="AM18"/>
  <c r="AI18"/>
  <c r="AE18"/>
  <c r="AA18"/>
  <c r="X18"/>
  <c r="W18"/>
  <c r="V18"/>
  <c r="U18"/>
  <c r="P18"/>
  <c r="N18"/>
  <c r="AV17"/>
  <c r="AU17"/>
  <c r="AT17"/>
  <c r="AS17"/>
  <c r="AQ17"/>
  <c r="AM17"/>
  <c r="AI17"/>
  <c r="AE17"/>
  <c r="AA17"/>
  <c r="X17"/>
  <c r="W17"/>
  <c r="V17"/>
  <c r="U17"/>
  <c r="P17"/>
  <c r="N17"/>
  <c r="AV16"/>
  <c r="AU16"/>
  <c r="AT16"/>
  <c r="AS16"/>
  <c r="AQ16"/>
  <c r="AM16"/>
  <c r="AI16"/>
  <c r="AE16"/>
  <c r="AA16"/>
  <c r="X16"/>
  <c r="W16"/>
  <c r="V16"/>
  <c r="U16"/>
  <c r="P16"/>
  <c r="N16"/>
  <c r="AV15"/>
  <c r="AU15"/>
  <c r="AT15"/>
  <c r="AS15"/>
  <c r="AQ15"/>
  <c r="AM15"/>
  <c r="AI15"/>
  <c r="AE15"/>
  <c r="AA15"/>
  <c r="X15"/>
  <c r="W15"/>
  <c r="V15"/>
  <c r="U15"/>
  <c r="P15"/>
  <c r="N15"/>
  <c r="AS14"/>
  <c r="AQ14"/>
  <c r="AM14"/>
  <c r="AI14"/>
  <c r="AE14"/>
  <c r="AA14"/>
  <c r="W14"/>
  <c r="S14"/>
  <c r="P14"/>
  <c r="AV13"/>
  <c r="AU13"/>
  <c r="AT13"/>
  <c r="AS13"/>
  <c r="AQ13"/>
  <c r="AM13"/>
  <c r="AI13"/>
  <c r="AE13"/>
  <c r="AA13"/>
  <c r="X13"/>
  <c r="W13"/>
  <c r="V13"/>
  <c r="U13"/>
  <c r="P13"/>
  <c r="N13"/>
  <c r="AS12"/>
  <c r="AQ12"/>
  <c r="AM12"/>
  <c r="AI12"/>
  <c r="AE12"/>
  <c r="AA12"/>
  <c r="W12"/>
  <c r="S12"/>
  <c r="P12"/>
  <c r="AS11"/>
  <c r="AQ11"/>
  <c r="AM11"/>
  <c r="AI11"/>
  <c r="AE11"/>
  <c r="AA11"/>
  <c r="W11"/>
  <c r="S11"/>
  <c r="P11"/>
  <c r="AV10"/>
  <c r="AU10"/>
  <c r="AT10"/>
  <c r="AS10"/>
  <c r="AQ10"/>
  <c r="AM10"/>
  <c r="AI10"/>
  <c r="AE10"/>
  <c r="AA10"/>
  <c r="X10"/>
  <c r="W10"/>
  <c r="V10"/>
  <c r="U10"/>
  <c r="S10"/>
  <c r="R10"/>
  <c r="P10"/>
  <c r="N10"/>
  <c r="AV9"/>
  <c r="AU9"/>
  <c r="AT9"/>
  <c r="AS9"/>
  <c r="AQ9"/>
  <c r="AM9"/>
  <c r="AI9"/>
  <c r="AE9"/>
  <c r="AA9"/>
  <c r="X9"/>
  <c r="W9"/>
  <c r="V9"/>
  <c r="U9"/>
  <c r="S9"/>
  <c r="R9"/>
  <c r="P9"/>
  <c r="N9"/>
  <c r="AV8"/>
  <c r="AT8"/>
  <c r="AQ8"/>
  <c r="AM8"/>
  <c r="AI8"/>
  <c r="AE8"/>
  <c r="AA8"/>
  <c r="Z55" i="38" s="1"/>
  <c r="X8" i="5"/>
  <c r="V8"/>
  <c r="S8"/>
  <c r="R8"/>
  <c r="O8"/>
  <c r="AQ7"/>
  <c r="AM7"/>
  <c r="AI7"/>
  <c r="AE7"/>
  <c r="AU4"/>
  <c r="AM4"/>
  <c r="S4"/>
  <c r="I4"/>
  <c r="H4"/>
  <c r="B4"/>
  <c r="AU3"/>
  <c r="AR3"/>
  <c r="AM3"/>
  <c r="S3"/>
  <c r="I3"/>
  <c r="H3"/>
  <c r="G3"/>
  <c r="B3"/>
  <c r="B2"/>
  <c r="A2"/>
  <c r="AU280" i="15"/>
  <c r="AS280"/>
  <c r="AP280"/>
  <c r="AL280"/>
  <c r="AH280"/>
  <c r="AD280"/>
  <c r="Z280"/>
  <c r="W280"/>
  <c r="U280"/>
  <c r="O280" s="1"/>
  <c r="N28" i="41" s="1"/>
  <c r="S280" i="15"/>
  <c r="R280"/>
  <c r="AU279"/>
  <c r="AS279"/>
  <c r="AP279"/>
  <c r="AL279"/>
  <c r="AH279"/>
  <c r="AH277" s="1"/>
  <c r="AD279"/>
  <c r="Z279"/>
  <c r="W279"/>
  <c r="U279"/>
  <c r="O279" s="1"/>
  <c r="S279"/>
  <c r="S277" s="1"/>
  <c r="R87" i="82" s="1"/>
  <c r="R279" i="15"/>
  <c r="AU278"/>
  <c r="AS278"/>
  <c r="AD278"/>
  <c r="AR278" s="1"/>
  <c r="W278"/>
  <c r="U278"/>
  <c r="S278"/>
  <c r="P213" i="72" s="1"/>
  <c r="P212" s="1"/>
  <c r="R278" i="15"/>
  <c r="O213" i="72" s="1"/>
  <c r="O278" i="15"/>
  <c r="AL277"/>
  <c r="O277"/>
  <c r="M277"/>
  <c r="U276"/>
  <c r="O276" s="1"/>
  <c r="M276"/>
  <c r="AU275"/>
  <c r="AS275"/>
  <c r="AP275"/>
  <c r="AP274" s="1"/>
  <c r="AL275"/>
  <c r="AL274" s="1"/>
  <c r="AH275"/>
  <c r="AD275"/>
  <c r="AD274" s="1"/>
  <c r="Z275"/>
  <c r="W275"/>
  <c r="U275"/>
  <c r="O275" s="1"/>
  <c r="N11" i="33" s="1"/>
  <c r="S275" i="15"/>
  <c r="S274" s="1"/>
  <c r="R85" i="82" s="1"/>
  <c r="R275" i="15"/>
  <c r="AH274"/>
  <c r="O274"/>
  <c r="M274"/>
  <c r="AU273"/>
  <c r="AS273"/>
  <c r="AP273"/>
  <c r="AL273"/>
  <c r="AH273"/>
  <c r="AD273"/>
  <c r="Z273"/>
  <c r="AR273" s="1"/>
  <c r="W273"/>
  <c r="U273"/>
  <c r="O273" s="1"/>
  <c r="N14" i="53" s="1"/>
  <c r="S273" i="15"/>
  <c r="R273"/>
  <c r="AU272"/>
  <c r="AS272"/>
  <c r="AP272"/>
  <c r="AL272"/>
  <c r="AH272"/>
  <c r="AD272"/>
  <c r="AD271" s="1"/>
  <c r="Z272"/>
  <c r="W272"/>
  <c r="U272"/>
  <c r="O272" s="1"/>
  <c r="N13" i="53" s="1"/>
  <c r="S272" i="15"/>
  <c r="S271" s="1"/>
  <c r="R84" i="82" s="1"/>
  <c r="R272" i="15"/>
  <c r="O271"/>
  <c r="M271"/>
  <c r="AU270"/>
  <c r="AS270"/>
  <c r="AP270"/>
  <c r="AL270"/>
  <c r="AH270"/>
  <c r="AD270"/>
  <c r="Z270"/>
  <c r="W270"/>
  <c r="U270"/>
  <c r="O270" s="1"/>
  <c r="N31" i="24" s="1"/>
  <c r="S270" i="15"/>
  <c r="R270"/>
  <c r="AU269"/>
  <c r="AS269"/>
  <c r="AP269"/>
  <c r="AL269"/>
  <c r="AH269"/>
  <c r="AD269"/>
  <c r="Z269"/>
  <c r="W269"/>
  <c r="U269"/>
  <c r="O269" s="1"/>
  <c r="N30" i="24" s="1"/>
  <c r="S269" i="15"/>
  <c r="R269"/>
  <c r="AU268"/>
  <c r="AS268"/>
  <c r="AP268"/>
  <c r="AL268"/>
  <c r="AH268"/>
  <c r="AD268"/>
  <c r="Z268"/>
  <c r="W268"/>
  <c r="U268"/>
  <c r="O268" s="1"/>
  <c r="S268"/>
  <c r="R268"/>
  <c r="AU267"/>
  <c r="AS267"/>
  <c r="AP267"/>
  <c r="AL267"/>
  <c r="AH267"/>
  <c r="AD267"/>
  <c r="Z267"/>
  <c r="W267"/>
  <c r="U267"/>
  <c r="O267" s="1"/>
  <c r="N28" i="24" s="1"/>
  <c r="S267" i="15"/>
  <c r="R267"/>
  <c r="AU266"/>
  <c r="AS266"/>
  <c r="AP266"/>
  <c r="AL266"/>
  <c r="AH266"/>
  <c r="AD266"/>
  <c r="Z266"/>
  <c r="W266"/>
  <c r="U266"/>
  <c r="O266" s="1"/>
  <c r="S266"/>
  <c r="R266"/>
  <c r="AU265"/>
  <c r="AS265"/>
  <c r="AP265"/>
  <c r="AL265"/>
  <c r="AH265"/>
  <c r="AD265"/>
  <c r="Z265"/>
  <c r="W265"/>
  <c r="U265"/>
  <c r="O265" s="1"/>
  <c r="N26" i="24" s="1"/>
  <c r="S265" i="15"/>
  <c r="R265"/>
  <c r="AU264"/>
  <c r="AS264"/>
  <c r="AP264"/>
  <c r="AL264"/>
  <c r="AH264"/>
  <c r="AD264"/>
  <c r="Z264"/>
  <c r="W264"/>
  <c r="U264"/>
  <c r="O264" s="1"/>
  <c r="N25" i="24" s="1"/>
  <c r="S264" i="15"/>
  <c r="S262" s="1"/>
  <c r="R83" i="82" s="1"/>
  <c r="R264" i="15"/>
  <c r="AU263"/>
  <c r="AS263"/>
  <c r="AP263"/>
  <c r="AL263"/>
  <c r="AH263"/>
  <c r="AD263"/>
  <c r="Z263"/>
  <c r="W263"/>
  <c r="U263"/>
  <c r="O263" s="1"/>
  <c r="N24" i="24" s="1"/>
  <c r="S263" i="15"/>
  <c r="R263"/>
  <c r="AP262"/>
  <c r="O262"/>
  <c r="M262"/>
  <c r="AU261"/>
  <c r="AS261"/>
  <c r="AP261"/>
  <c r="AP259" s="1"/>
  <c r="AL261"/>
  <c r="AH261"/>
  <c r="AD261"/>
  <c r="Z261"/>
  <c r="W261"/>
  <c r="U261"/>
  <c r="O261" s="1"/>
  <c r="N16" i="32" s="1"/>
  <c r="S261" i="15"/>
  <c r="R261"/>
  <c r="AU260"/>
  <c r="AS260"/>
  <c r="AP260"/>
  <c r="AL260"/>
  <c r="AH260"/>
  <c r="AH259" s="1"/>
  <c r="AD260"/>
  <c r="Z260"/>
  <c r="W260"/>
  <c r="U260"/>
  <c r="O260" s="1"/>
  <c r="N15" i="32" s="1"/>
  <c r="S260" i="15"/>
  <c r="S259" s="1"/>
  <c r="R82" i="82" s="1"/>
  <c r="R260" i="15"/>
  <c r="O259"/>
  <c r="M259"/>
  <c r="AU258"/>
  <c r="AS258"/>
  <c r="AP258"/>
  <c r="AL258"/>
  <c r="AH258"/>
  <c r="AH256" s="1"/>
  <c r="AD258"/>
  <c r="Z258"/>
  <c r="W258"/>
  <c r="U258"/>
  <c r="O258" s="1"/>
  <c r="N19" i="42" s="1"/>
  <c r="S258" i="15"/>
  <c r="R258"/>
  <c r="AU257"/>
  <c r="AS257"/>
  <c r="AP257"/>
  <c r="AP256" s="1"/>
  <c r="AL257"/>
  <c r="AH257"/>
  <c r="AD257"/>
  <c r="Z257"/>
  <c r="W257"/>
  <c r="U257"/>
  <c r="O257" s="1"/>
  <c r="N18" i="42" s="1"/>
  <c r="S257" i="15"/>
  <c r="R257"/>
  <c r="S256"/>
  <c r="R81" i="82" s="1"/>
  <c r="O256" i="15"/>
  <c r="M256"/>
  <c r="AU255"/>
  <c r="AS255"/>
  <c r="AP255"/>
  <c r="AL255"/>
  <c r="AH255"/>
  <c r="AH253" s="1"/>
  <c r="AD255"/>
  <c r="Z255"/>
  <c r="W255"/>
  <c r="U255"/>
  <c r="O255" s="1"/>
  <c r="N15" i="23" s="1"/>
  <c r="S255" i="15"/>
  <c r="R255"/>
  <c r="AU254"/>
  <c r="AS254"/>
  <c r="AP254"/>
  <c r="AP253" s="1"/>
  <c r="AL254"/>
  <c r="AD254"/>
  <c r="Z254"/>
  <c r="W254"/>
  <c r="U254"/>
  <c r="O254" s="1"/>
  <c r="N14" i="23" s="1"/>
  <c r="S254" i="15"/>
  <c r="S253" s="1"/>
  <c r="R80" i="82" s="1"/>
  <c r="R254" i="15"/>
  <c r="O253"/>
  <c r="M253"/>
  <c r="AU252"/>
  <c r="AS252"/>
  <c r="AP252"/>
  <c r="AL252"/>
  <c r="AH252"/>
  <c r="AH250" s="1"/>
  <c r="AD252"/>
  <c r="Z252"/>
  <c r="W252"/>
  <c r="U252"/>
  <c r="O252" s="1"/>
  <c r="N21" i="31" s="1"/>
  <c r="S252" i="15"/>
  <c r="R252"/>
  <c r="AU251"/>
  <c r="AS251"/>
  <c r="AP251"/>
  <c r="AL251"/>
  <c r="AH251"/>
  <c r="AD251"/>
  <c r="Z251"/>
  <c r="W251"/>
  <c r="U251"/>
  <c r="S251"/>
  <c r="S250" s="1"/>
  <c r="R79" i="82" s="1"/>
  <c r="R251" i="15"/>
  <c r="O251"/>
  <c r="N20" i="31" s="1"/>
  <c r="AP250" i="15"/>
  <c r="O250"/>
  <c r="M250"/>
  <c r="U249"/>
  <c r="O249" s="1"/>
  <c r="M249"/>
  <c r="AU248"/>
  <c r="AS248"/>
  <c r="AP248"/>
  <c r="AL248"/>
  <c r="AH248"/>
  <c r="AD248"/>
  <c r="Z248"/>
  <c r="W248"/>
  <c r="U248"/>
  <c r="S248"/>
  <c r="R248"/>
  <c r="O248"/>
  <c r="N8" i="75" s="1"/>
  <c r="AU247" i="15"/>
  <c r="AS247"/>
  <c r="AP247"/>
  <c r="AP246" s="1"/>
  <c r="AL247"/>
  <c r="AL246" s="1"/>
  <c r="AH247"/>
  <c r="AD247"/>
  <c r="Z247"/>
  <c r="W247"/>
  <c r="U247"/>
  <c r="O247" s="1"/>
  <c r="S247"/>
  <c r="R247"/>
  <c r="AD246"/>
  <c r="S246"/>
  <c r="R77" i="82" s="1"/>
  <c r="O246" i="15"/>
  <c r="M246"/>
  <c r="AU245"/>
  <c r="AS245"/>
  <c r="AP245"/>
  <c r="AP244" s="1"/>
  <c r="AL245"/>
  <c r="AL244" s="1"/>
  <c r="AH245"/>
  <c r="AH244" s="1"/>
  <c r="AD245"/>
  <c r="Z245"/>
  <c r="W245"/>
  <c r="U245"/>
  <c r="O245" s="1"/>
  <c r="S245"/>
  <c r="R245"/>
  <c r="AD244"/>
  <c r="Z244"/>
  <c r="S244"/>
  <c r="R76" i="82" s="1"/>
  <c r="AN3" s="1"/>
  <c r="O244" i="15"/>
  <c r="M244"/>
  <c r="AU243"/>
  <c r="AS243"/>
  <c r="AP243"/>
  <c r="AL243"/>
  <c r="AH243"/>
  <c r="AD243"/>
  <c r="Z243"/>
  <c r="W243"/>
  <c r="U243"/>
  <c r="O243" s="1"/>
  <c r="S243"/>
  <c r="R243"/>
  <c r="AU242"/>
  <c r="AS242"/>
  <c r="AP242"/>
  <c r="AL242"/>
  <c r="AH242"/>
  <c r="AD242"/>
  <c r="Z242"/>
  <c r="W242"/>
  <c r="U242"/>
  <c r="O242" s="1"/>
  <c r="N20" i="68" s="1"/>
  <c r="S242" i="15"/>
  <c r="S239" s="1"/>
  <c r="R75" i="82" s="1"/>
  <c r="R242" i="15"/>
  <c r="AU241"/>
  <c r="AS241"/>
  <c r="AP241"/>
  <c r="AL241"/>
  <c r="AH241"/>
  <c r="AD241"/>
  <c r="Z241"/>
  <c r="W241"/>
  <c r="U241"/>
  <c r="O241" s="1"/>
  <c r="N19" i="68" s="1"/>
  <c r="S241" i="15"/>
  <c r="R241"/>
  <c r="AU240"/>
  <c r="AS240"/>
  <c r="AP240"/>
  <c r="AP239" s="1"/>
  <c r="AL240"/>
  <c r="AH240"/>
  <c r="AH239" s="1"/>
  <c r="AD240"/>
  <c r="Z240"/>
  <c r="W240"/>
  <c r="U240"/>
  <c r="O240" s="1"/>
  <c r="N18" i="68" s="1"/>
  <c r="S240" i="15"/>
  <c r="R240"/>
  <c r="O239"/>
  <c r="M239"/>
  <c r="AU238"/>
  <c r="AS238"/>
  <c r="AP238"/>
  <c r="AL238"/>
  <c r="AH238"/>
  <c r="AD238"/>
  <c r="Z238"/>
  <c r="W238"/>
  <c r="U238"/>
  <c r="O238" s="1"/>
  <c r="N25" i="41" s="1"/>
  <c r="S238" i="15"/>
  <c r="R238"/>
  <c r="AU237"/>
  <c r="AS237"/>
  <c r="AP237"/>
  <c r="AL237"/>
  <c r="AH237"/>
  <c r="AD237"/>
  <c r="Z237"/>
  <c r="AR237" s="1"/>
  <c r="W237"/>
  <c r="U237"/>
  <c r="O237" s="1"/>
  <c r="N24" i="41" s="1"/>
  <c r="S237" i="15"/>
  <c r="R237"/>
  <c r="AU236"/>
  <c r="AS236"/>
  <c r="AP236"/>
  <c r="AP235" s="1"/>
  <c r="AL236"/>
  <c r="AL235" s="1"/>
  <c r="AH236"/>
  <c r="AD236"/>
  <c r="Z236"/>
  <c r="W236"/>
  <c r="U236"/>
  <c r="O236" s="1"/>
  <c r="N23" i="41" s="1"/>
  <c r="S236" i="15"/>
  <c r="R236"/>
  <c r="AH235"/>
  <c r="S235"/>
  <c r="R74" i="82" s="1"/>
  <c r="O235" i="15"/>
  <c r="M235"/>
  <c r="AU234"/>
  <c r="AS234"/>
  <c r="AP234"/>
  <c r="AL234"/>
  <c r="AH234"/>
  <c r="AD234"/>
  <c r="Z234"/>
  <c r="W234"/>
  <c r="U234"/>
  <c r="O234" s="1"/>
  <c r="N22" i="20" s="1"/>
  <c r="S234" i="15"/>
  <c r="R234"/>
  <c r="AU233"/>
  <c r="AS233"/>
  <c r="AP233"/>
  <c r="AL233"/>
  <c r="AL232" s="1"/>
  <c r="AH233"/>
  <c r="AH232" s="1"/>
  <c r="AD233"/>
  <c r="AD232" s="1"/>
  <c r="Z233"/>
  <c r="W233"/>
  <c r="U233"/>
  <c r="O233" s="1"/>
  <c r="S233"/>
  <c r="R233"/>
  <c r="S232"/>
  <c r="R73" i="82" s="1"/>
  <c r="O232" i="15"/>
  <c r="M232"/>
  <c r="AU231"/>
  <c r="AS231"/>
  <c r="AP231"/>
  <c r="AL231"/>
  <c r="AH231"/>
  <c r="AD231"/>
  <c r="W231"/>
  <c r="U231"/>
  <c r="O231" s="1"/>
  <c r="N60" i="30" s="1"/>
  <c r="S231" i="15"/>
  <c r="R231"/>
  <c r="AU230"/>
  <c r="AS230"/>
  <c r="AP230"/>
  <c r="AL230"/>
  <c r="AH230"/>
  <c r="AD230"/>
  <c r="Z230"/>
  <c r="W230"/>
  <c r="U230"/>
  <c r="O230" s="1"/>
  <c r="N59" i="30" s="1"/>
  <c r="S230" i="15"/>
  <c r="R230"/>
  <c r="AU229"/>
  <c r="AS229"/>
  <c r="AP229"/>
  <c r="AL229"/>
  <c r="AH229"/>
  <c r="AD229"/>
  <c r="Z229"/>
  <c r="W229"/>
  <c r="U229"/>
  <c r="S229"/>
  <c r="R229"/>
  <c r="O229"/>
  <c r="N58" i="30" s="1"/>
  <c r="AU228" i="15"/>
  <c r="AS228"/>
  <c r="AP228"/>
  <c r="AL228"/>
  <c r="AH228"/>
  <c r="AD228"/>
  <c r="Z228"/>
  <c r="W228"/>
  <c r="U228"/>
  <c r="O228" s="1"/>
  <c r="N57" i="30" s="1"/>
  <c r="S228" i="15"/>
  <c r="R228"/>
  <c r="AU227"/>
  <c r="AS227"/>
  <c r="AP227"/>
  <c r="AL227"/>
  <c r="AH227"/>
  <c r="AD227"/>
  <c r="Z227"/>
  <c r="W227"/>
  <c r="U227"/>
  <c r="O227" s="1"/>
  <c r="S227"/>
  <c r="R227"/>
  <c r="AU226"/>
  <c r="AS226"/>
  <c r="AP226"/>
  <c r="AL226"/>
  <c r="AH226"/>
  <c r="AD226"/>
  <c r="Z226"/>
  <c r="W226"/>
  <c r="U226"/>
  <c r="O226" s="1"/>
  <c r="S226"/>
  <c r="R226"/>
  <c r="AU225"/>
  <c r="AS225"/>
  <c r="AP225"/>
  <c r="AL225"/>
  <c r="AH225"/>
  <c r="AD225"/>
  <c r="Z225"/>
  <c r="W225"/>
  <c r="U225"/>
  <c r="O225" s="1"/>
  <c r="S225"/>
  <c r="R225"/>
  <c r="AU224"/>
  <c r="AS224"/>
  <c r="AP224"/>
  <c r="AL224"/>
  <c r="AH224"/>
  <c r="AD224"/>
  <c r="Z224"/>
  <c r="W224"/>
  <c r="U224"/>
  <c r="O224" s="1"/>
  <c r="N53" i="30" s="1"/>
  <c r="S224" i="15"/>
  <c r="R224"/>
  <c r="AU223"/>
  <c r="AS223"/>
  <c r="AP223"/>
  <c r="AL223"/>
  <c r="AL222" s="1"/>
  <c r="AH223"/>
  <c r="AD223"/>
  <c r="Z223"/>
  <c r="W223"/>
  <c r="U223"/>
  <c r="O223" s="1"/>
  <c r="N52" i="30" s="1"/>
  <c r="S223" i="15"/>
  <c r="R223"/>
  <c r="AU222"/>
  <c r="AS222"/>
  <c r="AH222"/>
  <c r="AD222"/>
  <c r="Z222"/>
  <c r="W222"/>
  <c r="U222"/>
  <c r="O222" s="1"/>
  <c r="S222"/>
  <c r="R222"/>
  <c r="AU221"/>
  <c r="AS221"/>
  <c r="AP221"/>
  <c r="AL221"/>
  <c r="AH221"/>
  <c r="AD221"/>
  <c r="AR221" s="1"/>
  <c r="Z221"/>
  <c r="W221"/>
  <c r="U221"/>
  <c r="O221" s="1"/>
  <c r="N50" i="30" s="1"/>
  <c r="S221" i="15"/>
  <c r="R221"/>
  <c r="AU220"/>
  <c r="AS220"/>
  <c r="AP220"/>
  <c r="AL220"/>
  <c r="AH220"/>
  <c r="AD220"/>
  <c r="Z220"/>
  <c r="W220"/>
  <c r="U220"/>
  <c r="O220" s="1"/>
  <c r="N49" i="30" s="1"/>
  <c r="S220" i="15"/>
  <c r="R220"/>
  <c r="AU219"/>
  <c r="AS219"/>
  <c r="AP219"/>
  <c r="AL219"/>
  <c r="AH219"/>
  <c r="AD219"/>
  <c r="Z219"/>
  <c r="W219"/>
  <c r="U219"/>
  <c r="O219" s="1"/>
  <c r="S219"/>
  <c r="R219"/>
  <c r="AU218"/>
  <c r="AS218"/>
  <c r="AP218"/>
  <c r="AL218"/>
  <c r="AH218"/>
  <c r="AD218"/>
  <c r="Z218"/>
  <c r="W218"/>
  <c r="U218"/>
  <c r="O218" s="1"/>
  <c r="S218"/>
  <c r="R218"/>
  <c r="AU217"/>
  <c r="AS217"/>
  <c r="AP217"/>
  <c r="AL217"/>
  <c r="AH217"/>
  <c r="AD217"/>
  <c r="Z217"/>
  <c r="W217"/>
  <c r="U217"/>
  <c r="O217" s="1"/>
  <c r="S217"/>
  <c r="R217"/>
  <c r="AU216"/>
  <c r="AS216"/>
  <c r="AP216"/>
  <c r="AL216"/>
  <c r="AH216"/>
  <c r="AD216"/>
  <c r="Z216"/>
  <c r="W216"/>
  <c r="U216"/>
  <c r="O216" s="1"/>
  <c r="S216"/>
  <c r="R216"/>
  <c r="AU215"/>
  <c r="AS215"/>
  <c r="AP215"/>
  <c r="AL215"/>
  <c r="AH215"/>
  <c r="AH214" s="1"/>
  <c r="AD215"/>
  <c r="Z215"/>
  <c r="W215"/>
  <c r="U215"/>
  <c r="O215" s="1"/>
  <c r="N44" i="30" s="1"/>
  <c r="S215" i="15"/>
  <c r="R215"/>
  <c r="S214"/>
  <c r="R72" i="82" s="1"/>
  <c r="O214" i="15"/>
  <c r="M214"/>
  <c r="U213"/>
  <c r="O213" s="1"/>
  <c r="M213"/>
  <c r="AU212"/>
  <c r="AS212"/>
  <c r="AP212"/>
  <c r="AP211" s="1"/>
  <c r="AL212"/>
  <c r="AL211" s="1"/>
  <c r="AH212"/>
  <c r="AD212"/>
  <c r="AD211" s="1"/>
  <c r="Z212"/>
  <c r="AR212" s="1"/>
  <c r="W212"/>
  <c r="U212"/>
  <c r="O212" s="1"/>
  <c r="AH211"/>
  <c r="S211"/>
  <c r="R70" i="82" s="1"/>
  <c r="O211" i="15"/>
  <c r="M211"/>
  <c r="AU210"/>
  <c r="AS210"/>
  <c r="AP210"/>
  <c r="AL210"/>
  <c r="AH210"/>
  <c r="AD210"/>
  <c r="Z210"/>
  <c r="W210"/>
  <c r="U210"/>
  <c r="O210" s="1"/>
  <c r="S210"/>
  <c r="R210"/>
  <c r="AU209"/>
  <c r="AS209"/>
  <c r="AP209"/>
  <c r="AP208" s="1"/>
  <c r="AL209"/>
  <c r="AH209"/>
  <c r="AD209"/>
  <c r="Z209"/>
  <c r="W209"/>
  <c r="U209"/>
  <c r="O209" s="1"/>
  <c r="S209"/>
  <c r="R209"/>
  <c r="Z208"/>
  <c r="S208"/>
  <c r="R69" i="82" s="1"/>
  <c r="O208" i="15"/>
  <c r="M208"/>
  <c r="AU207"/>
  <c r="AS207"/>
  <c r="AP207"/>
  <c r="AP205" s="1"/>
  <c r="AL207"/>
  <c r="AH207"/>
  <c r="AD207"/>
  <c r="Z207"/>
  <c r="W207"/>
  <c r="U207"/>
  <c r="O207" s="1"/>
  <c r="AU206"/>
  <c r="AS206"/>
  <c r="AP206"/>
  <c r="AL206"/>
  <c r="AH206"/>
  <c r="AH205" s="1"/>
  <c r="AD206"/>
  <c r="AD205" s="1"/>
  <c r="Z206"/>
  <c r="W206"/>
  <c r="U206"/>
  <c r="O206" s="1"/>
  <c r="S205"/>
  <c r="R68" i="82" s="1"/>
  <c r="O205" i="15"/>
  <c r="M205"/>
  <c r="AU204"/>
  <c r="AS204"/>
  <c r="AP204"/>
  <c r="AL204"/>
  <c r="AH204"/>
  <c r="AD204"/>
  <c r="Z204"/>
  <c r="W204"/>
  <c r="U204"/>
  <c r="O204" s="1"/>
  <c r="S204"/>
  <c r="R204"/>
  <c r="AU203"/>
  <c r="AS203"/>
  <c r="AP203"/>
  <c r="AL203"/>
  <c r="AL202" s="1"/>
  <c r="AH203"/>
  <c r="AD203"/>
  <c r="Z203"/>
  <c r="Z202" s="1"/>
  <c r="W203"/>
  <c r="U203"/>
  <c r="S203"/>
  <c r="R203"/>
  <c r="O203"/>
  <c r="N9" i="35" s="1"/>
  <c r="AP202" i="15"/>
  <c r="S202"/>
  <c r="R67" i="82" s="1"/>
  <c r="O202" i="15"/>
  <c r="M202"/>
  <c r="AU201"/>
  <c r="AS201"/>
  <c r="AP201"/>
  <c r="AP200" s="1"/>
  <c r="AL201"/>
  <c r="AL200" s="1"/>
  <c r="AH201"/>
  <c r="AH200" s="1"/>
  <c r="AD201"/>
  <c r="AD200" s="1"/>
  <c r="Z201"/>
  <c r="Z200" s="1"/>
  <c r="W201"/>
  <c r="U201"/>
  <c r="O201" s="1"/>
  <c r="S200"/>
  <c r="R66" i="82" s="1"/>
  <c r="O200" i="15"/>
  <c r="M200"/>
  <c r="AU199"/>
  <c r="AS199"/>
  <c r="AP199"/>
  <c r="AL199"/>
  <c r="AH199"/>
  <c r="AD199"/>
  <c r="Z199"/>
  <c r="W199"/>
  <c r="U199"/>
  <c r="O199" s="1"/>
  <c r="N18" i="45" s="1"/>
  <c r="S199" i="15"/>
  <c r="R199"/>
  <c r="AU198"/>
  <c r="AS198"/>
  <c r="AP198"/>
  <c r="AL198"/>
  <c r="AL197" s="1"/>
  <c r="AH198"/>
  <c r="AH197" s="1"/>
  <c r="AD198"/>
  <c r="Z198"/>
  <c r="W198"/>
  <c r="U198"/>
  <c r="O198" s="1"/>
  <c r="S198"/>
  <c r="R198"/>
  <c r="S197"/>
  <c r="R65" i="82" s="1"/>
  <c r="O197" i="15"/>
  <c r="M197"/>
  <c r="AU196"/>
  <c r="AS196"/>
  <c r="AP196"/>
  <c r="AL196"/>
  <c r="AH196"/>
  <c r="AD196"/>
  <c r="Z196"/>
  <c r="W196"/>
  <c r="U196"/>
  <c r="O196" s="1"/>
  <c r="N87" i="27" s="1"/>
  <c r="S196" i="15"/>
  <c r="R196"/>
  <c r="AU195"/>
  <c r="AS195"/>
  <c r="AP195"/>
  <c r="AL195"/>
  <c r="AH195"/>
  <c r="AD195"/>
  <c r="Z195"/>
  <c r="W195"/>
  <c r="U195"/>
  <c r="S195"/>
  <c r="R195"/>
  <c r="O195"/>
  <c r="AU194"/>
  <c r="AS194"/>
  <c r="AP194"/>
  <c r="AL194"/>
  <c r="AH194"/>
  <c r="AD194"/>
  <c r="Z194"/>
  <c r="W194"/>
  <c r="U194"/>
  <c r="O194" s="1"/>
  <c r="S194"/>
  <c r="R194"/>
  <c r="AU193"/>
  <c r="AS193"/>
  <c r="AP193"/>
  <c r="AL193"/>
  <c r="AH193"/>
  <c r="AD193"/>
  <c r="Z193"/>
  <c r="W193"/>
  <c r="U193"/>
  <c r="O193" s="1"/>
  <c r="S193"/>
  <c r="R193"/>
  <c r="AU192"/>
  <c r="AS192"/>
  <c r="AP192"/>
  <c r="AL192"/>
  <c r="AH192"/>
  <c r="AD192"/>
  <c r="Z192"/>
  <c r="W192"/>
  <c r="U192"/>
  <c r="O192" s="1"/>
  <c r="N83" i="27" s="1"/>
  <c r="S192" i="15"/>
  <c r="R192"/>
  <c r="S191"/>
  <c r="R64" i="82" s="1"/>
  <c r="O191" i="15"/>
  <c r="M191"/>
  <c r="AU190"/>
  <c r="AS190"/>
  <c r="AP190"/>
  <c r="AL190"/>
  <c r="AH190"/>
  <c r="AD190"/>
  <c r="Z190"/>
  <c r="AR190" s="1"/>
  <c r="W190"/>
  <c r="U190"/>
  <c r="O190" s="1"/>
  <c r="AU189"/>
  <c r="AS189"/>
  <c r="AP189"/>
  <c r="AL189"/>
  <c r="AH189"/>
  <c r="AD189"/>
  <c r="Z189"/>
  <c r="W189"/>
  <c r="U189"/>
  <c r="O189" s="1"/>
  <c r="N14" i="37" s="1"/>
  <c r="S189" i="15"/>
  <c r="R189"/>
  <c r="AU188"/>
  <c r="AS188"/>
  <c r="AP188"/>
  <c r="AP187" s="1"/>
  <c r="AL188"/>
  <c r="AL187" s="1"/>
  <c r="AH188"/>
  <c r="AD188"/>
  <c r="Z188"/>
  <c r="W188"/>
  <c r="U188"/>
  <c r="O188" s="1"/>
  <c r="S188"/>
  <c r="R188"/>
  <c r="AD187"/>
  <c r="S187"/>
  <c r="R62" i="82" s="1"/>
  <c r="N3" s="1"/>
  <c r="Z17" i="76" s="1"/>
  <c r="O187" i="15"/>
  <c r="M187"/>
  <c r="AU186"/>
  <c r="AT413" i="38" s="1"/>
  <c r="AS186" i="15"/>
  <c r="AR413" i="38" s="1"/>
  <c r="AP186" i="15"/>
  <c r="AO413" i="38" s="1"/>
  <c r="AL186" i="15"/>
  <c r="AK413" i="38" s="1"/>
  <c r="AH186" i="15"/>
  <c r="AG413" i="38" s="1"/>
  <c r="AD186" i="15"/>
  <c r="Z186"/>
  <c r="Y413" i="38" s="1"/>
  <c r="W186" i="15"/>
  <c r="V413" i="38" s="1"/>
  <c r="U186" i="15"/>
  <c r="S186"/>
  <c r="R186"/>
  <c r="AU185"/>
  <c r="AT412" i="38" s="1"/>
  <c r="AS185" i="15"/>
  <c r="AR412" i="38" s="1"/>
  <c r="AP185" i="15"/>
  <c r="AL185"/>
  <c r="AL184" s="1"/>
  <c r="AH185"/>
  <c r="AG412" i="38" s="1"/>
  <c r="AD185" i="15"/>
  <c r="AC412" i="38" s="1"/>
  <c r="Z185" i="15"/>
  <c r="Z184" s="1"/>
  <c r="W185"/>
  <c r="V412" i="38" s="1"/>
  <c r="U185" i="15"/>
  <c r="O185" s="1"/>
  <c r="S185"/>
  <c r="S184" s="1"/>
  <c r="R61" i="82" s="1"/>
  <c r="L3" s="1"/>
  <c r="R185" i="15"/>
  <c r="O184"/>
  <c r="M184"/>
  <c r="AU183"/>
  <c r="AT361" i="38" s="1"/>
  <c r="AS183" i="15"/>
  <c r="AR361" i="38" s="1"/>
  <c r="AP183" i="15"/>
  <c r="AO361" i="38" s="1"/>
  <c r="AL183" i="15"/>
  <c r="AK361" i="38" s="1"/>
  <c r="AH183" i="15"/>
  <c r="AG361" i="38" s="1"/>
  <c r="AD183" i="15"/>
  <c r="AC361" i="38" s="1"/>
  <c r="Z183" i="15"/>
  <c r="Y361" i="38" s="1"/>
  <c r="W183" i="15"/>
  <c r="V361" i="38" s="1"/>
  <c r="U183" i="15"/>
  <c r="T361" i="38" s="1"/>
  <c r="S183" i="15"/>
  <c r="S181" s="1"/>
  <c r="R60" i="82" s="1"/>
  <c r="R183" i="15"/>
  <c r="O183"/>
  <c r="N361" i="38" s="1"/>
  <c r="AU182" i="15"/>
  <c r="AT360" i="38" s="1"/>
  <c r="AS182" i="15"/>
  <c r="AR360" i="38" s="1"/>
  <c r="AP182" i="15"/>
  <c r="AO360" i="38" s="1"/>
  <c r="AL182" i="15"/>
  <c r="AL181" s="1"/>
  <c r="AH182"/>
  <c r="AG360" i="38" s="1"/>
  <c r="AD182" i="15"/>
  <c r="Z182"/>
  <c r="Y360" i="38" s="1"/>
  <c r="W182" i="15"/>
  <c r="V360" i="38" s="1"/>
  <c r="U182" i="15"/>
  <c r="T360" i="38" s="1"/>
  <c r="S182" i="15"/>
  <c r="R182"/>
  <c r="Z181"/>
  <c r="O181"/>
  <c r="M181"/>
  <c r="Z180"/>
  <c r="AR180" s="1"/>
  <c r="AT180" s="1"/>
  <c r="AS310" i="38" s="1"/>
  <c r="W180" i="15"/>
  <c r="V310" i="38" s="1"/>
  <c r="U180" i="15"/>
  <c r="O180" s="1"/>
  <c r="T180"/>
  <c r="V180" s="1"/>
  <c r="U310" i="38" s="1"/>
  <c r="S180" i="15"/>
  <c r="R180"/>
  <c r="AU179"/>
  <c r="AT309" i="38" s="1"/>
  <c r="AS179" i="15"/>
  <c r="AR309" i="38" s="1"/>
  <c r="AP179" i="15"/>
  <c r="AO309" i="38" s="1"/>
  <c r="AL179" i="15"/>
  <c r="AK309" i="38" s="1"/>
  <c r="AH179" i="15"/>
  <c r="AG309" i="38" s="1"/>
  <c r="AD179" i="15"/>
  <c r="AC309" i="38" s="1"/>
  <c r="Z179" i="15"/>
  <c r="Y309" i="38" s="1"/>
  <c r="W179" i="15"/>
  <c r="V309" i="38" s="1"/>
  <c r="U179" i="15"/>
  <c r="T309" i="38" s="1"/>
  <c r="S179" i="15"/>
  <c r="R179"/>
  <c r="AU178"/>
  <c r="AT308" i="38" s="1"/>
  <c r="AS178" i="15"/>
  <c r="AR308" i="38" s="1"/>
  <c r="AP178" i="15"/>
  <c r="AL178"/>
  <c r="AH178"/>
  <c r="AG308" i="38" s="1"/>
  <c r="AD178" i="15"/>
  <c r="Z178"/>
  <c r="Y308" i="38" s="1"/>
  <c r="W178" i="15"/>
  <c r="V308" i="38" s="1"/>
  <c r="U178" i="15"/>
  <c r="T308" i="38" s="1"/>
  <c r="S178" i="15"/>
  <c r="R178"/>
  <c r="AU177"/>
  <c r="AT307" i="38" s="1"/>
  <c r="AR307"/>
  <c r="Z177" i="15"/>
  <c r="AR177" s="1"/>
  <c r="AT177" s="1"/>
  <c r="W177"/>
  <c r="V307" i="38" s="1"/>
  <c r="U177" i="15"/>
  <c r="O177" s="1"/>
  <c r="S177"/>
  <c r="R177"/>
  <c r="S176"/>
  <c r="R59" i="82" s="1"/>
  <c r="O176" i="15"/>
  <c r="M176"/>
  <c r="AU175"/>
  <c r="AT233" i="38" s="1"/>
  <c r="AS175" i="15"/>
  <c r="AR233" i="38" s="1"/>
  <c r="AP175" i="15"/>
  <c r="AO233" i="38" s="1"/>
  <c r="AL175" i="15"/>
  <c r="AK233" i="38" s="1"/>
  <c r="AH175" i="15"/>
  <c r="AG233" i="38" s="1"/>
  <c r="AD175" i="15"/>
  <c r="AC233" i="38" s="1"/>
  <c r="Z175" i="15"/>
  <c r="W175"/>
  <c r="V233" i="38" s="1"/>
  <c r="U175" i="15"/>
  <c r="T233" i="38" s="1"/>
  <c r="S175" i="15"/>
  <c r="R175"/>
  <c r="AU174"/>
  <c r="AT232" i="38" s="1"/>
  <c r="AS174" i="15"/>
  <c r="AR232" i="38" s="1"/>
  <c r="AP174" i="15"/>
  <c r="AO232" i="38" s="1"/>
  <c r="AL174" i="15"/>
  <c r="AK232" i="38" s="1"/>
  <c r="AH174" i="15"/>
  <c r="AG232" i="38" s="1"/>
  <c r="AD174" i="15"/>
  <c r="AD173" s="1"/>
  <c r="Z174"/>
  <c r="W174"/>
  <c r="V232" i="38" s="1"/>
  <c r="U174" i="15"/>
  <c r="O174" s="1"/>
  <c r="N232" i="38" s="1"/>
  <c r="S174" i="15"/>
  <c r="R174"/>
  <c r="S173"/>
  <c r="R58" i="82" s="1"/>
  <c r="O173" i="15"/>
  <c r="M173"/>
  <c r="AU172"/>
  <c r="AT143" i="38" s="1"/>
  <c r="AS172" i="15"/>
  <c r="AR143" i="38" s="1"/>
  <c r="AP172" i="15"/>
  <c r="AO143" i="38" s="1"/>
  <c r="AL172" i="15"/>
  <c r="AK143" i="38" s="1"/>
  <c r="AH172" i="15"/>
  <c r="AG143" i="38" s="1"/>
  <c r="AD172" i="15"/>
  <c r="AC143" i="38" s="1"/>
  <c r="Z172" i="15"/>
  <c r="W172"/>
  <c r="V143" i="38" s="1"/>
  <c r="U172" i="15"/>
  <c r="S172"/>
  <c r="R172"/>
  <c r="AU171"/>
  <c r="AT142" i="38" s="1"/>
  <c r="AS171" i="15"/>
  <c r="AR142" i="38" s="1"/>
  <c r="AP171" i="15"/>
  <c r="AO142" i="38" s="1"/>
  <c r="AL171" i="15"/>
  <c r="AK142" i="38" s="1"/>
  <c r="AH171" i="15"/>
  <c r="AG142" i="38" s="1"/>
  <c r="AD171" i="15"/>
  <c r="AC142" i="38" s="1"/>
  <c r="Z171" i="15"/>
  <c r="W171"/>
  <c r="V142" i="38" s="1"/>
  <c r="U171" i="15"/>
  <c r="T142" i="38" s="1"/>
  <c r="S171" i="15"/>
  <c r="R171"/>
  <c r="AU170"/>
  <c r="AT141" i="38" s="1"/>
  <c r="AS170" i="15"/>
  <c r="AR141" i="38" s="1"/>
  <c r="AP170" i="15"/>
  <c r="AO141" i="38" s="1"/>
  <c r="AL170" i="15"/>
  <c r="AK141" i="38" s="1"/>
  <c r="AH170" i="15"/>
  <c r="AG141" i="38" s="1"/>
  <c r="AD170" i="15"/>
  <c r="Z170"/>
  <c r="Y141" i="38" s="1"/>
  <c r="W170" i="15"/>
  <c r="V141" i="38" s="1"/>
  <c r="U170" i="15"/>
  <c r="S170"/>
  <c r="R170"/>
  <c r="AU169"/>
  <c r="AT140" i="38" s="1"/>
  <c r="AS169" i="15"/>
  <c r="AR140" i="38" s="1"/>
  <c r="AP169" i="15"/>
  <c r="AO140" i="38" s="1"/>
  <c r="AL169" i="15"/>
  <c r="AK140" i="38" s="1"/>
  <c r="AH169" i="15"/>
  <c r="AG140" i="38" s="1"/>
  <c r="AD169" i="15"/>
  <c r="AC140" i="38" s="1"/>
  <c r="Z169" i="15"/>
  <c r="W169"/>
  <c r="V140" i="38" s="1"/>
  <c r="U169" i="15"/>
  <c r="T140" i="38" s="1"/>
  <c r="S169" i="15"/>
  <c r="S168" s="1"/>
  <c r="R169"/>
  <c r="O168"/>
  <c r="M168"/>
  <c r="AU167"/>
  <c r="AT139" i="38" s="1"/>
  <c r="AS167" i="15"/>
  <c r="AR139" i="38" s="1"/>
  <c r="AP167" i="15"/>
  <c r="AO139" i="38" s="1"/>
  <c r="AL167" i="15"/>
  <c r="AH167"/>
  <c r="AG139" i="38" s="1"/>
  <c r="AD167" i="15"/>
  <c r="AC139" i="38" s="1"/>
  <c r="Z167" i="15"/>
  <c r="Y139" i="38" s="1"/>
  <c r="W167" i="15"/>
  <c r="V139" i="38" s="1"/>
  <c r="U167" i="15"/>
  <c r="S167"/>
  <c r="R167"/>
  <c r="AT138" i="38"/>
  <c r="AR138"/>
  <c r="AO138"/>
  <c r="AK138"/>
  <c r="AG138"/>
  <c r="AC138"/>
  <c r="Z166" i="15"/>
  <c r="W166"/>
  <c r="V138" i="38" s="1"/>
  <c r="U166" i="15"/>
  <c r="T138" i="38" s="1"/>
  <c r="S166" i="15"/>
  <c r="R166"/>
  <c r="AU165"/>
  <c r="AT137" i="38" s="1"/>
  <c r="AS165" i="15"/>
  <c r="AR137" i="38" s="1"/>
  <c r="AD165" i="15"/>
  <c r="Z165"/>
  <c r="Y137" i="38" s="1"/>
  <c r="W165" i="15"/>
  <c r="V137" i="38" s="1"/>
  <c r="U165" i="15"/>
  <c r="T137" i="38" s="1"/>
  <c r="S165" i="15"/>
  <c r="R165"/>
  <c r="AT136" i="38"/>
  <c r="AR136"/>
  <c r="AO136"/>
  <c r="AK136"/>
  <c r="AG136"/>
  <c r="AC136"/>
  <c r="Z164" i="15"/>
  <c r="AR164" s="1"/>
  <c r="AT164" s="1"/>
  <c r="W164"/>
  <c r="V136" i="38" s="1"/>
  <c r="U164" i="15"/>
  <c r="T136" i="38" s="1"/>
  <c r="S164" i="15"/>
  <c r="R164"/>
  <c r="AU163"/>
  <c r="AT135" i="38" s="1"/>
  <c r="AS163" i="15"/>
  <c r="AR135" i="38" s="1"/>
  <c r="AP163" i="15"/>
  <c r="AO135" i="38" s="1"/>
  <c r="AL163" i="15"/>
  <c r="AK135" i="38" s="1"/>
  <c r="AH163" i="15"/>
  <c r="AG135" i="38" s="1"/>
  <c r="AD163" i="15"/>
  <c r="AC135" i="38" s="1"/>
  <c r="Z163" i="15"/>
  <c r="Y135" i="38" s="1"/>
  <c r="W163" i="15"/>
  <c r="V135" i="38" s="1"/>
  <c r="U163" i="15"/>
  <c r="O163" s="1"/>
  <c r="S163"/>
  <c r="R163"/>
  <c r="AU162"/>
  <c r="AT134" i="38" s="1"/>
  <c r="AS162" i="15"/>
  <c r="AR134" i="38" s="1"/>
  <c r="AP162" i="15"/>
  <c r="AO134" i="38" s="1"/>
  <c r="AL162" i="15"/>
  <c r="AK134" i="38" s="1"/>
  <c r="AH162" i="15"/>
  <c r="AG134" i="38" s="1"/>
  <c r="AD162" i="15"/>
  <c r="AC134" i="38" s="1"/>
  <c r="Z162" i="15"/>
  <c r="Y134" i="38" s="1"/>
  <c r="W162" i="15"/>
  <c r="V134" i="38" s="1"/>
  <c r="U162" i="15"/>
  <c r="T134" i="38" s="1"/>
  <c r="S162" i="15"/>
  <c r="R162"/>
  <c r="AU161"/>
  <c r="AT133" i="38" s="1"/>
  <c r="AS161" i="15"/>
  <c r="AR133" i="38" s="1"/>
  <c r="AP161" i="15"/>
  <c r="AO133" i="38" s="1"/>
  <c r="AL161" i="15"/>
  <c r="AK133" i="38" s="1"/>
  <c r="AH161" i="15"/>
  <c r="AG133" i="38" s="1"/>
  <c r="AD161" i="15"/>
  <c r="AC133" i="38" s="1"/>
  <c r="Z161" i="15"/>
  <c r="Y133" i="38" s="1"/>
  <c r="W161" i="15"/>
  <c r="V133" i="38" s="1"/>
  <c r="U161" i="15"/>
  <c r="O161" s="1"/>
  <c r="S161"/>
  <c r="R161"/>
  <c r="O160"/>
  <c r="M160"/>
  <c r="AU159"/>
  <c r="AS159"/>
  <c r="AP159"/>
  <c r="AL159"/>
  <c r="AH159"/>
  <c r="AD159"/>
  <c r="Z159"/>
  <c r="W159"/>
  <c r="U159"/>
  <c r="O159" s="1"/>
  <c r="S159"/>
  <c r="R159"/>
  <c r="AU158"/>
  <c r="AS158"/>
  <c r="AP158"/>
  <c r="AL158"/>
  <c r="AH158"/>
  <c r="AD158"/>
  <c r="Z158"/>
  <c r="W158"/>
  <c r="U158"/>
  <c r="O158" s="1"/>
  <c r="N52" i="38" s="1"/>
  <c r="S158" i="15"/>
  <c r="R158"/>
  <c r="AU157"/>
  <c r="AS157"/>
  <c r="AP157"/>
  <c r="AL157"/>
  <c r="AH157"/>
  <c r="AD157"/>
  <c r="Z157"/>
  <c r="W157"/>
  <c r="U157"/>
  <c r="O157" s="1"/>
  <c r="S157"/>
  <c r="R157"/>
  <c r="AU156"/>
  <c r="AS156"/>
  <c r="AP156"/>
  <c r="AL156"/>
  <c r="AH156"/>
  <c r="AD156"/>
  <c r="Z156"/>
  <c r="W156"/>
  <c r="U156"/>
  <c r="O156" s="1"/>
  <c r="S156"/>
  <c r="R156"/>
  <c r="AU155"/>
  <c r="AS155"/>
  <c r="AP155"/>
  <c r="AL155"/>
  <c r="AH155"/>
  <c r="AD155"/>
  <c r="Z155"/>
  <c r="W155"/>
  <c r="U155"/>
  <c r="O155" s="1"/>
  <c r="N49" i="38" s="1"/>
  <c r="S155" i="15"/>
  <c r="S153" s="1"/>
  <c r="R155"/>
  <c r="W154"/>
  <c r="U154"/>
  <c r="O154" s="1"/>
  <c r="T154"/>
  <c r="S154"/>
  <c r="R154"/>
  <c r="O153"/>
  <c r="M153"/>
  <c r="AU152"/>
  <c r="AS152"/>
  <c r="AD152"/>
  <c r="Z152"/>
  <c r="W152"/>
  <c r="U152"/>
  <c r="O152" s="1"/>
  <c r="N47" i="38" s="1"/>
  <c r="S152" i="15"/>
  <c r="R152"/>
  <c r="AU151"/>
  <c r="AS151"/>
  <c r="AD151"/>
  <c r="Z151"/>
  <c r="W151"/>
  <c r="U151"/>
  <c r="O151" s="1"/>
  <c r="N46" i="38" s="1"/>
  <c r="S151" i="15"/>
  <c r="R151"/>
  <c r="AU150"/>
  <c r="AS150"/>
  <c r="AP150"/>
  <c r="AL150"/>
  <c r="AH150"/>
  <c r="AD150"/>
  <c r="Z150"/>
  <c r="W150"/>
  <c r="U150"/>
  <c r="O150" s="1"/>
  <c r="S150"/>
  <c r="R150"/>
  <c r="AU149"/>
  <c r="AS149"/>
  <c r="AP149"/>
  <c r="AL149"/>
  <c r="AH149"/>
  <c r="AD149"/>
  <c r="Z149"/>
  <c r="W149"/>
  <c r="U149"/>
  <c r="O149" s="1"/>
  <c r="S149"/>
  <c r="R149"/>
  <c r="AU148"/>
  <c r="AS148"/>
  <c r="AP148"/>
  <c r="AL148"/>
  <c r="AH148"/>
  <c r="AD148"/>
  <c r="Z148"/>
  <c r="W148"/>
  <c r="U148"/>
  <c r="S148"/>
  <c r="R148"/>
  <c r="O148"/>
  <c r="N43" i="38" s="1"/>
  <c r="AU147" i="15"/>
  <c r="AS147"/>
  <c r="AP147"/>
  <c r="AL147"/>
  <c r="AH147"/>
  <c r="AD147"/>
  <c r="Z147"/>
  <c r="W147"/>
  <c r="U147"/>
  <c r="S147"/>
  <c r="R147"/>
  <c r="O147"/>
  <c r="N42" i="38" s="1"/>
  <c r="O146" i="15"/>
  <c r="M146"/>
  <c r="AU145"/>
  <c r="AS145"/>
  <c r="AP145"/>
  <c r="AL145"/>
  <c r="AH145"/>
  <c r="AD145"/>
  <c r="Z145"/>
  <c r="W145"/>
  <c r="U145"/>
  <c r="O145" s="1"/>
  <c r="O144"/>
  <c r="M144"/>
  <c r="AU143"/>
  <c r="AS143"/>
  <c r="AP143"/>
  <c r="AL143"/>
  <c r="AH143"/>
  <c r="AD143"/>
  <c r="Z143"/>
  <c r="W143"/>
  <c r="U143"/>
  <c r="O143" s="1"/>
  <c r="AU142"/>
  <c r="AS142"/>
  <c r="AP142"/>
  <c r="AL142"/>
  <c r="AH142"/>
  <c r="AD142"/>
  <c r="Z142"/>
  <c r="AR142" s="1"/>
  <c r="W142"/>
  <c r="U142"/>
  <c r="O142" s="1"/>
  <c r="AU141"/>
  <c r="AS141"/>
  <c r="AP141"/>
  <c r="AL141"/>
  <c r="AH141"/>
  <c r="AD141"/>
  <c r="Z141"/>
  <c r="W141"/>
  <c r="U141"/>
  <c r="O141" s="1"/>
  <c r="S141"/>
  <c r="R51" i="82" s="1"/>
  <c r="R141" i="15"/>
  <c r="AU140"/>
  <c r="AS140"/>
  <c r="AP140"/>
  <c r="AL140"/>
  <c r="AH140"/>
  <c r="AD140"/>
  <c r="Z140"/>
  <c r="W140"/>
  <c r="U140"/>
  <c r="O140" s="1"/>
  <c r="N43" i="30" s="1"/>
  <c r="S140" i="15"/>
  <c r="R50" i="82" s="1"/>
  <c r="R140" i="15"/>
  <c r="AU139"/>
  <c r="AS139"/>
  <c r="AP139"/>
  <c r="AL139"/>
  <c r="AH139"/>
  <c r="AD139"/>
  <c r="Z139"/>
  <c r="W139"/>
  <c r="U139"/>
  <c r="O139" s="1"/>
  <c r="S139"/>
  <c r="R49" i="82" s="1"/>
  <c r="R139" i="15"/>
  <c r="AU138"/>
  <c r="AS138"/>
  <c r="AP138"/>
  <c r="AL138"/>
  <c r="AH138"/>
  <c r="AD138"/>
  <c r="Z138"/>
  <c r="W138"/>
  <c r="U138"/>
  <c r="O138" s="1"/>
  <c r="S138"/>
  <c r="R48" i="82" s="1"/>
  <c r="R138" i="15"/>
  <c r="AU137"/>
  <c r="AT231" i="38" s="1"/>
  <c r="AS137" i="15"/>
  <c r="AR231" i="38" s="1"/>
  <c r="AP137" i="15"/>
  <c r="AO231" i="38" s="1"/>
  <c r="AL137" i="15"/>
  <c r="AK231" i="38" s="1"/>
  <c r="AH137" i="15"/>
  <c r="AG231" i="38" s="1"/>
  <c r="AD137" i="15"/>
  <c r="AC231" i="38" s="1"/>
  <c r="Z137" i="15"/>
  <c r="Y231" i="38" s="1"/>
  <c r="W137" i="15"/>
  <c r="V231" i="38" s="1"/>
  <c r="U137" i="15"/>
  <c r="T231" i="38" s="1"/>
  <c r="S137" i="15"/>
  <c r="R47" i="82" s="1"/>
  <c r="R137" i="15"/>
  <c r="O137"/>
  <c r="N231" i="38" s="1"/>
  <c r="S136" i="15"/>
  <c r="O136"/>
  <c r="M136"/>
  <c r="U135"/>
  <c r="O135"/>
  <c r="M135"/>
  <c r="AU134"/>
  <c r="AS134"/>
  <c r="AP134"/>
  <c r="AL134"/>
  <c r="AH134"/>
  <c r="AD134"/>
  <c r="Z134"/>
  <c r="W134"/>
  <c r="U134"/>
  <c r="S134"/>
  <c r="P155" i="72" s="1"/>
  <c r="R134" i="15"/>
  <c r="O155" i="72" s="1"/>
  <c r="O134" i="15"/>
  <c r="AU133"/>
  <c r="AS133"/>
  <c r="AP133"/>
  <c r="AL133"/>
  <c r="AL132" s="1"/>
  <c r="AH133"/>
  <c r="AH132" s="1"/>
  <c r="AD133"/>
  <c r="AD132" s="1"/>
  <c r="Z133"/>
  <c r="Z132" s="1"/>
  <c r="W133"/>
  <c r="U133"/>
  <c r="O133" s="1"/>
  <c r="S133"/>
  <c r="P154" i="72" s="1"/>
  <c r="R133" i="15"/>
  <c r="O154" i="72" s="1"/>
  <c r="S132" i="15"/>
  <c r="R45" i="82" s="1"/>
  <c r="O132" i="15"/>
  <c r="M132"/>
  <c r="AU131"/>
  <c r="AS131"/>
  <c r="AP131"/>
  <c r="AL131"/>
  <c r="AH131"/>
  <c r="AD131"/>
  <c r="Z131"/>
  <c r="W131"/>
  <c r="U131"/>
  <c r="O131" s="1"/>
  <c r="S131"/>
  <c r="P152" i="72" s="1"/>
  <c r="R131" i="15"/>
  <c r="O152" i="72" s="1"/>
  <c r="AU130" i="15"/>
  <c r="AS130"/>
  <c r="AP130"/>
  <c r="AL130"/>
  <c r="AH130"/>
  <c r="AD130"/>
  <c r="Z130"/>
  <c r="W130"/>
  <c r="U130"/>
  <c r="O130" s="1"/>
  <c r="S130"/>
  <c r="S129" s="1"/>
  <c r="R44" i="82" s="1"/>
  <c r="R130" i="15"/>
  <c r="O151" i="72" s="1"/>
  <c r="Z129" i="15"/>
  <c r="O129"/>
  <c r="M129"/>
  <c r="AU128"/>
  <c r="AS128"/>
  <c r="AP128"/>
  <c r="AL128"/>
  <c r="AH128"/>
  <c r="AD128"/>
  <c r="Z128"/>
  <c r="Z126" s="1"/>
  <c r="W128"/>
  <c r="U128"/>
  <c r="O128" s="1"/>
  <c r="S128"/>
  <c r="P149" i="72" s="1"/>
  <c r="R128" i="15"/>
  <c r="O149" i="72" s="1"/>
  <c r="AU127" i="15"/>
  <c r="AS127"/>
  <c r="AP127"/>
  <c r="AL127"/>
  <c r="AH127"/>
  <c r="AH126" s="1"/>
  <c r="AD127"/>
  <c r="Z127"/>
  <c r="W127"/>
  <c r="U127"/>
  <c r="O127" s="1"/>
  <c r="S127"/>
  <c r="S126" s="1"/>
  <c r="R43" i="82" s="1"/>
  <c r="R127" i="15"/>
  <c r="O148" i="72" s="1"/>
  <c r="O126" i="15"/>
  <c r="M126"/>
  <c r="AU125"/>
  <c r="AS125"/>
  <c r="AP125"/>
  <c r="AL125"/>
  <c r="AH125"/>
  <c r="AD125"/>
  <c r="Z125"/>
  <c r="Z123" s="1"/>
  <c r="W125"/>
  <c r="U125"/>
  <c r="O125" s="1"/>
  <c r="S125"/>
  <c r="P146" i="72" s="1"/>
  <c r="R125" i="15"/>
  <c r="O146" i="72" s="1"/>
  <c r="AU124" i="15"/>
  <c r="AS124"/>
  <c r="AP124"/>
  <c r="AP123" s="1"/>
  <c r="AL124"/>
  <c r="AH124"/>
  <c r="AH123" s="1"/>
  <c r="AD124"/>
  <c r="Z124"/>
  <c r="W124"/>
  <c r="U124"/>
  <c r="O124" s="1"/>
  <c r="S124"/>
  <c r="S123" s="1"/>
  <c r="R42" i="82" s="1"/>
  <c r="R124" i="15"/>
  <c r="O145" i="72" s="1"/>
  <c r="O123" i="15"/>
  <c r="M123"/>
  <c r="AU122"/>
  <c r="AS122"/>
  <c r="AP122"/>
  <c r="AL122"/>
  <c r="AH122"/>
  <c r="AD122"/>
  <c r="Z122"/>
  <c r="W122"/>
  <c r="U122"/>
  <c r="O122" s="1"/>
  <c r="S122"/>
  <c r="P191" i="72" s="1"/>
  <c r="R122" i="15"/>
  <c r="O191" i="72" s="1"/>
  <c r="AU121" i="15"/>
  <c r="AS121"/>
  <c r="AP121"/>
  <c r="AP120" s="1"/>
  <c r="AL121"/>
  <c r="AH121"/>
  <c r="AD121"/>
  <c r="Z121"/>
  <c r="Z120" s="1"/>
  <c r="W121"/>
  <c r="U121"/>
  <c r="O121" s="1"/>
  <c r="S121"/>
  <c r="S120" s="1"/>
  <c r="R41" i="82" s="1"/>
  <c r="R121" i="15"/>
  <c r="O190" i="72" s="1"/>
  <c r="O120" i="15"/>
  <c r="M120"/>
  <c r="AU119"/>
  <c r="AS119"/>
  <c r="AP119"/>
  <c r="AL119"/>
  <c r="AH119"/>
  <c r="AD119"/>
  <c r="Z119"/>
  <c r="W119"/>
  <c r="U119"/>
  <c r="O119" s="1"/>
  <c r="S119"/>
  <c r="P188" i="72" s="1"/>
  <c r="R119" i="15"/>
  <c r="O188" i="72" s="1"/>
  <c r="AU118" i="15"/>
  <c r="AS118"/>
  <c r="AP118"/>
  <c r="AL118"/>
  <c r="AH118"/>
  <c r="AD118"/>
  <c r="Z118"/>
  <c r="W118"/>
  <c r="U118"/>
  <c r="O118" s="1"/>
  <c r="S118"/>
  <c r="P210" i="72" s="1"/>
  <c r="R118" i="15"/>
  <c r="O210" i="72" s="1"/>
  <c r="AU117" i="15"/>
  <c r="AS117"/>
  <c r="AP117"/>
  <c r="AL117"/>
  <c r="AH117"/>
  <c r="AD117"/>
  <c r="Z117"/>
  <c r="W117"/>
  <c r="U117"/>
  <c r="S117"/>
  <c r="P187" i="72" s="1"/>
  <c r="R117" i="15"/>
  <c r="O187" i="72" s="1"/>
  <c r="O117" i="15"/>
  <c r="AU116"/>
  <c r="AS116"/>
  <c r="AP116"/>
  <c r="AL116"/>
  <c r="AH116"/>
  <c r="AD116"/>
  <c r="Z116"/>
  <c r="W116"/>
  <c r="U116"/>
  <c r="O116" s="1"/>
  <c r="S116"/>
  <c r="P186" i="72" s="1"/>
  <c r="R116" i="15"/>
  <c r="O186" i="72" s="1"/>
  <c r="AU115" i="15"/>
  <c r="AS115"/>
  <c r="AP115"/>
  <c r="AL115"/>
  <c r="AH115"/>
  <c r="AD115"/>
  <c r="Z115"/>
  <c r="AR115" s="1"/>
  <c r="W115"/>
  <c r="U115"/>
  <c r="O115" s="1"/>
  <c r="S115"/>
  <c r="S113" s="1"/>
  <c r="R40" i="82" s="1"/>
  <c r="R115" i="15"/>
  <c r="O185" i="72" s="1"/>
  <c r="AU114" i="15"/>
  <c r="AS114"/>
  <c r="AP114"/>
  <c r="AP113" s="1"/>
  <c r="AL114"/>
  <c r="AH114"/>
  <c r="AD114"/>
  <c r="Z114"/>
  <c r="W114"/>
  <c r="U114"/>
  <c r="O114" s="1"/>
  <c r="S114"/>
  <c r="P184" i="72" s="1"/>
  <c r="R114" i="15"/>
  <c r="O184" i="72" s="1"/>
  <c r="O113" i="15"/>
  <c r="M113"/>
  <c r="V176" i="38" l="1"/>
  <c r="O8" i="13"/>
  <c r="N98" i="38" s="1"/>
  <c r="AA21" i="8"/>
  <c r="AA12" s="1"/>
  <c r="AS21"/>
  <c r="AS12" s="1"/>
  <c r="AU22"/>
  <c r="U22"/>
  <c r="AT210" i="7"/>
  <c r="T210"/>
  <c r="AT215"/>
  <c r="T215"/>
  <c r="AT213"/>
  <c r="T213"/>
  <c r="AT218"/>
  <c r="T218"/>
  <c r="AR209"/>
  <c r="AV108" i="49"/>
  <c r="AX108" s="1"/>
  <c r="AV144"/>
  <c r="X144" s="1"/>
  <c r="AL191" i="15"/>
  <c r="AP197"/>
  <c r="AR227"/>
  <c r="T227" s="1"/>
  <c r="AR255"/>
  <c r="AD262"/>
  <c r="G126" i="72"/>
  <c r="F156"/>
  <c r="AR147" i="15"/>
  <c r="AT147" s="1"/>
  <c r="AD129"/>
  <c r="AR215"/>
  <c r="AR230"/>
  <c r="AD259"/>
  <c r="AR264"/>
  <c r="AP271"/>
  <c r="H147" i="72"/>
  <c r="AD123" i="15"/>
  <c r="AR127"/>
  <c r="AR128"/>
  <c r="AL239"/>
  <c r="AL253"/>
  <c r="AR261"/>
  <c r="AH271"/>
  <c r="AD113"/>
  <c r="AP129"/>
  <c r="AH153"/>
  <c r="AL173"/>
  <c r="O175"/>
  <c r="N233" i="38" s="1"/>
  <c r="Z191" i="15"/>
  <c r="AD197"/>
  <c r="AP232"/>
  <c r="AD239"/>
  <c r="AD250"/>
  <c r="AD253"/>
  <c r="T412" i="38"/>
  <c r="AT115" i="15"/>
  <c r="AR116"/>
  <c r="AT116" s="1"/>
  <c r="AR117"/>
  <c r="AT117" s="1"/>
  <c r="AD120"/>
  <c r="AL129"/>
  <c r="AH136"/>
  <c r="AD153"/>
  <c r="AR156"/>
  <c r="T156" s="1"/>
  <c r="M156" s="1"/>
  <c r="L50" i="38" s="1"/>
  <c r="AD168" i="15"/>
  <c r="AL176"/>
  <c r="AD202"/>
  <c r="AH208"/>
  <c r="AP222"/>
  <c r="AR252"/>
  <c r="AR270"/>
  <c r="AL153"/>
  <c r="AL146" s="1"/>
  <c r="AR229"/>
  <c r="AD256"/>
  <c r="AL259"/>
  <c r="AR268"/>
  <c r="AR269"/>
  <c r="AL271"/>
  <c r="Z113"/>
  <c r="AR118"/>
  <c r="AR119"/>
  <c r="AT119" s="1"/>
  <c r="AL120"/>
  <c r="AR124"/>
  <c r="AR125"/>
  <c r="AP126"/>
  <c r="AH129"/>
  <c r="AR134"/>
  <c r="AT134" s="1"/>
  <c r="AR138"/>
  <c r="AR139"/>
  <c r="T139" s="1"/>
  <c r="AD136"/>
  <c r="AR149"/>
  <c r="AT149" s="1"/>
  <c r="O169"/>
  <c r="AR204"/>
  <c r="T204" s="1"/>
  <c r="M204" s="1"/>
  <c r="AL208"/>
  <c r="Z211"/>
  <c r="Z239"/>
  <c r="AR243"/>
  <c r="G112" i="72"/>
  <c r="F112"/>
  <c r="G207"/>
  <c r="AR192" i="15"/>
  <c r="AH120"/>
  <c r="AL126"/>
  <c r="AR140"/>
  <c r="AR143"/>
  <c r="AT143" s="1"/>
  <c r="AR150"/>
  <c r="AR151"/>
  <c r="Z153"/>
  <c r="AR167"/>
  <c r="T167" s="1"/>
  <c r="AH168"/>
  <c r="Z168"/>
  <c r="Z160" s="1"/>
  <c r="O171"/>
  <c r="Z176"/>
  <c r="AH184"/>
  <c r="AR185"/>
  <c r="AR199"/>
  <c r="AR219"/>
  <c r="T219" s="1"/>
  <c r="V219" s="1"/>
  <c r="AR258"/>
  <c r="F126" i="72"/>
  <c r="G138"/>
  <c r="M156"/>
  <c r="AR175" i="15"/>
  <c r="AR131"/>
  <c r="AR129" s="1"/>
  <c r="AP132"/>
  <c r="AR141"/>
  <c r="T141" s="1"/>
  <c r="AR145"/>
  <c r="T145" s="1"/>
  <c r="AR148"/>
  <c r="T148" s="1"/>
  <c r="AR159"/>
  <c r="AT159" s="1"/>
  <c r="AL205"/>
  <c r="AR207"/>
  <c r="AR222"/>
  <c r="AR225"/>
  <c r="T225" s="1"/>
  <c r="AR245"/>
  <c r="Z253"/>
  <c r="AP277"/>
  <c r="G104" i="72"/>
  <c r="F109"/>
  <c r="H109"/>
  <c r="P179"/>
  <c r="F179"/>
  <c r="H179"/>
  <c r="AR130" i="15"/>
  <c r="AH113"/>
  <c r="AL113"/>
  <c r="AR121"/>
  <c r="AR120" s="1"/>
  <c r="AR122"/>
  <c r="AL123"/>
  <c r="AD126"/>
  <c r="S146"/>
  <c r="R56" i="82" s="1"/>
  <c r="AR155" i="15"/>
  <c r="AR179"/>
  <c r="AQ309" i="38" s="1"/>
  <c r="AH202" i="15"/>
  <c r="AR209"/>
  <c r="T209" s="1"/>
  <c r="AR226"/>
  <c r="AT226" s="1"/>
  <c r="AR234"/>
  <c r="AT234" s="1"/>
  <c r="AD235"/>
  <c r="AL250"/>
  <c r="AL256"/>
  <c r="AH262"/>
  <c r="T117"/>
  <c r="AT127"/>
  <c r="AR126"/>
  <c r="T127"/>
  <c r="T128"/>
  <c r="AT128"/>
  <c r="N11" i="26"/>
  <c r="L151" i="72"/>
  <c r="N19" i="31"/>
  <c r="T142" i="15"/>
  <c r="AT142"/>
  <c r="N53" i="38"/>
  <c r="L190" i="72"/>
  <c r="N11" i="53"/>
  <c r="L152" i="72"/>
  <c r="N12" i="26"/>
  <c r="N12" i="53"/>
  <c r="L191" i="72"/>
  <c r="AT124" i="15"/>
  <c r="AR123"/>
  <c r="T124"/>
  <c r="T125"/>
  <c r="AT125"/>
  <c r="L148" i="72"/>
  <c r="N9" i="33"/>
  <c r="AT138" i="15"/>
  <c r="T138"/>
  <c r="AT139"/>
  <c r="T149"/>
  <c r="L184" i="72"/>
  <c r="N18" i="24"/>
  <c r="L149" i="72"/>
  <c r="N10" i="33"/>
  <c r="T140" i="15"/>
  <c r="AT140"/>
  <c r="T150"/>
  <c r="AT150"/>
  <c r="AQ139" i="38"/>
  <c r="AT167" i="15"/>
  <c r="AS139" i="38" s="1"/>
  <c r="N23" i="24"/>
  <c r="L210" i="72"/>
  <c r="N7" i="43"/>
  <c r="L145" i="72"/>
  <c r="AT130" i="15"/>
  <c r="T130"/>
  <c r="L154" i="72"/>
  <c r="N9" i="34"/>
  <c r="N11" i="40"/>
  <c r="AT141" i="15"/>
  <c r="AT145"/>
  <c r="AT148"/>
  <c r="N44" i="38"/>
  <c r="AT118" i="15"/>
  <c r="T118"/>
  <c r="L188" i="72"/>
  <c r="N22" i="24"/>
  <c r="T121" i="15"/>
  <c r="T122"/>
  <c r="AT122"/>
  <c r="L146" i="72"/>
  <c r="N8" i="43"/>
  <c r="N22" i="41"/>
  <c r="N45" i="38"/>
  <c r="AT155" i="15"/>
  <c r="T155"/>
  <c r="T139" i="38"/>
  <c r="O167" i="15"/>
  <c r="N140" i="38"/>
  <c r="O170" i="15"/>
  <c r="T141" i="38"/>
  <c r="N142"/>
  <c r="O172" i="15"/>
  <c r="T143" i="38"/>
  <c r="T179" i="15"/>
  <c r="N85" i="27"/>
  <c r="AT207" i="15"/>
  <c r="T207"/>
  <c r="N15" i="54"/>
  <c r="N48" i="30"/>
  <c r="AT225" i="15"/>
  <c r="M227"/>
  <c r="V227"/>
  <c r="AT229"/>
  <c r="T229"/>
  <c r="T234"/>
  <c r="Z235"/>
  <c r="AR236"/>
  <c r="AT243"/>
  <c r="T243"/>
  <c r="N7" i="75"/>
  <c r="Z250" i="15"/>
  <c r="AR251"/>
  <c r="AT258"/>
  <c r="T258"/>
  <c r="AT261"/>
  <c r="T261"/>
  <c r="Z262"/>
  <c r="AR263"/>
  <c r="N27" i="24"/>
  <c r="N27" i="41"/>
  <c r="AT227" i="15"/>
  <c r="P112" i="72"/>
  <c r="N19" i="24"/>
  <c r="L185" i="72"/>
  <c r="AR166" i="15"/>
  <c r="AT166" s="1"/>
  <c r="Y138" i="38"/>
  <c r="AO308"/>
  <c r="AP176" i="15"/>
  <c r="N13" i="37"/>
  <c r="AT190" i="15"/>
  <c r="T190"/>
  <c r="AT192"/>
  <c r="T192"/>
  <c r="AT199"/>
  <c r="T199"/>
  <c r="N46" i="30"/>
  <c r="N51"/>
  <c r="AT222" i="15"/>
  <c r="T222"/>
  <c r="AT230"/>
  <c r="T230"/>
  <c r="AT237"/>
  <c r="T237"/>
  <c r="AT245"/>
  <c r="AR244"/>
  <c r="T245"/>
  <c r="AT252"/>
  <c r="T252"/>
  <c r="AT264"/>
  <c r="T264"/>
  <c r="Z274"/>
  <c r="AR275"/>
  <c r="AR114"/>
  <c r="P153" i="72"/>
  <c r="AP153" i="15"/>
  <c r="AP146" s="1"/>
  <c r="N156"/>
  <c r="M50" i="38" s="1"/>
  <c r="V156" i="15"/>
  <c r="Z232"/>
  <c r="Y233" i="38"/>
  <c r="AR196" i="15"/>
  <c r="AD191"/>
  <c r="N16" i="54"/>
  <c r="AT215" i="15"/>
  <c r="T215"/>
  <c r="N56" i="30"/>
  <c r="AT269" i="15"/>
  <c r="T269"/>
  <c r="Z271"/>
  <c r="AR272"/>
  <c r="Z136"/>
  <c r="AR158"/>
  <c r="AP168"/>
  <c r="AR186"/>
  <c r="AP191"/>
  <c r="AH191"/>
  <c r="AR195"/>
  <c r="Z197"/>
  <c r="AR203"/>
  <c r="T226"/>
  <c r="AH246"/>
  <c r="AR248"/>
  <c r="AR267"/>
  <c r="AK139" i="38"/>
  <c r="T232"/>
  <c r="N10" i="34"/>
  <c r="L155" i="72"/>
  <c r="AT175" i="15"/>
  <c r="AS233" i="38" s="1"/>
  <c r="T175" i="15"/>
  <c r="N412" i="38"/>
  <c r="AT185" i="15"/>
  <c r="AS412" i="38" s="1"/>
  <c r="AR184" i="15"/>
  <c r="T185"/>
  <c r="AQ412" i="38"/>
  <c r="AT212" i="15"/>
  <c r="T212"/>
  <c r="AR211"/>
  <c r="Z214"/>
  <c r="AR220"/>
  <c r="N54" i="30"/>
  <c r="N21" i="20"/>
  <c r="N21" i="68"/>
  <c r="AT270" i="15"/>
  <c r="T270"/>
  <c r="AT273"/>
  <c r="T273"/>
  <c r="AR279"/>
  <c r="AD277"/>
  <c r="Z277"/>
  <c r="AR280"/>
  <c r="T115"/>
  <c r="AR133"/>
  <c r="T147"/>
  <c r="AH146"/>
  <c r="AH187"/>
  <c r="AR189"/>
  <c r="AR194"/>
  <c r="AP214"/>
  <c r="AR218"/>
  <c r="AR247"/>
  <c r="AL262"/>
  <c r="AR266"/>
  <c r="L187" i="72"/>
  <c r="N21" i="24"/>
  <c r="AC232" i="38"/>
  <c r="AR174" i="15"/>
  <c r="N84" i="27"/>
  <c r="N17" i="45"/>
  <c r="AH3" i="82"/>
  <c r="Z37" i="76" s="1"/>
  <c r="AT221" i="15"/>
  <c r="T221"/>
  <c r="N8" i="70"/>
  <c r="AT255" i="15"/>
  <c r="T255"/>
  <c r="AP136"/>
  <c r="Z146"/>
  <c r="AR152"/>
  <c r="V154"/>
  <c r="AT156"/>
  <c r="T159"/>
  <c r="AR188"/>
  <c r="AR193"/>
  <c r="AR206"/>
  <c r="AL214"/>
  <c r="AR217"/>
  <c r="AR238"/>
  <c r="AR265"/>
  <c r="N50" i="38"/>
  <c r="AC141"/>
  <c r="AQ233"/>
  <c r="Y140"/>
  <c r="AR169" i="15"/>
  <c r="Y142" i="38"/>
  <c r="AR171" i="15"/>
  <c r="AP184"/>
  <c r="AO412" i="38"/>
  <c r="T413"/>
  <c r="O186" i="15"/>
  <c r="N10" i="35"/>
  <c r="N45" i="30"/>
  <c r="Z256" i="15"/>
  <c r="AR257"/>
  <c r="Z259"/>
  <c r="AR260"/>
  <c r="N29" i="24"/>
  <c r="L213" i="72"/>
  <c r="N26" i="41"/>
  <c r="T278" i="15"/>
  <c r="AT278"/>
  <c r="AL136"/>
  <c r="AR137"/>
  <c r="AR170"/>
  <c r="AR172"/>
  <c r="Z173"/>
  <c r="AR210"/>
  <c r="AR216"/>
  <c r="AP173"/>
  <c r="O179"/>
  <c r="AD184"/>
  <c r="Z187"/>
  <c r="AD208"/>
  <c r="AD214"/>
  <c r="AR223"/>
  <c r="T223" s="1"/>
  <c r="AR224"/>
  <c r="AT224" s="1"/>
  <c r="AR241"/>
  <c r="AT241" s="1"/>
  <c r="AR242"/>
  <c r="Z246"/>
  <c r="Y232" i="38"/>
  <c r="Y412"/>
  <c r="AK412"/>
  <c r="M126" i="72"/>
  <c r="H129"/>
  <c r="G147"/>
  <c r="H183"/>
  <c r="AR198" i="15"/>
  <c r="AR233"/>
  <c r="Y143" i="38"/>
  <c r="Y307"/>
  <c r="AK308"/>
  <c r="AC413"/>
  <c r="N86" i="27"/>
  <c r="N47" i="30"/>
  <c r="N55"/>
  <c r="H141" i="72"/>
  <c r="F153"/>
  <c r="F189"/>
  <c r="AC308" i="38"/>
  <c r="AD176" i="15"/>
  <c r="AR165"/>
  <c r="AT165" s="1"/>
  <c r="AS137" i="38" s="1"/>
  <c r="AH173" i="15"/>
  <c r="J3" i="82"/>
  <c r="Z12" i="76" s="1"/>
  <c r="AR201" i="15"/>
  <c r="H138" i="72"/>
  <c r="H165"/>
  <c r="AR228" i="15"/>
  <c r="AR231"/>
  <c r="AT231" s="1"/>
  <c r="Y136" i="38"/>
  <c r="G119" i="72"/>
  <c r="P141"/>
  <c r="F141"/>
  <c r="G165"/>
  <c r="G183"/>
  <c r="AL168" i="15"/>
  <c r="AL160" s="1"/>
  <c r="Z205"/>
  <c r="R78" i="82"/>
  <c r="Y310" i="38"/>
  <c r="AQ310"/>
  <c r="G109" i="72"/>
  <c r="G122"/>
  <c r="H173"/>
  <c r="P104"/>
  <c r="F104"/>
  <c r="H112"/>
  <c r="F122"/>
  <c r="H126"/>
  <c r="P129"/>
  <c r="F129"/>
  <c r="F138"/>
  <c r="F147"/>
  <c r="H150"/>
  <c r="P165"/>
  <c r="F165"/>
  <c r="P119"/>
  <c r="F119"/>
  <c r="G129"/>
  <c r="H135"/>
  <c r="G150"/>
  <c r="P173"/>
  <c r="F173"/>
  <c r="P126"/>
  <c r="H144"/>
  <c r="F150"/>
  <c r="H153"/>
  <c r="H156"/>
  <c r="P135"/>
  <c r="F135"/>
  <c r="G153"/>
  <c r="G156"/>
  <c r="H189"/>
  <c r="H122"/>
  <c r="F144"/>
  <c r="H207"/>
  <c r="AD115" i="65"/>
  <c r="AD91" s="1"/>
  <c r="U13" i="9"/>
  <c r="AV119" i="49"/>
  <c r="AX122"/>
  <c r="X122"/>
  <c r="AT74" i="13"/>
  <c r="T74"/>
  <c r="AQ33" i="12"/>
  <c r="S33" s="1"/>
  <c r="AG93" i="38"/>
  <c r="P7" i="12"/>
  <c r="P93" i="38" s="1"/>
  <c r="AK6" i="12"/>
  <c r="N7"/>
  <c r="N93" i="38" s="1"/>
  <c r="AO6" i="12"/>
  <c r="AQ7"/>
  <c r="M180" i="15"/>
  <c r="L310" i="38" s="1"/>
  <c r="N310"/>
  <c r="T310"/>
  <c r="M154" i="15"/>
  <c r="L48" i="38" s="1"/>
  <c r="AP181" i="15"/>
  <c r="AK360" i="38"/>
  <c r="O182" i="15"/>
  <c r="N360" i="38" s="1"/>
  <c r="AH181" i="15"/>
  <c r="AR183"/>
  <c r="AD181"/>
  <c r="AR182"/>
  <c r="AC360" i="38"/>
  <c r="T133"/>
  <c r="N133"/>
  <c r="AR161" i="15"/>
  <c r="S26" i="49"/>
  <c r="P459" i="38" s="1"/>
  <c r="Q26" i="49"/>
  <c r="N459" i="38" s="1"/>
  <c r="AV26" i="49"/>
  <c r="AT126" i="7"/>
  <c r="AS328" i="38" s="1"/>
  <c r="Z123" i="7"/>
  <c r="Z110" s="1"/>
  <c r="AR123"/>
  <c r="AR110" s="1"/>
  <c r="T126"/>
  <c r="AH176" i="15"/>
  <c r="O178"/>
  <c r="N308" i="38" s="1"/>
  <c r="AR178" i="15"/>
  <c r="AQ307" i="38"/>
  <c r="AS307"/>
  <c r="T177" i="15"/>
  <c r="N307" i="38"/>
  <c r="T307"/>
  <c r="AD68" i="49"/>
  <c r="AS466" i="38"/>
  <c r="AX73" i="49"/>
  <c r="AU466" i="38" s="1"/>
  <c r="X73" i="49"/>
  <c r="AA466" i="38"/>
  <c r="X466"/>
  <c r="O22" i="13"/>
  <c r="N191" i="38" s="1"/>
  <c r="AR22" i="13"/>
  <c r="H7" i="72"/>
  <c r="H6" s="1"/>
  <c r="H5" s="1"/>
  <c r="O348" i="38"/>
  <c r="Q92" i="7"/>
  <c r="P252" i="38" s="1"/>
  <c r="W431"/>
  <c r="Q26" i="10"/>
  <c r="Q10" i="8"/>
  <c r="P174" i="38" s="1"/>
  <c r="V95"/>
  <c r="P95"/>
  <c r="Q38" i="7"/>
  <c r="P74" i="38" s="1"/>
  <c r="Q53" i="7"/>
  <c r="P89" i="38" s="1"/>
  <c r="AE14" i="76"/>
  <c r="O26" i="10"/>
  <c r="N431" i="38" s="1"/>
  <c r="P431"/>
  <c r="S74" i="49"/>
  <c r="P467" i="38" s="1"/>
  <c r="L186" i="72"/>
  <c r="N20" i="24"/>
  <c r="F183" i="72"/>
  <c r="T116" i="15"/>
  <c r="P122" i="72"/>
  <c r="U10" i="8"/>
  <c r="AU10"/>
  <c r="AT174" i="38" s="1"/>
  <c r="AV74" i="49"/>
  <c r="AS26" i="10"/>
  <c r="X106" i="49"/>
  <c r="Z106" s="1"/>
  <c r="AH5"/>
  <c r="O106"/>
  <c r="AX106"/>
  <c r="X141"/>
  <c r="N252" i="7"/>
  <c r="L19" i="23"/>
  <c r="V252" i="7"/>
  <c r="V251" s="1"/>
  <c r="L22" i="23"/>
  <c r="M81" i="12"/>
  <c r="M82"/>
  <c r="L23" i="23"/>
  <c r="U81" i="12"/>
  <c r="U80" s="1"/>
  <c r="U82"/>
  <c r="AR254" i="15"/>
  <c r="AQ100" i="12"/>
  <c r="AS101"/>
  <c r="S101"/>
  <c r="AC100"/>
  <c r="T273" i="7"/>
  <c r="AR272"/>
  <c r="AA7" i="9"/>
  <c r="AS20"/>
  <c r="AS8" s="1"/>
  <c r="AS33"/>
  <c r="U25" i="47"/>
  <c r="AQ23"/>
  <c r="AQ7" s="1"/>
  <c r="AP121" i="65"/>
  <c r="AP120" s="1"/>
  <c r="AR127"/>
  <c r="AP7"/>
  <c r="AL121"/>
  <c r="AL120" s="1"/>
  <c r="AR154"/>
  <c r="AR153" s="1"/>
  <c r="AL7"/>
  <c r="AR170"/>
  <c r="AT135"/>
  <c r="T135"/>
  <c r="AR134"/>
  <c r="T134" s="1"/>
  <c r="K134" s="1"/>
  <c r="AH134"/>
  <c r="T131"/>
  <c r="AR130"/>
  <c r="T130" s="1"/>
  <c r="K130" s="1"/>
  <c r="AT131"/>
  <c r="AH130"/>
  <c r="AH121"/>
  <c r="AH7" s="1"/>
  <c r="AT170"/>
  <c r="T170"/>
  <c r="AR167"/>
  <c r="AD153"/>
  <c r="AD152" s="1"/>
  <c r="AT127"/>
  <c r="T127"/>
  <c r="AR126"/>
  <c r="T126" s="1"/>
  <c r="K126" s="1"/>
  <c r="AD126"/>
  <c r="AD121" s="1"/>
  <c r="AD120" s="1"/>
  <c r="AR123"/>
  <c r="AR59" i="6"/>
  <c r="AT59" s="1"/>
  <c r="AL56"/>
  <c r="AR58"/>
  <c r="AT58" s="1"/>
  <c r="AD56"/>
  <c r="AR57"/>
  <c r="Q70" i="7"/>
  <c r="P162" i="38" s="1"/>
  <c r="T162"/>
  <c r="AR70" i="7"/>
  <c r="V69"/>
  <c r="U161" i="38" s="1"/>
  <c r="M69" i="7"/>
  <c r="AT69"/>
  <c r="AS161" i="38" s="1"/>
  <c r="AQ161"/>
  <c r="AR106" i="6"/>
  <c r="T106"/>
  <c r="AR105"/>
  <c r="AT106"/>
  <c r="AT105" s="1"/>
  <c r="S127"/>
  <c r="AT127"/>
  <c r="AR126"/>
  <c r="S126"/>
  <c r="AT126"/>
  <c r="AT113"/>
  <c r="S113"/>
  <c r="S110"/>
  <c r="AT110"/>
  <c r="AD108"/>
  <c r="AR104"/>
  <c r="AT104" s="1"/>
  <c r="AH99"/>
  <c r="AR100"/>
  <c r="T100" s="1"/>
  <c r="V100" s="1"/>
  <c r="V99" s="1"/>
  <c r="AD99"/>
  <c r="AT97"/>
  <c r="AT94" s="1"/>
  <c r="M95" s="1"/>
  <c r="N95" s="1"/>
  <c r="P95" s="1"/>
  <c r="P94" s="1"/>
  <c r="AR94"/>
  <c r="AD94"/>
  <c r="AR90"/>
  <c r="T71"/>
  <c r="V71" s="1"/>
  <c r="V67" s="1"/>
  <c r="AT71"/>
  <c r="AT67" s="1"/>
  <c r="AR67"/>
  <c r="M68" s="1"/>
  <c r="N68" s="1"/>
  <c r="P68" s="1"/>
  <c r="P67" s="1"/>
  <c r="AT63"/>
  <c r="AT61" s="1"/>
  <c r="AR61"/>
  <c r="AR49"/>
  <c r="AT46"/>
  <c r="T46"/>
  <c r="V46" s="1"/>
  <c r="V45" s="1"/>
  <c r="AD45"/>
  <c r="AR44"/>
  <c r="AP27"/>
  <c r="AP8"/>
  <c r="AP7" s="1"/>
  <c r="AR30"/>
  <c r="AT30" s="1"/>
  <c r="AL27"/>
  <c r="AH27"/>
  <c r="AR28"/>
  <c r="AR21"/>
  <c r="AT21" s="1"/>
  <c r="AT13"/>
  <c r="AT12" s="1"/>
  <c r="AR12"/>
  <c r="AD12"/>
  <c r="AU61" i="8"/>
  <c r="U61"/>
  <c r="AE7"/>
  <c r="AS49"/>
  <c r="U49"/>
  <c r="AU49"/>
  <c r="AI47"/>
  <c r="AI7" s="1"/>
  <c r="AS51"/>
  <c r="AS47" s="1"/>
  <c r="AA47"/>
  <c r="AR118" i="6"/>
  <c r="AR108"/>
  <c r="M109" s="1"/>
  <c r="S118"/>
  <c r="AT118"/>
  <c r="AR162"/>
  <c r="T162" s="1"/>
  <c r="AH8"/>
  <c r="AH7" s="1"/>
  <c r="AR54"/>
  <c r="AR34"/>
  <c r="M35" s="1"/>
  <c r="AT44"/>
  <c r="AT34" s="1"/>
  <c r="AR24"/>
  <c r="T24" s="1"/>
  <c r="V24" s="1"/>
  <c r="AT18"/>
  <c r="AT17" s="1"/>
  <c r="T18"/>
  <c r="V18" s="1"/>
  <c r="V17" s="1"/>
  <c r="AR17"/>
  <c r="AD17"/>
  <c r="AR11"/>
  <c r="AT11" s="1"/>
  <c r="AS141" i="47"/>
  <c r="AU141"/>
  <c r="U141"/>
  <c r="T228" i="15"/>
  <c r="AT228"/>
  <c r="AT223"/>
  <c r="AU59" i="8"/>
  <c r="AS55"/>
  <c r="U59"/>
  <c r="AA55"/>
  <c r="AV168" i="49"/>
  <c r="T231" i="15"/>
  <c r="X91" i="49"/>
  <c r="AV90"/>
  <c r="AX91"/>
  <c r="AD90"/>
  <c r="AD67" s="1"/>
  <c r="AD5" s="1"/>
  <c r="V23" i="47"/>
  <c r="V7" s="1"/>
  <c r="N23"/>
  <c r="W105"/>
  <c r="W104" s="1"/>
  <c r="W103" s="1"/>
  <c r="AU111"/>
  <c r="AS104"/>
  <c r="AS76"/>
  <c r="AU76" s="1"/>
  <c r="AS68"/>
  <c r="W30"/>
  <c r="W29" s="1"/>
  <c r="AA29"/>
  <c r="AA24" s="1"/>
  <c r="AA23" s="1"/>
  <c r="AA7" s="1"/>
  <c r="AS30"/>
  <c r="X26" i="49"/>
  <c r="AX26"/>
  <c r="T241" i="15"/>
  <c r="AR240"/>
  <c r="AR239" s="1"/>
  <c r="AT242"/>
  <c r="T242"/>
  <c r="Q27" i="7"/>
  <c r="P63" i="38" s="1"/>
  <c r="T27" i="7"/>
  <c r="AQ63" i="38"/>
  <c r="O74" i="7"/>
  <c r="N166" i="38" s="1"/>
  <c r="AR74" i="7"/>
  <c r="AD54"/>
  <c r="Q8" i="13"/>
  <c r="P98" i="38" s="1"/>
  <c r="AQ98"/>
  <c r="AT8" i="13"/>
  <c r="AS98" i="38" s="1"/>
  <c r="T8" i="13"/>
  <c r="AR6"/>
  <c r="Y98" i="38"/>
  <c r="Z6" i="13"/>
  <c r="AS18" i="10"/>
  <c r="O102" i="38"/>
  <c r="T187" i="7"/>
  <c r="V187" s="1"/>
  <c r="V184" s="1"/>
  <c r="M187"/>
  <c r="N185"/>
  <c r="M186"/>
  <c r="AT187"/>
  <c r="AR134"/>
  <c r="AQ382" i="38"/>
  <c r="AT138" i="7"/>
  <c r="AS382" i="38" s="1"/>
  <c r="T138" i="7"/>
  <c r="Z134"/>
  <c r="Y382" i="38"/>
  <c r="O80" i="7"/>
  <c r="N172" i="38" s="1"/>
  <c r="Z54" i="7"/>
  <c r="Q59"/>
  <c r="P151" i="38" s="1"/>
  <c r="O59" i="7"/>
  <c r="N151" i="38" s="1"/>
  <c r="AR59" i="7"/>
  <c r="T80"/>
  <c r="Q80"/>
  <c r="P172" i="38" s="1"/>
  <c r="V80" i="7"/>
  <c r="U172" i="38" s="1"/>
  <c r="M80" i="7"/>
  <c r="AT80"/>
  <c r="AS172" i="38" s="1"/>
  <c r="AQ172"/>
  <c r="Q65" i="7"/>
  <c r="P157" i="38" s="1"/>
  <c r="T65" i="7"/>
  <c r="AT65"/>
  <c r="AS157" i="38" s="1"/>
  <c r="AR64" i="7"/>
  <c r="P155" i="38"/>
  <c r="AR63" i="7"/>
  <c r="Q73"/>
  <c r="P165" i="38" s="1"/>
  <c r="O73" i="7"/>
  <c r="N165" i="38" s="1"/>
  <c r="AR73" i="7"/>
  <c r="V159" i="38"/>
  <c r="AR67" i="7"/>
  <c r="AQ74" i="38"/>
  <c r="AT38" i="7"/>
  <c r="AS74" i="38" s="1"/>
  <c r="T38" i="7"/>
  <c r="AR25"/>
  <c r="AC74" i="38"/>
  <c r="N48"/>
  <c r="O162" i="15"/>
  <c r="N134" i="38" s="1"/>
  <c r="AH160" i="15"/>
  <c r="AR162"/>
  <c r="O165"/>
  <c r="AC137" i="38"/>
  <c r="AP160" i="15"/>
  <c r="O164"/>
  <c r="N136" i="38" s="1"/>
  <c r="O166" i="15"/>
  <c r="N138" i="38" s="1"/>
  <c r="AD160" i="15"/>
  <c r="N135" i="38"/>
  <c r="AR163" i="15"/>
  <c r="T135" i="38"/>
  <c r="AR157" i="15"/>
  <c r="AR153" s="1"/>
  <c r="AR146" s="1"/>
  <c r="N51" i="38"/>
  <c r="AD146" i="15"/>
  <c r="AT152"/>
  <c r="T152"/>
  <c r="AT151"/>
  <c r="T151"/>
  <c r="M109" i="72"/>
  <c r="AT67" i="65"/>
  <c r="T67"/>
  <c r="AD65"/>
  <c r="AD64" s="1"/>
  <c r="AD51" s="1"/>
  <c r="K66"/>
  <c r="L66" s="1"/>
  <c r="N66" s="1"/>
  <c r="V66"/>
  <c r="AT66"/>
  <c r="AR65"/>
  <c r="AT73"/>
  <c r="T73"/>
  <c r="AT72"/>
  <c r="AR71"/>
  <c r="T72"/>
  <c r="AD71"/>
  <c r="AD70" s="1"/>
  <c r="AA7" i="5"/>
  <c r="AS8"/>
  <c r="U28"/>
  <c r="N60" i="82"/>
  <c r="S54" i="83"/>
  <c r="AR3"/>
  <c r="AF47" i="76" s="1"/>
  <c r="Q12"/>
  <c r="F10" i="80"/>
  <c r="E41" i="76"/>
  <c r="F39" i="80"/>
  <c r="L47" i="1"/>
  <c r="K47" s="1"/>
  <c r="S7" i="9"/>
  <c r="P5" i="72"/>
  <c r="I3" i="82"/>
  <c r="Z11" i="76" s="1"/>
  <c r="L27" i="1"/>
  <c r="E3" i="5"/>
  <c r="R33" i="84"/>
  <c r="AS3"/>
  <c r="R49" i="76" s="1"/>
  <c r="Q49" s="1"/>
  <c r="P49" s="1"/>
  <c r="O49" s="1"/>
  <c r="AE36"/>
  <c r="P50"/>
  <c r="O50" s="1"/>
  <c r="N50" s="1"/>
  <c r="M50" s="1"/>
  <c r="L50" s="1"/>
  <c r="AE49"/>
  <c r="L47" i="80"/>
  <c r="K47" s="1"/>
  <c r="R7" i="84"/>
  <c r="P9" i="76"/>
  <c r="O9" s="1"/>
  <c r="N9" s="1"/>
  <c r="M9" s="1"/>
  <c r="L9" s="1"/>
  <c r="F238" i="72"/>
  <c r="F237" s="1"/>
  <c r="F5" s="1"/>
  <c r="U47" i="83"/>
  <c r="W47" s="1"/>
  <c r="AS46"/>
  <c r="AU47"/>
  <c r="AE56" i="76"/>
  <c r="L54" i="80"/>
  <c r="R8" i="85"/>
  <c r="F3"/>
  <c r="R7" i="56"/>
  <c r="BB3"/>
  <c r="R35" i="82"/>
  <c r="AS3"/>
  <c r="AU48" i="83"/>
  <c r="U48"/>
  <c r="W48" s="1"/>
  <c r="AU58"/>
  <c r="U58"/>
  <c r="W58" s="1"/>
  <c r="AS54"/>
  <c r="R16" i="85"/>
  <c r="AF3"/>
  <c r="P35" i="76" s="1"/>
  <c r="O19"/>
  <c r="F17" i="80"/>
  <c r="E17" s="1"/>
  <c r="Q34" i="76"/>
  <c r="AJ3" i="84"/>
  <c r="R39" i="76" s="1"/>
  <c r="Q39" s="1"/>
  <c r="P39" s="1"/>
  <c r="O39" s="1"/>
  <c r="R25" i="84"/>
  <c r="L49" i="1"/>
  <c r="K49" s="1"/>
  <c r="J49" s="1"/>
  <c r="S7" i="10"/>
  <c r="S160" i="15"/>
  <c r="R57" i="82" s="1"/>
  <c r="R55" s="1"/>
  <c r="F265" i="72"/>
  <c r="F264" s="1"/>
  <c r="AU3" i="82"/>
  <c r="N80"/>
  <c r="R86"/>
  <c r="U49" i="83"/>
  <c r="W49" s="1"/>
  <c r="AU49"/>
  <c r="S46"/>
  <c r="S19" s="1"/>
  <c r="L35" i="1" s="1"/>
  <c r="K35" s="1"/>
  <c r="AP3" i="83"/>
  <c r="AF44" i="76" s="1"/>
  <c r="L52" i="80"/>
  <c r="AE55" i="76"/>
  <c r="L53" i="80"/>
  <c r="L54" i="1"/>
  <c r="K54" s="1"/>
  <c r="L3" i="47"/>
  <c r="AH13" i="76" s="1"/>
  <c r="R7" i="47"/>
  <c r="AE18" i="76"/>
  <c r="AD18" s="1"/>
  <c r="Q49" i="82"/>
  <c r="AL3"/>
  <c r="Z41" i="76" s="1"/>
  <c r="AG3" i="82"/>
  <c r="R71"/>
  <c r="AI48" i="76"/>
  <c r="P46" i="80"/>
  <c r="Q57" i="76"/>
  <c r="F55" i="80"/>
  <c r="AE40" i="76"/>
  <c r="AG4" i="83"/>
  <c r="P18" i="76"/>
  <c r="P44"/>
  <c r="P51"/>
  <c r="I3" i="11"/>
  <c r="AN3"/>
  <c r="S23"/>
  <c r="S19" s="1"/>
  <c r="S7" s="1"/>
  <c r="X16" i="76"/>
  <c r="P145" i="72"/>
  <c r="P144" s="1"/>
  <c r="P148"/>
  <c r="P147" s="1"/>
  <c r="P151"/>
  <c r="P150" s="1"/>
  <c r="P190"/>
  <c r="P189" s="1"/>
  <c r="H14" i="80"/>
  <c r="L40"/>
  <c r="K40" s="1"/>
  <c r="BA3" i="82"/>
  <c r="Q48"/>
  <c r="AI3"/>
  <c r="Z38" i="76" s="1"/>
  <c r="N58" i="82"/>
  <c r="Q37" i="76"/>
  <c r="R13" i="3"/>
  <c r="S12"/>
  <c r="R12" i="81" s="1"/>
  <c r="P12" s="1"/>
  <c r="R24" i="3"/>
  <c r="S23"/>
  <c r="R14" i="81" s="1"/>
  <c r="P14" s="1"/>
  <c r="O14" s="1"/>
  <c r="AE30" i="76"/>
  <c r="AD30" s="1"/>
  <c r="S6" i="7"/>
  <c r="S9" i="83" s="1"/>
  <c r="P43" i="76"/>
  <c r="P56"/>
  <c r="BA3" i="11"/>
  <c r="Q10" i="66"/>
  <c r="Q9" s="1"/>
  <c r="R14" i="3"/>
  <c r="R15"/>
  <c r="R16"/>
  <c r="R17"/>
  <c r="R18"/>
  <c r="P18" s="1"/>
  <c r="R19"/>
  <c r="R26"/>
  <c r="R27"/>
  <c r="R28"/>
  <c r="R30"/>
  <c r="R32"/>
  <c r="L9" i="80"/>
  <c r="D30"/>
  <c r="N32"/>
  <c r="M32" s="1"/>
  <c r="F35"/>
  <c r="Q47" i="82"/>
  <c r="H3"/>
  <c r="R46"/>
  <c r="AK3"/>
  <c r="Z40" i="76" s="1"/>
  <c r="AM3" i="82"/>
  <c r="Z42" i="76" s="1"/>
  <c r="Z43"/>
  <c r="N77" i="82"/>
  <c r="N81"/>
  <c r="O29" i="76"/>
  <c r="S14"/>
  <c r="T6"/>
  <c r="R37" i="3"/>
  <c r="R17" i="81"/>
  <c r="R48" i="3"/>
  <c r="S47"/>
  <c r="R20" i="81" s="1"/>
  <c r="AE24" i="76"/>
  <c r="AE51"/>
  <c r="AB4" i="83"/>
  <c r="P13" i="76"/>
  <c r="P42"/>
  <c r="P55"/>
  <c r="P185" i="72"/>
  <c r="P183" s="1"/>
  <c r="P7" i="80"/>
  <c r="R63" i="82"/>
  <c r="P3"/>
  <c r="AI8" i="76"/>
  <c r="AJ6"/>
  <c r="AI52"/>
  <c r="P50" i="80"/>
  <c r="O25" i="76"/>
  <c r="C25" s="1"/>
  <c r="D25"/>
  <c r="AK18"/>
  <c r="AL6"/>
  <c r="S55" i="2"/>
  <c r="H3"/>
  <c r="AE43" i="76"/>
  <c r="K41" i="80" s="1"/>
  <c r="AE50" i="76"/>
  <c r="P48"/>
  <c r="P54"/>
  <c r="AJ46"/>
  <c r="S9" i="58"/>
  <c r="S7" s="1"/>
  <c r="E3" s="1"/>
  <c r="L7" i="80"/>
  <c r="L12"/>
  <c r="K12" s="1"/>
  <c r="F27"/>
  <c r="P38"/>
  <c r="O38" s="1"/>
  <c r="N38" s="1"/>
  <c r="M38" s="1"/>
  <c r="L38" s="1"/>
  <c r="K38" s="1"/>
  <c r="L41"/>
  <c r="Q51" i="82"/>
  <c r="AP3"/>
  <c r="AI50" i="76"/>
  <c r="P48" i="80"/>
  <c r="O48" s="1"/>
  <c r="N48" s="1"/>
  <c r="M48" s="1"/>
  <c r="L48" s="1"/>
  <c r="R8" i="3"/>
  <c r="P8" s="1"/>
  <c r="S7"/>
  <c r="R21"/>
  <c r="S20"/>
  <c r="R13" i="81" s="1"/>
  <c r="P13" s="1"/>
  <c r="O13" s="1"/>
  <c r="R34" i="3"/>
  <c r="S33"/>
  <c r="R15" i="81" s="1"/>
  <c r="P15" s="1"/>
  <c r="O15" s="1"/>
  <c r="N15" s="1"/>
  <c r="M15" s="1"/>
  <c r="AD10" i="76"/>
  <c r="U51" i="83"/>
  <c r="W51" s="1"/>
  <c r="U53"/>
  <c r="W53" s="1"/>
  <c r="U55"/>
  <c r="W55" s="1"/>
  <c r="W54" s="1"/>
  <c r="U57"/>
  <c r="W57" s="1"/>
  <c r="S7" i="8"/>
  <c r="P24" i="76"/>
  <c r="P47"/>
  <c r="P53"/>
  <c r="AF37"/>
  <c r="AE37" s="1"/>
  <c r="P6" i="80"/>
  <c r="F32"/>
  <c r="E32" s="1"/>
  <c r="Q50" i="82"/>
  <c r="AJ3"/>
  <c r="Z39" i="76" s="1"/>
  <c r="AE15"/>
  <c r="D15"/>
  <c r="R40" i="3"/>
  <c r="S39"/>
  <c r="AE35" i="76"/>
  <c r="AE41"/>
  <c r="P46"/>
  <c r="P52"/>
  <c r="Z14"/>
  <c r="AF34"/>
  <c r="Q10" i="65"/>
  <c r="R42" i="3"/>
  <c r="R43"/>
  <c r="L10" i="80"/>
  <c r="K10" s="1"/>
  <c r="J15"/>
  <c r="L17"/>
  <c r="K17" s="1"/>
  <c r="P32"/>
  <c r="L34"/>
  <c r="K34" s="1"/>
  <c r="L36"/>
  <c r="L49"/>
  <c r="K49" s="1"/>
  <c r="W22" i="8" l="1"/>
  <c r="W21" s="1"/>
  <c r="W12" s="1"/>
  <c r="M22"/>
  <c r="M210" i="7"/>
  <c r="V210"/>
  <c r="M215"/>
  <c r="V215"/>
  <c r="M213"/>
  <c r="V213"/>
  <c r="M218"/>
  <c r="V218"/>
  <c r="X108" i="49"/>
  <c r="O108" s="1"/>
  <c r="AV93"/>
  <c r="AV67" s="1"/>
  <c r="AV135"/>
  <c r="AV118" s="1"/>
  <c r="AX144"/>
  <c r="O144"/>
  <c r="Z144"/>
  <c r="AR214" i="15"/>
  <c r="AT179"/>
  <c r="AS309" i="38" s="1"/>
  <c r="V204" i="15"/>
  <c r="AT209"/>
  <c r="T131"/>
  <c r="T134"/>
  <c r="AT131"/>
  <c r="AT219"/>
  <c r="AT204"/>
  <c r="T119"/>
  <c r="T268"/>
  <c r="AT268"/>
  <c r="M219"/>
  <c r="L48" i="30" s="1"/>
  <c r="AT121" i="15"/>
  <c r="T143"/>
  <c r="N137" i="38"/>
  <c r="AR200" i="15"/>
  <c r="AT201"/>
  <c r="T201"/>
  <c r="M278"/>
  <c r="V278"/>
  <c r="AT238"/>
  <c r="T238"/>
  <c r="AT206"/>
  <c r="T206"/>
  <c r="AR205"/>
  <c r="AT218"/>
  <c r="T218"/>
  <c r="AT189"/>
  <c r="T189"/>
  <c r="AT280"/>
  <c r="T280"/>
  <c r="M270"/>
  <c r="V270"/>
  <c r="M185"/>
  <c r="V185"/>
  <c r="AT267"/>
  <c r="T267"/>
  <c r="AT203"/>
  <c r="AR202"/>
  <c r="T203"/>
  <c r="AT186"/>
  <c r="AS413" i="38" s="1"/>
  <c r="T186" i="15"/>
  <c r="AQ413" i="38"/>
  <c r="M237" i="15"/>
  <c r="V237"/>
  <c r="M192"/>
  <c r="V192"/>
  <c r="M207"/>
  <c r="N207" s="1"/>
  <c r="P207" s="1"/>
  <c r="V207"/>
  <c r="N141" i="38"/>
  <c r="V155" i="15"/>
  <c r="M155"/>
  <c r="V142"/>
  <c r="M142"/>
  <c r="N142" s="1"/>
  <c r="J10" i="80"/>
  <c r="T157" i="15"/>
  <c r="AQ137" i="38"/>
  <c r="T224" i="15"/>
  <c r="T165"/>
  <c r="V165" s="1"/>
  <c r="U137" i="38" s="1"/>
  <c r="P156" i="15"/>
  <c r="O50" i="38" s="1"/>
  <c r="N309"/>
  <c r="AT210" i="15"/>
  <c r="T210"/>
  <c r="M159"/>
  <c r="V159"/>
  <c r="M255"/>
  <c r="V255"/>
  <c r="J35" i="80"/>
  <c r="T174" i="15"/>
  <c r="AQ232" i="38"/>
  <c r="AT174" i="15"/>
  <c r="AS232" i="38" s="1"/>
  <c r="AR173" i="15"/>
  <c r="AT247"/>
  <c r="AR246"/>
  <c r="T247"/>
  <c r="AT194"/>
  <c r="T194"/>
  <c r="M115"/>
  <c r="V115"/>
  <c r="V175"/>
  <c r="U233" i="38" s="1"/>
  <c r="M175" i="15"/>
  <c r="M264"/>
  <c r="V264"/>
  <c r="M258"/>
  <c r="V258"/>
  <c r="V243"/>
  <c r="M243"/>
  <c r="M229"/>
  <c r="V229"/>
  <c r="V121"/>
  <c r="M121"/>
  <c r="V118"/>
  <c r="M118"/>
  <c r="V145"/>
  <c r="M145"/>
  <c r="V150"/>
  <c r="M150"/>
  <c r="V119"/>
  <c r="M119"/>
  <c r="V138"/>
  <c r="M138"/>
  <c r="V117"/>
  <c r="M117"/>
  <c r="AT216"/>
  <c r="T216"/>
  <c r="AQ141" i="38"/>
  <c r="T170" i="15"/>
  <c r="AT170"/>
  <c r="AS141" i="38" s="1"/>
  <c r="T133" i="15"/>
  <c r="AT133"/>
  <c r="AR132"/>
  <c r="M273"/>
  <c r="V273"/>
  <c r="L10" i="35"/>
  <c r="N204" i="15"/>
  <c r="V226"/>
  <c r="M226"/>
  <c r="M269"/>
  <c r="V269"/>
  <c r="M215"/>
  <c r="V215"/>
  <c r="M222"/>
  <c r="V222"/>
  <c r="M199"/>
  <c r="V199"/>
  <c r="M179"/>
  <c r="V179"/>
  <c r="U309" i="38" s="1"/>
  <c r="V122" i="15"/>
  <c r="M122"/>
  <c r="V130"/>
  <c r="M130"/>
  <c r="V139"/>
  <c r="M139"/>
  <c r="N413" i="38"/>
  <c r="AQ140"/>
  <c r="AT169" i="15"/>
  <c r="AS140" i="38" s="1"/>
  <c r="AR168" i="15"/>
  <c r="T169"/>
  <c r="AT217"/>
  <c r="T217"/>
  <c r="AT266"/>
  <c r="T266"/>
  <c r="M147"/>
  <c r="V147"/>
  <c r="T279"/>
  <c r="AT279"/>
  <c r="T196"/>
  <c r="AT196"/>
  <c r="AT275"/>
  <c r="AR274"/>
  <c r="T275"/>
  <c r="V245"/>
  <c r="V244" s="1"/>
  <c r="M245"/>
  <c r="M190"/>
  <c r="V190"/>
  <c r="M261"/>
  <c r="V261"/>
  <c r="M234"/>
  <c r="V234"/>
  <c r="V225"/>
  <c r="M225"/>
  <c r="N139" i="38"/>
  <c r="V148" i="15"/>
  <c r="M148"/>
  <c r="V131"/>
  <c r="M131"/>
  <c r="M140"/>
  <c r="V140"/>
  <c r="T172"/>
  <c r="AQ143" i="38"/>
  <c r="AT172" i="15"/>
  <c r="AS143" i="38" s="1"/>
  <c r="AT257" i="15"/>
  <c r="AR256"/>
  <c r="T257"/>
  <c r="M221"/>
  <c r="V221"/>
  <c r="T198"/>
  <c r="AT198"/>
  <c r="AR197"/>
  <c r="AT265"/>
  <c r="T265"/>
  <c r="AT188"/>
  <c r="AR187"/>
  <c r="T188"/>
  <c r="AT220"/>
  <c r="T220"/>
  <c r="AT248"/>
  <c r="T248"/>
  <c r="AT195"/>
  <c r="T195"/>
  <c r="T158"/>
  <c r="AT158"/>
  <c r="AT272"/>
  <c r="AR271"/>
  <c r="T272"/>
  <c r="AT114"/>
  <c r="AR113"/>
  <c r="T114"/>
  <c r="M230"/>
  <c r="V230"/>
  <c r="N227"/>
  <c r="L56" i="30"/>
  <c r="N143" i="38"/>
  <c r="M134" i="15"/>
  <c r="V134"/>
  <c r="V124"/>
  <c r="M124"/>
  <c r="V127"/>
  <c r="M127"/>
  <c r="J38" i="80"/>
  <c r="AT157" i="15"/>
  <c r="AR208"/>
  <c r="T233"/>
  <c r="AT233"/>
  <c r="AR232"/>
  <c r="AQ231" i="38"/>
  <c r="AT137" i="15"/>
  <c r="AS231" i="38" s="1"/>
  <c r="AR136" i="15"/>
  <c r="T137"/>
  <c r="AT260"/>
  <c r="AR259"/>
  <c r="T260"/>
  <c r="AQ142" i="38"/>
  <c r="AT171" i="15"/>
  <c r="AS142" i="38" s="1"/>
  <c r="T171" i="15"/>
  <c r="AT193"/>
  <c r="T193"/>
  <c r="V212"/>
  <c r="V211" s="1"/>
  <c r="M212"/>
  <c r="N212" s="1"/>
  <c r="P212" s="1"/>
  <c r="P211" s="1"/>
  <c r="O70" i="82" s="1"/>
  <c r="N70" s="1"/>
  <c r="M252" i="15"/>
  <c r="V252"/>
  <c r="AT263"/>
  <c r="AR262"/>
  <c r="T263"/>
  <c r="AT251"/>
  <c r="AR250"/>
  <c r="T251"/>
  <c r="AT236"/>
  <c r="AR235"/>
  <c r="T236"/>
  <c r="M209"/>
  <c r="V209"/>
  <c r="M141"/>
  <c r="V141"/>
  <c r="V167"/>
  <c r="U139" i="38" s="1"/>
  <c r="M167" i="15"/>
  <c r="V143"/>
  <c r="M143"/>
  <c r="N143" s="1"/>
  <c r="P143" s="1"/>
  <c r="O53" i="82" s="1"/>
  <c r="N53" s="1"/>
  <c r="M53" s="1"/>
  <c r="L53" s="1"/>
  <c r="V149" i="15"/>
  <c r="M149"/>
  <c r="V125"/>
  <c r="M125"/>
  <c r="V128"/>
  <c r="M128"/>
  <c r="AR277"/>
  <c r="AR191"/>
  <c r="R54" i="82"/>
  <c r="AR115" i="65"/>
  <c r="AR91" s="1"/>
  <c r="T91" s="1"/>
  <c r="K91" s="1"/>
  <c r="T116"/>
  <c r="K116" s="1"/>
  <c r="M13" i="9"/>
  <c r="N13" s="1"/>
  <c r="P13" s="1"/>
  <c r="P9" s="1"/>
  <c r="W13"/>
  <c r="W9" s="1"/>
  <c r="Z122" i="49"/>
  <c r="Z119" s="1"/>
  <c r="O122"/>
  <c r="P122" s="1"/>
  <c r="R122" s="1"/>
  <c r="M74" i="13"/>
  <c r="N74" s="1"/>
  <c r="P74" s="1"/>
  <c r="O23" i="84" s="1"/>
  <c r="V74" i="13"/>
  <c r="AQ32" i="12"/>
  <c r="AS33"/>
  <c r="L33"/>
  <c r="U33"/>
  <c r="U32" s="1"/>
  <c r="AQ6"/>
  <c r="AS7"/>
  <c r="AS93" i="38" s="1"/>
  <c r="AQ93"/>
  <c r="S7" i="12"/>
  <c r="N180" i="15"/>
  <c r="N154"/>
  <c r="M48" i="38" s="1"/>
  <c r="AQ361"/>
  <c r="AT183" i="15"/>
  <c r="AS361" i="38" s="1"/>
  <c r="T183" i="15"/>
  <c r="T182"/>
  <c r="AQ360" i="38"/>
  <c r="AT182" i="15"/>
  <c r="AS360" i="38" s="1"/>
  <c r="AR181" i="15"/>
  <c r="AT161"/>
  <c r="AS133" i="38" s="1"/>
  <c r="T161" i="15"/>
  <c r="AQ133" i="38"/>
  <c r="AS459"/>
  <c r="AV20" i="49"/>
  <c r="AV19" s="1"/>
  <c r="V126" i="7"/>
  <c r="M126"/>
  <c r="T178" i="15"/>
  <c r="AQ308" i="38"/>
  <c r="AT178" i="15"/>
  <c r="AS308" i="38" s="1"/>
  <c r="AR176" i="15"/>
  <c r="V177"/>
  <c r="M177"/>
  <c r="U466" i="38"/>
  <c r="O73" i="49"/>
  <c r="Z73"/>
  <c r="W466" i="38" s="1"/>
  <c r="AT22" i="13"/>
  <c r="AS191" i="38" s="1"/>
  <c r="AR12" i="13"/>
  <c r="AQ191" i="38"/>
  <c r="T22" i="13"/>
  <c r="P7" i="3"/>
  <c r="O27" i="38"/>
  <c r="O26" s="1"/>
  <c r="O8" i="27"/>
  <c r="M116" i="15"/>
  <c r="V116"/>
  <c r="T174" i="38"/>
  <c r="M10" i="8"/>
  <c r="W10"/>
  <c r="AV68" i="49"/>
  <c r="AX74"/>
  <c r="AU467" i="38" s="1"/>
  <c r="X74" i="49"/>
  <c r="AS467" i="38"/>
  <c r="U26" i="10"/>
  <c r="AR431" i="38"/>
  <c r="AU26" i="10"/>
  <c r="AT431" i="38" s="1"/>
  <c r="P106" i="49"/>
  <c r="L31" i="23"/>
  <c r="O141" i="49"/>
  <c r="Z141"/>
  <c r="Z135" s="1"/>
  <c r="Z118" s="1"/>
  <c r="M19" i="23"/>
  <c r="P252" i="7"/>
  <c r="M23" i="23"/>
  <c r="O82" i="12"/>
  <c r="O23" i="23" s="1"/>
  <c r="M22"/>
  <c r="O81" i="12"/>
  <c r="AT254" i="15"/>
  <c r="AR253"/>
  <c r="T254"/>
  <c r="U101" i="12"/>
  <c r="U100" s="1"/>
  <c r="L101"/>
  <c r="M273" i="7"/>
  <c r="V273"/>
  <c r="V272" s="1"/>
  <c r="AU20" i="9"/>
  <c r="U20"/>
  <c r="M20" s="1"/>
  <c r="N20" s="1"/>
  <c r="P20" s="1"/>
  <c r="AU33"/>
  <c r="U33"/>
  <c r="AS32"/>
  <c r="AS7" s="1"/>
  <c r="W25" i="47"/>
  <c r="L25"/>
  <c r="M25" s="1"/>
  <c r="O25" s="1"/>
  <c r="W24"/>
  <c r="W23" s="1"/>
  <c r="W7" s="1"/>
  <c r="U24"/>
  <c r="AT154" i="65"/>
  <c r="T154"/>
  <c r="K154" s="1"/>
  <c r="L154" s="1"/>
  <c r="N154" s="1"/>
  <c r="V135"/>
  <c r="V134" s="1"/>
  <c r="K135"/>
  <c r="L135" s="1"/>
  <c r="N135" s="1"/>
  <c r="V131"/>
  <c r="V130" s="1"/>
  <c r="K131"/>
  <c r="L131" s="1"/>
  <c r="N131" s="1"/>
  <c r="V170"/>
  <c r="K170"/>
  <c r="L170" s="1"/>
  <c r="N170" s="1"/>
  <c r="E170" i="67" s="1"/>
  <c r="I170" s="1"/>
  <c r="K31" i="1" s="1"/>
  <c r="AT167" i="65"/>
  <c r="AT166" s="1"/>
  <c r="AR166"/>
  <c r="T166" s="1"/>
  <c r="T167"/>
  <c r="AR152"/>
  <c r="T152" s="1"/>
  <c r="K152" s="1"/>
  <c r="T153"/>
  <c r="K153" s="1"/>
  <c r="L153" s="1"/>
  <c r="V127"/>
  <c r="V126" s="1"/>
  <c r="K127"/>
  <c r="L127" s="1"/>
  <c r="N127" s="1"/>
  <c r="AT123"/>
  <c r="AT122" s="1"/>
  <c r="AT121" s="1"/>
  <c r="AT120" s="1"/>
  <c r="AR122"/>
  <c r="T123"/>
  <c r="AL8" i="6"/>
  <c r="AL7" s="1"/>
  <c r="AT57"/>
  <c r="AT56" s="1"/>
  <c r="AR56"/>
  <c r="M57" s="1"/>
  <c r="N57" s="1"/>
  <c r="P57" s="1"/>
  <c r="P56" s="1"/>
  <c r="T70" i="7"/>
  <c r="AQ162" i="38"/>
  <c r="AT70" i="7"/>
  <c r="AS162" i="38" s="1"/>
  <c r="N69" i="7"/>
  <c r="L161" i="38"/>
  <c r="M106" i="6"/>
  <c r="V106"/>
  <c r="V105" s="1"/>
  <c r="S108"/>
  <c r="S8" s="1"/>
  <c r="L29" i="1" s="1"/>
  <c r="AT108" i="6"/>
  <c r="AT100"/>
  <c r="AT99" s="1"/>
  <c r="AR99"/>
  <c r="M100" s="1"/>
  <c r="M99" s="1"/>
  <c r="AT90"/>
  <c r="AT87" s="1"/>
  <c r="AR87"/>
  <c r="M88" s="1"/>
  <c r="N88" s="1"/>
  <c r="P88" s="1"/>
  <c r="P87" s="1"/>
  <c r="T62"/>
  <c r="V62" s="1"/>
  <c r="V61" s="1"/>
  <c r="V60" s="1"/>
  <c r="M62"/>
  <c r="N62" s="1"/>
  <c r="P62" s="1"/>
  <c r="P61" s="1"/>
  <c r="P60" s="1"/>
  <c r="AR60"/>
  <c r="AT49"/>
  <c r="AT48" s="1"/>
  <c r="AR48"/>
  <c r="AR45" s="1"/>
  <c r="M46" s="1"/>
  <c r="M45" s="1"/>
  <c r="AT45"/>
  <c r="AT24"/>
  <c r="AT28"/>
  <c r="AR27"/>
  <c r="M28" s="1"/>
  <c r="N28" s="1"/>
  <c r="P28" s="1"/>
  <c r="P27" s="1"/>
  <c r="T11"/>
  <c r="AR9"/>
  <c r="M10" s="1"/>
  <c r="AD9"/>
  <c r="AD8" s="1"/>
  <c r="AD7" s="1"/>
  <c r="W61" i="8"/>
  <c r="M61"/>
  <c r="W49"/>
  <c r="M49"/>
  <c r="AU51"/>
  <c r="U51"/>
  <c r="W51" s="1"/>
  <c r="W47" s="1"/>
  <c r="AS7"/>
  <c r="AA7"/>
  <c r="M108" i="6"/>
  <c r="N109"/>
  <c r="S7"/>
  <c r="L28" i="1" s="1"/>
  <c r="AT162" i="6"/>
  <c r="V162"/>
  <c r="M162"/>
  <c r="N162" s="1"/>
  <c r="P162" s="1"/>
  <c r="J31" i="1" s="1"/>
  <c r="AT54" i="6"/>
  <c r="AT53" s="1"/>
  <c r="AR53"/>
  <c r="M54" s="1"/>
  <c r="T54"/>
  <c r="V54" s="1"/>
  <c r="V53" s="1"/>
  <c r="M34"/>
  <c r="N35"/>
  <c r="AT9"/>
  <c r="V11"/>
  <c r="V9" s="1"/>
  <c r="T9"/>
  <c r="T8" s="1"/>
  <c r="W141" i="47"/>
  <c r="L141"/>
  <c r="M141" s="1"/>
  <c r="O141" s="1"/>
  <c r="M224" i="15"/>
  <c r="V224"/>
  <c r="M228"/>
  <c r="V228"/>
  <c r="V223"/>
  <c r="M223"/>
  <c r="W59" i="8"/>
  <c r="W55" s="1"/>
  <c r="M59"/>
  <c r="X168" i="49"/>
  <c r="AV162"/>
  <c r="AV147" s="1"/>
  <c r="AX168"/>
  <c r="V231" i="15"/>
  <c r="M231"/>
  <c r="Z91" i="49"/>
  <c r="Z90" s="1"/>
  <c r="O91"/>
  <c r="AU104" i="47"/>
  <c r="AU103" s="1"/>
  <c r="U105"/>
  <c r="U104" s="1"/>
  <c r="U103" s="1"/>
  <c r="L105"/>
  <c r="AS103"/>
  <c r="W68"/>
  <c r="W67" s="1"/>
  <c r="W66" s="1"/>
  <c r="AU68"/>
  <c r="AS67"/>
  <c r="AS29"/>
  <c r="AU30"/>
  <c r="AU29" s="1"/>
  <c r="AU24" s="1"/>
  <c r="Z26" i="49"/>
  <c r="U459" i="38"/>
  <c r="O26" i="49"/>
  <c r="AU459" i="38"/>
  <c r="AX20" i="49"/>
  <c r="AX19" s="1"/>
  <c r="V241" i="15"/>
  <c r="M241"/>
  <c r="AT240"/>
  <c r="T240"/>
  <c r="M242"/>
  <c r="V242"/>
  <c r="V27" i="7"/>
  <c r="U63" i="38" s="1"/>
  <c r="M27" i="7"/>
  <c r="T74"/>
  <c r="AT74"/>
  <c r="AS166" i="38" s="1"/>
  <c r="AQ166"/>
  <c r="M8" i="13"/>
  <c r="V8"/>
  <c r="AU18" i="10"/>
  <c r="U18"/>
  <c r="AS16"/>
  <c r="AS7" s="1"/>
  <c r="L11" i="61"/>
  <c r="N187" i="7"/>
  <c r="P185"/>
  <c r="M9" i="61"/>
  <c r="N186" i="7"/>
  <c r="L10" i="61"/>
  <c r="M138" i="7"/>
  <c r="V138"/>
  <c r="AT59"/>
  <c r="AS151" i="38" s="1"/>
  <c r="T59" i="7"/>
  <c r="AQ151" i="38"/>
  <c r="N80" i="7"/>
  <c r="L172" i="38"/>
  <c r="V65" i="7"/>
  <c r="U157" i="38" s="1"/>
  <c r="M65" i="7"/>
  <c r="AQ156" i="38"/>
  <c r="AT64" i="7"/>
  <c r="AS156" i="38" s="1"/>
  <c r="T64" i="7"/>
  <c r="AQ155" i="38"/>
  <c r="AT63" i="7"/>
  <c r="AS155" i="38" s="1"/>
  <c r="T63" i="7"/>
  <c r="AQ165" i="38"/>
  <c r="AT73" i="7"/>
  <c r="AS165" i="38" s="1"/>
  <c r="T73" i="7"/>
  <c r="AT67"/>
  <c r="AS159" i="38" s="1"/>
  <c r="T67" i="7"/>
  <c r="AQ159" i="38"/>
  <c r="AR54" i="7"/>
  <c r="M38"/>
  <c r="V38"/>
  <c r="AT162" i="15"/>
  <c r="AS134" i="38" s="1"/>
  <c r="T162" i="15"/>
  <c r="AQ134" i="38"/>
  <c r="T166" i="15"/>
  <c r="AQ138" i="38"/>
  <c r="AS138"/>
  <c r="AQ136"/>
  <c r="AS136"/>
  <c r="T164" i="15"/>
  <c r="T163"/>
  <c r="AQ135" i="38"/>
  <c r="AR160" i="15"/>
  <c r="AT163"/>
  <c r="AS135" i="38" s="1"/>
  <c r="V157" i="15"/>
  <c r="M157"/>
  <c r="V152"/>
  <c r="M152"/>
  <c r="V151"/>
  <c r="M151"/>
  <c r="AD7" i="65"/>
  <c r="K67"/>
  <c r="L67" s="1"/>
  <c r="N67" s="1"/>
  <c r="E67" i="67" s="1"/>
  <c r="I67" s="1"/>
  <c r="V67" i="65"/>
  <c r="V65" s="1"/>
  <c r="V64" s="1"/>
  <c r="V51" s="1"/>
  <c r="T65"/>
  <c r="K65" s="1"/>
  <c r="AR64"/>
  <c r="E66" i="67"/>
  <c r="I66" s="1"/>
  <c r="K73" i="65"/>
  <c r="L73" s="1"/>
  <c r="N73" s="1"/>
  <c r="E73" i="67" s="1"/>
  <c r="I73" s="1"/>
  <c r="V73" i="65"/>
  <c r="T71"/>
  <c r="K71" s="1"/>
  <c r="AR70"/>
  <c r="K72"/>
  <c r="L72" s="1"/>
  <c r="N72" s="1"/>
  <c r="V72"/>
  <c r="U8" i="5"/>
  <c r="AR55" i="38"/>
  <c r="AS7" i="5"/>
  <c r="AU8"/>
  <c r="AT55" i="38" s="1"/>
  <c r="M28" i="5"/>
  <c r="W28"/>
  <c r="O35" i="76"/>
  <c r="F33" i="80"/>
  <c r="L51" i="1"/>
  <c r="E3" i="11"/>
  <c r="S6" i="3"/>
  <c r="R11" i="81"/>
  <c r="AK6" i="76"/>
  <c r="O16" i="80"/>
  <c r="N16" s="1"/>
  <c r="M16" s="1"/>
  <c r="O42" i="76"/>
  <c r="F40" i="80"/>
  <c r="P20" i="81"/>
  <c r="AK3"/>
  <c r="J40" i="76" s="1"/>
  <c r="I40" s="1"/>
  <c r="H40" s="1"/>
  <c r="H9" i="67"/>
  <c r="Q8" i="66"/>
  <c r="N14" i="81"/>
  <c r="M14" s="1"/>
  <c r="H4"/>
  <c r="AZ3" i="82"/>
  <c r="Z57" i="76"/>
  <c r="O51"/>
  <c r="F49" i="80"/>
  <c r="E49" s="1"/>
  <c r="AF3" i="82"/>
  <c r="Z36" i="76"/>
  <c r="AG13"/>
  <c r="N11" i="80"/>
  <c r="AE44" i="76"/>
  <c r="L42" i="80"/>
  <c r="N40" i="82"/>
  <c r="L43" i="1"/>
  <c r="K43" s="1"/>
  <c r="E3" i="84"/>
  <c r="N56" i="82"/>
  <c r="E10" i="80"/>
  <c r="R7" i="85"/>
  <c r="O55" i="76"/>
  <c r="D55"/>
  <c r="F53" i="80"/>
  <c r="R14" i="76"/>
  <c r="L28" i="80"/>
  <c r="N72" i="82"/>
  <c r="L72" s="1"/>
  <c r="L52" i="1"/>
  <c r="F3" i="47"/>
  <c r="N87" i="82"/>
  <c r="L48" i="1"/>
  <c r="E3" i="10"/>
  <c r="K9" i="76"/>
  <c r="L6"/>
  <c r="L44" i="1"/>
  <c r="E3" i="9"/>
  <c r="R8" i="82"/>
  <c r="W46" i="83"/>
  <c r="W19" s="1"/>
  <c r="W7" s="1"/>
  <c r="D12" i="76"/>
  <c r="K13" i="80"/>
  <c r="N13" i="81"/>
  <c r="M13" s="1"/>
  <c r="L4"/>
  <c r="I4" s="1"/>
  <c r="AO3" i="82"/>
  <c r="Z44" i="76" s="1"/>
  <c r="D44" s="1"/>
  <c r="Z46"/>
  <c r="D46" s="1"/>
  <c r="O48"/>
  <c r="F46" i="80"/>
  <c r="S31" i="2"/>
  <c r="S7" s="1"/>
  <c r="S8" i="83"/>
  <c r="G3"/>
  <c r="AF8" i="76" s="1"/>
  <c r="N41" i="82"/>
  <c r="G3"/>
  <c r="N82"/>
  <c r="L58" i="1"/>
  <c r="K58" s="1"/>
  <c r="E3" i="56"/>
  <c r="J9" i="80"/>
  <c r="D37" i="76"/>
  <c r="AS19" i="83"/>
  <c r="AS7" s="1"/>
  <c r="O46" i="76"/>
  <c r="F52" i="80"/>
  <c r="N64" i="82"/>
  <c r="N73"/>
  <c r="O43" i="76"/>
  <c r="D43"/>
  <c r="F41" i="80"/>
  <c r="L16"/>
  <c r="AT3" i="82"/>
  <c r="Z50" i="76" s="1"/>
  <c r="Z51"/>
  <c r="AR3" i="82"/>
  <c r="Z49" i="76"/>
  <c r="K50"/>
  <c r="F48" i="80"/>
  <c r="O50"/>
  <c r="N50" s="1"/>
  <c r="M50" s="1"/>
  <c r="L50" s="1"/>
  <c r="K50" s="1"/>
  <c r="J50" s="1"/>
  <c r="G14"/>
  <c r="F10" i="67"/>
  <c r="Q9" i="65"/>
  <c r="O6" i="80"/>
  <c r="L36" i="1"/>
  <c r="E3" i="8"/>
  <c r="E27" i="80"/>
  <c r="P17" i="81"/>
  <c r="N3"/>
  <c r="O56" i="76"/>
  <c r="F54" i="80"/>
  <c r="E54" s="1"/>
  <c r="W16" i="76"/>
  <c r="O18"/>
  <c r="K48" i="80"/>
  <c r="L32"/>
  <c r="J40"/>
  <c r="O46"/>
  <c r="N46" s="1"/>
  <c r="M46" s="1"/>
  <c r="L46" s="1"/>
  <c r="K46" s="1"/>
  <c r="K53"/>
  <c r="X42" i="76"/>
  <c r="D42" s="1"/>
  <c r="O53"/>
  <c r="F51" i="80"/>
  <c r="O52" i="76"/>
  <c r="D52"/>
  <c r="F50" i="80"/>
  <c r="J12"/>
  <c r="S38" i="3"/>
  <c r="P38" s="1"/>
  <c r="R19" i="81"/>
  <c r="O24" i="76"/>
  <c r="D24"/>
  <c r="F22" i="80"/>
  <c r="AC10" i="76"/>
  <c r="AD6"/>
  <c r="L8" i="80"/>
  <c r="K8" s="1"/>
  <c r="O3" i="82"/>
  <c r="Z18" i="76" s="1"/>
  <c r="Z19"/>
  <c r="O13"/>
  <c r="F11" i="80"/>
  <c r="P8" i="76"/>
  <c r="O44"/>
  <c r="F42" i="80"/>
  <c r="E55"/>
  <c r="N67" i="82"/>
  <c r="L45" i="80"/>
  <c r="J41"/>
  <c r="K54"/>
  <c r="E23"/>
  <c r="L76" i="30" l="1"/>
  <c r="N22" i="8"/>
  <c r="L13" i="40"/>
  <c r="N210" i="7"/>
  <c r="N215"/>
  <c r="L18" i="40"/>
  <c r="N213" i="7"/>
  <c r="L16" i="40"/>
  <c r="V209" i="7"/>
  <c r="N218"/>
  <c r="L21" i="40"/>
  <c r="Z108" i="49"/>
  <c r="Z93" s="1"/>
  <c r="P108"/>
  <c r="L66" i="24"/>
  <c r="L68"/>
  <c r="P144" i="49"/>
  <c r="N219" i="15"/>
  <c r="M268"/>
  <c r="V268"/>
  <c r="L8" i="43"/>
  <c r="J146" i="72"/>
  <c r="N125" i="15"/>
  <c r="M263"/>
  <c r="V263"/>
  <c r="M10" i="35"/>
  <c r="P204" i="15"/>
  <c r="O10" i="35" s="1"/>
  <c r="J187" i="72"/>
  <c r="L21" i="24"/>
  <c r="N117" i="15"/>
  <c r="L45" i="38"/>
  <c r="N150" i="15"/>
  <c r="V247"/>
  <c r="M247"/>
  <c r="M174"/>
  <c r="V174"/>
  <c r="L53" i="38"/>
  <c r="N159" i="15"/>
  <c r="M52" i="82"/>
  <c r="P142" i="15"/>
  <c r="O52" i="82" s="1"/>
  <c r="N52" s="1"/>
  <c r="V267" i="15"/>
  <c r="M267"/>
  <c r="J213" i="72"/>
  <c r="L26" i="41"/>
  <c r="N278" i="15"/>
  <c r="L15" i="54"/>
  <c r="N209" i="15"/>
  <c r="V171"/>
  <c r="U142" i="38" s="1"/>
  <c r="M171" i="15"/>
  <c r="M137"/>
  <c r="V137"/>
  <c r="M233"/>
  <c r="V233"/>
  <c r="V232" s="1"/>
  <c r="M158"/>
  <c r="V158"/>
  <c r="M275"/>
  <c r="V275"/>
  <c r="V274" s="1"/>
  <c r="M279"/>
  <c r="V279"/>
  <c r="L51" i="30"/>
  <c r="N222" i="15"/>
  <c r="L24" i="41"/>
  <c r="N237" i="15"/>
  <c r="L31" i="24"/>
  <c r="N270" i="15"/>
  <c r="V126"/>
  <c r="L44" i="38"/>
  <c r="N149" i="15"/>
  <c r="M236"/>
  <c r="V236"/>
  <c r="J145" i="72"/>
  <c r="L7" i="43"/>
  <c r="N124" i="15"/>
  <c r="V195"/>
  <c r="M195"/>
  <c r="L43" i="30"/>
  <c r="N140" i="15"/>
  <c r="N261"/>
  <c r="L16" i="32"/>
  <c r="L22" i="41"/>
  <c r="N139" i="15"/>
  <c r="M133"/>
  <c r="V133"/>
  <c r="V132" s="1"/>
  <c r="M280"/>
  <c r="V280"/>
  <c r="J149" i="72"/>
  <c r="L10" i="33"/>
  <c r="N128" i="15"/>
  <c r="L21" i="31"/>
  <c r="N252" i="15"/>
  <c r="L9" i="33"/>
  <c r="J148" i="72"/>
  <c r="N127" i="15"/>
  <c r="M114"/>
  <c r="V114"/>
  <c r="M220"/>
  <c r="V220"/>
  <c r="M257"/>
  <c r="V257"/>
  <c r="V256" s="1"/>
  <c r="L22" i="20"/>
  <c r="N234" i="15"/>
  <c r="V217"/>
  <c r="M217"/>
  <c r="J191" i="72"/>
  <c r="L12" i="53"/>
  <c r="N122" i="15"/>
  <c r="N226"/>
  <c r="L55" i="30"/>
  <c r="M216" i="15"/>
  <c r="V216"/>
  <c r="J188" i="72"/>
  <c r="L22" i="24"/>
  <c r="N119" i="15"/>
  <c r="J210" i="72"/>
  <c r="N118" i="15"/>
  <c r="L23" i="24"/>
  <c r="L21" i="68"/>
  <c r="N243" i="15"/>
  <c r="L233" i="38"/>
  <c r="N175" i="15"/>
  <c r="V194"/>
  <c r="M194"/>
  <c r="L15" i="23"/>
  <c r="N255" i="15"/>
  <c r="V218"/>
  <c r="M218"/>
  <c r="V153"/>
  <c r="M165"/>
  <c r="L137" i="38" s="1"/>
  <c r="V113" i="15"/>
  <c r="L139" i="38"/>
  <c r="N167" i="15"/>
  <c r="V188"/>
  <c r="M188"/>
  <c r="V169"/>
  <c r="M169"/>
  <c r="L11" i="53"/>
  <c r="J190" i="72"/>
  <c r="N121" i="15"/>
  <c r="L19" i="31"/>
  <c r="N141" i="15"/>
  <c r="M251"/>
  <c r="V251"/>
  <c r="V250" s="1"/>
  <c r="M193"/>
  <c r="V193"/>
  <c r="J155" i="72"/>
  <c r="L10" i="34"/>
  <c r="N134" i="15"/>
  <c r="N230"/>
  <c r="L59" i="30"/>
  <c r="M265" i="15"/>
  <c r="V265"/>
  <c r="N221"/>
  <c r="L50" i="30"/>
  <c r="M172" i="15"/>
  <c r="V172"/>
  <c r="U143" i="38" s="1"/>
  <c r="L43"/>
  <c r="N148" i="15"/>
  <c r="L8" i="70"/>
  <c r="N245" i="15"/>
  <c r="M196"/>
  <c r="V196"/>
  <c r="N199"/>
  <c r="L18" i="45"/>
  <c r="N269" i="15"/>
  <c r="L30" i="24"/>
  <c r="N273" i="15"/>
  <c r="L14" i="53"/>
  <c r="L58" i="30"/>
  <c r="N229" i="15"/>
  <c r="L25" i="24"/>
  <c r="N264" i="15"/>
  <c r="J185" i="72"/>
  <c r="L19" i="24"/>
  <c r="N115" i="15"/>
  <c r="N192"/>
  <c r="L83" i="27"/>
  <c r="V203" i="15"/>
  <c r="V202" s="1"/>
  <c r="M203"/>
  <c r="L412" i="38"/>
  <c r="N185" i="15"/>
  <c r="M238"/>
  <c r="V238"/>
  <c r="V146"/>
  <c r="V129"/>
  <c r="M260"/>
  <c r="V260"/>
  <c r="V259" s="1"/>
  <c r="V248"/>
  <c r="M248"/>
  <c r="V266"/>
  <c r="M266"/>
  <c r="J151" i="72"/>
  <c r="L11" i="26"/>
  <c r="N130" i="15"/>
  <c r="V170"/>
  <c r="U141" i="38" s="1"/>
  <c r="M170" i="15"/>
  <c r="L11" i="40"/>
  <c r="N138" i="15"/>
  <c r="L49" i="38"/>
  <c r="N155" i="15"/>
  <c r="U412" i="38"/>
  <c r="V189" i="15"/>
  <c r="M189"/>
  <c r="M56" i="30"/>
  <c r="P227" i="15"/>
  <c r="O56" i="30" s="1"/>
  <c r="M272" i="15"/>
  <c r="V272"/>
  <c r="V271" s="1"/>
  <c r="M198"/>
  <c r="V198"/>
  <c r="V197" s="1"/>
  <c r="L12" i="26"/>
  <c r="J152" i="72"/>
  <c r="N131" i="15"/>
  <c r="L54" i="30"/>
  <c r="N225" i="15"/>
  <c r="L42" i="38"/>
  <c r="N147" i="15"/>
  <c r="L309" i="38"/>
  <c r="N179" i="15"/>
  <c r="N215"/>
  <c r="L44" i="30"/>
  <c r="L19" i="42"/>
  <c r="N258" i="15"/>
  <c r="M48" i="30"/>
  <c r="P219" i="15"/>
  <c r="O48" i="30" s="1"/>
  <c r="V210" i="15"/>
  <c r="V208" s="1"/>
  <c r="M210"/>
  <c r="V186"/>
  <c r="U413" i="38" s="1"/>
  <c r="M186" i="15"/>
  <c r="V206"/>
  <c r="V205" s="1"/>
  <c r="M206"/>
  <c r="N206" s="1"/>
  <c r="P206" s="1"/>
  <c r="P205" s="1"/>
  <c r="O68" i="82" s="1"/>
  <c r="N68" s="1"/>
  <c r="V201" i="15"/>
  <c r="V200" s="1"/>
  <c r="M201"/>
  <c r="N201" s="1"/>
  <c r="P201" s="1"/>
  <c r="P200" s="1"/>
  <c r="O66" i="82" s="1"/>
  <c r="N66" s="1"/>
  <c r="V123" i="15"/>
  <c r="V120"/>
  <c r="X40" i="76"/>
  <c r="J44" i="80"/>
  <c r="D18" i="76"/>
  <c r="J49" i="80"/>
  <c r="T115" i="65"/>
  <c r="K115" s="1"/>
  <c r="J258" i="72" s="1"/>
  <c r="V116" i="65"/>
  <c r="V115" s="1"/>
  <c r="V91" s="1"/>
  <c r="H259" i="72"/>
  <c r="L116" i="65"/>
  <c r="H2" i="49"/>
  <c r="O10" i="47" s="1"/>
  <c r="R119" i="49"/>
  <c r="U4" i="84"/>
  <c r="Q24" i="76" s="1"/>
  <c r="O16" i="84"/>
  <c r="M33" i="12"/>
  <c r="L19" i="37"/>
  <c r="L7" i="12"/>
  <c r="U7"/>
  <c r="M310" i="38"/>
  <c r="P180" i="15"/>
  <c r="O310" i="38" s="1"/>
  <c r="P154" i="15"/>
  <c r="O48" i="38" s="1"/>
  <c r="M183" i="15"/>
  <c r="V183"/>
  <c r="U361" i="38" s="1"/>
  <c r="M182" i="15"/>
  <c r="V182"/>
  <c r="M161"/>
  <c r="V161"/>
  <c r="U133" i="38" s="1"/>
  <c r="V123" i="7"/>
  <c r="V110" s="1"/>
  <c r="U328" i="38"/>
  <c r="N126" i="7"/>
  <c r="L328" i="38"/>
  <c r="M178" i="15"/>
  <c r="V178"/>
  <c r="U308" i="38" s="1"/>
  <c r="U307"/>
  <c r="N177" i="15"/>
  <c r="P177" s="1"/>
  <c r="L307" i="38"/>
  <c r="L466"/>
  <c r="P73" i="49"/>
  <c r="M22" i="13"/>
  <c r="V22"/>
  <c r="AR6" i="3"/>
  <c r="P6"/>
  <c r="N116" i="15"/>
  <c r="J186" i="72"/>
  <c r="L20" i="24"/>
  <c r="V174" i="38"/>
  <c r="W8" i="8"/>
  <c r="W7" s="1"/>
  <c r="L174" i="38"/>
  <c r="N10" i="8"/>
  <c r="O74" i="49"/>
  <c r="Z74"/>
  <c r="U467" i="38"/>
  <c r="AV5" i="49"/>
  <c r="T431" i="38"/>
  <c r="W26" i="10"/>
  <c r="V431" i="38" s="1"/>
  <c r="M26" i="10"/>
  <c r="M31" i="23"/>
  <c r="R106" i="49"/>
  <c r="L32" i="23"/>
  <c r="P141" i="49"/>
  <c r="O19" i="23"/>
  <c r="O18" s="1"/>
  <c r="P251" i="7"/>
  <c r="P56" i="83" s="1"/>
  <c r="AR4" s="1"/>
  <c r="AE47" i="76" s="1"/>
  <c r="K45" i="80" s="1"/>
  <c r="O80" i="12"/>
  <c r="O33" i="85" s="1"/>
  <c r="AQ4" s="1"/>
  <c r="O47" i="76" s="1"/>
  <c r="N47" s="1"/>
  <c r="O22" i="23"/>
  <c r="O21" s="1"/>
  <c r="M254" i="15"/>
  <c r="V254"/>
  <c r="V253" s="1"/>
  <c r="M101" i="12"/>
  <c r="L17" i="26"/>
  <c r="L14"/>
  <c r="N273" i="7"/>
  <c r="W20" i="9"/>
  <c r="W8" s="1"/>
  <c r="W33"/>
  <c r="W32" s="1"/>
  <c r="W7" s="1"/>
  <c r="M33"/>
  <c r="N33" s="1"/>
  <c r="P33" s="1"/>
  <c r="V154" i="65"/>
  <c r="V153" s="1"/>
  <c r="V152" s="1"/>
  <c r="E135" i="67"/>
  <c r="I135" s="1"/>
  <c r="N134" i="65"/>
  <c r="E131" i="67"/>
  <c r="I131" s="1"/>
  <c r="N130" i="65"/>
  <c r="V166"/>
  <c r="K166"/>
  <c r="V167"/>
  <c r="K167"/>
  <c r="L167" s="1"/>
  <c r="N167" s="1"/>
  <c r="E154" i="67"/>
  <c r="N153" i="65"/>
  <c r="E127" i="67"/>
  <c r="I127" s="1"/>
  <c r="N126" i="65"/>
  <c r="E126" i="67" s="1"/>
  <c r="AR121" i="65"/>
  <c r="T122"/>
  <c r="K122" s="1"/>
  <c r="V123"/>
  <c r="V122" s="1"/>
  <c r="V121" s="1"/>
  <c r="V120" s="1"/>
  <c r="K123"/>
  <c r="L123" s="1"/>
  <c r="N123" s="1"/>
  <c r="V70" i="7"/>
  <c r="U162" i="38" s="1"/>
  <c r="M70" i="7"/>
  <c r="M161" i="38"/>
  <c r="O161"/>
  <c r="L18" i="54"/>
  <c r="N106" i="6"/>
  <c r="M105"/>
  <c r="N100"/>
  <c r="N99" s="1"/>
  <c r="P100"/>
  <c r="P99" s="1"/>
  <c r="N46"/>
  <c r="N45"/>
  <c r="P46"/>
  <c r="P45" s="1"/>
  <c r="AT27"/>
  <c r="T28"/>
  <c r="V28" s="1"/>
  <c r="V27" s="1"/>
  <c r="V8" s="1"/>
  <c r="V7" s="1"/>
  <c r="AT8"/>
  <c r="AT7" s="1"/>
  <c r="L26" i="31"/>
  <c r="N61" i="8"/>
  <c r="N49"/>
  <c r="L23" i="40"/>
  <c r="M51" i="8"/>
  <c r="L25" i="40" s="1"/>
  <c r="E3" i="6"/>
  <c r="P109"/>
  <c r="P108" s="1"/>
  <c r="N108"/>
  <c r="M53"/>
  <c r="N54"/>
  <c r="AR8"/>
  <c r="AR7" s="1"/>
  <c r="P35"/>
  <c r="P34" s="1"/>
  <c r="N34"/>
  <c r="M9"/>
  <c r="M8" s="1"/>
  <c r="N10"/>
  <c r="N224" i="15"/>
  <c r="L53" i="30"/>
  <c r="N228" i="15"/>
  <c r="L57" i="30"/>
  <c r="L52"/>
  <c r="N223" i="15"/>
  <c r="V214"/>
  <c r="L87" i="30"/>
  <c r="N59" i="8"/>
  <c r="Z168" i="49"/>
  <c r="Z162" s="1"/>
  <c r="Z147" s="1"/>
  <c r="O168"/>
  <c r="L60" i="30"/>
  <c r="N231" i="15"/>
  <c r="P91" i="49"/>
  <c r="L123" i="30"/>
  <c r="AU23" i="47"/>
  <c r="AU7" s="1"/>
  <c r="L104"/>
  <c r="L103" s="1"/>
  <c r="M105"/>
  <c r="AU67"/>
  <c r="U68"/>
  <c r="U67" s="1"/>
  <c r="U66" s="1"/>
  <c r="U23" s="1"/>
  <c r="U7" s="1"/>
  <c r="AS66"/>
  <c r="L68"/>
  <c r="L30"/>
  <c r="AS24"/>
  <c r="L459" i="38"/>
  <c r="P26" i="49"/>
  <c r="Z20"/>
  <c r="Z19" s="1"/>
  <c r="W459" i="38"/>
  <c r="L19" i="68"/>
  <c r="N241" i="15"/>
  <c r="V240"/>
  <c r="V239" s="1"/>
  <c r="M240"/>
  <c r="L20" i="68"/>
  <c r="N242" i="15"/>
  <c r="L63" i="38"/>
  <c r="N27" i="7"/>
  <c r="M74"/>
  <c r="V74"/>
  <c r="U166" i="38" s="1"/>
  <c r="U98"/>
  <c r="V6" i="13"/>
  <c r="N8"/>
  <c r="L98" i="38"/>
  <c r="M18" i="10"/>
  <c r="W18"/>
  <c r="W16" s="1"/>
  <c r="W7" s="1"/>
  <c r="P186" i="7"/>
  <c r="O10" i="61" s="1"/>
  <c r="M10"/>
  <c r="M11"/>
  <c r="P187" i="7"/>
  <c r="O11" i="61" s="1"/>
  <c r="O9"/>
  <c r="L382" i="38"/>
  <c r="N138" i="7"/>
  <c r="V134"/>
  <c r="U382" i="38"/>
  <c r="M59" i="7"/>
  <c r="V59"/>
  <c r="U151" i="38" s="1"/>
  <c r="O172"/>
  <c r="M172"/>
  <c r="L157"/>
  <c r="N65" i="7"/>
  <c r="V64"/>
  <c r="U156" i="38" s="1"/>
  <c r="M64" i="7"/>
  <c r="V63"/>
  <c r="U155" i="38" s="1"/>
  <c r="M63" i="7"/>
  <c r="M73"/>
  <c r="V73"/>
  <c r="U165" i="38" s="1"/>
  <c r="M67" i="7"/>
  <c r="V67"/>
  <c r="N38"/>
  <c r="L74" i="38"/>
  <c r="V25" i="7"/>
  <c r="U74" i="38"/>
  <c r="M162" i="15"/>
  <c r="V162"/>
  <c r="U134" i="38" s="1"/>
  <c r="M166" i="15"/>
  <c r="V166"/>
  <c r="U138" i="38" s="1"/>
  <c r="V164" i="15"/>
  <c r="U136" i="38" s="1"/>
  <c r="M164" i="15"/>
  <c r="M163"/>
  <c r="V163"/>
  <c r="N157"/>
  <c r="L51" i="38"/>
  <c r="N152" i="15"/>
  <c r="L47" i="38"/>
  <c r="N151" i="15"/>
  <c r="L46" i="38"/>
  <c r="N65" i="65"/>
  <c r="T64"/>
  <c r="K64" s="1"/>
  <c r="T51"/>
  <c r="K51" s="1"/>
  <c r="E65" i="67"/>
  <c r="N64" i="65"/>
  <c r="V71"/>
  <c r="V70" s="1"/>
  <c r="T70"/>
  <c r="K70" s="1"/>
  <c r="E72" i="67"/>
  <c r="I72" s="1"/>
  <c r="N71" i="65"/>
  <c r="P8" i="9"/>
  <c r="V4"/>
  <c r="S24" i="76" s="1"/>
  <c r="M8" i="5"/>
  <c r="T55" i="38"/>
  <c r="W8" i="5"/>
  <c r="L17" i="23"/>
  <c r="N28" i="5"/>
  <c r="W39" i="76"/>
  <c r="H37" i="80"/>
  <c r="D19" i="76"/>
  <c r="E41" i="80"/>
  <c r="L6"/>
  <c r="R7" i="82"/>
  <c r="L24" i="1"/>
  <c r="K24" s="1"/>
  <c r="AB30" i="76"/>
  <c r="L42" i="1"/>
  <c r="E3" i="85"/>
  <c r="F9" i="67"/>
  <c r="J9" s="1"/>
  <c r="Q8" i="65"/>
  <c r="K6" i="76"/>
  <c r="C55"/>
  <c r="E53" i="80"/>
  <c r="AE3" i="82"/>
  <c r="Z35" i="76"/>
  <c r="J17" i="80"/>
  <c r="K42"/>
  <c r="E11"/>
  <c r="E42"/>
  <c r="AB10" i="76"/>
  <c r="P19" i="81"/>
  <c r="AJ3"/>
  <c r="R18"/>
  <c r="P18" s="1"/>
  <c r="C52" i="76"/>
  <c r="E50" i="80"/>
  <c r="D50" s="1"/>
  <c r="C50" s="1"/>
  <c r="R49" s="1"/>
  <c r="Q49" s="1"/>
  <c r="N6"/>
  <c r="D36" i="76"/>
  <c r="J34" i="80"/>
  <c r="AX3" i="82"/>
  <c r="Z56" i="76"/>
  <c r="J54" i="80" s="1"/>
  <c r="P11" i="81"/>
  <c r="O11" s="1"/>
  <c r="R10"/>
  <c r="J48" i="80"/>
  <c r="W42" i="76"/>
  <c r="H40" i="80"/>
  <c r="G40" s="1"/>
  <c r="E16"/>
  <c r="L3" i="81"/>
  <c r="J17" i="76"/>
  <c r="X50"/>
  <c r="N57" i="82"/>
  <c r="AF13" i="76"/>
  <c r="M11" i="80"/>
  <c r="J55"/>
  <c r="D57" i="76"/>
  <c r="E40"/>
  <c r="D40"/>
  <c r="F38" i="80"/>
  <c r="W41" i="76"/>
  <c r="H39" i="80"/>
  <c r="D41" i="76"/>
  <c r="W51"/>
  <c r="H49" i="80"/>
  <c r="D49" s="1"/>
  <c r="F3" i="82"/>
  <c r="Z8" i="76" s="1"/>
  <c r="Z9"/>
  <c r="E3" i="2"/>
  <c r="L10" i="1"/>
  <c r="J42" i="80"/>
  <c r="Q14" i="76"/>
  <c r="R6"/>
  <c r="AR7" i="82"/>
  <c r="AP7" s="1"/>
  <c r="AL7" s="1"/>
  <c r="AH7" s="1"/>
  <c r="W40" i="76"/>
  <c r="H38" i="80"/>
  <c r="W18" i="76"/>
  <c r="H16" i="80"/>
  <c r="E51"/>
  <c r="AQ3" i="82"/>
  <c r="Z47" i="76" s="1"/>
  <c r="Z48"/>
  <c r="L34" i="1"/>
  <c r="K34" s="1"/>
  <c r="J34" s="1"/>
  <c r="S7" i="83"/>
  <c r="E3" s="1"/>
  <c r="W46" i="76"/>
  <c r="H44" i="80"/>
  <c r="H8" i="67"/>
  <c r="F60" i="76" s="1"/>
  <c r="Q7" i="66"/>
  <c r="J47" i="80"/>
  <c r="D51" i="76"/>
  <c r="AD25" i="89"/>
  <c r="AF173"/>
  <c r="AI133"/>
  <c r="AI144"/>
  <c r="AG201"/>
  <c r="AF46"/>
  <c r="AE183"/>
  <c r="AG102"/>
  <c r="AE160"/>
  <c r="AD32"/>
  <c r="AD186"/>
  <c r="AI38"/>
  <c r="AF92"/>
  <c r="AE168"/>
  <c r="AD79"/>
  <c r="AF115"/>
  <c r="AE152"/>
  <c r="AE110"/>
  <c r="AG54"/>
  <c r="AI20"/>
  <c r="AG30"/>
  <c r="AD42"/>
  <c r="AD134"/>
  <c r="AD117"/>
  <c r="AF202"/>
  <c r="AE71"/>
  <c r="AI129"/>
  <c r="AD150"/>
  <c r="AI174"/>
  <c r="AF44"/>
  <c r="AF70"/>
  <c r="AD192"/>
  <c r="AI200"/>
  <c r="AD153"/>
  <c r="AG167"/>
  <c r="AG92"/>
  <c r="AI118"/>
  <c r="AG58"/>
  <c r="AF36"/>
  <c r="AD77"/>
  <c r="AG170"/>
  <c r="AD115"/>
  <c r="AI93"/>
  <c r="AF71"/>
  <c r="AD174"/>
  <c r="AG80"/>
  <c r="AI180"/>
  <c r="AF143"/>
  <c r="AE54"/>
  <c r="AG159"/>
  <c r="AI167"/>
  <c r="AF131"/>
  <c r="AI49"/>
  <c r="AI68"/>
  <c r="AG137"/>
  <c r="AG107"/>
  <c r="AG151"/>
  <c r="AF154"/>
  <c r="AG60"/>
  <c r="AF14"/>
  <c r="AE196"/>
  <c r="AF102"/>
  <c r="AD37"/>
  <c r="AG48"/>
  <c r="AI101"/>
  <c r="AD53"/>
  <c r="AG126"/>
  <c r="AD83"/>
  <c r="AE164"/>
  <c r="AF83"/>
  <c r="AI108"/>
  <c r="AG78"/>
  <c r="AD114"/>
  <c r="AF34"/>
  <c r="AI168"/>
  <c r="AI77"/>
  <c r="AF179"/>
  <c r="AG34"/>
  <c r="AE65"/>
  <c r="AI87"/>
  <c r="AG147"/>
  <c r="AF13"/>
  <c r="AD38"/>
  <c r="AF141"/>
  <c r="AE147"/>
  <c r="AD152"/>
  <c r="AF82"/>
  <c r="AI201"/>
  <c r="AD173"/>
  <c r="AE126"/>
  <c r="AD57"/>
  <c r="AE31"/>
  <c r="AI25"/>
  <c r="AE46"/>
  <c r="AG149"/>
  <c r="AG162"/>
  <c r="AD185"/>
  <c r="AE37"/>
  <c r="AF153"/>
  <c r="AF50"/>
  <c r="AD141"/>
  <c r="AG35"/>
  <c r="AD111"/>
  <c r="AI176"/>
  <c r="AF55"/>
  <c r="AD33"/>
  <c r="AE10"/>
  <c r="AG133"/>
  <c r="AI128"/>
  <c r="AE118"/>
  <c r="AF127"/>
  <c r="AE159"/>
  <c r="AG81"/>
  <c r="AG100"/>
  <c r="AD39"/>
  <c r="AF117"/>
  <c r="AG52"/>
  <c r="AF150"/>
  <c r="AE55"/>
  <c r="AE50"/>
  <c r="AF205"/>
  <c r="AI123"/>
  <c r="AD148"/>
  <c r="AG46"/>
  <c r="AD207"/>
  <c r="AF67"/>
  <c r="AI139"/>
  <c r="AI7"/>
  <c r="AD143"/>
  <c r="AI36"/>
  <c r="AG96"/>
  <c r="AD118"/>
  <c r="AG59"/>
  <c r="AF145"/>
  <c r="AD136"/>
  <c r="AF74"/>
  <c r="AD62"/>
  <c r="AG198"/>
  <c r="AD164"/>
  <c r="AG189"/>
  <c r="AI145"/>
  <c r="AE45"/>
  <c r="AE20"/>
  <c r="AD123"/>
  <c r="AI44"/>
  <c r="AD90"/>
  <c r="AG70"/>
  <c r="AE180"/>
  <c r="AI208"/>
  <c r="AD157"/>
  <c r="AI50"/>
  <c r="AI161"/>
  <c r="AD31"/>
  <c r="AD169"/>
  <c r="AF100"/>
  <c r="AE177"/>
  <c r="AE88"/>
  <c r="AG122"/>
  <c r="AF97"/>
  <c r="AI55"/>
  <c r="AE36"/>
  <c r="AD121"/>
  <c r="AD52"/>
  <c r="AE129"/>
  <c r="AF112"/>
  <c r="AF132"/>
  <c r="AF169"/>
  <c r="AF135"/>
  <c r="AG175"/>
  <c r="AD41"/>
  <c r="AF140"/>
  <c r="AE93"/>
  <c r="AD187"/>
  <c r="AI66"/>
  <c r="AF61"/>
  <c r="AD203"/>
  <c r="AI54"/>
  <c r="AI114"/>
  <c r="AG123"/>
  <c r="AE117"/>
  <c r="AG120"/>
  <c r="AE103"/>
  <c r="AG103"/>
  <c r="AF73"/>
  <c r="AI90"/>
  <c r="AD87"/>
  <c r="AF116"/>
  <c r="AF147"/>
  <c r="AD20"/>
  <c r="AI91"/>
  <c r="AE115"/>
  <c r="AG121"/>
  <c r="AD84"/>
  <c r="AI119"/>
  <c r="AF10"/>
  <c r="AF208"/>
  <c r="AI76"/>
  <c r="AF124"/>
  <c r="AI156"/>
  <c r="AG153"/>
  <c r="AI12"/>
  <c r="AI136"/>
  <c r="AI14"/>
  <c r="AG95"/>
  <c r="AD161"/>
  <c r="AI97"/>
  <c r="AD82"/>
  <c r="AE199"/>
  <c r="AD181"/>
  <c r="AG178"/>
  <c r="AE80"/>
  <c r="AG173"/>
  <c r="AI109"/>
  <c r="AG190"/>
  <c r="AF129"/>
  <c r="AI134"/>
  <c r="AG193"/>
  <c r="AI67"/>
  <c r="AD27"/>
  <c r="AF119"/>
  <c r="AD167"/>
  <c r="AG119"/>
  <c r="AF81"/>
  <c r="AG172"/>
  <c r="AG130"/>
  <c r="AD113"/>
  <c r="AE174"/>
  <c r="AG180"/>
  <c r="AG13"/>
  <c r="AI98"/>
  <c r="AE141"/>
  <c r="AF8"/>
  <c r="AE101"/>
  <c r="AE42"/>
  <c r="AE12"/>
  <c r="AD24"/>
  <c r="AI177"/>
  <c r="AI72"/>
  <c r="AE59"/>
  <c r="AE150"/>
  <c r="AE70"/>
  <c r="AI46"/>
  <c r="AI96"/>
  <c r="AD198"/>
  <c r="AE125"/>
  <c r="AD200"/>
  <c r="AE121"/>
  <c r="AE66"/>
  <c r="AE157"/>
  <c r="AF19"/>
  <c r="AF196"/>
  <c r="AD106"/>
  <c r="AF43"/>
  <c r="AD196"/>
  <c r="AI86"/>
  <c r="AE167"/>
  <c r="AE136"/>
  <c r="AD80"/>
  <c r="AG23"/>
  <c r="AG72"/>
  <c r="AF101"/>
  <c r="AE175"/>
  <c r="AG139"/>
  <c r="AD14"/>
  <c r="AE18"/>
  <c r="AE162"/>
  <c r="AI192"/>
  <c r="AG111"/>
  <c r="AI6"/>
  <c r="AI131"/>
  <c r="AF185"/>
  <c r="AD44"/>
  <c r="AF33"/>
  <c r="AD183"/>
  <c r="AI185"/>
  <c r="AD70"/>
  <c r="AE184"/>
  <c r="AF188"/>
  <c r="AE97"/>
  <c r="AI124"/>
  <c r="AG161"/>
  <c r="AG83"/>
  <c r="AE74"/>
  <c r="AI112"/>
  <c r="AG16"/>
  <c r="AF96"/>
  <c r="AF52"/>
  <c r="AG9"/>
  <c r="AG191"/>
  <c r="AE27"/>
  <c r="AF190"/>
  <c r="AE142"/>
  <c r="AF49"/>
  <c r="AE58"/>
  <c r="AD130"/>
  <c r="AI181"/>
  <c r="AD122"/>
  <c r="AF48"/>
  <c r="AD129"/>
  <c r="AD201"/>
  <c r="AG29"/>
  <c r="AI31"/>
  <c r="AE156"/>
  <c r="AG168"/>
  <c r="AF110"/>
  <c r="AI70"/>
  <c r="AE202"/>
  <c r="AE78"/>
  <c r="AG185"/>
  <c r="AF29"/>
  <c r="AG32"/>
  <c r="AE139"/>
  <c r="AD128"/>
  <c r="AF56"/>
  <c r="AI88"/>
  <c r="AE109"/>
  <c r="AG20"/>
  <c r="AG64"/>
  <c r="AD7"/>
  <c r="AF198"/>
  <c r="AI135"/>
  <c r="AE120"/>
  <c r="AE155"/>
  <c r="AI122"/>
  <c r="AF158"/>
  <c r="AE49"/>
  <c r="AG164"/>
  <c r="AD124"/>
  <c r="AG117"/>
  <c r="AI149"/>
  <c r="AD159"/>
  <c r="AE144"/>
  <c r="AG98"/>
  <c r="AG188"/>
  <c r="AG132"/>
  <c r="AE56"/>
  <c r="AI100"/>
  <c r="AG28"/>
  <c r="AI17"/>
  <c r="AF130"/>
  <c r="AE92"/>
  <c r="AI116"/>
  <c r="AE111"/>
  <c r="AF157"/>
  <c r="AF26"/>
  <c r="AF151"/>
  <c r="AF191"/>
  <c r="AI8"/>
  <c r="AD67"/>
  <c r="AF134"/>
  <c r="AI51"/>
  <c r="AI104"/>
  <c r="AF162"/>
  <c r="AD98"/>
  <c r="AE85"/>
  <c r="AG94"/>
  <c r="AI182"/>
  <c r="AD170"/>
  <c r="AI130"/>
  <c r="AI164"/>
  <c r="AD66"/>
  <c r="AE122"/>
  <c r="AE32"/>
  <c r="AG134"/>
  <c r="AE47"/>
  <c r="AF59"/>
  <c r="AG197"/>
  <c r="AF189"/>
  <c r="AG44"/>
  <c r="AF76"/>
  <c r="AF187"/>
  <c r="AD168"/>
  <c r="AE114"/>
  <c r="AF136"/>
  <c r="AF200"/>
  <c r="AG61"/>
  <c r="AE90"/>
  <c r="AD147"/>
  <c r="AG99"/>
  <c r="AE123"/>
  <c r="AG6"/>
  <c r="AF15"/>
  <c r="AG141"/>
  <c r="AF121"/>
  <c r="AF120"/>
  <c r="AD74"/>
  <c r="AI155"/>
  <c r="AI162"/>
  <c r="AD71"/>
  <c r="AE104"/>
  <c r="AI75"/>
  <c r="AE72"/>
  <c r="AI178"/>
  <c r="AD43"/>
  <c r="AE128"/>
  <c r="AE207"/>
  <c r="AE17"/>
  <c r="AF60"/>
  <c r="AF25"/>
  <c r="AF172"/>
  <c r="AD139"/>
  <c r="AF165"/>
  <c r="AG195"/>
  <c r="AD145"/>
  <c r="AD18"/>
  <c r="AG157"/>
  <c r="AD126"/>
  <c r="AF64"/>
  <c r="AF108"/>
  <c r="AI196"/>
  <c r="AG160"/>
  <c r="AD89"/>
  <c r="AE171"/>
  <c r="AI153"/>
  <c r="AF168"/>
  <c r="AE145"/>
  <c r="AG205"/>
  <c r="AI120"/>
  <c r="AI53"/>
  <c r="AF166"/>
  <c r="AI37"/>
  <c r="AD205"/>
  <c r="AE62"/>
  <c r="AD177"/>
  <c r="AF148"/>
  <c r="AE176"/>
  <c r="AE79"/>
  <c r="AF63"/>
  <c r="AD54"/>
  <c r="AF176"/>
  <c r="AF9"/>
  <c r="AE102"/>
  <c r="AF122"/>
  <c r="AI158"/>
  <c r="AD36"/>
  <c r="AD135"/>
  <c r="AE182"/>
  <c r="AF17"/>
  <c r="AI65"/>
  <c r="AE186"/>
  <c r="AD162"/>
  <c r="AF7"/>
  <c r="AG84"/>
  <c r="AF21"/>
  <c r="AG150"/>
  <c r="AG125"/>
  <c r="AF159"/>
  <c r="AD151"/>
  <c r="AD138"/>
  <c r="AI9"/>
  <c r="AF160"/>
  <c r="AE24"/>
  <c r="AI61"/>
  <c r="AD16"/>
  <c r="AG101"/>
  <c r="AG39"/>
  <c r="AE94"/>
  <c r="AD176"/>
  <c r="AD85"/>
  <c r="AI189"/>
  <c r="AE6"/>
  <c r="AI106"/>
  <c r="AI126"/>
  <c r="AF62"/>
  <c r="AG106"/>
  <c r="AG145"/>
  <c r="AI47"/>
  <c r="AI207"/>
  <c r="AG85"/>
  <c r="AI95"/>
  <c r="AE201"/>
  <c r="AG110"/>
  <c r="AD204"/>
  <c r="AD15"/>
  <c r="AD97"/>
  <c r="AG31"/>
  <c r="AI132"/>
  <c r="AI19"/>
  <c r="AD131"/>
  <c r="AF146"/>
  <c r="AF195"/>
  <c r="AF164"/>
  <c r="AI56"/>
  <c r="AF54"/>
  <c r="AG43"/>
  <c r="AI83"/>
  <c r="AE73"/>
  <c r="AE11"/>
  <c r="AG105"/>
  <c r="AE189"/>
  <c r="AI64"/>
  <c r="AG7"/>
  <c r="AI113"/>
  <c r="AG109"/>
  <c r="AG174"/>
  <c r="AF114"/>
  <c r="AD172"/>
  <c r="AD58"/>
  <c r="AF186"/>
  <c r="AD12"/>
  <c r="AD47"/>
  <c r="AD96"/>
  <c r="AF89"/>
  <c r="AG11"/>
  <c r="AG88"/>
  <c r="AI107"/>
  <c r="AD154"/>
  <c r="AG186"/>
  <c r="AE124"/>
  <c r="AD75"/>
  <c r="AI94"/>
  <c r="AD112"/>
  <c r="AF32"/>
  <c r="AD109"/>
  <c r="AD10"/>
  <c r="AG56"/>
  <c r="AD102"/>
  <c r="AD191"/>
  <c r="AE106"/>
  <c r="AG152"/>
  <c r="AE60"/>
  <c r="AG33"/>
  <c r="AI26"/>
  <c r="AG138"/>
  <c r="AG199"/>
  <c r="AD48"/>
  <c r="AF118"/>
  <c r="AD195"/>
  <c r="AE83"/>
  <c r="AG194"/>
  <c r="AF155"/>
  <c r="AD95"/>
  <c r="AD26"/>
  <c r="AG108"/>
  <c r="AF30"/>
  <c r="AF78"/>
  <c r="AD22"/>
  <c r="AI195"/>
  <c r="AF177"/>
  <c r="AF79"/>
  <c r="AF24"/>
  <c r="AD137"/>
  <c r="AG63"/>
  <c r="AD29"/>
  <c r="AE151"/>
  <c r="AI166"/>
  <c r="AD110"/>
  <c r="AF40"/>
  <c r="AF142"/>
  <c r="AG51"/>
  <c r="AE134"/>
  <c r="AD104"/>
  <c r="AG169"/>
  <c r="AG71"/>
  <c r="AI23"/>
  <c r="AG200"/>
  <c r="AE98"/>
  <c r="AD142"/>
  <c r="AD72"/>
  <c r="AI45"/>
  <c r="AG93"/>
  <c r="AI29"/>
  <c r="AD13"/>
  <c r="AG89"/>
  <c r="AD107"/>
  <c r="AI28"/>
  <c r="AF181"/>
  <c r="AF6"/>
  <c r="AG97"/>
  <c r="AD61"/>
  <c r="AI62"/>
  <c r="AD149"/>
  <c r="AG176"/>
  <c r="AD34"/>
  <c r="AE206"/>
  <c r="AG67"/>
  <c r="AG65"/>
  <c r="AG86"/>
  <c r="AG116"/>
  <c r="AE203"/>
  <c r="AF133"/>
  <c r="AF47"/>
  <c r="AE188"/>
  <c r="AG135"/>
  <c r="AI10"/>
  <c r="AE107"/>
  <c r="AF174"/>
  <c r="AD155"/>
  <c r="AI186"/>
  <c r="AI16"/>
  <c r="AF111"/>
  <c r="AD55"/>
  <c r="AE187"/>
  <c r="AG62"/>
  <c r="AD56"/>
  <c r="AD93"/>
  <c r="AE135"/>
  <c r="AI142"/>
  <c r="AF37"/>
  <c r="AE14"/>
  <c r="AE34"/>
  <c r="AE87"/>
  <c r="AD206"/>
  <c r="AE33"/>
  <c r="AG82"/>
  <c r="AG127"/>
  <c r="AG208"/>
  <c r="AF113"/>
  <c r="AI63"/>
  <c r="AE38"/>
  <c r="AG183"/>
  <c r="AI35"/>
  <c r="AI40"/>
  <c r="AI22"/>
  <c r="AG45"/>
  <c r="AI184"/>
  <c r="AE89"/>
  <c r="AG113"/>
  <c r="AE195"/>
  <c r="AI191"/>
  <c r="AI137"/>
  <c r="AE40"/>
  <c r="AD9"/>
  <c r="AF139"/>
  <c r="AE131"/>
  <c r="AE64"/>
  <c r="AG129"/>
  <c r="AG49"/>
  <c r="AD6"/>
  <c r="AD94"/>
  <c r="AI179"/>
  <c r="AG66"/>
  <c r="AI151"/>
  <c r="AI32"/>
  <c r="AE146"/>
  <c r="AG136"/>
  <c r="AG22"/>
  <c r="AG15"/>
  <c r="AI138"/>
  <c r="AD76"/>
  <c r="AD28"/>
  <c r="AI172"/>
  <c r="AE23"/>
  <c r="AF12"/>
  <c r="AE194"/>
  <c r="AD199"/>
  <c r="AI152"/>
  <c r="AF156"/>
  <c r="AD202"/>
  <c r="AI11"/>
  <c r="AG144"/>
  <c r="AF167"/>
  <c r="AG37"/>
  <c r="AD86"/>
  <c r="AI188"/>
  <c r="AI102"/>
  <c r="AD100"/>
  <c r="AE166"/>
  <c r="AG26"/>
  <c r="AD160"/>
  <c r="AG55"/>
  <c r="AG25"/>
  <c r="AI110"/>
  <c r="AD91"/>
  <c r="AF93"/>
  <c r="AG155"/>
  <c r="AE143"/>
  <c r="AE35"/>
  <c r="AF66"/>
  <c r="AD65"/>
  <c r="AI190"/>
  <c r="AD166"/>
  <c r="AF58"/>
  <c r="AG202"/>
  <c r="AE53"/>
  <c r="AE8"/>
  <c r="AE19"/>
  <c r="AI183"/>
  <c r="AF178"/>
  <c r="AD175"/>
  <c r="AG179"/>
  <c r="AD132"/>
  <c r="AG90"/>
  <c r="AG19"/>
  <c r="AE170"/>
  <c r="AI147"/>
  <c r="AG184"/>
  <c r="AF184"/>
  <c r="AE179"/>
  <c r="AF194"/>
  <c r="AD46"/>
  <c r="AE149"/>
  <c r="AD59"/>
  <c r="AF80"/>
  <c r="AG42"/>
  <c r="AF87"/>
  <c r="AI199"/>
  <c r="AI127"/>
  <c r="AD171"/>
  <c r="AE51"/>
  <c r="AD116"/>
  <c r="AF171"/>
  <c r="AD23"/>
  <c r="AF41"/>
  <c r="AI79"/>
  <c r="AI105"/>
  <c r="AG36"/>
  <c r="AF99"/>
  <c r="AF57"/>
  <c r="AE7"/>
  <c r="AE29"/>
  <c r="AF22"/>
  <c r="AI117"/>
  <c r="AD99"/>
  <c r="AE28"/>
  <c r="AD190"/>
  <c r="AI187"/>
  <c r="AG79"/>
  <c r="AE153"/>
  <c r="AF28"/>
  <c r="AF39"/>
  <c r="AE127"/>
  <c r="AF138"/>
  <c r="AE52"/>
  <c r="AD163"/>
  <c r="AI48"/>
  <c r="AE185"/>
  <c r="AE178"/>
  <c r="AE25"/>
  <c r="AG104"/>
  <c r="AD63"/>
  <c r="AG53"/>
  <c r="AI115"/>
  <c r="AF149"/>
  <c r="AD125"/>
  <c r="AD127"/>
  <c r="AG118"/>
  <c r="AG140"/>
  <c r="AE21"/>
  <c r="AF152"/>
  <c r="AI82"/>
  <c r="AE204"/>
  <c r="AI141"/>
  <c r="AE197"/>
  <c r="AF109"/>
  <c r="AI92"/>
  <c r="AD165"/>
  <c r="AE181"/>
  <c r="AE30"/>
  <c r="AG128"/>
  <c r="AF69"/>
  <c r="AE205"/>
  <c r="AD17"/>
  <c r="AI175"/>
  <c r="AI171"/>
  <c r="AF161"/>
  <c r="AE76"/>
  <c r="AE15"/>
  <c r="AI193"/>
  <c r="AI59"/>
  <c r="AD78"/>
  <c r="AI140"/>
  <c r="AI121"/>
  <c r="AF51"/>
  <c r="AI85"/>
  <c r="AD193"/>
  <c r="AD120"/>
  <c r="AF125"/>
  <c r="AG27"/>
  <c r="AE130"/>
  <c r="AF107"/>
  <c r="AD45"/>
  <c r="AD140"/>
  <c r="AG17"/>
  <c r="AF27"/>
  <c r="AI52"/>
  <c r="AI71"/>
  <c r="AF204"/>
  <c r="AE41"/>
  <c r="AG21"/>
  <c r="AG143"/>
  <c r="AE119"/>
  <c r="AI30"/>
  <c r="AI57"/>
  <c r="AD156"/>
  <c r="AD68"/>
  <c r="AI89"/>
  <c r="AE163"/>
  <c r="AE116"/>
  <c r="AE67"/>
  <c r="AF90"/>
  <c r="AI18"/>
  <c r="AF163"/>
  <c r="AF123"/>
  <c r="AE82"/>
  <c r="AE86"/>
  <c r="AD119"/>
  <c r="AE113"/>
  <c r="AD73"/>
  <c r="AD8"/>
  <c r="AE112"/>
  <c r="AG91"/>
  <c r="AD40"/>
  <c r="AE84"/>
  <c r="AG10"/>
  <c r="AI34"/>
  <c r="AE91"/>
  <c r="AD179"/>
  <c r="AE154"/>
  <c r="AG114"/>
  <c r="AG196"/>
  <c r="AF183"/>
  <c r="AF38"/>
  <c r="AG142"/>
  <c r="AG192"/>
  <c r="AE22"/>
  <c r="AF42"/>
  <c r="AG204"/>
  <c r="AG146"/>
  <c r="AE165"/>
  <c r="AE191"/>
  <c r="AE75"/>
  <c r="AG115"/>
  <c r="AF104"/>
  <c r="AG57"/>
  <c r="AI205"/>
  <c r="AI198"/>
  <c r="AF103"/>
  <c r="AG154"/>
  <c r="AF23"/>
  <c r="AG158"/>
  <c r="AE158"/>
  <c r="AI163"/>
  <c r="AI173"/>
  <c r="AD180"/>
  <c r="AF170"/>
  <c r="AG69"/>
  <c r="AG181"/>
  <c r="AF84"/>
  <c r="AD178"/>
  <c r="AF11"/>
  <c r="AD208"/>
  <c r="AI165"/>
  <c r="AI125"/>
  <c r="AD189"/>
  <c r="AF94"/>
  <c r="AE137"/>
  <c r="AI41"/>
  <c r="AD30"/>
  <c r="AF192"/>
  <c r="AF201"/>
  <c r="AF77"/>
  <c r="AE26"/>
  <c r="AI103"/>
  <c r="AI160"/>
  <c r="AI146"/>
  <c r="AF75"/>
  <c r="AG50"/>
  <c r="AE132"/>
  <c r="AG124"/>
  <c r="AI159"/>
  <c r="AD35"/>
  <c r="AI206"/>
  <c r="AG165"/>
  <c r="AD21"/>
  <c r="AG87"/>
  <c r="AD103"/>
  <c r="AE39"/>
  <c r="AG177"/>
  <c r="AI69"/>
  <c r="AI81"/>
  <c r="AF144"/>
  <c r="AE108"/>
  <c r="AE133"/>
  <c r="AD146"/>
  <c r="AF126"/>
  <c r="AG47"/>
  <c r="AD158"/>
  <c r="AF68"/>
  <c r="AD133"/>
  <c r="AF85"/>
  <c r="AD188"/>
  <c r="AG187"/>
  <c r="AF175"/>
  <c r="AF193"/>
  <c r="AG77"/>
  <c r="AE69"/>
  <c r="AD184"/>
  <c r="AE169"/>
  <c r="AI204"/>
  <c r="AD51"/>
  <c r="AG73"/>
  <c r="AE44"/>
  <c r="AD19"/>
  <c r="AE99"/>
  <c r="AF128"/>
  <c r="AG182"/>
  <c r="AD92"/>
  <c r="AF16"/>
  <c r="AF65"/>
  <c r="AD88"/>
  <c r="AG14"/>
  <c r="AG203"/>
  <c r="AF199"/>
  <c r="AI154"/>
  <c r="AE9"/>
  <c r="AG12"/>
  <c r="AF197"/>
  <c r="AI148"/>
  <c r="AF105"/>
  <c r="AF72"/>
  <c r="AD69"/>
  <c r="AI80"/>
  <c r="AE200"/>
  <c r="AG68"/>
  <c r="AI150"/>
  <c r="AG75"/>
  <c r="AE105"/>
  <c r="AF45"/>
  <c r="AF207"/>
  <c r="AG8"/>
  <c r="AI194"/>
  <c r="AE190"/>
  <c r="AI42"/>
  <c r="AF182"/>
  <c r="AF206"/>
  <c r="AI169"/>
  <c r="AI78"/>
  <c r="AE43"/>
  <c r="AI58"/>
  <c r="AG166"/>
  <c r="AF35"/>
  <c r="AD50"/>
  <c r="AF53"/>
  <c r="AE100"/>
  <c r="AE173"/>
  <c r="AI33"/>
  <c r="AE81"/>
  <c r="AD194"/>
  <c r="AE16"/>
  <c r="AF20"/>
  <c r="AG18"/>
  <c r="AF106"/>
  <c r="AG76"/>
  <c r="AE48"/>
  <c r="AE63"/>
  <c r="AG206"/>
  <c r="AE198"/>
  <c r="AG156"/>
  <c r="AG171"/>
  <c r="AI99"/>
  <c r="AD101"/>
  <c r="AD49"/>
  <c r="AI197"/>
  <c r="AF91"/>
  <c r="AI27"/>
  <c r="AI111"/>
  <c r="AG148"/>
  <c r="AI74"/>
  <c r="AE148"/>
  <c r="AF86"/>
  <c r="AD64"/>
  <c r="AD11"/>
  <c r="AE208"/>
  <c r="AF180"/>
  <c r="AG41"/>
  <c r="AE95"/>
  <c r="AI202"/>
  <c r="AI60"/>
  <c r="AD197"/>
  <c r="AE140"/>
  <c r="AG38"/>
  <c r="AI170"/>
  <c r="AF95"/>
  <c r="AE57"/>
  <c r="AE172"/>
  <c r="AI143"/>
  <c r="AE192"/>
  <c r="AI73"/>
  <c r="AF98"/>
  <c r="AE96"/>
  <c r="AF18"/>
  <c r="AF137"/>
  <c r="AI24"/>
  <c r="AI157"/>
  <c r="AE77"/>
  <c r="AD60"/>
  <c r="AF203"/>
  <c r="AD108"/>
  <c r="AD81"/>
  <c r="AF88"/>
  <c r="AE13"/>
  <c r="AI43"/>
  <c r="AG163"/>
  <c r="AE161"/>
  <c r="AI13"/>
  <c r="AD105"/>
  <c r="AG24"/>
  <c r="AI39"/>
  <c r="AE138"/>
  <c r="AE193"/>
  <c r="AE61"/>
  <c r="AD182"/>
  <c r="AG207"/>
  <c r="AI21"/>
  <c r="AD144"/>
  <c r="AG131"/>
  <c r="AI15"/>
  <c r="AE68"/>
  <c r="AI203"/>
  <c r="AG40"/>
  <c r="AF31"/>
  <c r="AI84"/>
  <c r="N165" i="15" l="1"/>
  <c r="P165" s="1"/>
  <c r="P22" i="8"/>
  <c r="M76" i="30"/>
  <c r="AH34" i="89"/>
  <c r="AH7"/>
  <c r="AH147"/>
  <c r="AH161"/>
  <c r="AH47"/>
  <c r="AH26"/>
  <c r="AH172"/>
  <c r="AH57"/>
  <c r="AH206"/>
  <c r="AH207"/>
  <c r="AH50"/>
  <c r="AH81"/>
  <c r="AH167"/>
  <c r="AH104"/>
  <c r="AH10"/>
  <c r="AH21"/>
  <c r="AH208"/>
  <c r="AH89"/>
  <c r="AH139"/>
  <c r="AH75"/>
  <c r="AH32"/>
  <c r="AH88"/>
  <c r="AH110"/>
  <c r="AH102"/>
  <c r="AH109"/>
  <c r="AH178"/>
  <c r="AH9"/>
  <c r="AH52"/>
  <c r="AH28"/>
  <c r="AH197"/>
  <c r="AH23"/>
  <c r="AH96"/>
  <c r="AH14"/>
  <c r="AH160"/>
  <c r="AH67"/>
  <c r="AH142"/>
  <c r="AH165"/>
  <c r="AH58"/>
  <c r="AH173"/>
  <c r="AH22"/>
  <c r="AH86"/>
  <c r="AH42"/>
  <c r="AH106"/>
  <c r="AH35"/>
  <c r="AH195"/>
  <c r="AH64"/>
  <c r="AH113"/>
  <c r="AH184"/>
  <c r="AH16"/>
  <c r="AH129"/>
  <c r="AH31"/>
  <c r="AH111"/>
  <c r="AH134"/>
  <c r="AH84"/>
  <c r="AH36"/>
  <c r="AH59"/>
  <c r="AH65"/>
  <c r="AH135"/>
  <c r="AH155"/>
  <c r="AH76"/>
  <c r="AH117"/>
  <c r="AH39"/>
  <c r="AH12"/>
  <c r="AH91"/>
  <c r="AH17"/>
  <c r="AH11"/>
  <c r="AH182"/>
  <c r="AH157"/>
  <c r="AH105"/>
  <c r="AH40"/>
  <c r="AH137"/>
  <c r="AH98"/>
  <c r="AH130"/>
  <c r="AH179"/>
  <c r="AH37"/>
  <c r="AH175"/>
  <c r="AH100"/>
  <c r="AH158"/>
  <c r="AH193"/>
  <c r="AH54"/>
  <c r="AH33"/>
  <c r="AH29"/>
  <c r="AH176"/>
  <c r="AH87"/>
  <c r="AH150"/>
  <c r="AH201"/>
  <c r="AH162"/>
  <c r="AH46"/>
  <c r="AH133"/>
  <c r="AH53"/>
  <c r="AH132"/>
  <c r="AH151"/>
  <c r="AH141"/>
  <c r="AH169"/>
  <c r="AH171"/>
  <c r="AH120"/>
  <c r="AH164"/>
  <c r="AH72"/>
  <c r="AH45"/>
  <c r="AH148"/>
  <c r="AH116"/>
  <c r="AH68"/>
  <c r="AH124"/>
  <c r="E3"/>
  <c r="F2"/>
  <c r="F3"/>
  <c r="AH90"/>
  <c r="AH55"/>
  <c r="AH140"/>
  <c r="AH143"/>
  <c r="AH56"/>
  <c r="AH99"/>
  <c r="AH138"/>
  <c r="AH94"/>
  <c r="AH51"/>
  <c r="AH24"/>
  <c r="AH85"/>
  <c r="AH114"/>
  <c r="AH20"/>
  <c r="AH128"/>
  <c r="AH43"/>
  <c r="AH92"/>
  <c r="AH146"/>
  <c r="AH97"/>
  <c r="AH62"/>
  <c r="AH13"/>
  <c r="AH203"/>
  <c r="AH123"/>
  <c r="AH93"/>
  <c r="AH198"/>
  <c r="AH6"/>
  <c r="AH205"/>
  <c r="AH107"/>
  <c r="AH79"/>
  <c r="AH19"/>
  <c r="AH153"/>
  <c r="AH131"/>
  <c r="AH108"/>
  <c r="AH149"/>
  <c r="AH192"/>
  <c r="AH156"/>
  <c r="AH70"/>
  <c r="AH200"/>
  <c r="AH115"/>
  <c r="AH145"/>
  <c r="AH101"/>
  <c r="AH69"/>
  <c r="AH204"/>
  <c r="AH95"/>
  <c r="AH71"/>
  <c r="AH144"/>
  <c r="AH196"/>
  <c r="AH191"/>
  <c r="AH63"/>
  <c r="AH15"/>
  <c r="AH118"/>
  <c r="AH170"/>
  <c r="AH30"/>
  <c r="AH38"/>
  <c r="AH199"/>
  <c r="AH188"/>
  <c r="AH190"/>
  <c r="AH61"/>
  <c r="AH49"/>
  <c r="AH125"/>
  <c r="AH136"/>
  <c r="AH174"/>
  <c r="AH66"/>
  <c r="AH27"/>
  <c r="AH126"/>
  <c r="AH202"/>
  <c r="AH77"/>
  <c r="AH74"/>
  <c r="AH187"/>
  <c r="AH183"/>
  <c r="AH163"/>
  <c r="AH80"/>
  <c r="AH48"/>
  <c r="AH25"/>
  <c r="AH159"/>
  <c r="AH82"/>
  <c r="AH78"/>
  <c r="AH127"/>
  <c r="AH8"/>
  <c r="AH152"/>
  <c r="AH185"/>
  <c r="AH177"/>
  <c r="AH44"/>
  <c r="AH166"/>
  <c r="AH18"/>
  <c r="AH189"/>
  <c r="AH41"/>
  <c r="AH181"/>
  <c r="AH83"/>
  <c r="AH122"/>
  <c r="AH119"/>
  <c r="AH168"/>
  <c r="AH180"/>
  <c r="AH112"/>
  <c r="H3" s="1"/>
  <c r="AH103"/>
  <c r="AH194"/>
  <c r="AH73"/>
  <c r="AH60"/>
  <c r="AH121"/>
  <c r="AH154"/>
  <c r="AH186"/>
  <c r="M13" i="40"/>
  <c r="P210" i="7"/>
  <c r="O13" i="40" s="1"/>
  <c r="M18"/>
  <c r="P215" i="7"/>
  <c r="O18" i="40" s="1"/>
  <c r="P213" i="7"/>
  <c r="O16" i="40" s="1"/>
  <c r="M16"/>
  <c r="P218" i="7"/>
  <c r="M21" i="40"/>
  <c r="N51" i="8"/>
  <c r="M66" i="24"/>
  <c r="R108" i="49"/>
  <c r="O66" i="24" s="1"/>
  <c r="M68"/>
  <c r="R144" i="49"/>
  <c r="O68" i="24" s="1"/>
  <c r="V191" i="15"/>
  <c r="N268"/>
  <c r="L29" i="24"/>
  <c r="V277" i="15"/>
  <c r="L413" i="38"/>
  <c r="N186" i="15"/>
  <c r="M19" i="42"/>
  <c r="P258" i="15"/>
  <c r="O19" i="42" s="1"/>
  <c r="M42" i="38"/>
  <c r="P147" i="15"/>
  <c r="O42" i="38" s="1"/>
  <c r="N203" i="15"/>
  <c r="L9" i="35"/>
  <c r="M14" i="53"/>
  <c r="P273" i="15"/>
  <c r="O14" i="53" s="1"/>
  <c r="N196" i="15"/>
  <c r="L87" i="27"/>
  <c r="L143" i="38"/>
  <c r="N172" i="15"/>
  <c r="M59" i="30"/>
  <c r="P230" i="15"/>
  <c r="O59" i="30" s="1"/>
  <c r="N218" i="15"/>
  <c r="L47" i="30"/>
  <c r="M233" i="38"/>
  <c r="P175" i="15"/>
  <c r="O233" i="38" s="1"/>
  <c r="L49" i="30"/>
  <c r="N220" i="15"/>
  <c r="M21" i="31"/>
  <c r="P252" i="15"/>
  <c r="O21" i="31" s="1"/>
  <c r="L28" i="41"/>
  <c r="N280" i="15"/>
  <c r="M16" i="32"/>
  <c r="P261" i="15"/>
  <c r="O16" i="32" s="1"/>
  <c r="M51" i="30"/>
  <c r="P222" i="15"/>
  <c r="O51" i="30" s="1"/>
  <c r="N171" i="15"/>
  <c r="L142" i="38"/>
  <c r="K213" i="72"/>
  <c r="M26" i="41"/>
  <c r="P278" i="15"/>
  <c r="V246"/>
  <c r="M49" i="38"/>
  <c r="P155" i="15"/>
  <c r="O49" i="38" s="1"/>
  <c r="M11" i="26"/>
  <c r="K151" i="72"/>
  <c r="P130" i="15"/>
  <c r="L84" i="27"/>
  <c r="N193" i="15"/>
  <c r="M139" i="38"/>
  <c r="P167" i="15"/>
  <c r="O139" i="38" s="1"/>
  <c r="M23" i="24"/>
  <c r="K210" i="72"/>
  <c r="P118" i="15"/>
  <c r="L45" i="30"/>
  <c r="N216" i="15"/>
  <c r="L46" i="30"/>
  <c r="N217" i="15"/>
  <c r="K145" i="72"/>
  <c r="M7" i="43"/>
  <c r="P124" i="15"/>
  <c r="L11" i="33"/>
  <c r="N275" i="15"/>
  <c r="L231" i="38"/>
  <c r="N137" i="15"/>
  <c r="L7" i="75"/>
  <c r="N247" i="15"/>
  <c r="M309" i="38"/>
  <c r="P179" i="15"/>
  <c r="O309" i="38" s="1"/>
  <c r="M12" i="26"/>
  <c r="K152" i="72"/>
  <c r="P131" i="15"/>
  <c r="L13" i="53"/>
  <c r="N272" i="15"/>
  <c r="L8" i="75"/>
  <c r="N248" i="15"/>
  <c r="M412" i="38"/>
  <c r="P185" i="15"/>
  <c r="K185" i="72"/>
  <c r="M19" i="24"/>
  <c r="P115" i="15"/>
  <c r="M18" i="45"/>
  <c r="P199" i="15"/>
  <c r="O18" i="45" s="1"/>
  <c r="L26" i="24"/>
  <c r="N265" i="15"/>
  <c r="K190" i="72"/>
  <c r="M11" i="53"/>
  <c r="P121" i="15"/>
  <c r="L85" i="27"/>
  <c r="N194" i="15"/>
  <c r="L18" i="42"/>
  <c r="N257" i="15"/>
  <c r="M44" i="38"/>
  <c r="P149" i="15"/>
  <c r="O44" i="38" s="1"/>
  <c r="M24" i="41"/>
  <c r="P237" i="15"/>
  <c r="O24" i="41" s="1"/>
  <c r="U231" i="38"/>
  <c r="V136" i="15"/>
  <c r="M15" i="54"/>
  <c r="P209" i="15"/>
  <c r="L232" i="38"/>
  <c r="N174" i="15"/>
  <c r="M8" i="43"/>
  <c r="K146" i="72"/>
  <c r="P125" i="15"/>
  <c r="V187"/>
  <c r="M44" i="30"/>
  <c r="P215" i="15"/>
  <c r="O44" i="30" s="1"/>
  <c r="L141" i="38"/>
  <c r="N170" i="15"/>
  <c r="L25" i="41"/>
  <c r="N238" i="15"/>
  <c r="M83" i="27"/>
  <c r="P192" i="15"/>
  <c r="M58" i="30"/>
  <c r="P229" i="15"/>
  <c r="O58" i="30" s="1"/>
  <c r="M43" i="38"/>
  <c r="P148" i="15"/>
  <c r="O43" i="38" s="1"/>
  <c r="L13" i="37"/>
  <c r="N188" i="15"/>
  <c r="K148" i="72"/>
  <c r="M9" i="33"/>
  <c r="P127" i="15"/>
  <c r="M49" i="82"/>
  <c r="M22" i="41"/>
  <c r="P139" i="15"/>
  <c r="N195"/>
  <c r="L86" i="27"/>
  <c r="N236" i="15"/>
  <c r="L23" i="41"/>
  <c r="N279" i="15"/>
  <c r="L27" i="41"/>
  <c r="N233" i="15"/>
  <c r="L21" i="20"/>
  <c r="N267" i="15"/>
  <c r="L28" i="24"/>
  <c r="U232" i="38"/>
  <c r="V173" i="15"/>
  <c r="K187" i="72"/>
  <c r="M21" i="24"/>
  <c r="P117" i="15"/>
  <c r="N263"/>
  <c r="L24" i="24"/>
  <c r="V184" i="15"/>
  <c r="N210"/>
  <c r="L16" i="54"/>
  <c r="M54" i="30"/>
  <c r="P225" i="15"/>
  <c r="O54" i="30" s="1"/>
  <c r="N198" i="15"/>
  <c r="L17" i="45"/>
  <c r="L27" i="24"/>
  <c r="N266" i="15"/>
  <c r="M30" i="24"/>
  <c r="P269" i="15"/>
  <c r="O30" i="24" s="1"/>
  <c r="M50" i="30"/>
  <c r="P221" i="15"/>
  <c r="O50" i="30" s="1"/>
  <c r="M51" i="82"/>
  <c r="M19" i="31"/>
  <c r="P141" i="15"/>
  <c r="U140" i="38"/>
  <c r="V168" i="15"/>
  <c r="V160" s="1"/>
  <c r="M15" i="23"/>
  <c r="P255" i="15"/>
  <c r="O15" i="23" s="1"/>
  <c r="M21" i="68"/>
  <c r="P243" i="15"/>
  <c r="O21" i="68" s="1"/>
  <c r="K191" i="72"/>
  <c r="M12" i="53"/>
  <c r="P122" i="15"/>
  <c r="L18" i="24"/>
  <c r="J184" i="72"/>
  <c r="N114" i="15"/>
  <c r="K149" i="72"/>
  <c r="M10" i="33"/>
  <c r="P128" i="15"/>
  <c r="L9" i="34"/>
  <c r="N133" i="15"/>
  <c r="J154" i="72"/>
  <c r="M31" i="24"/>
  <c r="P270" i="15"/>
  <c r="O31" i="24" s="1"/>
  <c r="V235" i="15"/>
  <c r="V262"/>
  <c r="N189"/>
  <c r="L14" i="37"/>
  <c r="M48" i="82"/>
  <c r="M11" i="40"/>
  <c r="P138" i="15"/>
  <c r="L15" i="32"/>
  <c r="N260" i="15"/>
  <c r="M25" i="24"/>
  <c r="P264" i="15"/>
  <c r="O25" i="24" s="1"/>
  <c r="M8" i="70"/>
  <c r="P245" i="15"/>
  <c r="K155" i="72"/>
  <c r="M10" i="34"/>
  <c r="P134" i="15"/>
  <c r="L20" i="31"/>
  <c r="N251" i="15"/>
  <c r="L140" i="38"/>
  <c r="N169" i="15"/>
  <c r="K188" i="72"/>
  <c r="M22" i="24"/>
  <c r="P119" i="15"/>
  <c r="M55" i="30"/>
  <c r="P226" i="15"/>
  <c r="O55" i="30" s="1"/>
  <c r="M22" i="20"/>
  <c r="P234" i="15"/>
  <c r="O22" i="20" s="1"/>
  <c r="M50" i="82"/>
  <c r="M43" i="30"/>
  <c r="P140" i="15"/>
  <c r="L52" i="38"/>
  <c r="N158" i="15"/>
  <c r="M53" i="38"/>
  <c r="P159" i="15"/>
  <c r="O53" i="38" s="1"/>
  <c r="M45"/>
  <c r="P150" i="15"/>
  <c r="O45" i="38" s="1"/>
  <c r="N116" i="65"/>
  <c r="I259" i="72"/>
  <c r="M19" i="37"/>
  <c r="O33" i="12"/>
  <c r="L93" i="38"/>
  <c r="M7" i="12"/>
  <c r="U6"/>
  <c r="U93" i="38"/>
  <c r="L361"/>
  <c r="N183" i="15"/>
  <c r="L360" i="38"/>
  <c r="N182" i="15"/>
  <c r="U360" i="38"/>
  <c r="V181" i="15"/>
  <c r="L133" i="38"/>
  <c r="N161" i="15"/>
  <c r="P126" i="7"/>
  <c r="M328" i="38"/>
  <c r="L308"/>
  <c r="N178" i="15"/>
  <c r="V176"/>
  <c r="M307" i="38"/>
  <c r="R73" i="49"/>
  <c r="O466" i="38" s="1"/>
  <c r="M466"/>
  <c r="L191"/>
  <c r="N22" i="13"/>
  <c r="V12"/>
  <c r="U191" i="38"/>
  <c r="K186" i="72"/>
  <c r="M20" i="24"/>
  <c r="P116" i="15"/>
  <c r="M174" i="38"/>
  <c r="P10" i="8"/>
  <c r="L467" i="38"/>
  <c r="P74" i="49"/>
  <c r="Z68"/>
  <c r="Z67" s="1"/>
  <c r="Z5" s="1"/>
  <c r="W467" i="38"/>
  <c r="N26" i="10"/>
  <c r="L431" i="38"/>
  <c r="O31" i="23"/>
  <c r="M32"/>
  <c r="R141" i="49"/>
  <c r="L14" i="23"/>
  <c r="N254" i="15"/>
  <c r="M17" i="26"/>
  <c r="O101" i="12"/>
  <c r="M14" i="26"/>
  <c r="P273" i="7"/>
  <c r="P32" i="9"/>
  <c r="J47" i="1" s="1"/>
  <c r="AI4" i="9"/>
  <c r="S37" i="76" s="1"/>
  <c r="E167" i="67"/>
  <c r="I167" s="1"/>
  <c r="N166" i="65"/>
  <c r="E166" i="67" s="1"/>
  <c r="E153"/>
  <c r="N152" i="65"/>
  <c r="E152" i="67" s="1"/>
  <c r="J153"/>
  <c r="I154"/>
  <c r="AR120" i="65"/>
  <c r="T120" s="1"/>
  <c r="K120" s="1"/>
  <c r="T121"/>
  <c r="K121" s="1"/>
  <c r="V7"/>
  <c r="E123" i="67"/>
  <c r="I123" s="1"/>
  <c r="N122" i="65"/>
  <c r="L162" i="38"/>
  <c r="N70" i="7"/>
  <c r="M18" i="54"/>
  <c r="P106" i="6"/>
  <c r="N105"/>
  <c r="P61" i="8"/>
  <c r="M26" i="31"/>
  <c r="P49" i="8"/>
  <c r="O23" i="40" s="1"/>
  <c r="M23"/>
  <c r="M25"/>
  <c r="P51" i="8"/>
  <c r="P54" i="6"/>
  <c r="P53" s="1"/>
  <c r="N53"/>
  <c r="P10"/>
  <c r="N9"/>
  <c r="M53" i="30"/>
  <c r="P224" i="15"/>
  <c r="O53" i="30" s="1"/>
  <c r="M57"/>
  <c r="P228" i="15"/>
  <c r="O57" i="30" s="1"/>
  <c r="M52"/>
  <c r="P223" i="15"/>
  <c r="O52" i="30" s="1"/>
  <c r="P59" i="8"/>
  <c r="M87" i="30"/>
  <c r="P168" i="49"/>
  <c r="L133" i="30"/>
  <c r="P231" i="15"/>
  <c r="M60" i="30"/>
  <c r="M123"/>
  <c r="R91" i="49"/>
  <c r="M104" i="47"/>
  <c r="M103" s="1"/>
  <c r="O105"/>
  <c r="O104" s="1"/>
  <c r="O103" s="1"/>
  <c r="L67"/>
  <c r="L66" s="1"/>
  <c r="M68"/>
  <c r="AS23"/>
  <c r="AS7" s="1"/>
  <c r="L29"/>
  <c r="L24" s="1"/>
  <c r="M30"/>
  <c r="R26" i="49"/>
  <c r="M459" i="38"/>
  <c r="P241" i="15"/>
  <c r="O19" i="68" s="1"/>
  <c r="M19"/>
  <c r="L18"/>
  <c r="N240" i="15"/>
  <c r="M20" i="68"/>
  <c r="P242" i="15"/>
  <c r="M63" i="38"/>
  <c r="P27" i="7"/>
  <c r="O63" i="38" s="1"/>
  <c r="N74" i="7"/>
  <c r="L166" i="38"/>
  <c r="M98"/>
  <c r="P8" i="13"/>
  <c r="L19" i="61"/>
  <c r="N18" i="10"/>
  <c r="O8" i="61"/>
  <c r="P184" i="7"/>
  <c r="P36" i="83" s="1"/>
  <c r="AF4" s="1"/>
  <c r="AE34" i="76" s="1"/>
  <c r="K32" i="80" s="1"/>
  <c r="M382" i="38"/>
  <c r="P138" i="7"/>
  <c r="L151" i="38"/>
  <c r="N59" i="7"/>
  <c r="P65"/>
  <c r="O157" i="38" s="1"/>
  <c r="M157"/>
  <c r="L156"/>
  <c r="N64" i="7"/>
  <c r="L155" i="38"/>
  <c r="N63" i="7"/>
  <c r="L165" i="38"/>
  <c r="N73" i="7"/>
  <c r="L159" i="38"/>
  <c r="N67" i="7"/>
  <c r="U159" i="38"/>
  <c r="V54" i="7"/>
  <c r="M74" i="38"/>
  <c r="P38" i="7"/>
  <c r="L134" i="38"/>
  <c r="N162" i="15"/>
  <c r="P162" s="1"/>
  <c r="M137" i="38"/>
  <c r="O137"/>
  <c r="L138"/>
  <c r="N166" i="15"/>
  <c r="L136" i="38"/>
  <c r="N164" i="15"/>
  <c r="N163"/>
  <c r="L135" i="38"/>
  <c r="U135"/>
  <c r="M51"/>
  <c r="P157" i="15"/>
  <c r="P152"/>
  <c r="O47" i="38" s="1"/>
  <c r="M47"/>
  <c r="P151" i="15"/>
  <c r="M46" i="38"/>
  <c r="E64" i="67"/>
  <c r="N51" i="65"/>
  <c r="E71" i="67"/>
  <c r="I71" s="1"/>
  <c r="N70" i="65"/>
  <c r="C24" i="76"/>
  <c r="E22" i="80"/>
  <c r="J45" i="1"/>
  <c r="P7" i="9"/>
  <c r="V55" i="38"/>
  <c r="W7" i="5"/>
  <c r="N8"/>
  <c r="L55" i="38"/>
  <c r="M17" i="23"/>
  <c r="P28" i="5"/>
  <c r="AM45" i="76"/>
  <c r="AH45" s="1"/>
  <c r="R43" i="80"/>
  <c r="AI3" i="81"/>
  <c r="J38" i="76" s="1"/>
  <c r="J39"/>
  <c r="I39" s="1"/>
  <c r="H39" s="1"/>
  <c r="J7" i="80"/>
  <c r="D48" i="76"/>
  <c r="I17"/>
  <c r="D17"/>
  <c r="F15" i="80"/>
  <c r="AW3" i="82"/>
  <c r="Z53" i="76" s="1"/>
  <c r="Z54"/>
  <c r="AA30"/>
  <c r="D30"/>
  <c r="J28" i="80"/>
  <c r="G16"/>
  <c r="F16" s="1"/>
  <c r="G39"/>
  <c r="G37"/>
  <c r="W47" i="76"/>
  <c r="H45" i="80"/>
  <c r="I3" i="81"/>
  <c r="J14" i="76"/>
  <c r="I14" s="1"/>
  <c r="H14" s="1"/>
  <c r="L11" i="80"/>
  <c r="D13" i="76"/>
  <c r="W50"/>
  <c r="D50"/>
  <c r="N8"/>
  <c r="J46" i="80"/>
  <c r="AA10" i="76"/>
  <c r="AB6"/>
  <c r="Z3" i="82"/>
  <c r="Z34" i="76"/>
  <c r="I9" i="67"/>
  <c r="K7" i="1" s="1"/>
  <c r="J7" s="1"/>
  <c r="M7"/>
  <c r="AF6" i="76"/>
  <c r="N11" i="81"/>
  <c r="M11" s="1"/>
  <c r="O10"/>
  <c r="F4"/>
  <c r="D35" i="76"/>
  <c r="F8" i="67"/>
  <c r="Q7" i="65"/>
  <c r="J6" i="80"/>
  <c r="R9" i="81"/>
  <c r="H7" i="67"/>
  <c r="D3" i="66"/>
  <c r="M6" i="80"/>
  <c r="P14" i="76"/>
  <c r="E3" i="82"/>
  <c r="L23" i="1"/>
  <c r="G48" i="80"/>
  <c r="G49"/>
  <c r="G44"/>
  <c r="F44" s="1"/>
  <c r="G38"/>
  <c r="J45"/>
  <c r="P21" i="8" l="1"/>
  <c r="P12" s="1"/>
  <c r="J38" i="1" s="1"/>
  <c r="O76" i="30"/>
  <c r="O21" i="40"/>
  <c r="O12" s="1"/>
  <c r="P209" i="7"/>
  <c r="P47" i="83" s="1"/>
  <c r="O61" i="24"/>
  <c r="R93" i="49"/>
  <c r="M29" i="24"/>
  <c r="P268" i="15"/>
  <c r="O29" i="24" s="1"/>
  <c r="O51" i="82"/>
  <c r="N51" s="1"/>
  <c r="O19" i="31"/>
  <c r="M24" i="24"/>
  <c r="P263" i="15"/>
  <c r="M25" i="41"/>
  <c r="P238" i="15"/>
  <c r="O25" i="41" s="1"/>
  <c r="M188" i="72"/>
  <c r="O22" i="24"/>
  <c r="M27" i="41"/>
  <c r="P279" i="15"/>
  <c r="O27" i="41" s="1"/>
  <c r="M232" i="38"/>
  <c r="P174" i="15"/>
  <c r="M85" i="27"/>
  <c r="P194" i="15"/>
  <c r="O85" i="27" s="1"/>
  <c r="O412" i="38"/>
  <c r="M152" i="72"/>
  <c r="O12" i="26"/>
  <c r="O23" i="24"/>
  <c r="M210" i="72"/>
  <c r="M142" i="38"/>
  <c r="P171" i="15"/>
  <c r="O142" i="38" s="1"/>
  <c r="M9" i="35"/>
  <c r="P203" i="15"/>
  <c r="O50" i="82"/>
  <c r="N50" s="1"/>
  <c r="O43" i="30"/>
  <c r="M20" i="31"/>
  <c r="P251" i="15"/>
  <c r="M17" i="45"/>
  <c r="P198" i="15"/>
  <c r="O49" i="82"/>
  <c r="O22" i="41"/>
  <c r="M13" i="37"/>
  <c r="P188" i="15"/>
  <c r="O83" i="27"/>
  <c r="M26" i="24"/>
  <c r="P265" i="15"/>
  <c r="O26" i="24" s="1"/>
  <c r="M7" i="75"/>
  <c r="P247" i="15"/>
  <c r="O7" i="43"/>
  <c r="M145" i="72"/>
  <c r="P123" i="15"/>
  <c r="O42" i="82" s="1"/>
  <c r="N42" s="1"/>
  <c r="M84" i="27"/>
  <c r="P193" i="15"/>
  <c r="O84" i="27" s="1"/>
  <c r="M28" i="41"/>
  <c r="P280" i="15"/>
  <c r="O28" i="41" s="1"/>
  <c r="M143" i="38"/>
  <c r="P172" i="15"/>
  <c r="O143" i="38" s="1"/>
  <c r="M413"/>
  <c r="P186" i="15"/>
  <c r="O413" i="38" s="1"/>
  <c r="P244" i="15"/>
  <c r="O76" i="82" s="1"/>
  <c r="N76" s="1"/>
  <c r="O8" i="70"/>
  <c r="O6" s="1"/>
  <c r="F3" s="1"/>
  <c r="O48" i="82"/>
  <c r="O11" i="40"/>
  <c r="O8" s="1"/>
  <c r="O10" i="33"/>
  <c r="M149" i="72"/>
  <c r="O12" i="53"/>
  <c r="M191" i="72"/>
  <c r="M21" i="20"/>
  <c r="P233" i="15"/>
  <c r="M86" i="27"/>
  <c r="P195" i="15"/>
  <c r="O86" i="27" s="1"/>
  <c r="M18" i="42"/>
  <c r="P257" i="15"/>
  <c r="M13" i="53"/>
  <c r="P272" i="15"/>
  <c r="M45" i="30"/>
  <c r="P216" i="15"/>
  <c r="O45" i="30" s="1"/>
  <c r="M146" i="72"/>
  <c r="O8" i="43"/>
  <c r="O19" i="24"/>
  <c r="M185" i="72"/>
  <c r="M11" i="33"/>
  <c r="P275" i="15"/>
  <c r="M49" i="30"/>
  <c r="P220" i="15"/>
  <c r="O49" i="30" s="1"/>
  <c r="M52" i="38"/>
  <c r="P158" i="15"/>
  <c r="O52" i="38" s="1"/>
  <c r="M140"/>
  <c r="P169" i="15"/>
  <c r="M16" i="54"/>
  <c r="P210" i="15"/>
  <c r="O16" i="54" s="1"/>
  <c r="M141" i="38"/>
  <c r="P170" i="15"/>
  <c r="O141" i="38" s="1"/>
  <c r="M15" i="32"/>
  <c r="P260" i="15"/>
  <c r="M14" i="37"/>
  <c r="P189" i="15"/>
  <c r="O14" i="37" s="1"/>
  <c r="K154" i="72"/>
  <c r="M9" i="34"/>
  <c r="P133" i="15"/>
  <c r="M27" i="24"/>
  <c r="P266" i="15"/>
  <c r="O27" i="24" s="1"/>
  <c r="M187" i="72"/>
  <c r="O21" i="24"/>
  <c r="M28"/>
  <c r="P267" i="15"/>
  <c r="O28" i="24" s="1"/>
  <c r="M23" i="41"/>
  <c r="P236" i="15"/>
  <c r="M148" i="72"/>
  <c r="O9" i="33"/>
  <c r="P126" i="15"/>
  <c r="O43" i="82" s="1"/>
  <c r="N43" s="1"/>
  <c r="O15" i="54"/>
  <c r="M190" i="72"/>
  <c r="O11" i="53"/>
  <c r="P120" i="15"/>
  <c r="O41" i="82" s="1"/>
  <c r="M8" i="75"/>
  <c r="P248" i="15"/>
  <c r="O8" i="75" s="1"/>
  <c r="M46" i="30"/>
  <c r="P217" i="15"/>
  <c r="O46" i="30" s="1"/>
  <c r="M213" i="72"/>
  <c r="M212" s="1"/>
  <c r="O26" i="41"/>
  <c r="M47" i="30"/>
  <c r="P218" i="15"/>
  <c r="O47" i="30" s="1"/>
  <c r="M87" i="27"/>
  <c r="P196" i="15"/>
  <c r="O87" i="27" s="1"/>
  <c r="O10" i="34"/>
  <c r="M155" i="72"/>
  <c r="M18" i="24"/>
  <c r="K184" i="72"/>
  <c r="P114" i="15"/>
  <c r="P113" s="1"/>
  <c r="O40" i="82" s="1"/>
  <c r="M47"/>
  <c r="M231" i="38"/>
  <c r="P137" i="15"/>
  <c r="O11" i="26"/>
  <c r="P129" i="15"/>
  <c r="O44" i="82" s="1"/>
  <c r="N44" s="1"/>
  <c r="M151" i="72"/>
  <c r="M150" s="1"/>
  <c r="E116" i="67"/>
  <c r="I116" s="1"/>
  <c r="G4" i="65"/>
  <c r="G4" i="67" s="1"/>
  <c r="K259" i="72"/>
  <c r="N115" i="65"/>
  <c r="O19" i="37"/>
  <c r="O18" s="1"/>
  <c r="O32" i="12"/>
  <c r="O15" i="85" s="1"/>
  <c r="N4" s="1"/>
  <c r="O17" i="76" s="1"/>
  <c r="E15" i="80" s="1"/>
  <c r="M93" i="38"/>
  <c r="O7" i="12"/>
  <c r="M361" i="38"/>
  <c r="P183" i="15"/>
  <c r="O361" i="38" s="1"/>
  <c r="M360"/>
  <c r="P182" i="15"/>
  <c r="M133" i="38"/>
  <c r="P161" i="15"/>
  <c r="O133" i="38" s="1"/>
  <c r="O328"/>
  <c r="O313" s="1"/>
  <c r="P123" i="7"/>
  <c r="P110" s="1"/>
  <c r="P24" i="83" s="1"/>
  <c r="J4" s="1"/>
  <c r="AE11" i="76" s="1"/>
  <c r="M308" i="38"/>
  <c r="P178" i="15"/>
  <c r="O308" i="38" s="1"/>
  <c r="O307"/>
  <c r="M191"/>
  <c r="P22" i="13"/>
  <c r="M186" i="72"/>
  <c r="O20" i="24"/>
  <c r="H4" i="8"/>
  <c r="AI9" i="76" s="1"/>
  <c r="O7" i="80" s="1"/>
  <c r="N7" s="1"/>
  <c r="M7" s="1"/>
  <c r="P8" i="8"/>
  <c r="J37" i="1" s="1"/>
  <c r="O174" i="38"/>
  <c r="O173" s="1"/>
  <c r="M467"/>
  <c r="R74" i="49"/>
  <c r="P26" i="10"/>
  <c r="M431" i="38"/>
  <c r="K2" i="49"/>
  <c r="O12" i="47" s="1"/>
  <c r="BE4" s="1"/>
  <c r="R135" i="49"/>
  <c r="R118" s="1"/>
  <c r="O32" i="23"/>
  <c r="O29" s="1"/>
  <c r="M14"/>
  <c r="P254" i="15"/>
  <c r="O100" i="12"/>
  <c r="O41" i="85" s="1"/>
  <c r="O17" i="26"/>
  <c r="O16" s="1"/>
  <c r="P272" i="7"/>
  <c r="P61" i="83" s="1"/>
  <c r="O14" i="26"/>
  <c r="O13" s="1"/>
  <c r="S6" i="76"/>
  <c r="J152" i="67"/>
  <c r="I152" s="1"/>
  <c r="I153"/>
  <c r="AR7" i="65"/>
  <c r="E122" i="67"/>
  <c r="I122" s="1"/>
  <c r="N121" i="65"/>
  <c r="M162" i="38"/>
  <c r="P70" i="7"/>
  <c r="O162" i="38" s="1"/>
  <c r="P105" i="6"/>
  <c r="O4"/>
  <c r="AC18" i="76" s="1"/>
  <c r="O18" i="54"/>
  <c r="O17" s="1"/>
  <c r="O26" i="31"/>
  <c r="O25" s="1"/>
  <c r="AQ4" i="8"/>
  <c r="AI46" i="76" s="1"/>
  <c r="O25" i="40"/>
  <c r="O22" s="1"/>
  <c r="F3" s="1"/>
  <c r="AJ4" i="8"/>
  <c r="AI38" i="76" s="1"/>
  <c r="P47" i="8"/>
  <c r="J40" i="1" s="1"/>
  <c r="N8" i="6"/>
  <c r="AA4"/>
  <c r="AC30" i="76" s="1"/>
  <c r="C30" s="1"/>
  <c r="P9" i="6"/>
  <c r="P8" s="1"/>
  <c r="O87" i="30"/>
  <c r="AK4" i="8"/>
  <c r="AI39" i="76" s="1"/>
  <c r="P55" i="8"/>
  <c r="R168" i="49"/>
  <c r="M133" i="30"/>
  <c r="O60"/>
  <c r="O123"/>
  <c r="I2" i="49"/>
  <c r="O11" i="47" s="1"/>
  <c r="BD4" s="1"/>
  <c r="AG45" i="76" s="1"/>
  <c r="R90" i="49"/>
  <c r="M67" i="47"/>
  <c r="M66" s="1"/>
  <c r="O68"/>
  <c r="O67" s="1"/>
  <c r="O66" s="1"/>
  <c r="M29"/>
  <c r="M24" s="1"/>
  <c r="O30"/>
  <c r="R20" i="49"/>
  <c r="R19" s="1"/>
  <c r="O459" i="38"/>
  <c r="M18" i="68"/>
  <c r="P240" i="15"/>
  <c r="O18" i="68" s="1"/>
  <c r="O20"/>
  <c r="M166" i="38"/>
  <c r="P74" i="7"/>
  <c r="O166" i="38" s="1"/>
  <c r="O98"/>
  <c r="O96" s="1"/>
  <c r="P6" i="13"/>
  <c r="O9" i="84" s="1"/>
  <c r="M19" i="61"/>
  <c r="P18" i="10"/>
  <c r="P29" i="83"/>
  <c r="O382" i="38"/>
  <c r="O378" s="1"/>
  <c r="O377" s="1"/>
  <c r="P134" i="7"/>
  <c r="P26" i="83" s="1"/>
  <c r="L4" s="1"/>
  <c r="AE13" i="76" s="1"/>
  <c r="C13" s="1"/>
  <c r="M151" i="38"/>
  <c r="P59" i="7"/>
  <c r="O151" i="38" s="1"/>
  <c r="P64" i="7"/>
  <c r="O156" i="38" s="1"/>
  <c r="M156"/>
  <c r="P63" i="7"/>
  <c r="O155" i="38" s="1"/>
  <c r="M155"/>
  <c r="M165"/>
  <c r="P73" i="7"/>
  <c r="O165" i="38" s="1"/>
  <c r="M159"/>
  <c r="P67" i="7"/>
  <c r="O74" i="38"/>
  <c r="O56" s="1"/>
  <c r="P25" i="7"/>
  <c r="P21" i="83" s="1"/>
  <c r="M134" i="38"/>
  <c r="O134"/>
  <c r="M138"/>
  <c r="P166" i="15"/>
  <c r="O138" i="38" s="1"/>
  <c r="M136"/>
  <c r="P164" i="15"/>
  <c r="O136" i="38" s="1"/>
  <c r="M135"/>
  <c r="P163" i="15"/>
  <c r="P153"/>
  <c r="P146" s="1"/>
  <c r="O51" i="38"/>
  <c r="O46"/>
  <c r="J44" i="1"/>
  <c r="E4" i="9"/>
  <c r="M55" i="38"/>
  <c r="P8" i="5"/>
  <c r="AR4"/>
  <c r="M47" i="76" s="1"/>
  <c r="O17" i="23"/>
  <c r="O16" s="1"/>
  <c r="E39" i="76"/>
  <c r="F37" i="80"/>
  <c r="N6" i="76"/>
  <c r="G45" i="80"/>
  <c r="N43"/>
  <c r="F7" i="67"/>
  <c r="D3" i="65"/>
  <c r="Y3" i="82"/>
  <c r="Z28" i="76" s="1"/>
  <c r="Z29"/>
  <c r="AZ4" i="82"/>
  <c r="I28" i="80"/>
  <c r="D28"/>
  <c r="J51"/>
  <c r="D53" i="76"/>
  <c r="Q43" i="80"/>
  <c r="D54" i="76"/>
  <c r="J52" i="80"/>
  <c r="Z10" i="76"/>
  <c r="H3" i="81"/>
  <c r="J11" i="76"/>
  <c r="I11" s="1"/>
  <c r="H11" s="1"/>
  <c r="E8" i="67"/>
  <c r="J8"/>
  <c r="M6" i="1" s="1"/>
  <c r="F59" i="76"/>
  <c r="O14"/>
  <c r="P6"/>
  <c r="Y34"/>
  <c r="D34"/>
  <c r="J32" i="80"/>
  <c r="O9" i="81"/>
  <c r="AR8" s="1"/>
  <c r="AP8" s="1"/>
  <c r="AL8" s="1"/>
  <c r="AH8" s="1"/>
  <c r="AD8" s="1"/>
  <c r="R8"/>
  <c r="E14" i="76"/>
  <c r="D14"/>
  <c r="F12" i="80"/>
  <c r="AM16" i="76"/>
  <c r="R14" i="80"/>
  <c r="D16" i="76"/>
  <c r="I38"/>
  <c r="D38"/>
  <c r="F36" i="80"/>
  <c r="O70" i="30" l="1"/>
  <c r="P46" i="83"/>
  <c r="AJ4"/>
  <c r="AE38" i="76" s="1"/>
  <c r="K36" i="80" s="1"/>
  <c r="J36" s="1"/>
  <c r="P191" i="15"/>
  <c r="O64" i="82" s="1"/>
  <c r="P214" i="15"/>
  <c r="O72" i="82" s="1"/>
  <c r="P208" i="15"/>
  <c r="O69" i="82" s="1"/>
  <c r="N69" s="1"/>
  <c r="M189" i="72"/>
  <c r="N48" i="82"/>
  <c r="AI4"/>
  <c r="Y38" i="76" s="1"/>
  <c r="I36" i="80" s="1"/>
  <c r="P4" i="82"/>
  <c r="Y19" i="76" s="1"/>
  <c r="P197" i="15"/>
  <c r="O65" i="82" s="1"/>
  <c r="N65" s="1"/>
  <c r="L65" s="1"/>
  <c r="O17" i="45"/>
  <c r="O9" i="35"/>
  <c r="O6" s="1"/>
  <c r="F3" s="1"/>
  <c r="P202" i="15"/>
  <c r="O67" i="82" s="1"/>
  <c r="AG4" s="1"/>
  <c r="Y36" i="76" s="1"/>
  <c r="O232" i="38"/>
  <c r="P173" i="15"/>
  <c r="O58" i="82" s="1"/>
  <c r="P271" i="15"/>
  <c r="O84" i="82" s="1"/>
  <c r="N84" s="1"/>
  <c r="O13" i="53"/>
  <c r="O10" s="1"/>
  <c r="F3" s="1"/>
  <c r="O21" i="20"/>
  <c r="P232" i="15"/>
  <c r="O73" i="82" s="1"/>
  <c r="N49"/>
  <c r="M144" i="72"/>
  <c r="O47" i="82"/>
  <c r="O231" i="38"/>
  <c r="P136" i="15"/>
  <c r="M154" i="72"/>
  <c r="M153" s="1"/>
  <c r="O9" i="34"/>
  <c r="O8" s="1"/>
  <c r="F3" s="1"/>
  <c r="P132" i="15"/>
  <c r="O45" i="82" s="1"/>
  <c r="O15" i="32"/>
  <c r="P259" i="15"/>
  <c r="O82" i="82" s="1"/>
  <c r="P168" i="15"/>
  <c r="O140" i="38"/>
  <c r="O11" i="33"/>
  <c r="O8" s="1"/>
  <c r="F3" s="1"/>
  <c r="P274" i="15"/>
  <c r="O85" i="82" s="1"/>
  <c r="N85" s="1"/>
  <c r="M183" i="72"/>
  <c r="O10" i="26"/>
  <c r="P184" i="15"/>
  <c r="O61" i="82" s="1"/>
  <c r="N61" s="1"/>
  <c r="O23" i="41"/>
  <c r="O20" s="1"/>
  <c r="P235" i="15"/>
  <c r="O74" i="82" s="1"/>
  <c r="N74" s="1"/>
  <c r="O7" i="75"/>
  <c r="O6" s="1"/>
  <c r="F3" s="1"/>
  <c r="P246" i="15"/>
  <c r="O77" i="82" s="1"/>
  <c r="AO4" s="1"/>
  <c r="P187" i="15"/>
  <c r="O62" i="82" s="1"/>
  <c r="O13" i="37"/>
  <c r="O10" s="1"/>
  <c r="F3" s="1"/>
  <c r="O20" i="31"/>
  <c r="P250" i="15"/>
  <c r="O79" i="82" s="1"/>
  <c r="N79" s="1"/>
  <c r="O24" i="24"/>
  <c r="P262" i="15"/>
  <c r="O83" i="82" s="1"/>
  <c r="N83" s="1"/>
  <c r="M184" i="72"/>
  <c r="O18" i="24"/>
  <c r="O17" s="1"/>
  <c r="O18" i="42"/>
  <c r="P256" i="15"/>
  <c r="O81" i="82" s="1"/>
  <c r="P277" i="15"/>
  <c r="O87" i="82" s="1"/>
  <c r="O86" s="1"/>
  <c r="M147" i="72"/>
  <c r="O6" i="43"/>
  <c r="F3" s="1"/>
  <c r="F4" i="67"/>
  <c r="E4" s="1"/>
  <c r="Y61" i="76"/>
  <c r="E115" i="67"/>
  <c r="N91" i="65"/>
  <c r="M258" i="72"/>
  <c r="M252" s="1"/>
  <c r="M237" s="1"/>
  <c r="O93" i="38"/>
  <c r="O92" s="1"/>
  <c r="O6" i="12"/>
  <c r="O9" i="85" s="1"/>
  <c r="O360" i="38"/>
  <c r="P181" i="15"/>
  <c r="O60" i="82" s="1"/>
  <c r="AD11" i="76"/>
  <c r="AC11" s="1"/>
  <c r="K9" i="80"/>
  <c r="P176" i="15"/>
  <c r="O59" i="82" s="1"/>
  <c r="N59" s="1"/>
  <c r="P12" i="13"/>
  <c r="O10" i="84" s="1"/>
  <c r="G4" s="1"/>
  <c r="Q9" i="76" s="1"/>
  <c r="O191" i="38"/>
  <c r="O180" s="1"/>
  <c r="O467"/>
  <c r="O447" s="1"/>
  <c r="O446" s="1"/>
  <c r="R68" i="49"/>
  <c r="R67" s="1"/>
  <c r="G2"/>
  <c r="O9" i="47" s="1"/>
  <c r="BC4" s="1"/>
  <c r="AG16" i="76" s="1"/>
  <c r="O431" i="38"/>
  <c r="O425" s="1"/>
  <c r="M4" i="10"/>
  <c r="AA14" i="76" s="1"/>
  <c r="O14" i="23"/>
  <c r="P253" i="15"/>
  <c r="O80" i="82" s="1"/>
  <c r="AX4" i="85"/>
  <c r="O54" i="76" s="1"/>
  <c r="O31" i="85"/>
  <c r="P54" i="83"/>
  <c r="AY4"/>
  <c r="AE54" i="76" s="1"/>
  <c r="K52" i="80" s="1"/>
  <c r="E121" i="67"/>
  <c r="I121" s="1"/>
  <c r="K29" i="1" s="1"/>
  <c r="N120" i="65"/>
  <c r="K16" i="80"/>
  <c r="J16" s="1"/>
  <c r="O44"/>
  <c r="N44" s="1"/>
  <c r="M44" s="1"/>
  <c r="L44" s="1"/>
  <c r="K44" s="1"/>
  <c r="AI6" i="76"/>
  <c r="AC6"/>
  <c r="K28" i="80"/>
  <c r="C28" s="1"/>
  <c r="R27" s="1"/>
  <c r="Q27" s="1"/>
  <c r="J29" i="1"/>
  <c r="P7" i="6"/>
  <c r="P7" i="8"/>
  <c r="J41" i="1"/>
  <c r="O133" i="30"/>
  <c r="R162" i="49"/>
  <c r="R147" s="1"/>
  <c r="O108" i="30"/>
  <c r="O29" i="47"/>
  <c r="O24" s="1"/>
  <c r="O23" s="1"/>
  <c r="J56" i="1" s="1"/>
  <c r="AD4" i="47"/>
  <c r="AG32" i="76" s="1"/>
  <c r="O8" i="47"/>
  <c r="O17" i="68"/>
  <c r="P239" i="15"/>
  <c r="O75" i="82" s="1"/>
  <c r="N75"/>
  <c r="F4" i="84"/>
  <c r="Q8" i="76" s="1"/>
  <c r="Q6" s="1"/>
  <c r="P16" i="10"/>
  <c r="AF4"/>
  <c r="AA34" i="76" s="1"/>
  <c r="AA6" s="1"/>
  <c r="O19" i="61"/>
  <c r="O18" s="1"/>
  <c r="F3" s="1"/>
  <c r="K11" i="80"/>
  <c r="O159" i="38"/>
  <c r="O146" s="1"/>
  <c r="P54" i="7"/>
  <c r="P22" i="83" s="1"/>
  <c r="H4" s="1"/>
  <c r="AE9" i="76" s="1"/>
  <c r="K7" i="80" s="1"/>
  <c r="G4" i="83"/>
  <c r="AE8" i="76" s="1"/>
  <c r="O135" i="38"/>
  <c r="P160" i="15"/>
  <c r="O57" i="82" s="1"/>
  <c r="G4" s="1"/>
  <c r="Y9" i="76" s="1"/>
  <c r="I7" i="80" s="1"/>
  <c r="O56" i="82"/>
  <c r="L47" i="76"/>
  <c r="K47" s="1"/>
  <c r="J47" s="1"/>
  <c r="O55" i="38"/>
  <c r="O54" s="1"/>
  <c r="G4" i="5"/>
  <c r="M8" i="76" s="1"/>
  <c r="M6" s="1"/>
  <c r="P7" i="5"/>
  <c r="O8" i="81"/>
  <c r="R7"/>
  <c r="E3" s="1"/>
  <c r="L15" i="1"/>
  <c r="D39" i="76"/>
  <c r="E11"/>
  <c r="D11"/>
  <c r="F9" i="80"/>
  <c r="J7" i="67"/>
  <c r="I8"/>
  <c r="K6" i="1" s="1"/>
  <c r="D28" i="76"/>
  <c r="J26" i="80"/>
  <c r="AM33" i="76"/>
  <c r="D33"/>
  <c r="J27" i="80"/>
  <c r="D27" s="1"/>
  <c r="D29" i="76"/>
  <c r="X45"/>
  <c r="M43" i="80"/>
  <c r="Q14"/>
  <c r="D14"/>
  <c r="J8"/>
  <c r="Z6" i="76"/>
  <c r="E36" i="80"/>
  <c r="E59" i="76"/>
  <c r="F7"/>
  <c r="G3" i="81"/>
  <c r="J10" i="76"/>
  <c r="I10" s="1"/>
  <c r="H10" s="1"/>
  <c r="AX4" i="82"/>
  <c r="Y56" i="76"/>
  <c r="AT4" i="82" l="1"/>
  <c r="Y50" i="76" s="1"/>
  <c r="AU4" i="82"/>
  <c r="Y51" i="76" s="1"/>
  <c r="O126" i="38"/>
  <c r="O101" s="1"/>
  <c r="C38" i="76"/>
  <c r="I34" i="80"/>
  <c r="C36" i="76"/>
  <c r="C19"/>
  <c r="I17" i="80"/>
  <c r="N45" i="82"/>
  <c r="BA4"/>
  <c r="Y57" i="76" s="1"/>
  <c r="N47" i="82"/>
  <c r="O46"/>
  <c r="AN4"/>
  <c r="Y43" i="76" s="1"/>
  <c r="Y44"/>
  <c r="N62" i="82"/>
  <c r="N4"/>
  <c r="X51" i="76"/>
  <c r="C51"/>
  <c r="I49" i="80"/>
  <c r="C49" s="1"/>
  <c r="O71" i="82"/>
  <c r="AL4"/>
  <c r="Y41" i="76" s="1"/>
  <c r="X41" s="1"/>
  <c r="O63" i="82"/>
  <c r="X61" i="76"/>
  <c r="W61" s="1"/>
  <c r="R61" s="1"/>
  <c r="Q61" s="1"/>
  <c r="P61" s="1"/>
  <c r="O61" s="1"/>
  <c r="L61" s="1"/>
  <c r="K61" s="1"/>
  <c r="H61" s="1"/>
  <c r="G61" s="1"/>
  <c r="C61"/>
  <c r="AN60" s="1"/>
  <c r="I59" i="80"/>
  <c r="N7" i="65"/>
  <c r="D4" s="1"/>
  <c r="O8" i="85"/>
  <c r="O7" s="1"/>
  <c r="E4" s="1"/>
  <c r="F4"/>
  <c r="O8" i="76" s="1"/>
  <c r="O6" s="1"/>
  <c r="O8" i="84"/>
  <c r="O7" s="1"/>
  <c r="J43" i="1" s="1"/>
  <c r="I48" i="80"/>
  <c r="M14"/>
  <c r="C14" s="1"/>
  <c r="R13" s="1"/>
  <c r="C16" i="76"/>
  <c r="R5" i="49"/>
  <c r="O78" i="82"/>
  <c r="J28" i="1"/>
  <c r="E4" i="6"/>
  <c r="J36" i="1"/>
  <c r="E4" i="8"/>
  <c r="C32" i="76"/>
  <c r="M30" i="80"/>
  <c r="C30" s="1"/>
  <c r="J53" i="1"/>
  <c r="O7" i="47"/>
  <c r="F4" s="1"/>
  <c r="AM4" i="82"/>
  <c r="Y42" i="76" s="1"/>
  <c r="I40" i="80" s="1"/>
  <c r="J50" i="1"/>
  <c r="P7" i="10"/>
  <c r="I32" i="80"/>
  <c r="C32" s="1"/>
  <c r="R31" s="1"/>
  <c r="D31" s="1"/>
  <c r="C34" i="76"/>
  <c r="AN33" s="1"/>
  <c r="P20" i="83"/>
  <c r="P19" s="1"/>
  <c r="P7" s="1"/>
  <c r="K6" i="80"/>
  <c r="AE6" i="76"/>
  <c r="O55" i="82"/>
  <c r="J27" i="1"/>
  <c r="E4" i="5"/>
  <c r="AR7" i="81"/>
  <c r="AP7" s="1"/>
  <c r="AL7" s="1"/>
  <c r="AH7" s="1"/>
  <c r="AD7" s="1"/>
  <c r="Z7" s="1"/>
  <c r="V7" s="1"/>
  <c r="J15" i="1"/>
  <c r="D3" i="67"/>
  <c r="F3" i="81"/>
  <c r="J8" i="76" s="1"/>
  <c r="J9"/>
  <c r="I9" s="1"/>
  <c r="H9" s="1"/>
  <c r="G9" s="1"/>
  <c r="F9" s="1"/>
  <c r="D10"/>
  <c r="AW4" i="82"/>
  <c r="Y53" i="76" s="1"/>
  <c r="Y54"/>
  <c r="E7"/>
  <c r="C33"/>
  <c r="Q31" i="80"/>
  <c r="C31" s="1"/>
  <c r="X56" i="76"/>
  <c r="I54" i="80"/>
  <c r="X10" i="76"/>
  <c r="W45"/>
  <c r="D45"/>
  <c r="H43" i="80"/>
  <c r="D43" s="1"/>
  <c r="C57" i="76" l="1"/>
  <c r="I55" i="80"/>
  <c r="Y17" i="76"/>
  <c r="I42" i="80"/>
  <c r="C44" i="76"/>
  <c r="C43"/>
  <c r="I41" i="80"/>
  <c r="E7" i="67"/>
  <c r="I7" s="1"/>
  <c r="D4" s="1"/>
  <c r="H59" i="80"/>
  <c r="G59" s="1"/>
  <c r="C59"/>
  <c r="R58" s="1"/>
  <c r="E4" i="84"/>
  <c r="H48" i="80"/>
  <c r="D48" s="1"/>
  <c r="X47" i="76"/>
  <c r="O54" i="82"/>
  <c r="J48" i="1"/>
  <c r="E4" i="10"/>
  <c r="J35" i="1"/>
  <c r="E4" i="83"/>
  <c r="J33" i="1"/>
  <c r="Q26" i="80"/>
  <c r="D26"/>
  <c r="C45" i="76"/>
  <c r="G43" i="80"/>
  <c r="E9" i="76"/>
  <c r="D9"/>
  <c r="F7" i="80"/>
  <c r="I52"/>
  <c r="H52" s="1"/>
  <c r="H8"/>
  <c r="C43"/>
  <c r="R42" s="1"/>
  <c r="I8" i="76"/>
  <c r="H8" s="1"/>
  <c r="J6"/>
  <c r="W56"/>
  <c r="H54" i="80"/>
  <c r="D56" i="76"/>
  <c r="C53"/>
  <c r="I51" i="80"/>
  <c r="Q13"/>
  <c r="D13"/>
  <c r="W10" i="76"/>
  <c r="I15" i="80" l="1"/>
  <c r="C17" i="76"/>
  <c r="AN16" s="1"/>
  <c r="G8" i="80"/>
  <c r="Q42"/>
  <c r="D42"/>
  <c r="Q12"/>
  <c r="D12"/>
  <c r="G54"/>
  <c r="C56" i="76"/>
  <c r="C9"/>
  <c r="E7" i="80"/>
  <c r="Q25" l="1"/>
  <c r="C25" s="1"/>
  <c r="R24" s="1"/>
  <c r="D25"/>
  <c r="F8" i="76"/>
  <c r="F8" i="80"/>
  <c r="C42"/>
  <c r="R41" s="1"/>
  <c r="Q41" l="1"/>
  <c r="C41" s="1"/>
  <c r="R40" s="1"/>
  <c r="D41"/>
  <c r="Q11"/>
  <c r="D11"/>
  <c r="E8" i="76"/>
  <c r="F6"/>
  <c r="F6" i="80"/>
  <c r="Q24"/>
  <c r="D24"/>
  <c r="Q40" l="1"/>
  <c r="D40"/>
  <c r="Q23"/>
  <c r="D23"/>
  <c r="D8" i="76"/>
  <c r="C11" i="80"/>
  <c r="R10" s="1"/>
  <c r="I39" l="1"/>
  <c r="Q10"/>
  <c r="D10"/>
  <c r="C23"/>
  <c r="R22" s="1"/>
  <c r="Q22" s="1"/>
  <c r="P22" s="1"/>
  <c r="O22" s="1"/>
  <c r="N22" l="1"/>
  <c r="Q9"/>
  <c r="D9"/>
  <c r="M22" l="1"/>
  <c r="Q38"/>
  <c r="D38"/>
  <c r="L22" l="1"/>
  <c r="Q8"/>
  <c r="D8"/>
  <c r="K22" l="1"/>
  <c r="D22"/>
  <c r="Q7"/>
  <c r="D7"/>
  <c r="M36" l="1"/>
  <c r="D36"/>
  <c r="C22"/>
  <c r="R21" s="1"/>
  <c r="C7"/>
  <c r="R6" s="1"/>
  <c r="Q21" l="1"/>
  <c r="C21" s="1"/>
  <c r="R20" s="1"/>
  <c r="D21"/>
  <c r="Q6"/>
  <c r="D6"/>
  <c r="Q20" l="1"/>
  <c r="D20"/>
  <c r="K35"/>
  <c r="D35"/>
  <c r="Q19" l="1"/>
  <c r="C19" s="1"/>
  <c r="R18" s="1"/>
  <c r="D19"/>
  <c r="Q34"/>
  <c r="D34"/>
  <c r="Q18" l="1"/>
  <c r="D18"/>
  <c r="C18" s="1"/>
  <c r="R17" s="1"/>
  <c r="C34"/>
  <c r="R33" s="1"/>
  <c r="Q33" s="1"/>
  <c r="P33" s="1"/>
  <c r="O33" s="1"/>
  <c r="Q17" l="1"/>
  <c r="C17" s="1"/>
  <c r="R16" s="1"/>
  <c r="Q16" s="1"/>
  <c r="P16" s="1"/>
  <c r="D16" s="1"/>
  <c r="D17"/>
  <c r="N33"/>
  <c r="Q15" l="1"/>
  <c r="M33"/>
  <c r="L33" l="1"/>
  <c r="K33" s="1"/>
  <c r="P15"/>
  <c r="C15"/>
  <c r="J33" l="1"/>
  <c r="K4"/>
  <c r="D15"/>
  <c r="D33" l="1"/>
  <c r="D32" l="1"/>
  <c r="P44" l="1"/>
  <c r="R44"/>
  <c r="D44"/>
  <c r="R45"/>
  <c r="R46"/>
  <c r="D46"/>
  <c r="H49" i="76"/>
  <c r="D49" s="1"/>
  <c r="P51" i="80"/>
  <c r="R51"/>
  <c r="D51"/>
  <c r="R52"/>
  <c r="D52"/>
  <c r="P53"/>
  <c r="R53"/>
  <c r="D53"/>
  <c r="R54"/>
  <c r="D54"/>
  <c r="R55"/>
  <c r="D55"/>
  <c r="X58" i="76"/>
  <c r="H56" i="80"/>
  <c r="AH58" i="76"/>
  <c r="N56" i="80"/>
  <c r="AN58" i="76"/>
  <c r="R56" i="80"/>
  <c r="D56"/>
  <c r="Q44"/>
  <c r="Q45"/>
  <c r="Q46"/>
  <c r="N54" i="81"/>
  <c r="O54"/>
  <c r="AS4"/>
  <c r="I49" i="76"/>
  <c r="Q51" i="80"/>
  <c r="C51"/>
  <c r="Q52"/>
  <c r="Q53"/>
  <c r="C53"/>
  <c r="Q54"/>
  <c r="C54"/>
  <c r="Q55"/>
  <c r="C55"/>
  <c r="W58" i="76"/>
  <c r="G56" i="80"/>
  <c r="AG58" i="76"/>
  <c r="C58" s="1"/>
  <c r="AM58"/>
  <c r="Q56" i="80"/>
  <c r="R4"/>
  <c r="L4"/>
  <c r="N4"/>
  <c r="D58" i="76"/>
  <c r="F38" i="67"/>
  <c r="H59" i="76"/>
  <c r="F51" i="67"/>
  <c r="J59" i="76"/>
  <c r="L59"/>
  <c r="N59"/>
  <c r="F204" i="67"/>
  <c r="P59" i="76"/>
  <c r="F210" i="67"/>
  <c r="T59" i="76"/>
  <c r="F70" i="67"/>
  <c r="V59" i="76"/>
  <c r="F227" i="67"/>
  <c r="X59" i="76"/>
  <c r="F91" i="67"/>
  <c r="Z59" i="76"/>
  <c r="F223" i="67"/>
  <c r="AB59" i="76"/>
  <c r="F120" i="67"/>
  <c r="AD59" i="76"/>
  <c r="F174" i="67"/>
  <c r="AF59" i="76"/>
  <c r="F230" i="67"/>
  <c r="AH59" i="76"/>
  <c r="F195" i="67"/>
  <c r="AJ59" i="76"/>
  <c r="F270" i="67"/>
  <c r="AL59" i="76"/>
  <c r="AN59"/>
  <c r="D59"/>
  <c r="H38" i="67"/>
  <c r="H60" i="76"/>
  <c r="H51" i="67"/>
  <c r="J60" i="76"/>
  <c r="L60"/>
  <c r="H118" i="67"/>
  <c r="N60" i="76"/>
  <c r="H204" i="67"/>
  <c r="P60" i="76"/>
  <c r="H210" i="67"/>
  <c r="T60" i="76"/>
  <c r="H70" i="67"/>
  <c r="V60" i="76"/>
  <c r="H227" i="67"/>
  <c r="X60" i="76"/>
  <c r="H91" i="67"/>
  <c r="Z60" i="76"/>
  <c r="H223" i="67"/>
  <c r="AB60" i="76"/>
  <c r="H120" i="67"/>
  <c r="AD60" i="76"/>
  <c r="H174" i="67"/>
  <c r="AF60" i="76"/>
  <c r="H230" i="67"/>
  <c r="AH60" i="76"/>
  <c r="H195" i="67"/>
  <c r="AJ60" i="76"/>
  <c r="H270" i="67"/>
  <c r="AL60" i="76"/>
  <c r="D60"/>
  <c r="D7"/>
  <c r="E51" i="67"/>
  <c r="I59" i="76" s="1"/>
  <c r="K59"/>
  <c r="M59"/>
  <c r="E204" i="67"/>
  <c r="O59" i="76"/>
  <c r="E210" i="67"/>
  <c r="S59" i="76"/>
  <c r="E70" i="67"/>
  <c r="U59" i="76" s="1"/>
  <c r="E227" i="67"/>
  <c r="W59" i="76"/>
  <c r="E91" i="67"/>
  <c r="Y59" i="76" s="1"/>
  <c r="E223" i="67"/>
  <c r="AA59" i="76"/>
  <c r="E120" i="67"/>
  <c r="AC59" i="76" s="1"/>
  <c r="E174" i="67"/>
  <c r="AE59" i="76"/>
  <c r="E195" i="67"/>
  <c r="AI59" i="76"/>
  <c r="E270" i="67"/>
  <c r="AK59" i="76"/>
  <c r="G38" i="67"/>
  <c r="G60" i="76"/>
  <c r="G51" i="67"/>
  <c r="I60" i="76"/>
  <c r="G118" i="67"/>
  <c r="M60" i="76"/>
  <c r="G204" i="67"/>
  <c r="O60" i="76"/>
  <c r="G210" i="67"/>
  <c r="S60" i="76"/>
  <c r="G70" i="67"/>
  <c r="U60" i="76"/>
  <c r="G227" i="67"/>
  <c r="W60" i="76"/>
  <c r="G91" i="67"/>
  <c r="Y60" i="76"/>
  <c r="G223" i="67"/>
  <c r="AA60" i="76"/>
  <c r="G120" i="67"/>
  <c r="AC60" i="76"/>
  <c r="G174" i="67"/>
  <c r="AE60" i="76"/>
  <c r="G230" i="67"/>
  <c r="AG60" i="76"/>
  <c r="G195" i="67"/>
  <c r="AI60" i="76"/>
  <c r="G270" i="67"/>
  <c r="AK60" i="76"/>
  <c r="C60"/>
  <c r="I52" i="67"/>
  <c r="K15" i="1"/>
  <c r="H52" i="67"/>
  <c r="AG6" i="76"/>
  <c r="AN6"/>
  <c r="AM6"/>
  <c r="Q4" i="80"/>
  <c r="F57"/>
  <c r="I91" i="67"/>
  <c r="K23" i="1" s="1"/>
  <c r="P4" i="80"/>
  <c r="I204" i="67"/>
  <c r="K42" i="1"/>
  <c r="J42"/>
  <c r="F58" i="80"/>
  <c r="I38" i="67"/>
  <c r="K10" i="1"/>
  <c r="L14"/>
  <c r="L33"/>
  <c r="L57"/>
  <c r="L59"/>
  <c r="I118" i="67"/>
  <c r="K27" i="1"/>
  <c r="I120" i="67"/>
  <c r="K28" i="1" s="1"/>
  <c r="I174" i="67"/>
  <c r="K33" i="1"/>
  <c r="I195" i="67"/>
  <c r="K36" i="1"/>
  <c r="I210" i="67"/>
  <c r="K44" i="1"/>
  <c r="I223" i="67"/>
  <c r="K48" i="1"/>
  <c r="I227" i="67"/>
  <c r="K51" i="1"/>
  <c r="I230" i="67"/>
  <c r="K52" i="1"/>
  <c r="I270" i="67"/>
  <c r="K57" i="1"/>
  <c r="O52" i="81"/>
  <c r="O49"/>
  <c r="J52" i="1"/>
  <c r="H10" i="67"/>
  <c r="J10"/>
  <c r="I10"/>
  <c r="H13"/>
  <c r="J13"/>
  <c r="I13"/>
  <c r="R57" i="80"/>
  <c r="R5"/>
  <c r="Q57"/>
  <c r="Q5"/>
  <c r="P57"/>
  <c r="P58"/>
  <c r="P5"/>
  <c r="O57"/>
  <c r="O58"/>
  <c r="O5"/>
  <c r="N57"/>
  <c r="N58"/>
  <c r="N5"/>
  <c r="M58"/>
  <c r="M5"/>
  <c r="L57"/>
  <c r="L58"/>
  <c r="L5"/>
  <c r="H4"/>
  <c r="K58"/>
  <c r="J57"/>
  <c r="J58"/>
  <c r="J5"/>
  <c r="I58"/>
  <c r="H57"/>
  <c r="H58"/>
  <c r="H5"/>
  <c r="G58"/>
  <c r="O10" i="32"/>
  <c r="O9"/>
  <c r="E58" i="80"/>
  <c r="D57"/>
  <c r="D58"/>
  <c r="D5"/>
  <c r="C58"/>
  <c r="F5"/>
  <c r="AL7" i="76"/>
  <c r="AH6"/>
  <c r="H39" i="67"/>
  <c r="J39"/>
  <c r="M11" i="1"/>
  <c r="G39" i="67"/>
  <c r="I39"/>
  <c r="V7" i="76"/>
  <c r="AE7"/>
  <c r="AK7"/>
  <c r="J38" i="67"/>
  <c r="M10" i="1"/>
  <c r="F78" i="67"/>
  <c r="H78"/>
  <c r="J78"/>
  <c r="M20" i="1"/>
  <c r="L20"/>
  <c r="G78" i="67"/>
  <c r="I78"/>
  <c r="K20" i="1"/>
  <c r="F45" i="67"/>
  <c r="H45"/>
  <c r="J45"/>
  <c r="M13" i="1"/>
  <c r="L13"/>
  <c r="G45" i="67"/>
  <c r="I45"/>
  <c r="K13" i="1"/>
  <c r="H115" i="67"/>
  <c r="J115"/>
  <c r="M26" i="1"/>
  <c r="L26"/>
  <c r="G115" i="67"/>
  <c r="I115"/>
  <c r="K26" i="1" s="1"/>
  <c r="J26"/>
  <c r="J91" i="67"/>
  <c r="M23" i="1"/>
  <c r="AD7" i="76"/>
  <c r="AJ7"/>
  <c r="H33" i="67"/>
  <c r="J33"/>
  <c r="M9" i="1"/>
  <c r="L9"/>
  <c r="G33" i="67"/>
  <c r="I33"/>
  <c r="K9" i="1"/>
  <c r="H88" i="67"/>
  <c r="J88"/>
  <c r="M22" i="1"/>
  <c r="L22"/>
  <c r="I88" i="67"/>
  <c r="K22" i="1"/>
  <c r="J22"/>
  <c r="J52" i="67"/>
  <c r="M15" i="1"/>
  <c r="F103" i="67"/>
  <c r="H103"/>
  <c r="J103"/>
  <c r="M25" i="1"/>
  <c r="L25"/>
  <c r="E103" i="67"/>
  <c r="G103"/>
  <c r="I103"/>
  <c r="K25" i="1"/>
  <c r="J25"/>
  <c r="H64" i="67"/>
  <c r="J64"/>
  <c r="M16" i="1"/>
  <c r="L16"/>
  <c r="G64" i="67"/>
  <c r="I64"/>
  <c r="K16" i="1" s="1"/>
  <c r="AF7" i="76"/>
  <c r="AI7"/>
  <c r="J17" i="1"/>
  <c r="W7" i="76"/>
  <c r="T7"/>
  <c r="S7"/>
  <c r="R7"/>
  <c r="Q7"/>
  <c r="P7"/>
  <c r="O7"/>
  <c r="AB7"/>
  <c r="AA7"/>
  <c r="Z7"/>
  <c r="N7"/>
  <c r="M7"/>
  <c r="AH7"/>
  <c r="K11" i="1"/>
  <c r="J118" i="67"/>
  <c r="M27" i="1"/>
  <c r="G7" i="76"/>
  <c r="L7"/>
  <c r="K7"/>
  <c r="J7"/>
  <c r="H7"/>
  <c r="X7"/>
  <c r="AG7"/>
  <c r="AN7"/>
  <c r="J70" i="67"/>
  <c r="M18" i="1"/>
  <c r="J51" i="67"/>
  <c r="M14" i="1"/>
  <c r="F30" i="67"/>
  <c r="H30"/>
  <c r="J30"/>
  <c r="M8" i="1"/>
  <c r="L8"/>
  <c r="E30" i="67"/>
  <c r="G30"/>
  <c r="I30"/>
  <c r="K8" i="1"/>
  <c r="J223" i="67"/>
  <c r="M48" i="1"/>
  <c r="J270" i="67"/>
  <c r="M57" i="1"/>
  <c r="J204" i="67"/>
  <c r="M42" i="1"/>
  <c r="J230" i="67"/>
  <c r="M52" i="1"/>
  <c r="J174" i="67"/>
  <c r="M33" i="1"/>
  <c r="F216" i="67"/>
  <c r="H216"/>
  <c r="J216"/>
  <c r="M46" i="1"/>
  <c r="L46"/>
  <c r="E216" i="67"/>
  <c r="G216"/>
  <c r="I216"/>
  <c r="K46" i="1"/>
  <c r="J46"/>
  <c r="W6" i="76"/>
  <c r="J227" i="67"/>
  <c r="M51" i="1"/>
  <c r="J195" i="67"/>
  <c r="M36" i="1"/>
  <c r="F199" i="67"/>
  <c r="H199"/>
  <c r="J199"/>
  <c r="M38" i="1"/>
  <c r="L38"/>
  <c r="E199" i="67"/>
  <c r="G199"/>
  <c r="I199"/>
  <c r="K38" i="1"/>
  <c r="X6" i="76"/>
  <c r="J120" i="67"/>
  <c r="M28" i="1"/>
  <c r="J210" i="67"/>
  <c r="M44" i="1"/>
  <c r="H65" i="67"/>
  <c r="J65"/>
  <c r="I65"/>
  <c r="H99"/>
  <c r="J99"/>
  <c r="I99"/>
  <c r="M59" i="1"/>
  <c r="H108" i="67"/>
  <c r="J108"/>
  <c r="G108"/>
  <c r="I108"/>
  <c r="H250"/>
  <c r="J250"/>
  <c r="G250"/>
  <c r="I250"/>
  <c r="G166"/>
  <c r="I166"/>
  <c r="H166"/>
  <c r="H53"/>
  <c r="J53"/>
  <c r="G53"/>
  <c r="H60"/>
  <c r="J60"/>
  <c r="I60"/>
  <c r="H126"/>
  <c r="J126"/>
  <c r="I126"/>
  <c r="J166"/>
  <c r="I53"/>
  <c r="H104"/>
  <c r="J104"/>
  <c r="I104"/>
  <c r="F150"/>
  <c r="H150"/>
  <c r="J150"/>
  <c r="E150"/>
  <c r="G150"/>
  <c r="I150"/>
  <c r="F162"/>
  <c r="H162"/>
  <c r="J162"/>
  <c r="E162"/>
  <c r="F130"/>
  <c r="H130"/>
  <c r="J130"/>
  <c r="E130"/>
  <c r="G130"/>
  <c r="I130"/>
  <c r="F134"/>
  <c r="H134"/>
  <c r="J134"/>
  <c r="E134"/>
  <c r="G134"/>
  <c r="I134"/>
  <c r="F138"/>
  <c r="H138"/>
  <c r="J138"/>
  <c r="G138"/>
  <c r="I138"/>
  <c r="F142"/>
  <c r="H142"/>
  <c r="J142"/>
  <c r="E142"/>
  <c r="G142"/>
  <c r="I142"/>
  <c r="G162"/>
  <c r="I162"/>
  <c r="F112"/>
  <c r="H112"/>
  <c r="J112"/>
  <c r="E112"/>
  <c r="G112"/>
  <c r="I112"/>
  <c r="J111"/>
  <c r="I111"/>
  <c r="N10" i="32"/>
  <c r="M56" i="80" l="1"/>
  <c r="C56" s="1"/>
  <c r="I57"/>
  <c r="I5" s="1"/>
  <c r="Y7" i="76"/>
  <c r="F47" i="80"/>
  <c r="D47" s="1"/>
  <c r="AC7" i="76"/>
  <c r="K57" i="80"/>
  <c r="K5" s="1"/>
  <c r="I7" i="76"/>
  <c r="E57" i="80"/>
  <c r="E5" s="1"/>
  <c r="I51" i="67"/>
  <c r="K14" i="1" s="1"/>
  <c r="I70" i="67"/>
  <c r="K18" i="1" s="1"/>
  <c r="U7" i="76"/>
  <c r="G57" i="80"/>
  <c r="C59" i="76"/>
  <c r="C7" s="1"/>
  <c r="M4" i="80" l="1"/>
  <c r="K59" i="1"/>
  <c r="K61" s="1"/>
  <c r="G5" i="80"/>
  <c r="C57"/>
  <c r="C5" s="1"/>
  <c r="O12" i="60" l="1"/>
  <c r="P12" s="1"/>
  <c r="R23" i="80"/>
  <c r="AS7" i="60"/>
  <c r="AQ7"/>
  <c r="AM7"/>
  <c r="AI7"/>
  <c r="AE7"/>
  <c r="AA7"/>
  <c r="W7"/>
  <c r="S7"/>
  <c r="X4" l="1"/>
  <c r="U26" i="76" s="1"/>
  <c r="P8" i="60"/>
  <c r="P7" s="1"/>
  <c r="E4" l="1"/>
  <c r="J18" i="1"/>
  <c r="U6" i="76"/>
  <c r="G24" i="80"/>
  <c r="C26" i="76"/>
  <c r="G4" i="80" l="1"/>
  <c r="C24"/>
  <c r="O113" i="16"/>
  <c r="P113" s="1"/>
  <c r="P108" s="1"/>
  <c r="P82" s="1"/>
  <c r="AG112" i="89"/>
  <c r="O7" i="26" l="1"/>
  <c r="O6" s="1"/>
  <c r="F3" s="1"/>
  <c r="AY4" i="16"/>
  <c r="E54" i="76" s="1"/>
  <c r="G3" i="89"/>
  <c r="J9" i="1"/>
  <c r="I82" i="16"/>
  <c r="N7" i="26"/>
  <c r="F110" i="88"/>
  <c r="E52" i="80" l="1"/>
  <c r="C54" i="76"/>
  <c r="C52" i="80" l="1"/>
  <c r="O49" i="2"/>
  <c r="N7" i="23" s="1"/>
  <c r="M117" i="3"/>
  <c r="N117"/>
  <c r="O117"/>
  <c r="P117"/>
  <c r="P116"/>
  <c r="O46" i="81"/>
  <c r="AQ4"/>
  <c r="I47" i="76"/>
  <c r="O45" i="81"/>
  <c r="O33"/>
  <c r="O7"/>
  <c r="J14" i="1" s="1"/>
  <c r="O9" i="23"/>
  <c r="O8"/>
  <c r="I6" i="76"/>
  <c r="H47"/>
  <c r="AM4" i="81"/>
  <c r="N9" i="23"/>
  <c r="J16" i="1"/>
  <c r="N46" i="81"/>
  <c r="M46"/>
  <c r="M9" i="23"/>
  <c r="L9"/>
  <c r="BI116" i="3"/>
  <c r="BF116"/>
  <c r="E4" i="81" l="1"/>
  <c r="P49" i="2"/>
  <c r="F45" i="80"/>
  <c r="D47" i="76"/>
  <c r="D6" s="1"/>
  <c r="H6"/>
  <c r="M31" i="15"/>
  <c r="L356" i="38" s="1"/>
  <c r="R9" i="80"/>
  <c r="N14" i="82"/>
  <c r="J124" i="72"/>
  <c r="O7" i="23" l="1"/>
  <c r="O6" s="1"/>
  <c r="AR4" i="2"/>
  <c r="G47" i="76" s="1"/>
  <c r="D45" i="80"/>
  <c r="F4"/>
  <c r="N31" i="15"/>
  <c r="E45" i="80" l="1"/>
  <c r="P31" i="15"/>
  <c r="M356" i="38"/>
  <c r="K124" i="72"/>
  <c r="P29" i="15" l="1"/>
  <c r="O356" i="38"/>
  <c r="O354" s="1"/>
  <c r="O341" s="1"/>
  <c r="M124" i="72"/>
  <c r="M122" s="1"/>
  <c r="O14" i="82" l="1"/>
  <c r="J4" l="1"/>
  <c r="Y12" i="76" s="1"/>
  <c r="I10" i="80" l="1"/>
  <c r="C12" i="76"/>
  <c r="C10" i="80" l="1"/>
  <c r="O52" i="2"/>
  <c r="P52" s="1"/>
  <c r="AS4" s="1"/>
  <c r="G48" i="76" s="1"/>
  <c r="N7" i="42" l="1"/>
  <c r="E46" i="80"/>
  <c r="O7" i="42"/>
  <c r="O6" s="1"/>
  <c r="O37" i="2" l="1"/>
  <c r="P37"/>
  <c r="O38"/>
  <c r="P38"/>
  <c r="G4"/>
  <c r="G8" i="76"/>
  <c r="E6" i="80"/>
  <c r="M20" i="2"/>
  <c r="N20"/>
  <c r="P20"/>
  <c r="I4"/>
  <c r="G10" i="76"/>
  <c r="O39" i="2"/>
  <c r="P39"/>
  <c r="J4"/>
  <c r="G11" i="76"/>
  <c r="O25" i="2"/>
  <c r="P25"/>
  <c r="O27"/>
  <c r="P27"/>
  <c r="O28"/>
  <c r="P28"/>
  <c r="O43"/>
  <c r="P43"/>
  <c r="M4"/>
  <c r="G14" i="76"/>
  <c r="E12" i="80"/>
  <c r="O42" i="2"/>
  <c r="P42"/>
  <c r="N4"/>
  <c r="G15" i="76"/>
  <c r="E13" i="80"/>
  <c r="C13"/>
  <c r="O10" i="2"/>
  <c r="P10"/>
  <c r="N11"/>
  <c r="O11"/>
  <c r="P11"/>
  <c r="O13"/>
  <c r="P13"/>
  <c r="O14"/>
  <c r="P14"/>
  <c r="N24"/>
  <c r="O24"/>
  <c r="P24"/>
  <c r="N30"/>
  <c r="O30"/>
  <c r="P30"/>
  <c r="T4"/>
  <c r="G22" i="76"/>
  <c r="E20" i="80"/>
  <c r="C20"/>
  <c r="O16" i="2"/>
  <c r="P16"/>
  <c r="AG4"/>
  <c r="G35" i="76"/>
  <c r="E33" i="80"/>
  <c r="N18" i="2"/>
  <c r="O18"/>
  <c r="P18"/>
  <c r="N65"/>
  <c r="O65"/>
  <c r="P65"/>
  <c r="AI4"/>
  <c r="G37" i="76"/>
  <c r="E35" i="80"/>
  <c r="O29" i="2"/>
  <c r="P29"/>
  <c r="O53"/>
  <c r="P53"/>
  <c r="AK4"/>
  <c r="G39" i="76"/>
  <c r="E37" i="80"/>
  <c r="O48" i="2"/>
  <c r="P48"/>
  <c r="AL4"/>
  <c r="G40" i="76"/>
  <c r="E38" i="80"/>
  <c r="O54" i="2"/>
  <c r="P54"/>
  <c r="AM4"/>
  <c r="G41" i="76"/>
  <c r="E39" i="80"/>
  <c r="C39"/>
  <c r="O45" i="2"/>
  <c r="P45"/>
  <c r="AN4"/>
  <c r="G42" i="76"/>
  <c r="E40" i="80"/>
  <c r="C40"/>
  <c r="O17" i="2"/>
  <c r="P17"/>
  <c r="O50"/>
  <c r="P50"/>
  <c r="O57"/>
  <c r="P57"/>
  <c r="N58"/>
  <c r="O58"/>
  <c r="P58"/>
  <c r="AQ4"/>
  <c r="G46" i="76"/>
  <c r="E44" i="80"/>
  <c r="M60" i="2"/>
  <c r="N60"/>
  <c r="O60"/>
  <c r="P60"/>
  <c r="O64"/>
  <c r="P64"/>
  <c r="AT4"/>
  <c r="G49" i="76"/>
  <c r="E47" i="80"/>
  <c r="O47" i="2"/>
  <c r="P47"/>
  <c r="AU4"/>
  <c r="G50" i="76"/>
  <c r="E48" i="80"/>
  <c r="C48"/>
  <c r="P9" i="2"/>
  <c r="P12"/>
  <c r="P15"/>
  <c r="P8"/>
  <c r="P19"/>
  <c r="P32"/>
  <c r="P46"/>
  <c r="P59"/>
  <c r="P55"/>
  <c r="P31"/>
  <c r="J13" i="1" s="1"/>
  <c r="C15" i="76"/>
  <c r="C22"/>
  <c r="C41"/>
  <c r="C42"/>
  <c r="C50"/>
  <c r="O24" i="38"/>
  <c r="O25"/>
  <c r="O20"/>
  <c r="O212"/>
  <c r="O211"/>
  <c r="O296"/>
  <c r="O294"/>
  <c r="O398"/>
  <c r="O400"/>
  <c r="O401"/>
  <c r="O402"/>
  <c r="O397"/>
  <c r="O439"/>
  <c r="O437"/>
  <c r="O432"/>
  <c r="I32" i="2"/>
  <c r="I55"/>
  <c r="I31"/>
  <c r="I7"/>
  <c r="J11" i="1"/>
  <c r="R32" i="80"/>
  <c r="R19"/>
  <c r="R34"/>
  <c r="R7"/>
  <c r="R36"/>
  <c r="Q36"/>
  <c r="P36"/>
  <c r="O36"/>
  <c r="N36"/>
  <c r="R37"/>
  <c r="Q37"/>
  <c r="P37"/>
  <c r="O37"/>
  <c r="N37"/>
  <c r="M37"/>
  <c r="L37"/>
  <c r="K37"/>
  <c r="J37"/>
  <c r="R8"/>
  <c r="R38"/>
  <c r="R39"/>
  <c r="Q39"/>
  <c r="P39"/>
  <c r="O39"/>
  <c r="N39"/>
  <c r="M39"/>
  <c r="L39"/>
  <c r="K39"/>
  <c r="J39"/>
  <c r="D39" s="1"/>
  <c r="R11"/>
  <c r="R12"/>
  <c r="R47"/>
  <c r="Q47"/>
  <c r="P47"/>
  <c r="O12" i="30"/>
  <c r="O13"/>
  <c r="O11"/>
  <c r="F10" i="76"/>
  <c r="F11"/>
  <c r="O13" i="68"/>
  <c r="O12"/>
  <c r="F3"/>
  <c r="O7" i="31"/>
  <c r="O8"/>
  <c r="O9"/>
  <c r="O10"/>
  <c r="O6"/>
  <c r="F39" i="76"/>
  <c r="F14"/>
  <c r="O14" i="24"/>
  <c r="O13"/>
  <c r="F3"/>
  <c r="AN45" i="76"/>
  <c r="F37"/>
  <c r="E37"/>
  <c r="F40"/>
  <c r="F35"/>
  <c r="E35"/>
  <c r="F50"/>
  <c r="E50"/>
  <c r="F42"/>
  <c r="E42"/>
  <c r="F41"/>
  <c r="O11" i="20"/>
  <c r="O10"/>
  <c r="O11" i="41"/>
  <c r="O10"/>
  <c r="F3"/>
  <c r="O10" i="45"/>
  <c r="O9"/>
  <c r="M9" i="72"/>
  <c r="M8"/>
  <c r="M11"/>
  <c r="M10"/>
  <c r="M7"/>
  <c r="M6"/>
  <c r="M5"/>
  <c r="N7" i="32"/>
  <c r="O8"/>
  <c r="F15" i="76"/>
  <c r="E15"/>
  <c r="N10" i="31"/>
  <c r="J12" i="1"/>
  <c r="L9" i="72"/>
  <c r="N12" i="30"/>
  <c r="N25" i="38"/>
  <c r="N7" i="31"/>
  <c r="N400" i="38"/>
  <c r="N402"/>
  <c r="N13" i="68"/>
  <c r="N296" i="38"/>
  <c r="N439"/>
  <c r="N401"/>
  <c r="N24"/>
  <c r="N10" i="45"/>
  <c r="N398" i="38"/>
  <c r="L11" i="72"/>
  <c r="N13" i="30"/>
  <c r="N11" i="41"/>
  <c r="N11" i="20"/>
  <c r="N8" i="32"/>
  <c r="N8" i="31"/>
  <c r="N9"/>
  <c r="N14" i="24"/>
  <c r="M212" i="38"/>
  <c r="L212"/>
  <c r="M10" i="31"/>
  <c r="M7" i="32"/>
  <c r="L7"/>
  <c r="O7"/>
  <c r="O6"/>
  <c r="AF79" i="16"/>
  <c r="X79" s="1"/>
  <c r="Q79" s="1"/>
  <c r="P8" i="41" s="1"/>
  <c r="C36" i="80" l="1"/>
  <c r="R35" s="1"/>
  <c r="Q35" s="1"/>
  <c r="P35" s="1"/>
  <c r="O35" s="1"/>
  <c r="N35" s="1"/>
  <c r="M35" s="1"/>
  <c r="L35" s="1"/>
  <c r="O4"/>
  <c r="D37"/>
  <c r="D4" s="1"/>
  <c r="J4"/>
  <c r="P7" i="2"/>
  <c r="G6" i="76"/>
  <c r="E9" i="80"/>
  <c r="J10" i="1" l="1"/>
  <c r="E4" i="2"/>
  <c r="O75" i="16" l="1"/>
  <c r="P75"/>
  <c r="I4"/>
  <c r="E10" i="76" s="1"/>
  <c r="P66" i="16"/>
  <c r="P59"/>
  <c r="P7" s="1"/>
  <c r="O209" i="38"/>
  <c r="O197" s="1"/>
  <c r="J8" i="1"/>
  <c r="AG74" i="89"/>
  <c r="E6" i="76" l="1"/>
  <c r="E8" i="80"/>
  <c r="E4" i="16"/>
  <c r="J6" i="1"/>
  <c r="N209" i="38"/>
  <c r="F72" i="88"/>
  <c r="E4" i="80" l="1"/>
  <c r="M12" i="15" l="1"/>
  <c r="N12" s="1"/>
  <c r="M20"/>
  <c r="N20" s="1"/>
  <c r="M28"/>
  <c r="N28" s="1"/>
  <c r="O36"/>
  <c r="P36" s="1"/>
  <c r="O45"/>
  <c r="P45" s="1"/>
  <c r="N45"/>
  <c r="M46"/>
  <c r="N46" s="1"/>
  <c r="O52"/>
  <c r="M52"/>
  <c r="N52" s="1"/>
  <c r="O54"/>
  <c r="P54" s="1"/>
  <c r="O60"/>
  <c r="P60" s="1"/>
  <c r="M66"/>
  <c r="N66" s="1"/>
  <c r="P66" s="1"/>
  <c r="M67"/>
  <c r="N67" s="1"/>
  <c r="P67" s="1"/>
  <c r="O68"/>
  <c r="N68"/>
  <c r="O70"/>
  <c r="P70" s="1"/>
  <c r="O77"/>
  <c r="P77" s="1"/>
  <c r="O78"/>
  <c r="P78" s="1"/>
  <c r="O84"/>
  <c r="P84" s="1"/>
  <c r="O85"/>
  <c r="P85" s="1"/>
  <c r="O94"/>
  <c r="P94" s="1"/>
  <c r="N94"/>
  <c r="M97"/>
  <c r="N97" s="1"/>
  <c r="O100"/>
  <c r="P100" s="1"/>
  <c r="O102"/>
  <c r="P102" s="1"/>
  <c r="M105"/>
  <c r="N105" s="1"/>
  <c r="O107"/>
  <c r="M107"/>
  <c r="N107" s="1"/>
  <c r="O108"/>
  <c r="P108" s="1"/>
  <c r="M110"/>
  <c r="N110" s="1"/>
  <c r="Y4" i="82"/>
  <c r="Y28" i="76" s="1"/>
  <c r="N13" i="82"/>
  <c r="R15" i="80"/>
  <c r="X39" i="76"/>
  <c r="R25" i="80"/>
  <c r="N15" i="82"/>
  <c r="N37"/>
  <c r="L37"/>
  <c r="R26" i="80"/>
  <c r="X18" i="76"/>
  <c r="X46"/>
  <c r="X37"/>
  <c r="W37"/>
  <c r="N39" i="82"/>
  <c r="N32"/>
  <c r="L32"/>
  <c r="N12"/>
  <c r="L12"/>
  <c r="N38"/>
  <c r="K133" i="72"/>
  <c r="M14" i="31"/>
  <c r="K166" i="72"/>
  <c r="N26" i="82"/>
  <c r="N21"/>
  <c r="N31"/>
  <c r="N36"/>
  <c r="N27"/>
  <c r="J108" i="72"/>
  <c r="L40" i="38"/>
  <c r="N20" i="82"/>
  <c r="N23"/>
  <c r="J113" i="72"/>
  <c r="L225" i="38"/>
  <c r="N410"/>
  <c r="L142" i="72"/>
  <c r="L208"/>
  <c r="N14" i="54"/>
  <c r="N16" i="45"/>
  <c r="L140" i="72"/>
  <c r="J140"/>
  <c r="L143"/>
  <c r="AR65" i="15"/>
  <c r="L133" i="72"/>
  <c r="J134"/>
  <c r="N41" i="38"/>
  <c r="N17" i="20"/>
  <c r="L162" i="72"/>
  <c r="L166"/>
  <c r="N14" i="31"/>
  <c r="N37" i="30"/>
  <c r="L160" i="72"/>
  <c r="L197"/>
  <c r="N38" i="30"/>
  <c r="L172" i="72"/>
  <c r="N13" i="23"/>
  <c r="L17" i="31"/>
  <c r="J169" i="72"/>
  <c r="N16" i="42"/>
  <c r="L205" i="72"/>
  <c r="J177"/>
  <c r="L14" i="42"/>
  <c r="J205" i="72"/>
  <c r="L16" i="42"/>
  <c r="N17"/>
  <c r="L206" i="72"/>
  <c r="N11" i="42"/>
  <c r="L174" i="72"/>
  <c r="J180"/>
  <c r="L12" i="32"/>
  <c r="P97" i="15" l="1"/>
  <c r="K169" i="72"/>
  <c r="M17" i="31"/>
  <c r="P68" i="15"/>
  <c r="N18" i="20"/>
  <c r="L202" i="72"/>
  <c r="L306" i="38"/>
  <c r="J121" i="72"/>
  <c r="L16" i="45"/>
  <c r="O11" i="42"/>
  <c r="M174" i="72"/>
  <c r="O18" i="20"/>
  <c r="M202" i="72"/>
  <c r="M16" i="45"/>
  <c r="K140" i="72"/>
  <c r="K121"/>
  <c r="P28" i="15"/>
  <c r="M306" i="38"/>
  <c r="P35" i="15"/>
  <c r="O15" i="82" s="1"/>
  <c r="L4" s="1"/>
  <c r="Y14" i="76" s="1"/>
  <c r="M142" i="72"/>
  <c r="O410" i="38"/>
  <c r="O409" s="1"/>
  <c r="O394" s="1"/>
  <c r="P69" i="15"/>
  <c r="O27" i="82"/>
  <c r="O41" i="38"/>
  <c r="O14" i="54"/>
  <c r="O13" s="1"/>
  <c r="F3" s="1"/>
  <c r="P59" i="15"/>
  <c r="O23" i="82" s="1"/>
  <c r="O4" s="1"/>
  <c r="Y18" i="76" s="1"/>
  <c r="M208" i="72"/>
  <c r="M207" s="1"/>
  <c r="M133"/>
  <c r="M129" s="1"/>
  <c r="K177"/>
  <c r="P105" i="15"/>
  <c r="M14" i="42"/>
  <c r="M143" i="72"/>
  <c r="P53" i="15"/>
  <c r="O21" i="82" s="1"/>
  <c r="M16" i="42"/>
  <c r="K205" i="72"/>
  <c r="P107" i="15"/>
  <c r="O37" i="30"/>
  <c r="P76" i="15"/>
  <c r="O31" i="82" s="1"/>
  <c r="M160" i="72"/>
  <c r="M159" s="1"/>
  <c r="I26" i="80"/>
  <c r="C26" s="1"/>
  <c r="C28" i="76"/>
  <c r="M206" i="72"/>
  <c r="O17" i="42"/>
  <c r="O17" i="31"/>
  <c r="M169" i="72"/>
  <c r="O38" i="30"/>
  <c r="M197" i="72"/>
  <c r="P46" i="15"/>
  <c r="M134" i="72" s="1"/>
  <c r="K134"/>
  <c r="K108"/>
  <c r="M40" i="38"/>
  <c r="P12" i="15"/>
  <c r="K180" i="72"/>
  <c r="M12" i="32"/>
  <c r="P110" i="15"/>
  <c r="P99"/>
  <c r="O37" i="82" s="1"/>
  <c r="AQ4" s="1"/>
  <c r="Y47" i="76" s="1"/>
  <c r="M172" i="72"/>
  <c r="M171" s="1"/>
  <c r="O13" i="23"/>
  <c r="O12" s="1"/>
  <c r="F3" s="1"/>
  <c r="O17" i="20"/>
  <c r="O16" s="1"/>
  <c r="F3" s="1"/>
  <c r="M162" i="72"/>
  <c r="M161" s="1"/>
  <c r="P83" i="15"/>
  <c r="O32" i="82" s="1"/>
  <c r="AK4" s="1"/>
  <c r="Y40" i="76" s="1"/>
  <c r="P20" i="15"/>
  <c r="K113" i="72"/>
  <c r="M225" i="38"/>
  <c r="P65" i="15"/>
  <c r="O26" i="82" s="1"/>
  <c r="P52" i="15"/>
  <c r="M166" i="72"/>
  <c r="O14" i="31"/>
  <c r="O13" s="1"/>
  <c r="F3" s="1"/>
  <c r="P93" i="15"/>
  <c r="O36" i="82" s="1"/>
  <c r="P101" i="15" l="1"/>
  <c r="O38" i="82" s="1"/>
  <c r="AR4" s="1"/>
  <c r="Y48" i="76" s="1"/>
  <c r="C48" s="1"/>
  <c r="M113" i="72"/>
  <c r="M112" s="1"/>
  <c r="O225" i="38"/>
  <c r="O224" s="1"/>
  <c r="O196" s="1"/>
  <c r="P19" i="15"/>
  <c r="I45" i="80"/>
  <c r="C45" s="1"/>
  <c r="C47" i="76"/>
  <c r="O29" i="82"/>
  <c r="AJ4"/>
  <c r="Y39" i="76" s="1"/>
  <c r="O40" i="38"/>
  <c r="O35" s="1"/>
  <c r="O6" s="1"/>
  <c r="F3" s="1"/>
  <c r="M108" i="72"/>
  <c r="M104" s="1"/>
  <c r="P7" i="15"/>
  <c r="O10" i="82" s="1"/>
  <c r="P26" i="15"/>
  <c r="O13" i="82" s="1"/>
  <c r="I4" s="1"/>
  <c r="Y11" i="76" s="1"/>
  <c r="M121" i="72"/>
  <c r="M119" s="1"/>
  <c r="O306" i="38"/>
  <c r="O304" s="1"/>
  <c r="O288" s="1"/>
  <c r="P42" i="15"/>
  <c r="O18" i="82" s="1"/>
  <c r="O25"/>
  <c r="Z4"/>
  <c r="Y29" i="76" s="1"/>
  <c r="M140" i="72"/>
  <c r="M138" s="1"/>
  <c r="P50" i="15"/>
  <c r="O20" i="82" s="1"/>
  <c r="AF4" s="1"/>
  <c r="Y35" i="76" s="1"/>
  <c r="O16" i="45"/>
  <c r="O14" s="1"/>
  <c r="F3" s="1"/>
  <c r="M205" i="72"/>
  <c r="O16" i="42"/>
  <c r="M177" i="72"/>
  <c r="M173" s="1"/>
  <c r="O14" i="42"/>
  <c r="I12" i="80"/>
  <c r="C12" s="1"/>
  <c r="C14" i="76"/>
  <c r="C40"/>
  <c r="I38" i="80"/>
  <c r="C38" s="1"/>
  <c r="O12" i="32"/>
  <c r="O11" s="1"/>
  <c r="P109" i="15"/>
  <c r="O39" i="82" s="1"/>
  <c r="AS4" s="1"/>
  <c r="Y49" i="76" s="1"/>
  <c r="M180" i="72"/>
  <c r="M179" s="1"/>
  <c r="C18" i="76"/>
  <c r="I16" i="80"/>
  <c r="C16" s="1"/>
  <c r="M165" i="72"/>
  <c r="O36" i="30"/>
  <c r="F3" s="1"/>
  <c r="M141" i="72"/>
  <c r="AP4" i="82"/>
  <c r="Y46" i="76" s="1"/>
  <c r="I46" i="80" l="1"/>
  <c r="C46" s="1"/>
  <c r="O12" i="82"/>
  <c r="H4" s="1"/>
  <c r="Y10" i="76" s="1"/>
  <c r="P281" i="15"/>
  <c r="O10" i="42"/>
  <c r="F3" s="1"/>
  <c r="F4" i="82"/>
  <c r="Y8" i="76" s="1"/>
  <c r="C29"/>
  <c r="I27" i="80"/>
  <c r="C27" s="1"/>
  <c r="I9"/>
  <c r="C9" s="1"/>
  <c r="C11" i="76"/>
  <c r="C49"/>
  <c r="I47" i="80"/>
  <c r="C47" s="1"/>
  <c r="I37"/>
  <c r="C37" s="1"/>
  <c r="C39" i="76"/>
  <c r="C35"/>
  <c r="I33" i="80"/>
  <c r="C33" s="1"/>
  <c r="O17" i="82"/>
  <c r="AH4"/>
  <c r="Y37" i="76" s="1"/>
  <c r="C10"/>
  <c r="I8" i="80"/>
  <c r="C8" s="1"/>
  <c r="O35" i="82"/>
  <c r="I44" i="80"/>
  <c r="C46" i="76"/>
  <c r="O9" i="82" l="1"/>
  <c r="O8" s="1"/>
  <c r="C8" i="76"/>
  <c r="C6" s="1"/>
  <c r="I6" i="80"/>
  <c r="C6" s="1"/>
  <c r="I35"/>
  <c r="C35" s="1"/>
  <c r="C37" i="76"/>
  <c r="Y6"/>
  <c r="I4" i="80"/>
  <c r="C44"/>
  <c r="C4" l="1"/>
  <c r="J24" i="1"/>
  <c r="O7" i="82"/>
  <c r="J23" i="1" l="1"/>
  <c r="J59" s="1"/>
  <c r="E4" i="82"/>
  <c r="J61" i="1" l="1"/>
  <c r="L61"/>
  <c r="L63" s="1"/>
</calcChain>
</file>

<file path=xl/sharedStrings.xml><?xml version="1.0" encoding="utf-8"?>
<sst xmlns="http://schemas.openxmlformats.org/spreadsheetml/2006/main" count="20743" uniqueCount="8246">
  <si>
    <t>Budget Summary:</t>
  </si>
  <si>
    <t>Budget Head</t>
  </si>
  <si>
    <t>Committed unspent  balance 
(projected for ________)</t>
  </si>
  <si>
    <t xml:space="preserve">Total Budget
 (Rs. In Lakhs) </t>
  </si>
  <si>
    <t>Service Delivery - Facility Based</t>
  </si>
  <si>
    <t>Service Delivery</t>
  </si>
  <si>
    <t>Service Delivery - Community Based</t>
  </si>
  <si>
    <t>Mobile Units</t>
  </si>
  <si>
    <t>Recurring/ Operational cost</t>
  </si>
  <si>
    <t xml:space="preserve">Outreach activities </t>
  </si>
  <si>
    <t>Community Interventions</t>
  </si>
  <si>
    <t>ASHA Activities</t>
  </si>
  <si>
    <t>Other Community Interventions</t>
  </si>
  <si>
    <t>Panchayati Raj Institutions (PRIs)</t>
  </si>
  <si>
    <t>Infrastructure</t>
  </si>
  <si>
    <t>Upgradation of existing facilities</t>
  </si>
  <si>
    <t xml:space="preserve">New Constructions </t>
  </si>
  <si>
    <t>Other construction/ Civil works</t>
  </si>
  <si>
    <t>Procurement</t>
  </si>
  <si>
    <t>Procurement of Drugs</t>
  </si>
  <si>
    <t>Referral Transport</t>
  </si>
  <si>
    <t>Service Delivery - Human Resource</t>
  </si>
  <si>
    <t>Setting Up &amp; Strengthening of Skill Lab/ Other Training Centres</t>
  </si>
  <si>
    <t>Review, Research, Surveillance &amp; Surveys</t>
  </si>
  <si>
    <t>Reviews</t>
  </si>
  <si>
    <t>Research &amp; Surveys</t>
  </si>
  <si>
    <t>Surveillance</t>
  </si>
  <si>
    <t xml:space="preserve">Other Recurring cost </t>
  </si>
  <si>
    <t>IEC/ BCC</t>
  </si>
  <si>
    <t>Printing</t>
  </si>
  <si>
    <t>Quality Assurance</t>
  </si>
  <si>
    <t>Kayakalp</t>
  </si>
  <si>
    <t>Other Logistics</t>
  </si>
  <si>
    <t>PPP</t>
  </si>
  <si>
    <t>Programme Management</t>
  </si>
  <si>
    <t>Planning Activities</t>
  </si>
  <si>
    <t>Mobility Support</t>
  </si>
  <si>
    <t>Monitoring &amp; Data Management</t>
  </si>
  <si>
    <t>PM HR Increment</t>
  </si>
  <si>
    <t>PM HR EPF</t>
  </si>
  <si>
    <t>Grand Total</t>
  </si>
  <si>
    <t>Human Resources</t>
  </si>
  <si>
    <t>Beneficiary Compensation</t>
  </si>
  <si>
    <t>Procurement (Others)</t>
  </si>
  <si>
    <t>Others (including PMSMA, any other)</t>
  </si>
  <si>
    <t>Operating Expenses</t>
  </si>
  <si>
    <t>3.1.1</t>
  </si>
  <si>
    <t>3.1.2</t>
  </si>
  <si>
    <t>3.1.3</t>
  </si>
  <si>
    <t>1.2.1</t>
  </si>
  <si>
    <t>1.2.2</t>
  </si>
  <si>
    <t>1.2.3</t>
  </si>
  <si>
    <t>Training &amp; Capacity Building</t>
  </si>
  <si>
    <t>New FMR</t>
  </si>
  <si>
    <t>Old FMR</t>
  </si>
  <si>
    <t>Particulars</t>
  </si>
  <si>
    <t>Pool</t>
  </si>
  <si>
    <t>Programme Division</t>
  </si>
  <si>
    <t>Unit of Measure</t>
  </si>
  <si>
    <t xml:space="preserve">Unit Cost 
(Rs)  </t>
  </si>
  <si>
    <t xml:space="preserve">Unit Cost
(Rs. Lakhs) </t>
  </si>
  <si>
    <t>Quantity/ Target</t>
  </si>
  <si>
    <t>Budget 
(Rs. Lakhs)</t>
  </si>
  <si>
    <t>State Remarks</t>
  </si>
  <si>
    <t>2.1.1</t>
  </si>
  <si>
    <t>B11</t>
  </si>
  <si>
    <t>National Mobile Medical Units (MMU)</t>
  </si>
  <si>
    <t>2.1.1.1</t>
  </si>
  <si>
    <t>B11.1.1</t>
  </si>
  <si>
    <t>Capex</t>
  </si>
  <si>
    <t>HSS</t>
  </si>
  <si>
    <t>2.1.1.2</t>
  </si>
  <si>
    <t>B11.1.2</t>
  </si>
  <si>
    <t>Opex</t>
  </si>
  <si>
    <t>2.1.2</t>
  </si>
  <si>
    <t>B11.2</t>
  </si>
  <si>
    <t>National Mobile Medical Vans (smaller vehicles) and specialised Mobile Medical Units</t>
  </si>
  <si>
    <t>2.1.2.1</t>
  </si>
  <si>
    <t>B11.2.1</t>
  </si>
  <si>
    <t>2.1.2.2</t>
  </si>
  <si>
    <t>B11.2.2</t>
  </si>
  <si>
    <t>2.1.3</t>
  </si>
  <si>
    <t>B11.2.4</t>
  </si>
  <si>
    <t>I.2.8</t>
  </si>
  <si>
    <t xml:space="preserve">Grant in aid for Mobile Ophthalmic Units </t>
  </si>
  <si>
    <t>NCD</t>
  </si>
  <si>
    <t>NPCB</t>
  </si>
  <si>
    <t>2.2.1</t>
  </si>
  <si>
    <t>A.3.3</t>
  </si>
  <si>
    <t>POL for Family Planning/ Others (including additional mobility support to surgeon's team if req)</t>
  </si>
  <si>
    <t>RCH</t>
  </si>
  <si>
    <t>FP</t>
  </si>
  <si>
    <t>2.2.2</t>
  </si>
  <si>
    <t>A.4.1.4</t>
  </si>
  <si>
    <t>2.2.3</t>
  </si>
  <si>
    <t>A.5.1.3</t>
  </si>
  <si>
    <t>RBSK</t>
  </si>
  <si>
    <t>2.2.4</t>
  </si>
  <si>
    <t>B11.2.5</t>
  </si>
  <si>
    <t>2.2.5</t>
  </si>
  <si>
    <t>C.1.r</t>
  </si>
  <si>
    <t xml:space="preserve">Teeka Express Operational Cost </t>
  </si>
  <si>
    <t>2.2.6</t>
  </si>
  <si>
    <t>C.1.t</t>
  </si>
  <si>
    <t xml:space="preserve">JE Campaign Operational Cost </t>
  </si>
  <si>
    <t>2.2.7</t>
  </si>
  <si>
    <t>C.6</t>
  </si>
  <si>
    <t>Pulse Polio operating costs</t>
  </si>
  <si>
    <t>2.2.8</t>
  </si>
  <si>
    <t>C.1.s</t>
  </si>
  <si>
    <t>Measles Rubella SIA operational Cost</t>
  </si>
  <si>
    <t>2.2.9</t>
  </si>
  <si>
    <t>F.1.5.c</t>
  </si>
  <si>
    <t>DCP</t>
  </si>
  <si>
    <t>NVBDCP</t>
  </si>
  <si>
    <t>2.3.1</t>
  </si>
  <si>
    <t>A.1.2</t>
  </si>
  <si>
    <t>Integrated outreach RCH services (state should focus on facility based services and outreach camps to be restricted only to areas without functional health facilities)</t>
  </si>
  <si>
    <t>MH</t>
  </si>
  <si>
    <t>2.3.2</t>
  </si>
  <si>
    <t>A.1.2.1</t>
  </si>
  <si>
    <t>Outreach camps</t>
  </si>
  <si>
    <t>2.3.3</t>
  </si>
  <si>
    <t>A.1.2.2</t>
  </si>
  <si>
    <t>Monthly Village Health and Nutrition Days</t>
  </si>
  <si>
    <t>2.3.4</t>
  </si>
  <si>
    <t>A.1.5.1</t>
  </si>
  <si>
    <t>Line listing and follow-up of severely anaemic women</t>
  </si>
  <si>
    <t>A.1.5.2</t>
  </si>
  <si>
    <t>Line listing of the women with blood disorders</t>
  </si>
  <si>
    <t>A.1.5.3</t>
  </si>
  <si>
    <t>CH</t>
  </si>
  <si>
    <t>A.2.7</t>
  </si>
  <si>
    <t>A.2.10.1</t>
  </si>
  <si>
    <t>A.4.2.2</t>
  </si>
  <si>
    <t>Organizing Adolescent Health day</t>
  </si>
  <si>
    <t>A.5.1.5</t>
  </si>
  <si>
    <t>New born screening-  Inborn error of metabolism (please give details per unit cost of screening, number of children to be screened and the delivery points Add details)</t>
  </si>
  <si>
    <t>A.5.1.6</t>
  </si>
  <si>
    <t>A.6.2</t>
  </si>
  <si>
    <t>A.11.2</t>
  </si>
  <si>
    <t>Services for Vulnerable groups</t>
  </si>
  <si>
    <t>B18.2</t>
  </si>
  <si>
    <t>C.1.f</t>
  </si>
  <si>
    <t>Focus on slum &amp; underserved areas in urban areas/alternative vaccinator for slums (only where regular ANM under NUHM not engaged)</t>
  </si>
  <si>
    <t>G.2.5</t>
  </si>
  <si>
    <t>NLEP</t>
  </si>
  <si>
    <t>I.1.3</t>
  </si>
  <si>
    <t>I.1.4</t>
  </si>
  <si>
    <t>J.1.3</t>
  </si>
  <si>
    <t>NMHP</t>
  </si>
  <si>
    <t>M.1.2</t>
  </si>
  <si>
    <t>NTCP</t>
  </si>
  <si>
    <t>M.1.2.1</t>
  </si>
  <si>
    <t>M.1.2.2</t>
  </si>
  <si>
    <t>Coverage of Pvt. School</t>
  </si>
  <si>
    <t>M.1.2.3</t>
  </si>
  <si>
    <t>Coverage of Public School in other's school programme</t>
  </si>
  <si>
    <t>M.1.2.4</t>
  </si>
  <si>
    <t>Coverage of Pvt. School in other's school programme</t>
  </si>
  <si>
    <t>M.1.2.5</t>
  </si>
  <si>
    <t>M.2.1.1</t>
  </si>
  <si>
    <t>Annexure for Community Intervention</t>
  </si>
  <si>
    <t>Performance Incentive/Other Incentive to ASHAs</t>
  </si>
  <si>
    <t>3.1.1.1</t>
  </si>
  <si>
    <t xml:space="preserve">A.1.3.4 </t>
  </si>
  <si>
    <t xml:space="preserve">JSY Incentive to ASHA </t>
  </si>
  <si>
    <t>3.1.1.2</t>
  </si>
  <si>
    <t>A.3.7.1</t>
  </si>
  <si>
    <t>ASHA Incentives under Saas Bahu Sammellan</t>
  </si>
  <si>
    <t>3.1.1.3</t>
  </si>
  <si>
    <t>A.3.7.2</t>
  </si>
  <si>
    <t>ASHA Incentives under Nayi Pehl Kit</t>
  </si>
  <si>
    <t>3.1.1.4</t>
  </si>
  <si>
    <t>B1.1.3.2.1</t>
  </si>
  <si>
    <t>3.1.1.5</t>
  </si>
  <si>
    <t>B1.1.3.2.2</t>
  </si>
  <si>
    <t>B1.1.3.2.4</t>
  </si>
  <si>
    <t>B1.1.3.2.6</t>
  </si>
  <si>
    <t xml:space="preserve">ASHA incentive under MAA programme @ Rs 100 per ASHA for quarterly mother's meeting </t>
  </si>
  <si>
    <t>B1.1.3.2.7</t>
  </si>
  <si>
    <t>Incentive for National Deworming Day  for mobilising out of school children</t>
  </si>
  <si>
    <t>B1.1.3.2.8</t>
  </si>
  <si>
    <t xml:space="preserve">Incentive for IDCF for prophylactic distribution of ORS  to family with under-five children. </t>
  </si>
  <si>
    <t>B1.1.3.3.1</t>
  </si>
  <si>
    <t>ASHA PPIUCD incentive for accompanying the client for PPIUCD insertion (@ Rs. 150/ASHA/insertion)</t>
  </si>
  <si>
    <t>B1.1.3.3.2</t>
  </si>
  <si>
    <t>ASHA PAIUCD incentive for accompanying the client for PAIUCD insertion (@ Rs. 150/ASHA/insertion)</t>
  </si>
  <si>
    <t>B1.1.3.3.3</t>
  </si>
  <si>
    <t>ASHA incentive under ESB scheme for promoting spacing of births</t>
  </si>
  <si>
    <t>B1.1.3.3.4</t>
  </si>
  <si>
    <t>B.1.1.3.4.1</t>
  </si>
  <si>
    <t>Incentive for support to Peer Educator</t>
  </si>
  <si>
    <t>AH</t>
  </si>
  <si>
    <t>B.1.1.3.4.2</t>
  </si>
  <si>
    <t>Incentive for mobilizing adolescents  and community for AHD</t>
  </si>
  <si>
    <t>B1.1.3.5.1</t>
  </si>
  <si>
    <t>National Iron Plus Incentive for mobilizing WRA (non pregnant &amp; non-lactating Women 20-49 years)</t>
  </si>
  <si>
    <t>B1.1.3.5.2</t>
  </si>
  <si>
    <t>National Iron Plus Incentive for mobilizing children and/or ensuring compliance and reporting (6-59 months)</t>
  </si>
  <si>
    <t>B1.1.3.5.3</t>
  </si>
  <si>
    <t>National Iron Plus Others</t>
  </si>
  <si>
    <t>B1.1.3.6.1</t>
  </si>
  <si>
    <t xml:space="preserve">ASHA incentives for routine activities </t>
  </si>
  <si>
    <t>C.5</t>
  </si>
  <si>
    <t>RI</t>
  </si>
  <si>
    <t>D.5</t>
  </si>
  <si>
    <t>ASHA Incentive under NIDDCP</t>
  </si>
  <si>
    <t>NIDDCP</t>
  </si>
  <si>
    <t>F.1.1.b</t>
  </si>
  <si>
    <t>F.1.2.i</t>
  </si>
  <si>
    <t>ASHA Incentive for Dengue and Chikungunya</t>
  </si>
  <si>
    <t>F.1.3.k</t>
  </si>
  <si>
    <t xml:space="preserve">ASHA Incentivization for sensitizing community for AES/JE </t>
  </si>
  <si>
    <t>F.1.3.m</t>
  </si>
  <si>
    <t>ASHA incentive for referral of AES/JE cases to the nearest CHC/DH/Medical College</t>
  </si>
  <si>
    <t>F.1.4.e</t>
  </si>
  <si>
    <t>Honorarium  for Drug Distribution including ASHAs and supervisors involved in MDA</t>
  </si>
  <si>
    <t>F.1.4.i</t>
  </si>
  <si>
    <t>G.1.3.a</t>
  </si>
  <si>
    <t>G.1.3.b.i</t>
  </si>
  <si>
    <t>G.1.3.b.ii</t>
  </si>
  <si>
    <t>G.1.3.b.iii</t>
  </si>
  <si>
    <t>B1.1.1</t>
  </si>
  <si>
    <t>Selection &amp; Training of ASHA</t>
  </si>
  <si>
    <t>3.1.2.1</t>
  </si>
  <si>
    <t>A.3.2.6</t>
  </si>
  <si>
    <t xml:space="preserve">Orientation/review  of ASHAs (as applicable) for New Contraceptives, Post partum and post abortion Family Planning, Scheme for home delivery of contraceptives (HDC), Ensuring spacing at birth (ESB {wherever applicable}), Pregnancy Testing Kits (PTK) </t>
  </si>
  <si>
    <t>3.1.2.2</t>
  </si>
  <si>
    <t>B1.1.1.1</t>
  </si>
  <si>
    <t>Induction training</t>
  </si>
  <si>
    <t>3.1.2.3</t>
  </si>
  <si>
    <t>B1.1.1.2</t>
  </si>
  <si>
    <t xml:space="preserve">Module VI &amp; VII </t>
  </si>
  <si>
    <t>3.1.2.4</t>
  </si>
  <si>
    <t>B1.1.1.3</t>
  </si>
  <si>
    <t>3.1.2.5</t>
  </si>
  <si>
    <t>B1.2</t>
  </si>
  <si>
    <t>Certification of ASHA by NIOS</t>
  </si>
  <si>
    <t>3.1.3.1</t>
  </si>
  <si>
    <t>B1.1.1.4.1</t>
  </si>
  <si>
    <t>Supervision costs  by ASHA facilitators(12 months)</t>
  </si>
  <si>
    <t>3.1.3.2</t>
  </si>
  <si>
    <t>B1.1.3.7</t>
  </si>
  <si>
    <t>3.1.3.3</t>
  </si>
  <si>
    <t>B1.1.4</t>
  </si>
  <si>
    <t>3.1.3.4</t>
  </si>
  <si>
    <t>C.1.g</t>
  </si>
  <si>
    <t>Mobilization of children through ASHA or other mobilizers</t>
  </si>
  <si>
    <t>3.2.1</t>
  </si>
  <si>
    <t>A.3.7.5</t>
  </si>
  <si>
    <t>3.2.2</t>
  </si>
  <si>
    <t>A.4.2.1</t>
  </si>
  <si>
    <t>Incentives for Peer Educators</t>
  </si>
  <si>
    <t>3.2.3</t>
  </si>
  <si>
    <t>B15.1</t>
  </si>
  <si>
    <t>Community Action for Health (Visioning workshops at state, dist., block level, Training of VHSNC, Training of RKS)</t>
  </si>
  <si>
    <t>B15.1.1</t>
  </si>
  <si>
    <t>State level</t>
  </si>
  <si>
    <t>B15.1.2</t>
  </si>
  <si>
    <t>District level</t>
  </si>
  <si>
    <t>B15.1.3</t>
  </si>
  <si>
    <t xml:space="preserve">Block level </t>
  </si>
  <si>
    <t>B15.1.4.1</t>
  </si>
  <si>
    <t>Constitution / Reconstitution of VHSNC</t>
  </si>
  <si>
    <t>3.2.5</t>
  </si>
  <si>
    <t>3.2.5.1</t>
  </si>
  <si>
    <t>F.1.1.c</t>
  </si>
  <si>
    <t>3.2.5.2</t>
  </si>
  <si>
    <t>F.1.1.c.i</t>
  </si>
  <si>
    <t>3.2.5.3</t>
  </si>
  <si>
    <t>F.1.1.c.ii</t>
  </si>
  <si>
    <t>Operational cost for IRS</t>
  </si>
  <si>
    <t>F.1.1.c.iii</t>
  </si>
  <si>
    <t>F.1.1.h</t>
  </si>
  <si>
    <t>Biological and Environmental Management through VHSC</t>
  </si>
  <si>
    <t>F.1.1.i</t>
  </si>
  <si>
    <t>Larvivorous Fish support</t>
  </si>
  <si>
    <t>F.1.2.f</t>
  </si>
  <si>
    <t>F.1.3.g</t>
  </si>
  <si>
    <t>F.1.5.b</t>
  </si>
  <si>
    <t>F.1.5.e</t>
  </si>
  <si>
    <t>3.3.1</t>
  </si>
  <si>
    <t>B8.1</t>
  </si>
  <si>
    <t>Orientation of Community leader &amp; of VHSC,SHC,PHC,CHC etc.</t>
  </si>
  <si>
    <t>3.3.2</t>
  </si>
  <si>
    <t>B8.2</t>
  </si>
  <si>
    <t xml:space="preserve">Orientation Workshops, Trainings and capacity building of PRI  for RKS at District Health Societies, CHC and PHC </t>
  </si>
  <si>
    <t>3.3.3</t>
  </si>
  <si>
    <t>PRI Sensitization/Trainings</t>
  </si>
  <si>
    <t>3.3.3.1</t>
  </si>
  <si>
    <t>E.2.9</t>
  </si>
  <si>
    <t>One day sensitization for PRIs</t>
  </si>
  <si>
    <t>IDSP</t>
  </si>
  <si>
    <t>3.3.3.2</t>
  </si>
  <si>
    <t>M.1.1.4</t>
  </si>
  <si>
    <t>Training of PRI's representatives/ Police personnel/ Teachers/ Transport personnel/ NGO personnel/ other stakeholders</t>
  </si>
  <si>
    <t>Annexure for Infrastructure Strengthening</t>
  </si>
  <si>
    <t>5.1.1</t>
  </si>
  <si>
    <t>B.4.1</t>
  </si>
  <si>
    <t>5.1.1.1</t>
  </si>
  <si>
    <t>District Hospitals (As per the DH Strengthening Guidelines)</t>
  </si>
  <si>
    <t>CHCs</t>
  </si>
  <si>
    <t>PHCs</t>
  </si>
  <si>
    <t>Sub Centres</t>
  </si>
  <si>
    <t>SDH</t>
  </si>
  <si>
    <t>Training Institutions</t>
  </si>
  <si>
    <t>Others</t>
  </si>
  <si>
    <t>5.1.1.2</t>
  </si>
  <si>
    <t>Upgradation/ Renovation</t>
  </si>
  <si>
    <t>B.26.1.1</t>
  </si>
  <si>
    <t xml:space="preserve">Renovation, Dental Chair, Equipment - District Hospitals </t>
  </si>
  <si>
    <t>NOHP</t>
  </si>
  <si>
    <t>B.27.1.4</t>
  </si>
  <si>
    <t>NPPC</t>
  </si>
  <si>
    <t>5.1.1.3</t>
  </si>
  <si>
    <t>5.1.1.4</t>
  </si>
  <si>
    <t>Staff Quarters</t>
  </si>
  <si>
    <t>5.1.2</t>
  </si>
  <si>
    <t>I.2.1.</t>
  </si>
  <si>
    <t>Grant-in-aid for District Hospitals</t>
  </si>
  <si>
    <t>I.2.2.</t>
  </si>
  <si>
    <t>Grant-in-aid for Sub Divisional Hospitals</t>
  </si>
  <si>
    <t>I.2.3</t>
  </si>
  <si>
    <t>I.2.4</t>
  </si>
  <si>
    <t>I.2.5</t>
  </si>
  <si>
    <t>I.2.7</t>
  </si>
  <si>
    <t>Grant-in-aid for construction of Eye Wards and Eye OTS (renamed as  dedicated eye unit)</t>
  </si>
  <si>
    <t>B.4.3</t>
  </si>
  <si>
    <t>Sub Centre Rent and Contingencies</t>
  </si>
  <si>
    <t>5.2.1</t>
  </si>
  <si>
    <t>5.2.1.1</t>
  </si>
  <si>
    <t>5.2.1.2</t>
  </si>
  <si>
    <t>5.2.1.3</t>
  </si>
  <si>
    <t>SHCs/Sub Centres</t>
  </si>
  <si>
    <t>5.2.1.4</t>
  </si>
  <si>
    <t>5.2.1.5</t>
  </si>
  <si>
    <t>B5.5</t>
  </si>
  <si>
    <t>Govt. Dispensaries/ others</t>
  </si>
  <si>
    <t>5.2.1.6</t>
  </si>
  <si>
    <t>5.2.1.7</t>
  </si>
  <si>
    <t>5.2.1.8</t>
  </si>
  <si>
    <t>DH</t>
  </si>
  <si>
    <t>5.2.1.9</t>
  </si>
  <si>
    <t>5.2.1.10</t>
  </si>
  <si>
    <t>5.2.1.11</t>
  </si>
  <si>
    <t>A.4.1.2</t>
  </si>
  <si>
    <t xml:space="preserve">AFHCs at Medical college/ DH/CHC/PHC level  </t>
  </si>
  <si>
    <t>5.2.1.12</t>
  </si>
  <si>
    <t>A.2.5</t>
  </si>
  <si>
    <t>Establishment of NRCs</t>
  </si>
  <si>
    <t>5.2.1.13</t>
  </si>
  <si>
    <t>5.2.2</t>
  </si>
  <si>
    <t>Carry forward of new construction initiated last year, or the year before</t>
  </si>
  <si>
    <t>5.2.2.1</t>
  </si>
  <si>
    <t>5.2.2.2</t>
  </si>
  <si>
    <t>5.2.2.3</t>
  </si>
  <si>
    <t>5.2.2.4</t>
  </si>
  <si>
    <t>5.2.2.5</t>
  </si>
  <si>
    <t>5.2.2.6</t>
  </si>
  <si>
    <t>5.2.2.7</t>
  </si>
  <si>
    <t>5.2.2.8</t>
  </si>
  <si>
    <t>5.2.2.9</t>
  </si>
  <si>
    <t>5.2.2.10</t>
  </si>
  <si>
    <t>5.3.1</t>
  </si>
  <si>
    <t>B4.1.5.4</t>
  </si>
  <si>
    <t>Civil Works</t>
  </si>
  <si>
    <t xml:space="preserve">ASHA Ghar </t>
  </si>
  <si>
    <t>5.3.3</t>
  </si>
  <si>
    <t>B4.1.5.4.1</t>
  </si>
  <si>
    <t>5.3.4</t>
  </si>
  <si>
    <t>B.5.7</t>
  </si>
  <si>
    <t>Operationalization of FRUS</t>
  </si>
  <si>
    <t>5.3.5</t>
  </si>
  <si>
    <t>B.5.8</t>
  </si>
  <si>
    <t>Operationalization of 24 hour services at PHCs</t>
  </si>
  <si>
    <t>5.3.6</t>
  </si>
  <si>
    <t>B.5.9</t>
  </si>
  <si>
    <t>Operationalising Infection Management &amp; Environment Plan at health facilities</t>
  </si>
  <si>
    <t>B.28.1</t>
  </si>
  <si>
    <t>5.3.8</t>
  </si>
  <si>
    <t>C.1.p</t>
  </si>
  <si>
    <t>Safety Pits</t>
  </si>
  <si>
    <t>5.3.9</t>
  </si>
  <si>
    <t>D.2</t>
  </si>
  <si>
    <t>Establishment of IDD Monitoring Lab</t>
  </si>
  <si>
    <t>5.3.10</t>
  </si>
  <si>
    <t>F.1.1.j</t>
  </si>
  <si>
    <t>Construction and maintenance of Hatcheries</t>
  </si>
  <si>
    <t>5.3.11</t>
  </si>
  <si>
    <t>F.2.1.e</t>
  </si>
  <si>
    <t>Infrastructure (INF)</t>
  </si>
  <si>
    <t>5.3.12</t>
  </si>
  <si>
    <t>5.3.13</t>
  </si>
  <si>
    <t>H.1</t>
  </si>
  <si>
    <t>5.3.14</t>
  </si>
  <si>
    <t>J.1.1</t>
  </si>
  <si>
    <t>5.3.15</t>
  </si>
  <si>
    <t>K.2.1.1</t>
  </si>
  <si>
    <t>NPHCE</t>
  </si>
  <si>
    <t>Annexure for Referral Transport</t>
  </si>
  <si>
    <t>A.1.6.4</t>
  </si>
  <si>
    <t>Free Referral Transport - JSSK for Pregnant Women</t>
  </si>
  <si>
    <t>A.2.9.2</t>
  </si>
  <si>
    <t>Free Referral Transport - JSSK for Sick Infants</t>
  </si>
  <si>
    <t>A.5.2</t>
  </si>
  <si>
    <t>Referral Support for Secondary/ Tertiary care (pl give unit cost and unit of measure as per RBSK guidelines) - RBSK</t>
  </si>
  <si>
    <t>B12</t>
  </si>
  <si>
    <t>National Ambulance Service</t>
  </si>
  <si>
    <t>B12.2.9.1</t>
  </si>
  <si>
    <t>Drop back scheme for sterilization clients</t>
  </si>
  <si>
    <t>H.18</t>
  </si>
  <si>
    <t>Patient Support &amp; Transportation Charges</t>
  </si>
  <si>
    <t>O.2.2.1.6</t>
  </si>
  <si>
    <t>Transport of referred cases including home based care</t>
  </si>
  <si>
    <t>NPCDCS</t>
  </si>
  <si>
    <t>O.2.1.6.6.i</t>
  </si>
  <si>
    <t>District NCD Clinic</t>
  </si>
  <si>
    <t>O.2.1.6.6.ii</t>
  </si>
  <si>
    <t>CHC NCD Clinic</t>
  </si>
  <si>
    <t>Annexure for Human Resources - Service Delivery</t>
  </si>
  <si>
    <t>8.1.1</t>
  </si>
  <si>
    <t>B.30.1</t>
  </si>
  <si>
    <t>Nurses and Paramedical Staff</t>
  </si>
  <si>
    <t>8.1.1.1</t>
  </si>
  <si>
    <t>B.30.1.1</t>
  </si>
  <si>
    <t>ANMs</t>
  </si>
  <si>
    <t>8.1.1.2</t>
  </si>
  <si>
    <t>B.30.1.2</t>
  </si>
  <si>
    <t>Staff Nurses</t>
  </si>
  <si>
    <t>8.1.1.3</t>
  </si>
  <si>
    <t>B.30.1.3</t>
  </si>
  <si>
    <t>Health Assistant/ Lady Health Visitor/ Public Health Nurse</t>
  </si>
  <si>
    <t>8.1.1.4</t>
  </si>
  <si>
    <t>B.30.1.4</t>
  </si>
  <si>
    <t>8.1.1.5</t>
  </si>
  <si>
    <t>B.30.1.5</t>
  </si>
  <si>
    <t>OT Technician</t>
  </si>
  <si>
    <t>8.1.1.6</t>
  </si>
  <si>
    <t>B.30.1.6</t>
  </si>
  <si>
    <t>Other Technicians at DH (ECG/ ECO, EEG, Dermatology, Cyto, PFT etc.)</t>
  </si>
  <si>
    <t>8.1.1.7</t>
  </si>
  <si>
    <t>B.30.1.7</t>
  </si>
  <si>
    <t>Pharmacist</t>
  </si>
  <si>
    <t>8.1.1.8</t>
  </si>
  <si>
    <t>B.30.1.8</t>
  </si>
  <si>
    <t>8.1.1.9</t>
  </si>
  <si>
    <t>B.30.1.9</t>
  </si>
  <si>
    <t>Physiotherapist/ Occupational Therapist</t>
  </si>
  <si>
    <t>8.1.1.10</t>
  </si>
  <si>
    <t>B.30.1.10</t>
  </si>
  <si>
    <t>Dietician/ Nutritionist</t>
  </si>
  <si>
    <t>8.1.1.11</t>
  </si>
  <si>
    <t>B.30.1.11</t>
  </si>
  <si>
    <t>8.1.2</t>
  </si>
  <si>
    <t>B.30.2</t>
  </si>
  <si>
    <t>Specialists</t>
  </si>
  <si>
    <t>8.1.2.1</t>
  </si>
  <si>
    <t>B.30.2.1</t>
  </si>
  <si>
    <t>Obstetricians and Gynaecologists</t>
  </si>
  <si>
    <t>8.1.2.2</t>
  </si>
  <si>
    <t>B.30.2.2</t>
  </si>
  <si>
    <t>Paediatricians</t>
  </si>
  <si>
    <t>8.1.2.3</t>
  </si>
  <si>
    <t>B.30.2.3</t>
  </si>
  <si>
    <t>Anaesthetists</t>
  </si>
  <si>
    <t>8.1.2.4</t>
  </si>
  <si>
    <t>8.1.2.5</t>
  </si>
  <si>
    <t>B.30.2.5</t>
  </si>
  <si>
    <t>Surgeons</t>
  </si>
  <si>
    <t>8.1.2.6</t>
  </si>
  <si>
    <t>B.30.2.6</t>
  </si>
  <si>
    <t>Radiologists</t>
  </si>
  <si>
    <t>B.30.2.7</t>
  </si>
  <si>
    <t>B.30.2.8</t>
  </si>
  <si>
    <t>ENT</t>
  </si>
  <si>
    <t>8.1.3</t>
  </si>
  <si>
    <t>B.30.3</t>
  </si>
  <si>
    <t>Other Specialists</t>
  </si>
  <si>
    <t>8.1.3.1</t>
  </si>
  <si>
    <t>8.1.3.2</t>
  </si>
  <si>
    <t>B.30.3.2</t>
  </si>
  <si>
    <t>Psychiatrists</t>
  </si>
  <si>
    <t>8.1.3.3</t>
  </si>
  <si>
    <t>B.30.3.3</t>
  </si>
  <si>
    <t xml:space="preserve">Orthopaedics </t>
  </si>
  <si>
    <t>8.1.3.4</t>
  </si>
  <si>
    <t>B.30.3.4</t>
  </si>
  <si>
    <t>Ophthalmologists</t>
  </si>
  <si>
    <t>8.1.3.5</t>
  </si>
  <si>
    <t>B.30.3.5</t>
  </si>
  <si>
    <t>Dermatologists</t>
  </si>
  <si>
    <t>8.1.3.6</t>
  </si>
  <si>
    <t>B.30.3.6</t>
  </si>
  <si>
    <t>Venereologist</t>
  </si>
  <si>
    <t>8.1.3.7</t>
  </si>
  <si>
    <t>B.30.3.7</t>
  </si>
  <si>
    <t>8.1.3.8</t>
  </si>
  <si>
    <t>B.30.3.8</t>
  </si>
  <si>
    <t>Forensic Specialist</t>
  </si>
  <si>
    <t>8.1.3.9</t>
  </si>
  <si>
    <t>B.30.3.9</t>
  </si>
  <si>
    <t>8.1.4</t>
  </si>
  <si>
    <t>B.30.4</t>
  </si>
  <si>
    <t>Dental Staff</t>
  </si>
  <si>
    <t>8.1.4.1</t>
  </si>
  <si>
    <t>B.30.4.1</t>
  </si>
  <si>
    <t>Dental Surgeons</t>
  </si>
  <si>
    <t>8.1.4.2</t>
  </si>
  <si>
    <t>B.30.4.2</t>
  </si>
  <si>
    <t>Dental MO</t>
  </si>
  <si>
    <t>8.1.4.3</t>
  </si>
  <si>
    <t>B.30.4.3</t>
  </si>
  <si>
    <t>Other Dental Staff</t>
  </si>
  <si>
    <t>B.30.4.3.a</t>
  </si>
  <si>
    <t>Dental Hygienist</t>
  </si>
  <si>
    <t>B.30.4.3.b</t>
  </si>
  <si>
    <t>Dental Technician</t>
  </si>
  <si>
    <t>B.30.4.3.c</t>
  </si>
  <si>
    <t>Dental Assistants</t>
  </si>
  <si>
    <t>B.30.4.4</t>
  </si>
  <si>
    <t>8.1.5</t>
  </si>
  <si>
    <t>B.30.5</t>
  </si>
  <si>
    <t xml:space="preserve">Medical Officers </t>
  </si>
  <si>
    <t>8.1.6</t>
  </si>
  <si>
    <t>B.30.6</t>
  </si>
  <si>
    <t>AYUSH Staff</t>
  </si>
  <si>
    <t>8.1.6.1</t>
  </si>
  <si>
    <t>B.30.6.1</t>
  </si>
  <si>
    <t>AYUSH MOs</t>
  </si>
  <si>
    <t>8.1.6.2</t>
  </si>
  <si>
    <t>B.30.6.2</t>
  </si>
  <si>
    <t>Pharmacist - AYUSH</t>
  </si>
  <si>
    <t>8.1.6.3</t>
  </si>
  <si>
    <t>B.30.6.3</t>
  </si>
  <si>
    <t>8.1.7</t>
  </si>
  <si>
    <t>B.30.7</t>
  </si>
  <si>
    <t>RBSK teams (Exclusive mobile health team &amp; DEIC Staff)</t>
  </si>
  <si>
    <t>8.1.7.1</t>
  </si>
  <si>
    <t>B.30.7.1</t>
  </si>
  <si>
    <t>RBSK mobile teams</t>
  </si>
  <si>
    <t>8.1.7.2</t>
  </si>
  <si>
    <t>B.30.7.1.a</t>
  </si>
  <si>
    <t xml:space="preserve">MOs- AYUSH </t>
  </si>
  <si>
    <t>B.30.7.1.b</t>
  </si>
  <si>
    <t>MOs- MBBS</t>
  </si>
  <si>
    <t>B.30.7.1.c</t>
  </si>
  <si>
    <t>Staff Nurse</t>
  </si>
  <si>
    <t>B.30.7.1.d</t>
  </si>
  <si>
    <t>ANM</t>
  </si>
  <si>
    <t>B.30.7.1.e</t>
  </si>
  <si>
    <t>Pharmacists</t>
  </si>
  <si>
    <t>B.30.7.2</t>
  </si>
  <si>
    <t>DEIC</t>
  </si>
  <si>
    <t>B.30.7.2.a</t>
  </si>
  <si>
    <t>Paediatrician</t>
  </si>
  <si>
    <t>B.30.7.2.b</t>
  </si>
  <si>
    <t>MO, MBBS</t>
  </si>
  <si>
    <t>B.30.7.2.c</t>
  </si>
  <si>
    <t>MO, Dental</t>
  </si>
  <si>
    <t>B.30.7.2.d</t>
  </si>
  <si>
    <t>B.30.7.2.e</t>
  </si>
  <si>
    <t>Physiotherapist</t>
  </si>
  <si>
    <t>B.30.7.2.f</t>
  </si>
  <si>
    <t>Audiologist &amp; speech therapist</t>
  </si>
  <si>
    <t>B.30.7.2.g</t>
  </si>
  <si>
    <t>Psychologist</t>
  </si>
  <si>
    <t>B.30.7.2.h</t>
  </si>
  <si>
    <t>Optometrist</t>
  </si>
  <si>
    <t>B.30.7.2.i</t>
  </si>
  <si>
    <t>Early interventionist cum special educator</t>
  </si>
  <si>
    <t>B.30.7.2.j</t>
  </si>
  <si>
    <t>Social worker</t>
  </si>
  <si>
    <t>B.30.7.2.k</t>
  </si>
  <si>
    <t>Lab technician</t>
  </si>
  <si>
    <t>B.30.7.2.l</t>
  </si>
  <si>
    <t>Dental technician</t>
  </si>
  <si>
    <t>8.1.8</t>
  </si>
  <si>
    <t>B.30.8</t>
  </si>
  <si>
    <t>Staff for NRC</t>
  </si>
  <si>
    <t>8.1.8.1</t>
  </si>
  <si>
    <t>B.30.8.1</t>
  </si>
  <si>
    <t>8.1.8.2</t>
  </si>
  <si>
    <t>B.30.8.2</t>
  </si>
  <si>
    <t>8.1.8.3</t>
  </si>
  <si>
    <t>B.30.8.3</t>
  </si>
  <si>
    <t>Cook cum caretaker</t>
  </si>
  <si>
    <t>8.1.8.4</t>
  </si>
  <si>
    <t>B.30.8.4</t>
  </si>
  <si>
    <t>Medical Social worker for NRC</t>
  </si>
  <si>
    <t>8.1.8.5</t>
  </si>
  <si>
    <t>B.30.17.3</t>
  </si>
  <si>
    <t>Feeding demonstrator for NRC</t>
  </si>
  <si>
    <t>8.1.8.6</t>
  </si>
  <si>
    <t>B.30.8.5</t>
  </si>
  <si>
    <t>8.1.9</t>
  </si>
  <si>
    <t>B.30.9</t>
  </si>
  <si>
    <t>8.1.9.1</t>
  </si>
  <si>
    <t>B.30.9.1</t>
  </si>
  <si>
    <t>8.1.9.2</t>
  </si>
  <si>
    <t>B.30.9.2</t>
  </si>
  <si>
    <t>8.1.9.3</t>
  </si>
  <si>
    <t>B.30.9.3</t>
  </si>
  <si>
    <t>8.1.9.4</t>
  </si>
  <si>
    <t>B.30.9.4</t>
  </si>
  <si>
    <t xml:space="preserve">Others </t>
  </si>
  <si>
    <t>8.1.10</t>
  </si>
  <si>
    <t>B.30.10</t>
  </si>
  <si>
    <t>Staff for MMU/ MHV</t>
  </si>
  <si>
    <t>8.1.10.1</t>
  </si>
  <si>
    <t>B.30.10.1</t>
  </si>
  <si>
    <t>8.1.10.2</t>
  </si>
  <si>
    <t>B.30.10.2</t>
  </si>
  <si>
    <t>Staff Nurse/ ANM</t>
  </si>
  <si>
    <t>8.1.10.3</t>
  </si>
  <si>
    <t>B.30.10.3</t>
  </si>
  <si>
    <t>8.1.10.4</t>
  </si>
  <si>
    <t>B.30.10.4</t>
  </si>
  <si>
    <t>B.30.10.5</t>
  </si>
  <si>
    <t>8.1.11</t>
  </si>
  <si>
    <t>B.30.11</t>
  </si>
  <si>
    <t>Other Staff</t>
  </si>
  <si>
    <t>8.1.11.1</t>
  </si>
  <si>
    <t>B.30.11.1</t>
  </si>
  <si>
    <t xml:space="preserve">Counsellor </t>
  </si>
  <si>
    <t>8.1.11.2</t>
  </si>
  <si>
    <t>B.30.11.2</t>
  </si>
  <si>
    <t>B.30.11.3</t>
  </si>
  <si>
    <t>Multi Rehabilitation worker</t>
  </si>
  <si>
    <t>B.30.11.4</t>
  </si>
  <si>
    <t xml:space="preserve">Social Worker </t>
  </si>
  <si>
    <t>B.30.11.5</t>
  </si>
  <si>
    <t>Rehabilitation Therapist</t>
  </si>
  <si>
    <t>B.30.11.6</t>
  </si>
  <si>
    <t>Biomedical Engineer</t>
  </si>
  <si>
    <t>B.30.11.7</t>
  </si>
  <si>
    <t>Lab Attendant/ Assistant</t>
  </si>
  <si>
    <t>B.30.11.8</t>
  </si>
  <si>
    <t>OT Assistant</t>
  </si>
  <si>
    <t>B.30.11.9</t>
  </si>
  <si>
    <t>B.30.11.10</t>
  </si>
  <si>
    <t>CSSD Asstt.</t>
  </si>
  <si>
    <t>B.30.11.11</t>
  </si>
  <si>
    <t>Darkroom Asstt.</t>
  </si>
  <si>
    <t>B.30.11.12</t>
  </si>
  <si>
    <t>Cold Chain &amp; Vaccine Logistic Assistant</t>
  </si>
  <si>
    <t>B.30.11.13</t>
  </si>
  <si>
    <t>Ophthalmic Assistant/ Refractionist</t>
  </si>
  <si>
    <t>B.30.11.14</t>
  </si>
  <si>
    <t>Audiometrician/ Audiologist</t>
  </si>
  <si>
    <t>B.30.11.15</t>
  </si>
  <si>
    <t>Health Educator</t>
  </si>
  <si>
    <t>B.30.11.16</t>
  </si>
  <si>
    <t>B.30.17.2</t>
  </si>
  <si>
    <t>Lactation Counsellors for high case load facilities</t>
  </si>
  <si>
    <t>B.30.11.17</t>
  </si>
  <si>
    <t>8.1.12</t>
  </si>
  <si>
    <t>B.30.12</t>
  </si>
  <si>
    <t>Blood Bank/ BSU/Mobile Blood Vehicle</t>
  </si>
  <si>
    <t>8.1.12.1</t>
  </si>
  <si>
    <t>B.30.12.1</t>
  </si>
  <si>
    <t>Doctor - Pathologist</t>
  </si>
  <si>
    <t>8.1.12.2</t>
  </si>
  <si>
    <t>B.30.12.2</t>
  </si>
  <si>
    <t>B.30.12.3</t>
  </si>
  <si>
    <t>Male/ Female Nursing Attendant</t>
  </si>
  <si>
    <t>B.30.12.4</t>
  </si>
  <si>
    <t>Blood Bank Technician</t>
  </si>
  <si>
    <t>B.30.12.5</t>
  </si>
  <si>
    <t>8.1.13</t>
  </si>
  <si>
    <t>B.30.13</t>
  </si>
  <si>
    <t>Administrative Staff</t>
  </si>
  <si>
    <t>8.1.13.1</t>
  </si>
  <si>
    <t>B.30.13.1</t>
  </si>
  <si>
    <t>Hospital Administrator</t>
  </si>
  <si>
    <t>8.1.13.2</t>
  </si>
  <si>
    <t>B.30.13.2</t>
  </si>
  <si>
    <t>Hospital Superintendent</t>
  </si>
  <si>
    <t>8.1.13.3</t>
  </si>
  <si>
    <t>B.30.13.3</t>
  </si>
  <si>
    <t>Block Medical Officer/ Medical Superintendent</t>
  </si>
  <si>
    <t>8.1.13.4</t>
  </si>
  <si>
    <t>B.30.13.4</t>
  </si>
  <si>
    <t>8.1.13.5</t>
  </si>
  <si>
    <t>B.30.13.5</t>
  </si>
  <si>
    <t>Housekeeper/ Manager</t>
  </si>
  <si>
    <t>B.30.13.6</t>
  </si>
  <si>
    <t>Medical Records Officer</t>
  </si>
  <si>
    <t>B.30.13.7</t>
  </si>
  <si>
    <t>Medical Records Asstt./ Case Registry Asstt.</t>
  </si>
  <si>
    <t>B.30.13.8</t>
  </si>
  <si>
    <t>Accounts/ Finance</t>
  </si>
  <si>
    <t>B.30.13.9</t>
  </si>
  <si>
    <t>Admin Officer/ Asstt</t>
  </si>
  <si>
    <t>B.30.13.10</t>
  </si>
  <si>
    <t>Statistical Asstt.</t>
  </si>
  <si>
    <t>B.30.13.11</t>
  </si>
  <si>
    <t>Office Asstt</t>
  </si>
  <si>
    <t>B.30.13.12</t>
  </si>
  <si>
    <t>B.30.13.13</t>
  </si>
  <si>
    <t>Ambulance Services (1 driver + 2 Tech.)</t>
  </si>
  <si>
    <t>B.30.13.13.a</t>
  </si>
  <si>
    <t>Driver</t>
  </si>
  <si>
    <t>B.30.13.13.b</t>
  </si>
  <si>
    <t>Technician</t>
  </si>
  <si>
    <t>B.30.13.14</t>
  </si>
  <si>
    <t>8.1.14</t>
  </si>
  <si>
    <t>B.30.14</t>
  </si>
  <si>
    <t>Support Staff for Health Facilities on outsourcing basis</t>
  </si>
  <si>
    <t>8.1.14.1</t>
  </si>
  <si>
    <t>8.1.14.2</t>
  </si>
  <si>
    <t>8.1.14.3</t>
  </si>
  <si>
    <t>B.30.14.3</t>
  </si>
  <si>
    <t>B.30.20</t>
  </si>
  <si>
    <t xml:space="preserve">Annual increment for all the existing positions </t>
  </si>
  <si>
    <t>B.30.21</t>
  </si>
  <si>
    <t>EPF (Employer's contribution) @ 13.36% for salaries &lt;= Rs.15,000 pm</t>
  </si>
  <si>
    <t>Incentives and Allowances</t>
  </si>
  <si>
    <t>8.4.1</t>
  </si>
  <si>
    <t>B.30.15</t>
  </si>
  <si>
    <t>Additional Allowances/ Incentives to Medical Officers</t>
  </si>
  <si>
    <t>8.4.2</t>
  </si>
  <si>
    <t>B.30.18</t>
  </si>
  <si>
    <t>Incentive/ Awards etc. to SN, ANMs etc. (Including group/team based incentives at sub-centre/PHC for primary care)</t>
  </si>
  <si>
    <t>8.4.3</t>
  </si>
  <si>
    <t>B.30.16</t>
  </si>
  <si>
    <t>Honorarium for Paediatric ECO, ENT specialist, Orthopediatrician, Ophthalmologist, Psychiatrics</t>
  </si>
  <si>
    <t>8.4.4</t>
  </si>
  <si>
    <t>B.30.17.1</t>
  </si>
  <si>
    <t>8.4.5</t>
  </si>
  <si>
    <t>A.3.5.3</t>
  </si>
  <si>
    <t>Performance reward if any</t>
  </si>
  <si>
    <t>8.4.6</t>
  </si>
  <si>
    <t>A.3.2.2</t>
  </si>
  <si>
    <t>8.4.7</t>
  </si>
  <si>
    <t>A.3.2.3</t>
  </si>
  <si>
    <t>8.4.8</t>
  </si>
  <si>
    <t>A.3.2.4</t>
  </si>
  <si>
    <t>8.4.9</t>
  </si>
  <si>
    <t>Annexure for Training and Capacity Building</t>
  </si>
  <si>
    <t>Training</t>
  </si>
  <si>
    <t>9.1.1</t>
  </si>
  <si>
    <t>A.9.1.2.2</t>
  </si>
  <si>
    <t>Setting up of Skill Lab</t>
  </si>
  <si>
    <t>9.1.2</t>
  </si>
  <si>
    <t>A.9.3.1.1</t>
  </si>
  <si>
    <t>Setting up of SBA Training Centres</t>
  </si>
  <si>
    <t>9.1.3</t>
  </si>
  <si>
    <t>A.9.3.2.1</t>
  </si>
  <si>
    <t>Setting up of EmOC Training Centres</t>
  </si>
  <si>
    <t>9.1.4</t>
  </si>
  <si>
    <t>A.9.3.3.1</t>
  </si>
  <si>
    <t>Setting up of Life saving Anaesthesia skills Training Centres</t>
  </si>
  <si>
    <t>9.1.5</t>
  </si>
  <si>
    <t>A.9.10.1</t>
  </si>
  <si>
    <t>Strengthening of Existing Training Institutions/Nursing School (excluding infrastructure and HR)</t>
  </si>
  <si>
    <t>9.1.6.1</t>
  </si>
  <si>
    <t>A.9.2.1</t>
  </si>
  <si>
    <t>9.1.6.2</t>
  </si>
  <si>
    <t>A.9.6.8</t>
  </si>
  <si>
    <t>Training / Orientation technical manuals</t>
  </si>
  <si>
    <t>9.2.1</t>
  </si>
  <si>
    <t>A.9.1.2.1</t>
  </si>
  <si>
    <t xml:space="preserve">HR for Skill Lab </t>
  </si>
  <si>
    <t>9.5.1</t>
  </si>
  <si>
    <t>Maternal Health Trainings</t>
  </si>
  <si>
    <t>9.5.1.1</t>
  </si>
  <si>
    <t>A.1.4</t>
  </si>
  <si>
    <t xml:space="preserve">Maternal Death Review Trainings </t>
  </si>
  <si>
    <t>9.5.1.2</t>
  </si>
  <si>
    <t>A.9.1.2.3</t>
  </si>
  <si>
    <t>Onsite mentoring at Delivery Points</t>
  </si>
  <si>
    <t>9.5.1.3</t>
  </si>
  <si>
    <t>A.9.3.1.2</t>
  </si>
  <si>
    <t>TOT for SBA</t>
  </si>
  <si>
    <t>9.5.1.4</t>
  </si>
  <si>
    <t>A.9.3.1.3</t>
  </si>
  <si>
    <t>Training of Staff Nurses/ANMs / LHVs in SBA</t>
  </si>
  <si>
    <t>9.5.1.5</t>
  </si>
  <si>
    <t>A.9.3.2.2</t>
  </si>
  <si>
    <t>TOT for EmOC</t>
  </si>
  <si>
    <t>9.5.1.6</t>
  </si>
  <si>
    <t>A.9.3.2.3</t>
  </si>
  <si>
    <t>Training of Medical Officers in EmOC</t>
  </si>
  <si>
    <t>9.5.1.7</t>
  </si>
  <si>
    <t>A.9.3.3.2</t>
  </si>
  <si>
    <t>TOT for Anaesthesia skills training</t>
  </si>
  <si>
    <t>9.5.1.8</t>
  </si>
  <si>
    <t>A.9.3.3.3</t>
  </si>
  <si>
    <t>Training of Medical Officers in life saving Anaesthesia skills</t>
  </si>
  <si>
    <t>9.5.1.9</t>
  </si>
  <si>
    <t>A.9.3.4.1</t>
  </si>
  <si>
    <t>TOT on safe abortion services</t>
  </si>
  <si>
    <t>9.5.1.10</t>
  </si>
  <si>
    <t>A.9.3.4.2, A.1.1</t>
  </si>
  <si>
    <t>Training of Medical Officers in safe abortion</t>
  </si>
  <si>
    <t>9.5.1.11</t>
  </si>
  <si>
    <t>A.9.3.5.1</t>
  </si>
  <si>
    <t>TOT for RTI/STI training</t>
  </si>
  <si>
    <t>9.5.1.12</t>
  </si>
  <si>
    <t>A.9.3.5.2</t>
  </si>
  <si>
    <t>Training of laboratory technicians in RTI/STI</t>
  </si>
  <si>
    <t>9.5.1.13</t>
  </si>
  <si>
    <t>A.9.3.5.3</t>
  </si>
  <si>
    <t>Training of Medical Officers in RTI/STI</t>
  </si>
  <si>
    <t>9.5.1.14</t>
  </si>
  <si>
    <t>A.9.3.6.1</t>
  </si>
  <si>
    <t>TOT for BEmOC training</t>
  </si>
  <si>
    <t>9.5.1.15</t>
  </si>
  <si>
    <t>A.9.3.6.2</t>
  </si>
  <si>
    <t>BEmOC training  for MOs/LMOs</t>
  </si>
  <si>
    <t>9.5.1.16</t>
  </si>
  <si>
    <t>A.9.3.7</t>
  </si>
  <si>
    <t>A.9.3.8</t>
  </si>
  <si>
    <t>Blood Bank/Blood Storage Unit (BSU) Training</t>
  </si>
  <si>
    <t>A.9.4</t>
  </si>
  <si>
    <t>IMEP Training</t>
  </si>
  <si>
    <t>A.9.4.1</t>
  </si>
  <si>
    <t>TOT on IMEP</t>
  </si>
  <si>
    <t>A.9.4.2</t>
  </si>
  <si>
    <t>IMEP training for state and district programme managers</t>
  </si>
  <si>
    <t>A.9.4.3</t>
  </si>
  <si>
    <t>IMEP training for medical officers</t>
  </si>
  <si>
    <t>A.9.4.4</t>
  </si>
  <si>
    <t>9.5.2</t>
  </si>
  <si>
    <t>Child Health Trainings</t>
  </si>
  <si>
    <t>9.5.2.1</t>
  </si>
  <si>
    <t>A.2.1</t>
  </si>
  <si>
    <t>IMNCI (including F-IMNCI; primarily budget for  planning for pre-service IMNCI activities in medical colleges, nursing colleges, and ANMTCs other training)</t>
  </si>
  <si>
    <t>9.5.2.2</t>
  </si>
  <si>
    <t>A.2.6</t>
  </si>
  <si>
    <t>9.5.2.3</t>
  </si>
  <si>
    <t>9.5.2.4</t>
  </si>
  <si>
    <t>A.2.8</t>
  </si>
  <si>
    <t xml:space="preserve">Child Death Review Trainings </t>
  </si>
  <si>
    <t>9.5.2.5</t>
  </si>
  <si>
    <t>A.2.11.1</t>
  </si>
  <si>
    <t>Provision for State &amp; District level (Training and Workshops) (Dissemination to be budgeted under IEC; Meetings/ review meetings to be budgeted under PM)</t>
  </si>
  <si>
    <t>9.5.2.6</t>
  </si>
  <si>
    <t>A.9.5.1.1</t>
  </si>
  <si>
    <t>TOT on IMNCI (pre-service and in-service)</t>
  </si>
  <si>
    <t>9.5.2.7</t>
  </si>
  <si>
    <t>A.9.5.1.2</t>
  </si>
  <si>
    <t>IMNCI Training for ANMs / LHVs</t>
  </si>
  <si>
    <t>9.5.2.8</t>
  </si>
  <si>
    <t>A.9.5.2.1</t>
  </si>
  <si>
    <t>TOT on F-IMNCI</t>
  </si>
  <si>
    <t>9.5.2.9</t>
  </si>
  <si>
    <t>A.9.5.2.2</t>
  </si>
  <si>
    <t>F-IMNCI Training for Medical Officers</t>
  </si>
  <si>
    <t>9.5.2.10</t>
  </si>
  <si>
    <t>A.9.5.2.3</t>
  </si>
  <si>
    <t>F-IMNCI Training for Staff Nurses</t>
  </si>
  <si>
    <t>9.5.2.11</t>
  </si>
  <si>
    <t>9.5.2.12</t>
  </si>
  <si>
    <t>9.5.2.13</t>
  </si>
  <si>
    <t>A.9.5.4.1</t>
  </si>
  <si>
    <t>Training on facility based management of Severe Acute Malnutrition (including refreshers)</t>
  </si>
  <si>
    <t>9.5.2.14</t>
  </si>
  <si>
    <t>A.9.5.5.1.1</t>
  </si>
  <si>
    <t>TOT for NSSK</t>
  </si>
  <si>
    <t>9.5.2.15</t>
  </si>
  <si>
    <t>A.9.5.5.1.2</t>
  </si>
  <si>
    <t>NSSK Training for Medical Officers</t>
  </si>
  <si>
    <t>9.5.2.16</t>
  </si>
  <si>
    <t>A.9.5.5.1.3</t>
  </si>
  <si>
    <t>NSSK Training for SNs</t>
  </si>
  <si>
    <t>9.5.2.17</t>
  </si>
  <si>
    <t>A.9.5.5.1.4</t>
  </si>
  <si>
    <t>NSSK Training for ANMs</t>
  </si>
  <si>
    <t>9.5.2.18</t>
  </si>
  <si>
    <t>A.9.5.5.2.a</t>
  </si>
  <si>
    <t>9.5.2.19</t>
  </si>
  <si>
    <t>A.9.5.5.2.b</t>
  </si>
  <si>
    <t>9.5.2.20</t>
  </si>
  <si>
    <t>A.9.5.5.2.c</t>
  </si>
  <si>
    <t>9.5.2.21</t>
  </si>
  <si>
    <t>A.9.5.5.2.d</t>
  </si>
  <si>
    <t>Orientation on National Deworming Day</t>
  </si>
  <si>
    <t>9.5.3</t>
  </si>
  <si>
    <t>Family Planning Trainings</t>
  </si>
  <si>
    <t>9.5.3.1</t>
  </si>
  <si>
    <t>9.5.3.2</t>
  </si>
  <si>
    <t>A.3.2.7</t>
  </si>
  <si>
    <t>Dissemination of FP manuals and guidelines (workshops only)</t>
  </si>
  <si>
    <t>9.5.3.3</t>
  </si>
  <si>
    <t>A.3.5.1</t>
  </si>
  <si>
    <t>9.5.3.4</t>
  </si>
  <si>
    <t>A.9.6.1.1</t>
  </si>
  <si>
    <t>TOT on laparoscopic sterilization</t>
  </si>
  <si>
    <t>9.5.3.5</t>
  </si>
  <si>
    <t>A.9.6.1.2</t>
  </si>
  <si>
    <t>Laparoscopic sterilization training for doctors (teams of doctor, SN and OT assistant)</t>
  </si>
  <si>
    <t>9.5.3.6</t>
  </si>
  <si>
    <t>A.9.6.1.3</t>
  </si>
  <si>
    <t>Refresher training on laparoscopic sterilization</t>
  </si>
  <si>
    <t>9.5.3.7</t>
  </si>
  <si>
    <t>A.9.6.2.1</t>
  </si>
  <si>
    <t>TOT on Minilap</t>
  </si>
  <si>
    <t>9.5.3.8</t>
  </si>
  <si>
    <t>A.9.6.2.2</t>
  </si>
  <si>
    <t>Minilap training for medical officers</t>
  </si>
  <si>
    <t>9.5.3.9</t>
  </si>
  <si>
    <t>A.9.6.2.3</t>
  </si>
  <si>
    <t>Refresher training on Minilap sterilization</t>
  </si>
  <si>
    <t>9.5.3.10</t>
  </si>
  <si>
    <t>A.9.6.3.1</t>
  </si>
  <si>
    <t>TOT on NSV</t>
  </si>
  <si>
    <t>9.5.3.11</t>
  </si>
  <si>
    <t>A.9.6.3.3</t>
  </si>
  <si>
    <t>Refresher training on NSV sterilization</t>
  </si>
  <si>
    <t>9.5.3.12</t>
  </si>
  <si>
    <t>A.9.6.4.1</t>
  </si>
  <si>
    <t>TOT (IUCD insertion training)</t>
  </si>
  <si>
    <t>9.5.3.13</t>
  </si>
  <si>
    <t>A.9.6.4.2</t>
  </si>
  <si>
    <t>Training of Medical officers  (IUCD insertion training)</t>
  </si>
  <si>
    <t>9.5.3.14</t>
  </si>
  <si>
    <t>A.9.6.4.3</t>
  </si>
  <si>
    <t>Training of AYUSH doctors  (IUCD insertion training)</t>
  </si>
  <si>
    <t>9.5.3.15</t>
  </si>
  <si>
    <t>A.9.6.4.4</t>
  </si>
  <si>
    <t>Training of Nurses (Staff Nurse/LHV/ANM)  (IUCD insertion training)</t>
  </si>
  <si>
    <t>9.5.3.16</t>
  </si>
  <si>
    <t>A.9.6.5.1</t>
  </si>
  <si>
    <t>TOT (PPIUCD insertion training)</t>
  </si>
  <si>
    <t>9.5.3.17</t>
  </si>
  <si>
    <t>A.9.6.5.2</t>
  </si>
  <si>
    <t>Training of Medical officers (PPIUCD insertion training)</t>
  </si>
  <si>
    <t>9.5.3.18</t>
  </si>
  <si>
    <t>A.9.6.5.3</t>
  </si>
  <si>
    <t>Training of AYUSH doctors (PPIUCD insertion training)</t>
  </si>
  <si>
    <t>9.5.3.19</t>
  </si>
  <si>
    <t>A.9.6.5.4</t>
  </si>
  <si>
    <t>Training of Nurses (Staff Nurse/LHV/ANM) (PPIUCD insertion training)</t>
  </si>
  <si>
    <t>9.5.3.20</t>
  </si>
  <si>
    <t>A.9.6.6.1</t>
  </si>
  <si>
    <t xml:space="preserve">Training for Post abortion Family Planning </t>
  </si>
  <si>
    <t>9.5.3.21</t>
  </si>
  <si>
    <t>A.9.6.7</t>
  </si>
  <si>
    <t>Training of RMNCH+A/ FP Counsellors</t>
  </si>
  <si>
    <t>9.5.3.22</t>
  </si>
  <si>
    <t>A.9.6.9.1</t>
  </si>
  <si>
    <t>9.5.3.23</t>
  </si>
  <si>
    <t>A.9.6.9.2</t>
  </si>
  <si>
    <t>9.5.3.24</t>
  </si>
  <si>
    <t>A.9.6.9.3</t>
  </si>
  <si>
    <t>9.5.3.25</t>
  </si>
  <si>
    <t>A.9.6.9.4</t>
  </si>
  <si>
    <t>9.5.3.26</t>
  </si>
  <si>
    <t>A.9.6.10</t>
  </si>
  <si>
    <t>Oral Pills Training</t>
  </si>
  <si>
    <t>9.5.4</t>
  </si>
  <si>
    <t>Adolescent Health Trainings</t>
  </si>
  <si>
    <t>9.5.4.1</t>
  </si>
  <si>
    <t>A.4.1.1</t>
  </si>
  <si>
    <t xml:space="preserve">Dissemination workshops under RKSK </t>
  </si>
  <si>
    <t>9.5.4.2</t>
  </si>
  <si>
    <t>A.9.7.1.1</t>
  </si>
  <si>
    <t xml:space="preserve">TOT for Adolescent Friendly Health Service training </t>
  </si>
  <si>
    <t>9.5.4.3</t>
  </si>
  <si>
    <t>A.9.7.1.2</t>
  </si>
  <si>
    <t xml:space="preserve">AFHS training of Medical Officers </t>
  </si>
  <si>
    <t>9.5.4.4</t>
  </si>
  <si>
    <t>A.9.7.1.3</t>
  </si>
  <si>
    <t>9.5.4.6</t>
  </si>
  <si>
    <t>A.9.7.1.5</t>
  </si>
  <si>
    <t>Training of AH counsellors</t>
  </si>
  <si>
    <t>9.5.4.7</t>
  </si>
  <si>
    <t>A.9.7.2.1</t>
  </si>
  <si>
    <t>Training of Peer Educator (District level)</t>
  </si>
  <si>
    <t>9.5.4.8</t>
  </si>
  <si>
    <t>A.9.7.2.2</t>
  </si>
  <si>
    <t>Training of Peer Educator (Block Level)</t>
  </si>
  <si>
    <t>9.5.4.9</t>
  </si>
  <si>
    <t>A.9.7.2.3</t>
  </si>
  <si>
    <t>Training of Peer Educator (Sub block level)</t>
  </si>
  <si>
    <t>9.5.4.10</t>
  </si>
  <si>
    <t>A.9.7.3.1</t>
  </si>
  <si>
    <t>WIFS trainings (District)</t>
  </si>
  <si>
    <t>9.5.4.11</t>
  </si>
  <si>
    <t>A.9.7.3.2</t>
  </si>
  <si>
    <t>WIFS trainings (Block)</t>
  </si>
  <si>
    <t>9.5.4.12</t>
  </si>
  <si>
    <t>A.9.7.4.1</t>
  </si>
  <si>
    <t>MHS Trainings (District)</t>
  </si>
  <si>
    <t>9.5.4.13</t>
  </si>
  <si>
    <t>A.9.7.4.2</t>
  </si>
  <si>
    <t>MHS Trainings (Block)</t>
  </si>
  <si>
    <t>A.9.7.5</t>
  </si>
  <si>
    <t>9.5.5</t>
  </si>
  <si>
    <t>9.5.5.1</t>
  </si>
  <si>
    <t>A.9.12.1</t>
  </si>
  <si>
    <t>RBSK Training -Training of Mobile health team – technical and managerial (5 days)</t>
  </si>
  <si>
    <t>9.5.5.2</t>
  </si>
  <si>
    <t>A.9.12.2</t>
  </si>
  <si>
    <t>RBSK DEIC Staff training (15 days)</t>
  </si>
  <si>
    <t>9.5.5.3</t>
  </si>
  <si>
    <t>A.9.12.3</t>
  </si>
  <si>
    <t>One day orientation for  MO / other staff Delivery points (RBSK trainings)</t>
  </si>
  <si>
    <t>9.5.5.4</t>
  </si>
  <si>
    <t>A.9.12.4</t>
  </si>
  <si>
    <t>Training/Refresher training -ANM (one day) (RBSK trainings)</t>
  </si>
  <si>
    <t>A.9.12.5</t>
  </si>
  <si>
    <t>Training/Refresher training -ASHA (one day) (RBSK trainings)</t>
  </si>
  <si>
    <t>A.9.12.6</t>
  </si>
  <si>
    <t>A.9.12.6.1</t>
  </si>
  <si>
    <t>A.9.12.6.2</t>
  </si>
  <si>
    <t xml:space="preserve">Training of two nodal teachers per school </t>
  </si>
  <si>
    <t>9.5.6</t>
  </si>
  <si>
    <t>9.5.6.1</t>
  </si>
  <si>
    <t>A.9.11.1</t>
  </si>
  <si>
    <t>Promotional Training of ANMs to lady health visitor etc.</t>
  </si>
  <si>
    <t>A.9.11.2</t>
  </si>
  <si>
    <t>Training of ANMs, Staff nurses, AWW, AWS</t>
  </si>
  <si>
    <t>9.5.7</t>
  </si>
  <si>
    <t>Trainings under NPPCD</t>
  </si>
  <si>
    <t>9.5.7.1</t>
  </si>
  <si>
    <t>NPPCD</t>
  </si>
  <si>
    <t>B.25.2.1.b</t>
  </si>
  <si>
    <t>B.25.2.1.c</t>
  </si>
  <si>
    <t>B.25.2.1.d</t>
  </si>
  <si>
    <t>9.5.8</t>
  </si>
  <si>
    <t>Trainings under NPPC</t>
  </si>
  <si>
    <t>9.5.8.1</t>
  </si>
  <si>
    <t>B.27.1.2</t>
  </si>
  <si>
    <t>Training of PHC Medical Officers, nurses, Paramedical Workers &amp; Other Health Staff under NPPC</t>
  </si>
  <si>
    <t>9.5.9</t>
  </si>
  <si>
    <t>Trainings under NPPCF</t>
  </si>
  <si>
    <t>9.5.9.1</t>
  </si>
  <si>
    <t>B.29.1.4</t>
  </si>
  <si>
    <t>Training of medical and paramedical personnel at district level under NPPCF</t>
  </si>
  <si>
    <t>NPPCF</t>
  </si>
  <si>
    <t>9.5.10</t>
  </si>
  <si>
    <t>Trainings under Routine Immunisation</t>
  </si>
  <si>
    <t>9.5.10.1</t>
  </si>
  <si>
    <t>C.3</t>
  </si>
  <si>
    <t>Training under Immunisation</t>
  </si>
  <si>
    <t>9.5.11</t>
  </si>
  <si>
    <t>Trainings under IDSP</t>
  </si>
  <si>
    <t>9.5.11.1</t>
  </si>
  <si>
    <t>E.2.1</t>
  </si>
  <si>
    <t>Medical Officers (1 day)</t>
  </si>
  <si>
    <t>E.2.2</t>
  </si>
  <si>
    <t>Medical College Doctors (1 day)</t>
  </si>
  <si>
    <t>E.2.3</t>
  </si>
  <si>
    <t>Hospital Pharmacists/Nurses Training (1 day)</t>
  </si>
  <si>
    <t>E.2.4</t>
  </si>
  <si>
    <t>Lab. Technician (3 days)</t>
  </si>
  <si>
    <t>E.2.5</t>
  </si>
  <si>
    <t>Data Managers (2days)</t>
  </si>
  <si>
    <t>E.2.6</t>
  </si>
  <si>
    <t>Date Entry Operators cum Accountant (2 days)</t>
  </si>
  <si>
    <t>E.2.7</t>
  </si>
  <si>
    <t>ASHA &amp; MPWs, AWW &amp; Community volunteers (1 day)</t>
  </si>
  <si>
    <t>E.2.8</t>
  </si>
  <si>
    <t>One day training for Data entry and analysis for Block Health Team (including Block Programme Manager)</t>
  </si>
  <si>
    <t>E.2.10</t>
  </si>
  <si>
    <t>9.5.12</t>
  </si>
  <si>
    <t>Trainings under NVBDCP</t>
  </si>
  <si>
    <t>9.5.12.1</t>
  </si>
  <si>
    <t>F.1.1.f</t>
  </si>
  <si>
    <t>Training / Capacity Building (Malaria)</t>
  </si>
  <si>
    <t>9.5.12.2</t>
  </si>
  <si>
    <t>F.1.2.h</t>
  </si>
  <si>
    <t>Training / Workshop (Dengue and Chikungunya)</t>
  </si>
  <si>
    <t>9.5.12.3</t>
  </si>
  <si>
    <t>F.1.3.b</t>
  </si>
  <si>
    <t>Capacity Building (AES/ JE)</t>
  </si>
  <si>
    <t>9.5.12.4</t>
  </si>
  <si>
    <t>F.1.3.c</t>
  </si>
  <si>
    <t>Training specific for JE prevention and management</t>
  </si>
  <si>
    <t>9.5.12.5</t>
  </si>
  <si>
    <t>F.1.3.l</t>
  </si>
  <si>
    <t>Other Charges for  Training /Workshop Meeting (AES/ JE)</t>
  </si>
  <si>
    <t>9.5.12.6</t>
  </si>
  <si>
    <t>F.1.4.d</t>
  </si>
  <si>
    <t>Training/sensitization of district level officers on ELF and drug distributors including peripheral health workers (AES/ JE)</t>
  </si>
  <si>
    <t>9.5.13</t>
  </si>
  <si>
    <t>Trainings under NLEP</t>
  </si>
  <si>
    <t>9.5.13.1</t>
  </si>
  <si>
    <t>G.3.1</t>
  </si>
  <si>
    <t>Capacity building under NLEP</t>
  </si>
  <si>
    <t>9.5.14</t>
  </si>
  <si>
    <t>9.5.14.1</t>
  </si>
  <si>
    <t>H.6</t>
  </si>
  <si>
    <t>H.10</t>
  </si>
  <si>
    <t>9.5.15</t>
  </si>
  <si>
    <t>Trainings under NPCB</t>
  </si>
  <si>
    <t>9.5.15.1</t>
  </si>
  <si>
    <t>I.1.6</t>
  </si>
  <si>
    <t>Training of PMOA under NPCB</t>
  </si>
  <si>
    <t>9.5.16</t>
  </si>
  <si>
    <t>Trainings under NMHP</t>
  </si>
  <si>
    <t>9.5.16.1</t>
  </si>
  <si>
    <t>J.1.2</t>
  </si>
  <si>
    <t>Training of PHC Medical Officers, Nurses, Paramedical Workers &amp; Other Health Staff working under NMHP</t>
  </si>
  <si>
    <t>9.5.17</t>
  </si>
  <si>
    <t>Trainings under NPHCE</t>
  </si>
  <si>
    <t>9.5.17.1</t>
  </si>
  <si>
    <t>K.1.1.2</t>
  </si>
  <si>
    <t>K.1.2.1</t>
  </si>
  <si>
    <t>K.1.3.1.</t>
  </si>
  <si>
    <t>9.5.18</t>
  </si>
  <si>
    <t>Trainings under NTCP</t>
  </si>
  <si>
    <t>9.5.18.1</t>
  </si>
  <si>
    <t>M.1.1</t>
  </si>
  <si>
    <t>9.5.18.2</t>
  </si>
  <si>
    <t>M.3.1</t>
  </si>
  <si>
    <t>9.5.19</t>
  </si>
  <si>
    <t>O.2.3</t>
  </si>
  <si>
    <t>Trainings under NPCDCS</t>
  </si>
  <si>
    <t>9.5.19.1</t>
  </si>
  <si>
    <t>O.2.3.1</t>
  </si>
  <si>
    <t>State NCD  Cell</t>
  </si>
  <si>
    <t>9.5.19.2</t>
  </si>
  <si>
    <t>O.2.3.2</t>
  </si>
  <si>
    <t>District  NCD Cell</t>
  </si>
  <si>
    <t>9.5.20</t>
  </si>
  <si>
    <t>PMU Trainings</t>
  </si>
  <si>
    <t>9.5.20.1</t>
  </si>
  <si>
    <t>A.9.8.1</t>
  </si>
  <si>
    <t xml:space="preserve">Training of SPMSU staff </t>
  </si>
  <si>
    <t>9.5.20.2</t>
  </si>
  <si>
    <t>A.9.8.2</t>
  </si>
  <si>
    <t xml:space="preserve">Training of DPMSU staff </t>
  </si>
  <si>
    <t>A.9.8.3</t>
  </si>
  <si>
    <t>Training of BPMSU staff</t>
  </si>
  <si>
    <t>9.5.21</t>
  </si>
  <si>
    <t>PNDT Trainings</t>
  </si>
  <si>
    <t>9.5.21.1</t>
  </si>
  <si>
    <t>A.9.9.1</t>
  </si>
  <si>
    <t>PNDT</t>
  </si>
  <si>
    <t>9.5.22</t>
  </si>
  <si>
    <t>9.5.22.1</t>
  </si>
  <si>
    <t>B1.1.1.5.1</t>
  </si>
  <si>
    <t>Training of ASHA facilitator</t>
  </si>
  <si>
    <t>B1.1.1.5.2</t>
  </si>
  <si>
    <t>B1.1.6.1</t>
  </si>
  <si>
    <t>B1.1.6.2</t>
  </si>
  <si>
    <t>B1.1.6.3</t>
  </si>
  <si>
    <t>B11.1.4</t>
  </si>
  <si>
    <t>Training/orientation (MMU)</t>
  </si>
  <si>
    <t>B11.2.3</t>
  </si>
  <si>
    <t>Training/orientation (MMV)</t>
  </si>
  <si>
    <t>B12.2.6</t>
  </si>
  <si>
    <t>Training/orientation (Ambulance)</t>
  </si>
  <si>
    <t>Trainings under AYUSH</t>
  </si>
  <si>
    <t>B9.2</t>
  </si>
  <si>
    <t>Training under AYUSH</t>
  </si>
  <si>
    <t>Quality Assurance Trainings</t>
  </si>
  <si>
    <t>B15.2.3</t>
  </si>
  <si>
    <t>B15.2.6</t>
  </si>
  <si>
    <t>B15.2.7.1</t>
  </si>
  <si>
    <t>Kayakalp Trainings</t>
  </si>
  <si>
    <t>B15.3.1.4.1</t>
  </si>
  <si>
    <t>Training cum review meeting for HMIS &amp; MCTS at State level</t>
  </si>
  <si>
    <t>B15.3.1.4.2</t>
  </si>
  <si>
    <t>Training cum review meeting for HMIS &amp; MCTS at District level</t>
  </si>
  <si>
    <t>B15.3.1.4.3</t>
  </si>
  <si>
    <t>Training cum review meeting for HMIS &amp; MCTS at Block level</t>
  </si>
  <si>
    <t>A.9.11.3.1</t>
  </si>
  <si>
    <t>PGDHM Courses</t>
  </si>
  <si>
    <t>B3.4</t>
  </si>
  <si>
    <t>B6.3</t>
  </si>
  <si>
    <t>Training (Implementation of Clinical Establishment Act)</t>
  </si>
  <si>
    <t>Annexure for Review, Research &amp; Surveys and Surveillance</t>
  </si>
  <si>
    <t>10.1.1</t>
  </si>
  <si>
    <t>Maternal Death Review (both in institutions and community)</t>
  </si>
  <si>
    <t>Child Death Review</t>
  </si>
  <si>
    <t>10.2.1</t>
  </si>
  <si>
    <t>B.20</t>
  </si>
  <si>
    <t>Research, Studies, Analysis</t>
  </si>
  <si>
    <t>10.2.2</t>
  </si>
  <si>
    <t>D.3</t>
  </si>
  <si>
    <t>IDD Surveys/Re-surveys</t>
  </si>
  <si>
    <t>10.2.3</t>
  </si>
  <si>
    <t>F.1.3.h</t>
  </si>
  <si>
    <t>Operational Research - AES/ JE</t>
  </si>
  <si>
    <t>10.2.4</t>
  </si>
  <si>
    <t>F.1.4.b</t>
  </si>
  <si>
    <t>Microfilaria Survey - Lymphatic Filariasis</t>
  </si>
  <si>
    <t>10.2.5</t>
  </si>
  <si>
    <t>F.1.4.c</t>
  </si>
  <si>
    <t>Monitoring  &amp;Evaluation (Post MDA assessment by medical colleges (Govt. &amp; private)/ICMR institutions )</t>
  </si>
  <si>
    <t>10.2.6</t>
  </si>
  <si>
    <t>F.1.4.f</t>
  </si>
  <si>
    <t>Verification and validation for stoppage of MDA in LF endemic districts</t>
  </si>
  <si>
    <t>10.2.7</t>
  </si>
  <si>
    <t>F.1.4.f.i</t>
  </si>
  <si>
    <t>10.2.8</t>
  </si>
  <si>
    <t>F.1.4.f.ii</t>
  </si>
  <si>
    <t>10.2.9</t>
  </si>
  <si>
    <t>F.1.4.g</t>
  </si>
  <si>
    <t>Verification of LF endemicity in non-endemic districts</t>
  </si>
  <si>
    <t>10.2.10</t>
  </si>
  <si>
    <t>F.1.4.g.i</t>
  </si>
  <si>
    <t>10.2.11</t>
  </si>
  <si>
    <t>F.1.4.g.ii</t>
  </si>
  <si>
    <t>F.1.4.g.iii</t>
  </si>
  <si>
    <t>H.14</t>
  </si>
  <si>
    <t>Research &amp; Studies &amp; Consultancy</t>
  </si>
  <si>
    <t>M.1.3.4</t>
  </si>
  <si>
    <t>Baseline/Endline surveys/ Research studies (DTCC)</t>
  </si>
  <si>
    <t>M.3.2.2</t>
  </si>
  <si>
    <t>Baseline/Endline surveys/ Research studies (STCC)</t>
  </si>
  <si>
    <t>O.2.7</t>
  </si>
  <si>
    <t>O.2.7.1</t>
  </si>
  <si>
    <t>State NCD Cell</t>
  </si>
  <si>
    <t>O.2.7.2</t>
  </si>
  <si>
    <t>10.3.1</t>
  </si>
  <si>
    <t>10.3.2</t>
  </si>
  <si>
    <t>F.1.2.a(i)</t>
  </si>
  <si>
    <t xml:space="preserve">Apex Referral Labs recurrent </t>
  </si>
  <si>
    <t>10.3.3</t>
  </si>
  <si>
    <t>F.1.2.a(ii)</t>
  </si>
  <si>
    <t xml:space="preserve">Sentinel surveillance Hospital recurrent </t>
  </si>
  <si>
    <t>F.1.2.a(iii)</t>
  </si>
  <si>
    <t>F.1.4.h</t>
  </si>
  <si>
    <t xml:space="preserve">Post-MDA surveillance </t>
  </si>
  <si>
    <t>10.4.1</t>
  </si>
  <si>
    <t>D.6</t>
  </si>
  <si>
    <t>Management of IDD Monitoring Laboratory</t>
  </si>
  <si>
    <t>10.4.2</t>
  </si>
  <si>
    <t>E.3.2</t>
  </si>
  <si>
    <t>Recurring costs on account of Consumables, kits, communication, misc. expenses etc. at each  district public health lab (applicable only for functional labs having requisite manpower)</t>
  </si>
  <si>
    <t>10.4.3</t>
  </si>
  <si>
    <t>E.3.4</t>
  </si>
  <si>
    <t>Referral Network of laboratories (Govt. Medical College labs) Reimbursement based payment for laboratory tests (to be calculated for already approved labs in previous PIPs of States for corresponding next years)</t>
  </si>
  <si>
    <t>10.4.4</t>
  </si>
  <si>
    <t>E.3.5</t>
  </si>
  <si>
    <t xml:space="preserve">Expenses on account of consumables, operating expenses, office expenses, transport of samples, miscellaneous etc.    </t>
  </si>
  <si>
    <t>10.4.5</t>
  </si>
  <si>
    <t>E.5.1</t>
  </si>
  <si>
    <t>Costs on Account of newly formed districts</t>
  </si>
  <si>
    <t>10.4.6</t>
  </si>
  <si>
    <t>F.1.4.f.iii</t>
  </si>
  <si>
    <t>ICT Cost</t>
  </si>
  <si>
    <t>Annexure for Quality Assurance</t>
  </si>
  <si>
    <t>13.1.1</t>
  </si>
  <si>
    <t>B15.2.4</t>
  </si>
  <si>
    <t>Quality Assurance Implementation (for traversing gaps)</t>
  </si>
  <si>
    <t>13.1.2</t>
  </si>
  <si>
    <t>B15.2.5</t>
  </si>
  <si>
    <t>13.1.3</t>
  </si>
  <si>
    <t>13.2.1</t>
  </si>
  <si>
    <t>B15.2.7. 2</t>
  </si>
  <si>
    <t>Assessments</t>
  </si>
  <si>
    <t>13.2.2</t>
  </si>
  <si>
    <t>B15.2.7.3</t>
  </si>
  <si>
    <t>Kayakalp Awards</t>
  </si>
  <si>
    <t>13.2.3</t>
  </si>
  <si>
    <t>B15.2.7.4</t>
  </si>
  <si>
    <t>Support for Implementation of Kayakalp</t>
  </si>
  <si>
    <t>13.2.4</t>
  </si>
  <si>
    <t>B15.2.7.5</t>
  </si>
  <si>
    <t>Contingencies</t>
  </si>
  <si>
    <t>13.2.5</t>
  </si>
  <si>
    <t>B15.2.7.6</t>
  </si>
  <si>
    <t>Swachh Swasth Sarvatra</t>
  </si>
  <si>
    <t>13.3.1</t>
  </si>
  <si>
    <t>Annexure for Drug Warehouse and Logistics</t>
  </si>
  <si>
    <t>Drug Warehousing and Logistics</t>
  </si>
  <si>
    <t>B.17</t>
  </si>
  <si>
    <t xml:space="preserve">Drug Ware Housing </t>
  </si>
  <si>
    <t>14.1.1</t>
  </si>
  <si>
    <t>B.17.1</t>
  </si>
  <si>
    <t>B.17.1.1</t>
  </si>
  <si>
    <t>14.1.2</t>
  </si>
  <si>
    <t>B.17.2</t>
  </si>
  <si>
    <t>14.2.1</t>
  </si>
  <si>
    <t>B15.3.3.1</t>
  </si>
  <si>
    <t xml:space="preserve">Implementation of DVDMS </t>
  </si>
  <si>
    <t>14.2.2</t>
  </si>
  <si>
    <t>C.1.h</t>
  </si>
  <si>
    <t>Alternative vaccine delivery in hard to reach areas</t>
  </si>
  <si>
    <t>14.2.3</t>
  </si>
  <si>
    <t>C.1.i</t>
  </si>
  <si>
    <t>Alternative Vaccine Delivery in other areas</t>
  </si>
  <si>
    <t>14.2.4</t>
  </si>
  <si>
    <t>C.1.l</t>
  </si>
  <si>
    <t>POL for vaccine delivery from State to district and from district to PHC/CHCs</t>
  </si>
  <si>
    <t>14.2.5</t>
  </si>
  <si>
    <t>C.4</t>
  </si>
  <si>
    <t xml:space="preserve">Cold chain maintenance </t>
  </si>
  <si>
    <t>14.2.6</t>
  </si>
  <si>
    <t>C.1.u</t>
  </si>
  <si>
    <t>14.2.7</t>
  </si>
  <si>
    <t>F.2.1.d</t>
  </si>
  <si>
    <t>14.2.8</t>
  </si>
  <si>
    <t>H.7</t>
  </si>
  <si>
    <t>Vehicle Operation (POL &amp; Maintenance)</t>
  </si>
  <si>
    <t>14.2.9</t>
  </si>
  <si>
    <t>H.8</t>
  </si>
  <si>
    <t>Vehicle hiring</t>
  </si>
  <si>
    <t>10.3.1.1</t>
  </si>
  <si>
    <t>10.3.1.2</t>
  </si>
  <si>
    <t>10.3.1.3</t>
  </si>
  <si>
    <t>10.2.6.1</t>
  </si>
  <si>
    <t>10.2.6.2</t>
  </si>
  <si>
    <t>10.2.7.1</t>
  </si>
  <si>
    <t>10.2.7.2</t>
  </si>
  <si>
    <t>10.2.7.3</t>
  </si>
  <si>
    <t>Annexure for PPP</t>
  </si>
  <si>
    <t>15.1.1</t>
  </si>
  <si>
    <t>A.3.1.5</t>
  </si>
  <si>
    <t xml:space="preserve">Processing accreditation/empanelment for private facilities/providers to provide sterilization services </t>
  </si>
  <si>
    <t xml:space="preserve">RCH </t>
  </si>
  <si>
    <t>Any other (please specify)</t>
  </si>
  <si>
    <t>15.2.1</t>
  </si>
  <si>
    <t>PPP under NVBDCP</t>
  </si>
  <si>
    <t>15.3.1</t>
  </si>
  <si>
    <t xml:space="preserve">PPP / NGO and Intersectoral Convergence </t>
  </si>
  <si>
    <t>NVBDCP - Malaria</t>
  </si>
  <si>
    <t>15.3.2</t>
  </si>
  <si>
    <t>Inter-sectoral convergence</t>
  </si>
  <si>
    <t>NVBDCP - Dengue Chikungunya</t>
  </si>
  <si>
    <t>PPP under NLEP</t>
  </si>
  <si>
    <t>15.4.1</t>
  </si>
  <si>
    <t>NGO -  Scheme</t>
  </si>
  <si>
    <t>15.4.2</t>
  </si>
  <si>
    <t>15.6.2.1</t>
  </si>
  <si>
    <t>15.6.2.2</t>
  </si>
  <si>
    <t>15.6.2.3</t>
  </si>
  <si>
    <t>15.6.2.4</t>
  </si>
  <si>
    <t>15.6.2.5</t>
  </si>
  <si>
    <t>15.6.5</t>
  </si>
  <si>
    <t>15.7.1</t>
  </si>
  <si>
    <t>PPP (NGO, Civil Society, Pvt. Sector) under NPCDCS</t>
  </si>
  <si>
    <t>PPP at State NCD Cell</t>
  </si>
  <si>
    <t>PPP at District NCD Cell / Clinic</t>
  </si>
  <si>
    <t>PPP at CHC NCD Clinic</t>
  </si>
  <si>
    <t>15.8.4</t>
  </si>
  <si>
    <t>Non governmental providers of health care RMPs</t>
  </si>
  <si>
    <t>Public Private Partnerships (Out Sourcing set up, if applicable for State, to be budgeted under this head)</t>
  </si>
  <si>
    <t>NGO Programme/ Grant in Aid to NGO</t>
  </si>
  <si>
    <t>B.13.4</t>
  </si>
  <si>
    <t>Pradhan Mantri National Dialysis Programme</t>
  </si>
  <si>
    <t>Intersectoral convergence</t>
  </si>
  <si>
    <t>Annexure for IEC/BCC</t>
  </si>
  <si>
    <t>IEC/BCC</t>
  </si>
  <si>
    <t>B.10.3.1</t>
  </si>
  <si>
    <t>IEC/BCC activities under MH</t>
  </si>
  <si>
    <t>B.10.3.1.1</t>
  </si>
  <si>
    <t>Media Mix of Mid Media/ Mass Media</t>
  </si>
  <si>
    <t>B.10.3.1.2</t>
  </si>
  <si>
    <t>Inter Personal Communication</t>
  </si>
  <si>
    <t>Any other IEC/BCC activities (please specify)</t>
  </si>
  <si>
    <t>B.10.3.2</t>
  </si>
  <si>
    <t>IEC/BCC activities under CH</t>
  </si>
  <si>
    <t>B.10.3.2.1</t>
  </si>
  <si>
    <t>B.10.3.2.2</t>
  </si>
  <si>
    <t>B.10.3.3</t>
  </si>
  <si>
    <t>IEC/BCC activities under FP</t>
  </si>
  <si>
    <t>B.10.3.3.1</t>
  </si>
  <si>
    <t>B.10.3.3.2</t>
  </si>
  <si>
    <t>A.3.5.4</t>
  </si>
  <si>
    <t>A.3.5.5</t>
  </si>
  <si>
    <t>A.3.7.4</t>
  </si>
  <si>
    <t>IEC activities for Mission Parivar Vikas Campaign (Frequency-at least 4/year)</t>
  </si>
  <si>
    <t>B.10.3.4</t>
  </si>
  <si>
    <t>11.4.1</t>
  </si>
  <si>
    <t>B.10.3.4.1</t>
  </si>
  <si>
    <t>11.4.2</t>
  </si>
  <si>
    <t>B.10.3.4.2</t>
  </si>
  <si>
    <t>11.4.3</t>
  </si>
  <si>
    <t>IEC/BCC activities under PNDT</t>
  </si>
  <si>
    <t>11.5.1</t>
  </si>
  <si>
    <t>B.10.3.5</t>
  </si>
  <si>
    <t>Creating awareness on declining sex ratio issue (PNDT)</t>
  </si>
  <si>
    <t>11.6.1</t>
  </si>
  <si>
    <t>B.10.7.4.5</t>
  </si>
  <si>
    <t>IEC/BCC activities under NPPCD</t>
  </si>
  <si>
    <t>11.7.1</t>
  </si>
  <si>
    <t>B.10.6.5</t>
  </si>
  <si>
    <t>IEC/BCC activities under NPPC</t>
  </si>
  <si>
    <t>11.8.1</t>
  </si>
  <si>
    <t>B.27.1.3</t>
  </si>
  <si>
    <t>IEC for DH</t>
  </si>
  <si>
    <t>11.8.2</t>
  </si>
  <si>
    <t>B.27.2.2</t>
  </si>
  <si>
    <t>IEC for State Palliative care cell</t>
  </si>
  <si>
    <t>IEC/BCC activities under NPPCF</t>
  </si>
  <si>
    <t>11.9.1</t>
  </si>
  <si>
    <t>B.10.6.6</t>
  </si>
  <si>
    <t>Health Education &amp; Publicity for National Programme for Fluorosis (State and District Level)</t>
  </si>
  <si>
    <t>IEC/BCC activities under NIDDCP</t>
  </si>
  <si>
    <t>11.10.1</t>
  </si>
  <si>
    <t>B.10.6.7</t>
  </si>
  <si>
    <t>Health Education &amp; Publicity for NIDDCP</t>
  </si>
  <si>
    <t>IEC/BCC activities under NVBDCP</t>
  </si>
  <si>
    <t>11.11.1</t>
  </si>
  <si>
    <t>B.10.6.9.a</t>
  </si>
  <si>
    <t>IEC/BCC for Malaria</t>
  </si>
  <si>
    <t>B.10.6.9.b</t>
  </si>
  <si>
    <t>IEC/BCC for Social mobilization (Dengue and Chikungunya)</t>
  </si>
  <si>
    <t>B.10.6.9.c</t>
  </si>
  <si>
    <t>IEC/BCC specific to J.E. in endemic areas</t>
  </si>
  <si>
    <t>B.10.6.9.d</t>
  </si>
  <si>
    <t>Specific IEC/BCC for Lymphatic Filariasis at State, District, PHC, Sub-centre and village level including VHSC/GKs for community mobilization efforts to realize the desired drug compliance of 85% during MDA</t>
  </si>
  <si>
    <t>B.10.6.9.e</t>
  </si>
  <si>
    <t>IEC/BCC/Advocacy for Kala-azar</t>
  </si>
  <si>
    <t>B.10.6.9.f</t>
  </si>
  <si>
    <t>IEC/BCC activities as per the GFATM project</t>
  </si>
  <si>
    <t>IEC/BCC activities under NLEP</t>
  </si>
  <si>
    <t>11.12.1</t>
  </si>
  <si>
    <t>B.10.6.10</t>
  </si>
  <si>
    <t>H.4</t>
  </si>
  <si>
    <t>ACSM (State &amp; district)</t>
  </si>
  <si>
    <t>IEC/BCC activities under NPCB</t>
  </si>
  <si>
    <t>11.14.1</t>
  </si>
  <si>
    <t>B.10.6.11</t>
  </si>
  <si>
    <t>B.10.6.12</t>
  </si>
  <si>
    <t>IEC/BCC activities under NMHP</t>
  </si>
  <si>
    <t>11.15.1</t>
  </si>
  <si>
    <t>B.10.6.12.a</t>
  </si>
  <si>
    <t>Translation of IEC material and distribution</t>
  </si>
  <si>
    <t>11.15.2</t>
  </si>
  <si>
    <t>B.10.6.12.b</t>
  </si>
  <si>
    <t>Awareness generation activities in the community, schools, workplaces with community involvement</t>
  </si>
  <si>
    <t>IEC/BCC activities under NPHCE</t>
  </si>
  <si>
    <t>11.16.1</t>
  </si>
  <si>
    <t>B.10.6.13</t>
  </si>
  <si>
    <t>IEC/BCC activities under NTCP</t>
  </si>
  <si>
    <t>B.10.6.14</t>
  </si>
  <si>
    <t>IEC/BCC activities under NPCDCS</t>
  </si>
  <si>
    <t>11.18.1</t>
  </si>
  <si>
    <t>IEC/BCC for State NCD  Cell</t>
  </si>
  <si>
    <t>IEC/BCC for District  NCD Cell</t>
  </si>
  <si>
    <t>Other IEC/BCC activities</t>
  </si>
  <si>
    <t>11.19.1</t>
  </si>
  <si>
    <t>B.10.2</t>
  </si>
  <si>
    <t>Development of State Communication strategy (comprising of district plans)</t>
  </si>
  <si>
    <t>B.10.4</t>
  </si>
  <si>
    <t>Interpersonal Communication Tools for the frontline health workers</t>
  </si>
  <si>
    <t>B.10.5</t>
  </si>
  <si>
    <t>Targeting Naturally Occurring Gathering of People/ Health Mela</t>
  </si>
  <si>
    <t>B.10.6.1</t>
  </si>
  <si>
    <t>B.10.6.14.1</t>
  </si>
  <si>
    <t>B.10.6.14.1.b</t>
  </si>
  <si>
    <t>Places covered with hoardings/ bill boards/ signage etc.</t>
  </si>
  <si>
    <t>B.10.6.14.1.c</t>
  </si>
  <si>
    <t>Usage of Folk media such as Nukkad Natak/ mobile audio visual services/ local radio etc.</t>
  </si>
  <si>
    <t>B.10.6.14.3.a</t>
  </si>
  <si>
    <t>Development of IEC Material</t>
  </si>
  <si>
    <t>B.10.6.14.3.b</t>
  </si>
  <si>
    <t>State-level IEC Campaigns/Other IEC Campaigns</t>
  </si>
  <si>
    <t>Annexure for Printing</t>
  </si>
  <si>
    <t>Printing activities under MH</t>
  </si>
  <si>
    <t>12.1.1</t>
  </si>
  <si>
    <t>Printing of MDR formats</t>
  </si>
  <si>
    <t>12.1.2</t>
  </si>
  <si>
    <t>B.10.7.1</t>
  </si>
  <si>
    <t>Printing of MCP cards,  safe motherhood booklets  etc.</t>
  </si>
  <si>
    <t>12.1.3</t>
  </si>
  <si>
    <t>Printing activities under CH</t>
  </si>
  <si>
    <t>12.2.1</t>
  </si>
  <si>
    <t>12.2.2</t>
  </si>
  <si>
    <t>12.2.3</t>
  </si>
  <si>
    <t>12.2.4</t>
  </si>
  <si>
    <t>Printing of Child Death Review formats</t>
  </si>
  <si>
    <t>12.2.5</t>
  </si>
  <si>
    <t>B.10.7.4.1</t>
  </si>
  <si>
    <t>Printing of compliance cards and reporting formats for National Iron Plus Initiative-for 6-59 months  age group and for 5-10 years age group</t>
  </si>
  <si>
    <t>12.2.6</t>
  </si>
  <si>
    <t>B.10.7.4.7</t>
  </si>
  <si>
    <t>Printing of IEC materials and reporting formats etc.  for National Deworming Day</t>
  </si>
  <si>
    <t>12.2.7</t>
  </si>
  <si>
    <t>B.10.7.4.8</t>
  </si>
  <si>
    <t>Printing of IEC Materials and monitoring formats for IDCF</t>
  </si>
  <si>
    <t>12.2.8</t>
  </si>
  <si>
    <t>B.10.7.4.9</t>
  </si>
  <si>
    <t>Printing cost of IEC materials, monitoring forms etc. for intensification of school health activities</t>
  </si>
  <si>
    <t>12.2.9</t>
  </si>
  <si>
    <t>Printing activities under FP</t>
  </si>
  <si>
    <t>12.3.1</t>
  </si>
  <si>
    <t>Dissemination of FP manuals and guidelines</t>
  </si>
  <si>
    <t>12.3.2</t>
  </si>
  <si>
    <t xml:space="preserve">Printing for Mission Parivar Vikas Campaign </t>
  </si>
  <si>
    <t>12.3.3</t>
  </si>
  <si>
    <t>A.3.5.6.1</t>
  </si>
  <si>
    <t>Printing of FP Manuals, Guidelines, etc.</t>
  </si>
  <si>
    <t>12.3.4</t>
  </si>
  <si>
    <t>B.10.7.3</t>
  </si>
  <si>
    <t>Printing of IUCD cards, MPA Card, FP manuals, guidelines etc.</t>
  </si>
  <si>
    <t>12.3.5</t>
  </si>
  <si>
    <t>Printing activities under AH</t>
  </si>
  <si>
    <t>12.4.1</t>
  </si>
  <si>
    <t>A.4.2.4</t>
  </si>
  <si>
    <t xml:space="preserve">PE Kit and PE Diary  </t>
  </si>
  <si>
    <t>12.4.2</t>
  </si>
  <si>
    <t>B.10.7.2</t>
  </si>
  <si>
    <t>12.4.3</t>
  </si>
  <si>
    <t>B.10.7.4.6</t>
  </si>
  <si>
    <t>12.4.4</t>
  </si>
  <si>
    <t>Printing activities under RBSK</t>
  </si>
  <si>
    <t>12.5.1</t>
  </si>
  <si>
    <t>A.5.1.1</t>
  </si>
  <si>
    <t>Prepare and disseminate guidelines for RBSK</t>
  </si>
  <si>
    <t>12.5.2</t>
  </si>
  <si>
    <t>A 5.3.1</t>
  </si>
  <si>
    <t xml:space="preserve">Training kits for teachers </t>
  </si>
  <si>
    <t>12.5.3</t>
  </si>
  <si>
    <t>A 5.3.2</t>
  </si>
  <si>
    <t>School Kits</t>
  </si>
  <si>
    <t>12.5.4</t>
  </si>
  <si>
    <t>B.10.7.4.3</t>
  </si>
  <si>
    <t>Printing of RBSK card and registers</t>
  </si>
  <si>
    <t>12.5.5</t>
  </si>
  <si>
    <t>B.10.7.4.4</t>
  </si>
  <si>
    <t>Printing cost for DEIC</t>
  </si>
  <si>
    <t>12.5.6</t>
  </si>
  <si>
    <t>Printing activities under Training</t>
  </si>
  <si>
    <t>12.6.1</t>
  </si>
  <si>
    <t>Duplication of training materials</t>
  </si>
  <si>
    <t>12.6.2</t>
  </si>
  <si>
    <t>Printing activities under ASHA</t>
  </si>
  <si>
    <t>12.7.1</t>
  </si>
  <si>
    <t>Printing of ASHA diary</t>
  </si>
  <si>
    <t>12.7.2</t>
  </si>
  <si>
    <t>12.8.1</t>
  </si>
  <si>
    <t>Printing of  cards for screening of  children for hemoglobinopathies</t>
  </si>
  <si>
    <t>12.8.2</t>
  </si>
  <si>
    <t>Printing activities under HMIS/MCTS</t>
  </si>
  <si>
    <t>12.9.1</t>
  </si>
  <si>
    <t>B15.3.1.6</t>
  </si>
  <si>
    <t xml:space="preserve">Printing of HMIS Formats </t>
  </si>
  <si>
    <t>12.9.2</t>
  </si>
  <si>
    <t>B15.3.2.1</t>
  </si>
  <si>
    <t xml:space="preserve">Printing of RCH Registers </t>
  </si>
  <si>
    <t>12.9.3</t>
  </si>
  <si>
    <t>B15.3.2.2</t>
  </si>
  <si>
    <t>Printing of MCTS follow-up formats/ services due list/ work plan</t>
  </si>
  <si>
    <t>12.9.4</t>
  </si>
  <si>
    <t>Printing activities under Immunization</t>
  </si>
  <si>
    <t>12.10.1</t>
  </si>
  <si>
    <t>B.10.7.4.10</t>
  </si>
  <si>
    <t>Printing and dissemination of Immunization cards, tally sheets, monitoring forms etc.</t>
  </si>
  <si>
    <t>12.10.2</t>
  </si>
  <si>
    <t>Printing activities under NVBDCP</t>
  </si>
  <si>
    <t>12.11.1</t>
  </si>
  <si>
    <t>F.1.4.a</t>
  </si>
  <si>
    <t>Printing of forms/registers for Lymphatic Filariasis</t>
  </si>
  <si>
    <t>12.11.2</t>
  </si>
  <si>
    <t>F.2.1.g</t>
  </si>
  <si>
    <t>Communication Material and Publications (CMP) - GFATM</t>
  </si>
  <si>
    <t>NVBDCP - GFATM</t>
  </si>
  <si>
    <t>12.11.3</t>
  </si>
  <si>
    <t>Printing activities under NLEP</t>
  </si>
  <si>
    <t>12.12.1</t>
  </si>
  <si>
    <t>G.1.4</t>
  </si>
  <si>
    <t>Printing works</t>
  </si>
  <si>
    <t>12.13.1</t>
  </si>
  <si>
    <t>Printing (ACSM)</t>
  </si>
  <si>
    <t>12.13.2</t>
  </si>
  <si>
    <t>H.13</t>
  </si>
  <si>
    <t>Printing activities under NTCP</t>
  </si>
  <si>
    <t>12.14.1</t>
  </si>
  <si>
    <t>B.10.7.4.11</t>
  </si>
  <si>
    <t>Printing of Challan Books under NTCP</t>
  </si>
  <si>
    <t>12.14.2</t>
  </si>
  <si>
    <t>Printing activities under NPCDCS</t>
  </si>
  <si>
    <t>12.15.1</t>
  </si>
  <si>
    <t>O.2.2.1.8.i</t>
  </si>
  <si>
    <t>Patient referral cards at PHC Level</t>
  </si>
  <si>
    <t>12.15.2</t>
  </si>
  <si>
    <t>O.2.2.1.8.ii</t>
  </si>
  <si>
    <t>Patient referral cards at Sub-centre level</t>
  </si>
  <si>
    <t>12.15.3</t>
  </si>
  <si>
    <t>12.16.1</t>
  </si>
  <si>
    <t>B.10.6.14.2</t>
  </si>
  <si>
    <t>B2</t>
  </si>
  <si>
    <t>B2.1</t>
  </si>
  <si>
    <t xml:space="preserve">District Hospitals </t>
  </si>
  <si>
    <t>B2.2</t>
  </si>
  <si>
    <t>B2.3</t>
  </si>
  <si>
    <t>B2.4</t>
  </si>
  <si>
    <t>B2.5</t>
  </si>
  <si>
    <t>B2.6</t>
  </si>
  <si>
    <t>VHSC</t>
  </si>
  <si>
    <t>B2.7</t>
  </si>
  <si>
    <t>Annexure for Procurement</t>
  </si>
  <si>
    <t>B.16.1</t>
  </si>
  <si>
    <t>Procurement of Equipment</t>
  </si>
  <si>
    <t>6.1.1</t>
  </si>
  <si>
    <t>6.1.1.1</t>
  </si>
  <si>
    <t>B16.1.1</t>
  </si>
  <si>
    <t>MVA /EVA for Safe Abortion services</t>
  </si>
  <si>
    <t>B16.1.1.3</t>
  </si>
  <si>
    <t>Any other equipment (please specify)</t>
  </si>
  <si>
    <t>6.1.1.2</t>
  </si>
  <si>
    <t>B16.1.2</t>
  </si>
  <si>
    <t>B16.1.2.1</t>
  </si>
  <si>
    <t>B16.1.2.2</t>
  </si>
  <si>
    <t>6.1.1.3</t>
  </si>
  <si>
    <t>B16.1.3</t>
  </si>
  <si>
    <t>B16.1.3.1</t>
  </si>
  <si>
    <t>NSV kits</t>
  </si>
  <si>
    <t>B16.1.3.2</t>
  </si>
  <si>
    <t>IUCD kits</t>
  </si>
  <si>
    <t>B16.1.3.3</t>
  </si>
  <si>
    <t>minilap kits</t>
  </si>
  <si>
    <t>B16.1.3.4</t>
  </si>
  <si>
    <t>laparoscopes</t>
  </si>
  <si>
    <t>B16.1.3.5</t>
  </si>
  <si>
    <t>PPIUCD forceps</t>
  </si>
  <si>
    <t>Nayi Pehl Kit</t>
  </si>
  <si>
    <t>B16.1.3.6</t>
  </si>
  <si>
    <t>6.1.1.4</t>
  </si>
  <si>
    <t>B16.1.6</t>
  </si>
  <si>
    <t>B16.1.6.1</t>
  </si>
  <si>
    <t>B16.1.6.2</t>
  </si>
  <si>
    <t>6.1.1.5</t>
  </si>
  <si>
    <t>B16.1.6.3</t>
  </si>
  <si>
    <t>B16.1.6.3.1</t>
  </si>
  <si>
    <t xml:space="preserve">Equipment for Mobile health teams </t>
  </si>
  <si>
    <t>B16.1.6.3.2</t>
  </si>
  <si>
    <t xml:space="preserve">Equipment for DEIC </t>
  </si>
  <si>
    <t>B16.1.6.3.3</t>
  </si>
  <si>
    <t>Laptop for mobile health teams</t>
  </si>
  <si>
    <t>B16.1.6.3.4</t>
  </si>
  <si>
    <t>Desktop for DEIC</t>
  </si>
  <si>
    <t>6.1.1.6</t>
  </si>
  <si>
    <t>B16.1.7</t>
  </si>
  <si>
    <t>B3.3</t>
  </si>
  <si>
    <t>Equipment for Rollout of B.Sc. (Community Health)</t>
  </si>
  <si>
    <t>6.1.1.7</t>
  </si>
  <si>
    <t>B16.1.8</t>
  </si>
  <si>
    <t>6.1.1.8</t>
  </si>
  <si>
    <t>B16.1.1.1</t>
  </si>
  <si>
    <t>6.1.1.9</t>
  </si>
  <si>
    <t>B16.1.4</t>
  </si>
  <si>
    <t>Procurement of equipment: IMEP</t>
  </si>
  <si>
    <t>C.1.o</t>
  </si>
  <si>
    <t>Hub Cutter</t>
  </si>
  <si>
    <t>6.1.1.10</t>
  </si>
  <si>
    <t>B.25.2.1.a</t>
  </si>
  <si>
    <t>6.1.1.11</t>
  </si>
  <si>
    <t>Dental Chair, Equipment</t>
  </si>
  <si>
    <t>6.1.1.12</t>
  </si>
  <si>
    <t>Equipment</t>
  </si>
  <si>
    <t>6.1.1.13</t>
  </si>
  <si>
    <t>B.28.2</t>
  </si>
  <si>
    <t>6.1.1.14</t>
  </si>
  <si>
    <t>E.3.1</t>
  </si>
  <si>
    <t xml:space="preserve">Non-recurring costs on account of equipment for District Public Health Labs requiring strengthening. </t>
  </si>
  <si>
    <t>6.1.1.15</t>
  </si>
  <si>
    <t>F.2.1.c</t>
  </si>
  <si>
    <t>6.1.1.16</t>
  </si>
  <si>
    <t>6.1.1.17</t>
  </si>
  <si>
    <t>H.17</t>
  </si>
  <si>
    <t>6.1.1.18</t>
  </si>
  <si>
    <t>J.1.4</t>
  </si>
  <si>
    <t>6.1.1.19</t>
  </si>
  <si>
    <t>B16.1.10</t>
  </si>
  <si>
    <t>K.1.1.1</t>
  </si>
  <si>
    <t>K.1.4.1</t>
  </si>
  <si>
    <t>K.2.1.2</t>
  </si>
  <si>
    <t>K.2.2</t>
  </si>
  <si>
    <t>K.2.3</t>
  </si>
  <si>
    <t>6.1.1.20</t>
  </si>
  <si>
    <t>M.1.5.1</t>
  </si>
  <si>
    <t>Non-recurring: Equipment for DTCC</t>
  </si>
  <si>
    <t>M.2.3.1</t>
  </si>
  <si>
    <t>Non-recurring: Equipment for TCC</t>
  </si>
  <si>
    <t>6.1.1.21</t>
  </si>
  <si>
    <t>O1.1.2.1</t>
  </si>
  <si>
    <t>Non-recurring: Equipping Cardiac Care Unit (CCU)/ICU</t>
  </si>
  <si>
    <t>O1.1.2.2</t>
  </si>
  <si>
    <t>O1.1.3.2</t>
  </si>
  <si>
    <t>Non-recurring: Equipment at District NCD clinic</t>
  </si>
  <si>
    <t>O1.1.4.1</t>
  </si>
  <si>
    <t>Non-recurring: Equipment at CHC NCD clinic</t>
  </si>
  <si>
    <t>6.1.1.22</t>
  </si>
  <si>
    <t>6.1.2</t>
  </si>
  <si>
    <t>6.1.2.1</t>
  </si>
  <si>
    <t>6.1.2.2</t>
  </si>
  <si>
    <t>F.1.3.f</t>
  </si>
  <si>
    <t>Fogging Machine</t>
  </si>
  <si>
    <t>NVBDCP - AES/JE</t>
  </si>
  <si>
    <t>F.1.5.a</t>
  </si>
  <si>
    <t>Spray Pumps &amp; accessories</t>
  </si>
  <si>
    <t>NVBDCP - KalaAzar</t>
  </si>
  <si>
    <t>F.2.1.f</t>
  </si>
  <si>
    <t>Non-Health Equipment (NHP) - GFATM</t>
  </si>
  <si>
    <t>6.1.2.3</t>
  </si>
  <si>
    <t>G.2.1</t>
  </si>
  <si>
    <t>MCR</t>
  </si>
  <si>
    <t>G.2.2</t>
  </si>
  <si>
    <t>Aids/Appliance</t>
  </si>
  <si>
    <t>6.1.2.4</t>
  </si>
  <si>
    <t>Non-recurring GIA: Furniture of Geriatrics Unit with 10 beds and OPD facilities at DH</t>
  </si>
  <si>
    <t>6.1.2.5</t>
  </si>
  <si>
    <t>Procurement of any other equipment</t>
  </si>
  <si>
    <t>6.1.3</t>
  </si>
  <si>
    <t>6.1.3.1</t>
  </si>
  <si>
    <t>A.3.4</t>
  </si>
  <si>
    <t>Repairs of Laparoscopes</t>
  </si>
  <si>
    <t>E.3.3</t>
  </si>
  <si>
    <t>Equipment AMC cost (DPHL)</t>
  </si>
  <si>
    <t>H.5</t>
  </si>
  <si>
    <t>Equipment Maintenance</t>
  </si>
  <si>
    <t>I.1.8</t>
  </si>
  <si>
    <t>6.1.3.2</t>
  </si>
  <si>
    <t>B.16.2</t>
  </si>
  <si>
    <t xml:space="preserve">Procurement of Drugs and supplies </t>
  </si>
  <si>
    <t>6.2.1</t>
  </si>
  <si>
    <t>B.16.2.1</t>
  </si>
  <si>
    <t>Drugs &amp; supplies for MH</t>
  </si>
  <si>
    <t>6.2.1.1</t>
  </si>
  <si>
    <t>B.16.2.1.1</t>
  </si>
  <si>
    <t xml:space="preserve">RTI /STI drugs and consumables </t>
  </si>
  <si>
    <t>6.2.1.2</t>
  </si>
  <si>
    <t>B.16.2.1.2</t>
  </si>
  <si>
    <t>6.2.1.3</t>
  </si>
  <si>
    <t>B.16.2.1.4</t>
  </si>
  <si>
    <t>RPR Kits</t>
  </si>
  <si>
    <t>6.2.1.4</t>
  </si>
  <si>
    <t>B.16.2.1.5</t>
  </si>
  <si>
    <t>Whole blood finger prick test for HIV</t>
  </si>
  <si>
    <t>6.2.1.5</t>
  </si>
  <si>
    <t>B.16.2.6.4.a</t>
  </si>
  <si>
    <t xml:space="preserve">IFA tablets for non-pregnant &amp; non-lactating women in Reproductive Age (20-49 years) </t>
  </si>
  <si>
    <t>6.2.1.6</t>
  </si>
  <si>
    <t>B.16.2.6.4.b</t>
  </si>
  <si>
    <t>6.2.1.7</t>
  </si>
  <si>
    <t>B.16.2.1.3.1</t>
  </si>
  <si>
    <t>JSSK drugs and consumables</t>
  </si>
  <si>
    <t>B.16.2.6.5.a</t>
  </si>
  <si>
    <t>IFA tablets for Pregnant &amp; Lactating Mothers</t>
  </si>
  <si>
    <t>B.16.2.6.5.b</t>
  </si>
  <si>
    <t>Folic Acid Tablets (400 mcg) for Pregnant &amp; Lactating Mothers</t>
  </si>
  <si>
    <t>Other JSSK drugs &amp; consumables</t>
  </si>
  <si>
    <t>6.2.1.8</t>
  </si>
  <si>
    <t>B.16.2.1.3</t>
  </si>
  <si>
    <t>Any other Drugs &amp; Supplies (Please specify)</t>
  </si>
  <si>
    <t>6.2.2</t>
  </si>
  <si>
    <t>B.16.2.2</t>
  </si>
  <si>
    <t>Drugs &amp; supplies for CH</t>
  </si>
  <si>
    <t>6.2.2.1</t>
  </si>
  <si>
    <t>B.16.2.2.1</t>
  </si>
  <si>
    <t>6.2.2.2</t>
  </si>
  <si>
    <t>B.16.2.6</t>
  </si>
  <si>
    <t>Drugs &amp; Supplies for NIPI and National Deworming Day</t>
  </si>
  <si>
    <t>6.2.2.3</t>
  </si>
  <si>
    <t>B.16.2.6.1.a</t>
  </si>
  <si>
    <t>IFA syrups (with auto dispenser) for children (6-60months)</t>
  </si>
  <si>
    <t>6.2.2.4</t>
  </si>
  <si>
    <t>B.16.2.6.1.b</t>
  </si>
  <si>
    <t>6.2.2.5</t>
  </si>
  <si>
    <t>B.16.2.6.2.a</t>
  </si>
  <si>
    <t>6.2.2.6</t>
  </si>
  <si>
    <t>B.16.2.6.2.b</t>
  </si>
  <si>
    <t>6.2.2.7</t>
  </si>
  <si>
    <t>B.16.2.2.2</t>
  </si>
  <si>
    <t>Vitamin A syrup</t>
  </si>
  <si>
    <t>6.2.2.8</t>
  </si>
  <si>
    <t>Drugs for Management of Diarrhoea &amp; ARI &amp; micronutrient malnutrition</t>
  </si>
  <si>
    <t>B.16.2.2.3</t>
  </si>
  <si>
    <t>ORS</t>
  </si>
  <si>
    <t>B.16.2.2.4</t>
  </si>
  <si>
    <t>Zinc</t>
  </si>
  <si>
    <t>Others (please specify)</t>
  </si>
  <si>
    <t>6.2.2.9</t>
  </si>
  <si>
    <t>6.2.3</t>
  </si>
  <si>
    <t>B.16.2.3</t>
  </si>
  <si>
    <t>Drugs &amp; supplies for FP</t>
  </si>
  <si>
    <t>6.2.3.1</t>
  </si>
  <si>
    <t>6.2.3.2</t>
  </si>
  <si>
    <t>6.2.4</t>
  </si>
  <si>
    <t>Drugs &amp; supplies for AH</t>
  </si>
  <si>
    <t>6.2.4.1</t>
  </si>
  <si>
    <t>B.16.2.6.3.a</t>
  </si>
  <si>
    <t>6.2.4.2</t>
  </si>
  <si>
    <t>B.16.2.6.3.b</t>
  </si>
  <si>
    <t>6.2.4.3</t>
  </si>
  <si>
    <t>B.16.2.9.1</t>
  </si>
  <si>
    <t>Sanitary napkins procurement</t>
  </si>
  <si>
    <t>6.2.4.4</t>
  </si>
  <si>
    <t>6.2.5</t>
  </si>
  <si>
    <t>Drugs &amp; supplies for RBSK</t>
  </si>
  <si>
    <t>6.2.5.1</t>
  </si>
  <si>
    <t>B.16.2.7.1</t>
  </si>
  <si>
    <t>Medicine for Mobile health team</t>
  </si>
  <si>
    <t>6.2.5.2</t>
  </si>
  <si>
    <t>6.2.6</t>
  </si>
  <si>
    <t>Drugs &amp; supplies for ASHA</t>
  </si>
  <si>
    <t>6.2.6.1</t>
  </si>
  <si>
    <t>B.16.2.10.1</t>
  </si>
  <si>
    <t>New ASHA Drug Kits</t>
  </si>
  <si>
    <t>6.2.6.2</t>
  </si>
  <si>
    <t>B.16.2.10.2</t>
  </si>
  <si>
    <t>Replenishment of ASHA drug kits</t>
  </si>
  <si>
    <t>6.2.6.3</t>
  </si>
  <si>
    <t>B.16.2.10.3.1</t>
  </si>
  <si>
    <t>New ASHA HBNC Kits</t>
  </si>
  <si>
    <t>6.2.6.4</t>
  </si>
  <si>
    <t>B.16.2.10.3.1.2</t>
  </si>
  <si>
    <t>6.2.7</t>
  </si>
  <si>
    <t>6.2.7.1</t>
  </si>
  <si>
    <t>B.16.2.11.1</t>
  </si>
  <si>
    <t>6.2.8</t>
  </si>
  <si>
    <t>B.16.2.4</t>
  </si>
  <si>
    <t>Supplies for IMEP</t>
  </si>
  <si>
    <t>6.2.8.1</t>
  </si>
  <si>
    <t>C.1.n</t>
  </si>
  <si>
    <t>Red/Black plastic bags etc.</t>
  </si>
  <si>
    <t>6.2.8.2</t>
  </si>
  <si>
    <t>Bleach/Hypochlorite solution/ Twin bucket</t>
  </si>
  <si>
    <t>6.2.8.3</t>
  </si>
  <si>
    <t>Any other supplies (please specify)</t>
  </si>
  <si>
    <t>6.2.9</t>
  </si>
  <si>
    <t>B.16.2.8</t>
  </si>
  <si>
    <t>Drugs &amp; supplies for AYUSH</t>
  </si>
  <si>
    <t>6.2.9.1</t>
  </si>
  <si>
    <t>6.2.9.2</t>
  </si>
  <si>
    <t>6.2.10</t>
  </si>
  <si>
    <t>Supplies for NOHP</t>
  </si>
  <si>
    <t>6.2.10.1</t>
  </si>
  <si>
    <t>B.16.2.11.2</t>
  </si>
  <si>
    <t>Consumables for NOHP</t>
  </si>
  <si>
    <t>6.2.11</t>
  </si>
  <si>
    <t>Supplies for NIDDCP</t>
  </si>
  <si>
    <t>6.2.11.1</t>
  </si>
  <si>
    <t>D.4</t>
  </si>
  <si>
    <t>6.2.11.2</t>
  </si>
  <si>
    <t>6.2.12</t>
  </si>
  <si>
    <t>Drugs &amp; supplies for NVBDCP</t>
  </si>
  <si>
    <t>6.2.12.1</t>
  </si>
  <si>
    <t>B.16.2.11.3.a</t>
  </si>
  <si>
    <t>Chloroquine phosphate tablets</t>
  </si>
  <si>
    <t>6.2.12.2</t>
  </si>
  <si>
    <t>B.16.2.11.3.b</t>
  </si>
  <si>
    <t>Primaquine tablets 2.5 mg</t>
  </si>
  <si>
    <t>6.2.12.3</t>
  </si>
  <si>
    <t>B.16.2.11.3.c</t>
  </si>
  <si>
    <t>Primaquine tablets 7.5 mg</t>
  </si>
  <si>
    <t>6.2.12.4</t>
  </si>
  <si>
    <t>B.16.2.11.3.d</t>
  </si>
  <si>
    <t>Quinine sulphate tablets</t>
  </si>
  <si>
    <t>6.2.12.5</t>
  </si>
  <si>
    <t>B.16.2.11.3.e</t>
  </si>
  <si>
    <t>6.2.12.6</t>
  </si>
  <si>
    <t>B.16.2.11.3.f</t>
  </si>
  <si>
    <t>DEC 100 mg tablets</t>
  </si>
  <si>
    <t>6.2.12.7</t>
  </si>
  <si>
    <t>B.16.2.11.3.g</t>
  </si>
  <si>
    <t>Albendazole 400 mg tablets</t>
  </si>
  <si>
    <t>6.2.12.8</t>
  </si>
  <si>
    <t>B.16.2.11.3.h</t>
  </si>
  <si>
    <t>Dengue NS1 antigen kit</t>
  </si>
  <si>
    <t>6.2.12.9</t>
  </si>
  <si>
    <t>B.16.2.11.3.i</t>
  </si>
  <si>
    <t>Temephos, Bti (AS) / Bti (wp) (for polluted &amp; non polluted water)</t>
  </si>
  <si>
    <t>6.2.12.10</t>
  </si>
  <si>
    <t>B.16.2.11.3.j</t>
  </si>
  <si>
    <t>Pyrethrum extract 2% for spare spray</t>
  </si>
  <si>
    <t>6.2.12.11</t>
  </si>
  <si>
    <t>B.16.2.11.3.k</t>
  </si>
  <si>
    <t>ACT ( For Non Project states)</t>
  </si>
  <si>
    <t>6.2.12.12</t>
  </si>
  <si>
    <t>B.16.2.11.3.l</t>
  </si>
  <si>
    <t>RDT Malaria – bi-valent (For Non Project states)</t>
  </si>
  <si>
    <t>6.2.12.13</t>
  </si>
  <si>
    <t>F.1.2.b</t>
  </si>
  <si>
    <t>Test kits (Nos.) to be supplied by GoI (kindly indicate numbers of ELISA based NS1 kit and Mac ELISA Kits required separately)</t>
  </si>
  <si>
    <t>6.2.12.14</t>
  </si>
  <si>
    <t>F.1.3.e</t>
  </si>
  <si>
    <t>6.2.12.15</t>
  </si>
  <si>
    <t>Payment to NIV towards JE kits at Head Quarter</t>
  </si>
  <si>
    <t>6.2.12.16</t>
  </si>
  <si>
    <t>6.2.12.17</t>
  </si>
  <si>
    <t>B.16.2.11.3.m</t>
  </si>
  <si>
    <t>Any other drugs &amp; supplies (please specify)</t>
  </si>
  <si>
    <t>6.2.13</t>
  </si>
  <si>
    <t>Drugs &amp; supplies for NLEP</t>
  </si>
  <si>
    <t>6.2.13.1</t>
  </si>
  <si>
    <t>Supportive drugs, lab. Reagents</t>
  </si>
  <si>
    <t>6.2.13.2</t>
  </si>
  <si>
    <t>6.2.14</t>
  </si>
  <si>
    <t>6.2.14.1</t>
  </si>
  <si>
    <t>H.2</t>
  </si>
  <si>
    <t>Laboratory Materials</t>
  </si>
  <si>
    <t>6.2.14.2</t>
  </si>
  <si>
    <t>H.15</t>
  </si>
  <si>
    <t>6.2.14.3</t>
  </si>
  <si>
    <t>6.2.15</t>
  </si>
  <si>
    <t>B.16.2.11.4</t>
  </si>
  <si>
    <t>Drugs and supplies for NPCB</t>
  </si>
  <si>
    <t>6.2.15.1</t>
  </si>
  <si>
    <t>B.16.2.11.4.a</t>
  </si>
  <si>
    <t>6.2.15.2</t>
  </si>
  <si>
    <t>6.2.16</t>
  </si>
  <si>
    <t>B.16.2.11.5</t>
  </si>
  <si>
    <t>Drugs and supplies for NMHP</t>
  </si>
  <si>
    <t>6.2.16.1</t>
  </si>
  <si>
    <t>6.2.16.2</t>
  </si>
  <si>
    <t>6.2.17</t>
  </si>
  <si>
    <t>B.16.2.11.6</t>
  </si>
  <si>
    <t>Drugs and supplies for NPHCE</t>
  </si>
  <si>
    <t>6.2.17.1</t>
  </si>
  <si>
    <t>6.2.17.2</t>
  </si>
  <si>
    <t>6.2.18</t>
  </si>
  <si>
    <t>Drugs and supplies for NTCP</t>
  </si>
  <si>
    <t>6.2.18.1</t>
  </si>
  <si>
    <t>B.16.2.11.7</t>
  </si>
  <si>
    <t>Procurement of medicine &amp; consumables for TCC under NTCP</t>
  </si>
  <si>
    <t>6.2.18.2</t>
  </si>
  <si>
    <t>6.2.19</t>
  </si>
  <si>
    <t>B.16.2.11.8</t>
  </si>
  <si>
    <t>Drugs &amp; Supplies for NPCDCS</t>
  </si>
  <si>
    <t>6.2.19.1</t>
  </si>
  <si>
    <t>B.16.2.11.8.a</t>
  </si>
  <si>
    <t>6.2.19.2</t>
  </si>
  <si>
    <t>B.16.2.11.8.b</t>
  </si>
  <si>
    <t>6.2.19.3</t>
  </si>
  <si>
    <t>B.16.2.11.8.c</t>
  </si>
  <si>
    <t>6.2.19.4</t>
  </si>
  <si>
    <t>B.16.2.11.8.d</t>
  </si>
  <si>
    <t>6.2.19.5</t>
  </si>
  <si>
    <t>B.16.2.11.8.e</t>
  </si>
  <si>
    <t>6.2.20</t>
  </si>
  <si>
    <t>B.16.2.5</t>
  </si>
  <si>
    <t>Free drug services</t>
  </si>
  <si>
    <t>6.2.20.1</t>
  </si>
  <si>
    <t>B.16.2.5.1</t>
  </si>
  <si>
    <t>6.2.20.2</t>
  </si>
  <si>
    <t>B.16.2.5.2</t>
  </si>
  <si>
    <t>Other Free Drug Services (State not opted 16.2.5.1)</t>
  </si>
  <si>
    <t>6.3.1</t>
  </si>
  <si>
    <t>H.16</t>
  </si>
  <si>
    <t>B.16.3</t>
  </si>
  <si>
    <t>National Free Diagnostic services</t>
  </si>
  <si>
    <t>6.4.1</t>
  </si>
  <si>
    <t>B.16.3.1</t>
  </si>
  <si>
    <t>Free Pathological services</t>
  </si>
  <si>
    <t>6.4.2</t>
  </si>
  <si>
    <t>B.16.3.2</t>
  </si>
  <si>
    <t>Free Radiological services</t>
  </si>
  <si>
    <t>6.4.3</t>
  </si>
  <si>
    <t>A.1.6.1</t>
  </si>
  <si>
    <t>Free Diagnostics for Pregnant women under JSSK</t>
  </si>
  <si>
    <t>A.2.9.1</t>
  </si>
  <si>
    <t>Free Diagnostics for Sick infants under JSSK</t>
  </si>
  <si>
    <t>F.1.3.a</t>
  </si>
  <si>
    <t>Strengthening of Sentinel sites which will include Diagnostics and Case Management, supply of kits by GoI</t>
  </si>
  <si>
    <t>Annexure for Service Delivery (Facility Based)</t>
  </si>
  <si>
    <t>1.1.1</t>
  </si>
  <si>
    <t>1.1.1.1</t>
  </si>
  <si>
    <t>A.1.5.4</t>
  </si>
  <si>
    <t>PMSMA activities at State/ District level</t>
  </si>
  <si>
    <t>1.1.1.2</t>
  </si>
  <si>
    <t>A.1.6.3</t>
  </si>
  <si>
    <t>1.1.1.3</t>
  </si>
  <si>
    <t>A.1.6.2</t>
  </si>
  <si>
    <t>Blood Transfusion for JSSK Beneficiaries</t>
  </si>
  <si>
    <t>1.1.1.4</t>
  </si>
  <si>
    <t>A.1.6.5.1</t>
  </si>
  <si>
    <t>1.1.1.5</t>
  </si>
  <si>
    <t>1.1.2</t>
  </si>
  <si>
    <t>Strengthening CH Services</t>
  </si>
  <si>
    <t>1.1.2.1</t>
  </si>
  <si>
    <t>1.1.2.2</t>
  </si>
  <si>
    <t>1.1.2.3</t>
  </si>
  <si>
    <t>1.1.3</t>
  </si>
  <si>
    <t>Strengthening FP Services</t>
  </si>
  <si>
    <t>1.1.3.1</t>
  </si>
  <si>
    <t>A.3.1</t>
  </si>
  <si>
    <t>Terminal/Limiting Methods</t>
  </si>
  <si>
    <t>A.3.1.1</t>
  </si>
  <si>
    <t>Female sterilization fixed day services</t>
  </si>
  <si>
    <t>A.3.1.2</t>
  </si>
  <si>
    <t>Male Sterilization fixed day services</t>
  </si>
  <si>
    <t>1.1.3.2</t>
  </si>
  <si>
    <t>A.3.2</t>
  </si>
  <si>
    <t>Spacing Methods</t>
  </si>
  <si>
    <t>A.3.2.1</t>
  </si>
  <si>
    <t>IUCD fixed day services</t>
  </si>
  <si>
    <t>Other activities (demand generation, strengthening service delivery etc.)</t>
  </si>
  <si>
    <t>1.1.4</t>
  </si>
  <si>
    <t>Strengthening AH Services</t>
  </si>
  <si>
    <t>1.1.4.1</t>
  </si>
  <si>
    <t>A.4.2.3</t>
  </si>
  <si>
    <t xml:space="preserve">Organising Adolescent Friendly Club  meetings at subcentre level </t>
  </si>
  <si>
    <t>1.1.4.2</t>
  </si>
  <si>
    <t>1.1.5</t>
  </si>
  <si>
    <t>Strengthening DCP Services</t>
  </si>
  <si>
    <t>1.1.5.1</t>
  </si>
  <si>
    <t>F.1.2.e</t>
  </si>
  <si>
    <t>Dengue &amp; Chikungunya: Case management</t>
  </si>
  <si>
    <t>1.1.5.2</t>
  </si>
  <si>
    <t>F.1.3.i</t>
  </si>
  <si>
    <t>Acute Encephalitis Syndrome (AES)/ Japanese Encephalitis (JE): Rehabilitation Setup for selected endemic districts</t>
  </si>
  <si>
    <t>1.1.5.3</t>
  </si>
  <si>
    <t>Lymphatic Filariasis: Morbidity Management</t>
  </si>
  <si>
    <t>1.1.5.4</t>
  </si>
  <si>
    <t>G.2.3</t>
  </si>
  <si>
    <t>Welfare  allowance to patients for RCS</t>
  </si>
  <si>
    <t>1.1.5.6</t>
  </si>
  <si>
    <t>G.2.4</t>
  </si>
  <si>
    <t>Support to govt. institutions for RCS</t>
  </si>
  <si>
    <t>1.1.6</t>
  </si>
  <si>
    <t>Strengthening NCD Services</t>
  </si>
  <si>
    <t>1.1.6.1</t>
  </si>
  <si>
    <t>1.1.6.2</t>
  </si>
  <si>
    <t>O.2.8.2</t>
  </si>
  <si>
    <t>Integration with AYUSH at District NCD Cell / Clinic</t>
  </si>
  <si>
    <t>1.1.6.3</t>
  </si>
  <si>
    <t>O.2.8.3</t>
  </si>
  <si>
    <t>Integration with AYUSH at CHC NCD Clinic</t>
  </si>
  <si>
    <t>1.1.6.4</t>
  </si>
  <si>
    <t>B.29.1.6</t>
  </si>
  <si>
    <t>Recurring Grant-in-aid (For newly selected district): Medical Management including Treatment, surgery and rehab</t>
  </si>
  <si>
    <t>1.1.6.5</t>
  </si>
  <si>
    <t>B.29.2.3</t>
  </si>
  <si>
    <t>Recurring Grant-in-aid (For ongoing selected district): Medical Management including Treatment, surgery and rehab</t>
  </si>
  <si>
    <t>1.1.6.6</t>
  </si>
  <si>
    <t>I.2.9</t>
  </si>
  <si>
    <t>1.1.7</t>
  </si>
  <si>
    <t>Strengthening Other Services</t>
  </si>
  <si>
    <t>1.1.7.1</t>
  </si>
  <si>
    <t>A.6.1</t>
  </si>
  <si>
    <t>Special plans for tribal areas</t>
  </si>
  <si>
    <t>1.1.7.2</t>
  </si>
  <si>
    <t>A.11.3</t>
  </si>
  <si>
    <t>LWE affected areas special plan</t>
  </si>
  <si>
    <t>1.1.7.3</t>
  </si>
  <si>
    <t>B14.3</t>
  </si>
  <si>
    <t>Transfusion support to patients with blood disorders  and for prevention programs</t>
  </si>
  <si>
    <t>1.1.7.4</t>
  </si>
  <si>
    <t>B18.1</t>
  </si>
  <si>
    <t>Universal Health Coverage (pilot)</t>
  </si>
  <si>
    <t>1.1.7.5</t>
  </si>
  <si>
    <t>B18.3</t>
  </si>
  <si>
    <t>Beneficiary Compensation under Janani Suraksha Yojana (JSY)</t>
  </si>
  <si>
    <t>1.2.1.1</t>
  </si>
  <si>
    <t>A.1.3.1</t>
  </si>
  <si>
    <t>Home deliveries</t>
  </si>
  <si>
    <t>1.2.1.2</t>
  </si>
  <si>
    <t>A.1.3.2</t>
  </si>
  <si>
    <t xml:space="preserve">Institutional deliveries </t>
  </si>
  <si>
    <t>A.1.3.2.a</t>
  </si>
  <si>
    <t>Rural</t>
  </si>
  <si>
    <t>A.1.3.2.b</t>
  </si>
  <si>
    <t>Urban</t>
  </si>
  <si>
    <t>A.1.3.2.c</t>
  </si>
  <si>
    <t>C-sections</t>
  </si>
  <si>
    <t>Beneficiary Compensation under FP Services</t>
  </si>
  <si>
    <t>1.2.2.1</t>
  </si>
  <si>
    <t>A.3.1.3</t>
  </si>
  <si>
    <t>Compensation for female sterilization
(Provide breakup for cases covered in public facility, private facility. 
Enhanced Compensation Scheme (if applicable) additionally provide number of PPS done. 
Female sterilization done in MPV districts may also be budgeted in this head and the break up to be reflected)</t>
  </si>
  <si>
    <t>A.3.1.4</t>
  </si>
  <si>
    <t>Compensation for male sterilization/NSV 
(Provide breakup for cases covered in public facility, private facility. 
Male sterilization done in MPV districts may also be budgeted in this head and the break up to be reflected)</t>
  </si>
  <si>
    <t>1.2.2.2</t>
  </si>
  <si>
    <t>A.3.7.3</t>
  </si>
  <si>
    <t>Injectable contraceptive incentive for beneficiaries</t>
  </si>
  <si>
    <t>1.2.2.3</t>
  </si>
  <si>
    <t>A.3.6</t>
  </si>
  <si>
    <t>Family Planning Indemnity Scheme</t>
  </si>
  <si>
    <t>1.2.3.1</t>
  </si>
  <si>
    <t>1.2.3.2</t>
  </si>
  <si>
    <t>1.3.1</t>
  </si>
  <si>
    <t>A.2.2.1</t>
  </si>
  <si>
    <t>A.2.2.2</t>
  </si>
  <si>
    <t>A.2.2.3</t>
  </si>
  <si>
    <t>A.4.1.3</t>
  </si>
  <si>
    <t>O.2.2.1.3/ O1.1.3.1</t>
  </si>
  <si>
    <t>O.2.2.1.4</t>
  </si>
  <si>
    <t>O.2.2.1.5</t>
  </si>
  <si>
    <t>O.2.2.1.7</t>
  </si>
  <si>
    <t>1.3.2</t>
  </si>
  <si>
    <t>Other operating expenses</t>
  </si>
  <si>
    <t>1.3.2.1</t>
  </si>
  <si>
    <t>B.23.1</t>
  </si>
  <si>
    <t>Power Back-up for blood bank/storage (ideally integrated power back up for facility)</t>
  </si>
  <si>
    <t>1.3.2.2</t>
  </si>
  <si>
    <t>B.29.1.3</t>
  </si>
  <si>
    <t>1.3.2.3</t>
  </si>
  <si>
    <t>B.29.2.2</t>
  </si>
  <si>
    <t>1.3.2.4</t>
  </si>
  <si>
    <t>C.1.m</t>
  </si>
  <si>
    <t>Consumables for computer including provision for internet access  for strengthening RI</t>
  </si>
  <si>
    <t>1.3.2.5</t>
  </si>
  <si>
    <t>Blood Services</t>
  </si>
  <si>
    <t>1.3.1.2</t>
  </si>
  <si>
    <t>1.3.1.3</t>
  </si>
  <si>
    <t>1.3.1.4</t>
  </si>
  <si>
    <t>1.3.1.5</t>
  </si>
  <si>
    <t>1.3.1.6</t>
  </si>
  <si>
    <t>1.3.1.8</t>
  </si>
  <si>
    <t>1.3.1.9</t>
  </si>
  <si>
    <t>1.3.1.10</t>
  </si>
  <si>
    <t>B16.1.1.2</t>
  </si>
  <si>
    <t>10.1.2</t>
  </si>
  <si>
    <t>9.5.6.2</t>
  </si>
  <si>
    <t>Abstract for NLEP</t>
  </si>
  <si>
    <t>Abstract for NMHP</t>
  </si>
  <si>
    <t>Abstract for NVBDCP</t>
  </si>
  <si>
    <t>Abstract for NPCDCS</t>
  </si>
  <si>
    <t>F.1.3.j</t>
  </si>
  <si>
    <t>ICU Establishment in Endemic District</t>
  </si>
  <si>
    <t>5.3.16</t>
  </si>
  <si>
    <t>Cardiac Care Unit (CCU/ ICU)</t>
  </si>
  <si>
    <t>9.5.23</t>
  </si>
  <si>
    <t>9.5.23.1</t>
  </si>
  <si>
    <t>9.5.23.2</t>
  </si>
  <si>
    <t>9.5.23.3</t>
  </si>
  <si>
    <t>9.5.24</t>
  </si>
  <si>
    <t>9.5.24.1</t>
  </si>
  <si>
    <t>9.5.25</t>
  </si>
  <si>
    <t>9.5.25.1</t>
  </si>
  <si>
    <t>9.5.26</t>
  </si>
  <si>
    <t>9.5.26.1</t>
  </si>
  <si>
    <t>9.5.26.2</t>
  </si>
  <si>
    <t>9.5.26.3</t>
  </si>
  <si>
    <t>9.5.27</t>
  </si>
  <si>
    <t>9.5.27.1</t>
  </si>
  <si>
    <t>9.5.27.2</t>
  </si>
  <si>
    <t>9.5.27.3</t>
  </si>
  <si>
    <t>Abstract for NPPC</t>
  </si>
  <si>
    <t>Abstract for ASHA</t>
  </si>
  <si>
    <t>Abstract for NTCP</t>
  </si>
  <si>
    <t>Abstract for NOHP</t>
  </si>
  <si>
    <t>Abstract for AYUSH</t>
  </si>
  <si>
    <t>Abstract for NIDDCP</t>
  </si>
  <si>
    <t>Abstract for IDSP</t>
  </si>
  <si>
    <t>Abstract for NPHCE</t>
  </si>
  <si>
    <t>Abstract for NPPCD</t>
  </si>
  <si>
    <t>Abstract for NPPCF</t>
  </si>
  <si>
    <t>Annexure for Service Delivery (Community Based)</t>
  </si>
  <si>
    <t>Operational Cost</t>
  </si>
  <si>
    <t>Programme Managers</t>
  </si>
  <si>
    <t>C.2.3</t>
  </si>
  <si>
    <t xml:space="preserve">Staff for civil / infrastructure work </t>
  </si>
  <si>
    <t>Programme Assistants</t>
  </si>
  <si>
    <t>Programme Coordinators</t>
  </si>
  <si>
    <t>MIS/ IT Staff</t>
  </si>
  <si>
    <t>H.12</t>
  </si>
  <si>
    <t>Supervisors</t>
  </si>
  <si>
    <t>Accounts Staff</t>
  </si>
  <si>
    <t>Salaries for Staff on Deputation (Please specify)</t>
  </si>
  <si>
    <t>B.21.1</t>
  </si>
  <si>
    <t>Staffs under SHSRC</t>
  </si>
  <si>
    <t>Data Entry Operation</t>
  </si>
  <si>
    <t>Support Staff (Kindly Specify)</t>
  </si>
  <si>
    <t>Programme Manager</t>
  </si>
  <si>
    <t xml:space="preserve">Support Staff </t>
  </si>
  <si>
    <t>Strengthening of Block PMU &amp; Facilities</t>
  </si>
  <si>
    <t>MIS/ Staff</t>
  </si>
  <si>
    <t>Annexure for Programme Management</t>
  </si>
  <si>
    <t>Programme Management Activities</t>
  </si>
  <si>
    <t>Planning</t>
  </si>
  <si>
    <t>Health Action Plans</t>
  </si>
  <si>
    <t>B7.1</t>
  </si>
  <si>
    <t>State</t>
  </si>
  <si>
    <t>B7.2</t>
  </si>
  <si>
    <t>B7.3</t>
  </si>
  <si>
    <t>Block</t>
  </si>
  <si>
    <t>A.5.1.2</t>
  </si>
  <si>
    <t>Prepare detailed operational plan for RBSK across districts (including cost of plan)</t>
  </si>
  <si>
    <t>A.11.1</t>
  </si>
  <si>
    <t>Planning, including mapping and co-ordination with other departments</t>
  </si>
  <si>
    <t>C.1.j</t>
  </si>
  <si>
    <t>C.1.k</t>
  </si>
  <si>
    <t>For consolidation of micro plans at block level</t>
  </si>
  <si>
    <t>Preparatory phase : Development of district plan</t>
  </si>
  <si>
    <t>Meetings, Workshops and Conferences</t>
  </si>
  <si>
    <t>Provision for State &amp; District level (Meetings/ review meetings)</t>
  </si>
  <si>
    <t>A.3.5.2</t>
  </si>
  <si>
    <t xml:space="preserve">Review meetings/ workshops under RKSK </t>
  </si>
  <si>
    <t xml:space="preserve">RBSK Convergence/Monitoring meetings   </t>
  </si>
  <si>
    <t>A.10.4.1</t>
  </si>
  <si>
    <t>Workshops and Conferences</t>
  </si>
  <si>
    <t>B1.1.1.4.2</t>
  </si>
  <si>
    <t xml:space="preserve">Monthly Review meeting of ASHA facilitators with BCM at block level-Meeting Expenses </t>
  </si>
  <si>
    <t>B15.2.1</t>
  </si>
  <si>
    <t>State Quality Assurance Unit (Review meeting)</t>
  </si>
  <si>
    <t>B15.2.2</t>
  </si>
  <si>
    <t>District Quality Assurance Unit (Review Meeting)</t>
  </si>
  <si>
    <t>B.29.1.7, B.29.2.4</t>
  </si>
  <si>
    <t>NPPCF Coordination Meeting (Newly Selected Districts and On-going Districts)</t>
  </si>
  <si>
    <t>C.1.c</t>
  </si>
  <si>
    <t>Support for Quarterly State level review meetings of district officer</t>
  </si>
  <si>
    <t>C.1.d</t>
  </si>
  <si>
    <t>Quarterly review meetings exclusive for RI at district level with Block MOs, CDPO, and other stake holders</t>
  </si>
  <si>
    <t>C.1.e</t>
  </si>
  <si>
    <t>Quarterly review meetings exclusive for RI at block level</t>
  </si>
  <si>
    <t>E.4.2</t>
  </si>
  <si>
    <t xml:space="preserve">IDSP Meetings </t>
  </si>
  <si>
    <t>State Task Force, State Technical Advisory Committee meeting, District coordination meeting (Lymphatic Filariasis)</t>
  </si>
  <si>
    <t>F.4</t>
  </si>
  <si>
    <t>GFATM Review Meeting</t>
  </si>
  <si>
    <t xml:space="preserve">G.4.2 </t>
  </si>
  <si>
    <t xml:space="preserve">NLEP Review Meetings </t>
  </si>
  <si>
    <t>Medical Colleges (Any meetings)</t>
  </si>
  <si>
    <t>M.2.1.2</t>
  </si>
  <si>
    <t>Monitoring, Evaluation and Supervision</t>
  </si>
  <si>
    <t>A.2.4.2</t>
  </si>
  <si>
    <t>Monitoring and Award/ Recognition  for MAA programme</t>
  </si>
  <si>
    <t>B.10.6.4</t>
  </si>
  <si>
    <t>Monitoring of IEC/ BCC Activities</t>
  </si>
  <si>
    <t>F.1.1.d</t>
  </si>
  <si>
    <t>Monitoring , Evaluation &amp; Supervision (Malaria)</t>
  </si>
  <si>
    <t>F.1.2.c</t>
  </si>
  <si>
    <t>Monitoring/supervision and Rapid response (Dengue and Chikungunya)</t>
  </si>
  <si>
    <t>F.1.3.d</t>
  </si>
  <si>
    <t>Monitoring and supervision (JE/ AE)</t>
  </si>
  <si>
    <t>Monitoring &amp; Supervision (Lymphatic Filariasis)</t>
  </si>
  <si>
    <t>F.1.5.d</t>
  </si>
  <si>
    <t>Monitoring &amp; Evaluation (Kala Azar)</t>
  </si>
  <si>
    <t>H.19</t>
  </si>
  <si>
    <t>Supervision and Monitoring</t>
  </si>
  <si>
    <t>Miscellaneous (Monitoring)</t>
  </si>
  <si>
    <t>O.2.2.1.1</t>
  </si>
  <si>
    <t>O.2.2.1.2</t>
  </si>
  <si>
    <t xml:space="preserve">Mobility Support, Field Visits </t>
  </si>
  <si>
    <t>A.7.3</t>
  </si>
  <si>
    <t>A.10.7.1</t>
  </si>
  <si>
    <t>Mobility Support for SPMU/State</t>
  </si>
  <si>
    <t>B6.2</t>
  </si>
  <si>
    <t xml:space="preserve">Mobility Support for Implementation of Clinical Establishment Act </t>
  </si>
  <si>
    <t>B1.1.5.4</t>
  </si>
  <si>
    <t>Mobility Costs for ASHA Resource Centre/ASHA Mentoring Group (Kindly Specify)</t>
  </si>
  <si>
    <t>C.1.b</t>
  </si>
  <si>
    <t>Mobility support for staff for E-Vin (VCCM)</t>
  </si>
  <si>
    <t>E.4.1</t>
  </si>
  <si>
    <t xml:space="preserve">MOBILITY: Travel Cost, POL, etc. during outbreak investigations and field visits for monitoring programme activities at SSU on need basis </t>
  </si>
  <si>
    <t>Monitoring , Evaluation &amp; Supervision &amp; Epidemic Preparedness (Only Mobility Expenses)</t>
  </si>
  <si>
    <t xml:space="preserve">Mobility support for Rapid Response Team </t>
  </si>
  <si>
    <t>F.2.1.b, F.4</t>
  </si>
  <si>
    <t>GFATM Project: Travel related Cost (TRC), Mobility</t>
  </si>
  <si>
    <t>G.4.1.a</t>
  </si>
  <si>
    <t>Travel expenses - Contractual Staff at State level</t>
  </si>
  <si>
    <t>G.4.5.a</t>
  </si>
  <si>
    <t>Mobility Support: State Cell</t>
  </si>
  <si>
    <t>Vehicle Operation (POL)</t>
  </si>
  <si>
    <t>M.3.3</t>
  </si>
  <si>
    <t>State Tobacco Control Cell (STCC): Mobility Support</t>
  </si>
  <si>
    <t>M.3.3.2</t>
  </si>
  <si>
    <t>O.2.2.1</t>
  </si>
  <si>
    <t>State NCD Cell (TA,DA, POL)</t>
  </si>
  <si>
    <t xml:space="preserve">Regional </t>
  </si>
  <si>
    <t>F.1.1.g</t>
  </si>
  <si>
    <t>Zonal Entomological units</t>
  </si>
  <si>
    <t>District</t>
  </si>
  <si>
    <t>PM activities for World Population Day’ celebration (Only mobility cost): funds earmarked for district level activities</t>
  </si>
  <si>
    <t>A.10.7.2</t>
  </si>
  <si>
    <t>B.29.1.2</t>
  </si>
  <si>
    <t>Travel costs under NPPCF</t>
  </si>
  <si>
    <t>C.1.a</t>
  </si>
  <si>
    <t>Mobility Support for supervision for district level officers.</t>
  </si>
  <si>
    <t xml:space="preserve">MOBILITY: Travel Cost, POL, etc. during outbreak investigations and field visits for monitoring programme activities at DSU on need basis </t>
  </si>
  <si>
    <t>G.4.1.b</t>
  </si>
  <si>
    <t>Travel expenses - Contractual Staff at District level</t>
  </si>
  <si>
    <t>G.4.5.b</t>
  </si>
  <si>
    <t>Mobility Support: District Cell</t>
  </si>
  <si>
    <t>Medical Colleges (All service delivery to be budgeted under B.30)</t>
  </si>
  <si>
    <t>J.1.7</t>
  </si>
  <si>
    <t>Miscellaneous/ Travel</t>
  </si>
  <si>
    <t>M.1.3.3</t>
  </si>
  <si>
    <t>Enforcement Squads</t>
  </si>
  <si>
    <t>District NCD Cell (TA,DA, POL)</t>
  </si>
  <si>
    <t>PM activities for World Population Day’ celebration (Only mobility cost): funds earmarked for block level activities</t>
  </si>
  <si>
    <t>A.10.7.3</t>
  </si>
  <si>
    <t>Mobility Support - BPMU/Block</t>
  </si>
  <si>
    <t xml:space="preserve">Monthly Review meeting of ASHA facilitators with BCM at block level-cost of travel and meeting expenses </t>
  </si>
  <si>
    <t>Any Other Mobility Expenses</t>
  </si>
  <si>
    <t>G.5</t>
  </si>
  <si>
    <t>Others: travel expenses  for regular staff.</t>
  </si>
  <si>
    <t>Operational Cost (Expenses on account of consumables, operating expenses, office expenses, admin expenses, contingencies, transport of samples, miscellaneous etc.)</t>
  </si>
  <si>
    <t>A.1.3.3</t>
  </si>
  <si>
    <t>B.10.6.8</t>
  </si>
  <si>
    <t>Information, Communication and Technology under IDSP</t>
  </si>
  <si>
    <t>State Quality Assurance Unit (Operational cost)</t>
  </si>
  <si>
    <t>Office expenses on telephone, fax, Broadband Expenses &amp; Other Miscellaneous Expenditures</t>
  </si>
  <si>
    <t xml:space="preserve">contingency support </t>
  </si>
  <si>
    <t>F.2.1.h</t>
  </si>
  <si>
    <t>GFATM Project: Programme Administration Costs (PA)</t>
  </si>
  <si>
    <t>G.4.3.a</t>
  </si>
  <si>
    <t>Office operation &amp; Maintenance - State Cell</t>
  </si>
  <si>
    <t>G.4.4.a</t>
  </si>
  <si>
    <t>State Cell - Consumables</t>
  </si>
  <si>
    <t>H.11</t>
  </si>
  <si>
    <t>Office Operation (Miscellaneous)</t>
  </si>
  <si>
    <t>M.2.2.2</t>
  </si>
  <si>
    <t>Tobacco Cessation Centre (TCC): Office Expenses</t>
  </si>
  <si>
    <t>M.3.2.3</t>
  </si>
  <si>
    <t>State Tobacco Control Cell (STCC): Misc./Office Expenses</t>
  </si>
  <si>
    <t>State NCD Cell (Contingency)</t>
  </si>
  <si>
    <t>District Quality Assurance Unit (Operational cost)</t>
  </si>
  <si>
    <t>Contingencies under NPPCF</t>
  </si>
  <si>
    <t>G.4.3.b</t>
  </si>
  <si>
    <t>Office operation &amp; Maintenance - District Cell</t>
  </si>
  <si>
    <t>G.4.4.b</t>
  </si>
  <si>
    <t>District Cell - Consumables</t>
  </si>
  <si>
    <t>J.1.5</t>
  </si>
  <si>
    <t>Operational expenses of the district centre : rent, telephone expenses, website etc.</t>
  </si>
  <si>
    <t>Contingency under NMHP</t>
  </si>
  <si>
    <t>M.1.3.5</t>
  </si>
  <si>
    <t>District Tobacco Control Cell (DTCC): Misc./Office Expenses</t>
  </si>
  <si>
    <t>District NCD Cell (Contingency)</t>
  </si>
  <si>
    <t>A.2.2.1.1</t>
  </si>
  <si>
    <t>SNCU Data management (excluding HR)</t>
  </si>
  <si>
    <t>Any Other Programme Management Cost</t>
  </si>
  <si>
    <t>E-Governance Initiatives</t>
  </si>
  <si>
    <t>B14.2</t>
  </si>
  <si>
    <t>QAC Misc. (IT Based application  etc.)</t>
  </si>
  <si>
    <t>B15.3.4.1</t>
  </si>
  <si>
    <t xml:space="preserve">Implementation of Hospital Management System </t>
  </si>
  <si>
    <t>Monitoring , Evaluation &amp; Supervision &amp; Epidemic Preparedness - Cost of NAMMIS</t>
  </si>
  <si>
    <t>Procurement and Maintenance of Office Equipment</t>
  </si>
  <si>
    <t>Minor repairs and AMC of IT/office equipment supplied under IDSP</t>
  </si>
  <si>
    <t>F.2.1.b</t>
  </si>
  <si>
    <t>Travel related Cost (TRC) - GFATM</t>
  </si>
  <si>
    <t>G.4.3.c</t>
  </si>
  <si>
    <t>Vehicle Operation (Maintenance)</t>
  </si>
  <si>
    <t>O1.1.1</t>
  </si>
  <si>
    <t>Renovation and furnishing, furniture, computers, office equipment (fax, phone, photocopier etc.)</t>
  </si>
  <si>
    <t>O1.1.1.1</t>
  </si>
  <si>
    <t>O1.1.1.2</t>
  </si>
  <si>
    <t>District NCD Cell</t>
  </si>
  <si>
    <t>PM activities under Micronutrient Supplementation Programme</t>
  </si>
  <si>
    <t>A.7.1</t>
  </si>
  <si>
    <t>A.7.2</t>
  </si>
  <si>
    <t>A.10.5</t>
  </si>
  <si>
    <t>Audit Fees</t>
  </si>
  <si>
    <t>A.10.6</t>
  </si>
  <si>
    <t>Concurrent Audit system</t>
  </si>
  <si>
    <t>B.10.1</t>
  </si>
  <si>
    <t>Comprehensive Grievance Redressal Mechanism</t>
  </si>
  <si>
    <t xml:space="preserve">SHSRC: Other cost </t>
  </si>
  <si>
    <t>F.1.2.d</t>
  </si>
  <si>
    <t>I.1.7</t>
  </si>
  <si>
    <t>Management of Health Society (State to provide details of PM Staff in the remarks column separately)</t>
  </si>
  <si>
    <t>M.3.5.1</t>
  </si>
  <si>
    <t>Setting up of STCC</t>
  </si>
  <si>
    <t>O.2.8</t>
  </si>
  <si>
    <t>Integration with Ayush</t>
  </si>
  <si>
    <t>O.2.8.1</t>
  </si>
  <si>
    <t>O.2.9</t>
  </si>
  <si>
    <t>Innovation</t>
  </si>
  <si>
    <t>O.2.9.1</t>
  </si>
  <si>
    <t>O.2.9.2</t>
  </si>
  <si>
    <t xml:space="preserve">District NCD Cell </t>
  </si>
  <si>
    <t>Drugs for Safe Abortion (MMA)</t>
  </si>
  <si>
    <t>Calcium tablets</t>
  </si>
  <si>
    <t>Albendazole tablets</t>
  </si>
  <si>
    <t>H.3</t>
  </si>
  <si>
    <t>1.3.1.11</t>
  </si>
  <si>
    <t>CME (Medical Colleges)</t>
  </si>
  <si>
    <t>Public Private Support Agency (PPSA)</t>
  </si>
  <si>
    <t>Research for medical colleges</t>
  </si>
  <si>
    <t>14.2.10</t>
  </si>
  <si>
    <t>Drug transportation charges</t>
  </si>
  <si>
    <t>Procurement of sleeves and drug boxes</t>
  </si>
  <si>
    <t>B.30.1.7/H.12</t>
  </si>
  <si>
    <t>DAKSHTA training</t>
  </si>
  <si>
    <t>TOT for Dakshta</t>
  </si>
  <si>
    <t>Training of MOs/SNs</t>
  </si>
  <si>
    <t>9.5.1.17</t>
  </si>
  <si>
    <t>9.5.1.18</t>
  </si>
  <si>
    <t>9.5.1.19</t>
  </si>
  <si>
    <t>9.5.1.20</t>
  </si>
  <si>
    <t>6.2.7.2</t>
  </si>
  <si>
    <t xml:space="preserve">Drugs and Supplies for blood services </t>
  </si>
  <si>
    <t xml:space="preserve">Training for Haemoglobinopathies </t>
  </si>
  <si>
    <t>9.5.7.2</t>
  </si>
  <si>
    <t>9.5.7.3</t>
  </si>
  <si>
    <t>9.5.12.7</t>
  </si>
  <si>
    <t>9.5.13.2</t>
  </si>
  <si>
    <t>9.5.15.2</t>
  </si>
  <si>
    <t>9.5.21.2</t>
  </si>
  <si>
    <t>9.5.24.2</t>
  </si>
  <si>
    <t>9.5.28</t>
  </si>
  <si>
    <t>HMIS/ MCTS</t>
  </si>
  <si>
    <t>J.1.6</t>
  </si>
  <si>
    <t>Ambulatory Services</t>
  </si>
  <si>
    <t>Abstract for Pradhan Mantri National Dialysis Programme</t>
  </si>
  <si>
    <t>6.1.1.23</t>
  </si>
  <si>
    <t>6.2.21</t>
  </si>
  <si>
    <t>6.2.21.1</t>
  </si>
  <si>
    <t>6.2.21.2</t>
  </si>
  <si>
    <t>Drugs &amp; Supplies for National Dialysis Programme</t>
  </si>
  <si>
    <t xml:space="preserve">JSY Administrative Expenses </t>
  </si>
  <si>
    <t xml:space="preserve">Supply of Salt Testing Kit </t>
  </si>
  <si>
    <t>Procurement of lab equipment</t>
  </si>
  <si>
    <t>6.1.2.6</t>
  </si>
  <si>
    <t>A.10.1.10/ D.1.a/ D.1.b/ D.1.c</t>
  </si>
  <si>
    <t>11.20.1</t>
  </si>
  <si>
    <t>1.1.2.4</t>
  </si>
  <si>
    <t>Drug Warehouses</t>
  </si>
  <si>
    <t>5.2.1.14</t>
  </si>
  <si>
    <t>1.1.1.6</t>
  </si>
  <si>
    <t>MH/ HSS</t>
  </si>
  <si>
    <t>Upgradation/ Renovation of Obstetric ICUs/ HDUs (as per operational guidelines of ICUs and HDUs, 2017)</t>
  </si>
  <si>
    <t>Equipment for  Obstetric ICUs/ HDUs (as per operational guidelines of ICUs and HDUs, 2017)</t>
  </si>
  <si>
    <t>Onsite mentoring at Delivery Points/ Nursing Institutions/ Nursing Schools</t>
  </si>
  <si>
    <t>9.5.1.21</t>
  </si>
  <si>
    <t>TOT for Skill Lab</t>
  </si>
  <si>
    <t>9.5.1.22</t>
  </si>
  <si>
    <t>9.5.1.23</t>
  </si>
  <si>
    <t>Onsite Mentoring for DAKSHATA</t>
  </si>
  <si>
    <t>9.5.1.24</t>
  </si>
  <si>
    <t>9.5.1.25</t>
  </si>
  <si>
    <t>9.2.2</t>
  </si>
  <si>
    <t>1.1.7.7</t>
  </si>
  <si>
    <t>Procurement of equipment for ICT</t>
  </si>
  <si>
    <t>Tablets; software for implementation of ANMOL</t>
  </si>
  <si>
    <t>6.2.22</t>
  </si>
  <si>
    <t>6.2.22.1</t>
  </si>
  <si>
    <t>6.2.22.2</t>
  </si>
  <si>
    <t>8.4.10</t>
  </si>
  <si>
    <t>Staff for Health &amp; Wellness Centre (H&amp;WC)</t>
  </si>
  <si>
    <t>Mid-level Service Provider</t>
  </si>
  <si>
    <t>Performance incentive for Mid-level service providers</t>
  </si>
  <si>
    <t>15.9.7</t>
  </si>
  <si>
    <t>Independent Monitoring Cost for performance assessment of Health &amp; Wellness Centre (H&amp;WC)</t>
  </si>
  <si>
    <t>Psychiatric Nurse</t>
  </si>
  <si>
    <t>Nurses for Geriatric care/ palliative care</t>
  </si>
  <si>
    <t>Other Nurses</t>
  </si>
  <si>
    <t>Community Nurse</t>
  </si>
  <si>
    <t>8.1.1.12</t>
  </si>
  <si>
    <t>Radiographer/ X-ray technician</t>
  </si>
  <si>
    <t>Physician/Consultant Medicine</t>
  </si>
  <si>
    <t>Microbiologists (MD)</t>
  </si>
  <si>
    <t>8.1.3.10</t>
  </si>
  <si>
    <t>Support Staff for Health Facilities</t>
  </si>
  <si>
    <t xml:space="preserve">General Duty Attendant/ Hospital Worker </t>
  </si>
  <si>
    <t>Cold Chain Handlers</t>
  </si>
  <si>
    <t>Multi Task Worker</t>
  </si>
  <si>
    <t>Field Worker</t>
  </si>
  <si>
    <t>Others (incl. Community Health Worker, PMW)</t>
  </si>
  <si>
    <t>Hospital Attendant</t>
  </si>
  <si>
    <t>Sanitary Attendant</t>
  </si>
  <si>
    <t>8.1.14.4</t>
  </si>
  <si>
    <t>8.1.14.5</t>
  </si>
  <si>
    <t>Public Health Manager/ Specialist</t>
  </si>
  <si>
    <t>Facility based Data Entry Operation (DEO)</t>
  </si>
  <si>
    <t>8.1.15</t>
  </si>
  <si>
    <t>8.1.15.1</t>
  </si>
  <si>
    <t>8.1.15.2</t>
  </si>
  <si>
    <t>8.1.15.3</t>
  </si>
  <si>
    <t>8.1.15.4</t>
  </si>
  <si>
    <t>8.1.15.5</t>
  </si>
  <si>
    <t>8.1.15.6</t>
  </si>
  <si>
    <t>8.1.15.7</t>
  </si>
  <si>
    <t>LaQshya Related Activities</t>
  </si>
  <si>
    <t>Procurement under LaQshya</t>
  </si>
  <si>
    <t>Trainings at Skill Lab</t>
  </si>
  <si>
    <t>Training of ANM/staff nurses in RTI/STI</t>
  </si>
  <si>
    <t>LaQshya trainings/workshops</t>
  </si>
  <si>
    <t>Equipment for nursing schools/institutions</t>
  </si>
  <si>
    <t>Any other ASHA incentives (please specify)</t>
  </si>
  <si>
    <t>12.1.4</t>
  </si>
  <si>
    <t>12.2.10</t>
  </si>
  <si>
    <t>Printing (SNCU data management)</t>
  </si>
  <si>
    <t>1.3.1.12</t>
  </si>
  <si>
    <t>12.2.11</t>
  </si>
  <si>
    <t>Printing &amp; translation cost for Family participatory care (KMC)</t>
  </si>
  <si>
    <t>IEC for family participatory care</t>
  </si>
  <si>
    <t>9.5.2.22</t>
  </si>
  <si>
    <t>TOT (MO, SN) for Family participatory care (KMC)</t>
  </si>
  <si>
    <t>Trainings for Family participatory care (KMC)</t>
  </si>
  <si>
    <t>5.3.17</t>
  </si>
  <si>
    <t>5.3.18</t>
  </si>
  <si>
    <t>New Born Stabilization training Package for Medical Officers and Staff nurses</t>
  </si>
  <si>
    <t>Review/orientation meetings for HBNC</t>
  </si>
  <si>
    <t>12.2.12</t>
  </si>
  <si>
    <t>Printing of HBNC referral cards and other formats</t>
  </si>
  <si>
    <t>4 days Trainings on IYCF for MOs, SNs, ANMs of all DPs and SCs (ToT, 4 days IYCF Trainings &amp; 1 day Sensitisation on MAA Program)</t>
  </si>
  <si>
    <t>12.1.5</t>
  </si>
  <si>
    <t>Printing cost for MAA programme</t>
  </si>
  <si>
    <t>B16.1.6.3.6</t>
  </si>
  <si>
    <t>A.5.1.4/ B16.1.6.3.5</t>
  </si>
  <si>
    <t>DEIC (including Data card internet connection for laptops and rental)</t>
  </si>
  <si>
    <t>IEC/BCC activities under Immunization</t>
  </si>
  <si>
    <t>IEC activities for Immunization</t>
  </si>
  <si>
    <t>ASHA incentive for updation of EC survey before each MPV campaign</t>
  </si>
  <si>
    <t>Other activities under Mission Parivar Vikas : Demand Generation (Saarthi, Saas Bahu Sammellan, Creating enabling environment)</t>
  </si>
  <si>
    <t xml:space="preserve">Orientation/review  of ANM/AWW (as applicable) for New schemes, FP-LMIS, new contraceptives, Post partum and post abortion Family Planning, Scheme for home delivery of contraceptives (HDC), Ensuring spacing at birth (ESB {wherever applicable}), Pregnancy Testing Kits (PTK) </t>
  </si>
  <si>
    <t>FP-LMIS training</t>
  </si>
  <si>
    <t>IEC &amp; promotional activities for World Population Day celebration</t>
  </si>
  <si>
    <t xml:space="preserve">IEC &amp; promotional activities for Vasectomy Fortnight celebration </t>
  </si>
  <si>
    <t>14.2.11</t>
  </si>
  <si>
    <t>Implementation of FP-LMIS</t>
  </si>
  <si>
    <t>FP QAC meetings (Minimum frequency of QAC meetings as per Supreme court mandate: State level - Biannual meeting; District level - Quarterly)</t>
  </si>
  <si>
    <t>FP review meetings (As per Hon'ble SC judgement)</t>
  </si>
  <si>
    <t>AFHS training of ANM/LHV/MPW</t>
  </si>
  <si>
    <t>Printing under WIFS -WIFS cards, WIFS registers, reporting  format etc</t>
  </si>
  <si>
    <t>12.4.5</t>
  </si>
  <si>
    <t>Printing for AFHC-AFHC Registers, reporting formats, AFHC cards etc</t>
  </si>
  <si>
    <t>Media Mix of Mass Media/ Mid Media including promotion of menstrual hygiene scheme</t>
  </si>
  <si>
    <t>Innovative IEC/ BCC Strategies including mobile based solutions, social media and engagement of youth</t>
  </si>
  <si>
    <t>11.5.2</t>
  </si>
  <si>
    <t>11.5.3</t>
  </si>
  <si>
    <t>11.5.4</t>
  </si>
  <si>
    <t>11.6.2</t>
  </si>
  <si>
    <t>11.6.3</t>
  </si>
  <si>
    <t>11.6.4</t>
  </si>
  <si>
    <t>11.6.5</t>
  </si>
  <si>
    <t>11.6.6</t>
  </si>
  <si>
    <t>11.7.2</t>
  </si>
  <si>
    <t>11.7.3</t>
  </si>
  <si>
    <t>11.10</t>
  </si>
  <si>
    <t>11.12.2</t>
  </si>
  <si>
    <t>11.13.1</t>
  </si>
  <si>
    <t>11.15.3</t>
  </si>
  <si>
    <t>11.15.4</t>
  </si>
  <si>
    <t>11.15.5</t>
  </si>
  <si>
    <t>11.15.6</t>
  </si>
  <si>
    <t>11.19.2</t>
  </si>
  <si>
    <t>11.20</t>
  </si>
  <si>
    <t>11.21.1</t>
  </si>
  <si>
    <t>11.22.1</t>
  </si>
  <si>
    <t>11.22.2</t>
  </si>
  <si>
    <t>11.23.1</t>
  </si>
  <si>
    <t>11.24.1</t>
  </si>
  <si>
    <t>Incentive to ASHA for follow up of SNCU discharge babies and for follow up of LBW babies</t>
  </si>
  <si>
    <t>Incentive for referral of SAM cases to NRC and for follow up of discharge SAM children from NRCs</t>
  </si>
  <si>
    <t>3.1.2.6</t>
  </si>
  <si>
    <t>IEC/BCC activities under ASHA</t>
  </si>
  <si>
    <t>12.7.3</t>
  </si>
  <si>
    <t>12.7.4</t>
  </si>
  <si>
    <t>Printing of ASHA Modules and formats</t>
  </si>
  <si>
    <t>Printing of CBAC format</t>
  </si>
  <si>
    <t>12.17.1</t>
  </si>
  <si>
    <t>12.17.2</t>
  </si>
  <si>
    <t>Committed unspent  balance (as on ______)</t>
  </si>
  <si>
    <t>Procurement for Universal Screening of NCDs</t>
  </si>
  <si>
    <t>GoI Remarks</t>
  </si>
  <si>
    <t>Training for Universal Screening for NCDs</t>
  </si>
  <si>
    <t>Drugs &amp; supplies for Universal Screening of NCDs</t>
  </si>
  <si>
    <t>6.4.4</t>
  </si>
  <si>
    <t>6.5.1</t>
  </si>
  <si>
    <t>6.5.2</t>
  </si>
  <si>
    <t>6.5.3</t>
  </si>
  <si>
    <t>IEC/BCC activities for Universal Screening of NCDs</t>
  </si>
  <si>
    <t>Printing activities for Universal Screening of NCDs - printing of cards and modules</t>
  </si>
  <si>
    <t>7.4.1</t>
  </si>
  <si>
    <t>7.4.2</t>
  </si>
  <si>
    <t>7.4.3</t>
  </si>
  <si>
    <t>7.6.1</t>
  </si>
  <si>
    <t>7.6.2</t>
  </si>
  <si>
    <t>Any other activity (please specify)</t>
  </si>
  <si>
    <t>15.1.2</t>
  </si>
  <si>
    <t>Annexure for Innovations</t>
  </si>
  <si>
    <t>1.1.3.3</t>
  </si>
  <si>
    <t>1.2.2.4</t>
  </si>
  <si>
    <t>2.2.10</t>
  </si>
  <si>
    <t>2.2.11</t>
  </si>
  <si>
    <t>3.1.2.7</t>
  </si>
  <si>
    <t>3.1.3.5</t>
  </si>
  <si>
    <t>3.2.4</t>
  </si>
  <si>
    <t>3.2.4.1</t>
  </si>
  <si>
    <t>3.2.4.2</t>
  </si>
  <si>
    <t>3.2.4.3</t>
  </si>
  <si>
    <t>3.2.4.4</t>
  </si>
  <si>
    <t>3.3.4</t>
  </si>
  <si>
    <t>6.1.1.24</t>
  </si>
  <si>
    <t>Drugs &amp; supplies for Blood services &amp; disorders</t>
  </si>
  <si>
    <t>Drugs &amp; Supplies for Health &amp; Wellness Centres (H&amp;WC)</t>
  </si>
  <si>
    <t>6.4.5</t>
  </si>
  <si>
    <t>9.1.7</t>
  </si>
  <si>
    <t>9.2.3</t>
  </si>
  <si>
    <t>9.5.2.23</t>
  </si>
  <si>
    <t>9.5.3.27</t>
  </si>
  <si>
    <t>9.5.4.5</t>
  </si>
  <si>
    <t>Other Adolescent Health trainings (please specify)</t>
  </si>
  <si>
    <t>RBSK Trainings</t>
  </si>
  <si>
    <t>9.5.5.5</t>
  </si>
  <si>
    <t>Other RBSK trainings (please specify)</t>
  </si>
  <si>
    <t>Trainings for Blood Services &amp; disorders</t>
  </si>
  <si>
    <t>9.5.6.3</t>
  </si>
  <si>
    <t>9.5.7.4</t>
  </si>
  <si>
    <t>9.5.8.2</t>
  </si>
  <si>
    <t>9.5.9.2</t>
  </si>
  <si>
    <t>9.5.10.2</t>
  </si>
  <si>
    <t>9.5.11.2</t>
  </si>
  <si>
    <t>9.5.11.3</t>
  </si>
  <si>
    <t>9.5.11.4</t>
  </si>
  <si>
    <t>9.5.11.5</t>
  </si>
  <si>
    <t>9.5.11.6</t>
  </si>
  <si>
    <t>9.5.11.7</t>
  </si>
  <si>
    <t>9.5.11.8</t>
  </si>
  <si>
    <t>9.5.11.9</t>
  </si>
  <si>
    <t>9.5.14.2</t>
  </si>
  <si>
    <t>9.5.14.3</t>
  </si>
  <si>
    <t>9.5.16.2</t>
  </si>
  <si>
    <t>9.5.17.2</t>
  </si>
  <si>
    <t>9.5.17.3</t>
  </si>
  <si>
    <t>9.5.17.4</t>
  </si>
  <si>
    <t>9.5.19.3</t>
  </si>
  <si>
    <t>9.5.20.3</t>
  </si>
  <si>
    <t>9.5.22.3</t>
  </si>
  <si>
    <t>ASHA facilitator/ARC trainings</t>
  </si>
  <si>
    <t>9.5.23.4</t>
  </si>
  <si>
    <t>9.5.25.2</t>
  </si>
  <si>
    <t>9.5.25.3</t>
  </si>
  <si>
    <t>9.5.25.4</t>
  </si>
  <si>
    <t>9.5.26.4</t>
  </si>
  <si>
    <t>9.5.27.4</t>
  </si>
  <si>
    <t>9.5.28.1</t>
  </si>
  <si>
    <t>9.5.28.2</t>
  </si>
  <si>
    <t>9.5.28.3</t>
  </si>
  <si>
    <t>9.5.28.4</t>
  </si>
  <si>
    <t>9.5.28.5</t>
  </si>
  <si>
    <t>9.5.28.6</t>
  </si>
  <si>
    <t>Supply Chain Management cost under GFATM</t>
  </si>
  <si>
    <t>10.1.3</t>
  </si>
  <si>
    <t>10.2.12</t>
  </si>
  <si>
    <t>10.2.13</t>
  </si>
  <si>
    <t>Research at State NCD Cell</t>
  </si>
  <si>
    <t>Research at Institutes</t>
  </si>
  <si>
    <t>10.2.14</t>
  </si>
  <si>
    <t>Strengthening surveillance under NVBDCP</t>
  </si>
  <si>
    <t>NVBDCP - Dengue/Chikungunya</t>
  </si>
  <si>
    <t>10.3.1.4</t>
  </si>
  <si>
    <t>10.3.1.5</t>
  </si>
  <si>
    <t>10.3.1.6</t>
  </si>
  <si>
    <t>Surveillance under NPCDCS</t>
  </si>
  <si>
    <t>At State NCD Cell</t>
  </si>
  <si>
    <t>At Institutes</t>
  </si>
  <si>
    <t>10.3.2.1</t>
  </si>
  <si>
    <t>10.3.2.2</t>
  </si>
  <si>
    <t>10.3.2.3</t>
  </si>
  <si>
    <t>Any Other surveillance activities (please specify)</t>
  </si>
  <si>
    <t>10.4.7</t>
  </si>
  <si>
    <t>IEC/BCC activities under AH</t>
  </si>
  <si>
    <t>11.9.2</t>
  </si>
  <si>
    <t>IEC/BCC activities under Blood services &amp; disorders</t>
  </si>
  <si>
    <t>11.10.2</t>
  </si>
  <si>
    <t>11.11.2</t>
  </si>
  <si>
    <t>11.12.3</t>
  </si>
  <si>
    <t>11.13.2</t>
  </si>
  <si>
    <t>11.14.2</t>
  </si>
  <si>
    <t>11.15.7</t>
  </si>
  <si>
    <t>11.16.2</t>
  </si>
  <si>
    <t>11.17.1</t>
  </si>
  <si>
    <t>11.17.2</t>
  </si>
  <si>
    <t>11.18.2</t>
  </si>
  <si>
    <t>11.19.3</t>
  </si>
  <si>
    <t>11.20.2</t>
  </si>
  <si>
    <t>11.22.3</t>
  </si>
  <si>
    <t>11.23.2</t>
  </si>
  <si>
    <t>11.24.2</t>
  </si>
  <si>
    <t>11.24.3</t>
  </si>
  <si>
    <t xml:space="preserve">SBCC/IEC/Advocacy campaigns </t>
  </si>
  <si>
    <t>Printing activities under Blood services &amp; disorders</t>
  </si>
  <si>
    <t>13.1.4</t>
  </si>
  <si>
    <t>13.2.6</t>
  </si>
  <si>
    <t>Human Resources for Drug warehouses</t>
  </si>
  <si>
    <t>Other activities including operating cost etc. (please specify)</t>
  </si>
  <si>
    <t>Logistics and supply chain</t>
  </si>
  <si>
    <t>Supply chain logistic system for drug warehouses</t>
  </si>
  <si>
    <t>14.2.12</t>
  </si>
  <si>
    <t>14.2.13</t>
  </si>
  <si>
    <t>FP/NHSRC-CP</t>
  </si>
  <si>
    <t>CH/NHSRC-CP</t>
  </si>
  <si>
    <t>AH/NHSRC-CP</t>
  </si>
  <si>
    <t>NHSRC-CP</t>
  </si>
  <si>
    <t>RI/NHSRC-CP</t>
  </si>
  <si>
    <t>NIDDCP/NHSRC-CP</t>
  </si>
  <si>
    <t>NLEP/NHSRC-CP</t>
  </si>
  <si>
    <t>1.1.3.1.1</t>
  </si>
  <si>
    <t>1.1.3.1.2</t>
  </si>
  <si>
    <t>1.1.3.2.1</t>
  </si>
  <si>
    <t>Beneficiary Compensation/ Allowances</t>
  </si>
  <si>
    <t>CHC NCD Clinic: Mobility , Miscellaneous &amp; Contingencies</t>
  </si>
  <si>
    <t>Sub-Centre level: Mobility , Miscellaneous &amp; Contingencies</t>
  </si>
  <si>
    <t>Annexure for IT Initiatives - Service Delivery</t>
  </si>
  <si>
    <t>1.3.2.6</t>
  </si>
  <si>
    <t>1.3.1.13</t>
  </si>
  <si>
    <t>2.3.1.1</t>
  </si>
  <si>
    <t>2.3.1.2</t>
  </si>
  <si>
    <t>Other Mobile Units</t>
  </si>
  <si>
    <t>2.1.3.1</t>
  </si>
  <si>
    <t>2.1.3.2</t>
  </si>
  <si>
    <t>2.1.3.3</t>
  </si>
  <si>
    <t>Mobility support  for RBSK Mobile health team</t>
  </si>
  <si>
    <t>Support for RBSK: CUG connection per team and rental</t>
  </si>
  <si>
    <t>National Mobile Medical Vans (smaller vehicles) and specialised Mobile Medical Units: Recurring grants for POL and others</t>
  </si>
  <si>
    <t>Kala-azar Case search/ Camp Approach: Mobility/POL/supervision</t>
  </si>
  <si>
    <t xml:space="preserve">Tribal RCH: Outreach activities </t>
  </si>
  <si>
    <t>Outreach activities for RMNCH+A services</t>
  </si>
  <si>
    <t>2.3.1.3</t>
  </si>
  <si>
    <t>2.3.1.4</t>
  </si>
  <si>
    <t>2.3.1.5</t>
  </si>
  <si>
    <t>2.3.1.6</t>
  </si>
  <si>
    <t>2.3.1.7</t>
  </si>
  <si>
    <t>2.3.1.8</t>
  </si>
  <si>
    <t>2.3.1.9</t>
  </si>
  <si>
    <t>2.3.1.10</t>
  </si>
  <si>
    <t>2.3.2.1</t>
  </si>
  <si>
    <t>2.3.2.2</t>
  </si>
  <si>
    <t>2.3.2.3</t>
  </si>
  <si>
    <t>2.3.2.4</t>
  </si>
  <si>
    <t>2.3.2.5</t>
  </si>
  <si>
    <t>DPMR: At camps</t>
  </si>
  <si>
    <t>Outreach activities for controlling DCPs &amp; NCDs</t>
  </si>
  <si>
    <t>Tobacco Cessation Centre (TCC): Weekly FGD with the tobacco users</t>
  </si>
  <si>
    <t>DMHP: Targeted interventions at community level Activities &amp; interventions targeted at schools, colleges, workplaces, out of school adolescents, urban slums and suicide prevention.</t>
  </si>
  <si>
    <t>Outreach activities at School level</t>
  </si>
  <si>
    <t>2.3.3.1</t>
  </si>
  <si>
    <t>2.3.3.2</t>
  </si>
  <si>
    <t>2.3.3.3</t>
  </si>
  <si>
    <t>2.3.3.4</t>
  </si>
  <si>
    <t>2.3.3.4.1</t>
  </si>
  <si>
    <t>2.3.3.4.2</t>
  </si>
  <si>
    <t>2.3.3.4.3</t>
  </si>
  <si>
    <t>2.3.3.4.4</t>
  </si>
  <si>
    <t>2.3.3.4.5</t>
  </si>
  <si>
    <t>B8</t>
  </si>
  <si>
    <t>Untied Fund</t>
  </si>
  <si>
    <t>4.1.1</t>
  </si>
  <si>
    <t>4.1.2</t>
  </si>
  <si>
    <t>4.1.3</t>
  </si>
  <si>
    <t>4.1.4</t>
  </si>
  <si>
    <t>4.1.5</t>
  </si>
  <si>
    <t>4.1.6</t>
  </si>
  <si>
    <t>4.1.7</t>
  </si>
  <si>
    <t>Incentive for FP Services</t>
  </si>
  <si>
    <t>Incentive for AH/ RKSK Services</t>
  </si>
  <si>
    <t xml:space="preserve">Other Incentives </t>
  </si>
  <si>
    <t>3.1.1.1.1</t>
  </si>
  <si>
    <t>3.1.1.1.2</t>
  </si>
  <si>
    <t>3.1.1.1.3</t>
  </si>
  <si>
    <t>3.1.1.1.4</t>
  </si>
  <si>
    <t>3.1.1.1.5</t>
  </si>
  <si>
    <t>3.1.1.1.6</t>
  </si>
  <si>
    <t>3.1.1.1.7</t>
  </si>
  <si>
    <t>3.1.1.1.8</t>
  </si>
  <si>
    <t>3.1.1.1.9</t>
  </si>
  <si>
    <t>3.1.1.1.10</t>
  </si>
  <si>
    <t>3.1.1.1.11</t>
  </si>
  <si>
    <t>3.1.1.1.12</t>
  </si>
  <si>
    <t>3.1.1.2.1</t>
  </si>
  <si>
    <t>3.1.1.2.2</t>
  </si>
  <si>
    <t>3.1.1.2.3</t>
  </si>
  <si>
    <t>3.1.1.2.4</t>
  </si>
  <si>
    <t>3.1.1.2.5</t>
  </si>
  <si>
    <t>3.1.1.2.6</t>
  </si>
  <si>
    <t>3.1.1.2.7</t>
  </si>
  <si>
    <t>3.1.1.3.1</t>
  </si>
  <si>
    <t>3.1.1.3.2</t>
  </si>
  <si>
    <t>3.1.1.3.3</t>
  </si>
  <si>
    <t>3.1.1.4.1</t>
  </si>
  <si>
    <t>3.1.1.4.2</t>
  </si>
  <si>
    <t>3.1.1.4.3</t>
  </si>
  <si>
    <t>3.1.1.4.4</t>
  </si>
  <si>
    <t>3.1.1.4.5</t>
  </si>
  <si>
    <t>3.1.1.4.6</t>
  </si>
  <si>
    <t>3.1.1.4.7</t>
  </si>
  <si>
    <t>3.1.1.5.1</t>
  </si>
  <si>
    <t>3.1.1.5.2</t>
  </si>
  <si>
    <t>District counselling centre (DCC) and crisis helpline outsourced to psychology department/ NGO per year</t>
  </si>
  <si>
    <t>Preventive strategies for Malaria</t>
  </si>
  <si>
    <t xml:space="preserve">Operational cost for Spray Wages </t>
  </si>
  <si>
    <t>Operational cost for Impregnation  of Bed nets-  for NE states</t>
  </si>
  <si>
    <t>Preventive strategies for vector born diseases</t>
  </si>
  <si>
    <t>Dengue &amp; Chikungunya: Vector Control,  environmental management &amp; fogging machine</t>
  </si>
  <si>
    <t>Acute Encephalitis Syndrome (AES)/ Japanese Encephalitis (JE): Operational costs for malathion  fogging</t>
  </si>
  <si>
    <t>Kala-azar: Operational cost for spray including spray wages</t>
  </si>
  <si>
    <t>Kala-azar: Training for spraying</t>
  </si>
  <si>
    <t>3.2.5.1.1</t>
  </si>
  <si>
    <t>3.2.5.1.2</t>
  </si>
  <si>
    <t>3.2.5.1.3</t>
  </si>
  <si>
    <t>3.2.5.1.4</t>
  </si>
  <si>
    <t>3.2.5.1.5</t>
  </si>
  <si>
    <t>3.2.5.2.1</t>
  </si>
  <si>
    <t>3.2.5.2.2</t>
  </si>
  <si>
    <t>3.2.5.2.3</t>
  </si>
  <si>
    <t>3.2.5.2.4</t>
  </si>
  <si>
    <t>Innovations (if any)</t>
  </si>
  <si>
    <t>B14</t>
  </si>
  <si>
    <t>IT Initiatives for strengthening Service Delivery</t>
  </si>
  <si>
    <t>B4.1.1.1</t>
  </si>
  <si>
    <t>B4.1.2.1</t>
  </si>
  <si>
    <t>B4.1.3.1</t>
  </si>
  <si>
    <t>B4.1.4.1</t>
  </si>
  <si>
    <t>B4.1.5.2</t>
  </si>
  <si>
    <t>B4.1.6.1</t>
  </si>
  <si>
    <t>B.5.6.3</t>
  </si>
  <si>
    <t>B4.1.1.2</t>
  </si>
  <si>
    <t>B4.1.2.2</t>
  </si>
  <si>
    <t>B4.1.3.2</t>
  </si>
  <si>
    <t>B4.1.4.2</t>
  </si>
  <si>
    <t>B4.1.6.2</t>
  </si>
  <si>
    <t>B.5.10.1.2</t>
  </si>
  <si>
    <t>B4.1.1/ B4.1.2/ B4.1.3/ B4.1.4/ B4.1.6/ B.5.10</t>
  </si>
  <si>
    <t>B.5.10.1.1</t>
  </si>
  <si>
    <t>B4.1.1.3</t>
  </si>
  <si>
    <t>B4.1.2.3</t>
  </si>
  <si>
    <t>B4.1.3.3</t>
  </si>
  <si>
    <t>B4.1.4.3</t>
  </si>
  <si>
    <t>B4.1.5.3</t>
  </si>
  <si>
    <t>B4.1.6.3</t>
  </si>
  <si>
    <t>B.5.10.1.3</t>
  </si>
  <si>
    <t>B4.1.1/ B4.1.2/ B4.1.3/ B4.1.4/ B4.1.5/ B4.1.6/ B.5.10</t>
  </si>
  <si>
    <t>B4.1.1.4</t>
  </si>
  <si>
    <t>B4.1.2.4</t>
  </si>
  <si>
    <t>B4.1.3.4</t>
  </si>
  <si>
    <t>B4.1.4.4</t>
  </si>
  <si>
    <t>B4.1.6.4</t>
  </si>
  <si>
    <t>B.5.10.1.4</t>
  </si>
  <si>
    <t>Training Institutions (incl. hostels/residential facilities)</t>
  </si>
  <si>
    <t>B5.1/ B5.2/ B5.3/ B5.5/ B5.10/ A.9.10.2/ B.5.11/ B.5.12/B.5.13/ B4.1.5/ A.4.1.2/ A.2.5</t>
  </si>
  <si>
    <t>B5.1.1</t>
  </si>
  <si>
    <t>B5.2.1</t>
  </si>
  <si>
    <t>B5.3.1</t>
  </si>
  <si>
    <t>B.5.6.1</t>
  </si>
  <si>
    <t>B5.11.1</t>
  </si>
  <si>
    <t>B5.12.1</t>
  </si>
  <si>
    <t>B5.13.1</t>
  </si>
  <si>
    <t>B4.1.5.1</t>
  </si>
  <si>
    <t>B5.10.2/ B5.10.3</t>
  </si>
  <si>
    <t>B5.1/ B5.2/ B5.3/ B5.6/ B5.5/ B5.10/ B.5.11/ B.5.12/ B.5.13</t>
  </si>
  <si>
    <t>B5.1.2</t>
  </si>
  <si>
    <t>B5.2.2</t>
  </si>
  <si>
    <t>B5.3.2</t>
  </si>
  <si>
    <t>B.5.6.2</t>
  </si>
  <si>
    <t>B5.10.4</t>
  </si>
  <si>
    <t>B.5.11.2</t>
  </si>
  <si>
    <t>B.5.12.2</t>
  </si>
  <si>
    <t>B.5.13.2</t>
  </si>
  <si>
    <t>Assistance to State for Capacity building (Burns &amp; injury): Civil Work</t>
  </si>
  <si>
    <t>Recurring grant for collection of eye balls by eye banks and eye donation centres</t>
  </si>
  <si>
    <t>I.1.5</t>
  </si>
  <si>
    <t>6.1.1.25</t>
  </si>
  <si>
    <t>Furniture for paediatric OPD and ward</t>
  </si>
  <si>
    <t>Non-recurring GIA: Machinery &amp; Equipment for DH</t>
  </si>
  <si>
    <t>Non-recurring GIA: Machinery &amp; Equipment for CHC</t>
  </si>
  <si>
    <t>Non-recurring GIA: Machinery &amp; Equipment for PHC</t>
  </si>
  <si>
    <t>Non recurring: Equipment for Cancer  Care</t>
  </si>
  <si>
    <t>B16.1.7/ A.9.1.2.2</t>
  </si>
  <si>
    <t>B16.1.7/ A.9.10.1</t>
  </si>
  <si>
    <t>B.18.2</t>
  </si>
  <si>
    <t>Miscellaneous including Travel/ POL/ Stationary/ Communications/ Drugs etc.</t>
  </si>
  <si>
    <t>Maintenance of Ophthalmic Equipment</t>
  </si>
  <si>
    <t>B.16.2.3.1</t>
  </si>
  <si>
    <t>6.2.19.6</t>
  </si>
  <si>
    <t>HSS/ AYUSH</t>
  </si>
  <si>
    <t>9.5.4.14</t>
  </si>
  <si>
    <t>HSS/AYUSH</t>
  </si>
  <si>
    <t>HMIS/MCTS Trainings</t>
  </si>
  <si>
    <t>9.5.19.4</t>
  </si>
  <si>
    <t>Reviews, Research, Surveys and Surveillance</t>
  </si>
  <si>
    <t>11.22.4</t>
  </si>
  <si>
    <t>11.24.3.1</t>
  </si>
  <si>
    <t>11.24.3.2</t>
  </si>
  <si>
    <t>11.24.3.3</t>
  </si>
  <si>
    <t>11.24.3.4</t>
  </si>
  <si>
    <t>12.7.5</t>
  </si>
  <si>
    <t>ASHA communication kit</t>
  </si>
  <si>
    <t>Printing activities for H&amp;WC</t>
  </si>
  <si>
    <t>12.15.4</t>
  </si>
  <si>
    <t>14.1.1.1</t>
  </si>
  <si>
    <t>14.1.1.2</t>
  </si>
  <si>
    <t>14.1.1.3</t>
  </si>
  <si>
    <t>Other IT Initiatives for Service Delivery (please specify)</t>
  </si>
  <si>
    <t>Annexure for Untied Fund</t>
  </si>
  <si>
    <t>8.1.11.3</t>
  </si>
  <si>
    <t>8.1.11.4</t>
  </si>
  <si>
    <t>8.1.11.5</t>
  </si>
  <si>
    <t>8.1.13.6</t>
  </si>
  <si>
    <t>8.1.13.7</t>
  </si>
  <si>
    <t>8.1.13.8</t>
  </si>
  <si>
    <t>8.1.13.9</t>
  </si>
  <si>
    <t>8.1.13.10</t>
  </si>
  <si>
    <t>8.1.13.11</t>
  </si>
  <si>
    <t>8.1.13.12</t>
  </si>
  <si>
    <t>8.1.13.13</t>
  </si>
  <si>
    <t>8.1.13.14</t>
  </si>
  <si>
    <t>8.1.13.15</t>
  </si>
  <si>
    <t>8.1.13.16</t>
  </si>
  <si>
    <t>8.1.13.17</t>
  </si>
  <si>
    <t>8.1.13.18</t>
  </si>
  <si>
    <t>8.1.13.19</t>
  </si>
  <si>
    <t>8.1.13.20</t>
  </si>
  <si>
    <t>8.1.13.21</t>
  </si>
  <si>
    <t>8.1.13.22</t>
  </si>
  <si>
    <t>8.1.15.8</t>
  </si>
  <si>
    <t>8.1.15.9</t>
  </si>
  <si>
    <t>8.1.15.10</t>
  </si>
  <si>
    <t>8.1.15.11</t>
  </si>
  <si>
    <t>8.1.15.12</t>
  </si>
  <si>
    <t>8.1.15.13</t>
  </si>
  <si>
    <t>8.1.16</t>
  </si>
  <si>
    <t>8.1.16.1</t>
  </si>
  <si>
    <t>8.1.16.2</t>
  </si>
  <si>
    <t>8.1.16.3</t>
  </si>
  <si>
    <t>8.1.16.4</t>
  </si>
  <si>
    <t>8.1.16.5</t>
  </si>
  <si>
    <t>8.1.16.6</t>
  </si>
  <si>
    <t>8.1.16.7</t>
  </si>
  <si>
    <t>Training on Finance</t>
  </si>
  <si>
    <t>Training on HR</t>
  </si>
  <si>
    <t>Training of District trainers</t>
  </si>
  <si>
    <t>PC&amp;PNDT Activities</t>
  </si>
  <si>
    <t>Mobility support</t>
  </si>
  <si>
    <t>HMIS &amp; MCTS</t>
  </si>
  <si>
    <t>B15.3.1.1/ B15.3.1.2</t>
  </si>
  <si>
    <t>B15.3.1.5.1/ B15.3.1.5.2</t>
  </si>
  <si>
    <t xml:space="preserve">Mobility Support for HMIS &amp; MCTS </t>
  </si>
  <si>
    <t>B15.3.2.5/ B15.3.2.6/ B15.3.2.9/ B15.3.2.12/ B15.3.2.13</t>
  </si>
  <si>
    <t>Operational cost for HMIS &amp; MCTS (incl. Internet connectivity; AMC of Laptop, printers, computers, UPS; Office expenditure; Mobile reimbursement)</t>
  </si>
  <si>
    <t>B15.3.2.3/ B15.3.2.4/ B15.3.2.7/ B15.3.2.8</t>
  </si>
  <si>
    <t>Procurement of Computer/Printer/UPS/ Laptop/ VSAT</t>
  </si>
  <si>
    <t>B15.3.2.10/ B15.3.2.11</t>
  </si>
  <si>
    <t>Call Centre (Capex/ Opex)</t>
  </si>
  <si>
    <t>Human Resource</t>
  </si>
  <si>
    <t xml:space="preserve">Strengthening of State/ Regional PMU </t>
  </si>
  <si>
    <t>State level HR under RMNCH+A &amp; HSS</t>
  </si>
  <si>
    <t>Consultants/ Programme Officers</t>
  </si>
  <si>
    <t>State level HR under DCP</t>
  </si>
  <si>
    <t>State level HR under NCD</t>
  </si>
  <si>
    <t>Strengthening of District PMU</t>
  </si>
  <si>
    <t>District level HR under RMNCH+A &amp; HSS</t>
  </si>
  <si>
    <t>District level HR under DCP</t>
  </si>
  <si>
    <t>District level HR under NCD</t>
  </si>
  <si>
    <t>Block level HR under RMNCH+A &amp; HSS</t>
  </si>
  <si>
    <t xml:space="preserve">Consultants/ Programme Officers </t>
  </si>
  <si>
    <t>Block level HR under DCP</t>
  </si>
  <si>
    <t>Block level HR under NCD</t>
  </si>
  <si>
    <t>Monitoring and Data Management</t>
  </si>
  <si>
    <t>Abstract for Blood services &amp; Disorders</t>
  </si>
  <si>
    <t>HMIS-MCTS</t>
  </si>
  <si>
    <t>Blood cell/ HSS</t>
  </si>
  <si>
    <t>P.10.1</t>
  </si>
  <si>
    <t>Support for control of Communicable Disease</t>
  </si>
  <si>
    <t xml:space="preserve">Support for control of Non Communicable Disease Control </t>
  </si>
  <si>
    <t>JSY</t>
  </si>
  <si>
    <t>Family Planning</t>
  </si>
  <si>
    <t>P.4.2.3.2</t>
  </si>
  <si>
    <t>Operational Expenses of UPHCs (excluding rent)</t>
  </si>
  <si>
    <t>P.4.2.3.3</t>
  </si>
  <si>
    <t>Operational Expenses of Maternity Homes(excluding rent)</t>
  </si>
  <si>
    <t>P.4.2.3.4</t>
  </si>
  <si>
    <t>Operational Expenses of Health Kiosks</t>
  </si>
  <si>
    <t>P.4.5.4</t>
  </si>
  <si>
    <t>Mobile Medical Units (MMU) / Mobile Health Units (MHU)</t>
  </si>
  <si>
    <t>P.4.5.3</t>
  </si>
  <si>
    <t>Mobility support for ANM/LHV</t>
  </si>
  <si>
    <t>P.4.5.1</t>
  </si>
  <si>
    <t xml:space="preserve">UHNDs </t>
  </si>
  <si>
    <t>P.4.5.2</t>
  </si>
  <si>
    <t>P.6.1.2</t>
  </si>
  <si>
    <t>ASHA Incentives</t>
  </si>
  <si>
    <t>P.6.1.2.1</t>
  </si>
  <si>
    <t xml:space="preserve">Incentives for routine activities </t>
  </si>
  <si>
    <t>P.6.1.2.2</t>
  </si>
  <si>
    <t>Other Incentive to ASHAs (please specify)</t>
  </si>
  <si>
    <t>P.6.1.1</t>
  </si>
  <si>
    <t>ASHA Trainings</t>
  </si>
  <si>
    <t>P.6.1.5</t>
  </si>
  <si>
    <t>P.6.2</t>
  </si>
  <si>
    <t>MAS/community groups</t>
  </si>
  <si>
    <t>P.6.2.2</t>
  </si>
  <si>
    <t>Training of MAS</t>
  </si>
  <si>
    <t>P.6.3</t>
  </si>
  <si>
    <t>Support to organization engaged for community processes</t>
  </si>
  <si>
    <t>Any Other</t>
  </si>
  <si>
    <t>Untied grants</t>
  </si>
  <si>
    <t>P.4.3.1</t>
  </si>
  <si>
    <t xml:space="preserve">Untied grants to UPHCs </t>
  </si>
  <si>
    <t>P.4.3.1.a</t>
  </si>
  <si>
    <t>Government Building</t>
  </si>
  <si>
    <t>P.4.3.1.b</t>
  </si>
  <si>
    <t>Rented Building</t>
  </si>
  <si>
    <t>P.4.3.2</t>
  </si>
  <si>
    <t>Untied grants to UCHCs</t>
  </si>
  <si>
    <t>P.4.3.3</t>
  </si>
  <si>
    <t>Untied grants to Maternity Homes</t>
  </si>
  <si>
    <t>P.6.2.1</t>
  </si>
  <si>
    <t>Untied grants to MAS</t>
  </si>
  <si>
    <t>P.4.2.2.1</t>
  </si>
  <si>
    <t>UPHC</t>
  </si>
  <si>
    <t>P.4.2.2.2</t>
  </si>
  <si>
    <t>UCHC</t>
  </si>
  <si>
    <t>Maternity Homes</t>
  </si>
  <si>
    <t>P.4.2.3.1</t>
  </si>
  <si>
    <t>Rent for UPHC</t>
  </si>
  <si>
    <t>P.4.2.1.1</t>
  </si>
  <si>
    <t>P.4.2.1.2</t>
  </si>
  <si>
    <t>P.4.2.1.3</t>
  </si>
  <si>
    <t>Health Kiosk (for establishment)</t>
  </si>
  <si>
    <t>P.4.4.2.1</t>
  </si>
  <si>
    <t>Equipment for UPHC</t>
  </si>
  <si>
    <t>P.4.4.2.2</t>
  </si>
  <si>
    <t>Equipment for UCHC</t>
  </si>
  <si>
    <t>P.4.4.2.3</t>
  </si>
  <si>
    <t>Equipment for Maternity Homes</t>
  </si>
  <si>
    <t>P.4.4.1.1</t>
  </si>
  <si>
    <t>P.6.1.3</t>
  </si>
  <si>
    <t xml:space="preserve">ASHA Drug kits </t>
  </si>
  <si>
    <t>P.6.1.4</t>
  </si>
  <si>
    <t>P.4.4.1.4</t>
  </si>
  <si>
    <t>National Free Diagnostic Services</t>
  </si>
  <si>
    <t>P.4.1.1</t>
  </si>
  <si>
    <t>ANMs/LHVs</t>
  </si>
  <si>
    <t>P.4.1.1.1</t>
  </si>
  <si>
    <t>P.4.1.1.2</t>
  </si>
  <si>
    <t>P.4.1.1.3</t>
  </si>
  <si>
    <t>P.4.1.2</t>
  </si>
  <si>
    <t>Staff nurse</t>
  </si>
  <si>
    <t>P.4.1.2.1</t>
  </si>
  <si>
    <t>P.4.1.2.2</t>
  </si>
  <si>
    <t>P.4.1.2.3</t>
  </si>
  <si>
    <t>P.4.1.6</t>
  </si>
  <si>
    <t>Lab Technicians</t>
  </si>
  <si>
    <t>P.4.1.6.1</t>
  </si>
  <si>
    <t>P.4.1.6.2</t>
  </si>
  <si>
    <t>P.4.1.6.3</t>
  </si>
  <si>
    <t>P.4.1.7</t>
  </si>
  <si>
    <t>P.4.1.7.1</t>
  </si>
  <si>
    <t>P.4.1.7.2</t>
  </si>
  <si>
    <t>P.4.1.7.3</t>
  </si>
  <si>
    <t>P.4.1.8</t>
  </si>
  <si>
    <t>Other staff</t>
  </si>
  <si>
    <t>P.4.1.8.1</t>
  </si>
  <si>
    <t>X-ray technicians</t>
  </si>
  <si>
    <t>P.4.1.9.2</t>
  </si>
  <si>
    <t>P.4.1.8.3</t>
  </si>
  <si>
    <t>P.4.1.5</t>
  </si>
  <si>
    <t>Specialists (at UCHC)</t>
  </si>
  <si>
    <t>P.4.1.5.1</t>
  </si>
  <si>
    <t>Obstetrician / Gynaecologist</t>
  </si>
  <si>
    <t>P.4.1.5.2</t>
  </si>
  <si>
    <t>P.4.1.5.3</t>
  </si>
  <si>
    <t>Anaesthetist</t>
  </si>
  <si>
    <t>P.4.1.5.4</t>
  </si>
  <si>
    <t>Surgeon</t>
  </si>
  <si>
    <t>P.4.1.5.5</t>
  </si>
  <si>
    <t>Pathologist</t>
  </si>
  <si>
    <t>P.4.1.5.6</t>
  </si>
  <si>
    <t>Radiologist</t>
  </si>
  <si>
    <t>P.4.1.5.7</t>
  </si>
  <si>
    <t>Dentists</t>
  </si>
  <si>
    <t>P.4.1.3.1</t>
  </si>
  <si>
    <t>MO at UPHC</t>
  </si>
  <si>
    <t>P.4.1.3.1.1</t>
  </si>
  <si>
    <t>Full-time</t>
  </si>
  <si>
    <t>P.4.1.3.1.2</t>
  </si>
  <si>
    <t>Part-time</t>
  </si>
  <si>
    <t>P.4.1.3.2</t>
  </si>
  <si>
    <t>MO at Maternity Homes</t>
  </si>
  <si>
    <t>P.4.1.3.2.1</t>
  </si>
  <si>
    <t>P.4.1.3.2.2</t>
  </si>
  <si>
    <t>P.4.1.4</t>
  </si>
  <si>
    <t>MO at UCHC</t>
  </si>
  <si>
    <t>P.4.1.4.1</t>
  </si>
  <si>
    <t>P.4.1.9</t>
  </si>
  <si>
    <t>Public Health Manager/Facility Manager</t>
  </si>
  <si>
    <t>P.4.1.9.1</t>
  </si>
  <si>
    <t>P.4.1.11</t>
  </si>
  <si>
    <t>Other Support staff</t>
  </si>
  <si>
    <t>P.4.1.10</t>
  </si>
  <si>
    <t>DEO cum Accountant</t>
  </si>
  <si>
    <t>Incentives/ Allowances/ Awards</t>
  </si>
  <si>
    <t>P.3.3</t>
  </si>
  <si>
    <t xml:space="preserve">Support for Identified Training Institutions </t>
  </si>
  <si>
    <t>Training/ orientation of ANM and other paramedical staff</t>
  </si>
  <si>
    <t>Training/ orientation of Medical Officers</t>
  </si>
  <si>
    <t>Training/ Orientation of Specialists</t>
  </si>
  <si>
    <t>Training/ Orientation of RKS</t>
  </si>
  <si>
    <t>Training on Quality Assurance</t>
  </si>
  <si>
    <t>Training / orientation on HMIS/ICT</t>
  </si>
  <si>
    <t>P.8.2</t>
  </si>
  <si>
    <t>Research Studies</t>
  </si>
  <si>
    <t>P.1.1.1/ P.1.2.1</t>
  </si>
  <si>
    <t>Mapping of slums and vulnerable population in Metro cities/ other cities &amp; towns</t>
  </si>
  <si>
    <t>P.9.1</t>
  </si>
  <si>
    <t>Printing activities</t>
  </si>
  <si>
    <t>Drug Warehousing &amp; Logistics</t>
  </si>
  <si>
    <t>Drug Ware Housing (All operating costs including HR, etc.)</t>
  </si>
  <si>
    <t>Logistic support for Urban Health Facilities</t>
  </si>
  <si>
    <t>P.5.1</t>
  </si>
  <si>
    <t>QA committees at city level (meetings, workshops, etc.)</t>
  </si>
  <si>
    <t>P.5.2</t>
  </si>
  <si>
    <t>Review meetings</t>
  </si>
  <si>
    <t>P.8.3</t>
  </si>
  <si>
    <t>ICT Initiatives</t>
  </si>
  <si>
    <t>P.8.3.1</t>
  </si>
  <si>
    <t>Hardware &amp; Connectivity</t>
  </si>
  <si>
    <t>P.8.3.2</t>
  </si>
  <si>
    <t>Software</t>
  </si>
  <si>
    <t>P.2.1</t>
  </si>
  <si>
    <t>State PMU</t>
  </si>
  <si>
    <t>P.2.1.1</t>
  </si>
  <si>
    <t>P.2.1.2</t>
  </si>
  <si>
    <t>P.2.1.3</t>
  </si>
  <si>
    <t>P.2.1.4</t>
  </si>
  <si>
    <t>Salaries for staff on deputation</t>
  </si>
  <si>
    <t>P.2.1.5</t>
  </si>
  <si>
    <t>P.2.2</t>
  </si>
  <si>
    <t>District PMU</t>
  </si>
  <si>
    <t>P.2.2.1</t>
  </si>
  <si>
    <t>P.2.2.2</t>
  </si>
  <si>
    <t>P.2.2.3</t>
  </si>
  <si>
    <t>P.2.2.4</t>
  </si>
  <si>
    <t>P.2.3</t>
  </si>
  <si>
    <t>City PMU</t>
  </si>
  <si>
    <t>P.2.3.1</t>
  </si>
  <si>
    <t>P.2.3.2</t>
  </si>
  <si>
    <t>P.2.3.3</t>
  </si>
  <si>
    <t>P.2.3.4</t>
  </si>
  <si>
    <t>IT Support</t>
  </si>
  <si>
    <t>Innovations</t>
  </si>
  <si>
    <t>A.9.1.1</t>
  </si>
  <si>
    <t>HR for Skill Lab/ Training Institutes/ SIHFW</t>
  </si>
  <si>
    <t>Mobility &amp; Communication support for AH counsellors</t>
  </si>
  <si>
    <t>Mobility and communication support for RKSK district coordinator/ consultant</t>
  </si>
  <si>
    <t>NUHM: Abstract for Non-Metro cities</t>
  </si>
  <si>
    <t>U.1</t>
  </si>
  <si>
    <t>U.1.1</t>
  </si>
  <si>
    <t>U.1.1.1</t>
  </si>
  <si>
    <t>U.1.1.2</t>
  </si>
  <si>
    <t>U.1.2</t>
  </si>
  <si>
    <t>U.1.2.1</t>
  </si>
  <si>
    <t>U.1.2.2</t>
  </si>
  <si>
    <t>U.1.3</t>
  </si>
  <si>
    <t>U.1.3.1</t>
  </si>
  <si>
    <t>U.1.3.2</t>
  </si>
  <si>
    <t>U.1.3.3</t>
  </si>
  <si>
    <t>U.1.3.4</t>
  </si>
  <si>
    <t>U.2</t>
  </si>
  <si>
    <t>U.2.1</t>
  </si>
  <si>
    <t>U.2.1.1</t>
  </si>
  <si>
    <t>U.2.1.2</t>
  </si>
  <si>
    <t>U.2.2</t>
  </si>
  <si>
    <t>U.2.2.1</t>
  </si>
  <si>
    <t>U.2.2.2</t>
  </si>
  <si>
    <t>U.2.3</t>
  </si>
  <si>
    <t>U.2.3.1</t>
  </si>
  <si>
    <t>U.2.3.2</t>
  </si>
  <si>
    <t>U.2.3.5</t>
  </si>
  <si>
    <t>U.3</t>
  </si>
  <si>
    <t>U.3.1</t>
  </si>
  <si>
    <t>U.3.1.1</t>
  </si>
  <si>
    <t>U.3.1.1.1</t>
  </si>
  <si>
    <t>U.3.1.1.2</t>
  </si>
  <si>
    <t>U.3.1.1.3</t>
  </si>
  <si>
    <t>U.3.1.2</t>
  </si>
  <si>
    <t>U.3.1.3</t>
  </si>
  <si>
    <t>U.3.1.3.1</t>
  </si>
  <si>
    <t>U.3.2</t>
  </si>
  <si>
    <t>U.3.2.1</t>
  </si>
  <si>
    <t>U.3.2.1.1</t>
  </si>
  <si>
    <t>U.3.2.1.2</t>
  </si>
  <si>
    <t>U.3.3</t>
  </si>
  <si>
    <t>U.4</t>
  </si>
  <si>
    <t>U.4.1.1</t>
  </si>
  <si>
    <t>U.4.1.1.1</t>
  </si>
  <si>
    <t>U.4.1.1.2</t>
  </si>
  <si>
    <t>U.4.1.2</t>
  </si>
  <si>
    <t>U.4.1.3</t>
  </si>
  <si>
    <t>U.4.1.4</t>
  </si>
  <si>
    <t>U.5</t>
  </si>
  <si>
    <t>U.5.1</t>
  </si>
  <si>
    <t>U.5.1.1</t>
  </si>
  <si>
    <t>U.5.1.2</t>
  </si>
  <si>
    <t>U.5.1.3</t>
  </si>
  <si>
    <t>U.5.1.4</t>
  </si>
  <si>
    <t>U.5.2</t>
  </si>
  <si>
    <t>U.5.2.1</t>
  </si>
  <si>
    <t>U.5.2.2</t>
  </si>
  <si>
    <t>U.5.2.3</t>
  </si>
  <si>
    <t>U.5.3</t>
  </si>
  <si>
    <t>U.5.3.1</t>
  </si>
  <si>
    <t>U.6</t>
  </si>
  <si>
    <t>U.6.1</t>
  </si>
  <si>
    <t>U.6.1.1</t>
  </si>
  <si>
    <t>U.6.1.2</t>
  </si>
  <si>
    <t>U.6.1.3</t>
  </si>
  <si>
    <t>U.6.2</t>
  </si>
  <si>
    <t>U.6.2.1</t>
  </si>
  <si>
    <t>U.6.2.2</t>
  </si>
  <si>
    <t>U.6.2.3</t>
  </si>
  <si>
    <t>U.6.2.4</t>
  </si>
  <si>
    <t>U.6.2.4.1</t>
  </si>
  <si>
    <t>U.6.2.4.2</t>
  </si>
  <si>
    <t>U.6.3</t>
  </si>
  <si>
    <t>U.6.4</t>
  </si>
  <si>
    <t>U.7</t>
  </si>
  <si>
    <t>U.7.1</t>
  </si>
  <si>
    <t>U.8</t>
  </si>
  <si>
    <t>U.8.1</t>
  </si>
  <si>
    <t>U.8.1.1</t>
  </si>
  <si>
    <t>U.8.1.1.1</t>
  </si>
  <si>
    <t>U.8.1.1.2</t>
  </si>
  <si>
    <t>U.8.1.1.3</t>
  </si>
  <si>
    <t>U.8.1.2</t>
  </si>
  <si>
    <t>U.8.1.2.1</t>
  </si>
  <si>
    <t>U.8.1.2.2</t>
  </si>
  <si>
    <t>U.8.1.2.3</t>
  </si>
  <si>
    <t>U.8.1.3</t>
  </si>
  <si>
    <t>U.8.1.3.1</t>
  </si>
  <si>
    <t>U.8.1.3.2</t>
  </si>
  <si>
    <t>U.8.1.3.3</t>
  </si>
  <si>
    <t>U.8.1.4</t>
  </si>
  <si>
    <t>U.8.1.4.1</t>
  </si>
  <si>
    <t>U.8.1.4.2</t>
  </si>
  <si>
    <t>U.8.1.4.3</t>
  </si>
  <si>
    <t>U.8.1.5</t>
  </si>
  <si>
    <t>U.8.1.5.1</t>
  </si>
  <si>
    <t>U.8.1.5.2</t>
  </si>
  <si>
    <t>U.8.1.5.3</t>
  </si>
  <si>
    <t>U.8.1.6</t>
  </si>
  <si>
    <t>U.8.1.6.1</t>
  </si>
  <si>
    <t>U.8.1.6.2</t>
  </si>
  <si>
    <t>U.8.1.6.3</t>
  </si>
  <si>
    <t>U.8.1.6.4</t>
  </si>
  <si>
    <t>U.8.1.6.5</t>
  </si>
  <si>
    <t>U.8.1.6.6</t>
  </si>
  <si>
    <t>U.8.1.6.7</t>
  </si>
  <si>
    <t>U.8.1.7</t>
  </si>
  <si>
    <t>U.8.1.7.1</t>
  </si>
  <si>
    <t>U.8.1.8</t>
  </si>
  <si>
    <t>U.8.1.8.1</t>
  </si>
  <si>
    <t>U.8.1.8.1.1</t>
  </si>
  <si>
    <t>U.8.1.8.1.2</t>
  </si>
  <si>
    <t>U.8.1.8.2</t>
  </si>
  <si>
    <t>U.8.1.8.2.1</t>
  </si>
  <si>
    <t>U.8.1.8.2.2</t>
  </si>
  <si>
    <t>U.8.1.8.3</t>
  </si>
  <si>
    <t>U.8.1.8.3.1</t>
  </si>
  <si>
    <t>U.8.1.8.3.2</t>
  </si>
  <si>
    <t>U.8.1.9</t>
  </si>
  <si>
    <t>U.8.1.9.1</t>
  </si>
  <si>
    <t>U.8.1.9.1.1</t>
  </si>
  <si>
    <t>U.8.1.9.1.2</t>
  </si>
  <si>
    <t>U.8.1.10</t>
  </si>
  <si>
    <t>U.8.1.10.1</t>
  </si>
  <si>
    <t>U.8.1.10.2</t>
  </si>
  <si>
    <t>U.8.2</t>
  </si>
  <si>
    <t>U.8.3</t>
  </si>
  <si>
    <t>U.8.4</t>
  </si>
  <si>
    <t>U.8.4.1</t>
  </si>
  <si>
    <t>U.9</t>
  </si>
  <si>
    <t>U.9.1</t>
  </si>
  <si>
    <t>U.9.1.1</t>
  </si>
  <si>
    <t>U.9.1.2</t>
  </si>
  <si>
    <t>U.9.2</t>
  </si>
  <si>
    <t>U.9.5</t>
  </si>
  <si>
    <t>U.9.5.7</t>
  </si>
  <si>
    <t>U.10</t>
  </si>
  <si>
    <t>U.10.1</t>
  </si>
  <si>
    <t>U.10.1.1</t>
  </si>
  <si>
    <t>U.10.1.2</t>
  </si>
  <si>
    <t>U.10.2</t>
  </si>
  <si>
    <t>U.10.2.1</t>
  </si>
  <si>
    <t>U.10.2.3</t>
  </si>
  <si>
    <t>U.10.3</t>
  </si>
  <si>
    <t>U.10.4</t>
  </si>
  <si>
    <t>U.11</t>
  </si>
  <si>
    <t>U.11.1</t>
  </si>
  <si>
    <t>U.11.2</t>
  </si>
  <si>
    <t>U.11.5</t>
  </si>
  <si>
    <t>U.12</t>
  </si>
  <si>
    <t>U.12.1</t>
  </si>
  <si>
    <t>U.13</t>
  </si>
  <si>
    <t>U.13.1</t>
  </si>
  <si>
    <t>U.13.1.1</t>
  </si>
  <si>
    <t>U.13.2</t>
  </si>
  <si>
    <t>U.13.2.1</t>
  </si>
  <si>
    <t>U.13.2.2</t>
  </si>
  <si>
    <t>U.13.3</t>
  </si>
  <si>
    <t>U.14</t>
  </si>
  <si>
    <t>U.14.1</t>
  </si>
  <si>
    <t>U.14.2</t>
  </si>
  <si>
    <t>U.14.2.1</t>
  </si>
  <si>
    <t>U.15</t>
  </si>
  <si>
    <t>U.15.1</t>
  </si>
  <si>
    <t>U.16</t>
  </si>
  <si>
    <t>U.16.1</t>
  </si>
  <si>
    <t>U.16.1.1</t>
  </si>
  <si>
    <t>U.16.2</t>
  </si>
  <si>
    <t>U.16.3</t>
  </si>
  <si>
    <t>U.16.4</t>
  </si>
  <si>
    <t>U.16.4.1</t>
  </si>
  <si>
    <t>U.17</t>
  </si>
  <si>
    <t>U.17.1</t>
  </si>
  <si>
    <t>U.18</t>
  </si>
  <si>
    <t>Total Budget Proposed 
(in Lakhs)</t>
  </si>
  <si>
    <t>Total Budget Approved
(in Lakhs)</t>
  </si>
  <si>
    <t>Total Budget Proposed
(in Lakhs)</t>
  </si>
  <si>
    <t>NHM</t>
  </si>
  <si>
    <t>NUHM</t>
  </si>
  <si>
    <t>U.6.5</t>
  </si>
  <si>
    <t>RMNCH+A Abstract</t>
  </si>
  <si>
    <t>3.1.2.8</t>
  </si>
  <si>
    <t>3.1.1.2.8</t>
  </si>
  <si>
    <t>3.1.1.4.8</t>
  </si>
  <si>
    <t>Incentive for NCDs</t>
  </si>
  <si>
    <t>3.1.1.6</t>
  </si>
  <si>
    <t>3.1.1.6.1</t>
  </si>
  <si>
    <t>Blood Cell</t>
  </si>
  <si>
    <t>Blood cell</t>
  </si>
  <si>
    <t>U.6.1.4</t>
  </si>
  <si>
    <t>FMR</t>
  </si>
  <si>
    <t>1.3.1.7</t>
  </si>
  <si>
    <t>1.1.7.6</t>
  </si>
  <si>
    <t>Provision of free medical and surgical care to survivors of gender based violence</t>
  </si>
  <si>
    <t>PHC level: Mobility, Miscellaneous &amp; Contingencies</t>
  </si>
  <si>
    <t>State lab: Meeting Costs/Office expenses/Contingency</t>
  </si>
  <si>
    <t>Model Treatment Centres</t>
  </si>
  <si>
    <t>Treatment Centres</t>
  </si>
  <si>
    <t>NVHCP</t>
  </si>
  <si>
    <t xml:space="preserve">Incentive to ASHA for quarterly visits under HBYC </t>
  </si>
  <si>
    <t>ASHA incentive for accompanying the client for Injectable MPA (Antara Prog) administration ( @Rs 100/dose/beneficiary)- Only for 146 Mission Parivar Vikas districts</t>
  </si>
  <si>
    <t>Trainings under HBYC</t>
  </si>
  <si>
    <t>A.3.7.3/ 3.1.1.2.8</t>
  </si>
  <si>
    <t>Equipment for Paediatric HDU, Emergency, OPD and Ward</t>
  </si>
  <si>
    <t>Drugs</t>
  </si>
  <si>
    <t>Drugs and supplies for NVHCP</t>
  </si>
  <si>
    <t>Kits</t>
  </si>
  <si>
    <t>Consumables for treatment sites (plasticware, RUP, evacuated vacuum tubes, waste disposal bags etc)</t>
  </si>
  <si>
    <t>6.2.23</t>
  </si>
  <si>
    <t>6.2.23.1</t>
  </si>
  <si>
    <t>6.2.23.2</t>
  </si>
  <si>
    <t>6.2.23.3</t>
  </si>
  <si>
    <t>6.2.23.4</t>
  </si>
  <si>
    <t>HRH&amp;HPIP/HSS</t>
  </si>
  <si>
    <t>Full time</t>
  </si>
  <si>
    <t>Part time</t>
  </si>
  <si>
    <t>HRH&amp;HPIP/CH</t>
  </si>
  <si>
    <t>Staff for SNCU/NBSU/Lactation Management Centres</t>
  </si>
  <si>
    <t>Staffs for CLMC at Medical colleges/ DHs</t>
  </si>
  <si>
    <t>Staff for LMU at DH/ SDH/ high caseload CHC</t>
  </si>
  <si>
    <t>HRH&amp;HPIP/NVHCP</t>
  </si>
  <si>
    <t>8.1.5.1</t>
  </si>
  <si>
    <t>8.1.5.2</t>
  </si>
  <si>
    <t xml:space="preserve">Training of master trainers at State, district and block level </t>
  </si>
  <si>
    <t>Training of district Appropriate Authorities and district PNDT Nodal Officers</t>
  </si>
  <si>
    <t>Training of Medical officers conducting pre-natal diagnostic procedures in public health facilities</t>
  </si>
  <si>
    <t>Training of Public prosecutors</t>
  </si>
  <si>
    <t>Trainings for NVHCP</t>
  </si>
  <si>
    <t>3 day training of Medical Officer of the Model Treatment Centre  (15 Medical officers in each batch)</t>
  </si>
  <si>
    <t>5 day training of the lab technicians (15 Lab Technicians in each batch)</t>
  </si>
  <si>
    <t xml:space="preserve">1 day training of Peer support of the Treatment sites (MTC/TCs) </t>
  </si>
  <si>
    <t xml:space="preserve">1 day training of pharmacist of the Treatment sites (MTC/TCs) </t>
  </si>
  <si>
    <t xml:space="preserve">1 day training of DEO of the Treatment sites (MTC/TCs) </t>
  </si>
  <si>
    <t>9.5.2.24</t>
  </si>
  <si>
    <t>9.5.21.3</t>
  </si>
  <si>
    <t>9.5.21.4</t>
  </si>
  <si>
    <t>9.5.29.1</t>
  </si>
  <si>
    <t>9.5.29.2</t>
  </si>
  <si>
    <t>9.5.29.3</t>
  </si>
  <si>
    <t>9.5.29.4</t>
  </si>
  <si>
    <t>9.5.29.5</t>
  </si>
  <si>
    <t>9.5.29.6</t>
  </si>
  <si>
    <t>9.5.29.7</t>
  </si>
  <si>
    <t>Printing for IMNCI, FIMNCI, FBNC, NBSU training packages and the translation</t>
  </si>
  <si>
    <t>Printing for Micronutrient Supplementation Programme including IEC materials, reporting formats, guidelines / training materials etc. (For AMB and Vitamin A supplementation programmes)</t>
  </si>
  <si>
    <t>Printing cost for HBYC</t>
  </si>
  <si>
    <t>Printing of training material</t>
  </si>
  <si>
    <t>Printing of PC&amp;PNDT Act and Rules</t>
  </si>
  <si>
    <t>12.2.13</t>
  </si>
  <si>
    <t>16.1.1</t>
  </si>
  <si>
    <t>16.1.1.1</t>
  </si>
  <si>
    <t>16.1.1.1.1</t>
  </si>
  <si>
    <t>16.1.1.1.2</t>
  </si>
  <si>
    <t>16.1.1.2</t>
  </si>
  <si>
    <t>16.1.1.1.3</t>
  </si>
  <si>
    <t>16.1.1.3</t>
  </si>
  <si>
    <t>16.1.2</t>
  </si>
  <si>
    <t>16.1.3</t>
  </si>
  <si>
    <t>16.1.1.4</t>
  </si>
  <si>
    <t>16.1.4</t>
  </si>
  <si>
    <t>16.1.1.5</t>
  </si>
  <si>
    <t>16.1.5</t>
  </si>
  <si>
    <t>16.1.1.6</t>
  </si>
  <si>
    <t>16.1.6</t>
  </si>
  <si>
    <t>16.1.1.7</t>
  </si>
  <si>
    <t>16.1.7</t>
  </si>
  <si>
    <t>16.1.1.8</t>
  </si>
  <si>
    <t>16.1.8</t>
  </si>
  <si>
    <t>16.1.1.9</t>
  </si>
  <si>
    <t>16.1.9</t>
  </si>
  <si>
    <t>16.1.2.1</t>
  </si>
  <si>
    <t>16.2.1</t>
  </si>
  <si>
    <t>16.1.2.1.1</t>
  </si>
  <si>
    <t>16.2.1.1</t>
  </si>
  <si>
    <t>16.1.2.1.2</t>
  </si>
  <si>
    <t>16.2.1.2</t>
  </si>
  <si>
    <t>16.1.2.1.3</t>
  </si>
  <si>
    <t>16.2.1.3</t>
  </si>
  <si>
    <t>16.1.2.1.4</t>
  </si>
  <si>
    <t>16.2.1.4</t>
  </si>
  <si>
    <t>16.1.2.1.5</t>
  </si>
  <si>
    <t>16.2.1.5</t>
  </si>
  <si>
    <t>16.1.2.1.6</t>
  </si>
  <si>
    <t>16.2.1.6</t>
  </si>
  <si>
    <t>16.1.2.1.7</t>
  </si>
  <si>
    <t>16.2.1.7</t>
  </si>
  <si>
    <t>16.1.2.1.8</t>
  </si>
  <si>
    <t>16.2.1.8</t>
  </si>
  <si>
    <t>16.1.2.1.9</t>
  </si>
  <si>
    <t>16.2.1.9</t>
  </si>
  <si>
    <t>16.1.2.1.10</t>
  </si>
  <si>
    <t>16.2.1.10</t>
  </si>
  <si>
    <t>16.1.2.1.11</t>
  </si>
  <si>
    <t>16.2.1.11</t>
  </si>
  <si>
    <t>16.1.2.1.12</t>
  </si>
  <si>
    <t>16.2.1.12</t>
  </si>
  <si>
    <t>16.1.2.1.13</t>
  </si>
  <si>
    <t>16.2.1.13</t>
  </si>
  <si>
    <t>16.1.2.1.14</t>
  </si>
  <si>
    <t>16.2.1.14</t>
  </si>
  <si>
    <t>16.1.2.1.15</t>
  </si>
  <si>
    <t>16.2.1.15</t>
  </si>
  <si>
    <t>16.1.2.1.16</t>
  </si>
  <si>
    <t>16.2.1.16</t>
  </si>
  <si>
    <t>16.1.2.1.17</t>
  </si>
  <si>
    <t>16.2.1.17</t>
  </si>
  <si>
    <t>16.1.2.1.18</t>
  </si>
  <si>
    <t>16.2.1.18</t>
  </si>
  <si>
    <t>16.1.2.1.19</t>
  </si>
  <si>
    <t>16.2.1.19</t>
  </si>
  <si>
    <t>16.1.2.1.20</t>
  </si>
  <si>
    <t>16.2.1.20</t>
  </si>
  <si>
    <t>16.1.2.1.21</t>
  </si>
  <si>
    <t>16.2.1.21</t>
  </si>
  <si>
    <t>16.1.2.2</t>
  </si>
  <si>
    <t>16.2.2</t>
  </si>
  <si>
    <t>16.1.2.2.1</t>
  </si>
  <si>
    <t>16.2.2.1</t>
  </si>
  <si>
    <t>16.1.2.2.2</t>
  </si>
  <si>
    <t>16.2.2.2</t>
  </si>
  <si>
    <t>16.1.2.2.3</t>
  </si>
  <si>
    <t>16.2.2.3</t>
  </si>
  <si>
    <t>16.1.2.2.4</t>
  </si>
  <si>
    <t>16.2.2.4</t>
  </si>
  <si>
    <t>16.1.2.2.5</t>
  </si>
  <si>
    <t>16.1.2.2.6</t>
  </si>
  <si>
    <t>16.2.2.6</t>
  </si>
  <si>
    <t>16.1.2.2.7</t>
  </si>
  <si>
    <t>16.2.2.7</t>
  </si>
  <si>
    <t>16.1.2.2.8</t>
  </si>
  <si>
    <t>16.2.2.8</t>
  </si>
  <si>
    <t>16.1.2.2.9</t>
  </si>
  <si>
    <t>16.2.2.9</t>
  </si>
  <si>
    <t>16.1.2.2.10</t>
  </si>
  <si>
    <t>16.2.2.10</t>
  </si>
  <si>
    <t>16.1.2.2.11</t>
  </si>
  <si>
    <t>16.2.2.11</t>
  </si>
  <si>
    <t>16.1.2.2.12</t>
  </si>
  <si>
    <t>16.2.2.12</t>
  </si>
  <si>
    <t>16.1.2.2.13</t>
  </si>
  <si>
    <t>16.2.2.13</t>
  </si>
  <si>
    <t>16.2.2.14</t>
  </si>
  <si>
    <t>16.1.2.2.15</t>
  </si>
  <si>
    <t>16.1.2.2.16</t>
  </si>
  <si>
    <t>16.2.2.16</t>
  </si>
  <si>
    <t>16.1.3.1</t>
  </si>
  <si>
    <t>16.3.1</t>
  </si>
  <si>
    <t>16.1.3.1.1</t>
  </si>
  <si>
    <t>16.3.1.1</t>
  </si>
  <si>
    <t>16.1.3.1.2</t>
  </si>
  <si>
    <t>16.3.1.2</t>
  </si>
  <si>
    <t>16.1.3.1.3</t>
  </si>
  <si>
    <t>16.3.1.3</t>
  </si>
  <si>
    <t>16.1.3.1.4</t>
  </si>
  <si>
    <t>16.3.1.4</t>
  </si>
  <si>
    <t>16.1.3.1.5</t>
  </si>
  <si>
    <t>16.3.1.5</t>
  </si>
  <si>
    <t>16.1.3.1.6</t>
  </si>
  <si>
    <t>16.3.1.6</t>
  </si>
  <si>
    <t>16.1.3.1.7</t>
  </si>
  <si>
    <t>16.3.1.7</t>
  </si>
  <si>
    <t>16.1.3.1.8</t>
  </si>
  <si>
    <t>16.3.1.8</t>
  </si>
  <si>
    <t>16.1.3.1.9</t>
  </si>
  <si>
    <t>16.3.1.9</t>
  </si>
  <si>
    <t>16.1.3.1.10</t>
  </si>
  <si>
    <t>16.3.1.10</t>
  </si>
  <si>
    <t>16.1.3.1.11</t>
  </si>
  <si>
    <t>16.3.1.11</t>
  </si>
  <si>
    <t>16.1.3.1.12</t>
  </si>
  <si>
    <t>16.3.1.12</t>
  </si>
  <si>
    <t>16.1.3.1.13</t>
  </si>
  <si>
    <t>16.3.1.13</t>
  </si>
  <si>
    <t>16.1.3.1.14</t>
  </si>
  <si>
    <t>16.3.1.14</t>
  </si>
  <si>
    <t>16.1.3.1.16</t>
  </si>
  <si>
    <t>16.1.3.1.17</t>
  </si>
  <si>
    <t>16.3.1.16</t>
  </si>
  <si>
    <t>16.1.3.1.18</t>
  </si>
  <si>
    <t>16.3.1.17</t>
  </si>
  <si>
    <t>16.1.3.1.19</t>
  </si>
  <si>
    <t>16.3.1.18</t>
  </si>
  <si>
    <t>16.3.1.19</t>
  </si>
  <si>
    <t>16.3.1.20</t>
  </si>
  <si>
    <t>16.1.3.2</t>
  </si>
  <si>
    <t>16.3.2</t>
  </si>
  <si>
    <t>16.1.3.2.1</t>
  </si>
  <si>
    <t>16.3.2.1</t>
  </si>
  <si>
    <t>16.1.3.2.2</t>
  </si>
  <si>
    <t>16.3.2.2</t>
  </si>
  <si>
    <t>16.1.3.3</t>
  </si>
  <si>
    <t>16.3.3</t>
  </si>
  <si>
    <t>16.1.3.3.1</t>
  </si>
  <si>
    <t>16.3.3.1</t>
  </si>
  <si>
    <t>16.1.3.3.2</t>
  </si>
  <si>
    <t>16.3.3.2</t>
  </si>
  <si>
    <t>16.1.3.3.3</t>
  </si>
  <si>
    <t>16.3.3.3</t>
  </si>
  <si>
    <t>16.1.3.3.4</t>
  </si>
  <si>
    <t>16.3.3.4</t>
  </si>
  <si>
    <t>16.1.3.3.5</t>
  </si>
  <si>
    <t>16.3.3.5</t>
  </si>
  <si>
    <t>16.1.3.3.6</t>
  </si>
  <si>
    <t>16.3.3.6</t>
  </si>
  <si>
    <t>16.1.3.3.7</t>
  </si>
  <si>
    <t>16.3.3.7</t>
  </si>
  <si>
    <t>16.1.3.3.8</t>
  </si>
  <si>
    <t>16.3.3.8</t>
  </si>
  <si>
    <t>16.1.3.3.9</t>
  </si>
  <si>
    <t>16.3.3.9</t>
  </si>
  <si>
    <t>16.1.3.3.10</t>
  </si>
  <si>
    <t>16.3.3.10</t>
  </si>
  <si>
    <t>16.1.3.3.11</t>
  </si>
  <si>
    <t>16.3.3.11</t>
  </si>
  <si>
    <t>16.1.3.3.12</t>
  </si>
  <si>
    <t>16.3.3.12</t>
  </si>
  <si>
    <t>16.1.3.3.13</t>
  </si>
  <si>
    <t>16.3.3.13</t>
  </si>
  <si>
    <t>16.1.3.3.14</t>
  </si>
  <si>
    <t>16.3.3.14</t>
  </si>
  <si>
    <t>16.1.3.3.16</t>
  </si>
  <si>
    <t>16.3.3.16</t>
  </si>
  <si>
    <t>16.3.3.17</t>
  </si>
  <si>
    <t>16.1.3.4</t>
  </si>
  <si>
    <t>16.3.4</t>
  </si>
  <si>
    <t>16.1.3.4.1</t>
  </si>
  <si>
    <t>16.3.4.1</t>
  </si>
  <si>
    <t>16.1.3.4.2</t>
  </si>
  <si>
    <t>16.3.4.2</t>
  </si>
  <si>
    <t>16.1.3.4.3</t>
  </si>
  <si>
    <t>16.3.4.3</t>
  </si>
  <si>
    <t>16.1.3.4.4</t>
  </si>
  <si>
    <t>16.3.4.4</t>
  </si>
  <si>
    <t>16.1.3.4.5</t>
  </si>
  <si>
    <t>16.3.4.5</t>
  </si>
  <si>
    <t>16.1.3.5</t>
  </si>
  <si>
    <t>16.3.5</t>
  </si>
  <si>
    <t>16.1.3.5.1</t>
  </si>
  <si>
    <t>16.3.5.1</t>
  </si>
  <si>
    <t>16.1.4.1</t>
  </si>
  <si>
    <t>16.4.1</t>
  </si>
  <si>
    <t>16.1.4.1.1</t>
  </si>
  <si>
    <t>16.4.1.1</t>
  </si>
  <si>
    <t>16.1.4.1.2</t>
  </si>
  <si>
    <t>16.4.1.2</t>
  </si>
  <si>
    <t>16.1.4.1.3</t>
  </si>
  <si>
    <t>16.4.1.3</t>
  </si>
  <si>
    <t>16.1.4.1.4</t>
  </si>
  <si>
    <t>16.4.1.4</t>
  </si>
  <si>
    <t>16.1.4.1.5</t>
  </si>
  <si>
    <t>16.4.1.5</t>
  </si>
  <si>
    <t>16.1.4.1.6</t>
  </si>
  <si>
    <t>16.4.1.6</t>
  </si>
  <si>
    <t>16.1.4.1.7</t>
  </si>
  <si>
    <t>16.4.1.7</t>
  </si>
  <si>
    <t>16.1.4.1.8</t>
  </si>
  <si>
    <t>16.4.1.8</t>
  </si>
  <si>
    <t>16.1.4.1.9</t>
  </si>
  <si>
    <t>16.4.1.9</t>
  </si>
  <si>
    <t>16.1.4.1.10</t>
  </si>
  <si>
    <t>16.4.1.10</t>
  </si>
  <si>
    <t>16.1.4.1.11</t>
  </si>
  <si>
    <t>16.4.1.11</t>
  </si>
  <si>
    <t>16.1.4.1.12</t>
  </si>
  <si>
    <t>16.4.1.12</t>
  </si>
  <si>
    <t>16.1.4.1.13</t>
  </si>
  <si>
    <t>16.4.1.13</t>
  </si>
  <si>
    <t>16.1.4.1.14</t>
  </si>
  <si>
    <t>16.1.4.2</t>
  </si>
  <si>
    <t>16.4.2</t>
  </si>
  <si>
    <t>16.1.4.2.1</t>
  </si>
  <si>
    <t>16.4.2.1</t>
  </si>
  <si>
    <t>16.1.4.2.2</t>
  </si>
  <si>
    <t>16.4.2.2</t>
  </si>
  <si>
    <t>16.1.4.2.3</t>
  </si>
  <si>
    <t>16.4.2.3</t>
  </si>
  <si>
    <t>16.1.4.2.4</t>
  </si>
  <si>
    <t>16.4.2.4</t>
  </si>
  <si>
    <t>16.1.4.2.5</t>
  </si>
  <si>
    <t>16.4.2.5</t>
  </si>
  <si>
    <t>16.1.4.2.6</t>
  </si>
  <si>
    <t>16.4.2.6</t>
  </si>
  <si>
    <t>16.1.4.2.7</t>
  </si>
  <si>
    <t>16.4.2.7</t>
  </si>
  <si>
    <t>16.1.4.2.8</t>
  </si>
  <si>
    <t>16.4.2.8</t>
  </si>
  <si>
    <t>16.1.4.2.9</t>
  </si>
  <si>
    <t>16.4.2.9</t>
  </si>
  <si>
    <t>16.1.4.3</t>
  </si>
  <si>
    <t>16.4.3</t>
  </si>
  <si>
    <t>16.1.4.3.1</t>
  </si>
  <si>
    <t>16.4.3.1</t>
  </si>
  <si>
    <t>16.1.5.1</t>
  </si>
  <si>
    <t>16.7.1</t>
  </si>
  <si>
    <t>16.1.5.1.1</t>
  </si>
  <si>
    <t>16.7.1.1</t>
  </si>
  <si>
    <t>16.1.5.1.2</t>
  </si>
  <si>
    <t>16.7.1.2</t>
  </si>
  <si>
    <t>16.1.5.1.3</t>
  </si>
  <si>
    <t>16.7.1.3</t>
  </si>
  <si>
    <t>16.1.5.2</t>
  </si>
  <si>
    <t>16.7.2</t>
  </si>
  <si>
    <t>16.1.5.2.1</t>
  </si>
  <si>
    <t>16.7.2.1</t>
  </si>
  <si>
    <t>16.1.5.2.2</t>
  </si>
  <si>
    <t>16.7.2.2</t>
  </si>
  <si>
    <t>16.1.5.2.3</t>
  </si>
  <si>
    <t>16.7.2.3</t>
  </si>
  <si>
    <t>16.1.5.2.4</t>
  </si>
  <si>
    <t>16.7.2.4</t>
  </si>
  <si>
    <t>16.1.5.2.5</t>
  </si>
  <si>
    <t>16.7.2.5</t>
  </si>
  <si>
    <t>16.1.5.2.6</t>
  </si>
  <si>
    <t>16.7.2.6</t>
  </si>
  <si>
    <t>16.1.5.2.7</t>
  </si>
  <si>
    <t>16.7.2.7</t>
  </si>
  <si>
    <t>16.1.5.3</t>
  </si>
  <si>
    <t>16.7.3</t>
  </si>
  <si>
    <t>16.1.5.3.1</t>
  </si>
  <si>
    <t>16.7.3.1</t>
  </si>
  <si>
    <t>16.1.5.3.2</t>
  </si>
  <si>
    <t>16.7.3.2</t>
  </si>
  <si>
    <t>16.1.5.3.3</t>
  </si>
  <si>
    <t>16.7.3.3</t>
  </si>
  <si>
    <t>16.1.5.3.4</t>
  </si>
  <si>
    <t>16.7.3.4</t>
  </si>
  <si>
    <t>16.1.5.3.7</t>
  </si>
  <si>
    <t>16.7.3.7</t>
  </si>
  <si>
    <t>16.1.5.3.8</t>
  </si>
  <si>
    <t>16.7.3.8</t>
  </si>
  <si>
    <t>16.1.5.3.9</t>
  </si>
  <si>
    <t>16.7.3.9</t>
  </si>
  <si>
    <t>16.1.5.3.10</t>
  </si>
  <si>
    <t>16.7.3.12</t>
  </si>
  <si>
    <t>16.1.5.3.13</t>
  </si>
  <si>
    <t>16.7.3.13</t>
  </si>
  <si>
    <t>16.1.5.3.14</t>
  </si>
  <si>
    <t>16.7.3.14</t>
  </si>
  <si>
    <t>16.1.5.3.15</t>
  </si>
  <si>
    <t>16.7.3.15</t>
  </si>
  <si>
    <t>16.7.3.16</t>
  </si>
  <si>
    <t>16.7.3.17</t>
  </si>
  <si>
    <t>SVHMU: Meeting Costs/Office expenses/Contingency</t>
  </si>
  <si>
    <t>SVHMU: Cost of travel for supervision and monitoring</t>
  </si>
  <si>
    <t>HRH&amp;HPIP/RBSK</t>
  </si>
  <si>
    <t>HRH&amp;HPIP/RCH</t>
  </si>
  <si>
    <t>HRH&amp;HPIP/RI</t>
  </si>
  <si>
    <t>HRH&amp;HPIP/NMHP</t>
  </si>
  <si>
    <t>Review/orientation meetings for child health programmes</t>
  </si>
  <si>
    <t>HRH&amp;HPIP/FP</t>
  </si>
  <si>
    <t>HRH&amp;HPIP/AH</t>
  </si>
  <si>
    <t>HRH&amp;HPIP/NHSRC-CP</t>
  </si>
  <si>
    <t>HRH&amp;HPIP/IDSP</t>
  </si>
  <si>
    <t>HRH&amp;HPIP/NVBDCP</t>
  </si>
  <si>
    <t>HRH&amp;HPIP/NLEP</t>
  </si>
  <si>
    <t>HRH&amp;HPIP/NTCP</t>
  </si>
  <si>
    <t>HRH&amp;HPIP/HSS/IEC</t>
  </si>
  <si>
    <t>HRH&amp;HPIP/NPCDCS</t>
  </si>
  <si>
    <t>HRH&amp;HPIP</t>
  </si>
  <si>
    <t>HRH&amp;HPIP/MH</t>
  </si>
  <si>
    <t>HRH&amp;HPIP/NHSRC-QA</t>
  </si>
  <si>
    <t>Facility/Block</t>
  </si>
  <si>
    <t>HRH&amp;HPIP/Blood cell</t>
  </si>
  <si>
    <t>SVHMU: Non-recurring Equipment- (computer, printer photocopier scanner etc)</t>
  </si>
  <si>
    <t>HRH&amp;HPIP/IEC</t>
  </si>
  <si>
    <t>HRH&amp;HPIP/NPCB</t>
  </si>
  <si>
    <t>Programme Management Activities (as per PM sub annex)</t>
  </si>
  <si>
    <t>16.2.3</t>
  </si>
  <si>
    <t>Others (decoy operations, Mapping or surveys of ultrasound  machines etc )</t>
  </si>
  <si>
    <t>16.4.1.3.1</t>
  </si>
  <si>
    <t>16.4.1.3.2</t>
  </si>
  <si>
    <t>16.4.1.3.3</t>
  </si>
  <si>
    <t>16.4.1.3.4</t>
  </si>
  <si>
    <t>16.4.1.3.5</t>
  </si>
  <si>
    <t>16.4.1.3.6</t>
  </si>
  <si>
    <t>16.4.1.3.7</t>
  </si>
  <si>
    <t>16.4.1.3.8</t>
  </si>
  <si>
    <t>16.4.1.3.9</t>
  </si>
  <si>
    <t>16.4.1.3.10</t>
  </si>
  <si>
    <t>16.4.1.3.11</t>
  </si>
  <si>
    <t>16.4.1.3.12</t>
  </si>
  <si>
    <t>16.4.1.4.1</t>
  </si>
  <si>
    <t>16.4.1.4.2</t>
  </si>
  <si>
    <t>16.4.1.4.3</t>
  </si>
  <si>
    <t>16.4.1.4.4</t>
  </si>
  <si>
    <t>16.4.1.4.5</t>
  </si>
  <si>
    <t>16.4.1.4.6</t>
  </si>
  <si>
    <t>16.4.1.4.7</t>
  </si>
  <si>
    <t>16.4.1.4.8</t>
  </si>
  <si>
    <t>16.4.1.4.9</t>
  </si>
  <si>
    <t>16.4.1.4.10</t>
  </si>
  <si>
    <t>16.4.1.4.11</t>
  </si>
  <si>
    <t>16.4.1.5.1</t>
  </si>
  <si>
    <t>16.4.1.5.2</t>
  </si>
  <si>
    <t>16.4.1.5.3</t>
  </si>
  <si>
    <t>16.4.1.5.4</t>
  </si>
  <si>
    <t>16.4.1.5.5</t>
  </si>
  <si>
    <t>16.4.1.5.6</t>
  </si>
  <si>
    <t>16.4.1.5.7</t>
  </si>
  <si>
    <t>16.4.1.5.8</t>
  </si>
  <si>
    <t>16.4.1.5.9</t>
  </si>
  <si>
    <t>16.4.1.5.10</t>
  </si>
  <si>
    <t>16.4.1.5.11</t>
  </si>
  <si>
    <t>16.4.2.1.1</t>
  </si>
  <si>
    <t>16.4.2.1.2</t>
  </si>
  <si>
    <t>16.4.2.1.3</t>
  </si>
  <si>
    <t>16.4.2.1.4</t>
  </si>
  <si>
    <t>16.4.2.1.5</t>
  </si>
  <si>
    <t>16.4.2.1.6</t>
  </si>
  <si>
    <t>16.4.2.1.7</t>
  </si>
  <si>
    <t>16.4.2.1.8</t>
  </si>
  <si>
    <t>16.4.2.1.9</t>
  </si>
  <si>
    <t>16.4.2.1.10</t>
  </si>
  <si>
    <t>16.4.2.1.11</t>
  </si>
  <si>
    <t>16.4.2.2.1</t>
  </si>
  <si>
    <t>16.4.2.2.2</t>
  </si>
  <si>
    <t>16.4.2.2.3</t>
  </si>
  <si>
    <t>16.4.2.2.4</t>
  </si>
  <si>
    <t>16.4.2.2.5</t>
  </si>
  <si>
    <t>16.4.2.2.6</t>
  </si>
  <si>
    <t>16.4.2.2.7</t>
  </si>
  <si>
    <t>16.4.2.2.8</t>
  </si>
  <si>
    <t>16.4.2.2.9</t>
  </si>
  <si>
    <t>16.4.2.2.10</t>
  </si>
  <si>
    <t>16.4.2.2.11</t>
  </si>
  <si>
    <t>16.4.2.3.1</t>
  </si>
  <si>
    <t>16.4.2.3.2</t>
  </si>
  <si>
    <t>16.4.2.3.3</t>
  </si>
  <si>
    <t>16.4.2.3.4</t>
  </si>
  <si>
    <t>16.4.2.3.5</t>
  </si>
  <si>
    <t>16.4.2.3.6</t>
  </si>
  <si>
    <t>16.4.2.3.7</t>
  </si>
  <si>
    <t>16.4.2.3.8</t>
  </si>
  <si>
    <t>16.4.2.3.9</t>
  </si>
  <si>
    <t>16.4.2.3.10</t>
  </si>
  <si>
    <t>16.4.2.3.11</t>
  </si>
  <si>
    <t>16.4.3.1.1</t>
  </si>
  <si>
    <t>16.4.3.1.2</t>
  </si>
  <si>
    <t>16.4.3.1.3</t>
  </si>
  <si>
    <t>16.4.3.1.4</t>
  </si>
  <si>
    <t>16.4.3.1.5</t>
  </si>
  <si>
    <t>16.4.3.1.6</t>
  </si>
  <si>
    <t>16.4.3.1.7</t>
  </si>
  <si>
    <t>16.4.3.1.8</t>
  </si>
  <si>
    <t>16.4.3.1.9</t>
  </si>
  <si>
    <t>16.4.3.1.10</t>
  </si>
  <si>
    <t>16.4.3.1.11</t>
  </si>
  <si>
    <t>16.4.3.2</t>
  </si>
  <si>
    <t>16.4.3.2.1</t>
  </si>
  <si>
    <t>16.4.3.2.2</t>
  </si>
  <si>
    <t>16.4.3.2.3</t>
  </si>
  <si>
    <t>16.4.3.2.4</t>
  </si>
  <si>
    <t>16.4.3.2.5</t>
  </si>
  <si>
    <t>16.4.3.2.6</t>
  </si>
  <si>
    <t>16.4.3.2.7</t>
  </si>
  <si>
    <t>16.4.3.2.8</t>
  </si>
  <si>
    <t>16.4.3.2.9</t>
  </si>
  <si>
    <t>16.4.3.2.10</t>
  </si>
  <si>
    <t>16.4.3.2.11</t>
  </si>
  <si>
    <t>16.4.3.3</t>
  </si>
  <si>
    <t>16.4.3.3.1</t>
  </si>
  <si>
    <t>16.4.3.3.2</t>
  </si>
  <si>
    <t>16.4.3.3.3</t>
  </si>
  <si>
    <t>16.4.3.3.4</t>
  </si>
  <si>
    <t>16.4.3.3.5</t>
  </si>
  <si>
    <t>16.4.3.3.6</t>
  </si>
  <si>
    <t>16.4.3.3.7</t>
  </si>
  <si>
    <t>16.4.3.3.8</t>
  </si>
  <si>
    <t>16.4.3.3.9</t>
  </si>
  <si>
    <t>16.4.3.3.10</t>
  </si>
  <si>
    <t>16.4.3.3.11</t>
  </si>
  <si>
    <t>16.4.4</t>
  </si>
  <si>
    <t>16.4.5</t>
  </si>
  <si>
    <t>1.3.1.14</t>
  </si>
  <si>
    <t>1.3.1.15</t>
  </si>
  <si>
    <t>1.3.1.16</t>
  </si>
  <si>
    <t>1.3.1.17</t>
  </si>
  <si>
    <t>1.3.1.17.1</t>
  </si>
  <si>
    <t>1.3.1.17.2</t>
  </si>
  <si>
    <t>1.3.1.18</t>
  </si>
  <si>
    <t>1.3.1.19</t>
  </si>
  <si>
    <t>3.1.2.9</t>
  </si>
  <si>
    <t>3.1.1.2.9</t>
  </si>
  <si>
    <t>12.18.1</t>
  </si>
  <si>
    <t>12.18.2</t>
  </si>
  <si>
    <t>3.1.1.6.3</t>
  </si>
  <si>
    <t>8.1.9.5</t>
  </si>
  <si>
    <t>8.1.9.6</t>
  </si>
  <si>
    <t>NHSRC - HCT</t>
  </si>
  <si>
    <t>HSS/ NHSRC -HCT</t>
  </si>
  <si>
    <t>9.5.1.26</t>
  </si>
  <si>
    <t>Travel Cost of State Midwifery Educators: State to National Institute</t>
  </si>
  <si>
    <t xml:space="preserve">Training of Nurse Practitioners in Midwifery </t>
  </si>
  <si>
    <t>9.5.1.27</t>
  </si>
  <si>
    <t>16.1.2.1.23</t>
  </si>
  <si>
    <t>16.2.1.23</t>
  </si>
  <si>
    <t>9.2.4</t>
  </si>
  <si>
    <t>State level Midwifery Educators</t>
  </si>
  <si>
    <t>Monitoring &amp; Evaluation under MVCR</t>
  </si>
  <si>
    <t>Logistic for Entomological Lab Strengthening and others under MVCR</t>
  </si>
  <si>
    <t>9.5.12.8</t>
  </si>
  <si>
    <t>Training under MVCR</t>
  </si>
  <si>
    <t>11.15.8</t>
  </si>
  <si>
    <t>IEC/ BCC activities under MVCR</t>
  </si>
  <si>
    <t>1.1.7.8</t>
  </si>
  <si>
    <t>Patient requiring Blood Transfusion: 1) Patients with blood disorders 2) Patients in Trauma 3) Other requiring blood transfusion</t>
  </si>
  <si>
    <t>IEC/BCC activities under Blood Services</t>
  </si>
  <si>
    <t>IEC/BCC activities under Blood Disorders</t>
  </si>
  <si>
    <t>Hemo-Dialysis Services under PMNDP</t>
  </si>
  <si>
    <t>Peritoneal Dialysis Services under PMNDP</t>
  </si>
  <si>
    <t>1.1.6.5.1</t>
  </si>
  <si>
    <t>1.1.6.5.2</t>
  </si>
  <si>
    <t>14.1.1.4</t>
  </si>
  <si>
    <t>14.1.1.5</t>
  </si>
  <si>
    <t>Mobility support for SPMU</t>
  </si>
  <si>
    <t>Mobility support for DPMU</t>
  </si>
  <si>
    <t>Administrative expenses (including Review meetings, workshops,  etc.) for SPMU</t>
  </si>
  <si>
    <t>Administrative expenses (including Review meetings, workshops,  etc.) for DPMU</t>
  </si>
  <si>
    <t>U.16.4.2</t>
  </si>
  <si>
    <t>U.16.4.3</t>
  </si>
  <si>
    <t>U.16.4.4</t>
  </si>
  <si>
    <t xml:space="preserve">Office Operational Cost </t>
  </si>
  <si>
    <t>Abstract for NVHCP</t>
  </si>
  <si>
    <t>1.3.1.18.1</t>
  </si>
  <si>
    <t>1.3.1.18.2</t>
  </si>
  <si>
    <t>Annexures</t>
  </si>
  <si>
    <t>Abstracts</t>
  </si>
  <si>
    <t>Blood Services &amp; Disorders</t>
  </si>
  <si>
    <t>RMNCH+A</t>
  </si>
  <si>
    <t>AYUSH</t>
  </si>
  <si>
    <t>ASHA</t>
  </si>
  <si>
    <t>NUHM: Non Metro</t>
  </si>
  <si>
    <t>NUHM: Metro</t>
  </si>
  <si>
    <r>
      <rPr>
        <b/>
        <sz val="10"/>
        <rFont val="Arial"/>
        <family val="2"/>
      </rPr>
      <t xml:space="preserve">FMR 1: </t>
    </r>
    <r>
      <rPr>
        <sz val="10"/>
        <rFont val="Arial"/>
        <family val="2"/>
      </rPr>
      <t>Service Delivery: Facility Based</t>
    </r>
  </si>
  <si>
    <r>
      <rPr>
        <b/>
        <sz val="10"/>
        <rFont val="Arial"/>
        <family val="2"/>
      </rPr>
      <t xml:space="preserve">FMR 2: </t>
    </r>
    <r>
      <rPr>
        <sz val="10"/>
        <rFont val="Arial"/>
        <family val="2"/>
      </rPr>
      <t>Service Delivery: Community Based</t>
    </r>
  </si>
  <si>
    <r>
      <rPr>
        <b/>
        <sz val="10"/>
        <rFont val="Arial"/>
        <family val="2"/>
      </rPr>
      <t xml:space="preserve">FMR 3: </t>
    </r>
    <r>
      <rPr>
        <sz val="10"/>
        <rFont val="Arial"/>
        <family val="2"/>
      </rPr>
      <t>Community Intervention</t>
    </r>
  </si>
  <si>
    <r>
      <rPr>
        <b/>
        <sz val="10"/>
        <rFont val="Arial"/>
        <family val="2"/>
      </rPr>
      <t xml:space="preserve">FMR 4: </t>
    </r>
    <r>
      <rPr>
        <sz val="10"/>
        <rFont val="Arial"/>
        <family val="2"/>
      </rPr>
      <t>Untied grants</t>
    </r>
  </si>
  <si>
    <r>
      <rPr>
        <b/>
        <sz val="10"/>
        <rFont val="Arial"/>
        <family val="2"/>
      </rPr>
      <t xml:space="preserve">FMR 5: </t>
    </r>
    <r>
      <rPr>
        <sz val="10"/>
        <rFont val="Arial"/>
        <family val="2"/>
      </rPr>
      <t>Infrastructure</t>
    </r>
  </si>
  <si>
    <r>
      <rPr>
        <b/>
        <sz val="10"/>
        <rFont val="Arial"/>
        <family val="2"/>
      </rPr>
      <t xml:space="preserve">FMR 6: </t>
    </r>
    <r>
      <rPr>
        <sz val="10"/>
        <rFont val="Arial"/>
        <family val="2"/>
      </rPr>
      <t>Procurement</t>
    </r>
  </si>
  <si>
    <r>
      <rPr>
        <b/>
        <sz val="10"/>
        <rFont val="Arial"/>
        <family val="2"/>
      </rPr>
      <t xml:space="preserve">FMR 7: </t>
    </r>
    <r>
      <rPr>
        <sz val="10"/>
        <rFont val="Arial"/>
        <family val="2"/>
      </rPr>
      <t>Referral Transport</t>
    </r>
  </si>
  <si>
    <r>
      <rPr>
        <b/>
        <sz val="10"/>
        <rFont val="Arial"/>
        <family val="2"/>
      </rPr>
      <t xml:space="preserve">FMR 8: </t>
    </r>
    <r>
      <rPr>
        <sz val="10"/>
        <rFont val="Arial"/>
        <family val="2"/>
      </rPr>
      <t>Human Resource (Service Delivery)</t>
    </r>
  </si>
  <si>
    <r>
      <rPr>
        <b/>
        <sz val="10"/>
        <rFont val="Arial"/>
        <family val="2"/>
      </rPr>
      <t xml:space="preserve">FMR 9: </t>
    </r>
    <r>
      <rPr>
        <sz val="10"/>
        <rFont val="Arial"/>
        <family val="2"/>
      </rPr>
      <t>Training</t>
    </r>
  </si>
  <si>
    <r>
      <rPr>
        <b/>
        <sz val="10"/>
        <rFont val="Arial"/>
        <family val="2"/>
      </rPr>
      <t xml:space="preserve">FMR 10: </t>
    </r>
    <r>
      <rPr>
        <sz val="10"/>
        <rFont val="Arial"/>
        <family val="2"/>
      </rPr>
      <t>Review, Research and Surveillance</t>
    </r>
  </si>
  <si>
    <r>
      <rPr>
        <b/>
        <sz val="10"/>
        <rFont val="Arial"/>
        <family val="2"/>
      </rPr>
      <t xml:space="preserve">FMR 11: </t>
    </r>
    <r>
      <rPr>
        <sz val="10"/>
        <rFont val="Arial"/>
        <family val="2"/>
      </rPr>
      <t>IEC-BCC</t>
    </r>
  </si>
  <si>
    <r>
      <rPr>
        <b/>
        <sz val="10"/>
        <rFont val="Arial"/>
        <family val="2"/>
      </rPr>
      <t xml:space="preserve">FMR 12: </t>
    </r>
    <r>
      <rPr>
        <sz val="10"/>
        <rFont val="Arial"/>
        <family val="2"/>
      </rPr>
      <t xml:space="preserve">Printing </t>
    </r>
  </si>
  <si>
    <r>
      <rPr>
        <b/>
        <sz val="10"/>
        <rFont val="Arial"/>
        <family val="2"/>
      </rPr>
      <t xml:space="preserve">FMR 13: </t>
    </r>
    <r>
      <rPr>
        <sz val="10"/>
        <rFont val="Arial"/>
        <family val="2"/>
      </rPr>
      <t xml:space="preserve">Quality </t>
    </r>
  </si>
  <si>
    <r>
      <rPr>
        <b/>
        <sz val="10"/>
        <rFont val="Arial"/>
        <family val="2"/>
      </rPr>
      <t xml:space="preserve">FMR 15: </t>
    </r>
    <r>
      <rPr>
        <sz val="10"/>
        <rFont val="Arial"/>
        <family val="2"/>
      </rPr>
      <t>PPP</t>
    </r>
  </si>
  <si>
    <r>
      <rPr>
        <b/>
        <sz val="10"/>
        <rFont val="Arial"/>
        <family val="2"/>
      </rPr>
      <t xml:space="preserve">FMR 16: </t>
    </r>
    <r>
      <rPr>
        <sz val="10"/>
        <rFont val="Arial"/>
        <family val="2"/>
      </rPr>
      <t xml:space="preserve">Programme Management </t>
    </r>
  </si>
  <si>
    <r>
      <rPr>
        <b/>
        <sz val="10"/>
        <rFont val="Arial"/>
        <family val="2"/>
      </rPr>
      <t xml:space="preserve">FMR 17: </t>
    </r>
    <r>
      <rPr>
        <sz val="10"/>
        <rFont val="Arial"/>
        <family val="2"/>
      </rPr>
      <t>IT Initiatives for Service Delivery</t>
    </r>
  </si>
  <si>
    <r>
      <rPr>
        <b/>
        <sz val="10"/>
        <rFont val="Arial"/>
        <family val="2"/>
      </rPr>
      <t xml:space="preserve">FMR 18: </t>
    </r>
    <r>
      <rPr>
        <sz val="10"/>
        <rFont val="Arial"/>
        <family val="2"/>
      </rPr>
      <t>Innovations</t>
    </r>
  </si>
  <si>
    <t>Incentives for Peer Educators under NVHCP</t>
  </si>
  <si>
    <t>Any Other (please specify)</t>
  </si>
  <si>
    <t>National Programme for Prevention and Control of Deafness (NPPCD)</t>
  </si>
  <si>
    <t>National Oral health programme (NOHP)</t>
  </si>
  <si>
    <t>Integrated Disease Surveillance Programme (IDSP)</t>
  </si>
  <si>
    <t>National Vector Borne Disease Control Programme (NVBDCP)</t>
  </si>
  <si>
    <t>National Leprosy Eradication Programme (NLEP)</t>
  </si>
  <si>
    <t>National Viral Hepatitis Control Programme (NVHCP)</t>
  </si>
  <si>
    <t>National Tobacco Control Programme (NTCP)</t>
  </si>
  <si>
    <t>National Iodine Deficiency Disorders Control Programme (NIDDCP)</t>
  </si>
  <si>
    <t>National Programme for Health Care for the Elderly (NPHCE)</t>
  </si>
  <si>
    <t>National Program for Control of Blindness and Vision Impairment (NPCB+VI)</t>
  </si>
  <si>
    <t>National Mental Health Program (NMHP)</t>
  </si>
  <si>
    <t>National Programme for Prevention and Control of Diabetes, Cardiovascular Disease and Stroke (NPCDCS)</t>
  </si>
  <si>
    <t>FP/ RC-CP</t>
  </si>
  <si>
    <t>IEC activities for Ayushman Bharat Health &amp; Wellness centre (H&amp;WC)</t>
  </si>
  <si>
    <t>ASHA incentives for Ayushman Bharat Health &amp; Wellness Centres (H&amp;WC)</t>
  </si>
  <si>
    <t>Printing activities for Ayushman Bharat H&amp;WC</t>
  </si>
  <si>
    <t>Strengthening of diagnostic services of Ayushman Bharat H&amp;WC through PPP</t>
  </si>
  <si>
    <t>Blood bank/ BCSU/ BSU/ Day care centre for hemoglobinopathies</t>
  </si>
  <si>
    <t>HRH</t>
  </si>
  <si>
    <t>Trainings at District Hospital</t>
  </si>
  <si>
    <t>Trainings at CHC/Sub-Divisional Hospital</t>
  </si>
  <si>
    <t>Trainings at PHC</t>
  </si>
  <si>
    <t>National programme for Prevention and Management of Burn &amp; Injuries</t>
  </si>
  <si>
    <t>National Rabies Control Programme (NRCP)</t>
  </si>
  <si>
    <r>
      <rPr>
        <b/>
        <sz val="10"/>
        <rFont val="Arial"/>
        <family val="2"/>
      </rPr>
      <t xml:space="preserve">FMR 14: </t>
    </r>
    <r>
      <rPr>
        <sz val="10"/>
        <rFont val="Arial"/>
        <family val="2"/>
      </rPr>
      <t xml:space="preserve">Drug Warehouse &amp; Logistic </t>
    </r>
  </si>
  <si>
    <t>11.24.4.1</t>
  </si>
  <si>
    <t>11.24.4.2</t>
  </si>
  <si>
    <t>IEC/BCC for NTCP</t>
  </si>
  <si>
    <t>IEC/BCC material used for patient counselling</t>
  </si>
  <si>
    <t>MH/ HRH</t>
  </si>
  <si>
    <t>HSS/NHSRC QA</t>
  </si>
  <si>
    <t>Vehicle hiring for drug transportation</t>
  </si>
  <si>
    <t>15.5.1.1</t>
  </si>
  <si>
    <t>For GIA to NGOs for setting up/expanding eye care unit in semi-urban/ rural area</t>
  </si>
  <si>
    <t>SHSRC</t>
  </si>
  <si>
    <t>16.4.1.2.1</t>
  </si>
  <si>
    <t>16.4.1.2.2</t>
  </si>
  <si>
    <t>All district level PM staff under RMNCH+A, A.10, Burn &amp; Injury, Blood Services &amp; Disorders, ASHA programme, Quality Assurance, CPHC and other HSS components</t>
  </si>
  <si>
    <t>All state level PM staff under RMNCH+A, A.10, Burn &amp; Injury, Blood Services &amp; Disorders, ASHA programme, Quality Assurance, CPHC and other HSS components</t>
  </si>
  <si>
    <t>All block level PM staff under RMNCH+A, A.10, Burn &amp; Injury, Blood Services &amp; Disorders, ASHA programme, Quality Assurance, CPHC and other HSS components</t>
  </si>
  <si>
    <t xml:space="preserve">Annual increment for all the existing SD positions </t>
  </si>
  <si>
    <t>Annual increment for all the existing positions</t>
  </si>
  <si>
    <t>Annual increment for all the existing PM positions</t>
  </si>
  <si>
    <t>13.3.2</t>
  </si>
  <si>
    <t>HSS/NHSRC PHA</t>
  </si>
  <si>
    <t>B15.2.8/ 16.1.5.3.5</t>
  </si>
  <si>
    <t>16.1.5.3.14.1</t>
  </si>
  <si>
    <t>Any Other Activity</t>
  </si>
  <si>
    <t>NIDDCP Grand Total</t>
  </si>
  <si>
    <t>Blood Services Grand Total</t>
  </si>
  <si>
    <t>Training of MO and Staff Nurse for H&amp;WC</t>
  </si>
  <si>
    <t>Training of Staff for Ayushman Bharat Health &amp; Wellness Centre (H&amp;WC)</t>
  </si>
  <si>
    <t>Infrastructure strengthening of UPHC to H&amp;WC</t>
  </si>
  <si>
    <t>U.6.5.1</t>
  </si>
  <si>
    <t>U.6.5.2</t>
  </si>
  <si>
    <t>Tablets/ software for IT support of Ayushman Bharat H&amp;WC</t>
  </si>
  <si>
    <t>Telemedicine/ teleconsultation facility at Ayushman Bharat H&amp;WC</t>
  </si>
  <si>
    <t>U.17.2</t>
  </si>
  <si>
    <t>U.18.1</t>
  </si>
  <si>
    <t>U.15.2</t>
  </si>
  <si>
    <t>U.8.4.2</t>
  </si>
  <si>
    <t>U.12.2</t>
  </si>
  <si>
    <t>IEC activities for Health &amp; Wellness centre (H&amp;WC)</t>
  </si>
  <si>
    <t>U.16.1.2</t>
  </si>
  <si>
    <t>U.16.1.3</t>
  </si>
  <si>
    <t>U.16.1.4</t>
  </si>
  <si>
    <t>U.16.4.1.1</t>
  </si>
  <si>
    <t>U.16.4.1.2</t>
  </si>
  <si>
    <t>U.16.4.1.3</t>
  </si>
  <si>
    <t>U.16.4.2.1</t>
  </si>
  <si>
    <t>U.16.4.2.2</t>
  </si>
  <si>
    <t>U.16.4.3.1</t>
  </si>
  <si>
    <t>U.16.4.3.2</t>
  </si>
  <si>
    <t>U.16.4.5</t>
  </si>
  <si>
    <t>U.16.1.5</t>
  </si>
  <si>
    <t>U.16.1.5.1</t>
  </si>
  <si>
    <t>U.16.1.5.1.1</t>
  </si>
  <si>
    <t>U.16.1.5.1.2</t>
  </si>
  <si>
    <t>U.16.1.5.1.3</t>
  </si>
  <si>
    <t>Non-Metro Sub Total</t>
  </si>
  <si>
    <t>PMNDP Grand Total</t>
  </si>
  <si>
    <t>Abstract for Ayushman Bharat Health &amp; Wellness Centres (H&amp;WC)</t>
  </si>
  <si>
    <t>Ayushman Bharat- H&amp;WC Grand Total</t>
  </si>
  <si>
    <t>ASHA Grand Total</t>
  </si>
  <si>
    <t>AYUSH Grand Total</t>
  </si>
  <si>
    <t>HMIS-MCTS Grand Total</t>
  </si>
  <si>
    <t>Implementation of Human Resource Information System (HRIS)</t>
  </si>
  <si>
    <t>HRH-HPIP NHSRC</t>
  </si>
  <si>
    <t>NPPCD Grand Total</t>
  </si>
  <si>
    <t>HSS-FMG</t>
  </si>
  <si>
    <t>Abstract for Prevention and Management of Burn &amp; Injuries</t>
  </si>
  <si>
    <t>IDSP Grand Total</t>
  </si>
  <si>
    <t>NVBDCP Grand Total</t>
  </si>
  <si>
    <t>NLEP Grand Total</t>
  </si>
  <si>
    <t>NVHCP Grand Total</t>
  </si>
  <si>
    <t>NPCB Grand Total</t>
  </si>
  <si>
    <t>Fixed tele- ophthalmic network unit in Got. Set up/ internet based ophthalmic consultation unit)</t>
  </si>
  <si>
    <t>Compensation for IUCD insertion at health facilities (including fixed day services at SHC and PHC)
[Provide breakup: Private Sector]</t>
  </si>
  <si>
    <t>PPIUCD services: Compensation to beneficiary for PPIUCD insertion</t>
  </si>
  <si>
    <t>PAIUCD Services: Compensation to beneficiary per PAIUCD insertion</t>
  </si>
  <si>
    <t>Screening and free spectacles to school children</t>
  </si>
  <si>
    <t>Screening and free spectacles for near work to Old Person</t>
  </si>
  <si>
    <t>Assistance for consumables/drugs/medicines to the Govt./District Hospital for Cat sx etc</t>
  </si>
  <si>
    <t>Incentive to provider for IUCD insertion at health facilities (including fixed day services at SHC and PHC) [Provide breakup: Public Sector]</t>
  </si>
  <si>
    <t>Incentive to provider for PPIUCD services</t>
  </si>
  <si>
    <t>Incentive to provider for PAIUCD Services</t>
  </si>
  <si>
    <t>NMHP Grand Total</t>
  </si>
  <si>
    <t>NPHCE Grand Total</t>
  </si>
  <si>
    <t>NTCP Grand Total</t>
  </si>
  <si>
    <t>NPCDCS Grand Total</t>
  </si>
  <si>
    <t>Additional MF Survey</t>
  </si>
  <si>
    <t>ICT Survey</t>
  </si>
  <si>
    <t>LY &amp; Hy Survey in 350 dist.</t>
  </si>
  <si>
    <t>Mf Survey in Non- endemic dist.</t>
  </si>
  <si>
    <t>ICT survey in 200 dist.</t>
  </si>
  <si>
    <t>9.5.29.8</t>
  </si>
  <si>
    <t>NRCP</t>
  </si>
  <si>
    <t>Abstract for NRCP</t>
  </si>
  <si>
    <t>NRCP Grand Total</t>
  </si>
  <si>
    <t>17.2.1</t>
  </si>
  <si>
    <t>17.2.2</t>
  </si>
  <si>
    <t>IT Initiatives under Ayushman Bharat H&amp;WC</t>
  </si>
  <si>
    <t>Telemedicine/ teleconsultation facility under Ayushman Bharat H&amp;WC</t>
  </si>
  <si>
    <t>11.24.4.4</t>
  </si>
  <si>
    <t>12.17.3</t>
  </si>
  <si>
    <t>16.1.2.2.17</t>
  </si>
  <si>
    <t>Monitoring and Surveillance (review meetings , Travel) under NRCP</t>
  </si>
  <si>
    <t>HRH&amp;HPIP/NRCP</t>
  </si>
  <si>
    <t>All state level PM staff under NPPCF, NPPC, NOHP, NPPCD, NPCB, NTCP, NPHCE, NPCDCS, NMHP, CCHHP</t>
  </si>
  <si>
    <t>All district level PM staff under NPPCF, NPPC, NOHP, NPPCD, NPCB, NTCP, NPHCE, NPCDCS, NMHP, CCHHP</t>
  </si>
  <si>
    <t>All block level PM staff under NPPCF, NPPC, NOHP, NPPCD, NPCB, NTCP, NPHCE, NPCDCS, NMHP, CCHHP</t>
  </si>
  <si>
    <t>Task force Meeting to draft health sector plan for Heat and Air Pollution</t>
  </si>
  <si>
    <t>Hiring of Operational Vehicle under NTCP</t>
  </si>
  <si>
    <t>16.1.2.1.22</t>
  </si>
  <si>
    <t>16.1.2.1.24</t>
  </si>
  <si>
    <t>11.24.4.5</t>
  </si>
  <si>
    <t>U.3.2.1.3</t>
  </si>
  <si>
    <t>U.5.3.2</t>
  </si>
  <si>
    <t>3.2.3.1</t>
  </si>
  <si>
    <t>3.2.3.2</t>
  </si>
  <si>
    <t>3.2.3.3</t>
  </si>
  <si>
    <t>Swachh Swasth Sarvatra Training</t>
  </si>
  <si>
    <t>Mera Aspataal Training</t>
  </si>
  <si>
    <t>9.5.25.5</t>
  </si>
  <si>
    <t>9.5.25.6</t>
  </si>
  <si>
    <t>11.24.4.6</t>
  </si>
  <si>
    <t>IEC Activity under NQAP, LaQshya, Kayakalp &amp; Mera-Aspataal (Signages- Approach road, Departmental, Directional and other facility level signage's)</t>
  </si>
  <si>
    <t>12.18.3</t>
  </si>
  <si>
    <t>Printing of SOPs for implementation of NQAS, Kayakalp &amp; LaQshya</t>
  </si>
  <si>
    <t>Calibration</t>
  </si>
  <si>
    <t xml:space="preserve">AERB </t>
  </si>
  <si>
    <t>EQAS for Labs</t>
  </si>
  <si>
    <t>Mera-Aspataal Implementation/ Operationalisation of Patient Feedback System</t>
  </si>
  <si>
    <t>Specific Interventions for promotion of patient safety</t>
  </si>
  <si>
    <t>13.1.1.1</t>
  </si>
  <si>
    <t>13.1.1.2</t>
  </si>
  <si>
    <t>13.1.1.3</t>
  </si>
  <si>
    <t>13.1.1.4</t>
  </si>
  <si>
    <t>13.1.1.5</t>
  </si>
  <si>
    <t>13.1.1.6</t>
  </si>
  <si>
    <t>Quality Assurance Assessment (State &amp; district Level assessment cum Mentoring Visit)</t>
  </si>
  <si>
    <t>Quality Assurance Certifications, Re-certification (National &amp; State Certification) under NQAS</t>
  </si>
  <si>
    <t>LaQshya certifications and recertification (National &amp; State Certification) under LaQshya</t>
  </si>
  <si>
    <t>Incentivisation on attainment of NQAS certification (Please provide details in Annexure)</t>
  </si>
  <si>
    <t>13.1.5</t>
  </si>
  <si>
    <t>13.1.6</t>
  </si>
  <si>
    <t>13.2.3.1</t>
  </si>
  <si>
    <t>13.2.3.2</t>
  </si>
  <si>
    <t>13.2.3.3</t>
  </si>
  <si>
    <t>13.2.3.4</t>
  </si>
  <si>
    <t>Biomedical Waste Management</t>
  </si>
  <si>
    <t>Consumables &amp; PPE</t>
  </si>
  <si>
    <t>State/ District Quality Assurance Unit (Monitoring &amp; Supervision)</t>
  </si>
  <si>
    <t>Any Other (Please specify)</t>
  </si>
  <si>
    <t>Training on Kayakalp</t>
  </si>
  <si>
    <t>Training on Swachh Swasth Sarvatra</t>
  </si>
  <si>
    <t>Training on Mera Aspataal</t>
  </si>
  <si>
    <t>Quality Assurance Assessments (State &amp; National)</t>
  </si>
  <si>
    <t>Quality Assurance incentives</t>
  </si>
  <si>
    <t>U.13.1.2</t>
  </si>
  <si>
    <t>U.13.1.3</t>
  </si>
  <si>
    <t>U.13.1.4</t>
  </si>
  <si>
    <t>Kayakalp Assessments</t>
  </si>
  <si>
    <t>Mera Aspataal/Patient feedback system</t>
  </si>
  <si>
    <t>U.13.2.3</t>
  </si>
  <si>
    <t>U.13.2.4</t>
  </si>
  <si>
    <t>U.13.2.5</t>
  </si>
  <si>
    <t xml:space="preserve">Private Provider Incentive </t>
  </si>
  <si>
    <t>7.5.1</t>
  </si>
  <si>
    <t>7.5.2</t>
  </si>
  <si>
    <t>Tribal Patient Support and transportation charges</t>
  </si>
  <si>
    <t>Child Health</t>
  </si>
  <si>
    <t>PC-PNDT</t>
  </si>
  <si>
    <t>Immunization</t>
  </si>
  <si>
    <t>Other RCH Component</t>
  </si>
  <si>
    <t>1.2.3.3</t>
  </si>
  <si>
    <t xml:space="preserve">H.3.5 </t>
  </si>
  <si>
    <t>3.2.3.1.1</t>
  </si>
  <si>
    <t>3.2.3.1.2</t>
  </si>
  <si>
    <t>RKSK/ Adolescent health</t>
  </si>
  <si>
    <t>National Programme for Prevention and Control of Fluorosis (NPPCF)</t>
  </si>
  <si>
    <t>National Programme on palliative care (NPPC)</t>
  </si>
  <si>
    <t>Diet services for JSSK Beneficiaries (3 days for Normal Delivery and 7 days for Caesarean)</t>
  </si>
  <si>
    <t>Antenatal Screening of all pregnant women coming to the facilities in their first trimester for Sickle cell trait, β Thalassemia, Haemoglobin variants esp. Haemoglobin E and Anaemia  -Refer Hemoglobinopathies guidelines</t>
  </si>
  <si>
    <t>New born screening as per  RBSK Comprehensive New-born Screening: Handbook for screening visible birth defects at all delivery points (please give details per unit cost , number of deliveries to be screened and the delivery points Add details)</t>
  </si>
  <si>
    <t>Blood collection and Transport Vans (including POL and TA /DA of HR of BCTV and other contingency)</t>
  </si>
  <si>
    <t>Follow up mechanism for the severely anaemic women and the women with blood disorders</t>
  </si>
  <si>
    <t>Mobility support for mobile health team/  TA/DA to vaccinators for coverage in vacant sub-centres</t>
  </si>
  <si>
    <t>Incentive for Home Based New-born Care programme</t>
  </si>
  <si>
    <t>ASHA Incentive under Immunization</t>
  </si>
  <si>
    <t>ASHA Incentive under ESB scheme for promoting adoption of limiting method up to two children</t>
  </si>
  <si>
    <t>ASHA incentive for one time line listing of Lymphoedema and Hydrocele cases in non-endemic dist.</t>
  </si>
  <si>
    <t>District DMHP Centre, Counselling Centre under psychology dept.. In a selected college including crisis helpline</t>
  </si>
  <si>
    <t>Equipment for AFHCs</t>
  </si>
  <si>
    <t xml:space="preserve">Equipment and mannequin </t>
  </si>
  <si>
    <t>Models and Equipment for DAKSHATA training</t>
  </si>
  <si>
    <t>Equipment for Blood Banks/BSU/BCSU</t>
  </si>
  <si>
    <t>Equipment for Day Care Centre</t>
  </si>
  <si>
    <t>Health Products- Equipment (HPE) - GFATM</t>
  </si>
  <si>
    <t>IFA tablets  (IFA WIFS Junior tablets- pink sugar coated) for children (5-10 yrs.)</t>
  </si>
  <si>
    <t>IFA tablets under WIFS (10-19 yrs.)</t>
  </si>
  <si>
    <t>Albendazole Tablets under WIFS (10-19 yrs.)</t>
  </si>
  <si>
    <t xml:space="preserve">Drugs and Supplies for blood related disorders- Haemoglobinopathies &amp; Haemophilia </t>
  </si>
  <si>
    <t>Quinine Injections and Artesunate Injection</t>
  </si>
  <si>
    <t>Procurement under GFATM</t>
  </si>
  <si>
    <t>Consumables for laboratory under NVHCP (plasticware, RUP, evacuated vacuum tubes, waste disposal bags, Kit for HBsAg titre, grant for calibration of small equipment, money for EQAS)</t>
  </si>
  <si>
    <t>Pathologists/ Haematologists</t>
  </si>
  <si>
    <t>Audiometric Asstt.</t>
  </si>
  <si>
    <t>Instructor for Hearing Impaired Children</t>
  </si>
  <si>
    <t>Orientation activities on vitamin A supplementation and Anaemia Mukta Bharat Programme</t>
  </si>
  <si>
    <t xml:space="preserve">4 days Training for facility based new-born care </t>
  </si>
  <si>
    <t>2 weeks observership for facility based new-born care</t>
  </si>
  <si>
    <t>One day Orientation of frontline workers (ASHA/ANM) and allied department workers (Teachers/AWW) on Anaemia Mukt Bharat strategy. As per RCH training norms</t>
  </si>
  <si>
    <t>TOT (Injectable Contraceptive Trainings)</t>
  </si>
  <si>
    <t>Training of Medical officers (Injectable Contraceptive Trainings)</t>
  </si>
  <si>
    <t>Training of AYUSH doctors (Injectable Contraceptive Trainings)</t>
  </si>
  <si>
    <t>Training of Nurses (Staff Nurse/LHV/ANM) (Injectable Contraceptive Trainings)</t>
  </si>
  <si>
    <t>Orientation and training of Human Resources for Health (HRH) and counsellors in public health response to Violence against women</t>
  </si>
  <si>
    <t xml:space="preserve">Printing of labour room registers and case sheets/ LaQshya related printing </t>
  </si>
  <si>
    <t xml:space="preserve">Printing of AFHS Training manuals for  MO,  ANM and Counsellor; ANM  training manual for PE training </t>
  </si>
  <si>
    <t>Liquid Waste Treatment &amp; Disposal</t>
  </si>
  <si>
    <t>HR Support for PC&amp;PNDT Cell</t>
  </si>
  <si>
    <t>HR Support for HMIS &amp; MCTS</t>
  </si>
  <si>
    <t>To develop micro plan at sub-centre level</t>
  </si>
  <si>
    <t>PM activities for Vasectomy Fortnight celebration  (Only mobility cost): funds earmarked for district level activities</t>
  </si>
  <si>
    <t>PM activities for Vasectomy Fortnight celebration  (Only mobility cost): funds earmarked for block level activities</t>
  </si>
  <si>
    <t>Miscellaneous including Travel/POL/Stationary etc.</t>
  </si>
  <si>
    <t>Office equipment maintenance State</t>
  </si>
  <si>
    <t>Implementation of ANMOL (Excel Procurement)</t>
  </si>
  <si>
    <t xml:space="preserve">E-rakt kosh- refer to strengthening of blood services guidelines &amp; Software for hemoglobinopathies &amp; Haemophilia </t>
  </si>
  <si>
    <t>Training of PRI under National Program for Climate Change and Human Health (NPCCHH)</t>
  </si>
  <si>
    <t>NPCCHH</t>
  </si>
  <si>
    <t>3.3.3.3</t>
  </si>
  <si>
    <t>Abstract for NPCCHH</t>
  </si>
  <si>
    <t>Greening of Health sector: DH/ CHC as per IPHS guidelines</t>
  </si>
  <si>
    <t>Trainings of Medical Officers and Health Workers under NRCP</t>
  </si>
  <si>
    <t>Trainings of Medical Officers, Health Workers and Programme officers under NPCCHH</t>
  </si>
  <si>
    <t>9.5.29.9</t>
  </si>
  <si>
    <t>10.2.15</t>
  </si>
  <si>
    <t>Surveillance/ Vulnerability assessment/ Research related to Climate Change, Air Pollution and Heat related illness</t>
  </si>
  <si>
    <t>12.17.4</t>
  </si>
  <si>
    <t>Printing activities for NPCCHH</t>
  </si>
  <si>
    <t>National Program for Climate Change and Human Health (NPCCHH)</t>
  </si>
  <si>
    <t>14.2.4.1</t>
  </si>
  <si>
    <t>AVD in hard areas</t>
  </si>
  <si>
    <t>14.2.4.2</t>
  </si>
  <si>
    <t>AVD in very hard to reach areas esp. notified by States/districts</t>
  </si>
  <si>
    <t>Activity for Strengthening AH Services</t>
  </si>
  <si>
    <t>Honorarium to ICTC and other Counsellors for outreach AH activities</t>
  </si>
  <si>
    <t>School Health Programme</t>
  </si>
  <si>
    <t>12.4.6</t>
  </si>
  <si>
    <t>Printing teachers training manual, training curriculum and facilitators guide</t>
  </si>
  <si>
    <t>District NCD Clinic: Strengthening of lab, Mobility, Miscellaneous &amp; Contingencies</t>
  </si>
  <si>
    <t>1.3.1.20</t>
  </si>
  <si>
    <t>Any Other (Specify)</t>
  </si>
  <si>
    <t>Operational cost of e-VIN (like temperature logger sim card and  Data sim card for e-VIN)</t>
  </si>
  <si>
    <t>Total Capex Budget</t>
  </si>
  <si>
    <t>1.2.1.2.1</t>
  </si>
  <si>
    <t>1.2.1.2.2</t>
  </si>
  <si>
    <t>1.2.1.2.3</t>
  </si>
  <si>
    <t>1.2.2.1.1</t>
  </si>
  <si>
    <t>1.2.2.1.2</t>
  </si>
  <si>
    <t>1.2.2.2.1</t>
  </si>
  <si>
    <t>1.2.2.2.2</t>
  </si>
  <si>
    <t>1.2.2.2.3</t>
  </si>
  <si>
    <t>1.2.2.2.4</t>
  </si>
  <si>
    <t>1.3.1.1</t>
  </si>
  <si>
    <t>2.3.1.1.1</t>
  </si>
  <si>
    <t>2.3.1.1.2</t>
  </si>
  <si>
    <t>5.1.1.1.1</t>
  </si>
  <si>
    <t>5.1.1.1.2</t>
  </si>
  <si>
    <t>5.1.1.1.3</t>
  </si>
  <si>
    <t>5.1.1.1.4</t>
  </si>
  <si>
    <t>5.1.1.1.5</t>
  </si>
  <si>
    <t>5.1.1.1.6</t>
  </si>
  <si>
    <t>5.1.1.1.7</t>
  </si>
  <si>
    <t>5.1.1.1.8</t>
  </si>
  <si>
    <t>5.1.1.1.9</t>
  </si>
  <si>
    <t>5.1.1.1.10</t>
  </si>
  <si>
    <t>5.1.1.2.1</t>
  </si>
  <si>
    <t>5.1.1.2.2</t>
  </si>
  <si>
    <t>5.1.1.2.3</t>
  </si>
  <si>
    <t>5.1.1.2.4</t>
  </si>
  <si>
    <t>5.1.1.2.5</t>
  </si>
  <si>
    <t>5.1.1.2.6</t>
  </si>
  <si>
    <t>5.1.1.2.7</t>
  </si>
  <si>
    <t>5.1.1.2.8</t>
  </si>
  <si>
    <t>5.1.1.2.9</t>
  </si>
  <si>
    <t>5.1.1.2.10</t>
  </si>
  <si>
    <t>5.1.1.2.11</t>
  </si>
  <si>
    <t>5.1.1.2.12</t>
  </si>
  <si>
    <t>5.1.1.2.13</t>
  </si>
  <si>
    <t>5.1.1.3.1</t>
  </si>
  <si>
    <t>5.1.1.3.2</t>
  </si>
  <si>
    <t>5.1.1.3.3</t>
  </si>
  <si>
    <t>5.1.1.3.4</t>
  </si>
  <si>
    <t>5.1.1.3.5</t>
  </si>
  <si>
    <t>5.1.1.3.6</t>
  </si>
  <si>
    <t>5.1.1.3.7</t>
  </si>
  <si>
    <t>5.1.1.3.8</t>
  </si>
  <si>
    <t>5.1.1.3.9</t>
  </si>
  <si>
    <t>5.1.1.4.1</t>
  </si>
  <si>
    <t>5.1.1.4.2</t>
  </si>
  <si>
    <t>5.1.1.4.3</t>
  </si>
  <si>
    <t>5.1.1.4.4</t>
  </si>
  <si>
    <t>5.1.1.4.5</t>
  </si>
  <si>
    <t>5.1.1.4.6</t>
  </si>
  <si>
    <t>5.1.1.4.7</t>
  </si>
  <si>
    <t>6.1.1.1.1</t>
  </si>
  <si>
    <t>6.1.1.1.2</t>
  </si>
  <si>
    <t>6.1.1.1.3</t>
  </si>
  <si>
    <t>6.1.1.1.4</t>
  </si>
  <si>
    <t>6.1.1.2.1</t>
  </si>
  <si>
    <t>6.1.1.2.2</t>
  </si>
  <si>
    <t>6.1.1.3.1</t>
  </si>
  <si>
    <t>6.1.1.3.2</t>
  </si>
  <si>
    <t>6.1.1.3.3</t>
  </si>
  <si>
    <t>6.1.1.3.4</t>
  </si>
  <si>
    <t>6.1.1.3.5</t>
  </si>
  <si>
    <t>6.1.1.3.6</t>
  </si>
  <si>
    <t>6.1.1.4.1</t>
  </si>
  <si>
    <t>6.1.1.4.2</t>
  </si>
  <si>
    <t>6.1.1.5.1</t>
  </si>
  <si>
    <t>6.1.1.5.2</t>
  </si>
  <si>
    <t>6.1.1.5.3</t>
  </si>
  <si>
    <t>6.1.1.6.1</t>
  </si>
  <si>
    <t>6.1.1.6.2</t>
  </si>
  <si>
    <t>6.1.1.7.1</t>
  </si>
  <si>
    <t>6.1.1.7.2</t>
  </si>
  <si>
    <t>6.1.1.7.3</t>
  </si>
  <si>
    <t>6.1.1.7.4</t>
  </si>
  <si>
    <t>6.1.1.7.5</t>
  </si>
  <si>
    <t>6.1.1.8.1</t>
  </si>
  <si>
    <t>6.1.1.8.2</t>
  </si>
  <si>
    <t>6.1.1.9.1</t>
  </si>
  <si>
    <t>6.1.1.9.2</t>
  </si>
  <si>
    <t>6.1.1.10.1</t>
  </si>
  <si>
    <t>6.1.1.10.2</t>
  </si>
  <si>
    <t>6.1.1.11.1</t>
  </si>
  <si>
    <t>6.1.1.11.2</t>
  </si>
  <si>
    <t>6.1.1.12.1</t>
  </si>
  <si>
    <t>6.1.1.12.2</t>
  </si>
  <si>
    <t>6.1.1.13.1</t>
  </si>
  <si>
    <t>6.1.1.13.2</t>
  </si>
  <si>
    <t>6.1.1.14.1</t>
  </si>
  <si>
    <t>6.1.1.14.2</t>
  </si>
  <si>
    <t>6.1.1.15.1</t>
  </si>
  <si>
    <t>6.1.1.15.2</t>
  </si>
  <si>
    <t>6.1.1.16.1</t>
  </si>
  <si>
    <t>6.1.1.17.1</t>
  </si>
  <si>
    <t>6.1.1.18.1</t>
  </si>
  <si>
    <t>6.1.1.19.1</t>
  </si>
  <si>
    <t>6.1.1.19.2</t>
  </si>
  <si>
    <t>6.1.1.19.3</t>
  </si>
  <si>
    <t>6.1.1.19.4</t>
  </si>
  <si>
    <t>6.1.1.19.5</t>
  </si>
  <si>
    <t>6.1.1.20.1</t>
  </si>
  <si>
    <t>6.1.1.21.1</t>
  </si>
  <si>
    <t>6.1.1.21.2</t>
  </si>
  <si>
    <t>6.1.1.21.3</t>
  </si>
  <si>
    <t>6.1.1.21.4</t>
  </si>
  <si>
    <t>6.1.1.21.5</t>
  </si>
  <si>
    <t>6.1.1.22.1</t>
  </si>
  <si>
    <t>6.1.1.22.2</t>
  </si>
  <si>
    <t>6.1.1.22.3</t>
  </si>
  <si>
    <t>6.1.1.23.1</t>
  </si>
  <si>
    <t>6.1.1.23.2</t>
  </si>
  <si>
    <t>6.1.1.23.3</t>
  </si>
  <si>
    <t>6.1.1.23.4</t>
  </si>
  <si>
    <t>6.1.1.23.5</t>
  </si>
  <si>
    <t>6.1.1.24.1</t>
  </si>
  <si>
    <t>6.1.1.24.2</t>
  </si>
  <si>
    <t>6.1.1.25.1</t>
  </si>
  <si>
    <t>6.1.1.25.2</t>
  </si>
  <si>
    <t>6.1.2.1.1</t>
  </si>
  <si>
    <t>6.1.2.1.2</t>
  </si>
  <si>
    <t>6.1.2.1.3</t>
  </si>
  <si>
    <t>6.1.2.2.1</t>
  </si>
  <si>
    <t>6.1.2.2.2</t>
  </si>
  <si>
    <t>6.1.2.2.3</t>
  </si>
  <si>
    <t>6.1.2.2.4</t>
  </si>
  <si>
    <t>6.1.2.3.1</t>
  </si>
  <si>
    <t>6.1.2.3.2</t>
  </si>
  <si>
    <t>6.1.2.3.3</t>
  </si>
  <si>
    <t>6.1.2.4.1</t>
  </si>
  <si>
    <t>6.1.2.4.2</t>
  </si>
  <si>
    <t>6.1.2.5.1</t>
  </si>
  <si>
    <t>6.1.2.5.2</t>
  </si>
  <si>
    <t>6.1.2.6.1</t>
  </si>
  <si>
    <t>6.1.2.6.2</t>
  </si>
  <si>
    <t>6.1.3.1.1</t>
  </si>
  <si>
    <t>6.1.3.1.2</t>
  </si>
  <si>
    <t>6.1.3.1.3</t>
  </si>
  <si>
    <t>6.1.3.1.4</t>
  </si>
  <si>
    <t>6.1.3.1.5</t>
  </si>
  <si>
    <t>6.1.3.2.1</t>
  </si>
  <si>
    <t>6.1.3.2.2</t>
  </si>
  <si>
    <t>6.2.1.7.1</t>
  </si>
  <si>
    <t>6.2.1.7.2</t>
  </si>
  <si>
    <t>6.2.1.7.3</t>
  </si>
  <si>
    <t>6.2.1.7.4</t>
  </si>
  <si>
    <t>6.2.1.7.5</t>
  </si>
  <si>
    <t>6.2.2.8.1</t>
  </si>
  <si>
    <t>6.2.2.8.2</t>
  </si>
  <si>
    <t>6.2.2.8.3</t>
  </si>
  <si>
    <t>8.1.1.3.1</t>
  </si>
  <si>
    <t>8.1.1.3.2</t>
  </si>
  <si>
    <t>8.1.1.3.3</t>
  </si>
  <si>
    <t>8.1.4.3.1</t>
  </si>
  <si>
    <t>8.1.4.3.2</t>
  </si>
  <si>
    <t>8.1.4.3.3</t>
  </si>
  <si>
    <t>8.1.4.3.4</t>
  </si>
  <si>
    <t>8.1.7.1.1</t>
  </si>
  <si>
    <t>8.1.7.1.2</t>
  </si>
  <si>
    <t>8.1.7.1.3</t>
  </si>
  <si>
    <t>8.1.7.1.4</t>
  </si>
  <si>
    <t>8.1.7.1.5</t>
  </si>
  <si>
    <t>8.1.7.2.1</t>
  </si>
  <si>
    <t>8.1.7.2.2</t>
  </si>
  <si>
    <t>8.1.7.2.3</t>
  </si>
  <si>
    <t>8.1.7.2.4</t>
  </si>
  <si>
    <t>8.1.7.2.5</t>
  </si>
  <si>
    <t>8.1.7.2.6</t>
  </si>
  <si>
    <t>8.1.7.2.7</t>
  </si>
  <si>
    <t>8.1.7.2.8</t>
  </si>
  <si>
    <t>8.1.7.2.9</t>
  </si>
  <si>
    <t>8.1.7.2.10</t>
  </si>
  <si>
    <t>8.1.7.2.11</t>
  </si>
  <si>
    <t>8.1.7.2.12</t>
  </si>
  <si>
    <t>8.1.15.12.1</t>
  </si>
  <si>
    <t>8.1.15.12.2</t>
  </si>
  <si>
    <t>9.5.4.13.1</t>
  </si>
  <si>
    <t>9.5.4.13.2</t>
  </si>
  <si>
    <t>9.5.4.13.3</t>
  </si>
  <si>
    <t>9.5.20.1.1</t>
  </si>
  <si>
    <t>9.5.20.1.2</t>
  </si>
  <si>
    <t>9.5.20.1.3</t>
  </si>
  <si>
    <t>9.5.20.2.1</t>
  </si>
  <si>
    <t>9.5.20.2.2</t>
  </si>
  <si>
    <t>9.5.20.2.3</t>
  </si>
  <si>
    <t>9.5.20.3.1</t>
  </si>
  <si>
    <t>9.5.20.3.2</t>
  </si>
  <si>
    <t>9.5.20.3.3</t>
  </si>
  <si>
    <t>9.5.22.2.1</t>
  </si>
  <si>
    <t>9.5.22.2.2</t>
  </si>
  <si>
    <t>9.5.22.2.3</t>
  </si>
  <si>
    <t>9.5.29.5.1</t>
  </si>
  <si>
    <t>9.5.29.5.2</t>
  </si>
  <si>
    <t>9.5.29.5.3</t>
  </si>
  <si>
    <t>9.5.29.5.4</t>
  </si>
  <si>
    <t>Setting Up &amp; Strengthening of Skill Lab/ Other Training Centres or institutes including medical (DNB/CPS)/paramedical/nursing courses</t>
  </si>
  <si>
    <t>SUMAN Activities</t>
  </si>
  <si>
    <t>Upgradation of existing facilities as per IPHS norms including staff quarters</t>
  </si>
  <si>
    <t>HWC-HSCs</t>
  </si>
  <si>
    <t>New construction (to be initiated this year) as per the IPHS norms including staff quarters</t>
  </si>
  <si>
    <t>Summary of Capex Expenditure</t>
  </si>
  <si>
    <t>RCH Flexible Pool (including RI, IPPI, NIDDCP)</t>
  </si>
  <si>
    <t>A</t>
  </si>
  <si>
    <t>B</t>
  </si>
  <si>
    <t>Budget Summary II</t>
  </si>
  <si>
    <t>Budget Summary I</t>
  </si>
  <si>
    <t>C</t>
  </si>
  <si>
    <t>D</t>
  </si>
  <si>
    <t>E</t>
  </si>
  <si>
    <t>CPHC</t>
  </si>
  <si>
    <t>NDCP</t>
  </si>
  <si>
    <t>1.1.5.7</t>
  </si>
  <si>
    <t>Engagement with NGO CBO(Community Based Organisations) for outreach</t>
  </si>
  <si>
    <t>Orientation/Planning Meeting/Launch on SAANS initiative at State or District (Pneumonia)/IDCF orientation</t>
  </si>
  <si>
    <t>9.5.2.25</t>
  </si>
  <si>
    <t>State/District ToT of SAANS, Skill Stations under SAANS</t>
  </si>
  <si>
    <t>Any other IEC/BCC activities (please specify) including SAANS campaign IEC at state/district level</t>
  </si>
  <si>
    <t>Mobility support for supervision at State level (including SAANS supportive supervision)</t>
  </si>
  <si>
    <t>HRH&amp;HPIP/RI/CH</t>
  </si>
  <si>
    <t>Printing for National Childhood Pneumonia Management Guidelines under SAANS</t>
  </si>
  <si>
    <t>3.1.2.10</t>
  </si>
  <si>
    <t>Training of ASHAs in National Childhood Pneumonia Management Guidelines under SAANS</t>
  </si>
  <si>
    <t>CH/ NHSRC-CP</t>
  </si>
  <si>
    <t>Mobility Support for DPMU/District (including SAANS supportive supervision)</t>
  </si>
  <si>
    <t>Any other trainings (please specify) related to BB and blood disorders</t>
  </si>
  <si>
    <t>One time Screening to Identify the carriers of Sickle cell trait, β Thalassemia, Haemoglobin variants at school especially class 8 students and in newborns</t>
  </si>
  <si>
    <t>Quality Assurance Training (including training for internal assessors, service providers at State and District levels)</t>
  </si>
  <si>
    <t>Treatment Supporter Honorarium (Rs 1000)</t>
  </si>
  <si>
    <t>Treatment Supporter Honorarium (Rs 5000)</t>
  </si>
  <si>
    <t>H.3.1</t>
  </si>
  <si>
    <t>H.3.4</t>
  </si>
  <si>
    <t>Grant-in-aid (For newly selected districts under NPPCF):  Laboratory Diagnostic facilities</t>
  </si>
  <si>
    <t>Recurring Grant-in-aid (For ongoing selected districts under NPPCF):  Laboratory Diagnostic facilities</t>
  </si>
  <si>
    <t xml:space="preserve">Medical devices as per National Dialysis Programme </t>
  </si>
  <si>
    <t>Any other equipment for hospital strengthening as per IPHS (please specify)</t>
  </si>
  <si>
    <t>Drugs &amp; Consumables for Haemodialysis (Erythropoietin, iron, vitamin, etc) &amp; Peritoneal dialysis (refer page 17 of guideline)</t>
  </si>
  <si>
    <t>Any other drug (please specify)</t>
  </si>
  <si>
    <t>U.16.1.2.1</t>
  </si>
  <si>
    <t>U.16.1.2.2</t>
  </si>
  <si>
    <t>U.16.1.2.3</t>
  </si>
  <si>
    <t>U.16.1.3.1</t>
  </si>
  <si>
    <t>U.16.1.3.2</t>
  </si>
  <si>
    <t>U.16.1.3.3</t>
  </si>
  <si>
    <t>U.16.1.3.4</t>
  </si>
  <si>
    <t>U.16.1.3.5</t>
  </si>
  <si>
    <t>U.16.1.4.1</t>
  </si>
  <si>
    <t>U.16.1.4.2</t>
  </si>
  <si>
    <t>U.16.1.4.3</t>
  </si>
  <si>
    <t>U.16.1.4.4</t>
  </si>
  <si>
    <t>Mobility support for CPMU</t>
  </si>
  <si>
    <t>Administrative expenses (including Review meetings, workshops,  etc.) for CPMU</t>
  </si>
  <si>
    <t>Multi-skilling of ASHA for H&amp;WC</t>
  </si>
  <si>
    <t>(Please specify)</t>
  </si>
  <si>
    <t>2.3.1.11</t>
  </si>
  <si>
    <t>Outreach for demand generation, testing and treatment of Viral Hepatitis through Mobile Medical Units/NGOs/CBOs/etc</t>
  </si>
  <si>
    <t>9.5.28.7</t>
  </si>
  <si>
    <t>Training for Community Volunteers</t>
  </si>
  <si>
    <t>12.17.5</t>
  </si>
  <si>
    <t>Printing for formats/registers under NVHCP</t>
  </si>
  <si>
    <t>15.9.8</t>
  </si>
  <si>
    <t>PPP initiative under NVHCP</t>
  </si>
  <si>
    <t>14.2.14</t>
  </si>
  <si>
    <t>Sample transportation cost under NVHCP</t>
  </si>
  <si>
    <t>16.1.2.1.25</t>
  </si>
  <si>
    <t>State level review meeting under NVHCP</t>
  </si>
  <si>
    <t>Non-recurring GIA: New Construction @80  lakh/ Extension of existing ward @ 40 lakh/ Renovation @20 lakh/ for Geriatrics Unit with 10 beds and OPD facilities at DH</t>
  </si>
  <si>
    <t>Recurring GIA: Machinery &amp; Equipment for DH @ 3 lakh/ CHC @ 0.50 lakh/ PHC @ 0.20 lakh</t>
  </si>
  <si>
    <t>Aids and Appliances for Sub-Centre/HWC Sub Centre</t>
  </si>
  <si>
    <t>Training of doctors and staff at DH level under NPHCE</t>
  </si>
  <si>
    <t>Training of doctors and staff at CHC level under NPHCE</t>
  </si>
  <si>
    <t>Training of doctors and staff at PHC level under NPHCE</t>
  </si>
  <si>
    <t>IPC,Group activities and mass media for NPHCE</t>
  </si>
  <si>
    <t>Celebration of days-ie International Day for older persons</t>
  </si>
  <si>
    <t>10.2.16</t>
  </si>
  <si>
    <t>Research in the field of Geriatric health</t>
  </si>
  <si>
    <t>2.3.2.6</t>
  </si>
  <si>
    <t>Home based care for bed-ridden elderly under NPHCE</t>
  </si>
  <si>
    <t>16.1.2.1.26</t>
  </si>
  <si>
    <t>Workshops, Conferences &amp; review meetings under NPHCE</t>
  </si>
  <si>
    <t>HRH&amp;HPIP/NPHCE</t>
  </si>
  <si>
    <t>16.1.2.1.27</t>
  </si>
  <si>
    <t>State Task Force, State Technical Advisory Committee meeting, District coordination meeting, Cross border meetings Sub National Malaria Elimination Certification process (Malaria)</t>
  </si>
  <si>
    <t>16.1.5.3.15.1</t>
  </si>
  <si>
    <t>16.1.5.3.15.2</t>
  </si>
  <si>
    <t>16.1.5.3.16</t>
  </si>
  <si>
    <t>Epidemic preparedness &amp; Response (Malaria)</t>
  </si>
  <si>
    <t>2.3.2.7</t>
  </si>
  <si>
    <t>Special anti-malarial interventions for high risk groups, for tribal population, for hard to reach areas to control and prevent resurgence of Malaria cases</t>
  </si>
  <si>
    <t>Maintenance cost of vehicles</t>
  </si>
  <si>
    <t>Comprehensive Bio-Medical Equipment Mainteance Programme</t>
  </si>
  <si>
    <t>Maintenance of Microscope</t>
  </si>
  <si>
    <t>16.1.4.1.15</t>
  </si>
  <si>
    <t>Programme Administrative Costs</t>
  </si>
  <si>
    <t>ASHA Incentive/ Honorarium for Malaria and LLIN distribution</t>
  </si>
  <si>
    <t>3.2.5.1.6</t>
  </si>
  <si>
    <t>Community Health Volunteers (CHVs) for inaccessible villages</t>
  </si>
  <si>
    <t>12.11.4</t>
  </si>
  <si>
    <t>Printing of recording and reporting forms/registers for Malaria</t>
  </si>
  <si>
    <t>Support for referral transport</t>
  </si>
  <si>
    <t>7.4.1.1</t>
  </si>
  <si>
    <t>7.4.1.2</t>
  </si>
  <si>
    <t>7.4.1.2.1</t>
  </si>
  <si>
    <t>7.4.1.2.2</t>
  </si>
  <si>
    <t>Support for Call Centre</t>
  </si>
  <si>
    <t>7.4.2.1</t>
  </si>
  <si>
    <t>7.4.1.3</t>
  </si>
  <si>
    <t>7.4.1.4</t>
  </si>
  <si>
    <t>Bike ambulance</t>
  </si>
  <si>
    <t>Boat ambulance</t>
  </si>
  <si>
    <t>State basic ambulance/Dial 102/Dial 104</t>
  </si>
  <si>
    <t xml:space="preserve">Emergency ambulance/Dial 108 </t>
  </si>
  <si>
    <t>Emergency ambulance/Dial 108 -BLS</t>
  </si>
  <si>
    <t>Emergency ambulance/Dial 108 -ALS</t>
  </si>
  <si>
    <t>District - Plan as per DHAP/Aspirational District/Model Health District Plans.</t>
  </si>
  <si>
    <t>16.1.2.2.18</t>
  </si>
  <si>
    <t>Monitoring visists - DHAP implementation in Aspirational districts/model health districts</t>
  </si>
  <si>
    <t>Other construction/ Civil works except IPHS Infrastructure</t>
  </si>
  <si>
    <t>FMR removed</t>
  </si>
  <si>
    <t>Non-recurring grant-in-aid for  Vision Centre (PHC) (NGO)</t>
  </si>
  <si>
    <t xml:space="preserve">Grant-in-aid for Vision Centre (PHC) (Govt.) </t>
  </si>
  <si>
    <t>Grant-in-aid for Eye Bank (Govt.)</t>
  </si>
  <si>
    <t>Grant-in-aid for Eye Donation Centre (Govt.)</t>
  </si>
  <si>
    <t>State level IEC for Minor State @ Rs. 10 lakh and for Major States @ Rs. 20 lakh under NPCB&amp;VI</t>
  </si>
  <si>
    <t>Reimbursement for cataract operation for NGO and Private  Practitioners as per NGO norms @ Rs. 2000</t>
  </si>
  <si>
    <t>Diabetic Retinopathy @ Rs. 2000</t>
  </si>
  <si>
    <t>Childhood Blindness @ Rs. 2000</t>
  </si>
  <si>
    <t>Glaucoma @ Rs. 2000</t>
  </si>
  <si>
    <t>Keratoplasty @ Rs. 5000</t>
  </si>
  <si>
    <t>Vitreoretinal Surgery@ Rs. 7500</t>
  </si>
  <si>
    <t>Incentive for ASHA/AWW/Volunteer/etc for detection of Leprosy (Rs 250 for detection of an early case before onset of any visible deformity, Rs 200 for detection of new case with visible deformity in hands, feet or eye)</t>
  </si>
  <si>
    <t>Call centre-OPEX</t>
  </si>
  <si>
    <t xml:space="preserve">NHM Free Drug services </t>
  </si>
  <si>
    <t>Provision of Anti-Rabies Vaccine/Anti-Rabies Serum for animal bite victims</t>
  </si>
  <si>
    <t xml:space="preserve">Procurement of drugs, diagnostic kits, supplies etc under Programme for Prevention and Control of Leptospirosis </t>
  </si>
  <si>
    <t>6.2.24</t>
  </si>
  <si>
    <t>6.2.24.1</t>
  </si>
  <si>
    <t>6.2.24.2</t>
  </si>
  <si>
    <t>6.2.24.3</t>
  </si>
  <si>
    <t>Other Drugs (please specify)</t>
  </si>
  <si>
    <t>Training at State and District level under Programme for Prevention and Control of Leptospirosis</t>
  </si>
  <si>
    <t>11.24.4.7</t>
  </si>
  <si>
    <t>16.1.2.1.28</t>
  </si>
  <si>
    <t>HRH&amp;HPIP/PPCL</t>
  </si>
  <si>
    <t>16.1.3.1.20</t>
  </si>
  <si>
    <t>Mobility support under Programme for Prevention and Control of Leptospirosis</t>
  </si>
  <si>
    <t>Abstract for PPCL</t>
  </si>
  <si>
    <t>9.5.29.10</t>
  </si>
  <si>
    <t>9.5.29.11</t>
  </si>
  <si>
    <t>Training on Training Management Information System</t>
  </si>
  <si>
    <t>Procurement of equipment &amp; computer for district level Model Anti Rabies Clinics in existing health facilities</t>
  </si>
  <si>
    <t>ASHA Involvement under NLEP</t>
  </si>
  <si>
    <t>ASHA Incentive for Treatment completion of PB cases (@ Rs 400)</t>
  </si>
  <si>
    <t>HRH&amp;HPIP/NPCCHH</t>
  </si>
  <si>
    <t>3.2.6.1</t>
  </si>
  <si>
    <t>State/District TB Forums</t>
  </si>
  <si>
    <t>3.2.6.2</t>
  </si>
  <si>
    <t>11.17.3</t>
  </si>
  <si>
    <t>TB Harega Desh Jeetega' Campaign</t>
  </si>
  <si>
    <t>10.5.1</t>
  </si>
  <si>
    <t>Sub-national Disease Free Certification</t>
  </si>
  <si>
    <t>1.1.5.8</t>
  </si>
  <si>
    <t>Diagnosis and Management under Latent TB Infection Management</t>
  </si>
  <si>
    <t>2.3.2.8</t>
  </si>
  <si>
    <t>Screening, referral linkages and follow-up under Latent TB Infection Management</t>
  </si>
  <si>
    <t>Any other</t>
  </si>
  <si>
    <t>10.5.2</t>
  </si>
  <si>
    <t>10.5.3</t>
  </si>
  <si>
    <t>10.5.4</t>
  </si>
  <si>
    <t>10.5.5</t>
  </si>
  <si>
    <t>10.5.6</t>
  </si>
  <si>
    <t>10.5.7</t>
  </si>
  <si>
    <t>15.5.4</t>
  </si>
  <si>
    <t>Multi-sectoral collaboration activities</t>
  </si>
  <si>
    <t>13.3.3</t>
  </si>
  <si>
    <t>Quality Management System for AEFI surveillance under Universal Immunisation Programme</t>
  </si>
  <si>
    <t>IEC under Programme for Prevention and Control of Leptospirosis</t>
  </si>
  <si>
    <t>IEC on Climate Sensitive Diseases at Block , District and State level  – Air pollution, Heat and other relevant Climate Sensitive diseases</t>
  </si>
  <si>
    <t>IEC/BCC under NOHP</t>
  </si>
  <si>
    <t>Digital hemoglobinometer (One digital hemoglobinometer per RBSK Team and One at each Sub-centre/ testing strip)</t>
  </si>
  <si>
    <t>6.1.1.2.3</t>
  </si>
  <si>
    <t>Handheld Pulse Oximeter and nebulizer under SAANS</t>
  </si>
  <si>
    <t>6.1.1.2.4</t>
  </si>
  <si>
    <t>1.1.6.5.3</t>
  </si>
  <si>
    <t>RO water testing (Bacteriological, endotoxin, Chemical) and tank/pipes disinfection (peracetic acid) for Dialysis</t>
  </si>
  <si>
    <t>11.24.4.8</t>
  </si>
  <si>
    <t>11.24.4.9</t>
  </si>
  <si>
    <t>IEC/BCC- Free Diagnostic Service Initiative (Pathology &amp; Radiology)</t>
  </si>
  <si>
    <t>IEC/BCC - National Dialysis Programme (Haemodialysis and Peritoneal Dialysis)</t>
  </si>
  <si>
    <t>6.1.1.25.3</t>
  </si>
  <si>
    <t>9.5.29.12</t>
  </si>
  <si>
    <t>Training (quality, record keeping etc) for  lab technician on tests that are not covered under National disease control programs (Communicable and non-communicable).</t>
  </si>
  <si>
    <t>9.5.29.13</t>
  </si>
  <si>
    <t>PPCL</t>
  </si>
  <si>
    <t>Spill over of Ongoing Upgradation Works approved in previous years</t>
  </si>
  <si>
    <t>H.18.1</t>
  </si>
  <si>
    <t>3.2.3.1.3</t>
  </si>
  <si>
    <t>Incentive for informant (Rs 500)</t>
  </si>
  <si>
    <t>9.1.7.1</t>
  </si>
  <si>
    <t>Support for setting up of ECHO hub at State &amp; District levels and spokes</t>
  </si>
  <si>
    <t>HSS/e-Gov</t>
  </si>
  <si>
    <t>9.1.7.2</t>
  </si>
  <si>
    <t xml:space="preserve">Honorarium/Incentive for trainers for trainings through ECHO </t>
  </si>
  <si>
    <t>9.1.7.3</t>
  </si>
  <si>
    <t>FMR Removed</t>
  </si>
  <si>
    <t>U.2.3.6</t>
  </si>
  <si>
    <t>U.6.1.5</t>
  </si>
  <si>
    <t>Equipment for AB-HWCs</t>
  </si>
  <si>
    <t>NHM Free Drug Services</t>
  </si>
  <si>
    <t>U.2.3.7</t>
  </si>
  <si>
    <t>Community based service delivery by AB-H&amp;WCs</t>
  </si>
  <si>
    <t xml:space="preserve">Procurement of Drugs &amp; Supplies </t>
  </si>
  <si>
    <t>U.16.1.2.2.1</t>
  </si>
  <si>
    <t>U.16.1.2.2.2</t>
  </si>
  <si>
    <t>P.4.4.1.1/P.4.4.1.2/P.4.4.1.3</t>
  </si>
  <si>
    <t>Procurement of drugs for facilities other than AB-HWCs (including UPHCs, UCHCs, Maternity Homes, etc)</t>
  </si>
  <si>
    <t>U.6.2.1.1</t>
  </si>
  <si>
    <t>U.6.2.1.2</t>
  </si>
  <si>
    <t>U.6.2.2.1</t>
  </si>
  <si>
    <t>U.6.2.2.2</t>
  </si>
  <si>
    <t>Supplies for Ayushman Bharat Health &amp; Wellness Centres (AB-H&amp;WC)</t>
  </si>
  <si>
    <t>Procurement of drugs for AB-H&amp;WCs</t>
  </si>
  <si>
    <t>Consumables/Supplies</t>
  </si>
  <si>
    <t>Supplies for facilities other than AB-HWCs (including UPHCs, UCHCs, Maternity Homes, etc)</t>
  </si>
  <si>
    <t>Provision of Free diagnostics at Ayushman Bharat Health &amp; Wellness Centres (AB-H&amp;WC)</t>
  </si>
  <si>
    <t>Provision of free diagnostics at facilities other than AB-HWCs (including UPHCs, UCHCs, Maternity Homes, etc)</t>
  </si>
  <si>
    <t>U.6.4.1</t>
  </si>
  <si>
    <t>U.6.4.2</t>
  </si>
  <si>
    <t>U.6.4.3</t>
  </si>
  <si>
    <t>1.2.3.4</t>
  </si>
  <si>
    <t>TB Patient Nutritional Support under Nikshay Poshan Yojana</t>
  </si>
  <si>
    <t>Patient wage loss for VL and PKDL</t>
  </si>
  <si>
    <t>3.1.1.4.8.1</t>
  </si>
  <si>
    <t>3.1.1.4.8.2</t>
  </si>
  <si>
    <t>3.1.1.4.8.3</t>
  </si>
  <si>
    <t>8.4.11</t>
  </si>
  <si>
    <t>B18.4</t>
  </si>
  <si>
    <t>U.9.5.7.1</t>
  </si>
  <si>
    <t>U.9.5.7.2</t>
  </si>
  <si>
    <t>U.9.5.7.3</t>
  </si>
  <si>
    <t>U.9.5.8.1</t>
  </si>
  <si>
    <t>U.9.5.8.2</t>
  </si>
  <si>
    <t>U.9.5.8.3</t>
  </si>
  <si>
    <t>U.9.5.8.5</t>
  </si>
  <si>
    <t>U.9.5.8.4</t>
  </si>
  <si>
    <t>U.6.3.1</t>
  </si>
  <si>
    <t>PPCL Grand Total</t>
  </si>
  <si>
    <t>PMNDP</t>
  </si>
  <si>
    <t>Approved</t>
  </si>
  <si>
    <t>Proposed</t>
  </si>
  <si>
    <t>Establishment of District level Adolescent Friendly Health Resource Centre (AFHRC)</t>
  </si>
  <si>
    <t>Infrastructure strengthening of SC  to H&amp;WC</t>
  </si>
  <si>
    <t>Infrastructure strengthening of PHC  to H&amp;WC</t>
  </si>
  <si>
    <t>Abstract for NPCB &amp; VI</t>
  </si>
  <si>
    <t>Operating Cost /OPEX for ambulances</t>
  </si>
  <si>
    <t>Trainings for Ayushman Bharat Health &amp; Wellness Centre (AB-H&amp;WC)</t>
  </si>
  <si>
    <t>Miscellaneous Activities under QA (Quality Course, etc.)</t>
  </si>
  <si>
    <t>Quality Assurance Monitoring cum Mentoring</t>
  </si>
  <si>
    <t>16.1.5.2.5.1</t>
  </si>
  <si>
    <t>16.1.5.2.5.2</t>
  </si>
  <si>
    <t>8.4.12</t>
  </si>
  <si>
    <t>Incentives under NVHCP for MO, Pharmacist and LT</t>
  </si>
  <si>
    <t>16.1.3.1.18.2</t>
  </si>
  <si>
    <t>16.1.3.1.21</t>
  </si>
  <si>
    <t>16.1.3.3.17</t>
  </si>
  <si>
    <t>Health System Strengthening (HSS)</t>
  </si>
  <si>
    <t>RMNCH+A including RI, IPPI, NIDDCP</t>
  </si>
  <si>
    <t>National Disease Control Programme</t>
  </si>
  <si>
    <t>National Tuberculosis Elimination Programme (NTEP)</t>
  </si>
  <si>
    <t>As in RoP 2020-21</t>
  </si>
  <si>
    <t>Physical Targets 2020-21</t>
  </si>
  <si>
    <t>Budget 2020-21</t>
  </si>
  <si>
    <t>Support for replacement of equipments (for meeting obligations of existing contract- signed before FY 2020-21, till tenancy of the same)</t>
  </si>
  <si>
    <t>Financial Progress FY 2020-21 (Rs. In Lakhs)</t>
  </si>
  <si>
    <t>Approved Budget as per RoPs 2020-21</t>
  </si>
  <si>
    <t>Expenditure
(till Dec '20)</t>
  </si>
  <si>
    <t>Approved 2021-22 (Rs. In Lakhs)</t>
  </si>
  <si>
    <t xml:space="preserve">Physical Achievement (as on Dec'20) </t>
  </si>
  <si>
    <t>Expenditure (as on Dec'20)</t>
  </si>
  <si>
    <t>Proposal for 2021-22</t>
  </si>
  <si>
    <t>Any Others</t>
  </si>
  <si>
    <t>8.1.1.5.1</t>
  </si>
  <si>
    <t>8.1.1.5.2</t>
  </si>
  <si>
    <t>Lab Technician</t>
  </si>
  <si>
    <t>Sr. Lab Technician 
(Graduate/ Post graduate in Biotech/ Microbiology/ Any science graduate (B.Sc) with DMLT</t>
  </si>
  <si>
    <t>18.1.1</t>
  </si>
  <si>
    <t>18.1.2</t>
  </si>
  <si>
    <t>18.1.3</t>
  </si>
  <si>
    <t>18.1.4</t>
  </si>
  <si>
    <t>18.1.5</t>
  </si>
  <si>
    <t>Innovations under RMNCH+A</t>
  </si>
  <si>
    <t>Innovations under HSS</t>
  </si>
  <si>
    <t>18.2.1</t>
  </si>
  <si>
    <t>18.2.2</t>
  </si>
  <si>
    <t>18.2.3</t>
  </si>
  <si>
    <t>18.2.4</t>
  </si>
  <si>
    <t>18.2.5</t>
  </si>
  <si>
    <t>Innovations under NDCP</t>
  </si>
  <si>
    <t>18.3.1</t>
  </si>
  <si>
    <t>18.3.2</t>
  </si>
  <si>
    <t>18.3.3</t>
  </si>
  <si>
    <t>18.3.4</t>
  </si>
  <si>
    <t>18.3.5</t>
  </si>
  <si>
    <t>Innovations under NCD</t>
  </si>
  <si>
    <t>18.4.1</t>
  </si>
  <si>
    <t>18.4.2</t>
  </si>
  <si>
    <t>18.4.3</t>
  </si>
  <si>
    <t>18.4.4</t>
  </si>
  <si>
    <t>18.4.5</t>
  </si>
  <si>
    <t>Approval for 2021-22</t>
  </si>
  <si>
    <t>Budget (Rs. In lakhs)</t>
  </si>
  <si>
    <t>Programmes</t>
  </si>
  <si>
    <t>F</t>
  </si>
  <si>
    <t>G</t>
  </si>
  <si>
    <t>H</t>
  </si>
  <si>
    <t xml:space="preserve">PM cost for E-rakt kosh- refer to strengthening of blood services guidelines </t>
  </si>
  <si>
    <t>Total no. of positions proposed</t>
  </si>
  <si>
    <t>Only for staff on deputation</t>
  </si>
  <si>
    <t>Pool/ Programme</t>
  </si>
  <si>
    <t>Ayushman Bharat Health &amp; Wellness Centre</t>
  </si>
  <si>
    <t>Strengthening of BCC/IEC Bureaus (state and district levels excl HR)</t>
  </si>
  <si>
    <t>HRH&amp;HPIP/NTEP</t>
  </si>
  <si>
    <t>NTEP</t>
  </si>
  <si>
    <t>Budget recommended by Programme Divisions (Rs. In lakhs)</t>
  </si>
  <si>
    <t>NTEP Grand Total</t>
  </si>
  <si>
    <t xml:space="preserve">Maternal Health </t>
  </si>
  <si>
    <t>Financing</t>
  </si>
  <si>
    <t>Medicines and Equipment</t>
  </si>
  <si>
    <t>Health Information Systems</t>
  </si>
  <si>
    <t>NDCP Flexi Pool</t>
  </si>
  <si>
    <t>National Program for Control of Blindness and Vision Impairment (NPCB&amp;VI)</t>
  </si>
  <si>
    <t>Pradhan Mantri National Dialysis Programme (PMNDP)</t>
  </si>
  <si>
    <t>National Programme for Prevention &amp; Control of Fluorosis (NPPCF)</t>
  </si>
  <si>
    <t>National Programme for Prevention &amp; Control of Deafness (NPPCD)</t>
  </si>
  <si>
    <t>National programme for Prevention and Management of Burns &amp; Injuries</t>
  </si>
  <si>
    <t>Programme for Prevention and Control of Leptospirosis (PPCL)</t>
  </si>
  <si>
    <t>NCD Flexi Pool</t>
  </si>
  <si>
    <t>Health workforce</t>
  </si>
  <si>
    <t>Leadership/ Governance</t>
  </si>
  <si>
    <t xml:space="preserve">IT Initiatives </t>
  </si>
  <si>
    <t>Referral Transport including NAS</t>
  </si>
  <si>
    <t>National MMU</t>
  </si>
  <si>
    <t>Community Action</t>
  </si>
  <si>
    <t>IEC</t>
  </si>
  <si>
    <t>National Free Diagnostics Services</t>
  </si>
  <si>
    <t>Human resources</t>
  </si>
  <si>
    <t>Comprehensive Primary Healthcare (CPHC)</t>
  </si>
  <si>
    <t>National Programmes (NRHM+NUHM)</t>
  </si>
  <si>
    <t>NUHM Flexi Pool</t>
  </si>
  <si>
    <t>Non-Metro</t>
  </si>
  <si>
    <t>Metro Cities</t>
  </si>
  <si>
    <t>NUHM Comprehensive Primary Healthcare (NUHM-CPHC)</t>
  </si>
  <si>
    <t>HSS Flexi Pool</t>
  </si>
  <si>
    <t>RKSK/ AH</t>
  </si>
  <si>
    <t>Imz</t>
  </si>
  <si>
    <t>RCH Flexible Pool</t>
  </si>
  <si>
    <t>NPPMBI</t>
  </si>
  <si>
    <t>Total</t>
  </si>
  <si>
    <t>RCH Tribal/ Vulnerable</t>
  </si>
  <si>
    <t>Blood Cell/ HSS</t>
  </si>
  <si>
    <t>National Free Drug Services</t>
  </si>
  <si>
    <t>HR</t>
  </si>
  <si>
    <t>PM</t>
  </si>
  <si>
    <t>Inv</t>
  </si>
  <si>
    <t>RT</t>
  </si>
  <si>
    <t>MMU</t>
  </si>
  <si>
    <t>CA</t>
  </si>
  <si>
    <t>Inf</t>
  </si>
  <si>
    <t>QA</t>
  </si>
  <si>
    <t>UF</t>
  </si>
  <si>
    <t>NFDS</t>
  </si>
  <si>
    <t>NGDgS</t>
  </si>
  <si>
    <t>BS</t>
  </si>
  <si>
    <t xml:space="preserve">HSS Others </t>
  </si>
  <si>
    <t>Total NHM</t>
  </si>
  <si>
    <t>Total NUHM</t>
  </si>
  <si>
    <t>FMR 1</t>
  </si>
  <si>
    <t>FMR 2</t>
  </si>
  <si>
    <t>FMR 3</t>
  </si>
  <si>
    <t>FMR 5</t>
  </si>
  <si>
    <t>FMR 7</t>
  </si>
  <si>
    <t>FMR 11</t>
  </si>
  <si>
    <t>FMR 12</t>
  </si>
  <si>
    <t>FMR 13</t>
  </si>
  <si>
    <t>FMR 4</t>
  </si>
  <si>
    <t>FMR 15</t>
  </si>
  <si>
    <t>FMR 6</t>
  </si>
  <si>
    <t>FMR 14</t>
  </si>
  <si>
    <t>FMR 8</t>
  </si>
  <si>
    <t>FMR 9</t>
  </si>
  <si>
    <t>FMR 16</t>
  </si>
  <si>
    <t>FMR 10</t>
  </si>
  <si>
    <t>FMR 17</t>
  </si>
  <si>
    <t>FMR 18</t>
  </si>
  <si>
    <t>NHM (Central Share)</t>
  </si>
  <si>
    <t>NHM (State Share)</t>
  </si>
  <si>
    <t>Ministry of Tribal Affairs</t>
  </si>
  <si>
    <t>Ministry of Minority Affairs</t>
  </si>
  <si>
    <t>Ministry of Social Justice and Empowerment</t>
  </si>
  <si>
    <t>Member of Parliament Local Area Development Scheme (MPLADS)</t>
  </si>
  <si>
    <t>Ministry of Development of North Eastern Region</t>
  </si>
  <si>
    <t>The Border Area Development Programme (BADP)</t>
  </si>
  <si>
    <t>District Mineral Foundation Fund</t>
  </si>
  <si>
    <t>Fund from Development partners</t>
  </si>
  <si>
    <t>Fund from CSR</t>
  </si>
  <si>
    <t>Fund for Aspirational Districts</t>
  </si>
  <si>
    <t>Sl. No</t>
  </si>
  <si>
    <t>Area specific Budget (in Cr)</t>
  </si>
  <si>
    <t>Total Budget (in Cr)</t>
  </si>
  <si>
    <t>Heads</t>
  </si>
  <si>
    <t>Summary of Budget of Annual State Health Plan</t>
  </si>
  <si>
    <t>Name of Districts</t>
  </si>
  <si>
    <t>Aspirational District (Y/N)</t>
  </si>
  <si>
    <t>% of State Allocation</t>
  </si>
  <si>
    <t>Sl No</t>
  </si>
  <si>
    <t>Name of State/ UT</t>
  </si>
  <si>
    <t>No. of Tribal Blocks</t>
  </si>
  <si>
    <t>No. of Blocks</t>
  </si>
  <si>
    <t>No. of SC Blocks</t>
  </si>
  <si>
    <t>HRH&amp;HPIP/ NPPCF</t>
  </si>
  <si>
    <t>HRH&amp;HPIP/ NPPC</t>
  </si>
  <si>
    <t>PMBI Grand Total</t>
  </si>
  <si>
    <t>I</t>
  </si>
  <si>
    <t>Abstract for NTEP</t>
  </si>
  <si>
    <t>NUHM Summary Sheet</t>
  </si>
  <si>
    <t>Operating cost for Paediatric HDU, Emergency, OPD and Ward</t>
  </si>
  <si>
    <t>6.2.6.6</t>
  </si>
  <si>
    <t>Staff for Obstetric ICUs/HDUs/ Emergency</t>
  </si>
  <si>
    <t>12.2.14</t>
  </si>
  <si>
    <t>Printing for Paediatric HDU, Emergency, OPD and Ward</t>
  </si>
  <si>
    <t>U.3.1.2.1</t>
  </si>
  <si>
    <t>U.3.1.2.2</t>
  </si>
  <si>
    <t>HMIS-RCH (MMPC Projects)</t>
  </si>
  <si>
    <t>Abstract for HMIS-RCH (MMPC Projects)</t>
  </si>
  <si>
    <t>Universal health check-up and screening of NCDs (May propose organizing outreach activities for NCD screening in non-PBS districts)</t>
  </si>
  <si>
    <t>Drugs &amp; Diagnostics Cancer care</t>
  </si>
  <si>
    <t>Drugs &amp; consumables for NCD management (includes Diabetes, Hypertension, Stroke, etc) for whole district</t>
  </si>
  <si>
    <t>COPD Drugs and Consumables in whole district</t>
  </si>
  <si>
    <t>Drugs &amp; Diagnostics for Cardiac care</t>
  </si>
  <si>
    <t>Drugs &amp; Diagnostics for NCD management (includes Diabetes, Hypertension, etc)</t>
  </si>
  <si>
    <t>Consumables for PHC level: Glucostrips, lancet, swabs, etc</t>
  </si>
  <si>
    <t>Consumables for Sub-Centre level: Glucostrips, lancet, swabs, etc</t>
  </si>
  <si>
    <t>Source of Funding</t>
  </si>
  <si>
    <t>Summary Sheets</t>
  </si>
  <si>
    <t>District Allocation and Sub Plan</t>
  </si>
  <si>
    <t>Budget Summary Table</t>
  </si>
  <si>
    <t>Upgradation</t>
  </si>
  <si>
    <t xml:space="preserve">Lab strengthening for SHC - HWC </t>
  </si>
  <si>
    <t xml:space="preserve">Lab strengthening for PHC - HWC </t>
  </si>
  <si>
    <t xml:space="preserve">Training on CPCH for CHOs </t>
  </si>
  <si>
    <t xml:space="preserve">Multiskilling of MPW and ASHAs at HWCs (SHC and PHC) </t>
  </si>
  <si>
    <t xml:space="preserve">Additional Training of CHOs </t>
  </si>
  <si>
    <t>Training of MO and Staff nurses</t>
  </si>
  <si>
    <t>U.1.1.1.1</t>
  </si>
  <si>
    <t>U.1.1.1.2</t>
  </si>
  <si>
    <t>U.1.1.1.3</t>
  </si>
  <si>
    <t>U.1.1.1.4</t>
  </si>
  <si>
    <t>Non Communicable Disease Control Programme and Zoonotic Diseases</t>
  </si>
  <si>
    <t>Total RE Allocated for the State/ UT (in Cr)</t>
  </si>
  <si>
    <t>Central Government (including Medical Education/ PMSSY/ Tertiary care programme/ Pharmacology etc.)</t>
  </si>
  <si>
    <t>NACO</t>
  </si>
  <si>
    <t>Ministry of AYUSH</t>
  </si>
  <si>
    <t>Finance Commission Grant</t>
  </si>
  <si>
    <t>c</t>
  </si>
  <si>
    <t>Incentive for RMNCH+A Services</t>
  </si>
  <si>
    <t>Incentive for MH Services</t>
  </si>
  <si>
    <t>Activity list</t>
  </si>
  <si>
    <t>NVBDCP- Malaria</t>
  </si>
  <si>
    <t>Incentive for CH Services</t>
  </si>
  <si>
    <t>Incentive for Immunization services</t>
  </si>
  <si>
    <t>Incentive for Immunization Services</t>
  </si>
  <si>
    <t>Incentive for National Disease Control Programmes</t>
  </si>
  <si>
    <t>Incentive for NVBDCP</t>
  </si>
  <si>
    <t>o</t>
  </si>
  <si>
    <t>t</t>
  </si>
  <si>
    <t>n</t>
  </si>
  <si>
    <t>MH/ NHSRC-CP</t>
  </si>
  <si>
    <t>RI/ NHSRC-CP</t>
  </si>
  <si>
    <t>FP/ NHSRC-CP</t>
  </si>
  <si>
    <t>AH/ NHSRC-CP</t>
  </si>
  <si>
    <t>Any other ASHA incentives</t>
  </si>
  <si>
    <t xml:space="preserve">Training of ASHA </t>
  </si>
  <si>
    <t>P</t>
  </si>
  <si>
    <t>y</t>
  </si>
  <si>
    <t xml:space="preserve">Support Mechanisms </t>
  </si>
  <si>
    <t>Supportive provisions  (uniform/ awards etc)</t>
  </si>
  <si>
    <t>ASHA incentive for supporting IRS / sensitizing community to accept IRS and Referral / Ensuring treatment for Kala-azar cases</t>
  </si>
  <si>
    <t xml:space="preserve">Filling up of CBAC form and mobilizing for NCD screening </t>
  </si>
  <si>
    <t xml:space="preserve">Follow up of NCD patients for treatment initiation and compliance </t>
  </si>
  <si>
    <t xml:space="preserve">Training on Expanded services packages at HWCs </t>
  </si>
  <si>
    <t xml:space="preserve">Supplementary /Refresher/ Other  training for ASHAs </t>
  </si>
  <si>
    <t xml:space="preserve">Supplementary /Refresher training for ASHAs </t>
  </si>
  <si>
    <t xml:space="preserve">Other training </t>
  </si>
  <si>
    <t>Support provisions to ASHA</t>
  </si>
  <si>
    <t>Uniform</t>
  </si>
  <si>
    <t>ID cards</t>
  </si>
  <si>
    <t>Awards</t>
  </si>
  <si>
    <t>Samelan</t>
  </si>
  <si>
    <t xml:space="preserve">CUG </t>
  </si>
  <si>
    <t>5.3.2/ B1.1.3.7</t>
  </si>
  <si>
    <t>Other Community level Interventions for AH Services</t>
  </si>
  <si>
    <t>Other Community level Interventions under NTEP</t>
  </si>
  <si>
    <t>O</t>
  </si>
  <si>
    <t>l</t>
  </si>
  <si>
    <t>Other Community level Interventions under NVHCP</t>
  </si>
  <si>
    <t>Community level Interventions for FP Services</t>
  </si>
  <si>
    <t>Other Community level Interventions for RMNCH+A Services</t>
  </si>
  <si>
    <t>Other Community level Interventions under NDCP</t>
  </si>
  <si>
    <t>Incentive under NCD</t>
  </si>
  <si>
    <t>Incentive under NIDDCP</t>
  </si>
  <si>
    <t>3.2.1.1</t>
  </si>
  <si>
    <t>3.2.1.2</t>
  </si>
  <si>
    <t>Community level Interventions for AH Services</t>
  </si>
  <si>
    <t>Community level Interventions under NVHCP</t>
  </si>
  <si>
    <t>Community Action for Health</t>
  </si>
  <si>
    <t>Other Community level Interventions under NVBDCP</t>
  </si>
  <si>
    <t>Community level Interventions under NVBDCP</t>
  </si>
  <si>
    <t>Other Community level Interventions under NCD</t>
  </si>
  <si>
    <t>Other Community level Interventions under NMHP</t>
  </si>
  <si>
    <t>Community level Interventions under NMHP</t>
  </si>
  <si>
    <t>3.2.2.1</t>
  </si>
  <si>
    <t>3.2.2.3</t>
  </si>
  <si>
    <t>Incentive under DCPs</t>
  </si>
  <si>
    <t>Incentive underNLEP</t>
  </si>
  <si>
    <t>B4.1.1 to B4.1.6/ B5.6/ A.9.10/ B.5.10</t>
  </si>
  <si>
    <t>B4.1.1 to B4.1.4/ B4.1.6/ B.5.10</t>
  </si>
  <si>
    <t>Additional building/ Major Upgradation of existing facilities/ Structure</t>
  </si>
  <si>
    <t>HSS/ CH</t>
  </si>
  <si>
    <t>Renovation of PC unit/ OPD/ Beds/ Miscellaneous equipment etc.</t>
  </si>
  <si>
    <t>Civil Works under NTEP</t>
  </si>
  <si>
    <t>Maintenance of office equipment for DTC, DRTB centre and Labs (under NTEP)</t>
  </si>
  <si>
    <t>Drugs &amp; supplies for NTEP</t>
  </si>
  <si>
    <t>Replacement of Vehicles under NTEP</t>
  </si>
  <si>
    <t>Trainings under NTEP</t>
  </si>
  <si>
    <t>IEC/BCC activities under NTEP</t>
  </si>
  <si>
    <t>Printing activities under NTEP</t>
  </si>
  <si>
    <t>Human resources for NTEP drug store</t>
  </si>
  <si>
    <t>PPP under NTEP</t>
  </si>
  <si>
    <t>All state level PM staff under IDSP, NVBDCP, NLEP, NTEP, NVHCP</t>
  </si>
  <si>
    <t>All district level PM staff under IDSP, NVBDCP, NLEP, NTEP, NVHCP</t>
  </si>
  <si>
    <t>All block level PM staff under IDSP, NVBDCP, NLEP, NTEP, NVHCP</t>
  </si>
  <si>
    <t>HSS/ Nursing</t>
  </si>
  <si>
    <t>HSS/ NHSRC-CP</t>
  </si>
  <si>
    <t>Procurement of bio-medical and other equipment: RI</t>
  </si>
  <si>
    <t>Procurement of bio-medical and other equipment: NIDDCP</t>
  </si>
  <si>
    <t xml:space="preserve">Procurement of bio-medical and other equipment: Training </t>
  </si>
  <si>
    <t>Procurement of bio-medical and other equipment: Blood Banks/BSUs</t>
  </si>
  <si>
    <t>Procurement of bio-medical and other Equipment: IDSP</t>
  </si>
  <si>
    <t>Procurement of bio-medical and other Equipment: NVBDCP</t>
  </si>
  <si>
    <t>Procurement of bio-medical and other Equipment: NLEP</t>
  </si>
  <si>
    <t>Procurement of bio-medical and other Equipment: NTEP</t>
  </si>
  <si>
    <t>Procurement of bio-medical and other Equipment: NPCB</t>
  </si>
  <si>
    <t>Procurement of bio-medical and other Equipment: NPPCD</t>
  </si>
  <si>
    <t>Procurement of bio-medical and other Equipment: NOHP</t>
  </si>
  <si>
    <t>Procurement of bio-medical and other Equipment: NPPC</t>
  </si>
  <si>
    <t>Procurement of bio-medical and other Equipment: Burns &amp; Injury</t>
  </si>
  <si>
    <t>Procurement of bio-medical and other Equipment: NMHP</t>
  </si>
  <si>
    <t>Procurement of bio-medical and other Equipment: NPHCE</t>
  </si>
  <si>
    <t>Procurement of bio-medical and other equipment: NTCP</t>
  </si>
  <si>
    <t>Procurement of bio-medical and other equipment: NPCDCS</t>
  </si>
  <si>
    <t>Procurement of bio-medical and other equipment: National Dialysis Programme</t>
  </si>
  <si>
    <t>6.1.1.16.2/ 6.1.2.2.5</t>
  </si>
  <si>
    <t>HSS/ HMIS-MCTS</t>
  </si>
  <si>
    <t>HCT</t>
  </si>
  <si>
    <t>Any other equipment (including equipment for SRC/MNCU/SNCU/ NBSU/NBCC/NRC/ etc</t>
  </si>
  <si>
    <t>J</t>
  </si>
  <si>
    <t>K</t>
  </si>
  <si>
    <t>L</t>
  </si>
  <si>
    <t>N</t>
  </si>
  <si>
    <t>Procurement of bio-medical and other equipment:  MH</t>
  </si>
  <si>
    <t>Procurement of bio-medical and other equipment under RMNCH+A</t>
  </si>
  <si>
    <t>Procurement of bio-medical and other equipment under HSS</t>
  </si>
  <si>
    <t>Procurement of bio-medical and other equipment under NDCP</t>
  </si>
  <si>
    <t>Procurement of bio-medical and other equipment under NCD</t>
  </si>
  <si>
    <t>Replenishment of ASHA HBNC and HBYC kits</t>
  </si>
  <si>
    <t>Procurement of drugs and suuplies under NDCP</t>
  </si>
  <si>
    <t>Procurement of drugs and suuplies under NCD</t>
  </si>
  <si>
    <t>Other Procurement</t>
  </si>
  <si>
    <t>II</t>
  </si>
  <si>
    <t>a</t>
  </si>
  <si>
    <t>b</t>
  </si>
  <si>
    <t>e</t>
  </si>
  <si>
    <t>d</t>
  </si>
  <si>
    <t>Procurement of Bio-medical and other Equipment under RMNCH+A</t>
  </si>
  <si>
    <t>Procurement of Bio-medical and other Equipment under HSS</t>
  </si>
  <si>
    <t>Procurement of bio-medical and other equipment: AYUSH</t>
  </si>
  <si>
    <t>Procurement of bio-medical and other equipment:  CH</t>
  </si>
  <si>
    <t>Procurement of bio-medical and other equipment:  FP</t>
  </si>
  <si>
    <t>Procurement of bio-medical and other equipment:  AH</t>
  </si>
  <si>
    <t>Procurement of bio-medical and other equipment:  RBSK</t>
  </si>
  <si>
    <t>Procurement of bio-medical and other Equipment: NRCP</t>
  </si>
  <si>
    <t>Maintenance of bio-medical and other equipment</t>
  </si>
  <si>
    <t>Procurement of drugs and supplies under RMNCH+A</t>
  </si>
  <si>
    <t>Drugs and supplies under NRCP</t>
  </si>
  <si>
    <t>Drugs and supplies under PPCL</t>
  </si>
  <si>
    <t>Procurement of Bio-medical and other Equipment under NDCP</t>
  </si>
  <si>
    <t>Free Diagnostic services under RMNCH+A</t>
  </si>
  <si>
    <t>Free Diagnostic Services</t>
  </si>
  <si>
    <t>6.1.4</t>
  </si>
  <si>
    <t>HSS/ Nursing/ Training</t>
  </si>
  <si>
    <t>6.1.4.1</t>
  </si>
  <si>
    <t>6.1.4.2</t>
  </si>
  <si>
    <t>6.1.4.3</t>
  </si>
  <si>
    <t>6.1.4.4</t>
  </si>
  <si>
    <t>6.1.4.5</t>
  </si>
  <si>
    <t>Procurement of Bio-medical and other Equipment under NCD</t>
  </si>
  <si>
    <t>6.1.5</t>
  </si>
  <si>
    <t>6.1.5.1</t>
  </si>
  <si>
    <t>6.1.5.2</t>
  </si>
  <si>
    <t>6.1.5.3</t>
  </si>
  <si>
    <t>6.1.5.4</t>
  </si>
  <si>
    <t>6.1.5.5</t>
  </si>
  <si>
    <t>6.1.5.6</t>
  </si>
  <si>
    <t>6.1.5.7</t>
  </si>
  <si>
    <t>Procurement of drugs and supplies under HSS</t>
  </si>
  <si>
    <t xml:space="preserve">Local purchase of spare parts ( for in-house repair of medical devices by biomedical engineers/technician) </t>
  </si>
  <si>
    <t>Comprehensive Bio-Medical Equipment Maintenance Programme</t>
  </si>
  <si>
    <t>Procurement of drugs and supplies under NDCP</t>
  </si>
  <si>
    <t>Procurement of drugs and supplies under NCD</t>
  </si>
  <si>
    <t>NVBDCP-Dengue &amp; Chikungunya</t>
  </si>
  <si>
    <t>NVBDCP-AES/JE</t>
  </si>
  <si>
    <t>NVBDCP-Lymphatic Filariasis</t>
  </si>
  <si>
    <t>NVBDCP- Kala-azar</t>
  </si>
  <si>
    <t>NVBDCP-Malaria</t>
  </si>
  <si>
    <t>NVBDCP – Malaria</t>
  </si>
  <si>
    <t>HRH&amp;HPIP/ NVBDCP – Malaria</t>
  </si>
  <si>
    <t>HRH&amp;HPIP/ NVBDCP - GFATM</t>
  </si>
  <si>
    <t>HRH&amp;HPIP/ NVBDCP-Dengue &amp; Chikungunya</t>
  </si>
  <si>
    <t>HRH&amp;HPIP/ NVBDCP-AES/JE</t>
  </si>
  <si>
    <t>HRH&amp;HPIP/ NVBDCP-Lymphatic Filariasis</t>
  </si>
  <si>
    <t>HRH&amp;HPIP/ NVBDCP- Kala-azar</t>
  </si>
  <si>
    <t>Mobility support for Field activities for State MVCR Cell</t>
  </si>
  <si>
    <t>HRH&amp;HPIP/ NVBDCP-Malaria</t>
  </si>
  <si>
    <t>CP</t>
  </si>
  <si>
    <t>Supplies for Immunization</t>
  </si>
  <si>
    <t>Procurement of Drugs and Supplies</t>
  </si>
  <si>
    <t>6.1.6</t>
  </si>
  <si>
    <t>6.1.5.8</t>
  </si>
  <si>
    <t>6.1.5.9</t>
  </si>
  <si>
    <t>6.1.5.10</t>
  </si>
  <si>
    <t>6.1.6.1</t>
  </si>
  <si>
    <t>6.1.6.2</t>
  </si>
  <si>
    <t>6.1.6.3</t>
  </si>
  <si>
    <t>6.1.6.4</t>
  </si>
  <si>
    <t>6.1.6.5</t>
  </si>
  <si>
    <t>6.1.6.6</t>
  </si>
  <si>
    <t>6.1.6.7</t>
  </si>
  <si>
    <t>6.2.3.3</t>
  </si>
  <si>
    <t>6.2.3.4</t>
  </si>
  <si>
    <t>6.2.3.5</t>
  </si>
  <si>
    <t>6.2.3.6</t>
  </si>
  <si>
    <t>6.2.4.5</t>
  </si>
  <si>
    <t>6.2.4.6</t>
  </si>
  <si>
    <t>6.2.4.7</t>
  </si>
  <si>
    <t xml:space="preserve">IT equipment for HWCs (PHC and SHCS) </t>
  </si>
  <si>
    <t>6.1.2.7</t>
  </si>
  <si>
    <t>ICT for HWC- Internet connection</t>
  </si>
  <si>
    <t>IT Equipment for HWC</t>
  </si>
  <si>
    <t>Sub-Annexure for Community Intervention</t>
  </si>
  <si>
    <t>Sub-Annexure for Procurement</t>
  </si>
  <si>
    <t>Sub-Annexure for Training and Capacity Building</t>
  </si>
  <si>
    <t>Setting up Training Institutions for MH Services</t>
  </si>
  <si>
    <t>Setting up of ECHO hub</t>
  </si>
  <si>
    <t>HR for Nursing Schools/ Institutions/ Nursing Directorate/ SIHFW supported under NHM</t>
  </si>
  <si>
    <t>Conducting Trainings including medical (DNB/CPS)/paramedical/nursing courses</t>
  </si>
  <si>
    <t>Trainings under RMNCH+A</t>
  </si>
  <si>
    <t xml:space="preserve">Development/ translation and duplication of training materials </t>
  </si>
  <si>
    <t>Development of SAANS training modules</t>
  </si>
  <si>
    <t>f</t>
  </si>
  <si>
    <t>g</t>
  </si>
  <si>
    <t>h</t>
  </si>
  <si>
    <t>j</t>
  </si>
  <si>
    <t>k</t>
  </si>
  <si>
    <t>m</t>
  </si>
  <si>
    <t>p</t>
  </si>
  <si>
    <t>q</t>
  </si>
  <si>
    <t>r</t>
  </si>
  <si>
    <t>s</t>
  </si>
  <si>
    <t>u</t>
  </si>
  <si>
    <t>v</t>
  </si>
  <si>
    <t>w</t>
  </si>
  <si>
    <t>x</t>
  </si>
  <si>
    <t>z</t>
  </si>
  <si>
    <t>aa</t>
  </si>
  <si>
    <t>ab</t>
  </si>
  <si>
    <t>Trainings under HSS</t>
  </si>
  <si>
    <t>Trainings under NDCP</t>
  </si>
  <si>
    <t>Trainings under NCD</t>
  </si>
  <si>
    <t>Trainings for NRCP</t>
  </si>
  <si>
    <t>Capacity Building of ARC HR at State Level</t>
  </si>
  <si>
    <t>Capacity Building of ARC HR at District Level</t>
  </si>
  <si>
    <t>Capacity Building of ARC HR at Block Level</t>
  </si>
  <si>
    <t>Trainings under NPCCHH</t>
  </si>
  <si>
    <t>Trainings for PPCL</t>
  </si>
  <si>
    <t>Other Trainings</t>
  </si>
  <si>
    <t>Other trainings</t>
  </si>
  <si>
    <t>Activity List</t>
  </si>
  <si>
    <t>9.1.4.1</t>
  </si>
  <si>
    <t>9.1.4.2</t>
  </si>
  <si>
    <t>9.1.4.3</t>
  </si>
  <si>
    <t>9.1.4.4</t>
  </si>
  <si>
    <t>9.1.4.5</t>
  </si>
  <si>
    <t>9.1.4.6</t>
  </si>
  <si>
    <t>9.2.1.1</t>
  </si>
  <si>
    <t>9.2.1.2</t>
  </si>
  <si>
    <t>9.2.1.3</t>
  </si>
  <si>
    <t>9.2.1.4</t>
  </si>
  <si>
    <t>9.2.1.5</t>
  </si>
  <si>
    <t>9.2.1.6</t>
  </si>
  <si>
    <t>9.2.1.7</t>
  </si>
  <si>
    <t>9.2.1.8</t>
  </si>
  <si>
    <t>Other trainings (including training under RCH Tribal/ Vulnerable)</t>
  </si>
  <si>
    <t>9.2.2.1</t>
  </si>
  <si>
    <t>9.2.2.2</t>
  </si>
  <si>
    <t>9.2.2.3</t>
  </si>
  <si>
    <t>9.2.2.4</t>
  </si>
  <si>
    <t>9.2.2.5</t>
  </si>
  <si>
    <t>9.2.2.6</t>
  </si>
  <si>
    <t>9.2.2.7</t>
  </si>
  <si>
    <t>9.2.2.8</t>
  </si>
  <si>
    <t>9.2.2.9</t>
  </si>
  <si>
    <t>9.2.2.10</t>
  </si>
  <si>
    <t>9.2.2.11</t>
  </si>
  <si>
    <t>9.2.2.12</t>
  </si>
  <si>
    <t>9.2.2.13</t>
  </si>
  <si>
    <t>9.2.2.14</t>
  </si>
  <si>
    <t>9.2.2.15</t>
  </si>
  <si>
    <t>9.2.2.16</t>
  </si>
  <si>
    <t>HR/ FMG</t>
  </si>
  <si>
    <t>PHA/ HSS</t>
  </si>
  <si>
    <t>Training related to Implementation of Clinical Establishment Act</t>
  </si>
  <si>
    <t>Trainings under PMNDP</t>
  </si>
  <si>
    <t>9.2.3.1</t>
  </si>
  <si>
    <t>9.2.4.1</t>
  </si>
  <si>
    <t>9.2.4.2</t>
  </si>
  <si>
    <t>9.2.4.3</t>
  </si>
  <si>
    <t>9.2.4.4</t>
  </si>
  <si>
    <t>9.2.4.5</t>
  </si>
  <si>
    <t>9.2.4.6</t>
  </si>
  <si>
    <t>9.2.4.7</t>
  </si>
  <si>
    <t>9.2.4.8</t>
  </si>
  <si>
    <t>9.2.4.9</t>
  </si>
  <si>
    <t>9.2.4.10</t>
  </si>
  <si>
    <t>9.2.3.2</t>
  </si>
  <si>
    <t>9.2.3.3</t>
  </si>
  <si>
    <t>9.2.3.4</t>
  </si>
  <si>
    <t>9.2.3.5</t>
  </si>
  <si>
    <t>9.2.3.6</t>
  </si>
  <si>
    <t>9.2.3.7</t>
  </si>
  <si>
    <t>Training and Capacity Building</t>
  </si>
  <si>
    <t>HSS / Nursing Directorate</t>
  </si>
  <si>
    <t>Trainings on Outreach Services/ RT</t>
  </si>
  <si>
    <t>RCH Pool</t>
  </si>
  <si>
    <t>NDCP Pool</t>
  </si>
  <si>
    <t>e-Gov</t>
  </si>
  <si>
    <t>NTEP/ HRH</t>
  </si>
  <si>
    <t>PPP under HSS</t>
  </si>
  <si>
    <t>PPP under RMNCH+A</t>
  </si>
  <si>
    <t>15.9.1/ B13.1</t>
  </si>
  <si>
    <t>15.9.2/ B13.2</t>
  </si>
  <si>
    <t>15.9.3/ B13.3</t>
  </si>
  <si>
    <t>15.9.5/ B14.1</t>
  </si>
  <si>
    <t>15.9.6/ B18.3</t>
  </si>
  <si>
    <t>15.2.2</t>
  </si>
  <si>
    <t>15.2.3</t>
  </si>
  <si>
    <t>15.2.4</t>
  </si>
  <si>
    <t>15.2.5</t>
  </si>
  <si>
    <t>15.2.6</t>
  </si>
  <si>
    <t>Any other PPP initiative under RMNCH+A</t>
  </si>
  <si>
    <t>Any other PPP initiative under HSS</t>
  </si>
  <si>
    <t>15.1.3</t>
  </si>
  <si>
    <t>PPP under NDCP</t>
  </si>
  <si>
    <t>15.3.1/ F.1.1.e</t>
  </si>
  <si>
    <t>15.3.2/ F.1.2.g</t>
  </si>
  <si>
    <t>15.3.1.1</t>
  </si>
  <si>
    <t>15.3.1.2</t>
  </si>
  <si>
    <t>15.4.1/ G.1.5</t>
  </si>
  <si>
    <t>15.4.3.1</t>
  </si>
  <si>
    <t>15.3.2.1</t>
  </si>
  <si>
    <t>15.3.2.2</t>
  </si>
  <si>
    <t>15.5.2/ H.9.1</t>
  </si>
  <si>
    <t>15.5.3/ H.9.2</t>
  </si>
  <si>
    <t>15.3.3</t>
  </si>
  <si>
    <t>15.3.3.1</t>
  </si>
  <si>
    <t>15.3..3.2</t>
  </si>
  <si>
    <t>15.3..3.3</t>
  </si>
  <si>
    <t>15.3..3.4</t>
  </si>
  <si>
    <t>15.3.4</t>
  </si>
  <si>
    <t>PPP under NVHCP</t>
  </si>
  <si>
    <t>15.3.4.1</t>
  </si>
  <si>
    <t>15.3.5</t>
  </si>
  <si>
    <t>Any other PPP initiative under NDCP</t>
  </si>
  <si>
    <t>Public Private Partnership under NPPCD</t>
  </si>
  <si>
    <t>15.2.1/ B.25.1.2</t>
  </si>
  <si>
    <t>Reimbursement for Other Eye Diseases</t>
  </si>
  <si>
    <t>15.6.1/ I.1.1</t>
  </si>
  <si>
    <t>15.6.2/ I.1.2</t>
  </si>
  <si>
    <t>15.6.3/ I.2.3</t>
  </si>
  <si>
    <t>15.6.4/ I.2.6</t>
  </si>
  <si>
    <t>NGO based activities under NMHP</t>
  </si>
  <si>
    <t>15.8/ O.2.6</t>
  </si>
  <si>
    <t>15.8.1/ O.2.6.1</t>
  </si>
  <si>
    <t>15.8.2/ O.2.6.2</t>
  </si>
  <si>
    <t>15.8.3/ O.2.6.3</t>
  </si>
  <si>
    <t>15.9.4/ B.13.4</t>
  </si>
  <si>
    <t>PPP under NCD</t>
  </si>
  <si>
    <t>15.4.3</t>
  </si>
  <si>
    <t>15.4.3.2</t>
  </si>
  <si>
    <t>15.4.3.4</t>
  </si>
  <si>
    <t>15.4.3.5</t>
  </si>
  <si>
    <t>15.4.3.6</t>
  </si>
  <si>
    <t>15.4.4</t>
  </si>
  <si>
    <t>15.4.5</t>
  </si>
  <si>
    <t>15.4.5.1</t>
  </si>
  <si>
    <t>15.4.5.2</t>
  </si>
  <si>
    <t>15.4.5.3</t>
  </si>
  <si>
    <t>15.4.5.4</t>
  </si>
  <si>
    <t>15.4.6</t>
  </si>
  <si>
    <t>NCD Pool</t>
  </si>
  <si>
    <t>Any other PPP initiative under NCD</t>
  </si>
  <si>
    <t>Programme Management Activities under RMNCH+A</t>
  </si>
  <si>
    <t>Programme Management Activities under HSS</t>
  </si>
  <si>
    <t>Programme Management Activities under NDCP</t>
  </si>
  <si>
    <t>Programme Management Activities under NCD</t>
  </si>
  <si>
    <t>To be allocated proportionally as ber PM cost available</t>
  </si>
  <si>
    <t>PM cost related to NPCDCS</t>
  </si>
  <si>
    <t>Sub-Annexure for Programme Management Activities</t>
  </si>
  <si>
    <t>i</t>
  </si>
  <si>
    <t>r.2</t>
  </si>
  <si>
    <t>e.1</t>
  </si>
  <si>
    <t>e.2</t>
  </si>
  <si>
    <t>n.1</t>
  </si>
  <si>
    <t>o.1</t>
  </si>
  <si>
    <t>o.2</t>
  </si>
  <si>
    <t>HRH&amp;HPIP/ NHSRC-CP</t>
  </si>
  <si>
    <t>Others (SHSRC)</t>
  </si>
  <si>
    <t>Sub-Annexure for Printing</t>
  </si>
  <si>
    <t>Printing under RMNCH+A</t>
  </si>
  <si>
    <t>Printing under HSS</t>
  </si>
  <si>
    <t>Printing under NDCP</t>
  </si>
  <si>
    <t>Printing of formats for Monitoring and Surveillance under NRCP</t>
  </si>
  <si>
    <t>Printing activities under PPCL</t>
  </si>
  <si>
    <t>Printing activities under NPCB+VI</t>
  </si>
  <si>
    <t>Printing activities under NMHP</t>
  </si>
  <si>
    <t>Printing activities under NPHCE</t>
  </si>
  <si>
    <t>Printing activities under PMNDP</t>
  </si>
  <si>
    <t>Printing activities under Burns and Injuries</t>
  </si>
  <si>
    <t>Printing activities under NPPC</t>
  </si>
  <si>
    <t>Printing activities under NPPCD</t>
  </si>
  <si>
    <t>Printing activities under NOHP</t>
  </si>
  <si>
    <t>Printing activities under NPPCF</t>
  </si>
  <si>
    <t>Printing activities under PC-PNDT</t>
  </si>
  <si>
    <t>Printing activities under IDSP</t>
  </si>
  <si>
    <t>Printing under NCD</t>
  </si>
  <si>
    <t>12.1.6</t>
  </si>
  <si>
    <t>12.1.7</t>
  </si>
  <si>
    <t>12.3.6</t>
  </si>
  <si>
    <t>12.3.7</t>
  </si>
  <si>
    <t>12.4.7</t>
  </si>
  <si>
    <t>12.4.8</t>
  </si>
  <si>
    <t>12.4.9</t>
  </si>
  <si>
    <t>12.4.10</t>
  </si>
  <si>
    <t>12.4.11</t>
  </si>
  <si>
    <t>12.4.12</t>
  </si>
  <si>
    <t>12.17.1/ B.10.6.14.2</t>
  </si>
  <si>
    <t>Sub-Annexure for IEC/ BCC</t>
  </si>
  <si>
    <t>IEC/ BCC activities under RMNCH+A</t>
  </si>
  <si>
    <t>IEC/ BCC activities under HSS</t>
  </si>
  <si>
    <t>IEC/ BCC activities under NDCP</t>
  </si>
  <si>
    <t>IEC/ BCC activities under NCD</t>
  </si>
  <si>
    <t>IEC/BCC under NRCP: Rabies Awareness and Do's and Don'ts in the event of Animal Bites</t>
  </si>
  <si>
    <t>11.4/ B.10.3.1</t>
  </si>
  <si>
    <t>11.5/ B.10.3.2</t>
  </si>
  <si>
    <t>11.6/ B.10.3.3</t>
  </si>
  <si>
    <t>11.7/ B.10.3.4</t>
  </si>
  <si>
    <t>11.1/ B.10.2</t>
  </si>
  <si>
    <t>11.10/ B.10.7.4.5</t>
  </si>
  <si>
    <t>11.24.1/ B18.3</t>
  </si>
  <si>
    <t>11.19/ B.10.6.12</t>
  </si>
  <si>
    <t>11.22/ O.2.3</t>
  </si>
  <si>
    <t>11.11/ B.10.6.5</t>
  </si>
  <si>
    <t>11.4.4</t>
  </si>
  <si>
    <t>11.4.5</t>
  </si>
  <si>
    <t>11.4.6</t>
  </si>
  <si>
    <t>11.4.7</t>
  </si>
  <si>
    <t>11.4.8</t>
  </si>
  <si>
    <t>11.4.9</t>
  </si>
  <si>
    <t>11.4.10</t>
  </si>
  <si>
    <t>11.4.11</t>
  </si>
  <si>
    <t>11.1.1</t>
  </si>
  <si>
    <t>11.2.1</t>
  </si>
  <si>
    <t>11.3.1</t>
  </si>
  <si>
    <t>11.1.2</t>
  </si>
  <si>
    <t>11.1.3</t>
  </si>
  <si>
    <t>11.1.4</t>
  </si>
  <si>
    <t>11.1.5</t>
  </si>
  <si>
    <t>11.1.6</t>
  </si>
  <si>
    <t>11.1.7</t>
  </si>
  <si>
    <t>11.2.2</t>
  </si>
  <si>
    <t>11.2.3</t>
  </si>
  <si>
    <t>11.2.4</t>
  </si>
  <si>
    <t>11.2.5</t>
  </si>
  <si>
    <t>11.2.6</t>
  </si>
  <si>
    <t>11.2.7</t>
  </si>
  <si>
    <t>11.3.2</t>
  </si>
  <si>
    <t>11.3.3</t>
  </si>
  <si>
    <t>11.3.4</t>
  </si>
  <si>
    <t>11.3.5</t>
  </si>
  <si>
    <t>IEC under NVHCP</t>
  </si>
  <si>
    <t>11.3.6</t>
  </si>
  <si>
    <t>IEC/ BCC under NVHCP</t>
  </si>
  <si>
    <t>State Government (health budget other than NHM, including Medical Education)</t>
  </si>
  <si>
    <t>Any Other residual head (Please specify…)</t>
  </si>
  <si>
    <t>Budget Released in FY 2020-21</t>
  </si>
  <si>
    <t>No. of Minority Blocks</t>
  </si>
  <si>
    <t>Total district RE indicated for FY 21-22
(in Cr)</t>
  </si>
  <si>
    <t>RCH Others (Tribal and Vulnerable)</t>
  </si>
  <si>
    <t>RCH Pool (Excluding listed above)</t>
  </si>
  <si>
    <t>NDCP Pool (Excluding listed above)</t>
  </si>
  <si>
    <t>NCD Pool (Excluding listed above)</t>
  </si>
  <si>
    <t>Monthly meeting with the hospital staff, Weekly FGD with the tobacco users</t>
  </si>
  <si>
    <t>Implementation of Tobacco Free Educational Institutions (ToFEI) Guidelines in all Educational Institutions</t>
  </si>
  <si>
    <t>Coverage of Public School and Pvt School</t>
  </si>
  <si>
    <t>Sensitization campaign for college students and other educational institutions</t>
  </si>
  <si>
    <t>Trainings under NTCP at District level</t>
  </si>
  <si>
    <t>Trainings under NTCP at State level</t>
  </si>
  <si>
    <t>Support for implementation of NVBDCP</t>
  </si>
  <si>
    <t>Support for implementation of NTEP</t>
  </si>
  <si>
    <t>Support for implementation of NLEP</t>
  </si>
  <si>
    <t>Support for implementation of NRCP</t>
  </si>
  <si>
    <t>Support for implementation of NPPC</t>
  </si>
  <si>
    <t>Support for implementation of NVHCP</t>
  </si>
  <si>
    <t>Support for implementation of NMHP</t>
  </si>
  <si>
    <t>Support for implementation of NTCP</t>
  </si>
  <si>
    <t>Support for implementation of NPHCE</t>
  </si>
  <si>
    <t>Support for implementation of NPCDCS</t>
  </si>
  <si>
    <t>U.1.1.2.1</t>
  </si>
  <si>
    <t>U.1.1.2.2</t>
  </si>
  <si>
    <t>U.1.1.2.3</t>
  </si>
  <si>
    <t>U.1.1.2.4</t>
  </si>
  <si>
    <t>U.1.1.2.5</t>
  </si>
  <si>
    <t>U.1.1.2.6</t>
  </si>
  <si>
    <t>U.1.1.2.7</t>
  </si>
  <si>
    <t>Special outreach activities in slums and similar areas with focus on Communicable &amp; Non Communicable Diseases</t>
  </si>
  <si>
    <t>Module Training (Induction, VI &amp; VII)</t>
  </si>
  <si>
    <t>U.3.1.3.2</t>
  </si>
  <si>
    <t>U.3.1.3.3</t>
  </si>
  <si>
    <t>Not Applicable</t>
  </si>
  <si>
    <t>U.5.1.5</t>
  </si>
  <si>
    <t>U.6.1.6</t>
  </si>
  <si>
    <t>Biomedical Equipment Maintenance</t>
  </si>
  <si>
    <t>U.6.2.1.3</t>
  </si>
  <si>
    <t>HBNC Kits and HBYC-ECD kit</t>
  </si>
  <si>
    <t>U.6.1.7</t>
  </si>
  <si>
    <t>U.6.1.7.1</t>
  </si>
  <si>
    <t>U.6.1.7.2</t>
  </si>
  <si>
    <t>U.6.1.7.3</t>
  </si>
  <si>
    <t>U.6.3.2</t>
  </si>
  <si>
    <t>Conducting Trainings</t>
  </si>
  <si>
    <t>P.3.2.1/ U.9.5.1</t>
  </si>
  <si>
    <t>P.3.2.2/ U.9.5.2</t>
  </si>
  <si>
    <t>P.3.2.3/ U.9.5.3</t>
  </si>
  <si>
    <t>P.3.2.4/ U.9.5.4</t>
  </si>
  <si>
    <t>P.3.2.6/ U.9.5.5</t>
  </si>
  <si>
    <t>P.3.2.7/ U.9.5.6</t>
  </si>
  <si>
    <t>Training on Disease control program if required (Please specify )</t>
  </si>
  <si>
    <t>Performance linked Payment/ Team based incentives for Ayushman Bharat Health &amp; Wellness Centres (H&amp;WC)</t>
  </si>
  <si>
    <t>Multi-skilling of MPW for H&amp;WC</t>
  </si>
  <si>
    <t>Training on the Standard Treatment Protocols</t>
  </si>
  <si>
    <t>P.3.2.8/ U.9.5.7.4</t>
  </si>
  <si>
    <t>U.9.2.1</t>
  </si>
  <si>
    <t>U.9.2.2</t>
  </si>
  <si>
    <t>U.9.2.3</t>
  </si>
  <si>
    <t>U.9.2.4</t>
  </si>
  <si>
    <t>U.9.2.5</t>
  </si>
  <si>
    <t>U.9.2.6</t>
  </si>
  <si>
    <t>U.9.2.7</t>
  </si>
  <si>
    <t>U.9.2.7.1</t>
  </si>
  <si>
    <t>U.9.2.7.2</t>
  </si>
  <si>
    <t>U.9.2.7.3</t>
  </si>
  <si>
    <t>U.9.2.8</t>
  </si>
  <si>
    <t>U.9.2.9</t>
  </si>
  <si>
    <t>U.9.2.10</t>
  </si>
  <si>
    <t>U.9.2.11</t>
  </si>
  <si>
    <t>U.9.2.12</t>
  </si>
  <si>
    <t>U.9.2.13</t>
  </si>
  <si>
    <t>IEC/ BCC activities under NUHM</t>
  </si>
  <si>
    <t>Strengthening of services of AB-H&amp;WC through PPP</t>
  </si>
  <si>
    <t>E-Gov/CP-CPHC/NUHM</t>
  </si>
  <si>
    <t>PHA/ NUHM</t>
  </si>
  <si>
    <t>CPHC/ NUHM</t>
  </si>
  <si>
    <t>CP/ NUHM</t>
  </si>
  <si>
    <t>HCT/ NUHM</t>
  </si>
  <si>
    <t>HRH/ NUHM</t>
  </si>
  <si>
    <t>HMIS/ NUHM</t>
  </si>
  <si>
    <t>QA/ HRH/ NUHM</t>
  </si>
  <si>
    <t>CPHC/ HRH/ NUHM</t>
  </si>
  <si>
    <t>CPHC 2</t>
  </si>
  <si>
    <t>CPHC 5</t>
  </si>
  <si>
    <t>CPHC 6</t>
  </si>
  <si>
    <t>CPHC 8</t>
  </si>
  <si>
    <t>CPHC 9</t>
  </si>
  <si>
    <t>CPHC 11</t>
  </si>
  <si>
    <t>CPHC 12</t>
  </si>
  <si>
    <t>CPHC 15</t>
  </si>
  <si>
    <t>CPHC 16</t>
  </si>
  <si>
    <t>CPHC 17</t>
  </si>
  <si>
    <t>Maternal Health</t>
  </si>
  <si>
    <t>Operating expenses for SNCU</t>
  </si>
  <si>
    <t>Operating expenses for NBSU</t>
  </si>
  <si>
    <t>Operating expenses for NBCC</t>
  </si>
  <si>
    <t>Operating expenses for NRCs</t>
  </si>
  <si>
    <t>Operating expenses for Family participatory care (KMC)</t>
  </si>
  <si>
    <t>Operating expenses for AH/ RKSK Clinics</t>
  </si>
  <si>
    <t>Operating expenses for State new-born resource centre</t>
  </si>
  <si>
    <t>Operating expenses for Mother new-born Care Unit</t>
  </si>
  <si>
    <t>RKSK/ Adolscent health</t>
  </si>
  <si>
    <t>MTC: Meeting Costs/Office expenses/Contingency (photocopy, internet/communication/ Resistance testing in selected cases/ Printing M &amp; E tools/ Tablets for M &amp; E if needed) etc)</t>
  </si>
  <si>
    <t>MTC: Management of Hep A &amp; E</t>
  </si>
  <si>
    <t>TC: Meeting Costs/Office expenses/Contingency</t>
  </si>
  <si>
    <t>TC: Management of Hep A &amp; E</t>
  </si>
  <si>
    <t>Sl. No.</t>
  </si>
  <si>
    <t xml:space="preserve">Key deliverables </t>
  </si>
  <si>
    <t>Major Milestone</t>
  </si>
  <si>
    <t>Definition</t>
  </si>
  <si>
    <t>Achievement during FY 2020-21</t>
  </si>
  <si>
    <t>Target for FY 2021-22</t>
  </si>
  <si>
    <t>Source</t>
  </si>
  <si>
    <t>Frequency of reporting (Monthly/Quarterly/Annually)</t>
  </si>
  <si>
    <t>Maternal Mortality Ratio (MMR)</t>
  </si>
  <si>
    <t>Number of maternal deaths per 1,00,000 live births</t>
  </si>
  <si>
    <t>SRS</t>
  </si>
  <si>
    <t>Pregnant women given 180 Iron Folic Acid (IFA) Tablets</t>
  </si>
  <si>
    <t>Percentage of Pregnant Women received 180 lron Folic Acid (lFA) tablets against total pregnant women registered for ANC from 1st April 2020 to 31st March 2021.
Numerator: Number of Pregnant Women who have been given Iron Folic Acid (IFA) tablets 
Denominator: Total no. of Pregnant Women registered for ANC</t>
  </si>
  <si>
    <t>HMIS</t>
  </si>
  <si>
    <t>Institutional Deliveries</t>
  </si>
  <si>
    <t>Percentage of institutional deliveries out of total reported deliveries from 1st April 2020 to 31st March 2021.
Numerator: Total number of institutional deliveries reported
Denominator: Total number of deliveries reported</t>
  </si>
  <si>
    <t>Skilled Birth Attendant [SBA) deliveries</t>
  </si>
  <si>
    <t>% of SBA (Skilled Birth Attendant] deliveries to total reported deliveries from 1st April 2020 to 31st March 2021.
Numerator: Total No. of Institutional Deliveries + home deliveries attended by SBA.
Denominator: Total No. of Deliveries reported (institutional + Home)</t>
  </si>
  <si>
    <t>Public health facilities notified under SUMAN</t>
  </si>
  <si>
    <t>Total number of public health facilities  notified under SUMAN from 1st April 2020 to 31st March 2021</t>
  </si>
  <si>
    <t>State report</t>
  </si>
  <si>
    <t>LR and Maternity OT Nationally certified under LaQshya</t>
  </si>
  <si>
    <t>Total number of nationally certified labour rooms against total number of LR in identified LaQshya facilities              and  Total number of nationally certified Maternity Operation Theater against total number of Maternity OT in identified LaQshya facilities (high caseload facilities-CHC &amp; above) from 1st April 2020 to 31st March 2021.</t>
  </si>
  <si>
    <t>Total TB cases notified (Both public and private sectors)</t>
  </si>
  <si>
    <t>Nikshay</t>
  </si>
  <si>
    <t>Monthly</t>
  </si>
  <si>
    <t>State TB Score</t>
  </si>
  <si>
    <t>Quarterly</t>
  </si>
  <si>
    <t>Nikshay Poshan Yojana (NPY) -
No. of eligible patient receiving first installment of DBT</t>
  </si>
  <si>
    <t>No. of districts to achieve TB free Status
# Bronze
# Silver
# Gold
#TB Free district/City</t>
  </si>
  <si>
    <t>MIS NTEP division MoHFW</t>
  </si>
  <si>
    <t>Annually</t>
  </si>
  <si>
    <t xml:space="preserve">Disease free certification in eligible blocks/disricts for  kalaazar, Lymphatic Filariasis, Malaria.  
MALARIA: 
• To achieve/sustain API &lt;1 as per categorization of states under Malaria Elimination 
• Zero indigenous malaria cases in Cat-1 states under Malaria elimination 
• To make malaria notifiable disease in the State/UT. 
KALA AZAR 
• Achieve and sustain Kala-azar elimination in all KA endemic blocks 
• Reduction in PKDL cases by 30% from the base year 2020 
FILARIA: 
• To conduct annual Mass Drug Administration (MDA)/IDA in all eligible districts with &gt;85% coverage 
• Successful conduction of Transmission Assessment Survey (TAS) 1/2/3 in eligible districts/Evaluation Units 
• To provide 100% coverage for home-based morbidity management for lymphoedema cases. To reduce backlog of hydrocele surgeries by 50% from the base year 2019. 
 DENGUE AND CHUKUNGUNYA: 
• Reduce/sustain case fatality rate for Dengue &lt;1% 
•  To make at least 1 Sentinel site hospital (SSH) functional in each district. 
•  To make Dengue notifiable disease in the State/UT 
JAPANES ENCEPHALITIS: 
• &gt;80% coverage for JE vaccination under routine immunization 
• To reduce morbidity and mortality due to JE/AES.
</t>
  </si>
  <si>
    <t>29.2 Kala- Azar</t>
  </si>
  <si>
    <t xml:space="preserve">Number of endemic blocks reporting  &lt; 1 Kala Azar case per 10,000 population at block level </t>
  </si>
  <si>
    <t xml:space="preserve">  </t>
  </si>
  <si>
    <t>MIS,        NVBDCP division, MoHFW</t>
  </si>
  <si>
    <t>29.3  Lymphatic Filariasis</t>
  </si>
  <si>
    <t xml:space="preserve">Number of districts to conduct MDA 
Number of endemic districts with &lt;1% Mf rate validated by  TAS  
Percentage reduction  in API </t>
  </si>
  <si>
    <t xml:space="preserve">29.4. Malaria </t>
  </si>
  <si>
    <t xml:space="preserve">Number of districts to achieve Disease Free Status - Malaria 32.1. Reduce/sustain case fatality rate for Dengue at &lt;1% 
</t>
  </si>
  <si>
    <t xml:space="preserve">Reduction in Dengue </t>
  </si>
  <si>
    <t xml:space="preserve">32.2. Number of Sentinel site hospital (SSH) set up (1 per district) </t>
  </si>
  <si>
    <t xml:space="preserve">Reduction in Japanese Encephalitis </t>
  </si>
  <si>
    <t xml:space="preserve">Vaccination coverage for JE under Routine Immunization </t>
  </si>
  <si>
    <t>Functional SNCU at DH in all Aspirational districts</t>
  </si>
  <si>
    <t>Number of Aspirational Districts having functional SNCU at DH.</t>
  </si>
  <si>
    <t>SNCU Online</t>
  </si>
  <si>
    <r>
      <t>Numerator:</t>
    </r>
    <r>
      <rPr>
        <sz val="11"/>
        <color theme="1"/>
        <rFont val="Calibri"/>
        <family val="2"/>
        <scheme val="minor"/>
      </rPr>
      <t xml:space="preserve"> Total no. Aspirational districts having functional SNCU at DH.</t>
    </r>
  </si>
  <si>
    <r>
      <t>Denominator:</t>
    </r>
    <r>
      <rPr>
        <sz val="11"/>
        <color theme="1"/>
        <rFont val="Calibri"/>
        <family val="2"/>
        <scheme val="minor"/>
      </rPr>
      <t xml:space="preserve"> Total no. of SNCU approved for Aspirational districts in RoP 2021-22.</t>
    </r>
  </si>
  <si>
    <t>Functional NBSU at CHC-FRU in all Aspirational districts</t>
  </si>
  <si>
    <t>Number of Aspirational Districts having functional NBSU at CHC-FRU.</t>
  </si>
  <si>
    <t>State Report</t>
  </si>
  <si>
    <r>
      <t>Numerator:</t>
    </r>
    <r>
      <rPr>
        <sz val="11"/>
        <color theme="1"/>
        <rFont val="Calibri"/>
        <family val="2"/>
        <scheme val="minor"/>
      </rPr>
      <t xml:space="preserve"> Total no. Aspirational districts havingfunctional NBSU at CHC-FRU in F.Y. 2021-22.</t>
    </r>
  </si>
  <si>
    <r>
      <t>Denominator:</t>
    </r>
    <r>
      <rPr>
        <sz val="11"/>
        <color theme="1"/>
        <rFont val="Calibri"/>
        <family val="2"/>
        <scheme val="minor"/>
      </rPr>
      <t>Total no. of NBSU approved for Aspirational districts in RoP 2021-22.</t>
    </r>
  </si>
  <si>
    <t>Newborn visited under HBNC</t>
  </si>
  <si>
    <t>Percentage of newborns visited under Home Based Newborn Care (HBNC).</t>
  </si>
  <si>
    <r>
      <t>Numerator:</t>
    </r>
    <r>
      <rPr>
        <sz val="11"/>
        <color theme="1"/>
        <rFont val="Calibri"/>
        <family val="2"/>
        <scheme val="minor"/>
      </rPr>
      <t xml:space="preserve"> No. of newborns received scheduled home visits under HBNC by ASHAs.</t>
    </r>
  </si>
  <si>
    <r>
      <t>Denominator:</t>
    </r>
    <r>
      <rPr>
        <sz val="11"/>
        <color theme="1"/>
        <rFont val="Calibri"/>
        <family val="2"/>
        <scheme val="minor"/>
      </rPr>
      <t xml:space="preserve"> Target no. of newborns as approved in RoP 2021-22.</t>
    </r>
  </si>
  <si>
    <t>Implementation of HBYC Program</t>
  </si>
  <si>
    <t>Percentage of HBYC training (ASHA/ASHA facilitator/ANMs) batches conducted against approved in RoP 2021-22.</t>
  </si>
  <si>
    <r>
      <t>Numerator:</t>
    </r>
    <r>
      <rPr>
        <sz val="11"/>
        <color theme="1"/>
        <rFont val="Calibri"/>
        <family val="2"/>
        <scheme val="minor"/>
      </rPr>
      <t xml:space="preserve"> No. of HBYC training (ASHA/ASHA facilitator/ANMs) batches completed in F.Y. 2021-22.</t>
    </r>
  </si>
  <si>
    <r>
      <t>Denominator:</t>
    </r>
    <r>
      <rPr>
        <sz val="11"/>
        <color theme="1"/>
        <rFont val="Calibri"/>
        <family val="2"/>
        <scheme val="minor"/>
      </rPr>
      <t xml:space="preserve"> Total no. of HBYC training batches approved in RoP 2021-22.</t>
    </r>
  </si>
  <si>
    <t>Strengthening of facility based pediatric care services at district hospital</t>
  </si>
  <si>
    <r>
      <t xml:space="preserve">Total number of OperationalPediatric dedicated Emergency Triage and treatment (ETAT) centre. </t>
    </r>
    <r>
      <rPr>
        <b/>
        <sz val="11"/>
        <color theme="1"/>
        <rFont val="Calibri"/>
        <family val="2"/>
        <scheme val="minor"/>
      </rPr>
      <t>Numerator:</t>
    </r>
    <r>
      <rPr>
        <sz val="11"/>
        <color theme="1"/>
        <rFont val="Calibri"/>
        <family val="2"/>
        <scheme val="minor"/>
      </rPr>
      <t xml:space="preserve"> Total no. of ETAT functional at district hospital in F.Y. 2021-22.</t>
    </r>
  </si>
  <si>
    <r>
      <t>Denominator:</t>
    </r>
    <r>
      <rPr>
        <sz val="11"/>
        <color theme="1"/>
        <rFont val="Calibri"/>
        <family val="2"/>
        <scheme val="minor"/>
      </rPr>
      <t xml:space="preserve"> Total no. of ETAT approved in RoP 2021-22.</t>
    </r>
  </si>
  <si>
    <t>Implementation of RBSK</t>
  </si>
  <si>
    <t>Percentage of 0-3 years screened biannually at community level by MHTs in last year</t>
  </si>
  <si>
    <r>
      <t>Numerator :</t>
    </r>
    <r>
      <rPr>
        <sz val="11"/>
        <color rgb="FF000000"/>
        <rFont val="Calibri"/>
        <family val="2"/>
        <scheme val="minor"/>
      </rPr>
      <t xml:space="preserve"> Number of 0-3 years screened biannually at community level by MHTs in last year</t>
    </r>
  </si>
  <si>
    <r>
      <t>Denominator :</t>
    </r>
    <r>
      <rPr>
        <sz val="11"/>
        <color rgb="FF000000"/>
        <rFont val="Calibri"/>
        <family val="2"/>
        <scheme val="minor"/>
      </rPr>
      <t xml:space="preserve"> Number of 0-3 years to be screened biannually at community level by MHTs in last year</t>
    </r>
  </si>
  <si>
    <t xml:space="preserve">Operationalisation of DEICs </t>
  </si>
  <si>
    <t>Percentage of DEICs made functional cumulatively out of total approved in the State/UT</t>
  </si>
  <si>
    <r>
      <t>Numerator</t>
    </r>
    <r>
      <rPr>
        <sz val="11"/>
        <color rgb="FF000000"/>
        <rFont val="Calibri"/>
        <family val="2"/>
        <scheme val="minor"/>
      </rPr>
      <t>- -Number of DEICs cumulatively made functional (with separate details on HR, Equipment and Training of HR for qualifying as fully functional)</t>
    </r>
  </si>
  <si>
    <r>
      <t>Denominator</t>
    </r>
    <r>
      <rPr>
        <sz val="11"/>
        <color rgb="FF000000"/>
        <rFont val="Calibri"/>
        <family val="2"/>
        <scheme val="minor"/>
      </rPr>
      <t>-Number of DEICs  approved in RoPs cumulatively till date</t>
    </r>
  </si>
  <si>
    <t>Operationalization of ECD</t>
  </si>
  <si>
    <t>Percentage of women with baby of 2 years of age received 6 ECD calls from ECD call Centre in last year</t>
  </si>
  <si>
    <r>
      <t>Numerator :</t>
    </r>
    <r>
      <rPr>
        <sz val="11"/>
        <color rgb="FF000000"/>
        <rFont val="Calibri"/>
        <family val="2"/>
        <scheme val="minor"/>
      </rPr>
      <t xml:space="preserve"> Number of women with baby who completed of 2 years of age in last month, received 6 ECD calls from ECD call Centre in last year</t>
    </r>
  </si>
  <si>
    <r>
      <t>Denominator :</t>
    </r>
    <r>
      <rPr>
        <sz val="11"/>
        <color rgb="FF000000"/>
        <rFont val="Calibri"/>
        <family val="2"/>
        <scheme val="minor"/>
      </rPr>
      <t xml:space="preserve"> Number of women with baby who completed of 2 years of age in last month</t>
    </r>
  </si>
  <si>
    <t>CAC Training of Medical Officers</t>
  </si>
  <si>
    <t>Number of Medical Officers trained in CAC as approved in RoP 2021-2022</t>
  </si>
  <si>
    <t>Implementation of CAC</t>
  </si>
  <si>
    <t>Number of public health facilities CHC and above providing CAC Services (ensuring availability of three components – Drugs (MMA), equipment (MVA/EVA) &amp; trained provider</t>
  </si>
  <si>
    <t xml:space="preserve">Strengthening CAC Training &amp; Service Delivery </t>
  </si>
  <si>
    <t xml:space="preserve">Strengthening of CAC training &amp; service delivery at the district hospitals by ensuring availability of functional training centre and separate service area developed for the provision of CAC services </t>
  </si>
  <si>
    <t xml:space="preserve">Strengthening 180 district hospitals across 180 districts (10 Lac/districts) proposed </t>
  </si>
  <si>
    <t>Strengthening Oral Health Services</t>
  </si>
  <si>
    <t>Cumulative no. of functional dental care unit under NOHP</t>
  </si>
  <si>
    <t xml:space="preserve">NOHP division </t>
  </si>
  <si>
    <t xml:space="preserve"> Number of FRUs having Blood Banks/ Blood Stiorage Units</t>
  </si>
  <si>
    <t>Cumulative number of FRUs (including DHs) having Blood Banks/ Blood Storage Units against total no. of FRUs in the State</t>
  </si>
  <si>
    <t>NHM. MIS, eraktkosh</t>
  </si>
  <si>
    <t>Voluntary blood donation</t>
  </si>
  <si>
    <t>Voluntary blood donation against the blood collection units targeted for replacement/ donation</t>
  </si>
  <si>
    <t>Blood cell division, MoHFW,eraktkosh</t>
  </si>
  <si>
    <t xml:space="preserve">Number of patients requiring blood tranfusion </t>
  </si>
  <si>
    <t xml:space="preserve">Patients requiring blood tranfusion at PHC,CHC, district </t>
  </si>
  <si>
    <t>Number of integrated centres for hemoglobinopathies &amp; hemophilia in the district</t>
  </si>
  <si>
    <t>Blood cell division, MoHFW</t>
  </si>
  <si>
    <t>Implementation of RCH application -
Registration Coverage of Pregnant Women and Child (0-1 Year)</t>
  </si>
  <si>
    <t>(a) &gt;90% Registration coverage  of Pregnant women and Children on pro-rata basis  [For States]
(b) &gt;80% Registration coverage  of Pregnant women and Children on pro-rata basis [For UTs and NE States]</t>
  </si>
  <si>
    <t>RCH Portal</t>
  </si>
  <si>
    <t>Implementation of RCH application -Service Delivery Coverage  of PW</t>
  </si>
  <si>
    <t>(a) &gt;80% All ANC services of Pregnant women [For States]
(b) &gt;70% All ANC services of Pregnant women [For UTs and NE States]</t>
  </si>
  <si>
    <t>Implementation of RCH application -
Service Delivery Coverage  of Child</t>
  </si>
  <si>
    <t>(a) &gt;80% All Immunization services of Child(0-1 Year) [For States]
(b) &gt;70% All Immunization services of Child [For UTs and NE States]</t>
  </si>
  <si>
    <t>Implementation of RCH application -
Total Deliveries Reported</t>
  </si>
  <si>
    <t>(a) &gt;90% Delivery reported  [For States]
(b) &gt;85% Delivery reported [For UTs and NE States]</t>
  </si>
  <si>
    <t>RCH Portal,</t>
  </si>
  <si>
    <t>Implementation of RCH application -Data Validation</t>
  </si>
  <si>
    <t>(a) &gt;100% Health provider (ANM and  ASHA) are registered with validated Mobile Number  [For States]
(b) &gt;85% Health provider (ANM and  ASHA) are registered with validated Mobile Number  [For UTs and NE States]</t>
  </si>
  <si>
    <t>Implementation of ANMOL  application</t>
  </si>
  <si>
    <t>(a) &gt;90% Health provider (ANM) are doing data entry on ANMOL [For States]
(b) &gt;75% Health provider (ANM and  ASHA) are registered with validated Mobile Number  [For UTs and NE States]</t>
  </si>
  <si>
    <t>Implementation of Kilkari and Mobile Academy**</t>
  </si>
  <si>
    <t>Training and IEC for Implementation of Kilkari and Mobile Academy**</t>
  </si>
  <si>
    <t>(a) Minimum 1 training in a year to be conducted at each District  for ASHAs  and Block level coordinators and 1 training at State level for District level officers.
(b) IEC activity, Awareness campaigns, Promotional activities to spread  awareness amongst the beneficiaries and ASHAs</t>
  </si>
  <si>
    <t>Implementation of DVDMS application</t>
  </si>
  <si>
    <t>1. Implementation of IT based logistics system/DVDMS application upto PHC/HWC/SC
2. Stock out issue of EDL
3. DVDMS Application (API) Integration with DVDMS central dashboard.</t>
  </si>
  <si>
    <t>1.       100% implementation of IT based logistics system/DVDMS application upto PHC/HWC/SC to avoid manual processing of drugs inventory.
2.       Minimize the stock out issue of EDL with not more than 5 to 10%. Focused to improve the Key performance Indicators of DVDMS central dashboard.
3.       DVDMS Application (API) Integration with DVDMS central dashboard with required API by all States/UTs
4.       UTs to implement the common instants of DVDMS application upto PHC, thereafter, integrated with DVDMS central dashboard.</t>
  </si>
  <si>
    <t>DVDMS  Dashboard and State Report</t>
  </si>
  <si>
    <t>**Applicable for 13 States i.e. Assam,  Bihar, Chhattisgarh, Delhi, Haryana, Himachal Pradesh, Jharkhand, Madhya Pradesh, Odisha,  Rajasthan, Uttar Pradesh, Uttarakhand and West Bengal</t>
  </si>
  <si>
    <t xml:space="preserve">1)      To reduce The prevalence rate of leprosy less than 1/10,000 population at the district level
2)      To reduce Grade II disability rate per million to 1/million population
3)      To reduce Grade II disability percentage among new cases as per district’s category \
4)      To achieve zero child Grade II disability cases caused by leprosy at the district
5)      Implement Active Case Detection and Regular Surveillance in all the eligible districts
6)      Operationalize NIKUSTH in all the affected districts. 
</t>
  </si>
  <si>
    <t>Bring down Prevalence Rate of leprosy to less than 1/10,000 population at district level</t>
  </si>
  <si>
    <t>MIS (MRP, AR, Nikusth portal), CLD-NLEP Division, MoHFW</t>
  </si>
  <si>
    <t>Bring down Grade II disability rate per million population to less than 1/million population at district level</t>
  </si>
  <si>
    <t>Districts having Grade II disability percentage less than 2 %</t>
  </si>
  <si>
    <t>Bring down to ZERO</t>
  </si>
  <si>
    <t>Districts having Grade II disability percentage between (2-10) %</t>
  </si>
  <si>
    <t>Bring down to less than 2 %</t>
  </si>
  <si>
    <t>Districts having Grade II disability percentage more than 10 %</t>
  </si>
  <si>
    <t>Bring down to less than 10 %</t>
  </si>
  <si>
    <t>Child Grade II disability cases Bring down to ZERO cases at district level</t>
  </si>
  <si>
    <t xml:space="preserve">% of Reporting Units Reported In S form  </t>
  </si>
  <si>
    <t>IDSP Portal</t>
  </si>
  <si>
    <t>Weekly</t>
  </si>
  <si>
    <t xml:space="preserve">% of Reporting Units Reported In P form  </t>
  </si>
  <si>
    <t xml:space="preserve">% of Reporting Units Reported In L form  </t>
  </si>
  <si>
    <t>Lab Access of Outbreaks reported under IDSP excluding Chickenpox, Food Poisoning, Mushroom Poisoning</t>
  </si>
  <si>
    <t xml:space="preserve">To establish at least one Treatment site in each district </t>
  </si>
  <si>
    <t>Screening during ANC for HBsAg(Hepatitis B surface antigen)of 100% pregnant women subjected to ANCs</t>
  </si>
  <si>
    <t>To ensure institutional delivery of  100% pregnant women who test HBsAgpositive during ANCs</t>
  </si>
  <si>
    <t xml:space="preserve">  Administration of Hepatitis B birth dose to allNewborns</t>
  </si>
  <si>
    <t>AB-HWC Portal</t>
  </si>
  <si>
    <t>Roll out of teleconsultation at AB-HWCs</t>
  </si>
  <si>
    <t xml:space="preserve">Cumulative number of AB-HWCs where teleconsultations have been rolled out </t>
  </si>
  <si>
    <t xml:space="preserve">Roll out of NCD application at AB-HWCs </t>
  </si>
  <si>
    <t>Cumulative number of AB-HWCs where NCD application has been rolled out</t>
  </si>
  <si>
    <t>Number of AB-HWCs where disbursement of Team Based Performance Incentives has  been started</t>
  </si>
  <si>
    <t>Cumulative number of AB-HWCs where disbursement of Team Based Performance Incentives has been started</t>
  </si>
  <si>
    <t>State MIS</t>
  </si>
  <si>
    <t xml:space="preserve">Roll out of Fit Health Worker campaign </t>
  </si>
  <si>
    <t xml:space="preserve">Cumulative number of nursing colleges which have adopted  the CHO related Integrated B.Sc. Nursing curriculum against total number of nursing colleges (public &amp; private) available in the State </t>
  </si>
  <si>
    <t>Create regular posts as per IPHS and case load for main service delivery posts (ANM, Staff Nurse, Lab tech, pharmacists, MBBS doctors, Specialists)</t>
  </si>
  <si>
    <t>States have posts created in regular cadre as per IPHS at least for the for main service delivery posts (ANM, Staff Nurse, Lab tech, pharmacists, MBBS doctors, Specialists)</t>
  </si>
  <si>
    <t>State Report/ RHS</t>
  </si>
  <si>
    <t>Approved posts under NHM are filled to supplement the existing HR for providing quality health services</t>
  </si>
  <si>
    <t>Approved posts as per ROP 2021-22 are in-place</t>
  </si>
  <si>
    <t>Key Priorities for NTEP: 
1.    TB case detection–
1.1. Setting up\strengthening of TB diagnostic services (availability of molecular diagnostics at block level for upfront TB diagnostics)
1.2. Setting up/ strengthening of X-Ray services atleast at block level through health systems/outsourcing
1.3. Private sector engagement through domestic PPSA and transition of JEET PPSA
1.4. Deployment of sample collection and transportation for molecular diagnosis of TB and UDST
1.5. Vulnerability mapping and Active Case Finding
2.    TB prevention-
2.1. Strengthen TPT for PLHIV and household contacts &lt; 6 years
2.2. Expansion of TPT to adolescents, adult contacts at households &amp; work places and among vulnerable populations
2.3. Community engagement activities and State / District TB Forum
2.4. Create pool of TB Champions atleast at block level
2.5. Strengthen ACSM activities
3.    TB treatment –
3.1. Strengthen access of Anti-TB drugs to patients in private sector
3.2. Expand access of Bedaquiline/ Delamanid to DRTB patients including in private sector
3.3. Strengthen monitoring of adherence to treatment
3.4. Identification and targeted management of high risk TB patient for reducing mortality
3.5. Strengthen all DBT schemes including Nikshay Poshan Yojana
3.6. Estimate requirement for local procurement of medicines and indent for kind grant for central supplies of drugs and diagnostics
4.    Human Resource –
4.1. Redeployment of NTEP HR from Covid to TB
4.2. Proposal for additional STS/STLS/LT/TBHV based on workload</t>
  </si>
  <si>
    <t xml:space="preserve">State should convey the Approved District Health Action Plan within 15 days of receiving the State RoP approvals. Similarly, District will convey Block Health Action Plans. This would facilitate in proper implementation of NHM- Financial and Accounting Management System (N-FAMS). </t>
  </si>
  <si>
    <t>The State must ensure due diligence in expenditure and observe, in letter and spirit, all rules, regulations, and procedures to maintain financial discipline and integrity particularly with regard to procurement; competitive bidding must be ensured, and only need-based procurement should take place as per ROP approvals.</t>
  </si>
  <si>
    <t>The unit cost/rate approved for all activities including procurement, printing etc are only indicative for purpose of estimation. However, actuals are subject to transparent and open bidding process as per the relevant and extant purchase rules.</t>
  </si>
  <si>
    <t>Third party monitoring of civil works and certification of their completion through reputed institutions may be introduced to ensure quality. Also, Information on all ongoing works should be displayed on the NHM website.</t>
  </si>
  <si>
    <t>The annual audited accounts of the State Health Society must be placed before the Governing Body for acceptance.</t>
  </si>
  <si>
    <t>State to ensure regular meetings of State and district health missions/ societies.</t>
  </si>
  <si>
    <t>As per the Mission Steering Group (MSG) meeting decision, only up to 9% of the total Annual State Work Plan for that year could be budgeted for program management and M&amp;E; while the ceiling could go up to 14% for small states (NE) and UTs.</t>
  </si>
  <si>
    <t>The accounts of State/ grantee institution/ organization shall be open to inspection by the sanctioning authority and audit by the Comptroller &amp; Auditor General of India under the provisions of CAG (DPC) Act 1971 and internal audit by Principal Accounts Officer of the Ministry of Health &amp; Family Welfare.</t>
  </si>
  <si>
    <t>State shall ensure submission of details of unspent balance indicating inter alia, funds released in advance &amp; funds available under State Health Societies. The State shall also intimate the interest amount earned on unspent balance. This amount can be spent against approved activities.</t>
  </si>
  <si>
    <t xml:space="preserve">To avail the 2nd Tranche of release under NHM, the State should ensure that at least  10%  increase  in State  Budget  over  last year  and where  such  increase  over last year is less than 10%, then the average of last 3 years would be considered and the same should be &gt; 10 %. </t>
  </si>
  <si>
    <t>Further, out of the total allocation to health in the State budget, it is recommended that at least 2/3rd should be on Primary Health Care.</t>
  </si>
  <si>
    <t>Increase the share of expenditure of State on health to more than 8% of their total budgetary expenditure.</t>
  </si>
  <si>
    <t>The additional grants received from Incentive pool based on performance shall be utilized against the approved activities only.</t>
  </si>
  <si>
    <t>States/UTs should ensure that fund transfer and expenditure are made electronically and through PFMS.</t>
  </si>
  <si>
    <t>Quarter I  -20% of the available funds</t>
  </si>
  <si>
    <t xml:space="preserve">Quarter II – 40% of the available funds  </t>
  </si>
  <si>
    <t xml:space="preserve">Quarter III -65% of the available funds </t>
  </si>
  <si>
    <t xml:space="preserve">Quarter VI- 90% of the available funds </t>
  </si>
  <si>
    <t xml:space="preserve">Timely implementation of Concurrent Audit on Quarterly basis and action taken note on findings of previous audit report. </t>
  </si>
  <si>
    <t xml:space="preserve">Sharing the consolidated Quarterly findings with Ministry. </t>
  </si>
  <si>
    <t>Simultaneous credit of State share along with Central share to receive Central release on time.</t>
  </si>
  <si>
    <t>Quarterly Expenditure Target against the available funds in respect of each flexible pools of NHM 
(Available fund = Op Bal + Central Release + State share Release + Intertest earned)</t>
  </si>
  <si>
    <r>
      <t xml:space="preserve">Percentage of Registration  Coverage of Pregnant Women and Child on pro-rata basis
</t>
    </r>
    <r>
      <rPr>
        <b/>
        <sz val="11"/>
        <color rgb="FF000000"/>
        <rFont val="Calibri"/>
        <family val="2"/>
        <scheme val="minor"/>
      </rPr>
      <t>Numerator: </t>
    </r>
    <r>
      <rPr>
        <sz val="11"/>
        <color rgb="FF000000"/>
        <rFont val="Calibri"/>
        <family val="2"/>
        <scheme val="minor"/>
      </rPr>
      <t xml:space="preserve"> Total No. of Registered PW and Child  on RCH Portal 
</t>
    </r>
    <r>
      <rPr>
        <b/>
        <sz val="11"/>
        <color rgb="FF000000"/>
        <rFont val="Calibri"/>
        <family val="2"/>
        <scheme val="minor"/>
      </rPr>
      <t>Denominator</t>
    </r>
    <r>
      <rPr>
        <sz val="11"/>
        <color rgb="FF000000"/>
        <rFont val="Calibri"/>
        <family val="2"/>
        <scheme val="minor"/>
      </rPr>
      <t>: Estimated PW and Child on pro-rata basis.</t>
    </r>
  </si>
  <si>
    <r>
      <t xml:space="preserve">Percentage of Service Delivery Coverage of entitled Pregnant Women  for ANC services.
</t>
    </r>
    <r>
      <rPr>
        <b/>
        <sz val="11"/>
        <color rgb="FF000000"/>
        <rFont val="Calibri"/>
        <family val="2"/>
        <scheme val="minor"/>
      </rPr>
      <t>Numerator: </t>
    </r>
    <r>
      <rPr>
        <sz val="11"/>
        <color rgb="FF000000"/>
        <rFont val="Calibri"/>
        <family val="2"/>
        <scheme val="minor"/>
      </rPr>
      <t xml:space="preserve">Total No. of PW received All ANC services (ANC1 + ANC2 + ANC3 + ANC4 + TT1 / TT2 + 180 IFA tablet)
</t>
    </r>
    <r>
      <rPr>
        <b/>
        <sz val="11"/>
        <color rgb="FF000000"/>
        <rFont val="Calibri"/>
        <family val="2"/>
        <scheme val="minor"/>
      </rPr>
      <t>Denominator:</t>
    </r>
    <r>
      <rPr>
        <sz val="11"/>
        <color rgb="FF000000"/>
        <rFont val="Calibri"/>
        <family val="2"/>
        <scheme val="minor"/>
      </rPr>
      <t xml:space="preserve"> Total PW entitled for Service  based on reporting period</t>
    </r>
  </si>
  <si>
    <r>
      <t xml:space="preserve">Percentage of Service Delivery Coverage of entitled Child [0-1 Year]  for Immunization services.
</t>
    </r>
    <r>
      <rPr>
        <b/>
        <sz val="11"/>
        <color rgb="FF000000"/>
        <rFont val="Calibri"/>
        <family val="2"/>
        <scheme val="minor"/>
      </rPr>
      <t xml:space="preserve">Numerator:  </t>
    </r>
    <r>
      <rPr>
        <sz val="11"/>
        <color rgb="FF000000"/>
        <rFont val="Calibri"/>
        <family val="2"/>
        <scheme val="minor"/>
      </rPr>
      <t xml:space="preserve">Total No. of Child received All Immunization services (as per National Immunization Schedule)
</t>
    </r>
    <r>
      <rPr>
        <b/>
        <sz val="11"/>
        <color rgb="FF000000"/>
        <rFont val="Calibri"/>
        <family val="2"/>
        <scheme val="minor"/>
      </rPr>
      <t>Denominator:</t>
    </r>
    <r>
      <rPr>
        <sz val="11"/>
        <color rgb="FF000000"/>
        <rFont val="Calibri"/>
        <family val="2"/>
        <scheme val="minor"/>
      </rPr>
      <t xml:space="preserve"> Total child entitled for Service  based on reporting period </t>
    </r>
  </si>
  <si>
    <r>
      <t xml:space="preserve">Percentage of total Delivery reported of entitled Pregnant Women.
</t>
    </r>
    <r>
      <rPr>
        <b/>
        <sz val="11"/>
        <color rgb="FF000000"/>
        <rFont val="Calibri"/>
        <family val="2"/>
        <scheme val="minor"/>
      </rPr>
      <t>Numerator:</t>
    </r>
    <r>
      <rPr>
        <sz val="11"/>
        <color rgb="FF000000"/>
        <rFont val="Calibri"/>
        <family val="2"/>
        <scheme val="minor"/>
      </rPr>
      <t xml:space="preserve">  Total No. of Delivery reported
</t>
    </r>
    <r>
      <rPr>
        <b/>
        <sz val="11"/>
        <color rgb="FF000000"/>
        <rFont val="Calibri"/>
        <family val="2"/>
        <scheme val="minor"/>
      </rPr>
      <t>Denominator:</t>
    </r>
    <r>
      <rPr>
        <sz val="11"/>
        <color rgb="FF000000"/>
        <rFont val="Calibri"/>
        <family val="2"/>
        <scheme val="minor"/>
      </rPr>
      <t>Total PW entitled for Delivery based on reporting period</t>
    </r>
  </si>
  <si>
    <r>
      <t xml:space="preserve">Health providers are registered with validated Mobile Number
</t>
    </r>
    <r>
      <rPr>
        <b/>
        <sz val="11"/>
        <color rgb="FF000000"/>
        <rFont val="Calibri"/>
        <family val="2"/>
        <scheme val="minor"/>
      </rPr>
      <t>Numerator:</t>
    </r>
    <r>
      <rPr>
        <sz val="11"/>
        <color rgb="FF000000"/>
        <rFont val="Calibri"/>
        <family val="2"/>
        <scheme val="minor"/>
      </rPr>
      <t xml:space="preserve"> Total No. of Health providers registered with validated Mobile Number.
</t>
    </r>
    <r>
      <rPr>
        <b/>
        <sz val="11"/>
        <color rgb="FF000000"/>
        <rFont val="Calibri"/>
        <family val="2"/>
        <scheme val="minor"/>
      </rPr>
      <t xml:space="preserve">Denominator: </t>
    </r>
    <r>
      <rPr>
        <sz val="11"/>
        <color rgb="FF000000"/>
        <rFont val="Calibri"/>
        <family val="2"/>
        <scheme val="minor"/>
      </rPr>
      <t>Total no. active Health providers registered in RCH Portal.</t>
    </r>
  </si>
  <si>
    <r>
      <t xml:space="preserve">Health provider(ANM) using ANMOL application for entering Data
</t>
    </r>
    <r>
      <rPr>
        <b/>
        <sz val="11"/>
        <color rgb="FF000000"/>
        <rFont val="Calibri"/>
        <family val="2"/>
        <scheme val="minor"/>
      </rPr>
      <t>Numerator: </t>
    </r>
    <r>
      <rPr>
        <sz val="11"/>
        <color rgb="FF000000"/>
        <rFont val="Calibri"/>
        <family val="2"/>
        <scheme val="minor"/>
      </rPr>
      <t xml:space="preserve">Total No. of Users (ANM) doing data entry.
</t>
    </r>
    <r>
      <rPr>
        <b/>
        <sz val="11"/>
        <color rgb="FF000000"/>
        <rFont val="Calibri"/>
        <family val="2"/>
        <scheme val="minor"/>
      </rPr>
      <t xml:space="preserve">Denominator: </t>
    </r>
    <r>
      <rPr>
        <sz val="11"/>
        <color rgb="FF000000"/>
        <rFont val="Calibri"/>
        <family val="2"/>
        <scheme val="minor"/>
      </rPr>
      <t>Total no. active users (ANMs) registered in RCH Portal.</t>
    </r>
  </si>
  <si>
    <r>
      <t>Cumulative number of AB-HWCs to be made operational by 31</t>
    </r>
    <r>
      <rPr>
        <vertAlign val="superscript"/>
        <sz val="11"/>
        <color rgb="FF000000"/>
        <rFont val="Calibri"/>
        <family val="2"/>
        <scheme val="minor"/>
      </rPr>
      <t>st</t>
    </r>
    <r>
      <rPr>
        <sz val="11"/>
        <color rgb="FF000000"/>
        <rFont val="Calibri"/>
        <family val="2"/>
        <scheme val="minor"/>
      </rPr>
      <t xml:space="preserve"> March 2021 </t>
    </r>
  </si>
  <si>
    <r>
      <t>Percentage of health workers (staff at SC/PHC/UPHC including ASHA/MAS) whose health check-up was done as on 31</t>
    </r>
    <r>
      <rPr>
        <vertAlign val="superscript"/>
        <sz val="11"/>
        <color rgb="FF000000"/>
        <rFont val="Calibri"/>
        <family val="2"/>
        <scheme val="minor"/>
      </rPr>
      <t>st</t>
    </r>
    <r>
      <rPr>
        <sz val="11"/>
        <color rgb="FF000000"/>
        <rFont val="Calibri"/>
        <family val="2"/>
        <scheme val="minor"/>
      </rPr>
      <t xml:space="preserve"> March 2021 </t>
    </r>
  </si>
  <si>
    <r>
      <t>Numerator:</t>
    </r>
    <r>
      <rPr>
        <sz val="11"/>
        <color rgb="FF000000"/>
        <rFont val="Calibri"/>
        <family val="2"/>
        <scheme val="minor"/>
      </rPr>
      <t xml:space="preserve"> Number of health workers whose health check up was done </t>
    </r>
  </si>
  <si>
    <r>
      <t>Denominator:</t>
    </r>
    <r>
      <rPr>
        <sz val="11"/>
        <color rgb="FF000000"/>
        <rFont val="Calibri"/>
        <family val="2"/>
        <scheme val="minor"/>
      </rPr>
      <t xml:space="preserve"> Total number of health workers (staff at SC/PHC/UPHC) including ASHAs and MAS as on 31</t>
    </r>
    <r>
      <rPr>
        <vertAlign val="superscript"/>
        <sz val="11"/>
        <color rgb="FF000000"/>
        <rFont val="Calibri"/>
        <family val="2"/>
        <scheme val="minor"/>
      </rPr>
      <t>st</t>
    </r>
    <r>
      <rPr>
        <sz val="11"/>
        <color rgb="FF000000"/>
        <rFont val="Calibri"/>
        <family val="2"/>
        <scheme val="minor"/>
      </rPr>
      <t xml:space="preserve"> March 2021</t>
    </r>
  </si>
  <si>
    <r>
      <t>Implementation of Statutory Audit on Annual basis and sharing of report before due date 31</t>
    </r>
    <r>
      <rPr>
        <vertAlign val="superscript"/>
        <sz val="11"/>
        <color rgb="FF000000"/>
        <rFont val="Calibri"/>
        <family val="2"/>
        <scheme val="minor"/>
      </rPr>
      <t>st</t>
    </r>
    <r>
      <rPr>
        <sz val="11"/>
        <color rgb="FF000000"/>
        <rFont val="Calibri"/>
        <family val="2"/>
        <scheme val="minor"/>
      </rPr>
      <t xml:space="preserve"> July of the next financial year.</t>
    </r>
  </si>
  <si>
    <t>State Remarks (including key deliverable to be met)</t>
  </si>
  <si>
    <t>MH/ CP</t>
  </si>
  <si>
    <t>Nursing Directorate/ HSS</t>
  </si>
  <si>
    <t>Training division</t>
  </si>
  <si>
    <t>RCH-Others (incl Tribal/ Vulnerable Group)</t>
  </si>
  <si>
    <t>Training/ HRH</t>
  </si>
  <si>
    <t>Training division/ HRH</t>
  </si>
  <si>
    <t>COVID Package (ECRP)</t>
  </si>
  <si>
    <t>Support for implementation of IDSP</t>
  </si>
  <si>
    <t>Support for implementation of PPCL</t>
  </si>
  <si>
    <t>Support for implementation of NPCB+Vi</t>
  </si>
  <si>
    <t>Support for implementation of PMNDP</t>
  </si>
  <si>
    <t>Support for implementation of NPCCHH</t>
  </si>
  <si>
    <t>Support for implementation of NPPCD</t>
  </si>
  <si>
    <t>Support for implementation of NPPCF</t>
  </si>
  <si>
    <t>Support for implementation of NOHP</t>
  </si>
  <si>
    <t>U.1.1.2.8</t>
  </si>
  <si>
    <t>U.1.1.2.9</t>
  </si>
  <si>
    <t>U.1.1.2.10</t>
  </si>
  <si>
    <t>U.1.1.2.11</t>
  </si>
  <si>
    <t>U.1.1.1.5</t>
  </si>
  <si>
    <t>U.1.1.1.6</t>
  </si>
  <si>
    <t>U.1.1.1.7</t>
  </si>
  <si>
    <t>Urban Local Bodies (ULBs)</t>
  </si>
  <si>
    <t>PRIs/ ULBs</t>
  </si>
  <si>
    <t xml:space="preserve">Untied Funds/Annual Maintenance Grants /Corpus Grants to HMS/RKS/ Jan Arogya Samiti </t>
  </si>
  <si>
    <t>HMIS/ MCTC</t>
  </si>
  <si>
    <t>Sample collection &amp; transportation charges</t>
  </si>
  <si>
    <t>15.5.3</t>
  </si>
  <si>
    <t>Any PPM-PP/NGO Support</t>
  </si>
  <si>
    <t>Upgradation/ Renovation of HWC-HSCs</t>
  </si>
  <si>
    <t>Spill over of Ongoing Upgradation Works - HWC-HSCs</t>
  </si>
  <si>
    <t>Team based incentives for Health &amp; Wellness Centres (H&amp;WC - PHC)</t>
  </si>
  <si>
    <t>Team based incentives for Health &amp; Wellness Centres (H&amp;WC - Sub Centre)</t>
  </si>
  <si>
    <t>Other Community level Interventions under NDCP- NVBDCP, NVHCP</t>
  </si>
  <si>
    <t>Other Community level Interventions under NDCP- NTEP</t>
  </si>
  <si>
    <t>3.2.3.1.4</t>
  </si>
  <si>
    <t>3.2.6</t>
  </si>
  <si>
    <t>Spill over of Ongoing Upgradation-MCH Wings</t>
  </si>
  <si>
    <t>Spill over of Ongoing Upgradation-Facility based new-born care centres (SNCU/NBSU/NBCC/KMC unit)/MNCU &amp; State resource centre/CLMC units/Paediatric HDUs</t>
  </si>
  <si>
    <t>New construction: MCH Wings</t>
  </si>
  <si>
    <t>New construction: Facility based new-born care centres (SNCU/NBSU/NBCC/KMC unit)</t>
  </si>
  <si>
    <t>New construction: DEIC (RBSK)</t>
  </si>
  <si>
    <t>Carry forward: DEIC (RBSK)</t>
  </si>
  <si>
    <t>Carry forward: Facility based new-born care centres (SNCU/NBSU/NBCC/KMC unit/ Mother New-born Care Unit/ State Resource Centre/Paediatric HDU</t>
  </si>
  <si>
    <t>Additional building/ Major Upgradation of MCH Wings</t>
  </si>
  <si>
    <t>Additional building/ Major Upgradation of Facility based new-born care centres (SNCU/NBSU/NBCC/KMC unit)</t>
  </si>
  <si>
    <t>IEC activities</t>
  </si>
  <si>
    <t>Procurement of equipment</t>
  </si>
  <si>
    <t/>
  </si>
  <si>
    <t>Incentive under NVBDCP</t>
  </si>
  <si>
    <t>Sub-national Disease Free Certification: Tuberculosis</t>
  </si>
  <si>
    <t>Sub-national Disease Free Certification: Leprosy</t>
  </si>
  <si>
    <t>Sub-national Disease Free Certification: Kala Azar</t>
  </si>
  <si>
    <t>Sub-national Disease Free Certification: Lymphatic Filariasis</t>
  </si>
  <si>
    <t>Sub-national Disease Free Certification: Malaria</t>
  </si>
  <si>
    <t>Sub-national Disease Free Certification: Cataract/Blindness</t>
  </si>
  <si>
    <t>Any other Sub-national Disease Free Certification</t>
  </si>
  <si>
    <t>MH1</t>
  </si>
  <si>
    <t>MH2</t>
  </si>
  <si>
    <t>MH3</t>
  </si>
  <si>
    <t>MH4</t>
  </si>
  <si>
    <t>MH5</t>
  </si>
  <si>
    <t>MH6</t>
  </si>
  <si>
    <t>NTEP1</t>
  </si>
  <si>
    <t>NTEP2</t>
  </si>
  <si>
    <t>NTEP3</t>
  </si>
  <si>
    <t>NTEP4</t>
  </si>
  <si>
    <t>NVBDCP1</t>
  </si>
  <si>
    <t>NVBDCP2</t>
  </si>
  <si>
    <t>NVBDCP3</t>
  </si>
  <si>
    <t>RBSK1</t>
  </si>
  <si>
    <t>CAC</t>
  </si>
  <si>
    <t>CAC1</t>
  </si>
  <si>
    <t>CAC2</t>
  </si>
  <si>
    <t>CAC3</t>
  </si>
  <si>
    <t>RBSK2</t>
  </si>
  <si>
    <t>RBSK3</t>
  </si>
  <si>
    <t>CH1</t>
  </si>
  <si>
    <t>CH2</t>
  </si>
  <si>
    <t>CH3</t>
  </si>
  <si>
    <t>CH4</t>
  </si>
  <si>
    <t>CH5</t>
  </si>
  <si>
    <t>NOHP1</t>
  </si>
  <si>
    <t>BS1</t>
  </si>
  <si>
    <t>BS2</t>
  </si>
  <si>
    <t>BS3</t>
  </si>
  <si>
    <t>BS4</t>
  </si>
  <si>
    <t>MMP</t>
  </si>
  <si>
    <t>MMP1</t>
  </si>
  <si>
    <t>MMP2</t>
  </si>
  <si>
    <t>MMP3</t>
  </si>
  <si>
    <t>MMP4</t>
  </si>
  <si>
    <t>MMP5</t>
  </si>
  <si>
    <t>MMP6</t>
  </si>
  <si>
    <t>MMP7</t>
  </si>
  <si>
    <t>MMP8</t>
  </si>
  <si>
    <t>NLEP1</t>
  </si>
  <si>
    <t>NLEP3</t>
  </si>
  <si>
    <t>NLEP2</t>
  </si>
  <si>
    <t>NLEP4</t>
  </si>
  <si>
    <t>IDSP1</t>
  </si>
  <si>
    <t>IDSP2</t>
  </si>
  <si>
    <t>IDSP3</t>
  </si>
  <si>
    <t>IDSP4</t>
  </si>
  <si>
    <t>NVHCP1</t>
  </si>
  <si>
    <t>NVHCP2</t>
  </si>
  <si>
    <t>NVHCP3</t>
  </si>
  <si>
    <t>NVHCP4</t>
  </si>
  <si>
    <t>CPHC1</t>
  </si>
  <si>
    <t>CPHC2</t>
  </si>
  <si>
    <t>CPHC3</t>
  </si>
  <si>
    <t>CPHC4</t>
  </si>
  <si>
    <t>CPHC5</t>
  </si>
  <si>
    <t>CPHC6</t>
  </si>
  <si>
    <t>HRH1</t>
  </si>
  <si>
    <t>HRH2</t>
  </si>
  <si>
    <t>FIN</t>
  </si>
  <si>
    <t>FIN1</t>
  </si>
  <si>
    <t>FIN2</t>
  </si>
  <si>
    <t>FIN3</t>
  </si>
  <si>
    <t>FIN4</t>
  </si>
  <si>
    <t>FIN5</t>
  </si>
  <si>
    <t>FIN6</t>
  </si>
  <si>
    <t>FIN7</t>
  </si>
  <si>
    <t>FIN8</t>
  </si>
  <si>
    <t>FIN9</t>
  </si>
  <si>
    <t>FIN10</t>
  </si>
  <si>
    <t>FIN11</t>
  </si>
  <si>
    <t>FIN12</t>
  </si>
  <si>
    <t>FIN13</t>
  </si>
  <si>
    <t>FIN14</t>
  </si>
  <si>
    <t>FIN15</t>
  </si>
  <si>
    <t>FIN16</t>
  </si>
  <si>
    <t>FIN17</t>
  </si>
  <si>
    <t>Others (please specify) including welfare fund for staff</t>
  </si>
  <si>
    <t>16.4.6</t>
  </si>
  <si>
    <t>Fund for NHM staff welfare</t>
  </si>
  <si>
    <t>NUHM Metro</t>
  </si>
  <si>
    <t>NUHM Non-Metro</t>
  </si>
  <si>
    <t>PM-Activities Sub Annexure</t>
  </si>
  <si>
    <t>Community Interventions Sub Annexure</t>
  </si>
  <si>
    <t>Procurement Sub Annexure</t>
  </si>
  <si>
    <t>Training Sub Annexure</t>
  </si>
  <si>
    <t>IEC/ BCC Sub Annexure</t>
  </si>
  <si>
    <t>Printing Sub Annexure</t>
  </si>
  <si>
    <t>15.4.7</t>
  </si>
  <si>
    <t xml:space="preserve">1. JSSK
2. PMSMA
3. Notification of SUMAN compliant facility
4. Roll out of Midwifery initiative
5. MH trainings
6. Functionalization of MCH wings
7. Functionalization of Obstetric HDU/lCU
8. National LaQshya certification of Labour room and Maternity Operation Theater
9. Strengthening of Maternal death surveillance and review and roll out of MCDSR software. 
10. Implementation of AB-Health and Wellness Ambassador initiative 
</t>
  </si>
  <si>
    <t xml:space="preserve">1. Strengthening of Home Based Care of Newborn (HBNC)
2. Strengthening of Special Newborn Care Unit (SNCU)
3. Strengthening of District Early Intervention Centres (DEIC)
4. Newborn Screening at Delivery Points
5. Mobile Health Teams under RBSK Program
6. SAANS Program
7. Aspirational District Program
8. Strengthening of Newborn Stabilization Units including Reporting structure
9. Quality Certification of Facility Based Newborn Care Units
10. Roll out of Home Based Care of Young Child Program (HBYC)
11. Child Death and Still Birth Review System
12. Early Childhood Care and Development (ECD) interventions 
13. Strengthening Pediatric Care Service at District level and Sub District level
14. Operationalization of FP-LMIS
15. Comprehensive Abortion Care
16. Nutrition Rehabilitation Center (NRC)
17. Anemia Mukt Bharat Strategy (AMB)
18. National Deworming Day (NDD)
19. Mothers Absolute Affection (MAA)
20. Intensified Diarrhoea Control Fortnight (IDCF)
21. Comprehensive Lactation Management Centers (CLMCs) and Lactation Management Units (LMUs)  
</t>
  </si>
  <si>
    <t xml:space="preserve">No of ICHH centres in the state </t>
  </si>
  <si>
    <t>Number of AB-HWCs to be operationalized</t>
  </si>
  <si>
    <t>NTCP1</t>
  </si>
  <si>
    <t>Strengthening NTCP services</t>
  </si>
  <si>
    <t>No. of educational institutes (public/ private schools/ colleges) made tobacco free</t>
  </si>
  <si>
    <t xml:space="preserve">Tobacco Control Division, MOHFW </t>
  </si>
  <si>
    <t>NTCP2</t>
  </si>
  <si>
    <t xml:space="preserve">Setting up of Tobacco Cessation Centres </t>
  </si>
  <si>
    <t xml:space="preserve">Cumulative number of District Tobacco Cessation Centres (TCCs) functional against total no. of district hospitals </t>
  </si>
  <si>
    <t>QA1</t>
  </si>
  <si>
    <t>Ensuring NQAS certiication of public health facilities</t>
  </si>
  <si>
    <t>Number of NQAS certified public health facilities</t>
  </si>
  <si>
    <t xml:space="preserve">Cumulative number of NQAS certified public health facilities against total no. of public health facilities </t>
  </si>
  <si>
    <t xml:space="preserve">MIS </t>
  </si>
  <si>
    <t>QA2</t>
  </si>
  <si>
    <t xml:space="preserve">Ensuring Kayakalp certfication of public health facilities </t>
  </si>
  <si>
    <t xml:space="preserve">Number of public health facilities with Kayakalp score &gt;70% </t>
  </si>
  <si>
    <t xml:space="preserve">Cumulative number of public health facilities with Kayakalp score &gt;70% against total no. of public health facilities </t>
  </si>
  <si>
    <t>QA3</t>
  </si>
  <si>
    <t>Ensuring Mera Aspataal uptake by public health facilities</t>
  </si>
  <si>
    <t>Strengthening quality assurance through Mera Aspataal</t>
  </si>
  <si>
    <t>Cumulative number of District Hospitals implementing Mera Aspataal application against total no. of District Hospitals in the State/UT***</t>
  </si>
  <si>
    <t>PMNDP1</t>
  </si>
  <si>
    <t>Roll out of Pradhan Mantri National Dialysis Programme (PMNDP)</t>
  </si>
  <si>
    <t xml:space="preserve">Number of districts where hemodialysis has been rolled out </t>
  </si>
  <si>
    <t>Cumulative number of Districts where hemodialysis has been rolled out</t>
  </si>
  <si>
    <t>PMNDP2</t>
  </si>
  <si>
    <t>No. of hemodialysis sessions conducted against installed capacity</t>
  </si>
  <si>
    <t> Number of hemodialysis sessions (@ 40 sessions per machine per month)</t>
  </si>
  <si>
    <t>PMNDP3</t>
  </si>
  <si>
    <t>Number of districts where peritoneal dialysis has been rolled out</t>
  </si>
  <si>
    <t>Cumulative number of Districts where peritoneal dialysis has been rolled out</t>
  </si>
  <si>
    <t>PMNDP4</t>
  </si>
  <si>
    <t xml:space="preserve">No. of patients to whom peritoneal dialysis services are provided </t>
  </si>
  <si>
    <t>Number of patients provided services against approvals in the PIP</t>
  </si>
  <si>
    <t xml:space="preserve">OOPE </t>
  </si>
  <si>
    <t>OOPE1</t>
  </si>
  <si>
    <t xml:space="preserve">Decrease OOPE </t>
  </si>
  <si>
    <t>Increase utilization of public health facilities</t>
  </si>
  <si>
    <t>% increase in OPD in current FY over pervious FY</t>
  </si>
  <si>
    <t>OOPE2</t>
  </si>
  <si>
    <t>% increase in IPD in current FY over pervious FY</t>
  </si>
  <si>
    <t>G.1.1 &amp; G. 1.2</t>
  </si>
  <si>
    <t>Case detection &amp; Management</t>
  </si>
  <si>
    <t>ASHA Incentive for Treatment completion of MB cases (@ Rs 600)</t>
  </si>
  <si>
    <t>IEC/BCC: Mass media, Outdoor media, Rural media, Advocacy media for NLEP including Sparsh Leprosy Awareness Campaign</t>
  </si>
  <si>
    <t>ELISA facility to Sentinel
Surveillance Hospital/ Laboratories</t>
  </si>
  <si>
    <t>Procurement of Insecticides (Technical Malathion/Cyphenothrin)</t>
  </si>
  <si>
    <t>Epidemic preparedness (Dengue &amp; Chikungunya)</t>
  </si>
  <si>
    <t>UT</t>
  </si>
  <si>
    <t>STATE</t>
  </si>
  <si>
    <t>PDY</t>
  </si>
  <si>
    <t>KKL</t>
  </si>
  <si>
    <t>MHE</t>
  </si>
  <si>
    <t>YNM</t>
  </si>
  <si>
    <t>WORKINGS</t>
  </si>
  <si>
    <t>Unit Cost</t>
  </si>
  <si>
    <t>TOTAL</t>
  </si>
  <si>
    <t>REMARKS</t>
  </si>
  <si>
    <t>UNIT COST</t>
  </si>
  <si>
    <t>QUANTITY</t>
  </si>
  <si>
    <t>.</t>
  </si>
  <si>
    <t>ND - 11534 x Rs.300 &amp; CD - 5136 x Rs.700</t>
  </si>
  <si>
    <t>ND - 1244 x Rs.300 &amp; CD - 1248 x Rs.700</t>
  </si>
  <si>
    <t>ND - 131 x Rs.300 &amp; CD - 115 x Rs.700</t>
  </si>
  <si>
    <t>ND - 335 x Rs.300 &amp; CD - 257 x Rs.700</t>
  </si>
  <si>
    <t>Approved for printing of comprehensive defect at birth screening manual, poster an dreporting for delivery points of UT.  As discussed in NPCC UT to ensure that each newborn from delivery points in UT are screened as per comprehensive defect at birth screening guidelines.</t>
  </si>
  <si>
    <t>6 Camp x Rs.15000</t>
  </si>
  <si>
    <t>1 Camp x Rs.33000</t>
  </si>
  <si>
    <t>Rs.500 x 7</t>
  </si>
  <si>
    <t>Rs.500 x 1</t>
  </si>
  <si>
    <t>Rs.700 x 1800</t>
  </si>
  <si>
    <t>Rs.700 x 800</t>
  </si>
  <si>
    <t>Rs.600 x 1700</t>
  </si>
  <si>
    <t>Rs.600 x 400</t>
  </si>
  <si>
    <t>Rs.600 x 10</t>
  </si>
  <si>
    <t>Rs.600 x 160</t>
  </si>
  <si>
    <t xml:space="preserve">Mahe - BPL - 300 x Rs.1000  </t>
  </si>
  <si>
    <t>Yanam - BPL - 100 x Rs.1000</t>
  </si>
  <si>
    <t>15 Cases x Rs.1500 - Rs.22500/-</t>
  </si>
  <si>
    <t>2 Cases x Rs.1500 - Rs.3000/-</t>
  </si>
  <si>
    <t xml:space="preserve">2 Cases x Rs.1500 - Rs.3000/- </t>
  </si>
  <si>
    <t xml:space="preserve">5 Cases x Rs.1500 - Rs.7500/- </t>
  </si>
  <si>
    <t>100 x Rs.300 PPIUCD</t>
  </si>
  <si>
    <t xml:space="preserve">20 x Rs.300 PPIUCD </t>
  </si>
  <si>
    <t>CHC / PHC - minor renovations, furniture, IEC materials, books, registers, clinic signage, screens, examination table, printed material (PHC - 27, CHC - 2 x Rs.5000 -  (Total - Rs.1,45,000/-)</t>
  </si>
  <si>
    <t>District Hospitals - Minor renovations, furniture, IEC materials, books, registers, clinic signage, screens, examination table, printed material (Rs. 30000 x 1 DH)</t>
  </si>
  <si>
    <t>Operation cost for DEIC - Rs.2,40,000/- &amp; Rs.1.20 Lakhs is approved for outsourcing pediatric ecocardiology technician at DEIC @ Rs.20,000/- for 12 months (total - Rs.4.80 L)</t>
  </si>
  <si>
    <t xml:space="preserve">SNCU - Office Expenses &amp; Telephone, Internet charges for SNCU Unit </t>
  </si>
  <si>
    <t xml:space="preserve">SNCU - Office Expenses &amp; Internet charges for SNCU Unit </t>
  </si>
  <si>
    <t>POL and Mobility - 2 Nos. x Rs.15000 x 12 - Rs.3,60,000/-</t>
  </si>
  <si>
    <t>POL and Mobility - 2 Nos. x Rs.5000 x 12 - Rs.1,20,000/-</t>
  </si>
  <si>
    <t>Mobility Support  - Rs.80000/-</t>
  </si>
  <si>
    <t>Mobility Support  - Rs.40000/-</t>
  </si>
  <si>
    <t>4 Team - (Rs.13000 x 4 x 12 months) Mobility Suppport - Rs.6,24,000/-</t>
  </si>
  <si>
    <t>2 Team -(Rs.4167 x 2 x 12 months) Mobility Suppport - Rs. 1,00,000/-</t>
  </si>
  <si>
    <t>1 Team - (Rs.4166 x 1 x 12 months) Mobility Suppport - Rs. 50,000/-</t>
  </si>
  <si>
    <t xml:space="preserve">Rs.200 x 64 Villages x 12 months </t>
  </si>
  <si>
    <t xml:space="preserve">Rs.200 x 37 Villages x 12 months </t>
  </si>
  <si>
    <t xml:space="preserve">Adolescent Health Day - Rs.5000 x 2 times </t>
  </si>
  <si>
    <t xml:space="preserve">Incentives for Peer Educators - 453 x Rs.50 x 12 months - Rs.2,71,800/- </t>
  </si>
  <si>
    <t xml:space="preserve">Incentives for Peer Educators - 216 x Rs.50 x 12 months - Rs.1,29600/- </t>
  </si>
  <si>
    <t>CHC - 2 x Rs.500000 - Rs.10 lakhs</t>
  </si>
  <si>
    <t>CHC - 1 x Rs.500000 - Rs.5.00 Lakhs</t>
  </si>
  <si>
    <t>RBSK - Screening Equipments for Mobile Health Teams - 1.00 Lakhs</t>
  </si>
  <si>
    <t>RBSK - Screening Equipments for Mobile Health Teams - 0.20 Lakhs</t>
  </si>
  <si>
    <t xml:space="preserve">Sanatiry Napkins - 216681 packet x Rs.11.63 </t>
  </si>
  <si>
    <t xml:space="preserve">Sanatiry Napkin -61910 packet x Rs.11.63 </t>
  </si>
  <si>
    <t xml:space="preserve">Sanatiry Napkins -15477 packet x Rs.11.63 </t>
  </si>
  <si>
    <t>Sanatiry Napkins -15477 packet x Rs.11.63</t>
  </si>
  <si>
    <t xml:space="preserve">KKL - Anti Snake Venom  - 288 Nos. x Rs.560 - Rs.161280/- </t>
  </si>
  <si>
    <t xml:space="preserve">Mahe - Anti snake Venom -  134 Nos. x Rs.560 - Rs.75040/- </t>
  </si>
  <si>
    <t xml:space="preserve">Yanam - Anti Snake Venom  - 113 Nos. x Rs.560 - Rs.63280/- </t>
  </si>
  <si>
    <t>PDY - POL, Vehicle Maintenance, Rs.300000 x 8 Nos - 24.00 Lakhs</t>
  </si>
  <si>
    <t>POL, Vehicle Maintenance, Rs.300000 x 4 Nos. - Rs.12.00 Lakhs</t>
  </si>
  <si>
    <t>POL, Vehicle Maintenance, Rs.300000 x 2 Nos. - Rs.6.00 Lakhs</t>
  </si>
  <si>
    <t>POL, Vehicle Maintenance, Rs.300000 x 1 No. - Rs.3.00 Lakhs</t>
  </si>
  <si>
    <t>246 x Rs.500</t>
  </si>
  <si>
    <t>592 x Rs.500</t>
  </si>
  <si>
    <t xml:space="preserve">These activities would be conducted by M.O s of respective PHC/CHCs, around 100 mothers with their children would be attended per Centre. Topics on Weaning food, immunization, importance of Family planning, spacing methods,small family norms etc., would be discussed and pamphlets/ Booklets on health topics would be distributed.     i) Advertisement would be given to all local cable T.V Networks throughout the year for creating Health awareness.                                                              ii) T.V skit for advertisement would be prepared by IEC office on all health topics
iii)Creating health awareness through  phone Doordharshan ,AIR &amp;F.M s are an integral part of our programme for creating mass awareness
  Printing materials will be 
Distributed to public for creating awareness on Health topics like contraceptive methods, NSV, Family planing etc, Hoarding , wall paintings and Cultural Programme are  create more important on Health awareness among public
</t>
  </si>
  <si>
    <t xml:space="preserve">  i) Advertisement would be given to all local cable T.V Networks throughout the year for creating Health awareness.                                                              ii) T.V skit for advertisement would be prepared by IEC office on all health topics
iii)Creating health awareness through  phone Doordharshan ,AIR &amp;F.M s are an integral part of our programme for creating mass awareness</t>
  </si>
  <si>
    <t>World Population day - Rs.180000/-</t>
  </si>
  <si>
    <t>World Population day - Rs.20000/-</t>
  </si>
  <si>
    <t>World Population day - Rs.10000/-</t>
  </si>
  <si>
    <t xml:space="preserve">Adolescent Health awareness Programme:  Puducherry-32 centres=32x1000 = 32000For Banner  32 x 250 =8000 Total = 32000+8000= Rs40,000 TV Advertisement: TV Advertisement, Theater advt. , Preparation of DVD or Slides, Cassette ,Television Spot, Film shows, Phone message advt. and Dial Tone advt.,
 Multimedia, CDs , AV equipment Doordharshan, AIR and FMs Advertisement &amp; IDCF Activities
</t>
  </si>
  <si>
    <t xml:space="preserve">Adolescent Health awareness Programme:   Kkl-13 Centres, = 13 x 1000 = 13,000/-For banners 13 x 250 = 3250Total = 13,000+3250 = 16,250 TV Advertisement: TV Advertisement, Theater advt. , Preparation of DVD or Slides, Cassette ,Television Spot, Film shows, Phone message advt. and Dial Tone advt.,
 Multimedia, CDs , AV equipment, Doordharshan, AIR and FMs Advertisement
</t>
  </si>
  <si>
    <t xml:space="preserve">Adolescent Health awareness Programme:  Mahe-2 centres  = 2x1000= 2000For banners 2x250 = 500Total = 2000+500= 2500 TV Advertisement: TV Advertisement, Theater advt. , Preparation of DVD or Slides, Cassette ,Television Spot, Film shows, Phone message advt. and Dial Tone advt.,
 Multimedia, CDs , AV equipment, Doordharshan, AIR and FMs Advertisement
</t>
  </si>
  <si>
    <t xml:space="preserve">Adolescent Health awareness Programme:  Yanam-1 Center = 1x 1000 = 1000For banner 1x 250 = 250=Total = 1000+250= 1250 TV Advertisement: TV Advertisement, Theater advt. , Preparation of DVD or Slides, Cassette ,Television Spot, Film shows, Phone message advt. and Dial Tone advt.,
 Multimedia, CDs , AV equipment, Doordharshan, AIR and FMs Advertisement
</t>
  </si>
  <si>
    <t xml:space="preserve">Printing of IEC materials and reporting formats etc.  for National Deworming Day - Rs.1.00 Lakhs </t>
  </si>
  <si>
    <t>Printing of IEC Materials and monitoring formats for IDCF - Rs.1.00 Lakh</t>
  </si>
  <si>
    <t>Pdy  - Family Planning Modules: 1. Reference manual for injectable contraception (DMIA) 2. Emergency Contraceptive Pills, 3. Post abortion Family Planning, 4. Oral Contraception, 5. Family Planning Sterilisation Services, 6. Standards and Quality assurance in steriliation service - Rs.300 x 1000 copies ( Total - Rs.3,00,000 )</t>
  </si>
  <si>
    <t>Printing of RBSK card and registers (0-6) Years &amp; (6-18) Years 170 GSM White Pulp Board (22' x 28') - 91000 Copies - Rs.3.00 Lakhs</t>
  </si>
  <si>
    <t>DH-LaQshya certifications and recertification (National &amp; State Certification) under LaQshya - Rs. 3.00 Lakh for OT and Rs.3.00 for Labour room.</t>
  </si>
  <si>
    <t>Internal Assessment of DHs - 0.04 Lakh, Internal Assessment of SDHs/CHCs - 0.02 Lakh, Internal Assessment of PHCs - 0.135 Lakh, Peer Assessment of DHs - 0.50 Lakh, Peer Assessment of CHCs - 0.26 Lakh, Peer Assessment of PHCs - 1.35 Lakh, External Assessment of DHs -Rs.1.22 Lakh, External Assessment of SDHs/CHCs - 0.70 Lakh, External Assessment of PHCs - 2.16 Lakhs (total - Rs.6.385 Lakhs)</t>
  </si>
  <si>
    <t>Internal Assessment of DHs - 0.02 Lakh, Internal Assessment of SDHs/CHCs - 0.01 Lakh, Internal Assessment of PHCs - 0.55 Lakh, Peer Assessment of DHs - 0.25 Lakh, Peer Assessment of CHCs - 0.13 Lakh,Peer Assessment of PHCs - 0.55 Lakh, External Assessment of DHs -Rs.0.61 Lakh, External Assessment of SDHs/CHCs - 0.35 Lakh, External Assessment of PHCs - 0.88 Lakhs (total - Rs.2.855 Lakhs)</t>
  </si>
  <si>
    <t>Internal Assessment of DHs - 0.02 Lakh, Internal Assessment of SDHs/CHCs - 0.01 Lakh, Internal Assessment of PHCs - 0.005 Lakh, Peer Assessment of DHs - 0.25 Lakh, Peer Assessment of CHCs - 0.13 Lakh, Peer Assessment of PHCs - 0.05 Lakh, External Assessment of DHs -Rs.0.61 Lakh, External Assessment of SDHs/CHCs - 0.35 Lakh, External Assessment of PHCs - 0.08 Lakhs (total - Rs.1.505 Lakhs)</t>
  </si>
  <si>
    <t>Internal Assessment of DHs - 0.02 Lakh, Peer Assessment of DHs - 0.25 Lakh, External Assessment of DHs -Rs.0.61 Lakh (total - Rs.0.88 Lakhs)</t>
  </si>
  <si>
    <t>Pdy - DH - Beds 626 x Rate - 7.50 x 365 days (12 months) - 1713675/- &amp; MH - Beds 500 x 7.50 x 365 days (12 months) - 1368750/-  (Total - 30.82425/-)</t>
  </si>
  <si>
    <t>KKL - DH - Beds 370 x 7.50 x 365 days 10,12,875 /- (Total - 10.12875/-)</t>
  </si>
  <si>
    <t>Mahe - DH - Beds 150 x 7.50 x 365 days 4,10,625/- (Total - 4.10625/-)</t>
  </si>
  <si>
    <t>Contingenciees - Rs.2.00 Lakhs</t>
  </si>
  <si>
    <t>Swachh Swasth Sarvatra- Per CHC in ODF Blocks - 10.00 Lakhs</t>
  </si>
  <si>
    <t>Certification for AERB - DH ,CHC - Rs. 1.00 Lakhs</t>
  </si>
  <si>
    <t>Certification for AERB - DH ,CHC - Rs. 0.50 Lakhs</t>
  </si>
  <si>
    <t>Certification for AERB - DH - Rs. 0.25 Lakhs</t>
  </si>
  <si>
    <t xml:space="preserve">(Rs)  </t>
  </si>
  <si>
    <t>A. IEC Board -  Multicolour sticker posters for advertisement in all ultra sound genetic centrer containing the matter of "Nonbailable imprisonment &amp; the penalty" in local language &amp; English, B. Periodical paper Advertisement about "Register Your USG Machines" ,  C. Slide show in all cinima Threater  D. Advertisement through FM Radio E. Production of short filmfor awareness,  F. Advertisement in local cable TV channels h. Street Drama play by ameture drama troups to publicity of "Save Girl Child  &amp; NO Female Selection Obortion" (Total - Rs.200000/-)</t>
  </si>
  <si>
    <t xml:space="preserve">NMHP - Existing (1) -  Psychiatrist Rs.75000 x 1 x 12 m </t>
  </si>
  <si>
    <t>Others (CEA)</t>
  </si>
  <si>
    <r>
      <t xml:space="preserve">Operating expenses for Facilities </t>
    </r>
    <r>
      <rPr>
        <sz val="10"/>
        <color indexed="8"/>
        <rFont val="Bookman Old Style"/>
        <family val="1"/>
      </rPr>
      <t>(e.g. operating cost rent, electricity, stationary, internet, office expense etc.)</t>
    </r>
  </si>
  <si>
    <t>Committed unspent  balance       (as on ______)</t>
  </si>
  <si>
    <t>Any other (SUMAN)</t>
  </si>
  <si>
    <t>Blood services      (for MH)</t>
  </si>
  <si>
    <t>Any other (Mobile Dental Van)</t>
  </si>
  <si>
    <t>IEC Activities for SAANS Campaign and to create awareness for SAANS - Rs.1.00 Lakhs</t>
  </si>
  <si>
    <t xml:space="preserve">Contingency support </t>
  </si>
  <si>
    <t xml:space="preserve">ND - 11534 x Rs.350 &amp; CD -5136 x Rs.1600 </t>
  </si>
  <si>
    <t xml:space="preserve">ND - 1244 x Rs.350 &amp; CD -1248 x Rs.1600 </t>
  </si>
  <si>
    <t xml:space="preserve">ND - 131 x Rs.350 &amp; CD -115 x Rs.1600 </t>
  </si>
  <si>
    <t xml:space="preserve">ND - 335 x Rs.350 &amp; CD - 257 x Rs.1600 </t>
  </si>
  <si>
    <t>Any other Drugs &amp; Supplies ((Injection Iron Sucrose))</t>
  </si>
  <si>
    <t>246 x Rs.200</t>
  </si>
  <si>
    <t>592 x Rs.200</t>
  </si>
  <si>
    <t xml:space="preserve">Strengthening of Blood  Services -  Children with Hemophilia : Children with Hemophilia  - Puducherry - 80 = Rs.15 x 10000 units x 80 =  12000000 - 15%  - Rs. 18,00,000/- </t>
  </si>
  <si>
    <t>Strengthening of Blood  Services Blood -  Children with Hemophilia : Children with Hemophilia  - Karaikal - 20  = Rs.15 x 10000 units x 20 = Rs. 3000000 x 15 % - Rs. 4,50,000/-</t>
  </si>
  <si>
    <t>Puducherry</t>
  </si>
  <si>
    <t>Any other (Bio Medical Equipment Maintenace)</t>
  </si>
  <si>
    <t>Any other (PNDT Training)</t>
  </si>
  <si>
    <t xml:space="preserve">Other Family Planning trainings </t>
  </si>
  <si>
    <t>Any other IEC/BCC activities- upgradation of training hall in STO office for IEC/sensitization</t>
  </si>
  <si>
    <t>Printing of reports, records &amp; registers done at HQ and distributed.</t>
  </si>
  <si>
    <t>Any other drugs &amp; supplies -Nicotine patches</t>
  </si>
  <si>
    <t xml:space="preserve">In UT 81 HSCs, 40 PHCs, 4 CHCs, 9 SDHs, 5 DHs are available.
(i). State Level MIS (Quarterly and Annual) Format
(ii). District Level MIS (Monthly Consolidtated, DHQ, Quarterly &amp; Annual) Format
(iii) Facility Level MIS (DH,SDH, CHC, PHC &amp; HSC - Monthly and Infrastructure) Format   - Rs.3.20 x 15625 - Rs.0.50 Lakhs                   </t>
  </si>
  <si>
    <t>Any other (RCH Registers Instruction Manual Printing))</t>
  </si>
  <si>
    <t>Printing cost for DEIC - Rs.1.00 Lakhs</t>
  </si>
  <si>
    <t xml:space="preserve">Existing (1)  - Anaesthetists (1) - Rs.85000 x 1 x 12 months </t>
  </si>
  <si>
    <t xml:space="preserve">MFP Existing (1)  - Paediatricians - Rs.85000 x 1 x 12 m </t>
  </si>
  <si>
    <t>MFP Existing (1)  - Paediatricians - (1) - Rs.85000 x 1 x 12 m</t>
  </si>
  <si>
    <t xml:space="preserve">MFP Existing (1) - Paediatricians - Rs.85000 x 1 x 12 m </t>
  </si>
  <si>
    <t xml:space="preserve">Existing (1) - Anaesthetists - Rs.85000 x 1 x 9 m </t>
  </si>
  <si>
    <t xml:space="preserve">20 x Rs.150 PPIUCD </t>
  </si>
  <si>
    <t xml:space="preserve">600 x Rs.300 PPIUCD </t>
  </si>
  <si>
    <t>150 x Rs.300 PPIUCD</t>
  </si>
  <si>
    <t xml:space="preserve">2200 x Rs.150 PPIUCD </t>
  </si>
  <si>
    <t>150 x Rs.150 PPIUCD</t>
  </si>
  <si>
    <t>100 x Rs.150 PAIUCD</t>
  </si>
  <si>
    <t>20 x Rs.150 PAIUCD</t>
  </si>
  <si>
    <t>600 x Rs.150 PAIUCD</t>
  </si>
  <si>
    <t xml:space="preserve">Community engagement activities </t>
  </si>
  <si>
    <t>Any Others (Laqshya)</t>
  </si>
  <si>
    <t>LaQshya Printing of Labour room registers  - Rs.60000/- and casesheets- Rs.40000 - Total - Rs.1.00 Lakhs</t>
  </si>
  <si>
    <t>Yanam - DH - Beds 100 x 7.50 x 365 days 2,73,750/- (Total - 2,73,750/-)</t>
  </si>
  <si>
    <t xml:space="preserve">TA for Volunteers, Stakeholders meetings, IEC at district level etc, - Rs.0.20 Lakhs </t>
  </si>
  <si>
    <t xml:space="preserve">TA for Volunteers, Sensitization Stakeholders meetings,Meeting of committees,  PMSMA awards, IEC at state level etc., - Rs.1.00 Lakhs </t>
  </si>
  <si>
    <t>Any other IEC/BCC activities (SUMAN &amp; LaQshya)</t>
  </si>
  <si>
    <t>Coordination meeting between Health and Education @ Rs.15000 per meting</t>
  </si>
  <si>
    <t>State level convergence meeting Rs.35000 per meeting</t>
  </si>
  <si>
    <t>Other Activities-State/District TB Forums/Community engagement activities/Active TB case finding, Chemist Incentive, Injection Prick charges/TB Forum</t>
  </si>
  <si>
    <t xml:space="preserve">NBSU - Office Expenses &amp; Telephone, Internet charges for NBSU Unit </t>
  </si>
  <si>
    <t xml:space="preserve">Pdy - Anti Snake Venom  -  1250 Nos. x Rs.560- Rs.7.00 Lakhs,  Essential Drugs - 35.00 Lakhs - Total - Rs.42.00 Lakhs </t>
  </si>
  <si>
    <t>Any other (ASHA Social Security System)</t>
  </si>
  <si>
    <t xml:space="preserve">KKL - BPL - 400 x Rs.1000 +APL - 300 x 650 </t>
  </si>
  <si>
    <t>PDY - BPL- 1800 x Rs.1000 +APL-1000 x Rs. 650</t>
  </si>
  <si>
    <t xml:space="preserve">2200 x Rs.300 PPIUCD </t>
  </si>
  <si>
    <t>Cost Estimate for Management of identified Healt conditions under RBSK - Rheumatic Heart disease - Rs.1.10 x 2 - 2.20 Lakhs, Otitis Media - Rs.10000 x 3 - Rs.0.30 Lakhs , Neural Tube Defect - Rs.35000 x 5 - 1.75 Lakhs,Development Dysplasia of the hip - 1000 x 4 = 0.04 Lakhs,  Cleft Lip + Cleft Palate - Rs.15000 x 11 - Rs.1.65 Lakhs Talipes (Club Foot) - Rs.3000 x 32 - Rs.0.96 Lakhs, Congenital Heart Disease - Rs.160000 x 8 - Rs.12.80 Lakhs, Congenital Deafness - 5.20  x 1 - Rs.5.20 Lakhs - Total - Rs.24.90 lakhs</t>
  </si>
  <si>
    <t>Master Trainers at State &amp; District - Support to schoold as IT support +TA/DA to participants wherever physical training will take place+honorarium to trainers</t>
  </si>
  <si>
    <t>Training Two  nodal teachers per school - Support to schoold as IT support +TA/DA to participants wherever physical training will take place+honorarium to trainers</t>
  </si>
  <si>
    <t>Printing of training manuals/training curriculum and facilitators guide/ posters/certificates for School Health Programmes</t>
  </si>
  <si>
    <t xml:space="preserve">Adolescent Health Day - Rs.5000 x 5 times </t>
  </si>
  <si>
    <t xml:space="preserve">Dissemination Workshop under RKSK - 1.00 Lakhs </t>
  </si>
  <si>
    <t xml:space="preserve">Mos - 90 x 1 day x 3 batches  - 0.71 Lakhs </t>
  </si>
  <si>
    <t xml:space="preserve">Nodal Teacher - 120 x 1 day x 4 batches  - 0.81 Lakhs </t>
  </si>
  <si>
    <t xml:space="preserve">Cousellors - 20 x 1 day x 1 batch  - 0.33915 Lakhs </t>
  </si>
  <si>
    <t xml:space="preserve">Peer Educator - 220 x 6 days x 6 batches @ Rs.66667/-  Rs. 4.00 Lakhs </t>
  </si>
  <si>
    <t>IDCF Taining - Rs.1.00 Lakhs</t>
  </si>
  <si>
    <t>1 Batch x 30 Nos x 1 day - Rs.3.09 Lakhs</t>
  </si>
  <si>
    <t>1 Batch x 30 Nos x 1 day - Rs.1.03 Lakhs</t>
  </si>
  <si>
    <t>1 Batch x 30 Nos x 1 day - Rs.0.34 Lakhs</t>
  </si>
  <si>
    <t>Prepare and disseminate guidelines for RBS - Rs.100000/-</t>
  </si>
  <si>
    <t>Approval for      2021-22</t>
  </si>
  <si>
    <t>Other Child Health trainings (SNCU)</t>
  </si>
  <si>
    <t>NBSU - 60 MOS x 2 batches x 1 day  - Rs.0.68 Lakhs &amp;   60 SNs x 2 batches x 1 day - Rs.0.47 Lakhs (Total - Rs.1.15 Lakhs)</t>
  </si>
  <si>
    <t xml:space="preserve">SCNU - 90 MOS x 3 batches x 1 day  - Rs.0.68 Lakhs </t>
  </si>
  <si>
    <r>
      <t xml:space="preserve">National Dialysis Programme - Consumables for 18 Machines - HD Fluid (Acid Concentrate) - 1,00,000/-, HD Fluid (Acetate) - 20,000/-, Nacl (235gm)+ NaHCo3 (600gm) - 15,000 Pkts Citrosterile - 15,000 Pkts, Formalin (36% - 40%) 1500 Ltrs, Sodium Hypochlorite 5% 1500 Ltrs, H2 O2 - 2500 Ltrs, Normal Saline (1000 ml) - 20000 Ltrs, Normal Saline (500 ml) - 1000 AV Fistula Needle 16G - 12,000, AV Fistula Needle 17G - 40,000,Dialyser 10,000, Blood  tube Set - 10,000, Syringe (10ml) -25,000, Syringe (5 ml) - 1000, Transducer Protector - 1500, Transpore - 2000 R, Injection Heparin (25000 Iu) - 15000, Oral Glucose - 200 Kgs, Adhesive Plaster - 200 R, Elastic Plaster (Dino Plaster) - 200 Gauze Piece - 1,00,000 Mtrs,Rectified Sprit - 1000 Ltrs, IV Set - 25,000, AVF Belt - 400 Pairs - (Total - 3.00 Lakhs Per month x 12 months - 36.00 Lakhs)  </t>
    </r>
    <r>
      <rPr>
        <b/>
        <sz val="12"/>
        <rFont val="Bookman Old Style"/>
        <family val="1"/>
      </rPr>
      <t>Drugs -</t>
    </r>
    <r>
      <rPr>
        <sz val="12"/>
        <rFont val="Bookman Old Style"/>
        <family val="1"/>
      </rPr>
      <t xml:space="preserve"> Injection Erythropoietin (4000Iu) - 10000, Inj. Iron Sucrose 100 m - 10000 nos., Double Lumen Diaylsis Catheter - 100 nos., Triple Lumen Dialysis Catheter - 50 nos., permanent Dialysis Catheter - 10nos. - Rs.8.00 Lakhs  </t>
    </r>
    <r>
      <rPr>
        <b/>
        <sz val="12"/>
        <rFont val="Bookman Old Style"/>
        <family val="1"/>
      </rPr>
      <t>Grand Total - 44.00 Lakhs</t>
    </r>
  </si>
  <si>
    <t>Consumables - 6 Machine -  HD Fluid (Acid Concentrate) - 1,00,000/-, HD Fluid (Acetate) - 20,000/-, Nacl (235gm)+ NaHCo3 (600gm) - 15,000 Pkts Citrosterile - 15,000 Pkts, Formalin (36% - 40%) 1500 Ltrs, Sodium Hypochlorite 5% 1500 Ltrs, H2 O2 - 2500 Ltrs, Normal Saline (1000 ml) - 20000 Ltrs, Normal Saline (500 ml) - 1000 AV Fistula Needle 16G - 12,000, AV Fistula Needle 17G - 40,000,Dialyser 10,000, Blood  tube Set - 10,000, Syringe (10ml) -25,000, Syringe (5 ml) - 1000, Transducer Protector - 1500, Transpore - 2000 R, Injection Heparin (25000 Iu) - 15000, Oral Glucose - 200 Kgs, Adhesive Plaster - 200 R, Elastic Plaster (Dino Plaster) - 200 Gauze Piece - 1,00,000 Mtrs,Rectified Sprit - 1000 Ltrs, IV Set - 25,000, AVF Belt - 400 Pairs  (Total - 1.25 Lakhs Per month x 12 months - 15.00 Lakhs)</t>
  </si>
  <si>
    <t>Drugs &amp; Consumables for NPHCE - 10.00 Lakhs</t>
  </si>
  <si>
    <t>Drugs &amp; Consumables for NPHCE - 3.00 Lakhs</t>
  </si>
  <si>
    <t>Training of Docotors and Staff from DH - Rs.0.50 Lakhs x 1 Batch</t>
  </si>
  <si>
    <t>Training of Docotors and Staff from DH - Rs.0.50 Lakhs x 2 Batch</t>
  </si>
  <si>
    <t>Training of Docotors and Staff from DH - Rs.0.25 Lakhs x 1 Batch</t>
  </si>
  <si>
    <t>Public awareness &amp; IEC  Activities &amp; Conducted Camps for Elderly People - 1.00 Lakhs</t>
  </si>
  <si>
    <t>Public awareness &amp; IEC  Activities &amp; Conducted Camps for Elderly People - 0.25 Lakhs</t>
  </si>
  <si>
    <t>Public awareness &amp; IEC  Activities &amp; Conducted Camps for Elderly People - 0.20 Lakhs</t>
  </si>
  <si>
    <t>International Day for Older Person - 1.25 Lakhs</t>
  </si>
  <si>
    <t>International Day for Older Person - 0.25 Lakhs</t>
  </si>
  <si>
    <t>Training of Docotors and Staff from PHC - Rs.0.25 Lakhs x 2 Batch</t>
  </si>
  <si>
    <t>Training of Docotors and Staff from PHC - Rs.0.25 Lakhs x 1 Batch</t>
  </si>
  <si>
    <t xml:space="preserve">Machinery &amp; Equipment for an amount of Rs.7.00 Lakh per unit for District Hospital </t>
  </si>
  <si>
    <t xml:space="preserve">Machinery &amp; Equipment for an amount of Rs.3.50 Lakh per unit for District Hospital </t>
  </si>
  <si>
    <t>Training of PHCs Medical Officers, Nurses, Paramedical workers, other Health Staff - Rs.1.00 Lakhs.</t>
  </si>
  <si>
    <t>State Pallative Care Celll - NPPC IEC activities - Rs.1.00 Lakhs</t>
  </si>
  <si>
    <t>Approval for    2021-22</t>
  </si>
  <si>
    <t>IEC Materials  - Alcohol awareness month, Awareness Creation Programme, world schizophrenia day, sucide prevention week, world suicide prevention day, orentation programme for suicide prevention day awareness, World Mental Health awareness week, Orentation and Sensitization training Programme for Health Workers, World AIDS day on Psychiatric implication of HIV/AIDS target population .</t>
  </si>
  <si>
    <t>IEC Materials  -  world schizophrenia day, sucide prevention week, world suicide prevention day, orentaion programme for suicide prevention day awareness, Mental Health awareness week, World AIDS day on Psychiatric implication of HIV/AIDS target population .</t>
  </si>
  <si>
    <t>Alcohol awareness month, Awareness creation Programme, world schizophrenia day, sucide prevention week, world suicide prevention day, orentaion programme for suicide prevention day awareness, Mental Health awareness week, World AIDS day on Psychiatric implication of HIV/AIDS target population .</t>
  </si>
  <si>
    <t>Alcohol awareness month, world schizophrenia day, sucide prevention week, world suicide prevention day, orentaion programme for suicide prevention day awareness, Mental Health awareness week, World AIDS day on Psychiatric implication of HIV/AIDS target population .</t>
  </si>
  <si>
    <t xml:space="preserve">Mobile Dental Unit -Insurance for vehicle, Repair and fabrication works to be done for Mobile Dental unit van </t>
  </si>
  <si>
    <t>Consumables for NOHP -  3 PHC x Rs.1.00 - Rs.300000 &amp; 1 CHC - Rs.1.00 Total - Rs.4.00 Lakhs</t>
  </si>
  <si>
    <t>Printing for ORAL Health Posters, Pamphlets etc., - Rs.25000/-</t>
  </si>
  <si>
    <t>Any other (NOHP)</t>
  </si>
  <si>
    <t>Training for NOHP - Rs.45000 x 1 batch</t>
  </si>
  <si>
    <t>Mobile Reverse Osmosis Unit - Critically ill paitents admitted in various ICUs (Medical ICU, Cardio ICU, Neuro ICU and surgical ICUs) required Hemo Dialysis during management of AKI. At present these patients are shifted to Dialysis Unit for the Hemo Dialysis.  Presenccce of Mobile Reverse Osmosis Unit will enable transfer of Dialysis Machine to the respective ICU in case of emergency and will improve patient Care. - Rs.2,50,000/-</t>
  </si>
  <si>
    <t>Defibrillator is mandatory for Dialysis unit as per Central Governement recommendation, critically ill Dialysis patients may require Defibrillator for resuscitation in cases of emergency - Rs.5,00,000/-</t>
  </si>
  <si>
    <t>Printing for trainig Module for climate change and health training module for women,children, municipality and traffic police.</t>
  </si>
  <si>
    <t>IEC for Clmate sensitive Diseases at Block, District and state level - Actue Respiratory illnesses in context of Air pollution, Heat and other relevant climate Sensitive disease - Rs.1.00 Lakhs</t>
  </si>
  <si>
    <t>Training of trainers of district Nodal officer climate change  -  50000 x 2 batches</t>
  </si>
  <si>
    <t xml:space="preserve">One training in a year for each Nodal officer for 5 days x 2 batches </t>
  </si>
  <si>
    <t xml:space="preserve">MFP Existing  Instructor for Hearing Impaired Children (1 No)- 19970 x 1 x 12 m </t>
  </si>
  <si>
    <t xml:space="preserve">Existing (2) - Audiologist - Rs.39939 1x 12m, Rs.30000 1x 12 m </t>
  </si>
  <si>
    <t>Sensitiztion and awareness of the Doctors and Audiologist at Medical College, Training of ENT Doctors and Audiologist at District Hospital, Sensitization Training of Pediatrician and Obstetricians and Training of the doctors at PHC and CHC  - Rs.5.00 Lakhs</t>
  </si>
  <si>
    <t>7 Level Training -Rs.0.50 Lakhs</t>
  </si>
  <si>
    <t>7 Level Training - Rs.0.50 Lakhs</t>
  </si>
  <si>
    <t>OPD Examination Unit -Rs.2 no. x Rs. 300000 - Rs.6.00 Lakh, Endoscope Camera unit &amp; light source - 1 no. x Rs.8.00 Lakhs, Temporal Bone work station - 1 no. x Rs.1.50 Lakhs, Speech &amp; Language Software 1 no. x Rs.1.50 Lakhs &amp; Laptop with speaker for speech &amp; Language therapy - 0.50 Lakhs = Total - Rs. 17.50 Lakhs</t>
  </si>
  <si>
    <t>OPD Examination Unit -Rs.1 no. x Rs. 3.00 Lakh, Endoscope O - 1 no. x Rs.2.00 Lakhs, Pure tone Audiometer - 1 no. x Rs.0.50 Lakh, Impedance Audiometer - 1 no. x Rs.3.00 Lakhs  = Total - Rs. 8.50 Lakhs</t>
  </si>
  <si>
    <t>For conducting world Hearing Day Programme every year - 3rd March - Rs.0.20 Lakh</t>
  </si>
  <si>
    <t>For conducting world Hearing Day Programme every year - 3rd March - Rs.1.00 Lakh</t>
  </si>
  <si>
    <t xml:space="preserve">Consumables for printing thermal paper for rinting OAE / TYMP - 50 x 200 - Rs.10000 &amp; Printing of OPD Endoscopy report cards / Audiogram Reports - Rs.40000 -= Total - Rs.0.50 Lakhs </t>
  </si>
  <si>
    <t xml:space="preserve">DH - 2 x Rs.1000000 - 20 lakhs </t>
  </si>
  <si>
    <t xml:space="preserve">DH - 1 x Rs.1000000 - 10 lakhs </t>
  </si>
  <si>
    <t>IEC activities in districts  @ 1 Lakhs per district for School Health Programme.</t>
  </si>
  <si>
    <t>SAANS - Development of training materials for SAANS mmaterial - Rs.0.50 Lakh</t>
  </si>
  <si>
    <t>SAANS - State Launch Event on World Pheumonia Day, State Planning &amp; Review Meeting - Rs.0.50 x 2 - Rs.1.00 Lakhs</t>
  </si>
  <si>
    <t>State Training of ASHAs in SAANS - 341 ASHAs x 6 batches x 1 day - Rs.1.50 Lakhs</t>
  </si>
  <si>
    <t xml:space="preserve">State Training of Trainers for 4 batches of 30 participants each - Rs.1.00 Lakhs </t>
  </si>
  <si>
    <t>Existing (2 Nos.) -  Hospital Attender Rs.16308 x 2 x 12 m</t>
  </si>
  <si>
    <t>Existing (2 Nos.) - Rs.5000 x 1 x 12 m, Rs.5000 x 1 x 12 m</t>
  </si>
  <si>
    <t>=IFERROR(INDIRECT("'"&amp;A2&amp;"'!"&amp;$A3),0)</t>
  </si>
  <si>
    <t>2.SD Community Based Annex</t>
  </si>
  <si>
    <t>=INDIRECT("'"&amp;$B$1&amp;"'!"&amp;G$5&amp;$F6)</t>
  </si>
  <si>
    <t>1.SD Facility Based Annex</t>
  </si>
  <si>
    <t>=CELL("address",INDEX(A4:A13,MATCH(D4,B4:B13,0),1))</t>
  </si>
  <si>
    <t>SUMAN ACTIVITIES</t>
  </si>
  <si>
    <t>[[</t>
  </si>
  <si>
    <t>3.Community Intervention Annexn</t>
  </si>
  <si>
    <t>3-A. CI Sub-Annex</t>
  </si>
  <si>
    <t>4.Untied grants Annex</t>
  </si>
  <si>
    <t>5.Infrastructure Annex</t>
  </si>
  <si>
    <t>6.Procurement Annex</t>
  </si>
  <si>
    <t>$D$8</t>
  </si>
  <si>
    <t>6-A. Proc. Sub-Annex</t>
  </si>
  <si>
    <t>7.Referral Transport Annex</t>
  </si>
  <si>
    <t>8.Human Resources (SD) Annex</t>
  </si>
  <si>
    <t>9.Training Annex</t>
  </si>
  <si>
    <t>9-A.Training Sub-Annex</t>
  </si>
  <si>
    <t>=ADDRESS(MATCH(F3,C:C,0),COLUMN(C2))</t>
  </si>
  <si>
    <t>10.Review Research &amp; Surveillen</t>
  </si>
  <si>
    <t>11.IEC-BCC Annex</t>
  </si>
  <si>
    <t>11-A. IEC Sub-Annex</t>
  </si>
  <si>
    <t>12.Printing Annex</t>
  </si>
  <si>
    <t>12-A. Print Sub-Annex</t>
  </si>
  <si>
    <t>13.Quality Assurance Annex</t>
  </si>
  <si>
    <t>14.Drug warehouse &amp;Logistic Anx</t>
  </si>
  <si>
    <t>15.PPP Annex</t>
  </si>
  <si>
    <t>16.PM Annex</t>
  </si>
  <si>
    <t>16-A. PM sub Annex</t>
  </si>
  <si>
    <t>17.IT Initiatives_SD</t>
  </si>
  <si>
    <t>18.Innovation</t>
  </si>
  <si>
    <t>NUHM-Non Metro Abst</t>
  </si>
  <si>
    <t>NUHM Metro Abst</t>
  </si>
  <si>
    <t>Ab2. NIDDCP</t>
  </si>
  <si>
    <t>Ab3. ASHA</t>
  </si>
  <si>
    <t>Ab4. HMIS-MCTS</t>
  </si>
  <si>
    <t>Abs5. Blood services &amp; Disorder</t>
  </si>
  <si>
    <t>Abs6. CPHC</t>
  </si>
  <si>
    <t>Abs7. AYUSH</t>
  </si>
  <si>
    <t>Abs8. IDSP</t>
  </si>
  <si>
    <t>Abs9. NVBDCP</t>
  </si>
  <si>
    <t>Abs10. NLEP</t>
  </si>
  <si>
    <t>Abs11. NTEP</t>
  </si>
  <si>
    <t>Abs12. NVHCP</t>
  </si>
  <si>
    <t>Abs13. NRCP</t>
  </si>
  <si>
    <t>Abs14. PPCL</t>
  </si>
  <si>
    <t>Abs17. NPHCE</t>
  </si>
  <si>
    <t>Abs18. NTCP</t>
  </si>
  <si>
    <t>Abs19. NPCDCS</t>
  </si>
  <si>
    <t>Abs20. PMNDP</t>
  </si>
  <si>
    <t>Abs21. NPCCHH</t>
  </si>
  <si>
    <t>Abs22. NPPCD</t>
  </si>
  <si>
    <t>Abs23. NPPCF</t>
  </si>
  <si>
    <t>Abs24. NOHP</t>
  </si>
  <si>
    <t>Abs25. NPPC</t>
  </si>
  <si>
    <t>Abs26. Burns &amp; Injury</t>
  </si>
  <si>
    <t>Abs15. NPCB</t>
  </si>
  <si>
    <t>Abs16. NMHP</t>
  </si>
  <si>
    <t>Capex Expenditure</t>
  </si>
  <si>
    <t>PMSMA- OOC/ PMSMA- Capacity Building</t>
  </si>
  <si>
    <t>JSSK(excluding transport)- OOC/ JSSK(excluding transport)- Drugs-Budget for Procurement done by States</t>
  </si>
  <si>
    <t>JSSK(excluding transport)- OOC</t>
  </si>
  <si>
    <t>Blood services and disorders-Diagnostics</t>
  </si>
  <si>
    <t>LaQshya-OOC/ LaQshya- Equipment/ LaQshya- Capacity Building</t>
  </si>
  <si>
    <t>Suman and other activities Depending on state proposal</t>
  </si>
  <si>
    <t>RBSK at Facility Level including District Early Intervention Centers: OOC/ equipment/ drugs/ diagnostics/ capacity building/ IEC and printing</t>
  </si>
  <si>
    <t>RBSK at Facility Level including District Early Intervention Centers: OOC</t>
  </si>
  <si>
    <t>Sterilization - Female- OOC</t>
  </si>
  <si>
    <t>Sterilization - Male- OOC</t>
  </si>
  <si>
    <t>IUCD Insertion- OOC</t>
  </si>
  <si>
    <t>Other FP Components-OOC</t>
  </si>
  <si>
    <t>AH Scheme specific OOC/ IEC/ PM and M&amp;E/ equipment</t>
  </si>
  <si>
    <t>Dengue &amp; Chikungunya- OOC/ Diagnostics/ Drugs/ Capacity building</t>
  </si>
  <si>
    <t>AES/JE- OOC/ Diagnostics/ Drugs/ Capacity building</t>
  </si>
  <si>
    <t>Lymphatic Filariasis- OOC/ Diagnostics/ Drugs/ Capacity building</t>
  </si>
  <si>
    <t xml:space="preserve"> Case detection and Management- ASHA Incentive/ IEC and printing/ OOC</t>
  </si>
  <si>
    <t>DPMR Services: Reconstructive surgeries- OOC/ DBT/ Drugs/ Equipment/ capacity building</t>
  </si>
  <si>
    <t>Latent TB Infection (LTBI)- Diagnostics/ Drugs</t>
  </si>
  <si>
    <t>Other NPCDCS Components- PM &amp; M&amp;E/ OOC</t>
  </si>
  <si>
    <t>NCD Clinics at CHC/ SDH- OOC</t>
  </si>
  <si>
    <t>Implementation of NPPCF- OOC/ Equipment</t>
  </si>
  <si>
    <t>Haemodialysis Services- OOC/ Drugs/ Equipment/ capacity Building</t>
  </si>
  <si>
    <t>Peritoneal Dialysis Services- OOC/ Drugs/ Equipment/ capacity Building</t>
  </si>
  <si>
    <t>Haemodialysis Services- diagnostics/ Peritoneal Dialysis Services- diagnostics</t>
  </si>
  <si>
    <t>MH State specific Initiatives and Innovations</t>
  </si>
  <si>
    <t>Support for Blood Transfusion- OOC</t>
  </si>
  <si>
    <t>HSS State specific Programme Innovations and Interventions</t>
  </si>
  <si>
    <t>Health &amp; Wellness Centers - Rural- OOC</t>
  </si>
  <si>
    <t>Gender Based Violence &amp; Medico Legal Care For Survivors Victims of Sexual Violence- Drugs/ Diagnostics</t>
  </si>
  <si>
    <t>JSY- DBT</t>
  </si>
  <si>
    <t>Sterilization - Female- DBT</t>
  </si>
  <si>
    <t>Sterilization - Male- DBT</t>
  </si>
  <si>
    <t>IUCD Insertion (PPIUCD and PAIUCD)- DBT</t>
  </si>
  <si>
    <t>ANTARA- DBT</t>
  </si>
  <si>
    <t>FPIS- DBT</t>
  </si>
  <si>
    <t>DPMR Services: Reconstructive surgeries- DBT</t>
  </si>
  <si>
    <t>Nikshay Poshan Yojana- DBT</t>
  </si>
  <si>
    <t>Kala-azar- DBT</t>
  </si>
  <si>
    <t>Pediatric Care- OOC/ equipment/ drugs/ diagnostics</t>
  </si>
  <si>
    <t>Nutritional Rehabilitation Centers (NRC)- OOC/ equipment/ drugs/ diagnostics</t>
  </si>
  <si>
    <t>Adolescent Friendly Health Clinics- OOC/ equipment/ drugs/ diagnostics</t>
  </si>
  <si>
    <t>DEIC- OOC</t>
  </si>
  <si>
    <t>NCD Clinics at DH: equipment/ diagnostics/ OOC/ PM and M&amp;E</t>
  </si>
  <si>
    <t>NCD Clinics at CHC/SDH: equipment/ diagnostics/ OOC/ PM and M&amp;E</t>
  </si>
  <si>
    <t>Other NPCDCS Components- OOC</t>
  </si>
  <si>
    <t>Drug Sensitive TB (DSTB)- Equipment
Drug Resistant TB (DRTB)- equipment</t>
  </si>
  <si>
    <t>Pediatric Care- Capacity building</t>
  </si>
  <si>
    <t>HDU/ICU - Maternal Health- OOC/ HDU/ICU - Maternal Health- Capacity building/ HDU/ICU - Maternal Health- Equipment</t>
  </si>
  <si>
    <t>Screening and Testing- OOC/ PM and M&amp;E</t>
  </si>
  <si>
    <t>Screening and Testing- equipment/ diagnostics/ OOC/ PM and M&amp;E/ IEC and printing</t>
  </si>
  <si>
    <t>Treatment: OOC/ drugs</t>
  </si>
  <si>
    <t>Treatment- OOC/ PM and M&amp;E</t>
  </si>
  <si>
    <t>Adolescent Friendly Health Clinics- Capacity building/ OOC/ IEC and printing</t>
  </si>
  <si>
    <t>Blood Bank/BCSU/BSU/Day Care Centre - OOC</t>
  </si>
  <si>
    <t>Implementation of NPPCF- Equipment/ diagnostics/ OOC</t>
  </si>
  <si>
    <t>Immunization- PM and M&amp;E</t>
  </si>
  <si>
    <t>Implementation of NPPC- drugs/ OOC/ IEC and printing/ PM and M&amp;E</t>
  </si>
  <si>
    <t>NEW FORMAT CODE</t>
  </si>
  <si>
    <t>AW</t>
  </si>
  <si>
    <t>Mobile Medical Units- OOC</t>
  </si>
  <si>
    <t>Blood collection and Transport Vans- OOC</t>
  </si>
  <si>
    <t>Mobile Ophthalmic Units- OOC</t>
  </si>
  <si>
    <t>Other FP Components- OOC</t>
  </si>
  <si>
    <t>School Health And Wellness Program under Ayushman Bharat- OOC</t>
  </si>
  <si>
    <t>Rashtriya Bal Swasthya Karyakram (RBSK) OOC</t>
  </si>
  <si>
    <t>Immunization- ooc</t>
  </si>
  <si>
    <t>Pulse polio Campaign- OOC</t>
  </si>
  <si>
    <t>Kala-azar- OOC</t>
  </si>
  <si>
    <t>Other MH Components- OOC</t>
  </si>
  <si>
    <t>Village Health &amp; Nutrition Day (VHND)- OOC/ depending on the activity proposed</t>
  </si>
  <si>
    <t>Pregnancy Registration and Ante-Natal Checkups- OOC/ diagnostics</t>
  </si>
  <si>
    <t>Pregnancy Registration and Ante-Natal Checkups- OOC</t>
  </si>
  <si>
    <t>Peer Educator Programme- OOC</t>
  </si>
  <si>
    <t>State specific Initiatives and Innovations- OOC</t>
  </si>
  <si>
    <t>NVHCP Prevention - OOC/ diagnostics/ drugs</t>
  </si>
  <si>
    <t>Other NPCDCS Components- OOC/ diagnostics</t>
  </si>
  <si>
    <t xml:space="preserve"> DPMR Services: Reconstructive surgeries- OOC/ diagnostics/ drugs</t>
  </si>
  <si>
    <t>Implementation of District Mental Health Plan- IEC and printing/ drugs/ OOC</t>
  </si>
  <si>
    <t>Collection of eye balls by eye banks and eye donation centres- OOC</t>
  </si>
  <si>
    <t>Tobacco Cessation- IEC and printing</t>
  </si>
  <si>
    <t>NPHCE community based ineterventions- OOC/ equipment</t>
  </si>
  <si>
    <t>Malaria- IEC and printing/ OOC</t>
  </si>
  <si>
    <t>Latent TB Infection (LTBI)- OOC/ diagnostics</t>
  </si>
  <si>
    <t>Screening for Blood Disorders: equipment/ diagnostics/ OOC/ IEC and printing</t>
  </si>
  <si>
    <t>Free spectacles to school children- equipment</t>
  </si>
  <si>
    <t>Free spectacles to others- equipment</t>
  </si>
  <si>
    <t>Implementation of COTPA - 2003- IEC and printing/ OOC</t>
  </si>
  <si>
    <t>Untied Fund - Total</t>
  </si>
  <si>
    <t xml:space="preserve">Public Health Institutions as per IPHS norms -District Hospitals- civil works </t>
  </si>
  <si>
    <t xml:space="preserve">Public Health Institutions as per IPHS norms -Sub-District Hospitals- civil works </t>
  </si>
  <si>
    <t xml:space="preserve">Public Health Institutions as per IPHS norms -Community Health Centers- civil works </t>
  </si>
  <si>
    <t xml:space="preserve">Public Health Institutions as per IPHS norms -Primary Health Centers- civil works </t>
  </si>
  <si>
    <t xml:space="preserve">Public Health Institutions as per IPHS norms -Sub-Health Centers- civil works </t>
  </si>
  <si>
    <t>MCH wings- civil works</t>
  </si>
  <si>
    <t xml:space="preserve"> Facility Based New born Care- civil works</t>
  </si>
  <si>
    <t>Grant in Aid for the health institutions, Eye Bank, NGO, Private Practioners- civil works</t>
  </si>
  <si>
    <t>Training Institutes and Skill Labs- civil works</t>
  </si>
  <si>
    <t>Implementation at DH- civil works/ equipment</t>
  </si>
  <si>
    <t>Implementation of NPPC- civil works/ equipment</t>
  </si>
  <si>
    <t>Health &amp; Wellness Centers - Rural- civil works</t>
  </si>
  <si>
    <t xml:space="preserve">Public Health Institutions as per IPHS norms -Other Infrastructure/Civil works/expansion etc.- civil works </t>
  </si>
  <si>
    <t>HDU/ICU - Maternal Health- civil works</t>
  </si>
  <si>
    <t>Implementation of NPCCHH- civil works/ OOC</t>
  </si>
  <si>
    <t>Paediatric Care/Facility Based New born Care- Infrastructure and  civil works</t>
  </si>
  <si>
    <t>Training Institutes and Skill Labs- Infrastructure and civil works</t>
  </si>
  <si>
    <t>MCH wings- civil works/ Equipment</t>
  </si>
  <si>
    <t>Facility Based New born Care- civil works</t>
  </si>
  <si>
    <t>RBSK at Facility Level including District Early Intervention Centers (DEIC)- civil works</t>
  </si>
  <si>
    <t>Adolescent Friendly Health Clinics- Civil works/ OOC/ equipment</t>
  </si>
  <si>
    <t>Nutritional Rehabilitation Centers (NRC)- civil works</t>
  </si>
  <si>
    <t>Other Infrastructure/Civil works/expansion etc.- civil works</t>
  </si>
  <si>
    <t>Paediatric Care/ Facility Based New born Care- civil works</t>
  </si>
  <si>
    <t>Blood Bank/BCSU/BSU/Day Care Centre- civil works/ OOC/ equipment</t>
  </si>
  <si>
    <t>FRUs- civil works</t>
  </si>
  <si>
    <t>Support for Burn Units: civil works/ Support for Emergency Trauma Care: civil works</t>
  </si>
  <si>
    <t>Public Health Institutions as per IPHS norms - civil works (to be budgeted under related facilities)</t>
  </si>
  <si>
    <t>Implementation of NIDDCP: civil works</t>
  </si>
  <si>
    <t>Malaria: civil works</t>
  </si>
  <si>
    <t>AES/JE: civil works</t>
  </si>
  <si>
    <t>Drug Sensitive TB (DSTB): Infrastructure - Civil works (I&amp;C)
Drug Resistant TB (DRTB): Infrastructure - Civil works (I&amp;C)</t>
  </si>
  <si>
    <t>Implementation of District Mental Health Plan: OOC/ Civil works</t>
  </si>
  <si>
    <t>Geriatric Care at DH: civil works</t>
  </si>
  <si>
    <t>Cardiac Care Unit (CCU/ICU) inclusing STEMI: civil works</t>
  </si>
  <si>
    <t>MH-JSSK (transport):OOC</t>
  </si>
  <si>
    <t>CH-JSSK (transport): OOC</t>
  </si>
  <si>
    <t>FP- Sterlization (Male): OOC/FP- Sterlization Female: OOC</t>
  </si>
  <si>
    <t>Referral Transport- Basic Life Saving Ambulance: OOC</t>
  </si>
  <si>
    <t>Referral Transport- Advance Life Saving Ambulance: OOC</t>
  </si>
  <si>
    <t>Referral Transport- Other Ambulance: OOC</t>
  </si>
  <si>
    <t>Referral Transport- Other Ambulance: Equipment/OOC</t>
  </si>
  <si>
    <t>NTEP- State Specific Initiatives and innovations: OOC</t>
  </si>
  <si>
    <t>NTEP- DSTB: Diagnostics/ NTEP-DRTB: Diagnostics</t>
  </si>
  <si>
    <t>NPCDCS-NCD Clinics at DH: OOC</t>
  </si>
  <si>
    <t>NPCDCS-NCD Clinics at CHC/SDH: OOC</t>
  </si>
  <si>
    <t>NMHP-Implementation fo District Mental Health Plan: OOC</t>
  </si>
  <si>
    <t>Training Institutes and Skill Labs: Civil works/Training Institutes and Skill Labs: OOC/Training Institutes and Skill Labs: Equipment</t>
  </si>
  <si>
    <t>Training Institutes and Skill Labs: OOC</t>
  </si>
  <si>
    <t>Maternal death Review- Capacity Building/ Maternal death Review- Surveillence, research, review, evaluation</t>
  </si>
  <si>
    <t>Child Death Review-SRRE</t>
  </si>
  <si>
    <t>Programme Specific- SRRE</t>
  </si>
  <si>
    <t>NIDDCP-Implementation of NIDDCP :SRRE</t>
  </si>
  <si>
    <t>NVBDCP-AES/JE: SRRE</t>
  </si>
  <si>
    <t>NVBDCP-Lymphatic Filariasis:SRRE</t>
  </si>
  <si>
    <t>NVBDCP-Lymphatic Filariasis: M&amp;E</t>
  </si>
  <si>
    <t>Drug Sensitive TB (DSTB)(Surveillance, Research, Review, Evaluation (SRRE)
Drug Resistant TB(DRTB): Surveillance, Research, Review, Evaluation (SRRE)</t>
  </si>
  <si>
    <t>NTCP- Tobacco Cessation: SRRE</t>
  </si>
  <si>
    <t>NPCDCS-State Specific Initiatives and Innovations: SRRE</t>
  </si>
  <si>
    <t>NPCCHH- Implementation of NPCCHH: SRRE</t>
  </si>
  <si>
    <t>NPHCE-State Specific Initiatives and Innovations: SRRE</t>
  </si>
  <si>
    <t>NVBDCP - Dengue &amp;Chikungunya: SRRE</t>
  </si>
  <si>
    <t>NVBDCP - AES/JE : SRRE</t>
  </si>
  <si>
    <t>NVBDCP-Lymphatic Filariasis: SRRE</t>
  </si>
  <si>
    <t>NPCDCS- State specific Initiatives and Innovations: SRRE</t>
  </si>
  <si>
    <t>NIDDCP-OOC</t>
  </si>
  <si>
    <t>Implementation of IDSP-Diagnostics/ OOC</t>
  </si>
  <si>
    <t>IDSP- Implementation of IDSP: Diagnostics</t>
  </si>
  <si>
    <t>IDSP- Implementation of IDSP: OOC</t>
  </si>
  <si>
    <t>NLEP-other components: OOC</t>
  </si>
  <si>
    <t>NVBDCP- Kala-azar: OOC</t>
  </si>
  <si>
    <t>NVBDCP-Lymphatic Filariasis-specific componenv: OOC</t>
  </si>
  <si>
    <t>NVBDCP – Malaria-specific componenv: OOC</t>
  </si>
  <si>
    <t>NPCB-specific component: OOC</t>
  </si>
  <si>
    <t>Quality Assurance Implementation &amp; Mera Aspataal: Equipments/ OOC</t>
  </si>
  <si>
    <t>Biomedical Equipment Management System and AERB: OOC</t>
  </si>
  <si>
    <t>Quality Assurance Implementation &amp; Mera Aspataal: Equipments</t>
  </si>
  <si>
    <t>Quality Assurance Implementation &amp; Mera Aspataal: OOC</t>
  </si>
  <si>
    <t>Quality Assurance Implementation &amp; Mera Aspataal: OOC/ IEC and printing</t>
  </si>
  <si>
    <t>LaQshya:OOC</t>
  </si>
  <si>
    <t>Kayakalp:OOC</t>
  </si>
  <si>
    <t xml:space="preserve">
Kayakalp: OOC</t>
  </si>
  <si>
    <t>Kayakalp: Diagnostics</t>
  </si>
  <si>
    <t>Swachh Swasth Sarvatra: OOC</t>
  </si>
  <si>
    <t>Comprehensive Grievance Redressal Mechanism: OOC</t>
  </si>
  <si>
    <t>Quality Assurance Implementation &amp; Mera Aspataal: OOC? SRRE</t>
  </si>
  <si>
    <t>Remuneration for all NHM HR- amount proposed</t>
  </si>
  <si>
    <t>Free Drugs Services Initiative- OOC</t>
  </si>
  <si>
    <t>Implementation of DVDMS- OOC</t>
  </si>
  <si>
    <t>FPLMIS- OOC</t>
  </si>
  <si>
    <t>Immunization- OOC</t>
  </si>
  <si>
    <t>Immunization- OOC/ equipment</t>
  </si>
  <si>
    <t>Immunization- OOC/ PM and M&amp;E/ equipment</t>
  </si>
  <si>
    <t>Malaria- OOC</t>
  </si>
  <si>
    <t>Planning and Program Management : Planning &amp; M &amp; E</t>
  </si>
  <si>
    <t>DSTB - Drugs</t>
  </si>
  <si>
    <t>NVHSC- screening and testing- diagnostics</t>
  </si>
  <si>
    <t>Sterilization - Female/ Sterilization - Male- OOC</t>
  </si>
  <si>
    <t>Other Initiatives to improve access- PPP- OOC</t>
  </si>
  <si>
    <t>Planning and Program Management - OOC</t>
  </si>
  <si>
    <t>Health &amp; Wellness Centers - Rural: Diagnostics</t>
  </si>
  <si>
    <t>NVBDCP – Malaria: OOC</t>
  </si>
  <si>
    <t>NVBDCP - Dengue Chikungunya: OOC</t>
  </si>
  <si>
    <t>NLEP -specific component: OOC</t>
  </si>
  <si>
    <t>NTEP -PPP: OOC</t>
  </si>
  <si>
    <t>NVHCP- Specific component: OOC</t>
  </si>
  <si>
    <t>NPPCD- Specific component: OOC</t>
  </si>
  <si>
    <t>NPCB+VI- cataract surgeries through NGOs: OOC</t>
  </si>
  <si>
    <t>NPCB+VI- other ophthalmic interventions through NGOs: OOC</t>
  </si>
  <si>
    <t>NPCB+VI-Grant in Aid for the health institutions, Eye Bank, NGO, Private Practioners: OOC</t>
  </si>
  <si>
    <t>NMHP-Implementation of DMHP: OOC</t>
  </si>
  <si>
    <t>NPCDCS- other NPCDCS components: OOC</t>
  </si>
  <si>
    <t>PMNDP- Haemodialysis Services/Peritoneal Dialysis Services: OOC</t>
  </si>
  <si>
    <t>Remuneration for all NHM HR: Amount proposed</t>
  </si>
  <si>
    <t>PC &amp; PNDT Act: Planning &amp; M &amp; E</t>
  </si>
  <si>
    <t>Implementation of RCH Portal/ANMOL/MCTS: Planning &amp; M&amp;E
Health Management Information System (HMIS): Planning &amp; M&amp;E</t>
  </si>
  <si>
    <t>Implementation of RCH Portal/ANMOL/MCTS: Planning &amp; M&amp;E</t>
  </si>
  <si>
    <t>SHSRC- OOC</t>
  </si>
  <si>
    <t>SHSRC- OOC/ capacity building</t>
  </si>
  <si>
    <t>Incentives(Allowance, Incentives, staff welfare fund): OOC</t>
  </si>
  <si>
    <t>Planning and PM: Planning &amp; M&amp;E</t>
  </si>
  <si>
    <t>Paediatric care/ Facility based new born care: Planning and M&amp;E</t>
  </si>
  <si>
    <t>RBSK: Planning and M&amp;E</t>
  </si>
  <si>
    <t>Other CH components: Planning and M&amp;E</t>
  </si>
  <si>
    <t>Immunization: Planning and M&amp;E</t>
  </si>
  <si>
    <t>Implementation of DMHP: Planning and M&amp;E</t>
  </si>
  <si>
    <t>Community Based  Care - HBNC &amp; HBYC: Planning and M&amp;E</t>
  </si>
  <si>
    <t>Other FP components: Planning and M&amp;E</t>
  </si>
  <si>
    <t>Other AH components: Planning and M&amp;E</t>
  </si>
  <si>
    <t>Planning and PM activities: Planning &amp; M&amp;E</t>
  </si>
  <si>
    <t>ASHA-Planning and M&amp;E</t>
  </si>
  <si>
    <t>Quality Assurance Implementation &amp; Mera Aspataal: Planning and M&amp;E</t>
  </si>
  <si>
    <t>Implementation of NPPCF: Planning and M&amp;E</t>
  </si>
  <si>
    <t>Implementation of IDSP: Planning and M&amp;E</t>
  </si>
  <si>
    <t>NVBDCP – Malaria: Planning and M&amp;E</t>
  </si>
  <si>
    <t>Other NLEP components: Planning and M&amp;E</t>
  </si>
  <si>
    <t>Planning and Program Management : Planning &amp; M &amp; E/ NTEP-specific component: Planning and M&amp;E</t>
  </si>
  <si>
    <t>NTCP-Tobacco Cessation: Planning and M&amp;E</t>
  </si>
  <si>
    <t>Implementation of NPCCHH: Planning and M&amp;E</t>
  </si>
  <si>
    <t>NVHCP-specific component: Planning and M&amp;E</t>
  </si>
  <si>
    <t>NPHCE-state specific component: Planning and M&amp;E</t>
  </si>
  <si>
    <t>Implementation of PPCL: Planning and M&amp;E</t>
  </si>
  <si>
    <t>MAA: Planning and M&amp;E</t>
  </si>
  <si>
    <t>Planning and PM activities: Planning and M&amp;E</t>
  </si>
  <si>
    <t>Health &amp; Wellness Centers - Rural: Planning and M&amp;E</t>
  </si>
  <si>
    <t xml:space="preserve"> NVBDCP-Dengue &amp; Chikungunya: Planning and M&amp;E</t>
  </si>
  <si>
    <t>NVBDCP-AES/JE: Planning and M&amp;E</t>
  </si>
  <si>
    <t>NVBDCP-Lymphatic Filariasis: Planning and M&amp;E</t>
  </si>
  <si>
    <t>NVBDCP- Kala-azar: Planning and M&amp;E</t>
  </si>
  <si>
    <t>NVBDCP: Planning and M&amp;E</t>
  </si>
  <si>
    <t>Other NPCDCS components: Planning and M&amp;E</t>
  </si>
  <si>
    <t>NCD Clinics at DH: Planning and M&amp;E</t>
  </si>
  <si>
    <t>Planning and Program Management : Planning &amp; M &amp; E/ NTEP: Planning and M&amp;E</t>
  </si>
  <si>
    <t>NVBDCP- specific component: Planning and M&amp;E</t>
  </si>
  <si>
    <t>Implementation of NRCP: Planning and M&amp;E</t>
  </si>
  <si>
    <t>ASHA: Planning and M&amp;E</t>
  </si>
  <si>
    <t>SAANS: Planning and M&amp;E</t>
  </si>
  <si>
    <t xml:space="preserve">NVBDCP – Malaria: Planning and M&amp;E </t>
  </si>
  <si>
    <t>NTCP-Tobacco cessation: Planning and M&amp;E</t>
  </si>
  <si>
    <t>World Population  day and Vasectomy Fortnight: Planning and M&amp;E</t>
  </si>
  <si>
    <t>Immuniation: Planning and M&amp;E</t>
  </si>
  <si>
    <t>Implemementation of DMHP: planning and M&amp;E</t>
  </si>
  <si>
    <t>JSY: Planning and M&amp;E</t>
  </si>
  <si>
    <t>NVBDCP-Malaria: Planning and M&amp;E</t>
  </si>
  <si>
    <t>Other NVBDCP components: Planning and M&amp;E</t>
  </si>
  <si>
    <t>NVHCP-specific component: Planninjg and M&amp;E</t>
  </si>
  <si>
    <t>NVBDCP-specific component: Planning and M&amp;E</t>
  </si>
  <si>
    <t>NCD Clinics at DH: planning and M&amp;E</t>
  </si>
  <si>
    <t xml:space="preserve"> Facility Based New born Care: planning and M&amp;E</t>
  </si>
  <si>
    <t>Blood Bank/BCSU/BSU/Day Care Centre: planning and M&amp;E</t>
  </si>
  <si>
    <t>Quality Assurance Implementation &amp; Mera Aspataal: planning and M&amp;E</t>
  </si>
  <si>
    <t>Malaria: Planning and M&amp;E</t>
  </si>
  <si>
    <t>Blood services and disorders-specific component: Planning and M&amp;E</t>
  </si>
  <si>
    <t>NLEP-other components: Planning and M&amp;E</t>
  </si>
  <si>
    <t>NPCDCS-other components: Planning and M&amp;E</t>
  </si>
  <si>
    <t>NVHCP-other components-Planning and M&amp;E</t>
  </si>
  <si>
    <t>CH-specific component-Planning and M&amp;E</t>
  </si>
  <si>
    <t>Planning and Pm activities: Planning and M&amp;E</t>
  </si>
  <si>
    <t>NVBDCP-Dengue &amp; Chikungunya: Planning and M&amp;E</t>
  </si>
  <si>
    <t>NPCB+VI-specific component: Planning and M&amp;E</t>
  </si>
  <si>
    <t>NEW CODE'</t>
  </si>
  <si>
    <t>NPCB+VI-Other ophthalmic interventions through facilities: OOC</t>
  </si>
  <si>
    <t>Health &amp; Wellness Centers - Rural: OOC</t>
  </si>
  <si>
    <t>Implementation of RCH Portal/ANMOL/MCTS: OOC</t>
  </si>
  <si>
    <t>Other  Blood Services &amp; Disorders Components: OOC</t>
  </si>
  <si>
    <t>Quality Assurance Implementation &amp; Mera Aspataal:    OOC</t>
  </si>
  <si>
    <t>HRIS: OOC</t>
  </si>
  <si>
    <t>Annexure - 1: Budgeting format for FY 2022-23 and FY 2023-24</t>
  </si>
  <si>
    <t>Amount in Rs. (Lakhs)</t>
  </si>
  <si>
    <t>FMR Code</t>
  </si>
  <si>
    <t>Programme/ Theme</t>
  </si>
  <si>
    <t>S.No.</t>
  </si>
  <si>
    <t>Scheme/ Activity</t>
  </si>
  <si>
    <t>DBT</t>
  </si>
  <si>
    <t>Infrastructure - Civil works (I&amp;C)</t>
  </si>
  <si>
    <t>Equipment (Including Furniture, Excluding Computers)</t>
  </si>
  <si>
    <t>Drugs and supplies</t>
  </si>
  <si>
    <r>
      <t xml:space="preserve">Diagnostics (Consumables, </t>
    </r>
    <r>
      <rPr>
        <b/>
        <sz val="11"/>
        <color theme="1"/>
        <rFont val="Calibri"/>
        <family val="2"/>
      </rPr>
      <t>PPP</t>
    </r>
    <r>
      <rPr>
        <b/>
        <sz val="11"/>
        <color rgb="FF000000"/>
        <rFont val="Calibri"/>
        <family val="2"/>
      </rPr>
      <t>, Sample Transport)</t>
    </r>
  </si>
  <si>
    <t xml:space="preserve"> Capacity building incl. training</t>
  </si>
  <si>
    <t>ASHA incentives</t>
  </si>
  <si>
    <t>Others including operating costs(OOC)</t>
  </si>
  <si>
    <t>IEC &amp; Printing</t>
  </si>
  <si>
    <t>Planning &amp; M&amp;E</t>
  </si>
  <si>
    <t>Surveillance, Research, Review, Evaluation (SRRE)</t>
  </si>
  <si>
    <t>Amount Proposed</t>
  </si>
  <si>
    <t>State remarks</t>
  </si>
  <si>
    <t>Total amount recommended by NPCC</t>
  </si>
  <si>
    <t>Total approved amount (ROP)</t>
  </si>
  <si>
    <t>Remarks of NPCC/ Ministry</t>
  </si>
  <si>
    <t>Old / ongoing work</t>
  </si>
  <si>
    <t>New Work</t>
  </si>
  <si>
    <r>
      <t>Central supplies (Kind grants)</t>
    </r>
    <r>
      <rPr>
        <sz val="11"/>
        <color rgb="FF000000"/>
        <rFont val="Calibri"/>
        <family val="2"/>
      </rPr>
      <t xml:space="preserve"> (To be provided by the PDs)</t>
    </r>
  </si>
  <si>
    <t>Budget for Procurement done by States</t>
  </si>
  <si>
    <t>FY
2022-23</t>
  </si>
  <si>
    <t>FY
2023-24</t>
  </si>
  <si>
    <t>Reasons, if deviation more than +/- 10%</t>
  </si>
  <si>
    <t>RCH.1</t>
  </si>
  <si>
    <t>Village Health &amp; Nutrition Day (VHND)</t>
  </si>
  <si>
    <t>Pregnancy Registration and Ante-Natal Checkups</t>
  </si>
  <si>
    <t>Janani Suraksha Yojana (JSY)</t>
  </si>
  <si>
    <t>Janani Shishu Suraksha Karyakram (JSSK) (excluding transport)</t>
  </si>
  <si>
    <t>Janani Shishu Suraksha Karyakram (JSSK) - transport</t>
  </si>
  <si>
    <t>Pradhan Mantri Surakshit Matritva Abhiyan (PMSMA)</t>
  </si>
  <si>
    <t>Surakshit Matritva Aashwasan (SUMAN)</t>
  </si>
  <si>
    <t>Midwifery</t>
  </si>
  <si>
    <t>Maternal Death Review</t>
  </si>
  <si>
    <t>Comprehensive Abortion Care</t>
  </si>
  <si>
    <t>MCH wings</t>
  </si>
  <si>
    <t>FRUs</t>
  </si>
  <si>
    <t>HDU/ICU - Maternal Health</t>
  </si>
  <si>
    <t>Labour Rooms (LDR + NBCCs)</t>
  </si>
  <si>
    <t>LaQshya</t>
  </si>
  <si>
    <t>Implementation of RCH Portal/ANMOL/MCTS</t>
  </si>
  <si>
    <t>Other MH Components</t>
  </si>
  <si>
    <t>State specific Initiatives and Innovations</t>
  </si>
  <si>
    <t>RCH.2</t>
  </si>
  <si>
    <t>PC &amp; PNDT Act</t>
  </si>
  <si>
    <t>Gender Based Violence &amp; Medico Legal Care For Survivors Victims of Sexual Violence</t>
  </si>
  <si>
    <t>RCH.3</t>
  </si>
  <si>
    <t>Rashtriya Bal Swasthya Karyakram (RBSK)</t>
  </si>
  <si>
    <t>RBSK at Facility Level including District Early Intervention Centers (DEIC)</t>
  </si>
  <si>
    <t>Community Based  Care - HBNC &amp; HBYC</t>
  </si>
  <si>
    <t>Facility Based New born Care</t>
  </si>
  <si>
    <t>SAANS</t>
  </si>
  <si>
    <t xml:space="preserve">Paediatric Care </t>
  </si>
  <si>
    <t>Other Child Health Components</t>
  </si>
  <si>
    <t>RCH.4</t>
  </si>
  <si>
    <t>Immunization including Mission Indradhanush</t>
  </si>
  <si>
    <t>Pulse polio Campaign</t>
  </si>
  <si>
    <t>RCH.5</t>
  </si>
  <si>
    <t>Adolescent Health</t>
  </si>
  <si>
    <t>Adolescent Friendly Health Clinics</t>
  </si>
  <si>
    <t>Weekly Iron Folic Supplement (WIFS)</t>
  </si>
  <si>
    <t>Menstrual Hygiene Scheme (MHS)</t>
  </si>
  <si>
    <t>Peer Educator Programme</t>
  </si>
  <si>
    <t>School Health And Wellness Program under Ayushman Bharat</t>
  </si>
  <si>
    <t>Other Adolescent Health Components</t>
  </si>
  <si>
    <t>RCH.6</t>
  </si>
  <si>
    <t>Sterilization - Female</t>
  </si>
  <si>
    <t>Sterilization - Male</t>
  </si>
  <si>
    <t>IUCD Insertion (PPIUCD and PAIUCD)</t>
  </si>
  <si>
    <t>ANTARA</t>
  </si>
  <si>
    <t>MPV(Mission Parivar Vikas)</t>
  </si>
  <si>
    <t>FPLMIS</t>
  </si>
  <si>
    <t>World Population Day and Vasectomy fortnight</t>
  </si>
  <si>
    <t>Other Family Planning Components</t>
  </si>
  <si>
    <t>RCH.7</t>
  </si>
  <si>
    <t>Nutrition</t>
  </si>
  <si>
    <t>Anaemia Mukt Bharat</t>
  </si>
  <si>
    <t>National Deworming Day</t>
  </si>
  <si>
    <t>Nutritional Rehabilitation Centers (NRC)</t>
  </si>
  <si>
    <t>Vitamin A Supplementation</t>
  </si>
  <si>
    <t>Mother's Absolute Affection (MAA)</t>
  </si>
  <si>
    <t>Lactation Management Centers</t>
  </si>
  <si>
    <t>Intensified Diarrhoea Control Fortnight</t>
  </si>
  <si>
    <t>Eat Right Campaign</t>
  </si>
  <si>
    <t>Other Nutrition Components</t>
  </si>
  <si>
    <t>RCH.8</t>
  </si>
  <si>
    <t>Implementation of NIDDCP</t>
  </si>
  <si>
    <t>RCH Sub Total</t>
  </si>
  <si>
    <t>NDCP.1</t>
  </si>
  <si>
    <t>Implementation of IDSP</t>
  </si>
  <si>
    <t>NDCP.2</t>
  </si>
  <si>
    <t>Malaria</t>
  </si>
  <si>
    <t>Kala-azar</t>
  </si>
  <si>
    <t>AES/JE</t>
  </si>
  <si>
    <t>Dengue &amp; Chikungunya</t>
  </si>
  <si>
    <t>Lymphatic Filariasis</t>
  </si>
  <si>
    <t>NDCP.3</t>
  </si>
  <si>
    <t xml:space="preserve"> Case detection and Management</t>
  </si>
  <si>
    <t xml:space="preserve"> DPMR Services: Reconstructive surgeries</t>
  </si>
  <si>
    <t>District Awards</t>
  </si>
  <si>
    <t>Other NLEP Components</t>
  </si>
  <si>
    <t>NDCP.4</t>
  </si>
  <si>
    <t>Drug Sensitive TB (DSTB)</t>
  </si>
  <si>
    <t>Nikshay Poshan Yojana</t>
  </si>
  <si>
    <t>Latent TB Infection (LTBI)</t>
  </si>
  <si>
    <t>Drug Resistant TB(DRTB)</t>
  </si>
  <si>
    <t>TB Harega Desh Jeetega Campaign</t>
  </si>
  <si>
    <t>NDCP.5</t>
  </si>
  <si>
    <t>Prevention</t>
  </si>
  <si>
    <t>Screening and Testing through facilities</t>
  </si>
  <si>
    <t>Screening and Testing through NGOs</t>
  </si>
  <si>
    <t>Treatment</t>
  </si>
  <si>
    <t>NDCP.6</t>
  </si>
  <si>
    <t>Implementation of NRCP</t>
  </si>
  <si>
    <t>NDCP.7</t>
  </si>
  <si>
    <t>Implementation of PPCL</t>
  </si>
  <si>
    <t>NDCP.8</t>
  </si>
  <si>
    <t>Implementation of State specific Initiatives and Innovations</t>
  </si>
  <si>
    <t>NDCP Sub Total</t>
  </si>
  <si>
    <t>NCD.1</t>
  </si>
  <si>
    <t>Cataract Surgeries through facilities</t>
  </si>
  <si>
    <t>Cataract Surgeries through NGOs</t>
  </si>
  <si>
    <t>Other Ophthalmic Interventions through facilities</t>
  </si>
  <si>
    <t>Other Ophthalmic Interventions through NGOs</t>
  </si>
  <si>
    <t>Mobile Ophthalmic Units</t>
  </si>
  <si>
    <t>Collection of eye balls by eye banks and eye donation centres</t>
  </si>
  <si>
    <t>Free spectacles to school children</t>
  </si>
  <si>
    <t>Free spectacles to others</t>
  </si>
  <si>
    <t>Grant in Aid for the health institutions, Eye Bank, NGO, Private Practioners</t>
  </si>
  <si>
    <t>Other NPCB+VI components</t>
  </si>
  <si>
    <t>NCD.2</t>
  </si>
  <si>
    <t>Implementation of District Mental Health Plan</t>
  </si>
  <si>
    <t>NCD.3</t>
  </si>
  <si>
    <t>Geriatric Care at DH</t>
  </si>
  <si>
    <t>Geriatric Care at CHC/SDH</t>
  </si>
  <si>
    <t>Geriatric Care at PHC/ SHC</t>
  </si>
  <si>
    <t xml:space="preserve">Community Based Intervention </t>
  </si>
  <si>
    <t>NCD.4</t>
  </si>
  <si>
    <t xml:space="preserve">Implementation of COTPA - 2003 </t>
  </si>
  <si>
    <t xml:space="preserve">Implementation of ToEFI guideline </t>
  </si>
  <si>
    <t>Tobacco Cessation</t>
  </si>
  <si>
    <t>NCD.5</t>
  </si>
  <si>
    <t>NCD Clinics at DH</t>
  </si>
  <si>
    <t>NCD Clinics at CHC/SDH</t>
  </si>
  <si>
    <t>Cardiac Care Unit (CCU/ICU) including STEMI</t>
  </si>
  <si>
    <t>Other NPCDCS Components</t>
  </si>
  <si>
    <t>NCD.6</t>
  </si>
  <si>
    <t>Haemodialysis Services</t>
  </si>
  <si>
    <t>Peritoneal Dialysis Services</t>
  </si>
  <si>
    <t>NCD.7</t>
  </si>
  <si>
    <t>Implementation of NPCCHH</t>
  </si>
  <si>
    <t>NCD.8</t>
  </si>
  <si>
    <t>Implementation at DH</t>
  </si>
  <si>
    <t>Implementation at CHC/SDH</t>
  </si>
  <si>
    <t>Mobile Dental Units/Van</t>
  </si>
  <si>
    <t>NCD.9</t>
  </si>
  <si>
    <t>Implementation of NPPC</t>
  </si>
  <si>
    <t>NCD.10</t>
  </si>
  <si>
    <t>Implementation of NPPCF</t>
  </si>
  <si>
    <t>NCD.11</t>
  </si>
  <si>
    <t>Screening of Deafness</t>
  </si>
  <si>
    <t>Management of Deafness</t>
  </si>
  <si>
    <t>State Specific Initiatives</t>
  </si>
  <si>
    <t>NCD.12</t>
  </si>
  <si>
    <t>Support for Burn Units</t>
  </si>
  <si>
    <t>Support for Emergency Trauma Care</t>
  </si>
  <si>
    <t>NCD.13</t>
  </si>
  <si>
    <t>State specific Programme Interventions</t>
  </si>
  <si>
    <t>NCD Sub Total</t>
  </si>
  <si>
    <t>Health System Strengthening (HSS) - Urban</t>
  </si>
  <si>
    <t>HSS(U).1</t>
  </si>
  <si>
    <t>Development and operations of Health &amp; Wellness Centers - Urban</t>
  </si>
  <si>
    <t>Wellness activities at HWCs- Urban</t>
  </si>
  <si>
    <t>Teleconsultation facilities at HWCs-Urban</t>
  </si>
  <si>
    <t>HSS(U).2</t>
  </si>
  <si>
    <t>Community Engagement</t>
  </si>
  <si>
    <t>ASHA (including ASHA Certification and ASHA benefit package)</t>
  </si>
  <si>
    <t>MAS</t>
  </si>
  <si>
    <t>JAS</t>
  </si>
  <si>
    <t>RKS</t>
  </si>
  <si>
    <t>Outreach activities</t>
  </si>
  <si>
    <t>Mapping of slums and vulnerable population</t>
  </si>
  <si>
    <t>Other Community Engagement Components</t>
  </si>
  <si>
    <t>HSS(U).3</t>
  </si>
  <si>
    <t>Public Health Institutions as per IPHS norms</t>
  </si>
  <si>
    <t>Urban PHCs</t>
  </si>
  <si>
    <t>Urban CHCs and Maternity Homes</t>
  </si>
  <si>
    <t>HSS(U).4</t>
  </si>
  <si>
    <t>Quality Assurance Implementation &amp; Mera Aspataal</t>
  </si>
  <si>
    <t>Swacch Swasth Sarvatra</t>
  </si>
  <si>
    <t>HSS(U).5</t>
  </si>
  <si>
    <t>Remuneration for all NHM HR</t>
  </si>
  <si>
    <t>Incentives(Allowance, Incentives, staff welfare fund)</t>
  </si>
  <si>
    <t>Incentives under CPHC</t>
  </si>
  <si>
    <t>Costs for HR Recruitment and Outsourcing</t>
  </si>
  <si>
    <t>HSS(U).6</t>
  </si>
  <si>
    <t>Technical Assistance</t>
  </si>
  <si>
    <t xml:space="preserve">Planning and Program Management </t>
  </si>
  <si>
    <t>HSS(U).7</t>
  </si>
  <si>
    <t>Access</t>
  </si>
  <si>
    <t>HSS(U).8</t>
  </si>
  <si>
    <t>State specific Programme Innovations and Interventions</t>
  </si>
  <si>
    <t>HSS(U).9</t>
  </si>
  <si>
    <t>Untied Grants</t>
  </si>
  <si>
    <t>NUHM Sub Total</t>
  </si>
  <si>
    <t>Health System Strengthening (HSS) Rural</t>
  </si>
  <si>
    <t>HSS.1</t>
  </si>
  <si>
    <t>Development and operations of Health &amp; Wellness Centers - Rural</t>
  </si>
  <si>
    <t>Wellness activities at HWCs- Rural</t>
  </si>
  <si>
    <t>Teleconsultation facilities at HWCs-Rural</t>
  </si>
  <si>
    <t>CHO Mentoring</t>
  </si>
  <si>
    <t>HSS.2</t>
  </si>
  <si>
    <t>Screening for Blood Disorders</t>
  </si>
  <si>
    <t>Support for Blood Transfusion</t>
  </si>
  <si>
    <t xml:space="preserve">Blood Bank/BCSU/BSU/Thalassemia Day Care Centre </t>
  </si>
  <si>
    <t>Blood collection and Transport Vans</t>
  </si>
  <si>
    <t>Other  Blood Services &amp; Disorders Components</t>
  </si>
  <si>
    <t>HSS.3</t>
  </si>
  <si>
    <t>VHSNC</t>
  </si>
  <si>
    <t>Other Community Engagements Components</t>
  </si>
  <si>
    <t>HSS.4</t>
  </si>
  <si>
    <t xml:space="preserve">Public Health Institutions as per IPHS norms 
</t>
  </si>
  <si>
    <t>District Hospitals</t>
  </si>
  <si>
    <t>Sub-District Hospitals</t>
  </si>
  <si>
    <t>Community Health Centers</t>
  </si>
  <si>
    <t>Primary Health Centers</t>
  </si>
  <si>
    <t>Sub-Health Centers</t>
  </si>
  <si>
    <t>Other Infrastructure/Civil works/expansion etc.</t>
  </si>
  <si>
    <t>HSS.5</t>
  </si>
  <si>
    <t>Advance Life Saving Ambulances</t>
  </si>
  <si>
    <t>Basic Life Saving Ambulances</t>
  </si>
  <si>
    <t>Patient Transport Vehicle</t>
  </si>
  <si>
    <t>Other Ambulances</t>
  </si>
  <si>
    <t>HSS.6</t>
  </si>
  <si>
    <t>HSS.7</t>
  </si>
  <si>
    <t>Other Initiatives to improve access</t>
  </si>
  <si>
    <t>Free Drugs Services Initiative</t>
  </si>
  <si>
    <t>Free Diagnostics Services Initiative</t>
  </si>
  <si>
    <t>Mobile Medical Units</t>
  </si>
  <si>
    <t>State specific Programme Interventions and Innovations</t>
  </si>
  <si>
    <t>HSS.8</t>
  </si>
  <si>
    <t>Inventory management</t>
  </si>
  <si>
    <t>Biomedical Equipment Management System and AERB</t>
  </si>
  <si>
    <t>HSS.9</t>
  </si>
  <si>
    <t>Remuneration for CHOs</t>
  </si>
  <si>
    <t>Human Resource Information Systems (HRIS)</t>
  </si>
  <si>
    <t>HSS.10</t>
  </si>
  <si>
    <t>Enhancing HR</t>
  </si>
  <si>
    <t>DNB/CPS courses for Medical doctors</t>
  </si>
  <si>
    <t>Training Institutes and Skill Labs</t>
  </si>
  <si>
    <t>HSS.11</t>
  </si>
  <si>
    <t>HSS.12</t>
  </si>
  <si>
    <t>IT interventions and systems</t>
  </si>
  <si>
    <t>Health Management Information System (HMIS)</t>
  </si>
  <si>
    <t>Implementation of DVDMS</t>
  </si>
  <si>
    <t>eSanjeevani (OPD+HWC)</t>
  </si>
  <si>
    <t>HSS.13</t>
  </si>
  <si>
    <t>HSS.14</t>
  </si>
  <si>
    <t>HSS Sub Total</t>
  </si>
  <si>
    <t>GRAND TOTAL</t>
  </si>
  <si>
    <t>FMR CODE</t>
  </si>
  <si>
    <t>POL</t>
  </si>
  <si>
    <t>Preparation of State Health Action Plan - Rs.100000/-</t>
  </si>
  <si>
    <t>Monitoring and Award/ Recognition  for MAA programme - 1.00 Lakhs</t>
  </si>
  <si>
    <t xml:space="preserve">SPMU State -  Mobility Support for office trip including TA/DA  - Rs.750000/- </t>
  </si>
  <si>
    <t>To outsourced the vehicle for the inspection of all the private labs and diagnostic centers,and dental clinics in rural areas to register the institutations under clinical establishment act and DA/TA for the field visit to the Districts (Puducherry,Karaikal, Mahe and Yanam)</t>
  </si>
  <si>
    <t>Printing of JSY forms &amp; Banners etc., Administrative Cost - Rs.100000/-</t>
  </si>
  <si>
    <t>As per CTD directions, AMC charges/Renewal of Insurance Policy for Mobile Medical Van is proposed</t>
  </si>
  <si>
    <t>Audit fees - Rs.550000/-</t>
  </si>
  <si>
    <t>Concurrent Audit Fess - Rs.500000/-</t>
  </si>
  <si>
    <t>Preparation of District Health Action Plan - Rs.100000/-</t>
  </si>
  <si>
    <t>Approved for preparation of micro plan. UT to ensure that all stateholders - Education SSA, RMSA, Kashturba Gandhgi vidalaya, Kendriya vidyala, ICDS ,Ashram schools of tribal welfare, Institutes of local goverance- panchayati raj institutions in the planning process of each team, each team to have annual day wise microplan ready, which are to be used for team based monitoring - Rs.85000/-</t>
  </si>
  <si>
    <t>FP review meetings Rs.5000 x 4 meetings</t>
  </si>
  <si>
    <t>RBSK review meetings Rs.5000 x 4 meetings</t>
  </si>
  <si>
    <t>Task Force meeting Rs.1000 x 10 meeting  - Rs.10000/-</t>
  </si>
  <si>
    <t>DPMU/ District - Mobility support - 700000/-</t>
  </si>
  <si>
    <t>Mobility Support - Rs.450000/-</t>
  </si>
  <si>
    <t>Operational Expenses on the District Centre Rent, Telephone expenses &amp; Website etc., - Rs.48000/-</t>
  </si>
  <si>
    <r>
      <t xml:space="preserve">                                                               </t>
    </r>
    <r>
      <rPr>
        <b/>
        <sz val="12"/>
        <rFont val="Bookman Old Style"/>
        <family val="1"/>
      </rPr>
      <t xml:space="preserve">NBSU                                                        </t>
    </r>
    <r>
      <rPr>
        <sz val="12"/>
        <rFont val="Bookman Old Style"/>
        <family val="1"/>
      </rPr>
      <t>Data</t>
    </r>
    <r>
      <rPr>
        <b/>
        <sz val="12"/>
        <rFont val="Bookman Old Style"/>
        <family val="1"/>
      </rPr>
      <t xml:space="preserve"> </t>
    </r>
    <r>
      <rPr>
        <sz val="12"/>
        <rFont val="Bookman Old Style"/>
        <family val="1"/>
      </rPr>
      <t xml:space="preserve">Management@Rs.2000/month  (online data entry) - Rs.48000/- and NBSU Standard Case sheets @ Rs.1000 pm - Rs.12000/- = Rs.0.60 Lakhs </t>
    </r>
  </si>
  <si>
    <t>Maintenance of vehicles Fourwheeler=1No, Two wheeler=6 Nos used STS</t>
  </si>
  <si>
    <t>Preparation of District Health Action Plan - Rs.20000/-</t>
  </si>
  <si>
    <t>Approved for preparation of micro plan. UT to ensure that all stateholders - Education SSA, RMSA, Kashturba Gandhgi vidalaya, Kendriya vidyala, ICDS ,Ashram schools of tribal welfare, Institutes of local goverance- panchayati raj institutions in the planning process of each team, each team to have annual day wise microplan ready, which are to be used for team based monitoring - Rs.5000/-</t>
  </si>
  <si>
    <t>Programme Management Operation &amp; Office expenses - Rs.500000,Computer for PFMS related Work - Rs.60000 x 1 &amp; Network Printer cum scanner - Rs.20000 x 1 no, for office.</t>
  </si>
  <si>
    <t>DPMU/ District - Mobility support - 200000/-</t>
  </si>
  <si>
    <t>Mobility Support - Rs.150000/-</t>
  </si>
  <si>
    <t>Maintenance of vehicles Two wheeler 1No used by STS</t>
  </si>
  <si>
    <t>Preparation of District Health Action Plan - Rs.15000/-</t>
  </si>
  <si>
    <t>PProgramme Management Operation &amp; Office expenses,and all miscellaneous activities -  Rs.400000 Computer for PFMS related Work - Rs.60000 x 1 &amp; Printer - Rs.20000 x 1 no for office.</t>
  </si>
  <si>
    <t>Existing - MTW - (3 Nos) -  Rs.17328 x 3 x 12 m</t>
  </si>
  <si>
    <t>NRCP Training - Two Training at State level  - 4 batches x 1 day - Rs.2.00 Lakhs.</t>
  </si>
  <si>
    <t>IEC Activities for community awareness for Rabies prevention and control, Creation of IEC materials as per local needs &amp; Dissemination of iEC at State, districts &amp; Block Level - Rs.2.00 Lakhs</t>
  </si>
  <si>
    <t>Meeting  State level - Two NRCP  review meeting , District - Quarterly review meeting &amp; Field visit, Reporting Formats, guidelines, logistics etc., - Rs.0.50 Lakhs</t>
  </si>
  <si>
    <t xml:space="preserve">NRCP Existing (1 No) : Rs.13000 x 1 x 12  month </t>
  </si>
  <si>
    <t>Formats for Monitoring and Surveillance, guidelines - Rs.50000 Lakhs</t>
  </si>
  <si>
    <t>ARV Vials -5000 vials @ Rs. 275 + 5% = Rs.14,43,750/- &amp; HRIG - 100 - Vials x Rs.3750 +12% - Rs. 4,20,000/- ERIG (Equine Rabies Serum) - 1500 Vials @ Rs. 259 + 5% = Rs.4,07,925/- (Total - Rs. 22,71,675/-)</t>
  </si>
  <si>
    <t>ARV Vials -1500 vials @ Rs. 275 + 5% = Rs.4,33,125/-</t>
  </si>
  <si>
    <t xml:space="preserve">Computer for DEIC- Rs.50000 &amp; Printer - Rs.25000/- Total - Rs.0.75 Lakhs </t>
  </si>
  <si>
    <t>Workshop - Rs.50000 x 1 &amp; Meeting - Rs.5000 x 2 = Rs.10000/- (Total - Rs.60000/-)</t>
  </si>
  <si>
    <t>Workshop - Rs.30000 x 1 &amp; Meeting - Rs.3000 x 6 = Rs.18000/- (Total - Rs.48000/-)</t>
  </si>
  <si>
    <t xml:space="preserve">Workshop - Rs.30000 x 1 </t>
  </si>
  <si>
    <t>Office Expenses - Rs.1.00 Lakh,  IEC publication of registered of clinical establishment - Rs.1.50 Lakhs, Legal expenses - 0.50 Lakh (Total - 3.00 Lakhs</t>
  </si>
  <si>
    <t xml:space="preserve">Pulication of registered clinical Establishment - Rs.0.50 Lakh, Office Expenses - Rs.0.50 Lakh, Legal expenses - 0.50 Lakh (Total - Rs.1.50 Lakhs) </t>
  </si>
  <si>
    <t xml:space="preserve">PNDT - Operating Cost includes meeting, workshop, IEC and Hiring of Legal consultant (TOR) - Rs.50000/- &amp; District vigilance squad - Rs.50000/-, Mointoring committee (DIMC) - Rs.50000/- (Total - Rs.150000/-) </t>
  </si>
  <si>
    <t>PNDT - Operating Cost includes meeting, workshop, IEC and Hiring of Legal consultant (Total - Rs.30,000/-)</t>
  </si>
  <si>
    <t>PNDT - Operating Cost includes meeting, workshop, IEC and Hiring of Legal consultant (Total - Rs.10,000/-)</t>
  </si>
  <si>
    <t>PDY - AMC &amp; Consumables and maintenance - Rs.0.66 Lakhs, Internet connectivity - HMIS &amp; MCTS internet connectivity -0.18 L, RGGW&amp;CH (HMIS &amp; MCTS) - Rs. 0.13 L, IGMC&amp; RI (HMIS &amp; MCTS) - Rs.0.13 L - Rs.0.44 Lakhs, Mobile Phone Recharge Reimbursement - 252 x Rs.200 x 12 months -6.05 Lakhs (Total - Rs.7.15500 Lakhs)</t>
  </si>
  <si>
    <t>KKL - Mobile Phone Recharge - 57 x Rs.200 x 12 months  - 1.36 Lakhs</t>
  </si>
  <si>
    <t>Mahe -  Mobile Phone Recharge - 17 x Rs.200 x 12 months - Rs.0.41 Lakhs</t>
  </si>
  <si>
    <t>Yanam - Mobile Phone Recharge - 24 x  Rs.200 x 12 months - 0.58 Lakhs</t>
  </si>
  <si>
    <t>Vehicle hiring, TA/DA, POL and miscellaneous Expenditure - Rs.100000/-</t>
  </si>
  <si>
    <t>Vehicle hiring, TA/DA, POL and miscellaneous Expenditure - Rs.50000/-</t>
  </si>
  <si>
    <t>Mobility Support for HMIS &amp; MCTS - Rs.1.00 Lakhs</t>
  </si>
  <si>
    <t>Mobility Support for HMIS &amp; MCTS - Rs.1.50 Lakhs</t>
  </si>
  <si>
    <t xml:space="preserve">Mission Dirctor - Rs. 330000 x 1 x 12 months, Director (Finance &amp; Accounts) - Rs.130000 x 1 x 12 months  </t>
  </si>
  <si>
    <t>1 Batch x  16 SNs  x 2 days  -  (Rs. 0.48 Lakhs)</t>
  </si>
  <si>
    <t>1 Batch  x  20 Mos  x  4 days -  &amp; 1 Batch  x  10 SNs   x  4 days  (Rs.1.47 Lakhs)</t>
  </si>
  <si>
    <t>Rs.15100 Nurses  Training for Pdy state - 5, Total Rs.75,500/-.</t>
  </si>
  <si>
    <t>Rs.13100*5  ANM training for Pdy State total Rs. 65500/-</t>
  </si>
  <si>
    <t>Rs.15100 Nurses  Training  KKL  Dist  Rs.15100* 3 = Total Rs.45,300/-.</t>
  </si>
  <si>
    <t>Rs.15100  Lab Technician   KKL  Dist  Rs.15100* 1= Total Rs.15,100/-.</t>
  </si>
  <si>
    <t>Rs.15100  DEO   KKL  Dist  Rs.15100* 1= Total Rs.15,100/-.</t>
  </si>
  <si>
    <t>Rs.15100  ANM   KKL  Dist  Rs.15100* 2= Total Rs.30,200/-.</t>
  </si>
  <si>
    <t>Rs.15100 Nurses  Training  Mahe  Dist  Rs.15100* 2 = Total Rs.30,200/-.</t>
  </si>
  <si>
    <t>Rs.13100  ANM   Yanam  Dist  Rs.13100* 1= Total Rs.13100/-.</t>
  </si>
  <si>
    <t>Rs.13100  ANM   Mahe  Dist  Rs.13100* 1= Total Rs.13100/-.</t>
  </si>
  <si>
    <t>Puducherry - DPHL - Lab consumables</t>
  </si>
  <si>
    <t>The IDSP SSU performs covid related and other Diseases research studies independently and in collaboration with key organizations.  The expenditure for performing study and published charge are to be addressed.</t>
  </si>
  <si>
    <t>Dist visit and PHC&amp; CHC For field visit state RRT</t>
  </si>
  <si>
    <t>Rs.60,000/- Desktop Computer for IDSP District.</t>
  </si>
  <si>
    <t xml:space="preserve"> Off.Exp and  Broadband expenses 10000*12=120000/- Pdy State</t>
  </si>
  <si>
    <t xml:space="preserve"> Off.Exp and  Broadband expenses 6000*12=72000/- Pdy State</t>
  </si>
  <si>
    <t xml:space="preserve"> Off.Exp and  Broadband expenses 8000*12=96000/- Pdy State</t>
  </si>
  <si>
    <t xml:space="preserve"> Off.Exp and  Broadband expenses 7000*12=84000/- Pdy State</t>
  </si>
  <si>
    <t>Incentives(Allowance,Incentives, Staff welfare fund): OOC</t>
  </si>
  <si>
    <t xml:space="preserve">Existing (1) - NPPCD - Programme Assistants - Rs.33282 x 1 x 12 m </t>
  </si>
  <si>
    <t>Exisitng Staff (1) - AC - Rs.23240 x 1 x 12</t>
  </si>
  <si>
    <t xml:space="preserve">Exisitng Staff (2) PA - Rs.30577 x 1 x 12, CEA - DEO cum Administrative Assistant - Rs.13000 x 1 x 12 months  </t>
  </si>
  <si>
    <t xml:space="preserve">Existing (1) - District Accounts Manager - Rs.36692 x 1 x 12 months </t>
  </si>
  <si>
    <t xml:space="preserve">Existing (2)  District Accounts Manager - Rs.25104 x 1 x 12 m  District Data Officer - Rs.25000 x 1 x 12 months </t>
  </si>
  <si>
    <t xml:space="preserve">Accounts Clerk - Rs.9320 x 1 x 12 m </t>
  </si>
  <si>
    <t xml:space="preserve">RCH - Administrative  Assistant - Rs. 24463 x 1 x 12 months, CEA - DEO Cum Administrative Assistant - Rs.13313 x 1x 12 months </t>
  </si>
  <si>
    <t xml:space="preserve">Statistical Assistant - Rs.36692 x 1 x 12 m , Secretarial Assistant - Rs. 24463 x 1 x 12 m,  CEA - DEO Cum Administrative Assistant - Rs.13313 x 1x 12 months </t>
  </si>
  <si>
    <t xml:space="preserve">RCH - Data Entry Operators - Rs.30577 x 2 x 12 m &amp; 13024 x 1 x 12 m,  Computer Assistant - Rs.12075  x 1 x 12m </t>
  </si>
  <si>
    <t>Computer Assistant - Rs.14884 x 1 x 12 m</t>
  </si>
  <si>
    <t xml:space="preserve">RCH - Block Accountant (2) Rs. 23240 x 1 x 12 m,  Rs.19367 x 1 x 12 m 
</t>
  </si>
  <si>
    <t xml:space="preserve">RCH - Block Assistant (2) Rs.14270 x 2 x 12 </t>
  </si>
  <si>
    <t>1 Batch  x  25 ANMs   x  5 days  x  (Rs.0.92450 Lakhs)</t>
  </si>
  <si>
    <t>Mos - 10 x 1 day x 3 batches  - 0.49670 Lakhs , SNs - 10 x 1 day x 3 batches - 0.49670 Lakhs - Total - Rs.0.99340 Lakhs</t>
  </si>
  <si>
    <t>SUMAN  Taining - Mos - 40 x 1 day x 2 batches  -  0.68980 Lakhs , ANMs - 40 x 1 day x 2 batches - 0.73580 Lakhs - Total - Rs.1.42560 Lakhs</t>
  </si>
  <si>
    <t>Other maternal health trainings (SUMAN &amp; GDM Management)</t>
  </si>
  <si>
    <t>69 UHND (Rs.200/-*12 = 165600</t>
  </si>
  <si>
    <t>Rs.10,000/ 1 Camp</t>
  </si>
  <si>
    <t>PDY - Rs.2000/-*246 ASHAs*12 months</t>
  </si>
  <si>
    <t>KKL - Rs.2000/-*40 ASHAs*12 months</t>
  </si>
  <si>
    <t>MHE - Rs.2000/-*17 ASHAs*12 months</t>
  </si>
  <si>
    <t>YNM - Rs.2000/-*38 ASHAs*12 months</t>
  </si>
  <si>
    <t>UT of Puducherry approved only for Urban ASHAs (341 Nos.). Though the routine &amp; recurrent activity payment approved in NUHM, the funds are released partly in HSS(MFP) &amp; NUHM in each FY,hence we are facing the difficulty in disbursement of payment to ASHAs. So pls release the full approved R&amp;R ASHA incentive to either NUHM or HSS (MFP) as per the poposal</t>
  </si>
  <si>
    <r>
      <t xml:space="preserve"> 246 ASHAs*Rs.1000*12 months= </t>
    </r>
    <r>
      <rPr>
        <b/>
        <sz val="9"/>
        <rFont val="Verdana"/>
        <family val="2"/>
      </rPr>
      <t>Rs. 29,52,000</t>
    </r>
  </si>
  <si>
    <r>
      <t xml:space="preserve">40 ASHAs*Rs.1000*12 months= </t>
    </r>
    <r>
      <rPr>
        <b/>
        <sz val="9"/>
        <rFont val="Verdana"/>
        <family val="2"/>
      </rPr>
      <t>Rs. 4,80,000</t>
    </r>
  </si>
  <si>
    <r>
      <t xml:space="preserve">17 ASHAs*Rs.1000*12 months= </t>
    </r>
    <r>
      <rPr>
        <b/>
        <sz val="9"/>
        <rFont val="Verdana"/>
        <family val="2"/>
      </rPr>
      <t>Rs. 2,04,000</t>
    </r>
  </si>
  <si>
    <r>
      <t xml:space="preserve">38 ASHAs*Rs.1000*12 months= </t>
    </r>
    <r>
      <rPr>
        <b/>
        <sz val="9"/>
        <rFont val="Verdana"/>
        <family val="2"/>
      </rPr>
      <t>Rs. 4,56,000</t>
    </r>
  </si>
  <si>
    <r>
      <rPr>
        <b/>
        <sz val="10"/>
        <rFont val="Verdana"/>
        <family val="2"/>
      </rPr>
      <t xml:space="preserve">New activity- ASHA Facilitator-Field visit DA- PDY ( 20 ASHA/AF- 13 AF Required for 246 ASHAs) </t>
    </r>
    <r>
      <rPr>
        <sz val="10"/>
        <rFont val="Verdana"/>
        <family val="2"/>
      </rPr>
      <t xml:space="preserve">- Rs.150/Field visit*15 Visit/Month*13 AF*12 months = </t>
    </r>
    <r>
      <rPr>
        <b/>
        <sz val="10"/>
        <rFont val="Verdana"/>
        <family val="2"/>
      </rPr>
      <t>Rs.3,51,000</t>
    </r>
  </si>
  <si>
    <t>UT of Puducherry, need a AF for proper supervisory support &amp; for monitoring of ASHAs</t>
  </si>
  <si>
    <r>
      <rPr>
        <b/>
        <sz val="9"/>
        <rFont val="Verdana"/>
        <family val="2"/>
      </rPr>
      <t>For New ASHAs-</t>
    </r>
    <r>
      <rPr>
        <sz val="9"/>
        <rFont val="Verdana"/>
        <family val="2"/>
      </rPr>
      <t xml:space="preserve"> Induction training (6 days), HBNC training (9 days)-</t>
    </r>
    <r>
      <rPr>
        <b/>
        <sz val="9"/>
        <rFont val="Verdana"/>
        <family val="2"/>
      </rPr>
      <t>Total 15 days-</t>
    </r>
    <r>
      <rPr>
        <sz val="9"/>
        <rFont val="Verdana"/>
        <family val="2"/>
      </rPr>
      <t xml:space="preserve"> </t>
    </r>
    <r>
      <rPr>
        <b/>
        <sz val="9"/>
        <rFont val="Verdana"/>
        <family val="2"/>
      </rPr>
      <t>PDY- DA for ASHA</t>
    </r>
    <r>
      <rPr>
        <sz val="9"/>
        <rFont val="Verdana"/>
        <family val="2"/>
      </rPr>
      <t>- 8 ASHAs*Rs.150/ASHA*15 days=</t>
    </r>
    <r>
      <rPr>
        <b/>
        <sz val="9"/>
        <rFont val="Verdana"/>
        <family val="2"/>
      </rPr>
      <t xml:space="preserve"> Rs. 18000;  DA for Resource person- </t>
    </r>
    <r>
      <rPr>
        <sz val="9"/>
        <rFont val="Verdana"/>
        <family val="2"/>
      </rPr>
      <t>Rs.500/RP*3 RP/training*15days</t>
    </r>
    <r>
      <rPr>
        <b/>
        <sz val="9"/>
        <rFont val="Verdana"/>
        <family val="2"/>
      </rPr>
      <t>- Rs.22,500</t>
    </r>
    <r>
      <rPr>
        <sz val="9"/>
        <rFont val="Verdana"/>
        <family val="2"/>
      </rPr>
      <t>;</t>
    </r>
    <r>
      <rPr>
        <b/>
        <sz val="9"/>
        <rFont val="Verdana"/>
        <family val="2"/>
      </rPr>
      <t xml:space="preserve"> SA-</t>
    </r>
    <r>
      <rPr>
        <sz val="9"/>
        <rFont val="Verdana"/>
        <family val="2"/>
      </rPr>
      <t>Rs.100*1*15days</t>
    </r>
    <r>
      <rPr>
        <b/>
        <sz val="9"/>
        <rFont val="Verdana"/>
        <family val="2"/>
      </rPr>
      <t>- Rs.1,500; Incidental expenses</t>
    </r>
    <r>
      <rPr>
        <sz val="9"/>
        <rFont val="Verdana"/>
        <family val="2"/>
      </rPr>
      <t xml:space="preserve">- RS.100*8ASHA*2 training= </t>
    </r>
    <r>
      <rPr>
        <b/>
        <sz val="9"/>
        <rFont val="Verdana"/>
        <family val="2"/>
      </rPr>
      <t xml:space="preserve">Rs.1600; Refreshment- </t>
    </r>
    <r>
      <rPr>
        <sz val="9"/>
        <rFont val="Verdana"/>
        <family val="2"/>
      </rPr>
      <t>Rs.200*8ASHA*15days</t>
    </r>
    <r>
      <rPr>
        <b/>
        <sz val="9"/>
        <rFont val="Verdana"/>
        <family val="2"/>
      </rPr>
      <t xml:space="preserve">= Rs.24000- TOTAL Rs. 67,600                                                </t>
    </r>
  </si>
  <si>
    <r>
      <rPr>
        <b/>
        <sz val="9"/>
        <rFont val="Verdana"/>
        <family val="2"/>
      </rPr>
      <t>For New ASHAs-</t>
    </r>
    <r>
      <rPr>
        <sz val="9"/>
        <rFont val="Verdana"/>
        <family val="2"/>
      </rPr>
      <t xml:space="preserve"> Induction training (6 days), HBNC training (9 days)-</t>
    </r>
    <r>
      <rPr>
        <b/>
        <sz val="9"/>
        <rFont val="Verdana"/>
        <family val="2"/>
      </rPr>
      <t>Total 15 days-</t>
    </r>
    <r>
      <rPr>
        <sz val="9"/>
        <rFont val="Verdana"/>
        <family val="2"/>
      </rPr>
      <t xml:space="preserve"> </t>
    </r>
    <r>
      <rPr>
        <b/>
        <sz val="9"/>
        <rFont val="Verdana"/>
        <family val="2"/>
      </rPr>
      <t>PDY- DA for ASHA</t>
    </r>
    <r>
      <rPr>
        <sz val="9"/>
        <rFont val="Verdana"/>
        <family val="2"/>
      </rPr>
      <t>- 3 ASHAs*Rs.150/ASHA*15 days=</t>
    </r>
    <r>
      <rPr>
        <b/>
        <sz val="9"/>
        <rFont val="Verdana"/>
        <family val="2"/>
      </rPr>
      <t xml:space="preserve"> Rs. 6750;  DA for Resource person- </t>
    </r>
    <r>
      <rPr>
        <sz val="9"/>
        <rFont val="Verdana"/>
        <family val="2"/>
      </rPr>
      <t>Rs.500/RP*2 RP/training*15days</t>
    </r>
    <r>
      <rPr>
        <b/>
        <sz val="9"/>
        <rFont val="Verdana"/>
        <family val="2"/>
      </rPr>
      <t>- Rs.15,000</t>
    </r>
    <r>
      <rPr>
        <sz val="9"/>
        <rFont val="Verdana"/>
        <family val="2"/>
      </rPr>
      <t>;</t>
    </r>
    <r>
      <rPr>
        <b/>
        <sz val="9"/>
        <rFont val="Verdana"/>
        <family val="2"/>
      </rPr>
      <t xml:space="preserve"> SA-</t>
    </r>
    <r>
      <rPr>
        <sz val="9"/>
        <rFont val="Verdana"/>
        <family val="2"/>
      </rPr>
      <t>Rs.100*1*15days</t>
    </r>
    <r>
      <rPr>
        <b/>
        <sz val="9"/>
        <rFont val="Verdana"/>
        <family val="2"/>
      </rPr>
      <t>- Rs.1,500; Incidental expenses</t>
    </r>
    <r>
      <rPr>
        <sz val="9"/>
        <rFont val="Verdana"/>
        <family val="2"/>
      </rPr>
      <t xml:space="preserve">- RS.100*3ASHA*2 training= </t>
    </r>
    <r>
      <rPr>
        <b/>
        <sz val="9"/>
        <rFont val="Verdana"/>
        <family val="2"/>
      </rPr>
      <t xml:space="preserve">Rs.600; Refreshment- </t>
    </r>
    <r>
      <rPr>
        <sz val="9"/>
        <rFont val="Verdana"/>
        <family val="2"/>
      </rPr>
      <t>Rs.200*3ASHA*15days</t>
    </r>
    <r>
      <rPr>
        <b/>
        <sz val="9"/>
        <rFont val="Verdana"/>
        <family val="2"/>
      </rPr>
      <t xml:space="preserve">= Rs.9000- TOTAL Rs. 32,850                                                </t>
    </r>
  </si>
  <si>
    <r>
      <rPr>
        <b/>
        <sz val="9"/>
        <rFont val="Verdana"/>
        <family val="2"/>
      </rPr>
      <t>For New ASHAs-</t>
    </r>
    <r>
      <rPr>
        <sz val="9"/>
        <rFont val="Verdana"/>
        <family val="2"/>
      </rPr>
      <t xml:space="preserve"> Induction training (6 days), HBNC training (9 days)-</t>
    </r>
    <r>
      <rPr>
        <b/>
        <sz val="9"/>
        <rFont val="Verdana"/>
        <family val="2"/>
      </rPr>
      <t>Total 15 days-</t>
    </r>
    <r>
      <rPr>
        <sz val="9"/>
        <rFont val="Verdana"/>
        <family val="2"/>
      </rPr>
      <t xml:space="preserve"> </t>
    </r>
    <r>
      <rPr>
        <b/>
        <sz val="9"/>
        <rFont val="Verdana"/>
        <family val="2"/>
      </rPr>
      <t>PDY- DA for ASHA</t>
    </r>
    <r>
      <rPr>
        <sz val="9"/>
        <rFont val="Verdana"/>
        <family val="2"/>
      </rPr>
      <t>- 2 ASHAs*Rs.150/ASHA*15 days=</t>
    </r>
    <r>
      <rPr>
        <b/>
        <sz val="9"/>
        <rFont val="Verdana"/>
        <family val="2"/>
      </rPr>
      <t xml:space="preserve"> Rs. 4500;  DA for Resource person- </t>
    </r>
    <r>
      <rPr>
        <sz val="9"/>
        <rFont val="Verdana"/>
        <family val="2"/>
      </rPr>
      <t>Rs.500/RP*2 RP/training*15days</t>
    </r>
    <r>
      <rPr>
        <b/>
        <sz val="9"/>
        <rFont val="Verdana"/>
        <family val="2"/>
      </rPr>
      <t>- Rs.15,000</t>
    </r>
    <r>
      <rPr>
        <sz val="9"/>
        <rFont val="Verdana"/>
        <family val="2"/>
      </rPr>
      <t>;</t>
    </r>
    <r>
      <rPr>
        <b/>
        <sz val="9"/>
        <rFont val="Verdana"/>
        <family val="2"/>
      </rPr>
      <t xml:space="preserve"> SA-</t>
    </r>
    <r>
      <rPr>
        <sz val="9"/>
        <rFont val="Verdana"/>
        <family val="2"/>
      </rPr>
      <t>Rs.100*1*15days</t>
    </r>
    <r>
      <rPr>
        <b/>
        <sz val="9"/>
        <rFont val="Verdana"/>
        <family val="2"/>
      </rPr>
      <t>- Rs.1,500; Incidental expenses</t>
    </r>
    <r>
      <rPr>
        <sz val="9"/>
        <rFont val="Verdana"/>
        <family val="2"/>
      </rPr>
      <t xml:space="preserve">- RS.100*2ASHA*2 training= </t>
    </r>
    <r>
      <rPr>
        <b/>
        <sz val="9"/>
        <rFont val="Verdana"/>
        <family val="2"/>
      </rPr>
      <t xml:space="preserve">Rs.400; Refreshment- </t>
    </r>
    <r>
      <rPr>
        <sz val="9"/>
        <rFont val="Verdana"/>
        <family val="2"/>
      </rPr>
      <t>Rs.200*2ASHA*15days</t>
    </r>
    <r>
      <rPr>
        <b/>
        <sz val="9"/>
        <rFont val="Verdana"/>
        <family val="2"/>
      </rPr>
      <t xml:space="preserve">= Rs.6000- TOTAL Rs.   27,400                                             </t>
    </r>
  </si>
  <si>
    <r>
      <rPr>
        <b/>
        <sz val="9"/>
        <rFont val="Verdana"/>
        <family val="2"/>
      </rPr>
      <t>For New ASHAs-</t>
    </r>
    <r>
      <rPr>
        <sz val="9"/>
        <rFont val="Verdana"/>
        <family val="2"/>
      </rPr>
      <t xml:space="preserve"> Induction training (6 days), HBNC training (9 days)-</t>
    </r>
    <r>
      <rPr>
        <b/>
        <sz val="9"/>
        <rFont val="Verdana"/>
        <family val="2"/>
      </rPr>
      <t>Total 15 days-</t>
    </r>
    <r>
      <rPr>
        <sz val="9"/>
        <rFont val="Verdana"/>
        <family val="2"/>
      </rPr>
      <t xml:space="preserve"> </t>
    </r>
    <r>
      <rPr>
        <b/>
        <sz val="9"/>
        <rFont val="Verdana"/>
        <family val="2"/>
      </rPr>
      <t>PDY- DA for ASHA</t>
    </r>
    <r>
      <rPr>
        <sz val="9"/>
        <rFont val="Verdana"/>
        <family val="2"/>
      </rPr>
      <t>- 6 ASHAs*Rs.150/ASHA*15 days=</t>
    </r>
    <r>
      <rPr>
        <b/>
        <sz val="9"/>
        <rFont val="Verdana"/>
        <family val="2"/>
      </rPr>
      <t xml:space="preserve"> Rs. 13,500;  DA for Resource person- </t>
    </r>
    <r>
      <rPr>
        <sz val="9"/>
        <rFont val="Verdana"/>
        <family val="2"/>
      </rPr>
      <t>Rs.500/RP*2 RP/training*15days</t>
    </r>
    <r>
      <rPr>
        <b/>
        <sz val="9"/>
        <rFont val="Verdana"/>
        <family val="2"/>
      </rPr>
      <t>- Rs.15,000</t>
    </r>
    <r>
      <rPr>
        <sz val="9"/>
        <rFont val="Verdana"/>
        <family val="2"/>
      </rPr>
      <t>;</t>
    </r>
    <r>
      <rPr>
        <b/>
        <sz val="9"/>
        <rFont val="Verdana"/>
        <family val="2"/>
      </rPr>
      <t xml:space="preserve"> SA-</t>
    </r>
    <r>
      <rPr>
        <sz val="9"/>
        <rFont val="Verdana"/>
        <family val="2"/>
      </rPr>
      <t>Rs.100*1*15days</t>
    </r>
    <r>
      <rPr>
        <b/>
        <sz val="9"/>
        <rFont val="Verdana"/>
        <family val="2"/>
      </rPr>
      <t>- Rs.1,500; Incidental expenses</t>
    </r>
    <r>
      <rPr>
        <sz val="9"/>
        <rFont val="Verdana"/>
        <family val="2"/>
      </rPr>
      <t xml:space="preserve">- RS.100*6ASHA*2 training= </t>
    </r>
    <r>
      <rPr>
        <b/>
        <sz val="9"/>
        <rFont val="Verdana"/>
        <family val="2"/>
      </rPr>
      <t xml:space="preserve">Rs.1200; Refreshment- </t>
    </r>
    <r>
      <rPr>
        <sz val="9"/>
        <rFont val="Verdana"/>
        <family val="2"/>
      </rPr>
      <t>Rs.200*6ASHA*15days</t>
    </r>
    <r>
      <rPr>
        <b/>
        <sz val="9"/>
        <rFont val="Verdana"/>
        <family val="2"/>
      </rPr>
      <t xml:space="preserve">= Rs.18000- TOTAL Rs. 49,200                                                </t>
    </r>
  </si>
  <si>
    <r>
      <rPr>
        <b/>
        <sz val="9"/>
        <rFont val="Verdana"/>
        <family val="2"/>
      </rPr>
      <t>State level training for ASHA ToTs- HBYC training (4 days)</t>
    </r>
    <r>
      <rPr>
        <sz val="9"/>
        <rFont val="Verdana"/>
        <family val="2"/>
      </rPr>
      <t xml:space="preserve">- </t>
    </r>
    <r>
      <rPr>
        <b/>
        <sz val="9"/>
        <rFont val="Verdana"/>
        <family val="2"/>
      </rPr>
      <t>DA for ToTs</t>
    </r>
    <r>
      <rPr>
        <sz val="9"/>
        <rFont val="Verdana"/>
        <family val="2"/>
      </rPr>
      <t xml:space="preserve">- 14 ToTs*Rs.300*4 days= </t>
    </r>
    <r>
      <rPr>
        <b/>
        <sz val="9"/>
        <rFont val="Verdana"/>
        <family val="2"/>
      </rPr>
      <t xml:space="preserve">Rs.16,800;   TA for ASHA ToTs- </t>
    </r>
    <r>
      <rPr>
        <sz val="9"/>
        <rFont val="Verdana"/>
        <family val="2"/>
      </rPr>
      <t xml:space="preserve">Rs.5000*6= </t>
    </r>
    <r>
      <rPr>
        <b/>
        <sz val="9"/>
        <rFont val="Verdana"/>
        <family val="2"/>
      </rPr>
      <t xml:space="preserve">Rs.30,000; SA- </t>
    </r>
    <r>
      <rPr>
        <sz val="9"/>
        <rFont val="Verdana"/>
        <family val="2"/>
      </rPr>
      <t xml:space="preserve">Rs.100*4Days= </t>
    </r>
    <r>
      <rPr>
        <b/>
        <sz val="9"/>
        <rFont val="Verdana"/>
        <family val="2"/>
      </rPr>
      <t>Rs.400; Incidental expenses</t>
    </r>
    <r>
      <rPr>
        <sz val="9"/>
        <rFont val="Verdana"/>
        <family val="2"/>
      </rPr>
      <t xml:space="preserve">- RS.100*14 ToTs= </t>
    </r>
    <r>
      <rPr>
        <b/>
        <sz val="9"/>
        <rFont val="Verdana"/>
        <family val="2"/>
      </rPr>
      <t xml:space="preserve">Rs.1,400; Refreshment- </t>
    </r>
    <r>
      <rPr>
        <sz val="9"/>
        <rFont val="Verdana"/>
        <family val="2"/>
      </rPr>
      <t>Rs.200*4 days*14ToTs</t>
    </r>
    <r>
      <rPr>
        <b/>
        <sz val="9"/>
        <rFont val="Verdana"/>
        <family val="2"/>
      </rPr>
      <t>= Rs.11,200; Accommodation for RP from Newdelhi (approx)- Rs. 35,000 (TOTAL- Rs. 94,800)</t>
    </r>
  </si>
  <si>
    <t>HBYC training(4 days)- YNM- DA for ASHA- 38ASHAs*Rs.150/ASHA*4 days= Rs.22800;  DA for Resource person- Rs.500*2 RP*4 days- Rs.4000; SA-Rs.100*1*4days- Rs.400; Incidental expenses- RS.100*38ASHA= Rs.3800; Refreshment- Rs.200*38ASHA*4 days= Rs.30400- Total- Rs. 61,400</t>
  </si>
  <si>
    <r>
      <rPr>
        <b/>
        <sz val="9"/>
        <rFont val="Verdana"/>
        <family val="2"/>
      </rPr>
      <t xml:space="preserve">HBYC training(4 days)- MHE- DA for ASHA- </t>
    </r>
    <r>
      <rPr>
        <sz val="9"/>
        <rFont val="Verdana"/>
        <family val="2"/>
      </rPr>
      <t>17ASHAs*Rs.150/ASHA*4 days</t>
    </r>
    <r>
      <rPr>
        <b/>
        <sz val="9"/>
        <rFont val="Verdana"/>
        <family val="2"/>
      </rPr>
      <t xml:space="preserve">= Rs.10200;  DA for Resource person- </t>
    </r>
    <r>
      <rPr>
        <sz val="9"/>
        <rFont val="Verdana"/>
        <family val="2"/>
      </rPr>
      <t>Rs.500*2*4 days</t>
    </r>
    <r>
      <rPr>
        <b/>
        <sz val="9"/>
        <rFont val="Verdana"/>
        <family val="2"/>
      </rPr>
      <t>- Rs.4000; SA-</t>
    </r>
    <r>
      <rPr>
        <sz val="9"/>
        <rFont val="Verdana"/>
        <family val="2"/>
      </rPr>
      <t>Rs.100*1*4days</t>
    </r>
    <r>
      <rPr>
        <b/>
        <sz val="9"/>
        <rFont val="Verdana"/>
        <family val="2"/>
      </rPr>
      <t xml:space="preserve">- Rs.400; Incidental expenses- </t>
    </r>
    <r>
      <rPr>
        <sz val="9"/>
        <rFont val="Verdana"/>
        <family val="2"/>
      </rPr>
      <t>RS.100*17ASHA=</t>
    </r>
    <r>
      <rPr>
        <b/>
        <sz val="9"/>
        <rFont val="Verdana"/>
        <family val="2"/>
      </rPr>
      <t xml:space="preserve"> Rs.1700; Refreshment- </t>
    </r>
    <r>
      <rPr>
        <sz val="9"/>
        <rFont val="Verdana"/>
        <family val="2"/>
      </rPr>
      <t>Rs.200*17ASHA*4 days=</t>
    </r>
    <r>
      <rPr>
        <b/>
        <sz val="9"/>
        <rFont val="Verdana"/>
        <family val="2"/>
      </rPr>
      <t xml:space="preserve"> Rs.13600 -Total- Rs. 29,900</t>
    </r>
  </si>
  <si>
    <r>
      <rPr>
        <b/>
        <sz val="9"/>
        <rFont val="Verdana"/>
        <family val="2"/>
      </rPr>
      <t xml:space="preserve">HBYC training(4 days)- DA for ASHA- </t>
    </r>
    <r>
      <rPr>
        <sz val="9"/>
        <rFont val="Verdana"/>
        <family val="2"/>
      </rPr>
      <t>40 ASHAs*Rs.100/ASHA*4 days</t>
    </r>
    <r>
      <rPr>
        <b/>
        <sz val="9"/>
        <rFont val="Verdana"/>
        <family val="2"/>
      </rPr>
      <t xml:space="preserve">= Rs.24,000;  DA for Resource person- </t>
    </r>
    <r>
      <rPr>
        <sz val="9"/>
        <rFont val="Verdana"/>
        <family val="2"/>
      </rPr>
      <t>Rs.500/RP*2 RP*4 days</t>
    </r>
    <r>
      <rPr>
        <b/>
        <sz val="9"/>
        <rFont val="Verdana"/>
        <family val="2"/>
      </rPr>
      <t>- Rs.4000; SA-</t>
    </r>
    <r>
      <rPr>
        <sz val="9"/>
        <rFont val="Verdana"/>
        <family val="2"/>
      </rPr>
      <t>Rs.100*1*4days</t>
    </r>
    <r>
      <rPr>
        <b/>
        <sz val="9"/>
        <rFont val="Verdana"/>
        <family val="2"/>
      </rPr>
      <t xml:space="preserve">- Rs.400; Incidental expenses- </t>
    </r>
    <r>
      <rPr>
        <sz val="9"/>
        <rFont val="Verdana"/>
        <family val="2"/>
      </rPr>
      <t>RS.100*40ASHA=</t>
    </r>
    <r>
      <rPr>
        <b/>
        <sz val="9"/>
        <rFont val="Verdana"/>
        <family val="2"/>
      </rPr>
      <t xml:space="preserve"> Rs.4000; Refreshment- </t>
    </r>
    <r>
      <rPr>
        <sz val="9"/>
        <rFont val="Verdana"/>
        <family val="2"/>
      </rPr>
      <t>Rs.200*40ASHA*4 days=</t>
    </r>
    <r>
      <rPr>
        <b/>
        <sz val="9"/>
        <rFont val="Verdana"/>
        <family val="2"/>
      </rPr>
      <t xml:space="preserve"> Rs.32000 - Total- Rs. 64,400</t>
    </r>
  </si>
  <si>
    <r>
      <rPr>
        <b/>
        <sz val="9"/>
        <rFont val="Verdana"/>
        <family val="2"/>
      </rPr>
      <t xml:space="preserve">HBYC training(4 days)- DA for ASHA- </t>
    </r>
    <r>
      <rPr>
        <sz val="9"/>
        <rFont val="Verdana"/>
        <family val="2"/>
      </rPr>
      <t>246 ASHAs*Rs.150/ASHA*4 days</t>
    </r>
    <r>
      <rPr>
        <b/>
        <sz val="9"/>
        <rFont val="Verdana"/>
        <family val="2"/>
      </rPr>
      <t xml:space="preserve">= Rs.1,47,600;  DA for Resource person- </t>
    </r>
    <r>
      <rPr>
        <sz val="9"/>
        <rFont val="Verdana"/>
        <family val="2"/>
      </rPr>
      <t>Rs.500/RP*3 RP/batch*8 batch*4 days</t>
    </r>
    <r>
      <rPr>
        <b/>
        <sz val="9"/>
        <rFont val="Verdana"/>
        <family val="2"/>
      </rPr>
      <t>- Rs.48000; SA-</t>
    </r>
    <r>
      <rPr>
        <sz val="9"/>
        <rFont val="Verdana"/>
        <family val="2"/>
      </rPr>
      <t>Rs.100*1*8 batch*4days</t>
    </r>
    <r>
      <rPr>
        <b/>
        <sz val="9"/>
        <rFont val="Verdana"/>
        <family val="2"/>
      </rPr>
      <t xml:space="preserve">- Rs.3200; Incidental expenses- </t>
    </r>
    <r>
      <rPr>
        <sz val="9"/>
        <rFont val="Verdana"/>
        <family val="2"/>
      </rPr>
      <t>RS.100*246ASHA=</t>
    </r>
    <r>
      <rPr>
        <b/>
        <sz val="9"/>
        <rFont val="Verdana"/>
        <family val="2"/>
      </rPr>
      <t xml:space="preserve"> Rs.24,600; Refreshment- </t>
    </r>
    <r>
      <rPr>
        <sz val="9"/>
        <rFont val="Verdana"/>
        <family val="2"/>
      </rPr>
      <t>Rs.200*246ASHA*4 days=</t>
    </r>
    <r>
      <rPr>
        <b/>
        <sz val="9"/>
        <rFont val="Verdana"/>
        <family val="2"/>
      </rPr>
      <t xml:space="preserve"> Rs.1,96,800 (Total- Rs. 4,20,200)</t>
    </r>
  </si>
  <si>
    <t>Uniform- Rs.600, Other provisions-Rs.400 (ID cards, Badge, Torch, Umbrella / Rain coat)=Rs.1000*246 ASHAs= Rs.2,46,000</t>
  </si>
  <si>
    <t>Uniform- Rs.600, Other provisions-Rs.400 (ID cards, Badge, Torch, Umbrella / Rain coat)=Rs.1000*40 ASHAs= Rs.40,000</t>
  </si>
  <si>
    <t>Uniform- Rs.600, Other provisions-Rs.400 (ID cards, Badge, Torch, Umbrella / Rain coat)=Rs.1000*17 ASHAs= Rs.17,000</t>
  </si>
  <si>
    <t>Uniform- Rs.600, Other provisions-Rs.400 (ID cards, Badge, Torch, Umbrella / Rain coat)=Rs.1000*38ASHAs= Rs.38,000</t>
  </si>
  <si>
    <t>Rs.1000*108 MAS = Rs.108000</t>
  </si>
  <si>
    <t>Rs.5000*108MAS = Rs.5,40,000</t>
  </si>
  <si>
    <t>Rs.14000/- * 1 UPHC *12 Months</t>
  </si>
  <si>
    <t>Replenishment of ASHA Drug kit- Rs.150*246 ASHAs = Rs.36,900</t>
  </si>
  <si>
    <t>Replenishment of ASHA Drug kit- Rs.150*40 ASHAs = Rs.6,000</t>
  </si>
  <si>
    <t>Replenishment of ASHA Drug kit- Rs.150*17 ASHAs = Rs.2,550</t>
  </si>
  <si>
    <t>Replenishment of ASHA Drug kit- Rs.150*38 ASHAs = Rs.5,700</t>
  </si>
  <si>
    <t>Any other (AMC Charge for Smart phones)</t>
  </si>
  <si>
    <r>
      <rPr>
        <b/>
        <sz val="9"/>
        <rFont val="Verdana"/>
        <family val="2"/>
      </rPr>
      <t>Ongoing activity- PDY-</t>
    </r>
    <r>
      <rPr>
        <sz val="9"/>
        <rFont val="Verdana"/>
        <family val="2"/>
      </rPr>
      <t>Rs.50,000 *15 UPHC=</t>
    </r>
    <r>
      <rPr>
        <b/>
        <sz val="9"/>
        <rFont val="Verdana"/>
        <family val="2"/>
      </rPr>
      <t xml:space="preserve"> Rs.7,50,000       </t>
    </r>
  </si>
  <si>
    <r>
      <rPr>
        <b/>
        <sz val="9"/>
        <rFont val="Verdana"/>
        <family val="2"/>
      </rPr>
      <t xml:space="preserve">KKL- </t>
    </r>
    <r>
      <rPr>
        <sz val="9"/>
        <rFont val="Verdana"/>
        <family val="2"/>
      </rPr>
      <t>Rs.50,000 *3 UPHC=</t>
    </r>
    <r>
      <rPr>
        <b/>
        <sz val="9"/>
        <rFont val="Verdana"/>
        <family val="2"/>
      </rPr>
      <t xml:space="preserve"> Rs.1,50,000       </t>
    </r>
  </si>
  <si>
    <r>
      <rPr>
        <b/>
        <sz val="9"/>
        <rFont val="Verdana"/>
        <family val="2"/>
      </rPr>
      <t xml:space="preserve">MHE- </t>
    </r>
    <r>
      <rPr>
        <sz val="9"/>
        <rFont val="Verdana"/>
        <family val="2"/>
      </rPr>
      <t>Rs.50,000 *2 UPHC=</t>
    </r>
    <r>
      <rPr>
        <b/>
        <sz val="9"/>
        <rFont val="Verdana"/>
        <family val="2"/>
      </rPr>
      <t xml:space="preserve"> Rs.1,00,000       </t>
    </r>
  </si>
  <si>
    <r>
      <rPr>
        <b/>
        <sz val="9"/>
        <rFont val="Verdana"/>
        <family val="2"/>
      </rPr>
      <t xml:space="preserve">YNM- </t>
    </r>
    <r>
      <rPr>
        <sz val="9"/>
        <rFont val="Verdana"/>
        <family val="2"/>
      </rPr>
      <t>Rs.50,000 *1 UPHC=</t>
    </r>
    <r>
      <rPr>
        <b/>
        <sz val="9"/>
        <rFont val="Verdana"/>
        <family val="2"/>
      </rPr>
      <t xml:space="preserve"> Rs.50,000       </t>
    </r>
  </si>
  <si>
    <t xml:space="preserve">AMC Charges for Smart phones </t>
  </si>
  <si>
    <t>Existing (1)  - Dental Surgeon - Rs.33282 x 1 x 12</t>
  </si>
  <si>
    <t xml:space="preserve">Existing (1 no.): Optometrist (1) Rs.15976 x 1 x 12 m </t>
  </si>
  <si>
    <t xml:space="preserve">Yanam - ANM (1) - Rs. 20792 x 1 x 12 m </t>
  </si>
  <si>
    <t xml:space="preserve">Naturopathy &amp; Yoga Therapist 1 No - Rs.36610 x 1 x 12, Siddha Physician (4) - Rs.50962 x 3 x 12 m , Rs.33282 x 1 x 12 m  Homeopathy Physician (2) - Rs.50962 x 2 x 12 m,  Ayurveda Physician (5) Rs. 50962 x 3 x 12 m, Rs.46329 x 1 x 12 m 33282 x 1 x 12 m,
</t>
  </si>
  <si>
    <t xml:space="preserve">Existing Yoga Demonstrator (1) - Rs. 20387 x 1 x 12 m, Ayurveda Masseurs (2) Rs. 20387 x 2 x 12 m, AYUSH Attendant (11) - Rs. 16308 x 11 x 12 m </t>
  </si>
  <si>
    <t xml:space="preserve">MFP Existing Staff (22) - Transport Volunteers - Rs.19571 x 16 x 12, Rs.16308 x 5 x 12, Rs.14884 x 1 x 12 m (Total - Rs. 49.15/-) </t>
  </si>
  <si>
    <t>B.30.3.1/  B.30.2.4</t>
  </si>
  <si>
    <t>2 batches x 1 day x 25 ANMS - Rs.39205/-</t>
  </si>
  <si>
    <t>LaQshya trainings/workshops - Rs.1.00 Lakhs</t>
  </si>
  <si>
    <t>Orientation on National Deworming Day - Rs.1.00 Lakhs (2 rounds)</t>
  </si>
  <si>
    <t>Rs.100 per subcentre totally 56 subcentre</t>
  </si>
  <si>
    <t>Rs.100 per subcentre totally 17 subcentre</t>
  </si>
  <si>
    <t>Rs.100 per subcentre totally 4 subcentre</t>
  </si>
  <si>
    <t>Rs.100 per subcentre totally 3 subcentre</t>
  </si>
  <si>
    <t>Rs.1000 per PHC/CHC</t>
  </si>
  <si>
    <t>Quarterly review for Routine Immunization</t>
  </si>
  <si>
    <t>Quarterly review Meeting for  district officer Rs.50000 x 3 meetings = 1.50 Lakhs</t>
  </si>
  <si>
    <t>Rs.200/Hub Cutter for 100 nos. &amp; Rs.1020 x  34 PHC/CHC</t>
  </si>
  <si>
    <t>Rs.200/Hub Cutter for 30 nos. &amp; Rs.1020 x  14 PHC/CHC</t>
  </si>
  <si>
    <t>Rs.200/Hub Cutter for 6 nos.  &amp; Rs.1020 x  3 PHC/CHC</t>
  </si>
  <si>
    <t>Rs.200/Hub Cutter for 4 nos.  &amp; Rs.1020 x  3 PHC/CHC</t>
  </si>
  <si>
    <t xml:space="preserve">Rs.3 Per bag (Red/Black/Yellow) per session </t>
  </si>
  <si>
    <t>Rs.90 per session</t>
  </si>
  <si>
    <t>POL for vaccine delivery from state to district and district to PHC/CHCs</t>
  </si>
  <si>
    <t>Rs.50000/- for SVS</t>
  </si>
  <si>
    <t>Rs.1000 per CCP</t>
  </si>
  <si>
    <t>Organization of Rallys, IEC awareness competition,slogan writing contest,AV media adertisement, Newspaper advertisement</t>
  </si>
  <si>
    <t>Printing vaccine logistics register,Stock Register,Distribution Register,IEC ppmplet,MCH regiter etc.,(Rs.20 Per beneficary)</t>
  </si>
  <si>
    <t>Consumables for computer including provision for UPS , Replacement of aged Accessories</t>
  </si>
  <si>
    <t>Cold Chain Handler Training   1. One day Cold chain handlers training  to 112 Cold Chain Handlers - Rs.28500 x 2 batch (56 Participants/batch) AEFI    1. One day training for Paramedical Staff on "Adverse Events following Immunisation" - Rs.26500 x 9 batches (51 participants per batch)   2.One day training for Medical officer on "Adverse Events following Immunisation" - Rs.27,400 x 4 batches ( 44 participants per batch)     Routine Immunization Training 1. One day training for Paramedical Staff on Routine Immunisation - Rs.26500 x 9 batches (51 participants per batch)  2. One day training for Medical Officers on Routine Immunisation - Rs.27400 x 4 batches (44 participants per batch)  3. One day training for ASHA on Routine Immunisation - Rs.22600 x 6 batches (54 participants per batch)Micro Plan and Vaccine Logistics 1. One day training for Paramedical Staff on Preparation of Micro Plan and Vaccine Logistics - Rs.26,500 x 9 batches (51 participants per batch)  2.  One day training for Medical Officers on Preparation of Micro Plan and Vaccine Logistics - Rs.27,400x 4 batches (44 participants per batch)      Training for Data handlers            1. One day training for Data handlers by DIO’s -112 no.s  Rs.28,500 x 2 batches(56 participants per batch)</t>
  </si>
  <si>
    <t xml:space="preserve">Pulse Polio Operating Cost for 1 round </t>
  </si>
  <si>
    <t>IDSP (1) - Rs.20232/-, RCH (1) - Rs.46800/-, IMM (1) - Rs.11700/-</t>
  </si>
  <si>
    <t>The amount will be utilized the following years for purchase of refraction items ,Maintenance , diesel charges, modification and fabrication works to be done for Mobile ophthalmic unit van.0</t>
  </si>
  <si>
    <t>550 pairs   @ Rs.2000 per pair</t>
  </si>
  <si>
    <t xml:space="preserve">2300 spectalces @ Rs.350 per spectacle     </t>
  </si>
  <si>
    <t xml:space="preserve"> 200 spectalces @ Rs.350 per spectacle  </t>
  </si>
  <si>
    <t>100 spectalces @ Rs.350 per spectacle</t>
  </si>
  <si>
    <t>700 spectalces @ Rs.350 per spectacle</t>
  </si>
  <si>
    <t xml:space="preserve">Strengthening of GH  as district hospital -1 X Rs. 40,00,000/-  </t>
  </si>
  <si>
    <t>5700 cases @ Rs. 700/- per case</t>
  </si>
  <si>
    <t xml:space="preserve"> 2000 cases @ Rs.700/- per case  </t>
  </si>
  <si>
    <t xml:space="preserve"> 600 cases @ Rs. 700/- per cases                       </t>
  </si>
  <si>
    <t>200 cases @ Rs. 700/- per cases</t>
  </si>
  <si>
    <t xml:space="preserve"> Celebration of Eye donation fortnight, World Sight day &amp; World Glacoma  week </t>
  </si>
  <si>
    <t xml:space="preserve">Celebration of Eye donation fortnight, World Sight day &amp; World Glacoma  week </t>
  </si>
  <si>
    <t xml:space="preserve">Remuneration for 2 opthalmologist x 12 x Rs.75,000/-per month </t>
  </si>
  <si>
    <t>Budget officer = 1x12x Rs.36692</t>
  </si>
  <si>
    <t>Admin.Asst=1x12xRs.24463</t>
  </si>
  <si>
    <t>MTS = 1x12xRs. 16308</t>
  </si>
  <si>
    <t>TA/DA for programme related tours, Review meetings , purchase of office consumables, purchase &amp; maintenance of computeres and other operational exp's =Rs.5,91,896 /-</t>
  </si>
  <si>
    <t xml:space="preserve">Review meetings under Programme for Prevention and Control of Leptospirosis </t>
  </si>
  <si>
    <t>Sensitization workshop/ Meeting of  the State Program Officers and District level Health Officers   (NPCCHH) &amp; (NOHP)</t>
  </si>
  <si>
    <t xml:space="preserve">New born care Karaikal - 13 x 3900 = 50,700/- &amp; Banner - 13 x 250 = Rs. 3250/- =Rs.53,950/- , NDD etc., 
</t>
  </si>
  <si>
    <t xml:space="preserve">New born care  Mahe - 2 x 3,900=Rs.7800/- &amp;Banner - 2 x Rs.250 = Rs. 500/-Total=Rs.8300/, and NDD etc., </t>
  </si>
  <si>
    <t>New born care  Yanam - 1 x 3900= 3900/- &amp; Banner - 1 x 250 = Rs. 250/- = Rs.4,150/-&amp;  NDD Activities</t>
  </si>
  <si>
    <t>SUMAN - Advocacy for SUMAN Pdy - Rs.4000/- , Karaikal - Rs.2000/-, Mahe &amp; Yanam Rs.2000 each</t>
  </si>
  <si>
    <t>Vasectomy fortnight celebration - 1.80 Lakhs</t>
  </si>
  <si>
    <t>Vasectomy fortnight celebration - 0.20 Lakhs</t>
  </si>
  <si>
    <t>Vasectomy fortnight celebration - 0.10 Lakhs</t>
  </si>
  <si>
    <t>For Complete radical treatment and Surveillance @ Rs.75 for each positive case - Rs.75 x 100 case - Rs.7500/- (approx.) &amp; For Blood Smear Collection and RDT - Rs.1.00 Lakhs ( Total - Rs.1.08 Lakhs)</t>
  </si>
  <si>
    <t>Purchase of stirrup brass pump - 3nos. X Rs.8500 - Rs.25500/-</t>
  </si>
  <si>
    <t>Purchase of stirrup brass pump - 2 nos. X Rs.8500 - Rs.17000/-</t>
  </si>
  <si>
    <t xml:space="preserve">Purchase of stirrup brass pump - 1 nos. X Rs.8500 </t>
  </si>
  <si>
    <t>Larvivorous Fish support- Procurement of Fishes &amp; Honorarium for release of fish in wells storage tanks - Rs.1.30 Lakhs.</t>
  </si>
  <si>
    <t>Larvivorous Fish support- Procurement of Fishes &amp; Honorarium for release of fish in wells storage tanks - Rs.35000/-</t>
  </si>
  <si>
    <t>Larvivorous Fish support- Procurement of Fishes &amp; Honorarium for release of fish in wells storage tanks - Rs.10000/-</t>
  </si>
  <si>
    <t>Review Meeting at District Level (1Meeting per quarter) - 4 nos. X Rs.3000 - Rs.0.12 Lakhs, Camps at field level through PHC/CHCs on Malaria surveillance - 02 nos. x Rs.2000 - Rs.0.04 Lakhs,Formation of rapid response teams/surveillance of special fgroups/migrant population ( one team for each PHC/CHCs) - 02 nos. x Rs.5000 -Rs.0.10 Lakhs -Total - Rs.0.26 Lakhs.</t>
  </si>
  <si>
    <t>Review Meeting at District Level (1Meeting per quarter) - 4 nos. X Rs.5000 - Rs.0.20 Lakhs, Camps at field level through PHC/CHCs on Malaria surveillance - 12 nos. x Rs.2000 - Rs.0.24 Lakhs,Formation of rapid response teams/surveillance of special fgroups/migrant population ( one team for each PHC/CHCs) - 12 nos. x Rs.5000 -Rs.0.60 Lakhs -Total - Rs.1.04 Lakhs.</t>
  </si>
  <si>
    <t>Review Meeting at District Level (1Meeting per quarter) - 6 nos. X Rs.5000 - Rs.0.30 Lakhs, Camps at field level through PHC/CHCs on Malaria surveillance - 33 nos. x Rs.2000 - Rs.0.66 Lakhs,Formation of rapid response teams/surveillance of special fgroups/migrant population ( one team for each PHC/CHCs) - 33 nos. x Rs.5000 -Rs.1.65 Lakhs -Total - Rs.2.61 Lakhs.</t>
  </si>
  <si>
    <t>Review Meetings involving IMA/Private Lab.- Clinics &amp; Hositals at PHC Level - Rs.0.60 Lakhs</t>
  </si>
  <si>
    <t>Involving 200 nos. of Mos &amp; Health Staff in the observance of World Malaria Day 2022 - Rs.0.25 Lakhs</t>
  </si>
  <si>
    <t xml:space="preserve"> AV skit relay in  Local cable channels - 0.50 L,  Flex Banners
(for display in PHC/CHCs &amp; permitted places) - 0.37500 L, Appeal through FM Spot - 4 nos. x Rs.20000 - 0.80 L, Digital Banner for  Anti Malaria  month campaign  - 0.15 L,    Contingency - 0.065 Lakhs (Total - Rs.1.88850 L)
</t>
  </si>
  <si>
    <t xml:space="preserve">Flex Banners (for display in PHC/CHCs &amp; permitted places) 25 nos. - 0.075 L, Digital Banner for  Anti Malaria  month campaign  - 0.05 L,  Contingency - 0.015 Lakhs (Total - Rs.0.14400 L)
</t>
  </si>
  <si>
    <t xml:space="preserve">Digital Banner for  Anti Malaria  month campaign  - Rs.900/-,  Contingency - 0.01 Lakhs (Total - Rs.1900/-)
</t>
  </si>
  <si>
    <t xml:space="preserve">Digital Banner for  Anti Malaria  month campaign  - Rs.450/- Contingency - 0.01 Lakhs (Total - Rs.1450/-)
</t>
  </si>
  <si>
    <t xml:space="preserve"> ASHA Refresher Training (1day) - 2 batches, DMO/SPO Refresher Training (3 days), Training of PHC Medical Officers and Other PHC officials on Malaria Elimination( 3 batches x 1 day x Rs.35000), Training of Entomologists , Training of MPW (M)/MPW(F)/CDW/(2 days)   ( Total - Rs. 3.07 L)
</t>
  </si>
  <si>
    <t>Purchase of Materials for staining preparation in Laboratories - Rs.30000/-</t>
  </si>
  <si>
    <t xml:space="preserve">Sentinel Surveillance Hospitals
1. IGGGH&amp;PGI, Puducherry
2. JIPMER, Puducherry
3. IGMC&amp;RI, Puducherry
4. RGW&amp;CH, Puducherry - Rs.1.00 Lakh x 4 - Rs. 4.00 Lakhs
</t>
  </si>
  <si>
    <t>Sentinel Surveillance Hospitals - GH, Karaikal - Rs.1.00 Lakh</t>
  </si>
  <si>
    <t>ASHA incentive for prevention and control of Dengue &amp; Chickungunga (Rs.200/ASHA *5Months=Rs.1000/ASHA/Year)- Rs.1000*225 ASHA= Rs. 2.25 Lakhs.</t>
  </si>
  <si>
    <t>2 visits x 3 districts x Rs.20000 = Rs.1.20 Lakhs &amp; 2 visists to NVBDCP - GOI x Rs. 40000/- = Rs.80000/- Total - Rs.2.00 Lakhs</t>
  </si>
  <si>
    <t>Procurement of  Rain coat &amp; torch light for Health Staff under NVBDCP for intensive field work during rainy season - Rain Coat - 150 nos. x Rs.1000 - Rs.1.50 Lakhs  &amp; Torch Light - 150 no. x Rs.800 - 1.20 Lakhs( Rechargeable) =2.70 Lakhs Pulse fogging Machines - Rs.10 nos. x Rs.85000 - Rs.8.50 Lakhs &amp; Hand Fogging Machine - 5 nos. x Rs.8500 - Rs.0.42500 = Total - Rs.8.92500 L Grand Total - Rs.11.625 L</t>
  </si>
  <si>
    <t>Other Specialists (Cardiologist)</t>
  </si>
  <si>
    <t>(Rs.4500*82)(27 PHC &amp; 55 SC)Purchase of Swab, speculum and pap smear kit for PBS</t>
  </si>
  <si>
    <t>(Rs.8500*28) (11 PHC &amp; 17 SC) Purchase of Swab, speculum and pap smear kit for PBS</t>
  </si>
  <si>
    <t xml:space="preserve"> (Rs.4500*5) (1 PHC &amp; 4SC) Purchase of Swab, speculum and pap smear kit for PBS</t>
  </si>
  <si>
    <t>Rs. 3 Lakhs *1 District NCD Clinic</t>
  </si>
  <si>
    <t xml:space="preserve">Pondy Rs. 2 Lakhs  * 2CHC = Rs. 4 Lakhs </t>
  </si>
  <si>
    <t xml:space="preserve">Karaikal 2 Lakhs * 1 CHC = Rs. 2 Lakhs </t>
  </si>
  <si>
    <t xml:space="preserve"> MaheRs. 2 Lakhs  * 1 CHC = Rs. 2 Lakhs </t>
  </si>
  <si>
    <t xml:space="preserve">Pondy Rs. 25,000*27 PHCs = 6.75 Lakhs , </t>
  </si>
  <si>
    <t xml:space="preserve"> Karaikal Rs. 25,000*11 PHCs =  2.75 Lakhs</t>
  </si>
  <si>
    <t xml:space="preserve"> Mahe Rs. 25,000*1 PHCs = 0.25 Lakhs , </t>
  </si>
  <si>
    <t>Yanam Rs. 25,000*1 PHCs = 0.25 Lakhs</t>
  </si>
  <si>
    <t xml:space="preserve">PONDY 55*25000=13.75 </t>
  </si>
  <si>
    <t xml:space="preserve"> 17SC*25000= 4.25 Lakhs</t>
  </si>
  <si>
    <t xml:space="preserve"> Mahe 4*25000 = 1 Lakhs</t>
  </si>
  <si>
    <t xml:space="preserve"> Yanam 4*25000 = 1 Lakhs</t>
  </si>
  <si>
    <t>Pondy Dist. Rs.14000*82(27 PHC,&amp; 55 SC)</t>
  </si>
  <si>
    <t xml:space="preserve">Kariakal (Rs.14000*28) (11 PHC &amp; 17 SC) </t>
  </si>
  <si>
    <t xml:space="preserve">Mahe 70000 (Rs.14000*5) (1 PHC &amp; 4SC) </t>
  </si>
  <si>
    <t xml:space="preserve">Yanam 70000 (Rs.14000*5)  (1 PHC &amp; 4 SC) </t>
  </si>
  <si>
    <t>NCD Orientation (3), IHCI training programme (3), CPHC NCD App Training (4) 10 Batch *50000</t>
  </si>
  <si>
    <t>Rs. 50000*1 Districts = Rs.50000 NCD Orientation and CPHC NCD app training at District level</t>
  </si>
  <si>
    <t>NCD Awareness Banners, NCD &amp;Cancer Screening camps</t>
  </si>
  <si>
    <t xml:space="preserve"> Rs.75000* 1 District NCD Cell</t>
  </si>
  <si>
    <t>Rs.3750*82Centers (27 PHC,&amp; 55 SC)</t>
  </si>
  <si>
    <t xml:space="preserve">Rs.3750* 28 (11 PHC &amp; 17 SC) </t>
  </si>
  <si>
    <t xml:space="preserve"> Rs.3750* 5 (1 PHC &amp; 4SC) </t>
  </si>
  <si>
    <t xml:space="preserve">Rs.3750*5  (1 PHC &amp; 4 SC) </t>
  </si>
  <si>
    <t>Any other (Printing of Family Folder, Individual Health Card and CBAC Form)</t>
  </si>
  <si>
    <t>5 lakhs for entire state</t>
  </si>
  <si>
    <t>Rs. 2500 * 27 PHC</t>
  </si>
  <si>
    <t xml:space="preserve">Rs. 2500 * 55 SC </t>
  </si>
  <si>
    <t>Pondy Dist. Rs. 410000 (Rs.5000*82) (27 PHC,&amp; 55 SC)</t>
  </si>
  <si>
    <t>Rs. 2500 * 11 PHC</t>
  </si>
  <si>
    <t xml:space="preserve">Rs. 2500 * 17 SC </t>
  </si>
  <si>
    <t xml:space="preserve">Kariakal Rs. 140000 (Rs.5000*28) (11 PHC &amp; 17 SC) </t>
  </si>
  <si>
    <t>Rs. 2500 * 1 PHC = Rs. 1 Lakh</t>
  </si>
  <si>
    <t>Rs. 2500 * 4 SC = Rs. 2 Lakhs</t>
  </si>
  <si>
    <t xml:space="preserve">Mahe 25000 (Rs.5000*5) (1 PHC &amp; 4SC) </t>
  </si>
  <si>
    <t xml:space="preserve">Yanam Rs. 25000 (Rs.5000*5)  (1 PHC &amp; 4 SC) </t>
  </si>
  <si>
    <t>DEO =1x12xRs. 30577 NPCDCS (1) ODEO  Rs. 13000*1*12 Months =156000</t>
  </si>
  <si>
    <t>NPCDCS (1) ODEO  Rs. 13000*1*12 Months =156000</t>
  </si>
  <si>
    <t xml:space="preserve"> Rs. 5 Lakhs * 1 State NCD Cell</t>
  </si>
  <si>
    <t>Rs. 2Lakhs * 1 State NCD Cell</t>
  </si>
  <si>
    <t xml:space="preserve"> Rs..50000 * 1 district NCD Cell </t>
  </si>
  <si>
    <t>Provision of LLIN &amp; Mosquito Proofing to SSH - 4 SSH x 50 bet nets x Rs.350 - Rs.70000/-</t>
  </si>
  <si>
    <t>Provision of LLIN &amp; Mosquito Proofing to SSH - 1 SSH x25 bet nets x Rs.350 - Rs.8750/-</t>
  </si>
  <si>
    <t>Provision of LLIN &amp; Mosquito Proofing to SSH - 1 SSH x 15 bet nets x Rs.350 - Rs.5250/-</t>
  </si>
  <si>
    <t>Camps at field level through PHC/CHCs on Dengue Surveillance - Rs.33 nos. x Rs.2000 - Rs.0.66 L, Mobility support for fogging operations - Rs.1.30 L = Total - Rs.1.96 L</t>
  </si>
  <si>
    <t>Camps at field level through PHC/CHCs on Dengue Surveillance - 12 nos. x Rs.2000 - Rs.0.24 Lakhs, Mobility support for fogging operations -1 month x 1 team x Rs.45000-  Rs.0.45 Lakhs  - Rs.0.69 Lakhs.</t>
  </si>
  <si>
    <t>Camps at field level through PHC/CHCs on Dengue Surveillance - 2 nos. x Rs.2000/- Mobility support for fogging operations -1 month x 1 team x Rs.20000-  Rs.0.20 Lakhs  - Rs.0.24 Lakhs.</t>
  </si>
  <si>
    <t>Camps at field level through PHC/CHCs on Dengue Surveillance - 1 nos. x Rs.2000, Mobility support for fogging operations -1 month x 1 team x Rs.20000-  Rs.0.20 Lakhs  - Rs.0.22 Lakhs.</t>
  </si>
  <si>
    <t>Source Reduction involving Domestic Breeding Checkers (DBCs) each DBC to cover  houses in vulnerable areas - 30000 x 45 per household - Rs.13.50 Lakhs, Repairing of fogging machines available at local bodies &amp; Head Quarters - 20 nos. x Rs.7500 (approx.) - 1.50 L &amp; Procurement of fogging Machine - Rs.3.75 L (Total - 18.75 Lakhs)</t>
  </si>
  <si>
    <t>Source Reduction involving Domestic Breeding Checkers (DBCs) each DBC to cover  houses in vulnerable areas - 5000 x 45 per household - Rs. 2.25 Lakhs &amp; Procurement of fogging Machine  (Total - 3.75 Lakhs)</t>
  </si>
  <si>
    <t>Source Reduction involving Domestic Breeding Checkers (DBCs) each DBC to cover houses in vulnerable areas - 2500 x 45 per household -  (Total - Rs.1.12500 Lakhs)</t>
  </si>
  <si>
    <t>Source Reduction involving Domestic Breeding Checkers (DBCs) each DBC to cover houses in vulnerable areas - 2500 x 45 per household (Total - Rs.1.12500 Lakhs)</t>
  </si>
  <si>
    <t>Digital Hoardings at permissible places - 0.10 L,  Digital Banner for  Anti Dengue Awareness month for every PHC/CHC - Rs.800, Contingency - Rs.0.01 L  (Total - Rs. 0.11800 Lakhs)</t>
  </si>
  <si>
    <t>Digital Hoardings at permissible places - 0.10 L, Digital Banner for  Anti Dengue Awareness month for every PHC/CHC - Rs.400, Contingency - Rs.0.01 L  (Total - Rs. 0.11400 Lakhs)</t>
  </si>
  <si>
    <t>Mobilization of Public participation through Audio Visual relay in  Local cable channels - 1.00 L, Live Drama on Dengue Awareness for 1 week - 0.95 L, Stake holders appeal through FM spot in 3 fm channels - 1.00 L, Flex Banners (for display in PHC/CHC &amp;permitted places)- Rs.0.75 L, Source Reduction campaign with Mike Propaganda in mini van - 1.04 L, Digital Hoardings at permissible places - 0.60 L, AV Skit preparation for advt. Malaria Elimination Campaign in Cinema theatres/local cable TVs - 0.85 L , Digital Banner for  Anti Dengue Awareness month for every PHC/CHC - Rs.0.13 L, Contingency - Rs.0.06500 L  (Total - Rs. 6.38 Lakhs)</t>
  </si>
  <si>
    <t>Stake holders appeal through FM spot in 3 fm channels - 0.10 L,  Flex Banners (for display in PHC/CHC &amp;permitted places)- Rs.0.15 L, Digital Hoardings at permissible places - 0.20 L, Digital Banner for  Anti Dengue Awareness month for every PHC/CHC - Rs.0.05 L, Contingency - Rs.0.015 L  (Total - Rs. 0.51 Lakhs)</t>
  </si>
  <si>
    <t>Honorarium for source reduction involving NGOs/Self Help Groups/Sanitary Workers - 55 nos. X Rs.100 x 60 days - 3.30 Lakhs</t>
  </si>
  <si>
    <t>Honorarium for source reduction involving NGOs/Self Help Groups/Sanitary Workers - 10 nos. X Rs.100 x 60 days - 0.60 Lakhs</t>
  </si>
  <si>
    <t>Honorarium for source reduction involving NGOs/Self Help Groups/Sanitary Workers - 3 nos. X Rs.100 x 60 days - 0.18 Lakhs</t>
  </si>
  <si>
    <t>Refresher training for Medical Officers on VBDs -30 nos. - Rs.80000 per course x 1 no. = Rs.80,000/-</t>
  </si>
  <si>
    <t xml:space="preserve">DMO/SPO refresher traiing (2 batches) </t>
  </si>
  <si>
    <t>Providing Morbidity Management kit for the Line Listed Lymphoedema cases - 625 Cases x Rs.500 per kit - Rs.312500/- &amp; Providing Incentive for the Line Listed Hydrocele Lymphoedema cases -37 Cases x Rs.750 - Rs.27750 (Total - Rs. 3.40 Lakhs)</t>
  </si>
  <si>
    <t>Providing Morbidity Management kit for the Line Listed Lymphoedema cases - 75 Cases x Rs.500 per kit - Rs.37500/- &amp; Providing Incentive for the Line Listed Hydrocele Lymphoedema cases - 10 Cases x Rs.750 - Rs.7500 (Total - Rs. 0.45 Lakhs)</t>
  </si>
  <si>
    <t>Providing Morbidity Management kit for the Line Listed Lymphoedema cases - 25 Cases x Rs.500 per kit - Rs.12500/- &amp; Providing Incentive for the Line Listed Hydrocele Lymphoedema cases - 5 Cases x Rs.750 - Rs.3750 (Total - Rs. 0.16 Lakhs)</t>
  </si>
  <si>
    <t>Providing Morbidity Management kit for the Line Listed Lymphoedema cases - 25 Cases x Rs.500 per kit - Rs.12500/- &amp; Providing Incentive for the Line Listed Hydrocele Lymphoedema cases - 10 Cases x Rs.750 - Rs.7500 (Total - Rs. 0.20 Lakhs)</t>
  </si>
  <si>
    <t>ASHA incentive for one time line listing of Lymphodema and Aydrocele cases in non endemic districts Rs.200 x 108 nos.</t>
  </si>
  <si>
    <t>ASHA incentive for one time line listing of Lymphodema and Aydrocele cases in non endemic districts Rs.200 x 25 nos.</t>
  </si>
  <si>
    <t>ASHA incentive for one time line listing of Lymphodema and Aydrocele cases in non endemic districts Rs.200 x 16 nos.</t>
  </si>
  <si>
    <t>ASHA incentive for one time line listing of Lymphodema and Aydrocele cases in non endemic districts Rs.200 x 35 nos.</t>
  </si>
  <si>
    <t>MF Survey &amp; Entomological data collection - Rs.70000 per district</t>
  </si>
  <si>
    <t>PDY - Rs.5000/- *2 UPHCs * 12 months</t>
  </si>
  <si>
    <t>KKL - Rs.5000/- *1 UPHC * 12 months</t>
  </si>
  <si>
    <t>MHE - Rs.5000/- *1 UPHC * 12 months</t>
  </si>
  <si>
    <t>YNM - Rs.5000/- *1 UPHC * 12 months</t>
  </si>
  <si>
    <t>SUFM - 33282 x 1x 12m &amp; SUHC - Rs.33282 x 1x 12m</t>
  </si>
  <si>
    <t>State (1) - Rs.23400/-</t>
  </si>
  <si>
    <t xml:space="preserve">State (2) - Rs.39936/-, LB (2) - Rs.39936/- </t>
  </si>
  <si>
    <t xml:space="preserve">LTs - Rs. 24463 x 2 x 12m </t>
  </si>
  <si>
    <t xml:space="preserve">Dental surgeon - Rs. 46330 x 2 x 12m </t>
  </si>
  <si>
    <t xml:space="preserve">Pdy (62) - Rs. 831336/- LB (5) - Rs.37548/- </t>
  </si>
  <si>
    <t>SNs - Rs. 14644 x 3 x 12</t>
  </si>
  <si>
    <t xml:space="preserve">Dental surgeon - Rs. 36610 x 1 x 12m </t>
  </si>
  <si>
    <t>Mos - Rs. 39939 x 1 x 12</t>
  </si>
  <si>
    <t xml:space="preserve">Pdy (17) - Rs. 210864/- LB (5) - Rs.56712/- </t>
  </si>
  <si>
    <t>DUHC - Rs.26626 x 1x 12m, DMIS - Rs.20000 x 1 x 12</t>
  </si>
  <si>
    <t>DUHC - Rs.26626 x 1x 12m, DMIS - Rs.26626 x 1x 12m</t>
  </si>
  <si>
    <t xml:space="preserve">KKL - (2) - Rs.31944/-, LB (2) - Rs.31944/- </t>
  </si>
  <si>
    <t xml:space="preserve">Mhe (1) -  - Rs.23400/- </t>
  </si>
  <si>
    <t>Peon - Rs. 16308 x 1 x 12m</t>
  </si>
  <si>
    <t xml:space="preserve">Dental surgeon - Rs. 46330 x 1 x 12m </t>
  </si>
  <si>
    <t xml:space="preserve">Pdy (14) - Rs. 155892/- LB (6) - Rs.46332/- </t>
  </si>
  <si>
    <t xml:space="preserve">LTs - Rs. 11316 x 1 x 12 m </t>
  </si>
  <si>
    <t xml:space="preserve">LDC - Rs. 11982 x 1 x 12 m </t>
  </si>
  <si>
    <t xml:space="preserve">Pdy (12) - Rs. 104160/- LB (9) - Rs.66720/- </t>
  </si>
  <si>
    <t xml:space="preserve">Mahe (1) - Rs.15972/-, LB (2) - Rs.15972/- </t>
  </si>
  <si>
    <t xml:space="preserve">ongoing activity, Vehicle hiring, POL, DA/TA Etc </t>
  </si>
  <si>
    <t xml:space="preserve">PDY: Ongoing Activity, Vehicle hiring, POL, DA/TA Etc., Rs.30000*2 UPHC </t>
  </si>
  <si>
    <t xml:space="preserve"> KKL: Ongoing Activity, Vehicle hiring, POL, DA/TA Etc., Rs.20000*1 UPHC, </t>
  </si>
  <si>
    <t>ongoing activity, office Expenses, DA/TA Etc- Rs.25000 *12 months</t>
  </si>
  <si>
    <t>ongoing activity, Vehicle hiring, POL, DA/TA Etc- Rs.3000*12 months</t>
  </si>
  <si>
    <t>ongoing activity,  ofice Expenses, DA/TA Etc- Rs.8000*12 months *2 UPHC</t>
  </si>
  <si>
    <t>Staff Nurse (1) - Rs. 26906 x 1 x 12 m</t>
  </si>
  <si>
    <t>Pharmacist  (1) – Rs. 29353 x 1 x 12 m</t>
  </si>
  <si>
    <t>Lab. Technician (1) – Rs.20792 x 1 x 12 m</t>
  </si>
  <si>
    <t>Driver (2) – Rs.19571 x 2 x 12 m, Helper (1) 16308 x 1 x 12 m</t>
  </si>
  <si>
    <t>Staff Nurse (1) - Rs. 16914 x 1 x 12 m</t>
  </si>
  <si>
    <t>Lab. Technician (1) – Rs. 20792 x 1 x 12 m</t>
  </si>
  <si>
    <t>Lab. Technician (1) – Rs.15814 x 1 x 12 m</t>
  </si>
  <si>
    <t xml:space="preserve">Equipments &amp; Instruments for LaQshya as per guidelines - Rs.75330 x 2 units  </t>
  </si>
  <si>
    <t xml:space="preserve">Equipments &amp; Instruments for LaQshya as per guidelines - Rs.75330 x 1 units </t>
  </si>
  <si>
    <t>Radiological services - Rs.2.00 Lakhs</t>
  </si>
  <si>
    <t>Radiological services like Mammogram flims (Size - 8 x 8, 10 x 12 &amp; 12 x 14 ) &amp; Other Radiological items for DH  - Rs.3.00 Lakhs</t>
  </si>
  <si>
    <t>16800 nos. X Rs.200</t>
  </si>
  <si>
    <t>3000 nos. X Rs.200</t>
  </si>
  <si>
    <t>400 nos. X Rs.200</t>
  </si>
  <si>
    <t>246 X Rs.100</t>
  </si>
  <si>
    <t>592 X Rs.100</t>
  </si>
  <si>
    <t>Folic Acid Tablets (400 mcg) - 30000 strips x Rs. 3 Per Strips</t>
  </si>
  <si>
    <t>Folic Acid Tablets (400 mcg) - 5000 strips x Rs. 3 Per Strips</t>
  </si>
  <si>
    <t>Folic Acid Tablets (400 mcg) - 200000 strips x Rs. 3 Per Strips</t>
  </si>
  <si>
    <t xml:space="preserve">Calcium tablet 500 mg with Vitamin D3  - 450000 Strips x Rs.6 per Strips </t>
  </si>
  <si>
    <t xml:space="preserve">Calcium tablet 500 mg with Vitamin D3  - 50000 Strips x Rs.6 per Strips </t>
  </si>
  <si>
    <t xml:space="preserve">Calcium tablet 500 mg with Vitamin D3  - 10000 Strips x Rs.6 per Strips </t>
  </si>
  <si>
    <t xml:space="preserve">Injection Iron sucrose 100 mg/5ml - 10ml  - Rs.25 x 10000 qty   &amp; Normal Saline - Rs.12 x 10000 qty  &amp;  IV Set  - Rs.6 x 10000 qty                                </t>
  </si>
  <si>
    <t xml:space="preserve">Injection Iron sucrose 100 mg/5ml - 10ml  - Rs.25 x 1000 qty &amp; Normal Saline - Rs.12 x 1000 qty  &amp;  IV Set  - Rs.6 x 1000 qty                                               </t>
  </si>
  <si>
    <t xml:space="preserve">3000 quantity x Rs. 260 </t>
  </si>
  <si>
    <t xml:space="preserve">500 quantity x Rs. 260  </t>
  </si>
  <si>
    <t>500 quantity x Rs. 260</t>
  </si>
  <si>
    <t xml:space="preserve">ORS - 109300 quantity x Rs. 2.50  </t>
  </si>
  <si>
    <t xml:space="preserve">32000 quantity x Rs. 2.50 </t>
  </si>
  <si>
    <t xml:space="preserve">12000 quantity x Rs. 2.50  </t>
  </si>
  <si>
    <t>12000 quantity x Rs. 2.50</t>
  </si>
  <si>
    <t>Zinc  Sulphate - 20 mg TT - 1500 x Rs.2.50 per strip</t>
  </si>
  <si>
    <t>Zinc  Sulphate - 20 mg TT - 7000 x Rs.2.50 per strip</t>
  </si>
  <si>
    <t>Zinc  Sulphate - 20 mg TT - 70000 x Rs.2.50 per strip</t>
  </si>
  <si>
    <t xml:space="preserve">Senior WIFS : IFA (blue colour &amp; Enteric Coated) - IFA tablet containing 100 mg of elemental Iron and 500 mcg of Folic Acid  -  150000 Strips x Rs. 7 Per strips                                                                      </t>
  </si>
  <si>
    <t xml:space="preserve">Senior WIFS : IFA (blue colour &amp; Enteric Coated) - IFA tablet containing 100 mg of elemental Iron and 500 mcg of Folic Acid  - 13833 Strips x Rs.7 Per strips                                                                      </t>
  </si>
  <si>
    <t xml:space="preserve">Albendazole (400mg tablet) - 2000 Strips x Rs.32.50 Per Strips </t>
  </si>
  <si>
    <t xml:space="preserve">Albendazole (400mg tablet) - 500 Strips x Rs.32.50 Per Strips </t>
  </si>
  <si>
    <t>Injection Iron sucrose 100 mg/5ml - 10ml  - Rs.25 x 25000 qty, Normal Saline  - Rs.12 x 25000 qty  &amp;  IV Set  - Rs. 6 x 25000 qty</t>
  </si>
  <si>
    <t>Rs.100 per ASHA/QTR for mothers's meeting = Rs. 400/ year*246 ASHA= Rs. 98400</t>
  </si>
  <si>
    <t>Rs.100 per ASHA/QTR for mothers's meeting = Rs. 400/ year*40 ASHA= Rs. 16000</t>
  </si>
  <si>
    <t>Rs.100 per ASHA/QTR for mothers's meeting = Rs. 400/ year*17 ASHA= Rs. 6800</t>
  </si>
  <si>
    <t>Rs.100 per ASHA/QTR for mothers's meeting = Rs. 400/ year*38 ASHA= Rs. 15200</t>
  </si>
  <si>
    <t>for follow up on Completion of Treatment (PB)- RS.400 * 9 Cases= Rs.3600</t>
  </si>
  <si>
    <t>For facilitating Diagnosis of leprosy case- 10 Cases * Rs.250= Rs.2500</t>
  </si>
  <si>
    <t>for follow up on Completion of Treatment (MB)- RS.600 * 6 Cases= Rs.3600</t>
  </si>
  <si>
    <t>For facilitating Diagnosis of leprosy case- 13 Cases * Rs.250= Rs.3250</t>
  </si>
  <si>
    <t>For facilitating Diagnosis of leprosy case- 1 Cases * Rs.250= Rs.250</t>
  </si>
  <si>
    <t>for follow up on Completion of Treatment (PB)- RS.400 * 5 Cases= Rs.2000</t>
  </si>
  <si>
    <t>for follow up on Completion of Treatment (PB)- RS.400 * 1 Cases= Rs.400</t>
  </si>
  <si>
    <t>for follow up on Completion of Treatment (MB)- RS.600 * 3 Cases= Rs.1800</t>
  </si>
  <si>
    <t>for follow up on Completion of Treatment (MB)- RS.600 * 1 Case= Rs.600</t>
  </si>
  <si>
    <r>
      <rPr>
        <b/>
        <sz val="11"/>
        <rFont val="Verdana"/>
        <family val="2"/>
      </rPr>
      <t>Recurring cost-</t>
    </r>
    <r>
      <rPr>
        <sz val="11"/>
        <rFont val="Verdana"/>
        <family val="2"/>
      </rPr>
      <t xml:space="preserve"> SC- 17 * Rs.30,000= </t>
    </r>
    <r>
      <rPr>
        <b/>
        <sz val="11"/>
        <rFont val="Verdana"/>
        <family val="2"/>
      </rPr>
      <t>Rs.5,10,000</t>
    </r>
  </si>
  <si>
    <r>
      <rPr>
        <b/>
        <sz val="11"/>
        <rFont val="Verdana"/>
        <family val="2"/>
      </rPr>
      <t>Recurring cost-</t>
    </r>
    <r>
      <rPr>
        <sz val="11"/>
        <rFont val="Verdana"/>
        <family val="2"/>
      </rPr>
      <t xml:space="preserve"> Rural PHC-9 *Rs.30,000 = </t>
    </r>
    <r>
      <rPr>
        <b/>
        <sz val="11"/>
        <rFont val="Verdana"/>
        <family val="2"/>
      </rPr>
      <t xml:space="preserve">Rs.2,70,000 </t>
    </r>
    <r>
      <rPr>
        <sz val="9"/>
        <rFont val="Verdana"/>
        <family val="2"/>
      </rPr>
      <t/>
    </r>
  </si>
  <si>
    <r>
      <rPr>
        <b/>
        <sz val="11"/>
        <rFont val="Verdana"/>
        <family val="2"/>
      </rPr>
      <t>Recurring cost-</t>
    </r>
    <r>
      <rPr>
        <sz val="11"/>
        <rFont val="Verdana"/>
        <family val="2"/>
      </rPr>
      <t xml:space="preserve"> SC- 4 * Rs.30,000= </t>
    </r>
    <r>
      <rPr>
        <b/>
        <sz val="11"/>
        <rFont val="Verdana"/>
        <family val="2"/>
      </rPr>
      <t>Rs.1,20,000</t>
    </r>
  </si>
  <si>
    <r>
      <rPr>
        <b/>
        <sz val="11"/>
        <rFont val="Verdana"/>
        <family val="2"/>
      </rPr>
      <t>Recurring cost-</t>
    </r>
    <r>
      <rPr>
        <sz val="11"/>
        <rFont val="Verdana"/>
        <family val="2"/>
      </rPr>
      <t xml:space="preserve"> SC- 5 * Rs.30,000= </t>
    </r>
    <r>
      <rPr>
        <b/>
        <sz val="11"/>
        <rFont val="Verdana"/>
        <family val="2"/>
      </rPr>
      <t>Rs.1,50,000</t>
    </r>
  </si>
  <si>
    <r>
      <rPr>
        <b/>
        <sz val="11"/>
        <rFont val="Verdana"/>
        <family val="2"/>
      </rPr>
      <t>Recurring cost</t>
    </r>
    <r>
      <rPr>
        <sz val="11"/>
        <rFont val="Verdana"/>
        <family val="2"/>
      </rPr>
      <t xml:space="preserve">- SC- 17 x Rs.25,000= </t>
    </r>
    <r>
      <rPr>
        <b/>
        <sz val="11"/>
        <rFont val="Verdana"/>
        <family val="2"/>
      </rPr>
      <t xml:space="preserve">Rs.4,25,000 + </t>
    </r>
    <r>
      <rPr>
        <sz val="11"/>
        <rFont val="Verdana"/>
        <family val="2"/>
      </rPr>
      <t xml:space="preserve">Rural PHC-9 x Rs.50,000= </t>
    </r>
    <r>
      <rPr>
        <b/>
        <sz val="11"/>
        <rFont val="Verdana"/>
        <family val="2"/>
      </rPr>
      <t>Rs.4,50,000 (Total-8,75,000)</t>
    </r>
  </si>
  <si>
    <t>Other IT Initiatives (AMC for IT equipments at AB-HWCs)</t>
  </si>
  <si>
    <t>Any other (session based payment for Yoga instructor)</t>
  </si>
  <si>
    <t>Rs.12 for PMSBY; Rs.330 for PMJJBY/ASHA for 246 ASHAs= Rs.84,132</t>
  </si>
  <si>
    <t>Rs.12 for PMSBY; Rs.330 for PMJJBY/ASHA for 40 ASHAs= Rs.13,680</t>
  </si>
  <si>
    <t>Rs.12 for PMSBY; Rs.330 for PMJJBY/ASHA for 17 ASHAs= Rs.5,814</t>
  </si>
  <si>
    <t>Rs.12 for PMSBY; Rs.330 for PMJJBY/ASHA for 38 ASHAs= Rs.12,996</t>
  </si>
  <si>
    <t>SUMAN - Incentive for1st Reponder for Maternal Deaths -Rs.1000 x 8 cases =  Rs.8000/-</t>
  </si>
  <si>
    <t>Transaction cost/Incentive for expected 11 deaths @Rs.900/- per case (Rs.200/- for reporting Rs.300/- for investigation and Rs.400/- to relatives of decreased)</t>
  </si>
  <si>
    <t>Transaction cost/Incentive for expected 4 deaths @Rs.900/- per case (Rs.200/- for reporting Rs.300/- for investigation and Rs.400/- to relatives of decreased)</t>
  </si>
  <si>
    <t xml:space="preserve">Staff Nurse (1) Rs.36692 x 1 x 12 </t>
  </si>
  <si>
    <t xml:space="preserve">Existing (1) - Heomopathy Physician - (1) - 36610 x 1 x 12 months  </t>
  </si>
  <si>
    <t xml:space="preserve">Existing Staff (2 nos.) : KKL - Medical Officer (2)  Rs.38037 x 2 x 12 </t>
  </si>
  <si>
    <t xml:space="preserve">Existing Staff - Staff Nurse (1) - Rs.26906 x 1 x 12  </t>
  </si>
  <si>
    <t>Existing Staff (3 nos.) : Siddha Physician - (2 nos.) Rs.36610 x 2 x 12 m, Ayurvedha Physician - (1 no.) Rs.36610 x 1 x 12 m</t>
  </si>
  <si>
    <t>Incentive for DSTB(CAT I&amp;II):50 casesxRs.500x6months +DRTB(CATIV):1 casesxRs.500x24months+H.monopoly 5cases*500*9months</t>
  </si>
  <si>
    <t>Maintenance cost office equipments  STC=1 &amp;SDS=1 &amp;STDC=1</t>
  </si>
  <si>
    <t>Maintenance cost  of DTC=1  &amp;IRL=1 &amp; CDST=1&amp;DRTC centre=1</t>
  </si>
  <si>
    <t xml:space="preserve">Maintenance cost  of DTC=1 </t>
  </si>
  <si>
    <t>out of 25 new cases (CAT I) expected, 25% expected from Treatment Supporter: 5 casesx Rs.1000</t>
  </si>
  <si>
    <t>out of 55 new cases (CAT I) expected, 25% expected from Treatment Supporter: 15 casesx Rs.1000</t>
  </si>
  <si>
    <t>out of 25 CAT IV cases expected, 50% expected from Treatment Supporter:13 casesx Rs.5000</t>
  </si>
  <si>
    <t>out of 8 CAT IV cases expected, 50% expected from Treatment Supporter: 4 casesx Rs.5000</t>
  </si>
  <si>
    <t>out of 3 CAT IV cases expected, 50% expected from Treatment Supporter: 1 casesx Rs.5000</t>
  </si>
  <si>
    <t>70 cases expected from informants: 70 xRs.500</t>
  </si>
  <si>
    <t>15 cases expected from informants: 15 xRs.500</t>
  </si>
  <si>
    <t>5 cases expected from informants: 5 xRs.500</t>
  </si>
  <si>
    <t>10 cases expected from informants: 10 xRs.500</t>
  </si>
  <si>
    <t>Meeting of of State TB Forum in 4 quarter (Rs.5000*4 Nos)</t>
  </si>
  <si>
    <t>Meeting of TB Surviors at PHC/CHC level (Rs.75000/-.) &amp; Active case finding of Vulnerable population&amp; incentive in Rs.400000/-</t>
  </si>
  <si>
    <t>Meeting of TB Surviors at PHC/CHC level (Rs.15000/-.)&amp; Active case finding of vulnerbale popultion/prison &amp; ASHA incentive Rs.50000/-</t>
  </si>
  <si>
    <t>Meeting of TB Surviors at PHC/CHC level (Rs.5000/-.)&amp; Active case finding of vulnerbale popultion/prison &amp; ASHA incentive Rs.25000/-</t>
  </si>
  <si>
    <t>Maintenance cost of DTC/DDS/TB units/DMC/C&amp;DST Lab</t>
  </si>
  <si>
    <t>Proposed Upgradation &amp; Maintenance cost  of DTC=1, DDS=1 with aluminium partition &amp; AC</t>
  </si>
  <si>
    <t>Maintenance cost  of DTC=1, DDS=1 &amp;DMC=1</t>
  </si>
  <si>
    <t>2 modules GeneXpert-2; One is for GH Yanam  to replace the TruNat for handling higher volume of samples per day (atleast 06-08 samples Rs.11,50,000&amp;Air conditioners required Yanam for CBNAAT room     (Rs.60,000/-)</t>
  </si>
  <si>
    <t>Maintenance &amp; AMC of all C&amp;DST/IRL  equipments/STC/SDTC/SDS&amp; BSL-III=</t>
  </si>
  <si>
    <t>Maintenance of C&amp;DST Lab./CBNAAT equipments=Rs.5,00,000, microscopes=Rs.50,000  Other equipments (Refrigerator)=Rs.50,000</t>
  </si>
  <si>
    <t>Maintenance of Lab. Equipments</t>
  </si>
  <si>
    <t>Lab. Materials required for IRL/C&amp;DST/CBNAAT/LPA including cartridges</t>
  </si>
  <si>
    <t>Lab. Materials required for DTC,DMCs, C &amp; DST  at district level</t>
  </si>
  <si>
    <t>All Lab. materials are procured at HQ. However, provision is made to procure urgent  items. Lab. Materials=10000</t>
  </si>
  <si>
    <t>All Lab. materials are procured at HQ. However, provision is made to procure urgent  items. Lab. Materials=5000</t>
  </si>
  <si>
    <t>Proposed for purchase of first line &amp; second line drugs as directed by CTD</t>
  </si>
  <si>
    <t>Tranportation of MDR TB patients/sputums to IRL &amp; sputum containers from IRL, Pdy to adjacent districts of Tamilnadu</t>
  </si>
  <si>
    <t>Tranportation of MDR TB patients/sputums to IRL (HQ)</t>
  </si>
  <si>
    <t>1.Reorientatin training of STS/STLS (Rs.6000*2 batches=Rs.12000) 2. Training of Community Health officers (Rs.15000*5 batches=Rs.75000)</t>
  </si>
  <si>
    <t>1.Training of MO TOG&amp;PMDT (3 batches), 2.LT ToG&amp;PMDT (4 batches ) 3.Community Health Officers/Paramedical staff (3batches), 4.LTBI Management (1batch Rs.21,000/-) 5.STLS Sensitization (2 batches and TBHV review meeting (12 Nos</t>
  </si>
  <si>
    <t xml:space="preserve">1.Training of MO TOG&amp;PMDT (1 batches),  2.Community Health Officers/Paramedical staff (2batches), </t>
  </si>
  <si>
    <t xml:space="preserve">1.Training of MO TOG&amp;PMDT (1 batches),  2.Community Health Officers/Paramedical staff (1batches), </t>
  </si>
  <si>
    <t xml:space="preserve"> CME on NTEP Updates &amp;Training of faculty members/residents&amp;interns/ staff nurse/ para medical staff in medical colleges</t>
  </si>
  <si>
    <t>Cost proposed for  IEC activities at state level including World TB Day</t>
  </si>
  <si>
    <t>District level IEC activities like patient provider meeting/community meeting/Rally/School programmes &amp; installation of audio &amp;visual system in Mobile medical van</t>
  </si>
  <si>
    <t>District level IEC activities like IEC activities</t>
  </si>
  <si>
    <t>Printing of IEC materials in local languages</t>
  </si>
  <si>
    <t>Vehicle hiring cost proposed for transfer of drugs to DTC/DDS/PHIS</t>
  </si>
  <si>
    <t>As per CTD directions, drugs/catridges will be transferred to districts &amp;other States/UTs</t>
  </si>
  <si>
    <t>Existing scheme"Sputum Pickup&amp; Transportation scheme  supported by NGO to transport sputum from 9 non DMC PHCs and  ART/ICTC centre to DMCs/DTC/IRL. 4 volunteers from NGO utilized. Proposed in 6 more non DMC PHIs (6Nos.*Rs.4000*12)</t>
  </si>
  <si>
    <t xml:space="preserve">Incentives to 75 Private Providers </t>
  </si>
  <si>
    <t xml:space="preserve">Incentives to 15 Private Providers </t>
  </si>
  <si>
    <t xml:space="preserve">Incentives to 5 Private Providers </t>
  </si>
  <si>
    <t>Inter departmental meetings on NTEP</t>
  </si>
  <si>
    <t xml:space="preserve">Cost of  quarterly STF meeting of medical colleges:meetings </t>
  </si>
  <si>
    <t>Cost of  quarterly Core committee meeting of medical colleges:Rs.1000x4 meetingsx9 medical colleges&amp;TADA for STF/ZTF/NTF meetings Rs.60,000/- &amp; Secretarial assistance to STF chairperson</t>
  </si>
  <si>
    <t>TA/DA for attending review meetings at National/State level, TADA,review meeting exp, internal evaluation</t>
  </si>
  <si>
    <t xml:space="preserve">TA/DA for attending review meetings at district level, Review meeting exp, TADA, internal evaluation and supervision &amp;monitoring cost </t>
  </si>
  <si>
    <t>TA/DA for attending review meetings at district level, Review meeting exp, internal evaluation and supervision &amp;monitoring cost of ACF</t>
  </si>
  <si>
    <t xml:space="preserve">POL &amp; Maintenance of STC Four Wheeler(1No) &amp; AMC of Mobile Medican Van (1 No.)= Rs.200000    </t>
  </si>
  <si>
    <t>Four Wheeler (1 No) = 100000     Two Wheeler (6Nos)  &amp; POL  for Genset (IRL)</t>
  </si>
  <si>
    <t>POL &amp;maintenance of one two wheeler used by STS</t>
  </si>
  <si>
    <t>Hiring of vehicle for STC/STDC/Supervisory visits/TA to field activities of field staff</t>
  </si>
  <si>
    <t>Vehicle hiring cost of DTO/MOTC/IRL/supervisory visits/TA to field activities by field staff=70000</t>
  </si>
  <si>
    <t>Vehicle hiring for supervisory visit by MOTC/field activities of field taff</t>
  </si>
  <si>
    <t>TADA cost for attending National level NTF/ZTF &amp; State level workshop</t>
  </si>
  <si>
    <t>Office Operational cost of DTC/DDS/DRTB Centre/IRL</t>
  </si>
  <si>
    <t>Office Operational cost of DTC/DDS includes Mobile,internet,telephone, postage  &amp;other operational cost</t>
  </si>
  <si>
    <t>Office Operational cost of DTC/DDS includes Mobile,internet,telephone, postage  &amp;other operationa cost</t>
  </si>
  <si>
    <t>NTEP:Existing Medical Officer (STC) 1 No.Rs61,154x1x12=7,33,848/-</t>
  </si>
  <si>
    <t>NTEP Existing Driver 1 No. Rs.22,017x1x12</t>
  </si>
  <si>
    <t>IDSP (2) - Rs.43560/- , RCH (6) - Rs.83796/- ,CEA (1) - Rs.7992/-, LB (1) - Rs.7992/-, IMM (1) - Rs.8928/- NTEP(1)-Rs.16,140/-</t>
  </si>
  <si>
    <t>IDSP (2) Rs.28428/- , RCH (1) - Rs.30060/-, NTEP(2)-Rs.31,548/-</t>
  </si>
  <si>
    <t>10 batches of sensitization meeting</t>
  </si>
  <si>
    <t>Monthly Meeting in TCC with Tobacco users</t>
  </si>
  <si>
    <t>50 programmes proposed in Public &amp; Private schools &amp; TOFEI guidelines to schools</t>
  </si>
  <si>
    <t>2 batches of training proposed</t>
  </si>
  <si>
    <t>state level training to State holders/Health Professionals/Law Enforces &amp; Others</t>
  </si>
  <si>
    <t>Advocacy workshop &amp; Training to Health care providers/law enforces &amp; others including COTPA</t>
  </si>
  <si>
    <t>Printing of IEC materials</t>
  </si>
  <si>
    <t>Printing of challan books</t>
  </si>
  <si>
    <t>NPCDCS (1) Finance consultant 26626* 1*12 Months= 319512 NTCP Existing State Consultant 1 No. Rs.53,251*1*12=Rs.6,39,012/-</t>
  </si>
  <si>
    <t>for field visits</t>
  </si>
  <si>
    <t>Operational cost of STCC</t>
  </si>
  <si>
    <t>Operational cost of DTCC</t>
  </si>
  <si>
    <t>Purchase of printer to STCC</t>
  </si>
  <si>
    <t>Purchase of Nicotine patches</t>
  </si>
  <si>
    <t>Purchase of Nicotine gums</t>
  </si>
  <si>
    <r>
      <rPr>
        <b/>
        <sz val="10"/>
        <rFont val="Verdana"/>
        <family val="2"/>
      </rPr>
      <t xml:space="preserve">New activity- ASHA Facilitator-Field visit DA- PDY ( 20 ASHA/AF- 2 AF Required for 246 ASHAs) </t>
    </r>
    <r>
      <rPr>
        <sz val="10"/>
        <rFont val="Verdana"/>
        <family val="2"/>
      </rPr>
      <t xml:space="preserve">- Rs.150/Field visit*15 Visit/Month*2 AF*12 months = </t>
    </r>
    <r>
      <rPr>
        <b/>
        <sz val="10"/>
        <rFont val="Verdana"/>
        <family val="2"/>
      </rPr>
      <t>Rs.54,000</t>
    </r>
  </si>
  <si>
    <t>MFP Existing (1) - Driver -Rs.19571 x 1 x 12 m</t>
  </si>
  <si>
    <t>Existing MFP (3) - Medical Attender (1) Rs.16308 x 1 x 12 m, Driver - (1) Rs.22017 x 1 x 12 m, Technical Assistant (1) Rs.26906 x 1 x 12 m</t>
  </si>
  <si>
    <t>Mos (HWCs)  - Rs.42000 x 32 x 12 m, Rs.40000 x 23 x 12m</t>
  </si>
  <si>
    <t>Mos (HWCs)  - Rs.42000 x 4 x 12 m</t>
  </si>
  <si>
    <t>IDSP  (4) Rs.58,968/-, AYUSH (27) - Rs.486420/-, LB (2) - Rs.39936/- NPCDCS (10) Incr. Rs. 94716/-, LB (9) Rs.72696/-, MMU (5) - Rs.63744/- NTEP (2) Rs.16,248/-, RCH(19) - Rs.287016/-, Mos (HWCs) (5) - Rs. 126000/-</t>
  </si>
  <si>
    <t>Existing (4) -  Facility based DEO  3 x Rs.13000 x 12 m, NPCDCS (1) Exist  11316*1*12 M</t>
  </si>
  <si>
    <t>Existing (15) - Facility based DEO  13 x Rs.13000 x 12 m, NPCDCS (2) ODEO  Rs. 13000*2*12 Months =312000</t>
  </si>
  <si>
    <t>Existing (38) - LaQshya (1) - DEO - Rs.13000 x 1 x 12 m, SNCU  - Existing 2 Nos: Rs.13000 x 2 x 12  m, Facility  based DEO -  31 x Rs.13000 x 12 m,  NPCDCS (4) Exist DEO - 11316* 1*12 M, Exist ODEO  Rs. 13000*3*12 M</t>
  </si>
  <si>
    <t>Existing (2) Facility based DEO - Rs.13000 x 1 x 12 m, NPCDCS (1) Exist  11316*1*12 M</t>
  </si>
  <si>
    <t>Pathological services - HB Strips - 3125 x Rs.28</t>
  </si>
  <si>
    <t>SLAC camps at state level: Rs.1000x33 (29 PHC/CHCs + UFWC (4))</t>
  </si>
  <si>
    <t>Active Case detecction and Regular Survellience (ACD &amp; RS)-Rs.1000X26 No.of villages=26000/-(As per GOI guidelines survey to be conducted case reported villages)</t>
  </si>
  <si>
    <t>Active case detection  and Regular survellience Rs.1000X3 Nos of villages</t>
  </si>
  <si>
    <t>Reconstructive surgery for 2 patients (1 case pending on 2015-16)</t>
  </si>
  <si>
    <t>Rs.225X120 patients = Rs.27000/-(Out of 240 deformity patients 120 patients camp for this year and the remaining will be next year)</t>
  </si>
  <si>
    <t>Rs.225X25 patients = Rs.5625/-</t>
  </si>
  <si>
    <t>MCR Footwear Rs.300X120 pairs</t>
  </si>
  <si>
    <t>MCR Footwear Rs.300X25 pairs</t>
  </si>
  <si>
    <t>MCR Footwear Rs.300X15 pairs</t>
  </si>
  <si>
    <t>Aids and Appliance for patients Rs.17000 X 2 No.</t>
  </si>
  <si>
    <t>Aids and Appliance for patients Rs.7000 X 1 Nos.</t>
  </si>
  <si>
    <t>Supportive drugs &amp; equipments Rs.5000 X 6 Nos</t>
  </si>
  <si>
    <t>Supportive drugs &amp; equipments Rs.5000 X 1 No</t>
  </si>
  <si>
    <t>Rs.30 X 500 no. of Salt Testing Kit</t>
  </si>
  <si>
    <t>Rs.30 X 200 no. of Salt Testing Kit</t>
  </si>
  <si>
    <t>Rs.30 X 100 no. of Salt Testing Kit</t>
  </si>
  <si>
    <t>1 batch of Training in Medical Officer</t>
  </si>
  <si>
    <t>2 batch of Training in Medical officers and health workers Rs.22500X 2 Nos.</t>
  </si>
  <si>
    <t>2 batch of Training in Medical officers and Health workers,  Rs.5000 X 2 Nos.</t>
  </si>
  <si>
    <t>1 batch of Training in Medical officers Rs.5000 X 1 no</t>
  </si>
  <si>
    <t>10000 X 5 Nos Rs.10000 for 5 Nos. of Activity like Review and survey</t>
  </si>
  <si>
    <t>Rs.22500 X 2 Nos. of Activities like Schools programme for 2 Nos., Mini Meeting in PHC/CHC, Rally for Anti leprosy Day</t>
  </si>
  <si>
    <t>Rs.14250 X 2 Nos. of Activities like Schools programme for 2 Nos., Mini Meeting in PHC/CHC, Rally for Anti leprosy Day</t>
  </si>
  <si>
    <t>Rs.7750 X 2Nos. of Activities like Schools programme for 2 Nos., Mini Meeting in PHC/CHC, Rally for Anti leprosy Day</t>
  </si>
  <si>
    <t>Rs.10250 X 2 Nos. of Activities like Schools programme for 2 Nos., Mini Meeting in PHC/CHC, Rally for Anti leprosy Day</t>
  </si>
  <si>
    <t>Rs.10000 for 11 no. of activities like School IEC Activities Slogan Writing,Essay Competition, Running race and Painting Compition, Mini Meeting in PHC/CHC, Rally for National Iodine Deficiency Dis order prevention Day, Rs.10000 for Review Meeting/Training</t>
  </si>
  <si>
    <t>Rs.5000 X 6 Nos of  printing Activities</t>
  </si>
  <si>
    <t>Rs.5000 X 1 Nos of  printing Activities</t>
  </si>
  <si>
    <t>Rs.5000 X 1 No of  printing Activities</t>
  </si>
  <si>
    <t>Rs.834 X 12 months</t>
  </si>
  <si>
    <t>Rs.417X 12 months</t>
  </si>
  <si>
    <t>Rs.10000 X 12 months (SLO/Programme Manager (Leprosy) and other Regular staff travel expenses for specific programme)</t>
  </si>
  <si>
    <t>Rs.2500X12 months</t>
  </si>
  <si>
    <t>Rs.2000X12 months</t>
  </si>
  <si>
    <t>Rs.4167X12 months</t>
  </si>
  <si>
    <t>Rs.1250X12 months</t>
  </si>
  <si>
    <t>Rs.1667X12 months</t>
  </si>
  <si>
    <t>Rs.1250X 12 months</t>
  </si>
  <si>
    <t>Rs.5000 for 6 nos of Rev. Meeting</t>
  </si>
  <si>
    <t>Rs.5000 for 2 Visit</t>
  </si>
  <si>
    <t>Peon - Rs. 16308 x 1 x 12m , Rs. 5000 x 1 x 12 m</t>
  </si>
  <si>
    <t>Pharamcist - Rs. 24463 x 1 x 12 m</t>
  </si>
  <si>
    <t>EQAS for Labs - DH(2) - Rs.14000/- , CHC (2)  Rs.5000/- &amp; PHC (10) - Rs.5000  - Rs.70000/-</t>
  </si>
  <si>
    <t>EQAS for Labs - DH(1) - Rs.14000/-, CHC (1) - Rs.5000/- &amp; PHC (2) - Rs.5000 - Rs.20000/-</t>
  </si>
  <si>
    <t>EQAS for Labs - DH(1) - Rs.14000/- , CHC (1) - Rs.5000/-  &amp; PHC (1) - Rs.5000 - Rs.24000/-</t>
  </si>
  <si>
    <t>EQAS for Labs - DH(1) - Rs.14000 x 1 - Rs.14000/-</t>
  </si>
  <si>
    <t xml:space="preserve">National certifications of HFs ( both LR &amp; OT) -1.19 Lakhs + Travel Cost - Rs.0.50 Lakhs - Total - 1.69 Lakhs x 3 facilities = Rs.5.07 Lakhs   </t>
  </si>
  <si>
    <t>Natinal Level Ceritification DH - Rs. 2.10 + Travel Cost - Rs.0.90 Lakhs = RS.3.00 Lakhs,  CHC - Rs.1.46 + Travel Cost - Rs.0.54 Lakhs - Rs.2.00 x 2 = Rs.4.00 Lakhs, PHC &amp; UPHC- Rs. 1.20 + Travel Cost - Rs.0.80 Lakhs - Rs.2.00 x 5  - Rs.10.00 Lakhs, HWCs(SCs) - Rs.0.96 Lakhs + Rs.0.50 - Rs.1.46 x 5 - Rs.7.30 Lakhs (Total - Rs.12.15 Lakhs)</t>
  </si>
  <si>
    <t>State Assessment Mentoring Visit by SQAU - Rs.2.88 + travel cost 1.00 Lakhs - Total - Rs.3.88 Lakhs, District Level AssestmentMentioing Visit -DQAU - Rs.0.96 Lakhs +0.24 Lakhs - Rs.1.20 x 2 - Total - 2.40 Lakhs,  State level Assessmentt (DH) - Rs.1.00 Lakh x 2 - Rs.2.00 Lakhs ,  State level Assessment CHC - Rs.0.83 Lakhs x 2 - Total - Rs.1.66 Lakhs, State Level Assessment PHC - Rs. 0.50 x 5 = 2.50 Lakhs,  State Level  Assessment HWCs (SCs) - Rs. 35000 x 5 - Rs.1.75 Lakhs (Total - Rs.14.19 Lakhs)</t>
  </si>
  <si>
    <t>Estimated EC - 210860, PWs - 13017 and Child - 11564
(for the year 2020-21)
1250 Registers (including Buffer Stock)
Rs.500/- one Register</t>
  </si>
  <si>
    <t>547 Health Covering villages. Estimated PWs - 13017
and Child - 11564. 6564 Workplan is to be printed
(547 villages * 12 months - 6564). Rs.6/- per villages per month * 12 months</t>
  </si>
  <si>
    <t>State Lab: Meeting Costs/Officer Expenses  Contingency - Rs.0.50 Lakh</t>
  </si>
  <si>
    <t>Management of Hep A &amp; E - Rs.1.00 Lakh</t>
  </si>
  <si>
    <t>Meeting Costs/Office expenses/Contingency (photocopy, internet/communication/ Resistance testing in selected cases/ Printing M &amp; E tools - Rs. 0.50 Lakhs</t>
  </si>
  <si>
    <t xml:space="preserve"> Meeting Costs/Office expenses/Contingency - Rs.0.50 Lakhs</t>
  </si>
  <si>
    <t>Management of Hep A &amp; E - Rs.0.50 Lakh</t>
  </si>
  <si>
    <t xml:space="preserve"> Meeting Costs/Office expenses/Contingency - Rs.0.20 Lakhs</t>
  </si>
  <si>
    <t xml:space="preserve"> Meeting Costs/Office expenses/Contingency - Rs.0.15 Lakhs</t>
  </si>
  <si>
    <t>SVHMU: Cost of travel for supervision and monitoring- Rs.0.50 Lakh</t>
  </si>
  <si>
    <t>SVHMU: Meeting Costs/Office expenses/Contingency - Rs.0.50 Lakh</t>
  </si>
  <si>
    <t xml:space="preserve">Outreach Activities for NVHCP - Outreach Camps through  Mobile Medical Units - Rs.1.00 Lakhs </t>
  </si>
  <si>
    <t>VHSC - 64 x Rs.10000 - 6.40 lakhs (50%)</t>
  </si>
  <si>
    <t xml:space="preserve">VHSC - 36 x Rs.10000 - 3.60 lakhs (50%) </t>
  </si>
  <si>
    <t>16670 x Rs.500 (50%)</t>
  </si>
  <si>
    <t>2492 x Rs.500 (50%)</t>
  </si>
  <si>
    <t>Physiotherapy Equipments - Rs. 2,00,000/-, Dental  Equipments - 3,00,000/-,Opthalamic Equipments &amp; Accessories - Hand held slit Lamp/Slit Lamp - 1 no. Indirect Ophthalmoscope incorporated with laser Delivery system/Binocular Indirect Ophthalmoscope with 20,28,30D - 1 no., Eye Speculum (Infant Wire speculum) - 2 no., Scleral Depressor (Wire Vectis), Computerisized Vision Chat - 1 no., Hand held auto Refractometer - 1 no., Streak Retinoscope - 1 no., Pediatric Trail Frame - 2 nos. - Rs.2.00 Lakhs  (Total - 7.00 Lakhs)</t>
  </si>
  <si>
    <t>PM Operation &amp; Office expenses, Security charges Rs.22500 x 12 months Other Management Exps. Rs.500000/-, Puruchase of A/c for DPMU - 45000 x 7 - Rs.315000/-, Computer for PFMS related Work - Rs.60000 x 2 &amp; Printer - Rs.50000 x 2 no., Other Office Expenditure (MFP) - Rs.540000/-, Meetings/workshop - Rs.100000/- &amp; Miscellaneous expenses - Rs.250000/- Contingency and consumables - 25000/-</t>
  </si>
  <si>
    <t xml:space="preserve">MFP Existing Staff - (34):  Medical Technician (24) - Rs.10630 x 7 x 12m , 6000 x 17 x 12 m,  Existing  Call Operator (10) - Rs.13589 x 4 x 12, Rs.12404 x 3 x 12, Rs.7000 x 3 x 12 m (Total - Rs. 35.42/-) </t>
  </si>
  <si>
    <t>TBHV &amp; STS (16.4.2.2.6)</t>
  </si>
  <si>
    <t>Pharmacist &amp; Pharmacist-SDS(14.1.1.2.)</t>
  </si>
  <si>
    <t xml:space="preserve">Existing (1) Pharmacist Cum Stores Manager - Rs. 36692 x 1 x 12 m </t>
  </si>
  <si>
    <t>NTEP Existing SDS Pharmacist-cum-Stores Manager- 1 No. Rs.24463x1x12</t>
  </si>
  <si>
    <t>NTEP Existing Stores Assistant 1 No. Rs.16308x1x12</t>
  </si>
  <si>
    <t xml:space="preserve">Store Keeper/Store Assistant-SDS(14.1.1.2) </t>
  </si>
  <si>
    <t>RCH (1) - Rs.23400/- &amp; NTEP (1) - Rs.23,400/-</t>
  </si>
  <si>
    <t>AYUSH (8) - Rs.154092/-NPCDCS (2) Incr. Rs. 13584/-, LB (2) Rs.13584/-, MMU (4) - Rs.54986/-, RCH(4) - Rs.49092/-, Mos (HWCs) (2) - Rs.50400/- NTEP (1) Nos.=Rs.16,140/-</t>
  </si>
  <si>
    <t>shifted to SD Annexure</t>
  </si>
  <si>
    <t>NTEP (2) Existing Sr.DRTB TBHV supervisor 1 No.Rs.19,970x1x12 STLS 1 No= Rs.20,298x1x12</t>
  </si>
  <si>
    <t xml:space="preserve">NTEP(1):Existing STLS 1 No= Rs.26,906x1x12; </t>
  </si>
  <si>
    <r>
      <rPr>
        <sz val="16"/>
        <rFont val="Bookman Old Style"/>
        <family val="1"/>
      </rPr>
      <t>NTEP(1)</t>
    </r>
    <r>
      <rPr>
        <sz val="16"/>
        <color theme="1"/>
        <rFont val="Bookman Old Style"/>
        <family val="1"/>
      </rPr>
      <t>: STLS 1 No= Rs.26,906x1x12</t>
    </r>
  </si>
  <si>
    <r>
      <rPr>
        <sz val="16"/>
        <rFont val="Bookman Old Style"/>
        <family val="1"/>
      </rPr>
      <t>NTEP(1)</t>
    </r>
    <r>
      <rPr>
        <sz val="16"/>
        <color theme="1"/>
        <rFont val="Bookman Old Style"/>
        <family val="1"/>
      </rPr>
      <t>: STLS 1 No= Rs.25,688x1x12</t>
    </r>
  </si>
  <si>
    <t>IDSP (2) - Rs.36696/- , RCH (18) - Rs. 243324/-, LB (1) -Rs.5592/-, CEA (1) - Rs.7992/-, LB (1) - Rs.7992/-, IMM (1) - Rs.7500/- NTEP:(5)=Rs.65700/- NTCP(1) Rs.6792/-</t>
  </si>
  <si>
    <t>IDSP (1) - Rs.23400/- , IMM (1) - Rs.11700/-</t>
  </si>
  <si>
    <t xml:space="preserve">NPCB Existing 2 Nos. Rs.19,571x2x12, Rs.12301 x 1 x 12 </t>
  </si>
  <si>
    <t>NOHP (1) - Incr. - Rs.19968/-, LB (1)  - 19968/-, NMHP (1) - Rs.19176/-, NMHP (1) - LB - Rs.45000/-, NPCC - (3) - Rs.31176/- NPHCE (7) - 57696/- LB - (4) - Rs.35136/-, NPPCD (2) - 35952/-, LB(2) - 35952/- IDSP (1) - 21,876/. AYUSH (50) - Rs.843816/-, 108 (36) - Rs.350328/-,NPCB (6)-Rs.68426/- NPCDCS (9) Incr. Rs. 88284/-, LB (8) Rs.61,920/-, MMU (7) - 102336/- NTEP (36) Rs.4,85,784/- NTCP(1) Rs.7,992/-, RCH (96) - Rs. 1369596/-, Mos (HWCs) (5) - Rs. 1214400/-</t>
  </si>
  <si>
    <t>Proposed 2022-23 (Rs. In Lakhs)</t>
  </si>
  <si>
    <r>
      <rPr>
        <b/>
        <sz val="11"/>
        <rFont val="Verdana"/>
        <family val="2"/>
      </rPr>
      <t>Recurring cost</t>
    </r>
    <r>
      <rPr>
        <sz val="11"/>
        <rFont val="Verdana"/>
        <family val="2"/>
      </rPr>
      <t xml:space="preserve">- SC- 51 x Rs.25,000= </t>
    </r>
    <r>
      <rPr>
        <b/>
        <sz val="11"/>
        <rFont val="Verdana"/>
        <family val="2"/>
      </rPr>
      <t xml:space="preserve">Rs.12,75,000 + </t>
    </r>
    <r>
      <rPr>
        <sz val="11"/>
        <rFont val="Verdana"/>
        <family val="2"/>
      </rPr>
      <t xml:space="preserve">Rural PHC-15 x Rs.50,000= </t>
    </r>
    <r>
      <rPr>
        <b/>
        <sz val="11"/>
        <rFont val="Verdana"/>
        <family val="2"/>
      </rPr>
      <t>Rs.7,50,000 (Total-20,25,000)</t>
    </r>
  </si>
  <si>
    <r>
      <rPr>
        <b/>
        <sz val="9"/>
        <rFont val="Verdana"/>
        <family val="2"/>
      </rPr>
      <t>Recurring cost-</t>
    </r>
    <r>
      <rPr>
        <sz val="9"/>
        <rFont val="Verdana"/>
        <family val="2"/>
      </rPr>
      <t xml:space="preserve"> SC- Rs.40000* 17 centre= </t>
    </r>
    <r>
      <rPr>
        <b/>
        <sz val="9"/>
        <rFont val="Verdana"/>
        <family val="2"/>
      </rPr>
      <t>Rs.6,80,000;</t>
    </r>
    <r>
      <rPr>
        <sz val="9"/>
        <rFont val="Verdana"/>
        <family val="2"/>
      </rPr>
      <t xml:space="preserve"> Rural PHC- Rs.28800* 9 centre= </t>
    </r>
    <r>
      <rPr>
        <b/>
        <sz val="9"/>
        <rFont val="Verdana"/>
        <family val="2"/>
      </rPr>
      <t>Rs.2,59,200 (Total-9,39,200)</t>
    </r>
  </si>
  <si>
    <r>
      <rPr>
        <b/>
        <sz val="9"/>
        <rFont val="Verdana"/>
        <family val="2"/>
      </rPr>
      <t>Recurring cost-</t>
    </r>
    <r>
      <rPr>
        <sz val="9"/>
        <rFont val="Verdana"/>
        <family val="2"/>
      </rPr>
      <t xml:space="preserve"> SC- Rs.40000* 4 centre= </t>
    </r>
    <r>
      <rPr>
        <b/>
        <sz val="9"/>
        <rFont val="Verdana"/>
        <family val="2"/>
      </rPr>
      <t>Rs.1,60,000</t>
    </r>
  </si>
  <si>
    <r>
      <rPr>
        <b/>
        <sz val="9"/>
        <rFont val="Verdana"/>
        <family val="2"/>
      </rPr>
      <t>Recurring cost-</t>
    </r>
    <r>
      <rPr>
        <sz val="9"/>
        <rFont val="Verdana"/>
        <family val="2"/>
      </rPr>
      <t xml:space="preserve"> SC- Rs.40000* 5 centre= </t>
    </r>
    <r>
      <rPr>
        <b/>
        <sz val="9"/>
        <rFont val="Verdana"/>
        <family val="2"/>
      </rPr>
      <t>Rs.2,00,000</t>
    </r>
  </si>
  <si>
    <t>IDSP (2) - Rs.33648/-, RCH (1) - Rs.22020/-, NTEP(1), Rs.16,140/-</t>
  </si>
  <si>
    <t>AYUSH (13) - Rs.219576/-, LB (1) - Rs.6792/-NPCDCS (4) Incr. Rs. 29160/-, LB (4) Rs.29160/-, MMU (6) - Rs.76656/-, RCH(13) - Rs.193020/-, Mos (HWCs) (4) - Rs.100800/- IDSP(1) Rs.21876/-</t>
  </si>
  <si>
    <t>Microbiologists,State Epidemiologist  state Microbiologist, State  Entomologist.State Programme Officer (NPCDCS)</t>
  </si>
  <si>
    <t>Fund for NHM staff Welfare</t>
  </si>
  <si>
    <t xml:space="preserve">IGGGH&amp;PGI 
    - 200 nos.
JIPMER    
    -  150 nos.
IGMC&amp;RI  
    - 100 nos.
RGC&amp;WH 
    – 75 nos.
= 525 nos. </t>
  </si>
  <si>
    <t xml:space="preserve">GH- 100 nos. 
</t>
  </si>
  <si>
    <t>NHM Staff welfare fund for Insurance purpose.</t>
  </si>
  <si>
    <t>Pathological services - HB Strips - 6250 x Rs.28/-</t>
  </si>
  <si>
    <r>
      <rPr>
        <b/>
        <sz val="12"/>
        <rFont val="Verdana"/>
        <family val="2"/>
      </rPr>
      <t>Recurring cost-</t>
    </r>
    <r>
      <rPr>
        <sz val="12"/>
        <rFont val="Verdana"/>
        <family val="2"/>
      </rPr>
      <t xml:space="preserve"> SC- 51 * Rs.30,000= </t>
    </r>
    <r>
      <rPr>
        <b/>
        <sz val="12"/>
        <rFont val="Verdana"/>
        <family val="2"/>
      </rPr>
      <t>Rs.15,30,000</t>
    </r>
  </si>
  <si>
    <r>
      <rPr>
        <b/>
        <sz val="12"/>
        <rFont val="Verdana"/>
        <family val="2"/>
      </rPr>
      <t>Recurring cost-</t>
    </r>
    <r>
      <rPr>
        <sz val="12"/>
        <rFont val="Verdana"/>
        <family val="2"/>
      </rPr>
      <t xml:space="preserve"> Rural PHC-15 *Rs.30,000 = </t>
    </r>
    <r>
      <rPr>
        <b/>
        <sz val="12"/>
        <rFont val="Verdana"/>
        <family val="2"/>
      </rPr>
      <t xml:space="preserve">Rs.4,50,000 </t>
    </r>
    <r>
      <rPr>
        <sz val="9"/>
        <rFont val="Verdana"/>
        <family val="2"/>
      </rPr>
      <t/>
    </r>
  </si>
  <si>
    <t>CHO -State Mentor- 1No./81 SHC-MOs- Rs.100 +Rs.50=Rs.150/CHO*12 Months= Rs.1,45,800</t>
  </si>
  <si>
    <t>Rs. 2,00,000/- IGMC &amp; RI - State Referal Lab - Govt. Medical College Lab Consumables</t>
  </si>
  <si>
    <t>IDSP (1) - Rs.23400/-, RCH (1) - Rs. 23400/-, NPPCD (1)  - Rs.9945/-, NPCB (2) - Rs.46800/-</t>
  </si>
  <si>
    <t>Existing - MFP (16) - Medical Attender (6) Rs. 16308 x 5 x 12 m, Rs.12095 x 1 x 12 m  Peon (5) Rs.16308 x 5 x 12 m, Driver (4) Rs. 22017 x 1 x 12 m, Rs.19571 x 1 x 12, Rs.16308 x 2 x 12 m, DEIC Attender - Rs.6340 x 1 x 12 months</t>
  </si>
  <si>
    <t xml:space="preserve">LTs - Rs. 20792 x 1 x 12 m </t>
  </si>
  <si>
    <t>Pharamcist - Rs. 15976 x 1 x 12 m</t>
  </si>
  <si>
    <r>
      <rPr>
        <b/>
        <sz val="12"/>
        <rFont val="Verdana"/>
        <family val="2"/>
      </rPr>
      <t>Recurring cost-</t>
    </r>
    <r>
      <rPr>
        <sz val="12"/>
        <rFont val="Verdana"/>
        <family val="2"/>
      </rPr>
      <t xml:space="preserve"> SC- Rs.40,000* 51 centre= </t>
    </r>
    <r>
      <rPr>
        <b/>
        <sz val="12"/>
        <rFont val="Verdana"/>
        <family val="2"/>
      </rPr>
      <t>Rs.20,40,000;</t>
    </r>
    <r>
      <rPr>
        <sz val="12"/>
        <rFont val="Verdana"/>
        <family val="2"/>
      </rPr>
      <t xml:space="preserve"> Rural PHC- Rs.28800* 15 centre= </t>
    </r>
    <r>
      <rPr>
        <b/>
        <sz val="12"/>
        <rFont val="Verdana"/>
        <family val="2"/>
      </rPr>
      <t>Rs.4,32,000 (Total-24,72,000)</t>
    </r>
  </si>
  <si>
    <t>POL &amp; Vehicle Maintenance Rs.20,000 x 2 x 12 months - 360000/-, Other Management Exps. Rs.5,00,000, Office Equipments Furniture and Stationery Rs.3,00,000/-, Computer for PFMS related Work - Rs.60000 x 2 &amp; Printer - Rs.50000 x 2 no., Meeting &amp; workshop - Rs.500000/- &amp; Miscellaneous expenses - Rs.100000/- SNA Software Mainantenace Cost - Rs.10.00 Lakhs</t>
  </si>
  <si>
    <t>Proposed Mantoux test cost for 300 contacts @ Rs.200/- per head  &amp; IGRA test for 300contacts @Rs.1500/- per head</t>
  </si>
  <si>
    <t>Proposed Mantoux test cost for 100 contacts @ Rs.200/- per head &amp; IGRA test for 100 contacts @Rs.1500/- per head</t>
  </si>
  <si>
    <t>Proposed Mantoux test cost for 50 contacts @ Rs.200/- per head &amp; IGRA test for 50 contacts @Rsw.1500/- per head</t>
  </si>
  <si>
    <t xml:space="preserve">Incentive for DSTB(CAT I&amp;II):100 casesxRs.500x6months +DRTB(CATIV):3 casesxRs.500x24months H.monopoly 15cases:15xRs.500*9months </t>
  </si>
  <si>
    <t>Printing of IEC Materials at State level</t>
  </si>
  <si>
    <t xml:space="preserve"> NTEP records, reporting forms and registers at state level</t>
  </si>
  <si>
    <t xml:space="preserve">1.Purchase of furniture for the Conference/Training hall in STDC (Rs.1,00,000/-) 2.Purchase of Printers for STDC (Rs.50,000/-) 3. Photocopier machine for STDC (Rs.1,50,000/-) 4.Modules  10 colour GeneXpert to screen XDR in regions in addition to screening of MDR for managinf EPTB (Rs.21,00,000/-)  . </t>
  </si>
  <si>
    <t xml:space="preserve"> Airconditioner to cold room-1,HYB=1,MMIX-1,PCR amp-1 Rs.60,000x4 Nos.=Rs.2,40,000/- &amp; MGIT Printers Rs.25,000/-</t>
  </si>
  <si>
    <t xml:space="preserve">Rs.30000x 9 PG thesis approved &amp; 3 OR proposals  @  Rs.2,00,000/- approved by STF OR Committee received from Medical colleges </t>
  </si>
  <si>
    <t>Purchase of Tablet computers 50 Nos since old Tablet computes are worn out(Rs.25000*50Nos)&amp; Replacement of two computers in STCC for Rs.200000/- Office Operational &amp;Maintenance cost of STC/SDS/STDC/IRL/CDST</t>
  </si>
  <si>
    <t>out of 1200 new cases(CAT I) expected,Proposed for 230 Nos. Treatment Supporter:230 casesx Rs.1000</t>
  </si>
  <si>
    <t>out of 200 new cases (CAT I) expected, Proposed for 25 Nos. Treatment Supporter: 25 casesx Rs.1000</t>
  </si>
  <si>
    <t xml:space="preserve">1. Upgradation of conference hall in STC (Flooring, ceiling &amp; Painting works Rs.3,00,000/-)     2. Maintenance work in STC (Plumbing, Patch work, Aluminium particition -Rs.2,00,000/-) 3. Upgradation STDC facilities Rs.1,50,000) 4.Tiles works in all four wallsides area (800 sq ft area) and floor in existing sputum processing and microscopy area for Rs.8,00,000/- </t>
  </si>
  <si>
    <t>NTEP: Existing SLT (1No.)Rs.32,108x1x12;</t>
  </si>
  <si>
    <t>MFP - Existing (5 nos.) MFP (4) - Staff Nurse - Rs.26906 x 3 x 12 m, Rs.11000 x 1 x 9 m                                                                NPCDCS (1) Exist 14644* 1*12 M</t>
  </si>
  <si>
    <t xml:space="preserve">MFP - Lab Technician (7 nos.) Rs. 24463 x 2 x 12, Rs.20792 x 5 x 12,  IDSP Existing Staff (3) Rs. 17328*12*3 NPCDCS (2) Exist 11316*2*12 M  NTEP Existing 2 Nos:Con LT 1 No=Rs.11,316x1x12 Medical college LT 1 No.Rs.15,751x1x12 </t>
  </si>
  <si>
    <t xml:space="preserve">MFP Existing- Lab Technician (2) - Rs. 24463 x 2 x 12 ,  NPCDCS (2) Exist  11316*2*12 M </t>
  </si>
  <si>
    <t xml:space="preserve">Existing (20) - Yoga Demonstrator (1) – Rs. 20387 x 1 x 12 m,  Siddha Masseurs (1) – Rs.20387 x 1 x 12 m, AYUSH Attendant (18) – Rs.16308 x 15 x 12 m, 9304 x 1x 12,  6340 x 1 x 12 m , 5000 x 1 x 12 m </t>
  </si>
  <si>
    <t>Driver (2) – Rs.19571 x 1 x 12 m, Rs.14824 x 1 x 12 m, Helper (1) 16308 x 1 x 12 m</t>
  </si>
  <si>
    <t>MFP - Existing Counsellors cum Social worker (1) Rs.26906 x 1 x 12 m</t>
  </si>
  <si>
    <t>MFP - Existing (2) - Cousellors Cum Social  Worker - Rs.26906 x 1 x 12 m, Rs.13313 x 1 x 12 m</t>
  </si>
  <si>
    <t>Existing (5) - MFP - (3) - Counsellors Cum Social Worker - Rs.26906 x 1 x 12 m, Rs.20387 x 2 x 12 m, NPCDCS (2) Exist 13313* 2*12 m</t>
  </si>
  <si>
    <t>Existing (18) - MFP - Pdy (13) - Existing Counsellors Cum Social Worker (13) - Rs.26906 x 7 x 12 m, Rs.20387 x 6 x 12 m, NPCB Existing (3 Nos): Rs.26,535x1x12, Rs.20,387x1x12, Rs.15377 x1x12  NPCDCS (2) Exist - 13313* 2*12 M</t>
  </si>
  <si>
    <t>IDSP Existing Staff (1) Rs. 36,467*12  NTEP:Existing 2 Nos-.Microbiologist(IRL)  &amp; Microbiologist(C&amp;DST):1No.:Rs.46,329x2x12</t>
  </si>
  <si>
    <t>IDSP - (3)  State EpidemiologistRs.61,141*12  State Microbiologist  Rs.25000*12 *1 Entomologist Rs20000 *12 *1,  NPCDCS - Existing  (1) State Programme Officer - Rs.60000 x 1 x 12</t>
  </si>
  <si>
    <t xml:space="preserve">IDSP Existing Staff (2) Rs. 46,329*12 = -IDSP - Vacant Post - KKL Dist Epidemioligist Rs. 25000 x 1 x 12 </t>
  </si>
  <si>
    <t xml:space="preserve">IDSP - (1) - Mahe Dist Epidemioligist Rs. 36467 x 1 x 12 </t>
  </si>
  <si>
    <t xml:space="preserve">IDSP Vacant Post Rs.25,000 *12*1 </t>
  </si>
  <si>
    <t>NTEP existing STS 1 Nos = Rs.26,906x1x12</t>
  </si>
  <si>
    <t>NTEP Existing  Lab. Attendant 1No: Rs.11,326 x 1 x 12</t>
  </si>
  <si>
    <t>Tagged no. of equipment - 3734 /estimated Capex - Rs.560262726 Cost - Rs.3735084.84 x 12 months - Rs.44821018.08/-</t>
  </si>
  <si>
    <t>Tagged no. of equipment - 896/estimated Capex - Rs.5800315 Cost - Rs.386668.766666 x 12 months - Rs.4640025.2/-</t>
  </si>
  <si>
    <t>Tagged no. of equipment - 416/estimated Capex - Rs.33364109 Cost - Rs.222427.393333 x 12 months - Rs.2669128.72/-</t>
  </si>
  <si>
    <t>Tagged no. of equipment - 316/estimated Capex - Rs.50592512 Cost - Rs.337283.4133333 x 12 months - Rs.4047400.96/-</t>
  </si>
  <si>
    <t>State Veterinary Consultant Rs.53251 x 1x 12, State Consultant Finance Rs.21,400*12, NTEP:Existing State ACSM Officer (1 No) - Rs.38,528 x 1 x 12</t>
  </si>
  <si>
    <t>NTEP:Existing State TB HIV Coordinator (1 No).Rs.71,348x1x12</t>
  </si>
  <si>
    <t xml:space="preserve">IDSP - Existing  Staff Rs.35,086*12 State Data Manager </t>
  </si>
  <si>
    <t>NTEP:Existing State Accountant (1 No). Rs.36,692x1x12</t>
  </si>
  <si>
    <t>NTEP: Existing Secretarial Assistant 1 No.Rs.24,463 x 1 x 12, NLEP:Existing Administrative Assistant 1 No.Rs.24,463  x 1 x 12</t>
  </si>
  <si>
    <t>IDSP - Existing  - Rs.30,577*12 *1 State DEO-1 NTEP:Existing DEO (STC)1 No.Rs.30,577x1x12, NLEP:Existing (1) Stae DEO  Rs.30,577x1x12</t>
  </si>
  <si>
    <t>IDSP - Vacant Post - Pondy Dist  Rs.13500*12*1, NTEP:Existing Statistical Assistant DRTB Centre 1 No.Rs.32108x1x12</t>
  </si>
  <si>
    <t>IDSP - Existing Post - KKL Dist  DM Rs.42,029*12*1</t>
  </si>
  <si>
    <t>IDSP - Existing Post - Mahe Dist  DM Rs.35,027*12*1</t>
  </si>
  <si>
    <t xml:space="preserve">IDSP Existing  Staff  District Data Manager  Rs.35,027*12*1 </t>
  </si>
  <si>
    <t>IDSP -  Existing  Staff Rs. 30,577*12 *2  -Pondy Dist 2,  NTEP Existing DEO 2 Nos: DEO(IRL) 1 No Rs.13000 x 1 x 12 &amp; DEO (C&amp;DST) 1 No.Rs.15,100/-,  NVHCP - DEO -1 No. x Rs.13000 x 12 m</t>
  </si>
  <si>
    <t xml:space="preserve">IDSP -  Existing  Staff Rs. 30,577*12 *1  </t>
  </si>
  <si>
    <t xml:space="preserve">IDSP -  Existing  Staff Rs. 21,060*12 *1 </t>
  </si>
  <si>
    <t>Existing  Staff Dist DEO  yanam Rs.12,351*12 *1</t>
  </si>
  <si>
    <t>NPCDCS (1) ODEO  Rs. 13000 x 1 x 12 M, NTCP Existing DEO(1) Rs.11316 x 1 x 12</t>
  </si>
  <si>
    <t>NPCDCS (1) ODEO  Rs. 13000*1*12 M</t>
  </si>
  <si>
    <t xml:space="preserve">Other Staff </t>
  </si>
  <si>
    <r>
      <rPr>
        <b/>
        <sz val="13"/>
        <rFont val="Verdana"/>
        <family val="2"/>
      </rPr>
      <t>Ongoing activity</t>
    </r>
    <r>
      <rPr>
        <sz val="13"/>
        <rFont val="Verdana"/>
        <family val="2"/>
      </rPr>
      <t>-</t>
    </r>
    <r>
      <rPr>
        <b/>
        <sz val="13"/>
        <rFont val="Verdana"/>
        <family val="2"/>
      </rPr>
      <t xml:space="preserve"> PDY</t>
    </r>
    <r>
      <rPr>
        <sz val="13"/>
        <rFont val="Verdana"/>
        <family val="2"/>
      </rPr>
      <t xml:space="preserve">- Rs.500000*15UPHC= </t>
    </r>
    <r>
      <rPr>
        <b/>
        <sz val="13"/>
        <rFont val="Verdana"/>
        <family val="2"/>
      </rPr>
      <t>Rs.75,00,000</t>
    </r>
  </si>
  <si>
    <r>
      <rPr>
        <b/>
        <sz val="13"/>
        <rFont val="Verdana"/>
        <family val="2"/>
      </rPr>
      <t>KKL</t>
    </r>
    <r>
      <rPr>
        <sz val="13"/>
        <rFont val="Verdana"/>
        <family val="2"/>
      </rPr>
      <t xml:space="preserve">- Rs.500000*3UPHC= </t>
    </r>
    <r>
      <rPr>
        <b/>
        <sz val="13"/>
        <rFont val="Verdana"/>
        <family val="2"/>
      </rPr>
      <t>Rs.15,00,000</t>
    </r>
  </si>
  <si>
    <r>
      <rPr>
        <b/>
        <sz val="13"/>
        <rFont val="Verdana"/>
        <family val="2"/>
      </rPr>
      <t>MHE-</t>
    </r>
    <r>
      <rPr>
        <sz val="13"/>
        <rFont val="Verdana"/>
        <family val="2"/>
      </rPr>
      <t xml:space="preserve"> Rs.500000*2UPHC= </t>
    </r>
    <r>
      <rPr>
        <b/>
        <sz val="13"/>
        <rFont val="Verdana"/>
        <family val="2"/>
      </rPr>
      <t>Rs.10,00,000</t>
    </r>
  </si>
  <si>
    <r>
      <rPr>
        <b/>
        <sz val="13"/>
        <rFont val="Verdana"/>
        <family val="2"/>
      </rPr>
      <t>YNM-</t>
    </r>
    <r>
      <rPr>
        <sz val="13"/>
        <rFont val="Verdana"/>
        <family val="2"/>
      </rPr>
      <t xml:space="preserve"> Rs.500000*1UPHC= </t>
    </r>
    <r>
      <rPr>
        <b/>
        <sz val="13"/>
        <rFont val="Verdana"/>
        <family val="2"/>
      </rPr>
      <t>Rs.5,00,000</t>
    </r>
  </si>
  <si>
    <r>
      <t>MO-2 Nos/centre (Rs.20000), SN-2Nos/centre(Rs.15000)=</t>
    </r>
    <r>
      <rPr>
        <b/>
        <sz val="13"/>
        <rFont val="Verdana"/>
        <family val="2"/>
      </rPr>
      <t xml:space="preserve"> Rs.35,000*15 centre=Rs.5,25,000</t>
    </r>
  </si>
  <si>
    <r>
      <t>MO-2 Nos/centre (Rs.20000), SN-2Nos/centre(Rs.15000)=</t>
    </r>
    <r>
      <rPr>
        <b/>
        <sz val="13"/>
        <rFont val="Verdana"/>
        <family val="2"/>
      </rPr>
      <t xml:space="preserve"> Rs.35,000*3 centre=Rs.1,05,000</t>
    </r>
  </si>
  <si>
    <r>
      <t>MO-2 Nos/centre (Rs.20000), SN-2Nos/centre(Rs.15000)=</t>
    </r>
    <r>
      <rPr>
        <b/>
        <sz val="13"/>
        <rFont val="Verdana"/>
        <family val="2"/>
      </rPr>
      <t xml:space="preserve"> Rs.35,000*2centre= Rs.70,000</t>
    </r>
  </si>
  <si>
    <r>
      <t>MO-2 Nos/centre (Rs.20000), SN-2Nos/centre(Rs.15000)=</t>
    </r>
    <r>
      <rPr>
        <b/>
        <sz val="13"/>
        <rFont val="Verdana"/>
        <family val="2"/>
      </rPr>
      <t xml:space="preserve"> Rs.35,000*1 centre=Rs.35,000</t>
    </r>
  </si>
  <si>
    <r>
      <t>ASHA</t>
    </r>
    <r>
      <rPr>
        <sz val="13"/>
        <rFont val="Verdana"/>
        <family val="2"/>
      </rPr>
      <t xml:space="preserve">- </t>
    </r>
    <r>
      <rPr>
        <b/>
        <sz val="13"/>
        <rFont val="Verdana"/>
        <family val="2"/>
      </rPr>
      <t>PDY</t>
    </r>
    <r>
      <rPr>
        <sz val="13"/>
        <rFont val="Verdana"/>
        <family val="2"/>
      </rPr>
      <t>- 25nos/centre= Rs.40,000*15 centre</t>
    </r>
    <r>
      <rPr>
        <b/>
        <sz val="13"/>
        <rFont val="Verdana"/>
        <family val="2"/>
      </rPr>
      <t xml:space="preserve"> =Rs.6,00,000</t>
    </r>
  </si>
  <si>
    <r>
      <t>KKL-</t>
    </r>
    <r>
      <rPr>
        <sz val="13"/>
        <rFont val="Verdana"/>
        <family val="2"/>
      </rPr>
      <t xml:space="preserve"> 25nos/centre= Rs.45,000*3 centre</t>
    </r>
    <r>
      <rPr>
        <b/>
        <sz val="13"/>
        <rFont val="Verdana"/>
        <family val="2"/>
      </rPr>
      <t xml:space="preserve"> =Rs.1,20,000</t>
    </r>
  </si>
  <si>
    <r>
      <t>MHE-</t>
    </r>
    <r>
      <rPr>
        <sz val="13"/>
        <rFont val="Verdana"/>
        <family val="2"/>
      </rPr>
      <t xml:space="preserve"> 25nos/centre= Rs.40,000*2 centre</t>
    </r>
    <r>
      <rPr>
        <b/>
        <sz val="13"/>
        <rFont val="Verdana"/>
        <family val="2"/>
      </rPr>
      <t xml:space="preserve"> =Rs.80,000</t>
    </r>
  </si>
  <si>
    <r>
      <t>YNM-</t>
    </r>
    <r>
      <rPr>
        <sz val="13"/>
        <rFont val="Verdana"/>
        <family val="2"/>
      </rPr>
      <t xml:space="preserve"> 25nos/centre= Rs.40,000*1 centre</t>
    </r>
    <r>
      <rPr>
        <b/>
        <sz val="13"/>
        <rFont val="Verdana"/>
        <family val="2"/>
      </rPr>
      <t xml:space="preserve"> =Rs.40,000</t>
    </r>
  </si>
  <si>
    <r>
      <rPr>
        <b/>
        <sz val="13"/>
        <rFont val="Verdana"/>
        <family val="2"/>
      </rPr>
      <t>ANM/FHW</t>
    </r>
    <r>
      <rPr>
        <sz val="13"/>
        <rFont val="Verdana"/>
        <family val="2"/>
      </rPr>
      <t>-</t>
    </r>
    <r>
      <rPr>
        <b/>
        <sz val="13"/>
        <rFont val="Verdana"/>
        <family val="2"/>
      </rPr>
      <t>PDY</t>
    </r>
    <r>
      <rPr>
        <sz val="13"/>
        <rFont val="Verdana"/>
        <family val="2"/>
      </rPr>
      <t>- 5nos/centre</t>
    </r>
    <r>
      <rPr>
        <b/>
        <sz val="13"/>
        <rFont val="Verdana"/>
        <family val="2"/>
      </rPr>
      <t xml:space="preserve">= </t>
    </r>
    <r>
      <rPr>
        <sz val="13"/>
        <rFont val="Verdana"/>
        <family val="2"/>
      </rPr>
      <t xml:space="preserve">Rs.20,000*15 centre </t>
    </r>
    <r>
      <rPr>
        <b/>
        <sz val="13"/>
        <rFont val="Verdana"/>
        <family val="2"/>
      </rPr>
      <t>=Rs.3,00,000</t>
    </r>
  </si>
  <si>
    <r>
      <rPr>
        <b/>
        <sz val="13"/>
        <rFont val="Verdana"/>
        <family val="2"/>
      </rPr>
      <t>KKL</t>
    </r>
    <r>
      <rPr>
        <sz val="13"/>
        <rFont val="Verdana"/>
        <family val="2"/>
      </rPr>
      <t>- 5nos/centre</t>
    </r>
    <r>
      <rPr>
        <b/>
        <sz val="13"/>
        <rFont val="Verdana"/>
        <family val="2"/>
      </rPr>
      <t xml:space="preserve">= </t>
    </r>
    <r>
      <rPr>
        <sz val="13"/>
        <rFont val="Verdana"/>
        <family val="2"/>
      </rPr>
      <t xml:space="preserve">Rs.20,000*3 centre </t>
    </r>
    <r>
      <rPr>
        <b/>
        <sz val="13"/>
        <rFont val="Verdana"/>
        <family val="2"/>
      </rPr>
      <t>=Rs.60,000</t>
    </r>
  </si>
  <si>
    <r>
      <rPr>
        <b/>
        <sz val="13"/>
        <rFont val="Verdana"/>
        <family val="2"/>
      </rPr>
      <t>MHE</t>
    </r>
    <r>
      <rPr>
        <sz val="13"/>
        <rFont val="Verdana"/>
        <family val="2"/>
      </rPr>
      <t>- 5nos/centre</t>
    </r>
    <r>
      <rPr>
        <b/>
        <sz val="13"/>
        <rFont val="Verdana"/>
        <family val="2"/>
      </rPr>
      <t xml:space="preserve">= </t>
    </r>
    <r>
      <rPr>
        <sz val="13"/>
        <rFont val="Verdana"/>
        <family val="2"/>
      </rPr>
      <t xml:space="preserve">Rs.20,000*2centre </t>
    </r>
    <r>
      <rPr>
        <b/>
        <sz val="13"/>
        <rFont val="Verdana"/>
        <family val="2"/>
      </rPr>
      <t>=Rs.40,000</t>
    </r>
  </si>
  <si>
    <r>
      <t>YNM- 5nos/centre</t>
    </r>
    <r>
      <rPr>
        <b/>
        <sz val="13"/>
        <rFont val="Verdana"/>
        <family val="2"/>
      </rPr>
      <t xml:space="preserve">= </t>
    </r>
    <r>
      <rPr>
        <sz val="13"/>
        <rFont val="Verdana"/>
        <family val="2"/>
      </rPr>
      <t xml:space="preserve">Rs.20,000*1centre </t>
    </r>
    <r>
      <rPr>
        <b/>
        <sz val="13"/>
        <rFont val="Verdana"/>
        <family val="2"/>
      </rPr>
      <t>=Rs.20,000</t>
    </r>
  </si>
  <si>
    <r>
      <t xml:space="preserve">Any Other </t>
    </r>
    <r>
      <rPr>
        <b/>
        <sz val="13"/>
        <rFont val="Verdana"/>
        <family val="2"/>
      </rPr>
      <t>(H&amp;WC)-Session basis payment for YOGA INSTRUCTOR</t>
    </r>
  </si>
  <si>
    <r>
      <rPr>
        <b/>
        <sz val="13"/>
        <rFont val="Verdana"/>
        <family val="2"/>
      </rPr>
      <t>Ongoing activity- PDY</t>
    </r>
    <r>
      <rPr>
        <sz val="13"/>
        <rFont val="Verdana"/>
        <family val="2"/>
      </rPr>
      <t xml:space="preserve">- Rs.250 / yoga session * 10 yoga session/month= Rs.2,500 * 15 centre * 12 month= </t>
    </r>
    <r>
      <rPr>
        <b/>
        <sz val="13"/>
        <rFont val="Verdana"/>
        <family val="2"/>
      </rPr>
      <t xml:space="preserve">Rs.4,50,000 </t>
    </r>
  </si>
  <si>
    <r>
      <t xml:space="preserve"> </t>
    </r>
    <r>
      <rPr>
        <b/>
        <sz val="13"/>
        <rFont val="Verdana"/>
        <family val="2"/>
      </rPr>
      <t>KKL-</t>
    </r>
    <r>
      <rPr>
        <sz val="13"/>
        <rFont val="Verdana"/>
        <family val="2"/>
      </rPr>
      <t xml:space="preserve">Rs.250 / yoga session * 10 yoga session/month= Rs.2,500 * 3 centre * 12 month= </t>
    </r>
    <r>
      <rPr>
        <b/>
        <sz val="13"/>
        <rFont val="Verdana"/>
        <family val="2"/>
      </rPr>
      <t xml:space="preserve">Rs.90,000 </t>
    </r>
  </si>
  <si>
    <r>
      <rPr>
        <b/>
        <sz val="13"/>
        <rFont val="Verdana"/>
        <family val="2"/>
      </rPr>
      <t>MHE-</t>
    </r>
    <r>
      <rPr>
        <sz val="13"/>
        <rFont val="Verdana"/>
        <family val="2"/>
      </rPr>
      <t xml:space="preserve"> Rs.250 / yoga session * 10 yoga session/month= Rs.2,500 * 2 centre * 12 month= </t>
    </r>
    <r>
      <rPr>
        <b/>
        <sz val="13"/>
        <rFont val="Verdana"/>
        <family val="2"/>
      </rPr>
      <t xml:space="preserve">Rs.60,000 </t>
    </r>
  </si>
  <si>
    <r>
      <rPr>
        <b/>
        <sz val="13"/>
        <rFont val="Verdana"/>
        <family val="2"/>
      </rPr>
      <t xml:space="preserve">YNM- </t>
    </r>
    <r>
      <rPr>
        <sz val="13"/>
        <rFont val="Verdana"/>
        <family val="2"/>
      </rPr>
      <t xml:space="preserve">Rs.250 / yoga session * 10 yoga session/month= Rs.2,500 * 1 centre * 12 month= </t>
    </r>
    <r>
      <rPr>
        <b/>
        <sz val="13"/>
        <rFont val="Verdana"/>
        <family val="2"/>
      </rPr>
      <t xml:space="preserve">Rs.30,000 </t>
    </r>
  </si>
  <si>
    <r>
      <rPr>
        <b/>
        <sz val="13"/>
        <rFont val="Verdana"/>
        <family val="2"/>
      </rPr>
      <t>Ongoing</t>
    </r>
    <r>
      <rPr>
        <sz val="13"/>
        <rFont val="Verdana"/>
        <family val="2"/>
      </rPr>
      <t xml:space="preserve"> </t>
    </r>
    <r>
      <rPr>
        <b/>
        <sz val="13"/>
        <rFont val="Verdana"/>
        <family val="2"/>
      </rPr>
      <t>IEC activity-PDY-</t>
    </r>
    <r>
      <rPr>
        <sz val="13"/>
        <rFont val="Verdana"/>
        <family val="2"/>
      </rPr>
      <t xml:space="preserve"> Rs.1,00,000 *15 UPHC= </t>
    </r>
    <r>
      <rPr>
        <b/>
        <sz val="13"/>
        <rFont val="Verdana"/>
        <family val="2"/>
      </rPr>
      <t xml:space="preserve">Rs.15,00,000                      </t>
    </r>
  </si>
  <si>
    <r>
      <rPr>
        <b/>
        <sz val="13"/>
        <rFont val="Verdana"/>
        <family val="2"/>
      </rPr>
      <t>KKL-</t>
    </r>
    <r>
      <rPr>
        <sz val="13"/>
        <rFont val="Verdana"/>
        <family val="2"/>
      </rPr>
      <t xml:space="preserve"> Rs.1,00,000 *3 UPHC= </t>
    </r>
    <r>
      <rPr>
        <b/>
        <sz val="13"/>
        <rFont val="Verdana"/>
        <family val="2"/>
      </rPr>
      <t xml:space="preserve">Rs.3,00,000                      </t>
    </r>
  </si>
  <si>
    <r>
      <rPr>
        <b/>
        <sz val="13"/>
        <rFont val="Verdana"/>
        <family val="2"/>
      </rPr>
      <t>MHE-</t>
    </r>
    <r>
      <rPr>
        <sz val="13"/>
        <rFont val="Verdana"/>
        <family val="2"/>
      </rPr>
      <t xml:space="preserve"> Rs.1,00,000 *2 UPHC= </t>
    </r>
    <r>
      <rPr>
        <b/>
        <sz val="13"/>
        <rFont val="Verdana"/>
        <family val="2"/>
      </rPr>
      <t xml:space="preserve">Rs.2,00,000                      </t>
    </r>
  </si>
  <si>
    <r>
      <rPr>
        <b/>
        <sz val="13"/>
        <rFont val="Verdana"/>
        <family val="2"/>
      </rPr>
      <t>YNM-</t>
    </r>
    <r>
      <rPr>
        <sz val="13"/>
        <rFont val="Verdana"/>
        <family val="2"/>
      </rPr>
      <t xml:space="preserve"> Rs.1,00,000 *1 UPHC= </t>
    </r>
    <r>
      <rPr>
        <b/>
        <sz val="13"/>
        <rFont val="Verdana"/>
        <family val="2"/>
      </rPr>
      <t xml:space="preserve">Rs.1,00,000                      </t>
    </r>
  </si>
  <si>
    <r>
      <t xml:space="preserve"> </t>
    </r>
    <r>
      <rPr>
        <b/>
        <sz val="13"/>
        <rFont val="Verdana"/>
        <family val="2"/>
      </rPr>
      <t>Recurring cost- ASHA Diary- PDY-</t>
    </r>
    <r>
      <rPr>
        <sz val="13"/>
        <rFont val="Verdana"/>
        <family val="2"/>
      </rPr>
      <t xml:space="preserve">Rs.300/diary/ASHA - Rs.300*246 ASHAs= </t>
    </r>
    <r>
      <rPr>
        <b/>
        <sz val="13"/>
        <rFont val="Verdana"/>
        <family val="2"/>
      </rPr>
      <t>Rs. 73,800</t>
    </r>
  </si>
  <si>
    <r>
      <rPr>
        <b/>
        <sz val="13"/>
        <rFont val="Verdana"/>
        <family val="2"/>
      </rPr>
      <t xml:space="preserve"> KKL</t>
    </r>
    <r>
      <rPr>
        <sz val="13"/>
        <rFont val="Verdana"/>
        <family val="2"/>
      </rPr>
      <t xml:space="preserve">-Rs.300*40ASHAs=  </t>
    </r>
    <r>
      <rPr>
        <b/>
        <sz val="13"/>
        <rFont val="Verdana"/>
        <family val="2"/>
      </rPr>
      <t>Rs. 12,000</t>
    </r>
  </si>
  <si>
    <r>
      <rPr>
        <b/>
        <sz val="13"/>
        <rFont val="Verdana"/>
        <family val="2"/>
      </rPr>
      <t xml:space="preserve"> MHE</t>
    </r>
    <r>
      <rPr>
        <sz val="13"/>
        <rFont val="Verdana"/>
        <family val="2"/>
      </rPr>
      <t xml:space="preserve">- Rs.300*17 ASHAs=  </t>
    </r>
    <r>
      <rPr>
        <b/>
        <sz val="13"/>
        <rFont val="Verdana"/>
        <family val="2"/>
      </rPr>
      <t>Rs. 5,100</t>
    </r>
  </si>
  <si>
    <r>
      <rPr>
        <b/>
        <sz val="13"/>
        <rFont val="Verdana"/>
        <family val="2"/>
      </rPr>
      <t xml:space="preserve"> YNM</t>
    </r>
    <r>
      <rPr>
        <sz val="13"/>
        <rFont val="Verdana"/>
        <family val="2"/>
      </rPr>
      <t xml:space="preserve">- Rs.300*38 ASHAs=  </t>
    </r>
    <r>
      <rPr>
        <b/>
        <sz val="13"/>
        <rFont val="Verdana"/>
        <family val="2"/>
      </rPr>
      <t>Rs. 11,400</t>
    </r>
  </si>
  <si>
    <r>
      <rPr>
        <b/>
        <sz val="13"/>
        <rFont val="Verdana"/>
        <family val="2"/>
      </rPr>
      <t>Ongoing activity</t>
    </r>
    <r>
      <rPr>
        <sz val="13"/>
        <rFont val="Verdana"/>
        <family val="2"/>
      </rPr>
      <t xml:space="preserve">- Independent monitoring cost- </t>
    </r>
    <r>
      <rPr>
        <b/>
        <sz val="13"/>
        <rFont val="Verdana"/>
        <family val="2"/>
      </rPr>
      <t>PDY</t>
    </r>
    <r>
      <rPr>
        <sz val="13"/>
        <rFont val="Verdana"/>
        <family val="2"/>
      </rPr>
      <t xml:space="preserve">- Rs.40000(Recurring cost) *15 UPHC= </t>
    </r>
    <r>
      <rPr>
        <b/>
        <sz val="13"/>
        <rFont val="Verdana"/>
        <family val="2"/>
      </rPr>
      <t>Rs.6,00,000</t>
    </r>
  </si>
  <si>
    <r>
      <rPr>
        <b/>
        <sz val="13"/>
        <rFont val="Verdana"/>
        <family val="2"/>
      </rPr>
      <t>KKL</t>
    </r>
    <r>
      <rPr>
        <sz val="13"/>
        <rFont val="Verdana"/>
        <family val="2"/>
      </rPr>
      <t>- Rs.40000 (Recurring cost) *3 UPHC=</t>
    </r>
    <r>
      <rPr>
        <b/>
        <sz val="13"/>
        <rFont val="Verdana"/>
        <family val="2"/>
      </rPr>
      <t xml:space="preserve"> Rs.1,20,000</t>
    </r>
  </si>
  <si>
    <r>
      <rPr>
        <b/>
        <sz val="13"/>
        <rFont val="Verdana"/>
        <family val="2"/>
      </rPr>
      <t xml:space="preserve">MHE- </t>
    </r>
    <r>
      <rPr>
        <sz val="13"/>
        <rFont val="Verdana"/>
        <family val="2"/>
      </rPr>
      <t>Rs.40000 (Recurring cost) *2 UPHC=</t>
    </r>
    <r>
      <rPr>
        <b/>
        <sz val="13"/>
        <rFont val="Verdana"/>
        <family val="2"/>
      </rPr>
      <t xml:space="preserve"> Rs.80,000</t>
    </r>
  </si>
  <si>
    <r>
      <rPr>
        <b/>
        <sz val="13"/>
        <rFont val="Verdana"/>
        <family val="2"/>
      </rPr>
      <t xml:space="preserve">YNM- </t>
    </r>
    <r>
      <rPr>
        <sz val="13"/>
        <rFont val="Verdana"/>
        <family val="2"/>
      </rPr>
      <t>Rs.40000 (Recurring cost) *1 UPHC=</t>
    </r>
    <r>
      <rPr>
        <b/>
        <sz val="13"/>
        <rFont val="Verdana"/>
        <family val="2"/>
      </rPr>
      <t xml:space="preserve"> Rs.40000</t>
    </r>
  </si>
  <si>
    <t>12500 x 12 Months</t>
  </si>
  <si>
    <t>This amount required for purchase of  new computer (for Programme Manger, NLEP Office and statistical section) since the old computer purchased for 10 years ago, it is  repaired freqently - Rs.65000 x 1 no. + Printers -  Rs.15000 = Total - Rs. 80000/-</t>
  </si>
  <si>
    <t>OT table (1 No.) Rs.5,00,000/-</t>
  </si>
  <si>
    <t>SC - 55 x Rs.20000 - 11 lakhs</t>
  </si>
  <si>
    <t xml:space="preserve">SC - 17 x Rs.20000 -3.40 lakhs  </t>
  </si>
  <si>
    <t xml:space="preserve">SC - 4 x Rs.20000 -0.80 lakhs </t>
  </si>
  <si>
    <t>Staff welfare fund facility Level Staff</t>
  </si>
  <si>
    <t>Staff welfare fund                      ( Programme Management Staff)</t>
  </si>
  <si>
    <r>
      <rPr>
        <b/>
        <sz val="12"/>
        <rFont val="Bookman Old Style"/>
        <family val="1"/>
      </rPr>
      <t>Recurring cost-</t>
    </r>
    <r>
      <rPr>
        <sz val="12"/>
        <rFont val="Bookman Old Style"/>
        <family val="1"/>
      </rPr>
      <t xml:space="preserve"> SC- 51 x Rs.50,000= </t>
    </r>
    <r>
      <rPr>
        <b/>
        <sz val="12"/>
        <rFont val="Bookman Old Style"/>
        <family val="1"/>
      </rPr>
      <t xml:space="preserve">Rs.25,50,000 </t>
    </r>
  </si>
  <si>
    <r>
      <rPr>
        <b/>
        <sz val="12"/>
        <rFont val="Bookman Old Style"/>
        <family val="1"/>
      </rPr>
      <t>Recurring cost-</t>
    </r>
    <r>
      <rPr>
        <sz val="12"/>
        <rFont val="Bookman Old Style"/>
        <family val="1"/>
      </rPr>
      <t xml:space="preserve"> SC- 17 x Rs.50,000= </t>
    </r>
    <r>
      <rPr>
        <b/>
        <sz val="12"/>
        <rFont val="Bookman Old Style"/>
        <family val="1"/>
      </rPr>
      <t xml:space="preserve">Rs.8,50,000 </t>
    </r>
  </si>
  <si>
    <r>
      <rPr>
        <b/>
        <sz val="12"/>
        <rFont val="Bookman Old Style"/>
        <family val="1"/>
      </rPr>
      <t>Recurring cost-</t>
    </r>
    <r>
      <rPr>
        <sz val="12"/>
        <rFont val="Bookman Old Style"/>
        <family val="1"/>
      </rPr>
      <t xml:space="preserve"> SC- 4 x Rs.50,000= </t>
    </r>
    <r>
      <rPr>
        <b/>
        <sz val="12"/>
        <rFont val="Bookman Old Style"/>
        <family val="1"/>
      </rPr>
      <t xml:space="preserve">Rs.2,00,000 </t>
    </r>
  </si>
  <si>
    <r>
      <rPr>
        <b/>
        <sz val="12"/>
        <rFont val="Bookman Old Style"/>
        <family val="1"/>
      </rPr>
      <t>Recurring cost-</t>
    </r>
    <r>
      <rPr>
        <sz val="12"/>
        <rFont val="Bookman Old Style"/>
        <family val="1"/>
      </rPr>
      <t xml:space="preserve"> SC- 5 x Rs.50,000= </t>
    </r>
    <r>
      <rPr>
        <b/>
        <sz val="12"/>
        <rFont val="Bookman Old Style"/>
        <family val="1"/>
      </rPr>
      <t>Rs.2,50,000</t>
    </r>
  </si>
  <si>
    <r>
      <rPr>
        <b/>
        <sz val="12"/>
        <rFont val="Bookman Old Style"/>
        <family val="1"/>
      </rPr>
      <t>Recurring cost-</t>
    </r>
    <r>
      <rPr>
        <sz val="12"/>
        <rFont val="Bookman Old Style"/>
        <family val="1"/>
      </rPr>
      <t xml:space="preserve"> Rural PHC-15 x Rs.1,50,000= </t>
    </r>
    <r>
      <rPr>
        <b/>
        <sz val="12"/>
        <rFont val="Bookman Old Style"/>
        <family val="1"/>
      </rPr>
      <t>Rs.22,50,000</t>
    </r>
  </si>
  <si>
    <r>
      <rPr>
        <b/>
        <sz val="12"/>
        <rFont val="Bookman Old Style"/>
        <family val="1"/>
      </rPr>
      <t>Recurring cost-</t>
    </r>
    <r>
      <rPr>
        <sz val="12"/>
        <rFont val="Bookman Old Style"/>
        <family val="1"/>
      </rPr>
      <t xml:space="preserve"> Rural PHC-9 x Rs.1,50,000= </t>
    </r>
    <r>
      <rPr>
        <b/>
        <sz val="12"/>
        <rFont val="Bookman Old Style"/>
        <family val="1"/>
      </rPr>
      <t>Rs.13,50,000</t>
    </r>
  </si>
  <si>
    <t xml:space="preserve"> ANMs - Rs. 20792 x 3 x 12, 10650 x 4 x 12 m</t>
  </si>
  <si>
    <t xml:space="preserve">Yanam - (2) - Rs.31944/-,      LB (2) - Rs.31944/- </t>
  </si>
  <si>
    <t>Medical College (IGMC)  - Surgical diathermy -1 x Rs.4.00 Lakh, Crash Cart - 1 x Rs.50000, Radiant warmer - 1 x Rs.60000, Cardio tocograph machine - 1x 4.00 Lakh Double surface phototherpy - 1no. x Rs.1.20 Lakhs  (Total - Rs.10.30 Lakhs)</t>
  </si>
  <si>
    <t>Normal delivery kit (10 Nos.) Rs. 2,50,000/-, CTG Machine (1 Nos.) Rs. 400000/-, OT table (1 No.) Rs.5,00,000/- (Total Cost Rs. 11.50 Lakhs)</t>
  </si>
  <si>
    <t>CTG Machine to know the status  of  fetus - Rs.4.00 Lakhs  , Fetal Doppler Scanner  - 4 nos. X Rs.10000 - Rs.40000/-</t>
  </si>
  <si>
    <t>Commendation Awards for DH - Rs..3.00,  Commendation awards for CHC -Rs.1.00 Lakh, Award for PHC for each districts - 2.00 Lakhs, Commendation Award for PHCs - 0.50 x 10 - 5.00 Lakhs &amp;  Award for HWCS -1.00 Lakh,Frist Runner up - Rs.0.50 Lakhs, Second Runner Up - Rs.0.35 Lakhs,  Conmmendation for HWCS - 10 x 0.25 -Rs.2.50 Lakhs, Kayakalp Best Eco friendly facility -1 DH -10.00 Lakhs &amp; CHC- Rs.5.00 Lakhs (Total - 30.85 Lakhs)</t>
  </si>
  <si>
    <r>
      <rPr>
        <b/>
        <sz val="18"/>
        <rFont val="Bookman Old Style"/>
        <family val="1"/>
      </rPr>
      <t>Recurring cost-</t>
    </r>
    <r>
      <rPr>
        <sz val="18"/>
        <rFont val="Bookman Old Style"/>
        <family val="1"/>
      </rPr>
      <t xml:space="preserve"> SC- 51 </t>
    </r>
    <r>
      <rPr>
        <b/>
        <sz val="18"/>
        <rFont val="Bookman Old Style"/>
        <family val="1"/>
      </rPr>
      <t xml:space="preserve">+ </t>
    </r>
    <r>
      <rPr>
        <sz val="18"/>
        <rFont val="Bookman Old Style"/>
        <family val="1"/>
      </rPr>
      <t xml:space="preserve">Rural PHC-15 = 66 Centres x Rs.10,000= </t>
    </r>
    <r>
      <rPr>
        <b/>
        <sz val="18"/>
        <rFont val="Bookman Old Style"/>
        <family val="1"/>
      </rPr>
      <t>Rs.6,60,000</t>
    </r>
    <r>
      <rPr>
        <sz val="9"/>
        <rFont val="Verdana"/>
        <family val="2"/>
      </rPr>
      <t/>
    </r>
  </si>
  <si>
    <r>
      <rPr>
        <b/>
        <sz val="18"/>
        <rFont val="Bookman Old Style"/>
        <family val="1"/>
      </rPr>
      <t>Recurring cost-</t>
    </r>
    <r>
      <rPr>
        <sz val="18"/>
        <rFont val="Bookman Old Style"/>
        <family val="1"/>
      </rPr>
      <t xml:space="preserve"> SC- 17 </t>
    </r>
    <r>
      <rPr>
        <b/>
        <sz val="18"/>
        <rFont val="Bookman Old Style"/>
        <family val="1"/>
      </rPr>
      <t xml:space="preserve">+ </t>
    </r>
    <r>
      <rPr>
        <sz val="18"/>
        <rFont val="Bookman Old Style"/>
        <family val="1"/>
      </rPr>
      <t xml:space="preserve">Rural PHC-9 = 26 Centres x Rs.10,000= </t>
    </r>
    <r>
      <rPr>
        <b/>
        <sz val="18"/>
        <rFont val="Bookman Old Style"/>
        <family val="1"/>
      </rPr>
      <t>Rs.2,60,000</t>
    </r>
    <r>
      <rPr>
        <sz val="9"/>
        <rFont val="Verdana"/>
        <family val="2"/>
      </rPr>
      <t/>
    </r>
  </si>
  <si>
    <r>
      <rPr>
        <b/>
        <sz val="18"/>
        <rFont val="Bookman Old Style"/>
        <family val="1"/>
      </rPr>
      <t>Recurring cost-</t>
    </r>
    <r>
      <rPr>
        <sz val="18"/>
        <rFont val="Bookman Old Style"/>
        <family val="1"/>
      </rPr>
      <t xml:space="preserve"> SC- Rs.10,000 * 4 centre= </t>
    </r>
    <r>
      <rPr>
        <b/>
        <sz val="18"/>
        <rFont val="Bookman Old Style"/>
        <family val="1"/>
      </rPr>
      <t>Rs.40,000</t>
    </r>
    <r>
      <rPr>
        <sz val="9"/>
        <rFont val="Verdana"/>
        <family val="2"/>
      </rPr>
      <t/>
    </r>
  </si>
  <si>
    <r>
      <rPr>
        <b/>
        <sz val="18"/>
        <rFont val="Bookman Old Style"/>
        <family val="1"/>
      </rPr>
      <t>Recurring cost-</t>
    </r>
    <r>
      <rPr>
        <sz val="18"/>
        <rFont val="Bookman Old Style"/>
        <family val="1"/>
      </rPr>
      <t xml:space="preserve"> SC- Rs.10,000 * 5 centre= </t>
    </r>
    <r>
      <rPr>
        <b/>
        <sz val="18"/>
        <rFont val="Bookman Old Style"/>
        <family val="1"/>
      </rPr>
      <t>Rs.50,000</t>
    </r>
  </si>
  <si>
    <r>
      <rPr>
        <b/>
        <sz val="18"/>
        <rFont val="Bookman Old Style"/>
        <family val="1"/>
      </rPr>
      <t xml:space="preserve">Recurring cost- </t>
    </r>
    <r>
      <rPr>
        <sz val="18"/>
        <rFont val="Bookman Old Style"/>
        <family val="1"/>
      </rPr>
      <t xml:space="preserve">Rs.10,000* 51 HWC-SHC (MO)= </t>
    </r>
    <r>
      <rPr>
        <b/>
        <sz val="18"/>
        <rFont val="Bookman Old Style"/>
        <family val="1"/>
      </rPr>
      <t>Rs.5,10,000; Rs.20,000* 15 HWC-PHC (MO)= Rs.3,00,000; Rs.15,000* 15 HWC-PHC (SN)= Rs.2,25,000 (Total-10,35,000)</t>
    </r>
  </si>
  <si>
    <r>
      <rPr>
        <b/>
        <sz val="18"/>
        <rFont val="Bookman Old Style"/>
        <family val="1"/>
      </rPr>
      <t xml:space="preserve">Recurring cost- </t>
    </r>
    <r>
      <rPr>
        <sz val="18"/>
        <rFont val="Bookman Old Style"/>
        <family val="1"/>
      </rPr>
      <t xml:space="preserve">Rs.10,000* 17 HWC-SHC (MO)= </t>
    </r>
    <r>
      <rPr>
        <b/>
        <sz val="18"/>
        <rFont val="Bookman Old Style"/>
        <family val="1"/>
      </rPr>
      <t>Rs.1,70,000; Rs.20,000* 9 HWC-PHC (MO)= Rs.1,80,000; Rs.15,000* 9 HWC-PHC (SN)= Rs.1,35,000 (Total-4,85,000)</t>
    </r>
  </si>
  <si>
    <r>
      <rPr>
        <b/>
        <sz val="18"/>
        <rFont val="Bookman Old Style"/>
        <family val="1"/>
      </rPr>
      <t xml:space="preserve">Recurring cost- </t>
    </r>
    <r>
      <rPr>
        <sz val="18"/>
        <rFont val="Bookman Old Style"/>
        <family val="1"/>
      </rPr>
      <t xml:space="preserve">Rs.10,000* 4 HWC-SHC (MO)= </t>
    </r>
    <r>
      <rPr>
        <b/>
        <sz val="18"/>
        <rFont val="Bookman Old Style"/>
        <family val="1"/>
      </rPr>
      <t>Rs.40,000</t>
    </r>
  </si>
  <si>
    <r>
      <rPr>
        <b/>
        <sz val="18"/>
        <rFont val="Bookman Old Style"/>
        <family val="1"/>
      </rPr>
      <t xml:space="preserve">Recurring cost- </t>
    </r>
    <r>
      <rPr>
        <sz val="18"/>
        <rFont val="Bookman Old Style"/>
        <family val="1"/>
      </rPr>
      <t xml:space="preserve">SC- 5 x Rs.10,000 (MO)= </t>
    </r>
    <r>
      <rPr>
        <b/>
        <sz val="18"/>
        <rFont val="Bookman Old Style"/>
        <family val="1"/>
      </rPr>
      <t xml:space="preserve">Rs.50,000 </t>
    </r>
  </si>
  <si>
    <r>
      <rPr>
        <b/>
        <sz val="18"/>
        <rFont val="Bookman Old Style"/>
        <family val="1"/>
      </rPr>
      <t xml:space="preserve">Recurring cost- </t>
    </r>
    <r>
      <rPr>
        <sz val="18"/>
        <rFont val="Bookman Old Style"/>
        <family val="1"/>
      </rPr>
      <t xml:space="preserve">SC- 51 </t>
    </r>
    <r>
      <rPr>
        <b/>
        <sz val="18"/>
        <rFont val="Bookman Old Style"/>
        <family val="1"/>
      </rPr>
      <t xml:space="preserve">+ </t>
    </r>
    <r>
      <rPr>
        <sz val="18"/>
        <rFont val="Bookman Old Style"/>
        <family val="1"/>
      </rPr>
      <t xml:space="preserve">Rural PHC-15= 66 Centres x Rs.2,500 x 12 m= </t>
    </r>
    <r>
      <rPr>
        <b/>
        <sz val="18"/>
        <rFont val="Bookman Old Style"/>
        <family val="1"/>
      </rPr>
      <t>Rs.19,80,000</t>
    </r>
  </si>
  <si>
    <r>
      <rPr>
        <b/>
        <sz val="18"/>
        <rFont val="Bookman Old Style"/>
        <family val="1"/>
      </rPr>
      <t>Recurring cost</t>
    </r>
    <r>
      <rPr>
        <sz val="18"/>
        <rFont val="Bookman Old Style"/>
        <family val="1"/>
      </rPr>
      <t xml:space="preserve">- SC- 17 </t>
    </r>
    <r>
      <rPr>
        <b/>
        <sz val="18"/>
        <rFont val="Bookman Old Style"/>
        <family val="1"/>
      </rPr>
      <t xml:space="preserve">+ </t>
    </r>
    <r>
      <rPr>
        <sz val="18"/>
        <rFont val="Bookman Old Style"/>
        <family val="1"/>
      </rPr>
      <t xml:space="preserve">Rural PHC-9= 26 Centres x Rs.2500 x 12m= </t>
    </r>
    <r>
      <rPr>
        <b/>
        <sz val="18"/>
        <rFont val="Bookman Old Style"/>
        <family val="1"/>
      </rPr>
      <t>Rs.7,80,000</t>
    </r>
  </si>
  <si>
    <r>
      <rPr>
        <b/>
        <sz val="18"/>
        <rFont val="Bookman Old Style"/>
        <family val="1"/>
      </rPr>
      <t xml:space="preserve">Recurring cost- </t>
    </r>
    <r>
      <rPr>
        <sz val="18"/>
        <rFont val="Bookman Old Style"/>
        <family val="1"/>
      </rPr>
      <t xml:space="preserve">SC- 4 x Rs.2500 x 12m= </t>
    </r>
    <r>
      <rPr>
        <b/>
        <sz val="18"/>
        <rFont val="Bookman Old Style"/>
        <family val="1"/>
      </rPr>
      <t>Rs.1,20,000</t>
    </r>
  </si>
  <si>
    <r>
      <rPr>
        <b/>
        <sz val="18"/>
        <rFont val="Bookman Old Style"/>
        <family val="1"/>
      </rPr>
      <t xml:space="preserve">Recurring cost- </t>
    </r>
    <r>
      <rPr>
        <sz val="18"/>
        <rFont val="Bookman Old Style"/>
        <family val="1"/>
      </rPr>
      <t xml:space="preserve">SC- 5 Centres x Rs.2500 x 12m= </t>
    </r>
    <r>
      <rPr>
        <b/>
        <sz val="18"/>
        <rFont val="Bookman Old Style"/>
        <family val="1"/>
      </rPr>
      <t>Rs.1,50,000</t>
    </r>
  </si>
  <si>
    <t>JSY- ASHA Incentives</t>
  </si>
  <si>
    <t>Anaemia Mukt Bharat- ASHA Incentive</t>
  </si>
  <si>
    <t>Mother's Absolute Affection (MAA)- ASHA Incentive</t>
  </si>
  <si>
    <t>Community Based  Care - HBNC &amp; HBYC- ASHA Incentive</t>
  </si>
  <si>
    <t>Facility Based New born Care- ASHA Incentive</t>
  </si>
  <si>
    <t>Nutritional Rehabilitation Centers (NRC)- ASHA Incentive</t>
  </si>
  <si>
    <t>National Deworming Day- ASHA Incentive</t>
  </si>
  <si>
    <t>Intensified Diarrhoea Control Fortnight- ASHA Incentive</t>
  </si>
  <si>
    <t>Immunization- ASHA Incentive</t>
  </si>
  <si>
    <t>MPV(Mission Parivar Vikas)- ASHA Incentives</t>
  </si>
  <si>
    <t>IUCD Insertion (PPIUCD and PAIUCD)- ASHA Incentive</t>
  </si>
  <si>
    <t>Other Family Planning Components- ASHA Incentive</t>
  </si>
  <si>
    <t>Sterilization - Female- ASHA Incentive/ Sterilization - Male- ASHA Incentive
Other Family Planning Components- ASHA Incentive</t>
  </si>
  <si>
    <t>ANTARA- ASHA Incentives/ MPV(Mission Parivar Vikas)- ASHA Incentives</t>
  </si>
  <si>
    <t>Peer Educator Programme- OOC/ ASHA incentive</t>
  </si>
  <si>
    <t>Implementation of NIDDCP- ASHA Incentive</t>
  </si>
  <si>
    <t>Malaria- ASHA Incentive</t>
  </si>
  <si>
    <t>Dengue &amp; Chikungunya- ASHA Incentive</t>
  </si>
  <si>
    <t>AES/JE- ASHA Incentive</t>
  </si>
  <si>
    <t>Lymphatic Filariasis- ASHA Incentive/ OOC/ PM and M&amp;E</t>
  </si>
  <si>
    <t>Lymphatic Filariasis- ASHA Incentive</t>
  </si>
  <si>
    <t>Kala-azar- ASHA Incentive</t>
  </si>
  <si>
    <t>NLEP Case detection and Management: ASHA Incentive</t>
  </si>
  <si>
    <t>Health &amp; Wellness Centers - Rural- ASHA Incentive</t>
  </si>
  <si>
    <t>ASHA (Excluding Programmatic Incentives)- ASHA Incentive</t>
  </si>
  <si>
    <t>ASHA (Excluding Programmatic Incentives)- Capacity Building</t>
  </si>
  <si>
    <t>Other Family Planning Components- Capacity Building</t>
  </si>
  <si>
    <t>ASHA (Excluding Programmatic Incentives)- OOC</t>
  </si>
  <si>
    <t>ASHA (Excluding Programmatic Incentives)- OOC/ civil works</t>
  </si>
  <si>
    <t>MPV (Mission Parivar Vikas)- OOC</t>
  </si>
  <si>
    <t>Malaria- OOC/ capacity building</t>
  </si>
  <si>
    <t>Dengue &amp; Chikungunya- OOC</t>
  </si>
  <si>
    <t>AES/JE- OOC</t>
  </si>
  <si>
    <t>Kala-azar- Capacity Building</t>
  </si>
  <si>
    <t>Drug Sensitive TB (DSTB)- DBT</t>
  </si>
  <si>
    <t>Drug Resistant TB(DRTB)- DBT</t>
  </si>
  <si>
    <t>PPP- DBT</t>
  </si>
  <si>
    <t>Drug Sensitive TB(DSTB)- Surveillance, Research, Review, Evaluation (SRRE)</t>
  </si>
  <si>
    <t>Drug Sensitive TB (DSTB)- Capacity building incl. training</t>
  </si>
  <si>
    <t>NVHCP Prevention- OOC</t>
  </si>
  <si>
    <t>NVHCP Screening- OOC</t>
  </si>
  <si>
    <t>Implementation of District Mental Health Plan- OOC</t>
  </si>
  <si>
    <t>Other Community Engagements Components - OOC/ IEC and printing/ capacity building</t>
  </si>
  <si>
    <t>VHSNC- OOC</t>
  </si>
  <si>
    <t>VHSNC/ RKS/ JAS - Capacity building</t>
  </si>
  <si>
    <t>RKS/ JAS - Capacity building</t>
  </si>
  <si>
    <t>Implementation of IDSP- OOC</t>
  </si>
  <si>
    <t>Implementation of COTPA - 2003- Capacity Building</t>
  </si>
  <si>
    <t>Implementation of NPCCHH- capacity building</t>
  </si>
  <si>
    <t>Sub Centers</t>
  </si>
  <si>
    <t>R73</t>
  </si>
  <si>
    <r>
      <t xml:space="preserve">For HUB: Rs.2500/Month for monthly internet connectivity expenses= </t>
    </r>
    <r>
      <rPr>
        <b/>
        <sz val="14"/>
        <color theme="1"/>
        <rFont val="Bookman Old Style"/>
        <family val="1"/>
      </rPr>
      <t xml:space="preserve">Rs.30,000; </t>
    </r>
    <r>
      <rPr>
        <sz val="14"/>
        <color theme="1"/>
        <rFont val="Bookman Old Style"/>
        <family val="1"/>
      </rPr>
      <t xml:space="preserve">Rs.3000*6Specialist*4days/month*12m= </t>
    </r>
    <r>
      <rPr>
        <b/>
        <sz val="14"/>
        <color theme="1"/>
        <rFont val="Bookman Old Style"/>
        <family val="1"/>
      </rPr>
      <t xml:space="preserve">Rs.8,64,000 </t>
    </r>
    <r>
      <rPr>
        <sz val="14"/>
        <color theme="1"/>
        <rFont val="Bookman Old Style"/>
        <family val="1"/>
      </rPr>
      <t xml:space="preserve">(Rs.3000 for Specialist on daily remuneration basis; Moday- Cardiology, Tuesday &amp; Friday - NCD (DM &amp; HT); Wednesday- Gynaecology; Thursday- Pediatric; Saturday- Orthopedics) </t>
    </r>
    <r>
      <rPr>
        <b/>
        <sz val="14"/>
        <color theme="1"/>
        <rFont val="Bookman Old Style"/>
        <family val="1"/>
      </rPr>
      <t>(Total- 8,94,000)</t>
    </r>
  </si>
  <si>
    <r>
      <rPr>
        <b/>
        <sz val="14"/>
        <color rgb="FF000000"/>
        <rFont val="Bookman Old Style"/>
        <family val="1"/>
      </rPr>
      <t>Recurring cost (for monthly internet connectivity expenses)-</t>
    </r>
    <r>
      <rPr>
        <sz val="14"/>
        <color rgb="FF000000"/>
        <rFont val="Bookman Old Style"/>
        <family val="1"/>
      </rPr>
      <t xml:space="preserve"> </t>
    </r>
    <r>
      <rPr>
        <b/>
        <sz val="14"/>
        <color rgb="FF000000"/>
        <rFont val="Bookman Old Style"/>
        <family val="1"/>
      </rPr>
      <t>PDY</t>
    </r>
    <r>
      <rPr>
        <sz val="14"/>
        <color rgb="FF000000"/>
        <rFont val="Bookman Old Style"/>
        <family val="1"/>
      </rPr>
      <t xml:space="preserve">- 51 SC+15 Rural PHC=66 centre x Rs.2,500/month x 12 Months= </t>
    </r>
    <r>
      <rPr>
        <b/>
        <sz val="14"/>
        <color rgb="FF000000"/>
        <rFont val="Bookman Old Style"/>
        <family val="1"/>
      </rPr>
      <t>Rs.19,80,000</t>
    </r>
  </si>
  <si>
    <r>
      <rPr>
        <b/>
        <sz val="14"/>
        <color rgb="FF000000"/>
        <rFont val="Bookman Old Style"/>
        <family val="1"/>
      </rPr>
      <t>Recurring cost-KKL</t>
    </r>
    <r>
      <rPr>
        <sz val="14"/>
        <color rgb="FF000000"/>
        <rFont val="Bookman Old Style"/>
        <family val="1"/>
      </rPr>
      <t xml:space="preserve">- 17 SC+9 Rural PHC=26 centre x Rs.2,500/month x 12 Months= </t>
    </r>
    <r>
      <rPr>
        <b/>
        <sz val="14"/>
        <color rgb="FF000000"/>
        <rFont val="Bookman Old Style"/>
        <family val="1"/>
      </rPr>
      <t xml:space="preserve">Rs.7,80,000 </t>
    </r>
    <r>
      <rPr>
        <sz val="10"/>
        <color rgb="FF000000"/>
        <rFont val="Times New Roman"/>
        <family val="1"/>
      </rPr>
      <t/>
    </r>
  </si>
  <si>
    <r>
      <rPr>
        <b/>
        <sz val="14"/>
        <color rgb="FF000000"/>
        <rFont val="Bookman Old Style"/>
        <family val="1"/>
      </rPr>
      <t>Recurring cost-MHE</t>
    </r>
    <r>
      <rPr>
        <sz val="14"/>
        <color rgb="FF000000"/>
        <rFont val="Bookman Old Style"/>
        <family val="1"/>
      </rPr>
      <t xml:space="preserve">- 4 SC x Rs.2,500/month x 12 Months= </t>
    </r>
    <r>
      <rPr>
        <b/>
        <sz val="14"/>
        <color rgb="FF000000"/>
        <rFont val="Bookman Old Style"/>
        <family val="1"/>
      </rPr>
      <t xml:space="preserve">Rs.1,20,000 </t>
    </r>
    <r>
      <rPr>
        <sz val="10"/>
        <color rgb="FF000000"/>
        <rFont val="Times New Roman"/>
        <family val="1"/>
      </rPr>
      <t/>
    </r>
  </si>
  <si>
    <r>
      <rPr>
        <b/>
        <sz val="14"/>
        <color rgb="FF000000"/>
        <rFont val="Bookman Old Style"/>
        <family val="1"/>
      </rPr>
      <t>Recurring cost-YNM</t>
    </r>
    <r>
      <rPr>
        <sz val="14"/>
        <color rgb="FF000000"/>
        <rFont val="Bookman Old Style"/>
        <family val="1"/>
      </rPr>
      <t xml:space="preserve">- 5 SC x Rs.2,500/month x 12 Months= </t>
    </r>
    <r>
      <rPr>
        <b/>
        <sz val="14"/>
        <color rgb="FF000000"/>
        <rFont val="Bookman Old Style"/>
        <family val="1"/>
      </rPr>
      <t xml:space="preserve">Rs.1,50,000 </t>
    </r>
    <r>
      <rPr>
        <sz val="10"/>
        <color rgb="FF000000"/>
        <rFont val="Times New Roman"/>
        <family val="1"/>
      </rPr>
      <t/>
    </r>
  </si>
  <si>
    <r>
      <rPr>
        <b/>
        <sz val="14"/>
        <rFont val="Bookman Old Style"/>
        <family val="1"/>
      </rPr>
      <t xml:space="preserve">Recurring cost- </t>
    </r>
    <r>
      <rPr>
        <sz val="14"/>
        <rFont val="Bookman Old Style"/>
        <family val="1"/>
      </rPr>
      <t xml:space="preserve">SC- 51 + Rural PHC-15 (Total -66 Centres) Rs.5,000 * 66 centre= </t>
    </r>
    <r>
      <rPr>
        <b/>
        <sz val="14"/>
        <rFont val="Bookman Old Style"/>
        <family val="1"/>
      </rPr>
      <t>Rs.3,50,000</t>
    </r>
    <r>
      <rPr>
        <sz val="9"/>
        <rFont val="Verdana"/>
        <family val="2"/>
      </rPr>
      <t/>
    </r>
  </si>
  <si>
    <r>
      <rPr>
        <b/>
        <sz val="14"/>
        <rFont val="Bookman Old Style"/>
        <family val="1"/>
      </rPr>
      <t xml:space="preserve">Recurring cost- </t>
    </r>
    <r>
      <rPr>
        <sz val="14"/>
        <rFont val="Bookman Old Style"/>
        <family val="1"/>
      </rPr>
      <t xml:space="preserve">SC- 17 + Rural PHC-9 (Total -26 Centres) Rs.5,000 * 26 centre= </t>
    </r>
    <r>
      <rPr>
        <b/>
        <sz val="14"/>
        <rFont val="Bookman Old Style"/>
        <family val="1"/>
      </rPr>
      <t>Rs.1,30,000</t>
    </r>
    <r>
      <rPr>
        <sz val="9"/>
        <rFont val="Verdana"/>
        <family val="2"/>
      </rPr>
      <t/>
    </r>
  </si>
  <si>
    <r>
      <rPr>
        <b/>
        <sz val="14"/>
        <rFont val="Bookman Old Style"/>
        <family val="1"/>
      </rPr>
      <t>Recurring cost</t>
    </r>
    <r>
      <rPr>
        <sz val="14"/>
        <rFont val="Bookman Old Style"/>
        <family val="1"/>
      </rPr>
      <t xml:space="preserve">- SC- 4* Rs.5,000 = </t>
    </r>
    <r>
      <rPr>
        <b/>
        <sz val="14"/>
        <rFont val="Bookman Old Style"/>
        <family val="1"/>
      </rPr>
      <t>Rs.20,000</t>
    </r>
    <r>
      <rPr>
        <sz val="9"/>
        <rFont val="Verdana"/>
        <family val="2"/>
      </rPr>
      <t/>
    </r>
  </si>
  <si>
    <r>
      <rPr>
        <b/>
        <sz val="14"/>
        <rFont val="Bookman Old Style"/>
        <family val="1"/>
      </rPr>
      <t>Recurring cost</t>
    </r>
    <r>
      <rPr>
        <sz val="14"/>
        <rFont val="Bookman Old Style"/>
        <family val="1"/>
      </rPr>
      <t xml:space="preserve">- Rs.5,000 * 5 SC= </t>
    </r>
    <r>
      <rPr>
        <b/>
        <sz val="14"/>
        <rFont val="Bookman Old Style"/>
        <family val="1"/>
      </rPr>
      <t>Rs.25,000</t>
    </r>
  </si>
  <si>
    <t>Comprehensive Abortion Care- equipment</t>
  </si>
  <si>
    <t>LaQshya: equipment</t>
  </si>
  <si>
    <t>HDU/ICU - Maternal Health- Equipment</t>
  </si>
  <si>
    <t>Training Institutes and Skill Labs: equipment</t>
  </si>
  <si>
    <t>Paediatric Care including Facility Based New born Care- Equipment</t>
  </si>
  <si>
    <t>Rashtriya Bal Swasthya Karyakram (RBSK)- equipment</t>
  </si>
  <si>
    <t>SAANS- equipment</t>
  </si>
  <si>
    <t>Paediatric Care including Facility Based New born Care- equipment</t>
  </si>
  <si>
    <t>Sterilization - Male- equipment</t>
  </si>
  <si>
    <t>IUCD Insertion (PPIUCD and PAIUCD): equipment</t>
  </si>
  <si>
    <t>Sterilization - Female: equipment</t>
  </si>
  <si>
    <t>Other FP Components- equipment</t>
  </si>
  <si>
    <t>Adolescent Friendly Health Clinics: equipment</t>
  </si>
  <si>
    <t>Rashtriya Bal Swasthya Karyakram: equipment</t>
  </si>
  <si>
    <t>RBSK at Facility Level including District Early Intervention Centers: Equipment</t>
  </si>
  <si>
    <t>Rashtriya Bal Swasthya Karyakram: OOC/ PM and M&amp;E for RBSK manager/ DEIC manager/ coordinator</t>
  </si>
  <si>
    <t>RBSK at Facility Level including District Early Intervention Centers: OOC/ PM and M&amp;E for RBSK manager/ DEIC manager/ coordinator</t>
  </si>
  <si>
    <t>Immunization- equipment</t>
  </si>
  <si>
    <t>Implementation of NIDDCP- equipment</t>
  </si>
  <si>
    <t>Health &amp; Wellness Centers - Rural: equipment</t>
  </si>
  <si>
    <t xml:space="preserve">Public Health Institutions as per IPHS norms: equipment </t>
  </si>
  <si>
    <t>Blood Bank/BCSU/BSU/Day Care Centre: equipment</t>
  </si>
  <si>
    <t>Biomedical Equipment Management System and AERB: equipment</t>
  </si>
  <si>
    <t>Free Diagnostics Services Initiative: equipment/ diagnostics/ OOC</t>
  </si>
  <si>
    <t>MH-Janani Shishu Suraksha Karyakram (JSSK) (excluding transport): diagnostics/ equipment/ OOC</t>
  </si>
  <si>
    <t>CH-Janani Shishu Suraksha Karyakram (JSSK) (excluding transport): diagnostics/ equipment/ OOC</t>
  </si>
  <si>
    <t>Implementation of IDSP: equipment/ diagnostics</t>
  </si>
  <si>
    <t>Malaria: equipment</t>
  </si>
  <si>
    <t>AES/JE: equipment</t>
  </si>
  <si>
    <t>Kala-azar: equipment</t>
  </si>
  <si>
    <t>Case detection and Management: equipment</t>
  </si>
  <si>
    <t>DPMR Services: Reconstructive surgeries: equipment</t>
  </si>
  <si>
    <t>Drug Sensitive TB (DSTB): equipment equipment (Including Furniture, Excluding Computers)
Drug Resistant TB (DRTB): equipment (Including Furniture, Excluding Computers)</t>
  </si>
  <si>
    <t>Implementation of NRCP: equipment</t>
  </si>
  <si>
    <t>Grant in Aid for the health institutions, Eye Bank, NGO, Private Practioners: equipment</t>
  </si>
  <si>
    <t>Implementation of District Mental Health Plan: equipment</t>
  </si>
  <si>
    <t>Geriatric Care at DH/ Geriatric Care at CHC/SDH/ Geriatric Care at PHC: equipment</t>
  </si>
  <si>
    <t>Geriatric Care at PHC: equipment</t>
  </si>
  <si>
    <t>Geriatric Care at DH: equipment</t>
  </si>
  <si>
    <t>Geriatric Care at CHC/SDH: equipment</t>
  </si>
  <si>
    <t>Tobacco Cessation: equipment</t>
  </si>
  <si>
    <t>Cardiac Care Unit (CCU/ICU) including STEMI: equipment</t>
  </si>
  <si>
    <t>Other NPCDCS Components: equipment</t>
  </si>
  <si>
    <t>NCD Clinics at DH: equipment</t>
  </si>
  <si>
    <t>NCD Clinics at CHC/SDH: equipment</t>
  </si>
  <si>
    <t>Haemodialysis Services/ Peritoneal Dialysis Services- equipment</t>
  </si>
  <si>
    <t>Screening of Deafness/ Management of Deafness: equipment</t>
  </si>
  <si>
    <t>Implementation at DH/ Implementation at CHC/SDH/ Mobile Dental Units/Van: equipment</t>
  </si>
  <si>
    <t>Implementation of NPPC: equipment</t>
  </si>
  <si>
    <t>Support for Burn Units/ Support for Emergency Trauma Care: equipment</t>
  </si>
  <si>
    <t>Other MH Components: drugs</t>
  </si>
  <si>
    <t>Comprehensive Abortion Care: drugs</t>
  </si>
  <si>
    <t>Pregnancy Registration and Ante-Natal Checkups: diagnostics</t>
  </si>
  <si>
    <t>Anaemia Mukt Bharat: drugs</t>
  </si>
  <si>
    <t>Janani Shishu Suraksha Karyakram (JSSK) (excluding transport)/ Pregnancy Registration and Ante-Natal Checkups: drugs</t>
  </si>
  <si>
    <t>CH- Janani Shishu Suraksha Karyakram (JSSK) (excluding transport): drugs</t>
  </si>
  <si>
    <t>National Deworming Day: drugs</t>
  </si>
  <si>
    <t>Anaemia Mukt Bharat: Drugs</t>
  </si>
  <si>
    <t>Vitamin A Supplementation: drugs</t>
  </si>
  <si>
    <t>Intensified Diarrhoea Control Fortnight: drugs</t>
  </si>
  <si>
    <t>MPV(Mission Parivar Vikas): drugs</t>
  </si>
  <si>
    <t>Other FP Components- drugs</t>
  </si>
  <si>
    <t>Weekly Iron Folic Supplement (WIFS): drugs</t>
  </si>
  <si>
    <t>Menstrual Hygiene Scheme (MHS): drugs</t>
  </si>
  <si>
    <t>Rashtriya Bal Swasthya Karyakram (RBSK): drugs</t>
  </si>
  <si>
    <t>Immunization: diagnostics</t>
  </si>
  <si>
    <t>Implementation of NIDDCP: diagnostics</t>
  </si>
  <si>
    <t>ASHA (Excluding Programmatic Incentives): drugs</t>
  </si>
  <si>
    <t>Community Based  Care - HBNC &amp; HBYC: Drugs</t>
  </si>
  <si>
    <t>Blood Bank/BCSU/BSU/Day Care Centre: drugs/ diagnostics
Screening for Blood Disorders: drugs/ diagnostics</t>
  </si>
  <si>
    <t>Screening for Blood Disorders: drugs/ diagnostics</t>
  </si>
  <si>
    <t>Public Health Institutions as per IPHS norms: diagnostics</t>
  </si>
  <si>
    <t>Free Drugs Services Initiative: drugs</t>
  </si>
  <si>
    <t>Health &amp; Wellness Centers - Rural(including CHO Mentoring in Capacity Building): diagnostics/ equipment</t>
  </si>
  <si>
    <t>Malaria: drugs</t>
  </si>
  <si>
    <t>Lymphatic Filariasis: drugs</t>
  </si>
  <si>
    <t>Dengue &amp; Chikungunya: drugs</t>
  </si>
  <si>
    <t>Dengue &amp; Chikungunya: drugs (central)</t>
  </si>
  <si>
    <t>AES/JE: drugs</t>
  </si>
  <si>
    <t>Case detection and Management: drugs/ diagnostics</t>
  </si>
  <si>
    <t>Drug Sensitive TB (DSTB)(Consumables, PPP, Sample Transport)
Drug Resistant TB(DRTB): (Consumables, PPP, Sample Transport)</t>
  </si>
  <si>
    <t>Drug Sensitive TB (DSTB)/ Drug Resistant TB(DRTB): drugs
Budget for Procurement done by States</t>
  </si>
  <si>
    <t>NVHCP Treatment: drugs</t>
  </si>
  <si>
    <t>NVHCP Screening and Testing: diagnostics</t>
  </si>
  <si>
    <t>NVHCP Screening and Testing: diagnostics/ equipment</t>
  </si>
  <si>
    <t>NVHCP Treatment: drugs/ diagnostics/ equipment</t>
  </si>
  <si>
    <t>Implementation of NRCP: drugs</t>
  </si>
  <si>
    <t>Implementation of PPCL: drugs/ diagnostics</t>
  </si>
  <si>
    <t>Cataract Surgeries through facilities: drugs/ diagnostics</t>
  </si>
  <si>
    <t>Implementation of District Mental Health Plan: drugs</t>
  </si>
  <si>
    <t>Geriatric Care at DH/ chc/ SDH/ PHC: drugs</t>
  </si>
  <si>
    <t>Tobacco Cessation: drugs/ diagnostics</t>
  </si>
  <si>
    <t>NCD Clinics at DH: drugs/ diagnostics</t>
  </si>
  <si>
    <t>Other NPCDCS Components: drugs/ diagnostics</t>
  </si>
  <si>
    <t>Cardiac Care Unit (CCU/ICU) including STEMI: drugs/ diagnostics</t>
  </si>
  <si>
    <t>NCD Clinics at DH/ CHC/ SDH/ PHC: drugs/ diagnostics</t>
  </si>
  <si>
    <t>Other NPCDCS Components: diagnostics</t>
  </si>
  <si>
    <t>Haemodialysis Services/ Peritoneal Dialysis Services: Drugs/ diagnostics</t>
  </si>
  <si>
    <t>National Oral health programme (NOHP) at DH/ CHC/ SDH/ Mobile Van: diagnostics/ drugs</t>
  </si>
  <si>
    <t>Drug Sensitive TB (DSTB): OOC</t>
  </si>
  <si>
    <t>Drug Sensitive TB (DSTB): drugs
Drug Resistant TB (DRTB): drugs</t>
  </si>
  <si>
    <t xml:space="preserve">Remuneration for all NHM HR : Amount Proposed </t>
  </si>
  <si>
    <t>Remuneration for CHOs: Amount proposed</t>
  </si>
  <si>
    <t>Incentives under CPHC: OOC</t>
  </si>
  <si>
    <t>HRH-Incentives: OOC</t>
  </si>
  <si>
    <t>Skill Lab- OOC/ Skill Lab- Equipment</t>
  </si>
  <si>
    <t xml:space="preserve">FRU- Capacity Building/ </t>
  </si>
  <si>
    <t>FRU- Capacity Building/ FRU- Equipment</t>
  </si>
  <si>
    <t>Training Institutes and Skill Labs: CB</t>
  </si>
  <si>
    <t>Remuneration for all NHM HR- Amount proposed</t>
  </si>
  <si>
    <t>DNB/CPS courses for Medical doctors: CB</t>
  </si>
  <si>
    <t>MH-specific component: CB</t>
  </si>
  <si>
    <t>MDR- Capacity Building</t>
  </si>
  <si>
    <t>Other MH components: CB</t>
  </si>
  <si>
    <t>FRU- Capacity Building</t>
  </si>
  <si>
    <t>Skill lab- capacity building</t>
  </si>
  <si>
    <t>CAC-CB</t>
  </si>
  <si>
    <t>LaQshya-CB</t>
  </si>
  <si>
    <t>Midwifery: CB</t>
  </si>
  <si>
    <t>IMNCI: CB</t>
  </si>
  <si>
    <t>SAANS: CB</t>
  </si>
  <si>
    <t>AMB/ Vitamin A supplementation: CB</t>
  </si>
  <si>
    <t>CDR: CB</t>
  </si>
  <si>
    <t>CH-specific component: CB</t>
  </si>
  <si>
    <t>Nutrition-specific component: CB</t>
  </si>
  <si>
    <t>Paediatric Care including Facility Based New born Care: CB</t>
  </si>
  <si>
    <t>MAA: CB</t>
  </si>
  <si>
    <t>National Deowrming Day: CB</t>
  </si>
  <si>
    <t>AMB: CB</t>
  </si>
  <si>
    <t>Other FP component: CB</t>
  </si>
  <si>
    <t>Sterilization-Female: CB</t>
  </si>
  <si>
    <t>Sterilization-Male: CB</t>
  </si>
  <si>
    <t>IUCD: CB</t>
  </si>
  <si>
    <t>ANTARA: CB</t>
  </si>
  <si>
    <t>FPLMIS:CB</t>
  </si>
  <si>
    <t>Other AH components: CB</t>
  </si>
  <si>
    <t>Adolescent Friendly Health Clinics: CB</t>
  </si>
  <si>
    <t>Peer Educator Programme: CB</t>
  </si>
  <si>
    <t>WIFS: CB</t>
  </si>
  <si>
    <t>MHS: CB</t>
  </si>
  <si>
    <t>MHS:CB</t>
  </si>
  <si>
    <t>School Health And Wellness Program under Ayushman Bharat: CB</t>
  </si>
  <si>
    <t>RBSK:CB</t>
  </si>
  <si>
    <t>PC&amp;PNDT Act: CB</t>
  </si>
  <si>
    <t>Immunization: CB</t>
  </si>
  <si>
    <t>Gender Based Violence &amp; Medico Legal Care For Survivors Victims of Sexual Violence: CB</t>
  </si>
  <si>
    <t>Blood Bank/BCSU/BSU/Day Care Centre: CB</t>
  </si>
  <si>
    <t>Blood Services and Disorders-specific component: CB</t>
  </si>
  <si>
    <t>Planning and PM: Planning and M&amp;E</t>
  </si>
  <si>
    <t>ASHA: CB</t>
  </si>
  <si>
    <t>MMU: CB</t>
  </si>
  <si>
    <t>ALS/BLS Ambulances: CB</t>
  </si>
  <si>
    <t>Quality Assurance Implementation &amp; Mera Aspataal: CB</t>
  </si>
  <si>
    <t>SSS: CB</t>
  </si>
  <si>
    <t>HMIS/MCTS: Planning and M&amp;E</t>
  </si>
  <si>
    <t>Health &amp; Wellness Centers - Rural: cb</t>
  </si>
  <si>
    <t>HRIS: CB</t>
  </si>
  <si>
    <t>IDSP: Implementation of IDSP: CB</t>
  </si>
  <si>
    <t>NVBDCP – Malaria: CB</t>
  </si>
  <si>
    <t>NVBDCP-Dengue &amp; Chikungunya: CB</t>
  </si>
  <si>
    <t>NVBDCP-AES/JE: CB</t>
  </si>
  <si>
    <t>NLEP-specific component: CB</t>
  </si>
  <si>
    <t>Drug Sensitive TB (DSTB)(Capacity building incl. training)
Drug Resistant TB(DRTB): (Capacity building incl. training)</t>
  </si>
  <si>
    <t>NVHCP-Treatment: CB</t>
  </si>
  <si>
    <t>NVHCP-specific component: CB</t>
  </si>
  <si>
    <t>Implementation of NRCP: CB</t>
  </si>
  <si>
    <t>Implementation of PPCL: CB</t>
  </si>
  <si>
    <t>NPCB-specific component: CB</t>
  </si>
  <si>
    <t>Implementation of District Mental Health Plan: CB</t>
  </si>
  <si>
    <t>Geriatric Care at DH: CB</t>
  </si>
  <si>
    <t>Geriatric Care at CHC/SDH: CB</t>
  </si>
  <si>
    <t>Geriatric Care at PHC: CB</t>
  </si>
  <si>
    <t>Geriatric Care at state specific Initiative: CB</t>
  </si>
  <si>
    <t>NTCP-Tobacco Cessation: CB</t>
  </si>
  <si>
    <t>Other NPCDCS components: CB</t>
  </si>
  <si>
    <t>NCD clinics at DH: CB</t>
  </si>
  <si>
    <t>NPPCD-specific component: CB</t>
  </si>
  <si>
    <t>Implementation of NPPC: CB</t>
  </si>
  <si>
    <t>Implementation of NPPCF: CB</t>
  </si>
  <si>
    <t>Implementation of NPCCHH: CB</t>
  </si>
  <si>
    <t>PMNDP- peritoneal dialysis/Haemodialysis: CB</t>
  </si>
  <si>
    <t>IDSP (2) - Rs.147335/- , RCH (7) - Rs. 176880/-, IMM (1) - Rs.22020/-, NPPCD (1)  - Rs.19968/-, LB (1) - Rs.19968/-, NPCB (4)-Rs.64824 NPCDCS (1) Increment 15972 LB (1)15972  NTEP (6 )=Rs.1,57,656/- NTCP(1) Rs.31,956/- NLEP (2 )-Rs.33024/-RCH RS.250000/-</t>
  </si>
  <si>
    <t xml:space="preserve">MH (depending on State's required component) : IEC&amp;Printing  </t>
  </si>
  <si>
    <t xml:space="preserve">CH (depending on State's required component) : IEC&amp;Printing  </t>
  </si>
  <si>
    <t>FP (depending on State's required component) : IEC&amp;Printing  
If activities are cross cutting for FP strategies- Other FP Components- IEC and printing</t>
  </si>
  <si>
    <t>FP-World Population Day and Vasectomy Fortnight: IEC &amp; Printing</t>
  </si>
  <si>
    <t>FP-MPV:IEC&amp;Printing</t>
  </si>
  <si>
    <t>AH-MHS: IEC&amp;Printing</t>
  </si>
  <si>
    <t xml:space="preserve">AH (depending on State's required component) : IEC&amp;Printing  </t>
  </si>
  <si>
    <t>Immunization-Immunization :IEC &amp;Printing</t>
  </si>
  <si>
    <t>PC&amp;PNDT Act: IEC&amp;Printing</t>
  </si>
  <si>
    <t>NIDDCP-Implementation of  NIDDCP: IEC&amp;Printing</t>
  </si>
  <si>
    <t>Planning and Programme Management: IEC &amp; Printing</t>
  </si>
  <si>
    <t>Blood Services and disorders- Specific component  required by the state: IEC&amp; Printing</t>
  </si>
  <si>
    <t>CPHC-Health and Wellness Centre: IEC &amp; Printing</t>
  </si>
  <si>
    <t>Quality Assurance Implementation &amp; Mera Aspataal: IEC &amp; Printing/ Kayakalp:IEC &amp; Printing/LaQshya: IEC &amp; Printing</t>
  </si>
  <si>
    <t>Free Diagnostics Services Initiative: IEC &amp; Printing</t>
  </si>
  <si>
    <t xml:space="preserve">HRH-Incentives(Allowance, Incentives, staff welfare fund): IEC &amp;Printing </t>
  </si>
  <si>
    <t>Other Community engagement components: IEC &amp;Printing</t>
  </si>
  <si>
    <t>Specific   requirement of the state : IEC &amp;Printing</t>
  </si>
  <si>
    <t>NVBDCP – Malaria: IEC &amp; Printing</t>
  </si>
  <si>
    <t>NVBDCP-Dengue &amp; Chikungunya: IEC &amp; Printing</t>
  </si>
  <si>
    <t>NVBDCP-AES/JE: IEC&amp; Printing</t>
  </si>
  <si>
    <t>NVBDCP-Lymphatic Filariasis : IEC&amp; Printing</t>
  </si>
  <si>
    <t>NVBDCP- Kala-azar: IEC &amp; Printing</t>
  </si>
  <si>
    <t>NLEP- Specific component: IEC&amp; Printing</t>
  </si>
  <si>
    <t>TB Harega Desh Jeetega: (IEC &amp; Printing)</t>
  </si>
  <si>
    <t>NRCP- Implementation of NRCP: IEC&amp;Printing</t>
  </si>
  <si>
    <t>PPCL- Implementation of PPCL: IEC &amp; Printing</t>
  </si>
  <si>
    <t>NVHCP- Prevention/ Screening and Testing/ Treatment : IEC &amp; Printing</t>
  </si>
  <si>
    <t>NPCB+VI- Specific component: IEC&amp; Printing</t>
  </si>
  <si>
    <t>NMHP-Implementation of District Mental Health Plan: IEC &amp; Printing</t>
  </si>
  <si>
    <t>NPHCE- Community Based intervention:IEC&amp; Printing</t>
  </si>
  <si>
    <t>NTCP- Cessation of Tobacco: IEC&amp; Printing</t>
  </si>
  <si>
    <t>NPCDCS-State specific Initiatives and Innovations: IEC&amp;Printing</t>
  </si>
  <si>
    <t>NOHP-State specific Initiatives and Innovations: IEC&amp;Printing</t>
  </si>
  <si>
    <t>NPCCHH-Implementation of NPCCHH: IEC&amp;Printing</t>
  </si>
  <si>
    <t>PMNDP- Haemodialysis Services/ Peritoneal Dialysis services: IEC&amp;Printing</t>
  </si>
  <si>
    <t>NPPCD-Screening/ Management/ State specific initiatives  and innovation</t>
  </si>
  <si>
    <t>NPPC-Implementation of NPPC: IEC&amp; Printing</t>
  </si>
  <si>
    <t>NPPCF- Implementation of NPPCF: IEC&amp; Printing</t>
  </si>
  <si>
    <t>NPPCF-State speci2ic Initiatives and Innovations: Any other IEC&amp;Printing</t>
  </si>
  <si>
    <t>P43</t>
  </si>
  <si>
    <t>P70</t>
  </si>
  <si>
    <t>MDR: IEC&amp;Printing</t>
  </si>
  <si>
    <t>SUMAN: IEC&amp;Printing</t>
  </si>
  <si>
    <t>LaQshya: IEC&amp;Printing</t>
  </si>
  <si>
    <t>MAA: IEC&amp;Printing</t>
  </si>
  <si>
    <t>Paediatric care/ Facility based new born care: IEC&amp;Printing</t>
  </si>
  <si>
    <t>SAANS: IEC&amp; Printing</t>
  </si>
  <si>
    <t>AMB/Vitamin A Supplementation: IEC&amp; Printing</t>
  </si>
  <si>
    <t>CDR: IEC&amp; Printing</t>
  </si>
  <si>
    <t>AMB: IEC&amp;Printing</t>
  </si>
  <si>
    <t>National Deworming day: IEC&amp; Printing</t>
  </si>
  <si>
    <t>School Health and Wellness Programme: IEC&amp; Printing</t>
  </si>
  <si>
    <t>Facility Based New born care: IEC &amp; Printing</t>
  </si>
  <si>
    <t>Community Based  Care - HBNC &amp; HBYC: IEC&amp; Printing</t>
  </si>
  <si>
    <t>Paediatric care: IEC&amp; Printing</t>
  </si>
  <si>
    <t>FP- Specific Component: IEC&amp; Printing</t>
  </si>
  <si>
    <t>MPV: IEC&amp; Printing</t>
  </si>
  <si>
    <t>Peer Educator Programme- IEC and printing</t>
  </si>
  <si>
    <t>Weekly Iron Folic Supplement (WIFS)- IEC and printing</t>
  </si>
  <si>
    <t>Adolescent Friendly Health Clinics- IEC and printing</t>
  </si>
  <si>
    <t>School Health And Wellness Program under Ayushman Bharat- IEC and printing</t>
  </si>
  <si>
    <t>RBSK: IEC&amp; Printing</t>
  </si>
  <si>
    <t>RBSK at Facility Level including District Early Intervention Centers (DEIC): IEC&amp; Printing</t>
  </si>
  <si>
    <t>Immunization- IEC and printing</t>
  </si>
  <si>
    <t>PC &amp; PNDT Act- IEC and printing</t>
  </si>
  <si>
    <t>Training Institutes and Skill Labs- IEC and printing</t>
  </si>
  <si>
    <t>ASHA (Excluding Programmatic Incentives)- IEC and printing</t>
  </si>
  <si>
    <t>Health &amp; Wellness Centers - Rural- IEC and printing</t>
  </si>
  <si>
    <t>Screening for Blood Disorders- IEC and printing</t>
  </si>
  <si>
    <t>HMIS- IEC and printing</t>
  </si>
  <si>
    <t>Other MH Components- IEC and printing</t>
  </si>
  <si>
    <t>Implementation of RCH Portal/ANMOL/MCTS- IEC and printing</t>
  </si>
  <si>
    <t>Public Health Institutions as per IPHS norms - IEC and printing</t>
  </si>
  <si>
    <t>Quality Assurance- IEC and printing</t>
  </si>
  <si>
    <t>Lymphatic Filariasis- IEC and printing</t>
  </si>
  <si>
    <t>Malaria- IEC and printing</t>
  </si>
  <si>
    <t>Other NLEP Components- IEC and printing</t>
  </si>
  <si>
    <t>NVHCP Screening and Testing/ Treatment/ prevention- IEC and printing</t>
  </si>
  <si>
    <t>Implementation of IDSP- IEC and printing</t>
  </si>
  <si>
    <t>Implementation of NRCP- IEC and printing</t>
  </si>
  <si>
    <t>Implementation of PPCL- IEC and Printing</t>
  </si>
  <si>
    <t>National Program for Control of Blindness and Vision Impairment (specifc component)- IEC and Printing</t>
  </si>
  <si>
    <t>Implementation of District Mental Health Plan- IEC and printing</t>
  </si>
  <si>
    <t>National Programme for Health Care for the Elderly (state specific component)- IEC and printing</t>
  </si>
  <si>
    <t>Implementation of COTPA - 2003- IEC and printing</t>
  </si>
  <si>
    <t>Other NPCDCS Components- IEC and printing</t>
  </si>
  <si>
    <t>Haemodialysis Services/ Peritoneal Dialysis Services- IEC and printing</t>
  </si>
  <si>
    <t>Implementation of NPCCHH- IEC and printing</t>
  </si>
  <si>
    <t>National Programme for Prevention and Control of Deafness (state specific component)- IEC and printing</t>
  </si>
  <si>
    <t>Implementation of NPPCF- IEC&amp; Printing</t>
  </si>
  <si>
    <t>National Oral health programme (state specific component)- IEC and printing</t>
  </si>
  <si>
    <t>Implementation of NPPC- IEC and printing</t>
  </si>
  <si>
    <t>Support for Burn Units/ Support for Emergency Trauma Care- IEC and printing</t>
  </si>
  <si>
    <t>Q195</t>
  </si>
  <si>
    <t>Implementation of IDSP-OOC</t>
  </si>
  <si>
    <t>NVBDCP-specific component: OOC</t>
  </si>
  <si>
    <t>NLEP- specific component: OOC</t>
  </si>
  <si>
    <t>NTEP- specific component: OOC</t>
  </si>
  <si>
    <t>NVHCP- specific component: OOC</t>
  </si>
  <si>
    <t>Implementation of NRCP-OOC</t>
  </si>
  <si>
    <t>Implementation of PPCL-OOC</t>
  </si>
  <si>
    <t>NPCB+VI-specific component: OOC</t>
  </si>
  <si>
    <t>NMHP-specific component: OOC</t>
  </si>
  <si>
    <t>NPHCE-specific component: OOC</t>
  </si>
  <si>
    <t>NTCP-specific component: OOC</t>
  </si>
  <si>
    <t>NPCDCS-specific component: OOC</t>
  </si>
  <si>
    <t>PMNDP: OOC</t>
  </si>
  <si>
    <t>NPCCHH: OOC</t>
  </si>
  <si>
    <t>NPPCD-specific component: OOC</t>
  </si>
  <si>
    <t>NPPCF: OOC</t>
  </si>
  <si>
    <t>NOHP-specific component: OOC</t>
  </si>
  <si>
    <t>JSY: DBT</t>
  </si>
  <si>
    <t>FP-specific component: DBT</t>
  </si>
  <si>
    <t>UPHC:OOC</t>
  </si>
  <si>
    <t>Urban CHCs and Maternity Homes: OOC</t>
  </si>
  <si>
    <t>PPP/State specific programme innovation and intervention: OOC</t>
  </si>
  <si>
    <t>MMU:OOC</t>
  </si>
  <si>
    <t>Outreach activities: OOC</t>
  </si>
  <si>
    <t>Mapping of slums and vulnerable population: OOC</t>
  </si>
  <si>
    <t>Health &amp; Wellness Centers - Urban: OOC</t>
  </si>
  <si>
    <t>ASHA: ASHA incentives</t>
  </si>
  <si>
    <t>Health &amp; Wellness Centers - Urban: ASHA incentives</t>
  </si>
  <si>
    <t>ASHA: CB/Community Based  Care - HBNC &amp; HBYC: CB</t>
  </si>
  <si>
    <t>ASHA: OOC</t>
  </si>
  <si>
    <t>MAS: CB</t>
  </si>
  <si>
    <t>Other Community Engagement Components: OOC</t>
  </si>
  <si>
    <t>Untied Fund: Amount proposed</t>
  </si>
  <si>
    <t>UPHC: I&amp;C</t>
  </si>
  <si>
    <t>Urban CHCs and Maternity Homes: I&amp;C</t>
  </si>
  <si>
    <t xml:space="preserve"> State specific programme innovation and intervention: I&amp;C</t>
  </si>
  <si>
    <t>Health &amp; Wellness Centers - Urban: I&amp;C</t>
  </si>
  <si>
    <t>Health &amp; Wellness Centers - Urban: Equipment</t>
  </si>
  <si>
    <t>UPHC: Equipment</t>
  </si>
  <si>
    <t>Urban CHCs and Maternity Homes: Equipment</t>
  </si>
  <si>
    <t>Biomedical Equipment Management System and AERB: Equipment</t>
  </si>
  <si>
    <t>Health &amp; Wellness Centers - Urban: Diagnosticas</t>
  </si>
  <si>
    <t>UPHCs/Urban CHCs and Maternity Homes: Diagnostics</t>
  </si>
  <si>
    <t>Health &amp; Wellness Centers - Urban: Drugs</t>
  </si>
  <si>
    <t>UPHCs/Urban CHCs and Maternity Homes: Drugs</t>
  </si>
  <si>
    <t>ASHA: Drugs</t>
  </si>
  <si>
    <t>Health &amp; Wellness Centers - Urban: Diagnostics</t>
  </si>
  <si>
    <t>Urban PHCs/ Urban CHCs and Maternity Homes: Diagnostics</t>
  </si>
  <si>
    <t>eSanjeevani (OPD+HWC)/ Health &amp; Wellness Centers - Urban: OOC</t>
  </si>
  <si>
    <t>Referral transport-specific component: OOC</t>
  </si>
  <si>
    <t>Incentives under CPHC: Amount Proposed</t>
  </si>
  <si>
    <t>Training Institutes and Skill Labs: I&amp;C</t>
  </si>
  <si>
    <t>Specific programme: CB</t>
  </si>
  <si>
    <t>HMIS/MCTS: CB</t>
  </si>
  <si>
    <t>Health &amp; Wellness Centers - Urban: CB</t>
  </si>
  <si>
    <t>ASHA: CB/ Health &amp; Wellness Centers - Urban: CB</t>
  </si>
  <si>
    <t>Kayakalp: CB</t>
  </si>
  <si>
    <t>SSS:CB</t>
  </si>
  <si>
    <t>MDR: SRRE</t>
  </si>
  <si>
    <t>CDR: SRRE</t>
  </si>
  <si>
    <t>Specific programme: SRRE</t>
  </si>
  <si>
    <t>Implementation &amp; Mera Aspataal:OOC</t>
  </si>
  <si>
    <t>Specific component: IEC&amp; Printing</t>
  </si>
  <si>
    <t>Health &amp; Wellness Centers - Urban: IEC&amp; Printing</t>
  </si>
  <si>
    <t xml:space="preserve">Quality Assurance Implementation &amp; Mera Aspataal:OOC </t>
  </si>
  <si>
    <t>Quality Assurance Implementation &amp; Mera Aspataal:OOC</t>
  </si>
  <si>
    <t>Kayakalp: OOC</t>
  </si>
  <si>
    <t>SSS: OOC</t>
  </si>
  <si>
    <t>Remuneration of all NHM HR: Amount Proposed/DSTB: OOC</t>
  </si>
  <si>
    <t>UPHCs/ UCHCs and Maternity Homes:OOC</t>
  </si>
  <si>
    <t>Health &amp; Wellness Centers - Urban: Diagnostics/ PPP: OOC</t>
  </si>
  <si>
    <t>Health &amp; Wellness Centers - Urban:  Planning and M&amp;E</t>
  </si>
  <si>
    <t>PC&amp;PNDT: Planning and M&amp;E</t>
  </si>
  <si>
    <t>HMIS/ MCTS: Planning and M&amp;E</t>
  </si>
  <si>
    <t>eSanjeevani (OPD+HWC): OOC</t>
  </si>
  <si>
    <t>Q78</t>
  </si>
  <si>
    <t xml:space="preserve">NPPC - Mobility Support (Vehicle Hiring/POL/TA/DA etc.,) office expenses (Telephone, office equipment,miscellaneous)  operational cost, Drugs - Rs.2.00 Lakhs </t>
  </si>
  <si>
    <t>0.60+0.20</t>
  </si>
  <si>
    <t>New Code</t>
  </si>
  <si>
    <t>Proposal for 2022-23</t>
  </si>
  <si>
    <t>New Format Code</t>
  </si>
  <si>
    <t>New Formate Code</t>
  </si>
  <si>
    <t>As in RoP 2022-23</t>
  </si>
  <si>
    <t xml:space="preserve">25 ANMs x 2 batches x 1 day - Rs.40355/- &amp; ASHAs - 25 ANMs x 2 batches x 1 day - Rs.43230/- Total - Rs.83585/- </t>
  </si>
  <si>
    <t>FP QAC meetings Rs.25000 x 4 meetings</t>
  </si>
  <si>
    <t>600 nos. X Rs.200</t>
  </si>
  <si>
    <t>Outsourcing for Mahe -  Dialysis Units at Government General Hospital  -  Rs.1500 x 10 Patient Per month - 15000 Per month x 12 months - 180000 x 10 Session - Rs.18.00 Lakhs</t>
  </si>
  <si>
    <t>Outsourcing for Yanam -  Dialysis Units at Government General Hospital  -  Rs.1500 x 10 Patient Per month - 15000 Per month x 12 months - 180000 x 10 Session - Rs.18.00 Lakhs</t>
  </si>
  <si>
    <r>
      <rPr>
        <b/>
        <sz val="16"/>
        <color theme="1"/>
        <rFont val="Bookman Old Style"/>
        <family val="1"/>
      </rPr>
      <t>CHC -</t>
    </r>
    <r>
      <rPr>
        <sz val="16"/>
        <color theme="1"/>
        <rFont val="Bookman Old Style"/>
        <family val="1"/>
      </rPr>
      <t xml:space="preserve"> Replacement of Dental chair &amp; RVG, Dental Compressor, Autoclave, Airotor Handpiece, Ultrasonic Scalar &amp; Distilled water Plant  - Rs. 4.00 Lakhs </t>
    </r>
  </si>
  <si>
    <r>
      <rPr>
        <b/>
        <sz val="16"/>
        <color theme="1"/>
        <rFont val="Bookman Old Style"/>
        <family val="1"/>
      </rPr>
      <t>Mahe DH</t>
    </r>
    <r>
      <rPr>
        <sz val="16"/>
        <color theme="1"/>
        <rFont val="Bookman Old Style"/>
        <family val="1"/>
      </rPr>
      <t xml:space="preserve"> - Endometer - 1 no., Apex locator  - 1 no. &amp; RVG,  Dental Chair with compressor - 4.00 Lakhs         </t>
    </r>
  </si>
  <si>
    <t>Any other (MUSQAAN)</t>
  </si>
  <si>
    <t xml:space="preserve">Rs.100000 x 75% x 1 UPHC </t>
  </si>
  <si>
    <t xml:space="preserve">Rs.175000 x 75% x 3 UPHC </t>
  </si>
  <si>
    <t xml:space="preserve">Rs.175000 x 75% x 14 UPHC </t>
  </si>
  <si>
    <t xml:space="preserve">Rs.175000 x 75% x 1 UPHC </t>
  </si>
  <si>
    <t>IGMC -  Manual Vacuum aspiration (MVA) - Rs.2500 x 2 set - Rs.5000 &amp; RGGW&amp;CH - Manual Vacuum aspiration (MVA) - Rs.2500 x 2 set - Rs.5000 (Total - Rs. 10000/-)</t>
  </si>
  <si>
    <t>Karaikal - Manual Vacuum aspiration (MVA) - Rs.2500 x 2 set - Rs.5000</t>
  </si>
  <si>
    <t>IFA  Tablet (Brown/Red colour, Sugar coated ) - IFA tablet containing 100 mg of elemental Iron and 500 mcg of Folic Acid - 210444 x 52 weeks x Rs.0.50 per tablet</t>
  </si>
  <si>
    <t>IFA  Tablet (Brown/Red colour, Sugar coated ) - IFA tablet containing 100 mg of elemental Iron and 500 mcg of Folic Acid - 48647 x 52 weeks x 0.5 per tablet</t>
  </si>
  <si>
    <t>IFA  Tablet (Brown/Red colour, Sugar coated ) - IFA tablet containing 100 mg of elemental Iron and 500 mcg of Folic Acid - 7956  x 52 weeks x 0.5 per tablet</t>
  </si>
  <si>
    <t>IFA  Tablet (Brown/Red colour, Sugar coated ) - IFA tablet containing 100 mg of elemental Iron and 500 mcg of Folic Acid - 13687x 52 weeks  x 0.5 per tablet</t>
  </si>
  <si>
    <t>Albendazole (400mg tablet) - 48647 x Rs. 3.25 Per tablet</t>
  </si>
  <si>
    <t>Albendazole (400mg tablet) - 7956 x Rs. 3.25 Per tablet</t>
  </si>
  <si>
    <t>Albendazole (400mg tablet) - 13687 x Rs. 3.25 Per tablet</t>
  </si>
  <si>
    <t>Albendazole (400mg tablet) - 50000 x 3.25 Per tablet</t>
  </si>
  <si>
    <t>Albendazole (400mg tablet) - 110000 x Rs. 3.25 Per tablet</t>
  </si>
  <si>
    <t>Albendazole (400mg tablet) - 20000  x 3.25 Per tablet</t>
  </si>
  <si>
    <t>IFA Syrups - 61466 quantity x Rs.17 x 2 bottle</t>
  </si>
  <si>
    <t>IFA Syrups - 12645 quantity x Rs.17  x 2 bottle</t>
  </si>
  <si>
    <t>IFA Syrups - 2225 quantity x Rs.17 x 2 bottle</t>
  </si>
  <si>
    <t>IFA Syrups - 3872 quantity x Rs.17 x 2 bottle</t>
  </si>
  <si>
    <t xml:space="preserve">Junior WIFS: IFA Small ( Pink Colour (Sugar Coated) - IFA Containing 45 mg of elemental iron and 100mcg of folic acid - 79487 Strips  x 52 weeks x Rs. 0.9 per tablet                                                                                                </t>
  </si>
  <si>
    <t xml:space="preserve">Junior WIFS: IFA Small ( Pink Colour (Sugar Coated) - IFA Containing 45 mg of elemental iron and 100mcg of folic acid - 2527  x 52 weeks x Rs. 0.9 per tablet                                                                                                </t>
  </si>
  <si>
    <t xml:space="preserve">Junior WIFS: IFA Small ( Pink Colour (Sugar Coated) - IFA Containing 45 mg of elemental iron and 100mcg of folic acid - 16687 x 52 weeks x Rs. 0.9 per tablet                                                                                                </t>
  </si>
  <si>
    <t xml:space="preserve">Junior WIFS: IFA Small ( Pink Colour (Sugar Coated) - IFA Containing 45 mg of elemental iron and 100mcg of folic acid - 2547  x 52 weeks x Rs. 0.9 per tablet                                                                                                </t>
  </si>
  <si>
    <t xml:space="preserve">TOT - 2 Mos x 1 day x 1 batch - Rs.34370/- </t>
  </si>
  <si>
    <t>IYCF - 1 Batch  x  15 SNs   x  4 days  x 2 batches (Rs.0.65 Lakhs)</t>
  </si>
  <si>
    <t xml:space="preserve">TOT - 2 Mos x  5 days x 1 batch - Rs. 51850/- </t>
  </si>
  <si>
    <t>10 Mos x 5 days x 2 batches - 0.84400 Lakhs</t>
  </si>
  <si>
    <t>10 SNs x 5 days x 2 batches - 0.84400 Lakhs</t>
  </si>
  <si>
    <t>CDR Software Training -  ANMs -  25 x 1 day x 2 batches - 0.40355 Lakhs &amp; ASHA - 25 x 1 day x 2 batches - Rs.0.40345 Lakhs ( GT - 0.80710 Lakhs)</t>
  </si>
  <si>
    <t>CDR Software Training - Mos - 25 x 1 day x 1 batch - Rs.0.40240 Lakhs, ANMs -  25 x 1 day x 3 batches - 0.43345 Lakhs &amp; ASHA - 25 x 1 day x 3 batches - Rs.0.43345 Lakhs ( GT - 1.26930 Lakhs)</t>
  </si>
  <si>
    <t xml:space="preserve">IYCF - 1 Batch  x  25 ANMs  x 4 days  x 2 batches (Rs.1.01420 Lakhs)                                           MAA - 1 Batch  x  25 ANMs  x  3 days  x 2 batches (Rs.0.81065 Lakhs)     Total - Rs. 1.82485 Lakhs                                                    </t>
  </si>
  <si>
    <t>Private Scan  Centre - 25 x 1 day x 2 batches - 0.40355 Lakhs</t>
  </si>
  <si>
    <t>HMIS and RCH Portal Officials (at District Level) - Rs.1.00 Lakhs (25 x 4 batches )</t>
  </si>
  <si>
    <t>HMIS Portal officals including Medical officers (at State Level) -  100 x 4 batches - Rs.1.00 Lakhs</t>
  </si>
  <si>
    <t xml:space="preserve">Required MCP Cards as per State Estimated ANCs Mother cards - 13017+ 10% Additional 1301 Total -14318 x Rs.25
</t>
  </si>
  <si>
    <t>Drugs  - kind - Rs.8.46 Lakhs, Cash HBIG &amp; Vaccination hep B - Rs.2.7 Lakhs &amp; Hep B vaccine for HRG 9000 x 3 - 27000/10 - 2700 x Rs.300 - Rs.8.10 Lakhs - Total - Rs.19.26 Lakhs</t>
  </si>
  <si>
    <t>MTC - Rs.17.45 Lakhs</t>
  </si>
  <si>
    <t>Consumables for Hepatitis B &amp; Hepatitis C - = Rs. 2.25 Lakhs</t>
  </si>
  <si>
    <t xml:space="preserve">State PNDT cell : Inspection &amp; Meeting &amp; State vigilance squad (Inspection) / decoy Operation - Rs.80000/- Mointoring committee (SIMC) - Rs.50000/-  Web Site Creation and Mapping of all the Scan Centers (Govt. &amp; Pvt.) in UT of Puducherry for PNDT Activities - 120000/- (Total - Rs.250000/-) </t>
  </si>
  <si>
    <t>Exisitng Staff (3) - State Coordinator (CEA) - Rs.50000 x 1 x 12, Consultant (QA) - Rs.50000 x 1 x 12, RBSK Consultant Cum DEIC Manager - Rs.50000 x 1 x 12</t>
  </si>
  <si>
    <t>RCH - Existing (3) - District Accounts Manager - Rs.44032 x 1 x 12 m, District HMIS Officer - Rs.44032 x 1 x 12 m CEA (1) - Accounts Manager - Rs.25000 x 1x 12 m</t>
  </si>
  <si>
    <t>Accounts Clerk - Rs.7000 x 1 x 12 m</t>
  </si>
  <si>
    <t>Computer Assistant - Rs.10000 x 1 x 12 m</t>
  </si>
  <si>
    <t>RCH - Block Accountant (6) Rs.23240 x 3 x 12 m, Rs.19367 x 2 x 12 m &amp; Rs.7000 x 1 x 12 months</t>
  </si>
  <si>
    <t>RCH - Block Assistant (7) Rs.14270 x 3 x 12 months, Rs.10763 x 2 x 12 months &amp; Rs.7000 x 2 x 12</t>
  </si>
  <si>
    <t xml:space="preserve">Exisitng Staff (3) - RCH - DEO - Rs.30577 x 1 x 12, NPPCD - DEO - Rs. 8500 x 1 x 12, IMM - Computer Assistant - Rs. 36692 x 1 x 12 </t>
  </si>
  <si>
    <r>
      <t xml:space="preserve">Existing (1) - District Accounts Manager - Rs.44032 x 1 x 12 months  </t>
    </r>
    <r>
      <rPr>
        <b/>
        <sz val="14"/>
        <rFont val="Bookman Old Style"/>
        <family val="1"/>
      </rPr>
      <t xml:space="preserve">New Post - </t>
    </r>
    <r>
      <rPr>
        <sz val="14"/>
        <rFont val="Bookman Old Style"/>
        <family val="1"/>
      </rPr>
      <t>VCCM - Rs. 30000 x 1 x 12</t>
    </r>
  </si>
  <si>
    <t>Award for Lymphatic Filariasis Disease Free Certification - Rs.50.00 Lakhs</t>
  </si>
  <si>
    <t>Cyfluthrin - Rs.4500 x 25 Kgs</t>
  </si>
  <si>
    <t>Temephos - 500 liters x Rs.1200</t>
  </si>
  <si>
    <t>Technical  Malathion - Rs.690 x 200 liters</t>
  </si>
  <si>
    <t>Pyrethrum Extt.2% - Rs.1345 x 300 liters</t>
  </si>
  <si>
    <r>
      <rPr>
        <b/>
        <sz val="14"/>
        <color theme="1"/>
        <rFont val="Bookman Old Style"/>
        <family val="1"/>
      </rPr>
      <t xml:space="preserve">Exisitng Staff (5) </t>
    </r>
    <r>
      <rPr>
        <sz val="14"/>
        <color theme="1"/>
        <rFont val="Bookman Old Style"/>
        <family val="1"/>
      </rPr>
      <t xml:space="preserve">- SFM - Rs.78278 x 1 x 12, SAM - Rs.44032 x 1 x 12, SDO - Rs.44032 x 1x 12, SHO - Rs.44032 x 1 x 12 &amp; State Data Management &amp; NAMMIS Officer - Rs.30000 x 1 x 12 m (NVBDCP) </t>
    </r>
    <r>
      <rPr>
        <b/>
        <sz val="14"/>
        <color theme="1"/>
        <rFont val="Bookman Old Style"/>
        <family val="1"/>
      </rPr>
      <t>New Post (4) :</t>
    </r>
    <r>
      <rPr>
        <sz val="14"/>
        <color theme="1"/>
        <rFont val="Bookman Old Style"/>
        <family val="1"/>
      </rPr>
      <t xml:space="preserve"> STATE CONSULTANT-CPHC- Rs.50000 x 1 x 12 m,                   HR Manager - Rs.40000 x 1 x 12 m  e-Vin Project - Senior Project Officer - Rs.75000 x 1 x 12, VCCM - Rs. 30000 x 1 x 12</t>
    </r>
  </si>
  <si>
    <t>IDSP (1) -Rs.21060/- , RCH (16) - Rs. 315144/-, CEA (1) - 21804/-, IMM (1) - Rs.20478/-, NTEP (4) - Rs.93600/- NTCP(1) - Rs.18,540/-</t>
  </si>
  <si>
    <t xml:space="preserve">RCH (6) - Rs.127872/-, CEA (1) - 21804/-, IMM (1) - Rs.23400/-, </t>
  </si>
  <si>
    <t>MFP Existing (2) - Physiotherapist (1) Rs.13313 x 1 x 12 m, NPCDCS (1) Vacant Rs. 10000*1*12</t>
  </si>
  <si>
    <r>
      <t xml:space="preserve">Existing (4)  - Specialists Outsourcing Cost -Rs.70000 x 3 x 12 months, Cardiolist </t>
    </r>
    <r>
      <rPr>
        <b/>
        <sz val="12"/>
        <color theme="1"/>
        <rFont val="Bookman Old Style"/>
        <family val="1"/>
      </rPr>
      <t xml:space="preserve"> - </t>
    </r>
    <r>
      <rPr>
        <sz val="12"/>
        <color theme="1"/>
        <rFont val="Bookman Old Style"/>
        <family val="1"/>
      </rPr>
      <t>NPCDCS(1) - Rs. 125000*1*12</t>
    </r>
  </si>
  <si>
    <t>NPCDCS (2) 43933* 1*12 M Vacant Rs. 30000*1*12 M , NTEP:Existing 5 Posts- Rs.46,130x1x12+Rs.34,729 x 2 x 12+Rs.30000 x2 x 12 m</t>
  </si>
  <si>
    <t>NTEP:Existing TBHVs 17 Nos (CS-8, MC-9)-: Rs.20,792x8x12+Rs.14,824x1x12+ Rs.13,531x2x12+Rs.16,308x1x12+ Rs.10,650x12+Rs.8000x4x12 m &amp; STS 2 Nos = Rs.17,574x1x12+Rs.15,976x1x12</t>
  </si>
  <si>
    <t xml:space="preserve">NTEP:TBHVs 2 Nos (CS-1, MC-1)-: Rs.8000x2x12months  STS 1 No= Rs.12,000x1x12 </t>
  </si>
  <si>
    <t>NTEP Existing STS 1 No= Rs.12,000x1x12</t>
  </si>
  <si>
    <t>Kariakal  - DPHL - Lab consumables, Rs.2000*120=24000/- Lab exp.</t>
  </si>
  <si>
    <t xml:space="preserve">Strengthening of PHC  Nettapakkam as surgical center-1 X Rs. 15,00,000/-  </t>
  </si>
  <si>
    <t>It is done for backlog free cataract status in  dist. Puducherry @ Rs.1,00,000/-&amp; Issue of award money proposed @ Rs.5,00,000/-</t>
  </si>
  <si>
    <t xml:space="preserve">NMHP - Existing (1) -  Psychiatrist Nurse - Rs. 18000 x 1 x 12 m </t>
  </si>
  <si>
    <t xml:space="preserve">Existing (31) - RCH - Staff Nurses (27 ) - Rs.36692 x 9 x 12, Rs. 26906 x 9 x 12, Rs. 20468 x 3 x 12, Rs. 16914 x 5 x 12, 14644 x 1 x 12 , NPCDCS (4) Exist 14644* 2*12 M, Vacant  Rs. 11000*2*12 M  </t>
  </si>
  <si>
    <t xml:space="preserve">MFP - Existing  (10 nos.) - MFP - Staff Nurse (3) - Rs.36692 x 1 x 12 m, Rs.26906 x 2 x 12 m                                               NPCDCS (7) Exist 14644* 4*12 M=  36692*1*12, Vacant  Rs. 11000*2*12 </t>
  </si>
  <si>
    <t>Existing (9) - NPCC - Existing (4) - SN - Rs.17000 x 4 x 12 m &amp; NPHCE -  Existing (5) - SN - Rs. 14644 x 4 x 12 m, Rs.11000 x 1 x 12 m</t>
  </si>
  <si>
    <t xml:space="preserve">MFP - Existing Staff : (25 nos.) Lab Technician - Rs.24463 x 13 x 12 m , Rs.20792 x 11 x 12 m,  Rs.15751 x 1 x 12, NPCDCS (3) Exist 11316*2*12 M, Vacant  Rs. 8500*1*12 M NTEP: Existing LTs 15 Nos.:  Cont. LT (3 Nos):Rs.24,463x1x12+ Rs.20,792x2x12; Medical college LT (8Nos): Rs.24,463x2x12+Rs.20,792x2x12+Rs.17,328x3x12+Rs.8500x1x12m; C&amp;DST (4 Nos):Rs.22,650x2x12+Rs.19,600x1x12+Rs.15,750x1x12 </t>
  </si>
  <si>
    <t>MFP Existing  Lab Technician (1)-Rs.20792 x 1 x 12, NPCDCS (1) Exist  11316*1*12 M</t>
  </si>
  <si>
    <t>MFP Existing (9 no.): Mamagram Technician (1) - Rs.22328 x 1 x 12, Dialysis Technician - Rs.18000 x 8 x 12 m</t>
  </si>
  <si>
    <t xml:space="preserve">MFP Existing (2) - Dialysis Technician - Rs.18000 x 2 x 12 m </t>
  </si>
  <si>
    <t xml:space="preserve">MFP Existing (1) - Obst. &amp; Gyn. - Rs.85000 x 1 x 12 m </t>
  </si>
  <si>
    <t xml:space="preserve">MFP Existing (1)  - Obst. &amp; Gyn. - Rs.85000 x 1 x  12 months </t>
  </si>
  <si>
    <t xml:space="preserve">MFP Existing (1)  - Paediatricians -  Rs.85000 x 1 x 12 months </t>
  </si>
  <si>
    <t xml:space="preserve">Existing (1)  - Obst. &amp; Gyn.(1) - Rs.85000 x 1 x 12 m </t>
  </si>
  <si>
    <t xml:space="preserve">Existing (1)  - Anaesthetists (1) - Rs.85000 x 1 x 12 m </t>
  </si>
  <si>
    <t xml:space="preserve">Existing (1)  - Obst. &amp; Gyn. - Rs.85000 x 1 x 12 m </t>
  </si>
  <si>
    <t xml:space="preserve">Existing (1)  - Anaesthetists  - Rs.85000 x 1 x  12 m </t>
  </si>
  <si>
    <t>Existing (9) - MFP - Physiotherapist (7) Rs.24463 x 5 x 12 m &amp; Rs.15377 x 1 x 12 m, Vacant 1 No Rs.10000 x 1 x 12 m ,  NPHCE (1 no. - Rs.10000 x 1 x 12  NPCDCS (1) Exist 13313* 1*12 M</t>
  </si>
  <si>
    <t>MFP Existing (5) - Physiotherapist (4) Rs.24463 x 2 x 12 m, Rs.15377 x 1 x 12 m, Vacant 1No  Rs. 10000 x 1 x 12 m, NPCDCS (1) Exist 13313* 1*12 M</t>
  </si>
  <si>
    <t>MFP Existing (3)  - Physiotherapist (2) Rs.13313 x 1 x 12 m, Rs. 10000 x 1 x 12, NPCDCS (1) Vacant Rs. 10000*1*12</t>
  </si>
  <si>
    <t>MFP Specialists Outsourcing Cost - Rs.70000 x 11 x 12 months</t>
  </si>
  <si>
    <t>Specialists Outsourcing Cost -  Rs. 70000 x 2 x 12 m</t>
  </si>
  <si>
    <t>Specialists Outsourcing Cost -  Rs.70000 x 5 x 12 m</t>
  </si>
  <si>
    <t xml:space="preserve">NOHP Existing (3) - Dental Surgeon - Rs.33282 x 1 x 12  &amp;  PHC -  Dental Surgeon -  Rs.25000 x 2 x 12 m </t>
  </si>
  <si>
    <t>NOHP Existing (1) - Dental Hygientist - Rs.12000 x 1 x 12 m</t>
  </si>
  <si>
    <t xml:space="preserve">NOHP Existing (3) - Dental Assistant - Rs.10000 x 3 x 12 m </t>
  </si>
  <si>
    <t xml:space="preserve">NPCDCS (1) Vacant Rs. 30000*1*12 </t>
  </si>
  <si>
    <t>NPCDCS (1) Vacant Rs. 30000*1*12 M</t>
  </si>
  <si>
    <t>Existing Staff  (2 nos.) : Medical Officer (1) Rs.43933 x  1 x 12 m, Rs.30000 x 1 x 12</t>
  </si>
  <si>
    <t>Existing Staff (2) SNs - Rs.16914 x 1 x 12, Rs.11000 x 1 x 12 m</t>
  </si>
  <si>
    <t xml:space="preserve">Existing ( 1 no) - Staff Nurse - Rs.11000 x 1 x 12 m </t>
  </si>
  <si>
    <r>
      <rPr>
        <b/>
        <sz val="12"/>
        <rFont val="Bookman Old Style"/>
        <family val="1"/>
      </rPr>
      <t>Existing - (18)</t>
    </r>
    <r>
      <rPr>
        <sz val="12"/>
        <rFont val="Bookman Old Style"/>
        <family val="1"/>
      </rPr>
      <t xml:space="preserve">- HDU + Hybid ICU (10) , HDU (8) - Staff Nurse - Rs.11000 x 18  x 12 months </t>
    </r>
    <r>
      <rPr>
        <b/>
        <sz val="10"/>
        <rFont val="Bookman Old Style"/>
        <family val="1"/>
      </rPr>
      <t/>
    </r>
  </si>
  <si>
    <t>Medical Officer  (2) – Rs.38037 x 1 x 12 m, Rs.30000 x 1 x 12 m</t>
  </si>
  <si>
    <t xml:space="preserve">Medical Officer  (2) –  Rs.30000 x 2 x 12 m </t>
  </si>
  <si>
    <t>Driver (2) – Rs.19571 x 2 x 12 m, Helper (1 Vacant) 5000 x 1 x 12 m</t>
  </si>
  <si>
    <t>Medical Officer  (2) – Rs.30000 x 2 x 12 m</t>
  </si>
  <si>
    <t>Medical Officer  (2)  Rs.30000 x 2 x 12 m</t>
  </si>
  <si>
    <t xml:space="preserve">Driver (2) – Rs.19571 x 1 x 12 m, Rs.8000 x 1 x 12 m , Helper (1) 5000 x 1 x 12 m </t>
  </si>
  <si>
    <t xml:space="preserve">NMHP - Rs.20000 x 1 x 12 months </t>
  </si>
  <si>
    <t xml:space="preserve">Existing (1) - Audiologist - Rs.30000 1x 12 m </t>
  </si>
  <si>
    <t>Existing (1) : NMHP - Psychiatric Social worker - Rs.31968 x 1 x 12 m NTCP Existing Social Worker(1) Rs.13,313 x 1 x 12</t>
  </si>
  <si>
    <t xml:space="preserve">NPPCD Existing  (1 no.) : Audiometric Assistant - Rs. 15000 x 1 x 12 m </t>
  </si>
  <si>
    <t xml:space="preserve">Existing (1) -   Audiometric Assistant 15,000 x 1 x 12 m </t>
  </si>
  <si>
    <t xml:space="preserve">Existing (1) -  Instructor for Hearing Impaired Children  15,000 x 1 x 12 m </t>
  </si>
  <si>
    <t>Mos (HWCs)  - Rs.42000 x 5 x 12 m, Rs.40000 x 12 x 12 m</t>
  </si>
  <si>
    <t>Mos (HWCs)  - Rs.42000 x 2 x 12 m, Rs.40000 x 3 x 12 m</t>
  </si>
  <si>
    <t xml:space="preserve">SNCU  Existing 5 Nos: - Rs.11000 x 5 x 12  month </t>
  </si>
  <si>
    <t>MDSR Software Training - Mos - 25 x 1 day x 1 batch - Rs.0.40240 Lakhs, ANMs -  25 x 1 day x 3 batches - 0.43345 Lakhs &amp; ASHA - 25 x 1 day x 3 batches - Rs.0.43345 Lakhs ( GT - 1.26930 Lakhs)</t>
  </si>
  <si>
    <t>MDSR Software Training -  ANMs -  25 x 1 day x 2 batches - 0.40355 Lakhs &amp; ASHA - 25 x 1 day x 2 batches - Rs.0.40345 Lakhs ( GT - 0.80710 Lakhs)</t>
  </si>
  <si>
    <t>Existing (21) - Naturopathy &amp; Yoga Therapist (1 No)- Rs.50962 x 1 x 12 m, Ayurveda Physician (4)- Rs. 50962 x 4 x 12 m, Siddha Physician (9) - Rs. 50962 x 8 x 12 m &amp; Rs. 46513 x 1 x 12 m, Homeopathy Physician (7) Rs.50962 x 6 x 12 m , 25000 x 1 x 12 m</t>
  </si>
  <si>
    <t xml:space="preserve">Mahe - Naturopathy &amp; Yoga Therapist - (1 ) Rs.25000 x 1 x 12 m, Ayurveda Physician - (3) Rs. 50962 x 3 x 12 m, Siddha Physician (1)  Rs.50962 x 1 x 12 months    </t>
  </si>
  <si>
    <t xml:space="preserve">Yanam - Ayurveda Physician (3) 
Rs.50962 x 2 x 12 m, Rs.25000 x 1 x 12 m , Homeopathy Physician (1) – Rs.50962 x 1 x 12 m, Naturopathy &amp; Yoga Therapist (1) – Rs.50962 x 1 x 12 m </t>
  </si>
  <si>
    <t>Pharmacist (10) – Ayurveda (2): Rs.8500 x 1 x 12 m, Rs.17328 x 1 x 12 m, Homeopathy (5): Rs.24463 x 3 x 12 m, Rs.8500 x 2 x 12 m,  Siddha (3) Rs.8500 x 3 x 12 m</t>
  </si>
  <si>
    <t xml:space="preserve">Existing (3) - Heomopathy Pharmacist (2) - Rs. 24463 x 2 x 12 m, Ayurvedha Pharmacist (1) Rs. 8500 x 1 x 12 m </t>
  </si>
  <si>
    <t>Ayurveda  Pharmacist (1) – Rs. 8500 x 1 x 12 m,   Homeopathy Pharmacist (1) – Rs. 13070 x 1 x 12 m</t>
  </si>
  <si>
    <t xml:space="preserve">Yanam -Existing  Ayurveda Masseurs (1) –  Rs. 20387 x 1 x 12 m, Yoga Demonstrator (Vacant 1) – Rs.8500 x 1 x 12 m,  AYUSH Attendant (2) – Rs.16308 x 2 x 12 m </t>
  </si>
  <si>
    <t xml:space="preserve">Existing ( 8) - Ayurveda Masseurs (2) – Rs. 20387 x 1 x 12 m, Rs. 11316 x 1 x 12 m, Yoga Demonstrator (1) – Rs. 8500 x 1 x 12 m, Ayush Attendant (5) - Rs.16308 x 5 x 12 m </t>
  </si>
  <si>
    <t>IDSP  (3) Rs.70,200/-, AYUSH (16) - Rs.362268/-NPCDCS (12 ) - 235296/- MMU (5) - Rs.101400/-, NTEP(5) Rs.74,700/-, RCH (13) - Rs.296400/-</t>
  </si>
  <si>
    <t>AYUSH (11) - Rs. 232260/-NPCDCS (5 Nos) 97248, MMU (4) - Rs.93600/-, RCH (7) - Rs.152808/- NTEP(1)-Rs.14,040/-</t>
  </si>
  <si>
    <t>AYUSH (4) - Rs.83460/-NPCDCS (3 ) 54432/-, MMU (4) - Rs.67080/-, RCH(2) - Rs.68604/-</t>
  </si>
  <si>
    <t xml:space="preserve">RCH (1) - Rs.11748/- NTEP: (2 Nos.) Pharmacist-SDS 1 No &amp; Store Assistant 1No=Rs.24,456/- IDSP (1) Rs. 36684/- MFP - 3%- Rs.3500000 </t>
  </si>
  <si>
    <t xml:space="preserve"> ANMs - Rs. 20792 x 40 x 12, 14884 x 3 x 12, 12301 x 1 x 12, 10650 x 2 x 12, 8000 x 17 x 12 m</t>
  </si>
  <si>
    <t>SNs - Rs. 36692 x 1 x 12, 16914 x 1 x 12, 14644 x 2 x 12, 11000 x 2 x 12 m</t>
  </si>
  <si>
    <t>Pharamcist - Rs. 24463 x 1 x 12m , Rs. 12000 x 1 x 12 m</t>
  </si>
  <si>
    <t xml:space="preserve">Mos - Rs. 61154 x 1 x 12, 55816 x 1 x 12, 34729 x 2 x 12, 30000 x 4 x 12 </t>
  </si>
  <si>
    <t xml:space="preserve">LDC - Rs. 11982 x 1 x 12 m, 9000 x 1 x 12 m </t>
  </si>
  <si>
    <t xml:space="preserve">Pdy (76) - Rs. 1532112/- </t>
  </si>
  <si>
    <t xml:space="preserve"> ANMs - Rs. 20792 x 10 x 12, 12301 x 1 x 12, 10650 x 1 x 12, 8000 x 9 x 12 m</t>
  </si>
  <si>
    <t xml:space="preserve">LTs - Rs. 8500 x 1 x 12 m </t>
  </si>
  <si>
    <t>Pharamcist - Rs. 12000 x 1 x 12 m</t>
  </si>
  <si>
    <t xml:space="preserve">LDC - Rs. 9000 x 1 x 12 m </t>
  </si>
  <si>
    <t xml:space="preserve">Pdy (27) - Rs. 503388/- </t>
  </si>
  <si>
    <t xml:space="preserve"> ANMs - Rs. 20792 x 3 x 12, 12301 x 1 x 12, 10650 x 2 x 12, 8000 x 1 x 12m, Rs.8000 x 1 x 12 m</t>
  </si>
  <si>
    <t>Mos - Rs. 30000 x 1 x  12 m</t>
  </si>
  <si>
    <t xml:space="preserve">Pdy (27) - Rs. 310236/- </t>
  </si>
  <si>
    <t>SNs - Rs. 14644 x 2 x 12, Rs.11000 x 1 x 12 m</t>
  </si>
  <si>
    <t>Mos - Rs. 30000 x 1 x 12 m</t>
  </si>
  <si>
    <t xml:space="preserve">Pdy (13) - Rs. 265524/- </t>
  </si>
  <si>
    <t>NOHP (4) - Rs.65520/-, NPCC - (3) - Rs.70200/-, NPHCE(10) - Rs. 188760/-, SCNU (5) - 85800/-, HDU (18) - 308880/-, NPPCD (3) - 117000/-,  AYUSH (30) - Rs.604740/-, 108 (56) - Rs.1014312/-,NPCB (5) -Rs.113748/-NPCDCS (11) Rs. 221172/-, MMU (4) - 93600/-, NTEP (32)Rs.6,65,920/- NTCP(1) - Rs.21,804/-, RCH (68) - Rs. 1554312/-</t>
  </si>
  <si>
    <t>Training of PHCs Medical Officers, Nurses, Paramedical workers, other Health Staff - Rs.0.50 Lakhs.</t>
  </si>
  <si>
    <t>Training of PHCs Medical Officers, Nurses, Paramedical workers, other Health Staff - Rs.0.25 Lakhs.</t>
  </si>
  <si>
    <t>Mobility Support (Vehicle Hiring/POL/TA/DA etc.,)- 10000 , Office expenses (Telephone, office equipment,miscellaneous) - Rs.10000/-,  operational cost - - Rs. 10000/-, Drugs - Rs.0.50 Lakhs  - (Total - Rs.0.80 Lakhs)</t>
  </si>
  <si>
    <t>Mobility Support (Vehicle Hiring/POL/TA/DA etc.,) - Rs. 10000/-, Office expenses (Telephone, office equipment,miscellaneous) - Rs.10000/-,  operational cost - Rs. 10000/-, Drugs - Rs.1.00 Lakhs  - (Total - Rs.1.30 Lakhs)</t>
  </si>
  <si>
    <t>DH - NPPC IEC activities - Rs.0.50 Lakhs</t>
  </si>
  <si>
    <t>DH - NPPC IEC activities - Rs.0.25 Lakhs</t>
  </si>
  <si>
    <t>DH - NPPC IEC activities - Rs.1.00 Lakhs</t>
  </si>
  <si>
    <t>T. Aripiprazole - 10 mg - , T. Amisulpride - 100 mg ,T. Tolaz - 2.5 mg , T. Mitazapine - 15 mg - , T. Clozapine - 100 mg - , T. Donepzil - 10 mg , T. Chlordiazepoxide - 20 mg - , T. Thiamine - 100 mg , Inj. Fluphenazine Deconate - 20 mg -  (Total - Rs.10.00 Lakhs)</t>
  </si>
  <si>
    <t>Training of school teachers - life skill - Psychological mangement of students training - 3 days x 2 batches x 200 Persons &amp; Training of NGO - Non governemntal organisation volunteers life skill psychological management of adloscents training - 3 days x 2 batches x 200 Persons - Total - 4.00 Lakhs</t>
  </si>
  <si>
    <t>Training of school teachers - life skill - Psychological mangement of students training - 2 batches  x 2 days x 50 Persons &amp; Training of NGO - Non governemntal organisation volunteers life skill psychological management of adloscents training - 3 days x 2 batches x 50 Persons - Total - 2.00 Lakhs</t>
  </si>
  <si>
    <t>Training of school teachers - life skill - Psychological mangement of students training - 2 batches  x 2 days x 50 Persons &amp; Training of NGO - Non governemntal organisation volunteers life skill psychological management of adloscents training - 3 days x 2 batches x 50 Persons - Total - 1.00 Lakhs</t>
  </si>
  <si>
    <t>District Couselling centre (DCC) and crisis helpline out sourced Psychology department/NGO per year Rs.1000 per high school for counselling session as per year training of trainers &amp; school teachers in the skills training of college teachers in couseling skills and hiring then services of the psychiatrist , Psychologist from private sector - Rs.1.50 Lakhs</t>
  </si>
  <si>
    <t>District Couselling centre (DCC) and crisis helpline out sourced Psychology department/NGO per year Rs.1000 per high school for counselling session as per year training of trainers &amp; school teachers in the skills training of college teachers in couseling skills and hiring then services of the psychiatrist , Psychologist from private sector - Rs.1.00 Lakhs</t>
  </si>
  <si>
    <t>Medical officer training - 4 batches x 30 x 3 days - Rs.2.00 Lakhs, Nursing officer training - 4 batches x 30 x 3 days - Rs.2.00 Lakhs (Total - Rs. 4.00)</t>
  </si>
  <si>
    <t>Medical Officer Training - 1 batches x 30 x 3 days , Multipurpose Health Workers - 1day - 1 batches x 30 x 1 day, Training of NGOs/Opinion Leaders One day Training - 2 batches x 300 x 1day (Total - 2.50  Lakhs)</t>
  </si>
  <si>
    <t>Medical Officer Training - 1 batches x 30 x 3 days , Multipurpose Health Workers - 1day - 1 batches x 30 x 1 day, Training of NGOs/Opinion Leaders One day Training - 2 batches x 100 x 1 day (Total - 1.00  Lakhs)</t>
  </si>
  <si>
    <t>Operational Expenses on the District Centre Rent, Telephone expenses &amp; Website etc., - Rs.24000/-</t>
  </si>
  <si>
    <t>Travel Cost &amp; Miscellanous for NMHP- Rs.2.50 Lakhs</t>
  </si>
  <si>
    <t>Travel Cost for NMHP- Rs.1.00 Lakhs</t>
  </si>
  <si>
    <t>PHC - 15 x Rs. 175000/- (75%)</t>
  </si>
  <si>
    <t xml:space="preserve">PHC - 9 x Rs. 175000/-(75%) </t>
  </si>
  <si>
    <t>Rs.5000 x 4 - 0.20 Lakhs</t>
  </si>
  <si>
    <t>F47</t>
  </si>
  <si>
    <t>P6</t>
  </si>
  <si>
    <t>NGO</t>
  </si>
  <si>
    <t>P75</t>
  </si>
  <si>
    <t>I15</t>
  </si>
  <si>
    <t>I22</t>
  </si>
  <si>
    <t>I21</t>
  </si>
  <si>
    <t>K73</t>
  </si>
  <si>
    <t>O58</t>
  </si>
  <si>
    <t>K83</t>
  </si>
  <si>
    <t>K115</t>
  </si>
  <si>
    <t>Mobility Support - Staff travel cost - Rs.10000 x 12 -1.20 Lakhs, Travel cost for VCCM Rs.3000 x 2 x 12 months - Rs. 0.72 Lakhs(Total - Rs.1.92 Lakhs)</t>
  </si>
  <si>
    <t>Data sim Cards for CCH and DIOs - Rs.300 x 12  x 59 - Rs.2.12,400/-, Data Sim cards for Temperature Loggers - Rs.300 x 12 x 130 - Rs.4.68,400/-, Procurement of Temperature loggers for newer CCEs or replacement of loggers in case of loss or damage @ 15% of existing loggers Rs.12000 x 1x 20 - Rs.2.40 Lakhs , Miscellaneous contingency cost (1% of programme cost - Rs.33,524/-, State Level Training - Rs.1.25 Laks x 2 -Rs.2.50 Lakhs, District Level Training Programmes - Rs.92500 x 1x 4 - Rs.3.70 Lakhs, operational Cost 2% - Rs.67,718/- , Management Cost  - 3% - 1,03,609/- (Total - Rs. 17,45,252 Lakhs)</t>
  </si>
  <si>
    <t>K58</t>
  </si>
  <si>
    <t>P182</t>
  </si>
  <si>
    <t>N15</t>
  </si>
  <si>
    <t>N40</t>
  </si>
  <si>
    <t>N43</t>
  </si>
  <si>
    <t>N44</t>
  </si>
  <si>
    <t>N26</t>
  </si>
  <si>
    <t>N73</t>
  </si>
  <si>
    <t>N114</t>
  </si>
  <si>
    <t>S73</t>
  </si>
  <si>
    <t>Q24</t>
  </si>
  <si>
    <t>Q84</t>
  </si>
  <si>
    <t xml:space="preserve"> </t>
  </si>
  <si>
    <t>Rs.2000/- for 4 - DH, 4 - CHC &amp; Rs.1000/- PHC - 40 , SCs -81 - for BeMonc and Basic facilities. (Rs.2000 x 8 &amp; Rs.121 x Rs.1000) = Rs.1.37 Lakhs</t>
  </si>
  <si>
    <r>
      <t xml:space="preserve">SUMAN IEC Posters, Signage, Displays etc., -                                                                  Flex banners - Size 3' x 2' - Rs.300             - Rs. 38700/-                                                                                     Digital Banners - Size (4' x 3") - 450 x 129 - Rs. 58050/-                                                                                      IEC Posters  - 3"  x 2" -Rs.500 x 129            - Rs.64500/-                                                                             Display  -                                                      - Rs.38750/- Total - 2.00 Lakhs                                                                                                                                                                                                                              </t>
    </r>
    <r>
      <rPr>
        <b/>
        <sz val="14"/>
        <rFont val="Bookman Old Style"/>
        <family val="1"/>
      </rPr>
      <t xml:space="preserve">                                                     </t>
    </r>
    <r>
      <rPr>
        <sz val="14"/>
        <rFont val="Bookman Old Style"/>
        <family val="1"/>
      </rPr>
      <t xml:space="preserve">  LaQshya IEC Activities - Signage, IEC, Displays etc., for Laqshya IEC Activities for 3 units - Rs. 1.50 lakhs. (Total - Rs.3.50 Lakhs)</t>
    </r>
  </si>
  <si>
    <t>Q58</t>
  </si>
  <si>
    <t>Q26</t>
  </si>
  <si>
    <t>Q21</t>
  </si>
  <si>
    <t>P184</t>
  </si>
  <si>
    <t>P186</t>
  </si>
  <si>
    <t>P204</t>
  </si>
  <si>
    <t>P39</t>
  </si>
  <si>
    <t>P81</t>
  </si>
  <si>
    <t>R39</t>
  </si>
  <si>
    <t>R114</t>
  </si>
  <si>
    <t>P142</t>
  </si>
  <si>
    <t>6 Mos x 3 batches x 3 days - 0.38 Lakhs (2 nos. per batch Rs.12,667/-)</t>
  </si>
  <si>
    <t>MAA - 15 SNs   x  3 days  x 2 batches (Rs. 0.48990 Lakhs ),  20 Mos x 3 days  x 1  batch -  (Rs.0.50370 Lakhs) - Total - Rs.0.99 Lakhs</t>
  </si>
  <si>
    <t>Mobility Support (Vehicle Hiring/POL/TA/DA etc.,) - Rs. 50000/-, Office expenses (Telephone, office equipment,miscellaneous) - Rs.40000/- operational cost - Rs.5000 x 12 months - Rs. 60000/-, Drugs - Rs.3.00 Lakhs  - (Total - Rs.4.50 Lakhs)</t>
  </si>
  <si>
    <t>Severe Anemia checkup - (PHC - 27 &amp; CHC - 2 &amp; DH - 1 (Total = 30 Centers) - Rs.28800 x Rs.20 Per strips</t>
  </si>
  <si>
    <t>Severe anemia checkup - (PHC - 11 &amp; CHC - 1 &amp; DH - 1 (Total = 13 Centers) - Rs.12480 x Rs.20 Per strips</t>
  </si>
  <si>
    <t xml:space="preserve">Severe anemia checkup - (PHC - 1 &amp; CHC - 1 &amp; DH - 1 (Total = 3 Centers) - Rs.2880 x Rs.20 Per strips </t>
  </si>
  <si>
    <t xml:space="preserve">Severe anemia checkup - (PHC - 1 &amp; DH - 1 (Total = 2 Centers) - Rs.1920 x Rs.20 Per strips </t>
  </si>
  <si>
    <r>
      <t xml:space="preserve">Ensuring Antenatal Care (ANC) min 4 Visit &amp;  Facilitating institutional delivery at </t>
    </r>
    <r>
      <rPr>
        <b/>
        <sz val="16"/>
        <rFont val="Bookman Old Style"/>
        <family val="1"/>
      </rPr>
      <t xml:space="preserve">Rural </t>
    </r>
    <r>
      <rPr>
        <sz val="16"/>
        <rFont val="Bookman Old Style"/>
        <family val="1"/>
      </rPr>
      <t>- Rs.600/case * 2000= R</t>
    </r>
    <r>
      <rPr>
        <b/>
        <sz val="16"/>
        <rFont val="Bookman Old Style"/>
        <family val="1"/>
      </rPr>
      <t xml:space="preserve">s. 12,00,000 </t>
    </r>
    <r>
      <rPr>
        <sz val="16"/>
        <rFont val="Bookman Old Style"/>
        <family val="1"/>
      </rPr>
      <t xml:space="preserve">; </t>
    </r>
    <r>
      <rPr>
        <b/>
        <sz val="16"/>
        <rFont val="Bookman Old Style"/>
        <family val="1"/>
      </rPr>
      <t>at Urban</t>
    </r>
    <r>
      <rPr>
        <sz val="16"/>
        <rFont val="Bookman Old Style"/>
        <family val="1"/>
      </rPr>
      <t xml:space="preserve"> - Rs.400/case * 1270= </t>
    </r>
    <r>
      <rPr>
        <b/>
        <sz val="16"/>
        <rFont val="Bookman Old Style"/>
        <family val="1"/>
      </rPr>
      <t>Rs. 5,08,000 (Total-Rs.17,08,000)</t>
    </r>
  </si>
  <si>
    <r>
      <t xml:space="preserve">Ensuring Antenatal Care (ANC) min 4 Visit &amp;  Facilitating institutional delivery at </t>
    </r>
    <r>
      <rPr>
        <b/>
        <sz val="16"/>
        <rFont val="Bookman Old Style"/>
        <family val="1"/>
      </rPr>
      <t xml:space="preserve">Rural </t>
    </r>
    <r>
      <rPr>
        <sz val="16"/>
        <rFont val="Bookman Old Style"/>
        <family val="1"/>
      </rPr>
      <t>- Rs.600/case * 600 cases= R</t>
    </r>
    <r>
      <rPr>
        <b/>
        <sz val="16"/>
        <rFont val="Bookman Old Style"/>
        <family val="1"/>
      </rPr>
      <t xml:space="preserve">s. 3,60,000; at Urban - </t>
    </r>
    <r>
      <rPr>
        <sz val="16"/>
        <rFont val="Bookman Old Style"/>
        <family val="1"/>
      </rPr>
      <t>Rs.400/case * 100=</t>
    </r>
    <r>
      <rPr>
        <b/>
        <sz val="16"/>
        <rFont val="Bookman Old Style"/>
        <family val="1"/>
      </rPr>
      <t xml:space="preserve"> Rs. 40,000 (Total-Rs.4,00,000)</t>
    </r>
  </si>
  <si>
    <r>
      <t>Ensuring Antenatal Care (ANC) min 4 Visit &amp;  Facilitating institutional delivery at Urban- Rs.400/case * 300 cases= R</t>
    </r>
    <r>
      <rPr>
        <b/>
        <sz val="16"/>
        <rFont val="Bookman Old Style"/>
        <family val="1"/>
      </rPr>
      <t>s. 1,20,000</t>
    </r>
  </si>
  <si>
    <r>
      <t>Ensuring Antenatal Care (ANC) min 4 Visit &amp;  Facilitating institutional delivery at Urban- Rs.400/case * 600 cases= R</t>
    </r>
    <r>
      <rPr>
        <b/>
        <sz val="16"/>
        <rFont val="Bookman Old Style"/>
        <family val="1"/>
      </rPr>
      <t>s. 2,40,000</t>
    </r>
  </si>
  <si>
    <t>Establishment of HDU, Hybrid HDU &amp; ICU in IGMC&amp;RI &amp; RGGW&amp;CH : Equipments - RGGW&amp;CH - (6+2 HybridHDU/ICU) - Rs.75,98,000 x 50% - Rs. 37.99/- and IGMC &amp; RI - (8 bedded HDU) - Rs. 60,48,000/- x 50 % - Rs. 30.24 Lakhs (Total - Rs.68.23 Lakhs)</t>
  </si>
  <si>
    <t xml:space="preserve">Total Number of Tablet PCs Purchased - 273 nos. - Purchase Cost - Rs. 34,67,100 Lakhs Maintenance Cost - Rs.3.83 Lakhs                                                                       </t>
  </si>
  <si>
    <t>N27</t>
  </si>
  <si>
    <r>
      <t xml:space="preserve">Rs.250 / HBNC (Home based newborn care+PN care); Rs. 250 * 6,000 Newborn= </t>
    </r>
    <r>
      <rPr>
        <b/>
        <sz val="14"/>
        <rFont val="Verdana"/>
        <family val="2"/>
      </rPr>
      <t>Rs. 15,00,000</t>
    </r>
  </si>
  <si>
    <r>
      <t xml:space="preserve">Rs.250 / HBNC (Home based newborn care+PN care); Rs. 250 * 2000 newborn= </t>
    </r>
    <r>
      <rPr>
        <b/>
        <sz val="14"/>
        <rFont val="Verdana"/>
        <family val="2"/>
      </rPr>
      <t>Rs. 5,00,000</t>
    </r>
  </si>
  <si>
    <r>
      <t xml:space="preserve">Rs.250 / HBNC (Home based newborn care+PN care); Rs. 250 * 400 Newborn= </t>
    </r>
    <r>
      <rPr>
        <b/>
        <sz val="14"/>
        <rFont val="Verdana"/>
        <family val="2"/>
      </rPr>
      <t>Rs. 1,00,000</t>
    </r>
  </si>
  <si>
    <r>
      <t xml:space="preserve">Rs.250 / HBNC (Home based newborn care+PN care); Rs. 250 * 600 Newborn= </t>
    </r>
    <r>
      <rPr>
        <b/>
        <sz val="14"/>
        <rFont val="Verdana"/>
        <family val="2"/>
      </rPr>
      <t>Rs. 1,50,000</t>
    </r>
  </si>
  <si>
    <r>
      <rPr>
        <b/>
        <sz val="16"/>
        <color rgb="FF000000"/>
        <rFont val="Bookman Old Style"/>
        <family val="1"/>
      </rPr>
      <t>IGMC (MEDICAL COLLEGE)</t>
    </r>
    <r>
      <rPr>
        <sz val="16"/>
        <color rgb="FF000000"/>
        <rFont val="Bookman Old Style"/>
        <family val="1"/>
      </rPr>
      <t xml:space="preserve"> </t>
    </r>
    <r>
      <rPr>
        <b/>
        <sz val="16"/>
        <color rgb="FF000000"/>
        <rFont val="Bookman Old Style"/>
        <family val="1"/>
      </rPr>
      <t xml:space="preserve">Human Milk Bank - </t>
    </r>
    <r>
      <rPr>
        <sz val="16"/>
        <color rgb="FF000000"/>
        <rFont val="Bookman Old Style"/>
        <family val="1"/>
      </rPr>
      <t>Hospital Grade Breast pumps - 2 x 2.00 Lakhs - 4.00 Lakhs La,inar Air Flow - 1 no. x 2.10 Lakhs, Human Milk Pasteuiser -1 no. Rs.8.50 Lakhs, Deep Freezer - 1 x 2.40 Lakhs , Refrigerator - 1 no. x Rs.40000/-, Bottle Warmer - 1 no. x Rs.1.35 Lakhs , Human Milk Analyser 1 no. x 8.50 Lakhs, Computer/ Label Printer / Labels - 1 no. x Rs.1.25 Lakhs, Containers for storage - 100 x Rs.300 - Rs.0.30 Lakhs = Rs.28.80 Lakhs</t>
    </r>
  </si>
  <si>
    <t>N32</t>
  </si>
  <si>
    <t>Immunisation - Mobility support for supervision at State level - Rs.1.79 Lakhs, SAANS - Monitoring,  evaluation and miscellaneous activities - Rs.2.00 Lakhs (Total - Rs.3.9 Lakh)</t>
  </si>
  <si>
    <t>1.79+2</t>
  </si>
  <si>
    <t xml:space="preserve">Albendazole (400mg tablet) - 4500 Strips x Rs.32.50 Per Strips </t>
  </si>
  <si>
    <t xml:space="preserve">Senior WIFS : IFA (blue colour &amp; Enteric Coated) - IFA tablet containing 100 mg of elemental Iron and 500 mcg of Folic Acid  - 297400 Strips x Rs.7 Per strips </t>
  </si>
  <si>
    <t>SHP merchandise for HWA and HWM - Rs.2.00 Lakhs (Per batch Rs.50000 x 4 batches)</t>
  </si>
  <si>
    <t>Annual rewards and recognition of good performing HWAs</t>
  </si>
  <si>
    <t xml:space="preserve"> 5 Visit x Rs.200 x 5 counsellors per visit per month for two visits in a month</t>
  </si>
  <si>
    <r>
      <t xml:space="preserve">For accompanying the client for PPIUCD insertion @ Rs. 150/ASHA/insertion- 1113 Cases* Rs.150= </t>
    </r>
    <r>
      <rPr>
        <b/>
        <sz val="14"/>
        <rFont val="Verdana"/>
        <family val="2"/>
      </rPr>
      <t>Rs. 1,66,950</t>
    </r>
  </si>
  <si>
    <r>
      <t xml:space="preserve">For accompanying the client for PPIUCD insertion @ Rs. 150/ASHA/insertion- 27 Cases* Rs.150= </t>
    </r>
    <r>
      <rPr>
        <b/>
        <sz val="14"/>
        <rFont val="Verdana"/>
        <family val="2"/>
      </rPr>
      <t>Rs. 4050</t>
    </r>
  </si>
  <si>
    <r>
      <t xml:space="preserve">For accompanying the client for PPIUCD insertion @ Rs. 150/ASHA/insertion- 6 Cases* Rs.150= </t>
    </r>
    <r>
      <rPr>
        <b/>
        <sz val="14"/>
        <rFont val="Verdana"/>
        <family val="2"/>
      </rPr>
      <t>Rs. 900</t>
    </r>
  </si>
  <si>
    <r>
      <t xml:space="preserve">For accompanying the client for PPIUCD insertion @ Rs. 150/ASHA/insertion- 46 Cases* Rs.150= </t>
    </r>
    <r>
      <rPr>
        <b/>
        <sz val="14"/>
        <rFont val="Verdana"/>
        <family val="2"/>
      </rPr>
      <t>Rs. 6900</t>
    </r>
  </si>
  <si>
    <r>
      <t xml:space="preserve">For accompanying the client for PAIUCD insertion @ Rs. 150/ASHA/insertion- 19 Cases* Rs.150= </t>
    </r>
    <r>
      <rPr>
        <b/>
        <sz val="14"/>
        <rFont val="Verdana"/>
        <family val="2"/>
      </rPr>
      <t>Rs. 2850</t>
    </r>
  </si>
  <si>
    <r>
      <t xml:space="preserve">For accompanying the client for PAIUCD insertion @ Rs. 150/ASHA/insertion- 7Cases* Rs.150= </t>
    </r>
    <r>
      <rPr>
        <b/>
        <sz val="14"/>
        <rFont val="Verdana"/>
        <family val="2"/>
      </rPr>
      <t>Rs. 1050</t>
    </r>
  </si>
  <si>
    <t>Rs.31250 x 16 Cases</t>
  </si>
  <si>
    <t>Q49</t>
  </si>
  <si>
    <t>P50</t>
  </si>
  <si>
    <t>N50</t>
  </si>
  <si>
    <t>Q50</t>
  </si>
  <si>
    <t>R50</t>
  </si>
  <si>
    <t>F44</t>
  </si>
  <si>
    <t>O44</t>
  </si>
  <si>
    <t>F43</t>
  </si>
  <si>
    <t>F42</t>
  </si>
  <si>
    <t>P42</t>
  </si>
  <si>
    <t>Q40</t>
  </si>
  <si>
    <t>N39</t>
  </si>
  <si>
    <t>Q39</t>
  </si>
  <si>
    <t>P38</t>
  </si>
  <si>
    <t>N38</t>
  </si>
  <si>
    <t>K37</t>
  </si>
  <si>
    <t>K36</t>
  </si>
  <si>
    <t>N36</t>
  </si>
  <si>
    <t>N35</t>
  </si>
  <si>
    <t>P35</t>
  </si>
  <si>
    <t>P34</t>
  </si>
  <si>
    <t>R34</t>
  </si>
  <si>
    <t>T33</t>
  </si>
  <si>
    <t>M32</t>
  </si>
  <si>
    <t>R32</t>
  </si>
  <si>
    <t>P32</t>
  </si>
  <si>
    <t>Q32</t>
  </si>
  <si>
    <t>O32</t>
  </si>
  <si>
    <r>
      <t xml:space="preserve">Complete immunization for a child under one year- </t>
    </r>
    <r>
      <rPr>
        <b/>
        <sz val="14"/>
        <rFont val="Verdana"/>
        <family val="2"/>
      </rPr>
      <t>Rs.100</t>
    </r>
    <r>
      <rPr>
        <sz val="14"/>
        <rFont val="Verdana"/>
        <family val="2"/>
      </rPr>
      <t xml:space="preserve">;  Full immunization per child up-to two years age- </t>
    </r>
    <r>
      <rPr>
        <b/>
        <sz val="14"/>
        <rFont val="Verdana"/>
        <family val="2"/>
      </rPr>
      <t>Rs.75 = Total Rs.175 * 9350 births= Rs. 16,36,250</t>
    </r>
  </si>
  <si>
    <r>
      <t xml:space="preserve">Complete immunization for a child under one year- </t>
    </r>
    <r>
      <rPr>
        <b/>
        <sz val="14"/>
        <rFont val="Verdana"/>
        <family val="2"/>
      </rPr>
      <t>Rs.100</t>
    </r>
    <r>
      <rPr>
        <sz val="14"/>
        <rFont val="Verdana"/>
        <family val="2"/>
      </rPr>
      <t xml:space="preserve">;  Full immunization per child up-to two years age- </t>
    </r>
    <r>
      <rPr>
        <b/>
        <sz val="14"/>
        <rFont val="Verdana"/>
        <family val="2"/>
      </rPr>
      <t>Rs.75 = Total Rs.175 * 2500 births= Rs. 4,37,500</t>
    </r>
  </si>
  <si>
    <r>
      <t xml:space="preserve">Complete immunization for a child under one year- </t>
    </r>
    <r>
      <rPr>
        <b/>
        <sz val="14"/>
        <rFont val="Verdana"/>
        <family val="2"/>
      </rPr>
      <t>Rs.100</t>
    </r>
    <r>
      <rPr>
        <sz val="14"/>
        <rFont val="Verdana"/>
        <family val="2"/>
      </rPr>
      <t xml:space="preserve">;  Full immunization per child up-to two years age- </t>
    </r>
    <r>
      <rPr>
        <b/>
        <sz val="14"/>
        <rFont val="Verdana"/>
        <family val="2"/>
      </rPr>
      <t>Rs.75 = Total Rs.175 * 450 births= Rs. 78,750</t>
    </r>
  </si>
  <si>
    <r>
      <t xml:space="preserve">Complete immunization for a child under one year- </t>
    </r>
    <r>
      <rPr>
        <b/>
        <sz val="14"/>
        <rFont val="Verdana"/>
        <family val="2"/>
      </rPr>
      <t>Rs.100</t>
    </r>
    <r>
      <rPr>
        <sz val="14"/>
        <rFont val="Verdana"/>
        <family val="2"/>
      </rPr>
      <t xml:space="preserve">;  Full immunization per child up-to two years age- </t>
    </r>
    <r>
      <rPr>
        <b/>
        <sz val="14"/>
        <rFont val="Verdana"/>
        <family val="2"/>
      </rPr>
      <t>Rs.75 = Total Rs.175 * 700 births= Rs. 1,22,500</t>
    </r>
  </si>
  <si>
    <r>
      <t xml:space="preserve">ORS Packet distribution Rs.1/Packet- Rs.100 (Max) * 246 ASHA= </t>
    </r>
    <r>
      <rPr>
        <b/>
        <sz val="14"/>
        <rFont val="Verdana"/>
        <family val="2"/>
      </rPr>
      <t>Rs.24,600</t>
    </r>
  </si>
  <si>
    <r>
      <t xml:space="preserve">ORS Packet distribution Rs.1/Packet- Rs.100 (Max) * 40 ASHA= </t>
    </r>
    <r>
      <rPr>
        <b/>
        <sz val="14"/>
        <rFont val="Verdana"/>
        <family val="2"/>
      </rPr>
      <t>Rs.4000</t>
    </r>
  </si>
  <si>
    <r>
      <t xml:space="preserve">ORS Packet distribution Rs.1/Packet- Rs.100 (Max) * 17ASHA= </t>
    </r>
    <r>
      <rPr>
        <b/>
        <sz val="14"/>
        <rFont val="Verdana"/>
        <family val="2"/>
      </rPr>
      <t>Rs.1700</t>
    </r>
  </si>
  <si>
    <r>
      <t xml:space="preserve">ORS Packet distribution Rs.1/Packet- Rs.100 (Max) * 38 ASHA= </t>
    </r>
    <r>
      <rPr>
        <b/>
        <sz val="14"/>
        <rFont val="Verdana"/>
        <family val="2"/>
      </rPr>
      <t>Rs.3800</t>
    </r>
  </si>
  <si>
    <t>Q24+Q30</t>
  </si>
  <si>
    <t>K28</t>
  </si>
  <si>
    <t>3162 X Rs.100</t>
  </si>
  <si>
    <t>1000 X Rs.100</t>
  </si>
  <si>
    <t>M28</t>
  </si>
  <si>
    <t>1662 x Rs.200</t>
  </si>
  <si>
    <t>500 x Rs.200</t>
  </si>
  <si>
    <t>R37 +R26</t>
  </si>
  <si>
    <t>S25</t>
  </si>
  <si>
    <t>N25</t>
  </si>
  <si>
    <t>N24</t>
  </si>
  <si>
    <t>P24</t>
  </si>
  <si>
    <t>2.03+3.95</t>
  </si>
  <si>
    <t>O23</t>
  </si>
  <si>
    <t>P22</t>
  </si>
  <si>
    <t>P21</t>
  </si>
  <si>
    <t>N21</t>
  </si>
  <si>
    <t>N22</t>
  </si>
  <si>
    <t>Q22</t>
  </si>
  <si>
    <t>R21</t>
  </si>
  <si>
    <t>N19</t>
  </si>
  <si>
    <t>R19</t>
  </si>
  <si>
    <t>Q19</t>
  </si>
  <si>
    <t>I17</t>
  </si>
  <si>
    <t>I16</t>
  </si>
  <si>
    <t>Q16</t>
  </si>
  <si>
    <t>P15</t>
  </si>
  <si>
    <t>Q15</t>
  </si>
  <si>
    <t>I13</t>
  </si>
  <si>
    <t>N10</t>
  </si>
  <si>
    <t>I10</t>
  </si>
  <si>
    <t>N9</t>
  </si>
  <si>
    <t>P7</t>
  </si>
  <si>
    <t xml:space="preserve">Q9,Q15 </t>
  </si>
  <si>
    <t>S7, S9</t>
  </si>
  <si>
    <t>N7, N17</t>
  </si>
  <si>
    <t>Q7</t>
  </si>
  <si>
    <t>P4</t>
  </si>
  <si>
    <t>P5</t>
  </si>
  <si>
    <t>M4</t>
  </si>
  <si>
    <t>K4</t>
  </si>
  <si>
    <t>F3</t>
  </si>
  <si>
    <t>O3</t>
  </si>
  <si>
    <t>R3</t>
  </si>
  <si>
    <t>P1</t>
  </si>
  <si>
    <t>M2</t>
  </si>
  <si>
    <t>K2</t>
  </si>
  <si>
    <t>K52</t>
  </si>
  <si>
    <t>-</t>
  </si>
  <si>
    <t>IFA  Tablet (Brown/Red colour, Sugar coated ) - IFA tablet containing 100 mg of elemental Iron and 500 mcg of Folic Acid - 6000000 x Rs.0.5 per tablet</t>
  </si>
  <si>
    <t>IFA  Tablet (Brown/Red colour, Sugar coated ) - IFA tablet containing 100 mg of elemental Iron and 500 mcg of Folic Acid - 2000000 x 0.5 per tablet</t>
  </si>
  <si>
    <t>IFA  Tablet (Brown/Red colour, Sugar coated ) - IFA tablet containing 100 mg of elemental Iron and 500 mcg of Folic Acid - 500000 Strips x Rs.0.5 Per tablet</t>
  </si>
  <si>
    <t>IFA  Tablet (Brown/Red colour, Sugar coated ) - IFA tablet containing 100 mg of elemental Iron and 500 mcg of Folic Acid - 500000 x Rs.0.5 Per tablet</t>
  </si>
  <si>
    <t>22.50+22.50</t>
  </si>
  <si>
    <t xml:space="preserve">Senior WIFS : IFA (blue colour &amp; Enteric Coated) - IFA tablet containing 100 mg of elemental Iron and 500 mcg of Folic Acid  - 300000 Strips x Rs.7 Per strips </t>
  </si>
  <si>
    <t>Any other Drugs &amp; Supplies (AMB 10-19 years))</t>
  </si>
  <si>
    <t>N53</t>
  </si>
  <si>
    <t>Q53</t>
  </si>
  <si>
    <t>O53</t>
  </si>
  <si>
    <r>
      <t xml:space="preserve">For Mobilizing &amp; ensuring every eligible child (1-19 yrs out of school &amp; non-enrolled) is administered albendazole-Max Rs.100/ASHA= Rs. 200 * 246 ASHAs= </t>
    </r>
    <r>
      <rPr>
        <b/>
        <sz val="14"/>
        <rFont val="Verdana"/>
        <family val="2"/>
      </rPr>
      <t>Rs.49200 (for 2 Round)</t>
    </r>
  </si>
  <si>
    <r>
      <t xml:space="preserve">For Mobilizing &amp; ensuring every eligible child (1-19 yrs out of school &amp; non-enrolled) is administered albendazole-Max Rs.100/ASHA= Rs. 200 * 40 ASHAs= </t>
    </r>
    <r>
      <rPr>
        <b/>
        <sz val="14"/>
        <rFont val="Verdana"/>
        <family val="2"/>
      </rPr>
      <t>Rs.8000 (for 2 Round)</t>
    </r>
  </si>
  <si>
    <r>
      <t xml:space="preserve">For Mobilizing &amp; ensuring every eligible child (1-19 yrs out of school &amp; non-enrolled) is administered albendazole-Max Rs.100/ASHA= Rs. 200 * 17 ASHAs= </t>
    </r>
    <r>
      <rPr>
        <b/>
        <sz val="14"/>
        <rFont val="Verdana"/>
        <family val="2"/>
      </rPr>
      <t>Rs.3400 (for 2 Round)</t>
    </r>
  </si>
  <si>
    <r>
      <t xml:space="preserve">For Mobilizing &amp; ensuring every eligible child (1-19 yrs out of school &amp; non-enrolled) is administered albendazole-Max Rs.100/ASHA= Rs. 200 * 38 ASHAs= </t>
    </r>
    <r>
      <rPr>
        <b/>
        <sz val="14"/>
        <rFont val="Verdana"/>
        <family val="2"/>
      </rPr>
      <t>Rs.7600 (for 2 Round)</t>
    </r>
  </si>
  <si>
    <t xml:space="preserve">Albendazole (400mg tablet) - 7000 Strips x Rs.32.50 Per Strips </t>
  </si>
  <si>
    <t>K53</t>
  </si>
  <si>
    <r>
      <t xml:space="preserve">Albendazole Tablets for non-pregnant &amp; non-lactating women in Reproductive Age (20-49 years) </t>
    </r>
    <r>
      <rPr>
        <b/>
        <sz val="13"/>
        <color theme="1"/>
        <rFont val="Bookman Old Style"/>
        <family val="1"/>
      </rPr>
      <t>NDD</t>
    </r>
  </si>
  <si>
    <r>
      <t xml:space="preserve">Albendazole Tablets for children    (6-60months) </t>
    </r>
    <r>
      <rPr>
        <b/>
        <sz val="13"/>
        <color theme="1"/>
        <rFont val="Bookman Old Style"/>
        <family val="1"/>
      </rPr>
      <t>NDD</t>
    </r>
  </si>
  <si>
    <r>
      <t xml:space="preserve">Albendazole Tablets for children (5-10 yrs.) </t>
    </r>
    <r>
      <rPr>
        <b/>
        <sz val="13"/>
        <color theme="1"/>
        <rFont val="Bookman Old Style"/>
        <family val="1"/>
      </rPr>
      <t>NDD 10-19 yrs</t>
    </r>
  </si>
  <si>
    <t>K55</t>
  </si>
  <si>
    <t>R56</t>
  </si>
  <si>
    <t>O56</t>
  </si>
  <si>
    <r>
      <t>Rs. 50/ Quarter-from the 3</t>
    </r>
    <r>
      <rPr>
        <vertAlign val="superscript"/>
        <sz val="16"/>
        <rFont val="Calibri"/>
        <family val="2"/>
      </rPr>
      <t>rd</t>
    </r>
    <r>
      <rPr>
        <sz val="16"/>
        <rFont val="Calibri"/>
        <family val="2"/>
      </rPr>
      <t xml:space="preserve"> month until 1 year of age - Rs.50/Qtr*3 Qtr= Rs.150/Child* 2000 cases= Rs.3,00,000</t>
    </r>
  </si>
  <si>
    <r>
      <t>Rs. 50/ Quarter-from the 3</t>
    </r>
    <r>
      <rPr>
        <vertAlign val="superscript"/>
        <sz val="16"/>
        <rFont val="Calibri"/>
        <family val="2"/>
      </rPr>
      <t>rd</t>
    </r>
    <r>
      <rPr>
        <sz val="16"/>
        <rFont val="Calibri"/>
        <family val="2"/>
      </rPr>
      <t xml:space="preserve"> month until 1 year of age - Rs.50/Qtr*3 Qtr= Rs.150/Child* 300 cases= Rs45,000</t>
    </r>
  </si>
  <si>
    <t>N56</t>
  </si>
  <si>
    <t>World Breast Feeding Week - 2500Yanam-1 Center = 1x 1000 = 1000For banner 1x 250 = 250=Total = 1000+250= 1250</t>
  </si>
  <si>
    <t>World Breast Feeding Week  Mahe-2 centres  = 2x1000= 2000For banners 2x250 = 500Total = 2000+500= 2500</t>
  </si>
  <si>
    <t xml:space="preserve">World Breast Feeding Week Kkl-13 Centres, = 13 x 1000 = 13,000/-For banners 13 x 250 = 3250Total = 13,000+3250 = 16,250 </t>
  </si>
  <si>
    <t xml:space="preserve">World Breast Feeding Week   Puducherry-32 centres=32x1000 = 32000For Banner  32 x 250 =8000 Total = 32000+8000= Rs40,000 </t>
  </si>
  <si>
    <t xml:space="preserve">Q7, Q56 </t>
  </si>
  <si>
    <t>N26,N58</t>
  </si>
  <si>
    <t>M62</t>
  </si>
  <si>
    <t>S62</t>
  </si>
  <si>
    <t>Activities like School IEC Activities Slogan Writing,Essay Competition, Running race and Painting Compition, Mini Meeting in PHC/CHC, Rally for National Iodine Deficiency Dis order prevention Day, Rs.5000 for Review Meeting/Training</t>
  </si>
  <si>
    <t>Q62</t>
  </si>
  <si>
    <t>R80</t>
  </si>
  <si>
    <t>R83</t>
  </si>
  <si>
    <t>M81</t>
  </si>
  <si>
    <t>P82</t>
  </si>
  <si>
    <t>P83</t>
  </si>
  <si>
    <t>K84</t>
  </si>
  <si>
    <t>N84</t>
  </si>
  <si>
    <t>R84</t>
  </si>
  <si>
    <t>R97</t>
  </si>
  <si>
    <t>K97</t>
  </si>
  <si>
    <t>Q97</t>
  </si>
  <si>
    <t>N97</t>
  </si>
  <si>
    <t>P97</t>
  </si>
  <si>
    <t>K99</t>
  </si>
  <si>
    <t>I99</t>
  </si>
  <si>
    <t>N99</t>
  </si>
  <si>
    <t>Q99</t>
  </si>
  <si>
    <t>N101</t>
  </si>
  <si>
    <r>
      <rPr>
        <b/>
        <sz val="11"/>
        <color rgb="FF000000"/>
        <rFont val="Bookman Old Style"/>
        <family val="1"/>
      </rPr>
      <t>Pilot project by providing Underpads</t>
    </r>
    <r>
      <rPr>
        <sz val="11"/>
        <color rgb="FF000000"/>
        <rFont val="Bookman Old Style"/>
        <family val="1"/>
      </rPr>
      <t xml:space="preserve"> for elderly incontinent patientsas part of home care to prevent bedsores at  Yanam - DH levels ( Rs.18 x 180 days x 100 elederly patients - Rs. 3.24 Lakhs                                                           </t>
    </r>
    <r>
      <rPr>
        <b/>
        <sz val="11"/>
        <color rgb="FF000000"/>
        <rFont val="Bookman Old Style"/>
        <family val="1"/>
      </rPr>
      <t xml:space="preserve">Equipments : </t>
    </r>
    <r>
      <rPr>
        <sz val="11"/>
        <color rgb="FF000000"/>
        <rFont val="Bookman Old Style"/>
        <family val="1"/>
      </rPr>
      <t xml:space="preserve">TENS - Rs. 8000 x 1 - , IFT - Rs.30000 x 1 - , Teraband - Rs.600 x 1 , Thera tubing - Rs.800 x 1 , Theraloop - Rs.500 x 1 -, Swiss Ball with Pump - Rs.3000 x 1 -  Rs. 0.42900 Lakhs </t>
    </r>
    <r>
      <rPr>
        <b/>
        <sz val="11"/>
        <color rgb="FF000000"/>
        <rFont val="Bookman Old Style"/>
        <family val="1"/>
      </rPr>
      <t>(GT - 3.66900 Lakhs)</t>
    </r>
  </si>
  <si>
    <t>I102,P102</t>
  </si>
  <si>
    <t>K112</t>
  </si>
  <si>
    <t>M112</t>
  </si>
  <si>
    <t>I112</t>
  </si>
  <si>
    <t>Q114</t>
  </si>
  <si>
    <t>NPCCHH - Sensitization Workshop/meeting at state level - 2 days workshop at district officers  - Rs.50000/- Sensitization Workshop/meeting at District Level - Rs.10000/-</t>
  </si>
  <si>
    <t>NOHP - Dentist Annual review meeting at state and district level (Rs.5000 x 4) =Rs.20000/-</t>
  </si>
  <si>
    <t>N115</t>
  </si>
  <si>
    <t>Q115</t>
  </si>
  <si>
    <t>R114+R115</t>
  </si>
  <si>
    <t>I115 + I116</t>
  </si>
  <si>
    <t>P117</t>
  </si>
  <si>
    <t>Training for Nurse, medical officer, Nephrologist, ANM/ASHA, patients &amp; by standers on peritoneal dialysis/Haemodialysis</t>
  </si>
  <si>
    <t>N119</t>
  </si>
  <si>
    <t>Q119</t>
  </si>
  <si>
    <t>R119</t>
  </si>
  <si>
    <t>Q122</t>
  </si>
  <si>
    <t>M122</t>
  </si>
  <si>
    <t>I121</t>
  </si>
  <si>
    <t>M151</t>
  </si>
  <si>
    <t>N151</t>
  </si>
  <si>
    <r>
      <rPr>
        <b/>
        <sz val="16"/>
        <rFont val="Verdana"/>
        <family val="2"/>
      </rPr>
      <t>Recurring cost</t>
    </r>
    <r>
      <rPr>
        <sz val="16"/>
        <rFont val="Verdana"/>
        <family val="2"/>
      </rPr>
      <t xml:space="preserve">- SC- 4* Rs.25,000 = </t>
    </r>
    <r>
      <rPr>
        <b/>
        <sz val="16"/>
        <rFont val="Verdana"/>
        <family val="2"/>
      </rPr>
      <t>Rs.1,00,000</t>
    </r>
    <r>
      <rPr>
        <sz val="9"/>
        <rFont val="Verdana"/>
        <family val="2"/>
      </rPr>
      <t/>
    </r>
  </si>
  <si>
    <r>
      <rPr>
        <b/>
        <sz val="16"/>
        <rFont val="Verdana"/>
        <family val="2"/>
      </rPr>
      <t>Recurring cost-</t>
    </r>
    <r>
      <rPr>
        <sz val="16"/>
        <rFont val="Verdana"/>
        <family val="2"/>
      </rPr>
      <t xml:space="preserve"> Rs.25,000 * 5 SC= </t>
    </r>
    <r>
      <rPr>
        <b/>
        <sz val="16"/>
        <rFont val="Verdana"/>
        <family val="2"/>
      </rPr>
      <t>Rs.1,25,000</t>
    </r>
  </si>
  <si>
    <t>Q151</t>
  </si>
  <si>
    <t>R151</t>
  </si>
  <si>
    <t>P152</t>
  </si>
  <si>
    <t>P153</t>
  </si>
  <si>
    <t>K154</t>
  </si>
  <si>
    <t>P159</t>
  </si>
  <si>
    <t>P174</t>
  </si>
  <si>
    <t>I175</t>
  </si>
  <si>
    <t>P175</t>
  </si>
  <si>
    <t xml:space="preserve">MUSQAAN : Gap Analaysis  - State Assessment and  National Level quality Assessment - Rs.2.96 Lakh </t>
  </si>
  <si>
    <t>P176</t>
  </si>
  <si>
    <t>P177</t>
  </si>
  <si>
    <r>
      <t xml:space="preserve">As per the GRS Guidelines the PSHS proposed to establish 5 seater Call Center in the District Pondicherry for an estimated cost of Rs. 25.00 Lakhs                                                           5 nos. x Rs.39500 x 12 months - 23.70 Lakhs                                                                                                  = </t>
    </r>
    <r>
      <rPr>
        <b/>
        <sz val="14"/>
        <rFont val="Bookman Old Style"/>
        <family val="1"/>
      </rPr>
      <t xml:space="preserve">23.70 Lakhs </t>
    </r>
  </si>
  <si>
    <t>P178</t>
  </si>
  <si>
    <t>M181</t>
  </si>
  <si>
    <t>S185</t>
  </si>
  <si>
    <t>T185</t>
  </si>
  <si>
    <t>P188</t>
  </si>
  <si>
    <t>N192</t>
  </si>
  <si>
    <t>R194</t>
  </si>
  <si>
    <r>
      <rPr>
        <b/>
        <sz val="16"/>
        <rFont val="Bookman Old Style"/>
        <family val="1"/>
      </rPr>
      <t>RGGW&amp; CH - SCNU - (Inborn &amp; Outborn)</t>
    </r>
    <r>
      <rPr>
        <sz val="16"/>
        <rFont val="Bookman Old Style"/>
        <family val="1"/>
      </rPr>
      <t xml:space="preserve"> -  Syringe infusion Pumps - 10 nos. x Rs.25000 - 2.50 Lakhs, Pulse Oximeters - 2 nos. x Rs. 1.00 Lakhs - Rs.2.00 Lakhs, Laryngoscope with straight blades 4 nos. x Rs.1000 - Rs.4000/- (Total - 4.54 Lakhs )   </t>
    </r>
    <r>
      <rPr>
        <b/>
        <sz val="16"/>
        <rFont val="Bookman Old Style"/>
        <family val="1"/>
      </rPr>
      <t>NBSU - (2)</t>
    </r>
    <r>
      <rPr>
        <sz val="16"/>
        <rFont val="Bookman Old Style"/>
        <family val="1"/>
      </rPr>
      <t xml:space="preserve"> - Phototheraphy unit - Rs.1.25 Lakhs x 2 - 2.50 Lakhs, Radiant Warmer - Rs.0.60 x 2 - 1.20 Lakhs Total - 3.70 Lakhs (GT - 8.24 Lakhs)</t>
    </r>
  </si>
  <si>
    <r>
      <rPr>
        <b/>
        <sz val="16"/>
        <rFont val="Bookman Old Style"/>
        <family val="1"/>
      </rPr>
      <t>DH (SNCU)</t>
    </r>
    <r>
      <rPr>
        <sz val="16"/>
        <rFont val="Bookman Old Style"/>
        <family val="1"/>
      </rPr>
      <t xml:space="preserve"> - Syringe infusion Pumps - 5 nos. x Rs.25000 - 1.25 Lakhs, Pulse Oximeters - 1 nos. x Rs. 1.00 Lakhs - Laryngoscope with straight blades 4 nos. x Rs.1000 - Rs.4000/- (Total - 2.29 Lakhs )  </t>
    </r>
    <r>
      <rPr>
        <b/>
        <sz val="16"/>
        <rFont val="Bookman Old Style"/>
        <family val="1"/>
      </rPr>
      <t xml:space="preserve">NBSU (1) - </t>
    </r>
    <r>
      <rPr>
        <sz val="16"/>
        <rFont val="Bookman Old Style"/>
        <family val="1"/>
      </rPr>
      <t>(1) - Phototheraphy unit - Rs.1.25 Lakhs x 1,  Radiant Warmer - Rs.0.60 x 1 Lakhs - 1.85 Lakhs (GT -  4.14 Lakhs)</t>
    </r>
  </si>
  <si>
    <r>
      <t xml:space="preserve">Syringe infusion Pumps - 5 nos. x Rs.25000 - 1.25 Lakhs, Pulse Oximeters - 1 nos. x Rs. 1.00 Lakhs ( Rs.2.25 Lakhs)  </t>
    </r>
    <r>
      <rPr>
        <b/>
        <sz val="16"/>
        <color theme="1"/>
        <rFont val="Bookman Old Style"/>
        <family val="1"/>
      </rPr>
      <t xml:space="preserve">NBSU - (2) - </t>
    </r>
    <r>
      <rPr>
        <sz val="16"/>
        <color theme="1"/>
        <rFont val="Bookman Old Style"/>
        <family val="1"/>
      </rPr>
      <t>Phototheraphy unit - Rs.1.25 Lakhs x 2 - 2.50 Lakhs, Radiant Warmer - Rs.0.60 x 2 - 1.20 Lakhs Rs.3.70 Lakhs (GT - 5.95 Lakhs)</t>
    </r>
  </si>
  <si>
    <r>
      <t xml:space="preserve">Syringe infusion Pumps - 5 nos. x Rs.25000 - 1.25 Lakhs, Pulse Oximeters - 1 nos. x Rs. 1.00 Lakhs ( Rs.2.25 Lakhs) </t>
    </r>
    <r>
      <rPr>
        <b/>
        <sz val="16"/>
        <color theme="1"/>
        <rFont val="Bookman Old Style"/>
        <family val="1"/>
      </rPr>
      <t>NBSU (1) -</t>
    </r>
    <r>
      <rPr>
        <sz val="16"/>
        <color theme="1"/>
        <rFont val="Bookman Old Style"/>
        <family val="1"/>
      </rPr>
      <t xml:space="preserve"> (1) - Phototheraphy unit - Rs.1.25 Lakhs x 1,  Radiant Warmer - Rs.0.60 x 1  = Total - 1.85 Lakhs (GT -  4.10 Lakhs)</t>
    </r>
  </si>
  <si>
    <t>I24+I57</t>
  </si>
  <si>
    <t>P119</t>
  </si>
  <si>
    <r>
      <rPr>
        <b/>
        <sz val="14"/>
        <rFont val="Verdana"/>
        <family val="2"/>
      </rPr>
      <t xml:space="preserve">New activity- ASHA Facilitator-Field visit DA- PDY ( 20 ASHA/AF- 1 AF Required for 246 ASHAs) </t>
    </r>
    <r>
      <rPr>
        <sz val="14"/>
        <rFont val="Verdana"/>
        <family val="2"/>
      </rPr>
      <t xml:space="preserve">- Rs.150/Field visit*15 Visit/Month*1 AF*12 months = </t>
    </r>
    <r>
      <rPr>
        <b/>
        <sz val="14"/>
        <rFont val="Verdana"/>
        <family val="2"/>
      </rPr>
      <t>Rs.27,000</t>
    </r>
  </si>
  <si>
    <t>K180</t>
  </si>
  <si>
    <t>N195</t>
  </si>
  <si>
    <t>R195</t>
  </si>
  <si>
    <t>T199</t>
  </si>
  <si>
    <t>T149</t>
  </si>
  <si>
    <t>R146</t>
  </si>
  <si>
    <t>U144</t>
  </si>
  <si>
    <t>P142+P143</t>
  </si>
  <si>
    <t>P137</t>
  </si>
  <si>
    <t>P134</t>
  </si>
  <si>
    <t>N134</t>
  </si>
  <si>
    <t>O130</t>
  </si>
  <si>
    <t>N130</t>
  </si>
  <si>
    <t>P130</t>
  </si>
  <si>
    <t>I130</t>
  </si>
  <si>
    <t>K130</t>
  </si>
  <si>
    <t>Q130</t>
  </si>
  <si>
    <t>M127</t>
  </si>
  <si>
    <t>N127</t>
  </si>
  <si>
    <t>N128</t>
  </si>
  <si>
    <t>Q127</t>
  </si>
  <si>
    <t>R127</t>
  </si>
  <si>
    <r>
      <rPr>
        <b/>
        <sz val="14"/>
        <rFont val="Verdana"/>
        <family val="2"/>
      </rPr>
      <t>Ongoing activity- PDY-</t>
    </r>
    <r>
      <rPr>
        <sz val="14"/>
        <rFont val="Verdana"/>
        <family val="2"/>
      </rPr>
      <t>Rs.10,000 *15 UPHC=</t>
    </r>
    <r>
      <rPr>
        <b/>
        <sz val="14"/>
        <rFont val="Verdana"/>
        <family val="2"/>
      </rPr>
      <t xml:space="preserve"> Rs.1,50,000 </t>
    </r>
  </si>
  <si>
    <r>
      <rPr>
        <b/>
        <sz val="14"/>
        <rFont val="Verdana"/>
        <family val="2"/>
      </rPr>
      <t xml:space="preserve">KKL- </t>
    </r>
    <r>
      <rPr>
        <sz val="14"/>
        <rFont val="Verdana"/>
        <family val="2"/>
      </rPr>
      <t>Rs.10,000 *3 UPHC=</t>
    </r>
    <r>
      <rPr>
        <b/>
        <sz val="14"/>
        <rFont val="Verdana"/>
        <family val="2"/>
      </rPr>
      <t xml:space="preserve"> Rs.30,000 </t>
    </r>
  </si>
  <si>
    <r>
      <rPr>
        <b/>
        <sz val="14"/>
        <rFont val="Verdana"/>
        <family val="2"/>
      </rPr>
      <t xml:space="preserve">MHE- </t>
    </r>
    <r>
      <rPr>
        <sz val="14"/>
        <rFont val="Verdana"/>
        <family val="2"/>
      </rPr>
      <t>Rs.10,000 *2 UPHC=</t>
    </r>
    <r>
      <rPr>
        <b/>
        <sz val="14"/>
        <rFont val="Verdana"/>
        <family val="2"/>
      </rPr>
      <t xml:space="preserve"> Rs.20,000 </t>
    </r>
  </si>
  <si>
    <r>
      <rPr>
        <b/>
        <sz val="14"/>
        <rFont val="Verdana"/>
        <family val="2"/>
      </rPr>
      <t>YNM-</t>
    </r>
    <r>
      <rPr>
        <sz val="14"/>
        <rFont val="Verdana"/>
        <family val="2"/>
      </rPr>
      <t xml:space="preserve">Rs.10000 *1 UPHC= </t>
    </r>
    <r>
      <rPr>
        <b/>
        <sz val="14"/>
        <rFont val="Verdana"/>
        <family val="2"/>
      </rPr>
      <t>Rs.10000</t>
    </r>
  </si>
  <si>
    <t>P129</t>
  </si>
  <si>
    <t>Printing for SNCU Case records &amp; formats  registers and casesheets/ SNCU related printing -Rs.0.50 Lakhs and NBSU Printing - Rs.0.50 Lakhs (Total - Rs.1.00 Lakhs)</t>
  </si>
  <si>
    <t>K87</t>
  </si>
  <si>
    <t>P91</t>
  </si>
  <si>
    <t>P92</t>
  </si>
  <si>
    <t>I93</t>
  </si>
  <si>
    <t>I94</t>
  </si>
  <si>
    <t>5.00+1.00</t>
  </si>
  <si>
    <t>I95</t>
  </si>
  <si>
    <t>P95+ P96</t>
  </si>
  <si>
    <t>Q96</t>
  </si>
  <si>
    <t>R96</t>
  </si>
  <si>
    <t>N104</t>
  </si>
  <si>
    <t>P104</t>
  </si>
  <si>
    <t>Q104</t>
  </si>
  <si>
    <t>K106</t>
  </si>
  <si>
    <t>N106</t>
  </si>
  <si>
    <t>Q106</t>
  </si>
  <si>
    <t>R106</t>
  </si>
  <si>
    <t>F73</t>
  </si>
  <si>
    <t>I73</t>
  </si>
  <si>
    <t>M73</t>
  </si>
  <si>
    <t>F74</t>
  </si>
  <si>
    <t>F75</t>
  </si>
  <si>
    <t>M76</t>
  </si>
  <si>
    <t>F77</t>
  </si>
  <si>
    <t>11+8</t>
  </si>
  <si>
    <t>H73+H77</t>
  </si>
  <si>
    <t>2+20</t>
  </si>
  <si>
    <t>I73+I77</t>
  </si>
  <si>
    <t>K73+K77</t>
  </si>
  <si>
    <t>0.25+0.25</t>
  </si>
  <si>
    <t>5+100</t>
  </si>
  <si>
    <t>M73+M77</t>
  </si>
  <si>
    <t>K107</t>
  </si>
  <si>
    <t>K108</t>
  </si>
  <si>
    <t>I110</t>
  </si>
  <si>
    <t>M110</t>
  </si>
  <si>
    <t>N110</t>
  </si>
  <si>
    <t>Q110</t>
  </si>
  <si>
    <t>R110</t>
  </si>
  <si>
    <t xml:space="preserve"> Rs..20000 * 1 district NCD Cell </t>
  </si>
  <si>
    <t xml:space="preserve"> Rs..15000 * 1 district NCD Cell </t>
  </si>
  <si>
    <t xml:space="preserve"> Rs.20000 * 1 district NCD Cell </t>
  </si>
  <si>
    <t>Puducherry Dist - DPHL - Laboratory Refrigerator Rs.20,000/-.</t>
  </si>
  <si>
    <t>I63</t>
  </si>
  <si>
    <t>M63</t>
  </si>
  <si>
    <t>Rs.15000*4 Medical Officer Training for Pdy state - 4.</t>
  </si>
  <si>
    <t>Rs.15000*2 Lab Technician  training for Pdy State - 2, Total Rs.30,200/-.</t>
  </si>
  <si>
    <t>Rs.15000*2  DEO training for Pdy State total Rs. 30,200/-</t>
  </si>
  <si>
    <t>Rs.13000*1  HA &amp;HI  training for Pdy State.</t>
  </si>
  <si>
    <t>N63</t>
  </si>
  <si>
    <t>R63</t>
  </si>
  <si>
    <t>0.87+3.14</t>
  </si>
  <si>
    <t>N73+N77</t>
  </si>
  <si>
    <t>23.65+3.00</t>
  </si>
  <si>
    <t>I77+N73</t>
  </si>
  <si>
    <t>N73+P73</t>
  </si>
  <si>
    <t>1+5</t>
  </si>
  <si>
    <t>12.5+7.20</t>
  </si>
  <si>
    <t>P73+R73</t>
  </si>
  <si>
    <t>K64</t>
  </si>
  <si>
    <t>N64</t>
  </si>
  <si>
    <t>O64</t>
  </si>
  <si>
    <t>Q64</t>
  </si>
  <si>
    <t>R64</t>
  </si>
  <si>
    <t>P64</t>
  </si>
  <si>
    <t>K66</t>
  </si>
  <si>
    <t>K67</t>
  </si>
  <si>
    <t>N67</t>
  </si>
  <si>
    <t>O67</t>
  </si>
  <si>
    <t>P67</t>
  </si>
  <si>
    <t>Q67</t>
  </si>
  <si>
    <t>R67</t>
  </si>
  <si>
    <t>S67</t>
  </si>
  <si>
    <t>O68</t>
  </si>
  <si>
    <t>S68</t>
  </si>
  <si>
    <t>P68</t>
  </si>
  <si>
    <t>R68</t>
  </si>
  <si>
    <t>S63</t>
  </si>
  <si>
    <t>P69</t>
  </si>
  <si>
    <t>O69</t>
  </si>
  <si>
    <t>K69</t>
  </si>
  <si>
    <t>I69</t>
  </si>
  <si>
    <t>I70</t>
  </si>
  <si>
    <t>F70</t>
  </si>
  <si>
    <t>N72</t>
  </si>
  <si>
    <t>Q72</t>
  </si>
  <si>
    <t>R72</t>
  </si>
  <si>
    <t>Albendazole (400mg tablet) - 210000 x Rs. 3.25 Per tablet</t>
  </si>
  <si>
    <t>Rs.500 x 2</t>
  </si>
  <si>
    <t xml:space="preserve">New born care (for 0. -6 months baby) Ist Prize Rs.400/-,II prize Rs.300/-,III prize - Rs.200/- Consolation Prize (10) 100 x 10 = Rs. 1000/- Organisation Expenditure Rs.1000/- Toys Expenses or Soap + Towel - Rs.1000/- Total = 32 Centers  xRs.3,900 = Rs1,24,800./- &amp; Banner - 32 Centers x Rs.250 = Rs. 8,000/- Total= Rs.1,36,600/-,  &amp; NDD programmes etc., </t>
  </si>
  <si>
    <r>
      <rPr>
        <b/>
        <sz val="14"/>
        <color rgb="FF000000"/>
        <rFont val="Bookman Old Style"/>
        <family val="1"/>
      </rPr>
      <t xml:space="preserve">Hardware : </t>
    </r>
    <r>
      <rPr>
        <sz val="14"/>
        <color rgb="FF000000"/>
        <rFont val="Bookman Old Style"/>
        <family val="1"/>
      </rPr>
      <t xml:space="preserve"> As there is no dedicated computers systems available at the pharmacy of PHC/CHC and District Hospital a separate Destop computers are proposed and the existing computers, Under sub centers may be utilised for the DVDMS. The FTTH Connections under PHCs/CHCs/Sub centeres are proposed to be utilised for DVDMS rather than PHC/CHC/Sub centers, the Lastmile connecttivity proposed for CGP, and District Hospitals. The networking is proposed for CGP &amp; District Hospitals. Computer table &amp; chairs are proposed for CGP &amp; District Hospitals and PHCs. </t>
    </r>
    <r>
      <rPr>
        <b/>
        <sz val="14"/>
        <color rgb="FF000000"/>
        <rFont val="Bookman Old Style"/>
        <family val="1"/>
      </rPr>
      <t xml:space="preserve">Hardware - </t>
    </r>
    <r>
      <rPr>
        <sz val="14"/>
        <color rgb="FF000000"/>
        <rFont val="Bookman Old Style"/>
        <family val="1"/>
      </rPr>
      <t xml:space="preserve">Pdy - Non - Requrring Expenditure - Recurring Expenditure - ; KKL: Non - Requrring Expenditure -  Recurring Expeenditure - ; MHE: Non - Requrring Expenditure -  Recurring Expeenditure - ; YNM: Non - Requrring Expenditure -  Recurring Expeenditure - )  Total -  </t>
    </r>
    <r>
      <rPr>
        <b/>
        <sz val="14"/>
        <color rgb="FF000000"/>
        <rFont val="Bookman Old Style"/>
        <family val="1"/>
      </rPr>
      <t>Software :</t>
    </r>
    <r>
      <rPr>
        <sz val="14"/>
        <color rgb="FF000000"/>
        <rFont val="Bookman Old Style"/>
        <family val="1"/>
      </rPr>
      <t xml:space="preserve"> DVDMS Financial Payment Models - Training &amp; preparation of training Material, Implementation Team - , Essential services Yearly charges - ,  optional services yearly charges ( the same shall be applicable if the services of CDAC are being utilized - </t>
    </r>
    <r>
      <rPr>
        <b/>
        <sz val="14"/>
        <color rgb="FF000000"/>
        <rFont val="Bookman Old Style"/>
        <family val="1"/>
      </rPr>
      <t xml:space="preserve">Grand Total - 204.27 Lakhs </t>
    </r>
  </si>
</sst>
</file>

<file path=xl/styles.xml><?xml version="1.0" encoding="utf-8"?>
<styleSheet xmlns="http://schemas.openxmlformats.org/spreadsheetml/2006/main">
  <numFmts count="5">
    <numFmt numFmtId="43" formatCode="_(* #,##0.00_);_(* \(#,##0.00\);_(* &quot;-&quot;??_);_(@_)"/>
    <numFmt numFmtId="164" formatCode="_ * #,##0.00_ ;_ * \-#,##0.00_ ;_ * &quot;-&quot;??_ ;_ @_ "/>
    <numFmt numFmtId="165" formatCode="0.0"/>
    <numFmt numFmtId="166" formatCode="_(* #,##0_);_(* \(#,##0\);_(* &quot;-&quot;??_);_(@_)"/>
    <numFmt numFmtId="167" formatCode="_-* #,##0.00_-;\-* #,##0.00_-;_-* &quot;-&quot;??_-;_-@_-"/>
  </numFmts>
  <fonts count="259">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Verdana"/>
      <family val="2"/>
    </font>
    <font>
      <b/>
      <sz val="9"/>
      <name val="Verdana"/>
      <family val="2"/>
    </font>
    <font>
      <sz val="9"/>
      <name val="Verdana"/>
      <family val="2"/>
    </font>
    <font>
      <b/>
      <sz val="10"/>
      <name val="Verdana"/>
      <family val="2"/>
    </font>
    <font>
      <b/>
      <sz val="10"/>
      <name val="Arial"/>
      <family val="2"/>
    </font>
    <font>
      <b/>
      <u/>
      <sz val="9"/>
      <name val="Verdana"/>
      <family val="2"/>
    </font>
    <font>
      <sz val="8"/>
      <name val="Arial"/>
      <family val="2"/>
    </font>
    <font>
      <sz val="11"/>
      <color theme="1"/>
      <name val="Calibri"/>
      <family val="2"/>
      <scheme val="minor"/>
    </font>
    <font>
      <u/>
      <sz val="10"/>
      <color theme="10"/>
      <name val="Arial"/>
      <family val="2"/>
    </font>
    <font>
      <b/>
      <sz val="9"/>
      <color rgb="FF000000"/>
      <name val="Verdana"/>
      <family val="2"/>
    </font>
    <font>
      <sz val="9"/>
      <color rgb="FF000000"/>
      <name val="Verdana"/>
      <family val="2"/>
    </font>
    <font>
      <sz val="10"/>
      <color theme="1"/>
      <name val="Verdana"/>
      <family val="2"/>
    </font>
    <font>
      <b/>
      <sz val="10"/>
      <color theme="1"/>
      <name val="Verdana"/>
      <family val="2"/>
    </font>
    <font>
      <b/>
      <sz val="10"/>
      <color theme="0"/>
      <name val="Verdana"/>
      <family val="2"/>
    </font>
    <font>
      <sz val="10"/>
      <color theme="0"/>
      <name val="Verdana"/>
      <family val="2"/>
    </font>
    <font>
      <u/>
      <sz val="10"/>
      <color theme="10"/>
      <name val="Verdana"/>
      <family val="2"/>
    </font>
    <font>
      <sz val="10"/>
      <color theme="1"/>
      <name val="Arial"/>
      <family val="2"/>
    </font>
    <font>
      <b/>
      <sz val="10"/>
      <color theme="1"/>
      <name val="Arial"/>
      <family val="2"/>
    </font>
    <font>
      <b/>
      <sz val="10"/>
      <color theme="0"/>
      <name val="Arial"/>
      <family val="2"/>
    </font>
    <font>
      <b/>
      <sz val="11"/>
      <color theme="0"/>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b/>
      <i/>
      <sz val="11"/>
      <name val="Calibri"/>
      <family val="2"/>
      <scheme val="minor"/>
    </font>
    <font>
      <sz val="11"/>
      <name val="Calibri"/>
      <family val="2"/>
      <scheme val="minor"/>
    </font>
    <font>
      <u/>
      <sz val="11"/>
      <color theme="10"/>
      <name val="Calibri"/>
      <family val="2"/>
      <scheme val="minor"/>
    </font>
    <font>
      <b/>
      <sz val="11"/>
      <name val="Calibri"/>
      <family val="2"/>
      <scheme val="minor"/>
    </font>
    <font>
      <b/>
      <i/>
      <sz val="11"/>
      <color theme="1"/>
      <name val="Calibri"/>
      <family val="2"/>
      <scheme val="minor"/>
    </font>
    <font>
      <b/>
      <sz val="11"/>
      <color rgb="FFFF0000"/>
      <name val="Calibri"/>
      <family val="2"/>
      <scheme val="minor"/>
    </font>
    <font>
      <b/>
      <u/>
      <sz val="11"/>
      <color theme="0"/>
      <name val="Calibri"/>
      <family val="2"/>
      <scheme val="minor"/>
    </font>
    <font>
      <u/>
      <sz val="11"/>
      <color theme="1"/>
      <name val="Calibri"/>
      <family val="2"/>
      <scheme val="minor"/>
    </font>
    <font>
      <b/>
      <u/>
      <sz val="11"/>
      <color theme="1"/>
      <name val="Calibri"/>
      <family val="2"/>
      <scheme val="minor"/>
    </font>
    <font>
      <u/>
      <sz val="11"/>
      <name val="Calibri"/>
      <family val="2"/>
      <scheme val="minor"/>
    </font>
    <font>
      <sz val="11"/>
      <name val="Calibri"/>
      <family val="2"/>
    </font>
    <font>
      <b/>
      <i/>
      <sz val="11"/>
      <color theme="0"/>
      <name val="Calibri"/>
      <family val="2"/>
      <scheme val="minor"/>
    </font>
    <font>
      <b/>
      <sz val="16"/>
      <color rgb="FF000000"/>
      <name val="Calibri"/>
      <family val="2"/>
      <scheme val="minor"/>
    </font>
    <font>
      <b/>
      <sz val="11"/>
      <color rgb="FF000000"/>
      <name val="Calibri"/>
      <family val="2"/>
      <scheme val="minor"/>
    </font>
    <font>
      <b/>
      <sz val="11"/>
      <color rgb="FF2F5496"/>
      <name val="Calibri"/>
      <family val="2"/>
      <scheme val="minor"/>
    </font>
    <font>
      <sz val="11"/>
      <color rgb="FF000000"/>
      <name val="Calibri"/>
      <family val="2"/>
      <scheme val="minor"/>
    </font>
    <font>
      <b/>
      <u/>
      <sz val="10"/>
      <color theme="10"/>
      <name val="Arial"/>
      <family val="2"/>
    </font>
    <font>
      <sz val="11"/>
      <color rgb="FF000000"/>
      <name val="Calibri"/>
      <family val="2"/>
    </font>
    <font>
      <sz val="10"/>
      <color rgb="FF000000"/>
      <name val="Arial"/>
      <family val="2"/>
    </font>
    <font>
      <sz val="11"/>
      <color rgb="FF1F497D"/>
      <name val="Calibri"/>
      <family val="2"/>
      <scheme val="minor"/>
    </font>
    <font>
      <vertAlign val="superscript"/>
      <sz val="11"/>
      <color rgb="FF000000"/>
      <name val="Calibri"/>
      <family val="2"/>
      <scheme val="minor"/>
    </font>
    <font>
      <sz val="12"/>
      <color rgb="FF000000"/>
      <name val="Cambria"/>
      <family val="1"/>
    </font>
    <font>
      <b/>
      <sz val="9"/>
      <color rgb="FFFFFFFF"/>
      <name val="Verdana"/>
      <family val="2"/>
    </font>
    <font>
      <sz val="11"/>
      <name val="Bookman Old Style"/>
      <family val="1"/>
    </font>
    <font>
      <sz val="11"/>
      <color theme="1"/>
      <name val="Bookman Old Style"/>
      <family val="1"/>
    </font>
    <font>
      <b/>
      <sz val="11"/>
      <color theme="1"/>
      <name val="Bookman Old Style"/>
      <family val="1"/>
    </font>
    <font>
      <b/>
      <i/>
      <sz val="11"/>
      <color theme="0"/>
      <name val="Bookman Old Style"/>
      <family val="1"/>
    </font>
    <font>
      <b/>
      <sz val="11"/>
      <name val="Bookman Old Style"/>
      <family val="1"/>
    </font>
    <font>
      <u/>
      <sz val="11"/>
      <color theme="10"/>
      <name val="Bookman Old Style"/>
      <family val="1"/>
    </font>
    <font>
      <b/>
      <i/>
      <sz val="11"/>
      <name val="Bookman Old Style"/>
      <family val="1"/>
    </font>
    <font>
      <u/>
      <sz val="10"/>
      <color theme="10"/>
      <name val="Bookman Old Style"/>
      <family val="1"/>
    </font>
    <font>
      <b/>
      <sz val="11"/>
      <color theme="0"/>
      <name val="Bookman Old Style"/>
      <family val="1"/>
    </font>
    <font>
      <b/>
      <sz val="9"/>
      <color rgb="FF000000"/>
      <name val="Bookman Old Style"/>
      <family val="1"/>
    </font>
    <font>
      <b/>
      <sz val="9"/>
      <color rgb="FFFFFFFF"/>
      <name val="Bookman Old Style"/>
      <family val="1"/>
    </font>
    <font>
      <sz val="9"/>
      <color rgb="FF000000"/>
      <name val="Bookman Old Style"/>
      <family val="1"/>
    </font>
    <font>
      <sz val="11"/>
      <color theme="0"/>
      <name val="Bookman Old Style"/>
      <family val="1"/>
    </font>
    <font>
      <sz val="11"/>
      <color indexed="8"/>
      <name val="Bookman Old Style"/>
      <family val="1"/>
    </font>
    <font>
      <sz val="11"/>
      <color rgb="FF000000"/>
      <name val="Bookman Old Style"/>
      <family val="1"/>
    </font>
    <font>
      <sz val="10"/>
      <name val="Bookman Old Style"/>
      <family val="1"/>
    </font>
    <font>
      <b/>
      <sz val="11"/>
      <color rgb="FF000000"/>
      <name val="Bookman Old Style"/>
      <family val="1"/>
    </font>
    <font>
      <b/>
      <sz val="11"/>
      <color rgb="FFFFFFFF"/>
      <name val="Bookman Old Style"/>
      <family val="1"/>
    </font>
    <font>
      <b/>
      <u/>
      <sz val="10"/>
      <color theme="0"/>
      <name val="Bookman Old Style"/>
      <family val="1"/>
    </font>
    <font>
      <b/>
      <i/>
      <sz val="10"/>
      <color theme="0"/>
      <name val="Bookman Old Style"/>
      <family val="1"/>
    </font>
    <font>
      <b/>
      <sz val="10"/>
      <name val="Bookman Old Style"/>
      <family val="1"/>
    </font>
    <font>
      <b/>
      <sz val="10"/>
      <color theme="1"/>
      <name val="Bookman Old Style"/>
      <family val="1"/>
    </font>
    <font>
      <b/>
      <i/>
      <sz val="10"/>
      <name val="Bookman Old Style"/>
      <family val="1"/>
    </font>
    <font>
      <b/>
      <sz val="10"/>
      <color theme="0"/>
      <name val="Bookman Old Style"/>
      <family val="1"/>
    </font>
    <font>
      <b/>
      <sz val="10"/>
      <color rgb="FF000000"/>
      <name val="Bookman Old Style"/>
      <family val="1"/>
    </font>
    <font>
      <sz val="10"/>
      <color theme="1"/>
      <name val="Bookman Old Style"/>
      <family val="1"/>
    </font>
    <font>
      <b/>
      <sz val="10"/>
      <color rgb="FFFFFFFF"/>
      <name val="Bookman Old Style"/>
      <family val="1"/>
    </font>
    <font>
      <sz val="10"/>
      <color rgb="FF000000"/>
      <name val="Bookman Old Style"/>
      <family val="1"/>
    </font>
    <font>
      <sz val="10"/>
      <color theme="0"/>
      <name val="Bookman Old Style"/>
      <family val="1"/>
    </font>
    <font>
      <sz val="10"/>
      <color indexed="8"/>
      <name val="Bookman Old Style"/>
      <family val="1"/>
    </font>
    <font>
      <sz val="10"/>
      <color rgb="FF222222"/>
      <name val="Bookman Old Style"/>
      <family val="1"/>
    </font>
    <font>
      <sz val="11"/>
      <color rgb="FFFF0000"/>
      <name val="Bookman Old Style"/>
      <family val="1"/>
    </font>
    <font>
      <b/>
      <sz val="11"/>
      <color rgb="FFFF0000"/>
      <name val="Bookman Old Style"/>
      <family val="1"/>
    </font>
    <font>
      <sz val="11"/>
      <color rgb="FFFFFFFF"/>
      <name val="Bookman Old Style"/>
      <family val="1"/>
    </font>
    <font>
      <b/>
      <i/>
      <sz val="11"/>
      <color theme="1"/>
      <name val="Bookman Old Style"/>
      <family val="1"/>
    </font>
    <font>
      <b/>
      <sz val="16"/>
      <color theme="0"/>
      <name val="Bookman Old Style"/>
      <family val="1"/>
    </font>
    <font>
      <u/>
      <sz val="16"/>
      <color theme="10"/>
      <name val="Bookman Old Style"/>
      <family val="1"/>
    </font>
    <font>
      <b/>
      <sz val="16"/>
      <name val="Bookman Old Style"/>
      <family val="1"/>
    </font>
    <font>
      <sz val="16"/>
      <name val="Bookman Old Style"/>
      <family val="1"/>
    </font>
    <font>
      <b/>
      <i/>
      <sz val="16"/>
      <name val="Bookman Old Style"/>
      <family val="1"/>
    </font>
    <font>
      <sz val="16"/>
      <color theme="1"/>
      <name val="Bookman Old Style"/>
      <family val="1"/>
    </font>
    <font>
      <sz val="16"/>
      <color rgb="FFFF0000"/>
      <name val="Bookman Old Style"/>
      <family val="1"/>
    </font>
    <font>
      <b/>
      <sz val="16"/>
      <color theme="1"/>
      <name val="Bookman Old Style"/>
      <family val="1"/>
    </font>
    <font>
      <b/>
      <sz val="16"/>
      <color rgb="FFFFFFFF"/>
      <name val="Bookman Old Style"/>
      <family val="1"/>
    </font>
    <font>
      <b/>
      <sz val="16"/>
      <color rgb="FF000000"/>
      <name val="Bookman Old Style"/>
      <family val="1"/>
    </font>
    <font>
      <sz val="16"/>
      <color rgb="FF000000"/>
      <name val="Bookman Old Style"/>
      <family val="1"/>
    </font>
    <font>
      <b/>
      <sz val="16"/>
      <color rgb="FFFF0000"/>
      <name val="Bookman Old Style"/>
      <family val="1"/>
    </font>
    <font>
      <sz val="16"/>
      <color indexed="8"/>
      <name val="Bookman Old Style"/>
      <family val="1"/>
    </font>
    <font>
      <sz val="12"/>
      <name val="Bookman Old Style"/>
      <family val="1"/>
    </font>
    <font>
      <b/>
      <sz val="14"/>
      <color theme="0"/>
      <name val="Bookman Old Style"/>
      <family val="1"/>
    </font>
    <font>
      <b/>
      <i/>
      <sz val="14"/>
      <color theme="0"/>
      <name val="Bookman Old Style"/>
      <family val="1"/>
    </font>
    <font>
      <b/>
      <sz val="14"/>
      <name val="Bookman Old Style"/>
      <family val="1"/>
    </font>
    <font>
      <b/>
      <sz val="14"/>
      <color theme="1"/>
      <name val="Bookman Old Style"/>
      <family val="1"/>
    </font>
    <font>
      <sz val="14"/>
      <name val="Bookman Old Style"/>
      <family val="1"/>
    </font>
    <font>
      <u/>
      <sz val="14"/>
      <color theme="10"/>
      <name val="Bookman Old Style"/>
      <family val="1"/>
    </font>
    <font>
      <b/>
      <i/>
      <sz val="14"/>
      <name val="Bookman Old Style"/>
      <family val="1"/>
    </font>
    <font>
      <b/>
      <i/>
      <sz val="14"/>
      <color theme="1"/>
      <name val="Bookman Old Style"/>
      <family val="1"/>
    </font>
    <font>
      <b/>
      <sz val="14"/>
      <color rgb="FF000000"/>
      <name val="Bookman Old Style"/>
      <family val="1"/>
    </font>
    <font>
      <b/>
      <sz val="14"/>
      <color rgb="FFFFFFFF"/>
      <name val="Bookman Old Style"/>
      <family val="1"/>
    </font>
    <font>
      <sz val="14"/>
      <color rgb="FF000000"/>
      <name val="Bookman Old Style"/>
      <family val="1"/>
    </font>
    <font>
      <sz val="14"/>
      <color theme="0"/>
      <name val="Bookman Old Style"/>
      <family val="1"/>
    </font>
    <font>
      <sz val="14"/>
      <color theme="1"/>
      <name val="Bookman Old Style"/>
      <family val="1"/>
    </font>
    <font>
      <sz val="14"/>
      <color rgb="FFFF0000"/>
      <name val="Bookman Old Style"/>
      <family val="1"/>
    </font>
    <font>
      <b/>
      <sz val="14"/>
      <color rgb="FFFF0000"/>
      <name val="Bookman Old Style"/>
      <family val="1"/>
    </font>
    <font>
      <b/>
      <sz val="12"/>
      <color theme="0"/>
      <name val="Bookman Old Style"/>
      <family val="1"/>
    </font>
    <font>
      <b/>
      <i/>
      <sz val="12"/>
      <color theme="0"/>
      <name val="Bookman Old Style"/>
      <family val="1"/>
    </font>
    <font>
      <b/>
      <sz val="12"/>
      <name val="Bookman Old Style"/>
      <family val="1"/>
    </font>
    <font>
      <b/>
      <sz val="12"/>
      <color theme="1"/>
      <name val="Bookman Old Style"/>
      <family val="1"/>
    </font>
    <font>
      <sz val="12"/>
      <color theme="1"/>
      <name val="Bookman Old Style"/>
      <family val="1"/>
    </font>
    <font>
      <u/>
      <sz val="12"/>
      <color theme="10"/>
      <name val="Bookman Old Style"/>
      <family val="1"/>
    </font>
    <font>
      <b/>
      <i/>
      <sz val="12"/>
      <name val="Bookman Old Style"/>
      <family val="1"/>
    </font>
    <font>
      <b/>
      <i/>
      <sz val="12"/>
      <color theme="1"/>
      <name val="Bookman Old Style"/>
      <family val="1"/>
    </font>
    <font>
      <b/>
      <sz val="12"/>
      <color rgb="FF000000"/>
      <name val="Bookman Old Style"/>
      <family val="1"/>
    </font>
    <font>
      <b/>
      <sz val="12"/>
      <color rgb="FFFFFFFF"/>
      <name val="Bookman Old Style"/>
      <family val="1"/>
    </font>
    <font>
      <sz val="12"/>
      <color rgb="FF000000"/>
      <name val="Bookman Old Style"/>
      <family val="1"/>
    </font>
    <font>
      <sz val="12"/>
      <color theme="0"/>
      <name val="Bookman Old Style"/>
      <family val="1"/>
    </font>
    <font>
      <sz val="12"/>
      <color rgb="FFFF0000"/>
      <name val="Bookman Old Style"/>
      <family val="1"/>
    </font>
    <font>
      <b/>
      <sz val="12"/>
      <color rgb="FFFF0000"/>
      <name val="Bookman Old Style"/>
      <family val="1"/>
    </font>
    <font>
      <b/>
      <sz val="12"/>
      <color rgb="FF00B050"/>
      <name val="Bookman Old Style"/>
      <family val="1"/>
    </font>
    <font>
      <b/>
      <sz val="12"/>
      <color rgb="FF9900FF"/>
      <name val="Bookman Old Style"/>
      <family val="1"/>
    </font>
    <font>
      <sz val="12"/>
      <color rgb="FF9900FF"/>
      <name val="Bookman Old Style"/>
      <family val="1"/>
    </font>
    <font>
      <sz val="12"/>
      <color rgb="FF00B050"/>
      <name val="Bookman Old Style"/>
      <family val="1"/>
    </font>
    <font>
      <sz val="12"/>
      <color rgb="FF7030A0"/>
      <name val="Bookman Old Style"/>
      <family val="1"/>
    </font>
    <font>
      <b/>
      <i/>
      <sz val="16"/>
      <color theme="1"/>
      <name val="Bookman Old Style"/>
      <family val="1"/>
    </font>
    <font>
      <sz val="12"/>
      <name val="Verdana"/>
      <family val="2"/>
    </font>
    <font>
      <b/>
      <sz val="12"/>
      <name val="Verdana"/>
      <family val="2"/>
    </font>
    <font>
      <b/>
      <sz val="14"/>
      <color theme="1"/>
      <name val="Calibri"/>
      <family val="2"/>
      <scheme val="minor"/>
    </font>
    <font>
      <sz val="14"/>
      <name val="Calibri"/>
      <family val="2"/>
      <scheme val="minor"/>
    </font>
    <font>
      <b/>
      <sz val="14"/>
      <color rgb="FF000000"/>
      <name val="Verdana"/>
      <family val="2"/>
    </font>
    <font>
      <sz val="14"/>
      <name val="Calibri"/>
      <family val="2"/>
    </font>
    <font>
      <sz val="14"/>
      <color theme="1"/>
      <name val="Calibri"/>
      <family val="2"/>
      <scheme val="minor"/>
    </font>
    <font>
      <b/>
      <sz val="14"/>
      <color rgb="FFFFFFFF"/>
      <name val="Verdana"/>
      <family val="2"/>
    </font>
    <font>
      <sz val="14"/>
      <color rgb="FF000000"/>
      <name val="Verdana"/>
      <family val="2"/>
    </font>
    <font>
      <b/>
      <sz val="14"/>
      <name val="Calibri"/>
      <family val="2"/>
      <scheme val="minor"/>
    </font>
    <font>
      <sz val="14"/>
      <color rgb="FF000000"/>
      <name val="Calibri"/>
      <family val="2"/>
    </font>
    <font>
      <b/>
      <sz val="13"/>
      <color theme="1"/>
      <name val="Bookman Old Style"/>
      <family val="1"/>
    </font>
    <font>
      <sz val="13"/>
      <color theme="1"/>
      <name val="Bookman Old Style"/>
      <family val="1"/>
    </font>
    <font>
      <sz val="13"/>
      <name val="Bookman Old Style"/>
      <family val="1"/>
    </font>
    <font>
      <b/>
      <sz val="13"/>
      <name val="Bookman Old Style"/>
      <family val="1"/>
    </font>
    <font>
      <b/>
      <sz val="13"/>
      <color rgb="FFFFFFFF"/>
      <name val="Bookman Old Style"/>
      <family val="1"/>
    </font>
    <font>
      <b/>
      <sz val="13"/>
      <color rgb="FF000000"/>
      <name val="Bookman Old Style"/>
      <family val="1"/>
    </font>
    <font>
      <sz val="13"/>
      <color rgb="FF000000"/>
      <name val="Bookman Old Style"/>
      <family val="1"/>
    </font>
    <font>
      <sz val="13"/>
      <color rgb="FFFF0000"/>
      <name val="Bookman Old Style"/>
      <family val="1"/>
    </font>
    <font>
      <sz val="13"/>
      <name val="Verdana"/>
      <family val="2"/>
    </font>
    <font>
      <b/>
      <sz val="13"/>
      <color rgb="FFFF0000"/>
      <name val="Bookman Old Style"/>
      <family val="1"/>
    </font>
    <font>
      <sz val="14"/>
      <name val="Verdana"/>
      <family val="2"/>
    </font>
    <font>
      <sz val="9"/>
      <color theme="1"/>
      <name val="Arial"/>
      <family val="2"/>
    </font>
    <font>
      <sz val="9"/>
      <name val="Arial"/>
      <family val="2"/>
    </font>
    <font>
      <sz val="14"/>
      <color theme="1"/>
      <name val="Verdana"/>
      <family val="2"/>
    </font>
    <font>
      <b/>
      <i/>
      <sz val="16"/>
      <color theme="0"/>
      <name val="Bookman Old Style"/>
      <family val="1"/>
    </font>
    <font>
      <sz val="16"/>
      <color theme="0"/>
      <name val="Bookman Old Style"/>
      <family val="1"/>
    </font>
    <font>
      <b/>
      <sz val="14"/>
      <name val="Verdana"/>
      <family val="2"/>
    </font>
    <font>
      <b/>
      <sz val="12"/>
      <name val="Arial"/>
      <family val="2"/>
    </font>
    <font>
      <b/>
      <sz val="10"/>
      <color rgb="FF66FF66"/>
      <name val="Arial"/>
      <family val="2"/>
    </font>
    <font>
      <sz val="10"/>
      <color rgb="FF66FF66"/>
      <name val="Arial"/>
      <family val="2"/>
    </font>
    <font>
      <b/>
      <sz val="10"/>
      <color rgb="FF66FF66"/>
      <name val="Arial Black"/>
      <family val="2"/>
    </font>
    <font>
      <sz val="10"/>
      <color rgb="FF66FF66"/>
      <name val="Arial Black"/>
      <family val="2"/>
    </font>
    <font>
      <sz val="10"/>
      <color rgb="FF000000"/>
      <name val="Arial"/>
      <family val="2"/>
    </font>
    <font>
      <b/>
      <sz val="14"/>
      <color rgb="FF000000"/>
      <name val="Calibri"/>
      <family val="2"/>
    </font>
    <font>
      <b/>
      <sz val="11"/>
      <color rgb="FF000000"/>
      <name val="Calibri"/>
      <family val="2"/>
    </font>
    <font>
      <b/>
      <sz val="11"/>
      <color theme="1"/>
      <name val="Calibri"/>
      <family val="2"/>
    </font>
    <font>
      <b/>
      <sz val="11"/>
      <color rgb="FF305496"/>
      <name val="Calibri"/>
      <family val="2"/>
    </font>
    <font>
      <b/>
      <sz val="11"/>
      <color rgb="FF2F5496"/>
      <name val="Calibri"/>
      <family val="2"/>
    </font>
    <font>
      <sz val="11"/>
      <color theme="1"/>
      <name val="Calibri"/>
      <family val="2"/>
    </font>
    <font>
      <b/>
      <sz val="11"/>
      <color rgb="FF000000"/>
      <name val="Arial Black"/>
      <family val="2"/>
    </font>
    <font>
      <sz val="11"/>
      <name val="Times New Roman"/>
      <family val="1"/>
    </font>
    <font>
      <sz val="8"/>
      <color theme="1"/>
      <name val="Calibri"/>
      <family val="2"/>
      <scheme val="minor"/>
    </font>
    <font>
      <i/>
      <sz val="16"/>
      <color theme="1"/>
      <name val="Bookman Old Style"/>
      <family val="1"/>
    </font>
    <font>
      <b/>
      <sz val="9"/>
      <color theme="1"/>
      <name val="Verdana"/>
      <family val="2"/>
    </font>
    <font>
      <sz val="18"/>
      <name val="Bookman Old Style"/>
      <family val="1"/>
    </font>
    <font>
      <sz val="11"/>
      <name val="Verdana"/>
      <family val="2"/>
    </font>
    <font>
      <b/>
      <sz val="11"/>
      <name val="Verdana"/>
      <family val="2"/>
    </font>
    <font>
      <sz val="10"/>
      <color rgb="FF000000"/>
      <name val="Times New Roman"/>
      <family val="1"/>
    </font>
    <font>
      <sz val="11"/>
      <color theme="1"/>
      <name val="Verdana"/>
      <family val="2"/>
    </font>
    <font>
      <sz val="9"/>
      <name val="Bookman Old Style"/>
      <family val="1"/>
    </font>
    <font>
      <sz val="9"/>
      <color theme="1"/>
      <name val="Bookman Old Style"/>
      <family val="1"/>
    </font>
    <font>
      <sz val="14"/>
      <color theme="1"/>
      <name val="Times New Roman"/>
      <family val="1"/>
    </font>
    <font>
      <sz val="16"/>
      <color rgb="FF000000"/>
      <name val="Calibri"/>
      <family val="2"/>
    </font>
    <font>
      <sz val="12"/>
      <color theme="1"/>
      <name val="Arial"/>
      <family val="2"/>
    </font>
    <font>
      <sz val="11"/>
      <color theme="1"/>
      <name val="Maiandra GD"/>
      <family val="2"/>
    </font>
    <font>
      <sz val="13"/>
      <color theme="1"/>
      <name val="Maiandra GD"/>
      <family val="2"/>
    </font>
    <font>
      <sz val="13"/>
      <name val="Maiandra GD"/>
      <family val="2"/>
    </font>
    <font>
      <sz val="14"/>
      <color theme="1"/>
      <name val="Maiandra GD"/>
      <family val="2"/>
    </font>
    <font>
      <b/>
      <sz val="18"/>
      <color theme="0"/>
      <name val="Bookman Old Style"/>
      <family val="1"/>
    </font>
    <font>
      <b/>
      <i/>
      <sz val="18"/>
      <color theme="0"/>
      <name val="Bookman Old Style"/>
      <family val="1"/>
    </font>
    <font>
      <b/>
      <sz val="18"/>
      <name val="Bookman Old Style"/>
      <family val="1"/>
    </font>
    <font>
      <b/>
      <sz val="18"/>
      <color theme="1"/>
      <name val="Bookman Old Style"/>
      <family val="1"/>
    </font>
    <font>
      <u/>
      <sz val="18"/>
      <color theme="10"/>
      <name val="Bookman Old Style"/>
      <family val="1"/>
    </font>
    <font>
      <b/>
      <i/>
      <sz val="18"/>
      <name val="Bookman Old Style"/>
      <family val="1"/>
    </font>
    <font>
      <b/>
      <sz val="18"/>
      <color rgb="FF000000"/>
      <name val="Bookman Old Style"/>
      <family val="1"/>
    </font>
    <font>
      <b/>
      <sz val="18"/>
      <color rgb="FFFFFFFF"/>
      <name val="Bookman Old Style"/>
      <family val="1"/>
    </font>
    <font>
      <sz val="18"/>
      <color rgb="FF000000"/>
      <name val="Bookman Old Style"/>
      <family val="1"/>
    </font>
    <font>
      <sz val="18"/>
      <color theme="1"/>
      <name val="Bookman Old Style"/>
      <family val="1"/>
    </font>
    <font>
      <sz val="18"/>
      <color rgb="FFFF0000"/>
      <name val="Bookman Old Style"/>
      <family val="1"/>
    </font>
    <font>
      <b/>
      <sz val="18"/>
      <color rgb="FFFF0000"/>
      <name val="Bookman Old Style"/>
      <family val="1"/>
    </font>
    <font>
      <sz val="12"/>
      <color theme="1"/>
      <name val="Verdana"/>
      <family val="2"/>
    </font>
    <font>
      <sz val="14"/>
      <name val="Times New Roman"/>
      <family val="1"/>
    </font>
    <font>
      <b/>
      <sz val="13"/>
      <name val="Verdana"/>
      <family val="2"/>
    </font>
    <font>
      <b/>
      <sz val="13"/>
      <color theme="0"/>
      <name val="Bookman Old Style"/>
      <family val="1"/>
    </font>
    <font>
      <sz val="13"/>
      <name val="Times New Roman"/>
      <family val="1"/>
    </font>
    <font>
      <sz val="13"/>
      <color theme="0"/>
      <name val="Bookman Old Style"/>
      <family val="1"/>
    </font>
    <font>
      <b/>
      <sz val="14"/>
      <color theme="0"/>
      <name val="Calibri"/>
      <family val="2"/>
      <scheme val="minor"/>
    </font>
    <font>
      <sz val="11"/>
      <color indexed="8"/>
      <name val="Calibri"/>
      <family val="2"/>
      <scheme val="minor"/>
    </font>
    <font>
      <sz val="16"/>
      <name val="Calibri"/>
      <family val="2"/>
      <scheme val="minor"/>
    </font>
    <font>
      <sz val="16"/>
      <color theme="1"/>
      <name val="Calibri"/>
      <family val="2"/>
      <scheme val="minor"/>
    </font>
    <font>
      <sz val="16"/>
      <name val="Arial"/>
      <family val="2"/>
    </font>
    <font>
      <b/>
      <sz val="16"/>
      <name val="Calibri"/>
      <family val="2"/>
      <scheme val="minor"/>
    </font>
    <font>
      <b/>
      <sz val="16"/>
      <color theme="1"/>
      <name val="Calibri"/>
      <family val="2"/>
      <scheme val="minor"/>
    </font>
    <font>
      <sz val="16"/>
      <name val="Verdana"/>
      <family val="2"/>
    </font>
    <font>
      <sz val="18"/>
      <color rgb="FFFF0000"/>
      <name val="Calibri"/>
      <family val="2"/>
      <scheme val="minor"/>
    </font>
    <font>
      <sz val="18"/>
      <name val="Calibri"/>
      <family val="2"/>
      <scheme val="minor"/>
    </font>
    <font>
      <sz val="18"/>
      <color theme="1"/>
      <name val="Calibri"/>
      <family val="2"/>
      <scheme val="minor"/>
    </font>
    <font>
      <b/>
      <sz val="18"/>
      <name val="Calibri"/>
      <family val="2"/>
      <scheme val="minor"/>
    </font>
    <font>
      <b/>
      <sz val="18"/>
      <color theme="1"/>
      <name val="Calibri"/>
      <family val="2"/>
      <scheme val="minor"/>
    </font>
    <font>
      <b/>
      <sz val="18"/>
      <color rgb="FFFF0000"/>
      <name val="Calibri"/>
      <family val="2"/>
      <scheme val="minor"/>
    </font>
    <font>
      <sz val="14"/>
      <name val="Maiandra GD"/>
      <family val="2"/>
    </font>
    <font>
      <sz val="12"/>
      <name val="Arial"/>
      <family val="2"/>
    </font>
    <font>
      <sz val="16"/>
      <name val="Calibri"/>
      <family val="2"/>
    </font>
    <font>
      <vertAlign val="superscript"/>
      <sz val="16"/>
      <name val="Calibri"/>
      <family val="2"/>
    </font>
    <font>
      <b/>
      <sz val="16"/>
      <name val="Verdana"/>
      <family val="2"/>
    </font>
    <font>
      <sz val="12"/>
      <color theme="1"/>
      <name val="Calibri"/>
      <family val="2"/>
      <scheme val="minor"/>
    </font>
  </fonts>
  <fills count="65">
    <fill>
      <patternFill patternType="none"/>
    </fill>
    <fill>
      <patternFill patternType="gray125"/>
    </fill>
    <fill>
      <patternFill patternType="solid">
        <fgColor theme="8" tint="0.59999389629810485"/>
        <bgColor indexed="64"/>
      </patternFill>
    </fill>
    <fill>
      <patternFill patternType="solid">
        <fgColor theme="2" tint="-9.9978637043366805E-2"/>
        <bgColor indexed="64"/>
      </patternFill>
    </fill>
    <fill>
      <patternFill patternType="solid">
        <fgColor theme="3" tint="0.59999389629810485"/>
        <bgColor indexed="64"/>
      </patternFill>
    </fill>
    <fill>
      <patternFill patternType="solid">
        <fgColor theme="4" tint="0.59999389629810485"/>
        <bgColor indexed="64"/>
      </patternFill>
    </fill>
    <fill>
      <patternFill patternType="solid">
        <fgColor theme="2"/>
        <bgColor indexed="64"/>
      </patternFill>
    </fill>
    <fill>
      <patternFill patternType="solid">
        <fgColor theme="4"/>
        <bgColor indexed="64"/>
      </patternFill>
    </fill>
    <fill>
      <patternFill patternType="solid">
        <fgColor rgb="FF66FF99"/>
        <bgColor indexed="64"/>
      </patternFill>
    </fill>
    <fill>
      <patternFill patternType="solid">
        <fgColor rgb="FF002060"/>
        <bgColor indexed="64"/>
      </patternFill>
    </fill>
    <fill>
      <patternFill patternType="solid">
        <fgColor theme="5" tint="0.79998168889431442"/>
        <bgColor indexed="64"/>
      </patternFill>
    </fill>
    <fill>
      <patternFill patternType="solid">
        <fgColor theme="0"/>
        <bgColor indexed="64"/>
      </patternFill>
    </fill>
    <fill>
      <patternFill patternType="solid">
        <fgColor theme="5" tint="0.39997558519241921"/>
        <bgColor indexed="64"/>
      </patternFill>
    </fill>
    <fill>
      <patternFill patternType="solid">
        <fgColor rgb="FFFFFF00"/>
        <bgColor indexed="64"/>
      </patternFill>
    </fill>
    <fill>
      <patternFill patternType="solid">
        <fgColor theme="1"/>
        <bgColor indexed="64"/>
      </patternFill>
    </fill>
    <fill>
      <patternFill patternType="solid">
        <fgColor theme="4" tint="-0.499984740745262"/>
        <bgColor indexed="64"/>
      </patternFill>
    </fill>
    <fill>
      <patternFill patternType="solid">
        <fgColor theme="5" tint="-0.249977111117893"/>
        <bgColor indexed="64"/>
      </patternFill>
    </fill>
    <fill>
      <patternFill patternType="solid">
        <fgColor theme="8" tint="-0.499984740745262"/>
        <bgColor indexed="64"/>
      </patternFill>
    </fill>
    <fill>
      <patternFill patternType="solid">
        <fgColor theme="9" tint="0.59999389629810485"/>
        <bgColor indexed="64"/>
      </patternFill>
    </fill>
    <fill>
      <patternFill patternType="solid">
        <fgColor theme="0" tint="-4.9989318521683403E-2"/>
        <bgColor indexed="64"/>
      </patternFill>
    </fill>
    <fill>
      <patternFill patternType="solid">
        <fgColor theme="1" tint="0.499984740745262"/>
        <bgColor indexed="64"/>
      </patternFill>
    </fill>
    <fill>
      <patternFill patternType="solid">
        <fgColor theme="0" tint="-0.249977111117893"/>
        <bgColor indexed="64"/>
      </patternFill>
    </fill>
    <fill>
      <patternFill patternType="solid">
        <fgColor theme="7"/>
        <bgColor indexed="64"/>
      </patternFill>
    </fill>
    <fill>
      <patternFill patternType="solid">
        <fgColor theme="5" tint="0.59999389629810485"/>
        <bgColor indexed="64"/>
      </patternFill>
    </fill>
    <fill>
      <patternFill patternType="solid">
        <fgColor theme="7" tint="0.59999389629810485"/>
        <bgColor indexed="64"/>
      </patternFill>
    </fill>
    <fill>
      <patternFill patternType="solid">
        <fgColor rgb="FF00B050"/>
        <bgColor indexed="64"/>
      </patternFill>
    </fill>
    <fill>
      <patternFill patternType="solid">
        <fgColor theme="9" tint="-0.499984740745262"/>
        <bgColor indexed="64"/>
      </patternFill>
    </fill>
    <fill>
      <patternFill patternType="solid">
        <fgColor theme="0" tint="-0.14999847407452621"/>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6" tint="0.39997558519241921"/>
        <bgColor indexed="64"/>
      </patternFill>
    </fill>
    <fill>
      <patternFill patternType="solid">
        <fgColor rgb="FF5B9BD5"/>
        <bgColor indexed="64"/>
      </patternFill>
    </fill>
    <fill>
      <patternFill patternType="solid">
        <fgColor theme="2" tint="-0.499984740745262"/>
        <bgColor indexed="64"/>
      </patternFill>
    </fill>
    <fill>
      <patternFill patternType="solid">
        <fgColor rgb="FFB4C6E7"/>
        <bgColor indexed="64"/>
      </patternFill>
    </fill>
    <fill>
      <patternFill patternType="solid">
        <fgColor theme="4" tint="0.79998168889431442"/>
        <bgColor indexed="64"/>
      </patternFill>
    </fill>
    <fill>
      <patternFill patternType="solid">
        <fgColor theme="9" tint="-0.249977111117893"/>
        <bgColor indexed="64"/>
      </patternFill>
    </fill>
    <fill>
      <patternFill patternType="solid">
        <fgColor theme="3" tint="0.79998168889431442"/>
        <bgColor indexed="64"/>
      </patternFill>
    </fill>
    <fill>
      <patternFill patternType="solid">
        <fgColor theme="9" tint="0.79998168889431442"/>
        <bgColor indexed="64"/>
      </patternFill>
    </fill>
    <fill>
      <patternFill patternType="solid">
        <fgColor theme="6" tint="0.59999389629810485"/>
        <bgColor indexed="64"/>
      </patternFill>
    </fill>
    <fill>
      <patternFill patternType="solid">
        <fgColor rgb="FF66FFFF"/>
        <bgColor indexed="64"/>
      </patternFill>
    </fill>
    <fill>
      <patternFill patternType="solid">
        <fgColor rgb="FF00B0F0"/>
        <bgColor indexed="64"/>
      </patternFill>
    </fill>
    <fill>
      <patternFill patternType="solid">
        <fgColor theme="2" tint="-0.89999084444715716"/>
        <bgColor indexed="64"/>
      </patternFill>
    </fill>
    <fill>
      <patternFill patternType="solid">
        <fgColor rgb="FFE7E6E6"/>
        <bgColor indexed="64"/>
      </patternFill>
    </fill>
    <fill>
      <patternFill patternType="solid">
        <fgColor rgb="FFFFFFFF"/>
        <bgColor indexed="64"/>
      </patternFill>
    </fill>
    <fill>
      <patternFill patternType="solid">
        <fgColor rgb="FF203764"/>
        <bgColor indexed="64"/>
      </patternFill>
    </fill>
    <fill>
      <patternFill patternType="solid">
        <fgColor rgb="FFBDD7EE"/>
        <bgColor indexed="64"/>
      </patternFill>
    </fill>
    <fill>
      <patternFill patternType="solid">
        <fgColor rgb="FFACB9CA"/>
        <bgColor indexed="64"/>
      </patternFill>
    </fill>
    <fill>
      <patternFill patternType="solid">
        <fgColor rgb="FFFCE4D6"/>
        <bgColor indexed="64"/>
      </patternFill>
    </fill>
    <fill>
      <patternFill patternType="solid">
        <fgColor rgb="FF000000"/>
        <bgColor indexed="64"/>
      </patternFill>
    </fill>
    <fill>
      <patternFill patternType="solid">
        <fgColor rgb="FFFFF2CC"/>
        <bgColor indexed="64"/>
      </patternFill>
    </fill>
    <fill>
      <patternFill patternType="solid">
        <fgColor rgb="FFD0CECE"/>
        <bgColor indexed="64"/>
      </patternFill>
    </fill>
    <fill>
      <patternFill patternType="solid">
        <fgColor theme="7" tint="0.39997558519241921"/>
        <bgColor indexed="64"/>
      </patternFill>
    </fill>
    <fill>
      <patternFill patternType="solid">
        <fgColor rgb="FFF8CBAC"/>
        <bgColor indexed="64"/>
      </patternFill>
    </fill>
    <fill>
      <patternFill patternType="solid">
        <fgColor rgb="FFFFDA65"/>
        <bgColor indexed="64"/>
      </patternFill>
    </fill>
    <fill>
      <patternFill patternType="solid">
        <fgColor rgb="FFA9D18D"/>
        <bgColor indexed="64"/>
      </patternFill>
    </fill>
    <fill>
      <patternFill patternType="solid">
        <fgColor rgb="FFB3C6E7"/>
        <bgColor indexed="64"/>
      </patternFill>
    </fill>
    <fill>
      <patternFill patternType="solid">
        <fgColor rgb="FFD6DCE4"/>
        <bgColor indexed="64"/>
      </patternFill>
    </fill>
    <fill>
      <patternFill patternType="solid">
        <fgColor rgb="FFFF0000"/>
        <bgColor indexed="64"/>
      </patternFill>
    </fill>
    <fill>
      <patternFill patternType="solid">
        <fgColor rgb="FFB4C6E7"/>
        <bgColor rgb="FFB4C6E7"/>
      </patternFill>
    </fill>
    <fill>
      <patternFill patternType="solid">
        <fgColor theme="0"/>
        <bgColor rgb="FFD6DCE4"/>
      </patternFill>
    </fill>
    <fill>
      <patternFill patternType="solid">
        <fgColor theme="0"/>
        <bgColor rgb="FFFFFF00"/>
      </patternFill>
    </fill>
    <fill>
      <patternFill patternType="solid">
        <fgColor rgb="FFFFFFFF"/>
        <bgColor rgb="FFFFFFFF"/>
      </patternFill>
    </fill>
    <fill>
      <patternFill patternType="solid">
        <fgColor theme="6" tint="0.59999389629810485"/>
        <bgColor rgb="FFFFFF00"/>
      </patternFill>
    </fill>
    <fill>
      <patternFill patternType="solid">
        <fgColor theme="0"/>
        <bgColor rgb="FF93C47D"/>
      </patternFill>
    </fill>
    <fill>
      <patternFill patternType="solid">
        <fgColor rgb="FF92D050"/>
        <bgColor indexed="64"/>
      </patternFill>
    </fill>
  </fills>
  <borders count="33">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bottom/>
      <diagonal/>
    </border>
    <border>
      <left style="thin">
        <color indexed="64"/>
      </left>
      <right/>
      <top/>
      <bottom/>
      <diagonal/>
    </border>
    <border>
      <left style="thin">
        <color indexed="64"/>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right style="medium">
        <color rgb="FF000000"/>
      </right>
      <top style="medium">
        <color indexed="64"/>
      </top>
      <bottom style="medium">
        <color indexed="64"/>
      </bottom>
      <diagonal/>
    </border>
    <border>
      <left style="medium">
        <color rgb="FF000000"/>
      </left>
      <right/>
      <top style="medium">
        <color indexed="64"/>
      </top>
      <bottom style="medium">
        <color indexed="64"/>
      </bottom>
      <diagonal/>
    </border>
    <border>
      <left style="medium">
        <color indexed="64"/>
      </left>
      <right style="medium">
        <color indexed="64"/>
      </right>
      <top/>
      <bottom/>
      <diagonal/>
    </border>
    <border>
      <left/>
      <right style="medium">
        <color indexed="64"/>
      </right>
      <top/>
      <bottom/>
      <diagonal/>
    </border>
    <border>
      <left/>
      <right/>
      <top/>
      <bottom style="medium">
        <color indexed="64"/>
      </bottom>
      <diagonal/>
    </border>
    <border>
      <left style="medium">
        <color indexed="64"/>
      </left>
      <right/>
      <top/>
      <bottom style="medium">
        <color indexed="64"/>
      </bottom>
      <diagonal/>
    </border>
    <border>
      <left/>
      <right style="medium">
        <color rgb="FF000000"/>
      </right>
      <top/>
      <bottom style="medium">
        <color indexed="64"/>
      </bottom>
      <diagonal/>
    </border>
    <border>
      <left style="medium">
        <color rgb="FF000000"/>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top style="thin">
        <color indexed="64"/>
      </top>
      <bottom/>
      <diagonal/>
    </border>
    <border>
      <left style="thick">
        <color indexed="64"/>
      </left>
      <right style="thick">
        <color indexed="64"/>
      </right>
      <top style="thick">
        <color indexed="64"/>
      </top>
      <bottom style="thick">
        <color indexed="64"/>
      </bottom>
      <diagonal/>
    </border>
  </borders>
  <cellStyleXfs count="203">
    <xf numFmtId="0" fontId="0" fillId="0" borderId="0"/>
    <xf numFmtId="164" fontId="31" fillId="0" borderId="0" applyFont="0" applyFill="0" applyBorder="0" applyAlignment="0" applyProtection="0"/>
    <xf numFmtId="164" fontId="31" fillId="0" borderId="0" applyFont="0" applyFill="0" applyBorder="0" applyAlignment="0" applyProtection="0"/>
    <xf numFmtId="0" fontId="40" fillId="0" borderId="0" applyNumberFormat="0" applyFill="0" applyBorder="0" applyAlignment="0" applyProtection="0"/>
    <xf numFmtId="0" fontId="31" fillId="0" borderId="0"/>
    <xf numFmtId="0" fontId="31"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1"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9" fontId="31" fillId="0" borderId="0" applyFont="0" applyFill="0" applyBorder="0" applyAlignment="0" applyProtection="0"/>
    <xf numFmtId="0" fontId="24" fillId="0" borderId="0"/>
    <xf numFmtId="0" fontId="24" fillId="0" borderId="0"/>
    <xf numFmtId="0" fontId="24" fillId="0" borderId="0"/>
    <xf numFmtId="0" fontId="24" fillId="0" borderId="0"/>
    <xf numFmtId="164" fontId="24" fillId="0" borderId="0" applyFont="0" applyFill="0" applyBorder="0" applyAlignment="0" applyProtection="0"/>
    <xf numFmtId="0" fontId="24" fillId="0" borderId="0"/>
    <xf numFmtId="0" fontId="57" fillId="0" borderId="0" applyNumberFormat="0" applyFill="0" applyBorder="0" applyAlignment="0" applyProtection="0"/>
    <xf numFmtId="0" fontId="2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73" fillId="0" borderId="0"/>
    <xf numFmtId="0" fontId="195" fillId="0" borderId="0"/>
  </cellStyleXfs>
  <cellXfs count="5684">
    <xf numFmtId="0" fontId="0" fillId="0" borderId="0" xfId="0"/>
    <xf numFmtId="0" fontId="0" fillId="0" borderId="0" xfId="0" applyAlignment="1">
      <alignment vertical="center" wrapText="1"/>
    </xf>
    <xf numFmtId="0" fontId="32" fillId="0" borderId="0" xfId="0" applyFont="1" applyAlignment="1">
      <alignment vertical="center" wrapText="1"/>
    </xf>
    <xf numFmtId="0" fontId="32" fillId="0" borderId="1" xfId="0" applyFont="1" applyBorder="1" applyAlignment="1">
      <alignment vertical="center" wrapText="1"/>
    </xf>
    <xf numFmtId="0" fontId="32" fillId="0" borderId="1" xfId="0" applyFont="1" applyBorder="1" applyAlignment="1">
      <alignment horizontal="left" vertical="center" wrapText="1"/>
    </xf>
    <xf numFmtId="0" fontId="0" fillId="0" borderId="0" xfId="0" applyAlignment="1">
      <alignment vertical="center"/>
    </xf>
    <xf numFmtId="0" fontId="32" fillId="0" borderId="0" xfId="0" applyFont="1" applyAlignment="1">
      <alignment horizontal="left" vertical="center" wrapText="1"/>
    </xf>
    <xf numFmtId="0" fontId="0" fillId="0" borderId="0" xfId="0" applyAlignment="1">
      <alignment horizontal="center" vertical="center"/>
    </xf>
    <xf numFmtId="2" fontId="32" fillId="0" borderId="1" xfId="0" applyNumberFormat="1" applyFont="1" applyBorder="1" applyAlignment="1">
      <alignment horizontal="right" vertical="center" wrapText="1"/>
    </xf>
    <xf numFmtId="2" fontId="32" fillId="0" borderId="1" xfId="0" applyNumberFormat="1" applyFont="1" applyBorder="1" applyAlignment="1">
      <alignment vertical="center" wrapText="1"/>
    </xf>
    <xf numFmtId="0" fontId="32" fillId="0" borderId="1" xfId="0" applyFont="1" applyBorder="1" applyAlignment="1">
      <alignment horizontal="right" vertical="center" wrapText="1"/>
    </xf>
    <xf numFmtId="0" fontId="35" fillId="0" borderId="0" xfId="0" applyFont="1" applyAlignment="1">
      <alignment vertical="center" wrapText="1"/>
    </xf>
    <xf numFmtId="2" fontId="32" fillId="0" borderId="1" xfId="0" applyNumberFormat="1" applyFont="1" applyBorder="1" applyAlignment="1">
      <alignment horizontal="left" vertical="center" wrapText="1"/>
    </xf>
    <xf numFmtId="0" fontId="32" fillId="0" borderId="1" xfId="0" applyFont="1" applyFill="1" applyBorder="1" applyAlignment="1">
      <alignment vertical="center" wrapText="1"/>
    </xf>
    <xf numFmtId="0" fontId="47" fillId="13" borderId="1" xfId="3" applyFont="1" applyFill="1" applyBorder="1" applyAlignment="1"/>
    <xf numFmtId="0" fontId="0" fillId="0" borderId="0" xfId="0" applyFill="1" applyAlignment="1">
      <alignment vertical="center"/>
    </xf>
    <xf numFmtId="0" fontId="0" fillId="0" borderId="0" xfId="0" applyAlignment="1">
      <alignment horizontal="center" vertical="center" wrapText="1"/>
    </xf>
    <xf numFmtId="0" fontId="44" fillId="12" borderId="1" xfId="38" applyFont="1" applyFill="1" applyBorder="1" applyAlignment="1">
      <alignment horizontal="center" vertical="center" wrapText="1"/>
    </xf>
    <xf numFmtId="0" fontId="44" fillId="12" borderId="1" xfId="38" applyFont="1" applyFill="1" applyBorder="1" applyAlignment="1">
      <alignment horizontal="left" vertical="center" wrapText="1"/>
    </xf>
    <xf numFmtId="0" fontId="35" fillId="4" borderId="1" xfId="0" applyFont="1" applyFill="1" applyBorder="1" applyAlignment="1">
      <alignment vertical="center" wrapText="1"/>
    </xf>
    <xf numFmtId="0" fontId="35" fillId="4" borderId="1" xfId="0" applyFont="1" applyFill="1" applyBorder="1" applyAlignment="1">
      <alignment horizontal="left" vertical="center" wrapText="1"/>
    </xf>
    <xf numFmtId="0" fontId="0" fillId="0" borderId="1" xfId="0" applyBorder="1" applyAlignment="1">
      <alignment vertical="center"/>
    </xf>
    <xf numFmtId="0" fontId="40" fillId="0" borderId="1" xfId="3" applyFill="1" applyBorder="1" applyAlignment="1">
      <alignment vertical="center"/>
    </xf>
    <xf numFmtId="0" fontId="0" fillId="0" borderId="1" xfId="0" applyBorder="1" applyAlignment="1">
      <alignment vertical="center" wrapText="1"/>
    </xf>
    <xf numFmtId="0" fontId="0" fillId="0" borderId="1" xfId="0" applyBorder="1" applyAlignment="1">
      <alignment horizontal="left" vertical="center" indent="1"/>
    </xf>
    <xf numFmtId="0" fontId="40" fillId="0" borderId="5" xfId="3" applyFill="1" applyBorder="1" applyAlignment="1">
      <alignment vertical="center"/>
    </xf>
    <xf numFmtId="0" fontId="40" fillId="8" borderId="1" xfId="3" applyFill="1" applyBorder="1"/>
    <xf numFmtId="0" fontId="40" fillId="0" borderId="1" xfId="3" applyBorder="1" applyAlignment="1">
      <alignment vertical="center"/>
    </xf>
    <xf numFmtId="0" fontId="47" fillId="8" borderId="1" xfId="3" applyFont="1" applyFill="1" applyBorder="1" applyAlignment="1">
      <alignment vertical="center" wrapText="1"/>
    </xf>
    <xf numFmtId="0" fontId="45" fillId="0" borderId="1" xfId="8" applyFont="1" applyFill="1" applyBorder="1" applyAlignment="1">
      <alignment horizontal="left" vertical="center" wrapText="1"/>
    </xf>
    <xf numFmtId="0" fontId="32" fillId="0" borderId="0" xfId="0" applyFont="1" applyBorder="1" applyAlignment="1">
      <alignment vertical="center" wrapText="1"/>
    </xf>
    <xf numFmtId="0" fontId="45" fillId="7" borderId="1" xfId="0" applyFont="1" applyFill="1" applyBorder="1" applyAlignment="1">
      <alignment horizontal="left" vertical="center" wrapText="1"/>
    </xf>
    <xf numFmtId="0" fontId="35" fillId="2" borderId="1" xfId="0" applyFont="1" applyFill="1" applyBorder="1" applyAlignment="1">
      <alignment horizontal="left" vertical="center" wrapText="1"/>
    </xf>
    <xf numFmtId="0" fontId="45" fillId="17" borderId="1" xfId="0" applyFont="1" applyFill="1" applyBorder="1" applyAlignment="1">
      <alignment horizontal="left" vertical="center" wrapText="1"/>
    </xf>
    <xf numFmtId="0" fontId="35" fillId="5" borderId="1" xfId="0" applyFont="1" applyFill="1" applyBorder="1" applyAlignment="1">
      <alignment horizontal="left" vertical="center" wrapText="1"/>
    </xf>
    <xf numFmtId="0" fontId="32" fillId="4" borderId="1" xfId="0" applyFont="1" applyFill="1" applyBorder="1" applyAlignment="1">
      <alignment horizontal="left" vertical="center" wrapText="1"/>
    </xf>
    <xf numFmtId="2" fontId="44" fillId="12" borderId="1" xfId="38" applyNumberFormat="1" applyFont="1" applyFill="1" applyBorder="1" applyAlignment="1">
      <alignment horizontal="center" vertical="center" wrapText="1"/>
    </xf>
    <xf numFmtId="0" fontId="43" fillId="0" borderId="0" xfId="0" applyFont="1" applyFill="1" applyAlignment="1">
      <alignment vertical="center" wrapText="1"/>
    </xf>
    <xf numFmtId="2" fontId="45" fillId="7" borderId="1" xfId="0" applyNumberFormat="1" applyFont="1" applyFill="1" applyBorder="1" applyAlignment="1">
      <alignment horizontal="right" vertical="center" wrapText="1"/>
    </xf>
    <xf numFmtId="2" fontId="35" fillId="2" borderId="1" xfId="0" applyNumberFormat="1" applyFont="1" applyFill="1" applyBorder="1" applyAlignment="1">
      <alignment horizontal="right" vertical="center" wrapText="1"/>
    </xf>
    <xf numFmtId="2" fontId="35" fillId="4" borderId="1" xfId="0" applyNumberFormat="1" applyFont="1" applyFill="1" applyBorder="1" applyAlignment="1">
      <alignment horizontal="right" vertical="center" wrapText="1"/>
    </xf>
    <xf numFmtId="2" fontId="45" fillId="17" borderId="1" xfId="0" applyNumberFormat="1" applyFont="1" applyFill="1" applyBorder="1" applyAlignment="1">
      <alignment horizontal="right" vertical="center" wrapText="1"/>
    </xf>
    <xf numFmtId="2" fontId="35" fillId="5" borderId="1" xfId="0" applyNumberFormat="1" applyFont="1" applyFill="1" applyBorder="1" applyAlignment="1">
      <alignment horizontal="right" vertical="center" wrapText="1"/>
    </xf>
    <xf numFmtId="2" fontId="32" fillId="4" borderId="1" xfId="0" applyNumberFormat="1" applyFont="1" applyFill="1" applyBorder="1" applyAlignment="1">
      <alignment horizontal="right" vertical="center" wrapText="1"/>
    </xf>
    <xf numFmtId="0" fontId="46" fillId="0" borderId="0" xfId="0" applyFont="1" applyAlignment="1">
      <alignment vertical="center" wrapText="1"/>
    </xf>
    <xf numFmtId="2" fontId="44" fillId="12" borderId="1" xfId="38" applyNumberFormat="1" applyFont="1" applyFill="1" applyBorder="1" applyAlignment="1">
      <alignment horizontal="right" vertical="center" wrapText="1"/>
    </xf>
    <xf numFmtId="0" fontId="35" fillId="0" borderId="1" xfId="0" applyFont="1" applyFill="1" applyBorder="1" applyAlignment="1">
      <alignment horizontal="left" vertical="center" wrapText="1"/>
    </xf>
    <xf numFmtId="0" fontId="35" fillId="0" borderId="1" xfId="0" applyFont="1" applyFill="1" applyBorder="1" applyAlignment="1">
      <alignment horizontal="right" vertical="center" wrapText="1"/>
    </xf>
    <xf numFmtId="2" fontId="35" fillId="2" borderId="1" xfId="0" applyNumberFormat="1" applyFont="1" applyFill="1" applyBorder="1" applyAlignment="1">
      <alignment vertical="center" wrapText="1"/>
    </xf>
    <xf numFmtId="0" fontId="36" fillId="28" borderId="1" xfId="0" applyFont="1" applyFill="1" applyBorder="1" applyAlignment="1">
      <alignment vertical="center"/>
    </xf>
    <xf numFmtId="0" fontId="35" fillId="24" borderId="1" xfId="38" applyFont="1" applyFill="1" applyBorder="1" applyAlignment="1">
      <alignment horizontal="center" vertical="center" wrapText="1"/>
    </xf>
    <xf numFmtId="2" fontId="35" fillId="24" borderId="1" xfId="38" applyNumberFormat="1" applyFont="1" applyFill="1" applyBorder="1" applyAlignment="1">
      <alignment horizontal="center" vertical="center" wrapText="1"/>
    </xf>
    <xf numFmtId="0" fontId="35" fillId="18" borderId="1" xfId="38" applyFont="1" applyFill="1" applyBorder="1" applyAlignment="1">
      <alignment horizontal="center" vertical="center" wrapText="1"/>
    </xf>
    <xf numFmtId="0" fontId="35" fillId="18" borderId="1" xfId="38" applyFont="1" applyFill="1" applyBorder="1" applyAlignment="1" applyProtection="1">
      <alignment horizontal="center" vertical="center" wrapText="1"/>
      <protection locked="0"/>
    </xf>
    <xf numFmtId="0" fontId="35" fillId="5" borderId="1" xfId="38" applyFont="1" applyFill="1" applyBorder="1" applyAlignment="1">
      <alignment horizontal="center" vertical="center" wrapText="1"/>
    </xf>
    <xf numFmtId="2" fontId="35" fillId="5" borderId="1" xfId="38" applyNumberFormat="1" applyFont="1" applyFill="1" applyBorder="1" applyAlignment="1">
      <alignment horizontal="center" vertical="center" wrapText="1"/>
    </xf>
    <xf numFmtId="0" fontId="56" fillId="0" borderId="1" xfId="0" applyFont="1" applyBorder="1" applyAlignment="1" applyProtection="1">
      <alignment horizontal="left" vertical="center" wrapText="1"/>
      <protection locked="0"/>
    </xf>
    <xf numFmtId="0" fontId="56" fillId="0" borderId="1" xfId="0" applyFont="1" applyBorder="1" applyAlignment="1" applyProtection="1">
      <alignment horizontal="left" vertical="center"/>
      <protection locked="0"/>
    </xf>
    <xf numFmtId="0" fontId="56" fillId="0" borderId="0" xfId="0" applyFont="1" applyAlignment="1">
      <alignment horizontal="left" vertical="center"/>
    </xf>
    <xf numFmtId="0" fontId="56" fillId="0" borderId="0" xfId="0" applyFont="1" applyAlignment="1">
      <alignment vertical="center"/>
    </xf>
    <xf numFmtId="0" fontId="56" fillId="0" borderId="0" xfId="0" applyFont="1" applyAlignment="1">
      <alignment horizontal="center" vertical="center"/>
    </xf>
    <xf numFmtId="0" fontId="56" fillId="0" borderId="1" xfId="0" applyFont="1" applyBorder="1" applyAlignment="1" applyProtection="1">
      <alignment vertical="center"/>
      <protection locked="0"/>
    </xf>
    <xf numFmtId="0" fontId="56" fillId="0" borderId="1" xfId="0" applyFont="1" applyBorder="1" applyAlignment="1" applyProtection="1">
      <alignment vertical="center" wrapText="1"/>
      <protection locked="0"/>
    </xf>
    <xf numFmtId="0" fontId="56" fillId="0" borderId="0" xfId="0" applyFont="1" applyAlignment="1">
      <alignment vertical="center" wrapText="1"/>
    </xf>
    <xf numFmtId="0" fontId="60" fillId="0" borderId="1" xfId="0" applyFont="1" applyFill="1" applyBorder="1" applyAlignment="1" applyProtection="1">
      <alignment horizontal="center" vertical="center" wrapText="1"/>
      <protection locked="0"/>
    </xf>
    <xf numFmtId="0" fontId="58" fillId="0" borderId="1" xfId="0" applyFont="1" applyFill="1" applyBorder="1" applyAlignment="1" applyProtection="1">
      <alignment horizontal="left" vertical="center" wrapText="1"/>
      <protection locked="0"/>
    </xf>
    <xf numFmtId="0" fontId="52" fillId="0" borderId="1" xfId="0" applyFont="1" applyBorder="1" applyAlignment="1" applyProtection="1">
      <alignment horizontal="center" vertical="center" wrapText="1"/>
      <protection locked="0"/>
    </xf>
    <xf numFmtId="0" fontId="53" fillId="12" borderId="1" xfId="38" applyFont="1" applyFill="1" applyBorder="1" applyAlignment="1" applyProtection="1">
      <alignment horizontal="center" vertical="center" wrapText="1"/>
    </xf>
    <xf numFmtId="0" fontId="30" fillId="0" borderId="1" xfId="38" applyFont="1" applyFill="1" applyBorder="1" applyAlignment="1" applyProtection="1">
      <alignment horizontal="left" vertical="center" wrapText="1"/>
    </xf>
    <xf numFmtId="0" fontId="53" fillId="0" borderId="1" xfId="38" applyFont="1" applyFill="1" applyBorder="1" applyAlignment="1" applyProtection="1">
      <alignment horizontal="left" vertical="center" wrapText="1"/>
      <protection locked="0"/>
    </xf>
    <xf numFmtId="0" fontId="56" fillId="0" borderId="1" xfId="0" applyFont="1" applyBorder="1" applyAlignment="1" applyProtection="1">
      <alignment horizontal="left" vertical="center" wrapText="1"/>
    </xf>
    <xf numFmtId="0" fontId="53" fillId="0" borderId="1" xfId="38" applyFont="1" applyFill="1" applyBorder="1" applyAlignment="1" applyProtection="1">
      <alignment horizontal="left" vertical="center" wrapText="1"/>
    </xf>
    <xf numFmtId="0" fontId="56" fillId="0" borderId="0" xfId="0" applyFont="1" applyAlignment="1">
      <alignment horizontal="center" vertical="center" wrapText="1"/>
    </xf>
    <xf numFmtId="0" fontId="56" fillId="0" borderId="1" xfId="4" applyFont="1" applyBorder="1" applyAlignment="1" applyProtection="1">
      <alignment horizontal="left" vertical="center" wrapText="1"/>
      <protection locked="0"/>
    </xf>
    <xf numFmtId="0" fontId="51" fillId="7" borderId="1" xfId="38" applyFont="1" applyFill="1" applyBorder="1" applyAlignment="1" applyProtection="1">
      <alignment horizontal="left" vertical="center" wrapText="1"/>
      <protection locked="0"/>
    </xf>
    <xf numFmtId="0" fontId="58" fillId="4" borderId="1" xfId="8" applyFont="1" applyFill="1" applyBorder="1" applyAlignment="1" applyProtection="1">
      <alignment horizontal="left" vertical="center" wrapText="1"/>
      <protection locked="0"/>
    </xf>
    <xf numFmtId="0" fontId="58" fillId="0" borderId="1" xfId="0" applyFont="1" applyBorder="1" applyAlignment="1" applyProtection="1">
      <alignment horizontal="left" vertical="center" wrapText="1"/>
      <protection locked="0"/>
    </xf>
    <xf numFmtId="0" fontId="58" fillId="0" borderId="1" xfId="8"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xf>
    <xf numFmtId="0" fontId="56" fillId="0" borderId="1" xfId="0" applyFont="1" applyFill="1" applyBorder="1" applyAlignment="1" applyProtection="1">
      <alignment horizontal="left" vertical="center" wrapText="1"/>
      <protection locked="0"/>
    </xf>
    <xf numFmtId="0" fontId="56" fillId="0" borderId="0" xfId="0" applyFont="1" applyAlignment="1">
      <alignment horizontal="left" vertical="center" wrapText="1"/>
    </xf>
    <xf numFmtId="164" fontId="56" fillId="0" borderId="1" xfId="1" applyFont="1" applyBorder="1" applyAlignment="1">
      <alignment horizontal="center" vertical="center" wrapText="1"/>
    </xf>
    <xf numFmtId="164" fontId="58" fillId="2" borderId="1" xfId="1" applyFont="1" applyFill="1" applyBorder="1" applyAlignment="1" applyProtection="1">
      <alignment horizontal="center" vertical="center" wrapText="1"/>
      <protection locked="0"/>
    </xf>
    <xf numFmtId="0" fontId="56" fillId="0" borderId="0" xfId="0" applyFont="1" applyFill="1" applyAlignment="1">
      <alignment wrapText="1"/>
    </xf>
    <xf numFmtId="0" fontId="56" fillId="0" borderId="0" xfId="0" applyFont="1" applyAlignment="1">
      <alignment wrapText="1"/>
    </xf>
    <xf numFmtId="0" fontId="56" fillId="0" borderId="0" xfId="0" applyFont="1" applyAlignment="1">
      <alignment horizontal="left" wrapText="1"/>
    </xf>
    <xf numFmtId="0" fontId="56" fillId="0" borderId="0" xfId="0" applyFont="1" applyAlignment="1">
      <alignment horizontal="center" wrapText="1"/>
    </xf>
    <xf numFmtId="164" fontId="56" fillId="0" borderId="0" xfId="1" applyFont="1" applyAlignment="1">
      <alignment horizontal="center" wrapText="1"/>
    </xf>
    <xf numFmtId="164" fontId="56" fillId="0" borderId="0" xfId="1" applyFont="1" applyAlignment="1">
      <alignment wrapText="1"/>
    </xf>
    <xf numFmtId="164" fontId="56" fillId="0" borderId="0" xfId="1" applyFont="1" applyAlignment="1">
      <alignment vertical="center"/>
    </xf>
    <xf numFmtId="0" fontId="56" fillId="3" borderId="1" xfId="0" applyFont="1" applyFill="1" applyBorder="1" applyAlignment="1" applyProtection="1">
      <alignment horizontal="left" vertical="center" wrapText="1"/>
      <protection locked="0"/>
    </xf>
    <xf numFmtId="164" fontId="56" fillId="0" borderId="1" xfId="1" applyFont="1" applyBorder="1" applyAlignment="1" applyProtection="1">
      <alignment horizontal="center" vertical="center" wrapText="1"/>
      <protection locked="0"/>
    </xf>
    <xf numFmtId="164" fontId="56" fillId="0" borderId="1" xfId="1" applyFont="1" applyBorder="1" applyAlignment="1" applyProtection="1">
      <alignment horizontal="center" vertical="center"/>
      <protection locked="0"/>
    </xf>
    <xf numFmtId="0" fontId="56" fillId="0" borderId="1" xfId="4" applyFont="1" applyFill="1" applyBorder="1" applyAlignment="1" applyProtection="1">
      <alignment horizontal="left" vertical="center" wrapText="1"/>
      <protection locked="0"/>
    </xf>
    <xf numFmtId="164" fontId="53" fillId="2" borderId="1" xfId="1" applyFont="1" applyFill="1" applyBorder="1" applyAlignment="1" applyProtection="1">
      <alignment horizontal="center" vertical="center" wrapText="1"/>
      <protection locked="0"/>
    </xf>
    <xf numFmtId="0" fontId="56" fillId="0" borderId="1" xfId="0" applyFont="1" applyBorder="1" applyAlignment="1" applyProtection="1">
      <alignment horizontal="center" vertical="center" wrapText="1"/>
      <protection locked="0"/>
    </xf>
    <xf numFmtId="0" fontId="58" fillId="19" borderId="1" xfId="0" applyFont="1" applyFill="1" applyBorder="1" applyAlignment="1" applyProtection="1">
      <alignment horizontal="left" vertical="center" wrapText="1"/>
      <protection locked="0"/>
    </xf>
    <xf numFmtId="0" fontId="56" fillId="0" borderId="1" xfId="0" applyFont="1" applyBorder="1" applyAlignment="1" applyProtection="1">
      <alignment horizontal="center" vertical="center" wrapText="1"/>
    </xf>
    <xf numFmtId="0" fontId="30" fillId="0" borderId="1" xfId="38" applyFont="1" applyFill="1" applyBorder="1" applyAlignment="1" applyProtection="1">
      <alignment horizontal="center" vertical="center" wrapText="1"/>
    </xf>
    <xf numFmtId="164" fontId="53" fillId="0" borderId="1" xfId="1" applyFont="1" applyFill="1" applyBorder="1" applyAlignment="1" applyProtection="1">
      <alignment horizontal="center" vertical="center" wrapText="1"/>
    </xf>
    <xf numFmtId="164" fontId="56" fillId="0" borderId="1" xfId="1" applyFont="1" applyBorder="1" applyAlignment="1" applyProtection="1">
      <alignment horizontal="center" vertical="center" wrapText="1"/>
    </xf>
    <xf numFmtId="0" fontId="0" fillId="0" borderId="0" xfId="0" applyFill="1" applyBorder="1"/>
    <xf numFmtId="0" fontId="53" fillId="2" borderId="1" xfId="38" applyFont="1" applyFill="1" applyBorder="1" applyAlignment="1" applyProtection="1">
      <alignment horizontal="left" vertical="center" wrapText="1"/>
      <protection locked="0"/>
    </xf>
    <xf numFmtId="0" fontId="0" fillId="0" borderId="1" xfId="0" applyBorder="1"/>
    <xf numFmtId="0" fontId="0" fillId="0" borderId="1" xfId="0" applyBorder="1" applyAlignment="1">
      <alignment horizontal="center"/>
    </xf>
    <xf numFmtId="0" fontId="51" fillId="7" borderId="1" xfId="38" applyFont="1" applyFill="1" applyBorder="1" applyAlignment="1" applyProtection="1">
      <alignment horizontal="left" vertical="center" wrapText="1"/>
    </xf>
    <xf numFmtId="0" fontId="56" fillId="0" borderId="1" xfId="8" applyFont="1" applyBorder="1" applyAlignment="1" applyProtection="1">
      <alignment horizontal="center" vertical="center" wrapText="1"/>
      <protection locked="0"/>
    </xf>
    <xf numFmtId="0" fontId="52" fillId="0" borderId="1" xfId="0" applyFont="1" applyBorder="1" applyAlignment="1" applyProtection="1">
      <alignment horizontal="left" vertical="center" wrapText="1"/>
      <protection locked="0"/>
    </xf>
    <xf numFmtId="0" fontId="56" fillId="0" borderId="1" xfId="0" applyFont="1" applyFill="1" applyBorder="1" applyAlignment="1" applyProtection="1">
      <alignment horizontal="center" vertical="center" wrapText="1"/>
      <protection locked="0"/>
    </xf>
    <xf numFmtId="0" fontId="52" fillId="0" borderId="1" xfId="0" applyFont="1" applyFill="1" applyBorder="1" applyAlignment="1" applyProtection="1">
      <alignment horizontal="left" vertical="center" wrapText="1"/>
      <protection locked="0"/>
    </xf>
    <xf numFmtId="0" fontId="56" fillId="0" borderId="1" xfId="4" applyFont="1" applyBorder="1" applyAlignment="1" applyProtection="1">
      <alignment vertical="center" wrapText="1"/>
      <protection locked="0"/>
    </xf>
    <xf numFmtId="0" fontId="58" fillId="0" borderId="1" xfId="0" applyFont="1" applyBorder="1" applyAlignment="1" applyProtection="1">
      <alignment horizontal="center" vertical="center" wrapText="1"/>
      <protection locked="0"/>
    </xf>
    <xf numFmtId="0" fontId="52" fillId="0" borderId="1" xfId="4" applyFont="1" applyBorder="1" applyAlignment="1" applyProtection="1">
      <alignment horizontal="left" vertical="center" wrapText="1"/>
      <protection locked="0"/>
    </xf>
    <xf numFmtId="164" fontId="51" fillId="7" borderId="1" xfId="1" applyFont="1" applyFill="1" applyBorder="1" applyAlignment="1" applyProtection="1">
      <alignment horizontal="right" vertical="center" wrapText="1"/>
    </xf>
    <xf numFmtId="164" fontId="53" fillId="2" borderId="1" xfId="1" applyFont="1" applyFill="1" applyBorder="1" applyAlignment="1" applyProtection="1">
      <alignment horizontal="right" vertical="center" wrapText="1"/>
    </xf>
    <xf numFmtId="164" fontId="58" fillId="4" borderId="1" xfId="1" applyFont="1" applyFill="1" applyBorder="1" applyAlignment="1" applyProtection="1">
      <alignment horizontal="right" vertical="center" wrapText="1"/>
    </xf>
    <xf numFmtId="164" fontId="56" fillId="0" borderId="1" xfId="1" applyFont="1" applyBorder="1" applyAlignment="1" applyProtection="1">
      <alignment horizontal="right" vertical="center" wrapText="1"/>
    </xf>
    <xf numFmtId="164" fontId="53" fillId="4" borderId="1" xfId="1" applyFont="1" applyFill="1" applyBorder="1" applyAlignment="1" applyProtection="1">
      <alignment horizontal="right" vertical="center" wrapText="1"/>
    </xf>
    <xf numFmtId="0" fontId="58" fillId="2" borderId="1" xfId="4" applyFont="1" applyFill="1" applyBorder="1" applyAlignment="1" applyProtection="1">
      <alignment vertical="center" wrapText="1"/>
      <protection locked="0"/>
    </xf>
    <xf numFmtId="0" fontId="56" fillId="4" borderId="1" xfId="8" applyFont="1" applyFill="1" applyBorder="1" applyAlignment="1" applyProtection="1">
      <alignment vertical="center" wrapText="1"/>
      <protection locked="0"/>
    </xf>
    <xf numFmtId="0" fontId="52" fillId="0" borderId="1" xfId="8" applyFont="1" applyBorder="1" applyAlignment="1" applyProtection="1">
      <alignment vertical="center" wrapText="1"/>
      <protection locked="0"/>
    </xf>
    <xf numFmtId="167" fontId="52" fillId="0" borderId="1" xfId="8" applyNumberFormat="1" applyFont="1" applyBorder="1" applyAlignment="1" applyProtection="1">
      <alignment horizontal="right" vertical="center" wrapText="1"/>
      <protection locked="0"/>
    </xf>
    <xf numFmtId="0" fontId="60" fillId="0" borderId="1" xfId="8" applyFont="1" applyBorder="1" applyAlignment="1" applyProtection="1">
      <alignment vertical="center" wrapText="1"/>
      <protection locked="0"/>
    </xf>
    <xf numFmtId="0" fontId="52" fillId="0" borderId="1" xfId="8" applyFont="1" applyBorder="1" applyAlignment="1" applyProtection="1">
      <alignment horizontal="center" vertical="center" wrapText="1"/>
      <protection locked="0"/>
    </xf>
    <xf numFmtId="0" fontId="56" fillId="0" borderId="1" xfId="8" applyFont="1" applyBorder="1" applyAlignment="1" applyProtection="1">
      <alignment horizontal="left" vertical="center" wrapText="1"/>
    </xf>
    <xf numFmtId="0" fontId="56" fillId="0" borderId="1" xfId="8" applyFont="1" applyBorder="1" applyAlignment="1" applyProtection="1">
      <alignment vertical="center" wrapText="1"/>
      <protection locked="0"/>
    </xf>
    <xf numFmtId="0" fontId="52" fillId="0" borderId="1" xfId="38" applyFont="1" applyBorder="1" applyAlignment="1" applyProtection="1">
      <alignment horizontal="center" vertical="center" wrapText="1"/>
      <protection locked="0"/>
    </xf>
    <xf numFmtId="2" fontId="60" fillId="0" borderId="1" xfId="8" applyNumberFormat="1" applyFont="1" applyBorder="1" applyAlignment="1" applyProtection="1">
      <alignment vertical="center" wrapText="1"/>
      <protection locked="0"/>
    </xf>
    <xf numFmtId="0" fontId="52" fillId="0" borderId="1" xfId="8" applyFont="1" applyFill="1" applyBorder="1" applyAlignment="1" applyProtection="1">
      <alignment vertical="center" wrapText="1"/>
      <protection locked="0"/>
    </xf>
    <xf numFmtId="0" fontId="52" fillId="0" borderId="1" xfId="8" applyFont="1" applyFill="1" applyBorder="1" applyAlignment="1" applyProtection="1">
      <alignment horizontal="center" vertical="center" wrapText="1"/>
      <protection locked="0"/>
    </xf>
    <xf numFmtId="0" fontId="56" fillId="0" borderId="1" xfId="8" applyFont="1" applyFill="1" applyBorder="1" applyAlignment="1" applyProtection="1">
      <alignment horizontal="left" vertical="center" wrapText="1"/>
    </xf>
    <xf numFmtId="2" fontId="56" fillId="0" borderId="1" xfId="8" applyNumberFormat="1" applyFont="1" applyFill="1" applyBorder="1" applyAlignment="1" applyProtection="1">
      <alignment horizontal="right" vertical="center" wrapText="1"/>
    </xf>
    <xf numFmtId="0" fontId="56" fillId="0" borderId="1" xfId="8" applyFont="1" applyFill="1" applyBorder="1" applyAlignment="1" applyProtection="1">
      <alignment vertical="center" wrapText="1"/>
      <protection locked="0"/>
    </xf>
    <xf numFmtId="0" fontId="56" fillId="0" borderId="1" xfId="8" applyFont="1" applyFill="1" applyBorder="1" applyAlignment="1" applyProtection="1">
      <alignment horizontal="left" vertical="center" wrapText="1"/>
      <protection locked="0"/>
    </xf>
    <xf numFmtId="0" fontId="58" fillId="0" borderId="1" xfId="8" applyFont="1" applyFill="1" applyBorder="1" applyAlignment="1" applyProtection="1">
      <alignment horizontal="center" vertical="center" wrapText="1"/>
      <protection locked="0"/>
    </xf>
    <xf numFmtId="0" fontId="56" fillId="0" borderId="1" xfId="11" applyFont="1" applyBorder="1" applyAlignment="1" applyProtection="1">
      <alignment horizontal="center" vertical="center" wrapText="1"/>
      <protection locked="0"/>
    </xf>
    <xf numFmtId="0" fontId="56" fillId="0" borderId="1" xfId="9" applyFont="1" applyBorder="1" applyAlignment="1" applyProtection="1">
      <alignment vertical="center" wrapText="1"/>
      <protection locked="0"/>
    </xf>
    <xf numFmtId="0" fontId="58" fillId="0" borderId="1" xfId="8" applyFont="1" applyBorder="1" applyAlignment="1" applyProtection="1">
      <alignment horizontal="left" vertical="center" wrapText="1"/>
      <protection locked="0"/>
    </xf>
    <xf numFmtId="2" fontId="52" fillId="0" borderId="1" xfId="8" applyNumberFormat="1" applyFont="1" applyBorder="1" applyAlignment="1" applyProtection="1">
      <alignment vertical="center" wrapText="1"/>
      <protection locked="0"/>
    </xf>
    <xf numFmtId="0" fontId="58" fillId="0" borderId="1" xfId="8" applyFont="1" applyBorder="1" applyAlignment="1" applyProtection="1">
      <alignment horizontal="center" vertical="center" wrapText="1"/>
      <protection locked="0"/>
    </xf>
    <xf numFmtId="2" fontId="58" fillId="4" borderId="1" xfId="8" applyNumberFormat="1" applyFont="1" applyFill="1" applyBorder="1" applyAlignment="1" applyProtection="1">
      <alignment horizontal="right" vertical="center" wrapText="1"/>
      <protection locked="0"/>
    </xf>
    <xf numFmtId="0" fontId="58" fillId="0" borderId="1" xfId="8" applyFont="1" applyBorder="1" applyAlignment="1" applyProtection="1">
      <alignment vertical="center" wrapText="1"/>
      <protection locked="0"/>
    </xf>
    <xf numFmtId="164" fontId="70" fillId="0" borderId="1" xfId="1" applyFont="1" applyBorder="1" applyAlignment="1">
      <alignment vertical="center" wrapText="1" readingOrder="1"/>
    </xf>
    <xf numFmtId="164" fontId="56" fillId="0" borderId="1" xfId="1" applyFont="1" applyBorder="1" applyAlignment="1">
      <alignment vertical="center" wrapText="1"/>
    </xf>
    <xf numFmtId="164" fontId="65" fillId="0" borderId="1" xfId="1" applyFont="1" applyBorder="1" applyAlignment="1">
      <alignment vertical="center" wrapText="1"/>
    </xf>
    <xf numFmtId="164" fontId="56" fillId="0" borderId="1" xfId="1" applyFont="1" applyBorder="1" applyAlignment="1">
      <alignment vertical="center"/>
    </xf>
    <xf numFmtId="0" fontId="0" fillId="36" borderId="1" xfId="0" applyFill="1" applyBorder="1"/>
    <xf numFmtId="0" fontId="36" fillId="0" borderId="0" xfId="0" applyFont="1" applyFill="1" applyBorder="1"/>
    <xf numFmtId="0" fontId="36" fillId="0" borderId="0" xfId="0" applyFont="1" applyAlignment="1">
      <alignment horizontal="center" vertical="center" wrapText="1"/>
    </xf>
    <xf numFmtId="0" fontId="0" fillId="0" borderId="0" xfId="0" applyFill="1" applyBorder="1" applyAlignment="1"/>
    <xf numFmtId="9" fontId="0" fillId="0" borderId="1" xfId="99" applyFont="1" applyBorder="1"/>
    <xf numFmtId="0" fontId="68" fillId="0" borderId="1" xfId="0" applyFont="1" applyBorder="1" applyAlignment="1">
      <alignment horizontal="left" vertical="center" wrapText="1"/>
    </xf>
    <xf numFmtId="0" fontId="36" fillId="24" borderId="1" xfId="0" applyFont="1" applyFill="1" applyBorder="1" applyAlignment="1">
      <alignment vertical="center"/>
    </xf>
    <xf numFmtId="0" fontId="40" fillId="36" borderId="1" xfId="3" applyFill="1" applyBorder="1" applyAlignment="1"/>
    <xf numFmtId="0" fontId="40" fillId="0" borderId="1" xfId="3" applyFill="1" applyBorder="1" applyAlignment="1">
      <alignment horizontal="left" vertical="center"/>
    </xf>
    <xf numFmtId="0" fontId="49" fillId="0" borderId="1" xfId="0" applyFont="1" applyFill="1" applyBorder="1" applyAlignment="1">
      <alignment vertical="center"/>
    </xf>
    <xf numFmtId="0" fontId="48" fillId="0" borderId="0" xfId="0" applyFont="1" applyFill="1" applyAlignment="1">
      <alignment vertical="center"/>
    </xf>
    <xf numFmtId="0" fontId="71" fillId="8" borderId="1" xfId="3" applyFont="1" applyFill="1" applyBorder="1"/>
    <xf numFmtId="0" fontId="68" fillId="36" borderId="1" xfId="0" applyFont="1" applyFill="1" applyBorder="1" applyAlignment="1">
      <alignment horizontal="center" vertical="center" wrapText="1" readingOrder="1"/>
    </xf>
    <xf numFmtId="0" fontId="36" fillId="29" borderId="13" xfId="0" applyFont="1" applyFill="1" applyBorder="1" applyAlignment="1">
      <alignment horizontal="center" vertical="center" wrapText="1"/>
    </xf>
    <xf numFmtId="0" fontId="36" fillId="24" borderId="13" xfId="0" applyFont="1" applyFill="1" applyBorder="1" applyAlignment="1">
      <alignment horizontal="center" vertical="center" wrapText="1"/>
    </xf>
    <xf numFmtId="0" fontId="36" fillId="37" borderId="13" xfId="0" applyFont="1" applyFill="1" applyBorder="1" applyAlignment="1">
      <alignment horizontal="center" vertical="center" wrapText="1"/>
    </xf>
    <xf numFmtId="0" fontId="36" fillId="24" borderId="1" xfId="0" applyFont="1" applyFill="1" applyBorder="1" applyAlignment="1">
      <alignment horizontal="center" vertical="center" wrapText="1"/>
    </xf>
    <xf numFmtId="0" fontId="68" fillId="0" borderId="1" xfId="0" applyFont="1" applyBorder="1" applyAlignment="1">
      <alignment horizontal="center" vertical="center" wrapText="1" readingOrder="1"/>
    </xf>
    <xf numFmtId="0" fontId="0" fillId="0" borderId="1" xfId="0" applyBorder="1" applyAlignment="1">
      <alignment horizontal="center" vertical="center"/>
    </xf>
    <xf numFmtId="0" fontId="24" fillId="4" borderId="1" xfId="8" applyFont="1" applyFill="1" applyBorder="1" applyAlignment="1" applyProtection="1">
      <alignment vertical="center" wrapText="1"/>
      <protection locked="0"/>
    </xf>
    <xf numFmtId="0" fontId="24" fillId="0" borderId="1" xfId="8" applyFont="1" applyBorder="1" applyAlignment="1" applyProtection="1">
      <alignment horizontal="left" vertical="center" wrapText="1"/>
      <protection locked="0"/>
    </xf>
    <xf numFmtId="0" fontId="24" fillId="0" borderId="1" xfId="8" applyFont="1" applyBorder="1" applyAlignment="1" applyProtection="1">
      <alignment horizontal="center" vertical="center" wrapText="1"/>
      <protection locked="0"/>
    </xf>
    <xf numFmtId="0" fontId="53" fillId="0" borderId="1" xfId="8" applyFont="1" applyFill="1" applyBorder="1" applyAlignment="1" applyProtection="1">
      <alignment horizontal="center" vertical="center" wrapText="1"/>
      <protection locked="0"/>
    </xf>
    <xf numFmtId="0" fontId="60" fillId="0" borderId="1" xfId="8" applyFont="1" applyFill="1" applyBorder="1" applyAlignment="1" applyProtection="1">
      <alignment vertical="center" wrapText="1"/>
      <protection locked="0"/>
    </xf>
    <xf numFmtId="0" fontId="52" fillId="0" borderId="1" xfId="8" applyFont="1" applyFill="1" applyBorder="1" applyAlignment="1" applyProtection="1">
      <alignment horizontal="left" vertical="center" wrapText="1"/>
      <protection locked="0"/>
    </xf>
    <xf numFmtId="0" fontId="24" fillId="0" borderId="1" xfId="8" applyFont="1" applyFill="1" applyBorder="1" applyAlignment="1" applyProtection="1">
      <alignment wrapText="1"/>
      <protection locked="0"/>
    </xf>
    <xf numFmtId="0" fontId="52" fillId="0" borderId="1" xfId="9" applyFont="1" applyFill="1" applyBorder="1" applyAlignment="1" applyProtection="1">
      <alignment vertical="center" wrapText="1"/>
      <protection locked="0"/>
    </xf>
    <xf numFmtId="0" fontId="52" fillId="0" borderId="1" xfId="9" applyFont="1" applyFill="1" applyBorder="1" applyAlignment="1" applyProtection="1">
      <alignment horizontal="center" vertical="center" wrapText="1"/>
      <protection locked="0"/>
    </xf>
    <xf numFmtId="0" fontId="52" fillId="0" borderId="1" xfId="9" applyFont="1" applyFill="1" applyBorder="1" applyAlignment="1" applyProtection="1">
      <alignment wrapText="1"/>
      <protection locked="0"/>
    </xf>
    <xf numFmtId="0" fontId="52" fillId="0" borderId="1" xfId="0" applyFont="1" applyFill="1" applyBorder="1" applyAlignment="1" applyProtection="1">
      <alignment horizontal="center" vertical="center" wrapText="1"/>
      <protection locked="0"/>
    </xf>
    <xf numFmtId="0" fontId="60" fillId="0" borderId="1" xfId="8" applyFont="1" applyFill="1" applyBorder="1" applyAlignment="1" applyProtection="1">
      <alignment horizontal="center" vertical="center" wrapText="1"/>
      <protection locked="0"/>
    </xf>
    <xf numFmtId="164" fontId="24" fillId="0" borderId="1" xfId="1" applyFont="1" applyBorder="1" applyAlignment="1" applyProtection="1">
      <alignment horizontal="right" vertical="center" wrapText="1"/>
    </xf>
    <xf numFmtId="164" fontId="24" fillId="0" borderId="1" xfId="1" applyFont="1" applyFill="1" applyBorder="1" applyAlignment="1" applyProtection="1">
      <alignment horizontal="right" vertical="center" wrapText="1"/>
    </xf>
    <xf numFmtId="0" fontId="56" fillId="28" borderId="1" xfId="8" applyFont="1" applyFill="1" applyBorder="1" applyAlignment="1" applyProtection="1">
      <alignment vertical="center" wrapText="1"/>
      <protection locked="0"/>
    </xf>
    <xf numFmtId="0" fontId="58" fillId="28" borderId="1" xfId="8" applyFont="1" applyFill="1" applyBorder="1" applyAlignment="1" applyProtection="1">
      <alignment horizontal="center" vertical="center" wrapText="1"/>
      <protection locked="0"/>
    </xf>
    <xf numFmtId="164" fontId="58" fillId="28" borderId="1" xfId="1" applyFont="1" applyFill="1" applyBorder="1" applyAlignment="1" applyProtection="1">
      <alignment horizontal="right" vertical="center" wrapText="1"/>
    </xf>
    <xf numFmtId="0" fontId="58" fillId="28" borderId="1" xfId="8" applyFont="1" applyFill="1" applyBorder="1" applyAlignment="1" applyProtection="1">
      <alignment vertical="center" wrapText="1"/>
      <protection locked="0"/>
    </xf>
    <xf numFmtId="164" fontId="24" fillId="28" borderId="1" xfId="1" applyFont="1" applyFill="1" applyBorder="1" applyAlignment="1" applyProtection="1">
      <alignment horizontal="right" vertical="center" wrapText="1"/>
    </xf>
    <xf numFmtId="0" fontId="24" fillId="28" borderId="1" xfId="8" applyFont="1" applyFill="1" applyBorder="1" applyAlignment="1" applyProtection="1">
      <alignment wrapText="1"/>
      <protection locked="0"/>
    </xf>
    <xf numFmtId="0" fontId="58" fillId="28" borderId="1" xfId="4" applyFont="1" applyFill="1" applyBorder="1" applyAlignment="1" applyProtection="1">
      <alignment vertical="center" wrapText="1"/>
      <protection locked="0"/>
    </xf>
    <xf numFmtId="0" fontId="52" fillId="28" borderId="1" xfId="8" applyFont="1" applyFill="1" applyBorder="1" applyAlignment="1" applyProtection="1">
      <alignment vertical="center" wrapText="1"/>
      <protection locked="0"/>
    </xf>
    <xf numFmtId="0" fontId="60" fillId="28" borderId="1" xfId="8" applyFont="1" applyFill="1" applyBorder="1" applyAlignment="1" applyProtection="1">
      <alignment vertical="center" wrapText="1"/>
      <protection locked="0"/>
    </xf>
    <xf numFmtId="0" fontId="60" fillId="28" borderId="1" xfId="8" applyFont="1" applyFill="1" applyBorder="1" applyAlignment="1" applyProtection="1">
      <alignment horizontal="center" vertical="center" wrapText="1"/>
      <protection locked="0"/>
    </xf>
    <xf numFmtId="0" fontId="52" fillId="28" borderId="1" xfId="8" applyFont="1" applyFill="1" applyBorder="1" applyAlignment="1" applyProtection="1">
      <alignment horizontal="center" vertical="center" wrapText="1"/>
      <protection locked="0"/>
    </xf>
    <xf numFmtId="0" fontId="58" fillId="2" borderId="1" xfId="8" applyFont="1" applyFill="1" applyBorder="1" applyAlignment="1" applyProtection="1">
      <alignment horizontal="left" vertical="center" wrapText="1"/>
    </xf>
    <xf numFmtId="0" fontId="24" fillId="0" borderId="1" xfId="0" applyFont="1" applyBorder="1" applyAlignment="1" applyProtection="1">
      <alignment horizontal="center" vertical="center" wrapText="1"/>
      <protection locked="0"/>
    </xf>
    <xf numFmtId="0" fontId="24" fillId="0" borderId="1" xfId="0" applyFont="1" applyBorder="1" applyAlignment="1" applyProtection="1">
      <alignment horizontal="left" vertical="center" wrapText="1"/>
      <protection locked="0"/>
    </xf>
    <xf numFmtId="0" fontId="56" fillId="0" borderId="1" xfId="4" applyFont="1" applyBorder="1" applyAlignment="1" applyProtection="1">
      <alignment horizontal="left" vertical="center" wrapText="1"/>
    </xf>
    <xf numFmtId="0" fontId="53" fillId="2" borderId="1" xfId="48" applyFont="1" applyFill="1" applyBorder="1" applyAlignment="1" applyProtection="1">
      <alignment horizontal="left" vertical="center" wrapText="1"/>
    </xf>
    <xf numFmtId="0" fontId="24" fillId="0" borderId="1" xfId="0" applyFont="1" applyBorder="1" applyAlignment="1" applyProtection="1">
      <alignment vertical="center" wrapText="1"/>
    </xf>
    <xf numFmtId="0" fontId="24" fillId="0" borderId="1" xfId="4" applyFont="1" applyBorder="1" applyAlignment="1" applyProtection="1">
      <alignment vertical="center" wrapText="1"/>
    </xf>
    <xf numFmtId="164" fontId="53" fillId="2" borderId="1" xfId="1" applyFont="1" applyFill="1" applyBorder="1" applyAlignment="1" applyProtection="1">
      <alignment horizontal="center" vertical="center" wrapText="1"/>
    </xf>
    <xf numFmtId="0" fontId="24" fillId="0" borderId="1" xfId="0" applyFont="1" applyBorder="1" applyAlignment="1" applyProtection="1">
      <alignment horizontal="left" vertical="center" wrapText="1"/>
    </xf>
    <xf numFmtId="0" fontId="70" fillId="0" borderId="1" xfId="0" applyFont="1" applyBorder="1" applyAlignment="1" applyProtection="1">
      <alignment vertical="center" wrapText="1"/>
      <protection locked="0"/>
    </xf>
    <xf numFmtId="0" fontId="70" fillId="0" borderId="1" xfId="0" applyFont="1" applyBorder="1" applyAlignment="1" applyProtection="1">
      <alignment horizontal="left" vertical="center" wrapText="1"/>
      <protection locked="0"/>
    </xf>
    <xf numFmtId="2" fontId="56" fillId="14" borderId="1" xfId="8" applyNumberFormat="1" applyFont="1" applyFill="1" applyBorder="1" applyAlignment="1" applyProtection="1">
      <alignment horizontal="right" vertical="center" wrapText="1"/>
    </xf>
    <xf numFmtId="0" fontId="58" fillId="27" borderId="1" xfId="0" applyFont="1" applyFill="1" applyBorder="1" applyAlignment="1" applyProtection="1">
      <alignment horizontal="left" vertical="center" wrapText="1"/>
      <protection locked="0"/>
    </xf>
    <xf numFmtId="0" fontId="60" fillId="2" borderId="1" xfId="0" applyFont="1" applyFill="1" applyBorder="1" applyAlignment="1" applyProtection="1">
      <alignment horizontal="left" vertical="center" wrapText="1"/>
      <protection locked="0"/>
    </xf>
    <xf numFmtId="0" fontId="52" fillId="14" borderId="1" xfId="0" applyFont="1" applyFill="1" applyBorder="1" applyAlignment="1" applyProtection="1">
      <alignment horizontal="center" vertical="center" wrapText="1"/>
      <protection locked="0"/>
    </xf>
    <xf numFmtId="0" fontId="56" fillId="0" borderId="0" xfId="0" applyFont="1" applyAlignment="1" applyProtection="1">
      <alignment vertical="center" wrapText="1"/>
      <protection locked="0"/>
    </xf>
    <xf numFmtId="2" fontId="58" fillId="4" borderId="1" xfId="8" applyNumberFormat="1" applyFont="1" applyFill="1" applyBorder="1" applyAlignment="1" applyProtection="1">
      <alignment horizontal="left" vertical="center" wrapText="1"/>
      <protection locked="0"/>
    </xf>
    <xf numFmtId="0" fontId="56" fillId="14" borderId="1" xfId="0" applyFont="1" applyFill="1" applyBorder="1" applyAlignment="1" applyProtection="1">
      <alignment horizontal="center" vertical="center" wrapText="1"/>
      <protection locked="0"/>
    </xf>
    <xf numFmtId="0" fontId="52" fillId="0" borderId="2" xfId="8" applyFont="1" applyBorder="1" applyAlignment="1" applyProtection="1">
      <alignment vertical="center" wrapText="1"/>
      <protection locked="0"/>
    </xf>
    <xf numFmtId="0" fontId="60" fillId="0" borderId="1" xfId="0" applyFont="1" applyFill="1" applyBorder="1" applyAlignment="1" applyProtection="1">
      <alignment horizontal="left" vertical="center" wrapText="1"/>
      <protection locked="0"/>
    </xf>
    <xf numFmtId="164" fontId="56" fillId="0" borderId="1" xfId="1" applyFont="1" applyFill="1" applyBorder="1" applyAlignment="1" applyProtection="1">
      <alignment horizontal="left" vertical="center" wrapText="1"/>
    </xf>
    <xf numFmtId="0" fontId="36" fillId="10" borderId="13" xfId="0" applyFont="1" applyFill="1" applyBorder="1" applyAlignment="1">
      <alignment horizontal="center" vertical="center" wrapText="1"/>
    </xf>
    <xf numFmtId="164" fontId="73" fillId="0" borderId="1" xfId="1" applyFont="1" applyBorder="1" applyAlignment="1">
      <alignment vertical="center"/>
    </xf>
    <xf numFmtId="164" fontId="0" fillId="0" borderId="1" xfId="1" applyFont="1" applyBorder="1"/>
    <xf numFmtId="164" fontId="72" fillId="0" borderId="1" xfId="1" applyFont="1" applyBorder="1" applyAlignment="1">
      <alignment vertical="center"/>
    </xf>
    <xf numFmtId="164" fontId="56" fillId="0" borderId="2" xfId="1" applyFont="1" applyBorder="1" applyAlignment="1">
      <alignment vertical="center" wrapText="1"/>
    </xf>
    <xf numFmtId="0" fontId="67" fillId="0" borderId="1" xfId="0" applyFont="1" applyBorder="1" applyAlignment="1">
      <alignment vertical="center" wrapText="1"/>
    </xf>
    <xf numFmtId="164" fontId="40" fillId="8" borderId="1" xfId="1" applyFont="1" applyFill="1" applyBorder="1"/>
    <xf numFmtId="164" fontId="40" fillId="36" borderId="1" xfId="1" applyFont="1" applyFill="1" applyBorder="1" applyAlignment="1"/>
    <xf numFmtId="164" fontId="69" fillId="0" borderId="1" xfId="1" applyFont="1" applyBorder="1" applyAlignment="1">
      <alignment horizontal="left" vertical="center" wrapText="1" readingOrder="1"/>
    </xf>
    <xf numFmtId="164" fontId="31" fillId="0" borderId="1" xfId="1" applyFont="1" applyBorder="1" applyAlignment="1">
      <alignment vertical="center"/>
    </xf>
    <xf numFmtId="164" fontId="69" fillId="0" borderId="1" xfId="1" applyFont="1" applyFill="1" applyBorder="1" applyAlignment="1">
      <alignment horizontal="left" vertical="center" wrapText="1" readingOrder="1"/>
    </xf>
    <xf numFmtId="0" fontId="48" fillId="0" borderId="0" xfId="0" applyFont="1"/>
    <xf numFmtId="164" fontId="24" fillId="0" borderId="1" xfId="1" applyFont="1" applyBorder="1" applyAlignment="1">
      <alignment horizontal="justify" vertical="center" wrapText="1" readingOrder="1"/>
    </xf>
    <xf numFmtId="2" fontId="58" fillId="2" borderId="1" xfId="8" applyNumberFormat="1" applyFont="1" applyFill="1" applyBorder="1" applyAlignment="1" applyProtection="1">
      <alignment horizontal="right" vertical="center" wrapText="1"/>
    </xf>
    <xf numFmtId="164" fontId="68" fillId="0" borderId="5" xfId="1" applyFont="1" applyBorder="1" applyAlignment="1">
      <alignment horizontal="left" vertical="center" wrapText="1"/>
    </xf>
    <xf numFmtId="164" fontId="56" fillId="0" borderId="13" xfId="1" applyFont="1" applyBorder="1" applyAlignment="1">
      <alignment vertical="center"/>
    </xf>
    <xf numFmtId="164" fontId="56" fillId="0" borderId="13" xfId="1" applyFont="1" applyBorder="1" applyAlignment="1">
      <alignment vertical="center" wrapText="1"/>
    </xf>
    <xf numFmtId="164" fontId="65" fillId="0" borderId="13" xfId="1" applyFont="1" applyBorder="1" applyAlignment="1">
      <alignment vertical="center"/>
    </xf>
    <xf numFmtId="164" fontId="56" fillId="0" borderId="3" xfId="1" applyFont="1" applyBorder="1" applyAlignment="1">
      <alignment vertical="center"/>
    </xf>
    <xf numFmtId="164" fontId="65" fillId="0" borderId="3" xfId="1" applyFont="1" applyBorder="1" applyAlignment="1">
      <alignment vertical="center"/>
    </xf>
    <xf numFmtId="164" fontId="65" fillId="0" borderId="1" xfId="0" applyNumberFormat="1" applyFont="1" applyBorder="1" applyAlignment="1">
      <alignment vertical="center"/>
    </xf>
    <xf numFmtId="164" fontId="65" fillId="0" borderId="1" xfId="0" applyNumberFormat="1" applyFont="1" applyBorder="1" applyAlignment="1">
      <alignment vertical="center" wrapText="1"/>
    </xf>
    <xf numFmtId="0" fontId="36" fillId="28" borderId="1" xfId="0" applyFont="1" applyFill="1" applyBorder="1" applyAlignment="1">
      <alignment horizontal="left" vertical="center"/>
    </xf>
    <xf numFmtId="0" fontId="71" fillId="36" borderId="1" xfId="3" applyFont="1" applyFill="1" applyBorder="1" applyAlignment="1">
      <alignment horizontal="left"/>
    </xf>
    <xf numFmtId="0" fontId="0" fillId="0" borderId="0" xfId="0" applyAlignment="1">
      <alignment horizontal="left"/>
    </xf>
    <xf numFmtId="164" fontId="68" fillId="0" borderId="1" xfId="1" applyFont="1" applyBorder="1" applyAlignment="1">
      <alignment horizontal="left" wrapText="1"/>
    </xf>
    <xf numFmtId="164" fontId="69" fillId="0" borderId="1" xfId="1" applyFont="1" applyBorder="1" applyAlignment="1">
      <alignment horizontal="left" wrapText="1" readingOrder="1"/>
    </xf>
    <xf numFmtId="164" fontId="69" fillId="0" borderId="1" xfId="1" applyFont="1" applyFill="1" applyBorder="1" applyAlignment="1">
      <alignment horizontal="left" wrapText="1" readingOrder="1"/>
    </xf>
    <xf numFmtId="164" fontId="56" fillId="0" borderId="1" xfId="1" applyFont="1" applyBorder="1" applyAlignment="1" applyProtection="1">
      <alignment horizontal="left" vertical="center" wrapText="1"/>
    </xf>
    <xf numFmtId="164" fontId="56" fillId="0" borderId="1" xfId="1" applyFont="1" applyFill="1" applyBorder="1" applyAlignment="1" applyProtection="1">
      <alignment horizontal="left" vertical="center" wrapText="1"/>
      <protection locked="0"/>
    </xf>
    <xf numFmtId="164" fontId="56" fillId="0" borderId="1" xfId="1" applyFont="1" applyBorder="1" applyAlignment="1" applyProtection="1">
      <alignment vertical="center" wrapText="1"/>
      <protection locked="0"/>
    </xf>
    <xf numFmtId="164" fontId="53" fillId="2" borderId="1" xfId="1" applyFont="1" applyFill="1" applyBorder="1" applyAlignment="1" applyProtection="1">
      <alignment horizontal="right" vertical="center" wrapText="1"/>
      <protection locked="0"/>
    </xf>
    <xf numFmtId="0" fontId="53" fillId="2" borderId="1" xfId="40" applyFont="1" applyFill="1" applyBorder="1" applyAlignment="1" applyProtection="1">
      <alignment horizontal="left" vertical="center" wrapText="1"/>
      <protection locked="0"/>
    </xf>
    <xf numFmtId="164" fontId="24" fillId="0" borderId="1" xfId="1" applyFont="1" applyFill="1" applyBorder="1" applyAlignment="1" applyProtection="1">
      <alignment horizontal="left" vertical="center" wrapText="1"/>
    </xf>
    <xf numFmtId="164" fontId="56" fillId="0" borderId="0" xfId="1" applyFont="1" applyAlignment="1">
      <alignment horizontal="right" vertical="center"/>
    </xf>
    <xf numFmtId="0" fontId="53" fillId="2" borderId="1" xfId="0" applyFont="1" applyFill="1" applyBorder="1" applyAlignment="1" applyProtection="1">
      <alignment horizontal="left" vertical="center" wrapText="1"/>
      <protection locked="0"/>
    </xf>
    <xf numFmtId="0" fontId="53" fillId="2" borderId="1" xfId="0" applyFont="1" applyFill="1" applyBorder="1" applyAlignment="1" applyProtection="1">
      <alignment horizontal="center" vertical="center" wrapText="1"/>
      <protection locked="0"/>
    </xf>
    <xf numFmtId="0" fontId="56" fillId="2" borderId="1" xfId="0" applyFont="1" applyFill="1" applyBorder="1" applyAlignment="1" applyProtection="1">
      <alignment horizontal="left" vertical="center"/>
      <protection locked="0"/>
    </xf>
    <xf numFmtId="164" fontId="56" fillId="2" borderId="1" xfId="1" applyFont="1" applyFill="1" applyBorder="1" applyAlignment="1" applyProtection="1">
      <alignment horizontal="center" vertical="center"/>
      <protection locked="0"/>
    </xf>
    <xf numFmtId="0" fontId="53" fillId="2" borderId="1" xfId="40" applyFont="1" applyFill="1" applyBorder="1" applyAlignment="1" applyProtection="1">
      <alignment horizontal="left" vertical="center" wrapText="1"/>
    </xf>
    <xf numFmtId="0" fontId="53" fillId="2" borderId="1" xfId="40" applyFont="1" applyFill="1" applyBorder="1" applyAlignment="1" applyProtection="1">
      <alignment horizontal="center" vertical="center" wrapText="1"/>
    </xf>
    <xf numFmtId="164" fontId="53" fillId="0" borderId="13" xfId="1" applyFont="1" applyFill="1" applyBorder="1" applyAlignment="1" applyProtection="1">
      <alignment horizontal="center" vertical="center" wrapText="1"/>
    </xf>
    <xf numFmtId="164" fontId="30" fillId="0" borderId="1" xfId="1" applyFont="1" applyFill="1" applyBorder="1" applyAlignment="1" applyProtection="1">
      <alignment horizontal="center" vertical="center" wrapText="1"/>
    </xf>
    <xf numFmtId="164" fontId="51" fillId="7" borderId="1" xfId="1" applyFont="1" applyFill="1" applyBorder="1" applyAlignment="1" applyProtection="1">
      <alignment horizontal="right" vertical="center" wrapText="1"/>
      <protection locked="0"/>
    </xf>
    <xf numFmtId="164" fontId="56" fillId="0" borderId="1" xfId="1" applyFont="1" applyBorder="1" applyAlignment="1" applyProtection="1">
      <alignment horizontal="right" vertical="center" wrapText="1"/>
      <protection locked="0"/>
    </xf>
    <xf numFmtId="164" fontId="58" fillId="2" borderId="1" xfId="1" applyFont="1" applyFill="1" applyBorder="1" applyAlignment="1" applyProtection="1">
      <alignment horizontal="right" vertical="center" wrapText="1"/>
    </xf>
    <xf numFmtId="164" fontId="56" fillId="0" borderId="1" xfId="1" applyFont="1" applyFill="1" applyBorder="1" applyAlignment="1" applyProtection="1">
      <alignment horizontal="right" vertical="center" wrapText="1"/>
      <protection locked="0"/>
    </xf>
    <xf numFmtId="164" fontId="58" fillId="4" borderId="1" xfId="1" applyFont="1" applyFill="1" applyBorder="1" applyAlignment="1" applyProtection="1">
      <alignment horizontal="right" vertical="center" wrapText="1"/>
      <protection locked="0"/>
    </xf>
    <xf numFmtId="164" fontId="53" fillId="0" borderId="1" xfId="1" applyFont="1" applyFill="1" applyBorder="1" applyAlignment="1" applyProtection="1">
      <alignment horizontal="right" vertical="center" wrapText="1"/>
      <protection locked="0"/>
    </xf>
    <xf numFmtId="164" fontId="58" fillId="0" borderId="1" xfId="1" applyFont="1" applyBorder="1" applyAlignment="1" applyProtection="1">
      <alignment horizontal="right" vertical="center" wrapText="1"/>
      <protection locked="0"/>
    </xf>
    <xf numFmtId="164" fontId="58" fillId="2" borderId="1" xfId="1" applyFont="1" applyFill="1" applyBorder="1" applyAlignment="1" applyProtection="1">
      <alignment horizontal="right" vertical="center" wrapText="1"/>
      <protection locked="0"/>
    </xf>
    <xf numFmtId="0" fontId="36" fillId="0" borderId="2" xfId="0" applyFont="1" applyBorder="1" applyAlignment="1">
      <alignment vertical="center"/>
    </xf>
    <xf numFmtId="0" fontId="68" fillId="34" borderId="1" xfId="0" applyFont="1" applyFill="1" applyBorder="1" applyAlignment="1">
      <alignment horizontal="center" vertical="center" wrapText="1" readingOrder="1"/>
    </xf>
    <xf numFmtId="164" fontId="68" fillId="0" borderId="1" xfId="1" applyFont="1" applyBorder="1" applyAlignment="1">
      <alignment horizontal="center" vertical="center" wrapText="1" readingOrder="1"/>
    </xf>
    <xf numFmtId="0" fontId="67" fillId="0" borderId="2" xfId="0" applyFont="1" applyBorder="1" applyAlignment="1">
      <alignment horizontal="left" vertical="center" wrapText="1"/>
    </xf>
    <xf numFmtId="164" fontId="68" fillId="0" borderId="1" xfId="1" applyFont="1" applyBorder="1" applyAlignment="1">
      <alignment horizontal="left" vertical="center" wrapText="1"/>
    </xf>
    <xf numFmtId="0" fontId="22" fillId="0" borderId="1" xfId="38" applyFont="1" applyFill="1" applyBorder="1" applyAlignment="1" applyProtection="1">
      <alignment horizontal="center" vertical="center" wrapText="1"/>
    </xf>
    <xf numFmtId="0" fontId="56" fillId="0" borderId="1" xfId="0" applyFont="1" applyBorder="1" applyAlignment="1" applyProtection="1">
      <alignment horizontal="left" vertical="center"/>
    </xf>
    <xf numFmtId="164" fontId="56" fillId="0" borderId="1" xfId="1" applyFont="1" applyBorder="1" applyAlignment="1" applyProtection="1">
      <alignment horizontal="left" vertical="center"/>
    </xf>
    <xf numFmtId="0" fontId="0" fillId="0" borderId="1" xfId="0" applyBorder="1" applyAlignment="1" applyProtection="1">
      <alignment vertical="center" wrapText="1"/>
      <protection locked="0"/>
    </xf>
    <xf numFmtId="0" fontId="0" fillId="0" borderId="1" xfId="0" applyBorder="1" applyAlignment="1" applyProtection="1">
      <alignment vertical="center"/>
      <protection locked="0"/>
    </xf>
    <xf numFmtId="0" fontId="40" fillId="8" borderId="1" xfId="3" applyFill="1" applyBorder="1" applyProtection="1"/>
    <xf numFmtId="0" fontId="32" fillId="0" borderId="1" xfId="0" applyFont="1" applyFill="1" applyBorder="1" applyAlignment="1" applyProtection="1">
      <alignment vertical="center" wrapText="1"/>
    </xf>
    <xf numFmtId="0" fontId="40" fillId="36" borderId="1" xfId="3" applyFill="1" applyBorder="1" applyAlignment="1" applyProtection="1"/>
    <xf numFmtId="0" fontId="40" fillId="0" borderId="1" xfId="3" applyFill="1" applyBorder="1" applyAlignment="1" applyProtection="1">
      <alignment horizontal="left" vertical="center" wrapText="1"/>
    </xf>
    <xf numFmtId="0" fontId="32" fillId="0" borderId="0" xfId="0" applyFont="1" applyBorder="1" applyAlignment="1" applyProtection="1">
      <alignment vertical="center"/>
    </xf>
    <xf numFmtId="0" fontId="45" fillId="0" borderId="1" xfId="8" applyFont="1" applyFill="1" applyBorder="1" applyAlignment="1" applyProtection="1">
      <alignment horizontal="left" vertical="center"/>
    </xf>
    <xf numFmtId="0" fontId="34" fillId="0" borderId="0" xfId="0" applyFont="1" applyAlignment="1" applyProtection="1">
      <alignment horizontal="center" vertical="center" wrapText="1"/>
    </xf>
    <xf numFmtId="0" fontId="34" fillId="0" borderId="0" xfId="0" applyFont="1" applyAlignment="1" applyProtection="1">
      <alignment wrapText="1"/>
    </xf>
    <xf numFmtId="0" fontId="34" fillId="0" borderId="0" xfId="0" applyFont="1" applyAlignment="1" applyProtection="1">
      <alignment vertical="center"/>
    </xf>
    <xf numFmtId="2" fontId="33" fillId="5" borderId="1" xfId="0" applyNumberFormat="1" applyFont="1" applyFill="1" applyBorder="1" applyAlignment="1" applyProtection="1">
      <alignment horizontal="center" vertical="center" wrapText="1"/>
    </xf>
    <xf numFmtId="2" fontId="33" fillId="5" borderId="1" xfId="4" applyNumberFormat="1" applyFont="1" applyFill="1" applyBorder="1" applyAlignment="1" applyProtection="1">
      <alignment horizontal="center" vertical="center" wrapText="1"/>
    </xf>
    <xf numFmtId="0" fontId="33" fillId="0" borderId="0" xfId="0" applyFont="1" applyAlignment="1" applyProtection="1">
      <alignment horizontal="center" vertical="center"/>
    </xf>
    <xf numFmtId="0" fontId="33" fillId="5" borderId="1" xfId="0" applyFont="1" applyFill="1" applyBorder="1" applyAlignment="1" applyProtection="1">
      <alignment horizontal="center" vertical="center"/>
    </xf>
    <xf numFmtId="1" fontId="33" fillId="6" borderId="5" xfId="4" applyNumberFormat="1" applyFont="1" applyFill="1" applyBorder="1" applyAlignment="1" applyProtection="1">
      <alignment horizontal="center" vertical="center" wrapText="1"/>
    </xf>
    <xf numFmtId="0" fontId="33" fillId="42" borderId="1" xfId="0" applyFont="1" applyFill="1" applyBorder="1" applyAlignment="1" applyProtection="1">
      <alignment horizontal="center" vertical="center" wrapText="1"/>
    </xf>
    <xf numFmtId="0" fontId="41" fillId="6" borderId="2" xfId="0" applyFont="1" applyFill="1" applyBorder="1" applyAlignment="1" applyProtection="1">
      <alignment vertical="center"/>
    </xf>
    <xf numFmtId="2" fontId="33" fillId="6" borderId="1" xfId="0" applyNumberFormat="1" applyFont="1" applyFill="1" applyBorder="1" applyAlignment="1" applyProtection="1">
      <alignment horizontal="center" vertical="center" wrapText="1"/>
    </xf>
    <xf numFmtId="2" fontId="33" fillId="6" borderId="1" xfId="4" applyNumberFormat="1" applyFont="1" applyFill="1" applyBorder="1" applyAlignment="1" applyProtection="1">
      <alignment horizontal="center" vertical="center" wrapText="1"/>
    </xf>
    <xf numFmtId="165" fontId="34" fillId="0" borderId="5" xfId="4" applyNumberFormat="1" applyFont="1" applyBorder="1" applyAlignment="1" applyProtection="1">
      <alignment horizontal="center" vertical="center" wrapText="1"/>
    </xf>
    <xf numFmtId="0" fontId="34" fillId="0" borderId="1" xfId="0" applyFont="1" applyBorder="1" applyAlignment="1" applyProtection="1">
      <alignment horizontal="center" vertical="center" wrapText="1"/>
    </xf>
    <xf numFmtId="2" fontId="34" fillId="0" borderId="2" xfId="4" applyNumberFormat="1" applyFont="1" applyBorder="1" applyAlignment="1" applyProtection="1">
      <alignment horizontal="left" vertical="center" wrapText="1"/>
    </xf>
    <xf numFmtId="2" fontId="33" fillId="0" borderId="1" xfId="0" applyNumberFormat="1" applyFont="1" applyBorder="1" applyAlignment="1" applyProtection="1">
      <alignment horizontal="center" vertical="center" wrapText="1"/>
    </xf>
    <xf numFmtId="2" fontId="33" fillId="0" borderId="1" xfId="4" applyNumberFormat="1" applyFont="1" applyBorder="1" applyAlignment="1" applyProtection="1">
      <alignment horizontal="center" vertical="center" wrapText="1"/>
    </xf>
    <xf numFmtId="2" fontId="34" fillId="0" borderId="1" xfId="4" applyNumberFormat="1" applyFont="1" applyBorder="1" applyAlignment="1" applyProtection="1">
      <alignment horizontal="center" vertical="center" wrapText="1"/>
    </xf>
    <xf numFmtId="2" fontId="34" fillId="0" borderId="1" xfId="4" applyNumberFormat="1" applyFont="1" applyFill="1" applyBorder="1" applyAlignment="1" applyProtection="1">
      <alignment horizontal="center" vertical="center" wrapText="1"/>
    </xf>
    <xf numFmtId="0" fontId="41" fillId="42" borderId="1" xfId="0" applyFont="1" applyFill="1" applyBorder="1" applyAlignment="1" applyProtection="1">
      <alignment horizontal="center" vertical="center" wrapText="1"/>
    </xf>
    <xf numFmtId="1" fontId="33" fillId="6" borderId="2" xfId="4" applyNumberFormat="1" applyFont="1" applyFill="1" applyBorder="1" applyAlignment="1" applyProtection="1">
      <alignment horizontal="left" vertical="center" wrapText="1"/>
    </xf>
    <xf numFmtId="165" fontId="34" fillId="0" borderId="2" xfId="4" applyNumberFormat="1" applyFont="1" applyBorder="1" applyAlignment="1" applyProtection="1">
      <alignment horizontal="left" vertical="center" wrapText="1"/>
    </xf>
    <xf numFmtId="0" fontId="33" fillId="6" borderId="5" xfId="0" applyFont="1" applyFill="1" applyBorder="1" applyAlignment="1" applyProtection="1">
      <alignment horizontal="center" vertical="center" wrapText="1"/>
    </xf>
    <xf numFmtId="0" fontId="33" fillId="6" borderId="1" xfId="0" applyFont="1" applyFill="1" applyBorder="1" applyAlignment="1" applyProtection="1">
      <alignment horizontal="center" vertical="center" wrapText="1"/>
    </xf>
    <xf numFmtId="0" fontId="34" fillId="0" borderId="5" xfId="0" applyFont="1" applyBorder="1" applyAlignment="1" applyProtection="1">
      <alignment horizontal="center" vertical="center" wrapText="1"/>
    </xf>
    <xf numFmtId="0" fontId="34" fillId="0" borderId="2" xfId="0" applyFont="1" applyBorder="1" applyAlignment="1" applyProtection="1">
      <alignment horizontal="left" vertical="center" wrapText="1"/>
    </xf>
    <xf numFmtId="2" fontId="34" fillId="0" borderId="1" xfId="0" applyNumberFormat="1" applyFont="1" applyFill="1" applyBorder="1" applyAlignment="1" applyProtection="1">
      <alignment horizontal="center" vertical="center" wrapText="1"/>
    </xf>
    <xf numFmtId="0" fontId="33" fillId="6" borderId="2" xfId="0" applyFont="1" applyFill="1" applyBorder="1" applyAlignment="1" applyProtection="1">
      <alignment horizontal="left" vertical="center" wrapText="1"/>
    </xf>
    <xf numFmtId="0" fontId="34" fillId="6" borderId="1" xfId="0" applyFont="1" applyFill="1" applyBorder="1" applyAlignment="1" applyProtection="1">
      <alignment wrapText="1"/>
    </xf>
    <xf numFmtId="0" fontId="34" fillId="0" borderId="0" xfId="0" applyFont="1" applyProtection="1"/>
    <xf numFmtId="0" fontId="34" fillId="0" borderId="1" xfId="0" applyFont="1" applyBorder="1" applyAlignment="1" applyProtection="1">
      <alignment wrapText="1"/>
    </xf>
    <xf numFmtId="1" fontId="33" fillId="6" borderId="1" xfId="4" applyNumberFormat="1" applyFont="1" applyFill="1" applyBorder="1" applyAlignment="1" applyProtection="1">
      <alignment horizontal="center" vertical="center" wrapText="1"/>
    </xf>
    <xf numFmtId="165" fontId="34" fillId="0" borderId="1" xfId="4" applyNumberFormat="1" applyFont="1" applyBorder="1" applyAlignment="1" applyProtection="1">
      <alignment horizontal="center" vertical="center" wrapText="1"/>
    </xf>
    <xf numFmtId="0" fontId="41" fillId="6" borderId="5" xfId="0" applyFont="1" applyFill="1" applyBorder="1" applyAlignment="1" applyProtection="1">
      <alignment horizontal="center" vertical="center"/>
    </xf>
    <xf numFmtId="0" fontId="41" fillId="42" borderId="1" xfId="0" applyFont="1" applyFill="1" applyBorder="1" applyAlignment="1" applyProtection="1">
      <alignment horizontal="center" vertical="center"/>
    </xf>
    <xf numFmtId="2" fontId="41" fillId="6" borderId="1" xfId="0" applyNumberFormat="1" applyFont="1" applyFill="1" applyBorder="1" applyAlignment="1" applyProtection="1">
      <alignment horizontal="center" vertical="center"/>
    </xf>
    <xf numFmtId="165" fontId="34" fillId="0" borderId="5" xfId="4" applyNumberFormat="1" applyFont="1" applyBorder="1" applyAlignment="1" applyProtection="1">
      <alignment horizontal="left" vertical="center" wrapText="1"/>
    </xf>
    <xf numFmtId="2" fontId="33" fillId="6" borderId="2" xfId="4" applyNumberFormat="1" applyFont="1" applyFill="1" applyBorder="1" applyAlignment="1" applyProtection="1">
      <alignment horizontal="left" vertical="center" wrapText="1"/>
    </xf>
    <xf numFmtId="0" fontId="42" fillId="0" borderId="2" xfId="0" applyFont="1" applyBorder="1" applyAlignment="1" applyProtection="1">
      <alignment vertical="center" wrapText="1"/>
    </xf>
    <xf numFmtId="2" fontId="34" fillId="0" borderId="1" xfId="0" applyNumberFormat="1" applyFont="1" applyBorder="1" applyAlignment="1" applyProtection="1">
      <alignment horizontal="center" vertical="center" wrapText="1"/>
    </xf>
    <xf numFmtId="0" fontId="34" fillId="0" borderId="0" xfId="0" applyFont="1" applyFill="1" applyAlignment="1" applyProtection="1">
      <alignment horizontal="center" vertical="center" wrapText="1"/>
    </xf>
    <xf numFmtId="0" fontId="56" fillId="0" borderId="0" xfId="0" applyFont="1" applyAlignment="1" applyProtection="1">
      <alignment vertical="center" wrapText="1"/>
    </xf>
    <xf numFmtId="0" fontId="57" fillId="0" borderId="1" xfId="3" applyFont="1" applyFill="1" applyBorder="1" applyAlignment="1" applyProtection="1">
      <alignment horizontal="left" vertical="center" wrapText="1"/>
    </xf>
    <xf numFmtId="0" fontId="56" fillId="0" borderId="0" xfId="0" applyFont="1" applyFill="1" applyAlignment="1" applyProtection="1">
      <alignment vertical="center" wrapText="1"/>
    </xf>
    <xf numFmtId="0" fontId="57" fillId="0" borderId="1" xfId="3" applyFont="1" applyFill="1" applyBorder="1" applyAlignment="1" applyProtection="1"/>
    <xf numFmtId="0" fontId="53" fillId="0" borderId="1" xfId="8" applyFont="1" applyFill="1" applyBorder="1" applyAlignment="1" applyProtection="1">
      <alignment horizontal="left" vertical="center" wrapText="1"/>
    </xf>
    <xf numFmtId="0" fontId="57" fillId="39" borderId="1" xfId="3" applyFont="1" applyFill="1" applyBorder="1" applyAlignment="1" applyProtection="1">
      <alignment horizontal="left"/>
    </xf>
    <xf numFmtId="164" fontId="58" fillId="0" borderId="1" xfId="1" applyFont="1" applyFill="1" applyBorder="1" applyAlignment="1" applyProtection="1">
      <alignment horizontal="left" vertical="center" wrapText="1"/>
    </xf>
    <xf numFmtId="164" fontId="58" fillId="0" borderId="1" xfId="1" applyFont="1" applyBorder="1" applyAlignment="1" applyProtection="1">
      <alignment horizontal="right" vertical="center" wrapText="1"/>
    </xf>
    <xf numFmtId="2" fontId="53" fillId="0" borderId="1" xfId="8" applyNumberFormat="1" applyFont="1" applyFill="1" applyBorder="1" applyAlignment="1" applyProtection="1">
      <alignment horizontal="left" vertical="center" wrapText="1"/>
    </xf>
    <xf numFmtId="0" fontId="56" fillId="0" borderId="0" xfId="0" applyFont="1" applyAlignment="1" applyProtection="1">
      <alignment horizontal="center" vertical="center" wrapText="1"/>
    </xf>
    <xf numFmtId="0" fontId="56" fillId="0" borderId="0" xfId="0" applyFont="1" applyFill="1" applyAlignment="1" applyProtection="1">
      <alignment horizontal="center" vertical="center" wrapText="1"/>
    </xf>
    <xf numFmtId="0" fontId="45" fillId="9" borderId="1" xfId="38" applyFont="1" applyFill="1" applyBorder="1" applyAlignment="1" applyProtection="1">
      <alignment horizontal="center" vertical="center" wrapText="1"/>
    </xf>
    <xf numFmtId="164" fontId="51" fillId="7" borderId="1" xfId="1" applyFont="1" applyFill="1" applyBorder="1" applyAlignment="1" applyProtection="1">
      <alignment horizontal="left" vertical="center" wrapText="1"/>
    </xf>
    <xf numFmtId="0" fontId="24" fillId="0" borderId="0" xfId="0" applyFont="1" applyFill="1" applyAlignment="1" applyProtection="1">
      <alignment horizontal="left" vertical="center" wrapText="1"/>
    </xf>
    <xf numFmtId="0" fontId="53" fillId="2" borderId="1" xfId="38" applyFont="1" applyFill="1" applyBorder="1" applyAlignment="1" applyProtection="1">
      <alignment horizontal="left" vertical="center" wrapText="1"/>
    </xf>
    <xf numFmtId="164" fontId="53" fillId="2" borderId="1" xfId="1" applyFont="1" applyFill="1" applyBorder="1" applyAlignment="1" applyProtection="1">
      <alignment horizontal="left" vertical="center" wrapText="1"/>
    </xf>
    <xf numFmtId="0" fontId="70" fillId="0" borderId="1" xfId="0" applyFont="1" applyBorder="1" applyAlignment="1" applyProtection="1">
      <alignment vertical="center" wrapText="1"/>
    </xf>
    <xf numFmtId="0" fontId="70" fillId="0" borderId="1" xfId="0" applyFont="1" applyBorder="1" applyAlignment="1" applyProtection="1">
      <alignment vertical="center"/>
    </xf>
    <xf numFmtId="0" fontId="53" fillId="2" borderId="1" xfId="0" applyFont="1" applyFill="1" applyBorder="1" applyAlignment="1" applyProtection="1">
      <alignment horizontal="left" vertical="center" wrapText="1"/>
    </xf>
    <xf numFmtId="0" fontId="53" fillId="2" borderId="1" xfId="0" applyFont="1" applyFill="1" applyBorder="1" applyAlignment="1" applyProtection="1">
      <alignment horizontal="center" vertical="center" wrapText="1"/>
    </xf>
    <xf numFmtId="0" fontId="53" fillId="2" borderId="1" xfId="0" applyFont="1" applyFill="1" applyBorder="1" applyAlignment="1" applyProtection="1">
      <alignment vertical="center" wrapText="1"/>
    </xf>
    <xf numFmtId="0" fontId="24" fillId="0" borderId="1" xfId="0" applyFont="1" applyBorder="1" applyAlignment="1" applyProtection="1">
      <alignment horizontal="center" vertical="center" wrapText="1"/>
    </xf>
    <xf numFmtId="0" fontId="58" fillId="4" borderId="1" xfId="8" applyFont="1" applyFill="1" applyBorder="1" applyAlignment="1" applyProtection="1">
      <alignment horizontal="left" vertical="center" wrapText="1"/>
    </xf>
    <xf numFmtId="164" fontId="53" fillId="4" borderId="1" xfId="1" applyFont="1" applyFill="1" applyBorder="1" applyAlignment="1" applyProtection="1">
      <alignment horizontal="left" vertical="center" wrapText="1"/>
    </xf>
    <xf numFmtId="0" fontId="56" fillId="40" borderId="1" xfId="8" applyFont="1" applyFill="1" applyBorder="1" applyAlignment="1" applyProtection="1">
      <alignment horizontal="left" vertical="center" wrapText="1"/>
    </xf>
    <xf numFmtId="0" fontId="56" fillId="0" borderId="1" xfId="4" applyFont="1" applyBorder="1" applyAlignment="1" applyProtection="1">
      <alignment vertical="center" wrapText="1"/>
    </xf>
    <xf numFmtId="0" fontId="24" fillId="0" borderId="1" xfId="38" applyFont="1" applyFill="1" applyBorder="1" applyAlignment="1" applyProtection="1">
      <alignment horizontal="left" vertical="center" wrapText="1"/>
    </xf>
    <xf numFmtId="0" fontId="22" fillId="0" borderId="1" xfId="0" applyFont="1" applyBorder="1" applyAlignment="1" applyProtection="1">
      <alignment vertical="center" wrapText="1"/>
    </xf>
    <xf numFmtId="0" fontId="24" fillId="0" borderId="1" xfId="38" applyFont="1" applyBorder="1" applyAlignment="1" applyProtection="1">
      <alignment horizontal="left" vertical="center" wrapText="1"/>
    </xf>
    <xf numFmtId="0" fontId="58" fillId="0" borderId="1" xfId="0" applyFont="1" applyBorder="1" applyAlignment="1" applyProtection="1">
      <alignment horizontal="center" vertical="center" wrapText="1"/>
    </xf>
    <xf numFmtId="0" fontId="58" fillId="0" borderId="0" xfId="0" applyFont="1" applyAlignment="1" applyProtection="1">
      <alignment vertical="center" wrapText="1"/>
    </xf>
    <xf numFmtId="0" fontId="58" fillId="0" borderId="1" xfId="0" applyFont="1" applyFill="1" applyBorder="1" applyAlignment="1" applyProtection="1">
      <alignment horizontal="left" vertical="center" wrapText="1"/>
    </xf>
    <xf numFmtId="0" fontId="58" fillId="0" borderId="0" xfId="0" applyFont="1" applyFill="1" applyAlignment="1" applyProtection="1">
      <alignment vertical="center" wrapText="1"/>
    </xf>
    <xf numFmtId="0" fontId="58" fillId="38" borderId="1" xfId="0" applyFont="1" applyFill="1" applyBorder="1" applyAlignment="1" applyProtection="1">
      <alignment horizontal="left" vertical="center" wrapText="1"/>
    </xf>
    <xf numFmtId="0" fontId="58" fillId="38" borderId="1" xfId="4" applyFont="1" applyFill="1" applyBorder="1" applyAlignment="1" applyProtection="1">
      <alignment vertical="center" wrapText="1"/>
    </xf>
    <xf numFmtId="164" fontId="53" fillId="38" borderId="1" xfId="1" applyFont="1" applyFill="1" applyBorder="1" applyAlignment="1" applyProtection="1">
      <alignment horizontal="left" vertical="center" wrapText="1"/>
    </xf>
    <xf numFmtId="164" fontId="53" fillId="38" borderId="1" xfId="1" applyFont="1" applyFill="1" applyBorder="1" applyAlignment="1" applyProtection="1">
      <alignment horizontal="right" vertical="center" wrapText="1"/>
    </xf>
    <xf numFmtId="0" fontId="58" fillId="0" borderId="1" xfId="0" applyFont="1" applyBorder="1" applyAlignment="1" applyProtection="1">
      <alignment horizontal="left" vertical="center" wrapText="1"/>
    </xf>
    <xf numFmtId="0" fontId="53" fillId="38" borderId="1" xfId="0" applyFont="1" applyFill="1" applyBorder="1" applyAlignment="1" applyProtection="1">
      <alignment horizontal="left" vertical="center" wrapText="1"/>
    </xf>
    <xf numFmtId="0" fontId="24" fillId="38" borderId="1" xfId="0" applyFont="1" applyFill="1" applyBorder="1" applyAlignment="1" applyProtection="1">
      <alignment horizontal="left" vertical="center" wrapText="1"/>
    </xf>
    <xf numFmtId="0" fontId="53" fillId="38" borderId="1" xfId="4" applyFont="1" applyFill="1" applyBorder="1" applyAlignment="1" applyProtection="1">
      <alignment vertical="center" wrapText="1"/>
    </xf>
    <xf numFmtId="0" fontId="53" fillId="0" borderId="0" xfId="0" applyFont="1" applyAlignment="1" applyProtection="1">
      <alignment vertical="center" wrapText="1"/>
    </xf>
    <xf numFmtId="0" fontId="24" fillId="0" borderId="0" xfId="0" applyFont="1" applyAlignment="1" applyProtection="1">
      <alignment vertical="center" wrapText="1"/>
    </xf>
    <xf numFmtId="0" fontId="58" fillId="0" borderId="1" xfId="8" applyFont="1" applyBorder="1" applyAlignment="1" applyProtection="1">
      <alignment vertical="center" wrapText="1"/>
    </xf>
    <xf numFmtId="0" fontId="56" fillId="0" borderId="1" xfId="0" applyFont="1" applyBorder="1" applyAlignment="1" applyProtection="1">
      <alignment vertical="center" wrapText="1"/>
    </xf>
    <xf numFmtId="0" fontId="52" fillId="0" borderId="1" xfId="0" applyFont="1" applyBorder="1" applyAlignment="1" applyProtection="1">
      <alignment horizontal="center" vertical="center" wrapText="1"/>
    </xf>
    <xf numFmtId="0" fontId="56" fillId="0" borderId="1" xfId="8" applyFont="1" applyBorder="1" applyAlignment="1" applyProtection="1">
      <alignment vertical="center" wrapText="1"/>
    </xf>
    <xf numFmtId="2" fontId="56" fillId="0" borderId="1" xfId="8" applyNumberFormat="1" applyFont="1" applyBorder="1" applyAlignment="1" applyProtection="1">
      <alignment vertical="center" wrapText="1"/>
    </xf>
    <xf numFmtId="0" fontId="56" fillId="0" borderId="0" xfId="0" applyFont="1" applyBorder="1" applyAlignment="1" applyProtection="1">
      <alignment horizontal="left" vertical="center" wrapText="1"/>
    </xf>
    <xf numFmtId="0" fontId="53" fillId="38" borderId="1" xfId="50" applyFont="1" applyFill="1" applyBorder="1" applyAlignment="1" applyProtection="1">
      <alignment vertical="center" wrapText="1"/>
    </xf>
    <xf numFmtId="0" fontId="24" fillId="0" borderId="1" xfId="5"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0" fontId="70" fillId="0" borderId="1" xfId="0" applyFont="1" applyFill="1" applyBorder="1" applyAlignment="1" applyProtection="1">
      <alignment vertical="center" wrapText="1"/>
    </xf>
    <xf numFmtId="0" fontId="58" fillId="0" borderId="1" xfId="8" applyFont="1" applyFill="1" applyBorder="1" applyAlignment="1" applyProtection="1">
      <alignment horizontal="left" vertical="center" wrapText="1"/>
    </xf>
    <xf numFmtId="0" fontId="56" fillId="0" borderId="0" xfId="0" applyFont="1" applyAlignment="1" applyProtection="1">
      <alignment horizontal="right" vertical="center" wrapText="1"/>
    </xf>
    <xf numFmtId="0" fontId="56" fillId="0" borderId="0" xfId="0" applyFont="1" applyAlignment="1" applyProtection="1">
      <alignment horizontal="left" vertical="center" wrapText="1"/>
    </xf>
    <xf numFmtId="0" fontId="33" fillId="0" borderId="0" xfId="0" applyFont="1" applyAlignment="1" applyProtection="1">
      <alignment horizontal="center" vertical="center" wrapText="1"/>
      <protection locked="0"/>
    </xf>
    <xf numFmtId="0" fontId="61" fillId="0" borderId="1" xfId="0" applyFont="1" applyFill="1" applyBorder="1" applyAlignment="1" applyProtection="1">
      <alignment horizontal="center" vertical="center" wrapText="1"/>
    </xf>
    <xf numFmtId="164" fontId="58" fillId="0" borderId="1" xfId="1" applyFont="1" applyFill="1" applyBorder="1" applyAlignment="1" applyProtection="1">
      <alignment horizontal="center" vertical="center" wrapText="1"/>
    </xf>
    <xf numFmtId="0" fontId="58" fillId="0" borderId="0" xfId="0" applyFont="1" applyFill="1" applyAlignment="1" applyProtection="1">
      <alignment horizontal="center" vertical="center" wrapText="1"/>
    </xf>
    <xf numFmtId="0" fontId="58" fillId="18" borderId="1" xfId="38" applyFont="1" applyFill="1" applyBorder="1" applyAlignment="1" applyProtection="1">
      <alignment horizontal="center" vertical="center" wrapText="1"/>
    </xf>
    <xf numFmtId="0" fontId="58" fillId="24" borderId="1" xfId="38" applyFont="1" applyFill="1" applyBorder="1" applyAlignment="1" applyProtection="1">
      <alignment horizontal="center" vertical="center" wrapText="1"/>
    </xf>
    <xf numFmtId="164" fontId="58" fillId="24" borderId="1" xfId="1" applyFont="1" applyFill="1" applyBorder="1" applyAlignment="1" applyProtection="1">
      <alignment horizontal="center" vertical="center" wrapText="1"/>
    </xf>
    <xf numFmtId="0" fontId="58" fillId="5" borderId="1" xfId="38" applyFont="1" applyFill="1" applyBorder="1" applyAlignment="1" applyProtection="1">
      <alignment horizontal="center" vertical="center" wrapText="1"/>
    </xf>
    <xf numFmtId="164" fontId="58" fillId="5" borderId="1" xfId="1" applyFont="1" applyFill="1" applyBorder="1" applyAlignment="1" applyProtection="1">
      <alignment horizontal="center" vertical="center" wrapText="1"/>
    </xf>
    <xf numFmtId="0" fontId="28" fillId="0" borderId="0" xfId="38" applyFont="1" applyBorder="1" applyAlignment="1" applyProtection="1">
      <alignment horizontal="center" vertical="center" wrapText="1"/>
    </xf>
    <xf numFmtId="0" fontId="28" fillId="0" borderId="0" xfId="38" applyFont="1" applyBorder="1" applyAlignment="1" applyProtection="1">
      <alignment vertical="center" wrapText="1"/>
    </xf>
    <xf numFmtId="0" fontId="58" fillId="2" borderId="1" xfId="4" applyFont="1" applyFill="1" applyBorder="1" applyAlignment="1" applyProtection="1">
      <alignment horizontal="center" vertical="center" wrapText="1"/>
    </xf>
    <xf numFmtId="0" fontId="53" fillId="2" borderId="1" xfId="38" applyFont="1" applyFill="1" applyBorder="1" applyAlignment="1" applyProtection="1">
      <alignment horizontal="center" vertical="center" wrapText="1"/>
    </xf>
    <xf numFmtId="164" fontId="58" fillId="4" borderId="1" xfId="1" applyFont="1" applyFill="1" applyBorder="1" applyAlignment="1" applyProtection="1">
      <alignment horizontal="center" vertical="center" wrapText="1"/>
    </xf>
    <xf numFmtId="0" fontId="56" fillId="0" borderId="0" xfId="0" applyFont="1" applyBorder="1" applyAlignment="1" applyProtection="1">
      <alignment vertical="center" wrapText="1"/>
    </xf>
    <xf numFmtId="0" fontId="56" fillId="0" borderId="1" xfId="8" applyFont="1" applyBorder="1" applyAlignment="1" applyProtection="1">
      <alignment horizontal="center" vertical="center" wrapText="1"/>
    </xf>
    <xf numFmtId="0" fontId="56" fillId="0" borderId="1" xfId="0" applyFont="1" applyBorder="1" applyAlignment="1" applyProtection="1">
      <alignment horizontal="center" vertical="center"/>
    </xf>
    <xf numFmtId="164" fontId="56" fillId="0" borderId="1" xfId="1" applyFont="1" applyFill="1" applyBorder="1" applyAlignment="1" applyProtection="1">
      <alignment horizontal="center" vertical="center" wrapText="1"/>
    </xf>
    <xf numFmtId="0" fontId="56" fillId="0" borderId="0" xfId="0" applyFont="1" applyFill="1" applyBorder="1" applyAlignment="1" applyProtection="1">
      <alignment vertical="center" wrapText="1"/>
    </xf>
    <xf numFmtId="0" fontId="58" fillId="0" borderId="1" xfId="38" applyFont="1" applyFill="1" applyBorder="1" applyAlignment="1" applyProtection="1">
      <alignment horizontal="center" vertical="center" wrapText="1"/>
    </xf>
    <xf numFmtId="0" fontId="58" fillId="0" borderId="0" xfId="0" applyFont="1" applyBorder="1" applyAlignment="1" applyProtection="1">
      <alignment vertical="center" wrapText="1"/>
    </xf>
    <xf numFmtId="164" fontId="56" fillId="0" borderId="0" xfId="0" applyNumberFormat="1" applyFont="1" applyAlignment="1" applyProtection="1">
      <alignment horizontal="center" vertical="center" wrapText="1"/>
    </xf>
    <xf numFmtId="164" fontId="56" fillId="0" borderId="0" xfId="1" applyFont="1" applyAlignment="1" applyProtection="1">
      <alignment horizontal="center" vertical="center" wrapText="1"/>
    </xf>
    <xf numFmtId="164" fontId="56" fillId="0" borderId="0" xfId="1" applyFont="1" applyAlignment="1" applyProtection="1">
      <alignment horizontal="right" vertical="center" wrapText="1"/>
    </xf>
    <xf numFmtId="0" fontId="28" fillId="0" borderId="0" xfId="8" applyFont="1" applyAlignment="1" applyProtection="1">
      <alignment vertical="center" wrapText="1"/>
    </xf>
    <xf numFmtId="0" fontId="53" fillId="0" borderId="1" xfId="0" applyFont="1" applyFill="1" applyBorder="1" applyAlignment="1" applyProtection="1">
      <alignment horizontal="center" vertical="center" wrapText="1"/>
    </xf>
    <xf numFmtId="0" fontId="53" fillId="0" borderId="0" xfId="0" applyFont="1" applyFill="1" applyAlignment="1" applyProtection="1">
      <alignment vertical="center" wrapText="1"/>
    </xf>
    <xf numFmtId="164" fontId="53" fillId="0" borderId="1" xfId="1" applyFont="1" applyFill="1" applyBorder="1" applyAlignment="1" applyProtection="1">
      <alignment vertical="center" wrapText="1"/>
    </xf>
    <xf numFmtId="164" fontId="53" fillId="0" borderId="0" xfId="1" applyFont="1" applyFill="1" applyAlignment="1" applyProtection="1">
      <alignment vertical="center" wrapText="1"/>
    </xf>
    <xf numFmtId="0" fontId="28" fillId="0" borderId="0" xfId="8" applyFont="1" applyAlignment="1" applyProtection="1">
      <alignment horizontal="center" vertical="center" wrapText="1"/>
    </xf>
    <xf numFmtId="0" fontId="58" fillId="24" borderId="5" xfId="38" applyFont="1" applyFill="1" applyBorder="1" applyAlignment="1" applyProtection="1">
      <alignment horizontal="center" vertical="center" wrapText="1"/>
    </xf>
    <xf numFmtId="164" fontId="58" fillId="2" borderId="1" xfId="1" applyFont="1" applyFill="1" applyBorder="1" applyAlignment="1" applyProtection="1">
      <alignment horizontal="center" vertical="center" wrapText="1"/>
    </xf>
    <xf numFmtId="0" fontId="56" fillId="4" borderId="1" xfId="8" applyFont="1" applyFill="1" applyBorder="1" applyAlignment="1" applyProtection="1">
      <alignment horizontal="center" vertical="center" wrapText="1"/>
    </xf>
    <xf numFmtId="0" fontId="56" fillId="0" borderId="1" xfId="40" applyFont="1" applyBorder="1" applyAlignment="1" applyProtection="1">
      <alignment horizontal="center" vertical="center" wrapText="1"/>
    </xf>
    <xf numFmtId="0" fontId="53" fillId="0" borderId="0" xfId="8" applyFont="1" applyAlignment="1" applyProtection="1">
      <alignment vertical="center" wrapText="1"/>
    </xf>
    <xf numFmtId="0" fontId="56" fillId="0" borderId="1" xfId="40" applyFont="1" applyFill="1" applyBorder="1" applyAlignment="1" applyProtection="1">
      <alignment horizontal="center" vertical="center" wrapText="1"/>
    </xf>
    <xf numFmtId="0" fontId="28" fillId="0" borderId="0" xfId="8" applyFont="1" applyFill="1" applyAlignment="1" applyProtection="1">
      <alignment vertical="center" wrapText="1"/>
    </xf>
    <xf numFmtId="0" fontId="56" fillId="0" borderId="1" xfId="8" applyFont="1" applyFill="1" applyBorder="1" applyAlignment="1" applyProtection="1">
      <alignment horizontal="center" vertical="center" wrapText="1"/>
    </xf>
    <xf numFmtId="0" fontId="28" fillId="0" borderId="0" xfId="8" applyFont="1" applyAlignment="1" applyProtection="1">
      <alignment horizontal="left" vertical="center" wrapText="1"/>
    </xf>
    <xf numFmtId="164" fontId="28" fillId="0" borderId="0" xfId="1" applyFont="1" applyAlignment="1" applyProtection="1">
      <alignment horizontal="center" vertical="center" wrapText="1"/>
    </xf>
    <xf numFmtId="0" fontId="56" fillId="0" borderId="0" xfId="8" applyFont="1" applyAlignment="1" applyProtection="1">
      <alignment vertical="center"/>
    </xf>
    <xf numFmtId="0" fontId="53" fillId="0" borderId="1" xfId="0" applyFont="1" applyFill="1" applyBorder="1" applyAlignment="1" applyProtection="1">
      <alignment horizontal="center" vertical="center"/>
    </xf>
    <xf numFmtId="0" fontId="56" fillId="0" borderId="0" xfId="0" applyFont="1" applyFill="1" applyAlignment="1" applyProtection="1">
      <alignment vertical="center"/>
    </xf>
    <xf numFmtId="0" fontId="56" fillId="0" borderId="0" xfId="8" applyFont="1" applyAlignment="1" applyProtection="1">
      <alignment horizontal="center" vertical="center"/>
    </xf>
    <xf numFmtId="0" fontId="58" fillId="2" borderId="1" xfId="4" applyFont="1" applyFill="1" applyBorder="1" applyAlignment="1" applyProtection="1">
      <alignment vertical="center" wrapText="1"/>
    </xf>
    <xf numFmtId="0" fontId="56" fillId="0" borderId="0" xfId="8" applyFont="1" applyFill="1" applyAlignment="1" applyProtection="1">
      <alignment vertical="center"/>
    </xf>
    <xf numFmtId="0" fontId="53" fillId="0" borderId="1" xfId="8" applyFont="1" applyBorder="1" applyAlignment="1" applyProtection="1">
      <alignment horizontal="center" vertical="center"/>
    </xf>
    <xf numFmtId="0" fontId="56" fillId="0" borderId="0" xfId="8" applyFont="1" applyAlignment="1" applyProtection="1">
      <alignment horizontal="left" vertical="center"/>
    </xf>
    <xf numFmtId="0" fontId="56" fillId="0" borderId="0" xfId="8" applyFont="1" applyAlignment="1" applyProtection="1">
      <alignment vertical="center" wrapText="1"/>
    </xf>
    <xf numFmtId="0" fontId="24" fillId="0" borderId="0" xfId="8" applyFont="1" applyAlignment="1" applyProtection="1">
      <alignment horizontal="center" vertical="center"/>
    </xf>
    <xf numFmtId="164" fontId="56" fillId="0" borderId="0" xfId="1" applyFont="1" applyAlignment="1" applyProtection="1">
      <alignment horizontal="right" vertical="center"/>
    </xf>
    <xf numFmtId="2" fontId="56" fillId="0" borderId="0" xfId="8" applyNumberFormat="1" applyFont="1" applyAlignment="1" applyProtection="1">
      <alignment horizontal="left" vertical="center"/>
    </xf>
    <xf numFmtId="0" fontId="70" fillId="0" borderId="1" xfId="0" applyFont="1" applyBorder="1" applyAlignment="1" applyProtection="1">
      <alignment horizontal="left" vertical="center" wrapText="1"/>
    </xf>
    <xf numFmtId="164" fontId="70" fillId="0" borderId="1" xfId="1" applyFont="1" applyBorder="1" applyAlignment="1" applyProtection="1">
      <alignment horizontal="left" vertical="center" wrapText="1"/>
    </xf>
    <xf numFmtId="0" fontId="51" fillId="0" borderId="0" xfId="8" applyFont="1" applyFill="1" applyBorder="1" applyAlignment="1" applyProtection="1">
      <alignment horizontal="center" vertical="center" wrapText="1"/>
    </xf>
    <xf numFmtId="0" fontId="66" fillId="0" borderId="0" xfId="0" applyFont="1" applyFill="1" applyBorder="1" applyAlignment="1" applyProtection="1">
      <alignment vertical="center" wrapText="1"/>
    </xf>
    <xf numFmtId="0" fontId="58" fillId="0" borderId="0" xfId="0" applyFont="1" applyFill="1" applyBorder="1" applyAlignment="1" applyProtection="1">
      <alignment vertical="center" wrapText="1"/>
    </xf>
    <xf numFmtId="0" fontId="57" fillId="39" borderId="13" xfId="3" applyFont="1" applyFill="1" applyBorder="1" applyAlignment="1" applyProtection="1">
      <alignment horizontal="left" wrapText="1"/>
    </xf>
    <xf numFmtId="0" fontId="53" fillId="0" borderId="0" xfId="0" applyFont="1" applyFill="1" applyBorder="1" applyAlignment="1" applyProtection="1">
      <alignment horizontal="center" vertical="center" wrapText="1"/>
    </xf>
    <xf numFmtId="0" fontId="55" fillId="0" borderId="0" xfId="0" applyFont="1" applyFill="1" applyBorder="1" applyAlignment="1" applyProtection="1">
      <alignment horizontal="center" vertical="center" wrapText="1"/>
    </xf>
    <xf numFmtId="164" fontId="55" fillId="0" borderId="0" xfId="1" applyFont="1" applyFill="1" applyBorder="1" applyAlignment="1" applyProtection="1">
      <alignment horizontal="center" vertical="center" wrapText="1"/>
    </xf>
    <xf numFmtId="164" fontId="53" fillId="0" borderId="0" xfId="1" applyFont="1" applyFill="1" applyBorder="1" applyAlignment="1" applyProtection="1">
      <alignment horizontal="center" vertical="center" wrapText="1"/>
    </xf>
    <xf numFmtId="0" fontId="53" fillId="0" borderId="0" xfId="8" applyFont="1" applyFill="1" applyBorder="1" applyAlignment="1" applyProtection="1">
      <alignment horizontal="center" vertical="center" wrapText="1"/>
    </xf>
    <xf numFmtId="0" fontId="56" fillId="0" borderId="0" xfId="8" applyFont="1" applyAlignment="1" applyProtection="1">
      <alignment horizontal="center" vertical="center" wrapText="1"/>
    </xf>
    <xf numFmtId="0" fontId="53" fillId="2" borderId="1" xfId="4" applyFont="1" applyFill="1" applyBorder="1" applyAlignment="1" applyProtection="1">
      <alignment vertical="center" wrapText="1"/>
    </xf>
    <xf numFmtId="2" fontId="58" fillId="2" borderId="1" xfId="4" applyNumberFormat="1" applyFont="1" applyFill="1" applyBorder="1" applyAlignment="1" applyProtection="1">
      <alignment horizontal="right" vertical="center" wrapText="1"/>
    </xf>
    <xf numFmtId="164" fontId="58" fillId="2" borderId="1" xfId="1" applyFont="1" applyFill="1" applyBorder="1" applyAlignment="1" applyProtection="1">
      <alignment horizontal="left" vertical="center" wrapText="1"/>
    </xf>
    <xf numFmtId="0" fontId="56" fillId="4" borderId="1" xfId="8" applyFont="1" applyFill="1" applyBorder="1" applyAlignment="1" applyProtection="1">
      <alignment vertical="center" wrapText="1"/>
    </xf>
    <xf numFmtId="0" fontId="24" fillId="4" borderId="1" xfId="8" applyFont="1" applyFill="1" applyBorder="1" applyAlignment="1" applyProtection="1">
      <alignment vertical="center" wrapText="1"/>
    </xf>
    <xf numFmtId="2" fontId="56" fillId="4" borderId="1" xfId="8" applyNumberFormat="1" applyFont="1" applyFill="1" applyBorder="1" applyAlignment="1" applyProtection="1">
      <alignment horizontal="right" vertical="center" wrapText="1"/>
    </xf>
    <xf numFmtId="2" fontId="58" fillId="4" borderId="1" xfId="8" applyNumberFormat="1" applyFont="1" applyFill="1" applyBorder="1" applyAlignment="1" applyProtection="1">
      <alignment horizontal="right" vertical="center" wrapText="1"/>
    </xf>
    <xf numFmtId="0" fontId="56" fillId="28" borderId="1" xfId="8" applyFont="1" applyFill="1" applyBorder="1" applyAlignment="1" applyProtection="1">
      <alignment horizontal="center" vertical="center" wrapText="1"/>
    </xf>
    <xf numFmtId="0" fontId="56" fillId="28" borderId="1" xfId="8" applyFont="1" applyFill="1" applyBorder="1" applyAlignment="1" applyProtection="1">
      <alignment vertical="center" wrapText="1"/>
    </xf>
    <xf numFmtId="164" fontId="56" fillId="28" borderId="1" xfId="1" applyFont="1" applyFill="1" applyBorder="1" applyAlignment="1" applyProtection="1">
      <alignment horizontal="right" vertical="center" wrapText="1"/>
    </xf>
    <xf numFmtId="0" fontId="58" fillId="28" borderId="1" xfId="8" applyFont="1" applyFill="1" applyBorder="1" applyAlignment="1" applyProtection="1">
      <alignment horizontal="center" vertical="center" wrapText="1"/>
    </xf>
    <xf numFmtId="0" fontId="56" fillId="0" borderId="0" xfId="8" applyFont="1" applyFill="1" applyAlignment="1" applyProtection="1">
      <alignment vertical="center" wrapText="1"/>
    </xf>
    <xf numFmtId="0" fontId="56" fillId="0" borderId="1" xfId="4" applyFont="1" applyFill="1" applyBorder="1" applyAlignment="1" applyProtection="1">
      <alignment horizontal="center" vertical="center" wrapText="1"/>
    </xf>
    <xf numFmtId="0" fontId="56" fillId="0" borderId="1" xfId="9" applyFont="1" applyBorder="1" applyAlignment="1" applyProtection="1">
      <alignment horizontal="center" vertical="center" wrapText="1"/>
    </xf>
    <xf numFmtId="0" fontId="56" fillId="0" borderId="1" xfId="4" applyFont="1" applyBorder="1" applyAlignment="1" applyProtection="1">
      <alignment horizontal="center" vertical="center" wrapText="1"/>
    </xf>
    <xf numFmtId="0" fontId="0" fillId="0" borderId="1" xfId="0" applyBorder="1" applyAlignment="1" applyProtection="1">
      <alignment horizontal="center" vertical="center" wrapText="1"/>
    </xf>
    <xf numFmtId="0" fontId="56" fillId="0" borderId="3" xfId="8" applyFont="1" applyBorder="1" applyAlignment="1" applyProtection="1">
      <alignment horizontal="center" vertical="center" wrapText="1"/>
    </xf>
    <xf numFmtId="164" fontId="56" fillId="4" borderId="1" xfId="1" applyFont="1" applyFill="1" applyBorder="1" applyAlignment="1" applyProtection="1">
      <alignment horizontal="right" vertical="center" wrapText="1"/>
    </xf>
    <xf numFmtId="0" fontId="24" fillId="0" borderId="0" xfId="8" applyFont="1" applyAlignment="1" applyProtection="1">
      <alignment vertical="center" wrapText="1"/>
    </xf>
    <xf numFmtId="0" fontId="58" fillId="28" borderId="1" xfId="4" applyFont="1" applyFill="1" applyBorder="1" applyAlignment="1" applyProtection="1">
      <alignment horizontal="center" vertical="center" wrapText="1"/>
    </xf>
    <xf numFmtId="0" fontId="56" fillId="0" borderId="0" xfId="8" applyFont="1" applyAlignment="1" applyProtection="1">
      <alignment horizontal="left" vertical="center" wrapText="1"/>
    </xf>
    <xf numFmtId="2" fontId="56" fillId="0" borderId="0" xfId="8" applyNumberFormat="1" applyFont="1" applyAlignment="1" applyProtection="1">
      <alignment horizontal="left" vertical="center" wrapText="1"/>
    </xf>
    <xf numFmtId="164" fontId="56" fillId="0" borderId="0" xfId="1" applyFont="1" applyAlignment="1" applyProtection="1">
      <alignment vertical="center" wrapText="1"/>
    </xf>
    <xf numFmtId="164" fontId="56" fillId="0" borderId="0" xfId="1" applyFont="1" applyFill="1" applyAlignment="1" applyProtection="1">
      <alignment vertical="center" wrapText="1"/>
    </xf>
    <xf numFmtId="0" fontId="58" fillId="0" borderId="0" xfId="8" applyFont="1" applyAlignment="1" applyProtection="1">
      <alignment vertical="center" wrapText="1"/>
    </xf>
    <xf numFmtId="0" fontId="56" fillId="0" borderId="0" xfId="8" applyFont="1" applyAlignment="1" applyProtection="1">
      <alignment horizontal="left" vertical="center" wrapText="1"/>
      <protection locked="0"/>
    </xf>
    <xf numFmtId="0" fontId="56" fillId="0" borderId="0" xfId="0" applyFont="1" applyProtection="1"/>
    <xf numFmtId="0" fontId="53" fillId="0" borderId="1" xfId="0" applyFont="1" applyFill="1" applyBorder="1" applyAlignment="1" applyProtection="1">
      <alignment vertical="center" wrapText="1"/>
    </xf>
    <xf numFmtId="0" fontId="56" fillId="0" borderId="0" xfId="0" applyFont="1" applyAlignment="1" applyProtection="1">
      <alignment horizontal="center" vertical="center"/>
    </xf>
    <xf numFmtId="2" fontId="58" fillId="24" borderId="1" xfId="38" applyNumberFormat="1" applyFont="1" applyFill="1" applyBorder="1" applyAlignment="1" applyProtection="1">
      <alignment horizontal="center" vertical="center" wrapText="1"/>
    </xf>
    <xf numFmtId="0" fontId="58" fillId="3" borderId="1" xfId="4" applyFont="1" applyFill="1" applyBorder="1" applyAlignment="1" applyProtection="1">
      <alignment vertical="center" wrapText="1"/>
    </xf>
    <xf numFmtId="0" fontId="56" fillId="0" borderId="1" xfId="0" applyFont="1" applyBorder="1" applyProtection="1"/>
    <xf numFmtId="0" fontId="56" fillId="0" borderId="1" xfId="0" applyFont="1" applyBorder="1" applyAlignment="1" applyProtection="1">
      <alignment vertical="center"/>
    </xf>
    <xf numFmtId="0" fontId="24" fillId="0" borderId="0" xfId="62" applyFont="1" applyAlignment="1" applyProtection="1">
      <alignment horizontal="center" vertical="center"/>
    </xf>
    <xf numFmtId="0" fontId="24" fillId="0" borderId="0" xfId="11" applyFont="1" applyAlignment="1" applyProtection="1">
      <alignment horizontal="center" vertical="center" wrapText="1"/>
    </xf>
    <xf numFmtId="0" fontId="24" fillId="0" borderId="0" xfId="87" applyFont="1" applyAlignment="1" applyProtection="1">
      <alignment vertical="center" wrapText="1"/>
    </xf>
    <xf numFmtId="0" fontId="24" fillId="0" borderId="0" xfId="87" applyFont="1" applyFill="1" applyAlignment="1" applyProtection="1">
      <alignment vertical="center"/>
    </xf>
    <xf numFmtId="0" fontId="24" fillId="0" borderId="0" xfId="87" applyFont="1" applyAlignment="1" applyProtection="1">
      <alignment vertical="center"/>
    </xf>
    <xf numFmtId="0" fontId="24" fillId="0" borderId="0" xfId="87" applyFont="1" applyAlignment="1" applyProtection="1">
      <alignment horizontal="center" vertical="center"/>
    </xf>
    <xf numFmtId="0" fontId="24" fillId="0" borderId="0" xfId="87" applyFont="1" applyAlignment="1" applyProtection="1">
      <alignment horizontal="center" vertical="center" wrapText="1"/>
    </xf>
    <xf numFmtId="164" fontId="24" fillId="0" borderId="0" xfId="1" applyFont="1" applyAlignment="1" applyProtection="1">
      <alignment horizontal="right" vertical="center"/>
    </xf>
    <xf numFmtId="0" fontId="24" fillId="0" borderId="0" xfId="87" applyFont="1" applyAlignment="1" applyProtection="1">
      <alignment horizontal="left" vertical="center"/>
    </xf>
    <xf numFmtId="164" fontId="58" fillId="0" borderId="1" xfId="1" applyFont="1" applyFill="1" applyBorder="1" applyAlignment="1" applyProtection="1">
      <alignment horizontal="right" vertical="center" wrapText="1"/>
      <protection locked="0"/>
    </xf>
    <xf numFmtId="0" fontId="53" fillId="0" borderId="0" xfId="8" applyFont="1" applyFill="1" applyBorder="1" applyAlignment="1" applyProtection="1">
      <alignment horizontal="center" vertical="center"/>
    </xf>
    <xf numFmtId="0" fontId="53" fillId="0" borderId="0" xfId="87" applyFont="1" applyAlignment="1" applyProtection="1">
      <alignment horizontal="center" vertical="center"/>
    </xf>
    <xf numFmtId="0" fontId="24" fillId="0" borderId="0" xfId="87" applyFont="1" applyAlignment="1" applyProtection="1">
      <alignment horizontal="right" vertical="center"/>
    </xf>
    <xf numFmtId="2" fontId="24" fillId="0" borderId="0" xfId="87" applyNumberFormat="1" applyFont="1" applyAlignment="1" applyProtection="1">
      <alignment horizontal="right" vertical="center"/>
    </xf>
    <xf numFmtId="0" fontId="24" fillId="0" borderId="0" xfId="8" applyFont="1" applyAlignment="1" applyProtection="1">
      <alignment vertical="center"/>
    </xf>
    <xf numFmtId="0" fontId="57" fillId="24" borderId="1" xfId="3" applyFont="1" applyFill="1" applyBorder="1" applyAlignment="1" applyProtection="1">
      <alignment horizontal="left" vertical="center" wrapText="1"/>
    </xf>
    <xf numFmtId="0" fontId="24" fillId="0" borderId="0" xfId="8" applyFont="1" applyFill="1" applyAlignment="1" applyProtection="1">
      <alignment vertical="center"/>
    </xf>
    <xf numFmtId="0" fontId="24" fillId="0" borderId="0" xfId="8" applyFont="1" applyAlignment="1" applyProtection="1">
      <alignment horizontal="left" vertical="center"/>
    </xf>
    <xf numFmtId="0" fontId="24" fillId="0" borderId="0" xfId="8" applyFont="1" applyAlignment="1" applyProtection="1">
      <alignment horizontal="left" vertical="center" wrapText="1"/>
    </xf>
    <xf numFmtId="0" fontId="24" fillId="0" borderId="0" xfId="8" applyFont="1" applyAlignment="1" applyProtection="1">
      <alignment horizontal="right" vertical="center"/>
    </xf>
    <xf numFmtId="0" fontId="24" fillId="0" borderId="0" xfId="8" applyFont="1" applyAlignment="1" applyProtection="1">
      <alignment horizontal="center" vertical="center" wrapText="1"/>
    </xf>
    <xf numFmtId="0" fontId="57" fillId="24" borderId="1" xfId="3" applyFont="1" applyFill="1" applyBorder="1" applyAlignment="1" applyProtection="1">
      <alignment horizontal="center" vertical="center" wrapText="1"/>
    </xf>
    <xf numFmtId="0" fontId="57" fillId="39" borderId="1" xfId="3" applyFont="1" applyFill="1" applyBorder="1" applyAlignment="1" applyProtection="1">
      <alignment horizontal="center" vertical="center"/>
    </xf>
    <xf numFmtId="0" fontId="53" fillId="2" borderId="1" xfId="8" applyFont="1" applyFill="1" applyBorder="1" applyAlignment="1" applyProtection="1">
      <alignment horizontal="center" vertical="center" wrapText="1"/>
    </xf>
    <xf numFmtId="164" fontId="58" fillId="3" borderId="1" xfId="1" applyFont="1" applyFill="1" applyBorder="1" applyAlignment="1" applyProtection="1">
      <alignment horizontal="center" vertical="center" wrapText="1"/>
    </xf>
    <xf numFmtId="0" fontId="58" fillId="3" borderId="1" xfId="8" applyFont="1" applyFill="1" applyBorder="1" applyAlignment="1" applyProtection="1">
      <alignment horizontal="left" vertical="center" wrapText="1"/>
    </xf>
    <xf numFmtId="0" fontId="58" fillId="3" borderId="1" xfId="8" applyFont="1" applyFill="1" applyBorder="1" applyAlignment="1" applyProtection="1">
      <alignment horizontal="center" vertical="center" wrapText="1"/>
    </xf>
    <xf numFmtId="164" fontId="56" fillId="0" borderId="1" xfId="1" applyFont="1" applyBorder="1" applyAlignment="1" applyProtection="1">
      <alignment horizontal="left" vertical="center" wrapText="1"/>
      <protection locked="0"/>
    </xf>
    <xf numFmtId="0" fontId="53" fillId="0" borderId="1" xfId="8" applyFont="1" applyBorder="1" applyAlignment="1" applyProtection="1">
      <alignment horizontal="center" vertical="center" wrapText="1"/>
    </xf>
    <xf numFmtId="0" fontId="53" fillId="0" borderId="1" xfId="8" applyFont="1" applyBorder="1" applyAlignment="1" applyProtection="1">
      <alignment horizontal="left" vertical="center" wrapText="1"/>
    </xf>
    <xf numFmtId="0" fontId="53" fillId="2" borderId="1" xfId="8" applyFont="1" applyFill="1" applyBorder="1" applyAlignment="1" applyProtection="1">
      <alignment horizontal="left" vertical="center" wrapText="1"/>
    </xf>
    <xf numFmtId="0" fontId="24" fillId="0" borderId="0" xfId="8" applyFont="1" applyFill="1" applyAlignment="1" applyProtection="1">
      <alignment horizontal="left" vertical="center"/>
    </xf>
    <xf numFmtId="164" fontId="24" fillId="0" borderId="0" xfId="1" applyFont="1" applyAlignment="1" applyProtection="1">
      <alignment vertical="center"/>
    </xf>
    <xf numFmtId="164" fontId="24" fillId="0" borderId="1" xfId="1" applyFont="1" applyBorder="1" applyAlignment="1" applyProtection="1">
      <alignment horizontal="right" vertical="center" wrapText="1"/>
      <protection locked="0"/>
    </xf>
    <xf numFmtId="0" fontId="56" fillId="0" borderId="1" xfId="38" applyFont="1" applyBorder="1" applyAlignment="1" applyProtection="1">
      <alignment horizontal="left" vertical="center" wrapText="1"/>
    </xf>
    <xf numFmtId="0" fontId="24" fillId="0" borderId="0" xfId="62" applyFont="1" applyAlignment="1" applyProtection="1">
      <alignment horizontal="right" vertical="center" wrapText="1"/>
    </xf>
    <xf numFmtId="0" fontId="24" fillId="0" borderId="0" xfId="62" applyFont="1" applyFill="1" applyAlignment="1" applyProtection="1">
      <alignment horizontal="right" vertical="center" wrapText="1"/>
    </xf>
    <xf numFmtId="0" fontId="57" fillId="39" borderId="1" xfId="3" applyFont="1" applyFill="1" applyBorder="1" applyAlignment="1" applyProtection="1">
      <alignment horizontal="left" wrapText="1"/>
    </xf>
    <xf numFmtId="0" fontId="24" fillId="0" borderId="0" xfId="62" applyFont="1" applyFill="1" applyAlignment="1" applyProtection="1">
      <alignment horizontal="center" vertical="center" wrapText="1"/>
    </xf>
    <xf numFmtId="0" fontId="24" fillId="0" borderId="0" xfId="11" applyFont="1" applyAlignment="1" applyProtection="1">
      <alignment horizontal="right" vertical="center" wrapText="1"/>
    </xf>
    <xf numFmtId="0" fontId="53" fillId="0" borderId="0" xfId="62" applyFont="1" applyAlignment="1" applyProtection="1">
      <alignment horizontal="right" vertical="center" wrapText="1"/>
    </xf>
    <xf numFmtId="0" fontId="24" fillId="0" borderId="0" xfId="62" applyFont="1" applyAlignment="1" applyProtection="1">
      <alignment horizontal="left" vertical="center" wrapText="1"/>
    </xf>
    <xf numFmtId="0" fontId="24" fillId="0" borderId="0" xfId="62" applyFont="1" applyAlignment="1" applyProtection="1">
      <alignment horizontal="center" vertical="center" wrapText="1"/>
    </xf>
    <xf numFmtId="0" fontId="56" fillId="0" borderId="0" xfId="62" applyFont="1" applyAlignment="1" applyProtection="1">
      <alignment horizontal="right" vertical="center" wrapText="1"/>
    </xf>
    <xf numFmtId="164" fontId="24" fillId="0" borderId="0" xfId="1" applyFont="1" applyAlignment="1" applyProtection="1">
      <alignment horizontal="right" vertical="center" wrapText="1"/>
    </xf>
    <xf numFmtId="0" fontId="58" fillId="5" borderId="13" xfId="38" applyFont="1" applyFill="1" applyBorder="1" applyAlignment="1" applyProtection="1">
      <alignment horizontal="center" vertical="center" wrapText="1"/>
    </xf>
    <xf numFmtId="0" fontId="24" fillId="0" borderId="0" xfId="62" applyFont="1" applyAlignment="1" applyProtection="1">
      <alignment horizontal="right" vertical="center"/>
    </xf>
    <xf numFmtId="0" fontId="56" fillId="0" borderId="0" xfId="62" applyFont="1" applyAlignment="1" applyProtection="1">
      <alignment horizontal="right" vertical="center"/>
    </xf>
    <xf numFmtId="0" fontId="24" fillId="0" borderId="0" xfId="62" applyFont="1" applyAlignment="1" applyProtection="1">
      <alignment horizontal="left" vertical="center"/>
    </xf>
    <xf numFmtId="0" fontId="24" fillId="0" borderId="0" xfId="62" applyFont="1" applyFill="1" applyAlignment="1" applyProtection="1">
      <alignment horizontal="left" vertical="center"/>
    </xf>
    <xf numFmtId="0" fontId="24" fillId="0" borderId="0" xfId="82" applyFont="1" applyAlignment="1" applyProtection="1">
      <alignment vertical="center" wrapText="1"/>
    </xf>
    <xf numFmtId="0" fontId="24" fillId="0" borderId="1" xfId="82" applyFont="1" applyBorder="1" applyAlignment="1" applyProtection="1">
      <alignment vertical="center" wrapText="1"/>
    </xf>
    <xf numFmtId="2" fontId="24" fillId="0" borderId="1" xfId="82" applyNumberFormat="1" applyFont="1" applyBorder="1" applyAlignment="1" applyProtection="1">
      <alignment vertical="center" wrapText="1"/>
    </xf>
    <xf numFmtId="0" fontId="24" fillId="0" borderId="0" xfId="82" applyFont="1" applyAlignment="1" applyProtection="1">
      <alignment horizontal="center" vertical="center" wrapText="1"/>
    </xf>
    <xf numFmtId="0" fontId="53" fillId="0" borderId="0" xfId="82" applyFont="1" applyAlignment="1" applyProtection="1">
      <alignment vertical="center" wrapText="1"/>
    </xf>
    <xf numFmtId="0" fontId="56" fillId="0" borderId="0" xfId="82" applyFont="1" applyAlignment="1" applyProtection="1">
      <alignment vertical="center" wrapText="1"/>
    </xf>
    <xf numFmtId="2" fontId="24" fillId="0" borderId="0" xfId="82" applyNumberFormat="1" applyFont="1" applyAlignment="1" applyProtection="1">
      <alignment vertical="center" wrapText="1"/>
    </xf>
    <xf numFmtId="0" fontId="24" fillId="0" borderId="0" xfId="82" applyFont="1" applyAlignment="1" applyProtection="1">
      <alignment horizontal="left" vertical="center" wrapText="1"/>
    </xf>
    <xf numFmtId="164" fontId="58" fillId="5" borderId="13" xfId="1" applyFont="1" applyFill="1" applyBorder="1" applyAlignment="1" applyProtection="1">
      <alignment horizontal="center" vertical="center" wrapText="1"/>
    </xf>
    <xf numFmtId="0" fontId="24" fillId="0" borderId="0" xfId="82" applyFont="1" applyAlignment="1" applyProtection="1">
      <alignment vertical="center"/>
    </xf>
    <xf numFmtId="0" fontId="70" fillId="0" borderId="1" xfId="0" applyFont="1" applyBorder="1" applyAlignment="1" applyProtection="1">
      <alignment wrapText="1"/>
    </xf>
    <xf numFmtId="0" fontId="22" fillId="0" borderId="1" xfId="11" applyFont="1" applyFill="1" applyBorder="1" applyAlignment="1" applyProtection="1">
      <alignment horizontal="center" vertical="center" wrapText="1"/>
    </xf>
    <xf numFmtId="0" fontId="53" fillId="0" borderId="0" xfId="82" applyFont="1" applyAlignment="1" applyProtection="1">
      <alignment vertical="center"/>
    </xf>
    <xf numFmtId="0" fontId="24" fillId="0" borderId="0" xfId="82" applyFont="1" applyAlignment="1" applyProtection="1">
      <alignment horizontal="center" vertical="center"/>
    </xf>
    <xf numFmtId="0" fontId="56" fillId="0" borderId="0" xfId="82" applyFont="1" applyAlignment="1" applyProtection="1">
      <alignment vertical="center"/>
    </xf>
    <xf numFmtId="0" fontId="24" fillId="0" borderId="0" xfId="82" applyFont="1" applyAlignment="1" applyProtection="1">
      <alignment horizontal="left" vertical="center"/>
    </xf>
    <xf numFmtId="0" fontId="53" fillId="0" borderId="1" xfId="8" applyFont="1" applyBorder="1" applyAlignment="1" applyProtection="1">
      <alignment horizontal="left" vertical="center"/>
    </xf>
    <xf numFmtId="0" fontId="24" fillId="0" borderId="0" xfId="8" applyFont="1" applyAlignment="1" applyProtection="1">
      <alignment vertical="center"/>
      <protection locked="0"/>
    </xf>
    <xf numFmtId="0" fontId="24" fillId="0" borderId="0" xfId="11" applyFont="1" applyAlignment="1" applyProtection="1">
      <alignment vertical="center"/>
    </xf>
    <xf numFmtId="0" fontId="24" fillId="0" borderId="0" xfId="11" applyFont="1" applyAlignment="1" applyProtection="1">
      <alignment horizontal="center" vertical="center"/>
    </xf>
    <xf numFmtId="0" fontId="53" fillId="2" borderId="1" xfId="11" applyFont="1" applyFill="1" applyBorder="1" applyAlignment="1" applyProtection="1">
      <alignment horizontal="left" vertical="center" wrapText="1"/>
    </xf>
    <xf numFmtId="0" fontId="53" fillId="2" borderId="1" xfId="11" applyFont="1" applyFill="1" applyBorder="1" applyAlignment="1" applyProtection="1">
      <alignment horizontal="center" vertical="center" wrapText="1"/>
    </xf>
    <xf numFmtId="0" fontId="22" fillId="0" borderId="1" xfId="11" applyFont="1" applyFill="1" applyBorder="1" applyAlignment="1" applyProtection="1">
      <alignment horizontal="left" vertical="center" wrapText="1"/>
    </xf>
    <xf numFmtId="0" fontId="24" fillId="0" borderId="0" xfId="11" applyFont="1" applyAlignment="1" applyProtection="1">
      <alignment horizontal="left" vertical="center"/>
    </xf>
    <xf numFmtId="0" fontId="24" fillId="0" borderId="0" xfId="97" applyFont="1" applyAlignment="1" applyProtection="1">
      <alignment horizontal="center" vertical="center"/>
    </xf>
    <xf numFmtId="0" fontId="24" fillId="0" borderId="0" xfId="97" applyFont="1" applyAlignment="1" applyProtection="1">
      <alignment vertical="center"/>
    </xf>
    <xf numFmtId="0" fontId="24" fillId="0" borderId="0" xfId="97" applyFont="1" applyAlignment="1" applyProtection="1">
      <alignment horizontal="left" vertical="center"/>
    </xf>
    <xf numFmtId="0" fontId="24" fillId="0" borderId="0" xfId="97" applyFont="1" applyFill="1" applyAlignment="1" applyProtection="1">
      <alignment horizontal="left" vertical="center"/>
    </xf>
    <xf numFmtId="0" fontId="24" fillId="0" borderId="0" xfId="97" applyFont="1" applyAlignment="1" applyProtection="1">
      <alignment horizontal="left" vertical="center" wrapText="1"/>
    </xf>
    <xf numFmtId="0" fontId="24" fillId="0" borderId="0" xfId="97" applyFont="1" applyAlignment="1" applyProtection="1">
      <alignment horizontal="center" vertical="center" wrapText="1"/>
    </xf>
    <xf numFmtId="164" fontId="24" fillId="0" borderId="0" xfId="1" applyFont="1" applyAlignment="1" applyProtection="1">
      <alignment horizontal="center" vertical="center"/>
    </xf>
    <xf numFmtId="1" fontId="24" fillId="0" borderId="0" xfId="97" applyNumberFormat="1" applyFont="1" applyAlignment="1" applyProtection="1">
      <alignment horizontal="center" vertical="center"/>
    </xf>
    <xf numFmtId="0" fontId="24" fillId="0" borderId="0" xfId="97" applyFont="1" applyAlignment="1" applyProtection="1">
      <alignment horizontal="right" vertical="center"/>
    </xf>
    <xf numFmtId="0" fontId="56" fillId="0" borderId="0" xfId="0" applyFont="1" applyAlignment="1" applyProtection="1">
      <alignment horizontal="center"/>
    </xf>
    <xf numFmtId="2" fontId="56" fillId="0" borderId="0" xfId="0" applyNumberFormat="1" applyFont="1" applyAlignment="1" applyProtection="1">
      <alignment horizontal="right"/>
    </xf>
    <xf numFmtId="164" fontId="56" fillId="0" borderId="0" xfId="1" applyFont="1" applyAlignment="1" applyProtection="1">
      <alignment horizontal="right"/>
    </xf>
    <xf numFmtId="0" fontId="56" fillId="0" borderId="0" xfId="0" applyFont="1" applyAlignment="1" applyProtection="1">
      <alignment horizontal="left" vertical="center"/>
    </xf>
    <xf numFmtId="164" fontId="56" fillId="0" borderId="1" xfId="1" applyFont="1" applyBorder="1" applyAlignment="1" applyProtection="1">
      <alignment horizontal="left" vertical="center"/>
      <protection locked="0"/>
    </xf>
    <xf numFmtId="0" fontId="51" fillId="0" borderId="1" xfId="8" applyFont="1" applyFill="1" applyBorder="1" applyAlignment="1" applyProtection="1">
      <alignment horizontal="left" vertical="center" wrapText="1"/>
    </xf>
    <xf numFmtId="2" fontId="53" fillId="0" borderId="5" xfId="8" applyNumberFormat="1" applyFont="1" applyFill="1" applyBorder="1" applyAlignment="1" applyProtection="1">
      <alignment horizontal="left" vertical="center" wrapText="1"/>
    </xf>
    <xf numFmtId="2" fontId="53" fillId="0" borderId="6" xfId="8" applyNumberFormat="1" applyFont="1" applyFill="1" applyBorder="1" applyAlignment="1" applyProtection="1">
      <alignment horizontal="left" vertical="center" wrapText="1"/>
    </xf>
    <xf numFmtId="2" fontId="53" fillId="0" borderId="6" xfId="8" applyNumberFormat="1" applyFont="1" applyFill="1" applyBorder="1" applyAlignment="1" applyProtection="1">
      <alignment horizontal="right" vertical="center" wrapText="1"/>
    </xf>
    <xf numFmtId="2" fontId="51" fillId="7" borderId="1" xfId="38" applyNumberFormat="1" applyFont="1" applyFill="1" applyBorder="1" applyAlignment="1" applyProtection="1">
      <alignment horizontal="right" vertical="center" wrapText="1"/>
    </xf>
    <xf numFmtId="2" fontId="53" fillId="2" borderId="1" xfId="38" applyNumberFormat="1" applyFont="1" applyFill="1" applyBorder="1" applyAlignment="1" applyProtection="1">
      <alignment horizontal="right" vertical="center" wrapText="1"/>
    </xf>
    <xf numFmtId="2" fontId="56" fillId="0" borderId="1" xfId="8" applyNumberFormat="1" applyFont="1" applyBorder="1" applyAlignment="1" applyProtection="1">
      <alignment horizontal="right" vertical="center" wrapText="1"/>
    </xf>
    <xf numFmtId="0" fontId="21" fillId="2" borderId="1" xfId="38" applyFont="1" applyFill="1" applyBorder="1" applyAlignment="1" applyProtection="1">
      <alignment horizontal="left" vertical="center" wrapText="1"/>
    </xf>
    <xf numFmtId="2" fontId="58" fillId="0" borderId="1" xfId="8" applyNumberFormat="1" applyFont="1" applyFill="1" applyBorder="1" applyAlignment="1" applyProtection="1">
      <alignment horizontal="right" vertical="center" wrapText="1"/>
    </xf>
    <xf numFmtId="0" fontId="58" fillId="27" borderId="1" xfId="0" applyFont="1" applyFill="1" applyBorder="1" applyAlignment="1" applyProtection="1">
      <alignment horizontal="left" vertical="center" wrapText="1"/>
    </xf>
    <xf numFmtId="0" fontId="58" fillId="27" borderId="1" xfId="4" applyFont="1" applyFill="1" applyBorder="1" applyAlignment="1" applyProtection="1">
      <alignment vertical="center" wrapText="1"/>
    </xf>
    <xf numFmtId="2" fontId="58" fillId="27" borderId="1" xfId="8" applyNumberFormat="1" applyFont="1" applyFill="1" applyBorder="1" applyAlignment="1" applyProtection="1">
      <alignment horizontal="right" vertical="center" wrapText="1"/>
    </xf>
    <xf numFmtId="2" fontId="58" fillId="0" borderId="1" xfId="8" applyNumberFormat="1" applyFont="1" applyBorder="1" applyAlignment="1" applyProtection="1">
      <alignment horizontal="right" vertical="center" wrapText="1"/>
    </xf>
    <xf numFmtId="0" fontId="58" fillId="3" borderId="1" xfId="0" applyFont="1" applyFill="1" applyBorder="1" applyAlignment="1" applyProtection="1">
      <alignment horizontal="left" vertical="center" wrapText="1"/>
    </xf>
    <xf numFmtId="0" fontId="56" fillId="3" borderId="1" xfId="0" applyFont="1" applyFill="1" applyBorder="1" applyAlignment="1" applyProtection="1">
      <alignment horizontal="left" vertical="center" wrapText="1"/>
    </xf>
    <xf numFmtId="2" fontId="58" fillId="3" borderId="1" xfId="8" applyNumberFormat="1" applyFont="1" applyFill="1" applyBorder="1" applyAlignment="1" applyProtection="1">
      <alignment horizontal="right" vertical="center" wrapText="1"/>
    </xf>
    <xf numFmtId="0" fontId="58" fillId="2" borderId="1" xfId="8" applyFont="1" applyFill="1" applyBorder="1" applyAlignment="1" applyProtection="1">
      <alignment horizontal="center" vertical="center" wrapText="1"/>
    </xf>
    <xf numFmtId="2" fontId="58" fillId="4" borderId="1" xfId="8" applyNumberFormat="1" applyFont="1" applyFill="1" applyBorder="1" applyAlignment="1" applyProtection="1">
      <alignment vertical="center" wrapText="1"/>
    </xf>
    <xf numFmtId="0" fontId="58" fillId="19" borderId="1" xfId="0" applyFont="1" applyFill="1" applyBorder="1" applyAlignment="1" applyProtection="1">
      <alignment horizontal="left" vertical="center" wrapText="1"/>
    </xf>
    <xf numFmtId="0" fontId="53" fillId="19" borderId="1" xfId="50" applyFont="1" applyFill="1" applyBorder="1" applyAlignment="1" applyProtection="1">
      <alignment vertical="center" wrapText="1"/>
    </xf>
    <xf numFmtId="2" fontId="58" fillId="19" borderId="1" xfId="8" applyNumberFormat="1" applyFont="1" applyFill="1" applyBorder="1" applyAlignment="1" applyProtection="1">
      <alignment horizontal="right" vertical="center" wrapText="1"/>
    </xf>
    <xf numFmtId="0" fontId="60" fillId="2" borderId="1" xfId="0" applyFont="1" applyFill="1" applyBorder="1" applyAlignment="1" applyProtection="1">
      <alignment horizontal="center" vertical="center" wrapText="1"/>
      <protection locked="0"/>
    </xf>
    <xf numFmtId="0" fontId="54" fillId="0" borderId="1" xfId="0" applyFont="1" applyFill="1" applyBorder="1" applyAlignment="1" applyProtection="1">
      <alignment horizontal="left" vertical="center" wrapText="1"/>
      <protection locked="0"/>
    </xf>
    <xf numFmtId="0" fontId="52" fillId="14" borderId="1" xfId="0" applyFont="1" applyFill="1" applyBorder="1" applyAlignment="1" applyProtection="1">
      <alignment horizontal="left" vertical="center" wrapText="1"/>
      <protection locked="0"/>
    </xf>
    <xf numFmtId="0" fontId="54" fillId="14" borderId="1" xfId="0" applyFont="1" applyFill="1" applyBorder="1" applyAlignment="1" applyProtection="1">
      <alignment horizontal="left" vertical="center" wrapText="1"/>
      <protection locked="0"/>
    </xf>
    <xf numFmtId="0" fontId="56" fillId="14" borderId="1" xfId="0" applyFont="1" applyFill="1" applyBorder="1" applyAlignment="1" applyProtection="1">
      <alignment horizontal="left" vertical="center" wrapText="1"/>
      <protection locked="0"/>
    </xf>
    <xf numFmtId="164" fontId="51" fillId="0" borderId="1" xfId="1" applyFont="1" applyFill="1" applyBorder="1" applyAlignment="1" applyProtection="1">
      <alignment horizontal="left" vertical="center" wrapText="1"/>
    </xf>
    <xf numFmtId="0" fontId="51" fillId="0" borderId="2" xfId="8" applyFont="1" applyFill="1" applyBorder="1" applyAlignment="1" applyProtection="1">
      <alignment horizontal="left" vertical="center" wrapText="1"/>
    </xf>
    <xf numFmtId="0" fontId="51" fillId="0" borderId="5" xfId="8" applyFont="1" applyFill="1" applyBorder="1" applyAlignment="1" applyProtection="1">
      <alignment horizontal="left" vertical="center" wrapText="1"/>
    </xf>
    <xf numFmtId="164" fontId="51" fillId="0" borderId="2" xfId="1" applyFont="1" applyFill="1" applyBorder="1" applyAlignment="1" applyProtection="1">
      <alignment horizontal="left" vertical="center" wrapText="1"/>
    </xf>
    <xf numFmtId="164" fontId="58" fillId="27" borderId="1" xfId="1" applyFont="1" applyFill="1" applyBorder="1" applyAlignment="1" applyProtection="1">
      <alignment horizontal="right" vertical="center" wrapText="1"/>
      <protection locked="0"/>
    </xf>
    <xf numFmtId="164" fontId="58" fillId="3" borderId="1" xfId="1" applyFont="1" applyFill="1" applyBorder="1" applyAlignment="1" applyProtection="1">
      <alignment horizontal="right" vertical="center" wrapText="1"/>
      <protection locked="0"/>
    </xf>
    <xf numFmtId="164" fontId="56" fillId="14" borderId="1" xfId="1" applyFont="1" applyFill="1" applyBorder="1" applyAlignment="1" applyProtection="1">
      <alignment horizontal="right" vertical="center" wrapText="1"/>
      <protection locked="0"/>
    </xf>
    <xf numFmtId="164" fontId="58" fillId="19" borderId="1" xfId="1" applyFont="1" applyFill="1" applyBorder="1" applyAlignment="1" applyProtection="1">
      <alignment horizontal="right" vertical="center" wrapText="1"/>
      <protection locked="0"/>
    </xf>
    <xf numFmtId="0" fontId="51" fillId="0" borderId="1" xfId="0" applyFont="1" applyFill="1" applyBorder="1" applyAlignment="1" applyProtection="1">
      <alignment horizontal="center" vertical="center" wrapText="1"/>
    </xf>
    <xf numFmtId="0" fontId="59" fillId="0" borderId="0" xfId="0"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xf>
    <xf numFmtId="164" fontId="51" fillId="0" borderId="0" xfId="1" applyFont="1" applyFill="1" applyBorder="1" applyAlignment="1" applyProtection="1">
      <alignment horizontal="center" vertical="center" wrapText="1"/>
    </xf>
    <xf numFmtId="0" fontId="57" fillId="8" borderId="1" xfId="3" applyFont="1" applyFill="1" applyBorder="1" applyAlignment="1" applyProtection="1">
      <alignment horizontal="left" vertical="center" wrapText="1"/>
    </xf>
    <xf numFmtId="164" fontId="58" fillId="0" borderId="0" xfId="1" applyFont="1" applyFill="1" applyBorder="1" applyAlignment="1" applyProtection="1">
      <alignment horizontal="center" vertical="center" wrapText="1"/>
    </xf>
    <xf numFmtId="0" fontId="57" fillId="0" borderId="13" xfId="3" applyFont="1" applyFill="1" applyBorder="1" applyAlignment="1" applyProtection="1">
      <alignment horizontal="left" vertical="center" wrapText="1"/>
    </xf>
    <xf numFmtId="0" fontId="56" fillId="0" borderId="13" xfId="0" applyFont="1" applyFill="1" applyBorder="1" applyAlignment="1" applyProtection="1">
      <alignment horizontal="left" vertical="center" wrapText="1"/>
    </xf>
    <xf numFmtId="0" fontId="56" fillId="0" borderId="0" xfId="0" applyFont="1" applyBorder="1" applyAlignment="1" applyProtection="1">
      <alignment horizontal="center" vertical="center" wrapText="1"/>
    </xf>
    <xf numFmtId="0" fontId="58" fillId="2" borderId="1" xfId="38" applyFont="1" applyFill="1" applyBorder="1" applyAlignment="1" applyProtection="1">
      <alignment horizontal="left" vertical="center" wrapText="1"/>
    </xf>
    <xf numFmtId="0" fontId="58" fillId="2" borderId="1" xfId="38" applyFont="1" applyFill="1" applyBorder="1" applyAlignment="1" applyProtection="1">
      <alignment horizontal="center" vertical="center" wrapText="1"/>
    </xf>
    <xf numFmtId="0" fontId="56" fillId="0" borderId="1" xfId="38" applyFont="1" applyFill="1" applyBorder="1" applyAlignment="1" applyProtection="1">
      <alignment horizontal="center" vertical="center" wrapText="1"/>
    </xf>
    <xf numFmtId="0" fontId="58" fillId="2" borderId="1" xfId="0" applyFont="1" applyFill="1" applyBorder="1" applyAlignment="1" applyProtection="1">
      <alignment horizontal="left" vertical="center" wrapText="1"/>
    </xf>
    <xf numFmtId="0" fontId="56" fillId="0" borderId="1" xfId="38" applyFont="1" applyFill="1" applyBorder="1" applyAlignment="1" applyProtection="1">
      <alignment horizontal="left" vertical="center" wrapText="1"/>
    </xf>
    <xf numFmtId="0" fontId="56" fillId="2" borderId="1" xfId="0" applyFont="1" applyFill="1" applyBorder="1" applyAlignment="1" applyProtection="1">
      <alignment horizontal="center" vertical="center" wrapText="1"/>
    </xf>
    <xf numFmtId="164" fontId="56" fillId="2" borderId="1" xfId="1" applyFont="1" applyFill="1" applyBorder="1" applyAlignment="1" applyProtection="1">
      <alignment horizontal="center" vertical="center" wrapText="1"/>
    </xf>
    <xf numFmtId="0" fontId="56" fillId="2" borderId="1" xfId="0" applyFont="1" applyFill="1" applyBorder="1" applyAlignment="1" applyProtection="1">
      <alignment horizontal="left" vertical="center" wrapText="1"/>
    </xf>
    <xf numFmtId="0" fontId="58" fillId="2" borderId="1" xfId="11" applyFont="1" applyFill="1" applyBorder="1" applyAlignment="1" applyProtection="1">
      <alignment horizontal="left" vertical="center" wrapText="1"/>
    </xf>
    <xf numFmtId="0" fontId="58" fillId="2" borderId="1" xfId="11" applyFont="1" applyFill="1" applyBorder="1" applyAlignment="1" applyProtection="1">
      <alignment horizontal="center" vertical="center" wrapText="1"/>
    </xf>
    <xf numFmtId="0" fontId="58" fillId="2" borderId="1" xfId="0" applyFont="1" applyFill="1" applyBorder="1" applyAlignment="1" applyProtection="1">
      <alignment horizontal="center" vertical="center" wrapText="1"/>
    </xf>
    <xf numFmtId="164" fontId="56" fillId="0" borderId="1" xfId="1" applyFont="1" applyFill="1" applyBorder="1" applyAlignment="1" applyProtection="1">
      <alignment horizontal="center" vertical="center" wrapText="1"/>
      <protection locked="0"/>
    </xf>
    <xf numFmtId="0" fontId="56" fillId="2" borderId="1" xfId="0" applyFont="1" applyFill="1" applyBorder="1" applyAlignment="1" applyProtection="1">
      <alignment horizontal="left" vertical="center" wrapText="1"/>
      <protection locked="0"/>
    </xf>
    <xf numFmtId="164" fontId="56" fillId="2" borderId="1" xfId="1" applyFont="1" applyFill="1" applyBorder="1" applyAlignment="1" applyProtection="1">
      <alignment horizontal="center" vertical="center" wrapText="1"/>
      <protection locked="0"/>
    </xf>
    <xf numFmtId="0" fontId="56" fillId="0" borderId="1" xfId="38" applyFont="1" applyFill="1" applyBorder="1" applyAlignment="1" applyProtection="1">
      <alignment horizontal="left" vertical="center" wrapText="1"/>
      <protection locked="0"/>
    </xf>
    <xf numFmtId="0" fontId="56" fillId="0" borderId="0" xfId="0" applyFont="1" applyAlignment="1" applyProtection="1">
      <alignment horizontal="center" vertical="center" wrapText="1"/>
      <protection locked="0"/>
    </xf>
    <xf numFmtId="0" fontId="51" fillId="0" borderId="0" xfId="0" applyFont="1" applyFill="1" applyBorder="1" applyAlignment="1" applyProtection="1">
      <alignment horizontal="center" vertical="center"/>
    </xf>
    <xf numFmtId="0" fontId="56" fillId="0" borderId="0" xfId="0" applyFont="1" applyFill="1" applyBorder="1" applyAlignment="1" applyProtection="1">
      <alignment horizontal="center" vertical="center"/>
    </xf>
    <xf numFmtId="0" fontId="53" fillId="12" borderId="5" xfId="38" applyFont="1" applyFill="1" applyBorder="1" applyAlignment="1" applyProtection="1">
      <alignment horizontal="center" vertical="center" wrapText="1"/>
    </xf>
    <xf numFmtId="0" fontId="55" fillId="0" borderId="0" xfId="8" applyFont="1" applyFill="1" applyBorder="1" applyAlignment="1" applyProtection="1">
      <alignment horizontal="center" vertical="center" wrapText="1"/>
    </xf>
    <xf numFmtId="164" fontId="51" fillId="0" borderId="0" xfId="1" applyFont="1" applyFill="1" applyBorder="1" applyAlignment="1" applyProtection="1">
      <alignment horizontal="center" vertical="center"/>
    </xf>
    <xf numFmtId="164" fontId="56" fillId="0" borderId="0" xfId="1" applyFont="1" applyFill="1" applyBorder="1" applyAlignment="1" applyProtection="1">
      <alignment horizontal="center" vertical="center"/>
    </xf>
    <xf numFmtId="0" fontId="56" fillId="0" borderId="0" xfId="0" applyFont="1" applyFill="1" applyBorder="1" applyAlignment="1" applyProtection="1">
      <alignment horizontal="left" vertical="center"/>
    </xf>
    <xf numFmtId="0" fontId="57" fillId="8" borderId="1" xfId="3" applyFont="1" applyFill="1" applyBorder="1" applyAlignment="1" applyProtection="1">
      <alignment horizontal="center" vertical="center" wrapText="1"/>
    </xf>
    <xf numFmtId="0" fontId="57" fillId="0" borderId="0" xfId="3" applyFont="1" applyFill="1" applyBorder="1" applyAlignment="1" applyProtection="1">
      <alignment horizontal="center" vertical="center"/>
    </xf>
    <xf numFmtId="164" fontId="53" fillId="0" borderId="5" xfId="1" applyFont="1" applyFill="1" applyBorder="1" applyAlignment="1" applyProtection="1">
      <alignment horizontal="center" vertical="center" wrapText="1"/>
    </xf>
    <xf numFmtId="164" fontId="53" fillId="0" borderId="0" xfId="8" applyNumberFormat="1" applyFont="1" applyFill="1" applyBorder="1" applyAlignment="1" applyProtection="1">
      <alignment horizontal="center" vertical="center"/>
    </xf>
    <xf numFmtId="164" fontId="58" fillId="0" borderId="0" xfId="0" applyNumberFormat="1" applyFont="1" applyFill="1" applyBorder="1" applyAlignment="1" applyProtection="1">
      <alignment horizontal="center" vertical="center"/>
    </xf>
    <xf numFmtId="164" fontId="53" fillId="0" borderId="0" xfId="1" applyFont="1" applyFill="1" applyBorder="1" applyAlignment="1" applyProtection="1">
      <alignment horizontal="center" vertical="center"/>
    </xf>
    <xf numFmtId="0" fontId="57" fillId="0" borderId="13" xfId="3" applyFont="1" applyFill="1" applyBorder="1" applyAlignment="1" applyProtection="1">
      <alignment horizontal="center" vertical="center" wrapText="1"/>
    </xf>
    <xf numFmtId="0" fontId="56" fillId="0" borderId="13" xfId="0" applyFont="1" applyFill="1" applyBorder="1" applyAlignment="1" applyProtection="1">
      <alignment horizontal="center" vertical="center" wrapText="1"/>
    </xf>
    <xf numFmtId="0" fontId="57" fillId="39" borderId="13" xfId="3" applyFont="1" applyFill="1" applyBorder="1" applyAlignment="1" applyProtection="1">
      <alignment horizontal="left"/>
    </xf>
    <xf numFmtId="0" fontId="57" fillId="0" borderId="14" xfId="3" applyFont="1" applyFill="1" applyBorder="1" applyAlignment="1" applyProtection="1">
      <alignment horizontal="center" vertical="center"/>
    </xf>
    <xf numFmtId="0" fontId="53" fillId="0" borderId="13" xfId="8" applyFont="1" applyBorder="1" applyAlignment="1" applyProtection="1">
      <alignment horizontal="center" vertical="center"/>
    </xf>
    <xf numFmtId="164" fontId="53" fillId="0" borderId="10" xfId="1" applyFont="1" applyFill="1" applyBorder="1" applyAlignment="1" applyProtection="1">
      <alignment horizontal="center" vertical="center" wrapText="1"/>
    </xf>
    <xf numFmtId="164" fontId="58" fillId="0" borderId="0" xfId="1" applyFont="1" applyFill="1" applyAlignment="1" applyProtection="1">
      <alignment horizontal="center" vertical="center"/>
    </xf>
    <xf numFmtId="0" fontId="56" fillId="0" borderId="0" xfId="0" applyFont="1" applyFill="1" applyAlignment="1" applyProtection="1">
      <alignment horizontal="center" vertical="center"/>
    </xf>
    <xf numFmtId="164" fontId="56" fillId="0" borderId="0" xfId="1" applyFont="1" applyFill="1" applyAlignment="1" applyProtection="1">
      <alignment horizontal="center" vertical="center"/>
    </xf>
    <xf numFmtId="0" fontId="56" fillId="0" borderId="0" xfId="0" applyFont="1" applyFill="1" applyAlignment="1" applyProtection="1">
      <alignment horizontal="left" vertical="center"/>
    </xf>
    <xf numFmtId="0" fontId="58" fillId="24" borderId="1" xfId="38" applyFont="1" applyFill="1" applyBorder="1" applyAlignment="1" applyProtection="1">
      <alignment horizontal="left" vertical="center" wrapText="1"/>
    </xf>
    <xf numFmtId="0" fontId="58" fillId="5" borderId="1" xfId="38" applyFont="1" applyFill="1" applyBorder="1" applyAlignment="1" applyProtection="1">
      <alignment horizontal="left" vertical="center" wrapText="1"/>
    </xf>
    <xf numFmtId="0" fontId="58" fillId="2" borderId="1" xfId="8" applyFont="1" applyFill="1" applyBorder="1" applyAlignment="1" applyProtection="1">
      <alignment horizontal="center" vertical="center"/>
    </xf>
    <xf numFmtId="0" fontId="58" fillId="2" borderId="1" xfId="8" applyFont="1" applyFill="1" applyBorder="1" applyAlignment="1" applyProtection="1">
      <alignment horizontal="left" vertical="center"/>
    </xf>
    <xf numFmtId="164" fontId="58" fillId="2" borderId="1" xfId="1" applyFont="1" applyFill="1" applyBorder="1" applyAlignment="1" applyProtection="1">
      <alignment horizontal="center" vertical="center"/>
    </xf>
    <xf numFmtId="0" fontId="56" fillId="2" borderId="1" xfId="0" applyFont="1" applyFill="1" applyBorder="1" applyAlignment="1" applyProtection="1">
      <alignment horizontal="center" vertical="center"/>
    </xf>
    <xf numFmtId="164" fontId="56" fillId="2" borderId="1" xfId="1" applyFont="1" applyFill="1" applyBorder="1" applyAlignment="1" applyProtection="1">
      <alignment horizontal="center" vertical="center"/>
    </xf>
    <xf numFmtId="0" fontId="56" fillId="2" borderId="1" xfId="0" applyFont="1" applyFill="1" applyBorder="1" applyAlignment="1" applyProtection="1">
      <alignment horizontal="left" vertical="center"/>
    </xf>
    <xf numFmtId="164" fontId="58" fillId="3" borderId="1" xfId="1" applyFont="1" applyFill="1" applyBorder="1" applyAlignment="1" applyProtection="1">
      <alignment horizontal="left" vertical="center" wrapText="1"/>
    </xf>
    <xf numFmtId="0" fontId="58" fillId="38" borderId="1" xfId="4" applyFont="1" applyFill="1" applyBorder="1" applyAlignment="1" applyProtection="1">
      <alignment horizontal="center" vertical="center" wrapText="1"/>
    </xf>
    <xf numFmtId="0" fontId="58" fillId="38" borderId="1" xfId="4" applyFont="1" applyFill="1" applyBorder="1" applyAlignment="1" applyProtection="1">
      <alignment horizontal="left" vertical="center" wrapText="1"/>
    </xf>
    <xf numFmtId="164" fontId="58" fillId="38" borderId="1" xfId="1" applyFont="1" applyFill="1" applyBorder="1" applyAlignment="1" applyProtection="1">
      <alignment horizontal="center" vertical="center" wrapText="1"/>
    </xf>
    <xf numFmtId="0" fontId="58" fillId="38" borderId="1" xfId="0" applyFont="1" applyFill="1" applyBorder="1" applyAlignment="1" applyProtection="1">
      <alignment horizontal="center" vertical="center" wrapText="1"/>
    </xf>
    <xf numFmtId="164" fontId="56" fillId="0" borderId="1" xfId="1" applyFont="1" applyBorder="1" applyAlignment="1" applyProtection="1">
      <alignment horizontal="center" vertical="center"/>
    </xf>
    <xf numFmtId="0" fontId="58" fillId="0" borderId="0" xfId="0" applyFont="1" applyAlignment="1" applyProtection="1">
      <alignment horizontal="center" vertical="center"/>
    </xf>
    <xf numFmtId="0" fontId="58" fillId="38" borderId="1" xfId="0" applyFont="1" applyFill="1" applyBorder="1" applyAlignment="1" applyProtection="1">
      <alignment horizontal="center" vertical="center"/>
    </xf>
    <xf numFmtId="0" fontId="56" fillId="2" borderId="1" xfId="11" applyFont="1" applyFill="1" applyBorder="1" applyAlignment="1" applyProtection="1">
      <alignment horizontal="center" vertical="center" wrapText="1"/>
    </xf>
    <xf numFmtId="164" fontId="56" fillId="0" borderId="0" xfId="1" applyFont="1" applyAlignment="1" applyProtection="1">
      <alignment horizontal="center" vertical="center"/>
    </xf>
    <xf numFmtId="0" fontId="56" fillId="0" borderId="0" xfId="0" applyFont="1" applyAlignment="1" applyProtection="1">
      <alignment vertical="center"/>
    </xf>
    <xf numFmtId="0" fontId="58" fillId="38" borderId="1" xfId="0" applyFont="1" applyFill="1" applyBorder="1" applyAlignment="1" applyProtection="1">
      <alignment horizontal="left" vertical="center"/>
      <protection locked="0"/>
    </xf>
    <xf numFmtId="164" fontId="58" fillId="38" borderId="1" xfId="1" applyFont="1" applyFill="1" applyBorder="1" applyAlignment="1" applyProtection="1">
      <alignment horizontal="center" vertical="center"/>
      <protection locked="0"/>
    </xf>
    <xf numFmtId="164" fontId="58" fillId="38" borderId="1" xfId="1" applyFont="1" applyFill="1" applyBorder="1" applyAlignment="1" applyProtection="1">
      <alignment horizontal="left" vertical="center"/>
      <protection locked="0"/>
    </xf>
    <xf numFmtId="0" fontId="51" fillId="0" borderId="1" xfId="0" applyFont="1" applyFill="1" applyBorder="1" applyAlignment="1" applyProtection="1">
      <alignment horizontal="center" vertical="center"/>
    </xf>
    <xf numFmtId="164" fontId="56" fillId="0" borderId="0" xfId="1" applyFont="1" applyFill="1" applyAlignment="1" applyProtection="1">
      <alignment vertical="center"/>
    </xf>
    <xf numFmtId="0" fontId="57" fillId="39" borderId="1" xfId="3" applyFont="1" applyFill="1" applyBorder="1" applyAlignment="1" applyProtection="1">
      <alignment horizontal="left" vertical="center"/>
    </xf>
    <xf numFmtId="0" fontId="57" fillId="0" borderId="1" xfId="3" applyFont="1" applyFill="1" applyBorder="1" applyAlignment="1" applyProtection="1">
      <alignment horizontal="center" vertical="center"/>
    </xf>
    <xf numFmtId="0" fontId="51" fillId="0" borderId="0" xfId="8" applyFont="1" applyFill="1" applyBorder="1" applyAlignment="1" applyProtection="1">
      <alignment horizontal="center" vertical="center"/>
    </xf>
    <xf numFmtId="0" fontId="57" fillId="39" borderId="13" xfId="3" applyFont="1" applyFill="1" applyBorder="1" applyAlignment="1" applyProtection="1">
      <alignment horizontal="left" vertical="center"/>
    </xf>
    <xf numFmtId="0" fontId="57" fillId="0" borderId="13" xfId="3" applyFont="1" applyFill="1" applyBorder="1" applyAlignment="1" applyProtection="1">
      <alignment horizontal="center" vertical="center"/>
    </xf>
    <xf numFmtId="2" fontId="53" fillId="2" borderId="1" xfId="38" applyNumberFormat="1" applyFont="1" applyFill="1" applyBorder="1" applyAlignment="1" applyProtection="1">
      <alignment horizontal="center" vertical="center" wrapText="1"/>
    </xf>
    <xf numFmtId="0" fontId="22" fillId="2" borderId="1" xfId="0" applyFont="1" applyFill="1" applyBorder="1" applyAlignment="1" applyProtection="1">
      <alignment horizontal="center" vertical="center"/>
    </xf>
    <xf numFmtId="164" fontId="22" fillId="2" borderId="1" xfId="1" applyFont="1" applyFill="1" applyBorder="1" applyAlignment="1" applyProtection="1">
      <alignment horizontal="center" vertical="center"/>
    </xf>
    <xf numFmtId="0" fontId="22" fillId="2" borderId="1" xfId="0" applyFont="1" applyFill="1" applyBorder="1" applyAlignment="1" applyProtection="1">
      <alignment horizontal="left" vertical="center"/>
    </xf>
    <xf numFmtId="0" fontId="25" fillId="0" borderId="0" xfId="0" applyFont="1" applyFill="1" applyAlignment="1" applyProtection="1">
      <alignment horizontal="center" vertical="center"/>
    </xf>
    <xf numFmtId="0" fontId="22" fillId="0" borderId="1" xfId="38" applyFont="1" applyFill="1" applyBorder="1" applyAlignment="1" applyProtection="1">
      <alignment horizontal="left" vertical="center" wrapText="1"/>
    </xf>
    <xf numFmtId="164" fontId="22" fillId="0" borderId="1" xfId="1" applyFont="1" applyFill="1" applyBorder="1" applyAlignment="1" applyProtection="1">
      <alignment horizontal="center" vertical="center" wrapText="1"/>
    </xf>
    <xf numFmtId="0" fontId="22" fillId="2" borderId="1" xfId="8" applyFont="1" applyFill="1" applyBorder="1" applyAlignment="1" applyProtection="1">
      <alignment horizontal="left" vertical="center" wrapText="1"/>
    </xf>
    <xf numFmtId="164" fontId="22" fillId="2" borderId="1" xfId="1" applyFont="1" applyFill="1" applyBorder="1" applyAlignment="1" applyProtection="1">
      <alignment vertical="center"/>
    </xf>
    <xf numFmtId="0" fontId="56" fillId="0" borderId="1" xfId="0" applyFont="1" applyBorder="1" applyAlignment="1" applyProtection="1">
      <alignment horizontal="left" vertical="center"/>
    </xf>
    <xf numFmtId="2" fontId="53" fillId="2" borderId="1" xfId="40" applyNumberFormat="1" applyFont="1" applyFill="1" applyBorder="1" applyAlignment="1" applyProtection="1">
      <alignment horizontal="center" vertical="center" wrapText="1"/>
    </xf>
    <xf numFmtId="0" fontId="22" fillId="2" borderId="1" xfId="11" applyFont="1" applyFill="1" applyBorder="1" applyAlignment="1" applyProtection="1">
      <alignment horizontal="left" vertical="center" wrapText="1"/>
    </xf>
    <xf numFmtId="164" fontId="22" fillId="0" borderId="1" xfId="1" applyFont="1" applyFill="1" applyBorder="1" applyAlignment="1" applyProtection="1">
      <alignment horizontal="left" vertical="center" wrapText="1"/>
    </xf>
    <xf numFmtId="164" fontId="56" fillId="0" borderId="0" xfId="1" applyFont="1" applyAlignment="1" applyProtection="1">
      <alignment vertical="center"/>
    </xf>
    <xf numFmtId="0" fontId="25" fillId="0" borderId="1" xfId="0" applyFont="1" applyFill="1" applyBorder="1" applyAlignment="1" applyProtection="1">
      <alignment horizontal="left" vertical="center"/>
      <protection locked="0"/>
    </xf>
    <xf numFmtId="164" fontId="25" fillId="0" borderId="1" xfId="1" applyFont="1" applyFill="1" applyBorder="1" applyAlignment="1" applyProtection="1">
      <alignment horizontal="center" vertical="center"/>
      <protection locked="0"/>
    </xf>
    <xf numFmtId="0" fontId="22" fillId="2" borderId="1" xfId="0" applyFont="1" applyFill="1" applyBorder="1" applyAlignment="1" applyProtection="1">
      <alignment horizontal="left" vertical="center"/>
      <protection locked="0"/>
    </xf>
    <xf numFmtId="164" fontId="22" fillId="2" borderId="1" xfId="1" applyFont="1" applyFill="1" applyBorder="1" applyAlignment="1" applyProtection="1">
      <alignment vertical="center"/>
      <protection locked="0"/>
    </xf>
    <xf numFmtId="164" fontId="56" fillId="0" borderId="1" xfId="1" applyFont="1" applyBorder="1" applyAlignment="1" applyProtection="1">
      <alignment vertical="center"/>
      <protection locked="0"/>
    </xf>
    <xf numFmtId="0" fontId="22" fillId="0" borderId="1" xfId="0" applyFont="1" applyFill="1" applyBorder="1" applyAlignment="1" applyProtection="1">
      <alignment horizontal="left" vertical="center"/>
      <protection locked="0"/>
    </xf>
    <xf numFmtId="164" fontId="22" fillId="0" borderId="1" xfId="1" applyFont="1" applyFill="1" applyBorder="1" applyAlignment="1" applyProtection="1">
      <alignment vertical="center"/>
      <protection locked="0"/>
    </xf>
    <xf numFmtId="0" fontId="57" fillId="0" borderId="1" xfId="3" applyFont="1" applyFill="1" applyBorder="1" applyAlignment="1" applyProtection="1">
      <alignment horizontal="center" vertical="center" wrapText="1"/>
    </xf>
    <xf numFmtId="2" fontId="53" fillId="0" borderId="1" xfId="38" applyNumberFormat="1" applyFont="1" applyFill="1" applyBorder="1" applyAlignment="1" applyProtection="1">
      <alignment horizontal="center" vertical="center" wrapText="1"/>
    </xf>
    <xf numFmtId="0" fontId="58" fillId="2" borderId="1" xfId="40" applyFont="1" applyFill="1" applyBorder="1" applyAlignment="1" applyProtection="1">
      <alignment horizontal="center" vertical="center" wrapText="1"/>
    </xf>
    <xf numFmtId="0" fontId="58" fillId="2" borderId="1" xfId="40" applyFont="1" applyFill="1" applyBorder="1" applyAlignment="1" applyProtection="1">
      <alignment horizontal="left" vertical="center" wrapText="1"/>
    </xf>
    <xf numFmtId="0" fontId="56" fillId="0" borderId="1" xfId="40" applyFont="1" applyFill="1" applyBorder="1" applyAlignment="1" applyProtection="1">
      <alignment horizontal="left" vertical="center" wrapText="1"/>
    </xf>
    <xf numFmtId="164" fontId="53" fillId="2" borderId="1" xfId="1" applyFont="1" applyFill="1" applyBorder="1" applyAlignment="1" applyProtection="1">
      <alignment horizontal="center" vertical="center"/>
    </xf>
    <xf numFmtId="0" fontId="53" fillId="2" borderId="1" xfId="0" applyFont="1" applyFill="1" applyBorder="1" applyAlignment="1" applyProtection="1">
      <alignment horizontal="left" vertical="center"/>
    </xf>
    <xf numFmtId="0" fontId="56" fillId="0" borderId="1" xfId="0" applyFont="1" applyBorder="1" applyAlignment="1" applyProtection="1">
      <alignment horizontal="center" vertical="center"/>
    </xf>
    <xf numFmtId="0" fontId="56" fillId="0" borderId="1" xfId="0" applyFont="1" applyBorder="1" applyAlignment="1" applyProtection="1">
      <alignment horizontal="center" vertical="center" wrapText="1"/>
    </xf>
    <xf numFmtId="0" fontId="56" fillId="0" borderId="1" xfId="40" applyFont="1" applyFill="1" applyBorder="1" applyAlignment="1" applyProtection="1">
      <alignment horizontal="left" vertical="center" wrapText="1"/>
      <protection locked="0"/>
    </xf>
    <xf numFmtId="164" fontId="56" fillId="0" borderId="1" xfId="1" applyFont="1" applyFill="1" applyBorder="1" applyAlignment="1" applyProtection="1">
      <alignment horizontal="center" vertical="center"/>
      <protection locked="0"/>
    </xf>
    <xf numFmtId="0" fontId="53" fillId="2" borderId="1" xfId="0" applyFont="1" applyFill="1" applyBorder="1" applyAlignment="1" applyProtection="1">
      <alignment horizontal="left" vertical="center"/>
      <protection locked="0"/>
    </xf>
    <xf numFmtId="164" fontId="53" fillId="2" borderId="1" xfId="1" applyFont="1" applyFill="1" applyBorder="1" applyAlignment="1" applyProtection="1">
      <alignment horizontal="center" vertical="center"/>
      <protection locked="0"/>
    </xf>
    <xf numFmtId="0" fontId="51" fillId="0" borderId="0" xfId="0" applyFont="1" applyFill="1" applyBorder="1" applyAlignment="1" applyProtection="1">
      <alignment horizontal="left" vertical="center"/>
    </xf>
    <xf numFmtId="0" fontId="51" fillId="0" borderId="0" xfId="8" applyFont="1" applyFill="1" applyBorder="1" applyAlignment="1" applyProtection="1">
      <alignment horizontal="left" vertical="center" wrapText="1"/>
    </xf>
    <xf numFmtId="0" fontId="53" fillId="0" borderId="13" xfId="8" applyFont="1" applyBorder="1" applyAlignment="1" applyProtection="1">
      <alignment horizontal="left" vertical="center"/>
    </xf>
    <xf numFmtId="2" fontId="53" fillId="0" borderId="13" xfId="38" applyNumberFormat="1" applyFont="1" applyFill="1" applyBorder="1" applyAlignment="1" applyProtection="1">
      <alignment horizontal="center" vertical="center" wrapText="1"/>
    </xf>
    <xf numFmtId="0" fontId="56" fillId="2" borderId="1" xfId="0" applyFont="1" applyFill="1" applyBorder="1" applyAlignment="1" applyProtection="1">
      <alignment vertical="center"/>
    </xf>
    <xf numFmtId="164" fontId="56" fillId="2" borderId="1" xfId="1" applyFont="1" applyFill="1" applyBorder="1" applyAlignment="1" applyProtection="1">
      <alignment vertical="center"/>
    </xf>
    <xf numFmtId="2" fontId="56" fillId="0" borderId="1" xfId="0" applyNumberFormat="1" applyFont="1" applyBorder="1" applyAlignment="1" applyProtection="1">
      <alignment horizontal="left" vertical="center"/>
    </xf>
    <xf numFmtId="2" fontId="56" fillId="0" borderId="1" xfId="0" applyNumberFormat="1" applyFont="1" applyBorder="1" applyAlignment="1" applyProtection="1">
      <alignment horizontal="left" vertical="center" wrapText="1"/>
    </xf>
    <xf numFmtId="1" fontId="56" fillId="0" borderId="1" xfId="0" applyNumberFormat="1" applyFont="1" applyBorder="1" applyAlignment="1" applyProtection="1">
      <alignment horizontal="left" vertical="center" wrapText="1"/>
    </xf>
    <xf numFmtId="1" fontId="56" fillId="0" borderId="1" xfId="0" applyNumberFormat="1" applyFont="1" applyBorder="1" applyAlignment="1" applyProtection="1">
      <alignment horizontal="left" vertical="center"/>
    </xf>
    <xf numFmtId="0" fontId="56" fillId="2" borderId="1" xfId="0" applyFont="1" applyFill="1" applyBorder="1" applyAlignment="1" applyProtection="1">
      <alignment vertical="center"/>
      <protection locked="0"/>
    </xf>
    <xf numFmtId="164" fontId="56" fillId="2" borderId="1" xfId="1" applyFont="1" applyFill="1" applyBorder="1" applyAlignment="1" applyProtection="1">
      <alignment vertical="center"/>
      <protection locked="0"/>
    </xf>
    <xf numFmtId="0" fontId="56" fillId="0" borderId="1" xfId="0" applyFont="1" applyFill="1" applyBorder="1" applyAlignment="1" applyProtection="1">
      <alignment vertical="center"/>
      <protection locked="0"/>
    </xf>
    <xf numFmtId="0" fontId="51" fillId="0" borderId="0" xfId="8" applyFont="1" applyFill="1" applyBorder="1" applyAlignment="1" applyProtection="1">
      <alignment horizontal="left" vertical="center"/>
    </xf>
    <xf numFmtId="0" fontId="22" fillId="2" borderId="1" xfId="40" applyFont="1" applyFill="1" applyBorder="1" applyAlignment="1" applyProtection="1">
      <alignment horizontal="center" vertical="center" wrapText="1"/>
    </xf>
    <xf numFmtId="164" fontId="22" fillId="2" borderId="1" xfId="1" applyFont="1" applyFill="1" applyBorder="1" applyAlignment="1" applyProtection="1">
      <alignment horizontal="center" vertical="center" wrapText="1"/>
    </xf>
    <xf numFmtId="0" fontId="22" fillId="2" borderId="1" xfId="40" applyFont="1" applyFill="1" applyBorder="1" applyAlignment="1" applyProtection="1">
      <alignment horizontal="left" vertical="center" wrapText="1"/>
    </xf>
    <xf numFmtId="0" fontId="22" fillId="2" borderId="1" xfId="0" applyFont="1" applyFill="1" applyBorder="1" applyAlignment="1" applyProtection="1">
      <alignment vertical="center"/>
    </xf>
    <xf numFmtId="164" fontId="22" fillId="2" borderId="1" xfId="1" applyFont="1" applyFill="1" applyBorder="1" applyAlignment="1" applyProtection="1">
      <alignment horizontal="left" vertical="center"/>
    </xf>
    <xf numFmtId="164" fontId="22" fillId="2" borderId="1" xfId="1" applyFont="1" applyFill="1" applyBorder="1" applyAlignment="1" applyProtection="1">
      <alignment horizontal="left" vertical="center"/>
      <protection locked="0"/>
    </xf>
    <xf numFmtId="0" fontId="53" fillId="12" borderId="1" xfId="38" applyFont="1" applyFill="1" applyBorder="1" applyAlignment="1" applyProtection="1">
      <alignment horizontal="left" vertical="center" wrapText="1"/>
    </xf>
    <xf numFmtId="0" fontId="56" fillId="0" borderId="0" xfId="0" applyFont="1" applyFill="1" applyBorder="1" applyAlignment="1" applyProtection="1">
      <alignment vertical="center"/>
    </xf>
    <xf numFmtId="164" fontId="56" fillId="0" borderId="0" xfId="1" applyFont="1" applyFill="1" applyBorder="1" applyAlignment="1" applyProtection="1">
      <alignment vertical="center"/>
    </xf>
    <xf numFmtId="0" fontId="53" fillId="2" borderId="1" xfId="0" applyFont="1" applyFill="1" applyBorder="1" applyAlignment="1" applyProtection="1">
      <alignment horizontal="center" vertical="center"/>
    </xf>
    <xf numFmtId="0" fontId="53" fillId="2" borderId="1" xfId="0" applyFont="1" applyFill="1" applyBorder="1" applyAlignment="1" applyProtection="1">
      <alignment vertical="center"/>
    </xf>
    <xf numFmtId="164" fontId="53" fillId="2" borderId="1" xfId="1" applyFont="1" applyFill="1" applyBorder="1" applyAlignment="1" applyProtection="1">
      <alignment vertical="center"/>
    </xf>
    <xf numFmtId="0" fontId="58" fillId="0" borderId="0" xfId="0" applyFont="1" applyAlignment="1" applyProtection="1">
      <alignment vertical="center"/>
    </xf>
    <xf numFmtId="0" fontId="53" fillId="2" borderId="1" xfId="40" applyFont="1" applyFill="1" applyBorder="1" applyAlignment="1" applyProtection="1">
      <alignment horizontal="left" vertical="center" wrapText="1"/>
    </xf>
    <xf numFmtId="164" fontId="53" fillId="2" borderId="1" xfId="1" applyFont="1" applyFill="1" applyBorder="1" applyAlignment="1" applyProtection="1">
      <alignment vertical="center"/>
      <protection locked="0"/>
    </xf>
    <xf numFmtId="0" fontId="56" fillId="0" borderId="0" xfId="0" applyFont="1" applyAlignment="1" applyProtection="1">
      <alignment horizontal="left" vertical="center"/>
      <protection locked="0"/>
    </xf>
    <xf numFmtId="164" fontId="56" fillId="0" borderId="0" xfId="1" applyFont="1" applyAlignment="1" applyProtection="1">
      <alignment vertical="center"/>
      <protection locked="0"/>
    </xf>
    <xf numFmtId="0" fontId="53" fillId="0" borderId="0" xfId="0" applyFont="1" applyFill="1" applyBorder="1" applyAlignment="1" applyProtection="1">
      <alignment horizontal="center" vertical="center"/>
    </xf>
    <xf numFmtId="164" fontId="56" fillId="0" borderId="0" xfId="1" applyFont="1" applyFill="1" applyAlignment="1" applyProtection="1">
      <alignment horizontal="center" vertical="center" wrapText="1"/>
    </xf>
    <xf numFmtId="0" fontId="56" fillId="0" borderId="0" xfId="0" applyFont="1" applyFill="1" applyAlignment="1" applyProtection="1">
      <alignment horizontal="left" vertical="center" wrapText="1"/>
    </xf>
    <xf numFmtId="0" fontId="56" fillId="2" borderId="1" xfId="40" applyFont="1" applyFill="1" applyBorder="1" applyAlignment="1" applyProtection="1">
      <alignment horizontal="center" vertical="center" wrapText="1"/>
    </xf>
    <xf numFmtId="0" fontId="56" fillId="0" borderId="1" xfId="40" applyFont="1" applyBorder="1" applyAlignment="1" applyProtection="1">
      <alignment horizontal="left" vertical="center" wrapText="1"/>
    </xf>
    <xf numFmtId="2" fontId="56" fillId="0" borderId="1" xfId="0" applyNumberFormat="1" applyFont="1" applyBorder="1" applyAlignment="1" applyProtection="1">
      <alignment horizontal="center" vertical="center" wrapText="1"/>
    </xf>
    <xf numFmtId="0" fontId="56" fillId="0" borderId="0" xfId="0" applyFont="1" applyAlignment="1" applyProtection="1">
      <alignment horizontal="left" vertical="center" wrapText="1"/>
      <protection locked="0"/>
    </xf>
    <xf numFmtId="164" fontId="56" fillId="0" borderId="0" xfId="1" applyFont="1" applyAlignment="1" applyProtection="1">
      <alignment vertical="center" wrapText="1"/>
      <protection locked="0"/>
    </xf>
    <xf numFmtId="0" fontId="56" fillId="11" borderId="1" xfId="0" applyFont="1" applyFill="1" applyBorder="1" applyAlignment="1" applyProtection="1">
      <alignment horizontal="left" vertical="center" wrapText="1"/>
      <protection locked="0"/>
    </xf>
    <xf numFmtId="0" fontId="57" fillId="0" borderId="0" xfId="3" applyFont="1" applyFill="1" applyBorder="1" applyAlignment="1" applyProtection="1">
      <alignment horizontal="center" vertical="center" wrapText="1"/>
    </xf>
    <xf numFmtId="164" fontId="56" fillId="0" borderId="0" xfId="1" applyFont="1" applyAlignment="1" applyProtection="1">
      <alignment horizontal="center" vertical="center" wrapText="1"/>
      <protection locked="0"/>
    </xf>
    <xf numFmtId="0" fontId="51" fillId="0" borderId="0" xfId="0" applyFont="1" applyFill="1" applyBorder="1" applyAlignment="1" applyProtection="1">
      <alignment horizontal="left" vertical="center" wrapText="1"/>
    </xf>
    <xf numFmtId="0" fontId="62" fillId="0" borderId="0" xfId="3" applyFont="1" applyFill="1" applyBorder="1" applyAlignment="1" applyProtection="1">
      <alignment horizontal="center" vertical="center" wrapText="1"/>
    </xf>
    <xf numFmtId="0" fontId="53" fillId="0" borderId="0" xfId="8" applyFont="1" applyFill="1" applyBorder="1" applyAlignment="1" applyProtection="1">
      <alignment horizontal="left" vertical="center" wrapText="1"/>
    </xf>
    <xf numFmtId="0" fontId="29" fillId="0" borderId="0" xfId="0" applyFont="1" applyAlignment="1" applyProtection="1">
      <alignment horizontal="center" vertical="center" wrapText="1"/>
    </xf>
    <xf numFmtId="1" fontId="56" fillId="0" borderId="1" xfId="38" applyNumberFormat="1" applyFont="1" applyFill="1" applyBorder="1" applyAlignment="1" applyProtection="1">
      <alignment horizontal="center" vertical="center" wrapText="1"/>
    </xf>
    <xf numFmtId="0" fontId="56" fillId="0" borderId="1" xfId="38" applyFont="1" applyBorder="1" applyAlignment="1" applyProtection="1">
      <alignment horizontal="center" vertical="center" wrapText="1"/>
    </xf>
    <xf numFmtId="1" fontId="56" fillId="0" borderId="1" xfId="38" applyNumberFormat="1" applyFont="1" applyBorder="1" applyAlignment="1" applyProtection="1">
      <alignment horizontal="center" vertical="center" wrapText="1"/>
    </xf>
    <xf numFmtId="1" fontId="56" fillId="0" borderId="1" xfId="40" applyNumberFormat="1" applyFont="1" applyBorder="1" applyAlignment="1" applyProtection="1">
      <alignment horizontal="center" vertical="center" wrapText="1"/>
    </xf>
    <xf numFmtId="1" fontId="56" fillId="0" borderId="1" xfId="0" applyNumberFormat="1" applyFont="1" applyBorder="1" applyAlignment="1" applyProtection="1">
      <alignment horizontal="center" vertical="center" wrapText="1"/>
    </xf>
    <xf numFmtId="1" fontId="56" fillId="0" borderId="1" xfId="40" applyNumberFormat="1" applyFont="1" applyFill="1" applyBorder="1" applyAlignment="1" applyProtection="1">
      <alignment horizontal="center" vertical="center" wrapText="1"/>
    </xf>
    <xf numFmtId="1" fontId="56" fillId="0" borderId="1" xfId="0" applyNumberFormat="1" applyFont="1" applyFill="1" applyBorder="1" applyAlignment="1" applyProtection="1">
      <alignment horizontal="center" vertical="center" wrapText="1"/>
    </xf>
    <xf numFmtId="0" fontId="56" fillId="0" borderId="0" xfId="0" applyFont="1" applyBorder="1" applyAlignment="1" applyProtection="1">
      <alignment vertical="center"/>
    </xf>
    <xf numFmtId="164" fontId="56" fillId="0" borderId="0" xfId="1" applyFont="1" applyBorder="1" applyAlignment="1" applyProtection="1">
      <alignment vertical="center"/>
    </xf>
    <xf numFmtId="0" fontId="53" fillId="0" borderId="0" xfId="8" applyFont="1" applyFill="1" applyBorder="1" applyAlignment="1" applyProtection="1">
      <alignment horizontal="left" vertical="center"/>
    </xf>
    <xf numFmtId="0" fontId="53" fillId="0" borderId="13" xfId="8" applyFont="1" applyBorder="1" applyAlignment="1" applyProtection="1">
      <alignment horizontal="left" vertical="center" wrapText="1"/>
    </xf>
    <xf numFmtId="0" fontId="56" fillId="0" borderId="0" xfId="0" applyFont="1" applyBorder="1" applyAlignment="1" applyProtection="1">
      <alignment horizontal="left" vertical="center"/>
    </xf>
    <xf numFmtId="0" fontId="56" fillId="0" borderId="0" xfId="0" applyFont="1" applyBorder="1" applyAlignment="1" applyProtection="1">
      <alignment horizontal="center" vertical="center"/>
    </xf>
    <xf numFmtId="0" fontId="58" fillId="2" borderId="1" xfId="0" applyFont="1" applyFill="1" applyBorder="1" applyAlignment="1" applyProtection="1">
      <alignment horizontal="left" vertical="center"/>
    </xf>
    <xf numFmtId="0" fontId="58" fillId="2" borderId="1" xfId="0" applyFont="1" applyFill="1" applyBorder="1" applyAlignment="1" applyProtection="1">
      <alignment horizontal="center" vertical="center"/>
    </xf>
    <xf numFmtId="164" fontId="56" fillId="0" borderId="0" xfId="1" applyFont="1" applyBorder="1" applyAlignment="1" applyProtection="1">
      <alignment horizontal="center" vertical="center"/>
    </xf>
    <xf numFmtId="0" fontId="56" fillId="0" borderId="0" xfId="0" applyFont="1" applyBorder="1" applyAlignment="1" applyProtection="1">
      <alignment vertical="center"/>
      <protection locked="0"/>
    </xf>
    <xf numFmtId="164" fontId="56" fillId="0" borderId="0" xfId="1" applyFont="1" applyBorder="1" applyAlignment="1" applyProtection="1">
      <alignment vertical="center"/>
      <protection locked="0"/>
    </xf>
    <xf numFmtId="0" fontId="61" fillId="0" borderId="0" xfId="0" applyFont="1" applyFill="1" applyBorder="1" applyAlignment="1" applyProtection="1">
      <alignment horizontal="center" vertical="center" wrapText="1"/>
    </xf>
    <xf numFmtId="0" fontId="61" fillId="0" borderId="0" xfId="0" applyFont="1" applyFill="1" applyBorder="1" applyAlignment="1" applyProtection="1">
      <alignment horizontal="left" vertical="center" wrapText="1"/>
    </xf>
    <xf numFmtId="164" fontId="61" fillId="0" borderId="0" xfId="1" applyFont="1" applyFill="1" applyBorder="1" applyAlignment="1" applyProtection="1">
      <alignment horizontal="center" vertical="center" wrapText="1"/>
    </xf>
    <xf numFmtId="0" fontId="56" fillId="0" borderId="0" xfId="0" applyFont="1" applyAlignment="1" applyProtection="1">
      <alignment wrapText="1"/>
    </xf>
    <xf numFmtId="0" fontId="57" fillId="0" borderId="0" xfId="3" applyFont="1" applyFill="1" applyBorder="1" applyAlignment="1" applyProtection="1">
      <alignment horizontal="center" wrapText="1"/>
    </xf>
    <xf numFmtId="0" fontId="56" fillId="0" borderId="0" xfId="0" applyFont="1" applyFill="1" applyBorder="1" applyAlignment="1" applyProtection="1">
      <alignment wrapText="1"/>
    </xf>
    <xf numFmtId="0" fontId="56" fillId="0" borderId="0" xfId="0" applyFont="1" applyAlignment="1" applyProtection="1">
      <alignment horizontal="center" wrapText="1"/>
    </xf>
    <xf numFmtId="0" fontId="58" fillId="18" borderId="13" xfId="38" applyFont="1" applyFill="1" applyBorder="1" applyAlignment="1" applyProtection="1">
      <alignment horizontal="center" vertical="center" wrapText="1"/>
    </xf>
    <xf numFmtId="0" fontId="58" fillId="24" borderId="13" xfId="38" applyFont="1" applyFill="1" applyBorder="1" applyAlignment="1" applyProtection="1">
      <alignment horizontal="center" vertical="center" wrapText="1"/>
    </xf>
    <xf numFmtId="164" fontId="58" fillId="24" borderId="13" xfId="1" applyFont="1" applyFill="1" applyBorder="1" applyAlignment="1" applyProtection="1">
      <alignment horizontal="center" vertical="center" wrapText="1"/>
    </xf>
    <xf numFmtId="0" fontId="22" fillId="2" borderId="1" xfId="0" applyFont="1" applyFill="1" applyBorder="1" applyAlignment="1" applyProtection="1">
      <alignment wrapText="1"/>
    </xf>
    <xf numFmtId="164" fontId="22" fillId="2" borderId="1" xfId="0" applyNumberFormat="1" applyFont="1" applyFill="1" applyBorder="1" applyAlignment="1" applyProtection="1">
      <alignment wrapText="1"/>
    </xf>
    <xf numFmtId="0" fontId="56" fillId="0" borderId="3" xfId="40" applyFont="1" applyFill="1" applyBorder="1" applyAlignment="1" applyProtection="1">
      <alignment horizontal="left" vertical="center" wrapText="1"/>
    </xf>
    <xf numFmtId="0" fontId="58" fillId="0" borderId="3" xfId="40" applyFont="1" applyFill="1" applyBorder="1" applyAlignment="1" applyProtection="1">
      <alignment horizontal="left" vertical="center" wrapText="1"/>
    </xf>
    <xf numFmtId="0" fontId="56" fillId="0" borderId="3" xfId="40" applyFont="1" applyFill="1" applyBorder="1" applyAlignment="1" applyProtection="1">
      <alignment horizontal="center" vertical="center" wrapText="1"/>
    </xf>
    <xf numFmtId="164" fontId="56" fillId="0" borderId="3" xfId="1" applyFont="1" applyFill="1" applyBorder="1" applyAlignment="1" applyProtection="1">
      <alignment horizontal="center" vertical="center" wrapText="1"/>
    </xf>
    <xf numFmtId="0" fontId="56" fillId="0" borderId="0" xfId="0" applyFont="1" applyFill="1" applyAlignment="1" applyProtection="1">
      <alignment wrapText="1"/>
    </xf>
    <xf numFmtId="0" fontId="29" fillId="0" borderId="13" xfId="38" applyFont="1" applyFill="1" applyBorder="1" applyAlignment="1" applyProtection="1">
      <alignment horizontal="left" vertical="center" wrapText="1"/>
    </xf>
    <xf numFmtId="0" fontId="29" fillId="0" borderId="13" xfId="38" applyFont="1" applyFill="1" applyBorder="1" applyAlignment="1" applyProtection="1">
      <alignment horizontal="center" vertical="center" wrapText="1"/>
    </xf>
    <xf numFmtId="164" fontId="29" fillId="0" borderId="13" xfId="1" applyFont="1" applyFill="1" applyBorder="1" applyAlignment="1" applyProtection="1">
      <alignment horizontal="center" vertical="center" wrapText="1"/>
    </xf>
    <xf numFmtId="0" fontId="29" fillId="0" borderId="1" xfId="38" applyFont="1" applyFill="1" applyBorder="1" applyAlignment="1" applyProtection="1">
      <alignment horizontal="left" vertical="center" wrapText="1"/>
    </xf>
    <xf numFmtId="164" fontId="22" fillId="2" borderId="1" xfId="1" applyFont="1" applyFill="1" applyBorder="1" applyAlignment="1" applyProtection="1">
      <alignment wrapText="1"/>
    </xf>
    <xf numFmtId="0" fontId="22" fillId="2" borderId="1" xfId="0" applyFont="1" applyFill="1" applyBorder="1" applyAlignment="1" applyProtection="1">
      <alignment horizontal="left" wrapText="1"/>
    </xf>
    <xf numFmtId="0" fontId="56" fillId="0" borderId="14" xfId="0" applyFont="1" applyBorder="1" applyAlignment="1" applyProtection="1">
      <alignment horizontal="left" vertical="center" wrapText="1"/>
    </xf>
    <xf numFmtId="0" fontId="56" fillId="0" borderId="14" xfId="0" applyFont="1" applyBorder="1" applyAlignment="1" applyProtection="1">
      <alignment horizontal="center" vertical="center" wrapText="1"/>
    </xf>
    <xf numFmtId="164" fontId="56" fillId="0" borderId="14" xfId="1" applyFont="1" applyBorder="1" applyAlignment="1" applyProtection="1">
      <alignment horizontal="center" vertical="center" wrapText="1"/>
    </xf>
    <xf numFmtId="0" fontId="22" fillId="2" borderId="1" xfId="0" applyFont="1" applyFill="1" applyBorder="1" applyAlignment="1" applyProtection="1">
      <alignment horizontal="center" vertical="center" wrapText="1"/>
    </xf>
    <xf numFmtId="0" fontId="56" fillId="0" borderId="3" xfId="0" applyFont="1" applyBorder="1" applyAlignment="1" applyProtection="1">
      <alignment horizontal="left" vertical="center" wrapText="1"/>
    </xf>
    <xf numFmtId="0" fontId="56" fillId="0" borderId="3" xfId="0" applyFont="1" applyBorder="1" applyAlignment="1" applyProtection="1">
      <alignment horizontal="center" vertical="center" wrapText="1"/>
    </xf>
    <xf numFmtId="164" fontId="56" fillId="0" borderId="3" xfId="1" applyFont="1" applyBorder="1" applyAlignment="1" applyProtection="1">
      <alignment horizontal="center" vertical="center" wrapText="1"/>
    </xf>
    <xf numFmtId="0" fontId="56" fillId="0" borderId="0" xfId="0" applyFont="1" applyAlignment="1" applyProtection="1">
      <alignment horizontal="left" wrapText="1"/>
    </xf>
    <xf numFmtId="164" fontId="56" fillId="0" borderId="0" xfId="1" applyFont="1" applyAlignment="1" applyProtection="1">
      <alignment horizontal="center" wrapText="1"/>
    </xf>
    <xf numFmtId="0" fontId="29" fillId="0" borderId="0" xfId="0" applyFont="1" applyAlignment="1" applyProtection="1">
      <alignment horizontal="left" wrapText="1"/>
    </xf>
    <xf numFmtId="164" fontId="29" fillId="0" borderId="0" xfId="1" applyFont="1" applyAlignment="1" applyProtection="1">
      <alignment horizontal="center" wrapText="1"/>
    </xf>
    <xf numFmtId="164" fontId="56" fillId="0" borderId="0" xfId="1" applyFont="1" applyAlignment="1" applyProtection="1">
      <alignment wrapText="1"/>
    </xf>
    <xf numFmtId="0" fontId="56" fillId="0" borderId="1" xfId="0" applyFont="1" applyFill="1" applyBorder="1" applyAlignment="1" applyProtection="1">
      <alignment horizontal="left" wrapText="1"/>
      <protection locked="0"/>
    </xf>
    <xf numFmtId="164" fontId="56" fillId="0" borderId="1" xfId="1" applyFont="1" applyFill="1" applyBorder="1" applyAlignment="1" applyProtection="1">
      <alignment wrapText="1"/>
      <protection locked="0"/>
    </xf>
    <xf numFmtId="0" fontId="56" fillId="0" borderId="1" xfId="0" applyFont="1" applyBorder="1" applyAlignment="1" applyProtection="1">
      <alignment horizontal="left" wrapText="1"/>
      <protection locked="0"/>
    </xf>
    <xf numFmtId="164" fontId="56" fillId="0" borderId="1" xfId="1" applyFont="1" applyBorder="1" applyAlignment="1" applyProtection="1">
      <alignment wrapText="1"/>
      <protection locked="0"/>
    </xf>
    <xf numFmtId="0" fontId="22" fillId="2" borderId="1" xfId="0" applyFont="1" applyFill="1" applyBorder="1" applyAlignment="1" applyProtection="1">
      <alignment horizontal="left" wrapText="1"/>
      <protection locked="0"/>
    </xf>
    <xf numFmtId="164" fontId="22" fillId="2" borderId="1" xfId="1" applyFont="1" applyFill="1" applyBorder="1" applyAlignment="1" applyProtection="1">
      <alignment wrapText="1"/>
      <protection locked="0"/>
    </xf>
    <xf numFmtId="0" fontId="56" fillId="0" borderId="0" xfId="0" applyFont="1" applyAlignment="1" applyProtection="1">
      <alignment wrapText="1"/>
      <protection locked="0"/>
    </xf>
    <xf numFmtId="0" fontId="63" fillId="0" borderId="0"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64" fontId="63" fillId="0" borderId="0" xfId="1" applyFont="1" applyFill="1" applyBorder="1" applyAlignment="1" applyProtection="1">
      <alignment horizontal="center" vertical="center" wrapText="1"/>
    </xf>
    <xf numFmtId="0" fontId="63" fillId="0" borderId="0" xfId="0" applyFont="1" applyFill="1" applyBorder="1" applyAlignment="1" applyProtection="1">
      <alignment horizontal="left" vertical="center" wrapText="1"/>
    </xf>
    <xf numFmtId="0" fontId="22" fillId="2" borderId="1" xfId="0" applyFont="1" applyFill="1" applyBorder="1" applyAlignment="1" applyProtection="1">
      <alignment vertical="center" wrapText="1"/>
    </xf>
    <xf numFmtId="164" fontId="22" fillId="2" borderId="1" xfId="1" applyFont="1" applyFill="1" applyBorder="1" applyAlignment="1" applyProtection="1">
      <alignment vertical="center" wrapText="1"/>
    </xf>
    <xf numFmtId="0" fontId="22" fillId="2" borderId="1" xfId="0" applyFont="1" applyFill="1" applyBorder="1" applyAlignment="1" applyProtection="1">
      <alignment horizontal="left" vertical="center" wrapText="1"/>
    </xf>
    <xf numFmtId="0" fontId="22" fillId="2" borderId="1" xfId="0" applyFont="1" applyFill="1" applyBorder="1" applyAlignment="1" applyProtection="1">
      <alignment horizontal="left" vertical="center" wrapText="1"/>
      <protection locked="0"/>
    </xf>
    <xf numFmtId="164" fontId="22" fillId="2" borderId="1" xfId="1" applyFont="1" applyFill="1" applyBorder="1" applyAlignment="1" applyProtection="1">
      <alignment vertical="center" wrapText="1"/>
      <protection locked="0"/>
    </xf>
    <xf numFmtId="0" fontId="61" fillId="0" borderId="4" xfId="0" applyFont="1" applyFill="1" applyBorder="1" applyAlignment="1" applyProtection="1">
      <alignment horizontal="center" vertical="center" wrapText="1"/>
    </xf>
    <xf numFmtId="0" fontId="58" fillId="0" borderId="1" xfId="0" applyFont="1" applyFill="1" applyBorder="1" applyAlignment="1" applyProtection="1">
      <alignment horizontal="center" vertical="center" wrapText="1"/>
    </xf>
    <xf numFmtId="0" fontId="56" fillId="0" borderId="0" xfId="0" applyFont="1" applyFill="1" applyBorder="1" applyAlignment="1" applyProtection="1">
      <alignment horizontal="center" vertical="center" wrapText="1"/>
    </xf>
    <xf numFmtId="164" fontId="56" fillId="0" borderId="0" xfId="1" applyFont="1" applyFill="1" applyBorder="1" applyAlignment="1" applyProtection="1">
      <alignment horizontal="center" vertical="center" wrapText="1"/>
    </xf>
    <xf numFmtId="0" fontId="56" fillId="0" borderId="0" xfId="0" applyFont="1" applyFill="1" applyBorder="1" applyAlignment="1" applyProtection="1">
      <alignment horizontal="left" vertical="center" wrapText="1"/>
    </xf>
    <xf numFmtId="164" fontId="56" fillId="0" borderId="0" xfId="1" applyFont="1" applyFill="1" applyBorder="1" applyAlignment="1" applyProtection="1">
      <alignment vertical="center" wrapText="1"/>
    </xf>
    <xf numFmtId="0" fontId="57" fillId="0" borderId="2" xfId="3" applyFont="1" applyFill="1" applyBorder="1" applyAlignment="1" applyProtection="1">
      <alignment horizontal="center" vertical="center" wrapText="1"/>
    </xf>
    <xf numFmtId="0" fontId="29" fillId="0" borderId="0" xfId="0" applyFont="1" applyFill="1" applyBorder="1" applyAlignment="1" applyProtection="1">
      <alignment horizontal="center" vertical="center" wrapText="1"/>
    </xf>
    <xf numFmtId="164" fontId="29" fillId="0" borderId="0" xfId="1" applyFont="1" applyFill="1" applyBorder="1" applyAlignment="1" applyProtection="1">
      <alignment horizontal="center" vertical="center" wrapText="1"/>
    </xf>
    <xf numFmtId="0" fontId="29" fillId="0" borderId="0" xfId="0" applyFont="1" applyFill="1" applyBorder="1" applyAlignment="1" applyProtection="1">
      <alignment horizontal="left" vertical="center" wrapText="1"/>
    </xf>
    <xf numFmtId="164" fontId="29" fillId="0" borderId="0" xfId="1" applyFont="1" applyFill="1" applyBorder="1" applyAlignment="1" applyProtection="1">
      <alignment vertical="center" wrapText="1"/>
    </xf>
    <xf numFmtId="0" fontId="29" fillId="0" borderId="0" xfId="0" applyFont="1" applyFill="1" applyBorder="1" applyAlignment="1" applyProtection="1">
      <alignment vertical="center" wrapText="1"/>
    </xf>
    <xf numFmtId="0" fontId="57" fillId="0" borderId="11" xfId="3" applyFont="1" applyFill="1" applyBorder="1" applyAlignment="1" applyProtection="1">
      <alignment horizontal="center" vertical="center" wrapText="1"/>
    </xf>
    <xf numFmtId="0" fontId="53" fillId="0" borderId="13" xfId="8" applyFont="1" applyBorder="1" applyAlignment="1" applyProtection="1">
      <alignment horizontal="center" vertical="center" wrapText="1"/>
    </xf>
    <xf numFmtId="0" fontId="53" fillId="0" borderId="7" xfId="8" applyFont="1" applyFill="1" applyBorder="1" applyAlignment="1" applyProtection="1">
      <alignment horizontal="center" vertical="center" wrapText="1"/>
    </xf>
    <xf numFmtId="0" fontId="29" fillId="0" borderId="0" xfId="0" applyFont="1" applyFill="1" applyAlignment="1" applyProtection="1">
      <alignment horizontal="center" vertical="center" wrapText="1"/>
    </xf>
    <xf numFmtId="164" fontId="53" fillId="0" borderId="7" xfId="1" applyFont="1" applyFill="1" applyBorder="1" applyAlignment="1" applyProtection="1">
      <alignment horizontal="center" vertical="center" wrapText="1"/>
    </xf>
    <xf numFmtId="164" fontId="29" fillId="0" borderId="0" xfId="1" applyFont="1" applyFill="1" applyAlignment="1" applyProtection="1">
      <alignment horizontal="center" vertical="center" wrapText="1"/>
    </xf>
    <xf numFmtId="0" fontId="29" fillId="0" borderId="0" xfId="0" applyFont="1" applyFill="1" applyAlignment="1" applyProtection="1">
      <alignment horizontal="left" vertical="center" wrapText="1"/>
    </xf>
    <xf numFmtId="164" fontId="29" fillId="0" borderId="0" xfId="1" applyFont="1" applyFill="1" applyAlignment="1" applyProtection="1">
      <alignment vertical="center" wrapText="1"/>
    </xf>
    <xf numFmtId="0" fontId="29" fillId="0" borderId="0" xfId="0" applyFont="1" applyFill="1" applyAlignment="1" applyProtection="1">
      <alignment vertical="center" wrapText="1"/>
    </xf>
    <xf numFmtId="0" fontId="58" fillId="0" borderId="1" xfId="40" applyFont="1" applyFill="1" applyBorder="1" applyAlignment="1" applyProtection="1">
      <alignment horizontal="left" vertical="center" wrapText="1"/>
    </xf>
    <xf numFmtId="164" fontId="22" fillId="2" borderId="1" xfId="1" applyFont="1" applyFill="1" applyBorder="1" applyAlignment="1" applyProtection="1">
      <alignment horizontal="center" vertical="center" wrapText="1"/>
      <protection locked="0"/>
    </xf>
    <xf numFmtId="164" fontId="29" fillId="0" borderId="0" xfId="1"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2" fontId="53" fillId="2" borderId="1" xfId="0" applyNumberFormat="1" applyFont="1" applyFill="1" applyBorder="1" applyAlignment="1" applyProtection="1">
      <alignment horizontal="center" vertical="center" wrapText="1"/>
    </xf>
    <xf numFmtId="0" fontId="51" fillId="0" borderId="0" xfId="0" applyFont="1" applyFill="1" applyBorder="1" applyAlignment="1" applyProtection="1">
      <alignment vertical="center" wrapText="1"/>
    </xf>
    <xf numFmtId="164" fontId="53" fillId="12" borderId="1" xfId="1" applyFont="1" applyFill="1" applyBorder="1" applyAlignment="1" applyProtection="1">
      <alignment horizontal="center" vertical="center" wrapText="1"/>
    </xf>
    <xf numFmtId="0" fontId="57" fillId="0" borderId="0" xfId="3" applyFont="1" applyFill="1" applyBorder="1" applyAlignment="1" applyProtection="1">
      <alignment wrapText="1"/>
    </xf>
    <xf numFmtId="164" fontId="53" fillId="0" borderId="1" xfId="1" applyFont="1" applyBorder="1" applyAlignment="1" applyProtection="1">
      <alignment horizontal="left" vertical="center" wrapText="1"/>
    </xf>
    <xf numFmtId="0" fontId="27" fillId="0" borderId="0" xfId="0" applyFont="1" applyFill="1" applyBorder="1" applyAlignment="1" applyProtection="1">
      <alignment horizontal="center" vertical="center" wrapText="1"/>
    </xf>
    <xf numFmtId="164" fontId="27" fillId="0" borderId="0" xfId="1" applyFont="1" applyFill="1" applyBorder="1" applyAlignment="1" applyProtection="1">
      <alignment horizontal="center" vertical="center" wrapText="1"/>
    </xf>
    <xf numFmtId="0" fontId="27" fillId="0" borderId="0" xfId="0" applyFont="1" applyFill="1" applyBorder="1" applyAlignment="1" applyProtection="1">
      <alignment horizontal="left" vertical="center" wrapText="1"/>
    </xf>
    <xf numFmtId="0" fontId="27" fillId="0" borderId="0" xfId="0" applyFont="1" applyFill="1" applyBorder="1" applyAlignment="1" applyProtection="1">
      <alignment vertical="center" wrapText="1"/>
    </xf>
    <xf numFmtId="164" fontId="53" fillId="0" borderId="13" xfId="1" applyFont="1" applyBorder="1" applyAlignment="1" applyProtection="1">
      <alignment horizontal="left" vertical="center" wrapText="1"/>
    </xf>
    <xf numFmtId="0" fontId="26" fillId="0" borderId="0" xfId="0" applyFont="1" applyFill="1" applyBorder="1" applyAlignment="1" applyProtection="1">
      <alignment horizontal="center" vertical="center" wrapText="1"/>
    </xf>
    <xf numFmtId="0" fontId="53" fillId="0" borderId="0" xfId="0" applyFont="1" applyFill="1" applyBorder="1" applyAlignment="1" applyProtection="1">
      <alignment horizontal="left" vertical="center" wrapText="1"/>
    </xf>
    <xf numFmtId="164" fontId="26" fillId="0" borderId="0" xfId="1" applyFont="1" applyFill="1" applyBorder="1" applyAlignment="1" applyProtection="1">
      <alignment horizontal="center" vertical="center" wrapText="1"/>
    </xf>
    <xf numFmtId="0" fontId="62" fillId="0" borderId="1" xfId="3" applyFont="1" applyFill="1" applyBorder="1" applyAlignment="1" applyProtection="1">
      <alignment horizontal="center" vertical="center" wrapText="1"/>
    </xf>
    <xf numFmtId="164" fontId="56" fillId="0" borderId="3" xfId="1" applyFont="1" applyBorder="1" applyAlignment="1" applyProtection="1">
      <alignment horizontal="left" vertical="center" wrapText="1"/>
    </xf>
    <xf numFmtId="0" fontId="56" fillId="0" borderId="13" xfId="0" applyFont="1" applyBorder="1" applyAlignment="1" applyProtection="1">
      <alignment horizontal="left" vertical="center" wrapText="1"/>
    </xf>
    <xf numFmtId="164" fontId="56" fillId="0" borderId="13" xfId="1" applyFont="1" applyBorder="1" applyAlignment="1" applyProtection="1">
      <alignment horizontal="left" vertical="center" wrapText="1"/>
    </xf>
    <xf numFmtId="164" fontId="56" fillId="0" borderId="14" xfId="1" applyFont="1" applyBorder="1" applyAlignment="1" applyProtection="1">
      <alignment horizontal="left" vertical="center" wrapText="1"/>
    </xf>
    <xf numFmtId="0" fontId="53" fillId="2" borderId="1" xfId="40" quotePrefix="1" applyFont="1" applyFill="1" applyBorder="1" applyAlignment="1" applyProtection="1">
      <alignment horizontal="left" vertical="center" wrapText="1"/>
    </xf>
    <xf numFmtId="0" fontId="22" fillId="2" borderId="1" xfId="0" applyFont="1" applyFill="1" applyBorder="1" applyAlignment="1" applyProtection="1">
      <alignment horizontal="center" vertical="center" wrapText="1"/>
      <protection locked="0"/>
    </xf>
    <xf numFmtId="0" fontId="26" fillId="0" borderId="0" xfId="0" applyFont="1" applyFill="1" applyBorder="1" applyAlignment="1" applyProtection="1">
      <alignment horizontal="left" wrapText="1"/>
    </xf>
    <xf numFmtId="164" fontId="26" fillId="0" borderId="0" xfId="1" applyFont="1" applyFill="1" applyBorder="1" applyAlignment="1" applyProtection="1">
      <alignment wrapText="1"/>
    </xf>
    <xf numFmtId="0" fontId="26" fillId="0" borderId="0" xfId="0" applyFont="1" applyFill="1" applyBorder="1" applyAlignment="1" applyProtection="1">
      <alignment wrapText="1"/>
    </xf>
    <xf numFmtId="0" fontId="53" fillId="0" borderId="0" xfId="0" applyFont="1" applyFill="1" applyBorder="1" applyAlignment="1" applyProtection="1">
      <alignment horizontal="left" vertical="center"/>
    </xf>
    <xf numFmtId="0" fontId="26" fillId="0" borderId="0" xfId="0" applyFont="1" applyFill="1" applyBorder="1" applyAlignment="1" applyProtection="1">
      <alignment vertical="center"/>
    </xf>
    <xf numFmtId="0" fontId="62" fillId="0" borderId="1" xfId="3" applyFont="1" applyFill="1" applyBorder="1" applyAlignment="1" applyProtection="1">
      <alignment horizontal="center" vertical="center"/>
    </xf>
    <xf numFmtId="0" fontId="22" fillId="2" borderId="1" xfId="0" applyFont="1" applyFill="1" applyBorder="1" applyAlignment="1" applyProtection="1">
      <alignment vertical="center"/>
      <protection locked="0"/>
    </xf>
    <xf numFmtId="0" fontId="62" fillId="0" borderId="13" xfId="3" applyFont="1" applyFill="1" applyBorder="1" applyAlignment="1" applyProtection="1">
      <alignment horizontal="center" vertical="center" wrapText="1"/>
    </xf>
    <xf numFmtId="0" fontId="26" fillId="0" borderId="0" xfId="0" applyFont="1" applyFill="1" applyBorder="1" applyAlignment="1" applyProtection="1">
      <alignment horizontal="left" vertical="center" wrapText="1"/>
    </xf>
    <xf numFmtId="0" fontId="26" fillId="0" borderId="0" xfId="0" applyFont="1" applyFill="1" applyBorder="1" applyAlignment="1" applyProtection="1">
      <alignment vertical="center" wrapText="1"/>
    </xf>
    <xf numFmtId="0" fontId="53" fillId="0" borderId="1" xfId="0" applyFont="1" applyFill="1" applyBorder="1" applyAlignment="1" applyProtection="1">
      <alignment vertical="center"/>
    </xf>
    <xf numFmtId="0" fontId="53" fillId="0" borderId="0" xfId="0" applyFont="1" applyFill="1" applyBorder="1" applyAlignment="1" applyProtection="1">
      <alignment vertical="center"/>
    </xf>
    <xf numFmtId="0" fontId="26" fillId="0" borderId="0" xfId="0" applyFont="1" applyFill="1" applyBorder="1" applyProtection="1"/>
    <xf numFmtId="164" fontId="53" fillId="0" borderId="0" xfId="1" applyFont="1" applyFill="1" applyBorder="1" applyAlignment="1" applyProtection="1">
      <alignment vertical="center"/>
    </xf>
    <xf numFmtId="164" fontId="26" fillId="0" borderId="0" xfId="1" applyFont="1" applyFill="1" applyBorder="1" applyProtection="1"/>
    <xf numFmtId="0" fontId="62" fillId="0" borderId="1" xfId="3" applyFont="1" applyFill="1" applyBorder="1" applyAlignment="1" applyProtection="1"/>
    <xf numFmtId="164" fontId="53" fillId="0" borderId="0" xfId="1" applyFont="1" applyFill="1" applyBorder="1" applyAlignment="1" applyProtection="1">
      <alignment horizontal="left" vertical="center"/>
    </xf>
    <xf numFmtId="0" fontId="53" fillId="0" borderId="0" xfId="8" applyFont="1" applyFill="1" applyBorder="1" applyAlignment="1" applyProtection="1">
      <alignment horizontal="right" vertical="center"/>
    </xf>
    <xf numFmtId="0" fontId="62" fillId="0" borderId="13" xfId="3" applyFont="1" applyFill="1" applyBorder="1" applyAlignment="1" applyProtection="1"/>
    <xf numFmtId="164" fontId="53" fillId="0" borderId="13" xfId="1" applyFont="1" applyFill="1" applyBorder="1" applyAlignment="1" applyProtection="1">
      <alignment vertical="center" wrapText="1"/>
    </xf>
    <xf numFmtId="0" fontId="53" fillId="2" borderId="1" xfId="0" applyFont="1" applyFill="1" applyBorder="1" applyAlignment="1" applyProtection="1">
      <alignment horizontal="center"/>
    </xf>
    <xf numFmtId="164" fontId="53" fillId="2" borderId="1" xfId="1" applyFont="1" applyFill="1" applyBorder="1" applyAlignment="1" applyProtection="1">
      <alignment horizontal="center"/>
    </xf>
    <xf numFmtId="0" fontId="53" fillId="2" borderId="1" xfId="0" applyFont="1" applyFill="1" applyBorder="1" applyAlignment="1" applyProtection="1">
      <alignment horizontal="left"/>
    </xf>
    <xf numFmtId="0" fontId="56" fillId="0" borderId="1" xfId="0" applyFont="1" applyBorder="1" applyAlignment="1" applyProtection="1">
      <alignment horizontal="left"/>
    </xf>
    <xf numFmtId="0" fontId="56" fillId="0" borderId="1" xfId="0" applyFont="1" applyBorder="1" applyAlignment="1" applyProtection="1">
      <alignment horizontal="center"/>
    </xf>
    <xf numFmtId="164" fontId="56" fillId="0" borderId="1" xfId="1" applyFont="1" applyBorder="1" applyAlignment="1" applyProtection="1">
      <alignment horizontal="center"/>
    </xf>
    <xf numFmtId="164" fontId="56" fillId="0" borderId="0" xfId="1" applyFont="1" applyAlignment="1" applyProtection="1">
      <alignment horizontal="left" vertical="center"/>
    </xf>
    <xf numFmtId="164" fontId="56" fillId="0" borderId="0" xfId="1" applyFont="1" applyProtection="1"/>
    <xf numFmtId="0" fontId="56" fillId="0" borderId="1" xfId="0" applyFont="1" applyBorder="1" applyAlignment="1" applyProtection="1">
      <alignment horizontal="left"/>
      <protection locked="0"/>
    </xf>
    <xf numFmtId="164" fontId="56" fillId="0" borderId="1" xfId="1" applyFont="1" applyBorder="1" applyProtection="1">
      <protection locked="0"/>
    </xf>
    <xf numFmtId="0" fontId="53" fillId="2" borderId="1" xfId="0" applyFont="1" applyFill="1" applyBorder="1" applyAlignment="1" applyProtection="1">
      <alignment horizontal="left"/>
      <protection locked="0"/>
    </xf>
    <xf numFmtId="164" fontId="53" fillId="2" borderId="1" xfId="1" applyFont="1" applyFill="1" applyBorder="1" applyAlignment="1" applyProtection="1">
      <alignment horizontal="center"/>
      <protection locked="0"/>
    </xf>
    <xf numFmtId="0" fontId="58" fillId="0" borderId="0" xfId="0" applyFont="1" applyFill="1" applyBorder="1" applyAlignment="1" applyProtection="1">
      <alignment vertical="center"/>
    </xf>
    <xf numFmtId="164" fontId="58" fillId="0" borderId="0" xfId="1" applyFont="1" applyFill="1" applyBorder="1" applyAlignment="1" applyProtection="1">
      <alignment vertical="center"/>
    </xf>
    <xf numFmtId="0" fontId="64" fillId="0" borderId="0" xfId="3" applyFont="1" applyFill="1" applyBorder="1" applyAlignment="1" applyProtection="1">
      <alignment horizontal="center"/>
    </xf>
    <xf numFmtId="164" fontId="53" fillId="0" borderId="1" xfId="1" applyNumberFormat="1" applyFont="1" applyFill="1" applyBorder="1" applyAlignment="1" applyProtection="1">
      <alignment horizontal="right" vertical="center" wrapText="1"/>
    </xf>
    <xf numFmtId="0" fontId="58" fillId="0" borderId="0" xfId="8" applyFont="1" applyFill="1" applyBorder="1" applyAlignment="1" applyProtection="1">
      <alignment horizontal="center" vertical="center"/>
    </xf>
    <xf numFmtId="0" fontId="58" fillId="0" borderId="0" xfId="8" applyFont="1" applyFill="1" applyBorder="1" applyAlignment="1" applyProtection="1">
      <alignment vertical="center"/>
    </xf>
    <xf numFmtId="164" fontId="58" fillId="0" borderId="0" xfId="1" applyFont="1" applyFill="1" applyBorder="1" applyAlignment="1" applyProtection="1">
      <alignment horizontal="right" vertical="center"/>
    </xf>
    <xf numFmtId="0" fontId="22" fillId="2" borderId="1" xfId="40" applyFont="1" applyFill="1" applyBorder="1" applyAlignment="1" applyProtection="1">
      <alignment vertical="center" wrapText="1"/>
    </xf>
    <xf numFmtId="164" fontId="22" fillId="2" borderId="1" xfId="1" applyFont="1" applyFill="1" applyBorder="1" applyAlignment="1" applyProtection="1">
      <alignment horizontal="right" vertical="center"/>
    </xf>
    <xf numFmtId="0" fontId="22" fillId="0" borderId="1" xfId="40" applyFont="1" applyFill="1" applyBorder="1" applyAlignment="1" applyProtection="1">
      <alignment horizontal="center" vertical="center" wrapText="1"/>
    </xf>
    <xf numFmtId="0" fontId="22" fillId="0" borderId="1" xfId="40" applyFont="1" applyFill="1" applyBorder="1" applyAlignment="1" applyProtection="1">
      <alignment horizontal="left" vertical="center" wrapText="1"/>
    </xf>
    <xf numFmtId="0" fontId="22" fillId="0" borderId="1" xfId="0" applyFont="1" applyFill="1" applyBorder="1" applyAlignment="1" applyProtection="1">
      <alignment horizontal="left" vertical="center" wrapText="1"/>
      <protection locked="0"/>
    </xf>
    <xf numFmtId="164" fontId="22" fillId="0" borderId="1" xfId="1" applyFont="1" applyFill="1" applyBorder="1" applyAlignment="1" applyProtection="1">
      <alignment vertical="center" wrapText="1"/>
      <protection locked="0"/>
    </xf>
    <xf numFmtId="0" fontId="58" fillId="0" borderId="0" xfId="0" applyFont="1" applyFill="1" applyBorder="1" applyAlignment="1" applyProtection="1">
      <alignment horizontal="center" vertical="center" wrapText="1"/>
    </xf>
    <xf numFmtId="0" fontId="58" fillId="0" borderId="0" xfId="0" applyFont="1" applyFill="1" applyBorder="1" applyAlignment="1" applyProtection="1">
      <alignment horizontal="left" vertical="center" wrapText="1"/>
    </xf>
    <xf numFmtId="0" fontId="64" fillId="0" borderId="0" xfId="3" applyFont="1" applyFill="1" applyBorder="1" applyAlignment="1" applyProtection="1">
      <alignment horizontal="center" wrapText="1"/>
    </xf>
    <xf numFmtId="0" fontId="58" fillId="0" borderId="0" xfId="8" applyFont="1" applyFill="1" applyBorder="1" applyAlignment="1" applyProtection="1">
      <alignment horizontal="left" vertical="center" wrapText="1"/>
    </xf>
    <xf numFmtId="0" fontId="53" fillId="2" borderId="3" xfId="40" applyFont="1" applyFill="1" applyBorder="1" applyAlignment="1" applyProtection="1">
      <alignment horizontal="center" vertical="center" wrapText="1"/>
    </xf>
    <xf numFmtId="0" fontId="22" fillId="2" borderId="3" xfId="40" applyFont="1" applyFill="1" applyBorder="1" applyAlignment="1" applyProtection="1">
      <alignment horizontal="center" vertical="center" wrapText="1"/>
    </xf>
    <xf numFmtId="164" fontId="22" fillId="2" borderId="3" xfId="1" applyFont="1" applyFill="1" applyBorder="1" applyAlignment="1" applyProtection="1">
      <alignment horizontal="center" vertical="center" wrapText="1"/>
    </xf>
    <xf numFmtId="164" fontId="53" fillId="2" borderId="3" xfId="1" applyFont="1" applyFill="1" applyBorder="1" applyAlignment="1" applyProtection="1">
      <alignment horizontal="center" vertical="center" wrapText="1"/>
    </xf>
    <xf numFmtId="0" fontId="22" fillId="2" borderId="3" xfId="40" applyFont="1" applyFill="1" applyBorder="1" applyAlignment="1" applyProtection="1">
      <alignment horizontal="left" vertical="center" wrapText="1"/>
    </xf>
    <xf numFmtId="0" fontId="22" fillId="2" borderId="3" xfId="0" applyFont="1" applyFill="1" applyBorder="1" applyAlignment="1" applyProtection="1">
      <alignment vertical="center" wrapText="1"/>
    </xf>
    <xf numFmtId="164" fontId="22" fillId="2" borderId="3" xfId="1" applyFont="1" applyFill="1" applyBorder="1" applyAlignment="1" applyProtection="1">
      <alignment vertical="center" wrapText="1"/>
    </xf>
    <xf numFmtId="0" fontId="22" fillId="2" borderId="3" xfId="0" applyFont="1" applyFill="1" applyBorder="1" applyAlignment="1" applyProtection="1">
      <alignment horizontal="left" vertical="center" wrapText="1"/>
    </xf>
    <xf numFmtId="0" fontId="53" fillId="2" borderId="3" xfId="8" applyFont="1" applyFill="1" applyBorder="1" applyAlignment="1" applyProtection="1">
      <alignment horizontal="center" vertical="center" wrapText="1"/>
    </xf>
    <xf numFmtId="0" fontId="53" fillId="2" borderId="3" xfId="8" applyFont="1" applyFill="1" applyBorder="1" applyAlignment="1" applyProtection="1">
      <alignment horizontal="left" vertical="center" wrapText="1"/>
    </xf>
    <xf numFmtId="0" fontId="53" fillId="2" borderId="3" xfId="11" applyFont="1" applyFill="1" applyBorder="1" applyAlignment="1" applyProtection="1">
      <alignment horizontal="center" vertical="center" wrapText="1"/>
    </xf>
    <xf numFmtId="0" fontId="53" fillId="2" borderId="3" xfId="11" applyFont="1" applyFill="1" applyBorder="1" applyAlignment="1" applyProtection="1">
      <alignment horizontal="left" vertical="center" wrapText="1"/>
    </xf>
    <xf numFmtId="0" fontId="29" fillId="0" borderId="1" xfId="87" applyFont="1" applyBorder="1" applyAlignment="1" applyProtection="1">
      <alignment horizontal="left" vertical="center" wrapText="1"/>
    </xf>
    <xf numFmtId="0" fontId="29" fillId="0" borderId="1" xfId="87" applyFont="1" applyBorder="1" applyAlignment="1" applyProtection="1">
      <alignment horizontal="center" vertical="center" wrapText="1"/>
    </xf>
    <xf numFmtId="164" fontId="29" fillId="0" borderId="1" xfId="1" applyFont="1" applyBorder="1" applyAlignment="1" applyProtection="1">
      <alignment horizontal="center" vertical="center" wrapText="1"/>
    </xf>
    <xf numFmtId="0" fontId="53" fillId="2" borderId="3" xfId="0" applyFont="1" applyFill="1" applyBorder="1" applyAlignment="1" applyProtection="1">
      <alignment horizontal="center" vertical="center" wrapText="1"/>
    </xf>
    <xf numFmtId="0" fontId="53" fillId="2" borderId="3" xfId="0" applyFont="1" applyFill="1" applyBorder="1" applyAlignment="1" applyProtection="1">
      <alignment horizontal="left" vertical="center" wrapText="1"/>
    </xf>
    <xf numFmtId="0" fontId="22" fillId="2" borderId="3" xfId="0" applyFont="1" applyFill="1" applyBorder="1" applyAlignment="1" applyProtection="1">
      <alignment horizontal="left" vertical="center" wrapText="1"/>
      <protection locked="0"/>
    </xf>
    <xf numFmtId="164" fontId="22" fillId="2" borderId="3" xfId="1" applyFont="1" applyFill="1" applyBorder="1" applyAlignment="1" applyProtection="1">
      <alignment vertical="center" wrapText="1"/>
      <protection locked="0"/>
    </xf>
    <xf numFmtId="0" fontId="53" fillId="36" borderId="1" xfId="107" applyFont="1" applyFill="1" applyBorder="1" applyAlignment="1" applyProtection="1">
      <alignment horizontal="center" vertical="center" wrapText="1"/>
    </xf>
    <xf numFmtId="0" fontId="20" fillId="0" borderId="1" xfId="107" applyFont="1" applyBorder="1" applyAlignment="1" applyProtection="1">
      <alignment vertical="center" wrapText="1"/>
    </xf>
    <xf numFmtId="0" fontId="20" fillId="0" borderId="1" xfId="107" applyFont="1" applyBorder="1" applyAlignment="1" applyProtection="1">
      <alignment vertical="center"/>
    </xf>
    <xf numFmtId="0" fontId="70" fillId="43" borderId="1" xfId="107" applyFont="1" applyFill="1" applyBorder="1" applyAlignment="1" applyProtection="1">
      <alignment vertical="center" wrapText="1"/>
    </xf>
    <xf numFmtId="0" fontId="20" fillId="43" borderId="1" xfId="107" applyFont="1" applyFill="1" applyBorder="1" applyAlignment="1" applyProtection="1">
      <alignment vertical="center" wrapText="1"/>
    </xf>
    <xf numFmtId="0" fontId="70" fillId="0" borderId="1" xfId="107" applyFont="1" applyBorder="1" applyAlignment="1" applyProtection="1">
      <alignment vertical="center" wrapText="1"/>
    </xf>
    <xf numFmtId="0" fontId="70" fillId="0" borderId="1" xfId="107" applyFont="1" applyBorder="1" applyAlignment="1" applyProtection="1">
      <alignment horizontal="center" vertical="center" wrapText="1"/>
    </xf>
    <xf numFmtId="0" fontId="53" fillId="0" borderId="1" xfId="107" applyFont="1" applyBorder="1" applyAlignment="1" applyProtection="1">
      <alignment vertical="center" wrapText="1"/>
    </xf>
    <xf numFmtId="0" fontId="68" fillId="0" borderId="1" xfId="107" applyFont="1" applyBorder="1" applyAlignment="1" applyProtection="1">
      <alignment vertical="center" wrapText="1"/>
    </xf>
    <xf numFmtId="9" fontId="70" fillId="0" borderId="1" xfId="107" applyNumberFormat="1" applyFont="1" applyBorder="1" applyAlignment="1" applyProtection="1">
      <alignment vertical="center"/>
    </xf>
    <xf numFmtId="0" fontId="70" fillId="0" borderId="1" xfId="107" applyFont="1" applyBorder="1" applyAlignment="1" applyProtection="1">
      <alignment vertical="center"/>
    </xf>
    <xf numFmtId="9" fontId="20" fillId="0" borderId="1" xfId="107" applyNumberFormat="1" applyFont="1" applyBorder="1" applyAlignment="1" applyProtection="1">
      <alignment vertical="center"/>
    </xf>
    <xf numFmtId="0" fontId="56" fillId="13" borderId="1" xfId="0" applyFont="1" applyFill="1" applyBorder="1" applyAlignment="1" applyProtection="1">
      <alignment vertical="center"/>
    </xf>
    <xf numFmtId="0" fontId="56" fillId="13" borderId="0" xfId="0" applyFont="1" applyFill="1" applyAlignment="1" applyProtection="1">
      <alignment vertical="center"/>
    </xf>
    <xf numFmtId="0" fontId="76" fillId="0" borderId="1" xfId="0" applyFont="1" applyBorder="1" applyAlignment="1" applyProtection="1">
      <alignment wrapText="1"/>
    </xf>
    <xf numFmtId="0" fontId="20" fillId="0" borderId="1" xfId="107" applyFont="1" applyBorder="1" applyAlignment="1" applyProtection="1">
      <alignment vertical="center" wrapText="1"/>
      <protection locked="0"/>
    </xf>
    <xf numFmtId="0" fontId="70" fillId="43" borderId="1" xfId="107" applyFont="1" applyFill="1" applyBorder="1" applyAlignment="1" applyProtection="1">
      <alignment vertical="center" wrapText="1"/>
      <protection locked="0"/>
    </xf>
    <xf numFmtId="0" fontId="70" fillId="0" borderId="1" xfId="107" applyFont="1" applyBorder="1" applyAlignment="1" applyProtection="1">
      <alignment vertical="center" wrapText="1"/>
      <protection locked="0"/>
    </xf>
    <xf numFmtId="0" fontId="20" fillId="0" borderId="1" xfId="107" applyFont="1" applyBorder="1" applyAlignment="1" applyProtection="1">
      <alignment vertical="center"/>
      <protection locked="0"/>
    </xf>
    <xf numFmtId="9" fontId="70" fillId="0" borderId="1" xfId="107" applyNumberFormat="1" applyFont="1" applyBorder="1" applyAlignment="1" applyProtection="1">
      <alignment vertical="center"/>
      <protection locked="0"/>
    </xf>
    <xf numFmtId="164" fontId="68" fillId="0" borderId="1" xfId="1" applyFont="1" applyBorder="1" applyAlignment="1">
      <alignment horizontal="center" vertical="center" wrapText="1" readingOrder="1"/>
    </xf>
    <xf numFmtId="0" fontId="56" fillId="0" borderId="1" xfId="0" applyFont="1" applyBorder="1" applyAlignment="1" applyProtection="1">
      <alignment horizontal="center" vertical="center" wrapText="1"/>
    </xf>
    <xf numFmtId="0" fontId="56" fillId="0" borderId="1" xfId="0" applyFont="1" applyBorder="1" applyAlignment="1" applyProtection="1">
      <alignment horizontal="left" vertical="center" wrapText="1"/>
    </xf>
    <xf numFmtId="0" fontId="56" fillId="0" borderId="2" xfId="0" applyFont="1" applyBorder="1" applyAlignment="1" applyProtection="1">
      <alignment vertical="center"/>
      <protection locked="0"/>
    </xf>
    <xf numFmtId="0" fontId="22" fillId="2" borderId="1" xfId="0" applyFont="1" applyFill="1" applyBorder="1" applyAlignment="1" applyProtection="1">
      <alignment horizontal="right" vertical="center"/>
    </xf>
    <xf numFmtId="1" fontId="56" fillId="0" borderId="0" xfId="0" applyNumberFormat="1" applyFont="1" applyBorder="1" applyAlignment="1" applyProtection="1">
      <alignment vertical="center" wrapText="1"/>
    </xf>
    <xf numFmtId="1" fontId="24" fillId="0" borderId="0" xfId="87" applyNumberFormat="1" applyFont="1" applyAlignment="1" applyProtection="1">
      <alignment vertical="center"/>
    </xf>
    <xf numFmtId="2" fontId="24" fillId="0" borderId="1" xfId="8" applyNumberFormat="1" applyFont="1" applyBorder="1" applyAlignment="1" applyProtection="1">
      <alignment horizontal="center" vertical="center" wrapText="1"/>
      <protection locked="0"/>
    </xf>
    <xf numFmtId="0" fontId="77" fillId="54" borderId="19" xfId="0" applyFont="1" applyFill="1" applyBorder="1" applyAlignment="1">
      <alignment horizontal="center" vertical="center" wrapText="1"/>
    </xf>
    <xf numFmtId="0" fontId="77" fillId="9" borderId="20" xfId="0" applyFont="1" applyFill="1" applyBorder="1" applyAlignment="1">
      <alignment horizontal="center" vertical="center" wrapText="1"/>
    </xf>
    <xf numFmtId="2" fontId="24" fillId="0" borderId="0" xfId="97" applyNumberFormat="1" applyFont="1" applyAlignment="1" applyProtection="1">
      <alignment horizontal="left" vertical="center" wrapText="1"/>
    </xf>
    <xf numFmtId="2" fontId="56" fillId="0" borderId="0" xfId="0" applyNumberFormat="1" applyFont="1" applyAlignment="1" applyProtection="1">
      <alignment vertical="center"/>
    </xf>
    <xf numFmtId="0" fontId="56" fillId="0" borderId="0" xfId="0" applyNumberFormat="1" applyFont="1" applyBorder="1" applyAlignment="1" applyProtection="1">
      <alignment vertical="center" wrapText="1"/>
    </xf>
    <xf numFmtId="0" fontId="56" fillId="0" borderId="0" xfId="0" applyNumberFormat="1" applyFont="1" applyAlignment="1" applyProtection="1">
      <alignment horizontal="left" vertical="center" wrapText="1"/>
    </xf>
    <xf numFmtId="0" fontId="19" fillId="0" borderId="1" xfId="8" applyFont="1" applyBorder="1" applyAlignment="1" applyProtection="1">
      <alignment horizontal="center" vertical="center" wrapText="1"/>
      <protection locked="0"/>
    </xf>
    <xf numFmtId="2" fontId="24" fillId="0" borderId="0" xfId="87" applyNumberFormat="1" applyFont="1" applyAlignment="1" applyProtection="1">
      <alignment vertical="center"/>
    </xf>
    <xf numFmtId="2" fontId="24" fillId="0" borderId="0" xfId="87" applyNumberFormat="1" applyFont="1" applyAlignment="1" applyProtection="1">
      <alignment vertical="center" wrapText="1"/>
    </xf>
    <xf numFmtId="0" fontId="41" fillId="52" borderId="22" xfId="0" applyFont="1" applyFill="1" applyBorder="1" applyAlignment="1">
      <alignment horizontal="center" vertical="center" wrapText="1"/>
    </xf>
    <xf numFmtId="0" fontId="41" fillId="52" borderId="17" xfId="0" applyFont="1" applyFill="1" applyBorder="1" applyAlignment="1">
      <alignment horizontal="center" vertical="center" wrapText="1"/>
    </xf>
    <xf numFmtId="0" fontId="41" fillId="52" borderId="21" xfId="0" applyFont="1" applyFill="1" applyBorder="1" applyAlignment="1">
      <alignment horizontal="center" vertical="center" wrapText="1"/>
    </xf>
    <xf numFmtId="0" fontId="41" fillId="25" borderId="22" xfId="0" applyFont="1" applyFill="1" applyBorder="1" applyAlignment="1">
      <alignment horizontal="center" vertical="center" wrapText="1"/>
    </xf>
    <xf numFmtId="0" fontId="41" fillId="25" borderId="17" xfId="0" applyFont="1" applyFill="1" applyBorder="1" applyAlignment="1">
      <alignment horizontal="center" vertical="center" wrapText="1"/>
    </xf>
    <xf numFmtId="0" fontId="41" fillId="25" borderId="21" xfId="0" applyFont="1" applyFill="1" applyBorder="1" applyAlignment="1">
      <alignment horizontal="center" vertical="center" wrapText="1"/>
    </xf>
    <xf numFmtId="0" fontId="41" fillId="40" borderId="22" xfId="0" applyFont="1" applyFill="1" applyBorder="1" applyAlignment="1">
      <alignment horizontal="center" vertical="center" wrapText="1"/>
    </xf>
    <xf numFmtId="0" fontId="41" fillId="40" borderId="17" xfId="0" applyFont="1" applyFill="1" applyBorder="1" applyAlignment="1">
      <alignment horizontal="center" vertical="center" wrapText="1"/>
    </xf>
    <xf numFmtId="0" fontId="41" fillId="40" borderId="21" xfId="0" applyFont="1" applyFill="1" applyBorder="1" applyAlignment="1">
      <alignment horizontal="center" vertical="center" wrapText="1"/>
    </xf>
    <xf numFmtId="2" fontId="32" fillId="0" borderId="1" xfId="8" applyNumberFormat="1" applyFont="1" applyBorder="1" applyAlignment="1" applyProtection="1">
      <alignment horizontal="right" vertical="center" wrapText="1"/>
      <protection locked="0"/>
    </xf>
    <xf numFmtId="0" fontId="32" fillId="0" borderId="1" xfId="0" applyFont="1" applyBorder="1" applyAlignment="1" applyProtection="1">
      <alignment horizontal="left" vertical="center" wrapText="1"/>
      <protection locked="0"/>
    </xf>
    <xf numFmtId="0" fontId="77" fillId="54" borderId="23" xfId="0" applyFont="1" applyFill="1" applyBorder="1" applyAlignment="1">
      <alignment horizontal="center" vertical="center" wrapText="1"/>
    </xf>
    <xf numFmtId="0" fontId="77" fillId="54" borderId="15" xfId="0" applyFont="1" applyFill="1" applyBorder="1" applyAlignment="1">
      <alignment horizontal="center" vertical="center" wrapText="1"/>
    </xf>
    <xf numFmtId="0" fontId="41" fillId="0" borderId="15" xfId="0" applyFont="1" applyBorder="1" applyAlignment="1">
      <alignment horizontal="center" vertical="center" wrapText="1"/>
    </xf>
    <xf numFmtId="0" fontId="77" fillId="9" borderId="24" xfId="0" applyFont="1" applyFill="1" applyBorder="1" applyAlignment="1">
      <alignment horizontal="center" vertical="center" wrapText="1"/>
    </xf>
    <xf numFmtId="0" fontId="77" fillId="9" borderId="15" xfId="0" applyFont="1" applyFill="1" applyBorder="1" applyAlignment="1">
      <alignment horizontal="center" vertical="center" wrapText="1"/>
    </xf>
    <xf numFmtId="0" fontId="42" fillId="52" borderId="15" xfId="0" applyFont="1" applyFill="1" applyBorder="1" applyAlignment="1">
      <alignment vertical="center" wrapText="1"/>
    </xf>
    <xf numFmtId="0" fontId="42" fillId="0" borderId="15" xfId="0" applyFont="1" applyBorder="1" applyAlignment="1">
      <alignment horizontal="center" vertical="center" wrapText="1"/>
    </xf>
    <xf numFmtId="0" fontId="41" fillId="0" borderId="19" xfId="0" applyFont="1" applyBorder="1" applyAlignment="1">
      <alignment horizontal="center" vertical="center" wrapText="1"/>
    </xf>
    <xf numFmtId="0" fontId="77" fillId="9" borderId="19" xfId="0" applyFont="1" applyFill="1" applyBorder="1" applyAlignment="1">
      <alignment horizontal="center" vertical="center" wrapText="1"/>
    </xf>
    <xf numFmtId="0" fontId="42" fillId="52" borderId="19" xfId="0" applyFont="1" applyFill="1" applyBorder="1" applyAlignment="1">
      <alignment vertical="center" wrapText="1"/>
    </xf>
    <xf numFmtId="0" fontId="42" fillId="0" borderId="19" xfId="0" applyFont="1" applyBorder="1" applyAlignment="1">
      <alignment horizontal="center" vertical="center" wrapText="1"/>
    </xf>
    <xf numFmtId="2" fontId="45" fillId="7" borderId="1" xfId="38" applyNumberFormat="1" applyFont="1" applyFill="1" applyBorder="1" applyAlignment="1" applyProtection="1">
      <alignment horizontal="right" vertical="center" wrapText="1"/>
      <protection locked="0"/>
    </xf>
    <xf numFmtId="2" fontId="45" fillId="7" borderId="1" xfId="38" applyNumberFormat="1" applyFont="1" applyFill="1" applyBorder="1" applyAlignment="1" applyProtection="1">
      <alignment vertical="center" wrapText="1"/>
      <protection locked="0"/>
    </xf>
    <xf numFmtId="2" fontId="32" fillId="0" borderId="1" xfId="8" applyNumberFormat="1" applyFont="1" applyBorder="1" applyAlignment="1" applyProtection="1">
      <alignment vertical="center" wrapText="1"/>
      <protection locked="0"/>
    </xf>
    <xf numFmtId="0" fontId="41" fillId="13" borderId="26" xfId="0" applyFont="1" applyFill="1" applyBorder="1" applyAlignment="1">
      <alignment horizontal="center" vertical="center" wrapText="1"/>
    </xf>
    <xf numFmtId="0" fontId="41" fillId="13" borderId="25" xfId="0" applyFont="1" applyFill="1" applyBorder="1" applyAlignment="1">
      <alignment horizontal="center" vertical="center" wrapText="1"/>
    </xf>
    <xf numFmtId="0" fontId="41" fillId="13" borderId="27" xfId="0" applyFont="1" applyFill="1" applyBorder="1" applyAlignment="1">
      <alignment horizontal="center" vertical="center" wrapText="1"/>
    </xf>
    <xf numFmtId="0" fontId="41" fillId="53" borderId="28" xfId="0" applyFont="1" applyFill="1" applyBorder="1" applyAlignment="1">
      <alignment horizontal="center" vertical="center" wrapText="1"/>
    </xf>
    <xf numFmtId="0" fontId="41" fillId="53" borderId="25" xfId="0" applyFont="1" applyFill="1" applyBorder="1" applyAlignment="1">
      <alignment horizontal="center" vertical="center" wrapText="1"/>
    </xf>
    <xf numFmtId="0" fontId="41" fillId="53" borderId="27" xfId="0" applyFont="1" applyFill="1" applyBorder="1" applyAlignment="1">
      <alignment horizontal="center" vertical="center" wrapText="1"/>
    </xf>
    <xf numFmtId="0" fontId="41" fillId="54" borderId="28" xfId="0" applyFont="1" applyFill="1" applyBorder="1" applyAlignment="1">
      <alignment horizontal="center" vertical="center" wrapText="1"/>
    </xf>
    <xf numFmtId="0" fontId="41" fillId="54" borderId="25" xfId="0" applyFont="1" applyFill="1" applyBorder="1" applyAlignment="1">
      <alignment horizontal="center" vertical="center" wrapText="1"/>
    </xf>
    <xf numFmtId="0" fontId="41" fillId="54" borderId="27" xfId="0" applyFont="1" applyFill="1" applyBorder="1" applyAlignment="1">
      <alignment horizontal="center" vertical="center" wrapText="1"/>
    </xf>
    <xf numFmtId="0" fontId="41" fillId="52" borderId="28" xfId="0" applyFont="1" applyFill="1" applyBorder="1" applyAlignment="1">
      <alignment horizontal="center" vertical="center" wrapText="1"/>
    </xf>
    <xf numFmtId="0" fontId="41" fillId="52" borderId="25" xfId="0" applyFont="1" applyFill="1" applyBorder="1" applyAlignment="1">
      <alignment horizontal="center" vertical="center" wrapText="1"/>
    </xf>
    <xf numFmtId="0" fontId="56" fillId="0" borderId="0" xfId="0" applyNumberFormat="1" applyFont="1" applyAlignment="1" applyProtection="1">
      <alignment vertical="center" wrapText="1"/>
    </xf>
    <xf numFmtId="0" fontId="24" fillId="0" borderId="0" xfId="8" applyFont="1" applyAlignment="1" applyProtection="1">
      <alignment horizontal="center" vertical="top" wrapText="1"/>
    </xf>
    <xf numFmtId="0" fontId="24" fillId="0" borderId="0" xfId="8" applyFont="1" applyAlignment="1" applyProtection="1">
      <alignment vertical="top" wrapText="1"/>
    </xf>
    <xf numFmtId="0" fontId="24" fillId="0" borderId="0" xfId="8" applyFont="1" applyAlignment="1" applyProtection="1">
      <alignment horizontal="left" vertical="top" wrapText="1"/>
    </xf>
    <xf numFmtId="0" fontId="24" fillId="0" borderId="0" xfId="8" applyFont="1" applyFill="1" applyAlignment="1" applyProtection="1">
      <alignment horizontal="left" vertical="top" wrapText="1"/>
    </xf>
    <xf numFmtId="164" fontId="24" fillId="0" borderId="0" xfId="1" applyFont="1" applyAlignment="1" applyProtection="1">
      <alignment horizontal="center" vertical="top" wrapText="1"/>
    </xf>
    <xf numFmtId="2" fontId="24" fillId="0" borderId="0" xfId="8" applyNumberFormat="1" applyFont="1" applyAlignment="1" applyProtection="1">
      <alignment vertical="top" wrapText="1"/>
    </xf>
    <xf numFmtId="0" fontId="78" fillId="11" borderId="1" xfId="0" applyFont="1" applyFill="1" applyBorder="1" applyAlignment="1" applyProtection="1">
      <alignment vertical="center" wrapText="1"/>
      <protection locked="0"/>
    </xf>
    <xf numFmtId="0" fontId="78" fillId="11" borderId="1" xfId="0" applyFont="1" applyFill="1" applyBorder="1" applyAlignment="1" applyProtection="1">
      <alignment vertical="center" wrapText="1"/>
    </xf>
    <xf numFmtId="0" fontId="24" fillId="0" borderId="0" xfId="48" applyFont="1" applyAlignment="1" applyProtection="1">
      <alignment vertical="top"/>
    </xf>
    <xf numFmtId="0" fontId="24" fillId="0" borderId="0" xfId="48" applyFont="1" applyFill="1" applyAlignment="1" applyProtection="1">
      <alignment vertical="top"/>
    </xf>
    <xf numFmtId="0" fontId="53" fillId="0" borderId="0" xfId="48" applyFont="1" applyAlignment="1" applyProtection="1">
      <alignment horizontal="center" vertical="top"/>
    </xf>
    <xf numFmtId="0" fontId="24" fillId="0" borderId="0" xfId="48" applyFont="1" applyAlignment="1" applyProtection="1">
      <alignment horizontal="left" vertical="top" wrapText="1"/>
    </xf>
    <xf numFmtId="2" fontId="24" fillId="0" borderId="0" xfId="48" applyNumberFormat="1" applyFont="1" applyAlignment="1" applyProtection="1">
      <alignment horizontal="right" vertical="top"/>
    </xf>
    <xf numFmtId="2" fontId="24" fillId="0" borderId="0" xfId="48" applyNumberFormat="1" applyFont="1" applyAlignment="1" applyProtection="1">
      <alignment horizontal="left" vertical="top"/>
    </xf>
    <xf numFmtId="0" fontId="24" fillId="0" borderId="0" xfId="48" applyFont="1" applyAlignment="1" applyProtection="1">
      <alignment horizontal="left" vertical="top"/>
    </xf>
    <xf numFmtId="3" fontId="24" fillId="0" borderId="0" xfId="48" applyNumberFormat="1" applyFont="1" applyAlignment="1" applyProtection="1">
      <alignment vertical="top"/>
    </xf>
    <xf numFmtId="0" fontId="53" fillId="28" borderId="2" xfId="8" applyFont="1" applyFill="1" applyBorder="1" applyAlignment="1" applyProtection="1">
      <alignment horizontal="center" vertical="center" wrapText="1"/>
    </xf>
    <xf numFmtId="0" fontId="84" fillId="29" borderId="1" xfId="0" applyFont="1" applyFill="1" applyBorder="1" applyAlignment="1" applyProtection="1">
      <alignment horizontal="center" vertical="center" wrapText="1"/>
    </xf>
    <xf numFmtId="164" fontId="84" fillId="29" borderId="1" xfId="1" applyFont="1" applyFill="1" applyBorder="1" applyAlignment="1" applyProtection="1">
      <alignment horizontal="center" vertical="center" wrapText="1"/>
    </xf>
    <xf numFmtId="0" fontId="80" fillId="30" borderId="1" xfId="0" applyFont="1" applyFill="1" applyBorder="1" applyAlignment="1" applyProtection="1">
      <alignment horizontal="center" vertical="center" wrapText="1"/>
    </xf>
    <xf numFmtId="164" fontId="80" fillId="30" borderId="1" xfId="1" applyFont="1" applyFill="1" applyBorder="1" applyAlignment="1" applyProtection="1">
      <alignment horizontal="center" vertical="center" wrapText="1"/>
    </xf>
    <xf numFmtId="0" fontId="80" fillId="10" borderId="1" xfId="0" applyFont="1" applyFill="1" applyBorder="1" applyAlignment="1" applyProtection="1">
      <alignment horizontal="center" vertical="center" wrapText="1"/>
    </xf>
    <xf numFmtId="0" fontId="80" fillId="28" borderId="1" xfId="8" applyFont="1" applyFill="1" applyBorder="1" applyAlignment="1" applyProtection="1">
      <alignment horizontal="center" vertical="center"/>
    </xf>
    <xf numFmtId="164" fontId="80" fillId="28" borderId="1" xfId="1" applyFont="1" applyFill="1" applyBorder="1" applyAlignment="1" applyProtection="1">
      <alignment horizontal="center" vertical="center" wrapText="1"/>
    </xf>
    <xf numFmtId="0" fontId="80" fillId="28" borderId="1" xfId="0" applyFont="1" applyFill="1" applyBorder="1" applyAlignment="1" applyProtection="1">
      <alignment horizontal="center" vertical="center" wrapText="1"/>
    </xf>
    <xf numFmtId="0" fontId="85" fillId="39" borderId="1" xfId="3" applyFont="1" applyFill="1" applyBorder="1" applyAlignment="1" applyProtection="1">
      <alignment horizontal="left"/>
    </xf>
    <xf numFmtId="164" fontId="82" fillId="0" borderId="1" xfId="1" applyFont="1" applyFill="1" applyBorder="1" applyAlignment="1" applyProtection="1">
      <alignment horizontal="left" vertical="center" wrapText="1"/>
    </xf>
    <xf numFmtId="0" fontId="83" fillId="39" borderId="1" xfId="3" applyFont="1" applyFill="1" applyBorder="1" applyAlignment="1" applyProtection="1">
      <alignment horizontal="left"/>
    </xf>
    <xf numFmtId="0" fontId="82" fillId="18" borderId="1" xfId="38" applyFont="1" applyFill="1" applyBorder="1" applyAlignment="1" applyProtection="1">
      <alignment horizontal="center" vertical="center" wrapText="1"/>
    </xf>
    <xf numFmtId="0" fontId="82" fillId="24" borderId="1" xfId="38" applyFont="1" applyFill="1" applyBorder="1" applyAlignment="1" applyProtection="1">
      <alignment horizontal="center" vertical="center" wrapText="1"/>
    </xf>
    <xf numFmtId="164" fontId="82" fillId="24" borderId="1" xfId="1" applyFont="1" applyFill="1" applyBorder="1" applyAlignment="1" applyProtection="1">
      <alignment horizontal="center" vertical="center" wrapText="1"/>
    </xf>
    <xf numFmtId="164" fontId="86" fillId="7" borderId="1" xfId="1" applyFont="1" applyFill="1" applyBorder="1" applyAlignment="1" applyProtection="1">
      <alignment horizontal="center" vertical="center" wrapText="1"/>
    </xf>
    <xf numFmtId="0" fontId="78" fillId="2" borderId="1" xfId="4" applyFont="1" applyFill="1" applyBorder="1" applyAlignment="1" applyProtection="1">
      <alignment horizontal="left" vertical="center" wrapText="1"/>
    </xf>
    <xf numFmtId="0" fontId="82" fillId="2" borderId="1" xfId="4" applyFont="1" applyFill="1" applyBorder="1" applyAlignment="1" applyProtection="1">
      <alignment horizontal="left" vertical="center" wrapText="1"/>
    </xf>
    <xf numFmtId="0" fontId="82" fillId="2" borderId="1" xfId="4" applyFont="1" applyFill="1" applyBorder="1" applyAlignment="1" applyProtection="1">
      <alignment horizontal="center" vertical="center" wrapText="1"/>
    </xf>
    <xf numFmtId="0" fontId="78" fillId="4" borderId="1" xfId="4" applyFont="1" applyFill="1" applyBorder="1" applyAlignment="1" applyProtection="1">
      <alignment horizontal="left" vertical="center" wrapText="1"/>
    </xf>
    <xf numFmtId="0" fontId="82" fillId="4" borderId="1" xfId="4" applyFont="1" applyFill="1" applyBorder="1" applyAlignment="1" applyProtection="1">
      <alignment horizontal="left" vertical="center" wrapText="1"/>
    </xf>
    <xf numFmtId="164" fontId="82" fillId="4" borderId="1" xfId="1" applyFont="1" applyFill="1" applyBorder="1" applyAlignment="1" applyProtection="1">
      <alignment horizontal="center" vertical="center" wrapText="1"/>
    </xf>
    <xf numFmtId="0" fontId="79" fillId="0" borderId="1" xfId="4" applyFont="1" applyBorder="1" applyAlignment="1" applyProtection="1">
      <alignment horizontal="left" vertical="center" wrapText="1"/>
    </xf>
    <xf numFmtId="0" fontId="78" fillId="0" borderId="1" xfId="8" applyFont="1" applyBorder="1" applyAlignment="1" applyProtection="1">
      <alignment horizontal="center" vertical="center" wrapText="1"/>
      <protection locked="0"/>
    </xf>
    <xf numFmtId="0" fontId="79" fillId="0" borderId="1" xfId="8" applyFont="1" applyBorder="1" applyAlignment="1" applyProtection="1">
      <alignment horizontal="center" vertical="center" wrapText="1"/>
      <protection locked="0"/>
    </xf>
    <xf numFmtId="164" fontId="79" fillId="0" borderId="1" xfId="1" applyFont="1" applyBorder="1" applyAlignment="1" applyProtection="1">
      <alignment horizontal="center" vertical="center" wrapText="1"/>
    </xf>
    <xf numFmtId="0" fontId="79" fillId="0" borderId="1" xfId="0" applyFont="1" applyFill="1" applyBorder="1" applyAlignment="1" applyProtection="1">
      <alignment horizontal="center" vertical="center" wrapText="1"/>
    </xf>
    <xf numFmtId="164" fontId="79" fillId="0" borderId="1" xfId="1" applyFont="1" applyFill="1" applyBorder="1" applyAlignment="1" applyProtection="1">
      <alignment horizontal="center" vertical="center" wrapText="1"/>
    </xf>
    <xf numFmtId="0" fontId="78" fillId="0" borderId="1" xfId="4" applyFont="1" applyBorder="1" applyAlignment="1" applyProtection="1">
      <alignment horizontal="left" vertical="center" wrapText="1"/>
    </xf>
    <xf numFmtId="0" fontId="79" fillId="0" borderId="1" xfId="0" applyFont="1" applyFill="1" applyBorder="1" applyAlignment="1" applyProtection="1">
      <alignment horizontal="left" vertical="center" wrapText="1"/>
    </xf>
    <xf numFmtId="0" fontId="78" fillId="0" borderId="1" xfId="8" applyFont="1" applyBorder="1" applyAlignment="1" applyProtection="1">
      <alignment horizontal="center" vertical="center" wrapText="1"/>
    </xf>
    <xf numFmtId="164" fontId="80" fillId="0" borderId="1" xfId="1" applyFont="1" applyFill="1" applyBorder="1" applyAlignment="1" applyProtection="1">
      <alignment horizontal="center" vertical="center" wrapText="1"/>
    </xf>
    <xf numFmtId="0" fontId="96" fillId="0" borderId="1" xfId="0" applyFont="1" applyFill="1" applyBorder="1" applyAlignment="1" applyProtection="1">
      <alignment horizontal="center" vertical="center" wrapText="1"/>
    </xf>
    <xf numFmtId="0" fontId="93" fillId="0" borderId="0" xfId="0" applyFont="1" applyFill="1" applyAlignment="1" applyProtection="1">
      <alignment horizontal="center" vertical="center" wrapText="1"/>
    </xf>
    <xf numFmtId="0" fontId="93" fillId="0" borderId="1" xfId="0" applyFont="1" applyFill="1" applyBorder="1" applyAlignment="1" applyProtection="1">
      <alignment horizontal="center" vertical="center" wrapText="1"/>
    </xf>
    <xf numFmtId="0" fontId="100" fillId="29" borderId="1" xfId="0" applyFont="1" applyFill="1" applyBorder="1" applyAlignment="1" applyProtection="1">
      <alignment horizontal="center" vertical="center" wrapText="1"/>
    </xf>
    <xf numFmtId="164" fontId="100" fillId="29" borderId="1" xfId="1" applyFont="1" applyFill="1" applyBorder="1" applyAlignment="1" applyProtection="1">
      <alignment horizontal="center" vertical="center" wrapText="1"/>
    </xf>
    <xf numFmtId="0" fontId="99" fillId="30" borderId="1" xfId="0" applyFont="1" applyFill="1" applyBorder="1" applyAlignment="1" applyProtection="1">
      <alignment horizontal="center" vertical="center" wrapText="1"/>
    </xf>
    <xf numFmtId="0" fontId="99" fillId="30" borderId="1" xfId="1" applyNumberFormat="1" applyFont="1" applyFill="1" applyBorder="1" applyAlignment="1" applyProtection="1">
      <alignment horizontal="center" vertical="center" wrapText="1"/>
    </xf>
    <xf numFmtId="164" fontId="99" fillId="30" borderId="1" xfId="1" applyFont="1" applyFill="1" applyBorder="1" applyAlignment="1" applyProtection="1">
      <alignment horizontal="center" vertical="center" wrapText="1"/>
    </xf>
    <xf numFmtId="1" fontId="99" fillId="30" borderId="1" xfId="1" applyNumberFormat="1" applyFont="1" applyFill="1" applyBorder="1" applyAlignment="1" applyProtection="1">
      <alignment horizontal="center" vertical="center" wrapText="1"/>
    </xf>
    <xf numFmtId="0" fontId="99" fillId="10" borderId="1" xfId="0" applyFont="1" applyFill="1" applyBorder="1" applyAlignment="1" applyProtection="1">
      <alignment horizontal="center" vertical="center" wrapText="1"/>
    </xf>
    <xf numFmtId="1" fontId="99" fillId="10" borderId="1" xfId="0" applyNumberFormat="1" applyFont="1" applyFill="1" applyBorder="1" applyAlignment="1" applyProtection="1">
      <alignment horizontal="center" vertical="center" wrapText="1"/>
    </xf>
    <xf numFmtId="1" fontId="99" fillId="28" borderId="1" xfId="8" applyNumberFormat="1" applyFont="1" applyFill="1" applyBorder="1" applyAlignment="1" applyProtection="1">
      <alignment horizontal="center" vertical="center"/>
    </xf>
    <xf numFmtId="0" fontId="99" fillId="28" borderId="1" xfId="8" applyFont="1" applyFill="1" applyBorder="1" applyAlignment="1" applyProtection="1">
      <alignment horizontal="center" vertical="center"/>
    </xf>
    <xf numFmtId="164" fontId="99" fillId="28" borderId="1" xfId="1" applyFont="1" applyFill="1" applyBorder="1" applyAlignment="1" applyProtection="1">
      <alignment horizontal="center" vertical="center" wrapText="1"/>
    </xf>
    <xf numFmtId="0" fontId="99" fillId="28" borderId="1" xfId="0" applyFont="1" applyFill="1" applyBorder="1" applyAlignment="1" applyProtection="1">
      <alignment horizontal="center" vertical="center" wrapText="1"/>
    </xf>
    <xf numFmtId="164" fontId="98" fillId="0" borderId="1" xfId="1" applyFont="1" applyFill="1" applyBorder="1" applyAlignment="1" applyProtection="1">
      <alignment horizontal="left" vertical="center" wrapText="1"/>
    </xf>
    <xf numFmtId="164" fontId="98" fillId="0" borderId="1" xfId="1" applyFont="1" applyFill="1" applyBorder="1" applyAlignment="1" applyProtection="1">
      <alignment horizontal="center" vertical="center" wrapText="1"/>
    </xf>
    <xf numFmtId="164" fontId="98" fillId="0" borderId="1" xfId="1" applyFont="1" applyBorder="1" applyAlignment="1" applyProtection="1">
      <alignment horizontal="center" vertical="center" wrapText="1"/>
    </xf>
    <xf numFmtId="0" fontId="98" fillId="0" borderId="1" xfId="1" applyNumberFormat="1" applyFont="1" applyFill="1" applyBorder="1" applyAlignment="1" applyProtection="1">
      <alignment horizontal="center" vertical="center" wrapText="1"/>
    </xf>
    <xf numFmtId="1" fontId="98" fillId="0" borderId="1" xfId="1" applyNumberFormat="1" applyFont="1" applyFill="1" applyBorder="1" applyAlignment="1" applyProtection="1">
      <alignment horizontal="center" vertical="center" wrapText="1"/>
    </xf>
    <xf numFmtId="1" fontId="98" fillId="0" borderId="1" xfId="1" applyNumberFormat="1" applyFont="1" applyBorder="1" applyAlignment="1" applyProtection="1">
      <alignment horizontal="center" vertical="center" wrapText="1"/>
    </xf>
    <xf numFmtId="0" fontId="98" fillId="18" borderId="1" xfId="38" applyFont="1" applyFill="1" applyBorder="1" applyAlignment="1" applyProtection="1">
      <alignment horizontal="center" vertical="center" wrapText="1"/>
    </xf>
    <xf numFmtId="0" fontId="98" fillId="24" borderId="1" xfId="38" applyFont="1" applyFill="1" applyBorder="1" applyAlignment="1" applyProtection="1">
      <alignment horizontal="center" vertical="center" wrapText="1"/>
    </xf>
    <xf numFmtId="164" fontId="98" fillId="24" borderId="1" xfId="1" applyFont="1" applyFill="1" applyBorder="1" applyAlignment="1" applyProtection="1">
      <alignment horizontal="center" vertical="center" wrapText="1"/>
    </xf>
    <xf numFmtId="0" fontId="98" fillId="24" borderId="1" xfId="38" applyNumberFormat="1" applyFont="1" applyFill="1" applyBorder="1" applyAlignment="1" applyProtection="1">
      <alignment horizontal="center" vertical="center" wrapText="1"/>
    </xf>
    <xf numFmtId="0" fontId="98" fillId="5" borderId="1" xfId="38" applyFont="1" applyFill="1" applyBorder="1" applyAlignment="1" applyProtection="1">
      <alignment horizontal="center" vertical="center" wrapText="1"/>
    </xf>
    <xf numFmtId="164" fontId="98" fillId="5" borderId="1" xfId="1" applyFont="1" applyFill="1" applyBorder="1" applyAlignment="1" applyProtection="1">
      <alignment horizontal="center" vertical="center" wrapText="1"/>
    </xf>
    <xf numFmtId="0" fontId="101" fillId="7" borderId="1" xfId="38" applyFont="1" applyFill="1" applyBorder="1" applyAlignment="1" applyProtection="1">
      <alignment horizontal="left" vertical="center" wrapText="1"/>
    </xf>
    <xf numFmtId="0" fontId="106" fillId="7" borderId="1" xfId="38" applyFont="1" applyFill="1" applyBorder="1" applyAlignment="1" applyProtection="1">
      <alignment horizontal="left" vertical="center" wrapText="1"/>
    </xf>
    <xf numFmtId="0" fontId="101" fillId="7" borderId="1" xfId="38" applyFont="1" applyFill="1" applyBorder="1" applyAlignment="1" applyProtection="1">
      <alignment horizontal="center" vertical="center" wrapText="1"/>
    </xf>
    <xf numFmtId="0" fontId="106" fillId="7" borderId="1" xfId="38" applyFont="1" applyFill="1" applyBorder="1" applyAlignment="1" applyProtection="1">
      <alignment horizontal="center" vertical="center" wrapText="1"/>
    </xf>
    <xf numFmtId="164" fontId="101" fillId="7" borderId="1" xfId="1" applyFont="1" applyFill="1" applyBorder="1" applyAlignment="1" applyProtection="1">
      <alignment horizontal="center" vertical="center" wrapText="1"/>
    </xf>
    <xf numFmtId="164" fontId="101" fillId="7" borderId="1" xfId="1" applyFont="1" applyFill="1" applyBorder="1" applyAlignment="1" applyProtection="1">
      <alignment horizontal="right" vertical="center" wrapText="1"/>
    </xf>
    <xf numFmtId="0" fontId="101" fillId="7" borderId="1" xfId="1" applyNumberFormat="1" applyFont="1" applyFill="1" applyBorder="1" applyAlignment="1" applyProtection="1">
      <alignment horizontal="center" vertical="center" wrapText="1"/>
    </xf>
    <xf numFmtId="0" fontId="99" fillId="2" borderId="1" xfId="38" applyFont="1" applyFill="1" applyBorder="1" applyAlignment="1" applyProtection="1">
      <alignment horizontal="left" vertical="center" wrapText="1"/>
    </xf>
    <xf numFmtId="0" fontId="93" fillId="2" borderId="1" xfId="4" applyFont="1" applyFill="1" applyBorder="1" applyAlignment="1" applyProtection="1">
      <alignment horizontal="left" vertical="center" wrapText="1"/>
    </xf>
    <xf numFmtId="0" fontId="98" fillId="2" borderId="1" xfId="4" applyFont="1" applyFill="1" applyBorder="1" applyAlignment="1" applyProtection="1">
      <alignment horizontal="left" vertical="center" wrapText="1"/>
    </xf>
    <xf numFmtId="0" fontId="98" fillId="2" borderId="1" xfId="4" applyFont="1" applyFill="1" applyBorder="1" applyAlignment="1" applyProtection="1">
      <alignment horizontal="center" vertical="center" wrapText="1"/>
    </xf>
    <xf numFmtId="0" fontId="93" fillId="2" borderId="1" xfId="4" applyFont="1" applyFill="1" applyBorder="1" applyAlignment="1" applyProtection="1">
      <alignment horizontal="center" vertical="center" wrapText="1"/>
    </xf>
    <xf numFmtId="2" fontId="93" fillId="2" borderId="1" xfId="4" applyNumberFormat="1" applyFont="1" applyFill="1" applyBorder="1" applyAlignment="1" applyProtection="1">
      <alignment horizontal="center" vertical="center" wrapText="1"/>
    </xf>
    <xf numFmtId="164" fontId="99" fillId="2" borderId="1" xfId="1" applyFont="1" applyFill="1" applyBorder="1" applyAlignment="1" applyProtection="1">
      <alignment horizontal="center" vertical="center" wrapText="1"/>
    </xf>
    <xf numFmtId="0" fontId="103" fillId="2" borderId="1" xfId="38" applyFont="1" applyFill="1" applyBorder="1" applyAlignment="1" applyProtection="1">
      <alignment horizontal="center" vertical="center" wrapText="1"/>
    </xf>
    <xf numFmtId="164" fontId="103" fillId="2" borderId="1" xfId="1" applyFont="1" applyFill="1" applyBorder="1" applyAlignment="1" applyProtection="1">
      <alignment horizontal="center" vertical="center" wrapText="1"/>
    </xf>
    <xf numFmtId="0" fontId="99" fillId="2" borderId="1" xfId="38" applyFont="1" applyFill="1" applyBorder="1" applyAlignment="1" applyProtection="1">
      <alignment horizontal="center" vertical="center" wrapText="1"/>
    </xf>
    <xf numFmtId="0" fontId="103" fillId="2" borderId="1" xfId="38" applyFont="1" applyFill="1" applyBorder="1" applyAlignment="1" applyProtection="1">
      <alignment horizontal="left" vertical="center" wrapText="1"/>
    </xf>
    <xf numFmtId="164" fontId="99" fillId="2" borderId="1" xfId="1" applyFont="1" applyFill="1" applyBorder="1" applyAlignment="1" applyProtection="1">
      <alignment horizontal="right" vertical="center" wrapText="1"/>
    </xf>
    <xf numFmtId="0" fontId="99" fillId="2" borderId="1" xfId="1" applyNumberFormat="1" applyFont="1" applyFill="1" applyBorder="1" applyAlignment="1" applyProtection="1">
      <alignment horizontal="center" vertical="center" wrapText="1"/>
    </xf>
    <xf numFmtId="0" fontId="98" fillId="4" borderId="1" xfId="38" applyFont="1" applyFill="1" applyBorder="1" applyAlignment="1" applyProtection="1">
      <alignment horizontal="left" vertical="center" wrapText="1"/>
    </xf>
    <xf numFmtId="0" fontId="93" fillId="4" borderId="1" xfId="4" applyFont="1" applyFill="1" applyBorder="1" applyAlignment="1" applyProtection="1">
      <alignment horizontal="left" vertical="center" wrapText="1"/>
    </xf>
    <xf numFmtId="0" fontId="98" fillId="4" borderId="1" xfId="4" applyFont="1" applyFill="1" applyBorder="1" applyAlignment="1" applyProtection="1">
      <alignment horizontal="left" vertical="center" wrapText="1"/>
    </xf>
    <xf numFmtId="0" fontId="98" fillId="4" borderId="1" xfId="38" applyFont="1" applyFill="1" applyBorder="1" applyAlignment="1" applyProtection="1">
      <alignment horizontal="center" vertical="center" wrapText="1"/>
    </xf>
    <xf numFmtId="0" fontId="93" fillId="4" borderId="1" xfId="4" applyFont="1" applyFill="1" applyBorder="1" applyAlignment="1" applyProtection="1">
      <alignment horizontal="center" vertical="center" wrapText="1"/>
    </xf>
    <xf numFmtId="0" fontId="98" fillId="4" borderId="1" xfId="4" applyFont="1" applyFill="1" applyBorder="1" applyAlignment="1" applyProtection="1">
      <alignment horizontal="center" vertical="center" wrapText="1"/>
    </xf>
    <xf numFmtId="164" fontId="98" fillId="4" borderId="1" xfId="1" applyFont="1" applyFill="1" applyBorder="1" applyAlignment="1" applyProtection="1">
      <alignment horizontal="center" vertical="center" wrapText="1"/>
    </xf>
    <xf numFmtId="164" fontId="98" fillId="4" borderId="1" xfId="1" applyFont="1" applyFill="1" applyBorder="1" applyAlignment="1" applyProtection="1">
      <alignment horizontal="right" vertical="center" wrapText="1"/>
    </xf>
    <xf numFmtId="0" fontId="98" fillId="4" borderId="1" xfId="1" applyNumberFormat="1" applyFont="1" applyFill="1" applyBorder="1" applyAlignment="1" applyProtection="1">
      <alignment horizontal="center" vertical="center" wrapText="1"/>
    </xf>
    <xf numFmtId="0" fontId="93" fillId="0" borderId="1" xfId="0" applyFont="1" applyFill="1" applyBorder="1" applyAlignment="1" applyProtection="1">
      <alignment horizontal="left" vertical="center" wrapText="1"/>
    </xf>
    <xf numFmtId="0" fontId="103" fillId="0" borderId="1" xfId="4" applyFont="1" applyBorder="1" applyAlignment="1" applyProtection="1">
      <alignment horizontal="left" vertical="center" wrapText="1"/>
    </xf>
    <xf numFmtId="0" fontId="99" fillId="29" borderId="1" xfId="0" applyFont="1" applyFill="1" applyBorder="1" applyAlignment="1" applyProtection="1">
      <alignment horizontal="center" vertical="center" wrapText="1"/>
    </xf>
    <xf numFmtId="0" fontId="103" fillId="0" borderId="1" xfId="0" applyFont="1" applyBorder="1" applyAlignment="1" applyProtection="1">
      <alignment horizontal="center" vertical="center" wrapText="1"/>
    </xf>
    <xf numFmtId="0" fontId="93" fillId="0" borderId="1" xfId="8" applyFont="1" applyBorder="1" applyAlignment="1" applyProtection="1">
      <alignment horizontal="center" vertical="center" wrapText="1"/>
      <protection locked="0"/>
    </xf>
    <xf numFmtId="0" fontId="93" fillId="0" borderId="1" xfId="0" applyFont="1" applyBorder="1" applyAlignment="1" applyProtection="1">
      <alignment horizontal="center" vertical="center" wrapText="1"/>
      <protection locked="0"/>
    </xf>
    <xf numFmtId="0" fontId="93" fillId="0" borderId="1" xfId="0" applyFont="1" applyBorder="1" applyAlignment="1" applyProtection="1">
      <alignment horizontal="left" vertical="center" wrapText="1"/>
    </xf>
    <xf numFmtId="0" fontId="103" fillId="0" borderId="1" xfId="4" applyFont="1" applyFill="1" applyBorder="1" applyAlignment="1" applyProtection="1">
      <alignment horizontal="left" vertical="center" wrapText="1"/>
    </xf>
    <xf numFmtId="2" fontId="93" fillId="0" borderId="1" xfId="0" applyNumberFormat="1" applyFont="1" applyBorder="1" applyAlignment="1" applyProtection="1">
      <alignment horizontal="center" vertical="center" wrapText="1"/>
      <protection locked="0"/>
    </xf>
    <xf numFmtId="0" fontId="93" fillId="0" borderId="1" xfId="0" applyFont="1" applyBorder="1" applyAlignment="1" applyProtection="1">
      <alignment horizontal="center" vertical="center" wrapText="1"/>
    </xf>
    <xf numFmtId="0" fontId="98" fillId="4" borderId="1" xfId="4" applyFont="1" applyFill="1" applyBorder="1" applyAlignment="1" applyProtection="1">
      <alignment horizontal="center" vertical="center" wrapText="1"/>
      <protection locked="0"/>
    </xf>
    <xf numFmtId="0" fontId="93" fillId="0" borderId="1" xfId="0" applyFont="1" applyBorder="1" applyAlignment="1" applyProtection="1">
      <alignment horizontal="center" vertical="center"/>
      <protection locked="0"/>
    </xf>
    <xf numFmtId="0" fontId="98" fillId="0" borderId="1" xfId="0" applyFont="1" applyBorder="1" applyAlignment="1" applyProtection="1">
      <alignment horizontal="center" vertical="center" wrapText="1"/>
      <protection locked="0"/>
    </xf>
    <xf numFmtId="0" fontId="99" fillId="6" borderId="1" xfId="38" applyFont="1" applyFill="1" applyBorder="1" applyAlignment="1" applyProtection="1">
      <alignment horizontal="left" vertical="center" wrapText="1"/>
    </xf>
    <xf numFmtId="0" fontId="93" fillId="6" borderId="1" xfId="0" applyFont="1" applyFill="1" applyBorder="1" applyAlignment="1" applyProtection="1">
      <alignment horizontal="center" vertical="center" wrapText="1"/>
    </xf>
    <xf numFmtId="0" fontId="99" fillId="6" borderId="1" xfId="38" applyFont="1" applyFill="1" applyBorder="1" applyAlignment="1" applyProtection="1">
      <alignment horizontal="center" vertical="center" wrapText="1"/>
    </xf>
    <xf numFmtId="0" fontId="98" fillId="6" borderId="1" xfId="38" applyFont="1" applyFill="1" applyBorder="1" applyAlignment="1" applyProtection="1">
      <alignment horizontal="center" vertical="center" wrapText="1"/>
      <protection locked="0"/>
    </xf>
    <xf numFmtId="0" fontId="103" fillId="0" borderId="1" xfId="0" applyFont="1" applyFill="1" applyBorder="1" applyAlignment="1" applyProtection="1">
      <alignment horizontal="center" vertical="center" wrapText="1"/>
    </xf>
    <xf numFmtId="0" fontId="93" fillId="0" borderId="1" xfId="0" applyFont="1" applyFill="1" applyBorder="1" applyAlignment="1" applyProtection="1">
      <alignment horizontal="center" vertical="center" wrapText="1"/>
      <protection locked="0"/>
    </xf>
    <xf numFmtId="0" fontId="99" fillId="0" borderId="1" xfId="4" applyFont="1" applyFill="1" applyBorder="1" applyAlignment="1" applyProtection="1">
      <alignment horizontal="left" vertical="center" wrapText="1"/>
    </xf>
    <xf numFmtId="0" fontId="99" fillId="0" borderId="1" xfId="4" applyFont="1" applyBorder="1" applyAlignment="1" applyProtection="1">
      <alignment horizontal="left" vertical="center" wrapText="1"/>
    </xf>
    <xf numFmtId="0" fontId="93" fillId="0" borderId="1" xfId="4" applyFont="1" applyBorder="1" applyAlignment="1" applyProtection="1">
      <alignment horizontal="left" vertical="center" wrapText="1"/>
    </xf>
    <xf numFmtId="0" fontId="103" fillId="0" borderId="1" xfId="0" applyFont="1" applyBorder="1" applyAlignment="1" applyProtection="1">
      <alignment horizontal="left" vertical="center" wrapText="1"/>
    </xf>
    <xf numFmtId="0" fontId="103" fillId="0" borderId="1" xfId="0" applyFont="1" applyFill="1" applyBorder="1" applyAlignment="1" applyProtection="1">
      <alignment horizontal="left" vertical="center" wrapText="1"/>
    </xf>
    <xf numFmtId="0" fontId="98"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center" vertical="center" wrapText="1"/>
    </xf>
    <xf numFmtId="0" fontId="98" fillId="6" borderId="1" xfId="0" applyFont="1" applyFill="1" applyBorder="1" applyAlignment="1" applyProtection="1">
      <alignment horizontal="center" vertical="center" wrapText="1"/>
      <protection locked="0"/>
    </xf>
    <xf numFmtId="2" fontId="98" fillId="6" borderId="1" xfId="0" applyNumberFormat="1" applyFont="1" applyFill="1" applyBorder="1" applyAlignment="1" applyProtection="1">
      <alignment horizontal="left" vertical="center" wrapText="1"/>
    </xf>
    <xf numFmtId="0" fontId="93" fillId="0" borderId="1" xfId="8" applyFont="1" applyBorder="1" applyAlignment="1" applyProtection="1">
      <alignment horizontal="center" vertical="center" wrapText="1"/>
    </xf>
    <xf numFmtId="0" fontId="103" fillId="11" borderId="1" xfId="4" applyFont="1" applyFill="1" applyBorder="1" applyAlignment="1" applyProtection="1">
      <alignment horizontal="left" vertical="center" wrapText="1"/>
    </xf>
    <xf numFmtId="0" fontId="98" fillId="30" borderId="1" xfId="0" applyFont="1" applyFill="1" applyBorder="1" applyAlignment="1" applyProtection="1">
      <alignment horizontal="center" vertical="center" wrapText="1"/>
    </xf>
    <xf numFmtId="2" fontId="93" fillId="2" borderId="1" xfId="4" applyNumberFormat="1" applyFont="1" applyFill="1" applyBorder="1" applyAlignment="1" applyProtection="1">
      <alignment horizontal="center" vertical="center" wrapText="1"/>
      <protection locked="0"/>
    </xf>
    <xf numFmtId="0" fontId="99" fillId="0" borderId="1" xfId="38" applyFont="1" applyFill="1" applyBorder="1" applyAlignment="1" applyProtection="1">
      <alignment horizontal="left" vertical="center" wrapText="1"/>
    </xf>
    <xf numFmtId="0" fontId="99" fillId="0" borderId="1" xfId="38" applyFont="1" applyFill="1" applyBorder="1" applyAlignment="1" applyProtection="1">
      <alignment horizontal="center" vertical="center" wrapText="1"/>
    </xf>
    <xf numFmtId="0" fontId="98" fillId="0" borderId="1" xfId="38" applyFont="1" applyFill="1" applyBorder="1" applyAlignment="1" applyProtection="1">
      <alignment horizontal="center" vertical="center" wrapText="1"/>
      <protection locked="0"/>
    </xf>
    <xf numFmtId="0" fontId="98" fillId="4" borderId="1" xfId="0" applyFont="1" applyFill="1" applyBorder="1" applyAlignment="1" applyProtection="1">
      <alignment horizontal="left" vertical="center" wrapText="1"/>
    </xf>
    <xf numFmtId="0" fontId="99" fillId="4" borderId="1" xfId="0" applyFont="1" applyFill="1" applyBorder="1" applyAlignment="1" applyProtection="1">
      <alignment horizontal="center" vertical="center" wrapText="1"/>
    </xf>
    <xf numFmtId="0" fontId="98" fillId="4" borderId="1" xfId="0" applyFont="1" applyFill="1" applyBorder="1" applyAlignment="1" applyProtection="1">
      <alignment horizontal="center" vertical="center" wrapText="1"/>
      <protection locked="0"/>
    </xf>
    <xf numFmtId="0" fontId="86" fillId="0" borderId="1" xfId="8" applyFont="1" applyFill="1" applyBorder="1" applyAlignment="1" applyProtection="1">
      <alignment horizontal="center" vertical="center" wrapText="1"/>
    </xf>
    <xf numFmtId="0" fontId="80" fillId="0" borderId="1" xfId="0" applyFont="1" applyFill="1" applyBorder="1" applyAlignment="1" applyProtection="1">
      <alignment horizontal="center" vertical="center" wrapText="1"/>
    </xf>
    <xf numFmtId="164" fontId="80" fillId="0" borderId="1" xfId="1" applyFont="1" applyFill="1" applyBorder="1" applyAlignment="1" applyProtection="1">
      <alignment horizontal="center" vertical="center"/>
    </xf>
    <xf numFmtId="164" fontId="80" fillId="0" borderId="1" xfId="1" applyFont="1" applyFill="1" applyBorder="1" applyAlignment="1" applyProtection="1">
      <alignment vertical="center" wrapText="1"/>
    </xf>
    <xf numFmtId="0" fontId="79" fillId="0" borderId="0" xfId="8" applyFont="1" applyAlignment="1" applyProtection="1">
      <alignment horizontal="center" vertical="center" wrapText="1"/>
    </xf>
    <xf numFmtId="0" fontId="82" fillId="24" borderId="5" xfId="38" applyFont="1" applyFill="1" applyBorder="1" applyAlignment="1" applyProtection="1">
      <alignment horizontal="center" vertical="center" wrapText="1"/>
    </xf>
    <xf numFmtId="0" fontId="94" fillId="45" borderId="1" xfId="0" applyFont="1" applyFill="1" applyBorder="1" applyAlignment="1" applyProtection="1">
      <alignment horizontal="center" vertical="center" wrapText="1"/>
    </xf>
    <xf numFmtId="164" fontId="94" fillId="45" borderId="1" xfId="1" applyFont="1" applyFill="1" applyBorder="1" applyAlignment="1" applyProtection="1">
      <alignment horizontal="center" vertical="center" wrapText="1"/>
    </xf>
    <xf numFmtId="0" fontId="86" fillId="7" borderId="1" xfId="8" applyFont="1" applyFill="1" applyBorder="1" applyAlignment="1" applyProtection="1">
      <alignment horizontal="left" vertical="center" wrapText="1"/>
    </xf>
    <xf numFmtId="0" fontId="90" fillId="7" borderId="1" xfId="8" applyFont="1" applyFill="1" applyBorder="1" applyAlignment="1" applyProtection="1">
      <alignment horizontal="left" vertical="center" wrapText="1"/>
    </xf>
    <xf numFmtId="0" fontId="86" fillId="7" borderId="1" xfId="8" applyFont="1" applyFill="1" applyBorder="1" applyAlignment="1" applyProtection="1">
      <alignment horizontal="center" vertical="center" wrapText="1"/>
    </xf>
    <xf numFmtId="0" fontId="86" fillId="7" borderId="5" xfId="8" applyFont="1" applyFill="1" applyBorder="1" applyAlignment="1" applyProtection="1">
      <alignment horizontal="left" vertical="center" wrapText="1"/>
    </xf>
    <xf numFmtId="0" fontId="95" fillId="31" borderId="1" xfId="0" applyFont="1" applyFill="1" applyBorder="1" applyAlignment="1" applyProtection="1">
      <alignment vertical="center" wrapText="1"/>
    </xf>
    <xf numFmtId="164" fontId="95" fillId="31" borderId="1" xfId="1" applyFont="1" applyFill="1" applyBorder="1" applyAlignment="1" applyProtection="1">
      <alignment horizontal="center" vertical="center" wrapText="1"/>
    </xf>
    <xf numFmtId="0" fontId="79" fillId="0" borderId="0" xfId="8" applyFont="1" applyAlignment="1" applyProtection="1">
      <alignment vertical="center" wrapText="1"/>
    </xf>
    <xf numFmtId="164" fontId="82" fillId="2" borderId="1" xfId="1" applyFont="1" applyFill="1" applyBorder="1" applyAlignment="1" applyProtection="1">
      <alignment horizontal="center" vertical="center" wrapText="1"/>
    </xf>
    <xf numFmtId="0" fontId="82" fillId="2" borderId="5" xfId="4" applyFont="1" applyFill="1" applyBorder="1" applyAlignment="1" applyProtection="1">
      <alignment horizontal="left" vertical="center" wrapText="1"/>
    </xf>
    <xf numFmtId="0" fontId="94" fillId="33" borderId="1" xfId="0" applyFont="1" applyFill="1" applyBorder="1" applyAlignment="1" applyProtection="1">
      <alignment vertical="center" wrapText="1"/>
    </xf>
    <xf numFmtId="164" fontId="94" fillId="33" borderId="1" xfId="1" applyFont="1" applyFill="1" applyBorder="1" applyAlignment="1" applyProtection="1">
      <alignment horizontal="center" vertical="center" wrapText="1"/>
    </xf>
    <xf numFmtId="0" fontId="82" fillId="4" borderId="1" xfId="8" applyFont="1" applyFill="1" applyBorder="1" applyAlignment="1" applyProtection="1">
      <alignment horizontal="left" vertical="center" wrapText="1"/>
    </xf>
    <xf numFmtId="0" fontId="78" fillId="4" borderId="1" xfId="8" applyFont="1" applyFill="1" applyBorder="1" applyAlignment="1" applyProtection="1">
      <alignment horizontal="center" vertical="center" wrapText="1"/>
    </xf>
    <xf numFmtId="164" fontId="78" fillId="4" borderId="1" xfId="1" applyFont="1" applyFill="1" applyBorder="1" applyAlignment="1" applyProtection="1">
      <alignment horizontal="center" vertical="center" wrapText="1"/>
    </xf>
    <xf numFmtId="0" fontId="82" fillId="4" borderId="5" xfId="8" applyFont="1" applyFill="1" applyBorder="1" applyAlignment="1" applyProtection="1">
      <alignment horizontal="left" vertical="center" wrapText="1"/>
    </xf>
    <xf numFmtId="0" fontId="94" fillId="46" borderId="1" xfId="0" applyFont="1" applyFill="1" applyBorder="1" applyAlignment="1" applyProtection="1">
      <alignment vertical="center" wrapText="1"/>
    </xf>
    <xf numFmtId="164" fontId="94" fillId="46" borderId="1" xfId="1" applyFont="1" applyFill="1" applyBorder="1" applyAlignment="1" applyProtection="1">
      <alignment horizontal="center" vertical="center" wrapText="1"/>
    </xf>
    <xf numFmtId="0" fontId="79" fillId="0" borderId="1" xfId="8" applyFont="1" applyFill="1" applyBorder="1" applyAlignment="1" applyProtection="1">
      <alignment horizontal="left" vertical="center" wrapText="1"/>
    </xf>
    <xf numFmtId="0" fontId="79" fillId="0" borderId="1" xfId="8" applyFont="1" applyBorder="1" applyAlignment="1" applyProtection="1">
      <alignment horizontal="center" vertical="center" wrapText="1"/>
    </xf>
    <xf numFmtId="0" fontId="91" fillId="0" borderId="1" xfId="0" applyFont="1" applyBorder="1" applyAlignment="1" applyProtection="1">
      <alignment horizontal="left" vertical="center" wrapText="1"/>
      <protection locked="0"/>
    </xf>
    <xf numFmtId="0" fontId="92" fillId="47" borderId="1" xfId="0" applyFont="1" applyFill="1" applyBorder="1" applyAlignment="1" applyProtection="1">
      <alignment vertical="center" wrapText="1"/>
      <protection locked="0"/>
    </xf>
    <xf numFmtId="164" fontId="92" fillId="47" borderId="1" xfId="1" applyFont="1" applyFill="1" applyBorder="1" applyAlignment="1" applyProtection="1">
      <alignment horizontal="center" vertical="center" wrapText="1"/>
      <protection locked="0"/>
    </xf>
    <xf numFmtId="0" fontId="109" fillId="0" borderId="1" xfId="8" applyFont="1" applyBorder="1" applyAlignment="1" applyProtection="1">
      <alignment horizontal="center" vertical="center" wrapText="1"/>
      <protection locked="0"/>
    </xf>
    <xf numFmtId="0" fontId="109" fillId="0" borderId="1" xfId="6" applyFont="1" applyBorder="1" applyAlignment="1" applyProtection="1">
      <alignment horizontal="center" vertical="center"/>
      <protection locked="0"/>
    </xf>
    <xf numFmtId="2" fontId="109" fillId="0" borderId="1" xfId="8" applyNumberFormat="1" applyFont="1" applyBorder="1" applyAlignment="1" applyProtection="1">
      <alignment horizontal="right" vertical="center" wrapText="1"/>
      <protection locked="0"/>
    </xf>
    <xf numFmtId="167" fontId="109" fillId="0" borderId="1" xfId="8" applyNumberFormat="1" applyFont="1" applyBorder="1" applyAlignment="1" applyProtection="1">
      <alignment horizontal="center" vertical="center" wrapText="1"/>
      <protection locked="0"/>
    </xf>
    <xf numFmtId="0" fontId="110" fillId="0" borderId="1" xfId="8" applyFont="1" applyBorder="1" applyAlignment="1" applyProtection="1">
      <alignment horizontal="center" vertical="center" wrapText="1"/>
      <protection locked="0"/>
    </xf>
    <xf numFmtId="2" fontId="79" fillId="10" borderId="1" xfId="8" applyNumberFormat="1" applyFont="1" applyFill="1" applyBorder="1" applyAlignment="1" applyProtection="1">
      <alignment horizontal="right" vertical="center" wrapText="1"/>
      <protection locked="0"/>
    </xf>
    <xf numFmtId="0" fontId="78" fillId="4" borderId="1" xfId="8" applyFont="1" applyFill="1" applyBorder="1" applyAlignment="1" applyProtection="1">
      <alignment horizontal="center" vertical="center" wrapText="1"/>
      <protection locked="0"/>
    </xf>
    <xf numFmtId="0" fontId="82" fillId="4" borderId="5" xfId="8" applyFont="1" applyFill="1" applyBorder="1" applyAlignment="1" applyProtection="1">
      <alignment horizontal="left" vertical="center" wrapText="1"/>
      <protection locked="0"/>
    </xf>
    <xf numFmtId="0" fontId="79" fillId="0" borderId="1" xfId="8" applyFont="1" applyBorder="1" applyAlignment="1" applyProtection="1">
      <alignment horizontal="left" vertical="center" wrapText="1"/>
    </xf>
    <xf numFmtId="1" fontId="109" fillId="0" borderId="1" xfId="6" applyNumberFormat="1" applyFont="1" applyBorder="1" applyAlignment="1" applyProtection="1">
      <alignment horizontal="center" vertical="center"/>
      <protection locked="0"/>
    </xf>
    <xf numFmtId="0" fontId="78" fillId="0" borderId="1" xfId="8" applyFont="1" applyFill="1" applyBorder="1" applyAlignment="1" applyProtection="1">
      <alignment horizontal="left" vertical="center" wrapText="1"/>
    </xf>
    <xf numFmtId="0" fontId="78" fillId="0" borderId="1" xfId="0" applyFont="1" applyBorder="1" applyAlignment="1" applyProtection="1">
      <alignment vertical="center" wrapText="1"/>
    </xf>
    <xf numFmtId="164" fontId="78" fillId="0" borderId="1" xfId="1" applyFont="1" applyBorder="1" applyAlignment="1" applyProtection="1">
      <alignment horizontal="center" vertical="center" wrapText="1"/>
    </xf>
    <xf numFmtId="0" fontId="78" fillId="0" borderId="1" xfId="4" applyFont="1" applyFill="1" applyBorder="1" applyAlignment="1" applyProtection="1">
      <alignment horizontal="left" vertical="center" wrapText="1"/>
    </xf>
    <xf numFmtId="2" fontId="78" fillId="10" borderId="1" xfId="8" applyNumberFormat="1" applyFont="1" applyFill="1" applyBorder="1" applyAlignment="1" applyProtection="1">
      <alignment horizontal="right" vertical="center" wrapText="1"/>
      <protection locked="0"/>
    </xf>
    <xf numFmtId="2" fontId="79" fillId="10" borderId="1" xfId="0" applyNumberFormat="1" applyFont="1" applyFill="1" applyBorder="1" applyAlignment="1">
      <alignment vertical="center"/>
    </xf>
    <xf numFmtId="1" fontId="78" fillId="10" borderId="1" xfId="0" applyNumberFormat="1" applyFont="1" applyFill="1" applyBorder="1" applyAlignment="1" applyProtection="1">
      <alignment vertical="center" wrapText="1"/>
      <protection locked="0"/>
    </xf>
    <xf numFmtId="2" fontId="79" fillId="10" borderId="1" xfId="0" applyNumberFormat="1" applyFont="1" applyFill="1" applyBorder="1" applyAlignment="1">
      <alignment vertical="center" wrapText="1"/>
    </xf>
    <xf numFmtId="0" fontId="82" fillId="2" borderId="1" xfId="4" applyFont="1" applyFill="1" applyBorder="1" applyAlignment="1" applyProtection="1">
      <alignment horizontal="center" vertical="center" wrapText="1"/>
      <protection locked="0"/>
    </xf>
    <xf numFmtId="0" fontId="78" fillId="0" borderId="1" xfId="8" applyFont="1" applyBorder="1" applyAlignment="1" applyProtection="1">
      <alignment horizontal="left" vertical="center" wrapText="1"/>
    </xf>
    <xf numFmtId="0" fontId="82" fillId="29" borderId="1" xfId="8" applyFont="1" applyFill="1" applyBorder="1" applyAlignment="1" applyProtection="1">
      <alignment horizontal="center" vertical="center" wrapText="1"/>
    </xf>
    <xf numFmtId="164" fontId="78" fillId="0" borderId="1" xfId="1" applyFont="1" applyBorder="1" applyAlignment="1" applyProtection="1">
      <alignment vertical="center" wrapText="1"/>
    </xf>
    <xf numFmtId="2" fontId="78" fillId="0" borderId="1" xfId="8" applyNumberFormat="1" applyFont="1" applyBorder="1" applyAlignment="1">
      <alignment horizontal="right" vertical="center" wrapText="1"/>
    </xf>
    <xf numFmtId="2" fontId="78" fillId="0" borderId="1" xfId="8" applyNumberFormat="1" applyFont="1" applyBorder="1" applyAlignment="1" applyProtection="1">
      <alignment vertical="center" wrapText="1"/>
      <protection locked="0"/>
    </xf>
    <xf numFmtId="2" fontId="78" fillId="0" borderId="1" xfId="8" applyNumberFormat="1" applyFont="1" applyBorder="1" applyAlignment="1">
      <alignment horizontal="left" vertical="center" wrapText="1"/>
    </xf>
    <xf numFmtId="2" fontId="78" fillId="11" borderId="1" xfId="4" applyNumberFormat="1" applyFont="1" applyFill="1" applyBorder="1" applyAlignment="1" applyProtection="1">
      <alignment horizontal="left" vertical="center" wrapText="1"/>
    </xf>
    <xf numFmtId="0" fontId="78" fillId="0" borderId="1" xfId="40" applyFont="1" applyBorder="1" applyAlignment="1" applyProtection="1">
      <alignment horizontal="center" vertical="center" wrapText="1"/>
    </xf>
    <xf numFmtId="2" fontId="78" fillId="0" borderId="1" xfId="8" applyNumberFormat="1" applyFont="1" applyBorder="1" applyAlignment="1" applyProtection="1">
      <alignment horizontal="right" vertical="center" wrapText="1"/>
      <protection locked="0"/>
    </xf>
    <xf numFmtId="167" fontId="78" fillId="0" borderId="1" xfId="8" applyNumberFormat="1" applyFont="1" applyBorder="1" applyAlignment="1" applyProtection="1">
      <alignment horizontal="center" vertical="center" wrapText="1"/>
      <protection locked="0"/>
    </xf>
    <xf numFmtId="2" fontId="79" fillId="0" borderId="1" xfId="0" applyNumberFormat="1" applyFont="1" applyBorder="1" applyAlignment="1">
      <alignment vertical="center"/>
    </xf>
    <xf numFmtId="1" fontId="78" fillId="0" borderId="1" xfId="0" applyNumberFormat="1" applyFont="1" applyBorder="1" applyAlignment="1" applyProtection="1">
      <alignment vertical="center" wrapText="1"/>
      <protection locked="0"/>
    </xf>
    <xf numFmtId="2" fontId="79" fillId="0" borderId="1" xfId="0" applyNumberFormat="1" applyFont="1" applyBorder="1" applyAlignment="1">
      <alignment vertical="center" wrapText="1"/>
    </xf>
    <xf numFmtId="0" fontId="82" fillId="10" borderId="1" xfId="8" applyFont="1" applyFill="1" applyBorder="1" applyAlignment="1" applyProtection="1">
      <alignment horizontal="center" vertical="center" wrapText="1"/>
    </xf>
    <xf numFmtId="0" fontId="82" fillId="4" borderId="1" xfId="8" applyFont="1" applyFill="1" applyBorder="1" applyAlignment="1" applyProtection="1">
      <alignment horizontal="center" vertical="center" wrapText="1"/>
    </xf>
    <xf numFmtId="0" fontId="82" fillId="4" borderId="1" xfId="8" applyFont="1" applyFill="1" applyBorder="1" applyAlignment="1" applyProtection="1">
      <alignment horizontal="center" vertical="center" wrapText="1"/>
      <protection locked="0"/>
    </xf>
    <xf numFmtId="0" fontId="82" fillId="6" borderId="1" xfId="8" applyFont="1" applyFill="1" applyBorder="1" applyAlignment="1" applyProtection="1">
      <alignment horizontal="left" vertical="center" wrapText="1"/>
    </xf>
    <xf numFmtId="0" fontId="82" fillId="6" borderId="1" xfId="8" applyFont="1" applyFill="1" applyBorder="1" applyAlignment="1" applyProtection="1">
      <alignment horizontal="center" vertical="center" wrapText="1"/>
    </xf>
    <xf numFmtId="0" fontId="82" fillId="6" borderId="1" xfId="8" applyFont="1" applyFill="1" applyBorder="1" applyAlignment="1" applyProtection="1">
      <alignment horizontal="center" vertical="center" wrapText="1"/>
      <protection locked="0"/>
    </xf>
    <xf numFmtId="164" fontId="82" fillId="6" borderId="1" xfId="1" applyFont="1" applyFill="1" applyBorder="1" applyAlignment="1" applyProtection="1">
      <alignment horizontal="center" vertical="center" wrapText="1"/>
    </xf>
    <xf numFmtId="0" fontId="94" fillId="42" borderId="1" xfId="0" applyFont="1" applyFill="1" applyBorder="1" applyAlignment="1" applyProtection="1">
      <alignment vertical="center" wrapText="1"/>
    </xf>
    <xf numFmtId="164" fontId="94" fillId="42" borderId="1" xfId="1" applyFont="1" applyFill="1" applyBorder="1" applyAlignment="1" applyProtection="1">
      <alignment horizontal="center" vertical="center" wrapText="1"/>
    </xf>
    <xf numFmtId="0" fontId="80" fillId="0" borderId="0" xfId="8" applyFont="1" applyAlignment="1" applyProtection="1">
      <alignment vertical="center" wrapText="1"/>
    </xf>
    <xf numFmtId="49" fontId="78" fillId="0" borderId="1" xfId="4" applyNumberFormat="1" applyFont="1" applyBorder="1" applyAlignment="1" applyProtection="1">
      <alignment horizontal="left" vertical="center" wrapText="1"/>
    </xf>
    <xf numFmtId="0" fontId="109" fillId="0" borderId="1" xfId="0" applyFont="1" applyBorder="1" applyAlignment="1" applyProtection="1">
      <alignment horizontal="center" vertical="center" wrapText="1"/>
      <protection locked="0"/>
    </xf>
    <xf numFmtId="0" fontId="109" fillId="0" borderId="1" xfId="38" applyFont="1" applyBorder="1" applyAlignment="1" applyProtection="1">
      <alignment horizontal="center" vertical="center" wrapText="1"/>
      <protection locked="0"/>
    </xf>
    <xf numFmtId="2" fontId="110" fillId="0" borderId="1" xfId="8" applyNumberFormat="1" applyFont="1" applyBorder="1" applyAlignment="1" applyProtection="1">
      <alignment horizontal="center" vertical="center" wrapText="1"/>
      <protection locked="0"/>
    </xf>
    <xf numFmtId="0" fontId="78" fillId="0" borderId="1" xfId="40" applyFont="1" applyFill="1" applyBorder="1" applyAlignment="1" applyProtection="1">
      <alignment horizontal="center" vertical="center" wrapText="1"/>
    </xf>
    <xf numFmtId="0" fontId="109" fillId="0" borderId="1" xfId="8" applyFont="1" applyFill="1" applyBorder="1" applyAlignment="1" applyProtection="1">
      <alignment horizontal="center" vertical="center" wrapText="1"/>
      <protection locked="0"/>
    </xf>
    <xf numFmtId="2" fontId="109" fillId="0" borderId="1" xfId="8" applyNumberFormat="1" applyFont="1" applyFill="1" applyBorder="1" applyAlignment="1" applyProtection="1">
      <alignment horizontal="right" vertical="center" wrapText="1"/>
      <protection locked="0"/>
    </xf>
    <xf numFmtId="167" fontId="109" fillId="0" borderId="1" xfId="8" applyNumberFormat="1" applyFont="1" applyFill="1" applyBorder="1" applyAlignment="1" applyProtection="1">
      <alignment horizontal="center" vertical="center" wrapText="1"/>
      <protection locked="0"/>
    </xf>
    <xf numFmtId="0" fontId="79" fillId="0" borderId="0" xfId="8" applyFont="1" applyFill="1" applyAlignment="1" applyProtection="1">
      <alignment vertical="center" wrapText="1"/>
    </xf>
    <xf numFmtId="2" fontId="78" fillId="0" borderId="1" xfId="8" applyNumberFormat="1" applyFont="1" applyFill="1" applyBorder="1" applyAlignment="1">
      <alignment horizontal="right" vertical="center" wrapText="1"/>
    </xf>
    <xf numFmtId="2" fontId="78" fillId="0" borderId="1" xfId="8" applyNumberFormat="1" applyFont="1" applyFill="1" applyBorder="1" applyAlignment="1">
      <alignment horizontal="left" vertical="center" wrapText="1"/>
    </xf>
    <xf numFmtId="0" fontId="92" fillId="0" borderId="1" xfId="0" applyFont="1" applyBorder="1" applyAlignment="1" applyProtection="1">
      <alignment vertical="center" wrapText="1"/>
    </xf>
    <xf numFmtId="164" fontId="92" fillId="0" borderId="1" xfId="1" applyFont="1" applyBorder="1" applyAlignment="1" applyProtection="1">
      <alignment horizontal="center" vertical="center" wrapText="1"/>
    </xf>
    <xf numFmtId="0" fontId="90" fillId="14" borderId="1" xfId="8" applyFont="1" applyFill="1" applyBorder="1" applyAlignment="1" applyProtection="1">
      <alignment horizontal="center" vertical="center" wrapText="1"/>
      <protection locked="0"/>
    </xf>
    <xf numFmtId="164" fontId="90" fillId="14" borderId="1" xfId="1" applyFont="1" applyFill="1" applyBorder="1" applyAlignment="1" applyProtection="1">
      <alignment horizontal="center" vertical="center" wrapText="1"/>
    </xf>
    <xf numFmtId="0" fontId="111" fillId="48" borderId="1" xfId="0" applyFont="1" applyFill="1" applyBorder="1" applyAlignment="1" applyProtection="1">
      <alignment vertical="center" wrapText="1"/>
    </xf>
    <xf numFmtId="164" fontId="111" fillId="48" borderId="1" xfId="1" applyFont="1" applyFill="1" applyBorder="1" applyAlignment="1" applyProtection="1">
      <alignment horizontal="center" vertical="center" wrapText="1"/>
    </xf>
    <xf numFmtId="0" fontId="78" fillId="0" borderId="1" xfId="8" applyFont="1" applyFill="1" applyBorder="1" applyAlignment="1" applyProtection="1">
      <alignment horizontal="center" vertical="center" wrapText="1"/>
    </xf>
    <xf numFmtId="0" fontId="78" fillId="0" borderId="1" xfId="8" applyFont="1" applyFill="1" applyBorder="1" applyAlignment="1" applyProtection="1">
      <alignment horizontal="center" vertical="center" wrapText="1"/>
      <protection locked="0"/>
    </xf>
    <xf numFmtId="0" fontId="78" fillId="11" borderId="1" xfId="8" applyFont="1" applyFill="1" applyBorder="1" applyAlignment="1" applyProtection="1">
      <alignment horizontal="left" vertical="center" wrapText="1"/>
    </xf>
    <xf numFmtId="2" fontId="78" fillId="0" borderId="1" xfId="11" applyNumberFormat="1" applyFont="1" applyBorder="1" applyAlignment="1">
      <alignment horizontal="right" vertical="center" wrapText="1"/>
    </xf>
    <xf numFmtId="2" fontId="78" fillId="0" borderId="1" xfId="8" applyNumberFormat="1" applyFont="1" applyBorder="1" applyAlignment="1" applyProtection="1">
      <alignment horizontal="center" vertical="center" wrapText="1"/>
      <protection locked="0"/>
    </xf>
    <xf numFmtId="0" fontId="82" fillId="0" borderId="1" xfId="8" applyFont="1" applyFill="1" applyBorder="1" applyAlignment="1" applyProtection="1">
      <alignment horizontal="left" vertical="center" wrapText="1"/>
    </xf>
    <xf numFmtId="0" fontId="82" fillId="0" borderId="1" xfId="8" applyFont="1" applyFill="1" applyBorder="1" applyAlignment="1" applyProtection="1">
      <alignment horizontal="center" vertical="center" wrapText="1"/>
      <protection locked="0"/>
    </xf>
    <xf numFmtId="2" fontId="93" fillId="0" borderId="1" xfId="8" applyNumberFormat="1" applyFont="1" applyBorder="1" applyAlignment="1">
      <alignment horizontal="left" vertical="center" wrapText="1"/>
    </xf>
    <xf numFmtId="164" fontId="80" fillId="0" borderId="13" xfId="1" applyFont="1" applyFill="1" applyBorder="1" applyAlignment="1" applyProtection="1">
      <alignment vertical="center" wrapText="1"/>
    </xf>
    <xf numFmtId="0" fontId="95" fillId="54" borderId="1" xfId="0" applyFont="1" applyFill="1" applyBorder="1" applyAlignment="1">
      <alignment horizontal="center" wrapText="1"/>
    </xf>
    <xf numFmtId="0" fontId="94" fillId="0" borderId="1" xfId="0" applyFont="1" applyBorder="1" applyAlignment="1">
      <alignment horizontal="center" wrapText="1"/>
    </xf>
    <xf numFmtId="0" fontId="95" fillId="9" borderId="1" xfId="0" applyFont="1" applyFill="1" applyBorder="1" applyAlignment="1">
      <alignment horizontal="center" wrapText="1"/>
    </xf>
    <xf numFmtId="0" fontId="92" fillId="52" borderId="1" xfId="0" applyFont="1" applyFill="1" applyBorder="1" applyAlignment="1">
      <alignment wrapText="1"/>
    </xf>
    <xf numFmtId="0" fontId="92" fillId="0" borderId="1" xfId="0" applyFont="1" applyBorder="1" applyAlignment="1">
      <alignment horizontal="center" wrapText="1"/>
    </xf>
    <xf numFmtId="0" fontId="95" fillId="31" borderId="1" xfId="0" applyFont="1" applyFill="1" applyBorder="1" applyAlignment="1">
      <alignment horizontal="center" wrapText="1"/>
    </xf>
    <xf numFmtId="0" fontId="94" fillId="55" borderId="1" xfId="0" applyFont="1" applyFill="1" applyBorder="1" applyAlignment="1">
      <alignment horizontal="center" wrapText="1"/>
    </xf>
    <xf numFmtId="0" fontId="82" fillId="46" borderId="1" xfId="0" applyFont="1" applyFill="1" applyBorder="1" applyAlignment="1">
      <alignment horizontal="center" wrapText="1"/>
    </xf>
    <xf numFmtId="0" fontId="78" fillId="10" borderId="1" xfId="0" applyFont="1" applyFill="1" applyBorder="1" applyAlignment="1" applyProtection="1">
      <alignment vertical="center" wrapText="1"/>
      <protection locked="0"/>
    </xf>
    <xf numFmtId="0" fontId="78" fillId="10" borderId="1" xfId="0" applyFont="1" applyFill="1" applyBorder="1" applyAlignment="1" applyProtection="1">
      <alignment vertical="center" wrapText="1"/>
    </xf>
    <xf numFmtId="0" fontId="86" fillId="0" borderId="1" xfId="8" applyFont="1" applyFill="1" applyBorder="1" applyAlignment="1" applyProtection="1">
      <alignment horizontal="center" vertical="center"/>
    </xf>
    <xf numFmtId="0" fontId="78" fillId="0" borderId="1" xfId="8" applyFont="1" applyBorder="1" applyAlignment="1" applyProtection="1">
      <alignment vertical="center"/>
    </xf>
    <xf numFmtId="0" fontId="80" fillId="0" borderId="1" xfId="0" applyFont="1" applyFill="1" applyBorder="1" applyAlignment="1" applyProtection="1">
      <alignment horizontal="center" vertical="center"/>
    </xf>
    <xf numFmtId="0" fontId="84" fillId="29" borderId="1" xfId="0" applyFont="1" applyFill="1" applyBorder="1" applyAlignment="1" applyProtection="1">
      <alignment horizontal="center" vertical="center"/>
    </xf>
    <xf numFmtId="0" fontId="112" fillId="29" borderId="1" xfId="0" applyFont="1" applyFill="1" applyBorder="1" applyAlignment="1" applyProtection="1">
      <alignment horizontal="center" vertical="center"/>
    </xf>
    <xf numFmtId="164" fontId="84" fillId="29" borderId="1" xfId="1" applyFont="1" applyFill="1" applyBorder="1" applyAlignment="1" applyProtection="1">
      <alignment horizontal="center" vertical="center"/>
    </xf>
    <xf numFmtId="164" fontId="80" fillId="30" borderId="1" xfId="1" applyFont="1" applyFill="1" applyBorder="1" applyAlignment="1" applyProtection="1">
      <alignment horizontal="center" vertical="center"/>
    </xf>
    <xf numFmtId="0" fontId="80" fillId="10" borderId="1" xfId="0" applyFont="1" applyFill="1" applyBorder="1" applyAlignment="1" applyProtection="1">
      <alignment horizontal="center" vertical="center"/>
    </xf>
    <xf numFmtId="0" fontId="78" fillId="0" borderId="1" xfId="0" applyFont="1" applyFill="1" applyBorder="1" applyAlignment="1" applyProtection="1">
      <alignment vertical="center"/>
    </xf>
    <xf numFmtId="164" fontId="80" fillId="0" borderId="1" xfId="1" applyFont="1" applyFill="1" applyBorder="1" applyAlignment="1" applyProtection="1">
      <alignment vertical="center"/>
    </xf>
    <xf numFmtId="0" fontId="79" fillId="0" borderId="1" xfId="0" applyFont="1" applyFill="1" applyBorder="1" applyAlignment="1" applyProtection="1">
      <alignment vertical="center"/>
    </xf>
    <xf numFmtId="0" fontId="78" fillId="0" borderId="1" xfId="8" applyFont="1" applyBorder="1" applyAlignment="1" applyProtection="1">
      <alignment horizontal="center" vertical="center"/>
    </xf>
    <xf numFmtId="0" fontId="82" fillId="18" borderId="1" xfId="38" applyFont="1" applyFill="1" applyBorder="1" applyAlignment="1" applyProtection="1">
      <alignment horizontal="center" vertical="center"/>
    </xf>
    <xf numFmtId="0" fontId="80" fillId="24" borderId="1" xfId="38" applyFont="1" applyFill="1" applyBorder="1" applyAlignment="1" applyProtection="1">
      <alignment horizontal="center" vertical="center"/>
    </xf>
    <xf numFmtId="0" fontId="82" fillId="24" borderId="1" xfId="38" applyFont="1" applyFill="1" applyBorder="1" applyAlignment="1" applyProtection="1">
      <alignment horizontal="center" vertical="center"/>
    </xf>
    <xf numFmtId="164" fontId="82" fillId="24" borderId="1" xfId="1" applyFont="1" applyFill="1" applyBorder="1" applyAlignment="1" applyProtection="1">
      <alignment horizontal="center" vertical="center"/>
    </xf>
    <xf numFmtId="0" fontId="82" fillId="5" borderId="1" xfId="38" applyFont="1" applyFill="1" applyBorder="1" applyAlignment="1" applyProtection="1">
      <alignment horizontal="center" vertical="center"/>
    </xf>
    <xf numFmtId="2" fontId="82" fillId="5" borderId="1" xfId="38" applyNumberFormat="1" applyFont="1" applyFill="1" applyBorder="1" applyAlignment="1" applyProtection="1">
      <alignment horizontal="center" vertical="center"/>
    </xf>
    <xf numFmtId="0" fontId="88" fillId="54" borderId="1" xfId="0" applyFont="1" applyFill="1" applyBorder="1" applyAlignment="1">
      <alignment horizontal="center" wrapText="1"/>
    </xf>
    <xf numFmtId="0" fontId="87" fillId="0" borderId="1" xfId="0" applyFont="1" applyBorder="1" applyAlignment="1">
      <alignment horizontal="center" wrapText="1"/>
    </xf>
    <xf numFmtId="0" fontId="88" fillId="9" borderId="1" xfId="0" applyFont="1" applyFill="1" applyBorder="1" applyAlignment="1">
      <alignment horizontal="center" wrapText="1"/>
    </xf>
    <xf numFmtId="0" fontId="89" fillId="52" borderId="1" xfId="0" applyFont="1" applyFill="1" applyBorder="1" applyAlignment="1">
      <alignment wrapText="1"/>
    </xf>
    <xf numFmtId="0" fontId="89" fillId="0" borderId="1" xfId="0" applyFont="1" applyBorder="1" applyAlignment="1">
      <alignment horizontal="center" wrapText="1"/>
    </xf>
    <xf numFmtId="0" fontId="86" fillId="7" borderId="1" xfId="8" applyFont="1" applyFill="1" applyBorder="1" applyAlignment="1" applyProtection="1">
      <alignment horizontal="left" vertical="center"/>
    </xf>
    <xf numFmtId="0" fontId="90" fillId="7" borderId="1" xfId="8" applyFont="1" applyFill="1" applyBorder="1" applyAlignment="1" applyProtection="1">
      <alignment horizontal="left" vertical="center"/>
    </xf>
    <xf numFmtId="0" fontId="86" fillId="7" borderId="1" xfId="8" applyFont="1" applyFill="1" applyBorder="1" applyAlignment="1" applyProtection="1">
      <alignment horizontal="center" vertical="center"/>
    </xf>
    <xf numFmtId="0" fontId="80" fillId="7" borderId="1" xfId="8" applyFont="1" applyFill="1" applyBorder="1" applyAlignment="1" applyProtection="1">
      <alignment horizontal="center" vertical="center"/>
    </xf>
    <xf numFmtId="164" fontId="82" fillId="7" borderId="1" xfId="1" applyFont="1" applyFill="1" applyBorder="1" applyAlignment="1" applyProtection="1">
      <alignment horizontal="right" vertical="center"/>
    </xf>
    <xf numFmtId="0" fontId="82" fillId="7" borderId="1" xfId="8" applyFont="1" applyFill="1" applyBorder="1" applyAlignment="1" applyProtection="1">
      <alignment horizontal="center" vertical="center"/>
    </xf>
    <xf numFmtId="164" fontId="86" fillId="7" borderId="1" xfId="1" applyFont="1" applyFill="1" applyBorder="1" applyAlignment="1" applyProtection="1">
      <alignment horizontal="right" vertical="center"/>
    </xf>
    <xf numFmtId="2" fontId="86" fillId="7" borderId="1" xfId="8" applyNumberFormat="1" applyFont="1" applyFill="1" applyBorder="1" applyAlignment="1" applyProtection="1">
      <alignment horizontal="left" vertical="center"/>
    </xf>
    <xf numFmtId="2" fontId="86" fillId="7" borderId="1" xfId="8" applyNumberFormat="1" applyFont="1" applyFill="1" applyBorder="1" applyAlignment="1" applyProtection="1">
      <alignment horizontal="right" vertical="center"/>
    </xf>
    <xf numFmtId="2" fontId="78" fillId="0" borderId="1" xfId="8" applyNumberFormat="1" applyFont="1" applyBorder="1" applyAlignment="1" applyProtection="1">
      <alignment vertical="center"/>
    </xf>
    <xf numFmtId="0" fontId="82" fillId="2" borderId="1" xfId="4" applyFont="1" applyFill="1" applyBorder="1" applyAlignment="1" applyProtection="1">
      <alignment horizontal="left" vertical="center"/>
    </xf>
    <xf numFmtId="0" fontId="78" fillId="2" borderId="1" xfId="4" applyFont="1" applyFill="1" applyBorder="1" applyAlignment="1" applyProtection="1">
      <alignment vertical="center"/>
    </xf>
    <xf numFmtId="0" fontId="82" fillId="2" borderId="1" xfId="4" applyFont="1" applyFill="1" applyBorder="1" applyAlignment="1" applyProtection="1">
      <alignment vertical="center" wrapText="1"/>
    </xf>
    <xf numFmtId="0" fontId="82" fillId="2" borderId="1" xfId="4" applyFont="1" applyFill="1" applyBorder="1" applyAlignment="1" applyProtection="1">
      <alignment horizontal="center" vertical="center"/>
    </xf>
    <xf numFmtId="0" fontId="82" fillId="2" borderId="1" xfId="4" applyFont="1" applyFill="1" applyBorder="1" applyAlignment="1" applyProtection="1">
      <alignment vertical="center"/>
    </xf>
    <xf numFmtId="0" fontId="80" fillId="2" borderId="1" xfId="4" applyFont="1" applyFill="1" applyBorder="1" applyAlignment="1" applyProtection="1">
      <alignment horizontal="center" vertical="center"/>
    </xf>
    <xf numFmtId="164" fontId="82" fillId="2" borderId="1" xfId="1" applyFont="1" applyFill="1" applyBorder="1" applyAlignment="1" applyProtection="1">
      <alignment horizontal="right" vertical="center"/>
    </xf>
    <xf numFmtId="2" fontId="82" fillId="2" borderId="1" xfId="4" applyNumberFormat="1" applyFont="1" applyFill="1" applyBorder="1" applyAlignment="1" applyProtection="1">
      <alignment horizontal="left" vertical="center"/>
    </xf>
    <xf numFmtId="2" fontId="82" fillId="2" borderId="1" xfId="4" applyNumberFormat="1" applyFont="1" applyFill="1" applyBorder="1" applyAlignment="1" applyProtection="1">
      <alignment horizontal="right" vertical="center"/>
    </xf>
    <xf numFmtId="0" fontId="82" fillId="4" borderId="1" xfId="8" applyFont="1" applyFill="1" applyBorder="1" applyAlignment="1" applyProtection="1">
      <alignment horizontal="left" vertical="center"/>
    </xf>
    <xf numFmtId="0" fontId="78" fillId="4" borderId="1" xfId="4" applyFont="1" applyFill="1" applyBorder="1" applyAlignment="1" applyProtection="1">
      <alignment vertical="center"/>
    </xf>
    <xf numFmtId="0" fontId="82" fillId="4" borderId="1" xfId="4" applyFont="1" applyFill="1" applyBorder="1" applyAlignment="1" applyProtection="1">
      <alignment vertical="center" wrapText="1"/>
    </xf>
    <xf numFmtId="0" fontId="78" fillId="4" borderId="1" xfId="8" applyFont="1" applyFill="1" applyBorder="1" applyAlignment="1" applyProtection="1">
      <alignment horizontal="center" vertical="center"/>
    </xf>
    <xf numFmtId="0" fontId="78" fillId="4" borderId="1" xfId="8" applyFont="1" applyFill="1" applyBorder="1" applyAlignment="1" applyProtection="1">
      <alignment vertical="center"/>
    </xf>
    <xf numFmtId="0" fontId="79" fillId="4" borderId="1" xfId="8" applyFont="1" applyFill="1" applyBorder="1" applyAlignment="1" applyProtection="1">
      <alignment horizontal="center" vertical="center"/>
    </xf>
    <xf numFmtId="164" fontId="78" fillId="4" borderId="1" xfId="1" applyFont="1" applyFill="1" applyBorder="1" applyAlignment="1" applyProtection="1">
      <alignment horizontal="right" vertical="center"/>
    </xf>
    <xf numFmtId="0" fontId="82" fillId="4" borderId="1" xfId="8" applyFont="1" applyFill="1" applyBorder="1" applyAlignment="1" applyProtection="1">
      <alignment horizontal="center" vertical="center"/>
    </xf>
    <xf numFmtId="164" fontId="82" fillId="4" borderId="1" xfId="1" applyFont="1" applyFill="1" applyBorder="1" applyAlignment="1" applyProtection="1">
      <alignment horizontal="right" vertical="center"/>
    </xf>
    <xf numFmtId="0" fontId="78" fillId="4" borderId="1" xfId="8" applyFont="1" applyFill="1" applyBorder="1" applyAlignment="1" applyProtection="1">
      <alignment horizontal="left" vertical="center"/>
    </xf>
    <xf numFmtId="2" fontId="78" fillId="4" borderId="1" xfId="8" applyNumberFormat="1" applyFont="1" applyFill="1" applyBorder="1" applyAlignment="1" applyProtection="1">
      <alignment horizontal="left" vertical="center"/>
    </xf>
    <xf numFmtId="2" fontId="82" fillId="4" borderId="1" xfId="8" applyNumberFormat="1" applyFont="1" applyFill="1" applyBorder="1" applyAlignment="1" applyProtection="1">
      <alignment horizontal="right" vertical="center"/>
    </xf>
    <xf numFmtId="0" fontId="82" fillId="0" borderId="1" xfId="8" applyFont="1" applyFill="1" applyBorder="1" applyAlignment="1" applyProtection="1">
      <alignment horizontal="left" vertical="center"/>
    </xf>
    <xf numFmtId="0" fontId="78" fillId="0" borderId="1" xfId="4" applyFont="1" applyFill="1" applyBorder="1" applyAlignment="1" applyProtection="1">
      <alignment vertical="center"/>
    </xf>
    <xf numFmtId="0" fontId="82" fillId="0" borderId="1" xfId="4" applyFont="1" applyFill="1" applyBorder="1" applyAlignment="1" applyProtection="1">
      <alignment vertical="center" wrapText="1"/>
    </xf>
    <xf numFmtId="0" fontId="82" fillId="29" borderId="1" xfId="8" applyFont="1" applyFill="1" applyBorder="1" applyAlignment="1" applyProtection="1">
      <alignment horizontal="center" vertical="center"/>
    </xf>
    <xf numFmtId="0" fontId="78" fillId="0" borderId="1" xfId="8" applyFont="1" applyFill="1" applyBorder="1" applyAlignment="1" applyProtection="1">
      <alignment horizontal="center" vertical="center"/>
    </xf>
    <xf numFmtId="0" fontId="78" fillId="0" borderId="1" xfId="8" applyFont="1" applyFill="1" applyBorder="1" applyAlignment="1" applyProtection="1">
      <alignment vertical="center"/>
    </xf>
    <xf numFmtId="0" fontId="79" fillId="0" borderId="1" xfId="8" applyFont="1" applyFill="1" applyBorder="1" applyAlignment="1" applyProtection="1">
      <alignment horizontal="center" vertical="center"/>
    </xf>
    <xf numFmtId="164" fontId="79" fillId="0" borderId="1" xfId="1" applyFont="1" applyBorder="1" applyAlignment="1" applyProtection="1">
      <alignment horizontal="right" vertical="center"/>
    </xf>
    <xf numFmtId="0" fontId="82" fillId="0" borderId="1" xfId="8" applyFont="1" applyFill="1" applyBorder="1" applyAlignment="1" applyProtection="1">
      <alignment horizontal="center" vertical="center"/>
    </xf>
    <xf numFmtId="164" fontId="82" fillId="0" borderId="1" xfId="1" applyFont="1" applyFill="1" applyBorder="1" applyAlignment="1" applyProtection="1">
      <alignment horizontal="right" vertical="center"/>
    </xf>
    <xf numFmtId="0" fontId="78" fillId="0" borderId="1" xfId="8" applyFont="1" applyFill="1" applyBorder="1" applyAlignment="1" applyProtection="1">
      <alignment horizontal="left" vertical="center"/>
    </xf>
    <xf numFmtId="2" fontId="78" fillId="0" borderId="1" xfId="8" applyNumberFormat="1" applyFont="1" applyFill="1" applyBorder="1" applyAlignment="1" applyProtection="1">
      <alignment horizontal="left" vertical="center"/>
    </xf>
    <xf numFmtId="2" fontId="82" fillId="0" borderId="1" xfId="8" applyNumberFormat="1" applyFont="1" applyFill="1" applyBorder="1" applyAlignment="1" applyProtection="1">
      <alignment horizontal="right" vertical="center"/>
    </xf>
    <xf numFmtId="0" fontId="78" fillId="0" borderId="1" xfId="4" applyFont="1" applyFill="1" applyBorder="1" applyAlignment="1" applyProtection="1">
      <alignment vertical="center" wrapText="1"/>
    </xf>
    <xf numFmtId="0" fontId="109" fillId="0" borderId="1" xfId="8" applyFont="1" applyFill="1" applyBorder="1" applyAlignment="1" applyProtection="1">
      <alignment vertical="center"/>
    </xf>
    <xf numFmtId="0" fontId="109" fillId="0" borderId="1" xfId="8" applyFont="1" applyFill="1" applyBorder="1" applyAlignment="1" applyProtection="1">
      <alignment horizontal="center" vertical="center"/>
    </xf>
    <xf numFmtId="2" fontId="79" fillId="0" borderId="1" xfId="8" applyNumberFormat="1" applyFont="1" applyBorder="1" applyAlignment="1">
      <alignment horizontal="right" vertical="center" wrapText="1"/>
    </xf>
    <xf numFmtId="167" fontId="109" fillId="0" borderId="1" xfId="8" applyNumberFormat="1" applyFont="1" applyFill="1" applyBorder="1" applyAlignment="1" applyProtection="1">
      <alignment horizontal="right" vertical="center"/>
    </xf>
    <xf numFmtId="0" fontId="109" fillId="0" borderId="1" xfId="0" applyFont="1" applyFill="1" applyBorder="1" applyAlignment="1" applyProtection="1">
      <alignment horizontal="center" vertical="center"/>
    </xf>
    <xf numFmtId="0" fontId="79" fillId="0" borderId="1" xfId="38" applyFont="1" applyFill="1" applyBorder="1" applyAlignment="1" applyProtection="1">
      <alignment horizontal="center" vertical="center"/>
    </xf>
    <xf numFmtId="164" fontId="78" fillId="0" borderId="1" xfId="1" applyFont="1" applyFill="1" applyBorder="1" applyAlignment="1" applyProtection="1">
      <alignment horizontal="right" vertical="center"/>
    </xf>
    <xf numFmtId="0" fontId="78" fillId="0" borderId="1" xfId="0" applyFont="1" applyFill="1" applyBorder="1" applyAlignment="1" applyProtection="1">
      <alignment horizontal="left" vertical="center"/>
    </xf>
    <xf numFmtId="1" fontId="78" fillId="0" borderId="1" xfId="8" applyNumberFormat="1" applyFont="1" applyFill="1" applyBorder="1" applyAlignment="1" applyProtection="1">
      <alignment horizontal="left" vertical="center"/>
    </xf>
    <xf numFmtId="2" fontId="78" fillId="0" borderId="1" xfId="8" applyNumberFormat="1" applyFont="1" applyFill="1" applyBorder="1" applyAlignment="1" applyProtection="1">
      <alignment horizontal="right" vertical="center"/>
    </xf>
    <xf numFmtId="2" fontId="93" fillId="11" borderId="1" xfId="8" applyNumberFormat="1" applyFont="1" applyFill="1" applyBorder="1" applyAlignment="1">
      <alignment horizontal="right" vertical="center" wrapText="1"/>
    </xf>
    <xf numFmtId="2" fontId="78" fillId="11" borderId="1" xfId="8" applyNumberFormat="1" applyFont="1" applyFill="1" applyBorder="1" applyAlignment="1">
      <alignment horizontal="right" vertical="center" wrapText="1"/>
    </xf>
    <xf numFmtId="2" fontId="93" fillId="11" borderId="1" xfId="8" applyNumberFormat="1" applyFont="1" applyFill="1" applyBorder="1" applyAlignment="1">
      <alignment horizontal="left" vertical="center" wrapText="1"/>
    </xf>
    <xf numFmtId="2" fontId="78" fillId="0" borderId="1" xfId="8" applyNumberFormat="1" applyFont="1" applyBorder="1" applyAlignment="1">
      <alignment vertical="center" wrapText="1"/>
    </xf>
    <xf numFmtId="2" fontId="93" fillId="11" borderId="1" xfId="8" applyNumberFormat="1" applyFont="1" applyFill="1" applyBorder="1" applyAlignment="1">
      <alignment horizontal="center" vertical="center" wrapText="1"/>
    </xf>
    <xf numFmtId="2" fontId="78" fillId="0" borderId="1" xfId="8" applyNumberFormat="1" applyFont="1" applyFill="1" applyBorder="1" applyAlignment="1" applyProtection="1">
      <alignment vertical="center"/>
    </xf>
    <xf numFmtId="0" fontId="82" fillId="30" borderId="1" xfId="8" applyFont="1" applyFill="1" applyBorder="1" applyAlignment="1" applyProtection="1">
      <alignment horizontal="center" vertical="center"/>
    </xf>
    <xf numFmtId="2" fontId="82" fillId="0" borderId="1" xfId="8" applyNumberFormat="1" applyFont="1" applyFill="1" applyBorder="1" applyAlignment="1" applyProtection="1">
      <alignment vertical="center"/>
    </xf>
    <xf numFmtId="0" fontId="82" fillId="10" borderId="1" xfId="8" applyFont="1" applyFill="1" applyBorder="1" applyAlignment="1" applyProtection="1">
      <alignment horizontal="center" vertical="center"/>
    </xf>
    <xf numFmtId="0" fontId="78" fillId="0" borderId="1" xfId="4" applyFont="1" applyFill="1" applyBorder="1" applyAlignment="1" applyProtection="1">
      <alignment horizontal="left" vertical="center"/>
    </xf>
    <xf numFmtId="0" fontId="80" fillId="21" borderId="1" xfId="0" applyFont="1" applyFill="1" applyBorder="1" applyAlignment="1" applyProtection="1">
      <alignment horizontal="center" vertical="center"/>
    </xf>
    <xf numFmtId="0" fontId="78" fillId="0" borderId="1" xfId="9" applyFont="1" applyFill="1" applyBorder="1" applyAlignment="1" applyProtection="1">
      <alignment horizontal="center" vertical="center"/>
    </xf>
    <xf numFmtId="0" fontId="78" fillId="0" borderId="1" xfId="8" applyFont="1" applyBorder="1" applyAlignment="1" applyProtection="1">
      <alignment vertical="center" wrapText="1"/>
    </xf>
    <xf numFmtId="164" fontId="78" fillId="0" borderId="1" xfId="1" applyFont="1" applyBorder="1" applyAlignment="1" applyProtection="1">
      <alignment horizontal="right" vertical="center"/>
    </xf>
    <xf numFmtId="2" fontId="78" fillId="0" borderId="1" xfId="8" applyNumberFormat="1" applyFont="1" applyBorder="1" applyAlignment="1" applyProtection="1">
      <alignment horizontal="left" vertical="center"/>
    </xf>
    <xf numFmtId="0" fontId="78" fillId="0" borderId="1" xfId="4" applyFont="1" applyBorder="1" applyAlignment="1" applyProtection="1">
      <alignment vertical="center"/>
    </xf>
    <xf numFmtId="0" fontId="78" fillId="0" borderId="1" xfId="4" applyFont="1" applyBorder="1" applyAlignment="1" applyProtection="1">
      <alignment vertical="center" wrapText="1"/>
    </xf>
    <xf numFmtId="1" fontId="78" fillId="0" borderId="1" xfId="8" applyNumberFormat="1" applyFont="1" applyBorder="1" applyAlignment="1" applyProtection="1">
      <alignment horizontal="left" vertical="center"/>
    </xf>
    <xf numFmtId="2" fontId="78" fillId="0" borderId="1" xfId="4" applyNumberFormat="1" applyFont="1" applyBorder="1" applyAlignment="1" applyProtection="1">
      <alignment vertical="center"/>
    </xf>
    <xf numFmtId="1" fontId="78" fillId="4" borderId="1" xfId="8" applyNumberFormat="1" applyFont="1" applyFill="1" applyBorder="1" applyAlignment="1" applyProtection="1">
      <alignment horizontal="left" vertical="center"/>
    </xf>
    <xf numFmtId="2" fontId="82" fillId="4" borderId="1" xfId="8" applyNumberFormat="1" applyFont="1" applyFill="1" applyBorder="1" applyAlignment="1" applyProtection="1">
      <alignment vertical="center"/>
    </xf>
    <xf numFmtId="2" fontId="79" fillId="0" borderId="1" xfId="8" applyNumberFormat="1" applyFont="1" applyBorder="1" applyAlignment="1" applyProtection="1">
      <alignment vertical="center"/>
    </xf>
    <xf numFmtId="0" fontId="80" fillId="0" borderId="1" xfId="8" applyFont="1" applyBorder="1" applyAlignment="1" applyProtection="1">
      <alignment vertical="center"/>
    </xf>
    <xf numFmtId="0" fontId="80" fillId="30" borderId="1" xfId="0" applyFont="1" applyFill="1" applyBorder="1" applyAlignment="1" applyProtection="1">
      <alignment horizontal="center" vertical="center"/>
    </xf>
    <xf numFmtId="0" fontId="109" fillId="0" borderId="1" xfId="8" applyFont="1" applyBorder="1" applyAlignment="1" applyProtection="1">
      <alignment vertical="center"/>
    </xf>
    <xf numFmtId="0" fontId="109" fillId="0" borderId="1" xfId="8" applyFont="1" applyBorder="1" applyAlignment="1" applyProtection="1">
      <alignment horizontal="center" vertical="center"/>
    </xf>
    <xf numFmtId="167" fontId="109" fillId="0" borderId="1" xfId="8" applyNumberFormat="1" applyFont="1" applyBorder="1" applyAlignment="1" applyProtection="1">
      <alignment horizontal="right" vertical="center"/>
    </xf>
    <xf numFmtId="2" fontId="80" fillId="0" borderId="1" xfId="8" applyNumberFormat="1" applyFont="1" applyBorder="1" applyAlignment="1" applyProtection="1">
      <alignment vertical="center"/>
    </xf>
    <xf numFmtId="0" fontId="78" fillId="0" borderId="1" xfId="8" applyFont="1" applyBorder="1" applyAlignment="1" applyProtection="1">
      <alignment horizontal="left" vertical="center"/>
    </xf>
    <xf numFmtId="1" fontId="82" fillId="2" borderId="1" xfId="4" applyNumberFormat="1" applyFont="1" applyFill="1" applyBorder="1" applyAlignment="1" applyProtection="1">
      <alignment horizontal="left" vertical="center"/>
    </xf>
    <xf numFmtId="0" fontId="82" fillId="4" borderId="1" xfId="4" applyFont="1" applyFill="1" applyBorder="1" applyAlignment="1" applyProtection="1">
      <alignment horizontal="left" vertical="center"/>
    </xf>
    <xf numFmtId="0" fontId="82" fillId="4" borderId="1" xfId="4" applyFont="1" applyFill="1" applyBorder="1" applyAlignment="1" applyProtection="1">
      <alignment horizontal="center" vertical="center"/>
    </xf>
    <xf numFmtId="0" fontId="82" fillId="4" borderId="1" xfId="4" applyFont="1" applyFill="1" applyBorder="1" applyAlignment="1" applyProtection="1">
      <alignment vertical="center"/>
    </xf>
    <xf numFmtId="0" fontId="80" fillId="4" borderId="1" xfId="4" applyFont="1" applyFill="1" applyBorder="1" applyAlignment="1" applyProtection="1">
      <alignment horizontal="center" vertical="center"/>
    </xf>
    <xf numFmtId="1" fontId="82" fillId="4" borderId="1" xfId="4" applyNumberFormat="1" applyFont="1" applyFill="1" applyBorder="1" applyAlignment="1" applyProtection="1">
      <alignment horizontal="left" vertical="center"/>
    </xf>
    <xf numFmtId="2" fontId="82" fillId="4" borderId="1" xfId="4" applyNumberFormat="1" applyFont="1" applyFill="1" applyBorder="1" applyAlignment="1" applyProtection="1">
      <alignment horizontal="right" vertical="center"/>
    </xf>
    <xf numFmtId="2" fontId="109" fillId="0" borderId="1" xfId="8" applyNumberFormat="1" applyFont="1" applyBorder="1" applyAlignment="1" applyProtection="1">
      <alignment vertical="center"/>
    </xf>
    <xf numFmtId="164" fontId="79" fillId="0" borderId="1" xfId="1" applyFont="1" applyFill="1" applyBorder="1" applyAlignment="1" applyProtection="1">
      <alignment horizontal="center" vertical="center"/>
    </xf>
    <xf numFmtId="0" fontId="79" fillId="0" borderId="1" xfId="8" applyFont="1" applyFill="1" applyBorder="1" applyAlignment="1" applyProtection="1">
      <alignment horizontal="left" vertical="center"/>
    </xf>
    <xf numFmtId="0" fontId="82" fillId="28" borderId="1" xfId="8" applyFont="1" applyFill="1" applyBorder="1" applyAlignment="1" applyProtection="1">
      <alignment horizontal="center" vertical="center"/>
    </xf>
    <xf numFmtId="0" fontId="82" fillId="0" borderId="1" xfId="4" applyFont="1" applyFill="1" applyBorder="1" applyAlignment="1" applyProtection="1">
      <alignment horizontal="left" vertical="center"/>
    </xf>
    <xf numFmtId="0" fontId="82" fillId="0" borderId="1" xfId="4" applyFont="1" applyBorder="1" applyAlignment="1" applyProtection="1">
      <alignment horizontal="left" vertical="center"/>
    </xf>
    <xf numFmtId="0" fontId="82" fillId="0" borderId="1" xfId="4" applyFont="1" applyBorder="1" applyAlignment="1" applyProtection="1">
      <alignment vertical="center" wrapText="1"/>
    </xf>
    <xf numFmtId="0" fontId="82" fillId="0" borderId="1" xfId="8" applyFont="1" applyBorder="1" applyAlignment="1" applyProtection="1">
      <alignment horizontal="center" vertical="center"/>
    </xf>
    <xf numFmtId="0" fontId="109" fillId="0" borderId="1" xfId="8" applyFont="1" applyBorder="1" applyAlignment="1" applyProtection="1">
      <alignment vertical="center"/>
      <protection locked="0"/>
    </xf>
    <xf numFmtId="0" fontId="109" fillId="0" borderId="1" xfId="8" applyFont="1" applyBorder="1" applyAlignment="1" applyProtection="1">
      <alignment horizontal="center" vertical="center"/>
      <protection locked="0"/>
    </xf>
    <xf numFmtId="167" fontId="109" fillId="0" borderId="1" xfId="8" applyNumberFormat="1" applyFont="1" applyBorder="1" applyAlignment="1" applyProtection="1">
      <alignment horizontal="right" vertical="center"/>
      <protection locked="0"/>
    </xf>
    <xf numFmtId="0" fontId="79" fillId="0" borderId="1" xfId="8" applyFont="1" applyBorder="1" applyAlignment="1" applyProtection="1">
      <alignment horizontal="center" vertical="center"/>
      <protection locked="0"/>
    </xf>
    <xf numFmtId="164" fontId="82" fillId="0" borderId="1" xfId="1" applyFont="1" applyBorder="1" applyAlignment="1" applyProtection="1">
      <alignment horizontal="right" vertical="center"/>
    </xf>
    <xf numFmtId="1" fontId="78" fillId="10" borderId="1" xfId="8" applyNumberFormat="1" applyFont="1" applyFill="1" applyBorder="1" applyAlignment="1" applyProtection="1">
      <alignment horizontal="left" vertical="center"/>
      <protection locked="0"/>
    </xf>
    <xf numFmtId="2" fontId="78" fillId="10" borderId="1" xfId="8" applyNumberFormat="1" applyFont="1" applyFill="1" applyBorder="1" applyAlignment="1" applyProtection="1">
      <alignment horizontal="right" vertical="center"/>
      <protection locked="0"/>
    </xf>
    <xf numFmtId="0" fontId="82" fillId="2" borderId="1" xfId="4" applyFont="1" applyFill="1" applyBorder="1" applyAlignment="1" applyProtection="1">
      <alignment vertical="center"/>
      <protection locked="0"/>
    </xf>
    <xf numFmtId="0" fontId="80" fillId="2" borderId="1" xfId="4" applyFont="1" applyFill="1" applyBorder="1" applyAlignment="1" applyProtection="1">
      <alignment horizontal="center" vertical="center"/>
      <protection locked="0"/>
    </xf>
    <xf numFmtId="0" fontId="82" fillId="2" borderId="1" xfId="4" applyFont="1" applyFill="1" applyBorder="1" applyAlignment="1" applyProtection="1">
      <alignment horizontal="center" vertical="center"/>
      <protection locked="0"/>
    </xf>
    <xf numFmtId="2" fontId="82" fillId="2" borderId="1" xfId="4" applyNumberFormat="1" applyFont="1" applyFill="1" applyBorder="1" applyAlignment="1" applyProtection="1">
      <alignment vertical="center"/>
    </xf>
    <xf numFmtId="0" fontId="78" fillId="0" borderId="1" xfId="8" applyFont="1" applyBorder="1" applyAlignment="1" applyProtection="1">
      <alignment vertical="center"/>
      <protection locked="0"/>
    </xf>
    <xf numFmtId="2" fontId="78" fillId="10" borderId="1" xfId="8" applyNumberFormat="1" applyFont="1" applyFill="1" applyBorder="1" applyAlignment="1" applyProtection="1">
      <alignment vertical="center"/>
      <protection locked="0"/>
    </xf>
    <xf numFmtId="0" fontId="78" fillId="4" borderId="1" xfId="8" applyFont="1" applyFill="1" applyBorder="1" applyAlignment="1" applyProtection="1">
      <alignment vertical="center"/>
      <protection locked="0"/>
    </xf>
    <xf numFmtId="0" fontId="79" fillId="4" borderId="1" xfId="8" applyFont="1" applyFill="1" applyBorder="1" applyAlignment="1" applyProtection="1">
      <alignment horizontal="center" vertical="center"/>
      <protection locked="0"/>
    </xf>
    <xf numFmtId="0" fontId="82" fillId="4" borderId="1" xfId="8" applyFont="1" applyFill="1" applyBorder="1" applyAlignment="1" applyProtection="1">
      <alignment horizontal="center" vertical="center"/>
      <protection locked="0"/>
    </xf>
    <xf numFmtId="164" fontId="82" fillId="4" borderId="1" xfId="1" applyFont="1" applyFill="1" applyBorder="1" applyAlignment="1" applyProtection="1">
      <alignment vertical="center"/>
    </xf>
    <xf numFmtId="2" fontId="78" fillId="0" borderId="1" xfId="8" applyNumberFormat="1" applyFont="1" applyBorder="1" applyAlignment="1" applyProtection="1">
      <alignment horizontal="right" vertical="center"/>
    </xf>
    <xf numFmtId="0" fontId="78" fillId="0" borderId="1" xfId="8" applyFont="1" applyFill="1" applyBorder="1" applyAlignment="1" applyProtection="1">
      <alignment vertical="center"/>
      <protection locked="0"/>
    </xf>
    <xf numFmtId="0" fontId="79" fillId="0" borderId="1" xfId="8" applyFont="1" applyFill="1" applyBorder="1" applyAlignment="1" applyProtection="1">
      <alignment horizontal="center" vertical="center"/>
      <protection locked="0"/>
    </xf>
    <xf numFmtId="0" fontId="82" fillId="0" borderId="1" xfId="4" applyFont="1" applyFill="1" applyBorder="1" applyAlignment="1" applyProtection="1">
      <alignment vertical="center"/>
    </xf>
    <xf numFmtId="0" fontId="82" fillId="0" borderId="1" xfId="8" applyFont="1" applyBorder="1" applyAlignment="1" applyProtection="1">
      <alignment vertical="center"/>
      <protection locked="0"/>
    </xf>
    <xf numFmtId="0" fontId="80" fillId="0" borderId="1" xfId="8" applyFont="1" applyBorder="1" applyAlignment="1" applyProtection="1">
      <alignment horizontal="center" vertical="center"/>
      <protection locked="0"/>
    </xf>
    <xf numFmtId="2" fontId="82" fillId="10" borderId="1" xfId="8" applyNumberFormat="1" applyFont="1" applyFill="1" applyBorder="1" applyAlignment="1" applyProtection="1">
      <alignment horizontal="left" vertical="center"/>
      <protection locked="0"/>
    </xf>
    <xf numFmtId="0" fontId="82" fillId="0" borderId="1" xfId="8" applyFont="1" applyBorder="1" applyAlignment="1" applyProtection="1">
      <alignment vertical="center"/>
    </xf>
    <xf numFmtId="0" fontId="92" fillId="0" borderId="1" xfId="0" applyFont="1" applyBorder="1" applyAlignment="1">
      <alignment horizontal="left" wrapText="1"/>
    </xf>
    <xf numFmtId="0" fontId="58" fillId="18" borderId="5" xfId="38" applyFont="1" applyFill="1" applyBorder="1" applyAlignment="1" applyProtection="1">
      <alignment horizontal="center" vertical="center" wrapText="1"/>
    </xf>
    <xf numFmtId="0" fontId="58" fillId="2" borderId="5" xfId="4" applyFont="1" applyFill="1" applyBorder="1" applyAlignment="1" applyProtection="1">
      <alignment vertical="center" wrapText="1"/>
    </xf>
    <xf numFmtId="0" fontId="56" fillId="4" borderId="5" xfId="8" applyFont="1" applyFill="1" applyBorder="1" applyAlignment="1" applyProtection="1">
      <alignment vertical="center" wrapText="1"/>
    </xf>
    <xf numFmtId="0" fontId="56" fillId="28" borderId="5" xfId="8" applyFont="1" applyFill="1" applyBorder="1" applyAlignment="1" applyProtection="1">
      <alignment vertical="center" wrapText="1"/>
    </xf>
    <xf numFmtId="0" fontId="52" fillId="0" borderId="5" xfId="8" applyFont="1" applyBorder="1" applyAlignment="1" applyProtection="1">
      <alignment horizontal="center" vertical="center" wrapText="1"/>
      <protection locked="0"/>
    </xf>
    <xf numFmtId="0" fontId="56" fillId="0" borderId="5" xfId="8" applyFont="1" applyBorder="1" applyAlignment="1" applyProtection="1">
      <alignment vertical="center" wrapText="1"/>
      <protection locked="0"/>
    </xf>
    <xf numFmtId="0" fontId="56" fillId="28" borderId="5" xfId="8" applyFont="1" applyFill="1" applyBorder="1" applyAlignment="1" applyProtection="1">
      <alignment vertical="center" wrapText="1"/>
      <protection locked="0"/>
    </xf>
    <xf numFmtId="0" fontId="52" fillId="0" borderId="5" xfId="8" applyFont="1" applyBorder="1" applyAlignment="1" applyProtection="1">
      <alignment vertical="center" wrapText="1"/>
      <protection locked="0"/>
    </xf>
    <xf numFmtId="2" fontId="58" fillId="2" borderId="5" xfId="4" applyNumberFormat="1" applyFont="1" applyFill="1" applyBorder="1" applyAlignment="1" applyProtection="1">
      <alignment horizontal="right" vertical="center" wrapText="1"/>
    </xf>
    <xf numFmtId="2" fontId="58" fillId="4" borderId="5" xfId="8" applyNumberFormat="1" applyFont="1" applyFill="1" applyBorder="1" applyAlignment="1" applyProtection="1">
      <alignment horizontal="right" vertical="center" wrapText="1"/>
    </xf>
    <xf numFmtId="0" fontId="58" fillId="28" borderId="5" xfId="8" applyFont="1" applyFill="1" applyBorder="1" applyAlignment="1" applyProtection="1">
      <alignment horizontal="center" vertical="center" wrapText="1"/>
    </xf>
    <xf numFmtId="0" fontId="24" fillId="0" borderId="5" xfId="8" applyFont="1" applyBorder="1" applyAlignment="1" applyProtection="1">
      <alignment horizontal="center" vertical="center" wrapText="1"/>
      <protection locked="0"/>
    </xf>
    <xf numFmtId="0" fontId="58" fillId="28" borderId="5" xfId="8" applyFont="1" applyFill="1" applyBorder="1" applyAlignment="1" applyProtection="1">
      <alignment horizontal="center" vertical="center" wrapText="1"/>
      <protection locked="0"/>
    </xf>
    <xf numFmtId="0" fontId="58" fillId="2" borderId="2" xfId="4" applyFont="1" applyFill="1" applyBorder="1" applyAlignment="1" applyProtection="1">
      <alignment horizontal="center" vertical="center" wrapText="1"/>
    </xf>
    <xf numFmtId="0" fontId="58" fillId="29" borderId="2" xfId="8" applyFont="1" applyFill="1" applyBorder="1" applyAlignment="1" applyProtection="1">
      <alignment horizontal="center" vertical="center" wrapText="1"/>
    </xf>
    <xf numFmtId="0" fontId="53" fillId="30" borderId="2" xfId="0" applyFont="1" applyFill="1" applyBorder="1" applyAlignment="1" applyProtection="1">
      <alignment horizontal="center" vertical="center" wrapText="1"/>
    </xf>
    <xf numFmtId="0" fontId="58" fillId="18" borderId="2" xfId="38" applyFont="1" applyFill="1" applyBorder="1" applyAlignment="1" applyProtection="1">
      <alignment horizontal="center" vertical="center" wrapText="1"/>
    </xf>
    <xf numFmtId="0" fontId="58" fillId="2" borderId="2" xfId="4" applyFont="1" applyFill="1" applyBorder="1" applyAlignment="1" applyProtection="1">
      <alignment vertical="center" wrapText="1"/>
    </xf>
    <xf numFmtId="0" fontId="56" fillId="4" borderId="2" xfId="8" applyFont="1" applyFill="1" applyBorder="1" applyAlignment="1" applyProtection="1">
      <alignment vertical="center" wrapText="1"/>
    </xf>
    <xf numFmtId="0" fontId="56" fillId="28" borderId="2" xfId="8" applyFont="1" applyFill="1" applyBorder="1" applyAlignment="1" applyProtection="1">
      <alignment vertical="center" wrapText="1"/>
    </xf>
    <xf numFmtId="167" fontId="52" fillId="0" borderId="2" xfId="8" applyNumberFormat="1" applyFont="1" applyBorder="1" applyAlignment="1" applyProtection="1">
      <alignment horizontal="right" vertical="center" wrapText="1"/>
      <protection locked="0"/>
    </xf>
    <xf numFmtId="0" fontId="56" fillId="0" borderId="2" xfId="8" applyFont="1" applyBorder="1" applyAlignment="1" applyProtection="1">
      <alignment vertical="center" wrapText="1"/>
      <protection locked="0"/>
    </xf>
    <xf numFmtId="0" fontId="56" fillId="28" borderId="2" xfId="8" applyFont="1" applyFill="1" applyBorder="1" applyAlignment="1" applyProtection="1">
      <alignment vertical="center" wrapText="1"/>
      <protection locked="0"/>
    </xf>
    <xf numFmtId="167" fontId="56" fillId="0" borderId="2" xfId="8" applyNumberFormat="1" applyFont="1" applyBorder="1" applyAlignment="1" applyProtection="1">
      <alignment horizontal="right" vertical="center" wrapText="1"/>
      <protection locked="0"/>
    </xf>
    <xf numFmtId="0" fontId="114" fillId="8" borderId="1" xfId="3" applyFont="1" applyFill="1" applyBorder="1" applyAlignment="1" applyProtection="1">
      <alignment vertical="center" wrapText="1"/>
    </xf>
    <xf numFmtId="0" fontId="114" fillId="39" borderId="1" xfId="3" applyFont="1" applyFill="1" applyBorder="1" applyAlignment="1" applyProtection="1">
      <alignment horizontal="left" wrapText="1"/>
    </xf>
    <xf numFmtId="0" fontId="114" fillId="24" borderId="1" xfId="3" applyFont="1" applyFill="1" applyBorder="1" applyAlignment="1" applyProtection="1">
      <alignment horizontal="left" vertical="center" wrapText="1"/>
    </xf>
    <xf numFmtId="0" fontId="115" fillId="2" borderId="1" xfId="4" applyFont="1" applyFill="1" applyBorder="1" applyAlignment="1" applyProtection="1">
      <alignment horizontal="left" vertical="center" wrapText="1"/>
    </xf>
    <xf numFmtId="0" fontId="115" fillId="2" borderId="1" xfId="4" applyFont="1" applyFill="1" applyBorder="1" applyAlignment="1" applyProtection="1">
      <alignment vertical="center" wrapText="1"/>
    </xf>
    <xf numFmtId="0" fontId="115" fillId="28" borderId="1" xfId="8" applyFont="1" applyFill="1" applyBorder="1" applyAlignment="1" applyProtection="1">
      <alignment horizontal="left" vertical="center" wrapText="1"/>
    </xf>
    <xf numFmtId="0" fontId="116" fillId="28" borderId="1" xfId="4" applyFont="1" applyFill="1" applyBorder="1" applyAlignment="1" applyProtection="1">
      <alignment vertical="center" wrapText="1"/>
    </xf>
    <xf numFmtId="0" fontId="115" fillId="28" borderId="1" xfId="4" applyFont="1" applyFill="1" applyBorder="1" applyAlignment="1" applyProtection="1">
      <alignment vertical="center" wrapText="1"/>
    </xf>
    <xf numFmtId="0" fontId="116" fillId="0" borderId="1" xfId="4" applyFont="1" applyFill="1" applyBorder="1" applyAlignment="1" applyProtection="1">
      <alignment horizontal="center" vertical="center" wrapText="1"/>
    </xf>
    <xf numFmtId="0" fontId="116" fillId="0" borderId="1" xfId="4" applyFont="1" applyFill="1" applyBorder="1" applyAlignment="1" applyProtection="1">
      <alignment horizontal="left" vertical="center" wrapText="1"/>
    </xf>
    <xf numFmtId="0" fontId="116" fillId="0" borderId="1" xfId="4" applyFont="1" applyFill="1" applyBorder="1" applyAlignment="1" applyProtection="1">
      <alignment vertical="center" wrapText="1"/>
    </xf>
    <xf numFmtId="0" fontId="116" fillId="0" borderId="1" xfId="4" applyFont="1" applyBorder="1" applyAlignment="1" applyProtection="1">
      <alignment vertical="center" wrapText="1"/>
    </xf>
    <xf numFmtId="0" fontId="116" fillId="0" borderId="1" xfId="4" applyFont="1" applyBorder="1" applyAlignment="1" applyProtection="1">
      <alignment horizontal="left" vertical="center" wrapText="1"/>
    </xf>
    <xf numFmtId="0" fontId="115" fillId="0" borderId="1" xfId="0" applyFont="1" applyFill="1" applyBorder="1" applyAlignment="1" applyProtection="1">
      <alignment vertical="center" wrapText="1"/>
    </xf>
    <xf numFmtId="0" fontId="117" fillId="0" borderId="1" xfId="0" applyFont="1" applyFill="1" applyBorder="1" applyAlignment="1" applyProtection="1">
      <alignment horizontal="center" vertical="center" wrapText="1"/>
    </xf>
    <xf numFmtId="0" fontId="115" fillId="18" borderId="1" xfId="38" applyFont="1" applyFill="1" applyBorder="1" applyAlignment="1" applyProtection="1">
      <alignment horizontal="center" vertical="center" wrapText="1"/>
    </xf>
    <xf numFmtId="0" fontId="116" fillId="4" borderId="1" xfId="8" applyFont="1" applyFill="1" applyBorder="1" applyAlignment="1" applyProtection="1">
      <alignment vertical="center" wrapText="1"/>
    </xf>
    <xf numFmtId="0" fontId="116" fillId="28" borderId="1" xfId="8" applyFont="1" applyFill="1" applyBorder="1" applyAlignment="1" applyProtection="1">
      <alignment vertical="center" wrapText="1"/>
    </xf>
    <xf numFmtId="2" fontId="118" fillId="0" borderId="1" xfId="8" applyNumberFormat="1" applyFont="1" applyBorder="1" applyAlignment="1">
      <alignment horizontal="right" vertical="center" wrapText="1"/>
    </xf>
    <xf numFmtId="0" fontId="116" fillId="0" borderId="1" xfId="8" applyFont="1" applyBorder="1" applyAlignment="1" applyProtection="1">
      <alignment vertical="center" wrapText="1"/>
      <protection locked="0"/>
    </xf>
    <xf numFmtId="167" fontId="119" fillId="0" borderId="1" xfId="8" applyNumberFormat="1" applyFont="1" applyBorder="1" applyAlignment="1" applyProtection="1">
      <alignment horizontal="right" vertical="center" wrapText="1"/>
      <protection locked="0"/>
    </xf>
    <xf numFmtId="0" fontId="116" fillId="28" borderId="1" xfId="8" applyFont="1" applyFill="1" applyBorder="1" applyAlignment="1" applyProtection="1">
      <alignment vertical="center" wrapText="1"/>
      <protection locked="0"/>
    </xf>
    <xf numFmtId="0" fontId="119" fillId="0" borderId="1" xfId="8" applyFont="1" applyBorder="1" applyAlignment="1" applyProtection="1">
      <alignment horizontal="center" vertical="center" wrapText="1"/>
      <protection locked="0"/>
    </xf>
    <xf numFmtId="0" fontId="120" fillId="0" borderId="1" xfId="0" applyFont="1" applyFill="1" applyBorder="1" applyAlignment="1" applyProtection="1">
      <alignment vertical="center" wrapText="1"/>
    </xf>
    <xf numFmtId="0" fontId="120" fillId="0" borderId="1" xfId="8" applyFont="1" applyFill="1" applyBorder="1" applyAlignment="1" applyProtection="1">
      <alignment vertical="center" wrapText="1"/>
    </xf>
    <xf numFmtId="0" fontId="116" fillId="0" borderId="1" xfId="8" applyFont="1" applyBorder="1" applyAlignment="1" applyProtection="1">
      <alignment vertical="center" wrapText="1"/>
    </xf>
    <xf numFmtId="164" fontId="120" fillId="0" borderId="1" xfId="1" applyFont="1" applyFill="1" applyBorder="1" applyAlignment="1" applyProtection="1">
      <alignment horizontal="center" vertical="center" wrapText="1"/>
    </xf>
    <xf numFmtId="0" fontId="120" fillId="0" borderId="1" xfId="0" applyFont="1" applyFill="1" applyBorder="1" applyAlignment="1" applyProtection="1">
      <alignment horizontal="center" vertical="center" wrapText="1"/>
    </xf>
    <xf numFmtId="0" fontId="120" fillId="0" borderId="1" xfId="8" applyFont="1" applyFill="1" applyBorder="1" applyAlignment="1" applyProtection="1">
      <alignment horizontal="center" vertical="center" wrapText="1"/>
    </xf>
    <xf numFmtId="0" fontId="116" fillId="0" borderId="1" xfId="0" applyFont="1" applyFill="1" applyBorder="1" applyAlignment="1" applyProtection="1">
      <alignment vertical="center" wrapText="1"/>
    </xf>
    <xf numFmtId="0" fontId="116" fillId="0" borderId="1" xfId="8" applyFont="1" applyBorder="1" applyAlignment="1" applyProtection="1">
      <alignment horizontal="center" vertical="center" wrapText="1"/>
    </xf>
    <xf numFmtId="164" fontId="115" fillId="24" borderId="1" xfId="1" applyFont="1" applyFill="1" applyBorder="1" applyAlignment="1" applyProtection="1">
      <alignment horizontal="center" vertical="center" wrapText="1"/>
    </xf>
    <xf numFmtId="0" fontId="115" fillId="24" borderId="1" xfId="38" applyFont="1" applyFill="1" applyBorder="1" applyAlignment="1" applyProtection="1">
      <alignment horizontal="center" vertical="center" wrapText="1"/>
    </xf>
    <xf numFmtId="0" fontId="122" fillId="45" borderId="1" xfId="0" applyFont="1" applyFill="1" applyBorder="1" applyAlignment="1" applyProtection="1">
      <alignment horizontal="center" vertical="center" wrapText="1"/>
    </xf>
    <xf numFmtId="164" fontId="115" fillId="2" borderId="1" xfId="1" applyFont="1" applyFill="1" applyBorder="1" applyAlignment="1" applyProtection="1">
      <alignment horizontal="left" vertical="center" wrapText="1"/>
    </xf>
    <xf numFmtId="2" fontId="115" fillId="2" borderId="1" xfId="4" applyNumberFormat="1" applyFont="1" applyFill="1" applyBorder="1" applyAlignment="1" applyProtection="1">
      <alignment horizontal="left" vertical="center" wrapText="1"/>
    </xf>
    <xf numFmtId="0" fontId="122" fillId="33" borderId="1" xfId="0" applyFont="1" applyFill="1" applyBorder="1" applyAlignment="1" applyProtection="1">
      <alignment vertical="center" wrapText="1"/>
    </xf>
    <xf numFmtId="164" fontId="116" fillId="4" borderId="1" xfId="1" applyFont="1" applyFill="1" applyBorder="1" applyAlignment="1" applyProtection="1">
      <alignment horizontal="left" vertical="center" wrapText="1"/>
    </xf>
    <xf numFmtId="2" fontId="116" fillId="4" borderId="1" xfId="8" applyNumberFormat="1" applyFont="1" applyFill="1" applyBorder="1" applyAlignment="1" applyProtection="1">
      <alignment horizontal="left" vertical="center" wrapText="1"/>
    </xf>
    <xf numFmtId="0" fontId="122" fillId="46" borderId="1" xfId="0" applyFont="1" applyFill="1" applyBorder="1" applyAlignment="1" applyProtection="1">
      <alignment horizontal="right" vertical="center" wrapText="1"/>
    </xf>
    <xf numFmtId="0" fontId="123" fillId="46" borderId="1" xfId="0" applyFont="1" applyFill="1" applyBorder="1" applyAlignment="1" applyProtection="1">
      <alignment vertical="center" wrapText="1"/>
    </xf>
    <xf numFmtId="0" fontId="116" fillId="0" borderId="1" xfId="8" applyFont="1" applyFill="1" applyBorder="1" applyAlignment="1" applyProtection="1">
      <alignment horizontal="center" vertical="center" wrapText="1"/>
    </xf>
    <xf numFmtId="164" fontId="124" fillId="28" borderId="1" xfId="1" applyFont="1" applyFill="1" applyBorder="1" applyAlignment="1" applyProtection="1">
      <alignment horizontal="right" vertical="center" wrapText="1"/>
    </xf>
    <xf numFmtId="0" fontId="116" fillId="28" borderId="1" xfId="8" applyFont="1" applyFill="1" applyBorder="1" applyAlignment="1" applyProtection="1">
      <alignment horizontal="left" vertical="center" wrapText="1"/>
    </xf>
    <xf numFmtId="0" fontId="123" fillId="49" borderId="1" xfId="0" applyFont="1" applyFill="1" applyBorder="1" applyAlignment="1" applyProtection="1">
      <alignment vertical="center" wrapText="1"/>
    </xf>
    <xf numFmtId="0" fontId="122" fillId="49" borderId="1" xfId="0" applyFont="1" applyFill="1" applyBorder="1" applyAlignment="1" applyProtection="1">
      <alignment horizontal="right" vertical="center" wrapText="1"/>
    </xf>
    <xf numFmtId="164" fontId="115" fillId="28" borderId="1" xfId="1" applyFont="1" applyFill="1" applyBorder="1" applyAlignment="1" applyProtection="1">
      <alignment horizontal="right" vertical="center" wrapText="1"/>
    </xf>
    <xf numFmtId="0" fontId="116" fillId="0" borderId="1" xfId="8" applyFont="1" applyFill="1" applyBorder="1" applyAlignment="1" applyProtection="1">
      <alignment vertical="center" wrapText="1"/>
    </xf>
    <xf numFmtId="164" fontId="116" fillId="0" borderId="1" xfId="1" applyFont="1" applyBorder="1" applyAlignment="1" applyProtection="1">
      <alignment horizontal="right" vertical="center" wrapText="1"/>
    </xf>
    <xf numFmtId="0" fontId="125" fillId="0" borderId="1" xfId="0" applyFont="1" applyBorder="1" applyAlignment="1" applyProtection="1">
      <alignment horizontal="left" vertical="center" wrapText="1"/>
      <protection locked="0"/>
    </xf>
    <xf numFmtId="0" fontId="116" fillId="0" borderId="1" xfId="0" applyFont="1" applyBorder="1" applyAlignment="1" applyProtection="1">
      <alignment vertical="center" wrapText="1"/>
    </xf>
    <xf numFmtId="164" fontId="116" fillId="0" borderId="1" xfId="0" applyNumberFormat="1" applyFont="1" applyBorder="1" applyAlignment="1" applyProtection="1">
      <alignment vertical="center" wrapText="1"/>
    </xf>
    <xf numFmtId="2" fontId="116" fillId="0" borderId="1" xfId="8" applyNumberFormat="1" applyFont="1" applyBorder="1" applyAlignment="1">
      <alignment horizontal="right" vertical="center" wrapText="1"/>
    </xf>
    <xf numFmtId="2" fontId="116" fillId="0" borderId="1" xfId="8" applyNumberFormat="1" applyFont="1" applyBorder="1" applyAlignment="1">
      <alignment horizontal="left" vertical="center" wrapText="1"/>
    </xf>
    <xf numFmtId="2" fontId="116" fillId="11" borderId="1" xfId="8" applyNumberFormat="1" applyFont="1" applyFill="1" applyBorder="1" applyAlignment="1">
      <alignment horizontal="right" vertical="center" wrapText="1"/>
    </xf>
    <xf numFmtId="2" fontId="116" fillId="11" borderId="1" xfId="8" applyNumberFormat="1" applyFont="1" applyFill="1" applyBorder="1" applyAlignment="1">
      <alignment horizontal="left" vertical="center" wrapText="1"/>
    </xf>
    <xf numFmtId="0" fontId="116" fillId="28" borderId="1" xfId="8" applyFont="1" applyFill="1" applyBorder="1" applyAlignment="1" applyProtection="1">
      <alignment horizontal="left" vertical="center" wrapText="1"/>
      <protection locked="0"/>
    </xf>
    <xf numFmtId="2" fontId="116" fillId="0" borderId="1" xfId="8" applyNumberFormat="1" applyFont="1" applyBorder="1" applyAlignment="1">
      <alignment vertical="center" wrapText="1"/>
    </xf>
    <xf numFmtId="0" fontId="115" fillId="0" borderId="1" xfId="0" applyFont="1" applyFill="1" applyBorder="1" applyAlignment="1" applyProtection="1">
      <alignment horizontal="left" vertical="center" wrapText="1"/>
    </xf>
    <xf numFmtId="164" fontId="120" fillId="0" borderId="1" xfId="1" applyFont="1" applyFill="1" applyBorder="1" applyAlignment="1" applyProtection="1">
      <alignment horizontal="left" vertical="center" wrapText="1"/>
    </xf>
    <xf numFmtId="0" fontId="115" fillId="0" borderId="1" xfId="8" applyFont="1" applyFill="1" applyBorder="1" applyAlignment="1" applyProtection="1">
      <alignment horizontal="left" vertical="center" wrapText="1"/>
    </xf>
    <xf numFmtId="0" fontId="116" fillId="0" borderId="1" xfId="8" applyFont="1" applyBorder="1" applyAlignment="1" applyProtection="1">
      <alignment horizontal="left" vertical="center" wrapText="1"/>
    </xf>
    <xf numFmtId="0" fontId="115" fillId="0" borderId="1" xfId="4" applyFont="1" applyFill="1" applyBorder="1" applyAlignment="1" applyProtection="1">
      <alignment horizontal="left" vertical="center" wrapText="1"/>
    </xf>
    <xf numFmtId="0" fontId="116" fillId="0" borderId="1" xfId="4" applyFont="1" applyBorder="1" applyAlignment="1" applyProtection="1">
      <alignment horizontal="center" vertical="center" wrapText="1"/>
    </xf>
    <xf numFmtId="0" fontId="116" fillId="0" borderId="1" xfId="8" applyFont="1" applyFill="1" applyBorder="1" applyAlignment="1" applyProtection="1">
      <alignment horizontal="left" vertical="center" wrapText="1"/>
    </xf>
    <xf numFmtId="0" fontId="115" fillId="28" borderId="1" xfId="4" applyFont="1" applyFill="1" applyBorder="1" applyAlignment="1" applyProtection="1">
      <alignment horizontal="left" vertical="center" wrapText="1"/>
    </xf>
    <xf numFmtId="0" fontId="115" fillId="28" borderId="1" xfId="8" applyFont="1" applyFill="1" applyBorder="1" applyAlignment="1" applyProtection="1">
      <alignment vertical="center" wrapText="1"/>
    </xf>
    <xf numFmtId="2" fontId="116" fillId="0" borderId="1" xfId="4" applyNumberFormat="1" applyFont="1" applyBorder="1" applyAlignment="1" applyProtection="1">
      <alignment vertical="center" wrapText="1"/>
    </xf>
    <xf numFmtId="0" fontId="118" fillId="0" borderId="1" xfId="8" applyFont="1" applyFill="1" applyBorder="1" applyAlignment="1" applyProtection="1">
      <alignment horizontal="center" vertical="center" wrapText="1"/>
    </xf>
    <xf numFmtId="0" fontId="118" fillId="0" borderId="1" xfId="8" applyFont="1" applyFill="1" applyBorder="1" applyAlignment="1" applyProtection="1">
      <alignment horizontal="left" vertical="center" wrapText="1"/>
    </xf>
    <xf numFmtId="0" fontId="118" fillId="0" borderId="1" xfId="4" applyFont="1" applyFill="1" applyBorder="1" applyAlignment="1" applyProtection="1">
      <alignment horizontal="left" vertical="center" wrapText="1"/>
    </xf>
    <xf numFmtId="0" fontId="118" fillId="0" borderId="1" xfId="9" applyFont="1" applyFill="1" applyBorder="1" applyAlignment="1" applyProtection="1">
      <alignment horizontal="center" vertical="center" wrapText="1"/>
    </xf>
    <xf numFmtId="0" fontId="118" fillId="0" borderId="1" xfId="9" applyFont="1" applyFill="1" applyBorder="1" applyAlignment="1" applyProtection="1">
      <alignment horizontal="left" vertical="center" wrapText="1"/>
    </xf>
    <xf numFmtId="0" fontId="118" fillId="0" borderId="1" xfId="4" applyFont="1" applyFill="1" applyBorder="1" applyAlignment="1" applyProtection="1">
      <alignment vertical="center" wrapText="1"/>
    </xf>
    <xf numFmtId="0" fontId="120" fillId="28" borderId="1" xfId="8" applyFont="1" applyFill="1" applyBorder="1" applyAlignment="1" applyProtection="1">
      <alignment horizontal="left" vertical="center" wrapText="1"/>
    </xf>
    <xf numFmtId="0" fontId="120" fillId="28" borderId="1" xfId="4" applyFont="1" applyFill="1" applyBorder="1" applyAlignment="1" applyProtection="1">
      <alignment horizontal="left" vertical="center" wrapText="1"/>
    </xf>
    <xf numFmtId="0" fontId="120" fillId="0" borderId="1" xfId="8" applyFont="1" applyFill="1" applyBorder="1" applyAlignment="1" applyProtection="1">
      <alignment horizontal="left" vertical="center" wrapText="1"/>
    </xf>
    <xf numFmtId="0" fontId="120" fillId="0" borderId="1" xfId="4" applyFont="1" applyFill="1" applyBorder="1" applyAlignment="1" applyProtection="1">
      <alignment horizontal="left" vertical="center" wrapText="1"/>
    </xf>
    <xf numFmtId="0" fontId="120" fillId="0" borderId="1" xfId="9" applyFont="1" applyFill="1" applyBorder="1" applyAlignment="1" applyProtection="1">
      <alignment horizontal="left" vertical="center" wrapText="1"/>
    </xf>
    <xf numFmtId="0" fontId="115" fillId="4" borderId="1" xfId="8" applyFont="1" applyFill="1" applyBorder="1" applyAlignment="1" applyProtection="1">
      <alignment horizontal="left" vertical="center" wrapText="1"/>
    </xf>
    <xf numFmtId="0" fontId="116" fillId="4" borderId="1" xfId="4" applyFont="1" applyFill="1" applyBorder="1" applyAlignment="1" applyProtection="1">
      <alignment vertical="center" wrapText="1"/>
    </xf>
    <xf numFmtId="0" fontId="115" fillId="4" borderId="1" xfId="4" applyFont="1" applyFill="1" applyBorder="1" applyAlignment="1" applyProtection="1">
      <alignment vertical="center" wrapText="1"/>
    </xf>
    <xf numFmtId="0" fontId="116" fillId="2" borderId="1" xfId="4" applyFont="1" applyFill="1" applyBorder="1" applyAlignment="1" applyProtection="1">
      <alignment vertical="center" wrapText="1"/>
    </xf>
    <xf numFmtId="0" fontId="116" fillId="28" borderId="1" xfId="4" applyFont="1" applyFill="1" applyBorder="1" applyAlignment="1" applyProtection="1">
      <alignment horizontal="left" vertical="center" wrapText="1"/>
    </xf>
    <xf numFmtId="0" fontId="118" fillId="0" borderId="1" xfId="40" applyFont="1" applyFill="1" applyBorder="1" applyAlignment="1" applyProtection="1">
      <alignment horizontal="center" vertical="center" wrapText="1"/>
    </xf>
    <xf numFmtId="0" fontId="118" fillId="0" borderId="1" xfId="40" applyFont="1" applyFill="1" applyBorder="1" applyAlignment="1" applyProtection="1">
      <alignment horizontal="left" vertical="center" wrapText="1"/>
    </xf>
    <xf numFmtId="2" fontId="116" fillId="0" borderId="1" xfId="4" applyNumberFormat="1" applyFont="1" applyFill="1" applyBorder="1" applyAlignment="1" applyProtection="1">
      <alignment vertical="center" wrapText="1"/>
    </xf>
    <xf numFmtId="0" fontId="116" fillId="4" borderId="1" xfId="8" applyFont="1" applyFill="1" applyBorder="1" applyAlignment="1" applyProtection="1">
      <alignment vertical="center" wrapText="1"/>
      <protection locked="0"/>
    </xf>
    <xf numFmtId="2" fontId="118" fillId="11" borderId="1" xfId="8" applyNumberFormat="1" applyFont="1" applyFill="1" applyBorder="1" applyAlignment="1">
      <alignment horizontal="right" vertical="center" wrapText="1"/>
    </xf>
    <xf numFmtId="0" fontId="118" fillId="0" borderId="1" xfId="8" applyFont="1" applyBorder="1" applyAlignment="1" applyProtection="1">
      <alignment horizontal="left" vertical="center" wrapText="1"/>
      <protection locked="0"/>
    </xf>
    <xf numFmtId="0" fontId="116" fillId="0" borderId="1" xfId="8" applyFont="1" applyFill="1" applyBorder="1" applyAlignment="1" applyProtection="1">
      <alignment vertical="center" wrapText="1"/>
      <protection locked="0"/>
    </xf>
    <xf numFmtId="0" fontId="115" fillId="28" borderId="1" xfId="8" applyFont="1" applyFill="1" applyBorder="1" applyAlignment="1" applyProtection="1">
      <alignment vertical="center" wrapText="1"/>
      <protection locked="0"/>
    </xf>
    <xf numFmtId="167" fontId="119" fillId="0" borderId="1" xfId="8" applyNumberFormat="1" applyFont="1" applyFill="1" applyBorder="1" applyAlignment="1" applyProtection="1">
      <alignment horizontal="right" vertical="center" wrapText="1"/>
      <protection locked="0"/>
    </xf>
    <xf numFmtId="0" fontId="120" fillId="0" borderId="1" xfId="8" applyFont="1" applyFill="1" applyBorder="1" applyAlignment="1" applyProtection="1">
      <alignment horizontal="center" vertical="center" wrapText="1"/>
      <protection locked="0"/>
    </xf>
    <xf numFmtId="167" fontId="119" fillId="0" borderId="1" xfId="9" applyNumberFormat="1" applyFont="1" applyFill="1" applyBorder="1" applyAlignment="1" applyProtection="1">
      <alignment horizontal="right" vertical="center" wrapText="1"/>
      <protection locked="0"/>
    </xf>
    <xf numFmtId="167" fontId="119" fillId="0" borderId="1" xfId="8" applyNumberFormat="1" applyFont="1" applyFill="1" applyBorder="1" applyAlignment="1" applyProtection="1">
      <alignment vertical="center" wrapText="1"/>
      <protection locked="0"/>
    </xf>
    <xf numFmtId="0" fontId="115" fillId="2" borderId="1" xfId="4" applyFont="1" applyFill="1" applyBorder="1" applyAlignment="1" applyProtection="1">
      <alignment vertical="center" wrapText="1"/>
      <protection locked="0"/>
    </xf>
    <xf numFmtId="0" fontId="115" fillId="28" borderId="1" xfId="4" applyFont="1" applyFill="1" applyBorder="1" applyAlignment="1" applyProtection="1">
      <alignment vertical="center" wrapText="1"/>
      <protection locked="0"/>
    </xf>
    <xf numFmtId="0" fontId="119" fillId="0" borderId="1" xfId="8" applyFont="1" applyBorder="1" applyAlignment="1" applyProtection="1">
      <alignment vertical="center" wrapText="1"/>
      <protection locked="0"/>
    </xf>
    <xf numFmtId="0" fontId="119" fillId="28" borderId="1" xfId="8" applyFont="1" applyFill="1" applyBorder="1" applyAlignment="1" applyProtection="1">
      <alignment vertical="center" wrapText="1"/>
      <protection locked="0"/>
    </xf>
    <xf numFmtId="0" fontId="115" fillId="28" borderId="1" xfId="8" applyFont="1" applyFill="1" applyBorder="1" applyAlignment="1" applyProtection="1">
      <alignment horizontal="center" vertical="center" wrapText="1"/>
      <protection locked="0"/>
    </xf>
    <xf numFmtId="0" fontId="115" fillId="0" borderId="1" xfId="8" applyFont="1" applyFill="1" applyBorder="1" applyAlignment="1" applyProtection="1">
      <alignment horizontal="center" vertical="center" wrapText="1"/>
      <protection locked="0"/>
    </xf>
    <xf numFmtId="167" fontId="124" fillId="28" borderId="1" xfId="8" applyNumberFormat="1" applyFont="1" applyFill="1" applyBorder="1" applyAlignment="1" applyProtection="1">
      <alignment horizontal="right" vertical="center" wrapText="1"/>
      <protection locked="0"/>
    </xf>
    <xf numFmtId="167" fontId="119" fillId="28" borderId="1" xfId="8" applyNumberFormat="1" applyFont="1" applyFill="1" applyBorder="1" applyAlignment="1" applyProtection="1">
      <alignment horizontal="right" vertical="center" wrapText="1"/>
      <protection locked="0"/>
    </xf>
    <xf numFmtId="0" fontId="116" fillId="0" borderId="1" xfId="8" applyFont="1" applyFill="1" applyBorder="1" applyAlignment="1" applyProtection="1">
      <alignment horizontal="left" vertical="center" wrapText="1"/>
      <protection locked="0"/>
    </xf>
    <xf numFmtId="2" fontId="115" fillId="0" borderId="1" xfId="8" applyNumberFormat="1" applyFont="1" applyBorder="1" applyAlignment="1" applyProtection="1">
      <alignment horizontal="center" vertical="center" wrapText="1"/>
      <protection locked="0"/>
    </xf>
    <xf numFmtId="0" fontId="115" fillId="0" borderId="1" xfId="8" applyFont="1" applyBorder="1" applyAlignment="1" applyProtection="1">
      <alignment horizontal="center" vertical="center" wrapText="1"/>
      <protection locked="0"/>
    </xf>
    <xf numFmtId="2" fontId="116" fillId="0" borderId="1" xfId="103" applyNumberFormat="1" applyFont="1" applyBorder="1" applyAlignment="1">
      <alignment vertical="center" wrapText="1"/>
    </xf>
    <xf numFmtId="2" fontId="116" fillId="11" borderId="1" xfId="8" applyNumberFormat="1" applyFont="1" applyFill="1" applyBorder="1" applyAlignment="1">
      <alignment vertical="center" wrapText="1"/>
    </xf>
    <xf numFmtId="164" fontId="116" fillId="0" borderId="1" xfId="1" applyFont="1" applyFill="1" applyBorder="1" applyAlignment="1" applyProtection="1">
      <alignment horizontal="right" vertical="center" wrapText="1"/>
    </xf>
    <xf numFmtId="0" fontId="122" fillId="49" borderId="1" xfId="0" applyFont="1" applyFill="1" applyBorder="1" applyAlignment="1" applyProtection="1">
      <alignment vertical="center" wrapText="1"/>
    </xf>
    <xf numFmtId="164" fontId="115" fillId="4" borderId="1" xfId="1" applyFont="1" applyFill="1" applyBorder="1" applyAlignment="1" applyProtection="1">
      <alignment horizontal="right" vertical="center" wrapText="1"/>
    </xf>
    <xf numFmtId="0" fontId="115" fillId="4" borderId="1" xfId="8" applyFont="1" applyFill="1" applyBorder="1" applyAlignment="1" applyProtection="1">
      <alignment horizontal="center" vertical="center" wrapText="1"/>
      <protection locked="0"/>
    </xf>
    <xf numFmtId="164" fontId="115" fillId="0" borderId="1" xfId="1" applyFont="1" applyFill="1" applyBorder="1" applyAlignment="1" applyProtection="1">
      <alignment horizontal="right" vertical="center" wrapText="1"/>
    </xf>
    <xf numFmtId="164" fontId="115" fillId="0" borderId="1" xfId="1" applyFont="1" applyBorder="1" applyAlignment="1" applyProtection="1">
      <alignment horizontal="right" vertical="center" wrapText="1"/>
    </xf>
    <xf numFmtId="164" fontId="115" fillId="2" borderId="1" xfId="1" applyFont="1" applyFill="1" applyBorder="1" applyAlignment="1" applyProtection="1">
      <alignment horizontal="right" vertical="center" wrapText="1"/>
    </xf>
    <xf numFmtId="0" fontId="122" fillId="33" borderId="1" xfId="0" applyFont="1" applyFill="1" applyBorder="1" applyAlignment="1" applyProtection="1">
      <alignment horizontal="right" vertical="center" wrapText="1"/>
    </xf>
    <xf numFmtId="2" fontId="116" fillId="0" borderId="1" xfId="103" applyNumberFormat="1" applyFont="1" applyBorder="1" applyAlignment="1">
      <alignment horizontal="left" vertical="center" wrapText="1"/>
    </xf>
    <xf numFmtId="2" fontId="118" fillId="0" borderId="1" xfId="87" applyNumberFormat="1" applyFont="1" applyFill="1" applyBorder="1" applyAlignment="1">
      <alignment horizontal="left" vertical="center" wrapText="1"/>
    </xf>
    <xf numFmtId="0" fontId="116" fillId="11" borderId="1" xfId="0" applyFont="1" applyFill="1" applyBorder="1" applyAlignment="1" applyProtection="1">
      <alignment vertical="center" wrapText="1"/>
      <protection locked="0"/>
    </xf>
    <xf numFmtId="0" fontId="116" fillId="11" borderId="1" xfId="0" applyFont="1" applyFill="1" applyBorder="1" applyAlignment="1" applyProtection="1">
      <alignment vertical="center" wrapText="1"/>
    </xf>
    <xf numFmtId="0" fontId="116" fillId="0" borderId="1" xfId="0" applyFont="1" applyBorder="1" applyAlignment="1" applyProtection="1">
      <alignment horizontal="right" vertical="center" wrapText="1"/>
    </xf>
    <xf numFmtId="164" fontId="116" fillId="28" borderId="1" xfId="1" applyFont="1" applyFill="1" applyBorder="1" applyAlignment="1" applyProtection="1">
      <alignment horizontal="right" vertical="center" wrapText="1"/>
    </xf>
    <xf numFmtId="0" fontId="122" fillId="46" borderId="1" xfId="0" applyFont="1" applyFill="1" applyBorder="1" applyAlignment="1" applyProtection="1">
      <alignment vertical="center" wrapText="1"/>
    </xf>
    <xf numFmtId="0" fontId="123" fillId="47" borderId="1" xfId="0" applyFont="1" applyFill="1" applyBorder="1" applyAlignment="1" applyProtection="1">
      <alignment vertical="center" wrapText="1"/>
      <protection locked="0"/>
    </xf>
    <xf numFmtId="0" fontId="123" fillId="47" borderId="1" xfId="0" applyFont="1" applyFill="1" applyBorder="1" applyAlignment="1" applyProtection="1">
      <alignment horizontal="right" vertical="center" wrapText="1"/>
      <protection locked="0"/>
    </xf>
    <xf numFmtId="0" fontId="118" fillId="0" borderId="1" xfId="105" applyFont="1" applyBorder="1" applyAlignment="1" applyProtection="1">
      <alignment horizontal="left" vertical="center" wrapText="1"/>
    </xf>
    <xf numFmtId="0" fontId="118" fillId="0" borderId="1" xfId="105" applyFont="1" applyFill="1" applyBorder="1" applyAlignment="1" applyProtection="1">
      <alignment horizontal="left" vertical="center" wrapText="1"/>
    </xf>
    <xf numFmtId="0" fontId="122" fillId="13" borderId="1" xfId="0" applyFont="1" applyFill="1" applyBorder="1" applyAlignment="1">
      <alignment horizontal="center" vertical="center" wrapText="1"/>
    </xf>
    <xf numFmtId="0" fontId="122" fillId="13" borderId="1" xfId="0" applyFont="1" applyFill="1" applyBorder="1" applyAlignment="1">
      <alignment horizontal="left" vertical="center" wrapText="1"/>
    </xf>
    <xf numFmtId="0" fontId="122" fillId="52" borderId="1" xfId="0" applyFont="1" applyFill="1" applyBorder="1" applyAlignment="1">
      <alignment horizontal="center" vertical="center" wrapText="1"/>
    </xf>
    <xf numFmtId="0" fontId="122" fillId="25" borderId="1" xfId="0" applyFont="1" applyFill="1" applyBorder="1" applyAlignment="1">
      <alignment horizontal="center" vertical="center" wrapText="1"/>
    </xf>
    <xf numFmtId="0" fontId="122" fillId="40" borderId="1" xfId="0" applyFont="1" applyFill="1" applyBorder="1" applyAlignment="1">
      <alignment horizontal="center" vertical="center" wrapText="1"/>
    </xf>
    <xf numFmtId="0" fontId="122" fillId="53" borderId="1" xfId="0" applyFont="1" applyFill="1" applyBorder="1" applyAlignment="1">
      <alignment horizontal="center" vertical="center" wrapText="1"/>
    </xf>
    <xf numFmtId="0" fontId="122" fillId="54" borderId="1" xfId="0" applyFont="1" applyFill="1" applyBorder="1" applyAlignment="1">
      <alignment horizontal="center" vertical="center" wrapText="1"/>
    </xf>
    <xf numFmtId="0" fontId="122" fillId="52" borderId="1" xfId="0" applyFont="1" applyFill="1" applyBorder="1" applyAlignment="1">
      <alignment horizontal="left" vertical="center" wrapText="1"/>
    </xf>
    <xf numFmtId="0" fontId="121" fillId="54" borderId="1" xfId="0" applyFont="1" applyFill="1" applyBorder="1" applyAlignment="1">
      <alignment horizontal="center" vertical="center" wrapText="1"/>
    </xf>
    <xf numFmtId="0" fontId="121" fillId="9" borderId="1" xfId="0" applyFont="1" applyFill="1" applyBorder="1" applyAlignment="1">
      <alignment horizontal="center" vertical="center" wrapText="1"/>
    </xf>
    <xf numFmtId="0" fontId="122" fillId="0" borderId="1" xfId="0" applyFont="1" applyBorder="1" applyAlignment="1">
      <alignment horizontal="center" vertical="center" wrapText="1"/>
    </xf>
    <xf numFmtId="0" fontId="123" fillId="52" borderId="1" xfId="0" applyFont="1" applyFill="1" applyBorder="1" applyAlignment="1">
      <alignment vertical="center" wrapText="1"/>
    </xf>
    <xf numFmtId="0" fontId="123" fillId="0" borderId="1" xfId="0" applyFont="1" applyBorder="1" applyAlignment="1">
      <alignment horizontal="left" vertical="center" wrapText="1"/>
    </xf>
    <xf numFmtId="0" fontId="121" fillId="31" borderId="1" xfId="0" applyFont="1" applyFill="1" applyBorder="1" applyAlignment="1">
      <alignment horizontal="center" vertical="center" wrapText="1"/>
    </xf>
    <xf numFmtId="0" fontId="121" fillId="31" borderId="1" xfId="0" applyFont="1" applyFill="1" applyBorder="1" applyAlignment="1">
      <alignment horizontal="left" vertical="center" wrapText="1"/>
    </xf>
    <xf numFmtId="0" fontId="122" fillId="55" borderId="1" xfId="0" applyFont="1" applyFill="1" applyBorder="1" applyAlignment="1">
      <alignment horizontal="center" vertical="center" wrapText="1"/>
    </xf>
    <xf numFmtId="0" fontId="122" fillId="55" borderId="1" xfId="0" applyFont="1" applyFill="1" applyBorder="1" applyAlignment="1">
      <alignment horizontal="left" vertical="center" wrapText="1"/>
    </xf>
    <xf numFmtId="0" fontId="115" fillId="46" borderId="1" xfId="0" applyFont="1" applyFill="1" applyBorder="1" applyAlignment="1">
      <alignment horizontal="center" vertical="center" wrapText="1"/>
    </xf>
    <xf numFmtId="0" fontId="115" fillId="46" borderId="1" xfId="0" applyFont="1" applyFill="1" applyBorder="1" applyAlignment="1">
      <alignment horizontal="left" vertical="center" wrapText="1"/>
    </xf>
    <xf numFmtId="0" fontId="123" fillId="0" borderId="1" xfId="0" applyFont="1" applyBorder="1" applyAlignment="1">
      <alignment horizontal="center" vertical="center" wrapText="1"/>
    </xf>
    <xf numFmtId="0" fontId="118" fillId="0" borderId="1" xfId="8" applyFont="1" applyBorder="1" applyAlignment="1" applyProtection="1">
      <alignment vertical="center" wrapText="1"/>
    </xf>
    <xf numFmtId="2" fontId="118" fillId="0" borderId="1" xfId="87" applyNumberFormat="1" applyFont="1" applyFill="1" applyBorder="1" applyAlignment="1">
      <alignment horizontal="right" vertical="center" wrapText="1"/>
    </xf>
    <xf numFmtId="0" fontId="58" fillId="10" borderId="2" xfId="8" applyFont="1" applyFill="1" applyBorder="1" applyAlignment="1" applyProtection="1">
      <alignment horizontal="center" vertical="center" wrapText="1"/>
    </xf>
    <xf numFmtId="0" fontId="58" fillId="28" borderId="2" xfId="8" applyFont="1" applyFill="1" applyBorder="1" applyAlignment="1" applyProtection="1">
      <alignment horizontal="center" vertical="center" wrapText="1"/>
    </xf>
    <xf numFmtId="0" fontId="56" fillId="4" borderId="2" xfId="8" applyFont="1" applyFill="1" applyBorder="1" applyAlignment="1" applyProtection="1">
      <alignment vertical="center" wrapText="1"/>
      <protection locked="0"/>
    </xf>
    <xf numFmtId="0" fontId="24" fillId="0" borderId="2" xfId="8" applyFont="1" applyBorder="1" applyAlignment="1" applyProtection="1">
      <alignment horizontal="left" vertical="center" wrapText="1"/>
      <protection locked="0"/>
    </xf>
    <xf numFmtId="0" fontId="56" fillId="0" borderId="2" xfId="8" applyFont="1" applyFill="1" applyBorder="1" applyAlignment="1" applyProtection="1">
      <alignment vertical="center" wrapText="1"/>
      <protection locked="0"/>
    </xf>
    <xf numFmtId="0" fontId="58" fillId="28" borderId="2" xfId="8" applyFont="1" applyFill="1" applyBorder="1" applyAlignment="1" applyProtection="1">
      <alignment vertical="center" wrapText="1"/>
      <protection locked="0"/>
    </xf>
    <xf numFmtId="0" fontId="56" fillId="0" borderId="2" xfId="11" applyFont="1" applyBorder="1" applyAlignment="1" applyProtection="1">
      <alignment horizontal="center" vertical="center" wrapText="1"/>
      <protection locked="0"/>
    </xf>
    <xf numFmtId="167" fontId="52" fillId="0" borderId="2" xfId="8" applyNumberFormat="1" applyFont="1" applyFill="1" applyBorder="1" applyAlignment="1" applyProtection="1">
      <alignment horizontal="right" vertical="center" wrapText="1"/>
      <protection locked="0"/>
    </xf>
    <xf numFmtId="0" fontId="53" fillId="0" borderId="2" xfId="8" applyFont="1" applyFill="1" applyBorder="1" applyAlignment="1" applyProtection="1">
      <alignment horizontal="center" vertical="center" wrapText="1"/>
      <protection locked="0"/>
    </xf>
    <xf numFmtId="167" fontId="52" fillId="0" borderId="2" xfId="9" applyNumberFormat="1" applyFont="1" applyFill="1" applyBorder="1" applyAlignment="1" applyProtection="1">
      <alignment horizontal="right" vertical="center" wrapText="1"/>
      <protection locked="0"/>
    </xf>
    <xf numFmtId="167" fontId="52" fillId="0" borderId="2" xfId="8" applyNumberFormat="1" applyFont="1" applyFill="1" applyBorder="1" applyAlignment="1" applyProtection="1">
      <alignment vertical="center" wrapText="1"/>
      <protection locked="0"/>
    </xf>
    <xf numFmtId="0" fontId="58" fillId="2" borderId="2" xfId="4" applyFont="1" applyFill="1" applyBorder="1" applyAlignment="1" applyProtection="1">
      <alignment vertical="center" wrapText="1"/>
      <protection locked="0"/>
    </xf>
    <xf numFmtId="0" fontId="58" fillId="28" borderId="2" xfId="4" applyFont="1" applyFill="1" applyBorder="1" applyAlignment="1" applyProtection="1">
      <alignment vertical="center" wrapText="1"/>
      <protection locked="0"/>
    </xf>
    <xf numFmtId="0" fontId="52" fillId="28" borderId="2" xfId="8" applyFont="1" applyFill="1" applyBorder="1" applyAlignment="1" applyProtection="1">
      <alignment vertical="center" wrapText="1"/>
      <protection locked="0"/>
    </xf>
    <xf numFmtId="0" fontId="58" fillId="28" borderId="2" xfId="8" applyFont="1" applyFill="1" applyBorder="1" applyAlignment="1" applyProtection="1">
      <alignment horizontal="center" vertical="center" wrapText="1"/>
      <protection locked="0"/>
    </xf>
    <xf numFmtId="0" fontId="58" fillId="0" borderId="2" xfId="8" applyFont="1" applyFill="1" applyBorder="1" applyAlignment="1" applyProtection="1">
      <alignment horizontal="center" vertical="center" wrapText="1"/>
      <protection locked="0"/>
    </xf>
    <xf numFmtId="167" fontId="60" fillId="28" borderId="2" xfId="8" applyNumberFormat="1" applyFont="1" applyFill="1" applyBorder="1" applyAlignment="1" applyProtection="1">
      <alignment horizontal="right" vertical="center" wrapText="1"/>
      <protection locked="0"/>
    </xf>
    <xf numFmtId="167" fontId="52" fillId="28" borderId="2" xfId="8" applyNumberFormat="1" applyFont="1" applyFill="1" applyBorder="1" applyAlignment="1" applyProtection="1">
      <alignment horizontal="right" vertical="center" wrapText="1"/>
      <protection locked="0"/>
    </xf>
    <xf numFmtId="0" fontId="56" fillId="0" borderId="2" xfId="8" applyFont="1" applyFill="1" applyBorder="1" applyAlignment="1" applyProtection="1">
      <alignment horizontal="left" vertical="center" wrapText="1"/>
      <protection locked="0"/>
    </xf>
    <xf numFmtId="0" fontId="58" fillId="0" borderId="2" xfId="8" applyFont="1" applyBorder="1" applyAlignment="1" applyProtection="1">
      <alignment horizontal="center" vertical="center" wrapText="1"/>
      <protection locked="0"/>
    </xf>
    <xf numFmtId="2" fontId="116" fillId="4" borderId="1" xfId="8" applyNumberFormat="1" applyFont="1" applyFill="1" applyBorder="1" applyAlignment="1" applyProtection="1">
      <alignment horizontal="left" vertical="center" wrapText="1"/>
      <protection locked="0"/>
    </xf>
    <xf numFmtId="0" fontId="115" fillId="28" borderId="1" xfId="8" applyFont="1" applyFill="1" applyBorder="1" applyAlignment="1" applyProtection="1">
      <alignment horizontal="left" vertical="center" wrapText="1"/>
      <protection locked="0"/>
    </xf>
    <xf numFmtId="0" fontId="116" fillId="4" borderId="1" xfId="8" applyFont="1" applyFill="1" applyBorder="1" applyAlignment="1" applyProtection="1">
      <alignment horizontal="left" vertical="center" wrapText="1"/>
      <protection locked="0"/>
    </xf>
    <xf numFmtId="0" fontId="120" fillId="0" borderId="1" xfId="8" applyFont="1" applyBorder="1" applyAlignment="1" applyProtection="1">
      <alignment vertical="center" wrapText="1"/>
    </xf>
    <xf numFmtId="0" fontId="115" fillId="2" borderId="1" xfId="4" applyFont="1" applyFill="1" applyBorder="1" applyAlignment="1" applyProtection="1">
      <alignment horizontal="left" vertical="center" wrapText="1"/>
      <protection locked="0"/>
    </xf>
    <xf numFmtId="0" fontId="115" fillId="28" borderId="1" xfId="4" applyFont="1" applyFill="1" applyBorder="1" applyAlignment="1" applyProtection="1">
      <alignment horizontal="left" vertical="center" wrapText="1"/>
      <protection locked="0"/>
    </xf>
    <xf numFmtId="0" fontId="118" fillId="0" borderId="1" xfId="8" applyFont="1" applyFill="1" applyBorder="1" applyAlignment="1" applyProtection="1">
      <alignment vertical="center" wrapText="1"/>
    </xf>
    <xf numFmtId="0" fontId="115" fillId="0" borderId="1" xfId="8" applyFont="1" applyFill="1" applyBorder="1" applyAlignment="1" applyProtection="1">
      <alignment vertical="center" wrapText="1"/>
    </xf>
    <xf numFmtId="0" fontId="116" fillId="11" borderId="1" xfId="0" applyFont="1" applyFill="1" applyBorder="1" applyAlignment="1" applyProtection="1">
      <alignment horizontal="left" vertical="center" wrapText="1"/>
    </xf>
    <xf numFmtId="0" fontId="123" fillId="0" borderId="1" xfId="0" applyFont="1" applyBorder="1" applyAlignment="1">
      <alignment horizontal="right" vertical="center" wrapText="1"/>
    </xf>
    <xf numFmtId="164" fontId="116" fillId="4" borderId="1" xfId="1" applyFont="1" applyFill="1" applyBorder="1" applyAlignment="1" applyProtection="1">
      <alignment horizontal="right" vertical="center" wrapText="1"/>
    </xf>
    <xf numFmtId="0" fontId="127" fillId="16" borderId="1" xfId="8" applyFont="1" applyFill="1" applyBorder="1" applyAlignment="1" applyProtection="1">
      <alignment vertical="center" wrapText="1"/>
    </xf>
    <xf numFmtId="0" fontId="130" fillId="28" borderId="2" xfId="8" applyFont="1" applyFill="1" applyBorder="1" applyAlignment="1" applyProtection="1">
      <alignment horizontal="center" vertical="center"/>
    </xf>
    <xf numFmtId="0" fontId="131" fillId="0" borderId="0" xfId="0" applyFont="1" applyAlignment="1" applyProtection="1">
      <alignment vertical="center"/>
    </xf>
    <xf numFmtId="0" fontId="130" fillId="0" borderId="1" xfId="0" applyFont="1" applyFill="1" applyBorder="1" applyAlignment="1" applyProtection="1">
      <alignment horizontal="center" vertical="center" wrapText="1"/>
    </xf>
    <xf numFmtId="0" fontId="130" fillId="0" borderId="1" xfId="0" applyFont="1" applyFill="1" applyBorder="1" applyAlignment="1" applyProtection="1">
      <alignment vertical="center" wrapText="1"/>
    </xf>
    <xf numFmtId="0" fontId="133" fillId="29" borderId="1" xfId="0" applyFont="1" applyFill="1" applyBorder="1" applyAlignment="1" applyProtection="1">
      <alignment horizontal="center" vertical="center" wrapText="1"/>
    </xf>
    <xf numFmtId="0" fontId="134" fillId="29" borderId="1" xfId="0" applyFont="1" applyFill="1" applyBorder="1" applyAlignment="1" applyProtection="1">
      <alignment horizontal="center" vertical="center" wrapText="1"/>
    </xf>
    <xf numFmtId="164" fontId="133" fillId="29" borderId="1" xfId="1" applyFont="1" applyFill="1" applyBorder="1" applyAlignment="1" applyProtection="1">
      <alignment horizontal="center" vertical="center" wrapText="1"/>
    </xf>
    <xf numFmtId="0" fontId="130" fillId="30" borderId="1" xfId="0" applyFont="1" applyFill="1" applyBorder="1" applyAlignment="1" applyProtection="1">
      <alignment horizontal="center" vertical="center" wrapText="1"/>
    </xf>
    <xf numFmtId="164" fontId="130" fillId="30" borderId="1" xfId="1" applyFont="1" applyFill="1" applyBorder="1" applyAlignment="1" applyProtection="1">
      <alignment horizontal="center" vertical="center" wrapText="1"/>
    </xf>
    <xf numFmtId="0" fontId="130" fillId="10" borderId="1" xfId="0" applyFont="1" applyFill="1" applyBorder="1" applyAlignment="1" applyProtection="1">
      <alignment horizontal="center" vertical="center" wrapText="1"/>
    </xf>
    <xf numFmtId="0" fontId="130" fillId="28" borderId="1" xfId="8" applyFont="1" applyFill="1" applyBorder="1" applyAlignment="1" applyProtection="1">
      <alignment horizontal="center" vertical="center"/>
    </xf>
    <xf numFmtId="0" fontId="132" fillId="39" borderId="1" xfId="3" applyFont="1" applyFill="1" applyBorder="1" applyAlignment="1" applyProtection="1">
      <alignment horizontal="left" vertical="center"/>
    </xf>
    <xf numFmtId="164" fontId="129" fillId="0" borderId="1" xfId="1" applyFont="1" applyFill="1" applyBorder="1" applyAlignment="1" applyProtection="1">
      <alignment horizontal="left" vertical="center" wrapText="1"/>
    </xf>
    <xf numFmtId="2" fontId="130" fillId="0" borderId="1" xfId="3" applyNumberFormat="1" applyFont="1" applyFill="1" applyBorder="1" applyAlignment="1" applyProtection="1">
      <alignment vertical="center"/>
    </xf>
    <xf numFmtId="164" fontId="130" fillId="0" borderId="1" xfId="1" applyFont="1" applyFill="1" applyBorder="1" applyAlignment="1" applyProtection="1">
      <alignment horizontal="center" vertical="center" wrapText="1"/>
    </xf>
    <xf numFmtId="164" fontId="130" fillId="0" borderId="1" xfId="1" applyFont="1" applyFill="1" applyBorder="1" applyAlignment="1" applyProtection="1">
      <alignment vertical="center" wrapText="1"/>
    </xf>
    <xf numFmtId="0" fontId="131" fillId="0" borderId="0" xfId="0" applyFont="1" applyAlignment="1" applyProtection="1">
      <alignment horizontal="center" vertical="center"/>
    </xf>
    <xf numFmtId="0" fontId="129" fillId="18" borderId="1" xfId="38" applyFont="1" applyFill="1" applyBorder="1" applyAlignment="1" applyProtection="1">
      <alignment horizontal="center" vertical="center" wrapText="1"/>
    </xf>
    <xf numFmtId="0" fontId="129" fillId="24" borderId="1" xfId="38" applyFont="1" applyFill="1" applyBorder="1" applyAlignment="1" applyProtection="1">
      <alignment horizontal="center" vertical="center" wrapText="1"/>
    </xf>
    <xf numFmtId="2" fontId="129" fillId="24" borderId="1" xfId="38" applyNumberFormat="1" applyFont="1" applyFill="1" applyBorder="1" applyAlignment="1" applyProtection="1">
      <alignment horizontal="center" vertical="center" wrapText="1"/>
    </xf>
    <xf numFmtId="0" fontId="129" fillId="5" borderId="1" xfId="38" applyFont="1" applyFill="1" applyBorder="1" applyAlignment="1" applyProtection="1">
      <alignment horizontal="center" vertical="center" wrapText="1"/>
    </xf>
    <xf numFmtId="2" fontId="129" fillId="5" borderId="1" xfId="38" applyNumberFormat="1" applyFont="1" applyFill="1" applyBorder="1" applyAlignment="1" applyProtection="1">
      <alignment horizontal="center" vertical="center" wrapText="1"/>
    </xf>
    <xf numFmtId="0" fontId="127" fillId="7" borderId="1" xfId="8" applyFont="1" applyFill="1" applyBorder="1" applyAlignment="1" applyProtection="1">
      <alignment horizontal="left" vertical="center" wrapText="1"/>
    </xf>
    <xf numFmtId="0" fontId="138" fillId="7" borderId="1" xfId="8" applyFont="1" applyFill="1" applyBorder="1" applyAlignment="1" applyProtection="1">
      <alignment horizontal="left" vertical="center" wrapText="1"/>
    </xf>
    <xf numFmtId="2" fontId="127" fillId="7" borderId="1" xfId="8" applyNumberFormat="1" applyFont="1" applyFill="1" applyBorder="1" applyAlignment="1" applyProtection="1">
      <alignment horizontal="left" vertical="center" wrapText="1"/>
    </xf>
    <xf numFmtId="2" fontId="127" fillId="7" borderId="1" xfId="8" applyNumberFormat="1" applyFont="1" applyFill="1" applyBorder="1" applyAlignment="1" applyProtection="1">
      <alignment horizontal="right" vertical="center" wrapText="1"/>
    </xf>
    <xf numFmtId="0" fontId="129" fillId="2" borderId="1" xfId="4" applyFont="1" applyFill="1" applyBorder="1" applyAlignment="1" applyProtection="1">
      <alignment horizontal="left" vertical="center" wrapText="1"/>
    </xf>
    <xf numFmtId="2" fontId="129" fillId="2" borderId="1" xfId="4" applyNumberFormat="1" applyFont="1" applyFill="1" applyBorder="1" applyAlignment="1" applyProtection="1">
      <alignment horizontal="left" vertical="center" wrapText="1"/>
    </xf>
    <xf numFmtId="0" fontId="129" fillId="2" borderId="1" xfId="4" applyFont="1" applyFill="1" applyBorder="1" applyAlignment="1" applyProtection="1">
      <alignment horizontal="right" vertical="center" wrapText="1"/>
    </xf>
    <xf numFmtId="2" fontId="129" fillId="2" borderId="1" xfId="4" applyNumberFormat="1" applyFont="1" applyFill="1" applyBorder="1" applyAlignment="1" applyProtection="1">
      <alignment horizontal="right" vertical="center" wrapText="1"/>
    </xf>
    <xf numFmtId="0" fontId="131" fillId="0" borderId="1" xfId="11" applyFont="1" applyBorder="1" applyAlignment="1" applyProtection="1">
      <alignment horizontal="left" vertical="center"/>
    </xf>
    <xf numFmtId="0" fontId="139" fillId="0" borderId="1" xfId="4" applyFont="1" applyBorder="1" applyAlignment="1" applyProtection="1">
      <alignment vertical="center" wrapText="1"/>
    </xf>
    <xf numFmtId="0" fontId="131" fillId="0" borderId="1" xfId="11" applyFont="1" applyBorder="1" applyAlignment="1" applyProtection="1">
      <alignment horizontal="center" vertical="center"/>
    </xf>
    <xf numFmtId="0" fontId="131" fillId="0" borderId="1" xfId="11" applyFont="1" applyBorder="1" applyAlignment="1" applyProtection="1">
      <alignment vertical="center"/>
      <protection locked="0"/>
    </xf>
    <xf numFmtId="0" fontId="131" fillId="0" borderId="1" xfId="11" applyFont="1" applyBorder="1" applyAlignment="1" applyProtection="1">
      <alignment vertical="center" wrapText="1"/>
      <protection locked="0"/>
    </xf>
    <xf numFmtId="0" fontId="139" fillId="0" borderId="1" xfId="8" applyFont="1" applyBorder="1" applyAlignment="1" applyProtection="1">
      <alignment horizontal="center" vertical="center" wrapText="1"/>
      <protection locked="0"/>
    </xf>
    <xf numFmtId="2" fontId="139" fillId="0" borderId="1" xfId="0" applyNumberFormat="1" applyFont="1" applyBorder="1" applyAlignment="1" applyProtection="1">
      <alignment horizontal="right" vertical="center" wrapText="1"/>
    </xf>
    <xf numFmtId="2" fontId="129" fillId="0" borderId="1" xfId="11" applyNumberFormat="1" applyFont="1" applyBorder="1" applyAlignment="1" applyProtection="1">
      <alignment vertical="center" wrapText="1"/>
    </xf>
    <xf numFmtId="0" fontId="131" fillId="10" borderId="1" xfId="11" applyFont="1" applyFill="1" applyBorder="1" applyAlignment="1" applyProtection="1">
      <alignment horizontal="left" vertical="center"/>
      <protection locked="0"/>
    </xf>
    <xf numFmtId="2" fontId="131" fillId="10" borderId="1" xfId="11" applyNumberFormat="1" applyFont="1" applyFill="1" applyBorder="1" applyAlignment="1" applyProtection="1">
      <alignment vertical="center"/>
      <protection locked="0"/>
    </xf>
    <xf numFmtId="0" fontId="131" fillId="0" borderId="1" xfId="0" applyFont="1" applyBorder="1" applyAlignment="1" applyProtection="1">
      <alignment vertical="center" wrapText="1"/>
      <protection locked="0"/>
    </xf>
    <xf numFmtId="0" fontId="131" fillId="19" borderId="1" xfId="0" applyFont="1" applyFill="1" applyBorder="1" applyAlignment="1" applyProtection="1">
      <alignment vertical="center" wrapText="1"/>
    </xf>
    <xf numFmtId="0" fontId="131" fillId="19" borderId="1" xfId="0" applyFont="1" applyFill="1" applyBorder="1" applyAlignment="1" applyProtection="1">
      <alignment vertical="center" wrapText="1"/>
      <protection locked="0"/>
    </xf>
    <xf numFmtId="1" fontId="129" fillId="0" borderId="1" xfId="11" applyNumberFormat="1" applyFont="1" applyBorder="1" applyAlignment="1">
      <alignment vertical="center" wrapText="1"/>
    </xf>
    <xf numFmtId="1" fontId="131" fillId="0" borderId="1" xfId="4" applyNumberFormat="1" applyFont="1" applyBorder="1" applyAlignment="1" applyProtection="1">
      <alignment horizontal="center" vertical="center" wrapText="1"/>
      <protection locked="0"/>
    </xf>
    <xf numFmtId="167" fontId="129" fillId="0" borderId="1" xfId="11" applyNumberFormat="1" applyFont="1" applyBorder="1" applyAlignment="1" applyProtection="1">
      <alignment vertical="center" wrapText="1"/>
      <protection locked="0"/>
    </xf>
    <xf numFmtId="0" fontId="129" fillId="0" borderId="1" xfId="11" applyFont="1" applyBorder="1" applyAlignment="1" applyProtection="1">
      <alignment vertical="center"/>
      <protection locked="0"/>
    </xf>
    <xf numFmtId="0" fontId="131" fillId="0" borderId="1" xfId="11" applyFont="1" applyBorder="1" applyAlignment="1" applyProtection="1">
      <alignment horizontal="left" vertical="center" wrapText="1"/>
      <protection locked="0"/>
    </xf>
    <xf numFmtId="164" fontId="130" fillId="0" borderId="13" xfId="1" applyFont="1" applyFill="1" applyBorder="1" applyAlignment="1" applyProtection="1">
      <alignment vertical="center" wrapText="1"/>
    </xf>
    <xf numFmtId="0" fontId="136" fillId="54" borderId="1" xfId="0" applyFont="1" applyFill="1" applyBorder="1" applyAlignment="1">
      <alignment horizontal="center" vertical="center" wrapText="1"/>
    </xf>
    <xf numFmtId="0" fontId="135" fillId="0" borderId="1" xfId="0" applyFont="1" applyBorder="1" applyAlignment="1">
      <alignment horizontal="center" vertical="center" wrapText="1"/>
    </xf>
    <xf numFmtId="0" fontId="136" fillId="9" borderId="1" xfId="0" applyFont="1" applyFill="1" applyBorder="1" applyAlignment="1">
      <alignment horizontal="center" vertical="center" wrapText="1"/>
    </xf>
    <xf numFmtId="0" fontId="137" fillId="52" borderId="1" xfId="0" applyFont="1" applyFill="1" applyBorder="1" applyAlignment="1">
      <alignment vertical="center" wrapText="1"/>
    </xf>
    <xf numFmtId="0" fontId="137" fillId="0" borderId="1" xfId="0" applyFont="1" applyBorder="1" applyAlignment="1">
      <alignment horizontal="center" vertical="center" wrapText="1"/>
    </xf>
    <xf numFmtId="0" fontId="136" fillId="31" borderId="1" xfId="0" applyFont="1" applyFill="1" applyBorder="1" applyAlignment="1">
      <alignment horizontal="center" vertical="center" wrapText="1"/>
    </xf>
    <xf numFmtId="0" fontId="135" fillId="55" borderId="1" xfId="0" applyFont="1" applyFill="1" applyBorder="1" applyAlignment="1">
      <alignment horizontal="center" vertical="center" wrapText="1"/>
    </xf>
    <xf numFmtId="0" fontId="137" fillId="0" borderId="1" xfId="0" applyFont="1" applyBorder="1" applyAlignment="1">
      <alignment horizontal="left" vertical="center" wrapText="1"/>
    </xf>
    <xf numFmtId="0" fontId="131" fillId="0" borderId="1" xfId="0" applyFont="1" applyBorder="1" applyAlignment="1">
      <alignment vertical="center" wrapText="1"/>
    </xf>
    <xf numFmtId="0" fontId="131" fillId="0" borderId="0" xfId="8" applyFont="1" applyFill="1" applyAlignment="1" applyProtection="1">
      <alignment vertical="center" wrapText="1"/>
    </xf>
    <xf numFmtId="0" fontId="132" fillId="39" borderId="1" xfId="3" applyFont="1" applyFill="1" applyBorder="1" applyAlignment="1" applyProtection="1">
      <alignment horizontal="left"/>
    </xf>
    <xf numFmtId="2" fontId="130" fillId="0" borderId="1" xfId="3" applyNumberFormat="1" applyFont="1" applyFill="1" applyBorder="1" applyProtection="1"/>
    <xf numFmtId="164" fontId="130" fillId="0" borderId="1" xfId="1" applyFont="1" applyFill="1" applyBorder="1" applyAlignment="1" applyProtection="1">
      <alignment horizontal="left" vertical="center" wrapText="1"/>
    </xf>
    <xf numFmtId="0" fontId="131" fillId="0" borderId="0" xfId="8" applyFont="1" applyFill="1" applyAlignment="1" applyProtection="1">
      <alignment horizontal="center" vertical="center" wrapText="1"/>
    </xf>
    <xf numFmtId="164" fontId="129" fillId="24" borderId="1" xfId="1" applyFont="1" applyFill="1" applyBorder="1" applyAlignment="1" applyProtection="1">
      <alignment horizontal="center" vertical="center" wrapText="1"/>
    </xf>
    <xf numFmtId="0" fontId="129" fillId="24" borderId="5" xfId="38" applyFont="1" applyFill="1" applyBorder="1" applyAlignment="1" applyProtection="1">
      <alignment horizontal="center" vertical="center" wrapText="1"/>
    </xf>
    <xf numFmtId="0" fontId="129" fillId="45" borderId="1" xfId="0" applyFont="1" applyFill="1" applyBorder="1" applyAlignment="1" applyProtection="1">
      <alignment horizontal="center" vertical="center" wrapText="1"/>
    </xf>
    <xf numFmtId="164" fontId="135" fillId="45" borderId="1" xfId="1" applyFont="1" applyFill="1" applyBorder="1" applyAlignment="1" applyProtection="1">
      <alignment horizontal="center" vertical="center" wrapText="1"/>
    </xf>
    <xf numFmtId="0" fontId="138" fillId="7" borderId="1" xfId="8" applyFont="1" applyFill="1" applyBorder="1" applyAlignment="1" applyProtection="1">
      <alignment horizontal="center" vertical="center" wrapText="1"/>
    </xf>
    <xf numFmtId="0" fontId="127" fillId="7" borderId="1" xfId="8" applyFont="1" applyFill="1" applyBorder="1" applyAlignment="1" applyProtection="1">
      <alignment horizontal="center" vertical="center" wrapText="1"/>
    </xf>
    <xf numFmtId="164" fontId="130" fillId="7" borderId="1" xfId="1" applyFont="1" applyFill="1" applyBorder="1" applyAlignment="1" applyProtection="1">
      <alignment horizontal="right" vertical="center" wrapText="1"/>
    </xf>
    <xf numFmtId="0" fontId="130" fillId="7" borderId="1" xfId="8" applyFont="1" applyFill="1" applyBorder="1" applyAlignment="1" applyProtection="1">
      <alignment horizontal="center" vertical="center" wrapText="1"/>
    </xf>
    <xf numFmtId="164" fontId="127" fillId="7" borderId="1" xfId="1" applyFont="1" applyFill="1" applyBorder="1" applyAlignment="1" applyProtection="1">
      <alignment horizontal="right" vertical="center" wrapText="1"/>
    </xf>
    <xf numFmtId="0" fontId="127" fillId="7" borderId="5" xfId="8" applyFont="1" applyFill="1" applyBorder="1" applyAlignment="1" applyProtection="1">
      <alignment horizontal="left" vertical="center" wrapText="1"/>
    </xf>
    <xf numFmtId="0" fontId="136" fillId="31" borderId="1" xfId="0" applyFont="1" applyFill="1" applyBorder="1" applyAlignment="1" applyProtection="1">
      <alignment horizontal="left" vertical="center" wrapText="1"/>
    </xf>
    <xf numFmtId="164" fontId="136" fillId="31" borderId="1" xfId="1" applyFont="1" applyFill="1" applyBorder="1" applyAlignment="1" applyProtection="1">
      <alignment horizontal="right" vertical="center" wrapText="1"/>
    </xf>
    <xf numFmtId="0" fontId="131" fillId="0" borderId="1" xfId="8" applyFont="1" applyFill="1" applyBorder="1" applyAlignment="1" applyProtection="1">
      <alignment vertical="center" wrapText="1"/>
    </xf>
    <xf numFmtId="0" fontId="129" fillId="2" borderId="1" xfId="8" applyFont="1" applyFill="1" applyBorder="1" applyAlignment="1" applyProtection="1">
      <alignment horizontal="left" vertical="center" wrapText="1"/>
    </xf>
    <xf numFmtId="0" fontId="131" fillId="2" borderId="1" xfId="4" applyFont="1" applyFill="1" applyBorder="1" applyAlignment="1" applyProtection="1">
      <alignment vertical="center" wrapText="1"/>
    </xf>
    <xf numFmtId="0" fontId="129" fillId="2" borderId="1" xfId="4" applyFont="1" applyFill="1" applyBorder="1" applyAlignment="1" applyProtection="1">
      <alignment vertical="center" wrapText="1"/>
    </xf>
    <xf numFmtId="0" fontId="131" fillId="2" borderId="1" xfId="8" applyFont="1" applyFill="1" applyBorder="1" applyAlignment="1" applyProtection="1">
      <alignment horizontal="center" vertical="center" wrapText="1"/>
    </xf>
    <xf numFmtId="0" fontId="131" fillId="2" borderId="1" xfId="8" applyFont="1" applyFill="1" applyBorder="1" applyAlignment="1" applyProtection="1">
      <alignment vertical="center" wrapText="1"/>
    </xf>
    <xf numFmtId="164" fontId="139" fillId="2" borderId="1" xfId="1" applyFont="1" applyFill="1" applyBorder="1" applyAlignment="1" applyProtection="1">
      <alignment horizontal="right" vertical="center" wrapText="1"/>
    </xf>
    <xf numFmtId="0" fontId="130" fillId="2" borderId="1" xfId="8" applyFont="1" applyFill="1" applyBorder="1" applyAlignment="1" applyProtection="1">
      <alignment vertical="center" wrapText="1"/>
    </xf>
    <xf numFmtId="164" fontId="130" fillId="2" borderId="1" xfId="1" applyFont="1" applyFill="1" applyBorder="1" applyAlignment="1" applyProtection="1">
      <alignment horizontal="right" vertical="center" wrapText="1"/>
    </xf>
    <xf numFmtId="0" fontId="131" fillId="2" borderId="5" xfId="8" applyFont="1" applyFill="1" applyBorder="1" applyAlignment="1" applyProtection="1">
      <alignment horizontal="left" vertical="center" wrapText="1"/>
    </xf>
    <xf numFmtId="0" fontId="137" fillId="33" borderId="1" xfId="0" applyFont="1" applyFill="1" applyBorder="1" applyAlignment="1" applyProtection="1">
      <alignment horizontal="left" vertical="center" wrapText="1"/>
    </xf>
    <xf numFmtId="164" fontId="135" fillId="33" borderId="1" xfId="1" applyFont="1" applyFill="1" applyBorder="1" applyAlignment="1" applyProtection="1">
      <alignment horizontal="right" vertical="center" wrapText="1"/>
    </xf>
    <xf numFmtId="0" fontId="129" fillId="4" borderId="1" xfId="8" applyFont="1" applyFill="1" applyBorder="1" applyAlignment="1" applyProtection="1">
      <alignment vertical="center" wrapText="1"/>
    </xf>
    <xf numFmtId="0" fontId="131" fillId="4" borderId="1" xfId="4" applyFont="1" applyFill="1" applyBorder="1" applyAlignment="1" applyProtection="1">
      <alignment vertical="center" wrapText="1"/>
    </xf>
    <xf numFmtId="0" fontId="129" fillId="4" borderId="1" xfId="4" applyFont="1" applyFill="1" applyBorder="1" applyAlignment="1" applyProtection="1">
      <alignment vertical="center" wrapText="1"/>
    </xf>
    <xf numFmtId="0" fontId="131" fillId="4" borderId="1" xfId="8" applyFont="1" applyFill="1" applyBorder="1" applyAlignment="1" applyProtection="1">
      <alignment horizontal="center" vertical="center" wrapText="1"/>
    </xf>
    <xf numFmtId="0" fontId="131" fillId="4" borderId="1" xfId="8" applyFont="1" applyFill="1" applyBorder="1" applyAlignment="1" applyProtection="1">
      <alignment vertical="center" wrapText="1"/>
    </xf>
    <xf numFmtId="164" fontId="139" fillId="4" borderId="1" xfId="1" applyFont="1" applyFill="1" applyBorder="1" applyAlignment="1" applyProtection="1">
      <alignment horizontal="right" vertical="center" wrapText="1"/>
    </xf>
    <xf numFmtId="0" fontId="130" fillId="4" borderId="1" xfId="8" applyFont="1" applyFill="1" applyBorder="1" applyAlignment="1" applyProtection="1">
      <alignment vertical="center" wrapText="1"/>
    </xf>
    <xf numFmtId="164" fontId="130" fillId="4" borderId="1" xfId="1" applyFont="1" applyFill="1" applyBorder="1" applyAlignment="1" applyProtection="1">
      <alignment horizontal="right" vertical="center" wrapText="1"/>
    </xf>
    <xf numFmtId="0" fontId="131" fillId="4" borderId="5" xfId="8" applyFont="1" applyFill="1" applyBorder="1" applyAlignment="1" applyProtection="1">
      <alignment horizontal="left" vertical="center" wrapText="1"/>
    </xf>
    <xf numFmtId="0" fontId="137" fillId="46" borderId="1" xfId="0" applyFont="1" applyFill="1" applyBorder="1" applyAlignment="1" applyProtection="1">
      <alignment horizontal="left" vertical="center" wrapText="1"/>
    </xf>
    <xf numFmtId="164" fontId="135" fillId="46" borderId="1" xfId="1" applyFont="1" applyFill="1" applyBorder="1" applyAlignment="1" applyProtection="1">
      <alignment horizontal="right" vertical="center" wrapText="1"/>
    </xf>
    <xf numFmtId="0" fontId="137" fillId="0" borderId="1" xfId="0" applyFont="1" applyBorder="1" applyAlignment="1">
      <alignment horizontal="center" wrapText="1"/>
    </xf>
    <xf numFmtId="0" fontId="129" fillId="3" borderId="1" xfId="8" applyFont="1" applyFill="1" applyBorder="1" applyAlignment="1" applyProtection="1">
      <alignment vertical="center" wrapText="1"/>
    </xf>
    <xf numFmtId="0" fontId="131" fillId="3" borderId="1" xfId="4" applyFont="1" applyFill="1" applyBorder="1" applyAlignment="1" applyProtection="1">
      <alignment vertical="center" wrapText="1"/>
    </xf>
    <xf numFmtId="0" fontId="129" fillId="3" borderId="1" xfId="4" applyFont="1" applyFill="1" applyBorder="1" applyAlignment="1" applyProtection="1">
      <alignment vertical="center" wrapText="1"/>
    </xf>
    <xf numFmtId="0" fontId="131" fillId="3" borderId="1" xfId="8" applyFont="1" applyFill="1" applyBorder="1" applyAlignment="1" applyProtection="1">
      <alignment horizontal="center" vertical="center" wrapText="1"/>
    </xf>
    <xf numFmtId="0" fontId="131" fillId="3" borderId="1" xfId="8" applyFont="1" applyFill="1" applyBorder="1" applyAlignment="1" applyProtection="1">
      <alignment vertical="center" wrapText="1"/>
    </xf>
    <xf numFmtId="164" fontId="139" fillId="3" borderId="1" xfId="1" applyFont="1" applyFill="1" applyBorder="1" applyAlignment="1" applyProtection="1">
      <alignment horizontal="right" vertical="center" wrapText="1"/>
    </xf>
    <xf numFmtId="0" fontId="130" fillId="3" borderId="1" xfId="8" applyFont="1" applyFill="1" applyBorder="1" applyAlignment="1" applyProtection="1">
      <alignment vertical="center" wrapText="1"/>
    </xf>
    <xf numFmtId="164" fontId="130" fillId="3" borderId="1" xfId="1" applyFont="1" applyFill="1" applyBorder="1" applyAlignment="1" applyProtection="1">
      <alignment horizontal="right" vertical="center" wrapText="1"/>
    </xf>
    <xf numFmtId="0" fontId="131" fillId="3" borderId="5" xfId="8" applyFont="1" applyFill="1" applyBorder="1" applyAlignment="1" applyProtection="1">
      <alignment horizontal="left" vertical="center" wrapText="1"/>
    </xf>
    <xf numFmtId="0" fontId="137" fillId="50" borderId="1" xfId="0" applyFont="1" applyFill="1" applyBorder="1" applyAlignment="1" applyProtection="1">
      <alignment horizontal="left" vertical="center" wrapText="1"/>
    </xf>
    <xf numFmtId="164" fontId="135" fillId="50" borderId="1" xfId="1" applyFont="1" applyFill="1" applyBorder="1" applyAlignment="1" applyProtection="1">
      <alignment horizontal="right" vertical="center" wrapText="1"/>
    </xf>
    <xf numFmtId="0" fontId="131" fillId="0" borderId="1" xfId="4" applyFont="1" applyBorder="1" applyAlignment="1" applyProtection="1">
      <alignment vertical="center" wrapText="1"/>
    </xf>
    <xf numFmtId="0" fontId="131" fillId="0" borderId="1" xfId="8" applyFont="1" applyBorder="1" applyAlignment="1" applyProtection="1">
      <alignment vertical="center" wrapText="1"/>
    </xf>
    <xf numFmtId="0" fontId="131" fillId="0" borderId="1" xfId="8" applyFont="1" applyBorder="1" applyAlignment="1" applyProtection="1">
      <alignment horizontal="center" vertical="center" wrapText="1"/>
    </xf>
    <xf numFmtId="0" fontId="140" fillId="0" borderId="1" xfId="9" applyFont="1" applyBorder="1" applyAlignment="1" applyProtection="1">
      <alignment vertical="center" wrapText="1"/>
      <protection locked="0"/>
    </xf>
    <xf numFmtId="167" fontId="140" fillId="0" borderId="1" xfId="9" applyNumberFormat="1" applyFont="1" applyBorder="1" applyAlignment="1" applyProtection="1">
      <alignment horizontal="right" vertical="center" wrapText="1"/>
      <protection locked="0"/>
    </xf>
    <xf numFmtId="2" fontId="141" fillId="0" borderId="1" xfId="9" applyNumberFormat="1" applyFont="1" applyBorder="1" applyAlignment="1" applyProtection="1">
      <alignment vertical="center" wrapText="1"/>
      <protection locked="0"/>
    </xf>
    <xf numFmtId="164" fontId="139" fillId="0" borderId="1" xfId="1" applyFont="1" applyBorder="1" applyAlignment="1" applyProtection="1">
      <alignment horizontal="right" vertical="center" wrapText="1"/>
    </xf>
    <xf numFmtId="0" fontId="131" fillId="0" borderId="5" xfId="84" applyFont="1" applyBorder="1" applyAlignment="1" applyProtection="1">
      <alignment horizontal="left" vertical="center" wrapText="1"/>
      <protection locked="0"/>
    </xf>
    <xf numFmtId="0" fontId="137" fillId="47" borderId="1" xfId="0" applyFont="1" applyFill="1" applyBorder="1" applyAlignment="1" applyProtection="1">
      <alignment horizontal="left" vertical="center" wrapText="1"/>
      <protection locked="0"/>
    </xf>
    <xf numFmtId="164" fontId="137" fillId="47" borderId="1" xfId="1" applyFont="1" applyFill="1" applyBorder="1" applyAlignment="1" applyProtection="1">
      <alignment horizontal="right" vertical="center" wrapText="1"/>
      <protection locked="0"/>
    </xf>
    <xf numFmtId="0" fontId="131" fillId="0" borderId="0" xfId="8" applyFont="1" applyAlignment="1" applyProtection="1">
      <alignment vertical="center" wrapText="1"/>
    </xf>
    <xf numFmtId="0" fontId="141" fillId="0" borderId="1" xfId="9" applyFont="1" applyBorder="1" applyAlignment="1" applyProtection="1">
      <alignment vertical="center" wrapText="1"/>
      <protection locked="0"/>
    </xf>
    <xf numFmtId="0" fontId="140" fillId="0" borderId="1" xfId="9" applyFont="1" applyBorder="1" applyAlignment="1" applyProtection="1">
      <alignment horizontal="center" vertical="center" wrapText="1"/>
      <protection locked="0"/>
    </xf>
    <xf numFmtId="0" fontId="131" fillId="0" borderId="1" xfId="9" applyFont="1" applyBorder="1" applyAlignment="1" applyProtection="1">
      <alignment vertical="center" wrapText="1"/>
      <protection locked="0"/>
    </xf>
    <xf numFmtId="0" fontId="131" fillId="0" borderId="1" xfId="8" applyFont="1" applyBorder="1" applyAlignment="1" applyProtection="1">
      <alignment horizontal="left" vertical="center" wrapText="1"/>
    </xf>
    <xf numFmtId="0" fontId="131" fillId="0" borderId="1" xfId="0" applyFont="1" applyBorder="1" applyAlignment="1" applyProtection="1">
      <alignment horizontal="left" vertical="center" wrapText="1"/>
    </xf>
    <xf numFmtId="164" fontId="131" fillId="0" borderId="1" xfId="1" applyFont="1" applyBorder="1" applyAlignment="1" applyProtection="1">
      <alignment horizontal="right" vertical="center" wrapText="1"/>
    </xf>
    <xf numFmtId="0" fontId="131" fillId="0" borderId="1" xfId="4" applyFont="1" applyFill="1" applyBorder="1" applyAlignment="1" applyProtection="1">
      <alignment vertical="center" wrapText="1"/>
    </xf>
    <xf numFmtId="0" fontId="131" fillId="3" borderId="1" xfId="8" applyFont="1" applyFill="1" applyBorder="1" applyAlignment="1" applyProtection="1">
      <alignment vertical="center" wrapText="1"/>
      <protection locked="0"/>
    </xf>
    <xf numFmtId="164" fontId="129" fillId="3" borderId="1" xfId="1" applyFont="1" applyFill="1" applyBorder="1" applyAlignment="1" applyProtection="1">
      <alignment horizontal="right" vertical="center" wrapText="1"/>
    </xf>
    <xf numFmtId="0" fontId="131" fillId="0" borderId="1" xfId="9" applyFont="1" applyFill="1" applyBorder="1" applyAlignment="1" applyProtection="1">
      <alignment vertical="center" wrapText="1"/>
      <protection locked="0"/>
    </xf>
    <xf numFmtId="0" fontId="131" fillId="10" borderId="1" xfId="0" applyFont="1" applyFill="1" applyBorder="1" applyAlignment="1" applyProtection="1">
      <alignment horizontal="left" vertical="center" wrapText="1"/>
      <protection locked="0"/>
    </xf>
    <xf numFmtId="164" fontId="131" fillId="10" borderId="1" xfId="1" applyFont="1" applyFill="1" applyBorder="1" applyAlignment="1" applyProtection="1">
      <alignment horizontal="right" vertical="center" wrapText="1"/>
      <protection locked="0"/>
    </xf>
    <xf numFmtId="0" fontId="130" fillId="28" borderId="1" xfId="0" applyFont="1" applyFill="1" applyBorder="1" applyAlignment="1" applyProtection="1">
      <alignment horizontal="center" vertical="center" wrapText="1"/>
    </xf>
    <xf numFmtId="0" fontId="131" fillId="0" borderId="1" xfId="0" applyFont="1" applyBorder="1" applyProtection="1"/>
    <xf numFmtId="164" fontId="131" fillId="0" borderId="1" xfId="1" applyFont="1" applyBorder="1" applyAlignment="1" applyProtection="1">
      <alignment vertical="center" wrapText="1"/>
    </xf>
    <xf numFmtId="0" fontId="140" fillId="0" borderId="1" xfId="38" applyFont="1" applyFill="1" applyBorder="1" applyAlignment="1" applyProtection="1">
      <alignment horizontal="center" vertical="center" wrapText="1"/>
      <protection locked="0"/>
    </xf>
    <xf numFmtId="0" fontId="137" fillId="0" borderId="1" xfId="0" applyFont="1" applyFill="1" applyBorder="1" applyAlignment="1" applyProtection="1">
      <alignment horizontal="left" vertical="center" wrapText="1"/>
    </xf>
    <xf numFmtId="164" fontId="137" fillId="0" borderId="1" xfId="1" applyFont="1" applyFill="1" applyBorder="1" applyAlignment="1" applyProtection="1">
      <alignment vertical="center" wrapText="1"/>
    </xf>
    <xf numFmtId="2" fontId="139" fillId="0" borderId="1" xfId="9" applyNumberFormat="1" applyFont="1" applyBorder="1" applyAlignment="1">
      <alignment horizontal="right" vertical="center" wrapText="1"/>
    </xf>
    <xf numFmtId="2" fontId="139" fillId="0" borderId="1" xfId="9" applyNumberFormat="1" applyFont="1" applyBorder="1" applyAlignment="1">
      <alignment horizontal="left" vertical="center" wrapText="1"/>
    </xf>
    <xf numFmtId="0" fontId="140" fillId="0" borderId="1" xfId="4" applyFont="1" applyBorder="1" applyAlignment="1" applyProtection="1">
      <alignment vertical="center" wrapText="1"/>
      <protection locked="0"/>
    </xf>
    <xf numFmtId="0" fontId="140" fillId="0" borderId="1" xfId="4" applyFont="1" applyBorder="1" applyAlignment="1" applyProtection="1">
      <alignment horizontal="center" vertical="center" wrapText="1"/>
      <protection locked="0"/>
    </xf>
    <xf numFmtId="0" fontId="131" fillId="0" borderId="1" xfId="4" applyFont="1" applyBorder="1" applyAlignment="1" applyProtection="1">
      <alignment vertical="center" wrapText="1"/>
      <protection locked="0"/>
    </xf>
    <xf numFmtId="2" fontId="129" fillId="4" borderId="1" xfId="8" applyNumberFormat="1" applyFont="1" applyFill="1" applyBorder="1" applyAlignment="1" applyProtection="1">
      <alignment horizontal="right" vertical="center" wrapText="1"/>
      <protection locked="0"/>
    </xf>
    <xf numFmtId="164" fontId="137" fillId="46" borderId="1" xfId="1" applyFont="1" applyFill="1" applyBorder="1" applyAlignment="1" applyProtection="1">
      <alignment horizontal="right" vertical="center" wrapText="1"/>
    </xf>
    <xf numFmtId="0" fontId="131" fillId="2" borderId="1" xfId="8" applyFont="1" applyFill="1" applyBorder="1" applyAlignment="1" applyProtection="1">
      <alignment vertical="center" wrapText="1"/>
      <protection locked="0"/>
    </xf>
    <xf numFmtId="0" fontId="131" fillId="0" borderId="1" xfId="9" applyFont="1" applyBorder="1" applyAlignment="1" applyProtection="1">
      <alignment horizontal="left" vertical="center" wrapText="1"/>
      <protection locked="0"/>
    </xf>
    <xf numFmtId="0" fontId="129" fillId="29" borderId="1" xfId="8" applyFont="1" applyFill="1" applyBorder="1" applyAlignment="1" applyProtection="1">
      <alignment horizontal="center" vertical="center" wrapText="1"/>
    </xf>
    <xf numFmtId="2" fontId="131" fillId="3" borderId="1" xfId="4" applyNumberFormat="1" applyFont="1" applyFill="1" applyBorder="1" applyAlignment="1" applyProtection="1">
      <alignment vertical="center" wrapText="1"/>
    </xf>
    <xf numFmtId="2" fontId="129" fillId="3" borderId="1" xfId="4" applyNumberFormat="1" applyFont="1" applyFill="1" applyBorder="1" applyAlignment="1" applyProtection="1">
      <alignment vertical="center" wrapText="1"/>
    </xf>
    <xf numFmtId="0" fontId="139" fillId="0" borderId="1" xfId="0" applyFont="1" applyBorder="1" applyAlignment="1" applyProtection="1">
      <alignment vertical="center" wrapText="1"/>
    </xf>
    <xf numFmtId="0" fontId="131" fillId="0" borderId="1" xfId="4" applyFont="1" applyFill="1" applyBorder="1" applyAlignment="1" applyProtection="1">
      <alignment horizontal="center" vertical="center" wrapText="1"/>
    </xf>
    <xf numFmtId="0" fontId="129" fillId="10" borderId="1" xfId="8" applyFont="1" applyFill="1" applyBorder="1" applyAlignment="1" applyProtection="1">
      <alignment horizontal="center" vertical="center" wrapText="1"/>
    </xf>
    <xf numFmtId="2" fontId="131" fillId="0" borderId="1" xfId="9" applyNumberFormat="1" applyFont="1" applyBorder="1" applyAlignment="1" applyProtection="1">
      <alignment horizontal="right" vertical="center" wrapText="1"/>
      <protection locked="0"/>
    </xf>
    <xf numFmtId="0" fontId="131" fillId="11" borderId="1" xfId="0" applyFont="1" applyFill="1" applyBorder="1" applyAlignment="1" applyProtection="1">
      <alignment vertical="center" wrapText="1"/>
      <protection locked="0"/>
    </xf>
    <xf numFmtId="0" fontId="131" fillId="11" borderId="1" xfId="0" applyFont="1" applyFill="1" applyBorder="1" applyAlignment="1" applyProtection="1">
      <alignment vertical="center" wrapText="1"/>
    </xf>
    <xf numFmtId="0" fontId="139" fillId="0" borderId="1" xfId="87" applyFont="1" applyBorder="1" applyAlignment="1" applyProtection="1">
      <alignment horizontal="center" vertical="center" wrapText="1"/>
    </xf>
    <xf numFmtId="0" fontId="130" fillId="0" borderId="1" xfId="0" applyFont="1" applyBorder="1" applyAlignment="1" applyProtection="1">
      <alignment vertical="center" wrapText="1"/>
      <protection locked="0"/>
    </xf>
    <xf numFmtId="0" fontId="131" fillId="0" borderId="1" xfId="87" applyFont="1" applyBorder="1" applyAlignment="1" applyProtection="1">
      <alignment horizontal="left" vertical="center" wrapText="1"/>
      <protection locked="0"/>
    </xf>
    <xf numFmtId="164" fontId="139" fillId="0" borderId="1" xfId="1" applyFont="1" applyBorder="1" applyAlignment="1" applyProtection="1">
      <alignment horizontal="right" vertical="center"/>
    </xf>
    <xf numFmtId="0" fontId="137" fillId="0" borderId="1" xfId="0" applyFont="1" applyBorder="1" applyAlignment="1" applyProtection="1">
      <alignment horizontal="left" vertical="center"/>
    </xf>
    <xf numFmtId="164" fontId="137" fillId="0" borderId="1" xfId="1" applyFont="1" applyBorder="1" applyAlignment="1" applyProtection="1">
      <alignment horizontal="right" vertical="center"/>
    </xf>
    <xf numFmtId="0" fontId="137" fillId="47" borderId="1" xfId="0" applyFont="1" applyFill="1" applyBorder="1" applyAlignment="1" applyProtection="1">
      <alignment horizontal="left" vertical="center"/>
      <protection locked="0"/>
    </xf>
    <xf numFmtId="0" fontId="136" fillId="54" borderId="1" xfId="0" applyFont="1" applyFill="1" applyBorder="1" applyAlignment="1">
      <alignment horizontal="center" wrapText="1"/>
    </xf>
    <xf numFmtId="0" fontId="135" fillId="0" borderId="1" xfId="0" applyFont="1" applyBorder="1" applyAlignment="1">
      <alignment horizontal="center" wrapText="1"/>
    </xf>
    <xf numFmtId="0" fontId="136" fillId="9" borderId="1" xfId="0" applyFont="1" applyFill="1" applyBorder="1" applyAlignment="1">
      <alignment horizontal="center" wrapText="1"/>
    </xf>
    <xf numFmtId="0" fontId="137" fillId="0" borderId="1" xfId="0" applyFont="1" applyBorder="1" applyAlignment="1">
      <alignment horizontal="left" wrapText="1"/>
    </xf>
    <xf numFmtId="0" fontId="137" fillId="52" borderId="1" xfId="0" applyFont="1" applyFill="1" applyBorder="1" applyAlignment="1">
      <alignment wrapText="1"/>
    </xf>
    <xf numFmtId="0" fontId="129" fillId="29" borderId="1" xfId="0" applyFont="1" applyFill="1" applyBorder="1" applyAlignment="1" applyProtection="1">
      <alignment horizontal="center" vertical="center" wrapText="1"/>
    </xf>
    <xf numFmtId="0" fontId="130" fillId="10" borderId="1" xfId="0" applyFont="1" applyFill="1" applyBorder="1" applyAlignment="1" applyProtection="1">
      <alignment horizontal="center" vertical="center" wrapText="1"/>
    </xf>
    <xf numFmtId="0" fontId="130" fillId="28" borderId="1" xfId="8" applyFont="1" applyFill="1" applyBorder="1" applyAlignment="1" applyProtection="1">
      <alignment horizontal="center" vertical="center"/>
    </xf>
    <xf numFmtId="0" fontId="139" fillId="0" borderId="1" xfId="62" applyFont="1" applyBorder="1" applyAlignment="1" applyProtection="1">
      <alignment vertical="center"/>
    </xf>
    <xf numFmtId="0" fontId="139" fillId="0" borderId="1" xfId="62" applyFont="1" applyFill="1" applyBorder="1" applyAlignment="1" applyProtection="1">
      <alignment vertical="center"/>
    </xf>
    <xf numFmtId="0" fontId="139" fillId="0" borderId="1" xfId="62" applyFont="1" applyBorder="1" applyAlignment="1" applyProtection="1">
      <alignment horizontal="center" vertical="center"/>
    </xf>
    <xf numFmtId="164" fontId="129" fillId="5" borderId="1" xfId="1" applyFont="1" applyFill="1" applyBorder="1" applyAlignment="1" applyProtection="1">
      <alignment horizontal="center" vertical="center" wrapText="1"/>
    </xf>
    <xf numFmtId="0" fontId="139" fillId="0" borderId="1" xfId="11" applyFont="1" applyBorder="1" applyAlignment="1" applyProtection="1">
      <alignment horizontal="center" vertical="center" wrapText="1"/>
    </xf>
    <xf numFmtId="0" fontId="127" fillId="7" borderId="1" xfId="11" applyFont="1" applyFill="1" applyBorder="1" applyAlignment="1" applyProtection="1">
      <alignment horizontal="left" vertical="center" wrapText="1"/>
    </xf>
    <xf numFmtId="0" fontId="138" fillId="7" borderId="1" xfId="11" applyFont="1" applyFill="1" applyBorder="1" applyAlignment="1" applyProtection="1">
      <alignment horizontal="center" vertical="center" wrapText="1"/>
    </xf>
    <xf numFmtId="0" fontId="129" fillId="7" borderId="1" xfId="11" applyFont="1" applyFill="1" applyBorder="1" applyAlignment="1" applyProtection="1">
      <alignment horizontal="left" vertical="center" wrapText="1"/>
    </xf>
    <xf numFmtId="0" fontId="129" fillId="7" borderId="1" xfId="11" applyFont="1" applyFill="1" applyBorder="1" applyAlignment="1" applyProtection="1">
      <alignment horizontal="center" vertical="center" wrapText="1"/>
    </xf>
    <xf numFmtId="164" fontId="129" fillId="7" borderId="1" xfId="1" applyFont="1" applyFill="1" applyBorder="1" applyAlignment="1" applyProtection="1">
      <alignment horizontal="right" vertical="center" wrapText="1"/>
    </xf>
    <xf numFmtId="164" fontId="129" fillId="31" borderId="1" xfId="0" applyNumberFormat="1" applyFont="1" applyFill="1" applyBorder="1" applyAlignment="1">
      <alignment horizontal="right" wrapText="1"/>
    </xf>
    <xf numFmtId="0" fontId="139" fillId="0" borderId="1" xfId="11" applyFont="1" applyBorder="1" applyAlignment="1" applyProtection="1">
      <alignment vertical="center" wrapText="1"/>
    </xf>
    <xf numFmtId="0" fontId="136" fillId="31" borderId="1" xfId="0" applyFont="1" applyFill="1" applyBorder="1" applyAlignment="1">
      <alignment horizontal="center" wrapText="1"/>
    </xf>
    <xf numFmtId="0" fontId="131" fillId="0" borderId="1" xfId="0" applyFont="1" applyBorder="1"/>
    <xf numFmtId="0" fontId="130" fillId="2" borderId="1" xfId="4" applyFont="1" applyFill="1" applyBorder="1" applyAlignment="1" applyProtection="1">
      <alignment horizontal="left" vertical="center" wrapText="1"/>
    </xf>
    <xf numFmtId="0" fontId="139" fillId="2" borderId="1" xfId="4" applyFont="1" applyFill="1" applyBorder="1" applyAlignment="1" applyProtection="1">
      <alignment horizontal="left" vertical="center" wrapText="1"/>
    </xf>
    <xf numFmtId="0" fontId="131" fillId="2" borderId="1" xfId="4" applyFont="1" applyFill="1" applyBorder="1" applyAlignment="1" applyProtection="1">
      <alignment horizontal="center" vertical="center" wrapText="1"/>
    </xf>
    <xf numFmtId="0" fontId="129" fillId="2" borderId="1" xfId="4" applyFont="1" applyFill="1" applyBorder="1" applyAlignment="1" applyProtection="1">
      <alignment horizontal="center" vertical="center" wrapText="1"/>
    </xf>
    <xf numFmtId="164" fontId="129" fillId="2" borderId="1" xfId="1" applyFont="1" applyFill="1" applyBorder="1" applyAlignment="1" applyProtection="1">
      <alignment horizontal="right" vertical="center" wrapText="1"/>
    </xf>
    <xf numFmtId="164" fontId="129" fillId="55" borderId="1" xfId="0" applyNumberFormat="1" applyFont="1" applyFill="1" applyBorder="1" applyAlignment="1">
      <alignment horizontal="right" wrapText="1"/>
    </xf>
    <xf numFmtId="0" fontId="135" fillId="55" borderId="1" xfId="0" applyFont="1" applyFill="1" applyBorder="1" applyAlignment="1">
      <alignment horizontal="center" wrapText="1"/>
    </xf>
    <xf numFmtId="0" fontId="130" fillId="36" borderId="1" xfId="11" applyFont="1" applyFill="1" applyBorder="1" applyAlignment="1" applyProtection="1">
      <alignment horizontal="left" vertical="center" wrapText="1"/>
    </xf>
    <xf numFmtId="0" fontId="139" fillId="36" borderId="1" xfId="4" applyFont="1" applyFill="1" applyBorder="1" applyAlignment="1" applyProtection="1">
      <alignment vertical="center" wrapText="1"/>
    </xf>
    <xf numFmtId="0" fontId="130" fillId="36" borderId="1" xfId="4" applyFont="1" applyFill="1" applyBorder="1" applyAlignment="1" applyProtection="1">
      <alignment vertical="center" wrapText="1"/>
    </xf>
    <xf numFmtId="0" fontId="131" fillId="36" borderId="1" xfId="4" applyFont="1" applyFill="1" applyBorder="1" applyAlignment="1" applyProtection="1">
      <alignment horizontal="center" vertical="center" wrapText="1"/>
    </xf>
    <xf numFmtId="0" fontId="129" fillId="36" borderId="1" xfId="4" applyFont="1" applyFill="1" applyBorder="1" applyAlignment="1" applyProtection="1">
      <alignment vertical="center" wrapText="1"/>
    </xf>
    <xf numFmtId="0" fontId="129" fillId="36" borderId="1" xfId="4" applyFont="1" applyFill="1" applyBorder="1" applyAlignment="1" applyProtection="1">
      <alignment horizontal="center" vertical="center" wrapText="1"/>
    </xf>
    <xf numFmtId="164" fontId="129" fillId="36" borderId="1" xfId="1" applyFont="1" applyFill="1" applyBorder="1" applyAlignment="1" applyProtection="1">
      <alignment horizontal="right" vertical="center" wrapText="1"/>
    </xf>
    <xf numFmtId="164" fontId="129" fillId="56" borderId="1" xfId="0" applyNumberFormat="1" applyFont="1" applyFill="1" applyBorder="1" applyAlignment="1">
      <alignment horizontal="right" wrapText="1"/>
    </xf>
    <xf numFmtId="0" fontId="129" fillId="36" borderId="1" xfId="4" applyFont="1" applyFill="1" applyBorder="1" applyAlignment="1" applyProtection="1">
      <alignment horizontal="left" vertical="center" wrapText="1"/>
    </xf>
    <xf numFmtId="0" fontId="139" fillId="0" borderId="1" xfId="87" applyFont="1" applyBorder="1" applyAlignment="1" applyProtection="1">
      <alignment vertical="center" wrapText="1"/>
    </xf>
    <xf numFmtId="0" fontId="129" fillId="46" borderId="1" xfId="0" applyFont="1" applyFill="1" applyBorder="1" applyAlignment="1">
      <alignment horizontal="center" wrapText="1"/>
    </xf>
    <xf numFmtId="0" fontId="139" fillId="0" borderId="1" xfId="4" applyFont="1" applyFill="1" applyBorder="1" applyAlignment="1" applyProtection="1">
      <alignment vertical="center" wrapText="1"/>
    </xf>
    <xf numFmtId="0" fontId="130" fillId="29" borderId="1" xfId="87" applyFont="1" applyFill="1" applyBorder="1" applyAlignment="1" applyProtection="1">
      <alignment horizontal="center" vertical="center"/>
    </xf>
    <xf numFmtId="0" fontId="129" fillId="0" borderId="1" xfId="4" applyFont="1" applyFill="1" applyBorder="1" applyAlignment="1" applyProtection="1">
      <alignment vertical="center" wrapText="1"/>
      <protection locked="0"/>
    </xf>
    <xf numFmtId="0" fontId="129" fillId="0" borderId="1" xfId="4" applyFont="1" applyFill="1" applyBorder="1" applyAlignment="1" applyProtection="1">
      <alignment horizontal="center" vertical="center" wrapText="1"/>
      <protection locked="0"/>
    </xf>
    <xf numFmtId="164" fontId="129" fillId="0" borderId="1" xfId="1" applyFont="1" applyFill="1" applyBorder="1" applyAlignment="1" applyProtection="1">
      <alignment horizontal="right" vertical="center" wrapText="1"/>
      <protection locked="0"/>
    </xf>
    <xf numFmtId="164" fontId="131" fillId="0" borderId="1" xfId="1" applyFont="1" applyFill="1" applyBorder="1" applyAlignment="1" applyProtection="1">
      <alignment horizontal="right" vertical="center" wrapText="1"/>
    </xf>
    <xf numFmtId="0" fontId="131" fillId="0" borderId="1" xfId="4" applyFont="1" applyFill="1" applyBorder="1" applyAlignment="1" applyProtection="1">
      <alignment horizontal="left" vertical="center" wrapText="1"/>
      <protection locked="0"/>
    </xf>
    <xf numFmtId="0" fontId="131" fillId="0" borderId="1" xfId="4" applyFont="1" applyFill="1" applyBorder="1" applyAlignment="1" applyProtection="1">
      <alignment horizontal="left" vertical="center" wrapText="1"/>
    </xf>
    <xf numFmtId="0" fontId="139" fillId="0" borderId="1" xfId="87" applyFont="1" applyFill="1" applyBorder="1" applyAlignment="1" applyProtection="1">
      <alignment vertical="center"/>
    </xf>
    <xf numFmtId="0" fontId="139" fillId="0" borderId="1" xfId="87" applyFont="1" applyBorder="1" applyAlignment="1" applyProtection="1">
      <alignment vertical="center"/>
    </xf>
    <xf numFmtId="0" fontId="139" fillId="0" borderId="1" xfId="87" applyFont="1" applyFill="1" applyBorder="1" applyAlignment="1" applyProtection="1">
      <alignment horizontal="center" vertical="center" wrapText="1"/>
    </xf>
    <xf numFmtId="0" fontId="130" fillId="0" borderId="1" xfId="4" applyFont="1" applyFill="1" applyBorder="1" applyAlignment="1" applyProtection="1">
      <alignment vertical="center" wrapText="1"/>
    </xf>
    <xf numFmtId="0" fontId="129" fillId="36" borderId="1" xfId="4" applyFont="1" applyFill="1" applyBorder="1" applyAlignment="1" applyProtection="1">
      <alignment vertical="center" wrapText="1"/>
      <protection locked="0"/>
    </xf>
    <xf numFmtId="0" fontId="129" fillId="36" borderId="1" xfId="4" applyFont="1" applyFill="1" applyBorder="1" applyAlignment="1" applyProtection="1">
      <alignment horizontal="center" vertical="center" wrapText="1"/>
      <protection locked="0"/>
    </xf>
    <xf numFmtId="164" fontId="129" fillId="36" borderId="1" xfId="1" applyFont="1" applyFill="1" applyBorder="1" applyAlignment="1" applyProtection="1">
      <alignment horizontal="right" vertical="center" wrapText="1"/>
      <protection locked="0"/>
    </xf>
    <xf numFmtId="0" fontId="129" fillId="36" borderId="1" xfId="4" applyFont="1" applyFill="1" applyBorder="1" applyAlignment="1" applyProtection="1">
      <alignment horizontal="left" vertical="center" wrapText="1"/>
      <protection locked="0"/>
    </xf>
    <xf numFmtId="0" fontId="129" fillId="0" borderId="1" xfId="4" applyFont="1" applyFill="1" applyBorder="1" applyAlignment="1" applyProtection="1">
      <alignment horizontal="left" vertical="center" wrapText="1"/>
      <protection locked="0"/>
    </xf>
    <xf numFmtId="0" fontId="129" fillId="0" borderId="1" xfId="4" applyFont="1" applyFill="1" applyBorder="1" applyAlignment="1" applyProtection="1">
      <alignment horizontal="left" vertical="center" wrapText="1"/>
    </xf>
    <xf numFmtId="0" fontId="131" fillId="0" borderId="1" xfId="4" applyFont="1" applyFill="1" applyBorder="1" applyAlignment="1" applyProtection="1">
      <alignment vertical="center" wrapText="1"/>
      <protection locked="0"/>
    </xf>
    <xf numFmtId="0" fontId="131" fillId="0" borderId="1" xfId="4" applyFont="1" applyFill="1" applyBorder="1" applyAlignment="1" applyProtection="1">
      <alignment horizontal="center" vertical="center" wrapText="1"/>
      <protection locked="0"/>
    </xf>
    <xf numFmtId="164" fontId="131" fillId="0" borderId="1" xfId="1" applyFont="1" applyFill="1" applyBorder="1" applyAlignment="1" applyProtection="1">
      <alignment horizontal="right" vertical="center" wrapText="1"/>
      <protection locked="0"/>
    </xf>
    <xf numFmtId="0" fontId="129" fillId="10" borderId="1" xfId="4" applyFont="1" applyFill="1" applyBorder="1" applyAlignment="1" applyProtection="1">
      <alignment horizontal="center" vertical="center" wrapText="1"/>
    </xf>
    <xf numFmtId="49" fontId="139" fillId="0" borderId="1" xfId="4" applyNumberFormat="1" applyFont="1" applyFill="1" applyBorder="1" applyAlignment="1" applyProtection="1">
      <alignment vertical="center" wrapText="1"/>
    </xf>
    <xf numFmtId="164" fontId="131" fillId="0" borderId="1" xfId="1" applyFont="1" applyFill="1" applyBorder="1" applyAlignment="1" applyProtection="1">
      <alignment vertical="center" wrapText="1"/>
    </xf>
    <xf numFmtId="0" fontId="139" fillId="0" borderId="1" xfId="4" applyFont="1" applyFill="1" applyBorder="1" applyAlignment="1" applyProtection="1">
      <alignment horizontal="left" vertical="center" wrapText="1"/>
    </xf>
    <xf numFmtId="0" fontId="129" fillId="2" borderId="1" xfId="4" applyFont="1" applyFill="1" applyBorder="1" applyAlignment="1" applyProtection="1">
      <alignment horizontal="left" vertical="center" wrapText="1"/>
      <protection locked="0"/>
    </xf>
    <xf numFmtId="0" fontId="129" fillId="2" borderId="1" xfId="4" applyFont="1" applyFill="1" applyBorder="1" applyAlignment="1" applyProtection="1">
      <alignment horizontal="center" vertical="center" wrapText="1"/>
      <protection locked="0"/>
    </xf>
    <xf numFmtId="164" fontId="129" fillId="2" borderId="1" xfId="1" applyFont="1" applyFill="1" applyBorder="1" applyAlignment="1" applyProtection="1">
      <alignment horizontal="right" vertical="center" wrapText="1"/>
      <protection locked="0"/>
    </xf>
    <xf numFmtId="0" fontId="139" fillId="0" borderId="1" xfId="11" applyFont="1" applyFill="1" applyBorder="1" applyAlignment="1" applyProtection="1">
      <alignment horizontal="left" vertical="center" wrapText="1"/>
    </xf>
    <xf numFmtId="0" fontId="129" fillId="0" borderId="1" xfId="11" applyFont="1" applyFill="1" applyBorder="1" applyAlignment="1" applyProtection="1">
      <alignment horizontal="center" vertical="center" wrapText="1"/>
      <protection locked="0"/>
    </xf>
    <xf numFmtId="0" fontId="131" fillId="0" borderId="1" xfId="0" applyFont="1" applyFill="1" applyBorder="1" applyAlignment="1" applyProtection="1">
      <alignment vertical="center" wrapText="1"/>
      <protection locked="0"/>
    </xf>
    <xf numFmtId="0" fontId="131" fillId="0" borderId="1" xfId="87" applyFont="1" applyFill="1" applyBorder="1" applyAlignment="1" applyProtection="1">
      <alignment horizontal="center" vertical="center"/>
      <protection locked="0"/>
    </xf>
    <xf numFmtId="164" fontId="139" fillId="0" borderId="1" xfId="1" applyFont="1" applyFill="1" applyBorder="1" applyAlignment="1" applyProtection="1">
      <alignment horizontal="right" vertical="center" wrapText="1"/>
      <protection locked="0"/>
    </xf>
    <xf numFmtId="164" fontId="131" fillId="0" borderId="1" xfId="1" applyFont="1" applyFill="1" applyBorder="1" applyAlignment="1" applyProtection="1">
      <alignment horizontal="right" vertical="center"/>
    </xf>
    <xf numFmtId="0" fontId="131" fillId="0" borderId="1" xfId="87" applyFont="1" applyFill="1" applyBorder="1" applyAlignment="1" applyProtection="1">
      <alignment horizontal="left" vertical="center" wrapText="1"/>
      <protection locked="0"/>
    </xf>
    <xf numFmtId="0" fontId="131" fillId="0" borderId="1" xfId="87" applyFont="1" applyFill="1" applyBorder="1" applyAlignment="1" applyProtection="1">
      <alignment horizontal="left" vertical="center"/>
    </xf>
    <xf numFmtId="0" fontId="139" fillId="0" borderId="1" xfId="87" applyFont="1" applyFill="1" applyBorder="1" applyAlignment="1" applyProtection="1">
      <alignment vertical="center" wrapText="1"/>
    </xf>
    <xf numFmtId="0" fontId="131" fillId="0" borderId="1" xfId="87" applyFont="1" applyFill="1" applyBorder="1" applyAlignment="1" applyProtection="1">
      <alignment vertical="center" wrapText="1"/>
      <protection locked="0"/>
    </xf>
    <xf numFmtId="0" fontId="131" fillId="0" borderId="1" xfId="0" applyFont="1" applyFill="1" applyBorder="1" applyAlignment="1" applyProtection="1">
      <alignment horizontal="center" vertical="center" wrapText="1"/>
      <protection locked="0"/>
    </xf>
    <xf numFmtId="0" fontId="129" fillId="28" borderId="1" xfId="11" applyFont="1" applyFill="1" applyBorder="1" applyAlignment="1" applyProtection="1">
      <alignment horizontal="center" vertical="center" wrapText="1"/>
    </xf>
    <xf numFmtId="0" fontId="131" fillId="0" borderId="1" xfId="11" applyFont="1" applyFill="1" applyBorder="1" applyAlignment="1" applyProtection="1">
      <alignment horizontal="center" vertical="center" wrapText="1"/>
    </xf>
    <xf numFmtId="0" fontId="129" fillId="0" borderId="1" xfId="11" applyFont="1" applyFill="1" applyBorder="1" applyAlignment="1" applyProtection="1">
      <alignment horizontal="left" vertical="center" wrapText="1"/>
      <protection locked="0"/>
    </xf>
    <xf numFmtId="164" fontId="129" fillId="0" borderId="1" xfId="1" applyFont="1" applyFill="1" applyBorder="1" applyAlignment="1" applyProtection="1">
      <alignment horizontal="left" vertical="center" wrapText="1"/>
      <protection locked="0"/>
    </xf>
    <xf numFmtId="0" fontId="129" fillId="0" borderId="1" xfId="11" applyFont="1" applyFill="1" applyBorder="1" applyAlignment="1" applyProtection="1">
      <alignment horizontal="left" vertical="center" wrapText="1"/>
    </xf>
    <xf numFmtId="0" fontId="139" fillId="0" borderId="1" xfId="4" applyFont="1" applyFill="1" applyBorder="1" applyAlignment="1" applyProtection="1">
      <alignment horizontal="left" vertical="center"/>
    </xf>
    <xf numFmtId="0" fontId="139" fillId="0" borderId="1" xfId="87" applyFont="1" applyBorder="1" applyAlignment="1" applyProtection="1">
      <alignment vertical="center" wrapText="1"/>
      <protection locked="0"/>
    </xf>
    <xf numFmtId="0" fontId="139" fillId="0" borderId="1" xfId="87" applyFont="1" applyBorder="1" applyAlignment="1" applyProtection="1">
      <alignment horizontal="center" vertical="center"/>
      <protection locked="0"/>
    </xf>
    <xf numFmtId="164" fontId="139" fillId="0" borderId="1" xfId="1" applyFont="1" applyBorder="1" applyAlignment="1" applyProtection="1">
      <alignment horizontal="right" vertical="center"/>
      <protection locked="0"/>
    </xf>
    <xf numFmtId="0" fontId="139" fillId="0" borderId="1" xfId="87" applyFont="1" applyBorder="1" applyAlignment="1" applyProtection="1">
      <alignment horizontal="left" vertical="center"/>
      <protection locked="0"/>
    </xf>
    <xf numFmtId="0" fontId="139" fillId="0" borderId="1" xfId="87" applyFont="1" applyBorder="1" applyAlignment="1" applyProtection="1">
      <alignment horizontal="left" vertical="center"/>
    </xf>
    <xf numFmtId="0" fontId="139" fillId="0" borderId="1" xfId="11" applyFont="1" applyBorder="1" applyAlignment="1" applyProtection="1">
      <alignment horizontal="left" vertical="center" wrapText="1"/>
    </xf>
    <xf numFmtId="0" fontId="139" fillId="0" borderId="1" xfId="62" applyFont="1" applyBorder="1" applyAlignment="1" applyProtection="1">
      <alignment horizontal="left" vertical="center"/>
    </xf>
    <xf numFmtId="0" fontId="139" fillId="0" borderId="1" xfId="87" applyFont="1" applyBorder="1" applyAlignment="1" applyProtection="1">
      <alignment horizontal="left" vertical="center" wrapText="1"/>
    </xf>
    <xf numFmtId="0" fontId="101" fillId="7" borderId="1" xfId="38" applyNumberFormat="1" applyFont="1" applyFill="1" applyBorder="1" applyAlignment="1" applyProtection="1">
      <alignment horizontal="left" vertical="center" wrapText="1"/>
    </xf>
    <xf numFmtId="0" fontId="103" fillId="2" borderId="1" xfId="38" applyNumberFormat="1" applyFont="1" applyFill="1" applyBorder="1" applyAlignment="1" applyProtection="1">
      <alignment horizontal="left" vertical="center" wrapText="1"/>
    </xf>
    <xf numFmtId="0" fontId="98" fillId="4" borderId="1" xfId="4" applyNumberFormat="1" applyFont="1" applyFill="1" applyBorder="1" applyAlignment="1" applyProtection="1">
      <alignment horizontal="left" vertical="center" wrapText="1"/>
    </xf>
    <xf numFmtId="0" fontId="92" fillId="0" borderId="1" xfId="0" applyNumberFormat="1" applyFont="1" applyBorder="1" applyAlignment="1">
      <alignment horizontal="left" wrapText="1"/>
    </xf>
    <xf numFmtId="0" fontId="94" fillId="55" borderId="1" xfId="0" applyFont="1" applyFill="1" applyBorder="1" applyAlignment="1">
      <alignment horizontal="left" wrapText="1"/>
    </xf>
    <xf numFmtId="0" fontId="82" fillId="46" borderId="1" xfId="0" applyFont="1" applyFill="1" applyBorder="1" applyAlignment="1">
      <alignment horizontal="left" wrapText="1"/>
    </xf>
    <xf numFmtId="0" fontId="126" fillId="11" borderId="1" xfId="0" applyFont="1" applyFill="1" applyBorder="1" applyAlignment="1" applyProtection="1">
      <alignment vertical="center" wrapText="1"/>
      <protection locked="0"/>
    </xf>
    <xf numFmtId="0" fontId="126" fillId="11" borderId="1" xfId="0" applyFont="1" applyFill="1" applyBorder="1" applyAlignment="1" applyProtection="1">
      <alignment vertical="center" wrapText="1"/>
    </xf>
    <xf numFmtId="0" fontId="142" fillId="16" borderId="1" xfId="8" applyFont="1" applyFill="1" applyBorder="1" applyAlignment="1" applyProtection="1">
      <alignment vertical="center" wrapText="1"/>
    </xf>
    <xf numFmtId="0" fontId="146" fillId="0" borderId="0" xfId="8" applyFont="1" applyAlignment="1" applyProtection="1">
      <alignment vertical="center"/>
    </xf>
    <xf numFmtId="0" fontId="147" fillId="24" borderId="1" xfId="3" applyFont="1" applyFill="1" applyBorder="1" applyAlignment="1" applyProtection="1">
      <alignment horizontal="left" vertical="center" wrapText="1"/>
    </xf>
    <xf numFmtId="0" fontId="126" fillId="0" borderId="0" xfId="0" applyFont="1" applyFill="1" applyAlignment="1" applyProtection="1">
      <alignment horizontal="center" vertical="center" wrapText="1"/>
    </xf>
    <xf numFmtId="0" fontId="145" fillId="0" borderId="1" xfId="0" applyFont="1" applyFill="1" applyBorder="1" applyAlignment="1" applyProtection="1">
      <alignment vertical="center" wrapText="1"/>
    </xf>
    <xf numFmtId="0" fontId="148" fillId="29" borderId="1" xfId="0" applyFont="1" applyFill="1" applyBorder="1" applyAlignment="1" applyProtection="1">
      <alignment horizontal="center" vertical="center" wrapText="1"/>
    </xf>
    <xf numFmtId="0" fontId="149" fillId="29" borderId="1" xfId="0" applyFont="1" applyFill="1" applyBorder="1" applyAlignment="1" applyProtection="1">
      <alignment horizontal="center" vertical="center" wrapText="1"/>
    </xf>
    <xf numFmtId="164" fontId="148" fillId="29" borderId="1" xfId="1" applyFont="1" applyFill="1" applyBorder="1" applyAlignment="1" applyProtection="1">
      <alignment horizontal="center" vertical="center" wrapText="1"/>
    </xf>
    <xf numFmtId="0" fontId="145" fillId="30" borderId="1" xfId="0" applyFont="1" applyFill="1" applyBorder="1" applyAlignment="1" applyProtection="1">
      <alignment horizontal="center" vertical="center" wrapText="1"/>
    </xf>
    <xf numFmtId="164" fontId="145" fillId="30" borderId="1" xfId="1" applyFont="1" applyFill="1" applyBorder="1" applyAlignment="1" applyProtection="1">
      <alignment horizontal="center" vertical="center" wrapText="1"/>
    </xf>
    <xf numFmtId="0" fontId="145" fillId="10" borderId="1" xfId="0" applyFont="1" applyFill="1" applyBorder="1" applyAlignment="1" applyProtection="1">
      <alignment horizontal="center" vertical="center" wrapText="1"/>
    </xf>
    <xf numFmtId="0" fontId="145" fillId="28" borderId="1" xfId="8" applyFont="1" applyFill="1" applyBorder="1" applyAlignment="1" applyProtection="1">
      <alignment horizontal="center" vertical="center"/>
    </xf>
    <xf numFmtId="0" fontId="146" fillId="0" borderId="0" xfId="8" applyFont="1" applyFill="1" applyAlignment="1" applyProtection="1">
      <alignment vertical="center"/>
    </xf>
    <xf numFmtId="0" fontId="147" fillId="39" borderId="1" xfId="3" applyFont="1" applyFill="1" applyBorder="1" applyAlignment="1" applyProtection="1">
      <alignment horizontal="left"/>
    </xf>
    <xf numFmtId="164" fontId="144" fillId="0" borderId="1" xfId="1" applyFont="1" applyFill="1" applyBorder="1" applyAlignment="1" applyProtection="1">
      <alignment horizontal="left" vertical="center" wrapText="1"/>
    </xf>
    <xf numFmtId="2" fontId="145" fillId="0" borderId="1" xfId="3" applyNumberFormat="1" applyFont="1" applyFill="1" applyBorder="1" applyProtection="1"/>
    <xf numFmtId="164" fontId="145" fillId="0" borderId="1" xfId="1" applyFont="1" applyFill="1" applyBorder="1" applyAlignment="1" applyProtection="1">
      <alignment horizontal="center" vertical="center" wrapText="1"/>
    </xf>
    <xf numFmtId="164" fontId="145" fillId="0" borderId="1" xfId="1" applyFont="1" applyFill="1" applyBorder="1" applyAlignment="1" applyProtection="1">
      <alignment vertical="center" wrapText="1"/>
    </xf>
    <xf numFmtId="164" fontId="145" fillId="0" borderId="13" xfId="1" applyFont="1" applyFill="1" applyBorder="1" applyAlignment="1" applyProtection="1">
      <alignment vertical="center" wrapText="1"/>
    </xf>
    <xf numFmtId="0" fontId="146" fillId="0" borderId="0" xfId="8" applyFont="1" applyAlignment="1" applyProtection="1">
      <alignment horizontal="center" vertical="center"/>
    </xf>
    <xf numFmtId="0" fontId="144" fillId="18" borderId="1" xfId="38" applyFont="1" applyFill="1" applyBorder="1" applyAlignment="1" applyProtection="1">
      <alignment horizontal="center" vertical="center" wrapText="1"/>
    </xf>
    <xf numFmtId="0" fontId="144" fillId="24" borderId="1" xfId="38" applyFont="1" applyFill="1" applyBorder="1" applyAlignment="1" applyProtection="1">
      <alignment horizontal="center" vertical="center" wrapText="1"/>
    </xf>
    <xf numFmtId="2" fontId="144" fillId="24" borderId="1" xfId="38" applyNumberFormat="1" applyFont="1" applyFill="1" applyBorder="1" applyAlignment="1" applyProtection="1">
      <alignment horizontal="center" vertical="center" wrapText="1"/>
    </xf>
    <xf numFmtId="0" fontId="144" fillId="5" borderId="1" xfId="38" applyFont="1" applyFill="1" applyBorder="1" applyAlignment="1" applyProtection="1">
      <alignment horizontal="center" vertical="center" wrapText="1"/>
    </xf>
    <xf numFmtId="2" fontId="144" fillId="5" borderId="1" xfId="38" applyNumberFormat="1" applyFont="1" applyFill="1" applyBorder="1" applyAlignment="1" applyProtection="1">
      <alignment horizontal="center" vertical="center" wrapText="1"/>
    </xf>
    <xf numFmtId="0" fontId="152" fillId="0" borderId="1" xfId="0" applyFont="1" applyBorder="1" applyAlignment="1">
      <alignment horizontal="center" wrapText="1"/>
    </xf>
    <xf numFmtId="0" fontId="142" fillId="7" borderId="1" xfId="8" applyFont="1" applyFill="1" applyBorder="1" applyAlignment="1" applyProtection="1">
      <alignment horizontal="left" vertical="center" wrapText="1"/>
    </xf>
    <xf numFmtId="0" fontId="153" fillId="7" borderId="1" xfId="8" applyFont="1" applyFill="1" applyBorder="1" applyAlignment="1" applyProtection="1">
      <alignment horizontal="left" vertical="center" wrapText="1"/>
    </xf>
    <xf numFmtId="2" fontId="142" fillId="7" borderId="1" xfId="8" applyNumberFormat="1" applyFont="1" applyFill="1" applyBorder="1" applyAlignment="1" applyProtection="1">
      <alignment horizontal="right" vertical="center" wrapText="1"/>
    </xf>
    <xf numFmtId="0" fontId="144" fillId="0" borderId="1" xfId="8" applyFont="1" applyFill="1" applyBorder="1" applyAlignment="1" applyProtection="1">
      <alignment horizontal="left" vertical="center" wrapText="1"/>
    </xf>
    <xf numFmtId="0" fontId="126" fillId="0" borderId="1" xfId="4" applyFont="1" applyFill="1" applyBorder="1" applyAlignment="1" applyProtection="1">
      <alignment vertical="center" wrapText="1"/>
    </xf>
    <xf numFmtId="0" fontId="144" fillId="0" borderId="1" xfId="4" applyFont="1" applyFill="1" applyBorder="1" applyAlignment="1" applyProtection="1">
      <alignment vertical="center" wrapText="1"/>
    </xf>
    <xf numFmtId="0" fontId="144" fillId="29" borderId="1" xfId="8" applyFont="1" applyFill="1" applyBorder="1" applyAlignment="1" applyProtection="1">
      <alignment horizontal="center" vertical="center" wrapText="1"/>
    </xf>
    <xf numFmtId="0" fontId="126" fillId="0" borderId="1" xfId="8" applyFont="1" applyFill="1" applyBorder="1" applyAlignment="1" applyProtection="1">
      <alignment horizontal="center" vertical="center" wrapText="1"/>
    </xf>
    <xf numFmtId="0" fontId="154" fillId="0" borderId="1" xfId="9" applyFont="1" applyFill="1" applyBorder="1" applyAlignment="1" applyProtection="1">
      <alignment horizontal="center" vertical="center" wrapText="1"/>
      <protection locked="0"/>
    </xf>
    <xf numFmtId="0" fontId="146" fillId="0" borderId="1" xfId="4" applyFont="1" applyFill="1" applyBorder="1" applyAlignment="1" applyProtection="1">
      <alignment horizontal="center" vertical="center" wrapText="1"/>
      <protection locked="0"/>
    </xf>
    <xf numFmtId="2" fontId="146" fillId="0" borderId="1" xfId="4" applyNumberFormat="1" applyFont="1" applyFill="1" applyBorder="1" applyAlignment="1" applyProtection="1">
      <alignment horizontal="right" vertical="center" wrapText="1"/>
    </xf>
    <xf numFmtId="2" fontId="145" fillId="0" borderId="1" xfId="9" applyNumberFormat="1" applyFont="1" applyFill="1" applyBorder="1" applyAlignment="1" applyProtection="1">
      <alignment horizontal="right" vertical="center" wrapText="1"/>
    </xf>
    <xf numFmtId="0" fontId="154" fillId="0" borderId="1" xfId="9" applyFont="1" applyFill="1" applyBorder="1" applyAlignment="1" applyProtection="1">
      <alignment horizontal="left" vertical="center" wrapText="1"/>
      <protection locked="0"/>
    </xf>
    <xf numFmtId="0" fontId="126" fillId="0" borderId="1" xfId="8" applyFont="1" applyFill="1" applyBorder="1" applyAlignment="1" applyProtection="1">
      <alignment horizontal="left" vertical="center" wrapText="1"/>
    </xf>
    <xf numFmtId="164" fontId="126" fillId="0" borderId="1" xfId="1" applyFont="1" applyFill="1" applyBorder="1" applyAlignment="1" applyProtection="1">
      <alignment horizontal="left" vertical="center" wrapText="1"/>
    </xf>
    <xf numFmtId="2" fontId="144" fillId="2" borderId="1" xfId="8" applyNumberFormat="1" applyFont="1" applyFill="1" applyBorder="1" applyAlignment="1">
      <alignment horizontal="right" vertical="center" wrapText="1"/>
    </xf>
    <xf numFmtId="0" fontId="126" fillId="2" borderId="1" xfId="0" applyFont="1" applyFill="1" applyBorder="1" applyAlignment="1" applyProtection="1">
      <alignment vertical="center" wrapText="1"/>
      <protection locked="0"/>
    </xf>
    <xf numFmtId="0" fontId="126" fillId="2" borderId="1" xfId="0" applyFont="1" applyFill="1" applyBorder="1" applyAlignment="1" applyProtection="1">
      <alignment vertical="center" wrapText="1"/>
    </xf>
    <xf numFmtId="1" fontId="126" fillId="2" borderId="1" xfId="8" applyNumberFormat="1" applyFont="1" applyFill="1" applyBorder="1" applyAlignment="1">
      <alignment vertical="center" wrapText="1"/>
    </xf>
    <xf numFmtId="0" fontId="155" fillId="0" borderId="1" xfId="4" applyFont="1" applyFill="1" applyBorder="1" applyAlignment="1" applyProtection="1">
      <alignment vertical="center" wrapText="1"/>
      <protection locked="0"/>
    </xf>
    <xf numFmtId="0" fontId="144" fillId="0" borderId="1" xfId="8" applyFont="1" applyFill="1" applyBorder="1" applyAlignment="1" applyProtection="1">
      <alignment horizontal="left" vertical="center" wrapText="1"/>
      <protection locked="0"/>
    </xf>
    <xf numFmtId="2" fontId="145" fillId="0" borderId="1" xfId="8" applyNumberFormat="1" applyFont="1" applyFill="1" applyBorder="1" applyAlignment="1" applyProtection="1">
      <alignment horizontal="right" vertical="center" wrapText="1"/>
    </xf>
    <xf numFmtId="0" fontId="144" fillId="2" borderId="1" xfId="8" applyFont="1" applyFill="1" applyBorder="1" applyAlignment="1" applyProtection="1">
      <alignment horizontal="left" vertical="center" wrapText="1"/>
    </xf>
    <xf numFmtId="0" fontId="126" fillId="2" borderId="1" xfId="4" applyFont="1" applyFill="1" applyBorder="1" applyAlignment="1" applyProtection="1">
      <alignment vertical="center" wrapText="1"/>
    </xf>
    <xf numFmtId="0" fontId="144" fillId="2" borderId="1" xfId="4" applyFont="1" applyFill="1" applyBorder="1" applyAlignment="1" applyProtection="1">
      <alignment vertical="center" wrapText="1"/>
    </xf>
    <xf numFmtId="0" fontId="126" fillId="2" borderId="1" xfId="8" applyFont="1" applyFill="1" applyBorder="1" applyAlignment="1" applyProtection="1">
      <alignment horizontal="center" vertical="center" wrapText="1"/>
    </xf>
    <xf numFmtId="0" fontId="126" fillId="2" borderId="1" xfId="8" applyFont="1" applyFill="1" applyBorder="1" applyAlignment="1" applyProtection="1">
      <alignment vertical="center" wrapText="1"/>
      <protection locked="0"/>
    </xf>
    <xf numFmtId="2" fontId="146" fillId="2" borderId="1" xfId="8" applyNumberFormat="1" applyFont="1" applyFill="1" applyBorder="1" applyAlignment="1" applyProtection="1">
      <alignment horizontal="right" vertical="center" wrapText="1"/>
    </xf>
    <xf numFmtId="0" fontId="145" fillId="2" borderId="1" xfId="8" applyFont="1" applyFill="1" applyBorder="1" applyAlignment="1" applyProtection="1">
      <alignment horizontal="right" vertical="center" wrapText="1"/>
      <protection locked="0"/>
    </xf>
    <xf numFmtId="2" fontId="145" fillId="2" borderId="1" xfId="8" applyNumberFormat="1" applyFont="1" applyFill="1" applyBorder="1" applyAlignment="1" applyProtection="1">
      <alignment horizontal="right" vertical="center" wrapText="1"/>
    </xf>
    <xf numFmtId="0" fontId="126" fillId="2" borderId="1" xfId="8" applyFont="1" applyFill="1" applyBorder="1" applyAlignment="1" applyProtection="1">
      <alignment horizontal="left" vertical="center" wrapText="1"/>
      <protection locked="0"/>
    </xf>
    <xf numFmtId="0" fontId="126" fillId="2" borderId="1" xfId="8" applyFont="1" applyFill="1" applyBorder="1" applyAlignment="1" applyProtection="1">
      <alignment horizontal="left" vertical="center" wrapText="1"/>
    </xf>
    <xf numFmtId="2" fontId="144" fillId="2" borderId="1" xfId="8" applyNumberFormat="1" applyFont="1" applyFill="1" applyBorder="1" applyAlignment="1" applyProtection="1">
      <alignment horizontal="right" vertical="center" wrapText="1"/>
    </xf>
    <xf numFmtId="0" fontId="146" fillId="21" borderId="1" xfId="4" applyFont="1" applyFill="1" applyBorder="1" applyAlignment="1" applyProtection="1">
      <alignment vertical="center" wrapText="1"/>
    </xf>
    <xf numFmtId="0" fontId="145" fillId="21" borderId="1" xfId="4" applyFont="1" applyFill="1" applyBorder="1" applyAlignment="1" applyProtection="1">
      <alignment vertical="center" wrapText="1"/>
    </xf>
    <xf numFmtId="0" fontId="146" fillId="21" borderId="1" xfId="9" applyFont="1" applyFill="1" applyBorder="1" applyAlignment="1" applyProtection="1">
      <alignment horizontal="left" vertical="center" wrapText="1"/>
      <protection locked="0"/>
    </xf>
    <xf numFmtId="2" fontId="146" fillId="21" borderId="1" xfId="9" applyNumberFormat="1" applyFont="1" applyFill="1" applyBorder="1" applyAlignment="1" applyProtection="1">
      <alignment horizontal="right" vertical="center" wrapText="1"/>
    </xf>
    <xf numFmtId="0" fontId="146" fillId="21" borderId="1" xfId="9" applyFont="1" applyFill="1" applyBorder="1" applyAlignment="1" applyProtection="1">
      <alignment horizontal="right" vertical="center" wrapText="1"/>
      <protection locked="0"/>
    </xf>
    <xf numFmtId="2" fontId="145" fillId="21" borderId="1" xfId="9" applyNumberFormat="1" applyFont="1" applyFill="1" applyBorder="1" applyAlignment="1" applyProtection="1">
      <alignment horizontal="right" vertical="center" wrapText="1"/>
    </xf>
    <xf numFmtId="0" fontId="146" fillId="21" borderId="1" xfId="8" applyFont="1" applyFill="1" applyBorder="1" applyAlignment="1" applyProtection="1">
      <alignment horizontal="left" vertical="center" wrapText="1"/>
    </xf>
    <xf numFmtId="2" fontId="146" fillId="21" borderId="1" xfId="8" applyNumberFormat="1" applyFont="1" applyFill="1" applyBorder="1" applyAlignment="1" applyProtection="1">
      <alignment horizontal="right" vertical="center" wrapText="1"/>
    </xf>
    <xf numFmtId="0" fontId="146" fillId="0" borderId="1" xfId="4" applyFont="1" applyFill="1" applyBorder="1" applyAlignment="1" applyProtection="1">
      <alignment vertical="center" wrapText="1"/>
    </xf>
    <xf numFmtId="0" fontId="146" fillId="0" borderId="1" xfId="4" applyFont="1" applyBorder="1" applyAlignment="1" applyProtection="1">
      <alignment vertical="center" wrapText="1"/>
    </xf>
    <xf numFmtId="0" fontId="146" fillId="0" borderId="1" xfId="9" applyFont="1" applyBorder="1" applyAlignment="1" applyProtection="1">
      <alignment horizontal="left" vertical="center" wrapText="1"/>
      <protection locked="0"/>
    </xf>
    <xf numFmtId="0" fontId="146" fillId="0" borderId="1" xfId="8" applyFont="1" applyBorder="1" applyAlignment="1" applyProtection="1">
      <alignment horizontal="center" vertical="center" wrapText="1"/>
      <protection locked="0"/>
    </xf>
    <xf numFmtId="2" fontId="146" fillId="0" borderId="1" xfId="0" applyNumberFormat="1" applyFont="1" applyBorder="1" applyAlignment="1" applyProtection="1">
      <alignment horizontal="right" vertical="center" wrapText="1"/>
    </xf>
    <xf numFmtId="2" fontId="146" fillId="0" borderId="1" xfId="9" applyNumberFormat="1" applyFont="1" applyBorder="1" applyAlignment="1" applyProtection="1">
      <alignment horizontal="right" vertical="center" wrapText="1"/>
    </xf>
    <xf numFmtId="0" fontId="146" fillId="10" borderId="1" xfId="8" applyFont="1" applyFill="1" applyBorder="1" applyAlignment="1" applyProtection="1">
      <alignment horizontal="left" vertical="center" wrapText="1"/>
      <protection locked="0"/>
    </xf>
    <xf numFmtId="2" fontId="146" fillId="10" borderId="1" xfId="8" applyNumberFormat="1" applyFont="1" applyFill="1" applyBorder="1" applyAlignment="1" applyProtection="1">
      <alignment horizontal="right" vertical="center" wrapText="1"/>
      <protection locked="0"/>
    </xf>
    <xf numFmtId="0" fontId="145" fillId="19" borderId="1" xfId="4" applyFont="1" applyFill="1" applyBorder="1" applyAlignment="1" applyProtection="1">
      <alignment vertical="center" wrapText="1"/>
    </xf>
    <xf numFmtId="0" fontId="145" fillId="19" borderId="1" xfId="9" applyFont="1" applyFill="1" applyBorder="1" applyAlignment="1" applyProtection="1">
      <alignment horizontal="left" vertical="center" wrapText="1"/>
      <protection locked="0"/>
    </xf>
    <xf numFmtId="2" fontId="145" fillId="19" borderId="1" xfId="9" applyNumberFormat="1" applyFont="1" applyFill="1" applyBorder="1" applyAlignment="1" applyProtection="1">
      <alignment horizontal="right" vertical="center" wrapText="1"/>
    </xf>
    <xf numFmtId="0" fontId="145" fillId="19" borderId="1" xfId="9" applyFont="1" applyFill="1" applyBorder="1" applyAlignment="1" applyProtection="1">
      <alignment horizontal="right" vertical="center" wrapText="1"/>
      <protection locked="0"/>
    </xf>
    <xf numFmtId="0" fontId="146" fillId="6" borderId="1" xfId="8" applyFont="1" applyFill="1" applyBorder="1" applyAlignment="1" applyProtection="1">
      <alignment horizontal="left" vertical="center" wrapText="1"/>
    </xf>
    <xf numFmtId="2" fontId="146" fillId="6" borderId="1" xfId="8" applyNumberFormat="1" applyFont="1" applyFill="1" applyBorder="1" applyAlignment="1" applyProtection="1">
      <alignment horizontal="right" vertical="center" wrapText="1"/>
    </xf>
    <xf numFmtId="0" fontId="154" fillId="0" borderId="1" xfId="9" applyFont="1" applyBorder="1" applyAlignment="1" applyProtection="1">
      <alignment horizontal="left" vertical="center" wrapText="1"/>
      <protection locked="0"/>
    </xf>
    <xf numFmtId="0" fontId="154" fillId="0" borderId="1" xfId="9" applyFont="1" applyBorder="1" applyAlignment="1" applyProtection="1">
      <alignment horizontal="center" vertical="center" wrapText="1"/>
      <protection locked="0"/>
    </xf>
    <xf numFmtId="167" fontId="155" fillId="0" borderId="1" xfId="9" applyNumberFormat="1" applyFont="1" applyBorder="1" applyAlignment="1" applyProtection="1">
      <alignment vertical="center" wrapText="1"/>
      <protection locked="0"/>
    </xf>
    <xf numFmtId="0" fontId="155" fillId="21" borderId="1" xfId="9" applyFont="1" applyFill="1" applyBorder="1" applyAlignment="1" applyProtection="1">
      <alignment horizontal="left" vertical="center" wrapText="1"/>
      <protection locked="0"/>
    </xf>
    <xf numFmtId="0" fontId="155" fillId="21" borderId="1" xfId="9" applyFont="1" applyFill="1" applyBorder="1" applyAlignment="1" applyProtection="1">
      <alignment horizontal="center" vertical="center" wrapText="1"/>
      <protection locked="0"/>
    </xf>
    <xf numFmtId="167" fontId="155" fillId="21" borderId="1" xfId="9" applyNumberFormat="1" applyFont="1" applyFill="1" applyBorder="1" applyAlignment="1" applyProtection="1">
      <alignment vertical="center" wrapText="1"/>
      <protection locked="0"/>
    </xf>
    <xf numFmtId="0" fontId="145" fillId="21" borderId="1" xfId="9" applyFont="1" applyFill="1" applyBorder="1" applyAlignment="1" applyProtection="1">
      <alignment horizontal="right" vertical="center" wrapText="1"/>
      <protection locked="0"/>
    </xf>
    <xf numFmtId="0" fontId="144" fillId="21" borderId="1" xfId="9" applyFont="1" applyFill="1" applyBorder="1" applyAlignment="1" applyProtection="1">
      <alignment horizontal="right" vertical="center" wrapText="1"/>
    </xf>
    <xf numFmtId="2" fontId="144" fillId="21" borderId="1" xfId="9" applyNumberFormat="1" applyFont="1" applyFill="1" applyBorder="1" applyAlignment="1" applyProtection="1">
      <alignment horizontal="right" vertical="center" wrapText="1"/>
    </xf>
    <xf numFmtId="0" fontId="126" fillId="10" borderId="1" xfId="0" applyFont="1" applyFill="1" applyBorder="1" applyAlignment="1" applyProtection="1">
      <alignment vertical="center" wrapText="1"/>
      <protection locked="0"/>
    </xf>
    <xf numFmtId="0" fontId="126" fillId="10" borderId="1" xfId="0" applyFont="1" applyFill="1" applyBorder="1" applyAlignment="1" applyProtection="1">
      <alignment vertical="center" wrapText="1"/>
    </xf>
    <xf numFmtId="0" fontId="146" fillId="0" borderId="1" xfId="9" applyFont="1" applyFill="1" applyBorder="1" applyAlignment="1" applyProtection="1">
      <alignment horizontal="left" vertical="center" wrapText="1"/>
      <protection locked="0"/>
    </xf>
    <xf numFmtId="0" fontId="146" fillId="0" borderId="1" xfId="9" applyFont="1" applyFill="1" applyBorder="1" applyAlignment="1" applyProtection="1">
      <alignment horizontal="center" vertical="center" wrapText="1"/>
      <protection locked="0"/>
    </xf>
    <xf numFmtId="2" fontId="146" fillId="0" borderId="1" xfId="9" applyNumberFormat="1" applyFont="1" applyFill="1" applyBorder="1" applyAlignment="1" applyProtection="1">
      <alignment horizontal="right" vertical="center" wrapText="1"/>
    </xf>
    <xf numFmtId="0" fontId="126" fillId="2" borderId="1" xfId="9" applyFont="1" applyFill="1" applyBorder="1" applyAlignment="1" applyProtection="1">
      <alignment vertical="center" wrapText="1"/>
      <protection locked="0"/>
    </xf>
    <xf numFmtId="2" fontId="146" fillId="2" borderId="1" xfId="9" applyNumberFormat="1" applyFont="1" applyFill="1" applyBorder="1" applyAlignment="1" applyProtection="1">
      <alignment horizontal="right" vertical="center" wrapText="1"/>
    </xf>
    <xf numFmtId="0" fontId="146" fillId="2" borderId="1" xfId="9" applyFont="1" applyFill="1" applyBorder="1" applyAlignment="1" applyProtection="1">
      <alignment horizontal="right" vertical="center" wrapText="1"/>
      <protection locked="0"/>
    </xf>
    <xf numFmtId="2" fontId="145" fillId="2" borderId="1" xfId="9" applyNumberFormat="1" applyFont="1" applyFill="1" applyBorder="1" applyAlignment="1" applyProtection="1">
      <alignment horizontal="right" vertical="center" wrapText="1"/>
    </xf>
    <xf numFmtId="0" fontId="144" fillId="2" borderId="1" xfId="9" applyFont="1" applyFill="1" applyBorder="1" applyAlignment="1" applyProtection="1">
      <alignment horizontal="left" vertical="center" wrapText="1"/>
      <protection locked="0"/>
    </xf>
    <xf numFmtId="0" fontId="144" fillId="10" borderId="1" xfId="8" applyFont="1" applyFill="1" applyBorder="1" applyAlignment="1" applyProtection="1">
      <alignment horizontal="center" vertical="center" wrapText="1"/>
    </xf>
    <xf numFmtId="0" fontId="126" fillId="0" borderId="1" xfId="9" applyFont="1" applyFill="1" applyBorder="1" applyAlignment="1" applyProtection="1">
      <alignment vertical="center" wrapText="1"/>
      <protection locked="0"/>
    </xf>
    <xf numFmtId="0" fontId="144" fillId="0" borderId="1" xfId="9" applyFont="1" applyFill="1" applyBorder="1" applyAlignment="1" applyProtection="1">
      <alignment horizontal="left" vertical="center" wrapText="1"/>
      <protection locked="0"/>
    </xf>
    <xf numFmtId="2" fontId="126" fillId="0" borderId="1" xfId="8" applyNumberFormat="1" applyFont="1" applyFill="1" applyBorder="1" applyAlignment="1" applyProtection="1">
      <alignment horizontal="right" vertical="center" wrapText="1"/>
    </xf>
    <xf numFmtId="0" fontId="146" fillId="0" borderId="1" xfId="8" applyFont="1" applyBorder="1" applyAlignment="1" applyProtection="1">
      <alignment horizontal="left" vertical="center" wrapText="1"/>
    </xf>
    <xf numFmtId="0" fontId="146" fillId="0" borderId="1" xfId="8" applyFont="1" applyBorder="1" applyAlignment="1" applyProtection="1">
      <alignment horizontal="left" vertical="center" wrapText="1"/>
      <protection locked="0"/>
    </xf>
    <xf numFmtId="2" fontId="146" fillId="0" borderId="1" xfId="8" applyNumberFormat="1" applyFont="1" applyBorder="1" applyAlignment="1" applyProtection="1">
      <alignment horizontal="right" vertical="center" wrapText="1"/>
    </xf>
    <xf numFmtId="0" fontId="144" fillId="28" borderId="1" xfId="4" applyFont="1" applyFill="1" applyBorder="1" applyAlignment="1" applyProtection="1">
      <alignment horizontal="center" vertical="center" wrapText="1"/>
    </xf>
    <xf numFmtId="0" fontId="126" fillId="0" borderId="1" xfId="4" applyFont="1" applyFill="1" applyBorder="1" applyAlignment="1" applyProtection="1">
      <alignment horizontal="center" vertical="center" wrapText="1"/>
    </xf>
    <xf numFmtId="0" fontId="154" fillId="0" borderId="1" xfId="9" applyFont="1" applyFill="1" applyBorder="1" applyAlignment="1" applyProtection="1">
      <alignment vertical="center" wrapText="1"/>
      <protection locked="0"/>
    </xf>
    <xf numFmtId="0" fontId="154" fillId="0" borderId="1" xfId="4" applyFont="1" applyFill="1" applyBorder="1" applyAlignment="1" applyProtection="1">
      <alignment vertical="center" wrapText="1"/>
      <protection locked="0"/>
    </xf>
    <xf numFmtId="0" fontId="154" fillId="0" borderId="1" xfId="4" applyFont="1" applyFill="1" applyBorder="1" applyAlignment="1" applyProtection="1">
      <alignment horizontal="left" vertical="center" wrapText="1"/>
      <protection locked="0"/>
    </xf>
    <xf numFmtId="0" fontId="126" fillId="0" borderId="1" xfId="4" applyFont="1" applyFill="1" applyBorder="1" applyAlignment="1" applyProtection="1">
      <alignment horizontal="left" vertical="center" wrapText="1"/>
    </xf>
    <xf numFmtId="2" fontId="144" fillId="0" borderId="1" xfId="4" applyNumberFormat="1" applyFont="1" applyFill="1" applyBorder="1" applyAlignment="1" applyProtection="1">
      <alignment horizontal="right" vertical="center" wrapText="1"/>
    </xf>
    <xf numFmtId="2" fontId="144" fillId="2" borderId="1" xfId="4" applyNumberFormat="1" applyFont="1" applyFill="1" applyBorder="1" applyAlignment="1">
      <alignment horizontal="left" vertical="center" wrapText="1"/>
    </xf>
    <xf numFmtId="2" fontId="144" fillId="2" borderId="1" xfId="4" applyNumberFormat="1" applyFont="1" applyFill="1" applyBorder="1" applyAlignment="1">
      <alignment horizontal="right" vertical="center" wrapText="1"/>
    </xf>
    <xf numFmtId="2" fontId="146" fillId="2" borderId="1" xfId="8" applyNumberFormat="1" applyFont="1" applyFill="1" applyBorder="1" applyAlignment="1" applyProtection="1">
      <alignment horizontal="right" vertical="center" wrapText="1"/>
      <protection locked="0"/>
    </xf>
    <xf numFmtId="0" fontId="126" fillId="0" borderId="1" xfId="8" applyFont="1" applyFill="1" applyBorder="1" applyAlignment="1" applyProtection="1">
      <alignment vertical="center" wrapText="1"/>
      <protection locked="0"/>
    </xf>
    <xf numFmtId="0" fontId="126" fillId="0" borderId="1" xfId="8" applyFont="1" applyFill="1" applyBorder="1" applyAlignment="1" applyProtection="1">
      <alignment horizontal="left" vertical="center" wrapText="1"/>
      <protection locked="0"/>
    </xf>
    <xf numFmtId="0" fontId="152" fillId="0" borderId="1" xfId="0" applyFont="1" applyBorder="1" applyAlignment="1">
      <alignment horizontal="left" wrapText="1"/>
    </xf>
    <xf numFmtId="0" fontId="146" fillId="0" borderId="0" xfId="8" applyFont="1" applyAlignment="1" applyProtection="1">
      <alignment vertical="center" wrapText="1"/>
    </xf>
    <xf numFmtId="0" fontId="146" fillId="0" borderId="1" xfId="8" applyFont="1" applyBorder="1" applyAlignment="1" applyProtection="1">
      <alignment vertical="center" wrapText="1"/>
    </xf>
    <xf numFmtId="0" fontId="145" fillId="21" borderId="1" xfId="8" applyFont="1" applyFill="1" applyBorder="1" applyAlignment="1" applyProtection="1">
      <alignment horizontal="left" vertical="center" wrapText="1"/>
    </xf>
    <xf numFmtId="0" fontId="146" fillId="21" borderId="1" xfId="8" applyFont="1" applyFill="1" applyBorder="1" applyAlignment="1" applyProtection="1">
      <alignment horizontal="center" vertical="center" wrapText="1"/>
    </xf>
    <xf numFmtId="0" fontId="146" fillId="0" borderId="1" xfId="8" applyFont="1" applyFill="1" applyBorder="1" applyAlignment="1" applyProtection="1">
      <alignment horizontal="left" vertical="center" wrapText="1"/>
    </xf>
    <xf numFmtId="0" fontId="146" fillId="0" borderId="1" xfId="8" applyFont="1" applyBorder="1" applyAlignment="1" applyProtection="1">
      <alignment horizontal="center" vertical="center" wrapText="1"/>
    </xf>
    <xf numFmtId="0" fontId="145" fillId="19" borderId="1" xfId="8" applyFont="1" applyFill="1" applyBorder="1" applyAlignment="1" applyProtection="1">
      <alignment horizontal="left" vertical="center" wrapText="1"/>
    </xf>
    <xf numFmtId="0" fontId="145" fillId="19" borderId="1" xfId="8" applyFont="1" applyFill="1" applyBorder="1" applyAlignment="1" applyProtection="1">
      <alignment horizontal="center" vertical="center" wrapText="1"/>
    </xf>
    <xf numFmtId="0" fontId="145" fillId="21" borderId="1" xfId="8" applyFont="1" applyFill="1" applyBorder="1" applyAlignment="1" applyProtection="1">
      <alignment horizontal="center" vertical="center" wrapText="1"/>
    </xf>
    <xf numFmtId="0" fontId="145" fillId="0" borderId="0" xfId="8" applyFont="1" applyAlignment="1" applyProtection="1">
      <alignment vertical="center" wrapText="1"/>
    </xf>
    <xf numFmtId="0" fontId="145" fillId="0" borderId="1" xfId="8" applyFont="1" applyFill="1" applyBorder="1" applyAlignment="1" applyProtection="1">
      <alignment horizontal="left" vertical="center" wrapText="1"/>
    </xf>
    <xf numFmtId="0" fontId="146" fillId="0" borderId="0" xfId="8" applyFont="1" applyFill="1" applyAlignment="1" applyProtection="1">
      <alignment vertical="center" wrapText="1"/>
    </xf>
    <xf numFmtId="0" fontId="145" fillId="28" borderId="1" xfId="8" applyFont="1" applyFill="1" applyBorder="1" applyAlignment="1" applyProtection="1">
      <alignment horizontal="center" vertical="center" wrapText="1"/>
    </xf>
    <xf numFmtId="0" fontId="126" fillId="0" borderId="0" xfId="8" applyFont="1" applyAlignment="1" applyProtection="1">
      <alignment vertical="center" wrapText="1"/>
    </xf>
    <xf numFmtId="0" fontId="142" fillId="16" borderId="1" xfId="8" applyFont="1" applyFill="1" applyBorder="1" applyAlignment="1" applyProtection="1">
      <alignment horizontal="center" vertical="top" wrapText="1"/>
    </xf>
    <xf numFmtId="0" fontId="146" fillId="0" borderId="0" xfId="8" applyFont="1" applyAlignment="1" applyProtection="1">
      <alignment horizontal="center" vertical="top" wrapText="1"/>
    </xf>
    <xf numFmtId="0" fontId="147" fillId="24" borderId="1" xfId="3" applyFont="1" applyFill="1" applyBorder="1" applyAlignment="1" applyProtection="1">
      <alignment horizontal="center" vertical="top" wrapText="1"/>
    </xf>
    <xf numFmtId="0" fontId="126" fillId="0" borderId="0" xfId="0" applyFont="1" applyFill="1" applyAlignment="1" applyProtection="1">
      <alignment horizontal="center" vertical="top" wrapText="1"/>
    </xf>
    <xf numFmtId="0" fontId="145" fillId="0" borderId="1" xfId="0" applyFont="1" applyFill="1" applyBorder="1" applyAlignment="1" applyProtection="1">
      <alignment horizontal="center" vertical="top" wrapText="1"/>
    </xf>
    <xf numFmtId="0" fontId="148" fillId="29" borderId="1" xfId="0" applyFont="1" applyFill="1" applyBorder="1" applyAlignment="1" applyProtection="1">
      <alignment horizontal="center" vertical="top" wrapText="1"/>
    </xf>
    <xf numFmtId="0" fontId="149" fillId="29" borderId="1" xfId="0" applyFont="1" applyFill="1" applyBorder="1" applyAlignment="1" applyProtection="1">
      <alignment horizontal="center" vertical="top" wrapText="1"/>
    </xf>
    <xf numFmtId="164" fontId="148" fillId="29" borderId="1" xfId="1" applyFont="1" applyFill="1" applyBorder="1" applyAlignment="1" applyProtection="1">
      <alignment horizontal="center" vertical="top" wrapText="1"/>
    </xf>
    <xf numFmtId="0" fontId="145" fillId="30" borderId="1" xfId="0" applyFont="1" applyFill="1" applyBorder="1" applyAlignment="1" applyProtection="1">
      <alignment horizontal="center" vertical="top" wrapText="1"/>
    </xf>
    <xf numFmtId="164" fontId="145" fillId="30" borderId="1" xfId="1" applyFont="1" applyFill="1" applyBorder="1" applyAlignment="1" applyProtection="1">
      <alignment horizontal="center" vertical="top" wrapText="1"/>
    </xf>
    <xf numFmtId="0" fontId="145" fillId="10" borderId="1" xfId="0" applyFont="1" applyFill="1" applyBorder="1" applyAlignment="1" applyProtection="1">
      <alignment horizontal="center" vertical="top" wrapText="1"/>
    </xf>
    <xf numFmtId="0" fontId="145" fillId="28" borderId="1" xfId="8" applyFont="1" applyFill="1" applyBorder="1" applyAlignment="1" applyProtection="1">
      <alignment horizontal="center" vertical="top"/>
    </xf>
    <xf numFmtId="2" fontId="145" fillId="28" borderId="1" xfId="8" applyNumberFormat="1" applyFont="1" applyFill="1" applyBorder="1" applyAlignment="1" applyProtection="1">
      <alignment horizontal="center" vertical="top"/>
    </xf>
    <xf numFmtId="0" fontId="146" fillId="0" borderId="0" xfId="8" applyFont="1" applyFill="1" applyAlignment="1" applyProtection="1">
      <alignment horizontal="center" vertical="top" wrapText="1"/>
    </xf>
    <xf numFmtId="0" fontId="147" fillId="39" borderId="1" xfId="3" applyFont="1" applyFill="1" applyBorder="1" applyAlignment="1" applyProtection="1">
      <alignment horizontal="center" vertical="top"/>
    </xf>
    <xf numFmtId="164" fontId="144" fillId="0" borderId="1" xfId="1" applyFont="1" applyFill="1" applyBorder="1" applyAlignment="1" applyProtection="1">
      <alignment horizontal="left" vertical="top" wrapText="1"/>
    </xf>
    <xf numFmtId="2" fontId="145" fillId="0" borderId="1" xfId="3" applyNumberFormat="1" applyFont="1" applyFill="1" applyBorder="1" applyAlignment="1" applyProtection="1">
      <alignment horizontal="center" vertical="top"/>
    </xf>
    <xf numFmtId="164" fontId="145" fillId="0" borderId="1" xfId="1" applyFont="1" applyFill="1" applyBorder="1" applyAlignment="1" applyProtection="1">
      <alignment horizontal="center" vertical="top" wrapText="1"/>
    </xf>
    <xf numFmtId="2" fontId="145" fillId="0" borderId="1" xfId="1" applyNumberFormat="1" applyFont="1" applyFill="1" applyBorder="1" applyAlignment="1" applyProtection="1">
      <alignment horizontal="center" vertical="top" wrapText="1"/>
    </xf>
    <xf numFmtId="0" fontId="126" fillId="0" borderId="0" xfId="0" applyFont="1" applyAlignment="1">
      <alignment vertical="top"/>
    </xf>
    <xf numFmtId="0" fontId="144" fillId="18" borderId="1" xfId="38" applyFont="1" applyFill="1" applyBorder="1" applyAlignment="1" applyProtection="1">
      <alignment horizontal="center" vertical="top" wrapText="1"/>
    </xf>
    <xf numFmtId="0" fontId="144" fillId="24" borderId="1" xfId="38" applyFont="1" applyFill="1" applyBorder="1" applyAlignment="1" applyProtection="1">
      <alignment horizontal="center" vertical="top" wrapText="1"/>
    </xf>
    <xf numFmtId="164" fontId="144" fillId="24" borderId="1" xfId="1" applyFont="1" applyFill="1" applyBorder="1" applyAlignment="1" applyProtection="1">
      <alignment horizontal="center" vertical="top" wrapText="1"/>
    </xf>
    <xf numFmtId="0" fontId="144" fillId="5" borderId="1" xfId="38" applyFont="1" applyFill="1" applyBorder="1" applyAlignment="1" applyProtection="1">
      <alignment horizontal="center" vertical="top" wrapText="1"/>
    </xf>
    <xf numFmtId="164" fontId="144" fillId="5" borderId="1" xfId="1" applyFont="1" applyFill="1" applyBorder="1" applyAlignment="1" applyProtection="1">
      <alignment horizontal="center" vertical="top" wrapText="1"/>
    </xf>
    <xf numFmtId="0" fontId="151" fillId="54" borderId="23" xfId="0" applyFont="1" applyFill="1" applyBorder="1" applyAlignment="1">
      <alignment horizontal="center" vertical="top" wrapText="1"/>
    </xf>
    <xf numFmtId="0" fontId="151" fillId="54" borderId="24" xfId="0" applyFont="1" applyFill="1" applyBorder="1" applyAlignment="1">
      <alignment horizontal="center" vertical="top" wrapText="1"/>
    </xf>
    <xf numFmtId="0" fontId="150" fillId="0" borderId="24" xfId="0" applyFont="1" applyBorder="1" applyAlignment="1">
      <alignment horizontal="center" vertical="top" wrapText="1"/>
    </xf>
    <xf numFmtId="0" fontId="151" fillId="9" borderId="24" xfId="0" applyFont="1" applyFill="1" applyBorder="1" applyAlignment="1">
      <alignment horizontal="center" vertical="top" wrapText="1"/>
    </xf>
    <xf numFmtId="2" fontId="151" fillId="54" borderId="24" xfId="0" applyNumberFormat="1" applyFont="1" applyFill="1" applyBorder="1" applyAlignment="1">
      <alignment horizontal="center" vertical="top" wrapText="1"/>
    </xf>
    <xf numFmtId="2" fontId="152" fillId="52" borderId="24" xfId="0" applyNumberFormat="1" applyFont="1" applyFill="1" applyBorder="1" applyAlignment="1">
      <alignment vertical="top" wrapText="1"/>
    </xf>
    <xf numFmtId="0" fontId="126" fillId="0" borderId="0" xfId="8" applyFont="1" applyAlignment="1" applyProtection="1">
      <alignment vertical="top" wrapText="1"/>
    </xf>
    <xf numFmtId="0" fontId="146" fillId="0" borderId="0" xfId="8" applyFont="1" applyAlignment="1" applyProtection="1">
      <alignment vertical="top" wrapText="1"/>
    </xf>
    <xf numFmtId="2" fontId="146" fillId="0" borderId="1" xfId="8" applyNumberFormat="1" applyFont="1" applyBorder="1" applyAlignment="1" applyProtection="1">
      <alignment vertical="center" wrapText="1"/>
      <protection locked="0"/>
    </xf>
    <xf numFmtId="2" fontId="146" fillId="0" borderId="1" xfId="8" applyNumberFormat="1" applyFont="1" applyBorder="1" applyAlignment="1">
      <alignment horizontal="right" vertical="center" wrapText="1"/>
    </xf>
    <xf numFmtId="0" fontId="146" fillId="0" borderId="1" xfId="8" applyFont="1" applyBorder="1" applyAlignment="1" applyProtection="1">
      <alignment vertical="center" wrapText="1"/>
      <protection locked="0"/>
    </xf>
    <xf numFmtId="1" fontId="146" fillId="0" borderId="1" xfId="8" applyNumberFormat="1" applyFont="1" applyBorder="1" applyAlignment="1" applyProtection="1">
      <alignment vertical="center" wrapText="1"/>
      <protection locked="0"/>
    </xf>
    <xf numFmtId="0" fontId="145" fillId="0" borderId="0" xfId="8" applyFont="1" applyAlignment="1" applyProtection="1">
      <alignment vertical="top" wrapText="1"/>
    </xf>
    <xf numFmtId="0" fontId="146" fillId="11" borderId="1" xfId="0" applyFont="1" applyFill="1" applyBorder="1" applyAlignment="1">
      <alignment vertical="center" wrapText="1"/>
    </xf>
    <xf numFmtId="0" fontId="126" fillId="0" borderId="1" xfId="8" applyFont="1" applyBorder="1" applyAlignment="1" applyProtection="1">
      <alignment vertical="center" wrapText="1"/>
      <protection locked="0"/>
    </xf>
    <xf numFmtId="0" fontId="126" fillId="11" borderId="3" xfId="0" applyFont="1" applyFill="1" applyBorder="1" applyAlignment="1" applyProtection="1">
      <alignment vertical="center" wrapText="1"/>
      <protection locked="0"/>
    </xf>
    <xf numFmtId="1" fontId="126" fillId="0" borderId="3" xfId="9" applyNumberFormat="1" applyFont="1" applyBorder="1" applyAlignment="1">
      <alignment vertical="center" wrapText="1"/>
    </xf>
    <xf numFmtId="2" fontId="144" fillId="4" borderId="1" xfId="8" applyNumberFormat="1" applyFont="1" applyFill="1" applyBorder="1" applyAlignment="1">
      <alignment vertical="center" wrapText="1"/>
    </xf>
    <xf numFmtId="2" fontId="145" fillId="3" borderId="1" xfId="4" applyNumberFormat="1" applyFont="1" applyFill="1" applyBorder="1" applyAlignment="1">
      <alignment horizontal="right" vertical="center" wrapText="1"/>
    </xf>
    <xf numFmtId="1" fontId="144" fillId="0" borderId="14" xfId="8" applyNumberFormat="1" applyFont="1" applyBorder="1" applyAlignment="1">
      <alignment vertical="center" wrapText="1"/>
    </xf>
    <xf numFmtId="2" fontId="126" fillId="0" borderId="1" xfId="8" applyNumberFormat="1" applyFont="1" applyBorder="1" applyAlignment="1" applyProtection="1">
      <alignment vertical="center" wrapText="1"/>
      <protection locked="0"/>
    </xf>
    <xf numFmtId="2" fontId="126" fillId="11" borderId="1" xfId="8" applyNumberFormat="1" applyFont="1" applyFill="1" applyBorder="1" applyAlignment="1">
      <alignment vertical="center" wrapText="1"/>
    </xf>
    <xf numFmtId="0" fontId="146" fillId="11" borderId="1" xfId="0" applyFont="1" applyFill="1" applyBorder="1" applyAlignment="1">
      <alignment wrapText="1"/>
    </xf>
    <xf numFmtId="0" fontId="144" fillId="2" borderId="1" xfId="8" applyFont="1" applyFill="1" applyBorder="1" applyAlignment="1" applyProtection="1">
      <alignment vertical="center" wrapText="1"/>
      <protection locked="0"/>
    </xf>
    <xf numFmtId="2" fontId="144" fillId="2" borderId="1" xfId="8" applyNumberFormat="1" applyFont="1" applyFill="1" applyBorder="1" applyAlignment="1" applyProtection="1">
      <alignment vertical="center" wrapText="1"/>
      <protection locked="0"/>
    </xf>
    <xf numFmtId="2" fontId="144" fillId="0" borderId="1" xfId="8" applyNumberFormat="1" applyFont="1" applyFill="1" applyBorder="1" applyAlignment="1">
      <alignment vertical="center" wrapText="1"/>
    </xf>
    <xf numFmtId="2" fontId="126" fillId="0" borderId="1" xfId="8" applyNumberFormat="1" applyFont="1" applyFill="1" applyBorder="1" applyAlignment="1">
      <alignment vertical="center" wrapText="1"/>
    </xf>
    <xf numFmtId="2" fontId="126" fillId="11" borderId="1" xfId="11" applyNumberFormat="1" applyFont="1" applyFill="1" applyBorder="1" applyAlignment="1">
      <alignment horizontal="right" vertical="center" wrapText="1"/>
    </xf>
    <xf numFmtId="0" fontId="146" fillId="0" borderId="0" xfId="8" applyFont="1" applyFill="1" applyAlignment="1" applyProtection="1">
      <alignment vertical="top" wrapText="1"/>
    </xf>
    <xf numFmtId="0" fontId="152" fillId="0" borderId="1" xfId="0" applyFont="1" applyBorder="1" applyAlignment="1">
      <alignment horizontal="left" vertical="top" wrapText="1"/>
    </xf>
    <xf numFmtId="164" fontId="144" fillId="24" borderId="1" xfId="1" applyFont="1" applyFill="1" applyBorder="1" applyAlignment="1" applyProtection="1">
      <alignment horizontal="center" vertical="center" wrapText="1"/>
    </xf>
    <xf numFmtId="164" fontId="144" fillId="5" borderId="1" xfId="1" applyFont="1" applyFill="1" applyBorder="1" applyAlignment="1" applyProtection="1">
      <alignment horizontal="center" vertical="center" wrapText="1"/>
    </xf>
    <xf numFmtId="164" fontId="142" fillId="7" borderId="1" xfId="1" applyFont="1" applyFill="1" applyBorder="1" applyAlignment="1" applyProtection="1">
      <alignment horizontal="right" vertical="center" wrapText="1"/>
    </xf>
    <xf numFmtId="164" fontId="146" fillId="0" borderId="1" xfId="1" applyFont="1" applyBorder="1" applyAlignment="1" applyProtection="1">
      <alignment horizontal="center" vertical="center" wrapText="1"/>
    </xf>
    <xf numFmtId="0" fontId="146" fillId="0" borderId="1" xfId="4" applyFont="1" applyFill="1" applyBorder="1" applyAlignment="1" applyProtection="1">
      <alignment horizontal="left" vertical="center" wrapText="1"/>
    </xf>
    <xf numFmtId="0" fontId="155" fillId="2" borderId="1" xfId="0" applyFont="1" applyFill="1" applyBorder="1" applyAlignment="1" applyProtection="1">
      <alignment horizontal="left" vertical="center" wrapText="1"/>
      <protection locked="0"/>
    </xf>
    <xf numFmtId="0" fontId="154" fillId="0" borderId="1" xfId="0" applyFont="1" applyFill="1" applyBorder="1" applyAlignment="1" applyProtection="1">
      <alignment horizontal="left" vertical="center" wrapText="1"/>
      <protection locked="0"/>
    </xf>
    <xf numFmtId="0" fontId="155" fillId="0" borderId="1" xfId="0" applyFont="1" applyFill="1" applyBorder="1" applyAlignment="1" applyProtection="1">
      <alignment horizontal="center" vertical="center" wrapText="1"/>
      <protection locked="0"/>
    </xf>
    <xf numFmtId="0" fontId="126" fillId="0" borderId="1" xfId="4" applyFont="1" applyBorder="1" applyAlignment="1" applyProtection="1">
      <alignment vertical="center" wrapText="1"/>
    </xf>
    <xf numFmtId="0" fontId="154" fillId="0" borderId="1" xfId="0" applyFont="1" applyFill="1" applyBorder="1" applyAlignment="1" applyProtection="1">
      <alignment horizontal="center" vertical="center" wrapText="1"/>
      <protection locked="0"/>
    </xf>
    <xf numFmtId="0" fontId="146" fillId="0" borderId="1" xfId="0" applyFont="1" applyBorder="1" applyAlignment="1" applyProtection="1">
      <alignment vertical="center" wrapText="1"/>
    </xf>
    <xf numFmtId="0" fontId="126" fillId="0" borderId="1" xfId="0" applyFont="1" applyFill="1" applyBorder="1" applyAlignment="1" applyProtection="1">
      <alignment horizontal="left" vertical="center" wrapText="1"/>
      <protection locked="0"/>
    </xf>
    <xf numFmtId="0" fontId="139" fillId="0" borderId="0" xfId="8" applyFont="1" applyAlignment="1" applyProtection="1">
      <alignment vertical="center"/>
    </xf>
    <xf numFmtId="0" fontId="132" fillId="24" borderId="1" xfId="3" applyFont="1" applyFill="1" applyBorder="1" applyAlignment="1" applyProtection="1">
      <alignment horizontal="left" vertical="center" wrapText="1"/>
    </xf>
    <xf numFmtId="0" fontId="131" fillId="0" borderId="0" xfId="0" applyFont="1" applyFill="1" applyAlignment="1" applyProtection="1">
      <alignment horizontal="center" vertical="center" wrapText="1"/>
    </xf>
    <xf numFmtId="0" fontId="139" fillId="0" borderId="0" xfId="8" applyFont="1" applyFill="1" applyAlignment="1" applyProtection="1">
      <alignment vertical="center"/>
    </xf>
    <xf numFmtId="2" fontId="130" fillId="0" borderId="1" xfId="3" applyNumberFormat="1" applyFont="1" applyFill="1" applyBorder="1" applyAlignment="1" applyProtection="1">
      <alignment wrapText="1"/>
    </xf>
    <xf numFmtId="0" fontId="139" fillId="0" borderId="0" xfId="8" applyFont="1" applyAlignment="1" applyProtection="1">
      <alignment horizontal="center" vertical="center"/>
    </xf>
    <xf numFmtId="0" fontId="131" fillId="0" borderId="0" xfId="0" applyFont="1"/>
    <xf numFmtId="0" fontId="136" fillId="54" borderId="19" xfId="0" applyFont="1" applyFill="1" applyBorder="1" applyAlignment="1">
      <alignment horizontal="center" wrapText="1"/>
    </xf>
    <xf numFmtId="0" fontId="136" fillId="54" borderId="20" xfId="0" applyFont="1" applyFill="1" applyBorder="1" applyAlignment="1">
      <alignment horizontal="center" wrapText="1"/>
    </xf>
    <xf numFmtId="0" fontId="135" fillId="0" borderId="20" xfId="0" applyFont="1" applyBorder="1" applyAlignment="1">
      <alignment horizontal="center" wrapText="1"/>
    </xf>
    <xf numFmtId="0" fontId="136" fillId="9" borderId="20" xfId="0" applyFont="1" applyFill="1" applyBorder="1" applyAlignment="1">
      <alignment horizontal="center" wrapText="1"/>
    </xf>
    <xf numFmtId="0" fontId="137" fillId="52" borderId="20" xfId="0" applyFont="1" applyFill="1" applyBorder="1" applyAlignment="1">
      <alignment wrapText="1"/>
    </xf>
    <xf numFmtId="0" fontId="137" fillId="0" borderId="20" xfId="0" applyFont="1" applyBorder="1" applyAlignment="1">
      <alignment horizontal="center" wrapText="1"/>
    </xf>
    <xf numFmtId="0" fontId="130" fillId="0" borderId="0" xfId="8" applyFont="1" applyAlignment="1" applyProtection="1">
      <alignment vertical="center"/>
    </xf>
    <xf numFmtId="164" fontId="139" fillId="2" borderId="1" xfId="1" applyFont="1" applyFill="1" applyBorder="1" applyAlignment="1" applyProtection="1">
      <alignment vertical="center" wrapText="1"/>
    </xf>
    <xf numFmtId="0" fontId="139" fillId="2" borderId="1" xfId="8" applyFont="1" applyFill="1" applyBorder="1" applyAlignment="1" applyProtection="1">
      <alignment vertical="center" wrapText="1"/>
    </xf>
    <xf numFmtId="164" fontId="130" fillId="2" borderId="1" xfId="1" applyFont="1" applyFill="1" applyBorder="1" applyAlignment="1" applyProtection="1">
      <alignment vertical="center" wrapText="1"/>
    </xf>
    <xf numFmtId="0" fontId="131" fillId="2" borderId="1" xfId="8" applyFont="1" applyFill="1" applyBorder="1" applyAlignment="1" applyProtection="1">
      <alignment horizontal="left" vertical="center" wrapText="1"/>
    </xf>
    <xf numFmtId="0" fontId="139" fillId="0" borderId="1" xfId="8" applyFont="1" applyFill="1" applyBorder="1" applyAlignment="1" applyProtection="1">
      <alignment horizontal="left" vertical="center"/>
    </xf>
    <xf numFmtId="0" fontId="130" fillId="0" borderId="1" xfId="4" applyFont="1" applyFill="1" applyBorder="1" applyAlignment="1" applyProtection="1">
      <alignment horizontal="left" vertical="center" wrapText="1"/>
    </xf>
    <xf numFmtId="0" fontId="139" fillId="0" borderId="1" xfId="8" applyFont="1" applyFill="1" applyBorder="1" applyAlignment="1" applyProtection="1">
      <alignment horizontal="center" vertical="center" wrapText="1"/>
    </xf>
    <xf numFmtId="0" fontId="139" fillId="0" borderId="1" xfId="9" applyFont="1" applyFill="1" applyBorder="1" applyAlignment="1" applyProtection="1">
      <alignment horizontal="left" vertical="center" wrapText="1"/>
      <protection locked="0"/>
    </xf>
    <xf numFmtId="0" fontId="139" fillId="0" borderId="1" xfId="8" applyFont="1" applyFill="1" applyBorder="1" applyAlignment="1" applyProtection="1">
      <alignment horizontal="left" vertical="center" wrapText="1"/>
    </xf>
    <xf numFmtId="164" fontId="139" fillId="0" borderId="1" xfId="1" applyFont="1" applyFill="1" applyBorder="1" applyAlignment="1" applyProtection="1">
      <alignment horizontal="right" vertical="center" wrapText="1"/>
    </xf>
    <xf numFmtId="0" fontId="139" fillId="0" borderId="1" xfId="4" applyFont="1" applyBorder="1" applyAlignment="1" applyProtection="1">
      <alignment horizontal="left" vertical="center" wrapText="1"/>
    </xf>
    <xf numFmtId="0" fontId="139" fillId="0" borderId="1" xfId="8" applyFont="1" applyBorder="1" applyAlignment="1" applyProtection="1">
      <alignment horizontal="center" vertical="center" wrapText="1"/>
    </xf>
    <xf numFmtId="0" fontId="139" fillId="0" borderId="1" xfId="9" applyFont="1" applyBorder="1" applyAlignment="1" applyProtection="1">
      <alignment vertical="center" wrapText="1"/>
      <protection locked="0"/>
    </xf>
    <xf numFmtId="0" fontId="139" fillId="0" borderId="1" xfId="9" applyFont="1" applyBorder="1" applyAlignment="1" applyProtection="1">
      <alignment horizontal="left" vertical="center" wrapText="1"/>
      <protection locked="0"/>
    </xf>
    <xf numFmtId="0" fontId="139" fillId="0" borderId="1" xfId="8" applyFont="1" applyBorder="1" applyAlignment="1" applyProtection="1">
      <alignment horizontal="left" vertical="center" wrapText="1"/>
    </xf>
    <xf numFmtId="164" fontId="139" fillId="0" borderId="1" xfId="1" applyFont="1" applyBorder="1" applyAlignment="1" applyProtection="1">
      <alignment vertical="center" wrapText="1"/>
    </xf>
    <xf numFmtId="0" fontId="139" fillId="0" borderId="1" xfId="8" applyFont="1" applyFill="1" applyBorder="1" applyAlignment="1" applyProtection="1">
      <alignment horizontal="center" vertical="center"/>
    </xf>
    <xf numFmtId="0" fontId="130" fillId="0" borderId="1" xfId="4" applyFont="1" applyBorder="1" applyAlignment="1" applyProtection="1">
      <alignment horizontal="left" vertical="center" wrapText="1"/>
    </xf>
    <xf numFmtId="0" fontId="139" fillId="0" borderId="1" xfId="8" applyFont="1" applyBorder="1" applyAlignment="1" applyProtection="1">
      <alignment horizontal="center" vertical="center"/>
    </xf>
    <xf numFmtId="0" fontId="131" fillId="0" borderId="1" xfId="8" applyFont="1" applyFill="1" applyBorder="1" applyAlignment="1" applyProtection="1">
      <alignment horizontal="left" vertical="center" wrapText="1"/>
    </xf>
    <xf numFmtId="0" fontId="131" fillId="0" borderId="1" xfId="8" applyFont="1" applyFill="1" applyBorder="1" applyAlignment="1" applyProtection="1">
      <alignment horizontal="center" vertical="center" wrapText="1"/>
    </xf>
    <xf numFmtId="0" fontId="130" fillId="2" borderId="1" xfId="8" applyFont="1" applyFill="1" applyBorder="1" applyAlignment="1" applyProtection="1">
      <alignment horizontal="left" vertical="center" wrapText="1"/>
    </xf>
    <xf numFmtId="0" fontId="139" fillId="0" borderId="1" xfId="8" applyFont="1" applyFill="1" applyBorder="1" applyAlignment="1" applyProtection="1">
      <alignment horizontal="center" vertical="center" wrapText="1"/>
      <protection locked="0"/>
    </xf>
    <xf numFmtId="164" fontId="139" fillId="0" borderId="1" xfId="1" applyFont="1" applyFill="1" applyBorder="1" applyAlignment="1" applyProtection="1">
      <alignment vertical="center" wrapText="1"/>
    </xf>
    <xf numFmtId="0" fontId="131" fillId="0" borderId="1" xfId="8" applyFont="1" applyFill="1" applyBorder="1" applyAlignment="1" applyProtection="1">
      <alignment vertical="center" wrapText="1"/>
      <protection locked="0"/>
    </xf>
    <xf numFmtId="0" fontId="130" fillId="36" borderId="1" xfId="4" applyFont="1" applyFill="1" applyBorder="1" applyAlignment="1" applyProtection="1">
      <alignment horizontal="left" vertical="center" wrapText="1"/>
    </xf>
    <xf numFmtId="0" fontId="139" fillId="0" borderId="1" xfId="8" applyFont="1" applyFill="1" applyBorder="1" applyAlignment="1" applyProtection="1">
      <alignment vertical="center" wrapText="1"/>
    </xf>
    <xf numFmtId="0" fontId="139" fillId="0" borderId="1" xfId="8" applyFont="1" applyFill="1" applyBorder="1" applyAlignment="1" applyProtection="1">
      <alignment vertical="center" wrapText="1"/>
      <protection locked="0"/>
    </xf>
    <xf numFmtId="0" fontId="130" fillId="0" borderId="1" xfId="8" applyFont="1" applyFill="1" applyBorder="1" applyAlignment="1" applyProtection="1">
      <alignment horizontal="left" vertical="center" wrapText="1"/>
      <protection locked="0"/>
    </xf>
    <xf numFmtId="0" fontId="130" fillId="0" borderId="1" xfId="8" applyFont="1" applyFill="1" applyBorder="1" applyAlignment="1" applyProtection="1">
      <alignment horizontal="left" vertical="center" wrapText="1"/>
    </xf>
    <xf numFmtId="0" fontId="141" fillId="0" borderId="1" xfId="0" applyFont="1" applyFill="1" applyBorder="1" applyAlignment="1" applyProtection="1">
      <alignment horizontal="center" vertical="center" wrapText="1"/>
      <protection locked="0"/>
    </xf>
    <xf numFmtId="49" fontId="131" fillId="0" borderId="1" xfId="4" applyNumberFormat="1" applyFont="1" applyBorder="1" applyAlignment="1" applyProtection="1">
      <alignment horizontal="left" vertical="center" wrapText="1"/>
    </xf>
    <xf numFmtId="0" fontId="131" fillId="0" borderId="1" xfId="0" applyFont="1" applyFill="1" applyBorder="1" applyAlignment="1" applyProtection="1">
      <alignment horizontal="left" vertical="center" wrapText="1"/>
      <protection locked="0"/>
    </xf>
    <xf numFmtId="0" fontId="139" fillId="0" borderId="1" xfId="8" applyFont="1" applyBorder="1" applyAlignment="1" applyProtection="1">
      <alignment vertical="center"/>
    </xf>
    <xf numFmtId="0" fontId="131" fillId="0" borderId="1" xfId="0" applyFont="1" applyFill="1" applyBorder="1" applyAlignment="1" applyProtection="1">
      <alignment horizontal="center" vertical="center" wrapText="1"/>
    </xf>
    <xf numFmtId="0" fontId="139" fillId="0" borderId="1" xfId="8" applyFont="1" applyFill="1" applyBorder="1" applyAlignment="1" applyProtection="1">
      <alignment vertical="center"/>
    </xf>
    <xf numFmtId="0" fontId="130" fillId="0" borderId="1" xfId="8" applyFont="1" applyBorder="1" applyAlignment="1" applyProtection="1">
      <alignment vertical="center"/>
    </xf>
    <xf numFmtId="0" fontId="130" fillId="0" borderId="1" xfId="8" applyFont="1" applyFill="1" applyBorder="1" applyAlignment="1" applyProtection="1">
      <alignment vertical="center"/>
    </xf>
    <xf numFmtId="0" fontId="130" fillId="0" borderId="1" xfId="8" applyFont="1" applyBorder="1" applyAlignment="1" applyProtection="1">
      <alignment horizontal="left" vertical="center"/>
    </xf>
    <xf numFmtId="0" fontId="127" fillId="0" borderId="1" xfId="8" applyFont="1" applyFill="1" applyBorder="1" applyAlignment="1" applyProtection="1">
      <alignment horizontal="center" vertical="center" wrapText="1"/>
    </xf>
    <xf numFmtId="0" fontId="128" fillId="0" borderId="1" xfId="0" applyFont="1" applyFill="1" applyBorder="1" applyAlignment="1" applyProtection="1">
      <alignment vertical="center" wrapText="1"/>
    </xf>
    <xf numFmtId="0" fontId="129" fillId="0" borderId="1" xfId="0" applyFont="1" applyFill="1" applyBorder="1" applyAlignment="1" applyProtection="1">
      <alignment vertical="center" wrapText="1"/>
    </xf>
    <xf numFmtId="164" fontId="129" fillId="0" borderId="1" xfId="1" applyFont="1" applyFill="1" applyBorder="1" applyAlignment="1" applyProtection="1">
      <alignment vertical="center" wrapText="1"/>
    </xf>
    <xf numFmtId="0" fontId="132" fillId="8" borderId="1" xfId="3" applyFont="1" applyFill="1" applyBorder="1" applyAlignment="1" applyProtection="1">
      <alignment vertical="center"/>
    </xf>
    <xf numFmtId="0" fontId="132" fillId="24" borderId="1" xfId="3" applyFont="1" applyFill="1" applyBorder="1" applyAlignment="1" applyProtection="1">
      <alignment vertical="center" wrapText="1"/>
    </xf>
    <xf numFmtId="0" fontId="131" fillId="0" borderId="1" xfId="0" applyFont="1" applyFill="1" applyBorder="1" applyAlignment="1" applyProtection="1">
      <alignment vertical="center" wrapText="1"/>
    </xf>
    <xf numFmtId="0" fontId="133" fillId="0" borderId="1" xfId="0" applyFont="1" applyFill="1" applyBorder="1" applyAlignment="1" applyProtection="1">
      <alignment horizontal="center" vertical="center" wrapText="1"/>
    </xf>
    <xf numFmtId="164" fontId="133" fillId="0" borderId="1" xfId="1" applyFont="1" applyFill="1" applyBorder="1" applyAlignment="1" applyProtection="1">
      <alignment horizontal="center" vertical="center" wrapText="1"/>
    </xf>
    <xf numFmtId="0" fontId="130" fillId="0" borderId="1" xfId="8" applyFont="1" applyFill="1" applyBorder="1" applyAlignment="1" applyProtection="1">
      <alignment horizontal="center" vertical="center"/>
    </xf>
    <xf numFmtId="164" fontId="135" fillId="33" borderId="1" xfId="1" applyFont="1" applyFill="1" applyBorder="1" applyAlignment="1" applyProtection="1">
      <alignment vertical="center" wrapText="1"/>
    </xf>
    <xf numFmtId="0" fontId="139" fillId="0" borderId="1" xfId="8" applyFont="1" applyBorder="1" applyAlignment="1" applyProtection="1">
      <alignment horizontal="left" vertical="center"/>
    </xf>
    <xf numFmtId="0" fontId="137" fillId="0" borderId="1" xfId="0" applyFont="1" applyBorder="1" applyAlignment="1" applyProtection="1">
      <alignment vertical="center" wrapText="1"/>
    </xf>
    <xf numFmtId="164" fontId="137" fillId="0" borderId="1" xfId="1" applyFont="1" applyBorder="1" applyAlignment="1" applyProtection="1">
      <alignment vertical="center" wrapText="1"/>
    </xf>
    <xf numFmtId="0" fontId="130" fillId="6" borderId="1" xfId="8" applyFont="1" applyFill="1" applyBorder="1" applyAlignment="1" applyProtection="1">
      <alignment horizontal="left" vertical="center"/>
    </xf>
    <xf numFmtId="0" fontId="130" fillId="6" borderId="1" xfId="8" applyFont="1" applyFill="1" applyBorder="1" applyAlignment="1" applyProtection="1">
      <alignment horizontal="center" vertical="center"/>
    </xf>
    <xf numFmtId="164" fontId="135" fillId="0" borderId="1" xfId="1" applyFont="1" applyBorder="1" applyAlignment="1" applyProtection="1">
      <alignment horizontal="right" vertical="center" wrapText="1"/>
    </xf>
    <xf numFmtId="0" fontId="139" fillId="0" borderId="1" xfId="8" applyFont="1" applyBorder="1" applyAlignment="1" applyProtection="1">
      <alignment vertical="center" wrapText="1"/>
      <protection locked="0"/>
    </xf>
    <xf numFmtId="2" fontId="130" fillId="2" borderId="1" xfId="8" applyNumberFormat="1" applyFont="1" applyFill="1" applyBorder="1" applyAlignment="1" applyProtection="1">
      <alignment horizontal="right" vertical="center" wrapText="1"/>
    </xf>
    <xf numFmtId="164" fontId="135" fillId="49" borderId="1" xfId="1" applyFont="1" applyFill="1" applyBorder="1" applyAlignment="1" applyProtection="1">
      <alignment horizontal="right" vertical="center" wrapText="1"/>
    </xf>
    <xf numFmtId="0" fontId="140" fillId="0" borderId="1" xfId="0" applyFont="1" applyBorder="1" applyAlignment="1" applyProtection="1">
      <alignment horizontal="center" vertical="center" wrapText="1"/>
      <protection locked="0"/>
    </xf>
    <xf numFmtId="0" fontId="139" fillId="0" borderId="1" xfId="9" applyFont="1" applyBorder="1" applyAlignment="1" applyProtection="1">
      <alignment horizontal="center" vertical="center" wrapText="1"/>
      <protection locked="0"/>
    </xf>
    <xf numFmtId="0" fontId="139" fillId="0" borderId="1" xfId="0" applyFont="1" applyBorder="1" applyAlignment="1" applyProtection="1">
      <alignment horizontal="center" vertical="center"/>
      <protection locked="0"/>
    </xf>
    <xf numFmtId="0" fontId="139" fillId="0" borderId="1" xfId="8" applyFont="1" applyBorder="1" applyAlignment="1" applyProtection="1">
      <alignment vertical="center" wrapText="1"/>
    </xf>
    <xf numFmtId="0" fontId="131" fillId="0" borderId="1" xfId="0" applyFont="1" applyBorder="1" applyAlignment="1" applyProtection="1">
      <alignment vertical="center" wrapText="1"/>
    </xf>
    <xf numFmtId="2" fontId="139" fillId="0" borderId="1" xfId="8" applyNumberFormat="1" applyFont="1" applyBorder="1" applyAlignment="1">
      <alignment horizontal="right" vertical="center" wrapText="1"/>
    </xf>
    <xf numFmtId="2" fontId="139" fillId="0" borderId="1" xfId="8" applyNumberFormat="1" applyFont="1" applyBorder="1" applyAlignment="1">
      <alignment horizontal="left" vertical="center" wrapText="1"/>
    </xf>
    <xf numFmtId="2" fontId="139" fillId="0" borderId="1" xfId="4" applyNumberFormat="1" applyFont="1" applyBorder="1" applyAlignment="1" applyProtection="1">
      <alignment horizontal="left" vertical="center" wrapText="1"/>
    </xf>
    <xf numFmtId="2" fontId="139" fillId="0" borderId="1" xfId="8" applyNumberFormat="1" applyFont="1" applyBorder="1" applyAlignment="1">
      <alignment horizontal="left" vertical="top" wrapText="1"/>
    </xf>
    <xf numFmtId="2" fontId="130" fillId="4" borderId="1" xfId="4" applyNumberFormat="1" applyFont="1" applyFill="1" applyBorder="1" applyAlignment="1" applyProtection="1">
      <alignment horizontal="left" vertical="center" wrapText="1"/>
    </xf>
    <xf numFmtId="0" fontId="139" fillId="11" borderId="1" xfId="4" applyFont="1" applyFill="1" applyBorder="1" applyAlignment="1" applyProtection="1">
      <alignment horizontal="left" vertical="center" wrapText="1"/>
    </xf>
    <xf numFmtId="0" fontId="139" fillId="0" borderId="1" xfId="8" applyFont="1" applyBorder="1" applyAlignment="1" applyProtection="1">
      <alignment vertical="center"/>
      <protection locked="0"/>
    </xf>
    <xf numFmtId="164" fontId="137" fillId="0" borderId="1" xfId="1" applyFont="1" applyBorder="1" applyAlignment="1" applyProtection="1">
      <alignment horizontal="right" vertical="center" wrapText="1"/>
    </xf>
    <xf numFmtId="0" fontId="130" fillId="4" borderId="1" xfId="8" applyFont="1" applyFill="1" applyBorder="1" applyAlignment="1" applyProtection="1">
      <alignment horizontal="left" vertical="center" wrapText="1"/>
    </xf>
    <xf numFmtId="165" fontId="139" fillId="0" borderId="1" xfId="0" applyNumberFormat="1" applyFont="1" applyBorder="1" applyAlignment="1" applyProtection="1">
      <alignment horizontal="center" vertical="center"/>
      <protection locked="0"/>
    </xf>
    <xf numFmtId="0" fontId="139" fillId="0" borderId="1" xfId="0" applyFont="1" applyBorder="1" applyAlignment="1" applyProtection="1">
      <alignment horizontal="center" vertical="center" wrapText="1"/>
      <protection locked="0"/>
    </xf>
    <xf numFmtId="0" fontId="131" fillId="0" borderId="1" xfId="0" applyFont="1" applyBorder="1" applyAlignment="1">
      <alignment vertical="center"/>
    </xf>
    <xf numFmtId="0" fontId="139" fillId="0" borderId="1" xfId="11" applyFont="1" applyBorder="1" applyAlignment="1" applyProtection="1">
      <alignment vertical="center" wrapText="1"/>
      <protection locked="0"/>
    </xf>
    <xf numFmtId="0" fontId="129" fillId="28" borderId="1" xfId="0" applyFont="1" applyFill="1" applyBorder="1" applyAlignment="1" applyProtection="1">
      <alignment horizontal="center" vertical="center"/>
    </xf>
    <xf numFmtId="0" fontId="130" fillId="0" borderId="1" xfId="8" applyFont="1" applyBorder="1" applyAlignment="1" applyProtection="1">
      <alignment vertical="center" wrapText="1"/>
      <protection locked="0"/>
    </xf>
    <xf numFmtId="0" fontId="130" fillId="29" borderId="1" xfId="0" applyFont="1" applyFill="1" applyBorder="1" applyAlignment="1" applyProtection="1">
      <alignment horizontal="center" vertical="center" wrapText="1"/>
    </xf>
    <xf numFmtId="164" fontId="129" fillId="29" borderId="1" xfId="1" applyFont="1" applyFill="1" applyBorder="1" applyAlignment="1" applyProtection="1">
      <alignment horizontal="center" vertical="center" wrapText="1"/>
    </xf>
    <xf numFmtId="164" fontId="127" fillId="7" borderId="1" xfId="1" applyFont="1" applyFill="1" applyBorder="1" applyAlignment="1" applyProtection="1">
      <alignment horizontal="center" vertical="center" wrapText="1"/>
    </xf>
    <xf numFmtId="0" fontId="139" fillId="2" borderId="1" xfId="4" applyFont="1" applyFill="1" applyBorder="1" applyAlignment="1" applyProtection="1">
      <alignment vertical="center" wrapText="1"/>
    </xf>
    <xf numFmtId="0" fontId="130" fillId="2" borderId="1" xfId="4" applyFont="1" applyFill="1" applyBorder="1" applyAlignment="1" applyProtection="1">
      <alignment vertical="center" wrapText="1"/>
    </xf>
    <xf numFmtId="0" fontId="130" fillId="2" borderId="1" xfId="4" applyFont="1" applyFill="1" applyBorder="1" applyAlignment="1" applyProtection="1">
      <alignment horizontal="center" vertical="center" wrapText="1"/>
    </xf>
    <xf numFmtId="164" fontId="129" fillId="2" borderId="1" xfId="1" applyFont="1" applyFill="1" applyBorder="1" applyAlignment="1" applyProtection="1">
      <alignment vertical="center" wrapText="1"/>
    </xf>
    <xf numFmtId="2" fontId="131" fillId="0" borderId="1" xfId="4" applyNumberFormat="1" applyFont="1" applyBorder="1" applyAlignment="1" applyProtection="1">
      <alignment horizontal="left" vertical="center" wrapText="1"/>
    </xf>
    <xf numFmtId="2" fontId="139" fillId="0" borderId="1" xfId="4" applyNumberFormat="1" applyFont="1" applyFill="1" applyBorder="1" applyAlignment="1" applyProtection="1">
      <alignment horizontal="left" vertical="center" wrapText="1"/>
    </xf>
    <xf numFmtId="49" fontId="139" fillId="0" borderId="1" xfId="4" applyNumberFormat="1" applyFont="1" applyBorder="1" applyAlignment="1" applyProtection="1">
      <alignment vertical="center" wrapText="1"/>
    </xf>
    <xf numFmtId="2" fontId="130" fillId="29" borderId="1" xfId="4" applyNumberFormat="1" applyFont="1" applyFill="1" applyBorder="1" applyAlignment="1" applyProtection="1">
      <alignment horizontal="center" vertical="center" wrapText="1"/>
    </xf>
    <xf numFmtId="2" fontId="139" fillId="0" borderId="1" xfId="4" applyNumberFormat="1" applyFont="1" applyBorder="1" applyAlignment="1" applyProtection="1">
      <alignment horizontal="center" vertical="center" wrapText="1"/>
    </xf>
    <xf numFmtId="2" fontId="139" fillId="0" borderId="1" xfId="4" applyNumberFormat="1" applyFont="1" applyBorder="1" applyAlignment="1" applyProtection="1">
      <alignment horizontal="center" vertical="center" wrapText="1"/>
      <protection locked="0"/>
    </xf>
    <xf numFmtId="1" fontId="139" fillId="0" borderId="1" xfId="4" applyNumberFormat="1" applyFont="1" applyBorder="1" applyAlignment="1" applyProtection="1">
      <alignment horizontal="center" vertical="center" wrapText="1"/>
      <protection locked="0"/>
    </xf>
    <xf numFmtId="167" fontId="139" fillId="0" borderId="1" xfId="9" applyNumberFormat="1" applyFont="1" applyBorder="1" applyAlignment="1" applyProtection="1">
      <alignment vertical="center" wrapText="1"/>
      <protection locked="0"/>
    </xf>
    <xf numFmtId="2" fontId="139" fillId="0" borderId="1" xfId="8" applyNumberFormat="1" applyFont="1" applyBorder="1" applyAlignment="1" applyProtection="1">
      <alignment horizontal="center" vertical="center" wrapText="1"/>
      <protection locked="0"/>
    </xf>
    <xf numFmtId="0" fontId="131" fillId="0" borderId="1" xfId="38" applyFont="1" applyBorder="1" applyAlignment="1" applyProtection="1">
      <alignment horizontal="left" vertical="center" wrapText="1"/>
      <protection locked="0"/>
    </xf>
    <xf numFmtId="0" fontId="131" fillId="0" borderId="1" xfId="38" applyFont="1" applyBorder="1" applyAlignment="1" applyProtection="1">
      <alignment horizontal="left" vertical="center" wrapText="1"/>
    </xf>
    <xf numFmtId="164" fontId="131" fillId="0" borderId="1" xfId="1" applyFont="1" applyBorder="1" applyAlignment="1" applyProtection="1">
      <alignment horizontal="left" vertical="center" wrapText="1"/>
    </xf>
    <xf numFmtId="2" fontId="131" fillId="0" borderId="1" xfId="4" applyNumberFormat="1" applyFont="1" applyBorder="1" applyAlignment="1">
      <alignment horizontal="right" vertical="center" wrapText="1"/>
    </xf>
    <xf numFmtId="2" fontId="139" fillId="0" borderId="1" xfId="4" applyNumberFormat="1" applyFont="1" applyBorder="1" applyAlignment="1" applyProtection="1">
      <alignment horizontal="left" vertical="center" wrapText="1"/>
      <protection locked="0"/>
    </xf>
    <xf numFmtId="0" fontId="131" fillId="0" borderId="1" xfId="4" applyFont="1" applyBorder="1" applyAlignment="1" applyProtection="1">
      <alignment horizontal="left" vertical="center" wrapText="1"/>
    </xf>
    <xf numFmtId="2" fontId="131" fillId="0" borderId="1" xfId="8" applyNumberFormat="1" applyFont="1" applyBorder="1" applyAlignment="1">
      <alignment horizontal="left" vertical="center" wrapText="1"/>
    </xf>
    <xf numFmtId="0" fontId="131" fillId="10" borderId="1" xfId="4" applyFont="1" applyFill="1" applyBorder="1" applyAlignment="1" applyProtection="1">
      <alignment horizontal="left" vertical="center" wrapText="1"/>
      <protection locked="0"/>
    </xf>
    <xf numFmtId="0" fontId="130" fillId="2" borderId="1" xfId="4" applyFont="1" applyFill="1" applyBorder="1" applyAlignment="1" applyProtection="1">
      <alignment vertical="center" wrapText="1"/>
      <protection locked="0"/>
    </xf>
    <xf numFmtId="0" fontId="139" fillId="11" borderId="1" xfId="4" applyFont="1" applyFill="1" applyBorder="1" applyAlignment="1" applyProtection="1">
      <alignment vertical="center" wrapText="1"/>
    </xf>
    <xf numFmtId="0" fontId="130" fillId="29" borderId="1" xfId="8" applyFont="1" applyFill="1" applyBorder="1" applyAlignment="1" applyProtection="1">
      <alignment horizontal="center" vertical="center" wrapText="1"/>
    </xf>
    <xf numFmtId="1" fontId="131" fillId="0" borderId="1" xfId="8" applyNumberFormat="1" applyFont="1" applyBorder="1" applyAlignment="1" applyProtection="1">
      <alignment horizontal="left" vertical="center" wrapText="1"/>
    </xf>
    <xf numFmtId="2" fontId="131" fillId="0" borderId="1" xfId="8" applyNumberFormat="1" applyFont="1" applyBorder="1" applyAlignment="1">
      <alignment horizontal="right" vertical="center" wrapText="1"/>
    </xf>
    <xf numFmtId="0" fontId="131" fillId="19" borderId="1" xfId="4" applyFont="1" applyFill="1" applyBorder="1" applyAlignment="1" applyProtection="1">
      <alignment vertical="center" wrapText="1"/>
    </xf>
    <xf numFmtId="1" fontId="131" fillId="0" borderId="1" xfId="4" applyNumberFormat="1" applyFont="1" applyBorder="1" applyAlignment="1" applyProtection="1">
      <alignment horizontal="left" vertical="center" wrapText="1"/>
    </xf>
    <xf numFmtId="0" fontId="139" fillId="4" borderId="1" xfId="8" applyFont="1" applyFill="1" applyBorder="1" applyAlignment="1" applyProtection="1">
      <alignment horizontal="left" vertical="center" wrapText="1"/>
    </xf>
    <xf numFmtId="0" fontId="139" fillId="4" borderId="1" xfId="8" applyFont="1" applyFill="1" applyBorder="1" applyAlignment="1" applyProtection="1">
      <alignment horizontal="center" vertical="center" wrapText="1"/>
    </xf>
    <xf numFmtId="2" fontId="139" fillId="4" borderId="1" xfId="4" applyNumberFormat="1" applyFont="1" applyFill="1" applyBorder="1" applyAlignment="1" applyProtection="1">
      <alignment horizontal="center" vertical="center" wrapText="1"/>
    </xf>
    <xf numFmtId="2" fontId="130" fillId="4" borderId="1" xfId="4" applyNumberFormat="1" applyFont="1" applyFill="1" applyBorder="1" applyAlignment="1" applyProtection="1">
      <alignment horizontal="left" vertical="center" wrapText="1"/>
      <protection locked="0"/>
    </xf>
    <xf numFmtId="164" fontId="139" fillId="4" borderId="1" xfId="1" applyFont="1" applyFill="1" applyBorder="1" applyAlignment="1" applyProtection="1">
      <alignment vertical="center" wrapText="1"/>
    </xf>
    <xf numFmtId="164" fontId="130" fillId="4" borderId="1" xfId="1" applyFont="1" applyFill="1" applyBorder="1" applyAlignment="1" applyProtection="1">
      <alignment vertical="center" wrapText="1"/>
    </xf>
    <xf numFmtId="0" fontId="129" fillId="4" borderId="1" xfId="4" applyFont="1" applyFill="1" applyBorder="1" applyAlignment="1" applyProtection="1">
      <alignment horizontal="left" vertical="center" wrapText="1"/>
    </xf>
    <xf numFmtId="164" fontId="129" fillId="4" borderId="1" xfId="1" applyFont="1" applyFill="1" applyBorder="1" applyAlignment="1" applyProtection="1">
      <alignment vertical="center" wrapText="1"/>
    </xf>
    <xf numFmtId="2" fontId="131" fillId="0" borderId="1" xfId="4" applyNumberFormat="1" applyFont="1" applyBorder="1" applyAlignment="1">
      <alignment horizontal="left" vertical="center" wrapText="1"/>
    </xf>
    <xf numFmtId="2" fontId="139" fillId="0" borderId="1" xfId="9" applyNumberFormat="1" applyFont="1" applyBorder="1" applyAlignment="1" applyProtection="1">
      <alignment vertical="center" wrapText="1"/>
      <protection locked="0"/>
    </xf>
    <xf numFmtId="1" fontId="131" fillId="0" borderId="1" xfId="8" applyNumberFormat="1" applyFont="1" applyFill="1" applyBorder="1" applyAlignment="1" applyProtection="1">
      <alignment horizontal="left" vertical="center" wrapText="1"/>
    </xf>
    <xf numFmtId="164" fontId="131" fillId="0" borderId="1" xfId="1" applyFont="1" applyFill="1" applyBorder="1" applyAlignment="1" applyProtection="1">
      <alignment horizontal="left" vertical="center" wrapText="1"/>
    </xf>
    <xf numFmtId="0" fontId="131" fillId="10" borderId="1" xfId="8" applyFont="1" applyFill="1" applyBorder="1" applyAlignment="1" applyProtection="1">
      <alignment horizontal="left" vertical="center" wrapText="1"/>
      <protection locked="0"/>
    </xf>
    <xf numFmtId="0" fontId="139" fillId="4" borderId="1" xfId="8" applyFont="1" applyFill="1" applyBorder="1" applyAlignment="1" applyProtection="1">
      <alignment vertical="center" wrapText="1"/>
      <protection locked="0"/>
    </xf>
    <xf numFmtId="0" fontId="131" fillId="4" borderId="1" xfId="8" applyFont="1" applyFill="1" applyBorder="1" applyAlignment="1" applyProtection="1">
      <alignment horizontal="left" vertical="center" wrapText="1"/>
    </xf>
    <xf numFmtId="0" fontId="139" fillId="4" borderId="1" xfId="8" applyFont="1" applyFill="1" applyBorder="1" applyAlignment="1" applyProtection="1">
      <alignment vertical="center" wrapText="1"/>
    </xf>
    <xf numFmtId="0" fontId="130" fillId="0" borderId="1" xfId="8" applyFont="1" applyFill="1" applyBorder="1" applyAlignment="1" applyProtection="1">
      <alignment vertical="center" wrapText="1"/>
    </xf>
    <xf numFmtId="0" fontId="130" fillId="0" borderId="1" xfId="8" applyFont="1" applyBorder="1" applyAlignment="1" applyProtection="1">
      <alignment vertical="center" wrapText="1"/>
    </xf>
    <xf numFmtId="0" fontId="129" fillId="10" borderId="1" xfId="8" applyFont="1" applyFill="1" applyBorder="1" applyAlignment="1" applyProtection="1">
      <alignment horizontal="left" vertical="center" wrapText="1"/>
      <protection locked="0"/>
    </xf>
    <xf numFmtId="164" fontId="129" fillId="10" borderId="1" xfId="1" applyFont="1" applyFill="1" applyBorder="1" applyAlignment="1" applyProtection="1">
      <alignment horizontal="right" vertical="center" wrapText="1"/>
      <protection locked="0"/>
    </xf>
    <xf numFmtId="0" fontId="139" fillId="2" borderId="1" xfId="8" applyFont="1" applyFill="1" applyBorder="1" applyAlignment="1" applyProtection="1">
      <alignment horizontal="center" vertical="center" wrapText="1"/>
    </xf>
    <xf numFmtId="0" fontId="139" fillId="2" borderId="1" xfId="8" applyFont="1" applyFill="1" applyBorder="1" applyAlignment="1" applyProtection="1">
      <alignment vertical="center" wrapText="1"/>
      <protection locked="0"/>
    </xf>
    <xf numFmtId="2" fontId="131" fillId="11" borderId="1" xfId="0" applyNumberFormat="1" applyFont="1" applyFill="1" applyBorder="1" applyAlignment="1" applyProtection="1">
      <alignment vertical="center" wrapText="1"/>
      <protection locked="0"/>
    </xf>
    <xf numFmtId="2" fontId="130" fillId="0" borderId="1" xfId="4" applyNumberFormat="1" applyFont="1" applyBorder="1" applyAlignment="1" applyProtection="1">
      <alignment horizontal="left" vertical="center" wrapText="1"/>
      <protection locked="0"/>
    </xf>
    <xf numFmtId="0" fontId="130" fillId="0" borderId="1" xfId="9" applyFont="1" applyFill="1" applyBorder="1" applyAlignment="1" applyProtection="1">
      <alignment horizontal="left" vertical="center" wrapText="1"/>
      <protection locked="0"/>
    </xf>
    <xf numFmtId="0" fontId="129" fillId="0" borderId="1" xfId="8" applyFont="1" applyBorder="1" applyAlignment="1" applyProtection="1">
      <alignment vertical="center" wrapText="1"/>
    </xf>
    <xf numFmtId="2" fontId="129" fillId="10" borderId="1" xfId="8" applyNumberFormat="1" applyFont="1" applyFill="1" applyBorder="1" applyAlignment="1" applyProtection="1">
      <alignment horizontal="right" vertical="center" wrapText="1"/>
      <protection locked="0"/>
    </xf>
    <xf numFmtId="0" fontId="130" fillId="28" borderId="1" xfId="8" applyFont="1" applyFill="1" applyBorder="1" applyAlignment="1" applyProtection="1">
      <alignment horizontal="center" vertical="center" wrapText="1"/>
    </xf>
    <xf numFmtId="0" fontId="139" fillId="0" borderId="1" xfId="62" applyFont="1" applyFill="1" applyBorder="1" applyAlignment="1" applyProtection="1">
      <alignment horizontal="center" vertical="center" wrapText="1"/>
    </xf>
    <xf numFmtId="0" fontId="138" fillId="7" borderId="1" xfId="11" applyFont="1" applyFill="1" applyBorder="1" applyAlignment="1" applyProtection="1">
      <alignment horizontal="left" vertical="center" wrapText="1"/>
    </xf>
    <xf numFmtId="0" fontId="127" fillId="7" borderId="1" xfId="11" applyFont="1" applyFill="1" applyBorder="1" applyAlignment="1" applyProtection="1">
      <alignment horizontal="center" vertical="center" wrapText="1"/>
    </xf>
    <xf numFmtId="0" fontId="129" fillId="29" borderId="1" xfId="4" applyFont="1" applyFill="1" applyBorder="1" applyAlignment="1" applyProtection="1">
      <alignment horizontal="center" vertical="center" wrapText="1"/>
    </xf>
    <xf numFmtId="0" fontId="131" fillId="0" borderId="1" xfId="62" applyFont="1" applyBorder="1" applyAlignment="1" applyProtection="1">
      <alignment horizontal="right" vertical="center" wrapText="1"/>
      <protection locked="0"/>
    </xf>
    <xf numFmtId="0" fontId="139" fillId="0" borderId="1" xfId="62" applyFont="1" applyBorder="1" applyAlignment="1" applyProtection="1">
      <alignment horizontal="left" vertical="center" wrapText="1"/>
      <protection locked="0"/>
    </xf>
    <xf numFmtId="0" fontId="147" fillId="24" borderId="1" xfId="3" applyFont="1" applyFill="1" applyBorder="1" applyAlignment="1" applyProtection="1">
      <alignment vertical="center" wrapText="1"/>
    </xf>
    <xf numFmtId="0" fontId="126" fillId="0" borderId="0" xfId="0" applyFont="1" applyFill="1" applyAlignment="1" applyProtection="1">
      <alignment vertical="center" wrapText="1"/>
    </xf>
    <xf numFmtId="0" fontId="126" fillId="0" borderId="1" xfId="0" applyFont="1" applyBorder="1" applyAlignment="1" applyProtection="1">
      <alignment horizontal="center" vertical="center" wrapText="1"/>
      <protection locked="0"/>
    </xf>
    <xf numFmtId="0" fontId="126" fillId="0" borderId="1" xfId="0" applyFont="1" applyBorder="1" applyAlignment="1" applyProtection="1">
      <alignment horizontal="left" vertical="center" wrapText="1"/>
    </xf>
    <xf numFmtId="2" fontId="126" fillId="11" borderId="1" xfId="8" applyNumberFormat="1" applyFont="1" applyFill="1" applyBorder="1" applyAlignment="1">
      <alignment horizontal="right" vertical="center" wrapText="1"/>
    </xf>
    <xf numFmtId="0" fontId="126" fillId="0" borderId="1" xfId="0" applyFont="1" applyBorder="1" applyAlignment="1" applyProtection="1">
      <alignment vertical="center" wrapText="1"/>
      <protection locked="0"/>
    </xf>
    <xf numFmtId="0" fontId="145" fillId="28" borderId="1" xfId="0" applyFont="1" applyFill="1" applyBorder="1" applyAlignment="1" applyProtection="1">
      <alignment horizontal="center" vertical="center" wrapText="1"/>
    </xf>
    <xf numFmtId="0" fontId="139" fillId="0" borderId="0" xfId="62" applyFont="1" applyAlignment="1" applyProtection="1">
      <alignment vertical="center" wrapText="1"/>
    </xf>
    <xf numFmtId="0" fontId="131" fillId="0" borderId="0" xfId="0" applyFont="1" applyFill="1" applyAlignment="1" applyProtection="1">
      <alignment vertical="center" wrapText="1"/>
    </xf>
    <xf numFmtId="0" fontId="139" fillId="0" borderId="0" xfId="62" applyFont="1" applyFill="1" applyAlignment="1" applyProtection="1">
      <alignment vertical="center" wrapText="1"/>
    </xf>
    <xf numFmtId="0" fontId="132" fillId="39" borderId="1" xfId="3" applyFont="1" applyFill="1" applyBorder="1" applyAlignment="1" applyProtection="1">
      <alignment wrapText="1"/>
    </xf>
    <xf numFmtId="0" fontId="139" fillId="0" borderId="1" xfId="62" applyFont="1" applyFill="1" applyBorder="1" applyAlignment="1" applyProtection="1">
      <alignment vertical="center" wrapText="1"/>
    </xf>
    <xf numFmtId="0" fontId="139" fillId="0" borderId="0" xfId="62" applyFont="1" applyFill="1" applyAlignment="1" applyProtection="1">
      <alignment horizontal="center" vertical="center" wrapText="1"/>
    </xf>
    <xf numFmtId="0" fontId="139" fillId="0" borderId="0" xfId="11" applyFont="1" applyAlignment="1" applyProtection="1">
      <alignment horizontal="center" vertical="center" wrapText="1"/>
    </xf>
    <xf numFmtId="2" fontId="127" fillId="7" borderId="1" xfId="11" applyNumberFormat="1" applyFont="1" applyFill="1" applyBorder="1" applyAlignment="1" applyProtection="1">
      <alignment horizontal="left" vertical="center" wrapText="1"/>
    </xf>
    <xf numFmtId="2" fontId="127" fillId="7" borderId="1" xfId="11" applyNumberFormat="1" applyFont="1" applyFill="1" applyBorder="1" applyAlignment="1" applyProtection="1">
      <alignment horizontal="right" vertical="center" wrapText="1"/>
    </xf>
    <xf numFmtId="0" fontId="139" fillId="0" borderId="0" xfId="11" applyFont="1" applyAlignment="1" applyProtection="1">
      <alignment vertical="center" wrapText="1"/>
    </xf>
    <xf numFmtId="0" fontId="130" fillId="36" borderId="1" xfId="82" applyFont="1" applyFill="1" applyBorder="1" applyAlignment="1" applyProtection="1">
      <alignment horizontal="center" vertical="center" wrapText="1"/>
    </xf>
    <xf numFmtId="0" fontId="139" fillId="36" borderId="1" xfId="82" applyFont="1" applyFill="1" applyBorder="1" applyAlignment="1" applyProtection="1">
      <alignment horizontal="center" vertical="center" wrapText="1"/>
    </xf>
    <xf numFmtId="0" fontId="130" fillId="36" borderId="1" xfId="82" applyFont="1" applyFill="1" applyBorder="1" applyAlignment="1" applyProtection="1">
      <alignment vertical="center" wrapText="1"/>
    </xf>
    <xf numFmtId="0" fontId="139" fillId="36" borderId="1" xfId="82" applyFont="1" applyFill="1" applyBorder="1" applyAlignment="1" applyProtection="1">
      <alignment vertical="center" wrapText="1"/>
    </xf>
    <xf numFmtId="0" fontId="131" fillId="36" borderId="1" xfId="82" applyFont="1" applyFill="1" applyBorder="1" applyAlignment="1" applyProtection="1">
      <alignment vertical="center" wrapText="1"/>
    </xf>
    <xf numFmtId="2" fontId="139" fillId="36" borderId="1" xfId="82" applyNumberFormat="1" applyFont="1" applyFill="1" applyBorder="1" applyAlignment="1" applyProtection="1">
      <alignment vertical="center" wrapText="1"/>
    </xf>
    <xf numFmtId="2" fontId="130" fillId="36" borderId="1" xfId="82" applyNumberFormat="1" applyFont="1" applyFill="1" applyBorder="1" applyAlignment="1" applyProtection="1">
      <alignment vertical="center" wrapText="1"/>
    </xf>
    <xf numFmtId="0" fontId="139" fillId="36" borderId="1" xfId="82" applyFont="1" applyFill="1" applyBorder="1" applyAlignment="1" applyProtection="1">
      <alignment horizontal="left" vertical="center" wrapText="1"/>
    </xf>
    <xf numFmtId="0" fontId="139" fillId="0" borderId="0" xfId="82" applyFont="1" applyAlignment="1" applyProtection="1">
      <alignment vertical="center" wrapText="1"/>
    </xf>
    <xf numFmtId="0" fontId="139" fillId="0" borderId="1" xfId="82" applyFont="1" applyFill="1" applyBorder="1" applyAlignment="1" applyProtection="1">
      <alignment horizontal="center" vertical="center" wrapText="1"/>
    </xf>
    <xf numFmtId="0" fontId="139" fillId="0" borderId="1" xfId="82" applyFont="1" applyBorder="1" applyAlignment="1" applyProtection="1">
      <alignment horizontal="center" vertical="center" wrapText="1"/>
    </xf>
    <xf numFmtId="0" fontId="139" fillId="0" borderId="1" xfId="82" applyFont="1" applyBorder="1" applyAlignment="1" applyProtection="1">
      <alignment vertical="center" wrapText="1"/>
    </xf>
    <xf numFmtId="0" fontId="130" fillId="29" borderId="1" xfId="4" applyFont="1" applyFill="1" applyBorder="1" applyAlignment="1" applyProtection="1">
      <alignment horizontal="center" vertical="center" wrapText="1"/>
    </xf>
    <xf numFmtId="0" fontId="139" fillId="0" borderId="1" xfId="82" applyFont="1" applyBorder="1" applyAlignment="1" applyProtection="1">
      <alignment horizontal="center" vertical="center"/>
    </xf>
    <xf numFmtId="0" fontId="139" fillId="0" borderId="1" xfId="82" applyFont="1" applyBorder="1" applyAlignment="1" applyProtection="1">
      <alignment vertical="center" wrapText="1"/>
      <protection locked="0"/>
    </xf>
    <xf numFmtId="0" fontId="131" fillId="0" borderId="1" xfId="82" applyFont="1" applyBorder="1" applyAlignment="1" applyProtection="1">
      <alignment vertical="center" wrapText="1"/>
      <protection locked="0"/>
    </xf>
    <xf numFmtId="2" fontId="139" fillId="0" borderId="1" xfId="82" applyNumberFormat="1" applyFont="1" applyBorder="1" applyAlignment="1" applyProtection="1">
      <alignment vertical="center" wrapText="1"/>
      <protection locked="0"/>
    </xf>
    <xf numFmtId="2" fontId="139" fillId="0" borderId="1" xfId="82" applyNumberFormat="1" applyFont="1" applyBorder="1" applyAlignment="1" applyProtection="1">
      <alignment vertical="center" wrapText="1"/>
    </xf>
    <xf numFmtId="0" fontId="139" fillId="0" borderId="1" xfId="82" applyFont="1" applyBorder="1" applyAlignment="1" applyProtection="1">
      <alignment horizontal="left" vertical="center" wrapText="1"/>
      <protection locked="0"/>
    </xf>
    <xf numFmtId="0" fontId="139" fillId="0" borderId="1" xfId="82" applyFont="1" applyBorder="1" applyAlignment="1" applyProtection="1">
      <alignment horizontal="left" vertical="center" wrapText="1"/>
    </xf>
    <xf numFmtId="0" fontId="139" fillId="36" borderId="1" xfId="82" applyFont="1" applyFill="1" applyBorder="1" applyAlignment="1" applyProtection="1">
      <alignment vertical="center" wrapText="1"/>
      <protection locked="0"/>
    </xf>
    <xf numFmtId="0" fontId="131" fillId="36" borderId="1" xfId="82" applyFont="1" applyFill="1" applyBorder="1" applyAlignment="1" applyProtection="1">
      <alignment vertical="center" wrapText="1"/>
      <protection locked="0"/>
    </xf>
    <xf numFmtId="2" fontId="139" fillId="36" borderId="1" xfId="82" applyNumberFormat="1" applyFont="1" applyFill="1" applyBorder="1" applyAlignment="1" applyProtection="1">
      <alignment vertical="center" wrapText="1"/>
      <protection locked="0"/>
    </xf>
    <xf numFmtId="0" fontId="139" fillId="36" borderId="1" xfId="82" applyFont="1" applyFill="1" applyBorder="1" applyAlignment="1" applyProtection="1">
      <alignment horizontal="left" vertical="center" wrapText="1"/>
      <protection locked="0"/>
    </xf>
    <xf numFmtId="0" fontId="130" fillId="10" borderId="1" xfId="82" applyFont="1" applyFill="1" applyBorder="1" applyAlignment="1" applyProtection="1">
      <alignment horizontal="center" vertical="center" wrapText="1"/>
    </xf>
    <xf numFmtId="0" fontId="130" fillId="28" borderId="1" xfId="82" applyFont="1" applyFill="1" applyBorder="1" applyAlignment="1" applyProtection="1">
      <alignment horizontal="center" vertical="center" wrapText="1"/>
    </xf>
    <xf numFmtId="164" fontId="130" fillId="30" borderId="5" xfId="1" applyFont="1" applyFill="1" applyBorder="1" applyAlignment="1" applyProtection="1">
      <alignment horizontal="center" vertical="center" wrapText="1"/>
    </xf>
    <xf numFmtId="164" fontId="130" fillId="0" borderId="5" xfId="1" applyFont="1" applyFill="1" applyBorder="1" applyAlignment="1" applyProtection="1">
      <alignment vertical="center" wrapText="1"/>
    </xf>
    <xf numFmtId="0" fontId="129" fillId="5" borderId="5" xfId="38" applyFont="1" applyFill="1" applyBorder="1" applyAlignment="1" applyProtection="1">
      <alignment horizontal="center" vertical="center" wrapText="1"/>
    </xf>
    <xf numFmtId="0" fontId="127" fillId="7" borderId="5" xfId="11" applyFont="1" applyFill="1" applyBorder="1" applyAlignment="1" applyProtection="1">
      <alignment horizontal="left" vertical="center" wrapText="1"/>
    </xf>
    <xf numFmtId="0" fontId="139" fillId="36" borderId="5" xfId="82" applyFont="1" applyFill="1" applyBorder="1" applyAlignment="1" applyProtection="1">
      <alignment horizontal="left" vertical="center" wrapText="1"/>
    </xf>
    <xf numFmtId="0" fontId="139" fillId="0" borderId="5" xfId="82" applyFont="1" applyBorder="1" applyAlignment="1" applyProtection="1">
      <alignment horizontal="left" vertical="center" wrapText="1"/>
    </xf>
    <xf numFmtId="0" fontId="139" fillId="0" borderId="1" xfId="62" applyFont="1" applyFill="1" applyBorder="1" applyAlignment="1" applyProtection="1">
      <alignment horizontal="center" vertical="center"/>
    </xf>
    <xf numFmtId="0" fontId="139" fillId="28" borderId="1" xfId="11" applyFont="1" applyFill="1" applyBorder="1" applyAlignment="1" applyProtection="1">
      <alignment horizontal="center" vertical="center" wrapText="1"/>
    </xf>
    <xf numFmtId="0" fontId="130" fillId="28" borderId="1" xfId="11" applyFont="1" applyFill="1" applyBorder="1" applyAlignment="1" applyProtection="1">
      <alignment horizontal="left" vertical="center" wrapText="1"/>
    </xf>
    <xf numFmtId="164" fontId="130" fillId="28" borderId="1" xfId="1" applyFont="1" applyFill="1" applyBorder="1" applyAlignment="1" applyProtection="1">
      <alignment horizontal="left" vertical="center" wrapText="1"/>
    </xf>
    <xf numFmtId="164" fontId="130" fillId="28" borderId="1" xfId="1" applyFont="1" applyFill="1" applyBorder="1" applyAlignment="1" applyProtection="1">
      <alignment horizontal="right" vertical="center" wrapText="1"/>
    </xf>
    <xf numFmtId="0" fontId="135" fillId="49" borderId="1" xfId="0" applyFont="1" applyFill="1" applyBorder="1" applyAlignment="1" applyProtection="1">
      <alignment horizontal="left" vertical="center" wrapText="1"/>
    </xf>
    <xf numFmtId="0" fontId="130" fillId="28" borderId="1" xfId="62" applyFont="1" applyFill="1" applyBorder="1" applyAlignment="1" applyProtection="1">
      <alignment vertical="center"/>
    </xf>
    <xf numFmtId="0" fontId="139" fillId="2" borderId="1" xfId="4" applyFont="1" applyFill="1" applyBorder="1" applyAlignment="1" applyProtection="1">
      <alignment horizontal="center" vertical="center" wrapText="1"/>
    </xf>
    <xf numFmtId="0" fontId="135" fillId="33" borderId="1" xfId="0" applyFont="1" applyFill="1" applyBorder="1" applyAlignment="1" applyProtection="1">
      <alignment horizontal="left" vertical="center" wrapText="1"/>
    </xf>
    <xf numFmtId="0" fontId="139" fillId="0" borderId="1" xfId="82" applyFont="1" applyBorder="1" applyAlignment="1" applyProtection="1">
      <alignment vertical="center"/>
    </xf>
    <xf numFmtId="0" fontId="139" fillId="0" borderId="1" xfId="4" applyFont="1" applyBorder="1" applyAlignment="1" applyProtection="1">
      <alignment horizontal="center" vertical="center" wrapText="1"/>
    </xf>
    <xf numFmtId="0" fontId="139" fillId="0" borderId="1" xfId="82" applyFont="1" applyBorder="1" applyAlignment="1" applyProtection="1">
      <alignment vertical="center"/>
      <protection locked="0"/>
    </xf>
    <xf numFmtId="164" fontId="137" fillId="0" borderId="1" xfId="1" applyFont="1" applyBorder="1" applyAlignment="1" applyProtection="1">
      <alignment vertical="center"/>
    </xf>
    <xf numFmtId="2" fontId="139" fillId="0" borderId="1" xfId="82" applyNumberFormat="1" applyFont="1" applyBorder="1" applyAlignment="1">
      <alignment vertical="center" wrapText="1"/>
    </xf>
    <xf numFmtId="0" fontId="130" fillId="28" borderId="1" xfId="82" applyFont="1" applyFill="1" applyBorder="1" applyAlignment="1" applyProtection="1">
      <alignment vertical="center"/>
    </xf>
    <xf numFmtId="167" fontId="139" fillId="0" borderId="1" xfId="14" applyNumberFormat="1" applyFont="1" applyBorder="1" applyAlignment="1" applyProtection="1">
      <alignment vertical="center" wrapText="1"/>
      <protection locked="0"/>
    </xf>
    <xf numFmtId="0" fontId="139" fillId="0" borderId="1" xfId="82" applyFont="1" applyBorder="1" applyAlignment="1" applyProtection="1">
      <alignment horizontal="center" vertical="center" wrapText="1"/>
      <protection locked="0"/>
    </xf>
    <xf numFmtId="0" fontId="139" fillId="0" borderId="1" xfId="0" applyFont="1" applyBorder="1" applyAlignment="1" applyProtection="1">
      <alignment horizontal="left" vertical="center" wrapText="1"/>
    </xf>
    <xf numFmtId="0" fontId="139" fillId="0" borderId="1" xfId="0" applyFont="1" applyBorder="1" applyAlignment="1" applyProtection="1">
      <alignment horizontal="center" vertical="center" wrapText="1"/>
    </xf>
    <xf numFmtId="0" fontId="139" fillId="0" borderId="1" xfId="82" applyFont="1" applyFill="1" applyBorder="1" applyAlignment="1" applyProtection="1">
      <alignment vertical="center"/>
    </xf>
    <xf numFmtId="0" fontId="130" fillId="0" borderId="1" xfId="4" applyFont="1" applyBorder="1" applyAlignment="1" applyProtection="1">
      <alignment vertical="center" wrapText="1"/>
      <protection locked="0"/>
    </xf>
    <xf numFmtId="0" fontId="130" fillId="0" borderId="1" xfId="0" applyFont="1" applyBorder="1" applyAlignment="1" applyProtection="1">
      <alignment vertical="center"/>
      <protection locked="0"/>
    </xf>
    <xf numFmtId="2" fontId="139" fillId="0" borderId="1" xfId="4" applyNumberFormat="1" applyFont="1" applyBorder="1" applyAlignment="1" applyProtection="1">
      <alignment vertical="center" wrapText="1"/>
    </xf>
    <xf numFmtId="0" fontId="139" fillId="0" borderId="1" xfId="0" applyFont="1" applyBorder="1" applyAlignment="1" applyProtection="1">
      <alignment vertical="center" wrapText="1"/>
      <protection locked="0"/>
    </xf>
    <xf numFmtId="2" fontId="130" fillId="2" borderId="1" xfId="4" applyNumberFormat="1" applyFont="1" applyFill="1" applyBorder="1" applyAlignment="1" applyProtection="1">
      <alignment horizontal="left" vertical="center" wrapText="1"/>
    </xf>
    <xf numFmtId="0" fontId="139" fillId="0" borderId="1" xfId="0" applyFont="1" applyBorder="1" applyAlignment="1" applyProtection="1">
      <alignment horizontal="left" vertical="center"/>
    </xf>
    <xf numFmtId="0" fontId="130" fillId="28" borderId="1" xfId="11" applyFont="1" applyFill="1" applyBorder="1" applyAlignment="1" applyProtection="1">
      <alignment horizontal="left" vertical="center" wrapText="1"/>
      <protection locked="0"/>
    </xf>
    <xf numFmtId="164" fontId="137" fillId="47" borderId="1" xfId="1" applyFont="1" applyFill="1" applyBorder="1" applyAlignment="1" applyProtection="1">
      <alignment vertical="center"/>
      <protection locked="0"/>
    </xf>
    <xf numFmtId="0" fontId="139" fillId="0" borderId="1" xfId="0" applyFont="1" applyBorder="1" applyAlignment="1" applyProtection="1">
      <alignment vertical="center"/>
      <protection locked="0"/>
    </xf>
    <xf numFmtId="0" fontId="139" fillId="0" borderId="1" xfId="0" applyFont="1" applyBorder="1" applyAlignment="1" applyProtection="1">
      <alignment horizontal="left" vertical="center" wrapText="1"/>
      <protection locked="0"/>
    </xf>
    <xf numFmtId="0" fontId="130" fillId="0" borderId="1" xfId="0" applyFont="1" applyBorder="1" applyAlignment="1" applyProtection="1">
      <alignment horizontal="left" vertical="center" wrapText="1"/>
      <protection locked="0"/>
    </xf>
    <xf numFmtId="0" fontId="130" fillId="0" borderId="1" xfId="4" applyFont="1" applyBorder="1" applyAlignment="1" applyProtection="1">
      <alignment vertical="center" wrapText="1"/>
    </xf>
    <xf numFmtId="0" fontId="137" fillId="0" borderId="1" xfId="0" applyFont="1" applyBorder="1" applyAlignment="1" applyProtection="1">
      <alignment horizontal="left" vertical="center" wrapText="1"/>
    </xf>
    <xf numFmtId="0" fontId="131" fillId="0" borderId="1" xfId="82" applyFont="1" applyBorder="1" applyAlignment="1" applyProtection="1">
      <alignment vertical="center"/>
      <protection locked="0"/>
    </xf>
    <xf numFmtId="0" fontId="139" fillId="0" borderId="1" xfId="82" applyFont="1" applyFill="1" applyBorder="1" applyAlignment="1" applyProtection="1">
      <alignment horizontal="left" vertical="center" wrapText="1"/>
    </xf>
    <xf numFmtId="0" fontId="130" fillId="0" borderId="1" xfId="0" applyFont="1" applyFill="1" applyBorder="1" applyAlignment="1" applyProtection="1">
      <alignment vertical="center"/>
      <protection locked="0"/>
    </xf>
    <xf numFmtId="0" fontId="139" fillId="0" borderId="1" xfId="82" applyFont="1" applyFill="1" applyBorder="1" applyAlignment="1" applyProtection="1">
      <alignment vertical="center"/>
      <protection locked="0"/>
    </xf>
    <xf numFmtId="0" fontId="139" fillId="0" borderId="1" xfId="82" applyFont="1" applyBorder="1" applyAlignment="1" applyProtection="1">
      <alignment horizontal="left" vertical="center"/>
    </xf>
    <xf numFmtId="0" fontId="139" fillId="0" borderId="1" xfId="14" applyFont="1" applyBorder="1" applyAlignment="1" applyProtection="1">
      <alignment vertical="center" wrapText="1"/>
      <protection locked="0"/>
    </xf>
    <xf numFmtId="0" fontId="139" fillId="0" borderId="1" xfId="82" applyFont="1" applyFill="1" applyBorder="1" applyAlignment="1" applyProtection="1">
      <alignment vertical="center" wrapText="1"/>
    </xf>
    <xf numFmtId="0" fontId="139" fillId="0" borderId="1" xfId="82" applyFont="1" applyFill="1" applyBorder="1" applyAlignment="1" applyProtection="1">
      <alignment horizontal="center" vertical="center"/>
    </xf>
    <xf numFmtId="164" fontId="137" fillId="0" borderId="1" xfId="1" applyFont="1" applyBorder="1" applyAlignment="1" applyProtection="1">
      <alignment horizontal="left" vertical="center"/>
    </xf>
    <xf numFmtId="2" fontId="139" fillId="0" borderId="1" xfId="82" applyNumberFormat="1" applyFont="1" applyFill="1" applyBorder="1" applyAlignment="1" applyProtection="1">
      <alignment horizontal="right" vertical="center" wrapText="1"/>
      <protection locked="0"/>
    </xf>
    <xf numFmtId="2" fontId="131" fillId="0" borderId="1" xfId="11" applyNumberFormat="1" applyFont="1" applyBorder="1" applyAlignment="1">
      <alignment vertical="center" wrapText="1"/>
    </xf>
    <xf numFmtId="0" fontId="130" fillId="0" borderId="1" xfId="11" applyFont="1" applyFill="1" applyBorder="1" applyAlignment="1" applyProtection="1">
      <alignment horizontal="left" vertical="center" wrapText="1"/>
    </xf>
    <xf numFmtId="0" fontId="139" fillId="0" borderId="1" xfId="11" applyFont="1" applyFill="1" applyBorder="1" applyAlignment="1" applyProtection="1">
      <alignment horizontal="center" vertical="center" wrapText="1"/>
    </xf>
    <xf numFmtId="0" fontId="130" fillId="0" borderId="1" xfId="11" applyFont="1" applyFill="1" applyBorder="1" applyAlignment="1" applyProtection="1">
      <alignment horizontal="left" vertical="center" wrapText="1"/>
      <protection locked="0"/>
    </xf>
    <xf numFmtId="164" fontId="137" fillId="0" borderId="1" xfId="1" applyFont="1" applyBorder="1" applyAlignment="1" applyProtection="1">
      <alignment horizontal="left" vertical="center" wrapText="1"/>
    </xf>
    <xf numFmtId="0" fontId="139" fillId="0" borderId="1" xfId="11" applyFont="1" applyFill="1" applyBorder="1" applyAlignment="1" applyProtection="1">
      <alignment vertical="center" wrapText="1"/>
    </xf>
    <xf numFmtId="0" fontId="139" fillId="0" borderId="1" xfId="4" applyFont="1" applyBorder="1" applyAlignment="1" applyProtection="1">
      <alignment vertical="center" wrapText="1"/>
      <protection locked="0"/>
    </xf>
    <xf numFmtId="2" fontId="130" fillId="0" borderId="1" xfId="0" applyNumberFormat="1" applyFont="1" applyBorder="1" applyAlignment="1" applyProtection="1">
      <alignment vertical="center" wrapText="1"/>
      <protection locked="0"/>
    </xf>
    <xf numFmtId="0" fontId="139" fillId="0" borderId="1" xfId="82" applyFont="1" applyFill="1" applyBorder="1" applyAlignment="1" applyProtection="1">
      <alignment horizontal="left" vertical="center"/>
    </xf>
    <xf numFmtId="0" fontId="139" fillId="0" borderId="1" xfId="62" applyFont="1" applyBorder="1" applyAlignment="1" applyProtection="1">
      <alignment vertical="center" wrapText="1"/>
    </xf>
    <xf numFmtId="0" fontId="139" fillId="0" borderId="1" xfId="85" applyFont="1" applyBorder="1" applyAlignment="1" applyProtection="1">
      <alignment vertical="center" wrapText="1"/>
      <protection locked="0"/>
    </xf>
    <xf numFmtId="164" fontId="135" fillId="0" borderId="1" xfId="1" applyFont="1" applyBorder="1" applyAlignment="1" applyProtection="1">
      <alignment horizontal="left" vertical="center" wrapText="1"/>
    </xf>
    <xf numFmtId="0" fontId="139" fillId="16" borderId="1" xfId="8" applyFont="1" applyFill="1" applyBorder="1" applyAlignment="1" applyProtection="1">
      <alignment horizontal="center" vertical="center"/>
    </xf>
    <xf numFmtId="164" fontId="132" fillId="39" borderId="1" xfId="1" applyFont="1" applyFill="1" applyBorder="1" applyAlignment="1" applyProtection="1">
      <alignment horizontal="left"/>
    </xf>
    <xf numFmtId="164" fontId="139" fillId="0" borderId="1" xfId="1" applyFont="1" applyFill="1" applyBorder="1" applyAlignment="1" applyProtection="1">
      <alignment vertical="center"/>
    </xf>
    <xf numFmtId="164" fontId="130" fillId="0" borderId="1" xfId="1" applyFont="1" applyFill="1" applyBorder="1" applyProtection="1"/>
    <xf numFmtId="2" fontId="139" fillId="2" borderId="1" xfId="8" applyNumberFormat="1" applyFont="1" applyFill="1" applyBorder="1" applyAlignment="1" applyProtection="1">
      <alignment horizontal="right" vertical="center" wrapText="1"/>
    </xf>
    <xf numFmtId="0" fontId="139" fillId="2" borderId="1" xfId="8" applyFont="1" applyFill="1" applyBorder="1" applyAlignment="1" applyProtection="1">
      <alignment horizontal="left" vertical="center" wrapText="1"/>
    </xf>
    <xf numFmtId="0" fontId="130" fillId="6" borderId="1" xfId="4" applyFont="1" applyFill="1" applyBorder="1" applyAlignment="1" applyProtection="1">
      <alignment vertical="center" wrapText="1"/>
    </xf>
    <xf numFmtId="0" fontId="130" fillId="6" borderId="1" xfId="8" applyFont="1" applyFill="1" applyBorder="1" applyAlignment="1" applyProtection="1">
      <alignment vertical="center"/>
    </xf>
    <xf numFmtId="167" fontId="130" fillId="6" borderId="1" xfId="8" applyNumberFormat="1" applyFont="1" applyFill="1" applyBorder="1" applyAlignment="1" applyProtection="1">
      <alignment horizontal="right" vertical="center" wrapText="1"/>
    </xf>
    <xf numFmtId="0" fontId="130" fillId="6" borderId="1" xfId="8" applyFont="1" applyFill="1" applyBorder="1" applyAlignment="1" applyProtection="1">
      <alignment vertical="center" wrapText="1"/>
    </xf>
    <xf numFmtId="2" fontId="130" fillId="6" borderId="1" xfId="8" applyNumberFormat="1" applyFont="1" applyFill="1" applyBorder="1" applyAlignment="1" applyProtection="1">
      <alignment horizontal="right" vertical="center" wrapText="1"/>
    </xf>
    <xf numFmtId="2" fontId="130" fillId="6" borderId="1" xfId="8" applyNumberFormat="1" applyFont="1" applyFill="1" applyBorder="1" applyAlignment="1" applyProtection="1">
      <alignment horizontal="right" vertical="center"/>
    </xf>
    <xf numFmtId="0" fontId="130" fillId="6" borderId="1" xfId="0" applyFont="1" applyFill="1" applyBorder="1" applyAlignment="1" applyProtection="1">
      <alignment horizontal="left" vertical="center" wrapText="1"/>
    </xf>
    <xf numFmtId="0" fontId="139" fillId="0" borderId="1" xfId="8" applyFont="1" applyBorder="1" applyAlignment="1" applyProtection="1">
      <alignment horizontal="center" vertical="center"/>
      <protection locked="0"/>
    </xf>
    <xf numFmtId="167" fontId="139" fillId="0" borderId="1" xfId="8" applyNumberFormat="1" applyFont="1" applyBorder="1" applyAlignment="1" applyProtection="1">
      <alignment horizontal="right" vertical="center" wrapText="1"/>
      <protection locked="0"/>
    </xf>
    <xf numFmtId="0" fontId="139" fillId="10" borderId="1" xfId="8" applyFont="1" applyFill="1" applyBorder="1" applyAlignment="1" applyProtection="1">
      <alignment horizontal="left" vertical="center"/>
      <protection locked="0"/>
    </xf>
    <xf numFmtId="164" fontId="139" fillId="10" borderId="1" xfId="1" applyFont="1" applyFill="1" applyBorder="1" applyAlignment="1" applyProtection="1">
      <alignment horizontal="right" vertical="center"/>
      <protection locked="0"/>
    </xf>
    <xf numFmtId="2" fontId="139" fillId="0" borderId="1" xfId="8" applyNumberFormat="1" applyFont="1" applyBorder="1" applyAlignment="1">
      <alignment horizontal="right" vertical="top" wrapText="1"/>
    </xf>
    <xf numFmtId="0" fontId="131" fillId="11" borderId="1" xfId="0" applyFont="1" applyFill="1" applyBorder="1" applyAlignment="1" applyProtection="1">
      <alignment vertical="top" wrapText="1"/>
      <protection locked="0"/>
    </xf>
    <xf numFmtId="0" fontId="131" fillId="11" borderId="1" xfId="0" applyFont="1" applyFill="1" applyBorder="1" applyAlignment="1" applyProtection="1">
      <alignment vertical="top" wrapText="1"/>
    </xf>
    <xf numFmtId="167" fontId="139" fillId="0" borderId="1" xfId="8" applyNumberFormat="1" applyFont="1" applyBorder="1" applyAlignment="1" applyProtection="1">
      <alignment horizontal="right" vertical="top" wrapText="1"/>
      <protection locked="0"/>
    </xf>
    <xf numFmtId="2" fontId="131" fillId="0" borderId="1" xfId="8" applyNumberFormat="1" applyFont="1" applyBorder="1" applyAlignment="1">
      <alignment horizontal="right" vertical="top" wrapText="1"/>
    </xf>
    <xf numFmtId="2" fontId="131" fillId="0" borderId="1" xfId="8" applyNumberFormat="1" applyFont="1" applyBorder="1" applyAlignment="1">
      <alignment horizontal="left" vertical="top" wrapText="1"/>
    </xf>
    <xf numFmtId="0" fontId="139" fillId="0" borderId="1" xfId="8" applyFont="1" applyBorder="1" applyAlignment="1">
      <alignment vertical="center"/>
    </xf>
    <xf numFmtId="2" fontId="130" fillId="6" borderId="1" xfId="4" applyNumberFormat="1" applyFont="1" applyFill="1" applyBorder="1" applyAlignment="1" applyProtection="1">
      <alignment horizontal="left" vertical="center" wrapText="1"/>
    </xf>
    <xf numFmtId="0" fontId="130" fillId="6" borderId="1" xfId="8" applyFont="1" applyFill="1" applyBorder="1" applyAlignment="1" applyProtection="1">
      <alignment vertical="center"/>
      <protection locked="0"/>
    </xf>
    <xf numFmtId="0" fontId="130" fillId="6" borderId="1" xfId="8" applyFont="1" applyFill="1" applyBorder="1" applyAlignment="1" applyProtection="1">
      <alignment horizontal="center" vertical="center"/>
      <protection locked="0"/>
    </xf>
    <xf numFmtId="167" fontId="130" fillId="6" borderId="1" xfId="8" applyNumberFormat="1" applyFont="1" applyFill="1" applyBorder="1" applyAlignment="1" applyProtection="1">
      <alignment horizontal="right" vertical="center" wrapText="1"/>
      <protection locked="0"/>
    </xf>
    <xf numFmtId="0" fontId="131" fillId="0" borderId="1" xfId="8" applyFont="1" applyBorder="1" applyAlignment="1" applyProtection="1">
      <alignment vertical="center"/>
    </xf>
    <xf numFmtId="0" fontId="139" fillId="0" borderId="1" xfId="8" applyFont="1" applyBorder="1" applyAlignment="1" applyProtection="1">
      <alignment vertical="top" wrapText="1"/>
      <protection locked="0"/>
    </xf>
    <xf numFmtId="0" fontId="139" fillId="29" borderId="1" xfId="8" applyFont="1" applyFill="1" applyBorder="1" applyAlignment="1" applyProtection="1">
      <alignment horizontal="center" vertical="center"/>
    </xf>
    <xf numFmtId="0" fontId="139" fillId="0" borderId="1" xfId="8" applyFont="1" applyFill="1" applyBorder="1" applyAlignment="1" applyProtection="1">
      <alignment vertical="center"/>
      <protection locked="0"/>
    </xf>
    <xf numFmtId="164" fontId="139" fillId="0" borderId="1" xfId="1" applyFont="1" applyFill="1" applyBorder="1" applyAlignment="1" applyProtection="1">
      <alignment horizontal="left" vertical="center"/>
    </xf>
    <xf numFmtId="0" fontId="131" fillId="0" borderId="1" xfId="8" applyFont="1" applyFill="1" applyBorder="1" applyAlignment="1" applyProtection="1">
      <alignment vertical="center"/>
    </xf>
    <xf numFmtId="0" fontId="127" fillId="16" borderId="1" xfId="8" applyFont="1" applyFill="1" applyBorder="1" applyAlignment="1" applyProtection="1">
      <alignment vertical="center"/>
    </xf>
    <xf numFmtId="0" fontId="127" fillId="0" borderId="1" xfId="8" applyFont="1" applyFill="1" applyBorder="1" applyAlignment="1" applyProtection="1">
      <alignment horizontal="center" vertical="center"/>
    </xf>
    <xf numFmtId="164" fontId="130" fillId="0" borderId="2" xfId="1" applyFont="1" applyFill="1" applyBorder="1" applyAlignment="1" applyProtection="1">
      <alignment vertical="center" wrapText="1"/>
    </xf>
    <xf numFmtId="0" fontId="139" fillId="0" borderId="0" xfId="8" applyFont="1" applyFill="1" applyAlignment="1" applyProtection="1">
      <alignment horizontal="center" vertical="center"/>
    </xf>
    <xf numFmtId="0" fontId="130" fillId="0" borderId="1" xfId="8" applyFont="1" applyFill="1" applyBorder="1" applyAlignment="1" applyProtection="1">
      <alignment vertical="center" wrapText="1"/>
      <protection locked="0"/>
    </xf>
    <xf numFmtId="164" fontId="130" fillId="0" borderId="1" xfId="1" applyFont="1" applyFill="1" applyBorder="1" applyAlignment="1" applyProtection="1">
      <alignment horizontal="right" vertical="center" wrapText="1"/>
    </xf>
    <xf numFmtId="0" fontId="139" fillId="0" borderId="1" xfId="8" applyFont="1" applyFill="1" applyBorder="1" applyAlignment="1" applyProtection="1">
      <alignment horizontal="left" vertical="center" wrapText="1"/>
      <protection locked="0"/>
    </xf>
    <xf numFmtId="0" fontId="139" fillId="0" borderId="1" xfId="8" applyFont="1" applyBorder="1" applyAlignment="1" applyProtection="1">
      <alignment horizontal="left" vertical="center" wrapText="1"/>
      <protection locked="0"/>
    </xf>
    <xf numFmtId="2" fontId="139" fillId="10" borderId="1" xfId="8" applyNumberFormat="1" applyFont="1" applyFill="1" applyBorder="1" applyAlignment="1" applyProtection="1">
      <alignment horizontal="left" vertical="center"/>
      <protection locked="0"/>
    </xf>
    <xf numFmtId="2" fontId="139" fillId="0" borderId="1" xfId="38" applyNumberFormat="1" applyFont="1" applyBorder="1" applyAlignment="1" applyProtection="1">
      <alignment vertical="center" wrapText="1"/>
      <protection locked="0"/>
    </xf>
    <xf numFmtId="1" fontId="139" fillId="0" borderId="1" xfId="8" applyNumberFormat="1" applyFont="1" applyBorder="1" applyAlignment="1" applyProtection="1">
      <alignment horizontal="left" vertical="center"/>
    </xf>
    <xf numFmtId="164" fontId="139" fillId="11" borderId="1" xfId="1" applyFont="1" applyFill="1" applyBorder="1" applyAlignment="1" applyProtection="1">
      <alignment horizontal="right" vertical="center" wrapText="1"/>
    </xf>
    <xf numFmtId="1" fontId="139" fillId="10" borderId="1" xfId="8" applyNumberFormat="1" applyFont="1" applyFill="1" applyBorder="1" applyAlignment="1" applyProtection="1">
      <alignment horizontal="left" vertical="center"/>
      <protection locked="0"/>
    </xf>
    <xf numFmtId="1" fontId="130" fillId="0" borderId="1" xfId="8" applyNumberFormat="1" applyFont="1" applyFill="1" applyBorder="1" applyAlignment="1" applyProtection="1">
      <alignment horizontal="left" vertical="center" wrapText="1"/>
    </xf>
    <xf numFmtId="0" fontId="130" fillId="2" borderId="1" xfId="8" applyFont="1" applyFill="1" applyBorder="1" applyAlignment="1" applyProtection="1">
      <alignment vertical="center" wrapText="1"/>
      <protection locked="0"/>
    </xf>
    <xf numFmtId="0" fontId="139" fillId="2" borderId="1" xfId="8" applyFont="1" applyFill="1" applyBorder="1" applyAlignment="1" applyProtection="1">
      <alignment horizontal="left" vertical="center" wrapText="1"/>
      <protection locked="0"/>
    </xf>
    <xf numFmtId="1" fontId="139" fillId="2" borderId="1" xfId="8" applyNumberFormat="1" applyFont="1" applyFill="1" applyBorder="1" applyAlignment="1" applyProtection="1">
      <alignment horizontal="left" vertical="center" wrapText="1"/>
    </xf>
    <xf numFmtId="164" fontId="139" fillId="10" borderId="1" xfId="1" applyFont="1" applyFill="1" applyBorder="1" applyAlignment="1" applyProtection="1">
      <alignment horizontal="right" vertical="center" wrapText="1"/>
      <protection locked="0"/>
    </xf>
    <xf numFmtId="1" fontId="139" fillId="0" borderId="1" xfId="8" applyNumberFormat="1" applyFont="1" applyFill="1" applyBorder="1" applyAlignment="1" applyProtection="1">
      <alignment horizontal="left" vertical="center"/>
    </xf>
    <xf numFmtId="164" fontId="139" fillId="0" borderId="1" xfId="1" applyFont="1" applyBorder="1" applyAlignment="1" applyProtection="1">
      <alignment horizontal="left" vertical="center"/>
    </xf>
    <xf numFmtId="0" fontId="130" fillId="6" borderId="1" xfId="8" applyFont="1" applyFill="1" applyBorder="1" applyAlignment="1" applyProtection="1">
      <alignment horizontal="left" vertical="center" wrapText="1"/>
    </xf>
    <xf numFmtId="164" fontId="130" fillId="6" borderId="1" xfId="1" applyFont="1" applyFill="1" applyBorder="1" applyAlignment="1" applyProtection="1">
      <alignment horizontal="right" vertical="center" wrapText="1"/>
    </xf>
    <xf numFmtId="0" fontId="130" fillId="6" borderId="1" xfId="8" applyFont="1" applyFill="1" applyBorder="1" applyAlignment="1" applyProtection="1">
      <alignment vertical="center" wrapText="1"/>
      <protection locked="0"/>
    </xf>
    <xf numFmtId="1" fontId="130" fillId="6" borderId="1" xfId="8" applyNumberFormat="1" applyFont="1" applyFill="1" applyBorder="1" applyAlignment="1" applyProtection="1">
      <alignment horizontal="left" vertical="center"/>
    </xf>
    <xf numFmtId="0" fontId="139" fillId="0" borderId="1" xfId="4" applyFont="1" applyFill="1" applyBorder="1" applyAlignment="1" applyProtection="1">
      <alignment horizontal="center" vertical="center" wrapText="1"/>
    </xf>
    <xf numFmtId="0" fontId="139" fillId="0" borderId="1" xfId="4" applyFont="1" applyFill="1" applyBorder="1" applyAlignment="1" applyProtection="1">
      <alignment vertical="center" wrapText="1"/>
      <protection locked="0"/>
    </xf>
    <xf numFmtId="167" fontId="139" fillId="0" borderId="1" xfId="8" applyNumberFormat="1" applyFont="1" applyFill="1" applyBorder="1" applyAlignment="1" applyProtection="1">
      <alignment horizontal="right" vertical="center" wrapText="1"/>
      <protection locked="0"/>
    </xf>
    <xf numFmtId="0" fontId="138" fillId="20" borderId="1" xfId="4" applyFont="1" applyFill="1" applyBorder="1" applyAlignment="1" applyProtection="1">
      <alignment vertical="center" wrapText="1"/>
      <protection locked="0"/>
    </xf>
    <xf numFmtId="164" fontId="138" fillId="20" borderId="1" xfId="1" applyFont="1" applyFill="1" applyBorder="1" applyAlignment="1" applyProtection="1">
      <alignment horizontal="right" vertical="center" wrapText="1"/>
    </xf>
    <xf numFmtId="0" fontId="138" fillId="20" borderId="1" xfId="8" applyFont="1" applyFill="1" applyBorder="1" applyAlignment="1" applyProtection="1">
      <alignment vertical="center" wrapText="1"/>
      <protection locked="0"/>
    </xf>
    <xf numFmtId="0" fontId="138" fillId="20" borderId="1" xfId="4" applyFont="1" applyFill="1" applyBorder="1" applyAlignment="1" applyProtection="1">
      <alignment horizontal="left" vertical="center" wrapText="1"/>
    </xf>
    <xf numFmtId="1" fontId="138" fillId="20" borderId="1" xfId="4" applyNumberFormat="1" applyFont="1" applyFill="1" applyBorder="1" applyAlignment="1" applyProtection="1">
      <alignment horizontal="left" vertical="center" wrapText="1"/>
    </xf>
    <xf numFmtId="2" fontId="139" fillId="0" borderId="1" xfId="38" applyNumberFormat="1" applyFont="1" applyBorder="1" applyAlignment="1" applyProtection="1">
      <alignment horizontal="right" vertical="center" wrapText="1"/>
      <protection locked="0"/>
    </xf>
    <xf numFmtId="1" fontId="139" fillId="0" borderId="1" xfId="4" applyNumberFormat="1" applyFont="1" applyBorder="1" applyAlignment="1" applyProtection="1">
      <alignment horizontal="left" vertical="center" wrapText="1"/>
    </xf>
    <xf numFmtId="1" fontId="139" fillId="0" borderId="1" xfId="4" applyNumberFormat="1" applyFont="1" applyFill="1" applyBorder="1" applyAlignment="1" applyProtection="1">
      <alignment horizontal="left" vertical="center" wrapText="1"/>
    </xf>
    <xf numFmtId="164" fontId="139" fillId="0" borderId="1" xfId="1" applyFont="1" applyFill="1" applyBorder="1" applyAlignment="1" applyProtection="1">
      <alignment horizontal="left" vertical="center" wrapText="1"/>
    </xf>
    <xf numFmtId="0" fontId="127" fillId="16" borderId="1" xfId="11" applyFont="1" applyFill="1" applyBorder="1" applyAlignment="1" applyProtection="1">
      <alignment vertical="center"/>
    </xf>
    <xf numFmtId="0" fontId="139" fillId="0" borderId="0" xfId="11" applyFont="1" applyAlignment="1" applyProtection="1">
      <alignment vertical="center"/>
    </xf>
    <xf numFmtId="0" fontId="139" fillId="0" borderId="0" xfId="11" applyFont="1" applyFill="1" applyAlignment="1" applyProtection="1">
      <alignment vertical="center"/>
    </xf>
    <xf numFmtId="164" fontId="132" fillId="39" borderId="1" xfId="1" applyFont="1" applyFill="1" applyBorder="1" applyAlignment="1" applyProtection="1">
      <alignment horizontal="left" vertical="center"/>
    </xf>
    <xf numFmtId="164" fontId="130" fillId="0" borderId="1" xfId="1" applyFont="1" applyFill="1" applyBorder="1" applyAlignment="1" applyProtection="1">
      <alignment horizontal="center" vertical="center"/>
    </xf>
    <xf numFmtId="164" fontId="130" fillId="0" borderId="1" xfId="1" applyFont="1" applyFill="1" applyBorder="1" applyAlignment="1" applyProtection="1">
      <alignment vertical="center"/>
    </xf>
    <xf numFmtId="164" fontId="139" fillId="0" borderId="0" xfId="1" applyFont="1" applyFill="1" applyAlignment="1" applyProtection="1">
      <alignment vertical="center"/>
    </xf>
    <xf numFmtId="0" fontId="139" fillId="0" borderId="0" xfId="11" applyFont="1" applyFill="1" applyAlignment="1" applyProtection="1">
      <alignment horizontal="center" vertical="center"/>
    </xf>
    <xf numFmtId="0" fontId="139" fillId="0" borderId="0" xfId="11" applyFont="1" applyAlignment="1" applyProtection="1">
      <alignment horizontal="center" vertical="center"/>
    </xf>
    <xf numFmtId="0" fontId="130" fillId="2" borderId="1" xfId="11" applyFont="1" applyFill="1" applyBorder="1" applyAlignment="1" applyProtection="1">
      <alignment horizontal="left" vertical="center"/>
    </xf>
    <xf numFmtId="0" fontId="139" fillId="2" borderId="1" xfId="11" applyFont="1" applyFill="1" applyBorder="1" applyAlignment="1" applyProtection="1">
      <alignment horizontal="left" vertical="center" wrapText="1"/>
    </xf>
    <xf numFmtId="0" fontId="130" fillId="2" borderId="1" xfId="11" applyFont="1" applyFill="1" applyBorder="1" applyAlignment="1" applyProtection="1">
      <alignment horizontal="left" vertical="center" wrapText="1"/>
    </xf>
    <xf numFmtId="0" fontId="130" fillId="2" borderId="1" xfId="11" applyFont="1" applyFill="1" applyBorder="1" applyAlignment="1" applyProtection="1">
      <alignment horizontal="center" vertical="center" wrapText="1"/>
    </xf>
    <xf numFmtId="0" fontId="139" fillId="2" borderId="1" xfId="11" applyFont="1" applyFill="1" applyBorder="1" applyAlignment="1" applyProtection="1">
      <alignment horizontal="center" vertical="center" wrapText="1"/>
    </xf>
    <xf numFmtId="0" fontId="139" fillId="0" borderId="1" xfId="11" applyFont="1" applyFill="1" applyBorder="1" applyAlignment="1" applyProtection="1">
      <alignment horizontal="left" vertical="center"/>
    </xf>
    <xf numFmtId="0" fontId="139" fillId="0" borderId="1" xfId="11" applyFont="1" applyBorder="1" applyAlignment="1" applyProtection="1">
      <alignment vertical="center"/>
      <protection locked="0"/>
    </xf>
    <xf numFmtId="0" fontId="139" fillId="0" borderId="1" xfId="11" applyFont="1" applyBorder="1" applyAlignment="1" applyProtection="1">
      <alignment horizontal="left" vertical="center"/>
    </xf>
    <xf numFmtId="0" fontId="139" fillId="2" borderId="1" xfId="11" applyFont="1" applyFill="1" applyBorder="1" applyAlignment="1" applyProtection="1">
      <alignment horizontal="left" vertical="center" wrapText="1"/>
      <protection locked="0"/>
    </xf>
    <xf numFmtId="0" fontId="130" fillId="2" borderId="1" xfId="11" applyFont="1" applyFill="1" applyBorder="1" applyAlignment="1" applyProtection="1">
      <alignment horizontal="left" vertical="center" wrapText="1"/>
      <protection locked="0"/>
    </xf>
    <xf numFmtId="0" fontId="139" fillId="10" borderId="1" xfId="11" applyFont="1" applyFill="1" applyBorder="1" applyAlignment="1" applyProtection="1">
      <alignment horizontal="left" vertical="center"/>
      <protection locked="0"/>
    </xf>
    <xf numFmtId="2" fontId="139" fillId="0" borderId="1" xfId="0" applyNumberFormat="1" applyFont="1" applyBorder="1" applyAlignment="1" applyProtection="1">
      <alignment horizontal="center" vertical="center" wrapText="1"/>
      <protection locked="0"/>
    </xf>
    <xf numFmtId="0" fontId="139" fillId="0" borderId="1" xfId="0" applyFont="1" applyBorder="1" applyAlignment="1" applyProtection="1">
      <alignment vertical="center"/>
    </xf>
    <xf numFmtId="0" fontId="130" fillId="36" borderId="1" xfId="11" applyFont="1" applyFill="1" applyBorder="1" applyAlignment="1" applyProtection="1">
      <alignment horizontal="left" vertical="center"/>
    </xf>
    <xf numFmtId="0" fontId="139" fillId="36" borderId="1" xfId="4" applyFont="1" applyFill="1" applyBorder="1" applyAlignment="1" applyProtection="1">
      <alignment horizontal="left" vertical="center" wrapText="1"/>
    </xf>
    <xf numFmtId="0" fontId="139" fillId="36" borderId="1" xfId="4" applyFont="1" applyFill="1" applyBorder="1" applyAlignment="1" applyProtection="1">
      <alignment horizontal="center" vertical="center" wrapText="1"/>
    </xf>
    <xf numFmtId="2" fontId="139" fillId="36" borderId="1" xfId="4" applyNumberFormat="1" applyFont="1" applyFill="1" applyBorder="1" applyAlignment="1" applyProtection="1">
      <alignment horizontal="center" vertical="center" wrapText="1"/>
    </xf>
    <xf numFmtId="2" fontId="139" fillId="36" borderId="1" xfId="4" applyNumberFormat="1" applyFont="1" applyFill="1" applyBorder="1" applyAlignment="1" applyProtection="1">
      <alignment horizontal="center" vertical="center" wrapText="1"/>
      <protection locked="0"/>
    </xf>
    <xf numFmtId="0" fontId="139" fillId="36" borderId="1" xfId="11" applyFont="1" applyFill="1" applyBorder="1" applyAlignment="1" applyProtection="1">
      <alignment vertical="center"/>
      <protection locked="0"/>
    </xf>
    <xf numFmtId="164" fontId="139" fillId="36" borderId="1" xfId="1" applyFont="1" applyFill="1" applyBorder="1" applyAlignment="1" applyProtection="1">
      <alignment horizontal="right" vertical="center"/>
    </xf>
    <xf numFmtId="164" fontId="130" fillId="36" borderId="1" xfId="1" applyFont="1" applyFill="1" applyBorder="1" applyAlignment="1" applyProtection="1">
      <alignment horizontal="right" vertical="center"/>
    </xf>
    <xf numFmtId="0" fontId="139" fillId="36" borderId="1" xfId="11" applyFont="1" applyFill="1" applyBorder="1" applyAlignment="1" applyProtection="1">
      <alignment horizontal="left" vertical="center"/>
    </xf>
    <xf numFmtId="0" fontId="139" fillId="0" borderId="1" xfId="4" applyFont="1" applyBorder="1" applyAlignment="1" applyProtection="1">
      <alignment horizontal="center" vertical="center" wrapText="1"/>
      <protection locked="0"/>
    </xf>
    <xf numFmtId="2" fontId="139" fillId="0" borderId="1" xfId="11" applyNumberFormat="1" applyFont="1" applyBorder="1" applyAlignment="1">
      <alignment horizontal="right" vertical="center" wrapText="1"/>
    </xf>
    <xf numFmtId="2" fontId="139" fillId="0" borderId="1" xfId="11" applyNumberFormat="1" applyFont="1" applyBorder="1" applyAlignment="1">
      <alignment horizontal="left" vertical="center" wrapText="1"/>
    </xf>
    <xf numFmtId="0" fontId="139" fillId="0" borderId="1" xfId="4" applyFont="1" applyFill="1" applyBorder="1" applyAlignment="1" applyProtection="1">
      <alignment horizontal="center" vertical="center" wrapText="1"/>
      <protection locked="0"/>
    </xf>
    <xf numFmtId="2" fontId="139" fillId="6" borderId="1" xfId="38" applyNumberFormat="1" applyFont="1" applyFill="1" applyBorder="1" applyAlignment="1" applyProtection="1">
      <alignment horizontal="right" vertical="center" wrapText="1"/>
      <protection locked="0"/>
    </xf>
    <xf numFmtId="167" fontId="139" fillId="0" borderId="1" xfId="11" applyNumberFormat="1" applyFont="1" applyFill="1" applyBorder="1" applyAlignment="1" applyProtection="1">
      <alignment horizontal="right" vertical="center" wrapText="1"/>
      <protection locked="0"/>
    </xf>
    <xf numFmtId="0" fontId="139" fillId="0" borderId="1" xfId="11" applyFont="1" applyFill="1" applyBorder="1" applyAlignment="1" applyProtection="1">
      <alignment vertical="center"/>
      <protection locked="0"/>
    </xf>
    <xf numFmtId="164" fontId="139" fillId="0" borderId="1" xfId="1" applyFont="1" applyFill="1" applyBorder="1" applyAlignment="1" applyProtection="1">
      <alignment horizontal="right" vertical="center"/>
    </xf>
    <xf numFmtId="0" fontId="139" fillId="0" borderId="1" xfId="11" applyFont="1" applyFill="1" applyBorder="1" applyAlignment="1" applyProtection="1">
      <alignment vertical="center" wrapText="1"/>
      <protection locked="0"/>
    </xf>
    <xf numFmtId="0" fontId="131" fillId="0" borderId="0" xfId="0" applyFont="1" applyFill="1" applyAlignment="1" applyProtection="1">
      <alignment vertical="center"/>
    </xf>
    <xf numFmtId="0" fontId="131" fillId="0" borderId="1" xfId="0" applyFont="1" applyFill="1" applyBorder="1" applyAlignment="1" applyProtection="1">
      <alignment vertical="center"/>
    </xf>
    <xf numFmtId="0" fontId="139" fillId="0" borderId="1" xfId="0" applyFont="1" applyFill="1" applyBorder="1" applyAlignment="1" applyProtection="1">
      <alignment vertical="center"/>
    </xf>
    <xf numFmtId="2" fontId="139" fillId="0" borderId="1" xfId="4" applyNumberFormat="1" applyFont="1" applyFill="1" applyBorder="1" applyAlignment="1" applyProtection="1">
      <alignment horizontal="center" vertical="center" wrapText="1"/>
    </xf>
    <xf numFmtId="2" fontId="139" fillId="0" borderId="1" xfId="4" applyNumberFormat="1" applyFont="1" applyFill="1" applyBorder="1" applyAlignment="1" applyProtection="1">
      <alignment horizontal="center" vertical="center" wrapText="1"/>
      <protection locked="0"/>
    </xf>
    <xf numFmtId="0" fontId="130" fillId="0" borderId="1" xfId="11" applyFont="1" applyFill="1" applyBorder="1" applyAlignment="1" applyProtection="1">
      <alignment horizontal="left" vertical="center"/>
    </xf>
    <xf numFmtId="0" fontId="130" fillId="0" borderId="1" xfId="11" applyFont="1" applyFill="1" applyBorder="1" applyAlignment="1" applyProtection="1">
      <alignment vertical="center" wrapText="1"/>
    </xf>
    <xf numFmtId="0" fontId="130" fillId="0" borderId="1" xfId="4" applyFont="1" applyFill="1" applyBorder="1" applyAlignment="1" applyProtection="1">
      <alignment horizontal="center" vertical="center" wrapText="1"/>
    </xf>
    <xf numFmtId="2" fontId="130" fillId="0" borderId="1" xfId="4" applyNumberFormat="1" applyFont="1" applyFill="1" applyBorder="1" applyAlignment="1" applyProtection="1">
      <alignment horizontal="center" vertical="center" wrapText="1"/>
    </xf>
    <xf numFmtId="2" fontId="130" fillId="0" borderId="1" xfId="4" applyNumberFormat="1" applyFont="1" applyFill="1" applyBorder="1" applyAlignment="1" applyProtection="1">
      <alignment horizontal="center" vertical="center" wrapText="1"/>
      <protection locked="0"/>
    </xf>
    <xf numFmtId="0" fontId="130" fillId="0" borderId="1" xfId="11" applyFont="1" applyFill="1" applyBorder="1" applyAlignment="1" applyProtection="1">
      <alignment vertical="center"/>
      <protection locked="0"/>
    </xf>
    <xf numFmtId="0" fontId="139" fillId="0" borderId="1" xfId="11" applyFont="1" applyFill="1" applyBorder="1" applyAlignment="1" applyProtection="1">
      <alignment vertical="center"/>
    </xf>
    <xf numFmtId="0" fontId="139" fillId="41" borderId="1" xfId="11" applyFont="1" applyFill="1" applyBorder="1" applyAlignment="1" applyProtection="1">
      <alignment horizontal="left" vertical="center"/>
    </xf>
    <xf numFmtId="0" fontId="139" fillId="22" borderId="1" xfId="11" applyFont="1" applyFill="1" applyBorder="1" applyAlignment="1" applyProtection="1">
      <alignment horizontal="left" vertical="center" wrapText="1"/>
    </xf>
    <xf numFmtId="0" fontId="130" fillId="41" borderId="1" xfId="0" applyFont="1" applyFill="1" applyBorder="1" applyAlignment="1" applyProtection="1">
      <alignment horizontal="center" vertical="center"/>
    </xf>
    <xf numFmtId="2" fontId="139" fillId="41" borderId="1" xfId="4" applyNumberFormat="1" applyFont="1" applyFill="1" applyBorder="1" applyAlignment="1" applyProtection="1">
      <alignment horizontal="center" vertical="center" wrapText="1"/>
    </xf>
    <xf numFmtId="2" fontId="139" fillId="41" borderId="1" xfId="4" applyNumberFormat="1" applyFont="1" applyFill="1" applyBorder="1" applyAlignment="1" applyProtection="1">
      <alignment horizontal="center" vertical="center" wrapText="1"/>
      <protection locked="0"/>
    </xf>
    <xf numFmtId="0" fontId="139" fillId="41" borderId="1" xfId="11" applyFont="1" applyFill="1" applyBorder="1" applyAlignment="1" applyProtection="1">
      <alignment vertical="center" wrapText="1"/>
      <protection locked="0"/>
    </xf>
    <xf numFmtId="164" fontId="139" fillId="41" borderId="1" xfId="1" applyFont="1" applyFill="1" applyBorder="1" applyAlignment="1" applyProtection="1">
      <alignment horizontal="right" vertical="center" wrapText="1"/>
    </xf>
    <xf numFmtId="164" fontId="139" fillId="41" borderId="1" xfId="1" applyFont="1" applyFill="1" applyBorder="1" applyAlignment="1" applyProtection="1">
      <alignment horizontal="right" vertical="center"/>
    </xf>
    <xf numFmtId="164" fontId="130" fillId="0" borderId="1" xfId="1" applyFont="1" applyFill="1" applyBorder="1" applyAlignment="1" applyProtection="1">
      <alignment horizontal="right" vertical="center"/>
    </xf>
    <xf numFmtId="164" fontId="131" fillId="10" borderId="1" xfId="1" applyFont="1" applyFill="1" applyBorder="1" applyAlignment="1" applyProtection="1">
      <alignment horizontal="right" vertical="center"/>
      <protection locked="0"/>
    </xf>
    <xf numFmtId="0" fontId="139" fillId="0" borderId="1" xfId="11" applyFont="1" applyBorder="1" applyAlignment="1" applyProtection="1">
      <alignment horizontal="left" vertical="center" wrapText="1"/>
      <protection locked="0"/>
    </xf>
    <xf numFmtId="0" fontId="139" fillId="0" borderId="1" xfId="11" applyFont="1" applyBorder="1" applyAlignment="1" applyProtection="1">
      <alignment vertical="center"/>
    </xf>
    <xf numFmtId="2" fontId="146" fillId="0" borderId="1" xfId="48" applyNumberFormat="1" applyFont="1" applyBorder="1" applyAlignment="1">
      <alignment horizontal="right" vertical="center" wrapText="1"/>
    </xf>
    <xf numFmtId="2" fontId="146" fillId="0" borderId="1" xfId="48" applyNumberFormat="1" applyFont="1" applyBorder="1" applyAlignment="1">
      <alignment horizontal="left" vertical="center" wrapText="1"/>
    </xf>
    <xf numFmtId="2" fontId="146" fillId="0" borderId="1" xfId="48" applyNumberFormat="1" applyFont="1" applyBorder="1" applyAlignment="1">
      <alignment horizontal="right" vertical="center"/>
    </xf>
    <xf numFmtId="0" fontId="126" fillId="0" borderId="1" xfId="0" applyFont="1" applyBorder="1" applyAlignment="1" applyProtection="1">
      <alignment horizontal="left" vertical="center" wrapText="1"/>
      <protection locked="0"/>
    </xf>
    <xf numFmtId="2" fontId="146" fillId="0" borderId="1" xfId="48" applyNumberFormat="1" applyFont="1" applyFill="1" applyBorder="1" applyAlignment="1">
      <alignment horizontal="right" vertical="center" wrapText="1"/>
    </xf>
    <xf numFmtId="0" fontId="139" fillId="0" borderId="1" xfId="48" applyFont="1" applyBorder="1" applyAlignment="1" applyProtection="1">
      <alignment vertical="top"/>
    </xf>
    <xf numFmtId="0" fontId="139" fillId="0" borderId="1" xfId="48" applyFont="1" applyFill="1" applyBorder="1" applyAlignment="1" applyProtection="1">
      <alignment vertical="top"/>
    </xf>
    <xf numFmtId="164" fontId="130" fillId="0" borderId="1" xfId="1" applyFont="1" applyFill="1" applyBorder="1" applyAlignment="1" applyProtection="1">
      <alignment vertical="top" wrapText="1"/>
    </xf>
    <xf numFmtId="164" fontId="139" fillId="0" borderId="1" xfId="1" applyFont="1" applyFill="1" applyBorder="1" applyAlignment="1" applyProtection="1">
      <alignment vertical="top"/>
    </xf>
    <xf numFmtId="0" fontId="139" fillId="0" borderId="1" xfId="48" applyFont="1" applyFill="1" applyBorder="1" applyAlignment="1" applyProtection="1">
      <alignment horizontal="center" vertical="top"/>
    </xf>
    <xf numFmtId="0" fontId="129" fillId="18" borderId="1" xfId="38" applyFont="1" applyFill="1" applyBorder="1" applyAlignment="1" applyProtection="1">
      <alignment horizontal="center" vertical="top" wrapText="1"/>
    </xf>
    <xf numFmtId="0" fontId="129" fillId="24" borderId="1" xfId="38" applyFont="1" applyFill="1" applyBorder="1" applyAlignment="1" applyProtection="1">
      <alignment horizontal="center" vertical="top" wrapText="1"/>
    </xf>
    <xf numFmtId="2" fontId="129" fillId="24" borderId="1" xfId="38" applyNumberFormat="1" applyFont="1" applyFill="1" applyBorder="1" applyAlignment="1" applyProtection="1">
      <alignment horizontal="center" vertical="top" wrapText="1"/>
    </xf>
    <xf numFmtId="0" fontId="129" fillId="5" borderId="1" xfId="38" applyFont="1" applyFill="1" applyBorder="1" applyAlignment="1" applyProtection="1">
      <alignment horizontal="center" vertical="top" wrapText="1"/>
    </xf>
    <xf numFmtId="0" fontId="139" fillId="0" borderId="1" xfId="48" applyFont="1" applyBorder="1" applyAlignment="1" applyProtection="1">
      <alignment horizontal="center" vertical="top"/>
    </xf>
    <xf numFmtId="0" fontId="136" fillId="54" borderId="1" xfId="0" applyFont="1" applyFill="1" applyBorder="1" applyAlignment="1">
      <alignment horizontal="center" vertical="top" wrapText="1"/>
    </xf>
    <xf numFmtId="0" fontId="135" fillId="0" borderId="1" xfId="0" applyFont="1" applyBorder="1" applyAlignment="1">
      <alignment horizontal="center" vertical="top" wrapText="1"/>
    </xf>
    <xf numFmtId="0" fontId="136" fillId="9" borderId="1" xfId="0" applyFont="1" applyFill="1" applyBorder="1" applyAlignment="1">
      <alignment horizontal="center" vertical="top" wrapText="1"/>
    </xf>
    <xf numFmtId="0" fontId="137" fillId="0" borderId="1" xfId="0" applyFont="1" applyBorder="1" applyAlignment="1">
      <alignment horizontal="center" vertical="top" wrapText="1"/>
    </xf>
    <xf numFmtId="0" fontId="139" fillId="0" borderId="1" xfId="11" applyFont="1" applyBorder="1" applyAlignment="1" applyProtection="1">
      <alignment vertical="top"/>
    </xf>
    <xf numFmtId="0" fontId="139" fillId="11" borderId="1" xfId="0" applyFont="1" applyFill="1" applyBorder="1" applyAlignment="1">
      <alignment horizontal="left" vertical="center" wrapText="1"/>
    </xf>
    <xf numFmtId="0" fontId="131" fillId="0" borderId="1" xfId="0" applyFont="1" applyBorder="1" applyAlignment="1" applyProtection="1">
      <alignment horizontal="left" vertical="center" wrapText="1"/>
      <protection locked="0"/>
    </xf>
    <xf numFmtId="0" fontId="137" fillId="0" borderId="1" xfId="0" applyFont="1" applyBorder="1" applyAlignment="1">
      <alignment horizontal="left" vertical="top" wrapText="1"/>
    </xf>
    <xf numFmtId="2" fontId="130" fillId="4" borderId="1" xfId="48" applyNumberFormat="1" applyFont="1" applyFill="1" applyBorder="1" applyAlignment="1" applyProtection="1">
      <alignment vertical="center" wrapText="1"/>
      <protection locked="0"/>
    </xf>
    <xf numFmtId="0" fontId="126" fillId="0" borderId="1" xfId="8" applyFont="1" applyBorder="1" applyAlignment="1" applyProtection="1">
      <alignment vertical="center" wrapText="1"/>
    </xf>
    <xf numFmtId="0" fontId="142" fillId="0" borderId="1" xfId="8" applyFont="1" applyFill="1" applyBorder="1" applyAlignment="1" applyProtection="1">
      <alignment horizontal="center" vertical="center" wrapText="1"/>
    </xf>
    <xf numFmtId="164" fontId="145" fillId="29" borderId="1" xfId="1" applyFont="1" applyFill="1" applyBorder="1" applyAlignment="1" applyProtection="1">
      <alignment horizontal="center" vertical="center" wrapText="1"/>
    </xf>
    <xf numFmtId="164" fontId="145" fillId="3" borderId="1" xfId="1" applyFont="1" applyFill="1" applyBorder="1" applyAlignment="1" applyProtection="1">
      <alignment horizontal="center" vertical="center" wrapText="1"/>
    </xf>
    <xf numFmtId="164" fontId="145" fillId="10" borderId="1" xfId="1" applyFont="1" applyFill="1" applyBorder="1" applyAlignment="1" applyProtection="1">
      <alignment horizontal="center" vertical="center" wrapText="1"/>
    </xf>
    <xf numFmtId="164" fontId="145" fillId="28" borderId="1" xfId="1" applyFont="1" applyFill="1" applyBorder="1" applyAlignment="1" applyProtection="1">
      <alignment horizontal="center" vertical="center" wrapText="1"/>
    </xf>
    <xf numFmtId="0" fontId="144" fillId="0" borderId="1" xfId="0" applyFont="1" applyFill="1" applyBorder="1" applyAlignment="1" applyProtection="1">
      <alignment vertical="center" wrapText="1"/>
    </xf>
    <xf numFmtId="164" fontId="144" fillId="0" borderId="1" xfId="1" applyFont="1" applyFill="1" applyBorder="1" applyAlignment="1" applyProtection="1">
      <alignment vertical="center" wrapText="1"/>
    </xf>
    <xf numFmtId="0" fontId="145" fillId="0" borderId="1" xfId="8" applyFont="1" applyFill="1" applyBorder="1" applyAlignment="1" applyProtection="1">
      <alignment vertical="center"/>
    </xf>
    <xf numFmtId="0" fontId="147" fillId="8" borderId="1" xfId="3" applyFont="1" applyFill="1" applyBorder="1" applyAlignment="1" applyProtection="1">
      <alignment horizontal="left" vertical="center"/>
    </xf>
    <xf numFmtId="0" fontId="126" fillId="0" borderId="1" xfId="0" applyFont="1" applyFill="1" applyBorder="1" applyAlignment="1" applyProtection="1">
      <alignment vertical="center" wrapText="1"/>
    </xf>
    <xf numFmtId="164" fontId="144" fillId="0" borderId="1" xfId="1" applyFont="1" applyFill="1" applyBorder="1" applyAlignment="1" applyProtection="1">
      <alignment horizontal="center" vertical="center" wrapText="1"/>
    </xf>
    <xf numFmtId="0" fontId="148" fillId="0" borderId="1" xfId="0" applyFont="1" applyFill="1" applyBorder="1" applyAlignment="1" applyProtection="1">
      <alignment horizontal="center" vertical="center" wrapText="1"/>
    </xf>
    <xf numFmtId="164" fontId="148" fillId="0" borderId="1" xfId="1" applyFont="1" applyFill="1" applyBorder="1" applyAlignment="1" applyProtection="1">
      <alignment horizontal="center" vertical="center" wrapText="1"/>
    </xf>
    <xf numFmtId="0" fontId="145" fillId="0" borderId="1" xfId="0" applyFont="1" applyFill="1" applyBorder="1" applyAlignment="1" applyProtection="1">
      <alignment horizontal="center" vertical="center" wrapText="1"/>
    </xf>
    <xf numFmtId="0" fontId="145" fillId="0" borderId="1" xfId="8" applyFont="1" applyFill="1" applyBorder="1" applyAlignment="1" applyProtection="1">
      <alignment horizontal="center" vertical="center"/>
    </xf>
    <xf numFmtId="0" fontId="146" fillId="0" borderId="1" xfId="97" applyFont="1" applyFill="1" applyBorder="1" applyAlignment="1" applyProtection="1">
      <alignment horizontal="center" vertical="center"/>
    </xf>
    <xf numFmtId="0" fontId="144" fillId="45" borderId="1" xfId="0" applyFont="1" applyFill="1" applyBorder="1" applyAlignment="1" applyProtection="1">
      <alignment horizontal="center" vertical="center" wrapText="1"/>
    </xf>
    <xf numFmtId="0" fontId="146" fillId="0" borderId="1" xfId="97" applyFont="1" applyBorder="1" applyAlignment="1" applyProtection="1">
      <alignment horizontal="center" vertical="center"/>
    </xf>
    <xf numFmtId="0" fontId="142" fillId="7" borderId="1" xfId="50" applyFont="1" applyFill="1" applyBorder="1" applyAlignment="1" applyProtection="1">
      <alignment horizontal="left" vertical="center" wrapText="1"/>
    </xf>
    <xf numFmtId="0" fontId="153" fillId="7" borderId="1" xfId="50" applyFont="1" applyFill="1" applyBorder="1" applyAlignment="1" applyProtection="1">
      <alignment horizontal="left" vertical="center" wrapText="1"/>
    </xf>
    <xf numFmtId="0" fontId="142" fillId="7" borderId="1" xfId="50" applyFont="1" applyFill="1" applyBorder="1" applyAlignment="1" applyProtection="1">
      <alignment horizontal="center" vertical="center" wrapText="1"/>
    </xf>
    <xf numFmtId="164" fontId="142" fillId="7" borderId="1" xfId="1" applyFont="1" applyFill="1" applyBorder="1" applyAlignment="1" applyProtection="1">
      <alignment horizontal="center" vertical="center" wrapText="1"/>
    </xf>
    <xf numFmtId="2" fontId="142" fillId="7" borderId="1" xfId="50" applyNumberFormat="1" applyFont="1" applyFill="1" applyBorder="1" applyAlignment="1" applyProtection="1">
      <alignment horizontal="left" vertical="center" wrapText="1"/>
    </xf>
    <xf numFmtId="0" fontId="151" fillId="31" borderId="1" xfId="0" applyFont="1" applyFill="1" applyBorder="1" applyAlignment="1" applyProtection="1">
      <alignment vertical="center" wrapText="1"/>
    </xf>
    <xf numFmtId="164" fontId="151" fillId="31" borderId="1" xfId="1" applyFont="1" applyFill="1" applyBorder="1" applyAlignment="1" applyProtection="1">
      <alignment horizontal="center" vertical="center" wrapText="1"/>
    </xf>
    <xf numFmtId="0" fontId="146" fillId="0" borderId="1" xfId="97" applyFont="1" applyBorder="1" applyAlignment="1" applyProtection="1">
      <alignment vertical="center"/>
    </xf>
    <xf numFmtId="0" fontId="145" fillId="2" borderId="1" xfId="5" applyFont="1" applyFill="1" applyBorder="1" applyAlignment="1" applyProtection="1">
      <alignment horizontal="left" vertical="center" wrapText="1"/>
    </xf>
    <xf numFmtId="0" fontId="146" fillId="2" borderId="1" xfId="5" applyFont="1" applyFill="1" applyBorder="1" applyAlignment="1" applyProtection="1">
      <alignment horizontal="left" vertical="center" wrapText="1"/>
    </xf>
    <xf numFmtId="0" fontId="146" fillId="2" borderId="1" xfId="50" applyFont="1" applyFill="1" applyBorder="1" applyAlignment="1" applyProtection="1">
      <alignment horizontal="center" vertical="center" wrapText="1"/>
    </xf>
    <xf numFmtId="164" fontId="146" fillId="2" borderId="1" xfId="1" applyFont="1" applyFill="1" applyBorder="1" applyAlignment="1" applyProtection="1">
      <alignment horizontal="center" vertical="center" wrapText="1"/>
    </xf>
    <xf numFmtId="164" fontId="145" fillId="2" borderId="1" xfId="1" applyFont="1" applyFill="1" applyBorder="1" applyAlignment="1" applyProtection="1">
      <alignment horizontal="center" vertical="center" wrapText="1"/>
    </xf>
    <xf numFmtId="0" fontId="145" fillId="0" borderId="1" xfId="50" applyFont="1" applyFill="1" applyBorder="1" applyAlignment="1" applyProtection="1">
      <alignment horizontal="left" vertical="center" wrapText="1"/>
    </xf>
    <xf numFmtId="0" fontId="145" fillId="0" borderId="1" xfId="50" applyFont="1" applyFill="1" applyBorder="1" applyAlignment="1" applyProtection="1">
      <alignment horizontal="center" vertical="center" wrapText="1"/>
    </xf>
    <xf numFmtId="0" fontId="145" fillId="0" borderId="1" xfId="50" applyFont="1" applyFill="1" applyBorder="1" applyAlignment="1" applyProtection="1">
      <alignment horizontal="center" vertical="center" wrapText="1"/>
      <protection locked="0"/>
    </xf>
    <xf numFmtId="164" fontId="146" fillId="0" borderId="1" xfId="8" applyNumberFormat="1" applyFont="1" applyBorder="1" applyAlignment="1" applyProtection="1">
      <alignment horizontal="center" vertical="center" wrapText="1"/>
      <protection locked="0"/>
    </xf>
    <xf numFmtId="0" fontId="146" fillId="0" borderId="1" xfId="5" applyFont="1" applyBorder="1" applyAlignment="1" applyProtection="1">
      <alignment horizontal="left" vertical="center" wrapText="1"/>
    </xf>
    <xf numFmtId="0" fontId="146" fillId="0" borderId="1" xfId="97" applyFont="1" applyBorder="1" applyAlignment="1" applyProtection="1">
      <alignment horizontal="center" vertical="center"/>
      <protection locked="0"/>
    </xf>
    <xf numFmtId="0" fontId="146" fillId="0" borderId="1" xfId="97" applyFont="1" applyBorder="1" applyAlignment="1" applyProtection="1">
      <alignment vertical="center" wrapText="1"/>
    </xf>
    <xf numFmtId="0" fontId="146" fillId="0" borderId="1" xfId="5" applyFont="1" applyBorder="1" applyAlignment="1" applyProtection="1">
      <alignment horizontal="left" vertical="center"/>
    </xf>
    <xf numFmtId="0" fontId="145" fillId="29" borderId="1" xfId="97" applyFont="1" applyFill="1" applyBorder="1" applyAlignment="1" applyProtection="1">
      <alignment horizontal="center" vertical="center"/>
    </xf>
    <xf numFmtId="0" fontId="152" fillId="0" borderId="1" xfId="0" applyFont="1" applyBorder="1" applyAlignment="1" applyProtection="1">
      <alignment vertical="center" wrapText="1"/>
    </xf>
    <xf numFmtId="167" fontId="146" fillId="0" borderId="1" xfId="48" applyNumberFormat="1" applyFont="1" applyBorder="1" applyAlignment="1" applyProtection="1">
      <alignment horizontal="center" vertical="center"/>
      <protection locked="0"/>
    </xf>
    <xf numFmtId="0" fontId="146" fillId="0" borderId="1" xfId="97" applyFont="1" applyBorder="1" applyAlignment="1" applyProtection="1">
      <alignment horizontal="left" vertical="center" wrapText="1"/>
    </xf>
    <xf numFmtId="0" fontId="144" fillId="28" borderId="1" xfId="0" applyFont="1" applyFill="1" applyBorder="1" applyAlignment="1" applyProtection="1">
      <alignment horizontal="center" vertical="center"/>
    </xf>
    <xf numFmtId="0" fontId="146" fillId="0" borderId="1" xfId="97" applyFont="1" applyFill="1" applyBorder="1" applyAlignment="1" applyProtection="1">
      <alignment horizontal="left" vertical="center"/>
    </xf>
    <xf numFmtId="0" fontId="146" fillId="0" borderId="1" xfId="5" applyFont="1" applyFill="1" applyBorder="1" applyAlignment="1" applyProtection="1">
      <alignment horizontal="left" vertical="center" wrapText="1"/>
    </xf>
    <xf numFmtId="0" fontId="146" fillId="0" borderId="1" xfId="97" applyFont="1" applyFill="1" applyBorder="1" applyAlignment="1" applyProtection="1">
      <alignment horizontal="center" vertical="center" wrapText="1"/>
      <protection locked="0"/>
    </xf>
    <xf numFmtId="0" fontId="146" fillId="0" borderId="1" xfId="97" applyFont="1" applyFill="1" applyBorder="1" applyAlignment="1" applyProtection="1">
      <alignment horizontal="center" vertical="center"/>
      <protection locked="0"/>
    </xf>
    <xf numFmtId="167" fontId="146" fillId="0" borderId="1" xfId="48" applyNumberFormat="1" applyFont="1" applyFill="1" applyBorder="1" applyAlignment="1" applyProtection="1">
      <alignment horizontal="center" vertical="center"/>
      <protection locked="0"/>
    </xf>
    <xf numFmtId="2" fontId="146" fillId="0" borderId="1" xfId="48" applyNumberFormat="1" applyFont="1" applyFill="1" applyBorder="1" applyAlignment="1">
      <alignment horizontal="right" vertical="center"/>
    </xf>
    <xf numFmtId="0" fontId="146" fillId="2" borderId="1" xfId="50" applyFont="1" applyFill="1" applyBorder="1" applyAlignment="1" applyProtection="1">
      <alignment horizontal="center" vertical="center" wrapText="1"/>
      <protection locked="0"/>
    </xf>
    <xf numFmtId="0" fontId="145" fillId="0" borderId="1" xfId="50" applyFont="1" applyBorder="1" applyAlignment="1" applyProtection="1">
      <alignment horizontal="center" vertical="center" wrapText="1"/>
      <protection locked="0"/>
    </xf>
    <xf numFmtId="0" fontId="146" fillId="0" borderId="1" xfId="97" applyFont="1" applyFill="1" applyBorder="1" applyAlignment="1" applyProtection="1">
      <alignment horizontal="left" vertical="center" wrapText="1"/>
    </xf>
    <xf numFmtId="0" fontId="146" fillId="0" borderId="1" xfId="97" applyFont="1" applyFill="1" applyBorder="1" applyAlignment="1" applyProtection="1">
      <alignment vertical="center"/>
    </xf>
    <xf numFmtId="0" fontId="146" fillId="0" borderId="1" xfId="97" applyFont="1" applyBorder="1" applyAlignment="1" applyProtection="1">
      <alignment horizontal="center" vertical="center" wrapText="1"/>
      <protection locked="0"/>
    </xf>
    <xf numFmtId="164" fontId="152" fillId="0" borderId="1" xfId="1" applyFont="1" applyBorder="1" applyAlignment="1" applyProtection="1">
      <alignment horizontal="right" vertical="center" wrapText="1"/>
    </xf>
    <xf numFmtId="0" fontId="146" fillId="0" borderId="1" xfId="97" applyFont="1" applyBorder="1" applyAlignment="1" applyProtection="1">
      <alignment horizontal="left" vertical="center"/>
    </xf>
    <xf numFmtId="0" fontId="145" fillId="0" borderId="1" xfId="97" applyFont="1" applyFill="1" applyBorder="1" applyAlignment="1" applyProtection="1">
      <alignment horizontal="left" vertical="center" wrapText="1"/>
    </xf>
    <xf numFmtId="0" fontId="146" fillId="0" borderId="1" xfId="0" applyFont="1" applyBorder="1" applyAlignment="1" applyProtection="1">
      <alignment horizontal="left" vertical="center"/>
    </xf>
    <xf numFmtId="0" fontId="126" fillId="0" borderId="1" xfId="0" applyFont="1" applyFill="1" applyBorder="1" applyAlignment="1" applyProtection="1">
      <alignment horizontal="left" vertical="center" wrapText="1"/>
    </xf>
    <xf numFmtId="0" fontId="146" fillId="11" borderId="1" xfId="0" applyFont="1" applyFill="1" applyBorder="1" applyAlignment="1">
      <alignment vertical="center"/>
    </xf>
    <xf numFmtId="2" fontId="146" fillId="0" borderId="1" xfId="0" applyNumberFormat="1" applyFont="1" applyFill="1" applyBorder="1" applyAlignment="1" applyProtection="1">
      <alignment vertical="center" wrapText="1"/>
      <protection locked="0"/>
    </xf>
    <xf numFmtId="0" fontId="145" fillId="2" borderId="1" xfId="5" applyFont="1" applyFill="1" applyBorder="1" applyAlignment="1" applyProtection="1">
      <alignment horizontal="center" vertical="center" wrapText="1"/>
    </xf>
    <xf numFmtId="0" fontId="145" fillId="2" borderId="1" xfId="5" applyFont="1" applyFill="1" applyBorder="1" applyAlignment="1" applyProtection="1">
      <alignment horizontal="center" vertical="center" wrapText="1"/>
      <protection locked="0"/>
    </xf>
    <xf numFmtId="0" fontId="145" fillId="29" borderId="1" xfId="5" applyFont="1" applyFill="1" applyBorder="1" applyAlignment="1" applyProtection="1">
      <alignment horizontal="center" vertical="center" wrapText="1"/>
    </xf>
    <xf numFmtId="43" fontId="146" fillId="0" borderId="1" xfId="1" applyNumberFormat="1" applyFont="1" applyBorder="1" applyAlignment="1" applyProtection="1">
      <alignment horizontal="center" vertical="center" wrapText="1"/>
      <protection locked="0"/>
    </xf>
    <xf numFmtId="43" fontId="146" fillId="0" borderId="1" xfId="1" applyNumberFormat="1" applyFont="1" applyBorder="1" applyAlignment="1" applyProtection="1">
      <alignment horizontal="center" vertical="center"/>
      <protection locked="0"/>
    </xf>
    <xf numFmtId="2" fontId="146" fillId="0" borderId="1" xfId="48" applyNumberFormat="1" applyFont="1" applyFill="1" applyBorder="1" applyAlignment="1">
      <alignment horizontal="left" vertical="center" wrapText="1"/>
    </xf>
    <xf numFmtId="0" fontId="146" fillId="0" borderId="1" xfId="0" applyFont="1" applyBorder="1" applyAlignment="1" applyProtection="1">
      <alignment horizontal="left" vertical="center" wrapText="1"/>
    </xf>
    <xf numFmtId="0" fontId="146" fillId="0" borderId="1" xfId="97" applyFont="1" applyBorder="1" applyAlignment="1">
      <alignment vertical="center" wrapText="1"/>
    </xf>
    <xf numFmtId="0" fontId="145" fillId="0" borderId="1" xfId="5" applyFont="1" applyFill="1" applyBorder="1" applyAlignment="1" applyProtection="1">
      <alignment horizontal="left" vertical="center" wrapText="1"/>
    </xf>
    <xf numFmtId="0" fontId="146" fillId="0" borderId="1" xfId="5" applyFont="1" applyFill="1" applyBorder="1" applyAlignment="1" applyProtection="1">
      <alignment horizontal="center" vertical="center" wrapText="1"/>
      <protection locked="0"/>
    </xf>
    <xf numFmtId="0" fontId="146" fillId="0" borderId="1" xfId="5" applyFont="1" applyBorder="1" applyAlignment="1" applyProtection="1">
      <alignment horizontal="center" vertical="center" wrapText="1"/>
      <protection locked="0"/>
    </xf>
    <xf numFmtId="164" fontId="152" fillId="47" borderId="1" xfId="1" applyFont="1" applyFill="1" applyBorder="1" applyAlignment="1" applyProtection="1">
      <alignment horizontal="right" vertical="center" wrapText="1"/>
      <protection locked="0"/>
    </xf>
    <xf numFmtId="0" fontId="145" fillId="2" borderId="1" xfId="50" applyFont="1" applyFill="1" applyBorder="1" applyAlignment="1" applyProtection="1">
      <alignment horizontal="left" vertical="center" wrapText="1"/>
    </xf>
    <xf numFmtId="0" fontId="145" fillId="2" borderId="1" xfId="50" applyFont="1" applyFill="1" applyBorder="1" applyAlignment="1" applyProtection="1">
      <alignment horizontal="center" vertical="center" wrapText="1"/>
    </xf>
    <xf numFmtId="0" fontId="145" fillId="2" borderId="1" xfId="50" applyFont="1" applyFill="1" applyBorder="1" applyAlignment="1" applyProtection="1">
      <alignment horizontal="center" vertical="center" wrapText="1"/>
      <protection locked="0"/>
    </xf>
    <xf numFmtId="0" fontId="146" fillId="0" borderId="1" xfId="0" applyFont="1" applyBorder="1" applyAlignment="1" applyProtection="1">
      <alignment horizontal="center" vertical="center"/>
      <protection locked="0"/>
    </xf>
    <xf numFmtId="2" fontId="146" fillId="0" borderId="1" xfId="0" applyNumberFormat="1" applyFont="1" applyBorder="1" applyAlignment="1" applyProtection="1">
      <alignment horizontal="center" vertical="center" wrapText="1"/>
      <protection locked="0"/>
    </xf>
    <xf numFmtId="165" fontId="146" fillId="0" borderId="1" xfId="0" applyNumberFormat="1" applyFont="1" applyBorder="1" applyAlignment="1" applyProtection="1">
      <alignment horizontal="center" vertical="center"/>
      <protection locked="0"/>
    </xf>
    <xf numFmtId="0" fontId="146" fillId="0" borderId="1" xfId="97" applyFont="1" applyBorder="1" applyAlignment="1">
      <alignment vertical="center"/>
    </xf>
    <xf numFmtId="0" fontId="146" fillId="0" borderId="1" xfId="0" applyFont="1" applyFill="1" applyBorder="1" applyAlignment="1" applyProtection="1">
      <alignment horizontal="left" vertical="center" wrapText="1"/>
    </xf>
    <xf numFmtId="0" fontId="146" fillId="0" borderId="1" xfId="5" applyFont="1" applyFill="1" applyBorder="1" applyAlignment="1" applyProtection="1">
      <alignment horizontal="left" vertical="center"/>
    </xf>
    <xf numFmtId="0" fontId="145" fillId="29" borderId="1" xfId="5" applyFont="1" applyFill="1" applyBorder="1" applyAlignment="1" applyProtection="1">
      <alignment horizontal="center" vertical="center"/>
    </xf>
    <xf numFmtId="0" fontId="146" fillId="0" borderId="1" xfId="5" applyFont="1" applyBorder="1" applyAlignment="1" applyProtection="1">
      <alignment horizontal="center" vertical="center"/>
      <protection locked="0"/>
    </xf>
    <xf numFmtId="0" fontId="146" fillId="0" borderId="1" xfId="4" applyFont="1" applyFill="1" applyBorder="1" applyAlignment="1" applyProtection="1">
      <alignment vertical="center" wrapText="1"/>
      <protection locked="0"/>
    </xf>
    <xf numFmtId="0" fontId="146" fillId="2" borderId="1" xfId="50" applyFont="1" applyFill="1" applyBorder="1" applyAlignment="1" applyProtection="1">
      <alignment horizontal="left" vertical="center" wrapText="1"/>
    </xf>
    <xf numFmtId="0" fontId="126" fillId="0" borderId="1" xfId="0" applyFont="1" applyFill="1" applyBorder="1" applyAlignment="1" applyProtection="1">
      <alignment horizontal="center" vertical="center" wrapText="1"/>
    </xf>
    <xf numFmtId="0" fontId="144" fillId="0" borderId="1" xfId="0" applyFont="1" applyFill="1" applyBorder="1" applyAlignment="1" applyProtection="1">
      <alignment horizontal="left" vertical="center" wrapText="1"/>
    </xf>
    <xf numFmtId="0" fontId="146" fillId="0" borderId="1" xfId="0" applyFont="1" applyBorder="1" applyAlignment="1" applyProtection="1">
      <alignment horizontal="center" vertical="center" wrapText="1"/>
    </xf>
    <xf numFmtId="0" fontId="126" fillId="0" borderId="1" xfId="0" applyFont="1" applyBorder="1" applyAlignment="1" applyProtection="1">
      <alignment vertical="center" wrapText="1"/>
    </xf>
    <xf numFmtId="164" fontId="146" fillId="0" borderId="1" xfId="1" applyFont="1" applyBorder="1" applyAlignment="1" applyProtection="1">
      <alignment horizontal="right" vertical="center" wrapText="1"/>
    </xf>
    <xf numFmtId="0" fontId="131" fillId="0" borderId="1" xfId="0" applyFont="1" applyFill="1" applyBorder="1" applyProtection="1"/>
    <xf numFmtId="0" fontId="131" fillId="0" borderId="1" xfId="0" applyFont="1" applyFill="1" applyBorder="1" applyAlignment="1" applyProtection="1">
      <alignment horizontal="center"/>
    </xf>
    <xf numFmtId="0" fontId="139" fillId="0" borderId="1" xfId="38" applyFont="1" applyBorder="1" applyAlignment="1" applyProtection="1">
      <alignment horizontal="center" vertical="center" wrapText="1"/>
    </xf>
    <xf numFmtId="0" fontId="129" fillId="0" borderId="1" xfId="0" applyFont="1" applyFill="1" applyBorder="1" applyAlignment="1" applyProtection="1">
      <alignment horizontal="left" vertical="center" wrapText="1"/>
    </xf>
    <xf numFmtId="0" fontId="130" fillId="0" borderId="1" xfId="0" applyFont="1" applyBorder="1" applyAlignment="1" applyProtection="1">
      <alignment horizontal="left" vertical="center" wrapText="1"/>
    </xf>
    <xf numFmtId="0" fontId="141" fillId="0" borderId="1" xfId="0" applyFont="1" applyFill="1" applyBorder="1" applyAlignment="1" applyProtection="1">
      <alignment vertical="center" wrapText="1"/>
      <protection locked="0"/>
    </xf>
    <xf numFmtId="2" fontId="141" fillId="0" borderId="1" xfId="0" applyNumberFormat="1" applyFont="1" applyFill="1" applyBorder="1" applyAlignment="1" applyProtection="1">
      <alignment horizontal="right" vertical="center" wrapText="1"/>
      <protection locked="0"/>
    </xf>
    <xf numFmtId="2" fontId="141" fillId="0" borderId="1" xfId="0" applyNumberFormat="1" applyFont="1" applyFill="1" applyBorder="1" applyAlignment="1" applyProtection="1">
      <alignment vertical="center" wrapText="1"/>
      <protection locked="0"/>
    </xf>
    <xf numFmtId="2" fontId="129" fillId="0" borderId="1" xfId="0" applyNumberFormat="1" applyFont="1" applyFill="1" applyBorder="1" applyAlignment="1" applyProtection="1">
      <alignment horizontal="right" vertical="center" wrapText="1"/>
    </xf>
    <xf numFmtId="164" fontId="129" fillId="0" borderId="1" xfId="1" applyFont="1" applyFill="1" applyBorder="1" applyAlignment="1" applyProtection="1">
      <alignment horizontal="right" vertical="center" wrapText="1"/>
    </xf>
    <xf numFmtId="0" fontId="131" fillId="0" borderId="1" xfId="0" applyFont="1" applyFill="1" applyBorder="1" applyAlignment="1" applyProtection="1">
      <alignment horizontal="left" vertical="center" wrapText="1"/>
    </xf>
    <xf numFmtId="0" fontId="140" fillId="0" borderId="1" xfId="0" applyFont="1" applyBorder="1" applyAlignment="1" applyProtection="1">
      <alignment vertical="center" wrapText="1"/>
      <protection locked="0"/>
    </xf>
    <xf numFmtId="2" fontId="140" fillId="0" borderId="1" xfId="0" applyNumberFormat="1" applyFont="1" applyBorder="1" applyAlignment="1" applyProtection="1">
      <alignment horizontal="right" vertical="center" wrapText="1"/>
      <protection locked="0"/>
    </xf>
    <xf numFmtId="2" fontId="141" fillId="0" borderId="1" xfId="0" applyNumberFormat="1" applyFont="1" applyBorder="1" applyAlignment="1" applyProtection="1">
      <alignment vertical="center" wrapText="1"/>
      <protection locked="0"/>
    </xf>
    <xf numFmtId="0" fontId="139" fillId="51" borderId="1" xfId="4" applyFont="1" applyFill="1" applyBorder="1" applyAlignment="1" applyProtection="1">
      <alignment horizontal="left" vertical="center" wrapText="1"/>
      <protection locked="0"/>
    </xf>
    <xf numFmtId="164" fontId="139" fillId="51" borderId="1" xfId="1" applyFont="1" applyFill="1" applyBorder="1" applyAlignment="1" applyProtection="1">
      <alignment horizontal="right" vertical="center" wrapText="1"/>
      <protection locked="0"/>
    </xf>
    <xf numFmtId="2" fontId="139" fillId="0" borderId="1" xfId="4" applyNumberFormat="1" applyFont="1" applyBorder="1" applyAlignment="1" applyProtection="1">
      <alignment horizontal="right" vertical="center" wrapText="1"/>
      <protection locked="0"/>
    </xf>
    <xf numFmtId="0" fontId="132" fillId="39" borderId="1" xfId="3" applyFont="1" applyFill="1" applyBorder="1" applyAlignment="1" applyProtection="1">
      <alignment horizontal="left" vertical="center" wrapText="1"/>
    </xf>
    <xf numFmtId="2" fontId="130" fillId="0" borderId="1" xfId="3" applyNumberFormat="1" applyFont="1" applyFill="1" applyBorder="1" applyAlignment="1" applyProtection="1">
      <alignment vertical="center" wrapText="1"/>
    </xf>
    <xf numFmtId="0" fontId="139" fillId="11" borderId="1" xfId="0" applyFont="1" applyFill="1" applyBorder="1" applyAlignment="1">
      <alignment vertical="center" wrapText="1"/>
    </xf>
    <xf numFmtId="0" fontId="129" fillId="28" borderId="1" xfId="0" applyFont="1" applyFill="1" applyBorder="1" applyAlignment="1" applyProtection="1">
      <alignment horizontal="center" vertical="center" wrapText="1"/>
    </xf>
    <xf numFmtId="0" fontId="127" fillId="0" borderId="1" xfId="48" applyFont="1" applyFill="1" applyBorder="1" applyAlignment="1">
      <alignment horizontal="center" vertical="center"/>
    </xf>
    <xf numFmtId="0" fontId="132" fillId="24" borderId="1" xfId="3" applyFont="1" applyFill="1" applyBorder="1" applyAlignment="1">
      <alignment horizontal="left" vertical="center" wrapText="1"/>
    </xf>
    <xf numFmtId="0" fontId="131" fillId="0" borderId="1" xfId="0" applyFont="1" applyFill="1" applyBorder="1" applyAlignment="1">
      <alignment horizontal="center" vertical="center" wrapText="1"/>
    </xf>
    <xf numFmtId="0" fontId="127" fillId="0" borderId="1" xfId="8" applyFont="1" applyFill="1" applyBorder="1" applyAlignment="1">
      <alignment horizontal="center" vertical="center"/>
    </xf>
    <xf numFmtId="0" fontId="133" fillId="29" borderId="1" xfId="0" applyFont="1" applyFill="1" applyBorder="1" applyAlignment="1">
      <alignment horizontal="center" vertical="center" wrapText="1"/>
    </xf>
    <xf numFmtId="0" fontId="134" fillId="29" borderId="1" xfId="0" applyFont="1" applyFill="1" applyBorder="1" applyAlignment="1">
      <alignment horizontal="center" vertical="center" wrapText="1"/>
    </xf>
    <xf numFmtId="164" fontId="133" fillId="29" borderId="1" xfId="1" applyFont="1" applyFill="1" applyBorder="1" applyAlignment="1">
      <alignment horizontal="center" vertical="center" wrapText="1"/>
    </xf>
    <xf numFmtId="164" fontId="130" fillId="30" borderId="1" xfId="1" applyFont="1" applyFill="1" applyBorder="1" applyAlignment="1">
      <alignment horizontal="center" vertical="center" wrapText="1"/>
    </xf>
    <xf numFmtId="0" fontId="130" fillId="10" borderId="1" xfId="0" applyFont="1" applyFill="1" applyBorder="1" applyAlignment="1">
      <alignment horizontal="center" vertical="center" wrapText="1"/>
    </xf>
    <xf numFmtId="0" fontId="130" fillId="28" borderId="1" xfId="8" applyFont="1" applyFill="1" applyBorder="1" applyAlignment="1">
      <alignment horizontal="center" vertical="center"/>
    </xf>
    <xf numFmtId="0" fontId="131" fillId="0" borderId="1" xfId="0" applyFont="1" applyFill="1" applyBorder="1" applyAlignment="1">
      <alignment vertical="center"/>
    </xf>
    <xf numFmtId="0" fontId="132" fillId="39" borderId="1" xfId="3" applyFont="1" applyFill="1" applyBorder="1" applyAlignment="1">
      <alignment horizontal="left"/>
    </xf>
    <xf numFmtId="164" fontId="129" fillId="0" borderId="1" xfId="1" applyFont="1" applyFill="1" applyBorder="1" applyAlignment="1">
      <alignment horizontal="left" vertical="center" wrapText="1"/>
    </xf>
    <xf numFmtId="2" fontId="130" fillId="0" borderId="1" xfId="3" applyNumberFormat="1" applyFont="1" applyFill="1" applyBorder="1"/>
    <xf numFmtId="164" fontId="130" fillId="0" borderId="1" xfId="1" applyFont="1" applyFill="1" applyBorder="1" applyAlignment="1">
      <alignment horizontal="center" vertical="center" wrapText="1"/>
    </xf>
    <xf numFmtId="164" fontId="130" fillId="0" borderId="1" xfId="1" applyFont="1" applyFill="1" applyBorder="1" applyAlignment="1">
      <alignment vertical="center" wrapText="1"/>
    </xf>
    <xf numFmtId="2" fontId="131" fillId="0" borderId="1" xfId="0" applyNumberFormat="1" applyFont="1" applyFill="1" applyBorder="1" applyAlignment="1">
      <alignment vertical="center"/>
    </xf>
    <xf numFmtId="0" fontId="131" fillId="0" borderId="1" xfId="0" applyFont="1" applyFill="1" applyBorder="1" applyAlignment="1">
      <alignment horizontal="center" vertical="center"/>
    </xf>
    <xf numFmtId="0" fontId="135" fillId="54" borderId="1" xfId="0" applyFont="1" applyFill="1" applyBorder="1" applyAlignment="1">
      <alignment wrapText="1"/>
    </xf>
    <xf numFmtId="0" fontId="135" fillId="52" borderId="1" xfId="0" applyFont="1" applyFill="1" applyBorder="1" applyAlignment="1">
      <alignment wrapText="1"/>
    </xf>
    <xf numFmtId="0" fontId="129" fillId="18" borderId="1" xfId="38" applyFont="1" applyFill="1" applyBorder="1" applyAlignment="1">
      <alignment horizontal="center" vertical="center" wrapText="1"/>
    </xf>
    <xf numFmtId="0" fontId="129" fillId="18" borderId="1" xfId="38" applyFont="1" applyFill="1" applyBorder="1" applyAlignment="1" applyProtection="1">
      <alignment horizontal="center" vertical="center" wrapText="1"/>
      <protection locked="0"/>
    </xf>
    <xf numFmtId="0" fontId="129" fillId="24" borderId="1" xfId="38" applyFont="1" applyFill="1" applyBorder="1" applyAlignment="1">
      <alignment horizontal="center" vertical="center" wrapText="1"/>
    </xf>
    <xf numFmtId="164" fontId="129" fillId="24" borderId="1" xfId="1" applyFont="1" applyFill="1" applyBorder="1" applyAlignment="1">
      <alignment horizontal="center" vertical="center" wrapText="1"/>
    </xf>
    <xf numFmtId="0" fontId="129" fillId="5" borderId="1" xfId="38" applyFont="1" applyFill="1" applyBorder="1" applyAlignment="1">
      <alignment horizontal="center" vertical="center" wrapText="1"/>
    </xf>
    <xf numFmtId="164" fontId="129" fillId="5" borderId="1" xfId="1" applyFont="1" applyFill="1" applyBorder="1" applyAlignment="1">
      <alignment horizontal="center" vertical="center" wrapText="1"/>
    </xf>
    <xf numFmtId="0" fontId="131" fillId="0" borderId="1" xfId="0" applyFont="1" applyBorder="1" applyAlignment="1">
      <alignment horizontal="center" vertical="center"/>
    </xf>
    <xf numFmtId="0" fontId="136" fillId="54" borderId="1" xfId="0" applyFont="1" applyFill="1" applyBorder="1" applyAlignment="1">
      <alignment wrapText="1"/>
    </xf>
    <xf numFmtId="0" fontId="131" fillId="0" borderId="1" xfId="0" applyFont="1" applyBorder="1" applyAlignment="1">
      <alignment wrapText="1"/>
    </xf>
    <xf numFmtId="0" fontId="127" fillId="7" borderId="1" xfId="50" applyFont="1" applyFill="1" applyBorder="1" applyAlignment="1">
      <alignment horizontal="left" vertical="center" wrapText="1"/>
    </xf>
    <xf numFmtId="0" fontId="127" fillId="7" borderId="1" xfId="50" applyFont="1" applyFill="1" applyBorder="1" applyAlignment="1" applyProtection="1">
      <alignment horizontal="center" vertical="center" wrapText="1"/>
      <protection locked="0"/>
    </xf>
    <xf numFmtId="0" fontId="127" fillId="7" borderId="1" xfId="50" applyFont="1" applyFill="1" applyBorder="1" applyAlignment="1" applyProtection="1">
      <alignment horizontal="left" vertical="center" wrapText="1"/>
      <protection locked="0"/>
    </xf>
    <xf numFmtId="164" fontId="127" fillId="7" borderId="1" xfId="1" applyFont="1" applyFill="1" applyBorder="1" applyAlignment="1">
      <alignment horizontal="right" vertical="center" wrapText="1"/>
    </xf>
    <xf numFmtId="164" fontId="127" fillId="7" borderId="1" xfId="1" applyFont="1" applyFill="1" applyBorder="1" applyAlignment="1" applyProtection="1">
      <alignment horizontal="right" vertical="center" wrapText="1"/>
      <protection locked="0"/>
    </xf>
    <xf numFmtId="0" fontId="129" fillId="0" borderId="1" xfId="0" applyFont="1" applyBorder="1" applyAlignment="1">
      <alignment vertical="center"/>
    </xf>
    <xf numFmtId="0" fontId="129" fillId="4" borderId="1" xfId="0" applyFont="1" applyFill="1" applyBorder="1" applyAlignment="1">
      <alignment horizontal="left" vertical="center"/>
    </xf>
    <xf numFmtId="0" fontId="129" fillId="4" borderId="1" xfId="0" applyFont="1" applyFill="1" applyBorder="1" applyAlignment="1" applyProtection="1">
      <alignment vertical="center"/>
      <protection locked="0"/>
    </xf>
    <xf numFmtId="0" fontId="129" fillId="4" borderId="1" xfId="0" applyFont="1" applyFill="1" applyBorder="1" applyAlignment="1" applyProtection="1">
      <alignment horizontal="center" vertical="center"/>
      <protection locked="0"/>
    </xf>
    <xf numFmtId="0" fontId="130" fillId="4" borderId="1" xfId="8" applyFont="1" applyFill="1" applyBorder="1" applyAlignment="1" applyProtection="1">
      <alignment horizontal="center" vertical="center" wrapText="1"/>
      <protection locked="0"/>
    </xf>
    <xf numFmtId="164" fontId="129" fillId="4" borderId="1" xfId="1" applyFont="1" applyFill="1" applyBorder="1" applyAlignment="1">
      <alignment horizontal="right" vertical="center"/>
    </xf>
    <xf numFmtId="0" fontId="129" fillId="4" borderId="1" xfId="0" applyFont="1" applyFill="1" applyBorder="1" applyAlignment="1" applyProtection="1">
      <alignment horizontal="left" vertical="center"/>
      <protection locked="0"/>
    </xf>
    <xf numFmtId="0" fontId="131" fillId="0" borderId="1" xfId="0" applyFont="1" applyBorder="1" applyAlignment="1">
      <alignment horizontal="left" vertical="center"/>
    </xf>
    <xf numFmtId="0" fontId="131" fillId="0" borderId="1" xfId="0" applyFont="1" applyBorder="1" applyAlignment="1" applyProtection="1">
      <alignment vertical="center"/>
      <protection locked="0"/>
    </xf>
    <xf numFmtId="0" fontId="129" fillId="29" borderId="1" xfId="0" applyFont="1" applyFill="1" applyBorder="1" applyAlignment="1" applyProtection="1">
      <alignment horizontal="center" vertical="center"/>
      <protection locked="0"/>
    </xf>
    <xf numFmtId="164" fontId="131" fillId="0" borderId="1" xfId="1" applyFont="1" applyBorder="1" applyAlignment="1">
      <alignment horizontal="right" vertical="center"/>
    </xf>
    <xf numFmtId="0" fontId="131" fillId="0" borderId="1" xfId="0" applyFont="1" applyBorder="1" applyAlignment="1" applyProtection="1">
      <alignment horizontal="left" vertical="center"/>
      <protection locked="0"/>
    </xf>
    <xf numFmtId="164" fontId="131" fillId="0" borderId="1" xfId="1" applyFont="1" applyBorder="1" applyAlignment="1" applyProtection="1">
      <alignment horizontal="left" vertical="center"/>
      <protection locked="0"/>
    </xf>
    <xf numFmtId="0" fontId="130" fillId="30" borderId="1" xfId="0" applyFont="1" applyFill="1" applyBorder="1" applyAlignment="1">
      <alignment horizontal="center" vertical="center" wrapText="1"/>
    </xf>
    <xf numFmtId="164" fontId="131" fillId="0" borderId="1" xfId="1" applyFont="1" applyBorder="1" applyAlignment="1" applyProtection="1">
      <alignment horizontal="right" vertical="center"/>
      <protection locked="0"/>
    </xf>
    <xf numFmtId="0" fontId="129" fillId="10" borderId="1" xfId="8" applyFont="1" applyFill="1" applyBorder="1" applyAlignment="1">
      <alignment horizontal="center" vertical="center" wrapText="1"/>
    </xf>
    <xf numFmtId="0" fontId="129" fillId="28" borderId="1" xfId="0" applyFont="1" applyFill="1" applyBorder="1" applyAlignment="1" applyProtection="1">
      <alignment horizontal="center" vertical="center"/>
      <protection locked="0"/>
    </xf>
    <xf numFmtId="0" fontId="126" fillId="0" borderId="0" xfId="0" applyFont="1" applyAlignment="1" applyProtection="1">
      <alignment vertical="center" wrapText="1"/>
    </xf>
    <xf numFmtId="0" fontId="147" fillId="0" borderId="1" xfId="3" applyFont="1" applyFill="1" applyBorder="1" applyAlignment="1" applyProtection="1"/>
    <xf numFmtId="0" fontId="142" fillId="0" borderId="1" xfId="8" applyFont="1" applyFill="1" applyBorder="1" applyAlignment="1" applyProtection="1">
      <alignment horizontal="left" vertical="center" wrapText="1"/>
    </xf>
    <xf numFmtId="164" fontId="144" fillId="0" borderId="1" xfId="1" applyFont="1" applyBorder="1" applyAlignment="1" applyProtection="1">
      <alignment horizontal="right" vertical="center" wrapText="1"/>
    </xf>
    <xf numFmtId="2" fontId="145" fillId="0" borderId="1" xfId="8" applyNumberFormat="1" applyFont="1" applyFill="1" applyBorder="1" applyAlignment="1" applyProtection="1">
      <alignment horizontal="left" vertical="center" wrapText="1"/>
    </xf>
    <xf numFmtId="2" fontId="145" fillId="0" borderId="5" xfId="8" applyNumberFormat="1" applyFont="1" applyFill="1" applyBorder="1" applyAlignment="1" applyProtection="1">
      <alignment horizontal="left" vertical="center" wrapText="1"/>
    </xf>
    <xf numFmtId="2" fontId="145" fillId="0" borderId="6" xfId="8" applyNumberFormat="1" applyFont="1" applyFill="1" applyBorder="1" applyAlignment="1" applyProtection="1">
      <alignment horizontal="left" vertical="center" wrapText="1"/>
    </xf>
    <xf numFmtId="2" fontId="145" fillId="0" borderId="6" xfId="8" applyNumberFormat="1" applyFont="1" applyFill="1" applyBorder="1" applyAlignment="1" applyProtection="1">
      <alignment horizontal="right" vertical="center" wrapText="1"/>
    </xf>
    <xf numFmtId="0" fontId="145" fillId="0" borderId="2" xfId="8" applyFont="1" applyFill="1" applyBorder="1" applyAlignment="1" applyProtection="1">
      <alignment horizontal="left" vertical="center" wrapText="1"/>
    </xf>
    <xf numFmtId="0" fontId="145" fillId="0" borderId="5" xfId="8" applyFont="1" applyFill="1" applyBorder="1" applyAlignment="1" applyProtection="1">
      <alignment horizontal="left" vertical="center" wrapText="1"/>
    </xf>
    <xf numFmtId="0" fontId="146" fillId="0" borderId="0" xfId="0" applyFont="1" applyAlignment="1" applyProtection="1">
      <alignment vertical="center" wrapText="1"/>
    </xf>
    <xf numFmtId="0" fontId="146" fillId="0" borderId="0" xfId="0" applyFont="1" applyFill="1" applyAlignment="1" applyProtection="1">
      <alignment vertical="center" wrapText="1"/>
    </xf>
    <xf numFmtId="0" fontId="126" fillId="0" borderId="0" xfId="0" applyFont="1" applyAlignment="1" applyProtection="1">
      <alignment horizontal="center" vertical="center" wrapText="1"/>
    </xf>
    <xf numFmtId="0" fontId="126" fillId="0" borderId="1" xfId="0" applyFont="1" applyBorder="1" applyAlignment="1" applyProtection="1">
      <alignment horizontal="center" vertical="center" wrapText="1"/>
    </xf>
    <xf numFmtId="0" fontId="142" fillId="7" borderId="1" xfId="38" applyFont="1" applyFill="1" applyBorder="1" applyAlignment="1" applyProtection="1">
      <alignment horizontal="left" vertical="center" wrapText="1"/>
    </xf>
    <xf numFmtId="2" fontId="142" fillId="7" borderId="1" xfId="38" applyNumberFormat="1" applyFont="1" applyFill="1" applyBorder="1" applyAlignment="1" applyProtection="1">
      <alignment horizontal="right" vertical="center" wrapText="1"/>
    </xf>
    <xf numFmtId="0" fontId="146" fillId="0" borderId="0" xfId="0" applyFont="1" applyFill="1" applyAlignment="1" applyProtection="1">
      <alignment horizontal="left" vertical="center" wrapText="1"/>
    </xf>
    <xf numFmtId="0" fontId="146" fillId="0" borderId="1" xfId="0" applyFont="1" applyFill="1" applyBorder="1" applyAlignment="1" applyProtection="1">
      <alignment vertical="center" wrapText="1"/>
    </xf>
    <xf numFmtId="0" fontId="145" fillId="2" borderId="1" xfId="38" applyFont="1" applyFill="1" applyBorder="1" applyAlignment="1" applyProtection="1">
      <alignment horizontal="left" vertical="center" wrapText="1"/>
    </xf>
    <xf numFmtId="2" fontId="145" fillId="2" borderId="1" xfId="38" applyNumberFormat="1" applyFont="1" applyFill="1" applyBorder="1" applyAlignment="1" applyProtection="1">
      <alignment horizontal="right" vertical="center" wrapText="1"/>
    </xf>
    <xf numFmtId="0" fontId="152" fillId="0" borderId="1" xfId="0" applyFont="1" applyBorder="1" applyAlignment="1" applyProtection="1">
      <alignment vertical="center" wrapText="1"/>
      <protection locked="0"/>
    </xf>
    <xf numFmtId="2" fontId="126" fillId="0" borderId="1" xfId="8" applyNumberFormat="1" applyFont="1" applyBorder="1" applyAlignment="1" applyProtection="1">
      <alignment horizontal="right" vertical="center" wrapText="1"/>
    </xf>
    <xf numFmtId="0" fontId="152" fillId="0" borderId="1" xfId="0" applyFont="1" applyBorder="1" applyAlignment="1" applyProtection="1">
      <alignment horizontal="left" vertical="center" wrapText="1"/>
      <protection locked="0"/>
    </xf>
    <xf numFmtId="0" fontId="152" fillId="0" borderId="1" xfId="0" applyFont="1" applyBorder="1" applyAlignment="1" applyProtection="1">
      <alignment horizontal="left" vertical="center" wrapText="1"/>
    </xf>
    <xf numFmtId="164" fontId="152" fillId="0" borderId="1" xfId="1" applyFont="1" applyBorder="1" applyAlignment="1" applyProtection="1">
      <alignment horizontal="left" vertical="center" wrapText="1"/>
    </xf>
    <xf numFmtId="2" fontId="126" fillId="0" borderId="1" xfId="8" applyNumberFormat="1" applyFont="1" applyBorder="1" applyAlignment="1" applyProtection="1">
      <alignment horizontal="right" vertical="center" wrapText="1"/>
      <protection locked="0"/>
    </xf>
    <xf numFmtId="0" fontId="145" fillId="2" borderId="1" xfId="0" applyFont="1" applyFill="1" applyBorder="1" applyAlignment="1" applyProtection="1">
      <alignment horizontal="left" vertical="center" wrapText="1"/>
    </xf>
    <xf numFmtId="0" fontId="145" fillId="2" borderId="1" xfId="0" applyFont="1" applyFill="1" applyBorder="1" applyAlignment="1" applyProtection="1">
      <alignment horizontal="center" vertical="center" wrapText="1"/>
    </xf>
    <xf numFmtId="0" fontId="145" fillId="2" borderId="1" xfId="0" applyFont="1" applyFill="1" applyBorder="1" applyAlignment="1" applyProtection="1">
      <alignment vertical="center" wrapText="1"/>
    </xf>
    <xf numFmtId="0" fontId="155" fillId="2" borderId="1" xfId="0" applyFont="1" applyFill="1" applyBorder="1" applyAlignment="1" applyProtection="1">
      <alignment horizontal="center" vertical="center" wrapText="1"/>
      <protection locked="0"/>
    </xf>
    <xf numFmtId="2" fontId="126" fillId="0" borderId="1" xfId="8" applyNumberFormat="1" applyFont="1" applyFill="1" applyBorder="1" applyAlignment="1" applyProtection="1">
      <alignment horizontal="right" vertical="center" wrapText="1"/>
      <protection locked="0"/>
    </xf>
    <xf numFmtId="0" fontId="145" fillId="2" borderId="1" xfId="38" applyFont="1" applyFill="1" applyBorder="1" applyAlignment="1" applyProtection="1">
      <alignment horizontal="left" vertical="center" wrapText="1"/>
      <protection locked="0"/>
    </xf>
    <xf numFmtId="0" fontId="142" fillId="7" borderId="1" xfId="38" applyFont="1" applyFill="1" applyBorder="1" applyAlignment="1" applyProtection="1">
      <alignment horizontal="left" vertical="center" wrapText="1"/>
      <protection locked="0"/>
    </xf>
    <xf numFmtId="0" fontId="126" fillId="0" borderId="1" xfId="0" applyFont="1" applyFill="1" applyBorder="1" applyAlignment="1" applyProtection="1">
      <alignment horizontal="center" vertical="center" wrapText="1"/>
      <protection locked="0"/>
    </xf>
    <xf numFmtId="0" fontId="144" fillId="4" borderId="1" xfId="8" applyFont="1" applyFill="1" applyBorder="1" applyAlignment="1" applyProtection="1">
      <alignment horizontal="left" vertical="center" wrapText="1"/>
    </xf>
    <xf numFmtId="0" fontId="144" fillId="4" borderId="1" xfId="8" applyFont="1" applyFill="1" applyBorder="1" applyAlignment="1" applyProtection="1">
      <alignment horizontal="left" vertical="center" wrapText="1"/>
      <protection locked="0"/>
    </xf>
    <xf numFmtId="2" fontId="144" fillId="4" borderId="1" xfId="8" applyNumberFormat="1" applyFont="1" applyFill="1" applyBorder="1" applyAlignment="1" applyProtection="1">
      <alignment horizontal="right" vertical="center" wrapText="1"/>
    </xf>
    <xf numFmtId="0" fontId="144" fillId="11" borderId="1" xfId="8" applyFont="1" applyFill="1" applyBorder="1" applyAlignment="1" applyProtection="1">
      <alignment horizontal="left" vertical="center" wrapText="1"/>
    </xf>
    <xf numFmtId="2" fontId="144" fillId="11" borderId="1" xfId="8" applyNumberFormat="1" applyFont="1" applyFill="1" applyBorder="1" applyAlignment="1" applyProtection="1">
      <alignment horizontal="right" vertical="center" wrapText="1"/>
    </xf>
    <xf numFmtId="2" fontId="126" fillId="11" borderId="1" xfId="8" applyNumberFormat="1" applyFont="1" applyFill="1" applyBorder="1" applyAlignment="1" applyProtection="1">
      <alignment horizontal="right" vertical="center" wrapText="1"/>
    </xf>
    <xf numFmtId="0" fontId="126" fillId="0" borderId="1" xfId="8" applyFont="1" applyBorder="1" applyAlignment="1" applyProtection="1">
      <alignment horizontal="left" vertical="center" wrapText="1"/>
    </xf>
    <xf numFmtId="0" fontId="126" fillId="0" borderId="1" xfId="4" applyFont="1" applyBorder="1" applyAlignment="1" applyProtection="1">
      <alignment vertical="center" wrapText="1"/>
      <protection locked="0"/>
    </xf>
    <xf numFmtId="0" fontId="126" fillId="0" borderId="1" xfId="4" applyFont="1" applyBorder="1" applyAlignment="1" applyProtection="1">
      <alignment horizontal="left" vertical="center" wrapText="1"/>
      <protection locked="0"/>
    </xf>
    <xf numFmtId="2" fontId="126" fillId="11" borderId="1" xfId="8" applyNumberFormat="1" applyFont="1" applyFill="1" applyBorder="1" applyAlignment="1" applyProtection="1">
      <alignment horizontal="right" vertical="center" wrapText="1"/>
      <protection locked="0"/>
    </xf>
    <xf numFmtId="0" fontId="146" fillId="0" borderId="1" xfId="38" applyFont="1" applyFill="1" applyBorder="1" applyAlignment="1" applyProtection="1">
      <alignment horizontal="left" vertical="center" wrapText="1"/>
    </xf>
    <xf numFmtId="0" fontId="153" fillId="0" borderId="1" xfId="0" applyFont="1" applyFill="1" applyBorder="1" applyAlignment="1" applyProtection="1">
      <alignment horizontal="left" vertical="center" wrapText="1"/>
      <protection locked="0"/>
    </xf>
    <xf numFmtId="0" fontId="146" fillId="0" borderId="1" xfId="38" applyFont="1" applyBorder="1" applyAlignment="1" applyProtection="1">
      <alignment horizontal="left" vertical="center" wrapText="1"/>
    </xf>
    <xf numFmtId="0" fontId="146" fillId="2" borderId="1" xfId="38" applyFont="1" applyFill="1" applyBorder="1" applyAlignment="1" applyProtection="1">
      <alignment horizontal="left" vertical="center" wrapText="1"/>
    </xf>
    <xf numFmtId="2" fontId="145" fillId="2" borderId="1" xfId="38" applyNumberFormat="1" applyFont="1" applyFill="1" applyBorder="1" applyAlignment="1" applyProtection="1">
      <alignment horizontal="right" vertical="center" wrapText="1"/>
      <protection locked="0"/>
    </xf>
    <xf numFmtId="0" fontId="144" fillId="0" borderId="1" xfId="0" applyFont="1" applyBorder="1" applyAlignment="1" applyProtection="1">
      <alignment horizontal="center" vertical="center" wrapText="1"/>
    </xf>
    <xf numFmtId="0" fontId="145" fillId="0" borderId="1" xfId="38" applyFont="1" applyFill="1" applyBorder="1" applyAlignment="1" applyProtection="1">
      <alignment horizontal="left" vertical="center" wrapText="1"/>
    </xf>
    <xf numFmtId="0" fontId="145" fillId="0" borderId="1" xfId="38" applyFont="1" applyFill="1" applyBorder="1" applyAlignment="1" applyProtection="1">
      <alignment horizontal="left" vertical="center" wrapText="1"/>
      <protection locked="0"/>
    </xf>
    <xf numFmtId="2" fontId="145" fillId="0" borderId="1" xfId="38" applyNumberFormat="1" applyFont="1" applyFill="1" applyBorder="1" applyAlignment="1" applyProtection="1">
      <alignment horizontal="right" vertical="center" wrapText="1"/>
      <protection locked="0"/>
    </xf>
    <xf numFmtId="2" fontId="144" fillId="0" borderId="1" xfId="8" applyNumberFormat="1" applyFont="1" applyFill="1" applyBorder="1" applyAlignment="1" applyProtection="1">
      <alignment horizontal="right" vertical="center" wrapText="1"/>
    </xf>
    <xf numFmtId="0" fontId="155" fillId="0" borderId="1" xfId="0" applyFont="1" applyFill="1" applyBorder="1" applyAlignment="1" applyProtection="1">
      <alignment horizontal="left" vertical="center" wrapText="1"/>
      <protection locked="0"/>
    </xf>
    <xf numFmtId="0" fontId="144" fillId="0" borderId="0" xfId="0" applyFont="1" applyAlignment="1" applyProtection="1">
      <alignment vertical="center" wrapText="1"/>
    </xf>
    <xf numFmtId="0" fontId="144" fillId="0" borderId="1" xfId="0" applyFont="1" applyFill="1" applyBorder="1" applyAlignment="1" applyProtection="1">
      <alignment horizontal="left" vertical="center" wrapText="1"/>
      <protection locked="0"/>
    </xf>
    <xf numFmtId="0" fontId="144" fillId="0" borderId="0" xfId="0" applyFont="1" applyFill="1" applyAlignment="1" applyProtection="1">
      <alignment vertical="center" wrapText="1"/>
    </xf>
    <xf numFmtId="2" fontId="126" fillId="0" borderId="1" xfId="8" applyNumberFormat="1" applyFont="1" applyBorder="1" applyAlignment="1" applyProtection="1">
      <alignment horizontal="left" vertical="center" wrapText="1"/>
      <protection locked="0"/>
    </xf>
    <xf numFmtId="0" fontId="145" fillId="0" borderId="0" xfId="0" applyFont="1" applyAlignment="1" applyProtection="1">
      <alignment vertical="center" wrapText="1"/>
    </xf>
    <xf numFmtId="0" fontId="152" fillId="0" borderId="1" xfId="0" applyFont="1" applyBorder="1" applyAlignment="1">
      <alignment horizontal="center" vertical="center" wrapText="1"/>
    </xf>
    <xf numFmtId="0" fontId="152" fillId="0" borderId="1" xfId="0" applyFont="1" applyBorder="1" applyAlignment="1">
      <alignment vertical="center" wrapText="1"/>
    </xf>
    <xf numFmtId="0" fontId="152" fillId="0" borderId="13" xfId="0" applyFont="1" applyBorder="1" applyAlignment="1">
      <alignment horizontal="center" vertical="center" wrapText="1"/>
    </xf>
    <xf numFmtId="0" fontId="152" fillId="0" borderId="13" xfId="0" applyFont="1" applyBorder="1" applyAlignment="1">
      <alignment vertical="center" wrapText="1"/>
    </xf>
    <xf numFmtId="0" fontId="151" fillId="54" borderId="1" xfId="0" applyFont="1" applyFill="1" applyBorder="1" applyAlignment="1">
      <alignment horizontal="center" vertical="center" wrapText="1"/>
    </xf>
    <xf numFmtId="0" fontId="150" fillId="0" borderId="1" xfId="0" applyFont="1" applyBorder="1" applyAlignment="1">
      <alignment horizontal="center" vertical="center" wrapText="1"/>
    </xf>
    <xf numFmtId="0" fontId="151" fillId="9" borderId="1" xfId="0" applyFont="1" applyFill="1" applyBorder="1" applyAlignment="1">
      <alignment horizontal="center" vertical="center" wrapText="1"/>
    </xf>
    <xf numFmtId="0" fontId="152" fillId="52" borderId="1" xfId="0" applyFont="1" applyFill="1" applyBorder="1" applyAlignment="1">
      <alignment vertical="center" wrapText="1"/>
    </xf>
    <xf numFmtId="0" fontId="127" fillId="0" borderId="1" xfId="0" applyFont="1" applyFill="1" applyBorder="1" applyAlignment="1" applyProtection="1">
      <alignment horizontal="center" vertical="center" wrapText="1"/>
    </xf>
    <xf numFmtId="0" fontId="131" fillId="0" borderId="0" xfId="0" applyFont="1" applyAlignment="1" applyProtection="1">
      <alignment horizontal="center" vertical="center" wrapText="1"/>
    </xf>
    <xf numFmtId="0" fontId="129" fillId="0" borderId="0" xfId="38" applyFont="1" applyFill="1" applyBorder="1" applyAlignment="1" applyProtection="1">
      <alignment horizontal="center" vertical="center" wrapText="1"/>
    </xf>
    <xf numFmtId="0" fontId="133" fillId="0" borderId="0" xfId="0" applyFont="1" applyFill="1" applyBorder="1" applyAlignment="1" applyProtection="1">
      <alignment horizontal="center" vertical="center" wrapText="1"/>
    </xf>
    <xf numFmtId="0" fontId="134" fillId="0" borderId="0" xfId="0" applyFont="1" applyFill="1" applyBorder="1" applyAlignment="1" applyProtection="1">
      <alignment horizontal="center" vertical="center" wrapText="1"/>
    </xf>
    <xf numFmtId="0" fontId="127" fillId="0" borderId="0" xfId="0" applyFont="1" applyFill="1" applyBorder="1" applyAlignment="1" applyProtection="1">
      <alignment horizontal="center" vertical="center" wrapText="1"/>
    </xf>
    <xf numFmtId="164" fontId="127" fillId="0" borderId="0" xfId="1" applyFont="1" applyFill="1" applyBorder="1" applyAlignment="1" applyProtection="1">
      <alignment horizontal="center" vertical="center" wrapText="1"/>
    </xf>
    <xf numFmtId="164" fontId="131" fillId="0" borderId="0" xfId="1" applyFont="1" applyAlignment="1" applyProtection="1">
      <alignment horizontal="center" vertical="center" wrapText="1"/>
    </xf>
    <xf numFmtId="0" fontId="131" fillId="0" borderId="0" xfId="0" applyFont="1" applyAlignment="1" applyProtection="1">
      <alignment horizontal="left" vertical="center" wrapText="1"/>
    </xf>
    <xf numFmtId="0" fontId="131" fillId="0" borderId="0" xfId="0" applyFont="1" applyAlignment="1" applyProtection="1">
      <alignment vertical="center" wrapText="1"/>
    </xf>
    <xf numFmtId="0" fontId="131" fillId="0" borderId="0" xfId="0" applyNumberFormat="1" applyFont="1" applyAlignment="1" applyProtection="1">
      <alignment vertical="center" wrapText="1"/>
    </xf>
    <xf numFmtId="0" fontId="132" fillId="8" borderId="1" xfId="3" applyFont="1" applyFill="1" applyBorder="1" applyAlignment="1" applyProtection="1">
      <alignment horizontal="left" vertical="center" wrapText="1"/>
    </xf>
    <xf numFmtId="0" fontId="132" fillId="39" borderId="1" xfId="3" applyFont="1" applyFill="1" applyBorder="1" applyAlignment="1" applyProtection="1">
      <alignment vertical="center"/>
    </xf>
    <xf numFmtId="0" fontId="130" fillId="0" borderId="5" xfId="8" applyFont="1" applyFill="1" applyBorder="1" applyAlignment="1" applyProtection="1">
      <alignment horizontal="center" vertical="center"/>
    </xf>
    <xf numFmtId="164" fontId="130" fillId="0" borderId="0" xfId="1" applyFont="1" applyFill="1" applyBorder="1" applyAlignment="1" applyProtection="1">
      <alignment horizontal="center" vertical="center" wrapText="1"/>
    </xf>
    <xf numFmtId="164" fontId="129" fillId="0" borderId="0" xfId="1" applyFont="1" applyFill="1" applyBorder="1" applyAlignment="1" applyProtection="1">
      <alignment horizontal="center" vertical="center" wrapText="1"/>
    </xf>
    <xf numFmtId="0" fontId="127" fillId="0" borderId="0" xfId="8" applyFont="1" applyFill="1" applyBorder="1" applyAlignment="1" applyProtection="1">
      <alignment horizontal="center" vertical="center" wrapText="1"/>
    </xf>
    <xf numFmtId="0" fontId="132" fillId="0" borderId="13" xfId="3" applyFont="1" applyFill="1" applyBorder="1" applyAlignment="1" applyProtection="1">
      <alignment horizontal="left" vertical="center" wrapText="1"/>
    </xf>
    <xf numFmtId="0" fontId="131" fillId="0" borderId="13" xfId="0" applyFont="1" applyFill="1" applyBorder="1" applyAlignment="1" applyProtection="1">
      <alignment horizontal="left" vertical="center" wrapText="1"/>
    </xf>
    <xf numFmtId="0" fontId="132" fillId="39" borderId="13" xfId="3" applyFont="1" applyFill="1" applyBorder="1" applyAlignment="1" applyProtection="1">
      <alignment vertical="center"/>
    </xf>
    <xf numFmtId="0" fontId="127" fillId="0" borderId="13" xfId="8" applyFont="1" applyFill="1" applyBorder="1" applyAlignment="1" applyProtection="1">
      <alignment horizontal="center" vertical="center" wrapText="1"/>
    </xf>
    <xf numFmtId="0" fontId="130" fillId="0" borderId="10" xfId="8" applyFont="1" applyFill="1" applyBorder="1" applyAlignment="1" applyProtection="1">
      <alignment horizontal="center" vertical="center"/>
    </xf>
    <xf numFmtId="0" fontId="131" fillId="0" borderId="0" xfId="0" applyFont="1" applyBorder="1" applyAlignment="1" applyProtection="1">
      <alignment horizontal="center" vertical="center" wrapText="1"/>
    </xf>
    <xf numFmtId="0" fontId="135" fillId="0" borderId="20" xfId="0" applyNumberFormat="1" applyFont="1" applyBorder="1" applyAlignment="1">
      <alignment horizontal="center" wrapText="1"/>
    </xf>
    <xf numFmtId="0" fontId="129" fillId="23" borderId="1" xfId="38" applyFont="1" applyFill="1" applyBorder="1" applyAlignment="1" applyProtection="1">
      <alignment horizontal="left" vertical="center" wrapText="1"/>
    </xf>
    <xf numFmtId="0" fontId="129" fillId="23" borderId="1" xfId="38" applyFont="1" applyFill="1" applyBorder="1" applyAlignment="1" applyProtection="1">
      <alignment vertical="center" wrapText="1"/>
    </xf>
    <xf numFmtId="0" fontId="129" fillId="23" borderId="1" xfId="38" applyFont="1" applyFill="1" applyBorder="1" applyAlignment="1" applyProtection="1">
      <alignment horizontal="center" vertical="center" wrapText="1"/>
    </xf>
    <xf numFmtId="164" fontId="129" fillId="23" borderId="1" xfId="1" applyFont="1" applyFill="1" applyBorder="1" applyAlignment="1" applyProtection="1">
      <alignment horizontal="center" vertical="center" wrapText="1"/>
    </xf>
    <xf numFmtId="0" fontId="129" fillId="23" borderId="1" xfId="0" applyFont="1" applyFill="1" applyBorder="1" applyAlignment="1" applyProtection="1">
      <alignment horizontal="center" vertical="center" wrapText="1"/>
    </xf>
    <xf numFmtId="0" fontId="129" fillId="23" borderId="1" xfId="0" applyFont="1" applyFill="1" applyBorder="1" applyAlignment="1" applyProtection="1">
      <alignment horizontal="left" vertical="center" wrapText="1"/>
    </xf>
    <xf numFmtId="0" fontId="131" fillId="0" borderId="0" xfId="0" applyNumberFormat="1" applyFont="1" applyFill="1" applyAlignment="1" applyProtection="1">
      <alignment vertical="center" wrapText="1"/>
    </xf>
    <xf numFmtId="0" fontId="129" fillId="2" borderId="1" xfId="38" applyFont="1" applyFill="1" applyBorder="1" applyAlignment="1" applyProtection="1">
      <alignment horizontal="left" vertical="center" wrapText="1"/>
    </xf>
    <xf numFmtId="0" fontId="129" fillId="2" borderId="1" xfId="38" applyFont="1" applyFill="1" applyBorder="1" applyAlignment="1" applyProtection="1">
      <alignment vertical="center" wrapText="1"/>
    </xf>
    <xf numFmtId="0" fontId="129" fillId="2" borderId="1" xfId="38" applyFont="1" applyFill="1" applyBorder="1" applyAlignment="1" applyProtection="1">
      <alignment horizontal="center" vertical="center" wrapText="1"/>
    </xf>
    <xf numFmtId="164" fontId="129" fillId="2" borderId="1" xfId="1" applyFont="1" applyFill="1" applyBorder="1" applyAlignment="1" applyProtection="1">
      <alignment horizontal="center" vertical="center" wrapText="1"/>
    </xf>
    <xf numFmtId="0" fontId="131" fillId="0" borderId="1" xfId="38" applyFont="1" applyFill="1" applyBorder="1" applyAlignment="1" applyProtection="1">
      <alignment horizontal="left" vertical="center" wrapText="1"/>
    </xf>
    <xf numFmtId="0" fontId="131" fillId="0" borderId="1" xfId="38" applyFont="1" applyFill="1" applyBorder="1" applyAlignment="1" applyProtection="1">
      <alignment vertical="center" wrapText="1"/>
    </xf>
    <xf numFmtId="0" fontId="131" fillId="0" borderId="1" xfId="38" applyFont="1" applyFill="1" applyBorder="1" applyAlignment="1" applyProtection="1">
      <alignment horizontal="center" vertical="center" wrapText="1"/>
    </xf>
    <xf numFmtId="164" fontId="131" fillId="0" borderId="1" xfId="1" applyFont="1" applyFill="1" applyBorder="1" applyAlignment="1" applyProtection="1">
      <alignment horizontal="center" vertical="center" wrapText="1"/>
    </xf>
    <xf numFmtId="164" fontId="131" fillId="0" borderId="1" xfId="1" applyFont="1" applyFill="1" applyBorder="1" applyAlignment="1" applyProtection="1">
      <alignment horizontal="center" vertical="center" wrapText="1"/>
      <protection locked="0"/>
    </xf>
    <xf numFmtId="0" fontId="131" fillId="0" borderId="1" xfId="1" applyNumberFormat="1" applyFont="1" applyFill="1" applyBorder="1" applyAlignment="1" applyProtection="1">
      <alignment horizontal="center" vertical="center" wrapText="1"/>
    </xf>
    <xf numFmtId="0" fontId="129" fillId="0" borderId="1" xfId="38" applyFont="1" applyFill="1" applyBorder="1" applyAlignment="1" applyProtection="1">
      <alignment horizontal="left" vertical="center" wrapText="1"/>
    </xf>
    <xf numFmtId="0" fontId="129" fillId="0" borderId="1" xfId="38" applyFont="1" applyFill="1" applyBorder="1" applyAlignment="1" applyProtection="1">
      <alignment vertical="center" wrapText="1"/>
    </xf>
    <xf numFmtId="0" fontId="129" fillId="0" borderId="1" xfId="38" applyFont="1" applyFill="1" applyBorder="1" applyAlignment="1" applyProtection="1">
      <alignment horizontal="center" vertical="center" wrapText="1"/>
    </xf>
    <xf numFmtId="164" fontId="129" fillId="0" borderId="1" xfId="1" applyFont="1" applyFill="1" applyBorder="1" applyAlignment="1" applyProtection="1">
      <alignment horizontal="center" vertical="center" wrapText="1"/>
    </xf>
    <xf numFmtId="164" fontId="129" fillId="0" borderId="1" xfId="1" applyFont="1" applyFill="1" applyBorder="1" applyAlignment="1" applyProtection="1">
      <alignment horizontal="center" vertical="center" wrapText="1"/>
      <protection locked="0"/>
    </xf>
    <xf numFmtId="0" fontId="129" fillId="0" borderId="0" xfId="0" applyFont="1" applyFill="1" applyAlignment="1" applyProtection="1">
      <alignment vertical="center" wrapText="1"/>
    </xf>
    <xf numFmtId="0" fontId="129" fillId="0" borderId="1" xfId="1" applyNumberFormat="1" applyFont="1" applyFill="1" applyBorder="1" applyAlignment="1" applyProtection="1">
      <alignment horizontal="center" vertical="center" wrapText="1"/>
    </xf>
    <xf numFmtId="0" fontId="129" fillId="2" borderId="1" xfId="38" applyFont="1" applyFill="1" applyBorder="1" applyAlignment="1" applyProtection="1">
      <alignment horizontal="left" vertical="center" wrapText="1"/>
      <protection locked="0"/>
    </xf>
    <xf numFmtId="164" fontId="129" fillId="2" borderId="1" xfId="1" applyFont="1" applyFill="1" applyBorder="1" applyAlignment="1" applyProtection="1">
      <alignment horizontal="center" vertical="center" wrapText="1"/>
      <protection locked="0"/>
    </xf>
    <xf numFmtId="0" fontId="129" fillId="2" borderId="1" xfId="1" applyNumberFormat="1" applyFont="1" applyFill="1" applyBorder="1" applyAlignment="1" applyProtection="1">
      <alignment horizontal="center" vertical="center" wrapText="1"/>
    </xf>
    <xf numFmtId="0" fontId="129" fillId="2" borderId="1" xfId="0" applyFont="1" applyFill="1" applyBorder="1" applyAlignment="1" applyProtection="1">
      <alignment horizontal="left" vertical="center" wrapText="1"/>
      <protection locked="0"/>
    </xf>
    <xf numFmtId="0" fontId="131" fillId="0" borderId="1" xfId="1" applyNumberFormat="1" applyFont="1" applyFill="1" applyBorder="1" applyAlignment="1" applyProtection="1">
      <alignment horizontal="left" vertical="center" wrapText="1"/>
    </xf>
    <xf numFmtId="0" fontId="131" fillId="2" borderId="1" xfId="38" applyFont="1" applyFill="1" applyBorder="1" applyAlignment="1" applyProtection="1">
      <alignment horizontal="left" vertical="center" wrapText="1"/>
    </xf>
    <xf numFmtId="0" fontId="131" fillId="2" borderId="1" xfId="0" applyFont="1" applyFill="1" applyBorder="1" applyAlignment="1" applyProtection="1">
      <alignment horizontal="center" vertical="center" wrapText="1"/>
    </xf>
    <xf numFmtId="164" fontId="131" fillId="2" borderId="1" xfId="1" applyFont="1" applyFill="1" applyBorder="1" applyAlignment="1" applyProtection="1">
      <alignment horizontal="center" vertical="center" wrapText="1"/>
    </xf>
    <xf numFmtId="0" fontId="131" fillId="2" borderId="1" xfId="0" applyFont="1" applyFill="1" applyBorder="1" applyAlignment="1" applyProtection="1">
      <alignment horizontal="left" vertical="center" wrapText="1"/>
    </xf>
    <xf numFmtId="0" fontId="131" fillId="2" borderId="1" xfId="0" applyFont="1" applyFill="1" applyBorder="1" applyAlignment="1" applyProtection="1">
      <alignment horizontal="left" vertical="center" wrapText="1"/>
      <protection locked="0"/>
    </xf>
    <xf numFmtId="164" fontId="131" fillId="2" borderId="1" xfId="1" applyFont="1" applyFill="1" applyBorder="1" applyAlignment="1" applyProtection="1">
      <alignment horizontal="center" vertical="center" wrapText="1"/>
      <protection locked="0"/>
    </xf>
    <xf numFmtId="49" fontId="131" fillId="0" borderId="1" xfId="38" applyNumberFormat="1" applyFont="1" applyFill="1" applyBorder="1" applyAlignment="1" applyProtection="1">
      <alignment horizontal="left" vertical="center" wrapText="1"/>
    </xf>
    <xf numFmtId="49" fontId="131" fillId="0" borderId="1" xfId="38" applyNumberFormat="1" applyFont="1" applyFill="1" applyBorder="1" applyAlignment="1" applyProtection="1">
      <alignment vertical="center" wrapText="1"/>
    </xf>
    <xf numFmtId="49" fontId="131" fillId="0" borderId="1" xfId="38" applyNumberFormat="1" applyFont="1" applyFill="1" applyBorder="1" applyAlignment="1" applyProtection="1">
      <alignment horizontal="center" vertical="center" wrapText="1"/>
    </xf>
    <xf numFmtId="2" fontId="131" fillId="0" borderId="1" xfId="38" applyNumberFormat="1" applyFont="1" applyFill="1" applyBorder="1" applyAlignment="1" applyProtection="1">
      <alignment horizontal="left" vertical="center" wrapText="1"/>
    </xf>
    <xf numFmtId="2" fontId="131" fillId="0" borderId="1" xfId="38" applyNumberFormat="1" applyFont="1" applyFill="1" applyBorder="1" applyAlignment="1" applyProtection="1">
      <alignment vertical="center" wrapText="1"/>
    </xf>
    <xf numFmtId="2" fontId="131" fillId="0" borderId="1" xfId="38" applyNumberFormat="1" applyFont="1" applyFill="1" applyBorder="1" applyAlignment="1" applyProtection="1">
      <alignment horizontal="center" vertical="center" wrapText="1"/>
    </xf>
    <xf numFmtId="2" fontId="131" fillId="0" borderId="1" xfId="38" applyNumberFormat="1" applyFont="1" applyFill="1" applyBorder="1" applyAlignment="1" applyProtection="1">
      <alignment horizontal="left" vertical="center" wrapText="1"/>
      <protection locked="0"/>
    </xf>
    <xf numFmtId="0" fontId="131" fillId="0" borderId="1" xfId="38" applyNumberFormat="1" applyFont="1" applyFill="1" applyBorder="1" applyAlignment="1" applyProtection="1">
      <alignment horizontal="center" vertical="center" wrapText="1"/>
    </xf>
    <xf numFmtId="0" fontId="131" fillId="23" borderId="1" xfId="0" applyFont="1" applyFill="1" applyBorder="1" applyAlignment="1" applyProtection="1">
      <alignment horizontal="center" vertical="center" wrapText="1"/>
    </xf>
    <xf numFmtId="164" fontId="131" fillId="23" borderId="1" xfId="1" applyFont="1" applyFill="1" applyBorder="1" applyAlignment="1" applyProtection="1">
      <alignment horizontal="center" vertical="center" wrapText="1"/>
    </xf>
    <xf numFmtId="0" fontId="131" fillId="23" borderId="1" xfId="0" applyFont="1" applyFill="1" applyBorder="1" applyAlignment="1" applyProtection="1">
      <alignment horizontal="left" vertical="center" wrapText="1"/>
    </xf>
    <xf numFmtId="0" fontId="131" fillId="23" borderId="1" xfId="0" applyFont="1" applyFill="1" applyBorder="1" applyAlignment="1" applyProtection="1">
      <alignment horizontal="left" vertical="center" wrapText="1"/>
      <protection locked="0"/>
    </xf>
    <xf numFmtId="164" fontId="131" fillId="23" borderId="1" xfId="1" applyFont="1" applyFill="1" applyBorder="1" applyAlignment="1" applyProtection="1">
      <alignment horizontal="center" vertical="center" wrapText="1"/>
      <protection locked="0"/>
    </xf>
    <xf numFmtId="0" fontId="129" fillId="23" borderId="1" xfId="1" applyNumberFormat="1" applyFont="1" applyFill="1" applyBorder="1" applyAlignment="1" applyProtection="1">
      <alignment horizontal="center" vertical="center" wrapText="1"/>
    </xf>
    <xf numFmtId="164" fontId="131" fillId="0" borderId="1" xfId="1" applyFont="1" applyFill="1" applyBorder="1" applyAlignment="1" applyProtection="1">
      <alignment horizontal="left" vertical="center" wrapText="1"/>
      <protection locked="0"/>
    </xf>
    <xf numFmtId="0" fontId="131" fillId="0" borderId="1" xfId="38" applyFont="1" applyFill="1" applyBorder="1" applyAlignment="1" applyProtection="1">
      <alignment horizontal="left" vertical="center" wrapText="1"/>
      <protection locked="0"/>
    </xf>
    <xf numFmtId="0" fontId="129" fillId="2" borderId="1" xfId="11" applyFont="1" applyFill="1" applyBorder="1" applyAlignment="1" applyProtection="1">
      <alignment horizontal="left" vertical="center" wrapText="1"/>
    </xf>
    <xf numFmtId="0" fontId="129" fillId="2" borderId="1" xfId="11" applyFont="1" applyFill="1" applyBorder="1" applyAlignment="1" applyProtection="1">
      <alignment vertical="center" wrapText="1"/>
    </xf>
    <xf numFmtId="0" fontId="129" fillId="2" borderId="1" xfId="11" applyFont="1" applyFill="1" applyBorder="1" applyAlignment="1" applyProtection="1">
      <alignment horizontal="center" vertical="center" wrapText="1"/>
    </xf>
    <xf numFmtId="0" fontId="129" fillId="2" borderId="1" xfId="11" applyFont="1" applyFill="1" applyBorder="1" applyAlignment="1" applyProtection="1">
      <alignment horizontal="left" vertical="center" wrapText="1"/>
      <protection locked="0"/>
    </xf>
    <xf numFmtId="0" fontId="131" fillId="2" borderId="1" xfId="38" applyFont="1" applyFill="1" applyBorder="1" applyAlignment="1" applyProtection="1">
      <alignment horizontal="center" vertical="center" wrapText="1"/>
    </xf>
    <xf numFmtId="0" fontId="131" fillId="2" borderId="1" xfId="1" applyNumberFormat="1" applyFont="1" applyFill="1" applyBorder="1" applyAlignment="1" applyProtection="1">
      <alignment horizontal="center" vertical="center" wrapText="1"/>
    </xf>
    <xf numFmtId="164" fontId="131" fillId="23" borderId="1" xfId="1" applyFont="1" applyFill="1" applyBorder="1" applyAlignment="1" applyProtection="1">
      <alignment horizontal="left" vertical="center" wrapText="1"/>
    </xf>
    <xf numFmtId="164" fontId="131" fillId="23" borderId="1" xfId="1" applyFont="1" applyFill="1" applyBorder="1" applyAlignment="1" applyProtection="1">
      <alignment horizontal="left" vertical="center" wrapText="1"/>
      <protection locked="0"/>
    </xf>
    <xf numFmtId="0" fontId="129" fillId="2" borderId="1" xfId="0" applyFont="1" applyFill="1" applyBorder="1" applyAlignment="1" applyProtection="1">
      <alignment horizontal="center" vertical="center" wrapText="1"/>
    </xf>
    <xf numFmtId="0" fontId="129" fillId="2" borderId="1" xfId="0" applyFont="1" applyFill="1" applyBorder="1" applyAlignment="1" applyProtection="1">
      <alignment horizontal="left" vertical="center" wrapText="1"/>
    </xf>
    <xf numFmtId="0" fontId="129" fillId="23" borderId="1" xfId="11" applyFont="1" applyFill="1" applyBorder="1" applyAlignment="1" applyProtection="1">
      <alignment horizontal="left" vertical="center" wrapText="1"/>
    </xf>
    <xf numFmtId="0" fontId="129" fillId="23" borderId="1" xfId="11" applyFont="1" applyFill="1" applyBorder="1" applyAlignment="1" applyProtection="1">
      <alignment vertical="center" wrapText="1"/>
    </xf>
    <xf numFmtId="0" fontId="129" fillId="23" borderId="1" xfId="11" applyFont="1" applyFill="1" applyBorder="1" applyAlignment="1" applyProtection="1">
      <alignment horizontal="center" vertical="center" wrapText="1"/>
    </xf>
    <xf numFmtId="0" fontId="129" fillId="23" borderId="1" xfId="11" applyFont="1" applyFill="1" applyBorder="1" applyAlignment="1" applyProtection="1">
      <alignment horizontal="left" vertical="center" wrapText="1"/>
      <protection locked="0"/>
    </xf>
    <xf numFmtId="164" fontId="129" fillId="23" borderId="1" xfId="1" applyFont="1" applyFill="1" applyBorder="1" applyAlignment="1" applyProtection="1">
      <alignment horizontal="center" vertical="center" wrapText="1"/>
      <protection locked="0"/>
    </xf>
    <xf numFmtId="0" fontId="129" fillId="2" borderId="1" xfId="0" applyFont="1" applyFill="1" applyBorder="1" applyAlignment="1" applyProtection="1">
      <alignment vertical="center" wrapText="1"/>
    </xf>
    <xf numFmtId="0" fontId="131" fillId="0" borderId="1" xfId="0" applyFont="1" applyBorder="1" applyAlignment="1" applyProtection="1">
      <alignment horizontal="center" vertical="center" wrapText="1"/>
    </xf>
    <xf numFmtId="164" fontId="131" fillId="0" borderId="1" xfId="1" applyFont="1" applyBorder="1" applyAlignment="1" applyProtection="1">
      <alignment horizontal="center" vertical="center" wrapText="1"/>
    </xf>
    <xf numFmtId="164" fontId="131" fillId="0" borderId="1" xfId="1" applyFont="1" applyBorder="1" applyAlignment="1" applyProtection="1">
      <alignment horizontal="center" vertical="center" wrapText="1"/>
      <protection locked="0"/>
    </xf>
    <xf numFmtId="0" fontId="131" fillId="0" borderId="1" xfId="1" applyNumberFormat="1" applyFont="1" applyBorder="1" applyAlignment="1" applyProtection="1">
      <alignment horizontal="center" vertical="center" wrapText="1"/>
    </xf>
    <xf numFmtId="4" fontId="131" fillId="0" borderId="1" xfId="1" applyNumberFormat="1" applyFont="1" applyFill="1" applyBorder="1" applyAlignment="1" applyProtection="1">
      <alignment horizontal="center" vertical="center" wrapText="1"/>
    </xf>
    <xf numFmtId="4" fontId="131" fillId="0" borderId="1" xfId="1" applyNumberFormat="1" applyFont="1" applyFill="1" applyBorder="1" applyAlignment="1" applyProtection="1">
      <alignment horizontal="left" vertical="center" wrapText="1"/>
    </xf>
    <xf numFmtId="4" fontId="131" fillId="0" borderId="1" xfId="1" applyNumberFormat="1" applyFont="1" applyFill="1" applyBorder="1" applyAlignment="1" applyProtection="1">
      <alignment vertical="center" wrapText="1"/>
    </xf>
    <xf numFmtId="164" fontId="129" fillId="23" borderId="1" xfId="1" applyFont="1" applyFill="1" applyBorder="1" applyAlignment="1" applyProtection="1">
      <alignment vertical="center" wrapText="1"/>
    </xf>
    <xf numFmtId="0" fontId="131" fillId="0" borderId="1" xfId="1" applyNumberFormat="1" applyFont="1" applyBorder="1" applyAlignment="1" applyProtection="1">
      <alignment horizontal="left" vertical="center" wrapText="1"/>
    </xf>
    <xf numFmtId="0" fontId="113" fillId="0" borderId="1" xfId="0" applyFont="1" applyFill="1" applyBorder="1" applyAlignment="1" applyProtection="1">
      <alignment horizontal="center" vertical="center"/>
      <protection locked="0"/>
    </xf>
    <xf numFmtId="0" fontId="116" fillId="0" borderId="0" xfId="0" applyFont="1" applyAlignment="1" applyProtection="1">
      <alignment horizontal="center" vertical="center" wrapText="1"/>
      <protection locked="0"/>
    </xf>
    <xf numFmtId="0" fontId="115" fillId="12" borderId="1" xfId="38" applyFont="1" applyFill="1" applyBorder="1" applyAlignment="1" applyProtection="1">
      <alignment horizontal="center" vertical="center" wrapText="1"/>
      <protection locked="0"/>
    </xf>
    <xf numFmtId="0" fontId="117" fillId="0" borderId="1" xfId="0" applyFont="1" applyFill="1" applyBorder="1" applyAlignment="1" applyProtection="1">
      <alignment horizontal="center" vertical="center" wrapText="1"/>
      <protection locked="0"/>
    </xf>
    <xf numFmtId="0" fontId="161" fillId="0" borderId="1" xfId="0" applyFont="1" applyFill="1" applyBorder="1" applyAlignment="1" applyProtection="1">
      <alignment horizontal="center" vertical="center" wrapText="1"/>
      <protection locked="0"/>
    </xf>
    <xf numFmtId="164" fontId="113" fillId="0" borderId="1" xfId="1" applyFont="1" applyFill="1" applyBorder="1" applyAlignment="1" applyProtection="1">
      <alignment horizontal="center" vertical="center"/>
      <protection locked="0"/>
    </xf>
    <xf numFmtId="0" fontId="113" fillId="0" borderId="1" xfId="0" applyFont="1" applyFill="1" applyBorder="1" applyAlignment="1" applyProtection="1">
      <alignment horizontal="left" vertical="center"/>
      <protection locked="0"/>
    </xf>
    <xf numFmtId="164" fontId="113" fillId="0" borderId="1" xfId="1" applyFont="1" applyFill="1" applyBorder="1" applyAlignment="1" applyProtection="1">
      <alignment vertical="center"/>
      <protection locked="0"/>
    </xf>
    <xf numFmtId="0" fontId="116" fillId="0" borderId="0" xfId="0" applyFont="1" applyFill="1" applyAlignment="1" applyProtection="1">
      <alignment wrapText="1"/>
      <protection locked="0"/>
    </xf>
    <xf numFmtId="0" fontId="114" fillId="8" borderId="1" xfId="3" applyFont="1" applyFill="1" applyBorder="1" applyAlignment="1">
      <alignment horizontal="left" vertical="center" wrapText="1"/>
    </xf>
    <xf numFmtId="0" fontId="114" fillId="24" borderId="1" xfId="3" applyFont="1" applyFill="1" applyBorder="1" applyAlignment="1">
      <alignment horizontal="left" vertical="center" wrapText="1"/>
    </xf>
    <xf numFmtId="0" fontId="114" fillId="39" borderId="1" xfId="3" applyFont="1" applyFill="1" applyBorder="1" applyAlignment="1">
      <alignment horizontal="left"/>
    </xf>
    <xf numFmtId="0" fontId="114" fillId="0" borderId="1" xfId="3" applyFont="1" applyFill="1" applyBorder="1" applyAlignment="1">
      <alignment horizontal="center"/>
    </xf>
    <xf numFmtId="0" fontId="120" fillId="0" borderId="1" xfId="8" applyFont="1" applyBorder="1" applyAlignment="1">
      <alignment horizontal="left" vertical="center"/>
    </xf>
    <xf numFmtId="164" fontId="115" fillId="0" borderId="1" xfId="1" applyFont="1" applyFill="1" applyBorder="1" applyAlignment="1">
      <alignment horizontal="right" vertical="center" wrapText="1"/>
    </xf>
    <xf numFmtId="164" fontId="120" fillId="0" borderId="5" xfId="1" applyFont="1" applyFill="1" applyBorder="1" applyAlignment="1">
      <alignment horizontal="center" vertical="center" wrapText="1"/>
    </xf>
    <xf numFmtId="164" fontId="120" fillId="0" borderId="1" xfId="1" applyFont="1" applyFill="1" applyBorder="1" applyAlignment="1">
      <alignment horizontal="center" vertical="center" wrapText="1"/>
    </xf>
    <xf numFmtId="0" fontId="113" fillId="0" borderId="1" xfId="8" applyFont="1" applyFill="1" applyBorder="1" applyAlignment="1">
      <alignment horizontal="center" vertical="center"/>
    </xf>
    <xf numFmtId="164" fontId="113" fillId="0" borderId="1" xfId="1" applyFont="1" applyFill="1" applyBorder="1" applyAlignment="1">
      <alignment horizontal="center" vertical="center"/>
    </xf>
    <xf numFmtId="0" fontId="113" fillId="0" borderId="1" xfId="8" applyFont="1" applyFill="1" applyBorder="1" applyAlignment="1">
      <alignment horizontal="left" vertical="center"/>
    </xf>
    <xf numFmtId="164" fontId="113" fillId="0" borderId="1" xfId="1" applyFont="1" applyFill="1" applyBorder="1" applyAlignment="1">
      <alignment horizontal="right" vertical="center"/>
    </xf>
    <xf numFmtId="0" fontId="116" fillId="0" borderId="0" xfId="0" applyFont="1" applyFill="1" applyAlignment="1">
      <alignment wrapText="1"/>
    </xf>
    <xf numFmtId="0" fontId="114" fillId="0" borderId="13" xfId="3" applyFont="1" applyFill="1" applyBorder="1" applyAlignment="1">
      <alignment horizontal="left" vertical="center" wrapText="1"/>
    </xf>
    <xf numFmtId="0" fontId="116" fillId="0" borderId="13" xfId="0" applyFont="1" applyFill="1" applyBorder="1" applyAlignment="1">
      <alignment horizontal="left" vertical="center" wrapText="1"/>
    </xf>
    <xf numFmtId="0" fontId="114" fillId="0" borderId="13" xfId="3" applyFont="1" applyFill="1" applyBorder="1" applyAlignment="1">
      <alignment horizontal="center"/>
    </xf>
    <xf numFmtId="164" fontId="115" fillId="0" borderId="1" xfId="1" applyFont="1" applyFill="1" applyBorder="1" applyAlignment="1">
      <alignment horizontal="center" vertical="center" wrapText="1"/>
    </xf>
    <xf numFmtId="0" fontId="113" fillId="0" borderId="6" xfId="8" applyFont="1" applyFill="1" applyBorder="1" applyAlignment="1">
      <alignment horizontal="center" vertical="center"/>
    </xf>
    <xf numFmtId="164" fontId="113" fillId="0" borderId="6" xfId="1" applyFont="1" applyFill="1" applyBorder="1" applyAlignment="1">
      <alignment horizontal="center" vertical="center"/>
    </xf>
    <xf numFmtId="0" fontId="113" fillId="0" borderId="2" xfId="8" applyFont="1" applyFill="1" applyBorder="1" applyAlignment="1">
      <alignment horizontal="left" vertical="center"/>
    </xf>
    <xf numFmtId="0" fontId="113" fillId="0" borderId="5" xfId="8" applyFont="1" applyFill="1" applyBorder="1" applyAlignment="1">
      <alignment horizontal="left" vertical="center"/>
    </xf>
    <xf numFmtId="164" fontId="113" fillId="0" borderId="2" xfId="1" applyFont="1" applyFill="1" applyBorder="1" applyAlignment="1">
      <alignment horizontal="right" vertical="center"/>
    </xf>
    <xf numFmtId="0" fontId="116" fillId="0" borderId="0" xfId="0" applyFont="1" applyAlignment="1">
      <alignment horizontal="center" wrapText="1"/>
    </xf>
    <xf numFmtId="0" fontId="115" fillId="18" borderId="1" xfId="38" applyFont="1" applyFill="1" applyBorder="1" applyAlignment="1">
      <alignment horizontal="center" vertical="center" wrapText="1"/>
    </xf>
    <xf numFmtId="0" fontId="115" fillId="18" borderId="1" xfId="38" applyFont="1" applyFill="1" applyBorder="1" applyAlignment="1" applyProtection="1">
      <alignment horizontal="center" vertical="center" wrapText="1"/>
      <protection locked="0"/>
    </xf>
    <xf numFmtId="0" fontId="115" fillId="24" borderId="1" xfId="38" applyFont="1" applyFill="1" applyBorder="1" applyAlignment="1">
      <alignment horizontal="center" vertical="center" wrapText="1"/>
    </xf>
    <xf numFmtId="164" fontId="115" fillId="24" borderId="1" xfId="1" applyFont="1" applyFill="1" applyBorder="1" applyAlignment="1">
      <alignment horizontal="center" vertical="center" wrapText="1"/>
    </xf>
    <xf numFmtId="0" fontId="115" fillId="5" borderId="1" xfId="38" applyFont="1" applyFill="1" applyBorder="1" applyAlignment="1">
      <alignment horizontal="center" vertical="center" wrapText="1"/>
    </xf>
    <xf numFmtId="164" fontId="115" fillId="5" borderId="1" xfId="1" applyFont="1" applyFill="1" applyBorder="1" applyAlignment="1">
      <alignment horizontal="center" vertical="center" wrapText="1"/>
    </xf>
    <xf numFmtId="0" fontId="116" fillId="0" borderId="0" xfId="0" applyFont="1" applyAlignment="1">
      <alignment horizontal="center"/>
    </xf>
    <xf numFmtId="0" fontId="120" fillId="2" borderId="1" xfId="40" applyFont="1" applyFill="1" applyBorder="1" applyAlignment="1">
      <alignment horizontal="left" vertical="center" wrapText="1"/>
    </xf>
    <xf numFmtId="0" fontId="120" fillId="2" borderId="3" xfId="38" applyFont="1" applyFill="1" applyBorder="1" applyAlignment="1">
      <alignment horizontal="center" vertical="center" wrapText="1"/>
    </xf>
    <xf numFmtId="0" fontId="120" fillId="2" borderId="1" xfId="38" applyFont="1" applyFill="1" applyBorder="1" applyAlignment="1">
      <alignment horizontal="center" vertical="center" wrapText="1"/>
    </xf>
    <xf numFmtId="164" fontId="120" fillId="2" borderId="1" xfId="1" applyFont="1" applyFill="1" applyBorder="1" applyAlignment="1">
      <alignment horizontal="center" vertical="center" wrapText="1"/>
    </xf>
    <xf numFmtId="0" fontId="116" fillId="0" borderId="0" xfId="0" applyFont="1" applyAlignment="1">
      <alignment wrapText="1"/>
    </xf>
    <xf numFmtId="0" fontId="118" fillId="0" borderId="3" xfId="38" applyFont="1" applyBorder="1" applyAlignment="1">
      <alignment horizontal="left" vertical="center" wrapText="1"/>
    </xf>
    <xf numFmtId="0" fontId="115" fillId="0" borderId="1" xfId="38" applyFont="1" applyBorder="1" applyAlignment="1" applyProtection="1">
      <alignment horizontal="center" vertical="center" wrapText="1"/>
      <protection locked="0"/>
    </xf>
    <xf numFmtId="164" fontId="116" fillId="0" borderId="1" xfId="1" applyFont="1" applyFill="1" applyBorder="1" applyAlignment="1" applyProtection="1">
      <alignment horizontal="center" vertical="center" wrapText="1"/>
      <protection locked="0"/>
    </xf>
    <xf numFmtId="0" fontId="120" fillId="2" borderId="1" xfId="40" applyFont="1" applyFill="1" applyBorder="1" applyAlignment="1">
      <alignment horizontal="center" vertical="center" wrapText="1"/>
    </xf>
    <xf numFmtId="0" fontId="118" fillId="2" borderId="1" xfId="40" applyFont="1" applyFill="1" applyBorder="1" applyAlignment="1">
      <alignment horizontal="center" vertical="center" wrapText="1"/>
    </xf>
    <xf numFmtId="164" fontId="118" fillId="2" borderId="1" xfId="1" applyFont="1" applyFill="1" applyBorder="1" applyAlignment="1">
      <alignment horizontal="center" vertical="center" wrapText="1"/>
    </xf>
    <xf numFmtId="0" fontId="118" fillId="2" borderId="1" xfId="40" applyFont="1" applyFill="1" applyBorder="1" applyAlignment="1">
      <alignment horizontal="left" vertical="center" wrapText="1"/>
    </xf>
    <xf numFmtId="0" fontId="118" fillId="2" borderId="1" xfId="40" applyFont="1" applyFill="1" applyBorder="1" applyAlignment="1" applyProtection="1">
      <alignment horizontal="left" vertical="center" wrapText="1"/>
      <protection locked="0"/>
    </xf>
    <xf numFmtId="164" fontId="120" fillId="2" borderId="1" xfId="1" applyFont="1" applyFill="1" applyBorder="1" applyAlignment="1" applyProtection="1">
      <alignment horizontal="center" vertical="center" wrapText="1"/>
      <protection locked="0"/>
    </xf>
    <xf numFmtId="0" fontId="116" fillId="0" borderId="1" xfId="0" applyFont="1" applyBorder="1" applyAlignment="1">
      <alignment horizontal="left" vertical="center" wrapText="1"/>
    </xf>
    <xf numFmtId="0" fontId="116" fillId="0" borderId="1" xfId="0" applyFont="1" applyBorder="1" applyAlignment="1" applyProtection="1">
      <alignment horizontal="left" vertical="center" wrapText="1"/>
      <protection locked="0"/>
    </xf>
    <xf numFmtId="164" fontId="116" fillId="0" borderId="1" xfId="1" applyFont="1" applyBorder="1" applyAlignment="1" applyProtection="1">
      <alignment vertical="center" wrapText="1"/>
      <protection locked="0"/>
    </xf>
    <xf numFmtId="164" fontId="120" fillId="2" borderId="1" xfId="1" applyFont="1" applyFill="1" applyBorder="1" applyAlignment="1" applyProtection="1">
      <alignment horizontal="right" vertical="center" wrapText="1"/>
      <protection locked="0"/>
    </xf>
    <xf numFmtId="2" fontId="116" fillId="0" borderId="1" xfId="0" applyNumberFormat="1" applyFont="1" applyBorder="1" applyAlignment="1">
      <alignment horizontal="left" vertical="center" wrapText="1"/>
    </xf>
    <xf numFmtId="1" fontId="116" fillId="0" borderId="1" xfId="0" applyNumberFormat="1" applyFont="1" applyBorder="1" applyAlignment="1" applyProtection="1">
      <alignment horizontal="left" vertical="center" wrapText="1"/>
      <protection locked="0"/>
    </xf>
    <xf numFmtId="2" fontId="33" fillId="0" borderId="0" xfId="0" applyNumberFormat="1" applyFont="1" applyAlignment="1" applyProtection="1">
      <alignment wrapText="1"/>
    </xf>
    <xf numFmtId="2" fontId="163" fillId="0" borderId="0" xfId="0" applyNumberFormat="1" applyFont="1" applyProtection="1"/>
    <xf numFmtId="2" fontId="163" fillId="0" borderId="0" xfId="0" applyNumberFormat="1" applyFont="1" applyAlignment="1" applyProtection="1">
      <alignment wrapText="1"/>
    </xf>
    <xf numFmtId="2" fontId="93" fillId="0" borderId="1" xfId="8" applyNumberFormat="1" applyFont="1" applyBorder="1" applyAlignment="1" applyProtection="1">
      <alignment horizontal="center" vertical="center" wrapText="1"/>
      <protection locked="0"/>
    </xf>
    <xf numFmtId="2" fontId="103" fillId="0" borderId="1" xfId="8" applyNumberFormat="1" applyFont="1" applyBorder="1" applyAlignment="1" applyProtection="1">
      <alignment horizontal="center" vertical="center" wrapText="1"/>
      <protection locked="0"/>
    </xf>
    <xf numFmtId="2" fontId="103" fillId="0" borderId="1" xfId="1" applyNumberFormat="1" applyFont="1" applyBorder="1" applyAlignment="1" applyProtection="1">
      <alignment horizontal="center" vertical="center" wrapText="1"/>
    </xf>
    <xf numFmtId="2" fontId="107" fillId="0" borderId="1" xfId="0" applyNumberFormat="1" applyFont="1" applyBorder="1" applyAlignment="1" applyProtection="1">
      <alignment horizontal="left" vertical="center" wrapText="1"/>
      <protection locked="0"/>
    </xf>
    <xf numFmtId="2" fontId="93" fillId="0" borderId="1" xfId="0" applyNumberFormat="1" applyFont="1" applyBorder="1" applyAlignment="1" applyProtection="1">
      <alignment horizontal="left" vertical="center" wrapText="1"/>
    </xf>
    <xf numFmtId="2" fontId="93" fillId="0" borderId="1" xfId="1" applyNumberFormat="1" applyFont="1" applyBorder="1" applyAlignment="1" applyProtection="1">
      <alignment horizontal="left" vertical="center" wrapText="1"/>
    </xf>
    <xf numFmtId="2" fontId="103" fillId="0" borderId="1" xfId="1" applyNumberFormat="1" applyFont="1" applyBorder="1" applyAlignment="1" applyProtection="1">
      <alignment horizontal="left" vertical="center" wrapText="1"/>
    </xf>
    <xf numFmtId="2" fontId="105" fillId="0" borderId="1" xfId="0" applyNumberFormat="1" applyFont="1" applyBorder="1" applyAlignment="1">
      <alignment horizontal="right" wrapText="1"/>
    </xf>
    <xf numFmtId="2" fontId="93" fillId="0" borderId="1" xfId="0" applyNumberFormat="1" applyFont="1" applyBorder="1" applyAlignment="1" applyProtection="1">
      <alignment vertical="center" wrapText="1"/>
      <protection locked="0"/>
    </xf>
    <xf numFmtId="2" fontId="93" fillId="11" borderId="1" xfId="0" applyNumberFormat="1" applyFont="1" applyFill="1" applyBorder="1" applyAlignment="1" applyProtection="1">
      <alignment vertical="center" wrapText="1"/>
    </xf>
    <xf numFmtId="2" fontId="93" fillId="0" borderId="1" xfId="0" applyNumberFormat="1" applyFont="1" applyFill="1" applyBorder="1" applyAlignment="1" applyProtection="1">
      <alignment vertical="center" wrapText="1"/>
    </xf>
    <xf numFmtId="2" fontId="93" fillId="0" borderId="1" xfId="38" applyNumberFormat="1" applyFont="1" applyBorder="1" applyAlignment="1" applyProtection="1">
      <alignment horizontal="center" vertical="center" wrapText="1"/>
      <protection locked="0"/>
    </xf>
    <xf numFmtId="2" fontId="93" fillId="0" borderId="1" xfId="0" applyNumberFormat="1" applyFont="1" applyBorder="1" applyAlignment="1">
      <alignment vertical="center" wrapText="1"/>
    </xf>
    <xf numFmtId="2" fontId="99" fillId="4" borderId="1" xfId="1" applyNumberFormat="1" applyFont="1" applyFill="1" applyBorder="1" applyAlignment="1" applyProtection="1">
      <alignment horizontal="center" vertical="center" wrapText="1"/>
    </xf>
    <xf numFmtId="2" fontId="98" fillId="4" borderId="1" xfId="4" applyNumberFormat="1" applyFont="1" applyFill="1" applyBorder="1" applyAlignment="1" applyProtection="1">
      <alignment horizontal="center" vertical="center" wrapText="1"/>
      <protection locked="0"/>
    </xf>
    <xf numFmtId="2" fontId="98" fillId="4" borderId="1" xfId="38" applyNumberFormat="1" applyFont="1" applyFill="1" applyBorder="1" applyAlignment="1" applyProtection="1">
      <alignment horizontal="center" vertical="center" wrapText="1"/>
      <protection locked="0"/>
    </xf>
    <xf numFmtId="2" fontId="98" fillId="4" borderId="1" xfId="4" applyNumberFormat="1" applyFont="1" applyFill="1" applyBorder="1" applyAlignment="1" applyProtection="1">
      <alignment horizontal="left" vertical="center" wrapText="1"/>
    </xf>
    <xf numFmtId="2" fontId="98" fillId="4" borderId="1" xfId="1" applyNumberFormat="1" applyFont="1" applyFill="1" applyBorder="1" applyAlignment="1" applyProtection="1">
      <alignment horizontal="right" vertical="center" wrapText="1"/>
    </xf>
    <xf numFmtId="2" fontId="99" fillId="4" borderId="1" xfId="1" applyNumberFormat="1" applyFont="1" applyFill="1" applyBorder="1" applyAlignment="1" applyProtection="1">
      <alignment horizontal="left" vertical="center" wrapText="1"/>
    </xf>
    <xf numFmtId="2" fontId="93" fillId="11" borderId="1" xfId="0" applyNumberFormat="1" applyFont="1" applyFill="1" applyBorder="1" applyAlignment="1" applyProtection="1">
      <alignment vertical="center" wrapText="1"/>
      <protection locked="0"/>
    </xf>
    <xf numFmtId="2" fontId="98" fillId="0" borderId="1" xfId="0" applyNumberFormat="1" applyFont="1" applyBorder="1" applyAlignment="1" applyProtection="1">
      <alignment horizontal="center" vertical="center" wrapText="1"/>
      <protection locked="0"/>
    </xf>
    <xf numFmtId="2" fontId="93" fillId="0" borderId="1" xfId="0" applyNumberFormat="1" applyFont="1" applyBorder="1" applyAlignment="1">
      <alignment horizontal="left" vertical="center" wrapText="1"/>
    </xf>
    <xf numFmtId="2" fontId="99" fillId="6" borderId="1" xfId="1" applyNumberFormat="1" applyFont="1" applyFill="1" applyBorder="1" applyAlignment="1" applyProtection="1">
      <alignment horizontal="center" vertical="center" wrapText="1"/>
    </xf>
    <xf numFmtId="2" fontId="98" fillId="6" borderId="1" xfId="38" applyNumberFormat="1" applyFont="1" applyFill="1" applyBorder="1" applyAlignment="1" applyProtection="1">
      <alignment horizontal="center" vertical="center" wrapText="1"/>
      <protection locked="0"/>
    </xf>
    <xf numFmtId="2" fontId="99" fillId="6" borderId="1" xfId="38" applyNumberFormat="1" applyFont="1" applyFill="1" applyBorder="1" applyAlignment="1" applyProtection="1">
      <alignment horizontal="left" vertical="center" wrapText="1"/>
    </xf>
    <xf numFmtId="2" fontId="99" fillId="6" borderId="1" xfId="1" applyNumberFormat="1" applyFont="1" applyFill="1" applyBorder="1" applyAlignment="1" applyProtection="1">
      <alignment horizontal="right" vertical="center" wrapText="1"/>
    </xf>
    <xf numFmtId="2" fontId="99" fillId="6" borderId="1" xfId="1" applyNumberFormat="1" applyFont="1" applyFill="1" applyBorder="1" applyAlignment="1" applyProtection="1">
      <alignment horizontal="left" vertical="center" wrapText="1"/>
    </xf>
    <xf numFmtId="2" fontId="93" fillId="0" borderId="1" xfId="0" applyNumberFormat="1" applyFont="1" applyFill="1" applyBorder="1" applyAlignment="1" applyProtection="1">
      <alignment horizontal="center" vertical="center" wrapText="1"/>
      <protection locked="0"/>
    </xf>
    <xf numFmtId="2" fontId="103" fillId="0" borderId="1" xfId="1" applyNumberFormat="1" applyFont="1" applyFill="1" applyBorder="1" applyAlignment="1" applyProtection="1">
      <alignment horizontal="center" vertical="center" wrapText="1"/>
    </xf>
    <xf numFmtId="2" fontId="93" fillId="0" borderId="1" xfId="0" applyNumberFormat="1" applyFont="1" applyFill="1" applyBorder="1" applyAlignment="1" applyProtection="1">
      <alignment horizontal="left" vertical="center" wrapText="1"/>
    </xf>
    <xf numFmtId="2" fontId="93" fillId="0" borderId="1" xfId="1" applyNumberFormat="1" applyFont="1" applyFill="1" applyBorder="1" applyAlignment="1" applyProtection="1">
      <alignment horizontal="left" vertical="center" wrapText="1"/>
    </xf>
    <xf numFmtId="2" fontId="103" fillId="0" borderId="1" xfId="1" applyNumberFormat="1" applyFont="1" applyFill="1" applyBorder="1" applyAlignment="1" applyProtection="1">
      <alignment horizontal="left" vertical="center" wrapText="1"/>
    </xf>
    <xf numFmtId="2" fontId="93" fillId="11" borderId="1" xfId="0" applyNumberFormat="1" applyFont="1" applyFill="1" applyBorder="1" applyAlignment="1" applyProtection="1">
      <alignment horizontal="center" vertical="center" wrapText="1"/>
      <protection locked="0"/>
    </xf>
    <xf numFmtId="2" fontId="103" fillId="0" borderId="1" xfId="0" applyNumberFormat="1" applyFont="1" applyBorder="1" applyAlignment="1">
      <alignment wrapText="1"/>
    </xf>
    <xf numFmtId="2" fontId="103" fillId="0" borderId="1" xfId="0" applyNumberFormat="1" applyFont="1" applyBorder="1" applyAlignment="1">
      <alignment vertical="center" wrapText="1"/>
    </xf>
    <xf numFmtId="2" fontId="93" fillId="0" borderId="1" xfId="1" applyNumberFormat="1" applyFont="1" applyFill="1" applyBorder="1" applyAlignment="1" applyProtection="1">
      <alignment horizontal="center" vertical="center" wrapText="1"/>
    </xf>
    <xf numFmtId="2" fontId="93" fillId="10" borderId="1" xfId="0" applyNumberFormat="1" applyFont="1" applyFill="1" applyBorder="1" applyAlignment="1" applyProtection="1">
      <alignment horizontal="left" vertical="center" wrapText="1"/>
      <protection locked="0"/>
    </xf>
    <xf numFmtId="2" fontId="93" fillId="10" borderId="1" xfId="1" applyNumberFormat="1" applyFont="1" applyFill="1" applyBorder="1" applyAlignment="1" applyProtection="1">
      <alignment horizontal="right" vertical="center" wrapText="1"/>
      <protection locked="0"/>
    </xf>
    <xf numFmtId="2" fontId="98" fillId="4" borderId="1" xfId="1" applyNumberFormat="1" applyFont="1" applyFill="1" applyBorder="1" applyAlignment="1" applyProtection="1">
      <alignment horizontal="center" vertical="center" wrapText="1"/>
    </xf>
    <xf numFmtId="2" fontId="98" fillId="4" borderId="1" xfId="1" applyNumberFormat="1" applyFont="1" applyFill="1" applyBorder="1" applyAlignment="1" applyProtection="1">
      <alignment horizontal="left" vertical="center" wrapText="1"/>
    </xf>
    <xf numFmtId="2" fontId="98" fillId="6" borderId="1" xfId="0" applyNumberFormat="1" applyFont="1" applyFill="1" applyBorder="1" applyAlignment="1" applyProtection="1">
      <alignment horizontal="center" vertical="center" wrapText="1"/>
      <protection locked="0"/>
    </xf>
    <xf numFmtId="2" fontId="98" fillId="6" borderId="1" xfId="1" applyNumberFormat="1" applyFont="1" applyFill="1" applyBorder="1" applyAlignment="1" applyProtection="1">
      <alignment horizontal="right" vertical="center" wrapText="1"/>
    </xf>
    <xf numFmtId="2" fontId="99" fillId="2" borderId="1" xfId="1" applyNumberFormat="1" applyFont="1" applyFill="1" applyBorder="1" applyAlignment="1" applyProtection="1">
      <alignment horizontal="center" vertical="center" wrapText="1"/>
    </xf>
    <xf numFmtId="2" fontId="93" fillId="2" borderId="1" xfId="38" applyNumberFormat="1" applyFont="1" applyFill="1" applyBorder="1" applyAlignment="1" applyProtection="1">
      <alignment horizontal="center" vertical="center" wrapText="1"/>
      <protection locked="0"/>
    </xf>
    <xf numFmtId="2" fontId="103" fillId="2" borderId="1" xfId="1" applyNumberFormat="1" applyFont="1" applyFill="1" applyBorder="1" applyAlignment="1" applyProtection="1">
      <alignment horizontal="center" vertical="center" wrapText="1"/>
    </xf>
    <xf numFmtId="2" fontId="103" fillId="2" borderId="1" xfId="38" applyNumberFormat="1" applyFont="1" applyFill="1" applyBorder="1" applyAlignment="1" applyProtection="1">
      <alignment horizontal="left" vertical="center" wrapText="1"/>
    </xf>
    <xf numFmtId="2" fontId="99" fillId="2" borderId="1" xfId="1" applyNumberFormat="1" applyFont="1" applyFill="1" applyBorder="1" applyAlignment="1" applyProtection="1">
      <alignment horizontal="right" vertical="center" wrapText="1"/>
    </xf>
    <xf numFmtId="2" fontId="99" fillId="2" borderId="1" xfId="1" applyNumberFormat="1" applyFont="1" applyFill="1" applyBorder="1" applyAlignment="1" applyProtection="1">
      <alignment horizontal="left" vertical="center" wrapText="1"/>
    </xf>
    <xf numFmtId="2" fontId="99" fillId="0" borderId="1" xfId="1" applyNumberFormat="1" applyFont="1" applyFill="1" applyBorder="1" applyAlignment="1" applyProtection="1">
      <alignment horizontal="center" vertical="center" wrapText="1"/>
    </xf>
    <xf numFmtId="2" fontId="98" fillId="0" borderId="1" xfId="38" applyNumberFormat="1" applyFont="1" applyFill="1" applyBorder="1" applyAlignment="1" applyProtection="1">
      <alignment horizontal="center" vertical="center" wrapText="1"/>
      <protection locked="0"/>
    </xf>
    <xf numFmtId="2" fontId="99" fillId="0" borderId="1" xfId="38" applyNumberFormat="1" applyFont="1" applyFill="1" applyBorder="1" applyAlignment="1" applyProtection="1">
      <alignment horizontal="left" vertical="center" wrapText="1"/>
    </xf>
    <xf numFmtId="2" fontId="99" fillId="0" borderId="1" xfId="1" applyNumberFormat="1" applyFont="1" applyFill="1" applyBorder="1" applyAlignment="1" applyProtection="1">
      <alignment horizontal="right" vertical="center" wrapText="1"/>
    </xf>
    <xf numFmtId="2" fontId="99" fillId="0" borderId="1" xfId="1" applyNumberFormat="1" applyFont="1" applyFill="1" applyBorder="1" applyAlignment="1" applyProtection="1">
      <alignment horizontal="left" vertical="center" wrapText="1"/>
    </xf>
    <xf numFmtId="2" fontId="102" fillId="0" borderId="1" xfId="0" applyNumberFormat="1" applyFont="1" applyBorder="1" applyAlignment="1">
      <alignment horizontal="right" wrapText="1"/>
    </xf>
    <xf numFmtId="2" fontId="103" fillId="0" borderId="1" xfId="0" applyNumberFormat="1" applyFont="1" applyFill="1" applyBorder="1" applyAlignment="1">
      <alignment vertical="center" wrapText="1"/>
    </xf>
    <xf numFmtId="2" fontId="98" fillId="4" borderId="1" xfId="0" applyNumberFormat="1" applyFont="1" applyFill="1" applyBorder="1" applyAlignment="1" applyProtection="1">
      <alignment horizontal="center" vertical="center" wrapText="1"/>
      <protection locked="0"/>
    </xf>
    <xf numFmtId="2" fontId="98" fillId="4" borderId="1" xfId="0" applyNumberFormat="1" applyFont="1" applyFill="1" applyBorder="1" applyAlignment="1" applyProtection="1">
      <alignment horizontal="left" vertical="center" wrapText="1"/>
    </xf>
    <xf numFmtId="2" fontId="99" fillId="4" borderId="1" xfId="1" applyNumberFormat="1" applyFont="1" applyFill="1" applyBorder="1" applyAlignment="1" applyProtection="1">
      <alignment horizontal="right" vertical="center" wrapText="1"/>
    </xf>
    <xf numFmtId="2" fontId="103" fillId="0" borderId="1" xfId="1" applyNumberFormat="1" applyFont="1" applyBorder="1" applyAlignment="1" applyProtection="1">
      <alignment horizontal="right" vertical="center" wrapText="1"/>
    </xf>
    <xf numFmtId="2" fontId="103" fillId="0" borderId="1" xfId="1" applyNumberFormat="1" applyFont="1" applyFill="1" applyBorder="1" applyAlignment="1" applyProtection="1">
      <alignment horizontal="right" vertical="center" wrapText="1"/>
    </xf>
    <xf numFmtId="2" fontId="93" fillId="0" borderId="1" xfId="0" applyNumberFormat="1" applyFont="1" applyBorder="1" applyAlignment="1">
      <alignment horizontal="right" vertical="center" wrapText="1"/>
    </xf>
    <xf numFmtId="2" fontId="93" fillId="0" borderId="1" xfId="1" applyNumberFormat="1" applyFont="1" applyFill="1" applyBorder="1" applyAlignment="1" applyProtection="1">
      <alignment horizontal="right" vertical="center" wrapText="1"/>
    </xf>
    <xf numFmtId="164" fontId="122" fillId="49" borderId="1" xfId="0" applyNumberFormat="1" applyFont="1" applyFill="1" applyBorder="1" applyAlignment="1" applyProtection="1">
      <alignment horizontal="right" vertical="center" wrapText="1"/>
    </xf>
    <xf numFmtId="1" fontId="140" fillId="0" borderId="1" xfId="0" applyNumberFormat="1" applyFont="1" applyBorder="1" applyAlignment="1" applyProtection="1">
      <alignment horizontal="center" vertical="center" wrapText="1"/>
      <protection locked="0"/>
    </xf>
    <xf numFmtId="0" fontId="131" fillId="0" borderId="1" xfId="87" applyFont="1" applyBorder="1" applyAlignment="1" applyProtection="1">
      <alignment horizontal="left" vertical="center" wrapText="1"/>
    </xf>
    <xf numFmtId="0" fontId="137" fillId="0" borderId="0" xfId="0" applyFont="1" applyAlignment="1" applyProtection="1">
      <alignment vertical="center" wrapText="1"/>
    </xf>
    <xf numFmtId="2" fontId="34" fillId="0" borderId="0" xfId="0" applyNumberFormat="1" applyFont="1" applyAlignment="1" applyProtection="1">
      <alignment wrapText="1"/>
    </xf>
    <xf numFmtId="0" fontId="34" fillId="11" borderId="1" xfId="0" applyFont="1" applyFill="1" applyBorder="1" applyAlignment="1" applyProtection="1">
      <alignment vertical="top" wrapText="1"/>
      <protection locked="0"/>
    </xf>
    <xf numFmtId="2" fontId="34" fillId="11" borderId="1" xfId="110" applyNumberFormat="1" applyFont="1" applyFill="1" applyBorder="1" applyAlignment="1" applyProtection="1">
      <alignment horizontal="right" vertical="top" wrapText="1"/>
      <protection locked="0"/>
    </xf>
    <xf numFmtId="0" fontId="132" fillId="8" borderId="1" xfId="3" applyFont="1" applyFill="1" applyBorder="1" applyAlignment="1" applyProtection="1">
      <alignment horizontal="center" vertical="center"/>
    </xf>
    <xf numFmtId="0" fontId="130" fillId="10" borderId="1" xfId="0" applyFont="1" applyFill="1" applyBorder="1" applyAlignment="1" applyProtection="1">
      <alignment horizontal="center" vertical="center" wrapText="1"/>
    </xf>
    <xf numFmtId="0" fontId="130" fillId="28" borderId="1" xfId="11" applyFont="1" applyFill="1" applyBorder="1" applyAlignment="1" applyProtection="1">
      <alignment horizontal="left" vertical="center" wrapText="1"/>
    </xf>
    <xf numFmtId="0" fontId="131" fillId="0" borderId="0" xfId="8" applyFont="1" applyBorder="1" applyAlignment="1" applyProtection="1">
      <alignment vertical="center" wrapText="1"/>
    </xf>
    <xf numFmtId="0" fontId="128" fillId="0" borderId="0" xfId="0" applyFont="1" applyFill="1" applyBorder="1" applyAlignment="1" applyProtection="1">
      <alignment vertical="center" wrapText="1"/>
    </xf>
    <xf numFmtId="0" fontId="129" fillId="0" borderId="0" xfId="0" applyFont="1" applyFill="1" applyBorder="1" applyAlignment="1" applyProtection="1">
      <alignment vertical="center" wrapText="1"/>
    </xf>
    <xf numFmtId="164" fontId="129" fillId="0" borderId="0" xfId="1" applyFont="1" applyFill="1" applyBorder="1" applyAlignment="1" applyProtection="1">
      <alignment vertical="center" wrapText="1"/>
    </xf>
    <xf numFmtId="0" fontId="164" fillId="0" borderId="0" xfId="0" applyFont="1" applyFill="1" applyBorder="1" applyAlignment="1" applyProtection="1">
      <alignment vertical="center" wrapText="1"/>
    </xf>
    <xf numFmtId="0" fontId="165" fillId="0" borderId="0" xfId="8" applyFont="1" applyAlignment="1" applyProtection="1">
      <alignment vertical="center" wrapText="1"/>
    </xf>
    <xf numFmtId="0" fontId="131" fillId="0" borderId="0" xfId="0" applyFont="1" applyFill="1" applyBorder="1" applyAlignment="1" applyProtection="1">
      <alignment vertical="center" wrapText="1"/>
    </xf>
    <xf numFmtId="164" fontId="133" fillId="0" borderId="0" xfId="1" applyFont="1" applyFill="1" applyBorder="1" applyAlignment="1" applyProtection="1">
      <alignment horizontal="center" vertical="center" wrapText="1"/>
    </xf>
    <xf numFmtId="0" fontId="130" fillId="0" borderId="0" xfId="0" applyFont="1" applyFill="1" applyBorder="1" applyAlignment="1" applyProtection="1">
      <alignment horizontal="center" vertical="center" wrapText="1"/>
    </xf>
    <xf numFmtId="0" fontId="164" fillId="0" borderId="0" xfId="0" applyFont="1" applyFill="1" applyBorder="1" applyAlignment="1" applyProtection="1">
      <alignment horizontal="center" vertical="center" wrapText="1"/>
    </xf>
    <xf numFmtId="0" fontId="165" fillId="0" borderId="0" xfId="0" applyFont="1" applyFill="1" applyAlignment="1" applyProtection="1">
      <alignment vertical="center" wrapText="1"/>
    </xf>
    <xf numFmtId="0" fontId="167" fillId="0" borderId="1" xfId="0" applyFont="1" applyBorder="1"/>
    <xf numFmtId="0" fontId="168" fillId="0" borderId="0" xfId="62" applyFont="1" applyFill="1" applyAlignment="1" applyProtection="1">
      <alignment horizontal="center" vertical="center"/>
    </xf>
    <xf numFmtId="0" fontId="129" fillId="5" borderId="13" xfId="38" applyFont="1" applyFill="1" applyBorder="1" applyAlignment="1" applyProtection="1">
      <alignment horizontal="center" vertical="center" wrapText="1"/>
    </xf>
    <xf numFmtId="2" fontId="129" fillId="5" borderId="10" xfId="38" applyNumberFormat="1" applyFont="1" applyFill="1" applyBorder="1" applyAlignment="1" applyProtection="1">
      <alignment horizontal="center" vertical="center" wrapText="1"/>
    </xf>
    <xf numFmtId="0" fontId="136" fillId="9" borderId="24" xfId="0" applyFont="1" applyFill="1" applyBorder="1" applyAlignment="1">
      <alignment horizontal="center" wrapText="1"/>
    </xf>
    <xf numFmtId="0" fontId="136" fillId="54" borderId="24" xfId="0" applyFont="1" applyFill="1" applyBorder="1" applyAlignment="1">
      <alignment horizontal="center" wrapText="1"/>
    </xf>
    <xf numFmtId="0" fontId="135" fillId="0" borderId="24" xfId="0" applyFont="1" applyBorder="1" applyAlignment="1">
      <alignment horizontal="center" wrapText="1"/>
    </xf>
    <xf numFmtId="0" fontId="135" fillId="0" borderId="0" xfId="0" applyFont="1" applyBorder="1" applyAlignment="1">
      <alignment horizontal="center" wrapText="1"/>
    </xf>
    <xf numFmtId="0" fontId="169" fillId="54" borderId="1" xfId="0" applyFont="1" applyFill="1" applyBorder="1" applyAlignment="1">
      <alignment horizontal="center" wrapText="1"/>
    </xf>
    <xf numFmtId="0" fontId="170" fillId="52" borderId="1" xfId="0" applyFont="1" applyFill="1" applyBorder="1" applyAlignment="1">
      <alignment wrapText="1"/>
    </xf>
    <xf numFmtId="0" fontId="170" fillId="0" borderId="1" xfId="0" applyFont="1" applyBorder="1" applyAlignment="1">
      <alignment horizontal="center" wrapText="1"/>
    </xf>
    <xf numFmtId="0" fontId="168" fillId="0" borderId="0" xfId="11" applyFont="1" applyAlignment="1" applyProtection="1">
      <alignment horizontal="center" vertical="center" wrapText="1"/>
    </xf>
    <xf numFmtId="0" fontId="130" fillId="28" borderId="5" xfId="11" applyFont="1" applyFill="1" applyBorder="1" applyAlignment="1" applyProtection="1">
      <alignment horizontal="left" vertical="center" wrapText="1"/>
    </xf>
    <xf numFmtId="0" fontId="135" fillId="49" borderId="1" xfId="0" applyFont="1" applyFill="1" applyBorder="1" applyAlignment="1" applyProtection="1">
      <alignment vertical="center" wrapText="1"/>
    </xf>
    <xf numFmtId="0" fontId="135" fillId="49" borderId="5" xfId="0" applyFont="1" applyFill="1" applyBorder="1" applyAlignment="1" applyProtection="1">
      <alignment horizontal="right" vertical="center" wrapText="1"/>
    </xf>
    <xf numFmtId="0" fontId="139" fillId="0" borderId="2" xfId="11" applyFont="1" applyFill="1" applyBorder="1" applyAlignment="1" applyProtection="1">
      <alignment horizontal="center" vertical="center" wrapText="1"/>
    </xf>
    <xf numFmtId="0" fontId="139" fillId="0" borderId="5" xfId="11" applyFont="1" applyFill="1" applyBorder="1" applyAlignment="1" applyProtection="1">
      <alignment horizontal="center" vertical="center" wrapText="1"/>
    </xf>
    <xf numFmtId="0" fontId="168" fillId="0" borderId="1" xfId="11" applyFont="1" applyFill="1" applyBorder="1" applyAlignment="1" applyProtection="1">
      <alignment horizontal="center" vertical="center" wrapText="1"/>
    </xf>
    <xf numFmtId="0" fontId="168" fillId="0" borderId="0" xfId="11" applyFont="1" applyFill="1" applyAlignment="1" applyProtection="1">
      <alignment horizontal="center" vertical="center" wrapText="1"/>
    </xf>
    <xf numFmtId="0" fontId="130" fillId="28" borderId="0" xfId="62" applyFont="1" applyFill="1" applyAlignment="1" applyProtection="1">
      <alignment horizontal="center" vertical="center"/>
    </xf>
    <xf numFmtId="0" fontId="131" fillId="2" borderId="1" xfId="4" applyFont="1" applyFill="1" applyBorder="1" applyAlignment="1" applyProtection="1">
      <alignment horizontal="left" vertical="center" wrapText="1"/>
    </xf>
    <xf numFmtId="0" fontId="129" fillId="2" borderId="5" xfId="4" applyFont="1" applyFill="1" applyBorder="1" applyAlignment="1" applyProtection="1">
      <alignment horizontal="left" vertical="center" wrapText="1"/>
    </xf>
    <xf numFmtId="0" fontId="135" fillId="33" borderId="5" xfId="0" applyFont="1" applyFill="1" applyBorder="1" applyAlignment="1" applyProtection="1">
      <alignment horizontal="right" vertical="center" wrapText="1"/>
    </xf>
    <xf numFmtId="0" fontId="139" fillId="0" borderId="1" xfId="62" applyFont="1" applyBorder="1" applyAlignment="1" applyProtection="1">
      <alignment horizontal="right" vertical="center"/>
    </xf>
    <xf numFmtId="0" fontId="139" fillId="0" borderId="2" xfId="62" applyFont="1" applyBorder="1" applyAlignment="1" applyProtection="1">
      <alignment horizontal="right" vertical="center"/>
    </xf>
    <xf numFmtId="0" fontId="139" fillId="0" borderId="5" xfId="62" applyFont="1" applyBorder="1" applyAlignment="1" applyProtection="1">
      <alignment horizontal="right" vertical="center"/>
    </xf>
    <xf numFmtId="2" fontId="171" fillId="2" borderId="1" xfId="4" applyNumberFormat="1" applyFont="1" applyFill="1" applyBorder="1" applyAlignment="1" applyProtection="1">
      <alignment horizontal="right" vertical="center" wrapText="1"/>
    </xf>
    <xf numFmtId="0" fontId="168" fillId="0" borderId="1" xfId="62" applyFont="1" applyBorder="1" applyAlignment="1" applyProtection="1">
      <alignment horizontal="right" vertical="center"/>
    </xf>
    <xf numFmtId="0" fontId="168" fillId="0" borderId="0" xfId="62" applyFont="1" applyAlignment="1" applyProtection="1">
      <alignment horizontal="right" vertical="center"/>
    </xf>
    <xf numFmtId="0" fontId="139" fillId="0" borderId="0" xfId="62" applyFont="1" applyAlignment="1" applyProtection="1">
      <alignment horizontal="center" vertical="center"/>
    </xf>
    <xf numFmtId="0" fontId="131" fillId="0" borderId="1" xfId="62" applyFont="1" applyBorder="1" applyAlignment="1" applyProtection="1">
      <alignment horizontal="left" vertical="center"/>
    </xf>
    <xf numFmtId="0" fontId="129" fillId="0" borderId="1" xfId="4" applyFont="1" applyBorder="1" applyAlignment="1" applyProtection="1">
      <alignment horizontal="right" vertical="center" wrapText="1"/>
      <protection locked="0"/>
    </xf>
    <xf numFmtId="0" fontId="131" fillId="0" borderId="1" xfId="62" applyFont="1" applyBorder="1" applyAlignment="1" applyProtection="1">
      <alignment horizontal="right" vertical="center"/>
      <protection locked="0"/>
    </xf>
    <xf numFmtId="2" fontId="131" fillId="0" borderId="1" xfId="11" applyNumberFormat="1" applyFont="1" applyBorder="1" applyAlignment="1" applyProtection="1">
      <alignment horizontal="right" vertical="center" wrapText="1"/>
    </xf>
    <xf numFmtId="0" fontId="131" fillId="0" borderId="5" xfId="65" applyFont="1" applyBorder="1" applyAlignment="1" applyProtection="1">
      <alignment horizontal="left" vertical="center" wrapText="1"/>
      <protection locked="0"/>
    </xf>
    <xf numFmtId="0" fontId="131" fillId="0" borderId="1" xfId="0" applyFont="1" applyBorder="1" applyAlignment="1" applyProtection="1">
      <alignment horizontal="left" vertical="center"/>
    </xf>
    <xf numFmtId="164" fontId="131" fillId="0" borderId="5" xfId="0" applyNumberFormat="1" applyFont="1" applyBorder="1" applyAlignment="1" applyProtection="1">
      <alignment vertical="center"/>
    </xf>
    <xf numFmtId="2" fontId="131" fillId="0" borderId="2" xfId="62" applyNumberFormat="1" applyFont="1" applyBorder="1" applyAlignment="1">
      <alignment horizontal="right" vertical="center"/>
    </xf>
    <xf numFmtId="2" fontId="131" fillId="0" borderId="1" xfId="62" applyNumberFormat="1" applyFont="1" applyBorder="1" applyAlignment="1">
      <alignment horizontal="right" vertical="center"/>
    </xf>
    <xf numFmtId="2" fontId="131" fillId="0" borderId="1" xfId="62" applyNumberFormat="1" applyFont="1" applyBorder="1" applyAlignment="1">
      <alignment horizontal="left" vertical="center" wrapText="1"/>
    </xf>
    <xf numFmtId="0" fontId="131" fillId="11" borderId="5" xfId="0" applyFont="1" applyFill="1" applyBorder="1" applyAlignment="1" applyProtection="1">
      <alignment vertical="center" wrapText="1"/>
    </xf>
    <xf numFmtId="0" fontId="172" fillId="0" borderId="1" xfId="0" applyFont="1" applyBorder="1" applyAlignment="1">
      <alignment horizontal="center" wrapText="1"/>
    </xf>
    <xf numFmtId="0" fontId="137" fillId="0" borderId="2" xfId="0" applyFont="1" applyBorder="1" applyAlignment="1">
      <alignment horizontal="center" wrapText="1"/>
    </xf>
    <xf numFmtId="0" fontId="137" fillId="0" borderId="5" xfId="0" applyFont="1" applyBorder="1" applyAlignment="1">
      <alignment horizontal="center" wrapText="1"/>
    </xf>
    <xf numFmtId="0" fontId="131" fillId="0" borderId="1" xfId="0" applyFont="1" applyBorder="1" applyAlignment="1" applyProtection="1">
      <alignment horizontal="center" vertical="center" wrapText="1"/>
      <protection locked="0"/>
    </xf>
    <xf numFmtId="0" fontId="129" fillId="2" borderId="1" xfId="4" applyFont="1" applyFill="1" applyBorder="1" applyAlignment="1" applyProtection="1">
      <alignment horizontal="right" vertical="center" wrapText="1"/>
      <protection locked="0"/>
    </xf>
    <xf numFmtId="0" fontId="131" fillId="0" borderId="1" xfId="4" applyFont="1" applyBorder="1" applyAlignment="1" applyProtection="1">
      <alignment horizontal="center" vertical="center" wrapText="1"/>
      <protection locked="0"/>
    </xf>
    <xf numFmtId="0" fontId="131" fillId="11" borderId="18" xfId="0" applyFont="1" applyFill="1" applyBorder="1" applyAlignment="1" applyProtection="1">
      <alignment vertical="center" wrapText="1"/>
    </xf>
    <xf numFmtId="0" fontId="131" fillId="11" borderId="17" xfId="0" applyFont="1" applyFill="1" applyBorder="1" applyAlignment="1" applyProtection="1">
      <alignment vertical="center" wrapText="1"/>
    </xf>
    <xf numFmtId="2" fontId="131" fillId="0" borderId="5" xfId="62" applyNumberFormat="1" applyFont="1" applyBorder="1" applyAlignment="1">
      <alignment horizontal="right" vertical="center"/>
    </xf>
    <xf numFmtId="0" fontId="131" fillId="0" borderId="1" xfId="62" applyFont="1" applyBorder="1" applyAlignment="1" applyProtection="1">
      <alignment horizontal="left" vertical="center" wrapText="1"/>
    </xf>
    <xf numFmtId="0" fontId="131" fillId="0" borderId="1" xfId="4" applyFont="1" applyBorder="1" applyAlignment="1" applyProtection="1">
      <alignment horizontal="right" vertical="center" wrapText="1"/>
      <protection locked="0"/>
    </xf>
    <xf numFmtId="0" fontId="131" fillId="0" borderId="1" xfId="62" applyFont="1" applyBorder="1" applyAlignment="1" applyProtection="1">
      <alignment horizontal="left" vertical="center" wrapText="1"/>
      <protection locked="0"/>
    </xf>
    <xf numFmtId="2" fontId="131" fillId="0" borderId="1" xfId="11" applyNumberFormat="1" applyFont="1" applyBorder="1" applyAlignment="1">
      <alignment horizontal="right" vertical="center" wrapText="1"/>
    </xf>
    <xf numFmtId="3" fontId="131" fillId="0" borderId="1" xfId="0" applyNumberFormat="1" applyFont="1" applyFill="1" applyBorder="1" applyAlignment="1" applyProtection="1">
      <alignment horizontal="left" vertical="top" wrapText="1"/>
    </xf>
    <xf numFmtId="3" fontId="131" fillId="0" borderId="5" xfId="0" applyNumberFormat="1" applyFont="1" applyFill="1" applyBorder="1" applyAlignment="1" applyProtection="1">
      <alignment horizontal="left" vertical="top" wrapText="1"/>
    </xf>
    <xf numFmtId="49" fontId="131" fillId="0" borderId="1" xfId="4" applyNumberFormat="1" applyFont="1" applyFill="1" applyBorder="1" applyAlignment="1" applyProtection="1">
      <alignment horizontal="left" vertical="center" wrapText="1"/>
    </xf>
    <xf numFmtId="0" fontId="129" fillId="11" borderId="1" xfId="0" applyNumberFormat="1" applyFont="1" applyFill="1" applyBorder="1" applyAlignment="1">
      <alignment vertical="top" wrapText="1"/>
    </xf>
    <xf numFmtId="0" fontId="131" fillId="11" borderId="5" xfId="0" applyNumberFormat="1" applyFont="1" applyFill="1" applyBorder="1" applyAlignment="1" applyProtection="1">
      <alignment vertical="center" wrapText="1"/>
    </xf>
    <xf numFmtId="2" fontId="131" fillId="0" borderId="1" xfId="4" applyNumberFormat="1" applyFont="1" applyBorder="1" applyAlignment="1" applyProtection="1">
      <alignment horizontal="right" vertical="center" wrapText="1"/>
      <protection locked="0"/>
    </xf>
    <xf numFmtId="0" fontId="130" fillId="28" borderId="0" xfId="11" applyFont="1" applyFill="1" applyAlignment="1" applyProtection="1">
      <alignment horizontal="center" vertical="center" wrapText="1"/>
    </xf>
    <xf numFmtId="0" fontId="137" fillId="47" borderId="5" xfId="0" applyFont="1" applyFill="1" applyBorder="1" applyAlignment="1" applyProtection="1">
      <alignment horizontal="right" vertical="center"/>
      <protection locked="0"/>
    </xf>
    <xf numFmtId="0" fontId="168" fillId="0" borderId="0" xfId="11" applyFont="1" applyAlignment="1" applyProtection="1">
      <alignment horizontal="right" vertical="center" wrapText="1"/>
    </xf>
    <xf numFmtId="0" fontId="129" fillId="2" borderId="1" xfId="4" quotePrefix="1" applyFont="1" applyFill="1" applyBorder="1" applyAlignment="1" applyProtection="1">
      <alignment horizontal="left" vertical="center" wrapText="1"/>
    </xf>
    <xf numFmtId="164" fontId="131" fillId="0" borderId="5" xfId="0" applyNumberFormat="1" applyFont="1" applyBorder="1" applyAlignment="1" applyProtection="1">
      <alignment horizontal="right" vertical="center"/>
    </xf>
    <xf numFmtId="0" fontId="131" fillId="0" borderId="1" xfId="62" applyFont="1" applyFill="1" applyBorder="1" applyAlignment="1" applyProtection="1">
      <alignment horizontal="left" vertical="center"/>
    </xf>
    <xf numFmtId="164" fontId="131" fillId="0" borderId="5" xfId="0" applyNumberFormat="1" applyFont="1" applyBorder="1" applyAlignment="1" applyProtection="1">
      <alignment horizontal="right" vertical="center" wrapText="1"/>
    </xf>
    <xf numFmtId="2" fontId="131" fillId="0" borderId="2" xfId="4" applyNumberFormat="1" applyFont="1" applyBorder="1" applyAlignment="1">
      <alignment horizontal="right" vertical="center" wrapText="1"/>
    </xf>
    <xf numFmtId="0" fontId="131" fillId="0" borderId="1" xfId="62" applyFont="1" applyFill="1" applyBorder="1" applyAlignment="1" applyProtection="1">
      <alignment horizontal="right" vertical="center"/>
      <protection locked="0"/>
    </xf>
    <xf numFmtId="2" fontId="131" fillId="0" borderId="1" xfId="11" applyNumberFormat="1" applyFont="1" applyFill="1" applyBorder="1" applyAlignment="1" applyProtection="1">
      <alignment horizontal="right" vertical="center" wrapText="1"/>
    </xf>
    <xf numFmtId="0" fontId="131" fillId="0" borderId="5" xfId="0" applyFont="1" applyBorder="1" applyAlignment="1" applyProtection="1">
      <alignment horizontal="right" vertical="center"/>
    </xf>
    <xf numFmtId="0" fontId="168" fillId="0" borderId="0" xfId="62" applyFont="1" applyFill="1" applyAlignment="1" applyProtection="1">
      <alignment horizontal="right" vertical="center"/>
    </xf>
    <xf numFmtId="2" fontId="129" fillId="2" borderId="5" xfId="4" applyNumberFormat="1" applyFont="1" applyFill="1" applyBorder="1" applyAlignment="1" applyProtection="1">
      <alignment horizontal="right" vertical="center" wrapText="1"/>
    </xf>
    <xf numFmtId="0" fontId="131" fillId="0" borderId="1" xfId="63" applyFont="1" applyBorder="1" applyAlignment="1" applyProtection="1">
      <alignment horizontal="right" vertical="center"/>
      <protection locked="0"/>
    </xf>
    <xf numFmtId="0" fontId="131" fillId="0" borderId="0" xfId="62" applyFont="1" applyAlignment="1" applyProtection="1">
      <alignment horizontal="center" vertical="center"/>
    </xf>
    <xf numFmtId="0" fontId="165" fillId="0" borderId="0" xfId="62" applyFont="1" applyAlignment="1" applyProtection="1">
      <alignment horizontal="right" vertical="center"/>
    </xf>
    <xf numFmtId="0" fontId="129" fillId="4" borderId="13" xfId="4" applyFont="1" applyFill="1" applyBorder="1" applyAlignment="1" applyProtection="1">
      <alignment horizontal="left" vertical="center" wrapText="1"/>
    </xf>
    <xf numFmtId="0" fontId="131" fillId="4" borderId="13" xfId="4" applyFont="1" applyFill="1" applyBorder="1" applyAlignment="1" applyProtection="1">
      <alignment horizontal="left" vertical="center" wrapText="1"/>
    </xf>
    <xf numFmtId="0" fontId="129" fillId="4" borderId="1" xfId="11" applyFont="1" applyFill="1" applyBorder="1" applyAlignment="1" applyProtection="1">
      <alignment horizontal="center" vertical="center" wrapText="1"/>
    </xf>
    <xf numFmtId="0" fontId="129" fillId="4" borderId="1" xfId="11" applyFont="1" applyFill="1" applyBorder="1" applyAlignment="1" applyProtection="1">
      <alignment horizontal="right" vertical="center" wrapText="1"/>
      <protection locked="0"/>
    </xf>
    <xf numFmtId="2" fontId="129" fillId="4" borderId="1" xfId="4" applyNumberFormat="1" applyFont="1" applyFill="1" applyBorder="1" applyAlignment="1" applyProtection="1">
      <alignment horizontal="right" vertical="center" wrapText="1"/>
    </xf>
    <xf numFmtId="2" fontId="129" fillId="4" borderId="1" xfId="11" applyNumberFormat="1" applyFont="1" applyFill="1" applyBorder="1" applyAlignment="1" applyProtection="1">
      <alignment horizontal="right" vertical="center" wrapText="1"/>
    </xf>
    <xf numFmtId="0" fontId="135" fillId="46" borderId="1" xfId="0" applyFont="1" applyFill="1" applyBorder="1" applyAlignment="1" applyProtection="1">
      <alignment horizontal="left" vertical="center" wrapText="1"/>
    </xf>
    <xf numFmtId="2" fontId="129" fillId="4" borderId="5" xfId="11" applyNumberFormat="1" applyFont="1" applyFill="1" applyBorder="1" applyAlignment="1" applyProtection="1">
      <alignment horizontal="right" vertical="center" wrapText="1"/>
    </xf>
    <xf numFmtId="2" fontId="171" fillId="4" borderId="1" xfId="11" applyNumberFormat="1" applyFont="1" applyFill="1" applyBorder="1" applyAlignment="1" applyProtection="1">
      <alignment horizontal="right" vertical="center" wrapText="1"/>
    </xf>
    <xf numFmtId="0" fontId="131" fillId="0" borderId="1" xfId="62" applyFont="1" applyBorder="1" applyAlignment="1" applyProtection="1">
      <alignment horizontal="center" vertical="center"/>
    </xf>
    <xf numFmtId="0" fontId="129" fillId="0" borderId="1" xfId="62" applyFont="1" applyBorder="1" applyAlignment="1" applyProtection="1">
      <alignment horizontal="right" vertical="center"/>
      <protection locked="0"/>
    </xf>
    <xf numFmtId="0" fontId="129" fillId="28" borderId="1" xfId="62" applyFont="1" applyFill="1" applyBorder="1" applyAlignment="1" applyProtection="1">
      <alignment horizontal="center" vertical="center"/>
    </xf>
    <xf numFmtId="167" fontId="131" fillId="0" borderId="1" xfId="11" applyNumberFormat="1" applyFont="1" applyBorder="1" applyAlignment="1" applyProtection="1">
      <alignment horizontal="right" vertical="center" wrapText="1"/>
      <protection locked="0"/>
    </xf>
    <xf numFmtId="0" fontId="131" fillId="11" borderId="13" xfId="0" applyFont="1" applyFill="1" applyBorder="1" applyAlignment="1" applyProtection="1">
      <alignment vertical="center" wrapText="1"/>
      <protection locked="0"/>
    </xf>
    <xf numFmtId="0" fontId="131" fillId="11" borderId="13" xfId="0" applyFont="1" applyFill="1" applyBorder="1" applyAlignment="1" applyProtection="1">
      <alignment vertical="center" wrapText="1"/>
    </xf>
    <xf numFmtId="0" fontId="131" fillId="11" borderId="10" xfId="0" applyFont="1" applyFill="1" applyBorder="1" applyAlignment="1" applyProtection="1">
      <alignment vertical="center" wrapText="1"/>
    </xf>
    <xf numFmtId="0" fontId="130" fillId="28" borderId="1" xfId="62" applyFont="1" applyFill="1" applyBorder="1" applyAlignment="1" applyProtection="1">
      <alignment horizontal="center" vertical="center"/>
    </xf>
    <xf numFmtId="0" fontId="131" fillId="0" borderId="1" xfId="62" applyFont="1" applyFill="1" applyBorder="1" applyAlignment="1" applyProtection="1">
      <alignment horizontal="center" vertical="center"/>
    </xf>
    <xf numFmtId="0" fontId="131" fillId="0" borderId="1" xfId="62" applyFont="1" applyFill="1" applyBorder="1" applyAlignment="1" applyProtection="1">
      <alignment horizontal="left" vertical="center" wrapText="1"/>
    </xf>
    <xf numFmtId="0" fontId="131" fillId="0" borderId="1" xfId="62" quotePrefix="1" applyFont="1" applyFill="1" applyBorder="1" applyAlignment="1" applyProtection="1">
      <alignment horizontal="left" vertical="center" wrapText="1"/>
    </xf>
    <xf numFmtId="0" fontId="129" fillId="0" borderId="1" xfId="4" applyFont="1" applyFill="1" applyBorder="1" applyAlignment="1" applyProtection="1">
      <alignment horizontal="right" vertical="center" wrapText="1"/>
      <protection locked="0"/>
    </xf>
    <xf numFmtId="0" fontId="165" fillId="0" borderId="0" xfId="62" applyFont="1" applyFill="1" applyAlignment="1" applyProtection="1">
      <alignment horizontal="right" vertical="center"/>
    </xf>
    <xf numFmtId="2" fontId="131" fillId="0" borderId="2" xfId="62" applyNumberFormat="1" applyFont="1" applyFill="1" applyBorder="1" applyAlignment="1" applyProtection="1">
      <alignment horizontal="right" vertical="center"/>
      <protection locked="0"/>
    </xf>
    <xf numFmtId="2" fontId="131" fillId="0" borderId="1" xfId="62" applyNumberFormat="1" applyFont="1" applyFill="1" applyBorder="1" applyAlignment="1" applyProtection="1">
      <alignment horizontal="right" vertical="center"/>
      <protection locked="0"/>
    </xf>
    <xf numFmtId="2" fontId="131" fillId="0" borderId="1" xfId="62" applyNumberFormat="1" applyFont="1" applyFill="1" applyBorder="1" applyAlignment="1" applyProtection="1">
      <alignment horizontal="left" vertical="center" wrapText="1"/>
      <protection locked="0"/>
    </xf>
    <xf numFmtId="2" fontId="131" fillId="0" borderId="5" xfId="62" applyNumberFormat="1" applyFont="1" applyFill="1" applyBorder="1" applyAlignment="1" applyProtection="1">
      <alignment horizontal="right" vertical="center"/>
      <protection locked="0"/>
    </xf>
    <xf numFmtId="164" fontId="131" fillId="0" borderId="5" xfId="1" applyFont="1" applyBorder="1" applyAlignment="1" applyProtection="1">
      <alignment horizontal="left" vertical="center"/>
    </xf>
    <xf numFmtId="0" fontId="129" fillId="0" borderId="1" xfId="62" applyFont="1" applyBorder="1" applyAlignment="1" applyProtection="1">
      <alignment horizontal="right" vertical="center" wrapText="1"/>
      <protection locked="0"/>
    </xf>
    <xf numFmtId="2" fontId="131" fillId="0" borderId="2" xfId="11" applyNumberFormat="1" applyFont="1" applyBorder="1" applyAlignment="1">
      <alignment horizontal="right" vertical="center" wrapText="1"/>
    </xf>
    <xf numFmtId="2" fontId="131" fillId="0" borderId="1" xfId="11" applyNumberFormat="1" applyFont="1" applyBorder="1" applyAlignment="1">
      <alignment horizontal="left" vertical="center" wrapText="1"/>
    </xf>
    <xf numFmtId="2" fontId="131" fillId="0" borderId="5" xfId="11" applyNumberFormat="1" applyFont="1" applyBorder="1" applyAlignment="1">
      <alignment horizontal="left" vertical="center" wrapText="1"/>
    </xf>
    <xf numFmtId="167" fontId="131" fillId="0" borderId="1" xfId="11" applyNumberFormat="1" applyFont="1" applyFill="1" applyBorder="1" applyAlignment="1" applyProtection="1">
      <alignment horizontal="right" vertical="center" wrapText="1"/>
      <protection locked="0"/>
    </xf>
    <xf numFmtId="0" fontId="139" fillId="0" borderId="5" xfId="62" applyFont="1" applyBorder="1" applyAlignment="1" applyProtection="1">
      <alignment horizontal="left" vertical="center" wrapText="1"/>
      <protection locked="0"/>
    </xf>
    <xf numFmtId="0" fontId="139" fillId="0" borderId="0" xfId="62" applyFont="1" applyAlignment="1" applyProtection="1">
      <alignment vertical="center"/>
    </xf>
    <xf numFmtId="0" fontId="139" fillId="0" borderId="0" xfId="62" applyFont="1" applyFill="1" applyAlignment="1" applyProtection="1">
      <alignment vertical="center"/>
    </xf>
    <xf numFmtId="2" fontId="129" fillId="3" borderId="1" xfId="4" applyNumberFormat="1" applyFont="1" applyFill="1" applyBorder="1" applyAlignment="1" applyProtection="1">
      <alignment horizontal="right" vertical="center" wrapText="1"/>
    </xf>
    <xf numFmtId="0" fontId="139" fillId="0" borderId="0" xfId="87" applyFont="1" applyAlignment="1" applyProtection="1">
      <alignment vertical="center"/>
    </xf>
    <xf numFmtId="0" fontId="139" fillId="0" borderId="0" xfId="87" applyFont="1" applyFill="1" applyAlignment="1" applyProtection="1">
      <alignment vertical="center"/>
    </xf>
    <xf numFmtId="164" fontId="145" fillId="2" borderId="1" xfId="1" applyFont="1" applyFill="1" applyBorder="1" applyAlignment="1" applyProtection="1">
      <alignment horizontal="right" vertical="center" wrapText="1"/>
    </xf>
    <xf numFmtId="2" fontId="145" fillId="2" borderId="1" xfId="50" applyNumberFormat="1" applyFont="1" applyFill="1" applyBorder="1" applyAlignment="1" applyProtection="1">
      <alignment horizontal="right" vertical="center" wrapText="1"/>
    </xf>
    <xf numFmtId="0" fontId="152" fillId="33" borderId="1" xfId="0" applyFont="1" applyFill="1" applyBorder="1" applyAlignment="1" applyProtection="1">
      <alignment horizontal="right" vertical="center" wrapText="1"/>
    </xf>
    <xf numFmtId="164" fontId="150" fillId="33" borderId="1" xfId="1" applyFont="1" applyFill="1" applyBorder="1" applyAlignment="1" applyProtection="1">
      <alignment horizontal="right" vertical="center" wrapText="1"/>
    </xf>
    <xf numFmtId="0" fontId="146" fillId="0" borderId="1" xfId="97" applyFont="1" applyBorder="1" applyAlignment="1" applyProtection="1">
      <alignment horizontal="right" vertical="center" wrapText="1"/>
    </xf>
    <xf numFmtId="164" fontId="145" fillId="0" borderId="1" xfId="1" applyFont="1" applyFill="1" applyBorder="1" applyAlignment="1" applyProtection="1">
      <alignment horizontal="right" vertical="center" wrapText="1"/>
    </xf>
    <xf numFmtId="0" fontId="150" fillId="0" borderId="1" xfId="0" applyFont="1" applyBorder="1" applyAlignment="1" applyProtection="1">
      <alignment horizontal="right" vertical="center" wrapText="1"/>
    </xf>
    <xf numFmtId="164" fontId="150" fillId="0" borderId="1" xfId="1" applyFont="1" applyBorder="1" applyAlignment="1" applyProtection="1">
      <alignment horizontal="right" vertical="center" wrapText="1"/>
    </xf>
    <xf numFmtId="0" fontId="152" fillId="47" borderId="1" xfId="0" applyFont="1" applyFill="1" applyBorder="1" applyAlignment="1" applyProtection="1">
      <alignment horizontal="right" vertical="center" wrapText="1"/>
      <protection locked="0"/>
    </xf>
    <xf numFmtId="0" fontId="152" fillId="0" borderId="1" xfId="0" applyFont="1" applyBorder="1" applyAlignment="1">
      <alignment horizontal="right" vertical="center" wrapText="1"/>
    </xf>
    <xf numFmtId="0" fontId="152" fillId="0" borderId="1" xfId="0" applyFont="1" applyBorder="1" applyAlignment="1" applyProtection="1">
      <alignment horizontal="right" vertical="center" wrapText="1"/>
    </xf>
    <xf numFmtId="0" fontId="146" fillId="0" borderId="1" xfId="97" applyFont="1" applyFill="1" applyBorder="1" applyAlignment="1" applyProtection="1">
      <alignment horizontal="right" vertical="center" wrapText="1"/>
    </xf>
    <xf numFmtId="0" fontId="150" fillId="33" borderId="1" xfId="0" applyFont="1" applyFill="1" applyBorder="1" applyAlignment="1" applyProtection="1">
      <alignment horizontal="right" vertical="center" wrapText="1"/>
    </xf>
    <xf numFmtId="0" fontId="152" fillId="43" borderId="1" xfId="0" applyFont="1" applyFill="1" applyBorder="1" applyAlignment="1" applyProtection="1">
      <alignment horizontal="right" vertical="center" wrapText="1"/>
    </xf>
    <xf numFmtId="0" fontId="126" fillId="11" borderId="1" xfId="4" applyFont="1" applyFill="1" applyBorder="1" applyAlignment="1">
      <alignment vertical="center" wrapText="1"/>
    </xf>
    <xf numFmtId="0" fontId="146" fillId="0" borderId="1" xfId="0" applyFont="1" applyBorder="1" applyAlignment="1">
      <alignment vertical="center" wrapText="1"/>
    </xf>
    <xf numFmtId="0" fontId="126" fillId="11" borderId="1" xfId="0" applyFont="1" applyFill="1" applyBorder="1" applyAlignment="1" applyProtection="1">
      <alignment horizontal="center" vertical="center" wrapText="1"/>
    </xf>
    <xf numFmtId="0" fontId="126" fillId="11" borderId="1" xfId="0" applyFont="1" applyFill="1" applyBorder="1" applyAlignment="1" applyProtection="1">
      <alignment horizontal="left" vertical="center" wrapText="1"/>
    </xf>
    <xf numFmtId="0" fontId="175" fillId="11" borderId="1" xfId="0" applyFont="1" applyFill="1" applyBorder="1" applyAlignment="1" applyProtection="1">
      <alignment vertical="center" wrapText="1"/>
      <protection locked="0"/>
    </xf>
    <xf numFmtId="0" fontId="175" fillId="11" borderId="1" xfId="0" applyFont="1" applyFill="1" applyBorder="1" applyAlignment="1" applyProtection="1">
      <alignment vertical="center" wrapText="1"/>
    </xf>
    <xf numFmtId="0" fontId="175" fillId="11" borderId="1" xfId="0" applyFont="1" applyFill="1" applyBorder="1" applyAlignment="1" applyProtection="1">
      <alignment horizontal="left" vertical="center" wrapText="1"/>
    </xf>
    <xf numFmtId="0" fontId="174" fillId="0" borderId="1" xfId="0" applyFont="1" applyFill="1" applyBorder="1" applyAlignment="1" applyProtection="1">
      <alignment vertical="top" wrapText="1"/>
    </xf>
    <xf numFmtId="0" fontId="174" fillId="11" borderId="1" xfId="0" applyFont="1" applyFill="1" applyBorder="1" applyAlignment="1" applyProtection="1">
      <alignment vertical="center" wrapText="1"/>
    </xf>
    <xf numFmtId="0" fontId="127" fillId="0" borderId="1" xfId="8" applyFont="1" applyFill="1" applyBorder="1" applyAlignment="1" applyProtection="1">
      <alignment horizontal="center" vertical="top" wrapText="1"/>
    </xf>
    <xf numFmtId="0" fontId="131" fillId="0" borderId="0" xfId="8" applyFont="1" applyAlignment="1" applyProtection="1">
      <alignment vertical="top" wrapText="1"/>
    </xf>
    <xf numFmtId="0" fontId="128" fillId="0" borderId="0" xfId="0" applyFont="1" applyFill="1" applyBorder="1" applyAlignment="1" applyProtection="1">
      <alignment vertical="top" wrapText="1"/>
    </xf>
    <xf numFmtId="0" fontId="129" fillId="0" borderId="0" xfId="0" applyFont="1" applyFill="1" applyBorder="1" applyAlignment="1" applyProtection="1">
      <alignment vertical="top" wrapText="1"/>
    </xf>
    <xf numFmtId="2" fontId="129" fillId="0" borderId="0" xfId="0" applyNumberFormat="1" applyFont="1" applyFill="1" applyBorder="1" applyAlignment="1" applyProtection="1">
      <alignment vertical="top" wrapText="1"/>
    </xf>
    <xf numFmtId="0" fontId="130" fillId="0" borderId="0" xfId="8" applyFont="1" applyFill="1" applyBorder="1" applyAlignment="1" applyProtection="1">
      <alignment vertical="top" wrapText="1"/>
    </xf>
    <xf numFmtId="1" fontId="130" fillId="0" borderId="0" xfId="8" applyNumberFormat="1" applyFont="1" applyFill="1" applyBorder="1" applyAlignment="1" applyProtection="1">
      <alignment vertical="top" wrapText="1"/>
    </xf>
    <xf numFmtId="0" fontId="132" fillId="8" borderId="1" xfId="3" applyFont="1" applyFill="1" applyBorder="1" applyAlignment="1" applyProtection="1">
      <alignment vertical="top" wrapText="1"/>
    </xf>
    <xf numFmtId="0" fontId="132" fillId="39" borderId="1" xfId="3" applyFont="1" applyFill="1" applyBorder="1" applyAlignment="1" applyProtection="1">
      <alignment horizontal="left" vertical="top" wrapText="1"/>
    </xf>
    <xf numFmtId="0" fontId="132" fillId="24" borderId="1" xfId="3" applyFont="1" applyFill="1" applyBorder="1" applyAlignment="1" applyProtection="1">
      <alignment vertical="top" wrapText="1"/>
    </xf>
    <xf numFmtId="0" fontId="131" fillId="0" borderId="0" xfId="0" applyFont="1" applyFill="1" applyAlignment="1" applyProtection="1">
      <alignment vertical="top" wrapText="1"/>
    </xf>
    <xf numFmtId="0" fontId="133" fillId="0" borderId="0" xfId="0" applyFont="1" applyFill="1" applyBorder="1" applyAlignment="1" applyProtection="1">
      <alignment horizontal="center" vertical="top" wrapText="1"/>
    </xf>
    <xf numFmtId="2" fontId="133" fillId="0" borderId="0" xfId="0" applyNumberFormat="1" applyFont="1" applyFill="1" applyBorder="1" applyAlignment="1" applyProtection="1">
      <alignment horizontal="center" vertical="top" wrapText="1"/>
    </xf>
    <xf numFmtId="164" fontId="133" fillId="0" borderId="0" xfId="1" applyFont="1" applyFill="1" applyBorder="1" applyAlignment="1" applyProtection="1">
      <alignment horizontal="center" vertical="top" wrapText="1"/>
    </xf>
    <xf numFmtId="164" fontId="130" fillId="0" borderId="0" xfId="1" applyFont="1" applyFill="1" applyBorder="1" applyAlignment="1" applyProtection="1">
      <alignment horizontal="center" vertical="top" wrapText="1"/>
    </xf>
    <xf numFmtId="0" fontId="130" fillId="0" borderId="0" xfId="8" applyFont="1" applyFill="1" applyBorder="1" applyAlignment="1" applyProtection="1">
      <alignment horizontal="center" vertical="top" wrapText="1"/>
    </xf>
    <xf numFmtId="1" fontId="130" fillId="0" borderId="0" xfId="8" applyNumberFormat="1" applyFont="1" applyFill="1" applyBorder="1" applyAlignment="1" applyProtection="1">
      <alignment horizontal="center" vertical="top" wrapText="1"/>
    </xf>
    <xf numFmtId="0" fontId="131" fillId="0" borderId="1" xfId="0" applyFont="1" applyBorder="1" applyAlignment="1">
      <alignment vertical="top" wrapText="1"/>
    </xf>
    <xf numFmtId="2" fontId="129" fillId="18" borderId="1" xfId="38" applyNumberFormat="1" applyFont="1" applyFill="1" applyBorder="1" applyAlignment="1" applyProtection="1">
      <alignment horizontal="center" vertical="top" wrapText="1"/>
    </xf>
    <xf numFmtId="2" fontId="129" fillId="5" borderId="5" xfId="38" applyNumberFormat="1" applyFont="1" applyFill="1" applyBorder="1" applyAlignment="1" applyProtection="1">
      <alignment horizontal="center" vertical="top" wrapText="1"/>
    </xf>
    <xf numFmtId="1" fontId="136" fillId="54" borderId="1" xfId="0" applyNumberFormat="1" applyFont="1" applyFill="1" applyBorder="1" applyAlignment="1">
      <alignment horizontal="center" vertical="top" wrapText="1"/>
    </xf>
    <xf numFmtId="0" fontId="137" fillId="52" borderId="1" xfId="0" applyFont="1" applyFill="1" applyBorder="1" applyAlignment="1">
      <alignment vertical="top" wrapText="1"/>
    </xf>
    <xf numFmtId="0" fontId="173" fillId="0" borderId="1" xfId="62" applyFont="1" applyBorder="1" applyAlignment="1" applyProtection="1">
      <alignment horizontal="center" vertical="top" wrapText="1"/>
    </xf>
    <xf numFmtId="0" fontId="173" fillId="2" borderId="1" xfId="4" applyFont="1" applyFill="1" applyBorder="1" applyAlignment="1" applyProtection="1">
      <alignment horizontal="left" vertical="top" wrapText="1"/>
    </xf>
    <xf numFmtId="0" fontId="174" fillId="2" borderId="1" xfId="4" applyFont="1" applyFill="1" applyBorder="1" applyAlignment="1" applyProtection="1">
      <alignment horizontal="left" vertical="top" wrapText="1"/>
    </xf>
    <xf numFmtId="0" fontId="175" fillId="2" borderId="1" xfId="4" applyFont="1" applyFill="1" applyBorder="1" applyAlignment="1" applyProtection="1">
      <alignment horizontal="center" vertical="top" wrapText="1"/>
    </xf>
    <xf numFmtId="0" fontId="176" fillId="2" borderId="1" xfId="4" applyFont="1" applyFill="1" applyBorder="1" applyAlignment="1" applyProtection="1">
      <alignment horizontal="left" vertical="top" wrapText="1"/>
    </xf>
    <xf numFmtId="2" fontId="176" fillId="2" borderId="1" xfId="4" applyNumberFormat="1" applyFont="1" applyFill="1" applyBorder="1" applyAlignment="1" applyProtection="1">
      <alignment horizontal="left" vertical="top" wrapText="1"/>
    </xf>
    <xf numFmtId="2" fontId="176" fillId="2" borderId="1" xfId="4" applyNumberFormat="1" applyFont="1" applyFill="1" applyBorder="1" applyAlignment="1" applyProtection="1">
      <alignment horizontal="right" vertical="top" wrapText="1"/>
    </xf>
    <xf numFmtId="0" fontId="176" fillId="2" borderId="1" xfId="4" applyFont="1" applyFill="1" applyBorder="1" applyAlignment="1" applyProtection="1">
      <alignment horizontal="right" vertical="top" wrapText="1"/>
    </xf>
    <xf numFmtId="0" fontId="176" fillId="2" borderId="13" xfId="4" applyFont="1" applyFill="1" applyBorder="1" applyAlignment="1" applyProtection="1">
      <alignment horizontal="left" vertical="top" wrapText="1"/>
    </xf>
    <xf numFmtId="2" fontId="176" fillId="2" borderId="10" xfId="4" applyNumberFormat="1" applyFont="1" applyFill="1" applyBorder="1" applyAlignment="1" applyProtection="1">
      <alignment horizontal="right" vertical="top" wrapText="1"/>
    </xf>
    <xf numFmtId="0" fontId="177" fillId="31" borderId="1" xfId="0" applyFont="1" applyFill="1" applyBorder="1" applyAlignment="1">
      <alignment horizontal="center" vertical="top" wrapText="1"/>
    </xf>
    <xf numFmtId="1" fontId="176" fillId="31" borderId="1" xfId="0" applyNumberFormat="1" applyFont="1" applyFill="1" applyBorder="1" applyAlignment="1">
      <alignment horizontal="right" vertical="top" wrapText="1"/>
    </xf>
    <xf numFmtId="0" fontId="176" fillId="31" borderId="1" xfId="0" applyFont="1" applyFill="1" applyBorder="1" applyAlignment="1">
      <alignment horizontal="right" vertical="top" wrapText="1"/>
    </xf>
    <xf numFmtId="0" fontId="175" fillId="0" borderId="1" xfId="0" applyFont="1" applyBorder="1" applyAlignment="1">
      <alignment vertical="top" wrapText="1"/>
    </xf>
    <xf numFmtId="0" fontId="175" fillId="0" borderId="1" xfId="0" applyFont="1" applyBorder="1" applyAlignment="1">
      <alignment horizontal="left" vertical="top" wrapText="1"/>
    </xf>
    <xf numFmtId="0" fontId="176" fillId="28" borderId="1" xfId="4" applyFont="1" applyFill="1" applyBorder="1" applyAlignment="1" applyProtection="1">
      <alignment horizontal="center" vertical="top" wrapText="1"/>
    </xf>
    <xf numFmtId="0" fontId="176" fillId="28" borderId="1" xfId="4" applyFont="1" applyFill="1" applyBorder="1" applyAlignment="1" applyProtection="1">
      <alignment horizontal="left" vertical="top" wrapText="1"/>
    </xf>
    <xf numFmtId="2" fontId="176" fillId="28" borderId="1" xfId="4" applyNumberFormat="1" applyFont="1" applyFill="1" applyBorder="1" applyAlignment="1" applyProtection="1">
      <alignment horizontal="left" vertical="top" wrapText="1"/>
    </xf>
    <xf numFmtId="2" fontId="176" fillId="28" borderId="1" xfId="4" applyNumberFormat="1" applyFont="1" applyFill="1" applyBorder="1" applyAlignment="1" applyProtection="1">
      <alignment horizontal="right" vertical="top" wrapText="1"/>
    </xf>
    <xf numFmtId="0" fontId="176" fillId="28" borderId="1" xfId="4" applyFont="1" applyFill="1" applyBorder="1" applyAlignment="1" applyProtection="1">
      <alignment horizontal="right" vertical="top" wrapText="1"/>
    </xf>
    <xf numFmtId="0" fontId="176" fillId="28" borderId="5" xfId="4" applyFont="1" applyFill="1" applyBorder="1" applyAlignment="1" applyProtection="1">
      <alignment horizontal="left" vertical="top" wrapText="1"/>
    </xf>
    <xf numFmtId="0" fontId="176" fillId="49" borderId="1" xfId="0" applyFont="1" applyFill="1" applyBorder="1" applyAlignment="1" applyProtection="1">
      <alignment vertical="top" wrapText="1"/>
    </xf>
    <xf numFmtId="0" fontId="178" fillId="49" borderId="5" xfId="0" applyFont="1" applyFill="1" applyBorder="1" applyAlignment="1" applyProtection="1">
      <alignment horizontal="right" vertical="top" wrapText="1"/>
    </xf>
    <xf numFmtId="0" fontId="178" fillId="55" borderId="1" xfId="0" applyFont="1" applyFill="1" applyBorder="1" applyAlignment="1">
      <alignment horizontal="center" vertical="top" wrapText="1"/>
    </xf>
    <xf numFmtId="1" fontId="176" fillId="55" borderId="1" xfId="0" applyNumberFormat="1" applyFont="1" applyFill="1" applyBorder="1" applyAlignment="1">
      <alignment horizontal="right" vertical="top" wrapText="1"/>
    </xf>
    <xf numFmtId="0" fontId="176" fillId="55" borderId="1" xfId="0" applyFont="1" applyFill="1" applyBorder="1" applyAlignment="1">
      <alignment horizontal="right" vertical="top" wrapText="1"/>
    </xf>
    <xf numFmtId="0" fontId="173" fillId="28" borderId="1" xfId="87" applyFont="1" applyFill="1" applyBorder="1" applyAlignment="1" applyProtection="1">
      <alignment horizontal="center" vertical="top" wrapText="1"/>
    </xf>
    <xf numFmtId="0" fontId="173" fillId="3" borderId="1" xfId="4" applyFont="1" applyFill="1" applyBorder="1" applyAlignment="1" applyProtection="1">
      <alignment vertical="top" wrapText="1"/>
    </xf>
    <xf numFmtId="0" fontId="174" fillId="3" borderId="1" xfId="4" applyFont="1" applyFill="1" applyBorder="1" applyAlignment="1" applyProtection="1">
      <alignment vertical="top" wrapText="1"/>
    </xf>
    <xf numFmtId="0" fontId="175" fillId="3" borderId="1" xfId="4" applyFont="1" applyFill="1" applyBorder="1" applyAlignment="1" applyProtection="1">
      <alignment horizontal="center" vertical="top" wrapText="1"/>
    </xf>
    <xf numFmtId="0" fontId="176" fillId="3" borderId="1" xfId="4" applyFont="1" applyFill="1" applyBorder="1" applyAlignment="1" applyProtection="1">
      <alignment vertical="top" wrapText="1"/>
    </xf>
    <xf numFmtId="2" fontId="176" fillId="3" borderId="1" xfId="4" applyNumberFormat="1" applyFont="1" applyFill="1" applyBorder="1" applyAlignment="1" applyProtection="1">
      <alignment vertical="top" wrapText="1"/>
    </xf>
    <xf numFmtId="2" fontId="176" fillId="3" borderId="1" xfId="4" applyNumberFormat="1" applyFont="1" applyFill="1" applyBorder="1" applyAlignment="1" applyProtection="1">
      <alignment horizontal="right" vertical="top" wrapText="1"/>
    </xf>
    <xf numFmtId="164" fontId="178" fillId="50" borderId="1" xfId="1" applyFont="1" applyFill="1" applyBorder="1" applyAlignment="1" applyProtection="1">
      <alignment horizontal="right" vertical="top" wrapText="1"/>
    </xf>
    <xf numFmtId="0" fontId="176" fillId="3" borderId="5" xfId="4" applyFont="1" applyFill="1" applyBorder="1" applyAlignment="1" applyProtection="1">
      <alignment horizontal="left" vertical="top" wrapText="1"/>
    </xf>
    <xf numFmtId="0" fontId="178" fillId="50" borderId="1" xfId="0" applyFont="1" applyFill="1" applyBorder="1" applyAlignment="1" applyProtection="1">
      <alignment vertical="top" wrapText="1"/>
    </xf>
    <xf numFmtId="164" fontId="178" fillId="50" borderId="5" xfId="1" applyFont="1" applyFill="1" applyBorder="1" applyAlignment="1" applyProtection="1">
      <alignment horizontal="right" vertical="top" wrapText="1"/>
    </xf>
    <xf numFmtId="0" fontId="176" fillId="46" borderId="1" xfId="0" applyFont="1" applyFill="1" applyBorder="1" applyAlignment="1">
      <alignment horizontal="center" vertical="top" wrapText="1"/>
    </xf>
    <xf numFmtId="1" fontId="178" fillId="50" borderId="1" xfId="1" applyNumberFormat="1" applyFont="1" applyFill="1" applyBorder="1" applyAlignment="1" applyProtection="1">
      <alignment horizontal="right" vertical="top" wrapText="1"/>
    </xf>
    <xf numFmtId="0" fontId="174" fillId="0" borderId="1" xfId="87" applyFont="1" applyBorder="1" applyAlignment="1" applyProtection="1">
      <alignment horizontal="center" vertical="top" wrapText="1"/>
    </xf>
    <xf numFmtId="0" fontId="174" fillId="0" borderId="1" xfId="87" applyFont="1" applyBorder="1" applyAlignment="1" applyProtection="1">
      <alignment vertical="top" wrapText="1"/>
    </xf>
    <xf numFmtId="0" fontId="174" fillId="0" borderId="1" xfId="4" applyFont="1" applyBorder="1" applyAlignment="1" applyProtection="1">
      <alignment vertical="top" wrapText="1"/>
    </xf>
    <xf numFmtId="0" fontId="176" fillId="29" borderId="1" xfId="8" applyFont="1" applyFill="1" applyBorder="1" applyAlignment="1" applyProtection="1">
      <alignment horizontal="center" vertical="top" wrapText="1"/>
    </xf>
    <xf numFmtId="0" fontId="175" fillId="0" borderId="1" xfId="87" applyFont="1" applyBorder="1" applyAlignment="1" applyProtection="1">
      <alignment vertical="top" wrapText="1"/>
      <protection locked="0"/>
    </xf>
    <xf numFmtId="2" fontId="175" fillId="0" borderId="1" xfId="87" applyNumberFormat="1" applyFont="1" applyBorder="1" applyAlignment="1" applyProtection="1">
      <alignment vertical="top" wrapText="1"/>
      <protection locked="0"/>
    </xf>
    <xf numFmtId="0" fontId="175" fillId="0" borderId="1" xfId="4" applyFont="1" applyBorder="1" applyAlignment="1" applyProtection="1">
      <alignment vertical="top" wrapText="1"/>
      <protection locked="0"/>
    </xf>
    <xf numFmtId="0" fontId="174" fillId="0" borderId="1" xfId="8" applyFont="1" applyBorder="1" applyAlignment="1" applyProtection="1">
      <alignment horizontal="center" vertical="top" wrapText="1"/>
      <protection locked="0"/>
    </xf>
    <xf numFmtId="2" fontId="174" fillId="0" borderId="1" xfId="0" applyNumberFormat="1" applyFont="1" applyBorder="1" applyAlignment="1" applyProtection="1">
      <alignment horizontal="right" vertical="top" wrapText="1"/>
    </xf>
    <xf numFmtId="2" fontId="175" fillId="0" borderId="1" xfId="87" applyNumberFormat="1" applyFont="1" applyBorder="1" applyAlignment="1" applyProtection="1">
      <alignment horizontal="right" vertical="top" wrapText="1"/>
    </xf>
    <xf numFmtId="0" fontId="175" fillId="0" borderId="5" xfId="87" applyFont="1" applyBorder="1" applyAlignment="1" applyProtection="1">
      <alignment horizontal="left" vertical="top" wrapText="1"/>
      <protection locked="0"/>
    </xf>
    <xf numFmtId="0" fontId="175" fillId="0" borderId="1" xfId="0" applyFont="1" applyBorder="1" applyAlignment="1" applyProtection="1">
      <alignment vertical="top" wrapText="1"/>
    </xf>
    <xf numFmtId="164" fontId="175" fillId="0" borderId="5" xfId="1" applyFont="1" applyBorder="1" applyAlignment="1" applyProtection="1">
      <alignment vertical="top" wrapText="1"/>
    </xf>
    <xf numFmtId="0" fontId="179" fillId="0" borderId="1" xfId="0" applyFont="1" applyBorder="1" applyAlignment="1">
      <alignment horizontal="center" vertical="top" wrapText="1"/>
    </xf>
    <xf numFmtId="0" fontId="179" fillId="0" borderId="1" xfId="0" applyFont="1" applyBorder="1" applyAlignment="1">
      <alignment horizontal="left" vertical="top" wrapText="1"/>
    </xf>
    <xf numFmtId="0" fontId="174" fillId="0" borderId="1" xfId="87" applyFont="1" applyFill="1" applyBorder="1" applyAlignment="1" applyProtection="1">
      <alignment vertical="top" wrapText="1"/>
    </xf>
    <xf numFmtId="2" fontId="174" fillId="0" borderId="1" xfId="87" applyNumberFormat="1" applyFont="1" applyBorder="1" applyAlignment="1" applyProtection="1">
      <alignment vertical="top" wrapText="1"/>
      <protection locked="0"/>
    </xf>
    <xf numFmtId="2" fontId="174" fillId="0" borderId="1" xfId="87" applyNumberFormat="1" applyFont="1" applyBorder="1" applyAlignment="1">
      <alignment horizontal="right" vertical="top" wrapText="1"/>
    </xf>
    <xf numFmtId="0" fontId="175" fillId="11" borderId="1" xfId="0" applyFont="1" applyFill="1" applyBorder="1" applyAlignment="1" applyProtection="1">
      <alignment vertical="top" wrapText="1"/>
      <protection locked="0"/>
    </xf>
    <xf numFmtId="0" fontId="175" fillId="11" borderId="1" xfId="0" applyFont="1" applyFill="1" applyBorder="1" applyAlignment="1" applyProtection="1">
      <alignment vertical="top" wrapText="1"/>
    </xf>
    <xf numFmtId="0" fontId="175" fillId="11" borderId="1" xfId="0" applyFont="1" applyFill="1" applyBorder="1" applyAlignment="1" applyProtection="1">
      <alignment horizontal="left" vertical="top" wrapText="1"/>
    </xf>
    <xf numFmtId="0" fontId="174" fillId="0" borderId="1" xfId="4" applyFont="1" applyFill="1" applyBorder="1" applyAlignment="1" applyProtection="1">
      <alignment vertical="top" wrapText="1"/>
    </xf>
    <xf numFmtId="0" fontId="174" fillId="0" borderId="1" xfId="87" applyFont="1" applyBorder="1" applyAlignment="1" applyProtection="1">
      <alignment vertical="top" wrapText="1"/>
      <protection locked="0"/>
    </xf>
    <xf numFmtId="0" fontId="175" fillId="11" borderId="1" xfId="0" applyNumberFormat="1" applyFont="1" applyFill="1" applyBorder="1" applyAlignment="1" applyProtection="1">
      <alignment horizontal="left" vertical="top" wrapText="1"/>
    </xf>
    <xf numFmtId="0" fontId="175" fillId="0" borderId="1" xfId="0" applyFont="1" applyBorder="1" applyAlignment="1" applyProtection="1">
      <alignment vertical="top" wrapText="1"/>
      <protection locked="0"/>
    </xf>
    <xf numFmtId="167" fontId="180" fillId="0" borderId="1" xfId="87" applyNumberFormat="1" applyFont="1" applyBorder="1" applyAlignment="1" applyProtection="1">
      <alignment horizontal="right" vertical="top" wrapText="1"/>
      <protection locked="0"/>
    </xf>
    <xf numFmtId="0" fontId="175" fillId="0" borderId="1" xfId="87" applyFont="1" applyBorder="1" applyAlignment="1" applyProtection="1">
      <alignment horizontal="center" vertical="top" wrapText="1"/>
      <protection locked="0"/>
    </xf>
    <xf numFmtId="2" fontId="175" fillId="0" borderId="1" xfId="87" applyNumberFormat="1" applyFont="1" applyBorder="1" applyAlignment="1" applyProtection="1">
      <alignment horizontal="right" vertical="top" wrapText="1"/>
      <protection locked="0"/>
    </xf>
    <xf numFmtId="167" fontId="175" fillId="0" borderId="1" xfId="87" applyNumberFormat="1" applyFont="1" applyBorder="1" applyAlignment="1" applyProtection="1">
      <alignment horizontal="right" vertical="top" wrapText="1"/>
      <protection locked="0"/>
    </xf>
    <xf numFmtId="0" fontId="176" fillId="0" borderId="1" xfId="38" applyFont="1" applyBorder="1" applyAlignment="1" applyProtection="1">
      <alignment horizontal="center" vertical="top" wrapText="1"/>
      <protection locked="0"/>
    </xf>
    <xf numFmtId="0" fontId="175" fillId="0" borderId="1" xfId="38" applyFont="1" applyBorder="1" applyAlignment="1" applyProtection="1">
      <alignment horizontal="center" vertical="top" wrapText="1"/>
      <protection locked="0"/>
    </xf>
    <xf numFmtId="0" fontId="175" fillId="0" borderId="5" xfId="38" applyFont="1" applyBorder="1" applyAlignment="1" applyProtection="1">
      <alignment horizontal="left" vertical="top" wrapText="1"/>
      <protection locked="0"/>
    </xf>
    <xf numFmtId="0" fontId="176" fillId="3" borderId="1" xfId="4" applyFont="1" applyFill="1" applyBorder="1" applyAlignment="1" applyProtection="1">
      <alignment vertical="top" wrapText="1"/>
      <protection locked="0"/>
    </xf>
    <xf numFmtId="2" fontId="176" fillId="3" borderId="1" xfId="4" applyNumberFormat="1" applyFont="1" applyFill="1" applyBorder="1" applyAlignment="1" applyProtection="1">
      <alignment vertical="top" wrapText="1"/>
      <protection locked="0"/>
    </xf>
    <xf numFmtId="0" fontId="176" fillId="3" borderId="5" xfId="4" applyFont="1" applyFill="1" applyBorder="1" applyAlignment="1" applyProtection="1">
      <alignment horizontal="left" vertical="top" wrapText="1"/>
      <protection locked="0"/>
    </xf>
    <xf numFmtId="0" fontId="174" fillId="0" borderId="1" xfId="0" applyFont="1" applyBorder="1" applyAlignment="1" applyProtection="1">
      <alignment vertical="top" wrapText="1"/>
    </xf>
    <xf numFmtId="0" fontId="174" fillId="0" borderId="1" xfId="87" applyFont="1" applyFill="1" applyBorder="1" applyAlignment="1" applyProtection="1">
      <alignment horizontal="center" vertical="top" wrapText="1"/>
    </xf>
    <xf numFmtId="0" fontId="175" fillId="0" borderId="1" xfId="87" applyFont="1" applyFill="1" applyBorder="1" applyAlignment="1" applyProtection="1">
      <alignment vertical="top" wrapText="1"/>
      <protection locked="0"/>
    </xf>
    <xf numFmtId="2" fontId="175" fillId="0" borderId="1" xfId="87" applyNumberFormat="1" applyFont="1" applyFill="1" applyBorder="1" applyAlignment="1" applyProtection="1">
      <alignment vertical="top" wrapText="1"/>
      <protection locked="0"/>
    </xf>
    <xf numFmtId="2" fontId="175" fillId="0" borderId="1" xfId="87" applyNumberFormat="1" applyFont="1" applyFill="1" applyBorder="1" applyAlignment="1" applyProtection="1">
      <alignment horizontal="right" vertical="top" wrapText="1"/>
    </xf>
    <xf numFmtId="0" fontId="175" fillId="0" borderId="5" xfId="87" applyFont="1" applyFill="1" applyBorder="1" applyAlignment="1" applyProtection="1">
      <alignment horizontal="left" vertical="top" wrapText="1"/>
      <protection locked="0"/>
    </xf>
    <xf numFmtId="0" fontId="174" fillId="0" borderId="1" xfId="87" applyFont="1" applyFill="1" applyBorder="1" applyAlignment="1" applyProtection="1">
      <alignment vertical="top" wrapText="1"/>
      <protection locked="0"/>
    </xf>
    <xf numFmtId="0" fontId="174" fillId="0" borderId="1" xfId="8" applyFont="1" applyBorder="1" applyAlignment="1" applyProtection="1">
      <alignment vertical="top" wrapText="1"/>
    </xf>
    <xf numFmtId="0" fontId="175" fillId="0" borderId="1" xfId="8" applyFont="1" applyBorder="1" applyAlignment="1" applyProtection="1">
      <alignment horizontal="center" vertical="top" wrapText="1"/>
    </xf>
    <xf numFmtId="0" fontId="176" fillId="0" borderId="1" xfId="4" applyFont="1" applyBorder="1" applyAlignment="1" applyProtection="1">
      <alignment vertical="top" wrapText="1"/>
      <protection locked="0"/>
    </xf>
    <xf numFmtId="0" fontId="176" fillId="0" borderId="5" xfId="4" applyFont="1" applyBorder="1" applyAlignment="1" applyProtection="1">
      <alignment horizontal="left" vertical="top" wrapText="1"/>
      <protection locked="0"/>
    </xf>
    <xf numFmtId="2" fontId="176" fillId="0" borderId="1" xfId="87" applyNumberFormat="1" applyFont="1" applyBorder="1" applyAlignment="1" applyProtection="1">
      <alignment vertical="top" wrapText="1"/>
      <protection locked="0"/>
    </xf>
    <xf numFmtId="0" fontId="174" fillId="3" borderId="1" xfId="87" applyFont="1" applyFill="1" applyBorder="1" applyAlignment="1" applyProtection="1">
      <alignment horizontal="center" vertical="top" wrapText="1"/>
    </xf>
    <xf numFmtId="0" fontId="175" fillId="0" borderId="5" xfId="0" applyFont="1" applyBorder="1" applyAlignment="1" applyProtection="1">
      <alignment horizontal="left" vertical="top" wrapText="1"/>
      <protection locked="0"/>
    </xf>
    <xf numFmtId="2" fontId="174" fillId="11" borderId="1" xfId="87" applyNumberFormat="1" applyFont="1" applyFill="1" applyBorder="1" applyAlignment="1">
      <alignment horizontal="right" vertical="top" wrapText="1"/>
    </xf>
    <xf numFmtId="2" fontId="175" fillId="0" borderId="1" xfId="0" applyNumberFormat="1" applyFont="1" applyBorder="1" applyAlignment="1" applyProtection="1">
      <alignment vertical="top" wrapText="1"/>
      <protection locked="0"/>
    </xf>
    <xf numFmtId="0" fontId="176" fillId="3" borderId="1" xfId="4" applyFont="1" applyFill="1" applyBorder="1" applyAlignment="1" applyProtection="1">
      <alignment horizontal="center" vertical="top" wrapText="1"/>
    </xf>
    <xf numFmtId="0" fontId="173" fillId="29" borderId="1" xfId="87" applyFont="1" applyFill="1" applyBorder="1" applyAlignment="1" applyProtection="1">
      <alignment horizontal="center" vertical="top" wrapText="1"/>
    </xf>
    <xf numFmtId="0" fontId="176" fillId="0" borderId="1" xfId="0" applyFont="1" applyBorder="1" applyAlignment="1" applyProtection="1">
      <alignment vertical="top" wrapText="1"/>
      <protection locked="0"/>
    </xf>
    <xf numFmtId="0" fontId="175" fillId="0" borderId="5" xfId="4" applyFont="1" applyBorder="1" applyAlignment="1" applyProtection="1">
      <alignment horizontal="left" vertical="top" wrapText="1"/>
      <protection locked="0"/>
    </xf>
    <xf numFmtId="2" fontId="174" fillId="0" borderId="1" xfId="87" applyNumberFormat="1" applyFont="1" applyBorder="1" applyAlignment="1">
      <alignment horizontal="left" vertical="top" wrapText="1"/>
    </xf>
    <xf numFmtId="0" fontId="176" fillId="28" borderId="1" xfId="4" applyFont="1" applyFill="1" applyBorder="1" applyAlignment="1" applyProtection="1">
      <alignment horizontal="left" vertical="top" wrapText="1"/>
      <protection locked="0"/>
    </xf>
    <xf numFmtId="2" fontId="176" fillId="28" borderId="1" xfId="4" applyNumberFormat="1" applyFont="1" applyFill="1" applyBorder="1" applyAlignment="1" applyProtection="1">
      <alignment horizontal="left" vertical="top" wrapText="1"/>
      <protection locked="0"/>
    </xf>
    <xf numFmtId="0" fontId="176" fillId="28" borderId="5" xfId="4" applyFont="1" applyFill="1" applyBorder="1" applyAlignment="1" applyProtection="1">
      <alignment horizontal="left" vertical="top" wrapText="1"/>
      <protection locked="0"/>
    </xf>
    <xf numFmtId="0" fontId="178" fillId="49" borderId="1" xfId="0" applyFont="1" applyFill="1" applyBorder="1" applyAlignment="1" applyProtection="1">
      <alignment vertical="top" wrapText="1"/>
    </xf>
    <xf numFmtId="0" fontId="173" fillId="30" borderId="1" xfId="0" applyFont="1" applyFill="1" applyBorder="1" applyAlignment="1" applyProtection="1">
      <alignment horizontal="center" vertical="top" wrapText="1"/>
    </xf>
    <xf numFmtId="2" fontId="176" fillId="0" borderId="1" xfId="0" applyNumberFormat="1" applyFont="1" applyBorder="1" applyAlignment="1" applyProtection="1">
      <alignment vertical="top" wrapText="1"/>
      <protection locked="0"/>
    </xf>
    <xf numFmtId="0" fontId="179" fillId="47" borderId="1" xfId="0" applyFont="1" applyFill="1" applyBorder="1" applyAlignment="1" applyProtection="1">
      <alignment vertical="top" wrapText="1"/>
      <protection locked="0"/>
    </xf>
    <xf numFmtId="0" fontId="179" fillId="47" borderId="5" xfId="0" applyFont="1" applyFill="1" applyBorder="1" applyAlignment="1" applyProtection="1">
      <alignment horizontal="right" vertical="top" wrapText="1"/>
      <protection locked="0"/>
    </xf>
    <xf numFmtId="164" fontId="175" fillId="0" borderId="5" xfId="1" applyFont="1" applyBorder="1" applyAlignment="1" applyProtection="1">
      <alignment horizontal="right" vertical="top" wrapText="1"/>
    </xf>
    <xf numFmtId="0" fontId="175" fillId="0" borderId="1" xfId="0" applyFont="1" applyBorder="1" applyAlignment="1" applyProtection="1">
      <alignment horizontal="center" vertical="top" wrapText="1"/>
      <protection locked="0"/>
    </xf>
    <xf numFmtId="0" fontId="175" fillId="0" borderId="1" xfId="0" applyFont="1" applyFill="1" applyBorder="1" applyAlignment="1" applyProtection="1">
      <alignment vertical="top" wrapText="1"/>
      <protection locked="0"/>
    </xf>
    <xf numFmtId="2" fontId="175" fillId="0" borderId="1" xfId="0" applyNumberFormat="1" applyFont="1" applyFill="1" applyBorder="1" applyAlignment="1" applyProtection="1">
      <alignment vertical="top" wrapText="1"/>
      <protection locked="0"/>
    </xf>
    <xf numFmtId="0" fontId="175" fillId="0" borderId="5" xfId="0" applyFont="1" applyBorder="1" applyAlignment="1" applyProtection="1">
      <alignment horizontal="right" vertical="top" wrapText="1"/>
    </xf>
    <xf numFmtId="2" fontId="174" fillId="0" borderId="1" xfId="87" applyNumberFormat="1" applyFont="1" applyFill="1" applyBorder="1" applyAlignment="1">
      <alignment horizontal="right" vertical="top" wrapText="1"/>
    </xf>
    <xf numFmtId="2" fontId="175" fillId="11" borderId="1" xfId="8" applyNumberFormat="1" applyFont="1" applyFill="1" applyBorder="1" applyAlignment="1">
      <alignment horizontal="left" vertical="top" wrapText="1"/>
    </xf>
    <xf numFmtId="0" fontId="176" fillId="2" borderId="1" xfId="4" applyFont="1" applyFill="1" applyBorder="1" applyAlignment="1" applyProtection="1">
      <alignment horizontal="left" vertical="top" wrapText="1"/>
      <protection locked="0"/>
    </xf>
    <xf numFmtId="2" fontId="176" fillId="2" borderId="1" xfId="4" applyNumberFormat="1" applyFont="1" applyFill="1" applyBorder="1" applyAlignment="1" applyProtection="1">
      <alignment horizontal="left" vertical="top" wrapText="1"/>
      <protection locked="0"/>
    </xf>
    <xf numFmtId="0" fontId="176" fillId="2" borderId="5" xfId="4" applyFont="1" applyFill="1" applyBorder="1" applyAlignment="1" applyProtection="1">
      <alignment horizontal="left" vertical="top" wrapText="1"/>
      <protection locked="0"/>
    </xf>
    <xf numFmtId="0" fontId="178" fillId="33" borderId="1" xfId="0" applyFont="1" applyFill="1" applyBorder="1" applyAlignment="1" applyProtection="1">
      <alignment vertical="top" wrapText="1"/>
    </xf>
    <xf numFmtId="164" fontId="178" fillId="33" borderId="5" xfId="1" applyFont="1" applyFill="1" applyBorder="1" applyAlignment="1" applyProtection="1">
      <alignment horizontal="right" vertical="top" wrapText="1"/>
    </xf>
    <xf numFmtId="0" fontId="174" fillId="0" borderId="1" xfId="0" applyFont="1" applyBorder="1" applyAlignment="1" applyProtection="1">
      <alignment vertical="top" wrapText="1"/>
      <protection locked="0"/>
    </xf>
    <xf numFmtId="0" fontId="175" fillId="0" borderId="1" xfId="87" applyFont="1" applyBorder="1" applyAlignment="1" applyProtection="1">
      <alignment horizontal="left" vertical="top" wrapText="1"/>
      <protection locked="0"/>
    </xf>
    <xf numFmtId="2" fontId="175" fillId="0" borderId="1" xfId="0" applyNumberFormat="1" applyFont="1" applyBorder="1" applyAlignment="1" applyProtection="1">
      <alignment horizontal="center" vertical="top" wrapText="1"/>
      <protection locked="0"/>
    </xf>
    <xf numFmtId="166" fontId="175" fillId="0" borderId="1" xfId="1" applyNumberFormat="1" applyFont="1" applyBorder="1" applyAlignment="1" applyProtection="1">
      <alignment horizontal="right" vertical="top" wrapText="1"/>
      <protection locked="0"/>
    </xf>
    <xf numFmtId="0" fontId="180" fillId="0" borderId="1" xfId="0" applyFont="1" applyBorder="1" applyAlignment="1" applyProtection="1">
      <alignment vertical="top" wrapText="1"/>
      <protection locked="0"/>
    </xf>
    <xf numFmtId="0" fontId="174" fillId="0" borderId="1" xfId="87" applyFont="1" applyBorder="1" applyAlignment="1" applyProtection="1">
      <alignment horizontal="left" vertical="top" wrapText="1"/>
    </xf>
    <xf numFmtId="0" fontId="176" fillId="10" borderId="1" xfId="8" applyFont="1" applyFill="1" applyBorder="1" applyAlignment="1" applyProtection="1">
      <alignment horizontal="center" vertical="top" wrapText="1"/>
    </xf>
    <xf numFmtId="0" fontId="179" fillId="0" borderId="1" xfId="0" applyFont="1" applyBorder="1" applyAlignment="1">
      <alignment horizontal="right" vertical="top" wrapText="1"/>
    </xf>
    <xf numFmtId="1" fontId="179" fillId="0" borderId="1" xfId="0" applyNumberFormat="1" applyFont="1" applyBorder="1" applyAlignment="1">
      <alignment horizontal="right" vertical="top" wrapText="1"/>
    </xf>
    <xf numFmtId="0" fontId="174" fillId="0" borderId="1" xfId="87" applyFont="1" applyFill="1" applyBorder="1" applyAlignment="1" applyProtection="1">
      <alignment horizontal="left" vertical="top" wrapText="1"/>
    </xf>
    <xf numFmtId="0" fontId="174" fillId="0" borderId="1" xfId="0" applyFont="1" applyBorder="1" applyAlignment="1">
      <alignment vertical="top" wrapText="1"/>
    </xf>
    <xf numFmtId="2" fontId="174" fillId="0" borderId="1" xfId="0" applyNumberFormat="1" applyFont="1" applyBorder="1" applyAlignment="1" applyProtection="1">
      <alignment vertical="top" wrapText="1"/>
      <protection locked="0"/>
    </xf>
    <xf numFmtId="0" fontId="175" fillId="0" borderId="1" xfId="88" applyFont="1" applyBorder="1" applyAlignment="1" applyProtection="1">
      <alignment vertical="top" wrapText="1"/>
      <protection locked="0"/>
    </xf>
    <xf numFmtId="0" fontId="175" fillId="0" borderId="5" xfId="88" applyFont="1" applyBorder="1" applyAlignment="1" applyProtection="1">
      <alignment horizontal="left" vertical="top" wrapText="1"/>
      <protection locked="0"/>
    </xf>
    <xf numFmtId="0" fontId="175" fillId="0" borderId="1" xfId="93" applyFont="1" applyFill="1" applyBorder="1" applyAlignment="1" applyProtection="1">
      <alignment vertical="top" wrapText="1"/>
      <protection locked="0"/>
    </xf>
    <xf numFmtId="0" fontId="175" fillId="0" borderId="5" xfId="54" applyFont="1" applyFill="1" applyBorder="1" applyAlignment="1" applyProtection="1">
      <alignment horizontal="left" vertical="top" wrapText="1"/>
      <protection locked="0"/>
    </xf>
    <xf numFmtId="0" fontId="174" fillId="0" borderId="1" xfId="8" applyFont="1" applyBorder="1" applyAlignment="1" applyProtection="1">
      <alignment horizontal="left" vertical="top" wrapText="1"/>
    </xf>
    <xf numFmtId="0" fontId="173" fillId="28" borderId="1" xfId="8" applyFont="1" applyFill="1" applyBorder="1" applyAlignment="1" applyProtection="1">
      <alignment horizontal="center" vertical="top" wrapText="1"/>
    </xf>
    <xf numFmtId="0" fontId="174" fillId="0" borderId="1" xfId="4" applyFont="1" applyFill="1" applyBorder="1" applyAlignment="1" applyProtection="1">
      <alignment horizontal="left" vertical="top" wrapText="1"/>
    </xf>
    <xf numFmtId="0" fontId="174" fillId="0" borderId="1" xfId="4" applyFont="1" applyFill="1" applyBorder="1" applyAlignment="1" applyProtection="1">
      <alignment horizontal="center" vertical="top" wrapText="1"/>
    </xf>
    <xf numFmtId="0" fontId="175" fillId="0" borderId="1" xfId="93" applyFont="1" applyBorder="1" applyAlignment="1" applyProtection="1">
      <alignment vertical="top" wrapText="1"/>
      <protection locked="0"/>
    </xf>
    <xf numFmtId="0" fontId="175" fillId="0" borderId="5" xfId="54" applyFont="1" applyBorder="1" applyAlignment="1" applyProtection="1">
      <alignment horizontal="left" vertical="top" wrapText="1"/>
      <protection locked="0"/>
    </xf>
    <xf numFmtId="0" fontId="174" fillId="0" borderId="1" xfId="87" applyFont="1" applyBorder="1" applyAlignment="1">
      <alignment vertical="top" wrapText="1"/>
    </xf>
    <xf numFmtId="0" fontId="175" fillId="0" borderId="1" xfId="4" applyFont="1" applyFill="1" applyBorder="1" applyAlignment="1" applyProtection="1">
      <alignment horizontal="center" vertical="top" wrapText="1"/>
    </xf>
    <xf numFmtId="49" fontId="174" fillId="0" borderId="1" xfId="4" applyNumberFormat="1" applyFont="1" applyBorder="1" applyAlignment="1" applyProtection="1">
      <alignment vertical="top" wrapText="1"/>
    </xf>
    <xf numFmtId="0" fontId="176" fillId="0" borderId="5" xfId="87" applyFont="1" applyBorder="1" applyAlignment="1" applyProtection="1">
      <alignment horizontal="left" vertical="top" wrapText="1"/>
      <protection locked="0"/>
    </xf>
    <xf numFmtId="0" fontId="173" fillId="0" borderId="1" xfId="87" applyFont="1" applyBorder="1" applyAlignment="1" applyProtection="1">
      <alignment horizontal="center" vertical="top" wrapText="1"/>
    </xf>
    <xf numFmtId="0" fontId="178" fillId="33" borderId="5" xfId="0" applyFont="1" applyFill="1" applyBorder="1" applyAlignment="1" applyProtection="1">
      <alignment horizontal="right" vertical="top" wrapText="1"/>
    </xf>
    <xf numFmtId="0" fontId="173" fillId="4" borderId="1" xfId="11" applyFont="1" applyFill="1" applyBorder="1" applyAlignment="1" applyProtection="1">
      <alignment horizontal="left" vertical="top" wrapText="1"/>
    </xf>
    <xf numFmtId="0" fontId="174" fillId="4" borderId="1" xfId="4" applyFont="1" applyFill="1" applyBorder="1" applyAlignment="1" applyProtection="1">
      <alignment vertical="top" wrapText="1"/>
    </xf>
    <xf numFmtId="0" fontId="173" fillId="4" borderId="1" xfId="4" applyFont="1" applyFill="1" applyBorder="1" applyAlignment="1" applyProtection="1">
      <alignment vertical="top" wrapText="1"/>
    </xf>
    <xf numFmtId="0" fontId="175" fillId="4" borderId="1" xfId="11" applyFont="1" applyFill="1" applyBorder="1" applyAlignment="1" applyProtection="1">
      <alignment horizontal="center" vertical="top" wrapText="1"/>
    </xf>
    <xf numFmtId="0" fontId="175" fillId="4" borderId="1" xfId="4" applyFont="1" applyFill="1" applyBorder="1" applyAlignment="1" applyProtection="1">
      <alignment horizontal="center" vertical="top" wrapText="1"/>
    </xf>
    <xf numFmtId="0" fontId="176" fillId="4" borderId="1" xfId="4" applyFont="1" applyFill="1" applyBorder="1" applyAlignment="1" applyProtection="1">
      <alignment vertical="top" wrapText="1"/>
      <protection locked="0"/>
    </xf>
    <xf numFmtId="2" fontId="176" fillId="4" borderId="1" xfId="4" applyNumberFormat="1" applyFont="1" applyFill="1" applyBorder="1" applyAlignment="1" applyProtection="1">
      <alignment vertical="top" wrapText="1"/>
      <protection locked="0"/>
    </xf>
    <xf numFmtId="0" fontId="176" fillId="4" borderId="1" xfId="11" applyFont="1" applyFill="1" applyBorder="1" applyAlignment="1" applyProtection="1">
      <alignment horizontal="left" vertical="top" wrapText="1"/>
      <protection locked="0"/>
    </xf>
    <xf numFmtId="2" fontId="176" fillId="4" borderId="1" xfId="4" applyNumberFormat="1" applyFont="1" applyFill="1" applyBorder="1" applyAlignment="1" applyProtection="1">
      <alignment horizontal="right" vertical="top" wrapText="1"/>
    </xf>
    <xf numFmtId="0" fontId="176" fillId="4" borderId="5" xfId="4" applyFont="1" applyFill="1" applyBorder="1" applyAlignment="1" applyProtection="1">
      <alignment horizontal="left" vertical="top" wrapText="1"/>
      <protection locked="0"/>
    </xf>
    <xf numFmtId="0" fontId="178" fillId="46" borderId="1" xfId="0" applyFont="1" applyFill="1" applyBorder="1" applyAlignment="1" applyProtection="1">
      <alignment vertical="top" wrapText="1"/>
    </xf>
    <xf numFmtId="164" fontId="178" fillId="46" borderId="5" xfId="1" applyFont="1" applyFill="1" applyBorder="1" applyAlignment="1" applyProtection="1">
      <alignment horizontal="right" vertical="top" wrapText="1"/>
    </xf>
    <xf numFmtId="0" fontId="174" fillId="11" borderId="1" xfId="87" applyFont="1" applyFill="1" applyBorder="1" applyAlignment="1" applyProtection="1">
      <alignment vertical="top" wrapText="1"/>
    </xf>
    <xf numFmtId="0" fontId="176" fillId="0" borderId="5" xfId="0" applyFont="1" applyBorder="1" applyAlignment="1" applyProtection="1">
      <alignment horizontal="left" vertical="top" wrapText="1"/>
      <protection locked="0"/>
    </xf>
    <xf numFmtId="2" fontId="176" fillId="4" borderId="1" xfId="11" applyNumberFormat="1" applyFont="1" applyFill="1" applyBorder="1" applyAlignment="1" applyProtection="1">
      <alignment horizontal="right" vertical="top" wrapText="1"/>
    </xf>
    <xf numFmtId="0" fontId="181" fillId="11" borderId="14" xfId="0" applyFont="1" applyFill="1" applyBorder="1" applyAlignment="1" applyProtection="1">
      <alignment vertical="top" wrapText="1"/>
      <protection locked="0"/>
    </xf>
    <xf numFmtId="0" fontId="181" fillId="11" borderId="14" xfId="0" applyFont="1" applyFill="1" applyBorder="1" applyAlignment="1" applyProtection="1">
      <alignment vertical="top" wrapText="1"/>
    </xf>
    <xf numFmtId="0" fontId="181" fillId="11" borderId="14" xfId="0" applyFont="1" applyFill="1" applyBorder="1" applyAlignment="1" applyProtection="1">
      <alignment horizontal="left" vertical="top" wrapText="1"/>
    </xf>
    <xf numFmtId="0" fontId="180" fillId="0" borderId="1" xfId="0" applyFont="1" applyBorder="1" applyAlignment="1" applyProtection="1">
      <alignment horizontal="center" vertical="top" wrapText="1"/>
      <protection locked="0"/>
    </xf>
    <xf numFmtId="0" fontId="175" fillId="0" borderId="1" xfId="4" applyFont="1" applyBorder="1" applyAlignment="1" applyProtection="1">
      <alignment horizontal="left" vertical="top" wrapText="1"/>
      <protection locked="0"/>
    </xf>
    <xf numFmtId="2" fontId="175" fillId="0" borderId="5" xfId="4" applyNumberFormat="1" applyFont="1" applyBorder="1" applyAlignment="1" applyProtection="1">
      <alignment horizontal="left" vertical="top" wrapText="1"/>
      <protection locked="0"/>
    </xf>
    <xf numFmtId="0" fontId="181" fillId="11" borderId="1" xfId="0" applyFont="1" applyFill="1" applyBorder="1" applyAlignment="1" applyProtection="1">
      <alignment vertical="top" wrapText="1"/>
      <protection locked="0"/>
    </xf>
    <xf numFmtId="167" fontId="182" fillId="0" borderId="1" xfId="87" applyNumberFormat="1" applyFont="1" applyBorder="1" applyAlignment="1" applyProtection="1">
      <alignment horizontal="right" vertical="top" wrapText="1"/>
      <protection locked="0"/>
    </xf>
    <xf numFmtId="0" fontId="175" fillId="19" borderId="1" xfId="0" applyFont="1" applyFill="1" applyBorder="1" applyAlignment="1">
      <alignment vertical="top" wrapText="1"/>
    </xf>
    <xf numFmtId="2" fontId="174" fillId="11" borderId="1" xfId="87" applyNumberFormat="1" applyFont="1" applyFill="1" applyBorder="1" applyAlignment="1" applyProtection="1">
      <alignment horizontal="right" vertical="top" wrapText="1"/>
      <protection locked="0"/>
    </xf>
    <xf numFmtId="0" fontId="174" fillId="11" borderId="1" xfId="0" applyFont="1" applyFill="1" applyBorder="1" applyAlignment="1" applyProtection="1">
      <alignment vertical="top" wrapText="1"/>
      <protection locked="0"/>
    </xf>
    <xf numFmtId="0" fontId="174" fillId="11" borderId="1" xfId="0" applyFont="1" applyFill="1" applyBorder="1" applyAlignment="1" applyProtection="1">
      <alignment vertical="top" wrapText="1"/>
    </xf>
    <xf numFmtId="0" fontId="174" fillId="11" borderId="1" xfId="0" applyFont="1" applyFill="1" applyBorder="1" applyAlignment="1" applyProtection="1">
      <alignment horizontal="left" vertical="top" wrapText="1"/>
      <protection locked="0"/>
    </xf>
    <xf numFmtId="0" fontId="175" fillId="0" borderId="1" xfId="0" applyFont="1" applyBorder="1" applyAlignment="1" applyProtection="1">
      <alignment horizontal="left" vertical="top" wrapText="1"/>
      <protection locked="0"/>
    </xf>
    <xf numFmtId="0" fontId="174" fillId="0" borderId="1" xfId="0" applyFont="1" applyBorder="1" applyAlignment="1" applyProtection="1">
      <alignment horizontal="left" vertical="top" wrapText="1"/>
      <protection locked="0"/>
    </xf>
    <xf numFmtId="2" fontId="175" fillId="0" borderId="1" xfId="0" applyNumberFormat="1" applyFont="1" applyBorder="1" applyAlignment="1" applyProtection="1">
      <alignment horizontal="left" vertical="top" wrapText="1"/>
      <protection locked="0"/>
    </xf>
    <xf numFmtId="0" fontId="176" fillId="4" borderId="1" xfId="11" applyFont="1" applyFill="1" applyBorder="1" applyAlignment="1" applyProtection="1">
      <alignment horizontal="center" vertical="top" wrapText="1"/>
    </xf>
    <xf numFmtId="2" fontId="176" fillId="4" borderId="1" xfId="11" applyNumberFormat="1" applyFont="1" applyFill="1" applyBorder="1" applyAlignment="1" applyProtection="1">
      <alignment horizontal="left" vertical="top" wrapText="1"/>
      <protection locked="0"/>
    </xf>
    <xf numFmtId="0" fontId="176" fillId="4" borderId="1" xfId="11" applyFont="1" applyFill="1" applyBorder="1" applyAlignment="1" applyProtection="1">
      <alignment horizontal="left" vertical="top" wrapText="1"/>
    </xf>
    <xf numFmtId="0" fontId="176" fillId="4" borderId="5" xfId="11" applyFont="1" applyFill="1" applyBorder="1" applyAlignment="1" applyProtection="1">
      <alignment horizontal="left" vertical="top" wrapText="1"/>
      <protection locked="0"/>
    </xf>
    <xf numFmtId="0" fontId="174" fillId="0" borderId="1" xfId="88" applyFont="1" applyBorder="1" applyAlignment="1" applyProtection="1">
      <alignment vertical="top" wrapText="1"/>
    </xf>
    <xf numFmtId="0" fontId="174" fillId="0" borderId="1" xfId="4" applyFont="1" applyBorder="1" applyAlignment="1" applyProtection="1">
      <alignment horizontal="left" vertical="top" wrapText="1"/>
    </xf>
    <xf numFmtId="2" fontId="174" fillId="0" borderId="1" xfId="87" applyNumberFormat="1" applyFont="1" applyBorder="1" applyAlignment="1">
      <alignment vertical="top" wrapText="1"/>
    </xf>
    <xf numFmtId="0" fontId="174" fillId="0" borderId="1" xfId="0" applyFont="1" applyFill="1" applyBorder="1" applyAlignment="1" applyProtection="1">
      <alignment vertical="top" wrapText="1"/>
      <protection locked="0"/>
    </xf>
    <xf numFmtId="2" fontId="175" fillId="0" borderId="5" xfId="4" applyNumberFormat="1" applyFont="1" applyFill="1" applyBorder="1" applyAlignment="1" applyProtection="1">
      <alignment horizontal="left" vertical="top" wrapText="1"/>
      <protection locked="0"/>
    </xf>
    <xf numFmtId="2" fontId="174" fillId="0" borderId="1" xfId="87" applyNumberFormat="1" applyFont="1" applyFill="1" applyBorder="1" applyAlignment="1" applyProtection="1">
      <alignment horizontal="right" vertical="top" wrapText="1"/>
      <protection locked="0"/>
    </xf>
    <xf numFmtId="0" fontId="173" fillId="0" borderId="1" xfId="87" applyFont="1" applyBorder="1" applyAlignment="1" applyProtection="1">
      <alignment vertical="top" wrapText="1"/>
      <protection locked="0"/>
    </xf>
    <xf numFmtId="0" fontId="173" fillId="0" borderId="1" xfId="87" applyFont="1" applyBorder="1" applyAlignment="1" applyProtection="1">
      <alignment vertical="top" wrapText="1"/>
    </xf>
    <xf numFmtId="0" fontId="175" fillId="0" borderId="1" xfId="87" applyFont="1" applyFill="1" applyBorder="1" applyAlignment="1">
      <alignment horizontal="right" vertical="top" wrapText="1"/>
    </xf>
    <xf numFmtId="0" fontId="175" fillId="0" borderId="1" xfId="4" applyFont="1" applyFill="1" applyBorder="1" applyAlignment="1" applyProtection="1">
      <alignment horizontal="right" vertical="top" wrapText="1"/>
    </xf>
    <xf numFmtId="0" fontId="175" fillId="0" borderId="1" xfId="0" applyFont="1" applyFill="1" applyBorder="1" applyAlignment="1" applyProtection="1">
      <alignment horizontal="left" vertical="top" wrapText="1"/>
      <protection locked="0"/>
    </xf>
    <xf numFmtId="0" fontId="175" fillId="0" borderId="1" xfId="91" applyFont="1" applyBorder="1" applyAlignment="1" applyProtection="1">
      <alignment vertical="top" wrapText="1"/>
      <protection locked="0"/>
    </xf>
    <xf numFmtId="0" fontId="175" fillId="0" borderId="5" xfId="91" applyFont="1" applyBorder="1" applyAlignment="1" applyProtection="1">
      <alignment horizontal="left" vertical="top" wrapText="1"/>
      <protection locked="0"/>
    </xf>
    <xf numFmtId="0" fontId="175" fillId="0" borderId="1" xfId="95" applyFont="1" applyBorder="1" applyAlignment="1" applyProtection="1">
      <alignment vertical="top" wrapText="1"/>
      <protection locked="0"/>
    </xf>
    <xf numFmtId="0" fontId="175" fillId="0" borderId="5" xfId="56" applyFont="1" applyBorder="1" applyAlignment="1" applyProtection="1">
      <alignment horizontal="left" vertical="top" wrapText="1"/>
      <protection locked="0"/>
    </xf>
    <xf numFmtId="0" fontId="176" fillId="46" borderId="1" xfId="0" applyFont="1" applyFill="1" applyBorder="1" applyAlignment="1">
      <alignment horizontal="right" vertical="top" wrapText="1"/>
    </xf>
    <xf numFmtId="164" fontId="115" fillId="4" borderId="1" xfId="1" applyFont="1" applyFill="1" applyBorder="1" applyAlignment="1" applyProtection="1">
      <alignment horizontal="center" vertical="center" wrapText="1"/>
    </xf>
    <xf numFmtId="2" fontId="146" fillId="0" borderId="1" xfId="87" applyNumberFormat="1" applyFont="1" applyBorder="1" applyAlignment="1">
      <alignment horizontal="right" vertical="center"/>
    </xf>
    <xf numFmtId="2" fontId="43" fillId="0" borderId="1" xfId="0" applyNumberFormat="1" applyFont="1" applyBorder="1" applyAlignment="1">
      <alignment vertical="center"/>
    </xf>
    <xf numFmtId="1" fontId="32" fillId="0" borderId="1" xfId="0" applyNumberFormat="1" applyFont="1" applyBorder="1" applyAlignment="1" applyProtection="1">
      <alignment vertical="center" wrapText="1"/>
      <protection locked="0"/>
    </xf>
    <xf numFmtId="2" fontId="43" fillId="0" borderId="1" xfId="0" applyNumberFormat="1" applyFont="1" applyBorder="1" applyAlignment="1">
      <alignment vertical="center" wrapText="1"/>
    </xf>
    <xf numFmtId="2" fontId="32" fillId="0" borderId="1" xfId="8" applyNumberFormat="1" applyFont="1" applyBorder="1" applyAlignment="1">
      <alignment horizontal="right" vertical="center" wrapText="1"/>
    </xf>
    <xf numFmtId="2" fontId="32" fillId="0" borderId="1" xfId="8" applyNumberFormat="1" applyFont="1" applyBorder="1" applyAlignment="1">
      <alignment horizontal="left" vertical="center" wrapText="1"/>
    </xf>
    <xf numFmtId="2" fontId="146" fillId="0" borderId="1" xfId="0" applyNumberFormat="1" applyFont="1" applyBorder="1" applyAlignment="1">
      <alignment vertical="center"/>
    </xf>
    <xf numFmtId="1" fontId="126" fillId="0" borderId="1" xfId="0" applyNumberFormat="1" applyFont="1" applyBorder="1" applyAlignment="1" applyProtection="1">
      <alignment vertical="center" wrapText="1"/>
      <protection locked="0"/>
    </xf>
    <xf numFmtId="2" fontId="146" fillId="0" borderId="1" xfId="0" applyNumberFormat="1" applyFont="1" applyBorder="1" applyAlignment="1">
      <alignment vertical="center" wrapText="1"/>
    </xf>
    <xf numFmtId="2" fontId="146" fillId="0" borderId="1" xfId="87" applyNumberFormat="1" applyFont="1" applyBorder="1" applyAlignment="1">
      <alignment horizontal="left" vertical="center" wrapText="1"/>
    </xf>
    <xf numFmtId="2" fontId="146" fillId="0" borderId="1" xfId="0" applyNumberFormat="1" applyFont="1" applyBorder="1" applyAlignment="1">
      <alignment horizontal="left" vertical="center" wrapText="1"/>
    </xf>
    <xf numFmtId="2" fontId="126" fillId="0" borderId="1" xfId="62" applyNumberFormat="1" applyFont="1" applyBorder="1" applyAlignment="1">
      <alignment horizontal="right" vertical="center"/>
    </xf>
    <xf numFmtId="2" fontId="126" fillId="0" borderId="1" xfId="62" applyNumberFormat="1" applyFont="1" applyBorder="1" applyAlignment="1">
      <alignment horizontal="left" vertical="center" wrapText="1"/>
    </xf>
    <xf numFmtId="0" fontId="137" fillId="0" borderId="5" xfId="0" applyFont="1" applyBorder="1" applyAlignment="1">
      <alignment horizontal="center" vertical="center" wrapText="1"/>
    </xf>
    <xf numFmtId="0" fontId="137" fillId="0" borderId="1" xfId="0" applyFont="1" applyBorder="1" applyAlignment="1">
      <alignment horizontal="right" vertical="center" wrapText="1"/>
    </xf>
    <xf numFmtId="0" fontId="152" fillId="0" borderId="1" xfId="0" applyFont="1" applyBorder="1" applyAlignment="1">
      <alignment horizontal="left" vertical="center" wrapText="1"/>
    </xf>
    <xf numFmtId="0" fontId="184" fillId="11" borderId="1" xfId="0" applyFont="1" applyFill="1" applyBorder="1" applyAlignment="1" applyProtection="1">
      <alignment wrapText="1"/>
      <protection locked="0"/>
    </xf>
    <xf numFmtId="1" fontId="185" fillId="11" borderId="1" xfId="38" applyNumberFormat="1" applyFont="1" applyFill="1" applyBorder="1" applyAlignment="1">
      <alignment vertical="center" wrapText="1"/>
    </xf>
    <xf numFmtId="0" fontId="184" fillId="11" borderId="1" xfId="0" applyFont="1" applyFill="1" applyBorder="1" applyAlignment="1">
      <alignment wrapText="1"/>
    </xf>
    <xf numFmtId="0" fontId="184" fillId="11" borderId="1" xfId="0" applyFont="1" applyFill="1" applyBorder="1"/>
    <xf numFmtId="0" fontId="184" fillId="11" borderId="1" xfId="0" applyFont="1" applyFill="1" applyBorder="1" applyAlignment="1">
      <alignment vertical="center" wrapText="1"/>
    </xf>
    <xf numFmtId="2" fontId="131" fillId="11" borderId="1" xfId="38" applyNumberFormat="1" applyFont="1" applyFill="1" applyBorder="1" applyAlignment="1">
      <alignment horizontal="right" vertical="center" wrapText="1"/>
    </xf>
    <xf numFmtId="0" fontId="139" fillId="11" borderId="1" xfId="0" applyFont="1" applyFill="1" applyBorder="1" applyAlignment="1">
      <alignment wrapText="1"/>
    </xf>
    <xf numFmtId="0" fontId="146" fillId="11" borderId="1" xfId="0" applyFont="1" applyFill="1" applyBorder="1" applyAlignment="1" applyProtection="1">
      <alignment wrapText="1"/>
      <protection locked="0"/>
    </xf>
    <xf numFmtId="0" fontId="139" fillId="11" borderId="1" xfId="0" applyFont="1" applyFill="1" applyBorder="1" applyAlignment="1" applyProtection="1">
      <alignment wrapText="1"/>
      <protection locked="0"/>
    </xf>
    <xf numFmtId="2" fontId="139" fillId="11" borderId="1" xfId="87" applyNumberFormat="1" applyFont="1" applyFill="1" applyBorder="1" applyAlignment="1">
      <alignment horizontal="left" vertical="center" wrapText="1"/>
    </xf>
    <xf numFmtId="0" fontId="126" fillId="11" borderId="1" xfId="3" applyFont="1" applyFill="1" applyBorder="1" applyAlignment="1" applyProtection="1">
      <alignment vertical="center" wrapText="1"/>
    </xf>
    <xf numFmtId="0" fontId="146" fillId="11" borderId="1" xfId="0" applyFont="1" applyFill="1" applyBorder="1" applyAlignment="1" applyProtection="1">
      <alignment vertical="center" wrapText="1"/>
      <protection locked="0"/>
    </xf>
    <xf numFmtId="0" fontId="126" fillId="0" borderId="1" xfId="9" applyFont="1" applyFill="1" applyBorder="1" applyAlignment="1" applyProtection="1">
      <alignment horizontal="left" vertical="center" wrapText="1"/>
      <protection locked="0"/>
    </xf>
    <xf numFmtId="0" fontId="131" fillId="0" borderId="1" xfId="4" applyFont="1" applyFill="1" applyBorder="1" applyAlignment="1" applyProtection="1">
      <alignment horizontal="right" vertical="center" wrapText="1"/>
      <protection locked="0"/>
    </xf>
    <xf numFmtId="2" fontId="131" fillId="0" borderId="1" xfId="4" applyNumberFormat="1" applyFont="1" applyFill="1" applyBorder="1" applyAlignment="1" applyProtection="1">
      <alignment horizontal="right" vertical="center" wrapText="1"/>
      <protection locked="0"/>
    </xf>
    <xf numFmtId="0" fontId="131" fillId="0" borderId="24" xfId="0" applyFont="1" applyFill="1" applyBorder="1" applyAlignment="1" applyProtection="1">
      <alignment vertical="center" wrapText="1"/>
      <protection locked="0"/>
    </xf>
    <xf numFmtId="0" fontId="131" fillId="0" borderId="0" xfId="0" applyFont="1" applyFill="1" applyBorder="1" applyAlignment="1" applyProtection="1">
      <alignment vertical="center" wrapText="1"/>
      <protection locked="0"/>
    </xf>
    <xf numFmtId="0" fontId="165" fillId="0" borderId="1" xfId="62" applyFont="1" applyBorder="1" applyAlignment="1" applyProtection="1">
      <alignment horizontal="right" vertical="center"/>
    </xf>
    <xf numFmtId="0" fontId="131" fillId="11" borderId="1" xfId="0" applyFont="1" applyFill="1" applyBorder="1" applyAlignment="1" applyProtection="1">
      <alignment wrapText="1"/>
      <protection locked="0"/>
    </xf>
    <xf numFmtId="0" fontId="126" fillId="11" borderId="1" xfId="0" applyFont="1" applyFill="1" applyBorder="1" applyAlignment="1" applyProtection="1">
      <alignment horizontal="left" vertical="center" wrapText="1"/>
      <protection locked="0"/>
    </xf>
    <xf numFmtId="0" fontId="17" fillId="0" borderId="0" xfId="48" applyFont="1" applyAlignment="1" applyProtection="1">
      <alignment vertical="top"/>
    </xf>
    <xf numFmtId="2" fontId="24" fillId="0" borderId="0" xfId="48" applyNumberFormat="1" applyFont="1" applyAlignment="1" applyProtection="1">
      <alignment vertical="top"/>
    </xf>
    <xf numFmtId="0" fontId="144" fillId="2" borderId="1" xfId="0" applyFont="1" applyFill="1" applyBorder="1" applyAlignment="1" applyProtection="1">
      <alignment vertical="center" wrapText="1"/>
    </xf>
    <xf numFmtId="0" fontId="0" fillId="0" borderId="1" xfId="0" applyBorder="1" applyAlignment="1">
      <alignment wrapText="1"/>
    </xf>
    <xf numFmtId="0" fontId="179" fillId="0" borderId="1" xfId="0" applyFont="1" applyBorder="1" applyAlignment="1">
      <alignment horizontal="center" vertical="center" wrapText="1"/>
    </xf>
    <xf numFmtId="0" fontId="92" fillId="0" borderId="1" xfId="0" applyFont="1" applyBorder="1" applyAlignment="1">
      <alignment horizontal="center" vertical="center" wrapText="1"/>
    </xf>
    <xf numFmtId="0" fontId="93" fillId="0" borderId="1" xfId="0" applyFont="1" applyBorder="1" applyAlignment="1">
      <alignment wrapText="1"/>
    </xf>
    <xf numFmtId="2" fontId="163" fillId="0" borderId="0" xfId="0" applyNumberFormat="1" applyFont="1" applyAlignment="1" applyProtection="1">
      <alignment vertical="center" wrapText="1"/>
    </xf>
    <xf numFmtId="2" fontId="186" fillId="0" borderId="1" xfId="82" applyNumberFormat="1" applyFont="1" applyBorder="1" applyAlignment="1">
      <alignment vertical="center" wrapText="1"/>
    </xf>
    <xf numFmtId="0" fontId="131" fillId="0" borderId="30" xfId="0" applyFont="1" applyBorder="1" applyAlignment="1" applyProtection="1">
      <alignment vertical="center" wrapText="1"/>
      <protection locked="0"/>
    </xf>
    <xf numFmtId="0" fontId="139" fillId="11" borderId="1" xfId="0" applyFont="1" applyFill="1" applyBorder="1" applyAlignment="1" applyProtection="1">
      <alignment vertical="center" wrapText="1"/>
      <protection locked="0"/>
    </xf>
    <xf numFmtId="0" fontId="113" fillId="16" borderId="1" xfId="8" applyFont="1" applyFill="1" applyBorder="1" applyAlignment="1" applyProtection="1">
      <alignment vertical="center" wrapText="1"/>
    </xf>
    <xf numFmtId="0" fontId="118" fillId="0" borderId="1" xfId="8" applyFont="1" applyBorder="1" applyAlignment="1" applyProtection="1">
      <alignment vertical="center"/>
    </xf>
    <xf numFmtId="0" fontId="116" fillId="0" borderId="1" xfId="0" applyFont="1" applyFill="1" applyBorder="1" applyAlignment="1" applyProtection="1">
      <alignment horizontal="center" vertical="center" wrapText="1"/>
    </xf>
    <xf numFmtId="0" fontId="117" fillId="29" borderId="1" xfId="0" applyFont="1" applyFill="1" applyBorder="1" applyAlignment="1" applyProtection="1">
      <alignment horizontal="center" vertical="center" wrapText="1"/>
    </xf>
    <xf numFmtId="0" fontId="161" fillId="29" borderId="1" xfId="0" applyFont="1" applyFill="1" applyBorder="1" applyAlignment="1" applyProtection="1">
      <alignment horizontal="center" vertical="center" wrapText="1"/>
    </xf>
    <xf numFmtId="164" fontId="117" fillId="29" borderId="1" xfId="1" applyFont="1" applyFill="1" applyBorder="1" applyAlignment="1" applyProtection="1">
      <alignment horizontal="center" vertical="center" wrapText="1"/>
    </xf>
    <xf numFmtId="164" fontId="120" fillId="30" borderId="1" xfId="1" applyFont="1" applyFill="1" applyBorder="1" applyAlignment="1" applyProtection="1">
      <alignment horizontal="center" vertical="center" wrapText="1"/>
    </xf>
    <xf numFmtId="0" fontId="120" fillId="10" borderId="1" xfId="0" applyFont="1" applyFill="1" applyBorder="1" applyAlignment="1" applyProtection="1">
      <alignment horizontal="center" vertical="center" wrapText="1"/>
    </xf>
    <xf numFmtId="0" fontId="120" fillId="28" borderId="1" xfId="8" applyFont="1" applyFill="1" applyBorder="1" applyAlignment="1" applyProtection="1">
      <alignment horizontal="center" vertical="center"/>
    </xf>
    <xf numFmtId="0" fontId="118" fillId="0" borderId="1" xfId="8" applyFont="1" applyFill="1" applyBorder="1" applyAlignment="1" applyProtection="1">
      <alignment vertical="center"/>
    </xf>
    <xf numFmtId="0" fontId="114" fillId="39" borderId="1" xfId="3" applyFont="1" applyFill="1" applyBorder="1" applyAlignment="1" applyProtection="1">
      <alignment horizontal="left"/>
    </xf>
    <xf numFmtId="164" fontId="115" fillId="0" borderId="1" xfId="1" applyFont="1" applyFill="1" applyBorder="1" applyAlignment="1" applyProtection="1">
      <alignment horizontal="left" vertical="center" wrapText="1"/>
    </xf>
    <xf numFmtId="2" fontId="120" fillId="0" borderId="1" xfId="3" applyNumberFormat="1" applyFont="1" applyFill="1" applyBorder="1" applyAlignment="1" applyProtection="1">
      <alignment wrapText="1"/>
    </xf>
    <xf numFmtId="164" fontId="120" fillId="0" borderId="1" xfId="1" applyFont="1" applyFill="1" applyBorder="1" applyAlignment="1" applyProtection="1">
      <alignment vertical="center" wrapText="1"/>
    </xf>
    <xf numFmtId="0" fontId="118" fillId="0" borderId="1" xfId="8" applyFont="1" applyBorder="1" applyAlignment="1" applyProtection="1">
      <alignment horizontal="center" vertical="center"/>
    </xf>
    <xf numFmtId="0" fontId="116" fillId="0" borderId="1" xfId="0" applyFont="1" applyBorder="1"/>
    <xf numFmtId="0" fontId="115" fillId="5" borderId="1" xfId="38" applyFont="1" applyFill="1" applyBorder="1" applyAlignment="1" applyProtection="1">
      <alignment horizontal="center" vertical="center" wrapText="1"/>
    </xf>
    <xf numFmtId="164" fontId="115" fillId="5" borderId="1" xfId="1" applyFont="1" applyFill="1" applyBorder="1" applyAlignment="1" applyProtection="1">
      <alignment horizontal="center" vertical="center" wrapText="1"/>
    </xf>
    <xf numFmtId="0" fontId="120" fillId="0" borderId="1" xfId="8" applyFont="1" applyBorder="1" applyAlignment="1" applyProtection="1">
      <alignment horizontal="center" vertical="center"/>
    </xf>
    <xf numFmtId="0" fontId="113" fillId="7" borderId="1" xfId="8" applyFont="1" applyFill="1" applyBorder="1" applyAlignment="1" applyProtection="1">
      <alignment horizontal="left" vertical="center" wrapText="1"/>
    </xf>
    <xf numFmtId="0" fontId="188" fillId="7" borderId="1" xfId="8" applyFont="1" applyFill="1" applyBorder="1" applyAlignment="1" applyProtection="1">
      <alignment horizontal="left" vertical="center" wrapText="1"/>
    </xf>
    <xf numFmtId="0" fontId="188" fillId="7" borderId="1" xfId="8" applyFont="1" applyFill="1" applyBorder="1" applyAlignment="1" applyProtection="1">
      <alignment horizontal="center" vertical="center" wrapText="1"/>
    </xf>
    <xf numFmtId="164" fontId="113" fillId="7" borderId="1" xfId="1" applyFont="1" applyFill="1" applyBorder="1" applyAlignment="1" applyProtection="1">
      <alignment horizontal="left" vertical="center" wrapText="1"/>
    </xf>
    <xf numFmtId="164" fontId="113" fillId="7" borderId="1" xfId="1" applyFont="1" applyFill="1" applyBorder="1" applyAlignment="1" applyProtection="1">
      <alignment horizontal="right" vertical="center" wrapText="1"/>
    </xf>
    <xf numFmtId="0" fontId="120" fillId="0" borderId="1" xfId="8" applyFont="1" applyBorder="1" applyAlignment="1" applyProtection="1">
      <alignment vertical="center"/>
    </xf>
    <xf numFmtId="0" fontId="120" fillId="0" borderId="1" xfId="8" applyFont="1" applyBorder="1" applyAlignment="1" applyProtection="1">
      <alignment horizontal="left" vertical="center"/>
    </xf>
    <xf numFmtId="0" fontId="115" fillId="2" borderId="1" xfId="8" applyFont="1" applyFill="1" applyBorder="1" applyAlignment="1" applyProtection="1">
      <alignment horizontal="left" vertical="center" wrapText="1"/>
    </xf>
    <xf numFmtId="0" fontId="116" fillId="2" borderId="1" xfId="8" applyFont="1" applyFill="1" applyBorder="1" applyAlignment="1" applyProtection="1">
      <alignment horizontal="center" vertical="center" wrapText="1"/>
    </xf>
    <xf numFmtId="0" fontId="116" fillId="2" borderId="1" xfId="8" applyFont="1" applyFill="1" applyBorder="1" applyAlignment="1" applyProtection="1">
      <alignment vertical="center" wrapText="1"/>
    </xf>
    <xf numFmtId="164" fontId="118" fillId="2" borderId="1" xfId="1" applyFont="1" applyFill="1" applyBorder="1" applyAlignment="1" applyProtection="1">
      <alignment vertical="center" wrapText="1"/>
    </xf>
    <xf numFmtId="0" fontId="118" fillId="2" borderId="1" xfId="8" applyFont="1" applyFill="1" applyBorder="1" applyAlignment="1" applyProtection="1">
      <alignment vertical="center" wrapText="1"/>
    </xf>
    <xf numFmtId="164" fontId="120" fillId="2" borderId="1" xfId="1" applyFont="1" applyFill="1" applyBorder="1" applyAlignment="1" applyProtection="1">
      <alignment vertical="center" wrapText="1"/>
    </xf>
    <xf numFmtId="0" fontId="116" fillId="2" borderId="1" xfId="8" applyFont="1" applyFill="1" applyBorder="1" applyAlignment="1" applyProtection="1">
      <alignment horizontal="left" vertical="center" wrapText="1"/>
    </xf>
    <xf numFmtId="0" fontId="118" fillId="0" borderId="1" xfId="8" applyFont="1" applyFill="1" applyBorder="1" applyAlignment="1" applyProtection="1">
      <alignment horizontal="left" vertical="center"/>
    </xf>
    <xf numFmtId="0" fontId="120" fillId="29" borderId="1" xfId="8" applyFont="1" applyFill="1" applyBorder="1" applyAlignment="1" applyProtection="1">
      <alignment horizontal="center" vertical="center"/>
    </xf>
    <xf numFmtId="0" fontId="120" fillId="0" borderId="1" xfId="9" applyFont="1" applyFill="1" applyBorder="1" applyAlignment="1" applyProtection="1">
      <alignment vertical="center" wrapText="1"/>
    </xf>
    <xf numFmtId="0" fontId="120" fillId="0" borderId="1" xfId="9" applyFont="1" applyFill="1" applyBorder="1" applyAlignment="1" applyProtection="1">
      <alignment vertical="center" wrapText="1"/>
      <protection locked="0"/>
    </xf>
    <xf numFmtId="164" fontId="118" fillId="0" borderId="1" xfId="1" applyFont="1" applyBorder="1" applyAlignment="1" applyProtection="1">
      <alignment horizontal="center" vertical="center" wrapText="1"/>
    </xf>
    <xf numFmtId="164" fontId="118" fillId="0" borderId="1" xfId="1" applyFont="1" applyFill="1" applyBorder="1" applyAlignment="1" applyProtection="1">
      <alignment vertical="center" wrapText="1"/>
      <protection locked="0"/>
    </xf>
    <xf numFmtId="0" fontId="118" fillId="0" borderId="1" xfId="9" applyFont="1" applyFill="1" applyBorder="1" applyAlignment="1" applyProtection="1">
      <alignment horizontal="left" vertical="center" wrapText="1"/>
      <protection locked="0"/>
    </xf>
    <xf numFmtId="164" fontId="118" fillId="0" borderId="1" xfId="1" applyFont="1" applyFill="1" applyBorder="1" applyAlignment="1" applyProtection="1">
      <alignment horizontal="right" vertical="center" wrapText="1"/>
    </xf>
    <xf numFmtId="0" fontId="120" fillId="0" borderId="1" xfId="8" applyFont="1" applyFill="1" applyBorder="1" applyAlignment="1" applyProtection="1">
      <alignment vertical="center"/>
    </xf>
    <xf numFmtId="0" fontId="123" fillId="0" borderId="1" xfId="0" applyFont="1" applyBorder="1" applyAlignment="1">
      <alignment horizontal="center" wrapText="1"/>
    </xf>
    <xf numFmtId="0" fontId="123" fillId="0" borderId="1" xfId="0" applyFont="1" applyBorder="1" applyAlignment="1">
      <alignment horizontal="left" wrapText="1"/>
    </xf>
    <xf numFmtId="0" fontId="118" fillId="0" borderId="1" xfId="4" applyFont="1" applyBorder="1" applyAlignment="1" applyProtection="1">
      <alignment horizontal="left" vertical="center" wrapText="1"/>
    </xf>
    <xf numFmtId="0" fontId="120" fillId="30" borderId="1" xfId="0" applyFont="1" applyFill="1" applyBorder="1" applyAlignment="1" applyProtection="1">
      <alignment horizontal="center" vertical="center" wrapText="1"/>
    </xf>
    <xf numFmtId="0" fontId="118" fillId="0" borderId="1" xfId="8" applyFont="1" applyBorder="1" applyAlignment="1" applyProtection="1">
      <alignment horizontal="center" vertical="center" wrapText="1"/>
    </xf>
    <xf numFmtId="0" fontId="118" fillId="0" borderId="1" xfId="9" applyFont="1" applyBorder="1" applyAlignment="1" applyProtection="1">
      <alignment vertical="center" wrapText="1"/>
    </xf>
    <xf numFmtId="0" fontId="118" fillId="0" borderId="1" xfId="9" applyFont="1" applyBorder="1" applyAlignment="1" applyProtection="1">
      <alignment vertical="center" wrapText="1"/>
      <protection locked="0"/>
    </xf>
    <xf numFmtId="0" fontId="118" fillId="0" borderId="1" xfId="8" applyFont="1" applyBorder="1" applyAlignment="1" applyProtection="1">
      <alignment horizontal="center" vertical="center" wrapText="1"/>
      <protection locked="0"/>
    </xf>
    <xf numFmtId="164" fontId="118" fillId="0" borderId="1" xfId="1" applyFont="1" applyBorder="1" applyAlignment="1" applyProtection="1">
      <alignment vertical="center" wrapText="1"/>
      <protection locked="0"/>
    </xf>
    <xf numFmtId="0" fontId="118" fillId="0" borderId="1" xfId="9" applyFont="1" applyBorder="1" applyAlignment="1" applyProtection="1">
      <alignment horizontal="left" vertical="center" wrapText="1"/>
      <protection locked="0"/>
    </xf>
    <xf numFmtId="0" fontId="118" fillId="0" borderId="1" xfId="8" applyFont="1" applyBorder="1" applyAlignment="1" applyProtection="1">
      <alignment horizontal="left" vertical="center" wrapText="1"/>
    </xf>
    <xf numFmtId="164" fontId="118" fillId="0" borderId="1" xfId="1" applyFont="1" applyBorder="1" applyAlignment="1" applyProtection="1">
      <alignment vertical="center" wrapText="1"/>
    </xf>
    <xf numFmtId="0" fontId="118" fillId="0" borderId="1" xfId="8" applyFont="1" applyFill="1" applyBorder="1" applyAlignment="1" applyProtection="1">
      <alignment horizontal="center" vertical="center"/>
    </xf>
    <xf numFmtId="0" fontId="120" fillId="0" borderId="1" xfId="8" applyFont="1" applyFill="1" applyBorder="1" applyAlignment="1" applyProtection="1">
      <alignment horizontal="left" vertical="center"/>
    </xf>
    <xf numFmtId="0" fontId="120" fillId="0" borderId="1" xfId="4" applyFont="1" applyBorder="1" applyAlignment="1" applyProtection="1">
      <alignment horizontal="left" vertical="center" wrapText="1"/>
    </xf>
    <xf numFmtId="0" fontId="120" fillId="0" borderId="1" xfId="8" applyFont="1" applyBorder="1" applyAlignment="1" applyProtection="1">
      <alignment horizontal="center" vertical="center" wrapText="1"/>
    </xf>
    <xf numFmtId="0" fontId="120" fillId="0" borderId="1" xfId="9" applyFont="1" applyBorder="1" applyAlignment="1" applyProtection="1">
      <alignment vertical="center" wrapText="1"/>
    </xf>
    <xf numFmtId="0" fontId="120" fillId="0" borderId="1" xfId="9" applyFont="1" applyBorder="1" applyAlignment="1" applyProtection="1">
      <alignment vertical="center" wrapText="1"/>
      <protection locked="0"/>
    </xf>
    <xf numFmtId="0" fontId="120" fillId="0" borderId="1" xfId="8" applyFont="1" applyBorder="1" applyAlignment="1" applyProtection="1">
      <alignment horizontal="center" vertical="center" wrapText="1"/>
      <protection locked="0"/>
    </xf>
    <xf numFmtId="164" fontId="120" fillId="0" borderId="1" xfId="1" applyFont="1" applyBorder="1" applyAlignment="1" applyProtection="1">
      <alignment horizontal="right" vertical="center" wrapText="1"/>
      <protection locked="0"/>
    </xf>
    <xf numFmtId="164" fontId="120" fillId="0" borderId="1" xfId="1" applyFont="1" applyBorder="1" applyAlignment="1" applyProtection="1">
      <alignment vertical="center" wrapText="1"/>
      <protection locked="0"/>
    </xf>
    <xf numFmtId="0" fontId="120" fillId="0" borderId="1" xfId="9" applyFont="1" applyBorder="1" applyAlignment="1" applyProtection="1">
      <alignment horizontal="left" vertical="center" wrapText="1"/>
      <protection locked="0"/>
    </xf>
    <xf numFmtId="0" fontId="120" fillId="0" borderId="1" xfId="8" applyFont="1" applyBorder="1" applyAlignment="1" applyProtection="1">
      <alignment horizontal="left" vertical="center" wrapText="1"/>
    </xf>
    <xf numFmtId="164" fontId="120" fillId="0" borderId="1" xfId="1" applyFont="1" applyBorder="1" applyAlignment="1" applyProtection="1">
      <alignment vertical="center" wrapText="1"/>
    </xf>
    <xf numFmtId="0" fontId="118" fillId="0" borderId="1" xfId="9" applyFont="1" applyBorder="1" applyAlignment="1" applyProtection="1">
      <alignment horizontal="center" vertical="center" wrapText="1"/>
    </xf>
    <xf numFmtId="0" fontId="118" fillId="0" borderId="1" xfId="9" applyFont="1" applyBorder="1" applyAlignment="1" applyProtection="1">
      <alignment horizontal="left" vertical="center" wrapText="1"/>
    </xf>
    <xf numFmtId="0" fontId="115" fillId="0" borderId="1" xfId="4" applyFont="1" applyFill="1" applyBorder="1" applyAlignment="1" applyProtection="1">
      <alignment vertical="center" wrapText="1"/>
    </xf>
    <xf numFmtId="0" fontId="120" fillId="2" borderId="1" xfId="8" applyFont="1" applyFill="1" applyBorder="1" applyAlignment="1" applyProtection="1">
      <alignment horizontal="left" vertical="center"/>
    </xf>
    <xf numFmtId="0" fontId="120" fillId="2" borderId="1" xfId="4" applyFont="1" applyFill="1" applyBorder="1" applyAlignment="1" applyProtection="1">
      <alignment horizontal="left" vertical="center" wrapText="1"/>
    </xf>
    <xf numFmtId="0" fontId="120" fillId="2" borderId="1" xfId="8" applyFont="1" applyFill="1" applyBorder="1" applyAlignment="1" applyProtection="1">
      <alignment horizontal="center" vertical="center"/>
    </xf>
    <xf numFmtId="0" fontId="120" fillId="2" borderId="1" xfId="8" applyFont="1" applyFill="1" applyBorder="1" applyAlignment="1" applyProtection="1">
      <alignment horizontal="center" vertical="center" wrapText="1"/>
    </xf>
    <xf numFmtId="0" fontId="115" fillId="2" borderId="1" xfId="0" applyFont="1" applyFill="1" applyBorder="1" applyAlignment="1" applyProtection="1">
      <alignment horizontal="right" vertical="center"/>
    </xf>
    <xf numFmtId="0" fontId="115" fillId="2" borderId="1" xfId="0" applyFont="1" applyFill="1" applyBorder="1" applyAlignment="1" applyProtection="1">
      <alignment horizontal="right" vertical="center"/>
      <protection locked="0"/>
    </xf>
    <xf numFmtId="0" fontId="124" fillId="2" borderId="1" xfId="9" applyFont="1" applyFill="1" applyBorder="1" applyAlignment="1" applyProtection="1">
      <alignment vertical="center" wrapText="1"/>
      <protection locked="0"/>
    </xf>
    <xf numFmtId="0" fontId="120" fillId="2" borderId="1" xfId="8" applyFont="1" applyFill="1" applyBorder="1" applyAlignment="1" applyProtection="1">
      <alignment horizontal="center" vertical="center" wrapText="1"/>
      <protection locked="0"/>
    </xf>
    <xf numFmtId="164" fontId="120" fillId="2" borderId="1" xfId="1" applyFont="1" applyFill="1" applyBorder="1" applyAlignment="1" applyProtection="1">
      <alignment vertical="center" wrapText="1"/>
      <protection locked="0"/>
    </xf>
    <xf numFmtId="0" fontId="124" fillId="2" borderId="1" xfId="0" applyFont="1" applyFill="1" applyBorder="1" applyAlignment="1" applyProtection="1">
      <alignment horizontal="left" vertical="center" wrapText="1"/>
      <protection locked="0"/>
    </xf>
    <xf numFmtId="0" fontId="120" fillId="2" borderId="1" xfId="8" applyFont="1" applyFill="1" applyBorder="1" applyAlignment="1" applyProtection="1">
      <alignment horizontal="left" vertical="center" wrapText="1"/>
    </xf>
    <xf numFmtId="0" fontId="115" fillId="36" borderId="1" xfId="4" applyFont="1" applyFill="1" applyBorder="1" applyAlignment="1" applyProtection="1">
      <alignment horizontal="left" vertical="center" wrapText="1"/>
    </xf>
    <xf numFmtId="0" fontId="116" fillId="36" borderId="1" xfId="4" applyFont="1" applyFill="1" applyBorder="1" applyAlignment="1" applyProtection="1">
      <alignment horizontal="left" vertical="center" wrapText="1"/>
    </xf>
    <xf numFmtId="0" fontId="116" fillId="36" borderId="1" xfId="4" applyFont="1" applyFill="1" applyBorder="1" applyAlignment="1" applyProtection="1">
      <alignment horizontal="center" vertical="center" wrapText="1"/>
    </xf>
    <xf numFmtId="0" fontId="115" fillId="36" borderId="1" xfId="4" applyFont="1" applyFill="1" applyBorder="1" applyAlignment="1" applyProtection="1">
      <alignment horizontal="center" vertical="center" wrapText="1"/>
    </xf>
    <xf numFmtId="0" fontId="115" fillId="36" borderId="1" xfId="4" applyFont="1" applyFill="1" applyBorder="1" applyAlignment="1" applyProtection="1">
      <alignment horizontal="center" vertical="center" wrapText="1"/>
      <protection locked="0"/>
    </xf>
    <xf numFmtId="164" fontId="120" fillId="36" borderId="1" xfId="1" applyFont="1" applyFill="1" applyBorder="1" applyAlignment="1" applyProtection="1">
      <alignment horizontal="right" vertical="center" wrapText="1"/>
      <protection locked="0"/>
    </xf>
    <xf numFmtId="2" fontId="120" fillId="36" borderId="1" xfId="4" applyNumberFormat="1" applyFont="1" applyFill="1" applyBorder="1" applyAlignment="1" applyProtection="1">
      <alignment horizontal="right" vertical="center" wrapText="1"/>
      <protection locked="0"/>
    </xf>
    <xf numFmtId="0" fontId="115" fillId="36" borderId="1" xfId="4" applyFont="1" applyFill="1" applyBorder="1" applyAlignment="1" applyProtection="1">
      <alignment horizontal="left" vertical="center" wrapText="1"/>
      <protection locked="0"/>
    </xf>
    <xf numFmtId="164" fontId="120" fillId="36" borderId="1" xfId="1" applyFont="1" applyFill="1" applyBorder="1" applyAlignment="1" applyProtection="1">
      <alignment horizontal="right" vertical="center" wrapText="1"/>
    </xf>
    <xf numFmtId="0" fontId="123" fillId="0" borderId="1" xfId="0" applyFont="1" applyFill="1" applyBorder="1" applyAlignment="1" applyProtection="1">
      <alignment vertical="center" wrapText="1"/>
    </xf>
    <xf numFmtId="0" fontId="118" fillId="0" borderId="1" xfId="9" applyFont="1" applyFill="1" applyBorder="1" applyAlignment="1" applyProtection="1">
      <alignment vertical="center" wrapText="1"/>
    </xf>
    <xf numFmtId="0" fontId="118" fillId="0" borderId="1" xfId="9" applyFont="1" applyFill="1" applyBorder="1" applyAlignment="1" applyProtection="1">
      <alignment vertical="center" wrapText="1"/>
      <protection locked="0"/>
    </xf>
    <xf numFmtId="0" fontId="118" fillId="0" borderId="1" xfId="8" applyFont="1" applyFill="1" applyBorder="1" applyAlignment="1" applyProtection="1">
      <alignment horizontal="center" vertical="center" wrapText="1"/>
      <protection locked="0"/>
    </xf>
    <xf numFmtId="164" fontId="118" fillId="0" borderId="1" xfId="1" applyFont="1" applyFill="1" applyBorder="1" applyAlignment="1" applyProtection="1">
      <alignment horizontal="right" vertical="center" wrapText="1"/>
      <protection locked="0"/>
    </xf>
    <xf numFmtId="164" fontId="118" fillId="0" borderId="1" xfId="1" applyFont="1" applyFill="1" applyBorder="1" applyAlignment="1" applyProtection="1">
      <alignment vertical="center" wrapText="1"/>
    </xf>
    <xf numFmtId="2" fontId="118" fillId="0" borderId="1" xfId="9" applyNumberFormat="1" applyFont="1" applyFill="1" applyBorder="1" applyAlignment="1" applyProtection="1">
      <alignment vertical="center" wrapText="1"/>
      <protection locked="0"/>
    </xf>
    <xf numFmtId="2" fontId="118" fillId="0" borderId="1" xfId="8" applyNumberFormat="1" applyFont="1" applyFill="1" applyBorder="1" applyAlignment="1" applyProtection="1">
      <alignment vertical="center" wrapText="1"/>
      <protection locked="0"/>
    </xf>
    <xf numFmtId="0" fontId="119" fillId="0" borderId="1" xfId="9" applyFont="1" applyFill="1" applyBorder="1" applyAlignment="1" applyProtection="1">
      <alignment vertical="center" wrapText="1"/>
    </xf>
    <xf numFmtId="0" fontId="119" fillId="0" borderId="1" xfId="9" applyFont="1" applyFill="1" applyBorder="1" applyAlignment="1" applyProtection="1">
      <alignment horizontal="center" vertical="center" wrapText="1"/>
    </xf>
    <xf numFmtId="167" fontId="119" fillId="0" borderId="1" xfId="9" applyNumberFormat="1" applyFont="1" applyFill="1" applyBorder="1" applyAlignment="1" applyProtection="1">
      <alignment vertical="center" wrapText="1"/>
      <protection locked="0"/>
    </xf>
    <xf numFmtId="0" fontId="119" fillId="0" borderId="1" xfId="9" applyFont="1" applyFill="1" applyBorder="1" applyAlignment="1" applyProtection="1">
      <alignment vertical="center" wrapText="1"/>
      <protection locked="0"/>
    </xf>
    <xf numFmtId="0" fontId="119" fillId="0" borderId="1" xfId="0" applyFont="1" applyFill="1" applyBorder="1" applyAlignment="1" applyProtection="1">
      <alignment horizontal="left" vertical="center" wrapText="1"/>
      <protection locked="0"/>
    </xf>
    <xf numFmtId="0" fontId="120" fillId="36" borderId="1" xfId="4" applyFont="1" applyFill="1" applyBorder="1" applyAlignment="1" applyProtection="1">
      <alignment horizontal="left" vertical="center" wrapText="1"/>
    </xf>
    <xf numFmtId="0" fontId="120" fillId="36" borderId="1" xfId="8" applyFont="1" applyFill="1" applyBorder="1" applyAlignment="1" applyProtection="1">
      <alignment horizontal="left" vertical="center"/>
    </xf>
    <xf numFmtId="0" fontId="120" fillId="36" borderId="1" xfId="8" applyFont="1" applyFill="1" applyBorder="1" applyAlignment="1" applyProtection="1">
      <alignment horizontal="center" vertical="center"/>
    </xf>
    <xf numFmtId="0" fontId="120" fillId="36" borderId="1" xfId="8" applyFont="1" applyFill="1" applyBorder="1" applyAlignment="1" applyProtection="1">
      <alignment horizontal="center" vertical="center" wrapText="1"/>
    </xf>
    <xf numFmtId="0" fontId="124" fillId="36" borderId="1" xfId="9" applyFont="1" applyFill="1" applyBorder="1" applyAlignment="1" applyProtection="1">
      <alignment vertical="center" wrapText="1"/>
    </xf>
    <xf numFmtId="0" fontId="124" fillId="36" borderId="1" xfId="9" applyFont="1" applyFill="1" applyBorder="1" applyAlignment="1" applyProtection="1">
      <alignment horizontal="center" vertical="center" wrapText="1"/>
    </xf>
    <xf numFmtId="167" fontId="124" fillId="36" borderId="1" xfId="9" applyNumberFormat="1" applyFont="1" applyFill="1" applyBorder="1" applyAlignment="1" applyProtection="1">
      <alignment vertical="center" wrapText="1"/>
      <protection locked="0"/>
    </xf>
    <xf numFmtId="0" fontId="124" fillId="36" borderId="1" xfId="9" applyFont="1" applyFill="1" applyBorder="1" applyAlignment="1" applyProtection="1">
      <alignment vertical="center" wrapText="1"/>
      <protection locked="0"/>
    </xf>
    <xf numFmtId="0" fontId="120" fillId="36" borderId="1" xfId="8" applyFont="1" applyFill="1" applyBorder="1" applyAlignment="1" applyProtection="1">
      <alignment horizontal="center" vertical="center" wrapText="1"/>
      <protection locked="0"/>
    </xf>
    <xf numFmtId="0" fontId="124" fillId="36" borderId="1" xfId="0" applyFont="1" applyFill="1" applyBorder="1" applyAlignment="1" applyProtection="1">
      <alignment horizontal="left" vertical="center" wrapText="1"/>
      <protection locked="0"/>
    </xf>
    <xf numFmtId="0" fontId="120" fillId="36" borderId="1" xfId="8" applyFont="1" applyFill="1" applyBorder="1" applyAlignment="1" applyProtection="1">
      <alignment horizontal="left" vertical="center" wrapText="1"/>
    </xf>
    <xf numFmtId="0" fontId="118" fillId="0" borderId="1" xfId="8" applyFont="1" applyFill="1" applyBorder="1" applyAlignment="1" applyProtection="1">
      <alignment vertical="center" wrapText="1"/>
      <protection locked="0"/>
    </xf>
    <xf numFmtId="0" fontId="120" fillId="0" borderId="1" xfId="8" applyFont="1" applyFill="1" applyBorder="1" applyAlignment="1" applyProtection="1">
      <alignment horizontal="left" vertical="center" wrapText="1"/>
      <protection locked="0"/>
    </xf>
    <xf numFmtId="0" fontId="116" fillId="0" borderId="1" xfId="9" applyFont="1" applyFill="1" applyBorder="1" applyAlignment="1" applyProtection="1">
      <alignment horizontal="left" vertical="center" wrapText="1"/>
    </xf>
    <xf numFmtId="0" fontId="116" fillId="0" borderId="1" xfId="9" applyFont="1" applyFill="1" applyBorder="1" applyAlignment="1" applyProtection="1">
      <alignment horizontal="left" vertical="center" wrapText="1"/>
      <protection locked="0"/>
    </xf>
    <xf numFmtId="0" fontId="116" fillId="0" borderId="1" xfId="9" applyFont="1" applyFill="1" applyBorder="1" applyAlignment="1" applyProtection="1">
      <alignment horizontal="center" vertical="center" wrapText="1"/>
      <protection locked="0"/>
    </xf>
    <xf numFmtId="1" fontId="118" fillId="0" borderId="1" xfId="9" applyNumberFormat="1" applyFont="1" applyFill="1" applyBorder="1" applyAlignment="1" applyProtection="1">
      <alignment horizontal="center" vertical="center" wrapText="1"/>
      <protection locked="0"/>
    </xf>
    <xf numFmtId="164" fontId="120" fillId="0" borderId="1" xfId="1" applyFont="1" applyFill="1" applyBorder="1" applyAlignment="1" applyProtection="1">
      <alignment horizontal="right" vertical="center" wrapText="1"/>
      <protection locked="0"/>
    </xf>
    <xf numFmtId="2" fontId="120" fillId="0" borderId="1" xfId="8" applyNumberFormat="1" applyFont="1" applyFill="1" applyBorder="1" applyAlignment="1" applyProtection="1">
      <alignment vertical="center" wrapText="1"/>
      <protection locked="0"/>
    </xf>
    <xf numFmtId="49" fontId="118" fillId="0" borderId="1" xfId="4" applyNumberFormat="1" applyFont="1" applyFill="1" applyBorder="1" applyAlignment="1" applyProtection="1">
      <alignment horizontal="left" vertical="center" wrapText="1"/>
    </xf>
    <xf numFmtId="0" fontId="124" fillId="0" borderId="1" xfId="9" applyFont="1" applyFill="1" applyBorder="1" applyAlignment="1" applyProtection="1">
      <alignment vertical="center" wrapText="1"/>
      <protection locked="0"/>
    </xf>
    <xf numFmtId="0" fontId="124" fillId="0" borderId="1" xfId="9" applyFont="1" applyFill="1" applyBorder="1" applyAlignment="1" applyProtection="1">
      <alignment vertical="center" wrapText="1"/>
    </xf>
    <xf numFmtId="1" fontId="119" fillId="0" borderId="1" xfId="4" applyNumberFormat="1" applyFont="1" applyFill="1" applyBorder="1" applyAlignment="1" applyProtection="1">
      <alignment horizontal="center" vertical="center" wrapText="1"/>
    </xf>
    <xf numFmtId="0" fontId="119" fillId="0" borderId="1" xfId="9" applyFont="1" applyFill="1" applyBorder="1" applyAlignment="1" applyProtection="1">
      <alignment horizontal="left" vertical="center" wrapText="1"/>
      <protection locked="0"/>
    </xf>
    <xf numFmtId="0" fontId="124" fillId="0" borderId="1" xfId="0" applyFont="1" applyFill="1" applyBorder="1" applyAlignment="1" applyProtection="1">
      <alignment horizontal="center" vertical="center" wrapText="1"/>
      <protection locked="0"/>
    </xf>
    <xf numFmtId="0" fontId="119" fillId="0" borderId="1" xfId="38" applyFont="1" applyFill="1" applyBorder="1" applyAlignment="1" applyProtection="1">
      <alignment horizontal="center" vertical="center" wrapText="1"/>
      <protection locked="0"/>
    </xf>
    <xf numFmtId="0" fontId="119" fillId="0" borderId="1" xfId="38" applyFont="1" applyFill="1" applyBorder="1" applyAlignment="1" applyProtection="1">
      <alignment horizontal="left" vertical="center" wrapText="1"/>
      <protection locked="0"/>
    </xf>
    <xf numFmtId="0" fontId="124" fillId="36" borderId="1" xfId="0" applyFont="1" applyFill="1" applyBorder="1" applyAlignment="1" applyProtection="1">
      <alignment horizontal="center" vertical="center" wrapText="1"/>
      <protection locked="0"/>
    </xf>
    <xf numFmtId="0" fontId="124" fillId="36" borderId="1" xfId="38" applyFont="1" applyFill="1" applyBorder="1" applyAlignment="1" applyProtection="1">
      <alignment horizontal="center" vertical="center" wrapText="1"/>
      <protection locked="0"/>
    </xf>
    <xf numFmtId="164" fontId="120" fillId="36" borderId="1" xfId="1" applyFont="1" applyFill="1" applyBorder="1" applyAlignment="1" applyProtection="1">
      <alignment vertical="center" wrapText="1"/>
      <protection locked="0"/>
    </xf>
    <xf numFmtId="0" fontId="124" fillId="36" borderId="1" xfId="38" applyFont="1" applyFill="1" applyBorder="1" applyAlignment="1" applyProtection="1">
      <alignment horizontal="left" vertical="center" wrapText="1"/>
      <protection locked="0"/>
    </xf>
    <xf numFmtId="164" fontId="120" fillId="36" borderId="1" xfId="1" applyFont="1" applyFill="1" applyBorder="1" applyAlignment="1" applyProtection="1">
      <alignment vertical="center" wrapText="1"/>
    </xf>
    <xf numFmtId="0" fontId="120" fillId="10" borderId="1" xfId="8" applyFont="1" applyFill="1" applyBorder="1" applyAlignment="1" applyProtection="1">
      <alignment horizontal="center" vertical="center"/>
    </xf>
    <xf numFmtId="0" fontId="118" fillId="11" borderId="1" xfId="0" applyFont="1" applyFill="1" applyBorder="1" applyAlignment="1" applyProtection="1">
      <alignment wrapText="1"/>
      <protection locked="0"/>
    </xf>
    <xf numFmtId="0" fontId="118" fillId="11" borderId="1" xfId="0" applyFont="1" applyFill="1" applyBorder="1" applyAlignment="1">
      <alignment wrapText="1"/>
    </xf>
    <xf numFmtId="0" fontId="124" fillId="36" borderId="1" xfId="38" applyFont="1" applyFill="1" applyBorder="1" applyAlignment="1" applyProtection="1">
      <alignment horizontal="center" vertical="center" wrapText="1"/>
    </xf>
    <xf numFmtId="0" fontId="119" fillId="0" borderId="1" xfId="38" applyFont="1" applyFill="1" applyBorder="1" applyAlignment="1" applyProtection="1">
      <alignment horizontal="center" vertical="center" wrapText="1"/>
    </xf>
    <xf numFmtId="0" fontId="119" fillId="0" borderId="1" xfId="0" applyFont="1" applyFill="1" applyBorder="1" applyAlignment="1" applyProtection="1">
      <alignment horizontal="center" vertical="center" wrapText="1"/>
      <protection locked="0"/>
    </xf>
    <xf numFmtId="2" fontId="124" fillId="0" borderId="1" xfId="9" applyNumberFormat="1" applyFont="1" applyFill="1" applyBorder="1" applyAlignment="1" applyProtection="1">
      <alignment vertical="center" wrapText="1"/>
      <protection locked="0"/>
    </xf>
    <xf numFmtId="0" fontId="115" fillId="0" borderId="1" xfId="8" applyFont="1" applyFill="1" applyBorder="1" applyAlignment="1" applyProtection="1">
      <alignment vertical="center" wrapText="1"/>
      <protection locked="0"/>
    </xf>
    <xf numFmtId="164" fontId="120" fillId="0" borderId="1" xfId="1" applyFont="1" applyFill="1" applyBorder="1" applyAlignment="1" applyProtection="1">
      <alignment vertical="center" wrapText="1"/>
      <protection locked="0"/>
    </xf>
    <xf numFmtId="0" fontId="115" fillId="0" borderId="1" xfId="8" applyFont="1" applyFill="1" applyBorder="1" applyAlignment="1" applyProtection="1">
      <alignment horizontal="left" vertical="center" wrapText="1"/>
      <protection locked="0"/>
    </xf>
    <xf numFmtId="49" fontId="116" fillId="0" borderId="1" xfId="4" applyNumberFormat="1" applyFont="1" applyBorder="1" applyAlignment="1" applyProtection="1">
      <alignment horizontal="left" vertical="center" wrapText="1"/>
    </xf>
    <xf numFmtId="0" fontId="118" fillId="0" borderId="1" xfId="4" applyFont="1" applyBorder="1" applyAlignment="1" applyProtection="1">
      <alignment vertical="center" wrapText="1"/>
    </xf>
    <xf numFmtId="49" fontId="118" fillId="0" borderId="1" xfId="4" applyNumberFormat="1" applyFont="1" applyBorder="1" applyAlignment="1" applyProtection="1">
      <alignment horizontal="left" vertical="center" wrapText="1"/>
    </xf>
    <xf numFmtId="0" fontId="118" fillId="0" borderId="1" xfId="0" applyFont="1" applyBorder="1" applyAlignment="1" applyProtection="1">
      <alignment vertical="center" wrapText="1"/>
    </xf>
    <xf numFmtId="0" fontId="120" fillId="0" borderId="1" xfId="9" applyFont="1" applyFill="1" applyBorder="1" applyAlignment="1" applyProtection="1">
      <alignment horizontal="center" vertical="center" wrapText="1"/>
    </xf>
    <xf numFmtId="0" fontId="120" fillId="0" borderId="1" xfId="9" applyFont="1" applyFill="1" applyBorder="1" applyAlignment="1" applyProtection="1">
      <alignment horizontal="center" vertical="center" wrapText="1"/>
      <protection locked="0"/>
    </xf>
    <xf numFmtId="0" fontId="116" fillId="0" borderId="1" xfId="0" applyFont="1" applyFill="1" applyBorder="1" applyAlignment="1" applyProtection="1">
      <alignment horizontal="left" vertical="center" wrapText="1"/>
      <protection locked="0"/>
    </xf>
    <xf numFmtId="0" fontId="126" fillId="11" borderId="13" xfId="0" applyFont="1" applyFill="1" applyBorder="1" applyAlignment="1" applyProtection="1">
      <alignment vertical="center" wrapText="1"/>
      <protection locked="0"/>
    </xf>
    <xf numFmtId="0" fontId="126" fillId="11" borderId="13" xfId="0" applyFont="1" applyFill="1" applyBorder="1" applyAlignment="1" applyProtection="1">
      <alignment vertical="center" wrapText="1"/>
    </xf>
    <xf numFmtId="1" fontId="144" fillId="0" borderId="2" xfId="9" applyNumberFormat="1" applyFont="1" applyBorder="1" applyAlignment="1">
      <alignment vertical="center" wrapText="1"/>
    </xf>
    <xf numFmtId="1" fontId="144" fillId="0" borderId="1" xfId="9" applyNumberFormat="1" applyFont="1" applyBorder="1" applyAlignment="1">
      <alignment vertical="center" wrapText="1"/>
    </xf>
    <xf numFmtId="1" fontId="126" fillId="0" borderId="1" xfId="9" applyNumberFormat="1" applyFont="1" applyBorder="1" applyAlignment="1">
      <alignment vertical="center" wrapText="1"/>
    </xf>
    <xf numFmtId="0" fontId="56" fillId="0" borderId="1" xfId="0" applyFont="1" applyBorder="1" applyAlignment="1" applyProtection="1">
      <alignment horizontal="left" vertical="center"/>
    </xf>
    <xf numFmtId="0" fontId="56" fillId="0" borderId="1" xfId="38" applyFont="1" applyBorder="1" applyAlignment="1" applyProtection="1">
      <alignment horizontal="left" vertical="center" wrapText="1"/>
    </xf>
    <xf numFmtId="2" fontId="131" fillId="0" borderId="1" xfId="0" applyNumberFormat="1" applyFont="1" applyBorder="1" applyAlignment="1">
      <alignment vertical="center" wrapText="1"/>
    </xf>
    <xf numFmtId="2" fontId="131" fillId="0" borderId="1" xfId="0" applyNumberFormat="1" applyFont="1" applyBorder="1" applyAlignment="1" applyProtection="1">
      <alignment vertical="center" wrapText="1"/>
      <protection locked="0"/>
    </xf>
    <xf numFmtId="2" fontId="131" fillId="0" borderId="1" xfId="0" applyNumberFormat="1" applyFont="1" applyFill="1" applyBorder="1" applyAlignment="1" applyProtection="1">
      <alignment vertical="center" wrapText="1"/>
    </xf>
    <xf numFmtId="2" fontId="131" fillId="11" borderId="1" xfId="8" applyNumberFormat="1" applyFont="1" applyFill="1" applyBorder="1" applyAlignment="1" applyProtection="1">
      <alignment horizontal="right" vertical="center" wrapText="1"/>
      <protection locked="0"/>
    </xf>
    <xf numFmtId="2" fontId="131" fillId="11" borderId="1" xfId="8" applyNumberFormat="1" applyFont="1" applyFill="1" applyBorder="1" applyAlignment="1" applyProtection="1">
      <alignment horizontal="left" vertical="center" wrapText="1"/>
      <protection locked="0"/>
    </xf>
    <xf numFmtId="1" fontId="56" fillId="0" borderId="1" xfId="38" applyNumberFormat="1" applyFont="1" applyFill="1" applyBorder="1" applyAlignment="1" applyProtection="1">
      <alignment horizontal="left" vertical="center" wrapText="1"/>
    </xf>
    <xf numFmtId="1" fontId="56" fillId="0" borderId="1" xfId="38" applyNumberFormat="1" applyFont="1" applyBorder="1" applyAlignment="1" applyProtection="1">
      <alignment horizontal="left" vertical="center" wrapText="1"/>
    </xf>
    <xf numFmtId="1" fontId="56" fillId="0" borderId="1" xfId="40" applyNumberFormat="1" applyFont="1" applyBorder="1" applyAlignment="1" applyProtection="1">
      <alignment horizontal="left" vertical="center" wrapText="1"/>
    </xf>
    <xf numFmtId="164" fontId="58" fillId="2" borderId="5" xfId="1" applyFont="1" applyFill="1" applyBorder="1" applyAlignment="1" applyProtection="1">
      <alignment horizontal="left" vertical="center" wrapText="1"/>
    </xf>
    <xf numFmtId="1" fontId="56" fillId="0" borderId="5" xfId="40" applyNumberFormat="1" applyFont="1" applyFill="1" applyBorder="1" applyAlignment="1" applyProtection="1">
      <alignment horizontal="left" vertical="center" wrapText="1"/>
    </xf>
    <xf numFmtId="1" fontId="56" fillId="0" borderId="5" xfId="0" applyNumberFormat="1" applyFont="1" applyBorder="1" applyAlignment="1" applyProtection="1">
      <alignment horizontal="left" vertical="center" wrapText="1"/>
    </xf>
    <xf numFmtId="1" fontId="56" fillId="0" borderId="5" xfId="0" applyNumberFormat="1" applyFont="1" applyFill="1" applyBorder="1" applyAlignment="1" applyProtection="1">
      <alignment horizontal="left" vertical="center" wrapText="1"/>
    </xf>
    <xf numFmtId="0" fontId="56" fillId="0" borderId="1" xfId="0" applyFont="1" applyBorder="1" applyAlignment="1" applyProtection="1">
      <alignment horizontal="right" vertical="center"/>
    </xf>
    <xf numFmtId="0" fontId="126" fillId="12" borderId="0" xfId="0" applyFont="1" applyFill="1" applyAlignment="1" applyProtection="1">
      <alignment vertical="center" wrapText="1"/>
    </xf>
    <xf numFmtId="0" fontId="137" fillId="0" borderId="1" xfId="0" applyFont="1" applyFill="1" applyBorder="1" applyAlignment="1" applyProtection="1">
      <alignment horizontal="center" vertical="center" wrapText="1"/>
    </xf>
    <xf numFmtId="2" fontId="172" fillId="0" borderId="1" xfId="0" applyNumberFormat="1" applyFont="1" applyBorder="1" applyAlignment="1">
      <alignment horizontal="center" vertical="center" wrapText="1"/>
    </xf>
    <xf numFmtId="0" fontId="172" fillId="0" borderId="1" xfId="0" applyFont="1" applyBorder="1" applyAlignment="1">
      <alignment horizontal="center" vertical="center" wrapText="1"/>
    </xf>
    <xf numFmtId="0" fontId="123" fillId="52" borderId="1" xfId="0" applyFont="1" applyFill="1" applyBorder="1" applyAlignment="1">
      <alignment horizontal="center" vertical="center" wrapText="1"/>
    </xf>
    <xf numFmtId="2" fontId="174" fillId="11" borderId="1" xfId="87" applyNumberFormat="1" applyFont="1" applyFill="1" applyBorder="1" applyAlignment="1">
      <alignment horizontal="left" vertical="top" wrapText="1"/>
    </xf>
    <xf numFmtId="0" fontId="183" fillId="0" borderId="1" xfId="0" applyFont="1" applyBorder="1" applyAlignment="1" applyProtection="1">
      <alignment vertical="center" wrapText="1"/>
      <protection locked="0"/>
    </xf>
    <xf numFmtId="0" fontId="183" fillId="19" borderId="1" xfId="0" applyFont="1" applyFill="1" applyBorder="1" applyAlignment="1" applyProtection="1">
      <alignment vertical="center" wrapText="1"/>
    </xf>
    <xf numFmtId="0" fontId="183" fillId="19" borderId="1" xfId="0" applyFont="1" applyFill="1" applyBorder="1" applyAlignment="1" applyProtection="1">
      <alignment vertical="center" wrapText="1"/>
      <protection locked="0"/>
    </xf>
    <xf numFmtId="0" fontId="146" fillId="11" borderId="1" xfId="0" applyFont="1" applyFill="1" applyBorder="1" applyAlignment="1" applyProtection="1">
      <alignment horizontal="left" vertical="center" wrapText="1"/>
    </xf>
    <xf numFmtId="0" fontId="146" fillId="11" borderId="1" xfId="0" applyFont="1" applyFill="1" applyBorder="1" applyAlignment="1" applyProtection="1">
      <alignment horizontal="left" vertical="center" wrapText="1"/>
      <protection locked="0"/>
    </xf>
    <xf numFmtId="0" fontId="146" fillId="11" borderId="1" xfId="8" applyFont="1" applyFill="1" applyBorder="1" applyAlignment="1" applyProtection="1">
      <alignment horizontal="center" vertical="center" wrapText="1"/>
      <protection locked="0"/>
    </xf>
    <xf numFmtId="164" fontId="146" fillId="11" borderId="1" xfId="1" applyFont="1" applyFill="1" applyBorder="1" applyAlignment="1" applyProtection="1">
      <alignment horizontal="right" vertical="center" wrapText="1"/>
    </xf>
    <xf numFmtId="2" fontId="146" fillId="11" borderId="1" xfId="8" applyNumberFormat="1" applyFont="1" applyFill="1" applyBorder="1" applyAlignment="1" applyProtection="1">
      <alignment horizontal="right" vertical="center" wrapText="1"/>
    </xf>
    <xf numFmtId="2" fontId="146" fillId="11" borderId="1" xfId="8" applyNumberFormat="1" applyFont="1" applyFill="1" applyBorder="1" applyAlignment="1" applyProtection="1">
      <alignment horizontal="right" vertical="center" wrapText="1"/>
      <protection locked="0"/>
    </xf>
    <xf numFmtId="0" fontId="146" fillId="11" borderId="0" xfId="0" applyFont="1" applyFill="1" applyAlignment="1" applyProtection="1">
      <alignment vertical="center" wrapText="1"/>
    </xf>
    <xf numFmtId="0" fontId="146" fillId="11" borderId="1" xfId="0" applyFont="1" applyFill="1" applyBorder="1" applyAlignment="1">
      <alignment horizontal="center" vertical="center" wrapText="1"/>
    </xf>
    <xf numFmtId="2" fontId="146" fillId="11" borderId="1" xfId="8" applyNumberFormat="1" applyFont="1" applyFill="1" applyBorder="1" applyAlignment="1" applyProtection="1">
      <alignment horizontal="left" vertical="center" wrapText="1"/>
      <protection locked="0"/>
    </xf>
    <xf numFmtId="0" fontId="146" fillId="11" borderId="1" xfId="0" applyFont="1" applyFill="1" applyBorder="1" applyAlignment="1">
      <alignment horizontal="left" vertical="center" wrapText="1"/>
    </xf>
    <xf numFmtId="0" fontId="146" fillId="11" borderId="1" xfId="0" applyFont="1" applyFill="1" applyBorder="1" applyAlignment="1" applyProtection="1">
      <alignment horizontal="center" vertical="center" wrapText="1"/>
      <protection locked="0"/>
    </xf>
    <xf numFmtId="0" fontId="126" fillId="11" borderId="1" xfId="8" applyFont="1" applyFill="1" applyBorder="1" applyAlignment="1" applyProtection="1">
      <alignment horizontal="left" vertical="center" wrapText="1"/>
    </xf>
    <xf numFmtId="0" fontId="126" fillId="11" borderId="1" xfId="8" applyFont="1" applyFill="1" applyBorder="1" applyAlignment="1" applyProtection="1">
      <alignment horizontal="left" vertical="center" wrapText="1"/>
      <protection locked="0"/>
    </xf>
    <xf numFmtId="0" fontId="152" fillId="11" borderId="1" xfId="0" applyFont="1" applyFill="1" applyBorder="1" applyAlignment="1" applyProtection="1">
      <alignment horizontal="left" vertical="center" wrapText="1"/>
      <protection locked="0"/>
    </xf>
    <xf numFmtId="0" fontId="126" fillId="11" borderId="0" xfId="0" applyFont="1" applyFill="1" applyAlignment="1" applyProtection="1">
      <alignment vertical="center" wrapText="1"/>
    </xf>
    <xf numFmtId="0" fontId="152" fillId="11" borderId="1" xfId="0" applyFont="1" applyFill="1" applyBorder="1" applyAlignment="1">
      <alignment horizontal="center" vertical="center" wrapText="1"/>
    </xf>
    <xf numFmtId="0" fontId="152" fillId="11" borderId="1" xfId="0" applyFont="1" applyFill="1" applyBorder="1" applyAlignment="1">
      <alignment vertical="center" wrapText="1"/>
    </xf>
    <xf numFmtId="2" fontId="126" fillId="11" borderId="1" xfId="8" applyNumberFormat="1" applyFont="1" applyFill="1" applyBorder="1" applyAlignment="1" applyProtection="1">
      <alignment horizontal="left" vertical="center" wrapText="1"/>
      <protection locked="0"/>
    </xf>
    <xf numFmtId="0" fontId="139" fillId="0" borderId="1" xfId="8" applyFont="1" applyBorder="1" applyAlignment="1" applyProtection="1">
      <alignment horizontal="center" vertical="center" wrapText="1"/>
      <protection locked="0"/>
    </xf>
    <xf numFmtId="2" fontId="93" fillId="11" borderId="1" xfId="0" applyNumberFormat="1" applyFont="1" applyFill="1" applyBorder="1" applyAlignment="1" applyProtection="1">
      <alignment horizontal="right" vertical="center" wrapText="1"/>
    </xf>
    <xf numFmtId="2" fontId="93" fillId="19" borderId="1" xfId="0" applyNumberFormat="1" applyFont="1" applyFill="1" applyBorder="1" applyAlignment="1" applyProtection="1">
      <alignment horizontal="right" vertical="center" wrapText="1"/>
    </xf>
    <xf numFmtId="2" fontId="103" fillId="11" borderId="1" xfId="1" applyNumberFormat="1" applyFont="1" applyFill="1" applyBorder="1" applyAlignment="1" applyProtection="1">
      <alignment horizontal="center" vertical="center" wrapText="1"/>
    </xf>
    <xf numFmtId="0" fontId="137" fillId="0" borderId="1" xfId="0" applyFont="1" applyBorder="1" applyAlignment="1">
      <alignment horizontal="right" vertical="center" wrapText="1"/>
    </xf>
    <xf numFmtId="0" fontId="108" fillId="0" borderId="1" xfId="0" applyFont="1" applyFill="1" applyBorder="1" applyAlignment="1" applyProtection="1">
      <alignment horizontal="left" vertical="center" wrapText="1"/>
    </xf>
    <xf numFmtId="2" fontId="105" fillId="0" borderId="1" xfId="0" applyNumberFormat="1" applyFont="1" applyBorder="1" applyAlignment="1">
      <alignment horizontal="right" vertical="center" wrapText="1"/>
    </xf>
    <xf numFmtId="2" fontId="105" fillId="0" borderId="1" xfId="0" applyNumberFormat="1" applyFont="1" applyBorder="1" applyAlignment="1">
      <alignment horizontal="center" vertical="center" wrapText="1"/>
    </xf>
    <xf numFmtId="0" fontId="116" fillId="11" borderId="1" xfId="0" applyFont="1" applyFill="1" applyBorder="1" applyAlignment="1" applyProtection="1">
      <alignment vertical="top" wrapText="1"/>
      <protection locked="0"/>
    </xf>
    <xf numFmtId="0" fontId="116" fillId="11" borderId="1" xfId="0" applyFont="1" applyFill="1" applyBorder="1" applyAlignment="1" applyProtection="1">
      <alignment vertical="top" wrapText="1"/>
    </xf>
    <xf numFmtId="2" fontId="118" fillId="0" borderId="1" xfId="87" applyNumberFormat="1" applyFont="1" applyBorder="1" applyAlignment="1">
      <alignment horizontal="left" vertical="top" wrapText="1"/>
    </xf>
    <xf numFmtId="0" fontId="116" fillId="11" borderId="1" xfId="0" applyFont="1" applyFill="1" applyBorder="1" applyAlignment="1" applyProtection="1">
      <alignment horizontal="left" vertical="top" wrapText="1"/>
    </xf>
    <xf numFmtId="2" fontId="126" fillId="11" borderId="1" xfId="4" applyNumberFormat="1" applyFont="1" applyFill="1" applyBorder="1" applyAlignment="1">
      <alignment horizontal="left" vertical="center" wrapText="1"/>
    </xf>
    <xf numFmtId="2" fontId="118" fillId="0" borderId="1" xfId="87" applyNumberFormat="1" applyFont="1" applyBorder="1" applyAlignment="1">
      <alignment horizontal="right" vertical="top" wrapText="1"/>
    </xf>
    <xf numFmtId="2" fontId="139" fillId="11" borderId="1" xfId="82" applyNumberFormat="1" applyFont="1" applyFill="1" applyBorder="1" applyAlignment="1" applyProtection="1">
      <alignment vertical="center" wrapText="1"/>
      <protection locked="0"/>
    </xf>
    <xf numFmtId="0" fontId="131" fillId="11" borderId="1" xfId="0" applyFont="1" applyFill="1" applyBorder="1" applyAlignment="1">
      <alignment vertical="center" wrapText="1"/>
    </xf>
    <xf numFmtId="0" fontId="137" fillId="11" borderId="1" xfId="0" applyFont="1" applyFill="1" applyBorder="1" applyAlignment="1">
      <alignment horizontal="right" vertical="center" wrapText="1"/>
    </xf>
    <xf numFmtId="0" fontId="137" fillId="11" borderId="1" xfId="0" applyFont="1" applyFill="1" applyBorder="1" applyAlignment="1">
      <alignment horizontal="left" vertical="center" wrapText="1"/>
    </xf>
    <xf numFmtId="0" fontId="137" fillId="11" borderId="1" xfId="0" applyFont="1" applyFill="1" applyBorder="1" applyAlignment="1">
      <alignment horizontal="center" vertical="center" wrapText="1"/>
    </xf>
    <xf numFmtId="2" fontId="131" fillId="11" borderId="1" xfId="11" applyNumberFormat="1" applyFont="1" applyFill="1" applyBorder="1" applyAlignment="1">
      <alignment vertical="center" wrapText="1"/>
    </xf>
    <xf numFmtId="0" fontId="172" fillId="0" borderId="1" xfId="0" applyFont="1" applyBorder="1" applyAlignment="1">
      <alignment horizontal="left" vertical="center" wrapText="1"/>
    </xf>
    <xf numFmtId="2" fontId="116" fillId="0" borderId="1" xfId="4" applyNumberFormat="1" applyFont="1" applyBorder="1" applyAlignment="1">
      <alignment horizontal="right" vertical="center" wrapText="1"/>
    </xf>
    <xf numFmtId="2" fontId="152" fillId="0" borderId="1" xfId="0" applyNumberFormat="1" applyFont="1" applyBorder="1" applyAlignment="1">
      <alignment vertical="center" wrapText="1"/>
    </xf>
    <xf numFmtId="0" fontId="56" fillId="0" borderId="1" xfId="8" applyFont="1" applyFill="1" applyBorder="1" applyAlignment="1" applyProtection="1">
      <alignment horizontal="center" vertical="center" wrapText="1"/>
    </xf>
    <xf numFmtId="0" fontId="56" fillId="0" borderId="1" xfId="40" applyFont="1" applyBorder="1" applyAlignment="1" applyProtection="1">
      <alignment horizontal="center" vertical="center" wrapText="1"/>
    </xf>
    <xf numFmtId="0" fontId="58" fillId="4" borderId="1" xfId="38" applyFont="1" applyFill="1" applyBorder="1" applyAlignment="1" applyProtection="1">
      <alignment horizontal="left" vertical="center" wrapText="1"/>
    </xf>
    <xf numFmtId="0" fontId="53" fillId="6" borderId="1" xfId="38" applyFont="1" applyFill="1" applyBorder="1" applyAlignment="1" applyProtection="1">
      <alignment horizontal="left" vertical="center" wrapText="1"/>
    </xf>
    <xf numFmtId="0" fontId="58" fillId="6" borderId="1" xfId="0" applyFont="1" applyFill="1" applyBorder="1" applyAlignment="1" applyProtection="1">
      <alignment horizontal="left" vertical="center" wrapText="1"/>
    </xf>
    <xf numFmtId="0" fontId="58" fillId="4" borderId="1" xfId="0" applyFont="1" applyFill="1" applyBorder="1" applyAlignment="1" applyProtection="1">
      <alignment horizontal="left" vertical="center" wrapText="1"/>
    </xf>
    <xf numFmtId="0" fontId="16" fillId="0" borderId="1" xfId="0" applyFont="1" applyBorder="1" applyAlignment="1" applyProtection="1">
      <alignment horizontal="center" vertical="center" wrapText="1"/>
    </xf>
    <xf numFmtId="0" fontId="56" fillId="4" borderId="1" xfId="4" applyFont="1" applyFill="1" applyBorder="1" applyAlignment="1" applyProtection="1">
      <alignment horizontal="center" vertical="center" wrapText="1"/>
    </xf>
    <xf numFmtId="0" fontId="53" fillId="6" borderId="1" xfId="38" applyFont="1" applyFill="1" applyBorder="1" applyAlignment="1" applyProtection="1">
      <alignment horizontal="center" vertical="center" wrapText="1"/>
    </xf>
    <xf numFmtId="0" fontId="16" fillId="0"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6" fillId="2" borderId="1" xfId="4" applyFont="1" applyFill="1" applyBorder="1" applyAlignment="1" applyProtection="1">
      <alignment horizontal="center" vertical="center" wrapText="1"/>
    </xf>
    <xf numFmtId="0" fontId="53" fillId="0" borderId="1" xfId="38" applyFont="1" applyFill="1" applyBorder="1" applyAlignment="1" applyProtection="1">
      <alignment horizontal="center" vertical="center" wrapText="1"/>
    </xf>
    <xf numFmtId="0" fontId="53" fillId="4" borderId="1" xfId="0" applyFont="1" applyFill="1" applyBorder="1" applyAlignment="1" applyProtection="1">
      <alignment horizontal="center" vertical="center" wrapText="1"/>
    </xf>
    <xf numFmtId="0" fontId="58" fillId="2" borderId="1" xfId="4" applyFont="1" applyFill="1" applyBorder="1" applyAlignment="1" applyProtection="1">
      <alignment horizontal="left" vertical="center" wrapText="1"/>
    </xf>
    <xf numFmtId="0" fontId="16" fillId="0" borderId="1" xfId="0" applyFont="1" applyFill="1" applyBorder="1" applyAlignment="1" applyProtection="1">
      <alignment horizontal="left" vertical="center" wrapText="1"/>
    </xf>
    <xf numFmtId="0" fontId="0" fillId="0" borderId="0" xfId="0" applyAlignment="1" applyProtection="1">
      <alignment vertical="center"/>
      <protection locked="0"/>
    </xf>
    <xf numFmtId="0" fontId="0" fillId="0" borderId="0" xfId="0" applyAlignment="1" applyProtection="1">
      <alignment horizontal="center" vertical="center"/>
      <protection locked="0"/>
    </xf>
    <xf numFmtId="0" fontId="36" fillId="30" borderId="0" xfId="0" applyFont="1" applyFill="1" applyAlignment="1" applyProtection="1">
      <alignment vertical="center"/>
      <protection locked="0"/>
    </xf>
    <xf numFmtId="0" fontId="190" fillId="30" borderId="1" xfId="0" applyFont="1" applyFill="1" applyBorder="1" applyAlignment="1" applyProtection="1">
      <alignment vertical="center" wrapText="1"/>
      <protection locked="0"/>
    </xf>
    <xf numFmtId="2" fontId="190" fillId="30" borderId="0" xfId="0" applyNumberFormat="1" applyFont="1" applyFill="1" applyAlignment="1" applyProtection="1">
      <alignment vertical="center"/>
      <protection locked="0"/>
    </xf>
    <xf numFmtId="2" fontId="0" fillId="0" borderId="0" xfId="0" applyNumberFormat="1" applyAlignment="1" applyProtection="1">
      <alignment vertical="center" wrapText="1"/>
      <protection locked="0"/>
    </xf>
    <xf numFmtId="2" fontId="0" fillId="0" borderId="0" xfId="0" applyNumberFormat="1" applyAlignment="1" applyProtection="1">
      <alignment vertical="center"/>
      <protection locked="0"/>
    </xf>
    <xf numFmtId="0" fontId="0" fillId="0" borderId="0" xfId="0" quotePrefix="1" applyAlignment="1" applyProtection="1">
      <alignment vertical="center"/>
      <protection locked="0"/>
    </xf>
    <xf numFmtId="0" fontId="191" fillId="14" borderId="0" xfId="0" applyFont="1" applyFill="1" applyAlignment="1" applyProtection="1">
      <alignment vertical="center"/>
      <protection locked="0"/>
    </xf>
    <xf numFmtId="0" fontId="0" fillId="0" borderId="0" xfId="0" quotePrefix="1" applyAlignment="1" applyProtection="1">
      <alignment horizontal="center" vertical="center"/>
      <protection locked="0"/>
    </xf>
    <xf numFmtId="0" fontId="0" fillId="0" borderId="0" xfId="0" applyAlignment="1" applyProtection="1">
      <alignment vertical="center" wrapText="1"/>
      <protection locked="0"/>
    </xf>
    <xf numFmtId="2" fontId="193" fillId="14" borderId="0" xfId="0" applyNumberFormat="1" applyFont="1" applyFill="1" applyBorder="1" applyAlignment="1" applyProtection="1">
      <alignment horizontal="center" vertical="center"/>
      <protection locked="0"/>
    </xf>
    <xf numFmtId="2" fontId="0" fillId="0" borderId="0" xfId="0" applyNumberFormat="1" applyBorder="1" applyAlignment="1" applyProtection="1">
      <alignment vertical="center"/>
      <protection locked="0"/>
    </xf>
    <xf numFmtId="0" fontId="0" fillId="0" borderId="0" xfId="0" applyProtection="1"/>
    <xf numFmtId="0" fontId="0" fillId="0" borderId="0" xfId="0" applyAlignment="1" applyProtection="1">
      <alignment vertical="center"/>
    </xf>
    <xf numFmtId="0" fontId="192" fillId="14" borderId="1" xfId="0" applyFont="1" applyFill="1" applyBorder="1" applyAlignment="1" applyProtection="1">
      <alignment horizontal="center" vertical="center"/>
    </xf>
    <xf numFmtId="0" fontId="193" fillId="14" borderId="1" xfId="0" applyFont="1" applyFill="1" applyBorder="1" applyAlignment="1" applyProtection="1">
      <alignment horizontal="center" vertical="center"/>
    </xf>
    <xf numFmtId="0" fontId="193" fillId="14" borderId="1" xfId="0" applyFont="1" applyFill="1" applyBorder="1" applyAlignment="1" applyProtection="1">
      <alignment horizontal="center" vertical="center" wrapText="1"/>
    </xf>
    <xf numFmtId="2" fontId="193" fillId="14" borderId="1" xfId="0" applyNumberFormat="1" applyFont="1" applyFill="1" applyBorder="1" applyAlignment="1" applyProtection="1">
      <alignment horizontal="center" vertical="center"/>
    </xf>
    <xf numFmtId="2" fontId="193" fillId="14" borderId="1" xfId="0" applyNumberFormat="1" applyFont="1" applyFill="1" applyBorder="1" applyAlignment="1" applyProtection="1">
      <alignment horizontal="center" vertical="center" wrapText="1"/>
    </xf>
    <xf numFmtId="0" fontId="194" fillId="14" borderId="1" xfId="0" applyFont="1" applyFill="1" applyBorder="1" applyAlignment="1" applyProtection="1">
      <alignment horizontal="center" vertical="center"/>
    </xf>
    <xf numFmtId="0" fontId="0" fillId="0" borderId="1" xfId="0" quotePrefix="1" applyBorder="1" applyAlignment="1" applyProtection="1">
      <alignment horizontal="center" vertical="center"/>
    </xf>
    <xf numFmtId="0" fontId="0" fillId="0" borderId="1" xfId="0" applyBorder="1" applyAlignment="1" applyProtection="1">
      <alignment vertical="center"/>
    </xf>
    <xf numFmtId="0" fontId="0" fillId="0" borderId="1" xfId="0" applyBorder="1" applyAlignment="1" applyProtection="1">
      <alignment vertical="center" wrapText="1"/>
    </xf>
    <xf numFmtId="2" fontId="0" fillId="0" borderId="1" xfId="0" applyNumberFormat="1" applyBorder="1" applyAlignment="1" applyProtection="1">
      <alignment vertical="center"/>
    </xf>
    <xf numFmtId="2" fontId="0" fillId="0" borderId="1" xfId="0" applyNumberFormat="1" applyBorder="1" applyAlignment="1" applyProtection="1">
      <alignment vertical="center" wrapText="1"/>
    </xf>
    <xf numFmtId="0" fontId="36" fillId="0" borderId="1" xfId="0" applyFont="1" applyBorder="1" applyAlignment="1" applyProtection="1">
      <alignment vertical="center" wrapText="1"/>
    </xf>
    <xf numFmtId="0" fontId="0" fillId="0" borderId="0" xfId="0" applyAlignment="1" applyProtection="1">
      <alignment horizontal="center" vertical="center"/>
    </xf>
    <xf numFmtId="0" fontId="0" fillId="0" borderId="0" xfId="0" applyAlignment="1" applyProtection="1">
      <alignment vertical="center" wrapText="1"/>
    </xf>
    <xf numFmtId="2" fontId="0" fillId="0" borderId="0" xfId="0" applyNumberFormat="1" applyAlignment="1" applyProtection="1">
      <alignment vertical="center"/>
    </xf>
    <xf numFmtId="2" fontId="0" fillId="0" borderId="0" xfId="0" applyNumberFormat="1" applyAlignment="1" applyProtection="1">
      <alignment vertical="center" wrapText="1"/>
    </xf>
    <xf numFmtId="0" fontId="36" fillId="13" borderId="0" xfId="0" applyFont="1" applyFill="1" applyAlignment="1" applyProtection="1">
      <alignment vertical="center" wrapText="1"/>
      <protection locked="0"/>
    </xf>
    <xf numFmtId="0" fontId="16" fillId="0" borderId="1" xfId="8" applyFont="1" applyFill="1" applyBorder="1" applyAlignment="1" applyProtection="1">
      <alignment horizontal="left" vertical="center" wrapText="1"/>
    </xf>
    <xf numFmtId="0" fontId="58" fillId="6" borderId="1" xfId="8" applyFont="1" applyFill="1" applyBorder="1" applyAlignment="1" applyProtection="1">
      <alignment horizontal="left" vertical="center" wrapText="1"/>
    </xf>
    <xf numFmtId="0" fontId="51" fillId="7" borderId="1" xfId="8" applyFont="1" applyFill="1" applyBorder="1" applyAlignment="1" applyProtection="1">
      <alignment horizontal="center" vertical="center" wrapText="1"/>
    </xf>
    <xf numFmtId="0" fontId="16" fillId="0" borderId="1" xfId="8" applyFont="1" applyBorder="1" applyAlignment="1" applyProtection="1">
      <alignment horizontal="center" vertical="center" wrapText="1"/>
    </xf>
    <xf numFmtId="0" fontId="58" fillId="4" borderId="1" xfId="8" applyFont="1" applyFill="1" applyBorder="1" applyAlignment="1" applyProtection="1">
      <alignment horizontal="center" vertical="center" wrapText="1"/>
    </xf>
    <xf numFmtId="0" fontId="58" fillId="6" borderId="1" xfId="8" applyFont="1" applyFill="1" applyBorder="1" applyAlignment="1" applyProtection="1">
      <alignment horizontal="center" vertical="center" wrapText="1"/>
    </xf>
    <xf numFmtId="0" fontId="16" fillId="0" borderId="0" xfId="8" applyFont="1" applyAlignment="1" applyProtection="1">
      <alignment vertical="center" wrapText="1"/>
    </xf>
    <xf numFmtId="0" fontId="130" fillId="28" borderId="1" xfId="8" applyFont="1" applyFill="1" applyBorder="1" applyAlignment="1" applyProtection="1">
      <alignment horizontal="center" vertical="center" wrapText="1"/>
    </xf>
    <xf numFmtId="164" fontId="146" fillId="0" borderId="1" xfId="1" applyFont="1" applyFill="1" applyBorder="1" applyAlignment="1" applyProtection="1">
      <alignment horizontal="right" vertical="center" wrapText="1"/>
    </xf>
    <xf numFmtId="0" fontId="51" fillId="7" borderId="1" xfId="8" applyFont="1" applyFill="1" applyBorder="1" applyAlignment="1" applyProtection="1">
      <alignment horizontal="left" vertical="center" wrapText="1"/>
    </xf>
    <xf numFmtId="0" fontId="15" fillId="0" borderId="0" xfId="8" applyFont="1" applyAlignment="1" applyProtection="1">
      <alignment vertical="center"/>
    </xf>
    <xf numFmtId="0" fontId="15" fillId="10" borderId="0" xfId="8" applyFont="1" applyFill="1" applyAlignment="1" applyProtection="1">
      <alignment vertical="center"/>
    </xf>
    <xf numFmtId="0" fontId="15" fillId="18" borderId="0" xfId="8" applyFont="1" applyFill="1" applyAlignment="1" applyProtection="1">
      <alignment vertical="center"/>
    </xf>
    <xf numFmtId="0" fontId="53" fillId="21" borderId="1" xfId="8" applyFont="1" applyFill="1" applyBorder="1" applyAlignment="1" applyProtection="1">
      <alignment horizontal="left" vertical="center"/>
    </xf>
    <xf numFmtId="0" fontId="15" fillId="0" borderId="1" xfId="8" applyFont="1" applyFill="1" applyBorder="1" applyAlignment="1" applyProtection="1">
      <alignment horizontal="left" vertical="center"/>
    </xf>
    <xf numFmtId="0" fontId="53" fillId="19" borderId="1" xfId="8" applyFont="1" applyFill="1" applyBorder="1" applyAlignment="1" applyProtection="1">
      <alignment horizontal="left" vertical="center"/>
    </xf>
    <xf numFmtId="0" fontId="53" fillId="0" borderId="1" xfId="8" applyFont="1" applyFill="1" applyBorder="1" applyAlignment="1" applyProtection="1">
      <alignment horizontal="left" vertical="center"/>
    </xf>
    <xf numFmtId="0" fontId="53" fillId="0" borderId="0" xfId="8" applyFont="1" applyFill="1" applyAlignment="1" applyProtection="1">
      <alignment vertical="center" wrapText="1"/>
    </xf>
    <xf numFmtId="2" fontId="56" fillId="0" borderId="0" xfId="4" applyNumberFormat="1" applyFont="1" applyAlignment="1" applyProtection="1">
      <alignment horizontal="left" vertical="center" wrapText="1"/>
    </xf>
    <xf numFmtId="2" fontId="56" fillId="10" borderId="0" xfId="4" applyNumberFormat="1" applyFont="1" applyFill="1" applyAlignment="1" applyProtection="1">
      <alignment horizontal="left" vertical="center" wrapText="1"/>
    </xf>
    <xf numFmtId="2" fontId="15" fillId="10" borderId="1" xfId="4" applyNumberFormat="1" applyFont="1" applyFill="1" applyBorder="1" applyAlignment="1" applyProtection="1">
      <alignment horizontal="center" vertical="center" wrapText="1"/>
    </xf>
    <xf numFmtId="0" fontId="56" fillId="10" borderId="0" xfId="8" applyFont="1" applyFill="1" applyAlignment="1" applyProtection="1">
      <alignment vertical="center" wrapText="1"/>
    </xf>
    <xf numFmtId="0" fontId="15" fillId="0" borderId="1" xfId="8" applyFont="1" applyBorder="1" applyAlignment="1" applyProtection="1">
      <alignment horizontal="center" vertical="center" wrapText="1"/>
    </xf>
    <xf numFmtId="0" fontId="15" fillId="10" borderId="1" xfId="8" applyFont="1" applyFill="1" applyBorder="1" applyAlignment="1" applyProtection="1">
      <alignment horizontal="center" vertical="center" wrapText="1"/>
    </xf>
    <xf numFmtId="0" fontId="53" fillId="2" borderId="1" xfId="4" applyFont="1" applyFill="1" applyBorder="1" applyAlignment="1" applyProtection="1">
      <alignment horizontal="left" vertical="center" wrapText="1"/>
    </xf>
    <xf numFmtId="2" fontId="15" fillId="0" borderId="1" xfId="4" applyNumberFormat="1" applyFont="1" applyFill="1" applyBorder="1" applyAlignment="1" applyProtection="1">
      <alignment horizontal="left" vertical="center" wrapText="1"/>
    </xf>
    <xf numFmtId="2" fontId="53" fillId="4" borderId="1" xfId="4" applyNumberFormat="1" applyFont="1" applyFill="1" applyBorder="1" applyAlignment="1" applyProtection="1">
      <alignment horizontal="left" vertical="center" wrapText="1"/>
    </xf>
    <xf numFmtId="0" fontId="53" fillId="4" borderId="1" xfId="8" applyFont="1" applyFill="1" applyBorder="1" applyAlignment="1" applyProtection="1">
      <alignment horizontal="left" vertical="center" wrapText="1"/>
    </xf>
    <xf numFmtId="0" fontId="15" fillId="0" borderId="1" xfId="8" applyFont="1" applyFill="1" applyBorder="1" applyAlignment="1" applyProtection="1">
      <alignment horizontal="left" vertical="center" wrapText="1"/>
    </xf>
    <xf numFmtId="0" fontId="53" fillId="6" borderId="1" xfId="8" applyFont="1" applyFill="1" applyBorder="1" applyAlignment="1" applyProtection="1">
      <alignment horizontal="left" vertical="center"/>
    </xf>
    <xf numFmtId="0" fontId="15" fillId="0" borderId="1" xfId="8" applyFont="1" applyBorder="1" applyAlignment="1" applyProtection="1">
      <alignment horizontal="left" vertical="center"/>
    </xf>
    <xf numFmtId="0" fontId="53" fillId="6" borderId="1" xfId="8" applyFont="1" applyFill="1" applyBorder="1" applyAlignment="1" applyProtection="1">
      <alignment horizontal="left" vertical="center" wrapText="1"/>
    </xf>
    <xf numFmtId="0" fontId="51" fillId="7" borderId="1" xfId="11" applyFont="1" applyFill="1" applyBorder="1" applyAlignment="1" applyProtection="1">
      <alignment horizontal="left" vertical="center" wrapText="1"/>
    </xf>
    <xf numFmtId="0" fontId="53" fillId="2" borderId="1" xfId="11" applyFont="1" applyFill="1" applyBorder="1" applyAlignment="1" applyProtection="1">
      <alignment horizontal="left" vertical="center"/>
    </xf>
    <xf numFmtId="0" fontId="14" fillId="0" borderId="1" xfId="11" applyFont="1" applyFill="1" applyBorder="1" applyAlignment="1" applyProtection="1">
      <alignment horizontal="left" vertical="center"/>
    </xf>
    <xf numFmtId="0" fontId="53" fillId="36" borderId="1" xfId="11" applyFont="1" applyFill="1" applyBorder="1" applyAlignment="1" applyProtection="1">
      <alignment horizontal="left" vertical="center"/>
    </xf>
    <xf numFmtId="0" fontId="53" fillId="0" borderId="1" xfId="11" applyFont="1" applyFill="1" applyBorder="1" applyAlignment="1" applyProtection="1">
      <alignment horizontal="left" vertical="center"/>
    </xf>
    <xf numFmtId="0" fontId="14" fillId="0" borderId="1" xfId="11" applyFont="1" applyFill="1" applyBorder="1" applyAlignment="1" applyProtection="1">
      <alignment vertical="center"/>
    </xf>
    <xf numFmtId="0" fontId="14" fillId="41" borderId="1" xfId="11" applyFont="1" applyFill="1" applyBorder="1" applyAlignment="1" applyProtection="1">
      <alignment horizontal="left" vertical="center"/>
    </xf>
    <xf numFmtId="0" fontId="14" fillId="0" borderId="1" xfId="11" applyFont="1" applyBorder="1" applyAlignment="1" applyProtection="1">
      <alignment vertical="center" wrapText="1"/>
    </xf>
    <xf numFmtId="0" fontId="24" fillId="0" borderId="0" xfId="11" applyFont="1" applyAlignment="1" applyProtection="1">
      <alignment vertical="center" wrapText="1"/>
    </xf>
    <xf numFmtId="0" fontId="53" fillId="2" borderId="1" xfId="5" applyFont="1" applyFill="1" applyBorder="1" applyAlignment="1" applyProtection="1">
      <alignment horizontal="left" vertical="center" wrapText="1"/>
    </xf>
    <xf numFmtId="0" fontId="53" fillId="0" borderId="1" xfId="50" applyFont="1" applyFill="1" applyBorder="1" applyAlignment="1" applyProtection="1">
      <alignment horizontal="left" vertical="center" wrapText="1"/>
    </xf>
    <xf numFmtId="0" fontId="51" fillId="7" borderId="1" xfId="50" applyFont="1" applyFill="1" applyBorder="1" applyAlignment="1" applyProtection="1">
      <alignment horizontal="left" vertical="center" wrapText="1"/>
    </xf>
    <xf numFmtId="0" fontId="145" fillId="0" borderId="1" xfId="8" applyFont="1" applyFill="1" applyBorder="1" applyAlignment="1" applyProtection="1">
      <alignment horizontal="left" vertical="center"/>
    </xf>
    <xf numFmtId="0" fontId="145" fillId="0" borderId="1" xfId="8" applyFont="1" applyFill="1" applyBorder="1" applyAlignment="1" applyProtection="1">
      <alignment vertical="center" wrapText="1"/>
    </xf>
    <xf numFmtId="0" fontId="145" fillId="0" borderId="1" xfId="8" applyFont="1" applyFill="1" applyBorder="1" applyAlignment="1" applyProtection="1">
      <alignment horizontal="center" vertical="center" wrapText="1"/>
    </xf>
    <xf numFmtId="0" fontId="146" fillId="0" borderId="1" xfId="97" applyFont="1" applyFill="1" applyBorder="1" applyAlignment="1" applyProtection="1">
      <alignment horizontal="center" vertical="center" wrapText="1"/>
    </xf>
    <xf numFmtId="0" fontId="24" fillId="0" borderId="0" xfId="97" applyFont="1" applyAlignment="1" applyProtection="1">
      <alignment vertical="center" wrapText="1"/>
    </xf>
    <xf numFmtId="0" fontId="147" fillId="39" borderId="1" xfId="3" applyFont="1" applyFill="1" applyBorder="1" applyAlignment="1" applyProtection="1">
      <alignment horizontal="left" vertical="center"/>
    </xf>
    <xf numFmtId="0" fontId="126" fillId="0" borderId="1" xfId="0" applyFont="1" applyBorder="1" applyAlignment="1">
      <alignment horizontal="left" vertical="center"/>
    </xf>
    <xf numFmtId="0" fontId="56" fillId="10" borderId="0" xfId="0" applyFont="1" applyFill="1" applyAlignment="1" applyProtection="1">
      <alignment wrapText="1"/>
    </xf>
    <xf numFmtId="0" fontId="72" fillId="0" borderId="0" xfId="202" applyFont="1" applyAlignment="1">
      <alignment vertical="center" wrapText="1"/>
    </xf>
    <xf numFmtId="0" fontId="196" fillId="0" borderId="4" xfId="202" applyFont="1" applyBorder="1" applyAlignment="1">
      <alignment vertical="center" wrapText="1"/>
    </xf>
    <xf numFmtId="0" fontId="197" fillId="58" borderId="1" xfId="202" applyFont="1" applyFill="1" applyBorder="1" applyAlignment="1">
      <alignment horizontal="center" vertical="center" wrapText="1"/>
    </xf>
    <xf numFmtId="0" fontId="200" fillId="11" borderId="1" xfId="202" applyFont="1" applyFill="1" applyBorder="1" applyAlignment="1">
      <alignment horizontal="center" vertical="center" wrapText="1"/>
    </xf>
    <xf numFmtId="0" fontId="200" fillId="0" borderId="1" xfId="202" applyFont="1" applyBorder="1" applyAlignment="1">
      <alignment vertical="center" wrapText="1"/>
    </xf>
    <xf numFmtId="0" fontId="197" fillId="0" borderId="1" xfId="202" applyFont="1" applyBorder="1" applyAlignment="1">
      <alignment vertical="center" wrapText="1"/>
    </xf>
    <xf numFmtId="0" fontId="200" fillId="59" borderId="1" xfId="202" applyFont="1" applyFill="1" applyBorder="1" applyAlignment="1">
      <alignment vertical="center" wrapText="1"/>
    </xf>
    <xf numFmtId="0" fontId="200" fillId="60" borderId="1" xfId="202" applyFont="1" applyFill="1" applyBorder="1" applyAlignment="1">
      <alignment vertical="center" wrapText="1"/>
    </xf>
    <xf numFmtId="0" fontId="200" fillId="0" borderId="1" xfId="202" applyFont="1" applyFill="1" applyBorder="1" applyAlignment="1">
      <alignment vertical="center" wrapText="1"/>
    </xf>
    <xf numFmtId="0" fontId="200" fillId="11" borderId="1" xfId="202" applyFont="1" applyFill="1" applyBorder="1" applyAlignment="1">
      <alignment vertical="center" wrapText="1"/>
    </xf>
    <xf numFmtId="0" fontId="197" fillId="14" borderId="1" xfId="202" applyFont="1" applyFill="1" applyBorder="1" applyAlignment="1">
      <alignment vertical="center" wrapText="1"/>
    </xf>
    <xf numFmtId="0" fontId="197" fillId="61" borderId="1" xfId="202" applyFont="1" applyFill="1" applyBorder="1" applyAlignment="1">
      <alignment vertical="center" wrapText="1"/>
    </xf>
    <xf numFmtId="0" fontId="197" fillId="0" borderId="1" xfId="202" applyFont="1" applyFill="1" applyBorder="1" applyAlignment="1">
      <alignment vertical="center" wrapText="1"/>
    </xf>
    <xf numFmtId="0" fontId="199" fillId="0" borderId="1" xfId="202" applyFont="1" applyBorder="1" applyAlignment="1">
      <alignment horizontal="center" vertical="center" wrapText="1"/>
    </xf>
    <xf numFmtId="0" fontId="200" fillId="60" borderId="1" xfId="202" applyFont="1" applyFill="1" applyBorder="1" applyAlignment="1">
      <alignment horizontal="center" vertical="center" wrapText="1"/>
    </xf>
    <xf numFmtId="0" fontId="200" fillId="62" borderId="1" xfId="202" applyFont="1" applyFill="1" applyBorder="1" applyAlignment="1">
      <alignment horizontal="center" vertical="center" wrapText="1"/>
    </xf>
    <xf numFmtId="0" fontId="197" fillId="38" borderId="1" xfId="202" applyFont="1" applyFill="1" applyBorder="1" applyAlignment="1">
      <alignment horizontal="center" vertical="center" wrapText="1"/>
    </xf>
    <xf numFmtId="0" fontId="199" fillId="0" borderId="1" xfId="202" applyFont="1" applyBorder="1" applyAlignment="1">
      <alignment vertical="center" wrapText="1"/>
    </xf>
    <xf numFmtId="0" fontId="200" fillId="0" borderId="1" xfId="202" applyFont="1" applyBorder="1" applyAlignment="1">
      <alignment horizontal="center" vertical="center" wrapText="1"/>
    </xf>
    <xf numFmtId="0" fontId="72" fillId="0" borderId="0" xfId="202" applyFont="1" applyAlignment="1">
      <alignment horizontal="center" vertical="center" wrapText="1"/>
    </xf>
    <xf numFmtId="0" fontId="198" fillId="0" borderId="1" xfId="202" applyFont="1" applyFill="1" applyBorder="1" applyAlignment="1">
      <alignment vertical="center" wrapText="1"/>
    </xf>
    <xf numFmtId="0" fontId="201" fillId="0" borderId="0" xfId="202" applyFont="1" applyFill="1" applyAlignment="1">
      <alignment vertical="center" wrapText="1"/>
    </xf>
    <xf numFmtId="0" fontId="199" fillId="0" borderId="3" xfId="202" applyFont="1" applyBorder="1" applyAlignment="1">
      <alignment horizontal="center" vertical="center" wrapText="1"/>
    </xf>
    <xf numFmtId="0" fontId="200" fillId="63" borderId="1" xfId="202" applyFont="1" applyFill="1" applyBorder="1" applyAlignment="1">
      <alignment vertical="center" wrapText="1"/>
    </xf>
    <xf numFmtId="0" fontId="201" fillId="14" borderId="1" xfId="202" applyFont="1" applyFill="1" applyBorder="1" applyAlignment="1">
      <alignment vertical="center" wrapText="1"/>
    </xf>
    <xf numFmtId="0" fontId="198" fillId="38" borderId="1" xfId="202" applyFont="1" applyFill="1" applyBorder="1" applyAlignment="1">
      <alignment horizontal="center" vertical="center" wrapText="1"/>
    </xf>
    <xf numFmtId="0" fontId="197" fillId="0" borderId="0" xfId="202" applyFont="1" applyAlignment="1">
      <alignment horizontal="center" vertical="center" wrapText="1"/>
    </xf>
    <xf numFmtId="0" fontId="201" fillId="0" borderId="1" xfId="202" applyFont="1" applyBorder="1" applyAlignment="1">
      <alignment vertical="center" wrapText="1"/>
    </xf>
    <xf numFmtId="0" fontId="201" fillId="38" borderId="1" xfId="202" applyFont="1" applyFill="1" applyBorder="1" applyAlignment="1">
      <alignment horizontal="center" vertical="center" wrapText="1"/>
    </xf>
    <xf numFmtId="0" fontId="72" fillId="30" borderId="1" xfId="202" applyFont="1" applyFill="1" applyBorder="1" applyAlignment="1">
      <alignment horizontal="center" vertical="center" wrapText="1"/>
    </xf>
    <xf numFmtId="0" fontId="197" fillId="30" borderId="1" xfId="202" applyFont="1" applyFill="1" applyBorder="1" applyAlignment="1">
      <alignment horizontal="center" vertical="center" wrapText="1"/>
    </xf>
    <xf numFmtId="0" fontId="201" fillId="0" borderId="0" xfId="202" applyFont="1" applyAlignment="1">
      <alignment horizontal="center" vertical="center" wrapText="1"/>
    </xf>
    <xf numFmtId="0" fontId="65" fillId="0" borderId="0" xfId="202" applyFont="1" applyAlignment="1">
      <alignment horizontal="center" vertical="center" wrapText="1"/>
    </xf>
    <xf numFmtId="0" fontId="201" fillId="0" borderId="0" xfId="202" applyFont="1" applyAlignment="1">
      <alignment vertical="center" wrapText="1"/>
    </xf>
    <xf numFmtId="0" fontId="72" fillId="0" borderId="0" xfId="202" applyFont="1" applyAlignment="1">
      <alignment horizontal="left" vertical="center" wrapText="1"/>
    </xf>
    <xf numFmtId="0" fontId="72" fillId="0" borderId="4" xfId="202" applyFont="1" applyBorder="1" applyAlignment="1">
      <alignment vertical="center" wrapText="1"/>
    </xf>
    <xf numFmtId="0" fontId="197" fillId="18" borderId="32" xfId="202" applyFont="1" applyFill="1" applyBorder="1" applyAlignment="1">
      <alignment vertical="center" wrapText="1"/>
    </xf>
    <xf numFmtId="0" fontId="197" fillId="24" borderId="32" xfId="202" applyFont="1" applyFill="1" applyBorder="1" applyAlignment="1">
      <alignment vertical="center" wrapText="1"/>
    </xf>
    <xf numFmtId="0" fontId="196" fillId="24" borderId="32" xfId="202" applyFont="1" applyFill="1" applyBorder="1" applyAlignment="1">
      <alignment vertical="center" wrapText="1"/>
    </xf>
    <xf numFmtId="0" fontId="197" fillId="24" borderId="32" xfId="202" applyFont="1" applyFill="1" applyBorder="1" applyAlignment="1">
      <alignment horizontal="center" vertical="center" wrapText="1"/>
    </xf>
    <xf numFmtId="0" fontId="86" fillId="17" borderId="1" xfId="38" applyFont="1" applyFill="1" applyBorder="1" applyAlignment="1" applyProtection="1">
      <alignment horizontal="center" vertical="center" wrapText="1"/>
    </xf>
    <xf numFmtId="0" fontId="81" fillId="35" borderId="1" xfId="0" applyFont="1" applyFill="1" applyBorder="1" applyAlignment="1" applyProtection="1">
      <alignment horizontal="center" vertical="center" wrapText="1"/>
    </xf>
    <xf numFmtId="0" fontId="113" fillId="17" borderId="1" xfId="38" applyFont="1" applyFill="1" applyBorder="1" applyAlignment="1" applyProtection="1">
      <alignment horizontal="center" vertical="center" wrapText="1"/>
    </xf>
    <xf numFmtId="0" fontId="127" fillId="17" borderId="1" xfId="38" applyFont="1" applyFill="1" applyBorder="1" applyAlignment="1" applyProtection="1">
      <alignment horizontal="center" vertical="center" wrapText="1"/>
    </xf>
    <xf numFmtId="0" fontId="128" fillId="35" borderId="1" xfId="0" applyFont="1" applyFill="1" applyBorder="1" applyAlignment="1" applyProtection="1">
      <alignment horizontal="center" vertical="center" wrapText="1"/>
    </xf>
    <xf numFmtId="0" fontId="143" fillId="35" borderId="1" xfId="0" applyFont="1" applyFill="1" applyBorder="1" applyAlignment="1" applyProtection="1">
      <alignment horizontal="center" vertical="center" wrapText="1"/>
    </xf>
    <xf numFmtId="0" fontId="187" fillId="35" borderId="1" xfId="0" applyFont="1" applyFill="1" applyBorder="1" applyAlignment="1" applyProtection="1">
      <alignment horizontal="center" vertical="center" wrapText="1"/>
    </xf>
    <xf numFmtId="0" fontId="139" fillId="0" borderId="1" xfId="8" applyFont="1" applyBorder="1" applyAlignment="1" applyProtection="1">
      <alignment horizontal="center" vertical="center" wrapText="1"/>
      <protection locked="0"/>
    </xf>
    <xf numFmtId="0" fontId="130" fillId="28" borderId="1" xfId="8" applyFont="1" applyFill="1" applyBorder="1" applyAlignment="1" applyProtection="1">
      <alignment horizontal="center" vertical="top"/>
    </xf>
    <xf numFmtId="0" fontId="56" fillId="0" borderId="1" xfId="8" applyFont="1" applyFill="1" applyBorder="1" applyAlignment="1" applyProtection="1">
      <alignment horizontal="center" vertical="center" wrapText="1"/>
    </xf>
    <xf numFmtId="0" fontId="56" fillId="0" borderId="1" xfId="40" applyFont="1" applyBorder="1" applyAlignment="1" applyProtection="1">
      <alignment horizontal="center" vertical="center" wrapText="1"/>
    </xf>
    <xf numFmtId="0" fontId="131" fillId="0" borderId="1" xfId="0" applyFont="1" applyBorder="1" applyAlignment="1" applyProtection="1">
      <alignment vertical="center"/>
    </xf>
    <xf numFmtId="0" fontId="128" fillId="35" borderId="5" xfId="0" applyFont="1" applyFill="1" applyBorder="1" applyAlignment="1" applyProtection="1">
      <alignment horizontal="center" vertical="center" wrapText="1"/>
    </xf>
    <xf numFmtId="0" fontId="143" fillId="35" borderId="5" xfId="0" applyFont="1" applyFill="1" applyBorder="1" applyAlignment="1" applyProtection="1">
      <alignment horizontal="center" vertical="center" wrapText="1"/>
    </xf>
    <xf numFmtId="0" fontId="146" fillId="0" borderId="1" xfId="0" applyFont="1" applyBorder="1"/>
    <xf numFmtId="0" fontId="13" fillId="0" borderId="0" xfId="97" applyFont="1" applyAlignment="1" applyProtection="1">
      <alignment vertical="center"/>
    </xf>
    <xf numFmtId="2" fontId="146" fillId="0" borderId="1" xfId="48" applyNumberFormat="1" applyFont="1" applyBorder="1" applyAlignment="1">
      <alignment horizontal="left" vertical="top" wrapText="1"/>
    </xf>
    <xf numFmtId="0" fontId="120" fillId="28" borderId="1" xfId="8" applyFont="1" applyFill="1" applyBorder="1" applyAlignment="1" applyProtection="1">
      <alignment horizontal="center" vertical="center"/>
    </xf>
    <xf numFmtId="0" fontId="14" fillId="0" borderId="1" xfId="97" applyFont="1" applyBorder="1" applyAlignment="1" applyProtection="1">
      <alignment vertical="center" wrapText="1"/>
    </xf>
    <xf numFmtId="0" fontId="14" fillId="0" borderId="1" xfId="97" applyFont="1" applyFill="1" applyBorder="1" applyAlignment="1" applyProtection="1">
      <alignment vertical="center" wrapText="1"/>
    </xf>
    <xf numFmtId="0" fontId="14" fillId="10" borderId="1" xfId="97" applyFont="1" applyFill="1" applyBorder="1" applyAlignment="1" applyProtection="1">
      <alignment vertical="center" wrapText="1"/>
    </xf>
    <xf numFmtId="0" fontId="16" fillId="0" borderId="1" xfId="0" applyFont="1" applyBorder="1" applyAlignment="1" applyProtection="1">
      <alignment horizontal="left" vertical="center" wrapText="1"/>
    </xf>
    <xf numFmtId="0" fontId="56" fillId="4" borderId="1" xfId="4" applyFont="1" applyFill="1" applyBorder="1" applyAlignment="1" applyProtection="1">
      <alignment horizontal="left" vertical="center" wrapText="1"/>
    </xf>
    <xf numFmtId="0" fontId="116" fillId="57" borderId="0" xfId="8" applyFont="1" applyFill="1" applyAlignment="1" applyProtection="1">
      <alignment horizontal="left" vertical="center" wrapText="1"/>
    </xf>
    <xf numFmtId="0" fontId="116" fillId="0" borderId="1" xfId="4" applyFont="1" applyFill="1" applyBorder="1" applyAlignment="1" applyProtection="1">
      <alignment horizontal="left" vertical="center"/>
    </xf>
    <xf numFmtId="0" fontId="115" fillId="28" borderId="1" xfId="8" applyFont="1" applyFill="1" applyBorder="1" applyAlignment="1" applyProtection="1">
      <alignment horizontal="center" vertical="center"/>
    </xf>
    <xf numFmtId="0" fontId="116" fillId="0" borderId="1" xfId="8" applyFont="1" applyFill="1" applyBorder="1" applyAlignment="1" applyProtection="1">
      <alignment horizontal="center" vertical="center"/>
    </xf>
    <xf numFmtId="0" fontId="78" fillId="0" borderId="0" xfId="8" applyFont="1" applyAlignment="1" applyProtection="1">
      <alignment vertical="center" wrapText="1"/>
    </xf>
    <xf numFmtId="0" fontId="115" fillId="2" borderId="1" xfId="4" applyFont="1" applyFill="1" applyBorder="1" applyAlignment="1" applyProtection="1">
      <alignment horizontal="left" vertical="center"/>
    </xf>
    <xf numFmtId="0" fontId="116" fillId="2" borderId="1" xfId="4" applyFont="1" applyFill="1" applyBorder="1" applyAlignment="1" applyProtection="1">
      <alignment vertical="center"/>
    </xf>
    <xf numFmtId="0" fontId="115" fillId="2" borderId="1" xfId="4" applyFont="1" applyFill="1" applyBorder="1" applyAlignment="1" applyProtection="1">
      <alignment horizontal="center" vertical="center"/>
    </xf>
    <xf numFmtId="0" fontId="116" fillId="0" borderId="1" xfId="8" applyFont="1" applyFill="1" applyBorder="1" applyAlignment="1" applyProtection="1">
      <alignment horizontal="left" vertical="center"/>
    </xf>
    <xf numFmtId="0" fontId="116" fillId="0" borderId="1" xfId="4" applyFont="1" applyBorder="1" applyAlignment="1" applyProtection="1">
      <alignment vertical="center"/>
    </xf>
    <xf numFmtId="0" fontId="120" fillId="30" borderId="1" xfId="0" applyFont="1" applyFill="1" applyBorder="1" applyAlignment="1" applyProtection="1">
      <alignment horizontal="center" vertical="center"/>
    </xf>
    <xf numFmtId="0" fontId="116" fillId="0" borderId="1" xfId="8" applyFont="1" applyBorder="1" applyAlignment="1" applyProtection="1">
      <alignment horizontal="center" vertical="center"/>
    </xf>
    <xf numFmtId="0" fontId="115" fillId="4" borderId="1" xfId="8" applyFont="1" applyFill="1" applyBorder="1" applyAlignment="1" applyProtection="1">
      <alignment horizontal="left" vertical="center"/>
    </xf>
    <xf numFmtId="0" fontId="116" fillId="4" borderId="1" xfId="4" applyFont="1" applyFill="1" applyBorder="1" applyAlignment="1" applyProtection="1">
      <alignment vertical="center"/>
    </xf>
    <xf numFmtId="0" fontId="116" fillId="4" borderId="1" xfId="8" applyFont="1" applyFill="1" applyBorder="1" applyAlignment="1" applyProtection="1">
      <alignment horizontal="center" vertical="center"/>
    </xf>
    <xf numFmtId="0" fontId="116" fillId="0" borderId="1" xfId="8" applyFont="1" applyBorder="1" applyAlignment="1" applyProtection="1">
      <alignment horizontal="left" vertical="center"/>
    </xf>
    <xf numFmtId="0" fontId="115" fillId="10" borderId="1" xfId="8" applyFont="1" applyFill="1" applyBorder="1" applyAlignment="1" applyProtection="1">
      <alignment horizontal="center" vertical="center"/>
    </xf>
    <xf numFmtId="0" fontId="116" fillId="57" borderId="0" xfId="8" applyFont="1" applyFill="1" applyAlignment="1" applyProtection="1">
      <alignment vertical="center" wrapText="1"/>
    </xf>
    <xf numFmtId="0" fontId="78" fillId="0" borderId="0" xfId="8" applyFont="1" applyFill="1" applyAlignment="1" applyProtection="1">
      <alignment vertical="center" wrapText="1"/>
    </xf>
    <xf numFmtId="0" fontId="78" fillId="0" borderId="1" xfId="8" applyFont="1" applyFill="1" applyBorder="1" applyAlignment="1" applyProtection="1">
      <alignment vertical="center" wrapText="1"/>
    </xf>
    <xf numFmtId="0" fontId="115" fillId="57" borderId="0" xfId="8" applyFont="1" applyFill="1" applyAlignment="1" applyProtection="1">
      <alignment vertical="center" wrapText="1"/>
    </xf>
    <xf numFmtId="0" fontId="116" fillId="0" borderId="1" xfId="4" applyFont="1" applyFill="1" applyBorder="1" applyAlignment="1" applyProtection="1">
      <alignment vertical="center"/>
    </xf>
    <xf numFmtId="0" fontId="82" fillId="0" borderId="0" xfId="8" applyFont="1" applyAlignment="1" applyProtection="1">
      <alignment vertical="center" wrapText="1"/>
    </xf>
    <xf numFmtId="0" fontId="82" fillId="0" borderId="1" xfId="8" applyFont="1" applyBorder="1" applyAlignment="1" applyProtection="1">
      <alignment vertical="center" wrapText="1"/>
    </xf>
    <xf numFmtId="0" fontId="115" fillId="0" borderId="1" xfId="4" applyFont="1" applyFill="1" applyBorder="1" applyAlignment="1" applyProtection="1">
      <alignment vertical="center"/>
    </xf>
    <xf numFmtId="0" fontId="115" fillId="0" borderId="1" xfId="8" applyFont="1" applyBorder="1" applyAlignment="1" applyProtection="1">
      <alignment horizontal="center" vertical="center"/>
    </xf>
    <xf numFmtId="0" fontId="120" fillId="0" borderId="1" xfId="8" applyFont="1" applyFill="1" applyBorder="1" applyAlignment="1" applyProtection="1">
      <alignment horizontal="center" vertical="center"/>
    </xf>
    <xf numFmtId="0" fontId="139" fillId="0" borderId="0" xfId="8" applyFont="1" applyAlignment="1" applyProtection="1">
      <alignment vertical="center" wrapText="1"/>
    </xf>
    <xf numFmtId="0" fontId="139" fillId="10" borderId="1" xfId="8" applyFont="1" applyFill="1" applyBorder="1" applyAlignment="1" applyProtection="1">
      <alignment vertical="center" wrapText="1"/>
    </xf>
    <xf numFmtId="0" fontId="168" fillId="0" borderId="1" xfId="11" applyFont="1" applyBorder="1" applyAlignment="1" applyProtection="1">
      <alignment vertical="center" wrapText="1"/>
    </xf>
    <xf numFmtId="0" fontId="168" fillId="0" borderId="1" xfId="11" applyFont="1" applyFill="1" applyBorder="1" applyAlignment="1" applyProtection="1">
      <alignment vertical="center" wrapText="1"/>
    </xf>
    <xf numFmtId="0" fontId="14" fillId="0" borderId="1" xfId="11" applyFont="1" applyFill="1" applyBorder="1" applyAlignment="1" applyProtection="1">
      <alignment vertical="center" wrapText="1"/>
    </xf>
    <xf numFmtId="0" fontId="129" fillId="0" borderId="0" xfId="0" applyFont="1" applyProtection="1"/>
    <xf numFmtId="2" fontId="129" fillId="0" borderId="0" xfId="0" applyNumberFormat="1" applyFont="1" applyAlignment="1" applyProtection="1">
      <alignment wrapText="1"/>
    </xf>
    <xf numFmtId="2" fontId="203" fillId="11" borderId="1" xfId="0" applyNumberFormat="1" applyFont="1" applyFill="1" applyBorder="1" applyAlignment="1" applyProtection="1">
      <alignment vertical="center" wrapText="1"/>
      <protection locked="0"/>
    </xf>
    <xf numFmtId="0" fontId="204" fillId="0" borderId="0" xfId="0" applyFont="1" applyAlignment="1">
      <alignment vertical="center" wrapText="1"/>
    </xf>
    <xf numFmtId="0" fontId="203" fillId="0" borderId="0" xfId="0" applyFont="1" applyAlignment="1">
      <alignment wrapText="1"/>
    </xf>
    <xf numFmtId="0" fontId="203" fillId="0" borderId="1" xfId="0" applyFont="1" applyBorder="1" applyAlignment="1">
      <alignment vertical="center" wrapText="1"/>
    </xf>
    <xf numFmtId="0" fontId="139" fillId="11" borderId="1" xfId="48" applyFont="1" applyFill="1" applyBorder="1" applyAlignment="1" applyProtection="1">
      <alignment vertical="top"/>
    </xf>
    <xf numFmtId="0" fontId="113" fillId="16" borderId="1" xfId="48" applyFont="1" applyFill="1" applyBorder="1" applyAlignment="1" applyProtection="1">
      <alignment vertical="top"/>
    </xf>
    <xf numFmtId="0" fontId="187" fillId="35" borderId="1" xfId="0" applyFont="1" applyFill="1" applyBorder="1" applyAlignment="1" applyProtection="1">
      <alignment horizontal="center" vertical="top" wrapText="1"/>
    </xf>
    <xf numFmtId="0" fontId="115" fillId="29" borderId="1" xfId="0" applyFont="1" applyFill="1" applyBorder="1" applyAlignment="1" applyProtection="1">
      <alignment horizontal="center" vertical="top" wrapText="1"/>
    </xf>
    <xf numFmtId="0" fontId="115" fillId="30" borderId="1" xfId="0" applyFont="1" applyFill="1" applyBorder="1" applyAlignment="1" applyProtection="1">
      <alignment horizontal="center" vertical="top" wrapText="1"/>
    </xf>
    <xf numFmtId="0" fontId="120" fillId="10" borderId="1" xfId="0" applyFont="1" applyFill="1" applyBorder="1" applyAlignment="1" applyProtection="1">
      <alignment horizontal="center" vertical="top" wrapText="1"/>
    </xf>
    <xf numFmtId="0" fontId="120" fillId="28" borderId="1" xfId="8" applyFont="1" applyFill="1" applyBorder="1" applyAlignment="1" applyProtection="1">
      <alignment horizontal="center" vertical="top"/>
    </xf>
    <xf numFmtId="0" fontId="120" fillId="28" borderId="1" xfId="8" applyFont="1" applyFill="1" applyBorder="1" applyAlignment="1" applyProtection="1">
      <alignment horizontal="left" vertical="top"/>
    </xf>
    <xf numFmtId="0" fontId="114" fillId="24" borderId="1" xfId="3" applyFont="1" applyFill="1" applyBorder="1" applyAlignment="1" applyProtection="1">
      <alignment horizontal="left" vertical="top" wrapText="1"/>
    </xf>
    <xf numFmtId="0" fontId="116" fillId="0" borderId="1" xfId="0" applyFont="1" applyFill="1" applyBorder="1" applyAlignment="1" applyProtection="1">
      <alignment horizontal="center" vertical="top" wrapText="1"/>
    </xf>
    <xf numFmtId="0" fontId="115" fillId="0" borderId="1" xfId="8" applyFont="1" applyFill="1" applyBorder="1" applyAlignment="1" applyProtection="1">
      <alignment horizontal="left" vertical="top"/>
    </xf>
    <xf numFmtId="0" fontId="117" fillId="29" borderId="1" xfId="0" applyFont="1" applyFill="1" applyBorder="1" applyAlignment="1" applyProtection="1">
      <alignment horizontal="center" vertical="top" wrapText="1"/>
    </xf>
    <xf numFmtId="0" fontId="161" fillId="29" borderId="1" xfId="0" applyFont="1" applyFill="1" applyBorder="1" applyAlignment="1" applyProtection="1">
      <alignment horizontal="center" vertical="top" wrapText="1"/>
    </xf>
    <xf numFmtId="164" fontId="117" fillId="29" borderId="1" xfId="1" applyFont="1" applyFill="1" applyBorder="1" applyAlignment="1" applyProtection="1">
      <alignment horizontal="center" vertical="top" wrapText="1"/>
    </xf>
    <xf numFmtId="0" fontId="120" fillId="30" borderId="1" xfId="0" applyFont="1" applyFill="1" applyBorder="1" applyAlignment="1" applyProtection="1">
      <alignment horizontal="center" vertical="top" wrapText="1"/>
    </xf>
    <xf numFmtId="164" fontId="120" fillId="30" borderId="1" xfId="1" applyFont="1" applyFill="1" applyBorder="1" applyAlignment="1" applyProtection="1">
      <alignment horizontal="center" vertical="top" wrapText="1"/>
    </xf>
    <xf numFmtId="3" fontId="120" fillId="28" borderId="1" xfId="8" applyNumberFormat="1" applyFont="1" applyFill="1" applyBorder="1" applyAlignment="1" applyProtection="1">
      <alignment horizontal="center" vertical="top"/>
    </xf>
    <xf numFmtId="0" fontId="114" fillId="39" borderId="1" xfId="3" applyFont="1" applyFill="1" applyBorder="1" applyAlignment="1" applyProtection="1">
      <alignment horizontal="left" vertical="top"/>
    </xf>
    <xf numFmtId="164" fontId="115" fillId="0" borderId="1" xfId="1" applyFont="1" applyFill="1" applyBorder="1" applyAlignment="1" applyProtection="1">
      <alignment horizontal="left" vertical="top" wrapText="1"/>
    </xf>
    <xf numFmtId="2" fontId="120" fillId="0" borderId="1" xfId="3" applyNumberFormat="1" applyFont="1" applyFill="1" applyBorder="1" applyAlignment="1" applyProtection="1">
      <alignment vertical="top"/>
    </xf>
    <xf numFmtId="164" fontId="120" fillId="0" borderId="1" xfId="1" applyFont="1" applyFill="1" applyBorder="1" applyAlignment="1" applyProtection="1">
      <alignment horizontal="center" vertical="top" wrapText="1"/>
    </xf>
    <xf numFmtId="164" fontId="120" fillId="0" borderId="1" xfId="1" applyFont="1" applyFill="1" applyBorder="1" applyAlignment="1" applyProtection="1">
      <alignment vertical="top" wrapText="1"/>
    </xf>
    <xf numFmtId="3" fontId="120" fillId="0" borderId="1" xfId="1" applyNumberFormat="1" applyFont="1" applyFill="1" applyBorder="1" applyAlignment="1" applyProtection="1">
      <alignment vertical="top" wrapText="1"/>
    </xf>
    <xf numFmtId="164" fontId="120" fillId="0" borderId="1" xfId="1" applyFont="1" applyFill="1" applyBorder="1" applyAlignment="1" applyProtection="1">
      <alignment horizontal="left" vertical="top" wrapText="1"/>
    </xf>
    <xf numFmtId="0" fontId="113" fillId="17" borderId="1" xfId="38" applyFont="1" applyFill="1" applyBorder="1" applyAlignment="1" applyProtection="1">
      <alignment horizontal="center" vertical="top" wrapText="1"/>
    </xf>
    <xf numFmtId="0" fontId="113" fillId="17" borderId="1" xfId="0" applyFont="1" applyFill="1" applyBorder="1" applyAlignment="1" applyProtection="1">
      <alignment horizontal="center" vertical="top" wrapText="1"/>
    </xf>
    <xf numFmtId="0" fontId="118" fillId="0" borderId="1" xfId="48" applyFont="1" applyFill="1" applyBorder="1" applyAlignment="1" applyProtection="1">
      <alignment horizontal="center" vertical="top"/>
    </xf>
    <xf numFmtId="0" fontId="122" fillId="13" borderId="1" xfId="0" applyFont="1" applyFill="1" applyBorder="1" applyAlignment="1">
      <alignment horizontal="center" vertical="top" wrapText="1"/>
    </xf>
    <xf numFmtId="0" fontId="122" fillId="52" borderId="1" xfId="0" applyFont="1" applyFill="1" applyBorder="1" applyAlignment="1">
      <alignment horizontal="center" vertical="top" wrapText="1"/>
    </xf>
    <xf numFmtId="0" fontId="122" fillId="25" borderId="1" xfId="0" applyFont="1" applyFill="1" applyBorder="1" applyAlignment="1">
      <alignment horizontal="center" vertical="top" wrapText="1"/>
    </xf>
    <xf numFmtId="0" fontId="122" fillId="40" borderId="1" xfId="0" applyFont="1" applyFill="1" applyBorder="1" applyAlignment="1">
      <alignment horizontal="center" vertical="top" wrapText="1"/>
    </xf>
    <xf numFmtId="0" fontId="122" fillId="53" borderId="1" xfId="0" applyFont="1" applyFill="1" applyBorder="1" applyAlignment="1">
      <alignment horizontal="center" vertical="top" wrapText="1"/>
    </xf>
    <xf numFmtId="0" fontId="122" fillId="54" borderId="1" xfId="0" applyFont="1" applyFill="1" applyBorder="1" applyAlignment="1">
      <alignment horizontal="center" vertical="top" wrapText="1"/>
    </xf>
    <xf numFmtId="0" fontId="116" fillId="0" borderId="1" xfId="0" applyFont="1" applyBorder="1" applyAlignment="1">
      <alignment vertical="top"/>
    </xf>
    <xf numFmtId="0" fontId="118" fillId="0" borderId="1" xfId="48" applyFont="1" applyFill="1" applyBorder="1" applyAlignment="1" applyProtection="1">
      <alignment horizontal="left" vertical="top"/>
    </xf>
    <xf numFmtId="0" fontId="113" fillId="17" borderId="13" xfId="38" applyFont="1" applyFill="1" applyBorder="1" applyAlignment="1" applyProtection="1">
      <alignment horizontal="center" vertical="top" wrapText="1"/>
    </xf>
    <xf numFmtId="0" fontId="115" fillId="18" borderId="1" xfId="38" applyFont="1" applyFill="1" applyBorder="1" applyAlignment="1" applyProtection="1">
      <alignment horizontal="center" vertical="top" wrapText="1"/>
    </xf>
    <xf numFmtId="0" fontId="115" fillId="24" borderId="1" xfId="38" applyFont="1" applyFill="1" applyBorder="1" applyAlignment="1" applyProtection="1">
      <alignment horizontal="center" vertical="top" wrapText="1"/>
    </xf>
    <xf numFmtId="2" fontId="115" fillId="24" borderId="1" xfId="38" applyNumberFormat="1" applyFont="1" applyFill="1" applyBorder="1" applyAlignment="1" applyProtection="1">
      <alignment horizontal="center" vertical="top" wrapText="1"/>
    </xf>
    <xf numFmtId="0" fontId="115" fillId="5" borderId="1" xfId="38" applyFont="1" applyFill="1" applyBorder="1" applyAlignment="1" applyProtection="1">
      <alignment horizontal="center" vertical="top" wrapText="1"/>
    </xf>
    <xf numFmtId="2" fontId="115" fillId="5" borderId="1" xfId="38" applyNumberFormat="1" applyFont="1" applyFill="1" applyBorder="1" applyAlignment="1" applyProtection="1">
      <alignment horizontal="center" vertical="top" wrapText="1"/>
    </xf>
    <xf numFmtId="0" fontId="118" fillId="0" borderId="1" xfId="48" applyFont="1" applyBorder="1" applyAlignment="1" applyProtection="1">
      <alignment horizontal="center" vertical="top"/>
    </xf>
    <xf numFmtId="0" fontId="121" fillId="54" borderId="1" xfId="0" applyFont="1" applyFill="1" applyBorder="1" applyAlignment="1">
      <alignment horizontal="center" vertical="top" wrapText="1"/>
    </xf>
    <xf numFmtId="0" fontId="122" fillId="0" borderId="1" xfId="0" applyFont="1" applyBorder="1" applyAlignment="1">
      <alignment horizontal="center" vertical="top" wrapText="1"/>
    </xf>
    <xf numFmtId="0" fontId="121" fillId="9" borderId="1" xfId="0" applyFont="1" applyFill="1" applyBorder="1" applyAlignment="1">
      <alignment horizontal="center" vertical="top" wrapText="1"/>
    </xf>
    <xf numFmtId="3" fontId="121" fillId="54" borderId="1" xfId="0" applyNumberFormat="1" applyFont="1" applyFill="1" applyBorder="1" applyAlignment="1">
      <alignment horizontal="center" vertical="top" wrapText="1"/>
    </xf>
    <xf numFmtId="0" fontId="123" fillId="0" borderId="1" xfId="0" applyFont="1" applyBorder="1" applyAlignment="1">
      <alignment horizontal="center" vertical="top" wrapText="1"/>
    </xf>
    <xf numFmtId="0" fontId="118" fillId="0" borderId="1" xfId="48" applyFont="1" applyBorder="1" applyAlignment="1" applyProtection="1">
      <alignment horizontal="left" vertical="top"/>
    </xf>
    <xf numFmtId="0" fontId="113" fillId="7" borderId="1" xfId="11" applyFont="1" applyFill="1" applyBorder="1" applyAlignment="1" applyProtection="1">
      <alignment horizontal="left" vertical="top" wrapText="1"/>
    </xf>
    <xf numFmtId="0" fontId="188" fillId="7" borderId="1" xfId="11" applyFont="1" applyFill="1" applyBorder="1" applyAlignment="1" applyProtection="1">
      <alignment horizontal="left" vertical="top" wrapText="1"/>
    </xf>
    <xf numFmtId="0" fontId="118" fillId="0" borderId="1" xfId="11" applyFont="1" applyBorder="1" applyAlignment="1" applyProtection="1">
      <alignment horizontal="left" wrapText="1"/>
    </xf>
    <xf numFmtId="2" fontId="113" fillId="7" borderId="1" xfId="11" applyNumberFormat="1" applyFont="1" applyFill="1" applyBorder="1" applyAlignment="1" applyProtection="1">
      <alignment horizontal="right" vertical="top" wrapText="1"/>
    </xf>
    <xf numFmtId="0" fontId="118" fillId="0" borderId="1" xfId="11" applyFont="1" applyBorder="1" applyAlignment="1" applyProtection="1">
      <alignment horizontal="left" vertical="top"/>
    </xf>
    <xf numFmtId="0" fontId="118" fillId="0" borderId="1" xfId="11" applyFont="1" applyBorder="1" applyAlignment="1" applyProtection="1">
      <alignment vertical="top"/>
    </xf>
    <xf numFmtId="3" fontId="113" fillId="7" borderId="1" xfId="11" applyNumberFormat="1" applyFont="1" applyFill="1" applyBorder="1" applyAlignment="1" applyProtection="1">
      <alignment horizontal="right" vertical="top" wrapText="1"/>
    </xf>
    <xf numFmtId="0" fontId="113" fillId="7" borderId="1" xfId="11" applyFont="1" applyFill="1" applyBorder="1" applyAlignment="1" applyProtection="1">
      <alignment horizontal="left" vertical="center" wrapText="1"/>
    </xf>
    <xf numFmtId="0" fontId="118" fillId="0" borderId="0" xfId="11" applyFont="1" applyAlignment="1" applyProtection="1">
      <alignment horizontal="left" wrapText="1"/>
    </xf>
    <xf numFmtId="0" fontId="120" fillId="2" borderId="1" xfId="48" applyFont="1" applyFill="1" applyBorder="1" applyAlignment="1" applyProtection="1">
      <alignment horizontal="left" vertical="top"/>
    </xf>
    <xf numFmtId="0" fontId="120" fillId="2" borderId="1" xfId="48" applyFont="1" applyFill="1" applyBorder="1" applyAlignment="1" applyProtection="1">
      <alignment horizontal="left" vertical="top" wrapText="1"/>
    </xf>
    <xf numFmtId="0" fontId="118" fillId="0" borderId="1" xfId="48" applyFont="1" applyBorder="1" applyAlignment="1" applyProtection="1">
      <alignment horizontal="left" wrapText="1"/>
    </xf>
    <xf numFmtId="2" fontId="120" fillId="2" borderId="1" xfId="48" applyNumberFormat="1" applyFont="1" applyFill="1" applyBorder="1" applyAlignment="1" applyProtection="1">
      <alignment horizontal="right" vertical="top"/>
    </xf>
    <xf numFmtId="0" fontId="120" fillId="2" borderId="1" xfId="48" applyFont="1" applyFill="1" applyBorder="1" applyAlignment="1" applyProtection="1">
      <alignment vertical="top"/>
    </xf>
    <xf numFmtId="0" fontId="123" fillId="0" borderId="1" xfId="0" applyFont="1" applyBorder="1" applyAlignment="1">
      <alignment horizontal="left" vertical="top" wrapText="1"/>
    </xf>
    <xf numFmtId="3" fontId="120" fillId="2" borderId="1" xfId="48" applyNumberFormat="1" applyFont="1" applyFill="1" applyBorder="1" applyAlignment="1" applyProtection="1">
      <alignment horizontal="right" vertical="top"/>
    </xf>
    <xf numFmtId="3" fontId="123" fillId="0" borderId="1" xfId="0" applyNumberFormat="1" applyFont="1" applyBorder="1" applyAlignment="1">
      <alignment horizontal="center" vertical="top" wrapText="1"/>
    </xf>
    <xf numFmtId="0" fontId="120" fillId="2" borderId="1" xfId="48" applyFont="1" applyFill="1" applyBorder="1" applyAlignment="1" applyProtection="1">
      <alignment horizontal="left" vertical="center"/>
    </xf>
    <xf numFmtId="0" fontId="118" fillId="0" borderId="0" xfId="48" applyFont="1" applyAlignment="1" applyProtection="1">
      <alignment horizontal="left" wrapText="1"/>
    </xf>
    <xf numFmtId="0" fontId="118" fillId="0" borderId="1" xfId="48" applyFont="1" applyFill="1" applyBorder="1" applyAlignment="1" applyProtection="1">
      <alignment horizontal="left" vertical="top" wrapText="1"/>
    </xf>
    <xf numFmtId="0" fontId="118" fillId="0" borderId="1" xfId="48" applyFont="1" applyFill="1" applyBorder="1" applyAlignment="1" applyProtection="1">
      <alignment horizontal="left" vertical="top"/>
      <protection locked="0"/>
    </xf>
    <xf numFmtId="2" fontId="118" fillId="0" borderId="1" xfId="48" applyNumberFormat="1" applyFont="1" applyFill="1" applyBorder="1" applyAlignment="1" applyProtection="1">
      <alignment horizontal="right" vertical="top"/>
    </xf>
    <xf numFmtId="0" fontId="118" fillId="0" borderId="1" xfId="48" applyFont="1" applyFill="1" applyBorder="1" applyAlignment="1" applyProtection="1">
      <alignment vertical="top"/>
      <protection locked="0"/>
    </xf>
    <xf numFmtId="2" fontId="118" fillId="0" borderId="1" xfId="48" applyNumberFormat="1" applyFont="1" applyFill="1" applyBorder="1" applyAlignment="1" applyProtection="1">
      <alignment horizontal="left" vertical="top"/>
      <protection locked="0"/>
    </xf>
    <xf numFmtId="2" fontId="118" fillId="0" borderId="1" xfId="48" applyNumberFormat="1" applyFont="1" applyFill="1" applyBorder="1" applyAlignment="1" applyProtection="1">
      <alignment horizontal="right" vertical="top"/>
      <protection locked="0"/>
    </xf>
    <xf numFmtId="0" fontId="118" fillId="0" borderId="1" xfId="48" applyFont="1" applyBorder="1" applyAlignment="1" applyProtection="1">
      <alignment vertical="top"/>
    </xf>
    <xf numFmtId="0" fontId="118" fillId="0" borderId="1" xfId="48" applyFont="1" applyFill="1" applyBorder="1" applyAlignment="1" applyProtection="1">
      <alignment horizontal="left" vertical="center"/>
    </xf>
    <xf numFmtId="0" fontId="120" fillId="2" borderId="1" xfId="48" applyFont="1" applyFill="1" applyBorder="1" applyAlignment="1" applyProtection="1">
      <alignment horizontal="left" vertical="top"/>
      <protection locked="0"/>
    </xf>
    <xf numFmtId="0" fontId="120" fillId="2" borderId="1" xfId="48" applyFont="1" applyFill="1" applyBorder="1" applyAlignment="1" applyProtection="1">
      <alignment vertical="top"/>
      <protection locked="0"/>
    </xf>
    <xf numFmtId="49" fontId="118" fillId="0" borderId="1" xfId="48" applyNumberFormat="1" applyFont="1" applyBorder="1" applyAlignment="1" applyProtection="1">
      <alignment horizontal="left" vertical="top"/>
    </xf>
    <xf numFmtId="0" fontId="120" fillId="0" borderId="1" xfId="48" applyFont="1" applyBorder="1" applyAlignment="1" applyProtection="1">
      <alignment horizontal="left" vertical="top"/>
    </xf>
    <xf numFmtId="0" fontId="120" fillId="0" borderId="1" xfId="48" applyFont="1" applyBorder="1" applyAlignment="1" applyProtection="1">
      <alignment horizontal="left" vertical="top"/>
      <protection locked="0"/>
    </xf>
    <xf numFmtId="2" fontId="118" fillId="0" borderId="1" xfId="0" applyNumberFormat="1" applyFont="1" applyBorder="1" applyAlignment="1" applyProtection="1">
      <alignment horizontal="right" vertical="top" wrapText="1"/>
    </xf>
    <xf numFmtId="2" fontId="118" fillId="0" borderId="1" xfId="48" applyNumberFormat="1" applyFont="1" applyBorder="1" applyAlignment="1" applyProtection="1">
      <alignment horizontal="right" vertical="top"/>
    </xf>
    <xf numFmtId="2" fontId="118" fillId="0" borderId="1" xfId="48" applyNumberFormat="1" applyFont="1" applyBorder="1" applyAlignment="1" applyProtection="1">
      <alignment horizontal="left" vertical="top"/>
      <protection locked="0"/>
    </xf>
    <xf numFmtId="164" fontId="118" fillId="0" borderId="1" xfId="1" applyFont="1" applyBorder="1" applyAlignment="1" applyProtection="1">
      <alignment horizontal="left" vertical="top"/>
    </xf>
    <xf numFmtId="0" fontId="123" fillId="0" borderId="1" xfId="0" applyFont="1" applyBorder="1" applyAlignment="1">
      <alignment horizontal="right" vertical="top" wrapText="1"/>
    </xf>
    <xf numFmtId="2" fontId="118" fillId="0" borderId="3" xfId="48" applyNumberFormat="1" applyFont="1" applyFill="1" applyBorder="1" applyAlignment="1">
      <alignment horizontal="right" vertical="center"/>
    </xf>
    <xf numFmtId="0" fontId="118" fillId="0" borderId="1" xfId="48" applyFont="1" applyBorder="1" applyAlignment="1" applyProtection="1">
      <alignment horizontal="left" vertical="center"/>
    </xf>
    <xf numFmtId="0" fontId="118" fillId="0" borderId="0" xfId="48" applyFont="1" applyAlignment="1" applyProtection="1">
      <alignment wrapText="1"/>
    </xf>
    <xf numFmtId="2" fontId="118" fillId="0" borderId="3" xfId="48" applyNumberFormat="1" applyFont="1" applyFill="1" applyBorder="1" applyAlignment="1">
      <alignment horizontal="left" vertical="center" wrapText="1"/>
    </xf>
    <xf numFmtId="0" fontId="118" fillId="11" borderId="1" xfId="48" applyFont="1" applyFill="1" applyBorder="1" applyAlignment="1" applyProtection="1">
      <alignment horizontal="left" vertical="top"/>
    </xf>
    <xf numFmtId="0" fontId="118" fillId="0" borderId="1" xfId="0" applyFont="1" applyBorder="1" applyAlignment="1" applyProtection="1">
      <alignment vertical="top" wrapText="1"/>
    </xf>
    <xf numFmtId="0" fontId="116" fillId="11" borderId="1" xfId="0" applyNumberFormat="1" applyFont="1" applyFill="1" applyBorder="1" applyAlignment="1" applyProtection="1">
      <alignment vertical="center" wrapText="1"/>
    </xf>
    <xf numFmtId="0" fontId="118" fillId="11" borderId="1" xfId="48" applyFont="1" applyFill="1" applyBorder="1" applyAlignment="1" applyProtection="1">
      <alignment horizontal="left" vertical="center"/>
    </xf>
    <xf numFmtId="0" fontId="118" fillId="0" borderId="1" xfId="48" applyFont="1" applyBorder="1" applyAlignment="1" applyProtection="1">
      <alignment vertical="center" wrapText="1"/>
    </xf>
    <xf numFmtId="0" fontId="118" fillId="0" borderId="1" xfId="48" applyFont="1" applyBorder="1" applyAlignment="1" applyProtection="1">
      <alignment horizontal="left" vertical="top" wrapText="1"/>
    </xf>
    <xf numFmtId="0" fontId="118" fillId="0" borderId="1" xfId="48" applyFont="1" applyBorder="1" applyAlignment="1" applyProtection="1">
      <alignment horizontal="left" vertical="center" wrapText="1"/>
    </xf>
    <xf numFmtId="0" fontId="118" fillId="0" borderId="1" xfId="48" applyFont="1" applyFill="1" applyBorder="1" applyAlignment="1" applyProtection="1">
      <alignment horizontal="right" vertical="top"/>
      <protection locked="0"/>
    </xf>
    <xf numFmtId="1" fontId="118" fillId="0" borderId="1" xfId="48" applyNumberFormat="1" applyFont="1" applyFill="1" applyBorder="1" applyAlignment="1" applyProtection="1">
      <alignment horizontal="left" vertical="top" wrapText="1"/>
    </xf>
    <xf numFmtId="164" fontId="118" fillId="0" borderId="1" xfId="1" applyFont="1" applyFill="1" applyBorder="1" applyAlignment="1" applyProtection="1">
      <alignment horizontal="left" vertical="top" wrapText="1"/>
    </xf>
    <xf numFmtId="167" fontId="118" fillId="0" borderId="1" xfId="48" applyNumberFormat="1" applyFont="1" applyBorder="1" applyAlignment="1" applyProtection="1">
      <alignment horizontal="right" vertical="top"/>
      <protection locked="0"/>
    </xf>
    <xf numFmtId="0" fontId="118" fillId="0" borderId="14" xfId="48" applyFont="1" applyBorder="1" applyAlignment="1" applyProtection="1">
      <alignment vertical="center" wrapText="1"/>
    </xf>
    <xf numFmtId="0" fontId="120" fillId="0" borderId="1" xfId="48" applyFont="1" applyBorder="1" applyAlignment="1" applyProtection="1">
      <alignment horizontal="right" vertical="top"/>
      <protection locked="0"/>
    </xf>
    <xf numFmtId="0" fontId="118" fillId="0" borderId="0" xfId="48" applyFont="1" applyAlignment="1" applyProtection="1">
      <alignment horizontal="left" vertical="center" wrapText="1"/>
    </xf>
    <xf numFmtId="0" fontId="118" fillId="0" borderId="8" xfId="48" applyFont="1" applyBorder="1" applyAlignment="1" applyProtection="1">
      <alignment vertical="top" wrapText="1"/>
    </xf>
    <xf numFmtId="0" fontId="118" fillId="0" borderId="0" xfId="48" applyFont="1" applyAlignment="1" applyProtection="1">
      <alignment vertical="center" wrapText="1"/>
    </xf>
    <xf numFmtId="0" fontId="120" fillId="4" borderId="1" xfId="48" applyFont="1" applyFill="1" applyBorder="1" applyAlignment="1" applyProtection="1">
      <alignment horizontal="left" vertical="top" wrapText="1"/>
    </xf>
    <xf numFmtId="0" fontId="120" fillId="4" borderId="1" xfId="48" applyFont="1" applyFill="1" applyBorder="1" applyAlignment="1" applyProtection="1">
      <alignment vertical="top" wrapText="1"/>
    </xf>
    <xf numFmtId="0" fontId="120" fillId="4" borderId="1" xfId="48" applyFont="1" applyFill="1" applyBorder="1" applyAlignment="1" applyProtection="1">
      <alignment vertical="top" wrapText="1"/>
      <protection locked="0"/>
    </xf>
    <xf numFmtId="2" fontId="120" fillId="4" borderId="1" xfId="48" applyNumberFormat="1" applyFont="1" applyFill="1" applyBorder="1" applyAlignment="1" applyProtection="1">
      <alignment horizontal="right" vertical="top" wrapText="1"/>
    </xf>
    <xf numFmtId="0" fontId="120" fillId="4" borderId="1" xfId="48" applyFont="1" applyFill="1" applyBorder="1" applyAlignment="1" applyProtection="1">
      <alignment horizontal="left" vertical="center" wrapText="1"/>
    </xf>
    <xf numFmtId="0" fontId="118" fillId="0" borderId="1" xfId="4" applyFont="1" applyBorder="1" applyAlignment="1" applyProtection="1">
      <alignment horizontal="left" vertical="top" wrapText="1"/>
    </xf>
    <xf numFmtId="0" fontId="118" fillId="0" borderId="1" xfId="4" applyFont="1" applyBorder="1" applyAlignment="1" applyProtection="1">
      <alignment vertical="top" wrapText="1"/>
    </xf>
    <xf numFmtId="0" fontId="118" fillId="0" borderId="1" xfId="48" applyFont="1" applyBorder="1" applyAlignment="1" applyProtection="1">
      <alignment vertical="top" wrapText="1"/>
    </xf>
    <xf numFmtId="0" fontId="120" fillId="0" borderId="1" xfId="48" applyFont="1" applyBorder="1" applyAlignment="1" applyProtection="1">
      <alignment horizontal="left" vertical="top" wrapText="1"/>
      <protection locked="0"/>
    </xf>
    <xf numFmtId="0" fontId="118" fillId="0" borderId="1" xfId="48" applyFont="1" applyFill="1" applyBorder="1" applyAlignment="1" applyProtection="1">
      <alignment horizontal="right" vertical="center"/>
      <protection locked="0"/>
    </xf>
    <xf numFmtId="2" fontId="118" fillId="0" borderId="1" xfId="0" applyNumberFormat="1" applyFont="1" applyBorder="1" applyAlignment="1" applyProtection="1">
      <alignment horizontal="right" vertical="center" wrapText="1"/>
    </xf>
    <xf numFmtId="2" fontId="118" fillId="0" borderId="1" xfId="48" applyNumberFormat="1" applyFont="1" applyBorder="1" applyAlignment="1" applyProtection="1">
      <alignment horizontal="right" vertical="center"/>
    </xf>
    <xf numFmtId="2" fontId="118" fillId="0" borderId="1" xfId="48" applyNumberFormat="1" applyFont="1" applyBorder="1" applyAlignment="1" applyProtection="1">
      <alignment horizontal="right" vertical="center"/>
      <protection locked="0"/>
    </xf>
    <xf numFmtId="2" fontId="120" fillId="10" borderId="1" xfId="48" applyNumberFormat="1" applyFont="1" applyFill="1" applyBorder="1" applyAlignment="1" applyProtection="1">
      <alignment horizontal="right" vertical="center" wrapText="1"/>
      <protection locked="0"/>
    </xf>
    <xf numFmtId="0" fontId="118" fillId="0" borderId="1" xfId="48" applyFont="1" applyBorder="1" applyAlignment="1" applyProtection="1">
      <alignment horizontal="right" vertical="center"/>
    </xf>
    <xf numFmtId="2" fontId="118" fillId="0" borderId="1" xfId="48" applyNumberFormat="1" applyFont="1" applyBorder="1" applyAlignment="1">
      <alignment horizontal="right" vertical="center" wrapText="1"/>
    </xf>
    <xf numFmtId="2" fontId="118" fillId="0" borderId="1" xfId="48" applyNumberFormat="1" applyFont="1" applyBorder="1" applyAlignment="1">
      <alignment horizontal="left" vertical="center" wrapText="1"/>
    </xf>
    <xf numFmtId="0" fontId="120" fillId="6" borderId="1" xfId="4" applyFont="1" applyFill="1" applyBorder="1" applyAlignment="1" applyProtection="1">
      <alignment horizontal="left" vertical="top" wrapText="1"/>
    </xf>
    <xf numFmtId="0" fontId="120" fillId="6" borderId="1" xfId="4" applyFont="1" applyFill="1" applyBorder="1" applyAlignment="1" applyProtection="1">
      <alignment vertical="top" wrapText="1"/>
    </xf>
    <xf numFmtId="0" fontId="120" fillId="6" borderId="1" xfId="48" applyFont="1" applyFill="1" applyBorder="1" applyAlignment="1" applyProtection="1">
      <alignment vertical="top"/>
    </xf>
    <xf numFmtId="0" fontId="120" fillId="6" borderId="1" xfId="48" applyFont="1" applyFill="1" applyBorder="1" applyAlignment="1" applyProtection="1">
      <alignment horizontal="left" vertical="top" wrapText="1"/>
      <protection locked="0"/>
    </xf>
    <xf numFmtId="2" fontId="120" fillId="6" borderId="1" xfId="48" applyNumberFormat="1" applyFont="1" applyFill="1" applyBorder="1" applyAlignment="1" applyProtection="1">
      <alignment horizontal="right" vertical="top"/>
    </xf>
    <xf numFmtId="0" fontId="120" fillId="6" borderId="1" xfId="48" applyFont="1" applyFill="1" applyBorder="1" applyAlignment="1" applyProtection="1">
      <alignment horizontal="left" vertical="top"/>
      <protection locked="0"/>
    </xf>
    <xf numFmtId="0" fontId="120" fillId="6" borderId="1" xfId="4" applyFont="1" applyFill="1" applyBorder="1" applyAlignment="1" applyProtection="1">
      <alignment horizontal="left" vertical="center" wrapText="1"/>
    </xf>
    <xf numFmtId="0" fontId="118" fillId="0" borderId="1" xfId="4" applyFont="1" applyFill="1" applyBorder="1" applyAlignment="1" applyProtection="1">
      <alignment vertical="top" wrapText="1"/>
    </xf>
    <xf numFmtId="0" fontId="118" fillId="0" borderId="1" xfId="48" applyFont="1" applyBorder="1" applyAlignment="1" applyProtection="1">
      <alignment horizontal="left" vertical="top" wrapText="1"/>
      <protection locked="0"/>
    </xf>
    <xf numFmtId="2" fontId="120" fillId="10" borderId="1" xfId="48" applyNumberFormat="1" applyFont="1" applyFill="1" applyBorder="1" applyAlignment="1" applyProtection="1">
      <alignment horizontal="left" vertical="top" wrapText="1"/>
      <protection locked="0"/>
    </xf>
    <xf numFmtId="2" fontId="120" fillId="10" borderId="1" xfId="48" applyNumberFormat="1" applyFont="1" applyFill="1" applyBorder="1" applyAlignment="1" applyProtection="1">
      <alignment horizontal="right" vertical="top" wrapText="1"/>
      <protection locked="0"/>
    </xf>
    <xf numFmtId="0" fontId="120" fillId="3" borderId="1" xfId="48" applyFont="1" applyFill="1" applyBorder="1" applyAlignment="1" applyProtection="1">
      <alignment horizontal="left" vertical="top" wrapText="1"/>
    </xf>
    <xf numFmtId="0" fontId="120" fillId="3" borderId="1" xfId="48" applyFont="1" applyFill="1" applyBorder="1" applyAlignment="1" applyProtection="1">
      <alignment vertical="top" wrapText="1"/>
    </xf>
    <xf numFmtId="0" fontId="120" fillId="3" borderId="1" xfId="48" applyFont="1" applyFill="1" applyBorder="1" applyAlignment="1" applyProtection="1">
      <alignment vertical="top" wrapText="1"/>
      <protection locked="0"/>
    </xf>
    <xf numFmtId="2" fontId="120" fillId="3" borderId="1" xfId="48" applyNumberFormat="1" applyFont="1" applyFill="1" applyBorder="1" applyAlignment="1" applyProtection="1">
      <alignment horizontal="right" vertical="top" wrapText="1"/>
    </xf>
    <xf numFmtId="2" fontId="120" fillId="3" borderId="1" xfId="48" applyNumberFormat="1" applyFont="1" applyFill="1" applyBorder="1" applyAlignment="1" applyProtection="1">
      <alignment horizontal="left" vertical="top" wrapText="1"/>
      <protection locked="0"/>
    </xf>
    <xf numFmtId="3" fontId="120" fillId="3" borderId="1" xfId="48" applyNumberFormat="1" applyFont="1" applyFill="1" applyBorder="1" applyAlignment="1" applyProtection="1">
      <alignment horizontal="right" vertical="top" wrapText="1"/>
    </xf>
    <xf numFmtId="0" fontId="120" fillId="3" borderId="1" xfId="48" applyFont="1" applyFill="1" applyBorder="1" applyAlignment="1" applyProtection="1">
      <alignment horizontal="left" vertical="center" wrapText="1"/>
    </xf>
    <xf numFmtId="0" fontId="118" fillId="0" borderId="1" xfId="48" applyFont="1" applyBorder="1" applyAlignment="1" applyProtection="1">
      <alignment horizontal="center" vertical="top" wrapText="1"/>
      <protection locked="0"/>
    </xf>
    <xf numFmtId="2" fontId="118" fillId="0" borderId="1" xfId="48" applyNumberFormat="1" applyFont="1" applyBorder="1" applyAlignment="1" applyProtection="1">
      <alignment horizontal="left" vertical="center"/>
      <protection locked="0"/>
    </xf>
    <xf numFmtId="2" fontId="120" fillId="10" borderId="1" xfId="48" applyNumberFormat="1" applyFont="1" applyFill="1" applyBorder="1" applyAlignment="1" applyProtection="1">
      <alignment horizontal="left" vertical="center" wrapText="1"/>
      <protection locked="0"/>
    </xf>
    <xf numFmtId="2" fontId="118" fillId="13" borderId="1" xfId="48" applyNumberFormat="1" applyFont="1" applyFill="1" applyBorder="1" applyAlignment="1" applyProtection="1">
      <alignment horizontal="center" vertical="center" wrapText="1"/>
      <protection locked="0"/>
    </xf>
    <xf numFmtId="0" fontId="118" fillId="0" borderId="1" xfId="48" applyFont="1" applyBorder="1" applyAlignment="1" applyProtection="1">
      <alignment vertical="center"/>
    </xf>
    <xf numFmtId="0" fontId="123" fillId="0" borderId="1" xfId="0" applyFont="1" applyBorder="1" applyAlignment="1">
      <alignment vertical="top" wrapText="1"/>
    </xf>
    <xf numFmtId="3" fontId="123" fillId="0" borderId="1" xfId="0" applyNumberFormat="1" applyFont="1" applyBorder="1" applyAlignment="1">
      <alignment vertical="top" wrapText="1"/>
    </xf>
    <xf numFmtId="2" fontId="118" fillId="0" borderId="1" xfId="48" applyNumberFormat="1" applyFont="1" applyBorder="1" applyAlignment="1">
      <alignment horizontal="right" vertical="center"/>
    </xf>
    <xf numFmtId="2" fontId="118" fillId="0" borderId="1" xfId="48" applyNumberFormat="1" applyFont="1" applyBorder="1" applyAlignment="1">
      <alignment horizontal="left" vertical="top" wrapText="1"/>
    </xf>
    <xf numFmtId="0" fontId="118" fillId="0" borderId="1" xfId="48" applyFont="1" applyFill="1" applyBorder="1" applyAlignment="1" applyProtection="1">
      <alignment vertical="top"/>
    </xf>
    <xf numFmtId="0" fontId="118" fillId="0" borderId="8" xfId="48" applyFont="1" applyBorder="1" applyAlignment="1" applyProtection="1">
      <alignment horizontal="center" vertical="top" wrapText="1"/>
    </xf>
    <xf numFmtId="0" fontId="118" fillId="11" borderId="1" xfId="4" applyFont="1" applyFill="1" applyBorder="1" applyAlignment="1" applyProtection="1">
      <alignment vertical="top" wrapText="1"/>
    </xf>
    <xf numFmtId="0" fontId="118" fillId="11" borderId="1" xfId="48" applyFont="1" applyFill="1" applyBorder="1" applyAlignment="1" applyProtection="1">
      <alignment vertical="top" wrapText="1"/>
    </xf>
    <xf numFmtId="0" fontId="118" fillId="11" borderId="1" xfId="48" applyFont="1" applyFill="1" applyBorder="1" applyAlignment="1" applyProtection="1">
      <alignment vertical="top" wrapText="1"/>
      <protection locked="0"/>
    </xf>
    <xf numFmtId="0" fontId="120" fillId="11" borderId="1" xfId="48" applyFont="1" applyFill="1" applyBorder="1" applyAlignment="1" applyProtection="1">
      <alignment horizontal="center" vertical="top" wrapText="1"/>
      <protection locked="0"/>
    </xf>
    <xf numFmtId="2" fontId="118" fillId="11" borderId="1" xfId="48" applyNumberFormat="1" applyFont="1" applyFill="1" applyBorder="1" applyAlignment="1" applyProtection="1">
      <alignment horizontal="left" vertical="center"/>
      <protection locked="0"/>
    </xf>
    <xf numFmtId="0" fontId="118" fillId="11" borderId="1" xfId="48" applyFont="1" applyFill="1" applyBorder="1" applyAlignment="1" applyProtection="1">
      <alignment vertical="center"/>
    </xf>
    <xf numFmtId="0" fontId="123" fillId="11" borderId="1" xfId="0" applyFont="1" applyFill="1" applyBorder="1" applyAlignment="1">
      <alignment horizontal="left" vertical="top" wrapText="1"/>
    </xf>
    <xf numFmtId="0" fontId="123" fillId="11" borderId="1" xfId="0" applyFont="1" applyFill="1" applyBorder="1" applyAlignment="1">
      <alignment horizontal="center" vertical="top" wrapText="1"/>
    </xf>
    <xf numFmtId="0" fontId="123" fillId="11" borderId="1" xfId="0" applyFont="1" applyFill="1" applyBorder="1" applyAlignment="1">
      <alignment vertical="top" wrapText="1"/>
    </xf>
    <xf numFmtId="0" fontId="118" fillId="11" borderId="1" xfId="0" applyFont="1" applyFill="1" applyBorder="1" applyAlignment="1">
      <alignment horizontal="left" wrapText="1"/>
    </xf>
    <xf numFmtId="3" fontId="123" fillId="11" borderId="1" xfId="0" applyNumberFormat="1" applyFont="1" applyFill="1" applyBorder="1" applyAlignment="1">
      <alignment vertical="top" wrapText="1"/>
    </xf>
    <xf numFmtId="0" fontId="118" fillId="11" borderId="8" xfId="48" applyFont="1" applyFill="1" applyBorder="1" applyAlignment="1" applyProtection="1">
      <alignment vertical="top" wrapText="1"/>
    </xf>
    <xf numFmtId="2" fontId="118" fillId="11" borderId="1" xfId="48" applyNumberFormat="1" applyFont="1" applyFill="1" applyBorder="1" applyAlignment="1">
      <alignment horizontal="right" vertical="center" wrapText="1"/>
    </xf>
    <xf numFmtId="0" fontId="116" fillId="11" borderId="0" xfId="0" applyFont="1" applyFill="1" applyAlignment="1" applyProtection="1">
      <alignment vertical="center" wrapText="1"/>
      <protection locked="0"/>
    </xf>
    <xf numFmtId="2" fontId="118" fillId="11" borderId="1" xfId="48" applyNumberFormat="1" applyFont="1" applyFill="1" applyBorder="1" applyAlignment="1">
      <alignment horizontal="right" vertical="center"/>
    </xf>
    <xf numFmtId="0" fontId="116" fillId="11" borderId="1" xfId="0" applyFont="1" applyFill="1" applyBorder="1" applyAlignment="1">
      <alignment vertical="center" wrapText="1"/>
    </xf>
    <xf numFmtId="0" fontId="118" fillId="11" borderId="1" xfId="48" applyFont="1" applyFill="1" applyBorder="1" applyAlignment="1" applyProtection="1">
      <alignment vertical="top"/>
    </xf>
    <xf numFmtId="0" fontId="118" fillId="11" borderId="1" xfId="0" applyFont="1" applyFill="1" applyBorder="1" applyAlignment="1" applyProtection="1">
      <alignment vertical="top" wrapText="1"/>
      <protection locked="0"/>
    </xf>
    <xf numFmtId="0" fontId="116" fillId="11" borderId="1" xfId="0" applyFont="1" applyFill="1" applyBorder="1" applyAlignment="1">
      <alignment horizontal="right" vertical="center" wrapText="1"/>
    </xf>
    <xf numFmtId="0" fontId="118" fillId="11" borderId="1" xfId="0" applyFont="1" applyFill="1" applyBorder="1" applyAlignment="1">
      <alignment horizontal="right" vertical="center" wrapText="1"/>
    </xf>
    <xf numFmtId="0" fontId="118" fillId="11" borderId="1" xfId="0" applyFont="1" applyFill="1" applyBorder="1" applyAlignment="1">
      <alignment horizontal="left" vertical="center" wrapText="1"/>
    </xf>
    <xf numFmtId="0" fontId="118" fillId="11" borderId="8" xfId="48" applyFont="1" applyFill="1" applyBorder="1" applyAlignment="1" applyProtection="1">
      <alignment horizontal="center" vertical="top" wrapText="1"/>
    </xf>
    <xf numFmtId="0" fontId="120" fillId="11" borderId="1" xfId="48" applyFont="1" applyFill="1" applyBorder="1" applyAlignment="1" applyProtection="1">
      <alignment horizontal="left" vertical="top" wrapText="1"/>
    </xf>
    <xf numFmtId="0" fontId="120" fillId="11" borderId="1" xfId="48" applyFont="1" applyFill="1" applyBorder="1" applyAlignment="1" applyProtection="1">
      <alignment vertical="top" wrapText="1"/>
    </xf>
    <xf numFmtId="0" fontId="120" fillId="11" borderId="1" xfId="48" applyFont="1" applyFill="1" applyBorder="1" applyAlignment="1" applyProtection="1">
      <alignment vertical="top" wrapText="1"/>
      <protection locked="0"/>
    </xf>
    <xf numFmtId="2" fontId="120" fillId="11" borderId="1" xfId="48" applyNumberFormat="1" applyFont="1" applyFill="1" applyBorder="1" applyAlignment="1" applyProtection="1">
      <alignment horizontal="right" vertical="top" wrapText="1"/>
    </xf>
    <xf numFmtId="0" fontId="120" fillId="11" borderId="1" xfId="48" applyFont="1" applyFill="1" applyBorder="1" applyAlignment="1" applyProtection="1">
      <alignment horizontal="left" vertical="center" wrapText="1"/>
    </xf>
    <xf numFmtId="2" fontId="205" fillId="11" borderId="1" xfId="48" applyNumberFormat="1" applyFont="1" applyFill="1" applyBorder="1" applyAlignment="1" applyProtection="1">
      <alignment horizontal="left" vertical="center" wrapText="1"/>
      <protection locked="0"/>
    </xf>
    <xf numFmtId="2" fontId="205" fillId="11" borderId="1" xfId="48" applyNumberFormat="1" applyFont="1" applyFill="1" applyBorder="1" applyAlignment="1" applyProtection="1">
      <alignment horizontal="center" vertical="center" wrapText="1"/>
      <protection locked="0"/>
    </xf>
    <xf numFmtId="0" fontId="116" fillId="11" borderId="1" xfId="0" applyFont="1" applyFill="1" applyBorder="1" applyAlignment="1" applyProtection="1">
      <alignment horizontal="left" vertical="center" wrapText="1"/>
      <protection locked="0"/>
    </xf>
    <xf numFmtId="0" fontId="118" fillId="11" borderId="1" xfId="0" applyFont="1" applyFill="1" applyBorder="1" applyAlignment="1" applyProtection="1">
      <alignment vertical="top" wrapText="1"/>
    </xf>
    <xf numFmtId="2" fontId="118" fillId="11" borderId="1" xfId="48" applyNumberFormat="1" applyFont="1" applyFill="1" applyBorder="1" applyAlignment="1">
      <alignment horizontal="left" vertical="top" wrapText="1"/>
    </xf>
    <xf numFmtId="0" fontId="118" fillId="11" borderId="1" xfId="8" applyFont="1" applyFill="1" applyBorder="1" applyAlignment="1" applyProtection="1">
      <alignment vertical="center" wrapText="1"/>
      <protection locked="0"/>
    </xf>
    <xf numFmtId="0" fontId="123" fillId="11" borderId="1" xfId="0" applyFont="1" applyFill="1" applyBorder="1" applyAlignment="1">
      <alignment horizontal="left" vertical="center" wrapText="1"/>
    </xf>
    <xf numFmtId="0" fontId="120" fillId="3" borderId="1" xfId="48" applyFont="1" applyFill="1" applyBorder="1" applyAlignment="1">
      <alignment vertical="center" wrapText="1"/>
    </xf>
    <xf numFmtId="2" fontId="118" fillId="0" borderId="1" xfId="48" applyNumberFormat="1" applyFont="1" applyFill="1" applyBorder="1" applyAlignment="1" applyProtection="1">
      <alignment horizontal="left" vertical="center"/>
      <protection locked="0"/>
    </xf>
    <xf numFmtId="0" fontId="115" fillId="11" borderId="1" xfId="0" applyFont="1" applyFill="1" applyBorder="1" applyAlignment="1" applyProtection="1">
      <alignment vertical="center" wrapText="1"/>
    </xf>
    <xf numFmtId="0" fontId="120" fillId="0" borderId="1" xfId="4" applyFont="1" applyFill="1" applyBorder="1" applyAlignment="1" applyProtection="1">
      <alignment vertical="top" wrapText="1"/>
    </xf>
    <xf numFmtId="0" fontId="120" fillId="27" borderId="1" xfId="48" applyFont="1" applyFill="1" applyBorder="1" applyAlignment="1" applyProtection="1">
      <alignment horizontal="left" vertical="top" wrapText="1"/>
    </xf>
    <xf numFmtId="0" fontId="120" fillId="27" borderId="1" xfId="48" applyFont="1" applyFill="1" applyBorder="1" applyAlignment="1" applyProtection="1">
      <alignment vertical="top" wrapText="1"/>
    </xf>
    <xf numFmtId="0" fontId="120" fillId="27" borderId="1" xfId="48" applyFont="1" applyFill="1" applyBorder="1" applyAlignment="1" applyProtection="1">
      <alignment vertical="top" wrapText="1"/>
      <protection locked="0"/>
    </xf>
    <xf numFmtId="2" fontId="120" fillId="27" borderId="1" xfId="48" applyNumberFormat="1" applyFont="1" applyFill="1" applyBorder="1" applyAlignment="1" applyProtection="1">
      <alignment horizontal="right" vertical="top" wrapText="1"/>
    </xf>
    <xf numFmtId="0" fontId="120" fillId="11" borderId="1" xfId="48" applyFont="1" applyFill="1" applyBorder="1" applyAlignment="1" applyProtection="1">
      <alignment horizontal="left" vertical="top" wrapText="1"/>
      <protection locked="0"/>
    </xf>
    <xf numFmtId="2" fontId="118" fillId="11" borderId="1" xfId="48" applyNumberFormat="1" applyFont="1" applyFill="1" applyBorder="1" applyAlignment="1" applyProtection="1">
      <alignment horizontal="right" vertical="center" wrapText="1"/>
      <protection locked="0"/>
    </xf>
    <xf numFmtId="2" fontId="120" fillId="11" borderId="1" xfId="48" applyNumberFormat="1" applyFont="1" applyFill="1" applyBorder="1" applyAlignment="1" applyProtection="1">
      <alignment horizontal="right" vertical="center" wrapText="1"/>
      <protection locked="0"/>
    </xf>
    <xf numFmtId="0" fontId="118" fillId="11" borderId="1" xfId="48" applyFont="1" applyFill="1" applyBorder="1" applyAlignment="1" applyProtection="1">
      <alignment horizontal="right" vertical="center" wrapText="1"/>
    </xf>
    <xf numFmtId="0" fontId="116" fillId="11" borderId="1" xfId="0" applyFont="1" applyFill="1" applyBorder="1"/>
    <xf numFmtId="0" fontId="123" fillId="11" borderId="1" xfId="0" applyFont="1" applyFill="1" applyBorder="1" applyAlignment="1">
      <alignment vertical="center" wrapText="1"/>
    </xf>
    <xf numFmtId="3" fontId="123" fillId="11" borderId="1" xfId="0" applyNumberFormat="1" applyFont="1" applyFill="1" applyBorder="1" applyAlignment="1">
      <alignment vertical="center" wrapText="1"/>
    </xf>
    <xf numFmtId="0" fontId="118" fillId="11" borderId="1" xfId="0" applyFont="1" applyFill="1" applyBorder="1" applyAlignment="1">
      <alignment vertical="top" wrapText="1"/>
    </xf>
    <xf numFmtId="2" fontId="118" fillId="11" borderId="1" xfId="48" applyNumberFormat="1" applyFont="1" applyFill="1" applyBorder="1" applyAlignment="1">
      <alignment horizontal="right" vertical="top" wrapText="1"/>
    </xf>
    <xf numFmtId="0" fontId="123" fillId="11" borderId="1" xfId="0" applyFont="1" applyFill="1" applyBorder="1" applyAlignment="1">
      <alignment horizontal="center" vertical="center" wrapText="1"/>
    </xf>
    <xf numFmtId="0" fontId="120" fillId="0" borderId="1" xfId="48" applyFont="1" applyBorder="1" applyAlignment="1" applyProtection="1">
      <alignment horizontal="center" vertical="top" wrapText="1"/>
      <protection locked="0"/>
    </xf>
    <xf numFmtId="2" fontId="120" fillId="13" borderId="1" xfId="48" applyNumberFormat="1" applyFont="1" applyFill="1" applyBorder="1" applyAlignment="1" applyProtection="1">
      <alignment horizontal="right" vertical="center" wrapText="1"/>
      <protection locked="0"/>
    </xf>
    <xf numFmtId="0" fontId="118" fillId="0" borderId="1" xfId="0" applyFont="1" applyFill="1" applyBorder="1" applyAlignment="1" applyProtection="1">
      <alignment vertical="top" wrapText="1"/>
    </xf>
    <xf numFmtId="2" fontId="118" fillId="0" borderId="1" xfId="48" applyNumberFormat="1" applyFont="1" applyFill="1" applyBorder="1" applyAlignment="1">
      <alignment horizontal="right" vertical="center" wrapText="1"/>
    </xf>
    <xf numFmtId="2" fontId="118" fillId="0" borderId="1" xfId="0" applyNumberFormat="1" applyFont="1" applyBorder="1" applyAlignment="1">
      <alignment vertical="center" wrapText="1"/>
    </xf>
    <xf numFmtId="0" fontId="116" fillId="0" borderId="1" xfId="0" applyFont="1" applyBorder="1" applyAlignment="1">
      <alignment vertical="center" wrapText="1"/>
    </xf>
    <xf numFmtId="0" fontId="118" fillId="0" borderId="1" xfId="4" applyFont="1" applyBorder="1" applyAlignment="1" applyProtection="1">
      <alignment horizontal="left" vertical="top" wrapText="1"/>
      <protection locked="0"/>
    </xf>
    <xf numFmtId="2" fontId="118" fillId="0" borderId="1" xfId="4" applyNumberFormat="1" applyFont="1" applyBorder="1" applyAlignment="1" applyProtection="1">
      <alignment horizontal="left" vertical="top" wrapText="1"/>
      <protection locked="0"/>
    </xf>
    <xf numFmtId="0" fontId="118" fillId="0" borderId="1" xfId="48" applyFont="1" applyBorder="1" applyAlignment="1" applyProtection="1">
      <alignment horizontal="center" vertical="top" wrapText="1"/>
    </xf>
    <xf numFmtId="0" fontId="120" fillId="4" borderId="3" xfId="48" applyFont="1" applyFill="1" applyBorder="1" applyAlignment="1" applyProtection="1">
      <alignment vertical="top" wrapText="1"/>
    </xf>
    <xf numFmtId="0" fontId="118" fillId="4" borderId="1" xfId="48" applyFont="1" applyFill="1" applyBorder="1" applyAlignment="1" applyProtection="1">
      <alignment horizontal="right" vertical="top" wrapText="1"/>
      <protection locked="0"/>
    </xf>
    <xf numFmtId="2" fontId="118" fillId="4" borderId="1" xfId="48" applyNumberFormat="1" applyFont="1" applyFill="1" applyBorder="1" applyAlignment="1" applyProtection="1">
      <alignment horizontal="right" vertical="top" wrapText="1"/>
    </xf>
    <xf numFmtId="2" fontId="120" fillId="4" borderId="1" xfId="48" applyNumberFormat="1" applyFont="1" applyFill="1" applyBorder="1" applyAlignment="1" applyProtection="1">
      <alignment horizontal="right" vertical="top" wrapText="1"/>
      <protection locked="0"/>
    </xf>
    <xf numFmtId="2" fontId="120" fillId="10" borderId="1" xfId="48" applyNumberFormat="1" applyFont="1" applyFill="1" applyBorder="1" applyAlignment="1" applyProtection="1">
      <alignment horizontal="right" vertical="top" wrapText="1"/>
    </xf>
    <xf numFmtId="0" fontId="118" fillId="0" borderId="1" xfId="48" applyFont="1" applyBorder="1" applyAlignment="1" applyProtection="1">
      <alignment horizontal="right" vertical="top"/>
    </xf>
    <xf numFmtId="0" fontId="120" fillId="4" borderId="13" xfId="48" applyFont="1" applyFill="1" applyBorder="1" applyAlignment="1" applyProtection="1">
      <alignment vertical="top" wrapText="1"/>
    </xf>
    <xf numFmtId="2" fontId="120" fillId="4" borderId="1" xfId="48" applyNumberFormat="1" applyFont="1" applyFill="1" applyBorder="1" applyAlignment="1" applyProtection="1">
      <alignment horizontal="left" vertical="top" wrapText="1"/>
      <protection locked="0"/>
    </xf>
    <xf numFmtId="0" fontId="118" fillId="4" borderId="1" xfId="48" applyFont="1" applyFill="1" applyBorder="1" applyAlignment="1" applyProtection="1">
      <alignment horizontal="center" vertical="top" wrapText="1"/>
      <protection locked="0"/>
    </xf>
    <xf numFmtId="2" fontId="118" fillId="4" borderId="1" xfId="48" applyNumberFormat="1" applyFont="1" applyFill="1" applyBorder="1" applyAlignment="1" applyProtection="1">
      <alignment vertical="top" wrapText="1"/>
    </xf>
    <xf numFmtId="2" fontId="120" fillId="10" borderId="1" xfId="48" applyNumberFormat="1" applyFont="1" applyFill="1" applyBorder="1" applyAlignment="1" applyProtection="1">
      <alignment horizontal="left" vertical="top" wrapText="1"/>
    </xf>
    <xf numFmtId="1" fontId="123" fillId="0" borderId="1" xfId="0" applyNumberFormat="1" applyFont="1" applyBorder="1" applyAlignment="1">
      <alignment vertical="top" wrapText="1"/>
    </xf>
    <xf numFmtId="0" fontId="17" fillId="11" borderId="0" xfId="48" applyFont="1" applyFill="1" applyAlignment="1" applyProtection="1">
      <alignment vertical="top"/>
    </xf>
    <xf numFmtId="2" fontId="130" fillId="11" borderId="0" xfId="48" applyNumberFormat="1" applyFont="1" applyFill="1" applyBorder="1" applyAlignment="1" applyProtection="1">
      <alignment vertical="center" wrapText="1"/>
      <protection locked="0"/>
    </xf>
    <xf numFmtId="0" fontId="17" fillId="11" borderId="0" xfId="48" applyFont="1" applyFill="1" applyBorder="1" applyAlignment="1" applyProtection="1">
      <alignment vertical="top"/>
    </xf>
    <xf numFmtId="0" fontId="24" fillId="11" borderId="0" xfId="48" applyFont="1" applyFill="1" applyBorder="1" applyAlignment="1" applyProtection="1">
      <alignment vertical="top"/>
    </xf>
    <xf numFmtId="2" fontId="139" fillId="0" borderId="1" xfId="48" applyNumberFormat="1" applyFont="1" applyBorder="1" applyAlignment="1">
      <alignment horizontal="right" vertical="center" wrapText="1"/>
    </xf>
    <xf numFmtId="2" fontId="139" fillId="0" borderId="1" xfId="48" applyNumberFormat="1" applyFont="1" applyBorder="1" applyAlignment="1">
      <alignment horizontal="left" vertical="center" wrapText="1"/>
    </xf>
    <xf numFmtId="2" fontId="139" fillId="0" borderId="1" xfId="48" applyNumberFormat="1" applyFont="1" applyBorder="1" applyAlignment="1">
      <alignment horizontal="right" vertical="center"/>
    </xf>
    <xf numFmtId="2" fontId="139" fillId="0" borderId="1" xfId="48" applyNumberFormat="1" applyFont="1" applyBorder="1" applyAlignment="1">
      <alignment horizontal="left" vertical="top" wrapText="1"/>
    </xf>
    <xf numFmtId="2" fontId="118" fillId="11" borderId="1" xfId="48" applyNumberFormat="1" applyFont="1" applyFill="1" applyBorder="1" applyAlignment="1" applyProtection="1">
      <alignment horizontal="right" vertical="center"/>
      <protection locked="0"/>
    </xf>
    <xf numFmtId="0" fontId="118" fillId="11" borderId="1" xfId="48" applyFont="1" applyFill="1" applyBorder="1" applyAlignment="1" applyProtection="1">
      <alignment horizontal="right" vertical="center"/>
    </xf>
    <xf numFmtId="0" fontId="34" fillId="0" borderId="1" xfId="0" applyFont="1" applyBorder="1" applyAlignment="1" applyProtection="1">
      <alignment vertical="center" wrapText="1"/>
      <protection locked="0"/>
    </xf>
    <xf numFmtId="0" fontId="34" fillId="13" borderId="1" xfId="0" applyFont="1" applyFill="1" applyBorder="1" applyAlignment="1" applyProtection="1">
      <alignment vertical="center" wrapText="1"/>
      <protection locked="0"/>
    </xf>
    <xf numFmtId="0" fontId="34" fillId="13" borderId="1" xfId="0" applyFont="1" applyFill="1" applyBorder="1" applyAlignment="1" applyProtection="1">
      <alignment vertical="top" wrapText="1"/>
      <protection locked="0"/>
    </xf>
    <xf numFmtId="0" fontId="34" fillId="11" borderId="1" xfId="0" applyFont="1" applyFill="1" applyBorder="1" applyAlignment="1" applyProtection="1">
      <alignment horizontal="center" vertical="center" wrapText="1"/>
      <protection locked="0"/>
    </xf>
    <xf numFmtId="2" fontId="34" fillId="11" borderId="1" xfId="8" applyNumberFormat="1" applyFont="1" applyFill="1" applyBorder="1" applyAlignment="1" applyProtection="1">
      <alignment horizontal="right" vertical="center" wrapText="1"/>
      <protection locked="0"/>
    </xf>
    <xf numFmtId="2" fontId="34" fillId="13" borderId="1" xfId="8" applyNumberFormat="1" applyFont="1" applyFill="1" applyBorder="1" applyAlignment="1" applyProtection="1">
      <alignment horizontal="right" vertical="center" wrapText="1"/>
      <protection locked="0"/>
    </xf>
    <xf numFmtId="2" fontId="206" fillId="2" borderId="1" xfId="38" applyNumberFormat="1" applyFont="1" applyFill="1" applyBorder="1" applyAlignment="1" applyProtection="1">
      <alignment horizontal="right" vertical="center" wrapText="1"/>
      <protection locked="0"/>
    </xf>
    <xf numFmtId="0" fontId="126" fillId="13" borderId="1" xfId="0" applyFont="1" applyFill="1" applyBorder="1" applyAlignment="1" applyProtection="1">
      <alignment horizontal="left" vertical="center" wrapText="1"/>
    </xf>
    <xf numFmtId="0" fontId="34" fillId="11" borderId="1" xfId="0" applyFont="1" applyFill="1" applyBorder="1" applyAlignment="1" applyProtection="1">
      <alignment vertical="center" wrapText="1"/>
      <protection locked="0"/>
    </xf>
    <xf numFmtId="2" fontId="129" fillId="0" borderId="0" xfId="0" applyNumberFormat="1" applyFont="1" applyProtection="1"/>
    <xf numFmtId="0" fontId="130" fillId="4" borderId="1" xfId="48" applyNumberFormat="1" applyFont="1" applyFill="1" applyBorder="1" applyAlignment="1" applyProtection="1">
      <alignment vertical="center" wrapText="1"/>
      <protection locked="0"/>
    </xf>
    <xf numFmtId="0" fontId="137" fillId="0" borderId="1" xfId="0" applyNumberFormat="1" applyFont="1" applyBorder="1" applyAlignment="1">
      <alignment horizontal="center" vertical="center" wrapText="1"/>
    </xf>
    <xf numFmtId="0" fontId="130" fillId="4" borderId="1" xfId="48" applyNumberFormat="1" applyFont="1" applyFill="1" applyBorder="1" applyAlignment="1" applyProtection="1">
      <alignment horizontal="left" vertical="center" wrapText="1"/>
      <protection locked="0"/>
    </xf>
    <xf numFmtId="1" fontId="32" fillId="0" borderId="1" xfId="8" applyNumberFormat="1" applyFont="1" applyBorder="1" applyAlignment="1">
      <alignment horizontal="right" vertical="center" wrapText="1"/>
    </xf>
    <xf numFmtId="1" fontId="146" fillId="0" borderId="1" xfId="0" applyNumberFormat="1" applyFont="1" applyBorder="1" applyAlignment="1">
      <alignment vertical="center"/>
    </xf>
    <xf numFmtId="1" fontId="146" fillId="0" borderId="1" xfId="87" applyNumberFormat="1" applyFont="1" applyBorder="1" applyAlignment="1">
      <alignment horizontal="right" vertical="center"/>
    </xf>
    <xf numFmtId="0" fontId="146" fillId="0" borderId="1" xfId="0" applyNumberFormat="1" applyFont="1" applyBorder="1" applyAlignment="1">
      <alignment vertical="center"/>
    </xf>
    <xf numFmtId="2" fontId="162" fillId="0" borderId="0" xfId="0" applyNumberFormat="1" applyFont="1" applyAlignment="1" applyProtection="1">
      <alignment wrapText="1"/>
    </xf>
    <xf numFmtId="0" fontId="118" fillId="11" borderId="1" xfId="48" applyNumberFormat="1" applyFont="1" applyFill="1" applyBorder="1" applyAlignment="1">
      <alignment horizontal="center" vertical="center"/>
    </xf>
    <xf numFmtId="2" fontId="34" fillId="0" borderId="0" xfId="0" applyNumberFormat="1" applyFont="1" applyProtection="1"/>
    <xf numFmtId="1" fontId="118" fillId="11" borderId="1" xfId="48" applyNumberFormat="1" applyFont="1" applyFill="1" applyBorder="1" applyAlignment="1">
      <alignment horizontal="right" vertical="center"/>
    </xf>
    <xf numFmtId="0" fontId="123" fillId="11" borderId="1" xfId="0" applyFont="1" applyFill="1" applyBorder="1" applyAlignment="1">
      <alignment horizontal="right" vertical="top" wrapText="1"/>
    </xf>
    <xf numFmtId="0" fontId="183" fillId="11" borderId="1" xfId="0" applyFont="1" applyFill="1" applyBorder="1" applyAlignment="1" applyProtection="1">
      <alignment vertical="center" wrapText="1"/>
      <protection locked="0"/>
    </xf>
    <xf numFmtId="0" fontId="183" fillId="11" borderId="1" xfId="0" applyFont="1" applyFill="1" applyBorder="1" applyAlignment="1" applyProtection="1">
      <alignment vertical="center" wrapText="1"/>
    </xf>
    <xf numFmtId="2" fontId="183" fillId="0" borderId="1" xfId="62" applyNumberFormat="1" applyFont="1" applyBorder="1" applyAlignment="1">
      <alignment horizontal="right" vertical="center"/>
    </xf>
    <xf numFmtId="2" fontId="183" fillId="0" borderId="1" xfId="62" applyNumberFormat="1" applyFont="1" applyBorder="1" applyAlignment="1">
      <alignment horizontal="left" vertical="center" wrapText="1"/>
    </xf>
    <xf numFmtId="2" fontId="183" fillId="0" borderId="1" xfId="11" applyNumberFormat="1" applyFont="1" applyBorder="1" applyAlignment="1">
      <alignment horizontal="right" vertical="center" wrapText="1"/>
    </xf>
    <xf numFmtId="3" fontId="131" fillId="0" borderId="1" xfId="0" applyNumberFormat="1" applyFont="1" applyFill="1" applyBorder="1" applyAlignment="1" applyProtection="1">
      <alignment horizontal="left" vertical="center" wrapText="1"/>
    </xf>
    <xf numFmtId="2" fontId="116" fillId="0" borderId="1" xfId="103" applyNumberFormat="1" applyFont="1" applyBorder="1" applyAlignment="1">
      <alignment horizontal="right" vertical="center" wrapText="1"/>
    </xf>
    <xf numFmtId="0" fontId="126" fillId="0" borderId="1" xfId="0" applyFont="1" applyFill="1" applyBorder="1" applyAlignment="1" applyProtection="1">
      <alignment horizontal="right" vertical="center" wrapText="1"/>
    </xf>
    <xf numFmtId="0" fontId="172" fillId="0" borderId="1" xfId="0" applyFont="1" applyBorder="1" applyAlignment="1">
      <alignment horizontal="right" vertical="center" wrapText="1"/>
    </xf>
    <xf numFmtId="0" fontId="207" fillId="11" borderId="1" xfId="0" applyFont="1" applyFill="1" applyBorder="1" applyAlignment="1" applyProtection="1">
      <alignment vertical="center" wrapText="1"/>
      <protection locked="0"/>
    </xf>
    <xf numFmtId="2" fontId="207" fillId="0" borderId="1" xfId="8" applyNumberFormat="1" applyFont="1" applyBorder="1" applyAlignment="1">
      <alignment vertical="center" wrapText="1"/>
    </xf>
    <xf numFmtId="0" fontId="207" fillId="11" borderId="1" xfId="0" applyFont="1" applyFill="1" applyBorder="1" applyAlignment="1" applyProtection="1">
      <alignment vertical="center" wrapText="1"/>
    </xf>
    <xf numFmtId="2" fontId="183" fillId="11" borderId="1" xfId="8" applyNumberFormat="1" applyFont="1" applyFill="1" applyBorder="1" applyAlignment="1" applyProtection="1">
      <alignment horizontal="right" vertical="center" wrapText="1"/>
      <protection locked="0"/>
    </xf>
    <xf numFmtId="2" fontId="32" fillId="11" borderId="1" xfId="8" applyNumberFormat="1" applyFont="1" applyFill="1" applyBorder="1" applyAlignment="1" applyProtection="1">
      <alignment horizontal="left" vertical="center" wrapText="1"/>
      <protection locked="0"/>
    </xf>
    <xf numFmtId="2" fontId="32" fillId="11" borderId="1" xfId="8" applyNumberFormat="1" applyFont="1" applyFill="1" applyBorder="1" applyAlignment="1" applyProtection="1">
      <alignment horizontal="left" vertical="top" wrapText="1"/>
      <protection locked="0"/>
    </xf>
    <xf numFmtId="0" fontId="116" fillId="11" borderId="1" xfId="0" applyNumberFormat="1" applyFont="1" applyFill="1" applyBorder="1" applyAlignment="1" applyProtection="1">
      <alignment horizontal="left" vertical="top" wrapText="1"/>
    </xf>
    <xf numFmtId="2" fontId="118" fillId="0" borderId="1" xfId="87" applyNumberFormat="1" applyFont="1" applyFill="1" applyBorder="1" applyAlignment="1">
      <alignment horizontal="right" vertical="top" wrapText="1"/>
    </xf>
    <xf numFmtId="2" fontId="118" fillId="0" borderId="1" xfId="87" applyNumberFormat="1" applyFont="1" applyFill="1" applyBorder="1" applyAlignment="1">
      <alignment horizontal="left" vertical="top" wrapText="1"/>
    </xf>
    <xf numFmtId="0" fontId="118" fillId="11" borderId="1" xfId="0" applyFont="1" applyFill="1" applyBorder="1" applyAlignment="1" applyProtection="1">
      <alignment vertical="center" wrapText="1"/>
      <protection locked="0"/>
    </xf>
    <xf numFmtId="0" fontId="118" fillId="11" borderId="1" xfId="0" applyFont="1" applyFill="1" applyBorder="1" applyAlignment="1" applyProtection="1">
      <alignment vertical="center" wrapText="1"/>
    </xf>
    <xf numFmtId="0" fontId="118" fillId="11" borderId="1" xfId="0" applyFont="1" applyFill="1" applyBorder="1" applyAlignment="1" applyProtection="1">
      <alignment horizontal="left" vertical="center" wrapText="1"/>
      <protection locked="0"/>
    </xf>
    <xf numFmtId="2" fontId="32" fillId="11" borderId="1" xfId="8" applyNumberFormat="1" applyFont="1" applyFill="1" applyBorder="1" applyAlignment="1">
      <alignment horizontal="right" vertical="center" wrapText="1"/>
    </xf>
    <xf numFmtId="2" fontId="208" fillId="11" borderId="1" xfId="8" applyNumberFormat="1" applyFont="1" applyFill="1" applyBorder="1" applyAlignment="1">
      <alignment horizontal="right" vertical="center" wrapText="1"/>
    </xf>
    <xf numFmtId="2" fontId="208" fillId="11" borderId="1" xfId="11" applyNumberFormat="1" applyFont="1" applyFill="1" applyBorder="1" applyAlignment="1">
      <alignment horizontal="right" vertical="center" wrapText="1"/>
    </xf>
    <xf numFmtId="2" fontId="211" fillId="11" borderId="1" xfId="87" applyNumberFormat="1" applyFont="1" applyFill="1" applyBorder="1" applyAlignment="1">
      <alignment horizontal="right" vertical="center"/>
    </xf>
    <xf numFmtId="0" fontId="34" fillId="0" borderId="1" xfId="0" applyFont="1" applyFill="1" applyBorder="1" applyAlignment="1" applyProtection="1">
      <alignment horizontal="left" vertical="center" wrapText="1"/>
      <protection locked="0"/>
    </xf>
    <xf numFmtId="2" fontId="34" fillId="0" borderId="1" xfId="8" applyNumberFormat="1" applyFont="1" applyFill="1" applyBorder="1" applyAlignment="1">
      <alignment horizontal="left" vertical="center" wrapText="1"/>
    </xf>
    <xf numFmtId="1" fontId="93" fillId="0" borderId="1" xfId="1" applyNumberFormat="1" applyFont="1" applyFill="1" applyBorder="1" applyAlignment="1" applyProtection="1">
      <alignment horizontal="center" vertical="center" wrapText="1"/>
    </xf>
    <xf numFmtId="0" fontId="103" fillId="11" borderId="1" xfId="0" applyFont="1" applyFill="1" applyBorder="1" applyAlignment="1" applyProtection="1">
      <alignment wrapText="1"/>
      <protection locked="0"/>
    </xf>
    <xf numFmtId="1" fontId="212" fillId="11" borderId="1" xfId="38" applyNumberFormat="1" applyFont="1" applyFill="1" applyBorder="1" applyAlignment="1">
      <alignment vertical="center" wrapText="1"/>
    </xf>
    <xf numFmtId="0" fontId="213" fillId="11" borderId="1" xfId="0" applyFont="1" applyFill="1" applyBorder="1" applyAlignment="1" applyProtection="1">
      <alignment wrapText="1"/>
      <protection locked="0"/>
    </xf>
    <xf numFmtId="0" fontId="93" fillId="11" borderId="1" xfId="0" applyFont="1" applyFill="1" applyBorder="1" applyAlignment="1">
      <alignment vertical="center" wrapText="1"/>
    </xf>
    <xf numFmtId="1" fontId="116" fillId="11" borderId="1" xfId="38" applyNumberFormat="1" applyFont="1" applyFill="1" applyBorder="1" applyAlignment="1">
      <alignment vertical="center" wrapText="1"/>
    </xf>
    <xf numFmtId="0" fontId="131" fillId="11" borderId="1" xfId="3" applyFont="1" applyFill="1" applyBorder="1" applyAlignment="1" applyProtection="1">
      <alignment horizontal="center" vertical="center" wrapText="1"/>
    </xf>
    <xf numFmtId="0" fontId="215" fillId="0" borderId="1" xfId="0" applyFont="1" applyBorder="1" applyAlignment="1">
      <alignment horizontal="center" wrapText="1"/>
    </xf>
    <xf numFmtId="0" fontId="118" fillId="0" borderId="30" xfId="0" applyFont="1" applyBorder="1" applyAlignment="1" applyProtection="1">
      <alignment wrapText="1"/>
      <protection locked="0"/>
    </xf>
    <xf numFmtId="0" fontId="216" fillId="11" borderId="1" xfId="0" applyFont="1" applyFill="1" applyBorder="1" applyAlignment="1">
      <alignment vertical="center" wrapText="1"/>
    </xf>
    <xf numFmtId="0" fontId="216" fillId="11" borderId="1" xfId="0" applyFont="1" applyFill="1" applyBorder="1" applyAlignment="1">
      <alignment wrapText="1"/>
    </xf>
    <xf numFmtId="0" fontId="185" fillId="11" borderId="1" xfId="3" applyFont="1" applyFill="1" applyBorder="1" applyAlignment="1" applyProtection="1">
      <alignment vertical="center" wrapText="1"/>
    </xf>
    <xf numFmtId="0" fontId="185" fillId="11" borderId="1" xfId="0" applyFont="1" applyFill="1" applyBorder="1" applyAlignment="1" applyProtection="1">
      <alignment horizontal="left" vertical="center" wrapText="1"/>
      <protection locked="0"/>
    </xf>
    <xf numFmtId="0" fontId="217" fillId="0" borderId="7" xfId="0" applyFont="1" applyBorder="1" applyAlignment="1">
      <alignment vertical="center" wrapText="1"/>
    </xf>
    <xf numFmtId="0" fontId="174" fillId="0" borderId="1" xfId="0" applyFont="1" applyBorder="1" applyAlignment="1">
      <alignment vertical="center" wrapText="1"/>
    </xf>
    <xf numFmtId="0" fontId="181" fillId="19" borderId="1" xfId="0" applyFont="1" applyFill="1" applyBorder="1" applyAlignment="1">
      <alignment vertical="center" wrapText="1"/>
    </xf>
    <xf numFmtId="0" fontId="175" fillId="19" borderId="1" xfId="0" applyFont="1" applyFill="1" applyBorder="1" applyAlignment="1">
      <alignment vertical="center" wrapText="1"/>
    </xf>
    <xf numFmtId="0" fontId="218" fillId="0" borderId="1" xfId="0" applyFont="1" applyBorder="1" applyAlignment="1">
      <alignment vertical="center" wrapText="1"/>
    </xf>
    <xf numFmtId="0" fontId="175" fillId="19" borderId="1" xfId="4" applyFont="1" applyFill="1" applyBorder="1" applyAlignment="1" applyProtection="1">
      <alignment vertical="center" wrapText="1"/>
    </xf>
    <xf numFmtId="0" fontId="219" fillId="11" borderId="1" xfId="4" applyFont="1" applyFill="1" applyBorder="1" applyAlignment="1">
      <alignment horizontal="left" vertical="center" wrapText="1"/>
    </xf>
    <xf numFmtId="0" fontId="220" fillId="0" borderId="1" xfId="0" applyFont="1" applyBorder="1" applyAlignment="1">
      <alignment vertical="center" wrapText="1"/>
    </xf>
    <xf numFmtId="0" fontId="131" fillId="19" borderId="1" xfId="0" applyNumberFormat="1" applyFont="1" applyFill="1" applyBorder="1" applyAlignment="1">
      <alignment vertical="center" wrapText="1"/>
    </xf>
    <xf numFmtId="0" fontId="218" fillId="0" borderId="1" xfId="0" applyFont="1" applyBorder="1" applyAlignment="1">
      <alignment vertical="center"/>
    </xf>
    <xf numFmtId="0" fontId="218" fillId="11" borderId="1" xfId="0" applyFont="1" applyFill="1" applyBorder="1" applyAlignment="1">
      <alignment wrapText="1"/>
    </xf>
    <xf numFmtId="0" fontId="220" fillId="0" borderId="5" xfId="0" applyFont="1" applyBorder="1" applyAlignment="1">
      <alignment vertical="center"/>
    </xf>
    <xf numFmtId="0" fontId="218" fillId="0" borderId="0" xfId="0" applyFont="1" applyAlignment="1">
      <alignment vertical="center"/>
    </xf>
    <xf numFmtId="2" fontId="118" fillId="0" borderId="1" xfId="87" applyNumberFormat="1" applyFont="1" applyBorder="1" applyAlignment="1">
      <alignment vertical="top" wrapText="1"/>
    </xf>
    <xf numFmtId="2" fontId="152" fillId="0" borderId="13" xfId="0" applyNumberFormat="1" applyFont="1" applyBorder="1" applyAlignment="1">
      <alignment horizontal="center" vertical="center" wrapText="1"/>
    </xf>
    <xf numFmtId="0" fontId="207" fillId="0" borderId="1" xfId="8" applyFont="1" applyBorder="1" applyAlignment="1" applyProtection="1">
      <alignment vertical="center" wrapText="1"/>
    </xf>
    <xf numFmtId="0" fontId="221" fillId="0" borderId="1" xfId="8" applyFont="1" applyFill="1" applyBorder="1" applyAlignment="1" applyProtection="1">
      <alignment horizontal="center" vertical="center" wrapText="1"/>
    </xf>
    <xf numFmtId="0" fontId="222" fillId="0" borderId="1" xfId="0" applyFont="1" applyFill="1" applyBorder="1" applyAlignment="1" applyProtection="1">
      <alignment vertical="center" wrapText="1"/>
    </xf>
    <xf numFmtId="0" fontId="223" fillId="0" borderId="1" xfId="0" applyFont="1" applyFill="1" applyBorder="1" applyAlignment="1" applyProtection="1">
      <alignment vertical="center" wrapText="1"/>
    </xf>
    <xf numFmtId="164" fontId="223" fillId="0" borderId="1" xfId="1" applyFont="1" applyFill="1" applyBorder="1" applyAlignment="1" applyProtection="1">
      <alignment vertical="center" wrapText="1"/>
    </xf>
    <xf numFmtId="0" fontId="224" fillId="0" borderId="1" xfId="0" applyFont="1" applyFill="1" applyBorder="1" applyAlignment="1" applyProtection="1">
      <alignment vertical="center" wrapText="1"/>
    </xf>
    <xf numFmtId="0" fontId="225" fillId="8" borderId="1" xfId="3" applyFont="1" applyFill="1" applyBorder="1" applyAlignment="1" applyProtection="1">
      <alignment vertical="center"/>
    </xf>
    <xf numFmtId="0" fontId="225" fillId="39" borderId="1" xfId="3" applyFont="1" applyFill="1" applyBorder="1" applyAlignment="1" applyProtection="1">
      <alignment horizontal="left"/>
    </xf>
    <xf numFmtId="0" fontId="225" fillId="24" borderId="1" xfId="3" applyFont="1" applyFill="1" applyBorder="1" applyAlignment="1" applyProtection="1">
      <alignment vertical="center" wrapText="1"/>
    </xf>
    <xf numFmtId="0" fontId="207" fillId="0" borderId="1" xfId="0" applyFont="1" applyFill="1" applyBorder="1" applyAlignment="1" applyProtection="1">
      <alignment vertical="center" wrapText="1"/>
    </xf>
    <xf numFmtId="0" fontId="226" fillId="0" borderId="1" xfId="0" applyFont="1" applyFill="1" applyBorder="1" applyAlignment="1" applyProtection="1">
      <alignment horizontal="center" vertical="center" wrapText="1"/>
    </xf>
    <xf numFmtId="164" fontId="226" fillId="0" borderId="1" xfId="1" applyFont="1" applyFill="1" applyBorder="1" applyAlignment="1" applyProtection="1">
      <alignment horizontal="center" vertical="center" wrapText="1"/>
    </xf>
    <xf numFmtId="164" fontId="224" fillId="0" borderId="1" xfId="1" applyFont="1" applyFill="1" applyBorder="1" applyAlignment="1" applyProtection="1">
      <alignment horizontal="center" vertical="center" wrapText="1"/>
    </xf>
    <xf numFmtId="0" fontId="224" fillId="0" borderId="1" xfId="0" applyFont="1" applyFill="1" applyBorder="1" applyAlignment="1" applyProtection="1">
      <alignment horizontal="center" vertical="center" wrapText="1"/>
    </xf>
    <xf numFmtId="0" fontId="207" fillId="0" borderId="1" xfId="0" applyFont="1" applyBorder="1"/>
    <xf numFmtId="0" fontId="223" fillId="18" borderId="1" xfId="38" applyFont="1" applyFill="1" applyBorder="1" applyAlignment="1" applyProtection="1">
      <alignment horizontal="center" vertical="center" wrapText="1"/>
    </xf>
    <xf numFmtId="0" fontId="223" fillId="24" borderId="1" xfId="38" applyFont="1" applyFill="1" applyBorder="1" applyAlignment="1" applyProtection="1">
      <alignment horizontal="center" vertical="center" wrapText="1"/>
    </xf>
    <xf numFmtId="2" fontId="223" fillId="24" borderId="1" xfId="38" applyNumberFormat="1" applyFont="1" applyFill="1" applyBorder="1" applyAlignment="1" applyProtection="1">
      <alignment horizontal="center" vertical="center" wrapText="1"/>
    </xf>
    <xf numFmtId="0" fontId="223" fillId="45" borderId="1" xfId="0" applyFont="1" applyFill="1" applyBorder="1" applyAlignment="1" applyProtection="1">
      <alignment horizontal="center" vertical="center" wrapText="1"/>
    </xf>
    <xf numFmtId="164" fontId="227" fillId="45" borderId="1" xfId="1" applyFont="1" applyFill="1" applyBorder="1" applyAlignment="1" applyProtection="1">
      <alignment horizontal="center" vertical="center" wrapText="1"/>
    </xf>
    <xf numFmtId="0" fontId="228" fillId="54" borderId="1" xfId="0" applyFont="1" applyFill="1" applyBorder="1" applyAlignment="1">
      <alignment horizontal="center" wrapText="1"/>
    </xf>
    <xf numFmtId="0" fontId="227" fillId="0" borderId="1" xfId="0" applyFont="1" applyBorder="1" applyAlignment="1">
      <alignment horizontal="center" wrapText="1"/>
    </xf>
    <xf numFmtId="0" fontId="228" fillId="9" borderId="1" xfId="0" applyFont="1" applyFill="1" applyBorder="1" applyAlignment="1">
      <alignment horizontal="center" wrapText="1"/>
    </xf>
    <xf numFmtId="0" fontId="229" fillId="52" borderId="1" xfId="0" applyFont="1" applyFill="1" applyBorder="1" applyAlignment="1">
      <alignment wrapText="1"/>
    </xf>
    <xf numFmtId="0" fontId="229" fillId="0" borderId="1" xfId="0" applyFont="1" applyBorder="1" applyAlignment="1">
      <alignment horizontal="center" wrapText="1"/>
    </xf>
    <xf numFmtId="0" fontId="223" fillId="2" borderId="1" xfId="8" applyFont="1" applyFill="1" applyBorder="1" applyAlignment="1" applyProtection="1">
      <alignment horizontal="left" vertical="center" wrapText="1"/>
    </xf>
    <xf numFmtId="0" fontId="207" fillId="2" borderId="1" xfId="4" applyFont="1" applyFill="1" applyBorder="1" applyAlignment="1" applyProtection="1">
      <alignment vertical="center" wrapText="1"/>
    </xf>
    <xf numFmtId="0" fontId="223" fillId="2" borderId="1" xfId="4" applyFont="1" applyFill="1" applyBorder="1" applyAlignment="1" applyProtection="1">
      <alignment vertical="center" wrapText="1"/>
    </xf>
    <xf numFmtId="0" fontId="207" fillId="2" borderId="1" xfId="8" applyFont="1" applyFill="1" applyBorder="1" applyAlignment="1" applyProtection="1">
      <alignment horizontal="center" vertical="center" wrapText="1"/>
    </xf>
    <xf numFmtId="0" fontId="207" fillId="2" borderId="1" xfId="8" applyFont="1" applyFill="1" applyBorder="1" applyAlignment="1" applyProtection="1">
      <alignment vertical="center" wrapText="1"/>
    </xf>
    <xf numFmtId="0" fontId="230" fillId="2" borderId="1" xfId="8" applyFont="1" applyFill="1" applyBorder="1" applyAlignment="1" applyProtection="1">
      <alignment vertical="center" wrapText="1"/>
    </xf>
    <xf numFmtId="2" fontId="224" fillId="2" borderId="1" xfId="8" applyNumberFormat="1" applyFont="1" applyFill="1" applyBorder="1" applyAlignment="1" applyProtection="1">
      <alignment vertical="center" wrapText="1"/>
    </xf>
    <xf numFmtId="0" fontId="207" fillId="2" borderId="1" xfId="8" applyFont="1" applyFill="1" applyBorder="1" applyAlignment="1" applyProtection="1">
      <alignment horizontal="left" vertical="center" wrapText="1"/>
    </xf>
    <xf numFmtId="0" fontId="229" fillId="33" borderId="1" xfId="0" applyFont="1" applyFill="1" applyBorder="1" applyAlignment="1" applyProtection="1">
      <alignment vertical="center" wrapText="1"/>
    </xf>
    <xf numFmtId="164" fontId="227" fillId="33" borderId="1" xfId="1" applyFont="1" applyFill="1" applyBorder="1" applyAlignment="1" applyProtection="1">
      <alignment vertical="center" wrapText="1"/>
    </xf>
    <xf numFmtId="0" fontId="207" fillId="28" borderId="1" xfId="8" applyFont="1" applyFill="1" applyBorder="1" applyAlignment="1" applyProtection="1">
      <alignment horizontal="center" vertical="center" wrapText="1"/>
    </xf>
    <xf numFmtId="0" fontId="207" fillId="28" borderId="1" xfId="8" applyFont="1" applyFill="1" applyBorder="1" applyAlignment="1" applyProtection="1">
      <alignment vertical="center" wrapText="1"/>
    </xf>
    <xf numFmtId="0" fontId="230" fillId="28" borderId="1" xfId="8" applyFont="1" applyFill="1" applyBorder="1" applyAlignment="1" applyProtection="1">
      <alignment vertical="center" wrapText="1"/>
    </xf>
    <xf numFmtId="2" fontId="224" fillId="28" borderId="1" xfId="8" applyNumberFormat="1" applyFont="1" applyFill="1" applyBorder="1" applyAlignment="1" applyProtection="1">
      <alignment vertical="center" wrapText="1"/>
    </xf>
    <xf numFmtId="0" fontId="207" fillId="28" borderId="1" xfId="8" applyFont="1" applyFill="1" applyBorder="1" applyAlignment="1" applyProtection="1">
      <alignment horizontal="left" vertical="center" wrapText="1"/>
    </xf>
    <xf numFmtId="0" fontId="229" fillId="49" borderId="1" xfId="0" applyFont="1" applyFill="1" applyBorder="1" applyAlignment="1" applyProtection="1">
      <alignment vertical="center" wrapText="1"/>
    </xf>
    <xf numFmtId="164" fontId="227" fillId="49" borderId="1" xfId="1" applyFont="1" applyFill="1" applyBorder="1" applyAlignment="1" applyProtection="1">
      <alignment vertical="center" wrapText="1"/>
    </xf>
    <xf numFmtId="0" fontId="230" fillId="0" borderId="1" xfId="4" applyFont="1" applyBorder="1" applyAlignment="1" applyProtection="1">
      <alignment horizontal="left" vertical="center" wrapText="1"/>
    </xf>
    <xf numFmtId="0" fontId="230" fillId="0" borderId="1" xfId="9" applyFont="1" applyBorder="1" applyAlignment="1" applyProtection="1">
      <alignment vertical="center" wrapText="1"/>
      <protection locked="0"/>
    </xf>
    <xf numFmtId="0" fontId="230" fillId="0" borderId="1" xfId="8" applyFont="1" applyBorder="1" applyAlignment="1" applyProtection="1">
      <alignment horizontal="center" vertical="center" wrapText="1"/>
      <protection locked="0"/>
    </xf>
    <xf numFmtId="2" fontId="230" fillId="0" borderId="1" xfId="0" applyNumberFormat="1" applyFont="1" applyBorder="1" applyAlignment="1" applyProtection="1">
      <alignment horizontal="right" vertical="center" wrapText="1"/>
    </xf>
    <xf numFmtId="2" fontId="230" fillId="0" borderId="1" xfId="9" applyNumberFormat="1" applyFont="1" applyBorder="1" applyAlignment="1" applyProtection="1">
      <alignment vertical="center" wrapText="1"/>
    </xf>
    <xf numFmtId="0" fontId="230" fillId="0" borderId="1" xfId="9" applyFont="1" applyBorder="1" applyAlignment="1" applyProtection="1">
      <alignment horizontal="left" vertical="center" wrapText="1"/>
      <protection locked="0"/>
    </xf>
    <xf numFmtId="0" fontId="229" fillId="0" borderId="1" xfId="0" applyFont="1" applyBorder="1" applyAlignment="1" applyProtection="1">
      <alignment vertical="center" wrapText="1"/>
    </xf>
    <xf numFmtId="164" fontId="229" fillId="0" borderId="1" xfId="1" applyFont="1" applyBorder="1" applyAlignment="1" applyProtection="1">
      <alignment vertical="center" wrapText="1"/>
    </xf>
    <xf numFmtId="0" fontId="224" fillId="30" borderId="1" xfId="0" applyFont="1" applyFill="1" applyBorder="1" applyAlignment="1" applyProtection="1">
      <alignment horizontal="center" vertical="center" wrapText="1"/>
    </xf>
    <xf numFmtId="0" fontId="230" fillId="0" borderId="1" xfId="8" applyFont="1" applyBorder="1" applyAlignment="1" applyProtection="1">
      <alignment horizontal="center" vertical="center" wrapText="1"/>
    </xf>
    <xf numFmtId="0" fontId="231" fillId="0" borderId="1" xfId="9" applyFont="1" applyBorder="1" applyAlignment="1" applyProtection="1">
      <alignment vertical="center" wrapText="1"/>
      <protection locked="0"/>
    </xf>
    <xf numFmtId="0" fontId="229" fillId="47" borderId="1" xfId="0" applyFont="1" applyFill="1" applyBorder="1" applyAlignment="1" applyProtection="1">
      <alignment vertical="center" wrapText="1"/>
      <protection locked="0"/>
    </xf>
    <xf numFmtId="164" fontId="229" fillId="47" borderId="1" xfId="1" applyFont="1" applyFill="1" applyBorder="1" applyAlignment="1" applyProtection="1">
      <alignment horizontal="right" vertical="center" wrapText="1"/>
      <protection locked="0"/>
    </xf>
    <xf numFmtId="0" fontId="224" fillId="6" borderId="1" xfId="4" applyFont="1" applyFill="1" applyBorder="1" applyAlignment="1" applyProtection="1">
      <alignment horizontal="left" vertical="center" wrapText="1"/>
    </xf>
    <xf numFmtId="0" fontId="224" fillId="6" borderId="1" xfId="9" applyFont="1" applyFill="1" applyBorder="1" applyAlignment="1" applyProtection="1">
      <alignment vertical="center" wrapText="1"/>
      <protection locked="0"/>
    </xf>
    <xf numFmtId="2" fontId="224" fillId="6" borderId="1" xfId="9" applyNumberFormat="1" applyFont="1" applyFill="1" applyBorder="1" applyAlignment="1" applyProtection="1">
      <alignment vertical="center" wrapText="1"/>
    </xf>
    <xf numFmtId="0" fontId="227" fillId="42" borderId="1" xfId="0" applyFont="1" applyFill="1" applyBorder="1" applyAlignment="1" applyProtection="1">
      <alignment vertical="center" wrapText="1"/>
    </xf>
    <xf numFmtId="164" fontId="227" fillId="42" borderId="1" xfId="1" applyFont="1" applyFill="1" applyBorder="1" applyAlignment="1" applyProtection="1">
      <alignment vertical="center" wrapText="1"/>
    </xf>
    <xf numFmtId="0" fontId="224" fillId="0" borderId="1" xfId="4" applyFont="1" applyFill="1" applyBorder="1" applyAlignment="1" applyProtection="1">
      <alignment horizontal="left" vertical="center" wrapText="1"/>
    </xf>
    <xf numFmtId="0" fontId="230" fillId="0" borderId="1" xfId="4" applyFont="1" applyFill="1" applyBorder="1" applyAlignment="1" applyProtection="1">
      <alignment horizontal="left" vertical="center" wrapText="1"/>
    </xf>
    <xf numFmtId="0" fontId="224" fillId="0" borderId="1" xfId="9" applyFont="1" applyFill="1" applyBorder="1" applyAlignment="1" applyProtection="1">
      <alignment vertical="center" wrapText="1"/>
      <protection locked="0"/>
    </xf>
    <xf numFmtId="2" fontId="230" fillId="0" borderId="1" xfId="9" applyNumberFormat="1" applyFont="1" applyFill="1" applyBorder="1" applyAlignment="1" applyProtection="1">
      <alignment vertical="center" wrapText="1"/>
    </xf>
    <xf numFmtId="0" fontId="227" fillId="0" borderId="1" xfId="0" applyFont="1" applyBorder="1" applyAlignment="1" applyProtection="1">
      <alignment vertical="center" wrapText="1"/>
    </xf>
    <xf numFmtId="164" fontId="227" fillId="0" borderId="1" xfId="1" applyFont="1" applyBorder="1" applyAlignment="1" applyProtection="1">
      <alignment horizontal="right" vertical="center" wrapText="1"/>
    </xf>
    <xf numFmtId="0" fontId="207" fillId="2" borderId="1" xfId="8" applyFont="1" applyFill="1" applyBorder="1" applyAlignment="1" applyProtection="1">
      <alignment vertical="center" wrapText="1"/>
      <protection locked="0"/>
    </xf>
    <xf numFmtId="2" fontId="230" fillId="2" borderId="1" xfId="8" applyNumberFormat="1" applyFont="1" applyFill="1" applyBorder="1" applyAlignment="1" applyProtection="1">
      <alignment vertical="center" wrapText="1"/>
    </xf>
    <xf numFmtId="0" fontId="231" fillId="0" borderId="1" xfId="9" applyFont="1" applyBorder="1" applyAlignment="1" applyProtection="1">
      <alignment horizontal="center" vertical="center" wrapText="1"/>
      <protection locked="0"/>
    </xf>
    <xf numFmtId="167" fontId="231" fillId="0" borderId="1" xfId="9" applyNumberFormat="1" applyFont="1" applyBorder="1" applyAlignment="1" applyProtection="1">
      <alignment vertical="center" wrapText="1"/>
      <protection locked="0"/>
    </xf>
    <xf numFmtId="0" fontId="230" fillId="0" borderId="1" xfId="8" applyFont="1" applyBorder="1" applyAlignment="1" applyProtection="1">
      <alignment vertical="center" wrapText="1"/>
      <protection locked="0"/>
    </xf>
    <xf numFmtId="2" fontId="230" fillId="0" borderId="1" xfId="8" applyNumberFormat="1" applyFont="1" applyBorder="1" applyAlignment="1" applyProtection="1">
      <alignment vertical="center" wrapText="1"/>
    </xf>
    <xf numFmtId="0" fontId="227" fillId="47" borderId="1" xfId="0" applyFont="1" applyFill="1" applyBorder="1" applyAlignment="1" applyProtection="1">
      <alignment vertical="center" wrapText="1"/>
      <protection locked="0"/>
    </xf>
    <xf numFmtId="164" fontId="227" fillId="47" borderId="1" xfId="1" applyFont="1" applyFill="1" applyBorder="1" applyAlignment="1" applyProtection="1">
      <alignment horizontal="right" vertical="center" wrapText="1"/>
      <protection locked="0"/>
    </xf>
    <xf numFmtId="0" fontId="223" fillId="0" borderId="1" xfId="8" applyFont="1" applyFill="1" applyBorder="1" applyAlignment="1" applyProtection="1">
      <alignment horizontal="left" vertical="center" wrapText="1"/>
    </xf>
    <xf numFmtId="0" fontId="207" fillId="0" borderId="1" xfId="8" applyFont="1" applyFill="1" applyBorder="1" applyAlignment="1" applyProtection="1">
      <alignment horizontal="left" vertical="center" wrapText="1"/>
    </xf>
    <xf numFmtId="0" fontId="223" fillId="0" borderId="1" xfId="4" applyFont="1" applyFill="1" applyBorder="1" applyAlignment="1" applyProtection="1">
      <alignment vertical="center" wrapText="1"/>
    </xf>
    <xf numFmtId="0" fontId="207" fillId="0" borderId="1" xfId="8" applyFont="1" applyFill="1" applyBorder="1" applyAlignment="1" applyProtection="1">
      <alignment horizontal="center" vertical="center" wrapText="1"/>
    </xf>
    <xf numFmtId="0" fontId="207" fillId="0" borderId="1" xfId="9" applyFont="1" applyFill="1" applyBorder="1" applyAlignment="1" applyProtection="1">
      <alignment horizontal="left" vertical="center" wrapText="1"/>
      <protection locked="0"/>
    </xf>
    <xf numFmtId="2" fontId="230" fillId="0" borderId="1" xfId="9" applyNumberFormat="1" applyFont="1" applyFill="1" applyBorder="1" applyAlignment="1" applyProtection="1">
      <alignment horizontal="right" vertical="center" wrapText="1"/>
    </xf>
    <xf numFmtId="2" fontId="224" fillId="2" borderId="1" xfId="8" applyNumberFormat="1" applyFont="1" applyFill="1" applyBorder="1" applyAlignment="1" applyProtection="1">
      <alignment horizontal="right" vertical="center" wrapText="1"/>
    </xf>
    <xf numFmtId="164" fontId="227" fillId="33" borderId="1" xfId="1" applyFont="1" applyFill="1" applyBorder="1" applyAlignment="1" applyProtection="1">
      <alignment horizontal="right" vertical="center" wrapText="1"/>
    </xf>
    <xf numFmtId="0" fontId="207" fillId="28" borderId="1" xfId="8" applyFont="1" applyFill="1" applyBorder="1" applyAlignment="1" applyProtection="1">
      <alignment vertical="center" wrapText="1"/>
      <protection locked="0"/>
    </xf>
    <xf numFmtId="2" fontId="224" fillId="28" borderId="1" xfId="8" applyNumberFormat="1" applyFont="1" applyFill="1" applyBorder="1" applyAlignment="1" applyProtection="1">
      <alignment horizontal="right" vertical="center" wrapText="1"/>
    </xf>
    <xf numFmtId="164" fontId="227" fillId="49" borderId="1" xfId="1" applyFont="1" applyFill="1" applyBorder="1" applyAlignment="1" applyProtection="1">
      <alignment horizontal="right" vertical="center" wrapText="1"/>
    </xf>
    <xf numFmtId="0" fontId="223" fillId="4" borderId="1" xfId="8" applyFont="1" applyFill="1" applyBorder="1" applyAlignment="1" applyProtection="1">
      <alignment horizontal="left" vertical="center" wrapText="1"/>
    </xf>
    <xf numFmtId="0" fontId="207" fillId="4" borderId="1" xfId="4" applyFont="1" applyFill="1" applyBorder="1" applyAlignment="1" applyProtection="1">
      <alignment vertical="center" wrapText="1"/>
    </xf>
    <xf numFmtId="0" fontId="223" fillId="4" borderId="1" xfId="4" applyFont="1" applyFill="1" applyBorder="1" applyAlignment="1" applyProtection="1">
      <alignment vertical="center" wrapText="1"/>
    </xf>
    <xf numFmtId="0" fontId="207" fillId="4" borderId="1" xfId="8" applyFont="1" applyFill="1" applyBorder="1" applyAlignment="1" applyProtection="1">
      <alignment horizontal="center" vertical="center" wrapText="1"/>
    </xf>
    <xf numFmtId="0" fontId="207" fillId="4" borderId="1" xfId="8" applyFont="1" applyFill="1" applyBorder="1" applyAlignment="1" applyProtection="1">
      <alignment vertical="center" wrapText="1"/>
      <protection locked="0"/>
    </xf>
    <xf numFmtId="2" fontId="230" fillId="4" borderId="1" xfId="8" applyNumberFormat="1" applyFont="1" applyFill="1" applyBorder="1" applyAlignment="1" applyProtection="1">
      <alignment vertical="center" wrapText="1"/>
    </xf>
    <xf numFmtId="2" fontId="224" fillId="4" borderId="1" xfId="8" applyNumberFormat="1" applyFont="1" applyFill="1" applyBorder="1" applyAlignment="1" applyProtection="1">
      <alignment vertical="center" wrapText="1"/>
    </xf>
    <xf numFmtId="0" fontId="229" fillId="46" borderId="1" xfId="0" applyFont="1" applyFill="1" applyBorder="1" applyAlignment="1" applyProtection="1">
      <alignment vertical="center" wrapText="1"/>
    </xf>
    <xf numFmtId="164" fontId="227" fillId="46" borderId="1" xfId="1" applyFont="1" applyFill="1" applyBorder="1" applyAlignment="1" applyProtection="1">
      <alignment vertical="center" wrapText="1"/>
    </xf>
    <xf numFmtId="2" fontId="230" fillId="0" borderId="1" xfId="8" applyNumberFormat="1" applyFont="1" applyBorder="1" applyAlignment="1">
      <alignment horizontal="right" vertical="center" wrapText="1"/>
    </xf>
    <xf numFmtId="2" fontId="230" fillId="0" borderId="1" xfId="8" applyNumberFormat="1" applyFont="1" applyBorder="1" applyAlignment="1">
      <alignment horizontal="left" vertical="center" wrapText="1"/>
    </xf>
    <xf numFmtId="49" fontId="230" fillId="0" borderId="1" xfId="4" applyNumberFormat="1" applyFont="1" applyBorder="1" applyAlignment="1" applyProtection="1">
      <alignment horizontal="left" vertical="center" wrapText="1"/>
    </xf>
    <xf numFmtId="0" fontId="230" fillId="0" borderId="1" xfId="4" applyFont="1" applyBorder="1" applyAlignment="1" applyProtection="1">
      <alignment vertical="center" wrapText="1"/>
    </xf>
    <xf numFmtId="0" fontId="232" fillId="0" borderId="1" xfId="9" applyFont="1" applyBorder="1" applyAlignment="1" applyProtection="1">
      <alignment vertical="center" wrapText="1"/>
      <protection locked="0"/>
    </xf>
    <xf numFmtId="0" fontId="229" fillId="0" borderId="1" xfId="0" applyFont="1" applyBorder="1" applyAlignment="1">
      <alignment horizontal="center" vertical="center" wrapText="1"/>
    </xf>
    <xf numFmtId="0" fontId="229" fillId="0" borderId="1" xfId="0" applyFont="1" applyBorder="1" applyAlignment="1">
      <alignment horizontal="left" vertical="center" wrapText="1"/>
    </xf>
    <xf numFmtId="1" fontId="231" fillId="0" borderId="1" xfId="4" applyNumberFormat="1" applyFont="1" applyBorder="1" applyAlignment="1" applyProtection="1">
      <alignment horizontal="center" vertical="center" wrapText="1"/>
      <protection locked="0"/>
    </xf>
    <xf numFmtId="0" fontId="232" fillId="0" borderId="1" xfId="0" applyFont="1" applyBorder="1" applyAlignment="1" applyProtection="1">
      <alignment horizontal="center" vertical="center" wrapText="1"/>
      <protection locked="0"/>
    </xf>
    <xf numFmtId="0" fontId="231" fillId="0" borderId="1" xfId="38" applyFont="1" applyBorder="1" applyAlignment="1" applyProtection="1">
      <alignment horizontal="center" vertical="center" wrapText="1"/>
      <protection locked="0"/>
    </xf>
    <xf numFmtId="0" fontId="231" fillId="0" borderId="1" xfId="0" applyFont="1" applyBorder="1" applyAlignment="1" applyProtection="1">
      <alignment horizontal="center" vertical="center" wrapText="1"/>
      <protection locked="0"/>
    </xf>
    <xf numFmtId="0" fontId="207" fillId="0" borderId="1" xfId="4" applyFont="1" applyBorder="1" applyAlignment="1" applyProtection="1">
      <alignment vertical="center" wrapText="1"/>
    </xf>
    <xf numFmtId="2" fontId="232" fillId="0" borderId="1" xfId="9" applyNumberFormat="1" applyFont="1" applyBorder="1" applyAlignment="1" applyProtection="1">
      <alignment vertical="center" wrapText="1"/>
      <protection locked="0"/>
    </xf>
    <xf numFmtId="49" fontId="207" fillId="0" borderId="1" xfId="4" applyNumberFormat="1" applyFont="1" applyBorder="1" applyAlignment="1" applyProtection="1">
      <alignment horizontal="left" vertical="center" wrapText="1"/>
    </xf>
    <xf numFmtId="0" fontId="230" fillId="0" borderId="1" xfId="0" applyFont="1" applyBorder="1" applyAlignment="1" applyProtection="1">
      <alignment vertical="center" wrapText="1"/>
    </xf>
    <xf numFmtId="0" fontId="224" fillId="0" borderId="1" xfId="9" applyFont="1" applyBorder="1" applyAlignment="1" applyProtection="1">
      <alignment horizontal="center" vertical="center" wrapText="1"/>
      <protection locked="0"/>
    </xf>
    <xf numFmtId="167" fontId="207" fillId="0" borderId="1" xfId="9" applyNumberFormat="1" applyFont="1" applyBorder="1" applyAlignment="1" applyProtection="1">
      <alignment vertical="center" wrapText="1"/>
      <protection locked="0"/>
    </xf>
    <xf numFmtId="0" fontId="230" fillId="0" borderId="1" xfId="9" applyFont="1" applyBorder="1" applyAlignment="1" applyProtection="1">
      <alignment horizontal="center" vertical="center" wrapText="1"/>
      <protection locked="0"/>
    </xf>
    <xf numFmtId="0" fontId="230" fillId="0" borderId="1" xfId="38" applyFont="1" applyBorder="1" applyAlignment="1" applyProtection="1">
      <alignment horizontal="center" vertical="center" wrapText="1"/>
      <protection locked="0"/>
    </xf>
    <xf numFmtId="0" fontId="230" fillId="0" borderId="1" xfId="8" applyFont="1" applyBorder="1" applyAlignment="1" applyProtection="1">
      <alignment vertical="center" wrapText="1"/>
    </xf>
    <xf numFmtId="0" fontId="207" fillId="0" borderId="1" xfId="0" applyFont="1" applyBorder="1" applyAlignment="1" applyProtection="1">
      <alignment vertical="center" wrapText="1"/>
    </xf>
    <xf numFmtId="2" fontId="207" fillId="11" borderId="1" xfId="8" applyNumberFormat="1" applyFont="1" applyFill="1" applyBorder="1" applyAlignment="1">
      <alignment vertical="center" wrapText="1"/>
    </xf>
    <xf numFmtId="0" fontId="232" fillId="0" borderId="1" xfId="9" applyFont="1" applyBorder="1" applyAlignment="1" applyProtection="1">
      <alignment horizontal="center" vertical="center" wrapText="1"/>
      <protection locked="0"/>
    </xf>
    <xf numFmtId="0" fontId="231" fillId="0" borderId="1" xfId="9" applyFont="1" applyFill="1" applyBorder="1" applyAlignment="1" applyProtection="1">
      <alignment vertical="center" wrapText="1"/>
      <protection locked="0"/>
    </xf>
    <xf numFmtId="0" fontId="231" fillId="0" borderId="1" xfId="9" applyFont="1" applyFill="1" applyBorder="1" applyAlignment="1" applyProtection="1">
      <alignment horizontal="center" vertical="center" wrapText="1"/>
      <protection locked="0"/>
    </xf>
    <xf numFmtId="167" fontId="231" fillId="0" borderId="1" xfId="9" applyNumberFormat="1" applyFont="1" applyFill="1" applyBorder="1" applyAlignment="1" applyProtection="1">
      <alignment vertical="center" wrapText="1"/>
      <protection locked="0"/>
    </xf>
    <xf numFmtId="2" fontId="230" fillId="0" borderId="1" xfId="4" applyNumberFormat="1" applyFont="1" applyBorder="1" applyAlignment="1" applyProtection="1">
      <alignment horizontal="left" vertical="center" wrapText="1"/>
    </xf>
    <xf numFmtId="0" fontId="224" fillId="6" borderId="1" xfId="4" applyFont="1" applyFill="1" applyBorder="1" applyAlignment="1" applyProtection="1">
      <alignment horizontal="center" vertical="center" wrapText="1"/>
    </xf>
    <xf numFmtId="0" fontId="224" fillId="6" borderId="1" xfId="4" applyFont="1" applyFill="1" applyBorder="1" applyAlignment="1" applyProtection="1">
      <alignment horizontal="left" vertical="center" wrapText="1"/>
      <protection locked="0"/>
    </xf>
    <xf numFmtId="2" fontId="224" fillId="6" borderId="1" xfId="4" applyNumberFormat="1" applyFont="1" applyFill="1" applyBorder="1" applyAlignment="1" applyProtection="1">
      <alignment horizontal="right" vertical="center" wrapText="1"/>
    </xf>
    <xf numFmtId="164" fontId="227" fillId="42" borderId="1" xfId="1" applyFont="1" applyFill="1" applyBorder="1" applyAlignment="1" applyProtection="1">
      <alignment horizontal="right" vertical="center" wrapText="1"/>
    </xf>
    <xf numFmtId="164" fontId="227" fillId="46" borderId="1" xfId="1" applyFont="1" applyFill="1" applyBorder="1" applyAlignment="1" applyProtection="1">
      <alignment horizontal="right" vertical="center" wrapText="1"/>
    </xf>
    <xf numFmtId="0" fontId="230" fillId="0" borderId="1" xfId="8" applyFont="1" applyBorder="1" applyAlignment="1" applyProtection="1">
      <alignment horizontal="left" vertical="center" wrapText="1"/>
    </xf>
    <xf numFmtId="0" fontId="207" fillId="0" borderId="1" xfId="9" applyFont="1" applyBorder="1" applyAlignment="1" applyProtection="1">
      <alignment vertical="center" wrapText="1"/>
      <protection locked="0"/>
    </xf>
    <xf numFmtId="2" fontId="207" fillId="0" borderId="1" xfId="38" applyNumberFormat="1" applyFont="1" applyFill="1" applyBorder="1" applyAlignment="1">
      <alignment vertical="center" wrapText="1"/>
    </xf>
    <xf numFmtId="0" fontId="224" fillId="4" borderId="1" xfId="4" applyFont="1" applyFill="1" applyBorder="1" applyAlignment="1" applyProtection="1">
      <alignment horizontal="left" vertical="center" wrapText="1"/>
    </xf>
    <xf numFmtId="0" fontId="224" fillId="4" borderId="1" xfId="4" applyFont="1" applyFill="1" applyBorder="1" applyAlignment="1" applyProtection="1">
      <alignment horizontal="center" vertical="center" wrapText="1"/>
    </xf>
    <xf numFmtId="0" fontId="224" fillId="4" borderId="1" xfId="4" applyFont="1" applyFill="1" applyBorder="1" applyAlignment="1" applyProtection="1">
      <alignment horizontal="left" vertical="center" wrapText="1"/>
      <protection locked="0"/>
    </xf>
    <xf numFmtId="2" fontId="224" fillId="4" borderId="1" xfId="4" applyNumberFormat="1" applyFont="1" applyFill="1" applyBorder="1" applyAlignment="1" applyProtection="1">
      <alignment horizontal="left" vertical="center" wrapText="1"/>
    </xf>
    <xf numFmtId="2" fontId="224" fillId="4" borderId="1" xfId="4" applyNumberFormat="1" applyFont="1" applyFill="1" applyBorder="1" applyAlignment="1" applyProtection="1">
      <alignment horizontal="right" vertical="center" wrapText="1"/>
    </xf>
    <xf numFmtId="0" fontId="227" fillId="46" borderId="1" xfId="0" applyFont="1" applyFill="1" applyBorder="1" applyAlignment="1" applyProtection="1">
      <alignment vertical="center" wrapText="1"/>
    </xf>
    <xf numFmtId="0" fontId="230" fillId="11" borderId="1" xfId="4" applyFont="1" applyFill="1" applyBorder="1" applyAlignment="1" applyProtection="1">
      <alignment horizontal="left" vertical="center" wrapText="1"/>
    </xf>
    <xf numFmtId="0" fontId="230" fillId="11" borderId="1" xfId="9" applyFont="1" applyFill="1" applyBorder="1" applyAlignment="1" applyProtection="1">
      <alignment horizontal="left" vertical="center" wrapText="1"/>
    </xf>
    <xf numFmtId="2" fontId="221" fillId="7" borderId="1" xfId="8" applyNumberFormat="1" applyFont="1" applyFill="1" applyBorder="1" applyAlignment="1">
      <alignment horizontal="right" vertical="center" wrapText="1"/>
    </xf>
    <xf numFmtId="2" fontId="223" fillId="11" borderId="1" xfId="8" applyNumberFormat="1" applyFont="1" applyFill="1" applyBorder="1" applyAlignment="1">
      <alignment horizontal="right" vertical="center" wrapText="1"/>
    </xf>
    <xf numFmtId="0" fontId="207" fillId="4" borderId="1" xfId="4" applyFont="1" applyFill="1" applyBorder="1" applyAlignment="1" applyProtection="1">
      <alignment horizontal="center" vertical="center" wrapText="1"/>
    </xf>
    <xf numFmtId="0" fontId="207" fillId="4" borderId="1" xfId="4" applyFont="1" applyFill="1" applyBorder="1" applyAlignment="1" applyProtection="1">
      <alignment vertical="center" wrapText="1"/>
      <protection locked="0"/>
    </xf>
    <xf numFmtId="2" fontId="230" fillId="4" borderId="1" xfId="4" applyNumberFormat="1" applyFont="1" applyFill="1" applyBorder="1" applyAlignment="1" applyProtection="1">
      <alignment vertical="center" wrapText="1"/>
    </xf>
    <xf numFmtId="2" fontId="224" fillId="4" borderId="1" xfId="4" applyNumberFormat="1" applyFont="1" applyFill="1" applyBorder="1" applyAlignment="1" applyProtection="1">
      <alignment vertical="center" wrapText="1"/>
    </xf>
    <xf numFmtId="164" fontId="229" fillId="0" borderId="1" xfId="1" applyFont="1" applyBorder="1" applyAlignment="1" applyProtection="1">
      <alignment horizontal="right" vertical="center" wrapText="1"/>
    </xf>
    <xf numFmtId="0" fontId="224" fillId="3" borderId="1" xfId="4" applyFont="1" applyFill="1" applyBorder="1" applyAlignment="1" applyProtection="1">
      <alignment horizontal="left" vertical="center" wrapText="1"/>
    </xf>
    <xf numFmtId="0" fontId="224" fillId="3" borderId="1" xfId="4" applyFont="1" applyFill="1" applyBorder="1" applyAlignment="1" applyProtection="1">
      <alignment horizontal="center" vertical="center" wrapText="1"/>
    </xf>
    <xf numFmtId="0" fontId="224" fillId="3" borderId="1" xfId="4" applyFont="1" applyFill="1" applyBorder="1" applyAlignment="1" applyProtection="1">
      <alignment horizontal="left" vertical="center" wrapText="1"/>
      <protection locked="0"/>
    </xf>
    <xf numFmtId="2" fontId="224" fillId="3" borderId="1" xfId="4" applyNumberFormat="1" applyFont="1" applyFill="1" applyBorder="1" applyAlignment="1" applyProtection="1">
      <alignment horizontal="left" vertical="center" wrapText="1"/>
    </xf>
    <xf numFmtId="2" fontId="224" fillId="3" borderId="1" xfId="4" applyNumberFormat="1" applyFont="1" applyFill="1" applyBorder="1" applyAlignment="1" applyProtection="1">
      <alignment horizontal="right" vertical="center" wrapText="1"/>
    </xf>
    <xf numFmtId="0" fontId="227" fillId="50" borderId="1" xfId="0" applyFont="1" applyFill="1" applyBorder="1" applyAlignment="1" applyProtection="1">
      <alignment vertical="center" wrapText="1"/>
    </xf>
    <xf numFmtId="164" fontId="227" fillId="50" borderId="1" xfId="1" applyFont="1" applyFill="1" applyBorder="1" applyAlignment="1" applyProtection="1">
      <alignment horizontal="right" vertical="center" wrapText="1"/>
    </xf>
    <xf numFmtId="0" fontId="224" fillId="4" borderId="1" xfId="8" applyFont="1" applyFill="1" applyBorder="1" applyAlignment="1" applyProtection="1">
      <alignment horizontal="left" vertical="center" wrapText="1"/>
    </xf>
    <xf numFmtId="0" fontId="223" fillId="4" borderId="1" xfId="4" applyFont="1" applyFill="1" applyBorder="1" applyAlignment="1" applyProtection="1">
      <alignment vertical="center" wrapText="1"/>
      <protection locked="0"/>
    </xf>
    <xf numFmtId="0" fontId="229" fillId="0" borderId="1" xfId="0" applyFont="1" applyBorder="1" applyAlignment="1">
      <alignment horizontal="right" vertical="center" wrapText="1"/>
    </xf>
    <xf numFmtId="2" fontId="230" fillId="10" borderId="1" xfId="8" applyNumberFormat="1" applyFont="1" applyFill="1" applyBorder="1" applyAlignment="1" applyProtection="1">
      <alignment horizontal="right" vertical="center" wrapText="1"/>
      <protection locked="0"/>
    </xf>
    <xf numFmtId="2" fontId="230" fillId="10" borderId="1" xfId="8" applyNumberFormat="1" applyFont="1" applyFill="1" applyBorder="1" applyAlignment="1" applyProtection="1">
      <alignment horizontal="left" vertical="center" wrapText="1"/>
      <protection locked="0"/>
    </xf>
    <xf numFmtId="0" fontId="231" fillId="0" borderId="1" xfId="0" applyFont="1" applyBorder="1" applyAlignment="1" applyProtection="1">
      <alignment horizontal="left" vertical="center" wrapText="1"/>
      <protection locked="0"/>
    </xf>
    <xf numFmtId="2" fontId="207" fillId="0" borderId="1" xfId="8" applyNumberFormat="1" applyFont="1" applyFill="1" applyBorder="1" applyAlignment="1">
      <alignment vertical="center" wrapText="1"/>
    </xf>
    <xf numFmtId="2" fontId="207" fillId="11" borderId="1" xfId="8" applyNumberFormat="1" applyFont="1" applyFill="1" applyBorder="1" applyAlignment="1">
      <alignment horizontal="left" vertical="center" wrapText="1"/>
    </xf>
    <xf numFmtId="0" fontId="230" fillId="40" borderId="1" xfId="4" applyFont="1" applyFill="1" applyBorder="1" applyAlignment="1" applyProtection="1">
      <alignment horizontal="left" vertical="center" wrapText="1"/>
    </xf>
    <xf numFmtId="2" fontId="207" fillId="0" borderId="1" xfId="0" applyNumberFormat="1" applyFont="1" applyBorder="1" applyAlignment="1" applyProtection="1">
      <alignment horizontal="center" vertical="center" wrapText="1"/>
      <protection locked="0"/>
    </xf>
    <xf numFmtId="0" fontId="230" fillId="0" borderId="1" xfId="0" applyFont="1" applyBorder="1" applyAlignment="1" applyProtection="1">
      <alignment horizontal="center" vertical="center" wrapText="1"/>
      <protection locked="0"/>
    </xf>
    <xf numFmtId="0" fontId="224" fillId="4" borderId="1" xfId="0" applyFont="1" applyFill="1" applyBorder="1" applyAlignment="1" applyProtection="1">
      <alignment horizontal="center" vertical="center" wrapText="1"/>
    </xf>
    <xf numFmtId="0" fontId="224" fillId="4" borderId="1" xfId="9" applyFont="1" applyFill="1" applyBorder="1" applyAlignment="1" applyProtection="1">
      <alignment vertical="center" wrapText="1"/>
      <protection locked="0"/>
    </xf>
    <xf numFmtId="2" fontId="224" fillId="4" borderId="1" xfId="0" applyNumberFormat="1" applyFont="1" applyFill="1" applyBorder="1" applyAlignment="1" applyProtection="1">
      <alignment horizontal="right" vertical="center" wrapText="1"/>
    </xf>
    <xf numFmtId="2" fontId="224" fillId="4" borderId="1" xfId="9" applyNumberFormat="1" applyFont="1" applyFill="1" applyBorder="1" applyAlignment="1" applyProtection="1">
      <alignment vertical="center" wrapText="1"/>
    </xf>
    <xf numFmtId="2" fontId="230" fillId="11" borderId="1" xfId="8" applyNumberFormat="1" applyFont="1" applyFill="1" applyBorder="1" applyAlignment="1" applyProtection="1">
      <alignment horizontal="right" vertical="center" wrapText="1"/>
      <protection locked="0"/>
    </xf>
    <xf numFmtId="2" fontId="230" fillId="11" borderId="1" xfId="8" applyNumberFormat="1" applyFont="1" applyFill="1" applyBorder="1" applyAlignment="1" applyProtection="1">
      <alignment horizontal="left" vertical="center" wrapText="1"/>
      <protection locked="0"/>
    </xf>
    <xf numFmtId="0" fontId="230" fillId="0" borderId="1" xfId="9" applyFont="1" applyFill="1" applyBorder="1" applyAlignment="1" applyProtection="1">
      <alignment vertical="center" wrapText="1"/>
      <protection locked="0"/>
    </xf>
    <xf numFmtId="0" fontId="223" fillId="10" borderId="1" xfId="8" applyFont="1" applyFill="1" applyBorder="1" applyAlignment="1" applyProtection="1">
      <alignment horizontal="center" vertical="center" wrapText="1"/>
    </xf>
    <xf numFmtId="0" fontId="207" fillId="0" borderId="1" xfId="0" applyFont="1" applyBorder="1" applyAlignment="1">
      <alignment vertical="center" wrapText="1"/>
    </xf>
    <xf numFmtId="0" fontId="230" fillId="0" borderId="1" xfId="8" applyFont="1" applyFill="1" applyBorder="1" applyAlignment="1" applyProtection="1">
      <alignment horizontal="left" vertical="center" wrapText="1"/>
    </xf>
    <xf numFmtId="0" fontId="230" fillId="0" borderId="1" xfId="11" applyFont="1" applyBorder="1" applyAlignment="1" applyProtection="1">
      <alignment vertical="center" wrapText="1"/>
      <protection locked="0"/>
    </xf>
    <xf numFmtId="2" fontId="230" fillId="0" borderId="1" xfId="11" applyNumberFormat="1" applyFont="1" applyBorder="1" applyAlignment="1" applyProtection="1">
      <alignment horizontal="right" vertical="center" wrapText="1"/>
    </xf>
    <xf numFmtId="0" fontId="230" fillId="0" borderId="0" xfId="0" applyFont="1" applyAlignment="1">
      <alignment horizontal="center" vertical="center" wrapText="1"/>
    </xf>
    <xf numFmtId="0" fontId="230" fillId="0" borderId="1" xfId="0" applyFont="1" applyBorder="1" applyAlignment="1">
      <alignment vertical="center" wrapText="1"/>
    </xf>
    <xf numFmtId="0" fontId="207" fillId="0" borderId="1" xfId="9" applyFont="1" applyBorder="1" applyAlignment="1" applyProtection="1">
      <alignment horizontal="center" vertical="center" wrapText="1"/>
      <protection locked="0"/>
    </xf>
    <xf numFmtId="0" fontId="231" fillId="0" borderId="1" xfId="11" applyFont="1" applyBorder="1" applyAlignment="1" applyProtection="1">
      <alignment vertical="center" wrapText="1"/>
      <protection locked="0"/>
    </xf>
    <xf numFmtId="0" fontId="230" fillId="0" borderId="1" xfId="0" applyFont="1" applyBorder="1" applyAlignment="1">
      <alignment horizontal="left" vertical="center" wrapText="1"/>
    </xf>
    <xf numFmtId="2" fontId="230" fillId="0" borderId="1" xfId="8" applyNumberFormat="1" applyFont="1" applyFill="1" applyBorder="1" applyAlignment="1" applyProtection="1">
      <alignment horizontal="right" vertical="center" wrapText="1"/>
      <protection locked="0"/>
    </xf>
    <xf numFmtId="0" fontId="207" fillId="0" borderId="1" xfId="4" applyFont="1" applyFill="1" applyBorder="1" applyAlignment="1" applyProtection="1">
      <alignment vertical="center" wrapText="1"/>
    </xf>
    <xf numFmtId="0" fontId="207" fillId="0" borderId="1" xfId="4" applyFont="1" applyFill="1" applyBorder="1" applyAlignment="1" applyProtection="1">
      <alignment horizontal="center" vertical="center" wrapText="1"/>
    </xf>
    <xf numFmtId="0" fontId="207" fillId="0" borderId="1" xfId="4" applyFont="1" applyFill="1" applyBorder="1" applyAlignment="1" applyProtection="1">
      <alignment vertical="center" wrapText="1"/>
      <protection locked="0"/>
    </xf>
    <xf numFmtId="164" fontId="207" fillId="0" borderId="1" xfId="1" applyFont="1" applyBorder="1" applyAlignment="1" applyProtection="1">
      <alignment vertical="center" wrapText="1"/>
    </xf>
    <xf numFmtId="0" fontId="230" fillId="0" borderId="1" xfId="58" applyFont="1" applyBorder="1" applyAlignment="1" applyProtection="1">
      <alignment vertical="center" wrapText="1"/>
      <protection locked="0"/>
    </xf>
    <xf numFmtId="0" fontId="223" fillId="4" borderId="1" xfId="4" applyFont="1" applyFill="1" applyBorder="1" applyAlignment="1" applyProtection="1">
      <alignment horizontal="center" vertical="center" wrapText="1"/>
    </xf>
    <xf numFmtId="2" fontId="231" fillId="0" borderId="1" xfId="9" applyNumberFormat="1" applyFont="1" applyBorder="1" applyAlignment="1" applyProtection="1">
      <alignment vertical="center" wrapText="1"/>
    </xf>
    <xf numFmtId="2" fontId="230" fillId="0" borderId="1" xfId="8" applyNumberFormat="1" applyFont="1" applyFill="1" applyBorder="1" applyAlignment="1" applyProtection="1">
      <alignment horizontal="left" vertical="center" wrapText="1"/>
      <protection locked="0"/>
    </xf>
    <xf numFmtId="2" fontId="162" fillId="11" borderId="1" xfId="8" applyNumberFormat="1" applyFont="1" applyFill="1" applyBorder="1" applyAlignment="1">
      <alignment horizontal="left" vertical="center" wrapText="1"/>
    </xf>
    <xf numFmtId="2" fontId="174" fillId="0" borderId="1" xfId="87" applyNumberFormat="1" applyFont="1" applyBorder="1" applyAlignment="1">
      <alignment horizontal="right" vertical="center" wrapText="1"/>
    </xf>
    <xf numFmtId="0" fontId="139" fillId="11" borderId="1" xfId="0" applyFont="1" applyFill="1" applyBorder="1" applyAlignment="1" applyProtection="1">
      <alignment horizontal="left" vertical="center" wrapText="1"/>
      <protection locked="0"/>
    </xf>
    <xf numFmtId="0" fontId="168" fillId="0" borderId="0" xfId="8" applyFont="1" applyAlignment="1" applyProtection="1">
      <alignment vertical="center" wrapText="1"/>
    </xf>
    <xf numFmtId="0" fontId="168" fillId="0" borderId="0" xfId="8" applyFont="1" applyFill="1" applyAlignment="1" applyProtection="1">
      <alignment vertical="center" wrapText="1"/>
    </xf>
    <xf numFmtId="0" fontId="164" fillId="0" borderId="0" xfId="8" applyFont="1" applyAlignment="1" applyProtection="1">
      <alignment vertical="center" wrapText="1"/>
    </xf>
    <xf numFmtId="0" fontId="168" fillId="0" borderId="0" xfId="97" applyFont="1" applyAlignment="1" applyProtection="1">
      <alignment vertical="center" wrapText="1"/>
    </xf>
    <xf numFmtId="0" fontId="118" fillId="11" borderId="1" xfId="0" applyFont="1" applyFill="1" applyBorder="1" applyAlignment="1">
      <alignment horizontal="center" vertical="center" wrapText="1"/>
    </xf>
    <xf numFmtId="2" fontId="120" fillId="11" borderId="1" xfId="48" applyNumberFormat="1" applyFont="1" applyFill="1" applyBorder="1" applyAlignment="1" applyProtection="1">
      <alignment horizontal="center" vertical="top" wrapText="1"/>
    </xf>
    <xf numFmtId="2" fontId="139" fillId="0" borderId="1" xfId="48" applyNumberFormat="1" applyFont="1" applyBorder="1" applyAlignment="1">
      <alignment horizontal="center" vertical="center"/>
    </xf>
    <xf numFmtId="2" fontId="139" fillId="0" borderId="1" xfId="48" applyNumberFormat="1" applyFont="1" applyBorder="1" applyAlignment="1">
      <alignment horizontal="center" vertical="center" wrapText="1"/>
    </xf>
    <xf numFmtId="2" fontId="118" fillId="0" borderId="1" xfId="48" applyNumberFormat="1" applyFont="1" applyBorder="1" applyAlignment="1">
      <alignment horizontal="center" vertical="center" wrapText="1"/>
    </xf>
    <xf numFmtId="0" fontId="219" fillId="11" borderId="5" xfId="4" applyFont="1" applyFill="1" applyBorder="1" applyAlignment="1">
      <alignment horizontal="left" vertical="center" wrapText="1"/>
    </xf>
    <xf numFmtId="2" fontId="146" fillId="0" borderId="1" xfId="48" applyNumberFormat="1" applyFont="1" applyBorder="1" applyAlignment="1">
      <alignment horizontal="center" vertical="center"/>
    </xf>
    <xf numFmtId="0" fontId="219" fillId="11" borderId="1" xfId="4" applyFont="1" applyFill="1" applyBorder="1" applyAlignment="1">
      <alignment vertical="center" wrapText="1"/>
    </xf>
    <xf numFmtId="0" fontId="79" fillId="11" borderId="1" xfId="0" applyFont="1" applyFill="1" applyBorder="1" applyAlignment="1">
      <alignment vertical="center" wrapText="1"/>
    </xf>
    <xf numFmtId="0" fontId="79" fillId="11" borderId="1" xfId="0" applyFont="1" applyFill="1" applyBorder="1" applyAlignment="1">
      <alignment vertical="center"/>
    </xf>
    <xf numFmtId="2" fontId="79" fillId="0" borderId="1" xfId="48" applyNumberFormat="1" applyFont="1" applyBorder="1" applyAlignment="1">
      <alignment horizontal="right" vertical="center"/>
    </xf>
    <xf numFmtId="0" fontId="162" fillId="0" borderId="1" xfId="0" applyFont="1" applyFill="1" applyBorder="1" applyAlignment="1" applyProtection="1">
      <alignment horizontal="right" vertical="center" wrapText="1"/>
      <protection locked="0"/>
    </xf>
    <xf numFmtId="2" fontId="233" fillId="0" borderId="1" xfId="87" applyNumberFormat="1" applyFont="1" applyFill="1" applyBorder="1" applyAlignment="1">
      <alignment horizontal="right" vertical="center"/>
    </xf>
    <xf numFmtId="2" fontId="162" fillId="0" borderId="1" xfId="8" applyNumberFormat="1" applyFont="1" applyFill="1" applyBorder="1" applyAlignment="1">
      <alignment horizontal="left" vertical="center" wrapText="1"/>
    </xf>
    <xf numFmtId="0" fontId="103" fillId="0" borderId="1" xfId="0" applyFont="1" applyBorder="1" applyAlignment="1">
      <alignment horizontal="left" vertical="center" wrapText="1"/>
    </xf>
    <xf numFmtId="2" fontId="93" fillId="11" borderId="1" xfId="38" applyNumberFormat="1" applyFont="1" applyFill="1" applyBorder="1" applyAlignment="1">
      <alignment vertical="center" wrapText="1"/>
    </xf>
    <xf numFmtId="0" fontId="116" fillId="11" borderId="1" xfId="0" applyFont="1" applyFill="1" applyBorder="1" applyAlignment="1" applyProtection="1">
      <alignment horizontal="left" vertical="top" wrapText="1"/>
      <protection locked="0"/>
    </xf>
    <xf numFmtId="0" fontId="179" fillId="11" borderId="1" xfId="0" applyFont="1" applyFill="1" applyBorder="1" applyAlignment="1" applyProtection="1">
      <alignment vertical="top" wrapText="1"/>
      <protection locked="0"/>
    </xf>
    <xf numFmtId="0" fontId="179" fillId="11" borderId="5" xfId="0" applyFont="1" applyFill="1" applyBorder="1" applyAlignment="1" applyProtection="1">
      <alignment horizontal="right" vertical="top" wrapText="1"/>
      <protection locked="0"/>
    </xf>
    <xf numFmtId="2" fontId="126" fillId="11" borderId="1" xfId="38" applyNumberFormat="1" applyFont="1" applyFill="1" applyBorder="1" applyAlignment="1">
      <alignment vertical="center" wrapText="1"/>
    </xf>
    <xf numFmtId="0" fontId="175" fillId="0" borderId="1" xfId="0" applyFont="1" applyFill="1" applyBorder="1" applyAlignment="1" applyProtection="1">
      <alignment horizontal="left" vertical="center" wrapText="1"/>
    </xf>
    <xf numFmtId="0" fontId="175" fillId="0" borderId="1" xfId="0" applyFont="1" applyFill="1" applyBorder="1" applyAlignment="1" applyProtection="1">
      <alignment horizontal="left" vertical="center" wrapText="1"/>
      <protection locked="0"/>
    </xf>
    <xf numFmtId="0" fontId="174" fillId="0" borderId="1" xfId="8" applyFont="1" applyBorder="1" applyAlignment="1" applyProtection="1">
      <alignment horizontal="center" vertical="center" wrapText="1"/>
      <protection locked="0"/>
    </xf>
    <xf numFmtId="164" fontId="174" fillId="0" borderId="1" xfId="1" applyFont="1" applyBorder="1" applyAlignment="1" applyProtection="1">
      <alignment horizontal="right" vertical="center" wrapText="1"/>
    </xf>
    <xf numFmtId="2" fontId="175" fillId="0" borderId="1" xfId="8" applyNumberFormat="1" applyFont="1" applyFill="1" applyBorder="1" applyAlignment="1" applyProtection="1">
      <alignment horizontal="right" vertical="center" wrapText="1"/>
    </xf>
    <xf numFmtId="0" fontId="179" fillId="0" borderId="1" xfId="0" applyFont="1" applyBorder="1" applyAlignment="1" applyProtection="1">
      <alignment horizontal="left" vertical="center" wrapText="1"/>
      <protection locked="0"/>
    </xf>
    <xf numFmtId="2" fontId="175" fillId="0" borderId="1" xfId="8" applyNumberFormat="1" applyFont="1" applyFill="1" applyBorder="1" applyAlignment="1" applyProtection="1">
      <alignment horizontal="right" vertical="center" wrapText="1"/>
      <protection locked="0"/>
    </xf>
    <xf numFmtId="0" fontId="175" fillId="0" borderId="0" xfId="0" applyFont="1" applyFill="1" applyAlignment="1" applyProtection="1">
      <alignment vertical="center" wrapText="1"/>
    </xf>
    <xf numFmtId="0" fontId="179" fillId="0" borderId="1" xfId="0" applyFont="1" applyBorder="1" applyAlignment="1">
      <alignment vertical="center" wrapText="1"/>
    </xf>
    <xf numFmtId="0" fontId="176" fillId="27" borderId="1" xfId="0" applyFont="1" applyFill="1" applyBorder="1" applyAlignment="1" applyProtection="1">
      <alignment horizontal="left" vertical="center" wrapText="1"/>
    </xf>
    <xf numFmtId="0" fontId="176" fillId="27" borderId="1" xfId="4" applyFont="1" applyFill="1" applyBorder="1" applyAlignment="1" applyProtection="1">
      <alignment vertical="center" wrapText="1"/>
    </xf>
    <xf numFmtId="0" fontId="176" fillId="27" borderId="1" xfId="0" applyFont="1" applyFill="1" applyBorder="1" applyAlignment="1" applyProtection="1">
      <alignment horizontal="left" vertical="center" wrapText="1"/>
      <protection locked="0"/>
    </xf>
    <xf numFmtId="2" fontId="176" fillId="27" borderId="1" xfId="8" applyNumberFormat="1" applyFont="1" applyFill="1" applyBorder="1" applyAlignment="1" applyProtection="1">
      <alignment horizontal="right" vertical="center" wrapText="1"/>
    </xf>
    <xf numFmtId="0" fontId="176" fillId="0" borderId="0" xfId="0" applyFont="1" applyAlignment="1" applyProtection="1">
      <alignment vertical="center" wrapText="1"/>
    </xf>
    <xf numFmtId="0" fontId="175" fillId="0" borderId="1" xfId="0" applyFont="1" applyBorder="1" applyAlignment="1" applyProtection="1">
      <alignment horizontal="left" vertical="center" wrapText="1"/>
    </xf>
    <xf numFmtId="0" fontId="175" fillId="0" borderId="1" xfId="0" applyFont="1" applyBorder="1" applyAlignment="1" applyProtection="1">
      <alignment horizontal="left" vertical="center" wrapText="1"/>
      <protection locked="0"/>
    </xf>
    <xf numFmtId="2" fontId="175" fillId="0" borderId="1" xfId="8" applyNumberFormat="1" applyFont="1" applyBorder="1" applyAlignment="1" applyProtection="1">
      <alignment horizontal="right" vertical="center" wrapText="1"/>
    </xf>
    <xf numFmtId="2" fontId="175" fillId="0" borderId="1" xfId="8" applyNumberFormat="1" applyFont="1" applyBorder="1" applyAlignment="1" applyProtection="1">
      <alignment horizontal="right" vertical="center" wrapText="1"/>
      <protection locked="0"/>
    </xf>
    <xf numFmtId="0" fontId="175" fillId="0" borderId="0" xfId="0" applyFont="1" applyAlignment="1" applyProtection="1">
      <alignment vertical="center" wrapText="1"/>
    </xf>
    <xf numFmtId="0" fontId="181" fillId="0" borderId="1" xfId="0" applyFont="1" applyBorder="1" applyAlignment="1" applyProtection="1">
      <alignment vertical="center" wrapText="1"/>
      <protection locked="0"/>
    </xf>
    <xf numFmtId="0" fontId="175" fillId="0" borderId="1" xfId="0" applyFont="1" applyBorder="1" applyAlignment="1" applyProtection="1">
      <alignment vertical="center" wrapText="1"/>
      <protection locked="0"/>
    </xf>
    <xf numFmtId="2" fontId="175" fillId="0" borderId="1" xfId="8" applyNumberFormat="1" applyFont="1" applyBorder="1" applyAlignment="1" applyProtection="1">
      <alignment horizontal="left" vertical="center" wrapText="1"/>
      <protection locked="0"/>
    </xf>
    <xf numFmtId="0" fontId="176" fillId="0" borderId="1" xfId="0" applyFont="1" applyFill="1" applyBorder="1" applyAlignment="1" applyProtection="1">
      <alignment horizontal="left" vertical="center" wrapText="1"/>
    </xf>
    <xf numFmtId="0" fontId="176" fillId="0" borderId="1" xfId="0" applyFont="1" applyBorder="1" applyAlignment="1" applyProtection="1">
      <alignment horizontal="left" vertical="center" wrapText="1"/>
    </xf>
    <xf numFmtId="0" fontId="176" fillId="0" borderId="1" xfId="0" applyFont="1" applyBorder="1" applyAlignment="1" applyProtection="1">
      <alignment horizontal="left" vertical="center" wrapText="1"/>
      <protection locked="0"/>
    </xf>
    <xf numFmtId="2" fontId="176" fillId="0" borderId="1" xfId="8" applyNumberFormat="1" applyFont="1" applyBorder="1" applyAlignment="1" applyProtection="1">
      <alignment horizontal="right" vertical="center" wrapText="1"/>
    </xf>
    <xf numFmtId="2" fontId="176" fillId="0" borderId="1" xfId="8" applyNumberFormat="1" applyFont="1" applyBorder="1" applyAlignment="1" applyProtection="1">
      <alignment horizontal="right" vertical="center" wrapText="1"/>
      <protection locked="0"/>
    </xf>
    <xf numFmtId="0" fontId="176" fillId="3" borderId="1" xfId="0" applyFont="1" applyFill="1" applyBorder="1" applyAlignment="1" applyProtection="1">
      <alignment horizontal="left" vertical="center" wrapText="1"/>
    </xf>
    <xf numFmtId="0" fontId="175" fillId="3" borderId="1" xfId="0" applyFont="1" applyFill="1" applyBorder="1" applyAlignment="1" applyProtection="1">
      <alignment horizontal="left" vertical="center" wrapText="1"/>
    </xf>
    <xf numFmtId="0" fontId="176" fillId="3" borderId="1" xfId="4" applyFont="1" applyFill="1" applyBorder="1" applyAlignment="1" applyProtection="1">
      <alignment vertical="center" wrapText="1"/>
    </xf>
    <xf numFmtId="0" fontId="175" fillId="3" borderId="1" xfId="0" applyFont="1" applyFill="1" applyBorder="1" applyAlignment="1" applyProtection="1">
      <alignment horizontal="left" vertical="center" wrapText="1"/>
      <protection locked="0"/>
    </xf>
    <xf numFmtId="2" fontId="176" fillId="3" borderId="1" xfId="8" applyNumberFormat="1" applyFont="1" applyFill="1" applyBorder="1" applyAlignment="1" applyProtection="1">
      <alignment horizontal="right" vertical="center" wrapText="1"/>
    </xf>
    <xf numFmtId="0" fontId="173" fillId="2" borderId="1" xfId="38" applyFont="1" applyFill="1" applyBorder="1" applyAlignment="1" applyProtection="1">
      <alignment horizontal="left" vertical="center" wrapText="1"/>
    </xf>
    <xf numFmtId="0" fontId="173" fillId="2" borderId="1" xfId="38" applyFont="1" applyFill="1" applyBorder="1" applyAlignment="1" applyProtection="1">
      <alignment horizontal="left" vertical="center" wrapText="1"/>
      <protection locked="0"/>
    </xf>
    <xf numFmtId="2" fontId="173" fillId="2" borderId="1" xfId="38" applyNumberFormat="1" applyFont="1" applyFill="1" applyBorder="1" applyAlignment="1" applyProtection="1">
      <alignment horizontal="right" vertical="center" wrapText="1"/>
    </xf>
    <xf numFmtId="0" fontId="173" fillId="0" borderId="0" xfId="0" applyFont="1" applyAlignment="1" applyProtection="1">
      <alignment vertical="center" wrapText="1"/>
    </xf>
    <xf numFmtId="0" fontId="174" fillId="0" borderId="1" xfId="0" applyFont="1" applyBorder="1" applyAlignment="1" applyProtection="1">
      <alignment horizontal="left" vertical="center" wrapText="1"/>
    </xf>
    <xf numFmtId="0" fontId="174" fillId="0" borderId="1" xfId="0" applyFont="1" applyBorder="1" applyAlignment="1" applyProtection="1">
      <alignment horizontal="center" vertical="center" wrapText="1"/>
    </xf>
    <xf numFmtId="0" fontId="174" fillId="0" borderId="1" xfId="0" applyFont="1" applyBorder="1" applyAlignment="1" applyProtection="1">
      <alignment horizontal="center" vertical="center" wrapText="1"/>
      <protection locked="0"/>
    </xf>
    <xf numFmtId="0" fontId="174" fillId="0" borderId="1" xfId="0" applyFont="1" applyBorder="1" applyAlignment="1" applyProtection="1">
      <alignment horizontal="left" vertical="center" wrapText="1"/>
      <protection locked="0"/>
    </xf>
    <xf numFmtId="0" fontId="174" fillId="0" borderId="0" xfId="0" applyFont="1" applyAlignment="1" applyProtection="1">
      <alignment vertical="center" wrapText="1"/>
    </xf>
    <xf numFmtId="0" fontId="236" fillId="7" borderId="1" xfId="38" applyFont="1" applyFill="1" applyBorder="1" applyAlignment="1" applyProtection="1">
      <alignment horizontal="left" vertical="center" wrapText="1"/>
    </xf>
    <xf numFmtId="0" fontId="236" fillId="7" borderId="1" xfId="38" applyFont="1" applyFill="1" applyBorder="1" applyAlignment="1" applyProtection="1">
      <alignment horizontal="left" vertical="center" wrapText="1"/>
      <protection locked="0"/>
    </xf>
    <xf numFmtId="2" fontId="236" fillId="7" borderId="1" xfId="38" applyNumberFormat="1" applyFont="1" applyFill="1" applyBorder="1" applyAlignment="1" applyProtection="1">
      <alignment horizontal="right" vertical="center" wrapText="1"/>
    </xf>
    <xf numFmtId="0" fontId="176" fillId="4" borderId="1" xfId="8" applyFont="1" applyFill="1" applyBorder="1" applyAlignment="1" applyProtection="1">
      <alignment horizontal="left" vertical="center" wrapText="1"/>
    </xf>
    <xf numFmtId="0" fontId="176" fillId="4" borderId="1" xfId="8" applyFont="1" applyFill="1" applyBorder="1" applyAlignment="1" applyProtection="1">
      <alignment horizontal="left" vertical="center" wrapText="1"/>
      <protection locked="0"/>
    </xf>
    <xf numFmtId="2" fontId="176" fillId="4" borderId="1" xfId="8" applyNumberFormat="1" applyFont="1" applyFill="1" applyBorder="1" applyAlignment="1" applyProtection="1">
      <alignment horizontal="right" vertical="center" wrapText="1"/>
    </xf>
    <xf numFmtId="0" fontId="175" fillId="11" borderId="1" xfId="0" applyFont="1" applyFill="1" applyBorder="1" applyAlignment="1" applyProtection="1">
      <alignment vertical="center"/>
    </xf>
    <xf numFmtId="2" fontId="179" fillId="0" borderId="1" xfId="0" applyNumberFormat="1" applyFont="1" applyBorder="1" applyAlignment="1">
      <alignment horizontal="center" vertical="center" wrapText="1"/>
    </xf>
    <xf numFmtId="0" fontId="237" fillId="0" borderId="1" xfId="0" applyFont="1" applyBorder="1" applyAlignment="1" applyProtection="1">
      <alignment vertical="center" wrapText="1"/>
      <protection locked="0"/>
    </xf>
    <xf numFmtId="0" fontId="176" fillId="0" borderId="1" xfId="0" applyFont="1" applyBorder="1" applyAlignment="1" applyProtection="1">
      <alignment vertical="center" wrapText="1"/>
      <protection locked="0"/>
    </xf>
    <xf numFmtId="0" fontId="176" fillId="0" borderId="1" xfId="8" applyFont="1" applyBorder="1" applyAlignment="1" applyProtection="1">
      <alignment vertical="center" wrapText="1"/>
    </xf>
    <xf numFmtId="0" fontId="176" fillId="0" borderId="1" xfId="8" applyFont="1" applyBorder="1" applyAlignment="1" applyProtection="1">
      <alignment vertical="center" wrapText="1"/>
      <protection locked="0"/>
    </xf>
    <xf numFmtId="0" fontId="176" fillId="0" borderId="1" xfId="8" applyFont="1" applyBorder="1" applyAlignment="1" applyProtection="1">
      <alignment horizontal="left" vertical="center" wrapText="1"/>
      <protection locked="0"/>
    </xf>
    <xf numFmtId="0" fontId="178" fillId="0" borderId="1" xfId="0" applyFont="1" applyBorder="1" applyAlignment="1">
      <alignment horizontal="center" vertical="center" wrapText="1"/>
    </xf>
    <xf numFmtId="0" fontId="178" fillId="0" borderId="1" xfId="0" applyFont="1" applyBorder="1" applyAlignment="1">
      <alignment horizontal="right" vertical="center" wrapText="1"/>
    </xf>
    <xf numFmtId="0" fontId="178" fillId="0" borderId="1" xfId="0" applyFont="1" applyBorder="1" applyAlignment="1">
      <alignment vertical="center" wrapText="1"/>
    </xf>
    <xf numFmtId="0" fontId="174" fillId="2" borderId="1" xfId="38" applyFont="1" applyFill="1" applyBorder="1" applyAlignment="1" applyProtection="1">
      <alignment horizontal="left" vertical="center" wrapText="1"/>
    </xf>
    <xf numFmtId="2" fontId="173" fillId="2" borderId="1" xfId="38" applyNumberFormat="1" applyFont="1" applyFill="1" applyBorder="1" applyAlignment="1" applyProtection="1">
      <alignment horizontal="right" vertical="center" wrapText="1"/>
      <protection locked="0"/>
    </xf>
    <xf numFmtId="2" fontId="175" fillId="11" borderId="1" xfId="8" applyNumberFormat="1" applyFont="1" applyFill="1" applyBorder="1" applyAlignment="1" applyProtection="1">
      <alignment horizontal="right" vertical="center" wrapText="1"/>
      <protection locked="0"/>
    </xf>
    <xf numFmtId="0" fontId="175" fillId="0" borderId="1" xfId="0" applyFont="1" applyBorder="1" applyAlignment="1" applyProtection="1">
      <alignment horizontal="center" vertical="center" wrapText="1"/>
    </xf>
    <xf numFmtId="0" fontId="179" fillId="0" borderId="1" xfId="0" applyFont="1" applyBorder="1" applyAlignment="1" applyProtection="1">
      <alignment vertical="center" wrapText="1"/>
    </xf>
    <xf numFmtId="0" fontId="175" fillId="0" borderId="1" xfId="0" applyFont="1" applyBorder="1" applyAlignment="1" applyProtection="1">
      <alignment horizontal="center" vertical="center" wrapText="1"/>
      <protection locked="0"/>
    </xf>
    <xf numFmtId="0" fontId="181" fillId="11" borderId="1" xfId="0" applyFont="1" applyFill="1" applyBorder="1" applyAlignment="1" applyProtection="1">
      <alignment vertical="center" wrapText="1"/>
      <protection locked="0"/>
    </xf>
    <xf numFmtId="0" fontId="237" fillId="11" borderId="1" xfId="0" applyFont="1" applyFill="1" applyBorder="1" applyAlignment="1" applyProtection="1">
      <alignment vertical="center" wrapText="1"/>
      <protection locked="0"/>
    </xf>
    <xf numFmtId="0" fontId="175" fillId="0" borderId="1" xfId="0" applyFont="1" applyBorder="1" applyAlignment="1" applyProtection="1">
      <alignment vertical="center" wrapText="1"/>
    </xf>
    <xf numFmtId="0" fontId="175" fillId="57" borderId="1" xfId="0" applyFont="1" applyFill="1" applyBorder="1" applyAlignment="1" applyProtection="1">
      <alignment horizontal="left" vertical="center" wrapText="1"/>
    </xf>
    <xf numFmtId="0" fontId="181" fillId="11" borderId="3" xfId="0" applyFont="1" applyFill="1" applyBorder="1" applyAlignment="1" applyProtection="1">
      <alignment vertical="top" wrapText="1"/>
      <protection locked="0"/>
    </xf>
    <xf numFmtId="0" fontId="235" fillId="11" borderId="1" xfId="0" applyFont="1" applyFill="1" applyBorder="1" applyAlignment="1" applyProtection="1">
      <alignment vertical="top" wrapText="1"/>
      <protection locked="0"/>
    </xf>
    <xf numFmtId="0" fontId="181" fillId="11" borderId="1" xfId="0" applyFont="1" applyFill="1" applyBorder="1" applyAlignment="1">
      <alignment horizontal="left" vertical="center" wrapText="1"/>
    </xf>
    <xf numFmtId="2" fontId="236" fillId="7" borderId="1" xfId="38" applyNumberFormat="1" applyFont="1" applyFill="1" applyBorder="1" applyAlignment="1" applyProtection="1">
      <alignment horizontal="right" vertical="center" wrapText="1"/>
      <protection locked="0"/>
    </xf>
    <xf numFmtId="0" fontId="180" fillId="0" borderId="1" xfId="0" applyFont="1" applyBorder="1" applyAlignment="1" applyProtection="1">
      <alignment horizontal="center" vertical="center" wrapText="1"/>
    </xf>
    <xf numFmtId="0" fontId="175" fillId="0" borderId="1" xfId="4" applyFont="1" applyBorder="1" applyAlignment="1" applyProtection="1">
      <alignment vertical="center" wrapText="1"/>
    </xf>
    <xf numFmtId="0" fontId="180" fillId="0" borderId="1" xfId="0" applyFont="1" applyBorder="1" applyAlignment="1" applyProtection="1">
      <alignment horizontal="center" vertical="center" wrapText="1"/>
      <protection locked="0"/>
    </xf>
    <xf numFmtId="0" fontId="180" fillId="0" borderId="1" xfId="0" applyFont="1" applyBorder="1" applyAlignment="1" applyProtection="1">
      <alignment horizontal="left" vertical="center" wrapText="1"/>
      <protection locked="0"/>
    </xf>
    <xf numFmtId="0" fontId="174" fillId="0" borderId="1" xfId="0" applyFont="1" applyBorder="1" applyAlignment="1" applyProtection="1">
      <alignment vertical="center" wrapText="1"/>
    </xf>
    <xf numFmtId="0" fontId="180" fillId="14" borderId="1" xfId="0" applyFont="1" applyFill="1" applyBorder="1" applyAlignment="1" applyProtection="1">
      <alignment horizontal="center" vertical="center" wrapText="1"/>
      <protection locked="0"/>
    </xf>
    <xf numFmtId="2" fontId="175" fillId="14" borderId="1" xfId="8" applyNumberFormat="1" applyFont="1" applyFill="1" applyBorder="1" applyAlignment="1" applyProtection="1">
      <alignment horizontal="right" vertical="center" wrapText="1"/>
    </xf>
    <xf numFmtId="0" fontId="238" fillId="14" borderId="1" xfId="0" applyFont="1" applyFill="1" applyBorder="1" applyAlignment="1" applyProtection="1">
      <alignment horizontal="left" vertical="center" wrapText="1"/>
      <protection locked="0"/>
    </xf>
    <xf numFmtId="2" fontId="175" fillId="14" borderId="1" xfId="8" applyNumberFormat="1" applyFont="1" applyFill="1" applyBorder="1" applyAlignment="1" applyProtection="1">
      <alignment horizontal="right" vertical="center" wrapText="1"/>
      <protection locked="0"/>
    </xf>
    <xf numFmtId="0" fontId="179" fillId="0" borderId="1" xfId="0" applyFont="1" applyBorder="1" applyAlignment="1">
      <alignment horizontal="right" vertical="center" wrapText="1"/>
    </xf>
    <xf numFmtId="0" fontId="179" fillId="0" borderId="1" xfId="0" applyFont="1" applyBorder="1" applyAlignment="1">
      <alignment horizontal="left" vertical="center" wrapText="1"/>
    </xf>
    <xf numFmtId="0" fontId="176" fillId="0" borderId="1" xfId="0" applyFont="1" applyBorder="1" applyAlignment="1" applyProtection="1">
      <alignment horizontal="center" vertical="center" wrapText="1"/>
      <protection locked="0"/>
    </xf>
    <xf numFmtId="0" fontId="179" fillId="11" borderId="1" xfId="0" applyFont="1" applyFill="1" applyBorder="1" applyAlignment="1">
      <alignment horizontal="center" vertical="center" wrapText="1"/>
    </xf>
    <xf numFmtId="2" fontId="236" fillId="11" borderId="1" xfId="38" applyNumberFormat="1" applyFont="1" applyFill="1" applyBorder="1" applyAlignment="1" applyProtection="1">
      <alignment horizontal="right" vertical="center" wrapText="1"/>
    </xf>
    <xf numFmtId="0" fontId="176" fillId="0" borderId="1" xfId="0" applyFont="1" applyBorder="1" applyAlignment="1" applyProtection="1">
      <alignment horizontal="center" vertical="center" wrapText="1"/>
    </xf>
    <xf numFmtId="0" fontId="175" fillId="0" borderId="1" xfId="4" applyFont="1" applyBorder="1" applyAlignment="1" applyProtection="1">
      <alignment horizontal="left" vertical="center" wrapText="1"/>
    </xf>
    <xf numFmtId="0" fontId="175" fillId="0" borderId="1" xfId="8" applyFont="1" applyBorder="1" applyAlignment="1" applyProtection="1">
      <alignment vertical="center" wrapText="1"/>
    </xf>
    <xf numFmtId="2" fontId="175" fillId="0" borderId="1" xfId="8" applyNumberFormat="1" applyFont="1" applyBorder="1" applyAlignment="1" applyProtection="1">
      <alignment vertical="center" wrapText="1"/>
    </xf>
    <xf numFmtId="2" fontId="176" fillId="2" borderId="1" xfId="8" applyNumberFormat="1" applyFont="1" applyFill="1" applyBorder="1" applyAlignment="1" applyProtection="1">
      <alignment horizontal="right" vertical="center" wrapText="1"/>
    </xf>
    <xf numFmtId="2" fontId="176" fillId="2" borderId="1" xfId="8" applyNumberFormat="1" applyFont="1" applyFill="1" applyBorder="1" applyAlignment="1" applyProtection="1">
      <alignment horizontal="right" vertical="center" wrapText="1"/>
      <protection locked="0"/>
    </xf>
    <xf numFmtId="0" fontId="173" fillId="2" borderId="1" xfId="48" applyFont="1" applyFill="1" applyBorder="1" applyAlignment="1" applyProtection="1">
      <alignment horizontal="left" vertical="center" wrapText="1"/>
    </xf>
    <xf numFmtId="2" fontId="176" fillId="4" borderId="1" xfId="8" applyNumberFormat="1" applyFont="1" applyFill="1" applyBorder="1" applyAlignment="1" applyProtection="1">
      <alignment vertical="center" wrapText="1"/>
    </xf>
    <xf numFmtId="2" fontId="176" fillId="4" borderId="1" xfId="8" applyNumberFormat="1" applyFont="1" applyFill="1" applyBorder="1" applyAlignment="1" applyProtection="1">
      <alignment horizontal="right" vertical="center" wrapText="1"/>
      <protection locked="0"/>
    </xf>
    <xf numFmtId="0" fontId="175" fillId="0" borderId="0" xfId="0" applyFont="1" applyBorder="1" applyAlignment="1" applyProtection="1">
      <alignment horizontal="left" vertical="center" wrapText="1"/>
    </xf>
    <xf numFmtId="0" fontId="175" fillId="0" borderId="0" xfId="0" applyFont="1" applyAlignment="1" applyProtection="1">
      <alignment vertical="center" wrapText="1"/>
      <protection locked="0"/>
    </xf>
    <xf numFmtId="0" fontId="176" fillId="19" borderId="1" xfId="0" applyFont="1" applyFill="1" applyBorder="1" applyAlignment="1" applyProtection="1">
      <alignment horizontal="left" vertical="center" wrapText="1"/>
    </xf>
    <xf numFmtId="0" fontId="173" fillId="19" borderId="1" xfId="50" applyFont="1" applyFill="1" applyBorder="1" applyAlignment="1" applyProtection="1">
      <alignment vertical="center" wrapText="1"/>
    </xf>
    <xf numFmtId="0" fontId="176" fillId="19" borderId="1" xfId="0" applyFont="1" applyFill="1" applyBorder="1" applyAlignment="1" applyProtection="1">
      <alignment horizontal="left" vertical="center" wrapText="1"/>
      <protection locked="0"/>
    </xf>
    <xf numFmtId="2" fontId="176" fillId="19" borderId="1" xfId="8" applyNumberFormat="1" applyFont="1" applyFill="1" applyBorder="1" applyAlignment="1" applyProtection="1">
      <alignment horizontal="right" vertical="center" wrapText="1"/>
    </xf>
    <xf numFmtId="2" fontId="176" fillId="19" borderId="1" xfId="8" applyNumberFormat="1" applyFont="1" applyFill="1" applyBorder="1" applyAlignment="1" applyProtection="1">
      <alignment horizontal="right" vertical="center" wrapText="1"/>
      <protection locked="0"/>
    </xf>
    <xf numFmtId="0" fontId="174" fillId="0" borderId="1" xfId="5" applyFont="1" applyFill="1" applyBorder="1" applyAlignment="1" applyProtection="1">
      <alignment vertical="center" wrapText="1"/>
    </xf>
    <xf numFmtId="0" fontId="175" fillId="11" borderId="1" xfId="0" applyFont="1" applyFill="1" applyBorder="1" applyAlignment="1" applyProtection="1">
      <alignment horizontal="left" vertical="center" wrapText="1"/>
      <protection locked="0"/>
    </xf>
    <xf numFmtId="2" fontId="181" fillId="11" borderId="1" xfId="8" applyNumberFormat="1" applyFont="1" applyFill="1" applyBorder="1" applyAlignment="1" applyProtection="1">
      <alignment horizontal="right" vertical="center" wrapText="1"/>
      <protection locked="0"/>
    </xf>
    <xf numFmtId="2" fontId="175" fillId="11" borderId="1" xfId="8" applyNumberFormat="1" applyFont="1" applyFill="1" applyBorder="1" applyAlignment="1">
      <alignment horizontal="right" vertical="center" wrapText="1"/>
    </xf>
    <xf numFmtId="0" fontId="179" fillId="11" borderId="1" xfId="0" applyFont="1" applyFill="1" applyBorder="1" applyAlignment="1">
      <alignment vertical="center" wrapText="1"/>
    </xf>
    <xf numFmtId="2" fontId="176" fillId="4" borderId="1" xfId="8" applyNumberFormat="1" applyFont="1" applyFill="1" applyBorder="1" applyAlignment="1" applyProtection="1">
      <alignment horizontal="left" vertical="center" wrapText="1"/>
      <protection locked="0"/>
    </xf>
    <xf numFmtId="0" fontId="175" fillId="0" borderId="1" xfId="0" applyFont="1" applyFill="1" applyBorder="1" applyAlignment="1" applyProtection="1">
      <alignment horizontal="center" vertical="center" wrapText="1"/>
    </xf>
    <xf numFmtId="0" fontId="179" fillId="0" borderId="1" xfId="0" applyFont="1" applyFill="1" applyBorder="1" applyAlignment="1" applyProtection="1">
      <alignment vertical="center" wrapText="1"/>
    </xf>
    <xf numFmtId="0" fontId="176" fillId="0" borderId="1" xfId="8" applyFont="1" applyFill="1" applyBorder="1" applyAlignment="1" applyProtection="1">
      <alignment horizontal="left" vertical="center" wrapText="1"/>
    </xf>
    <xf numFmtId="0" fontId="176" fillId="0" borderId="1" xfId="8" applyFont="1" applyFill="1" applyBorder="1" applyAlignment="1" applyProtection="1">
      <alignment horizontal="left" vertical="center" wrapText="1"/>
      <protection locked="0"/>
    </xf>
    <xf numFmtId="2" fontId="176" fillId="0" borderId="1" xfId="8" applyNumberFormat="1" applyFont="1" applyFill="1" applyBorder="1" applyAlignment="1" applyProtection="1">
      <alignment horizontal="right" vertical="center" wrapText="1"/>
    </xf>
    <xf numFmtId="2" fontId="176" fillId="0" borderId="1" xfId="8" applyNumberFormat="1" applyFont="1" applyFill="1" applyBorder="1" applyAlignment="1" applyProtection="1">
      <alignment horizontal="right" vertical="center" wrapText="1"/>
      <protection locked="0"/>
    </xf>
    <xf numFmtId="0" fontId="175" fillId="0" borderId="1" xfId="8" applyFont="1" applyFill="1" applyBorder="1" applyAlignment="1" applyProtection="1">
      <alignment horizontal="left" vertical="center" wrapText="1"/>
    </xf>
    <xf numFmtId="0" fontId="175" fillId="14" borderId="1" xfId="0" applyFont="1" applyFill="1" applyBorder="1" applyAlignment="1" applyProtection="1">
      <alignment horizontal="center" vertical="center" wrapText="1"/>
      <protection locked="0"/>
    </xf>
    <xf numFmtId="0" fontId="175" fillId="4" borderId="1" xfId="8" applyFont="1" applyFill="1" applyBorder="1" applyAlignment="1" applyProtection="1">
      <alignment horizontal="left" vertical="center" wrapText="1"/>
    </xf>
    <xf numFmtId="0" fontId="174" fillId="0" borderId="1" xfId="4" applyFont="1" applyBorder="1" applyAlignment="1" applyProtection="1">
      <alignment vertical="center" wrapText="1"/>
    </xf>
    <xf numFmtId="0" fontId="175" fillId="11" borderId="1" xfId="0" applyFont="1" applyFill="1" applyBorder="1" applyAlignment="1" applyProtection="1">
      <alignment horizontal="center" vertical="center" wrapText="1"/>
      <protection locked="0"/>
    </xf>
    <xf numFmtId="2" fontId="175" fillId="11" borderId="1" xfId="8" applyNumberFormat="1" applyFont="1" applyFill="1" applyBorder="1" applyAlignment="1">
      <alignment horizontal="left" vertical="center" wrapText="1"/>
    </xf>
    <xf numFmtId="0" fontId="236" fillId="7" borderId="13" xfId="38" applyFont="1" applyFill="1" applyBorder="1" applyAlignment="1" applyProtection="1">
      <alignment horizontal="left" vertical="center" wrapText="1"/>
    </xf>
    <xf numFmtId="0" fontId="236" fillId="7" borderId="13" xfId="38" applyFont="1" applyFill="1" applyBorder="1" applyAlignment="1" applyProtection="1">
      <alignment horizontal="left" vertical="center" wrapText="1"/>
      <protection locked="0"/>
    </xf>
    <xf numFmtId="0" fontId="174" fillId="0" borderId="13" xfId="8" applyFont="1" applyBorder="1" applyAlignment="1" applyProtection="1">
      <alignment horizontal="center" vertical="center" wrapText="1"/>
      <protection locked="0"/>
    </xf>
    <xf numFmtId="2" fontId="236" fillId="7" borderId="13" xfId="38" applyNumberFormat="1" applyFont="1" applyFill="1" applyBorder="1" applyAlignment="1" applyProtection="1">
      <alignment horizontal="right" vertical="center" wrapText="1"/>
    </xf>
    <xf numFmtId="0" fontId="179" fillId="0" borderId="13" xfId="0" applyFont="1" applyBorder="1" applyAlignment="1" applyProtection="1">
      <alignment horizontal="left" vertical="center" wrapText="1"/>
      <protection locked="0"/>
    </xf>
    <xf numFmtId="2" fontId="236" fillId="7" borderId="13" xfId="38" applyNumberFormat="1" applyFont="1" applyFill="1" applyBorder="1" applyAlignment="1" applyProtection="1">
      <alignment horizontal="right" vertical="center" wrapText="1"/>
      <protection locked="0"/>
    </xf>
    <xf numFmtId="0" fontId="179" fillId="0" borderId="13" xfId="0" applyFont="1" applyBorder="1" applyAlignment="1">
      <alignment horizontal="center" vertical="center" wrapText="1"/>
    </xf>
    <xf numFmtId="0" fontId="179" fillId="0" borderId="13" xfId="0" applyFont="1" applyBorder="1" applyAlignment="1">
      <alignment vertical="center" wrapText="1"/>
    </xf>
    <xf numFmtId="2" fontId="126" fillId="11" borderId="1" xfId="0" applyNumberFormat="1" applyFont="1" applyFill="1" applyBorder="1" applyAlignment="1" applyProtection="1">
      <alignment vertical="center" wrapText="1"/>
    </xf>
    <xf numFmtId="2" fontId="234" fillId="11" borderId="1" xfId="0" applyNumberFormat="1" applyFont="1" applyFill="1" applyBorder="1" applyAlignment="1" applyProtection="1">
      <alignment vertical="center" wrapText="1"/>
      <protection locked="0"/>
    </xf>
    <xf numFmtId="0" fontId="126" fillId="11" borderId="1" xfId="4" applyFont="1" applyFill="1" applyBorder="1" applyAlignment="1">
      <alignment horizontal="left" vertical="center" wrapText="1"/>
    </xf>
    <xf numFmtId="0" fontId="126" fillId="11" borderId="1" xfId="0" applyFont="1" applyFill="1" applyBorder="1" applyAlignment="1" applyProtection="1">
      <alignment horizontal="right" vertical="center" wrapText="1"/>
    </xf>
    <xf numFmtId="2" fontId="126" fillId="0" borderId="1" xfId="8" applyNumberFormat="1" applyFont="1" applyFill="1" applyBorder="1" applyAlignment="1">
      <alignment horizontal="right" vertical="center" wrapText="1"/>
    </xf>
    <xf numFmtId="2" fontId="126" fillId="0" borderId="1" xfId="8" applyNumberFormat="1" applyFont="1" applyFill="1" applyBorder="1" applyAlignment="1">
      <alignment horizontal="left" vertical="center" wrapText="1"/>
    </xf>
    <xf numFmtId="0" fontId="174" fillId="11" borderId="1" xfId="0" applyFont="1" applyFill="1" applyBorder="1" applyAlignment="1" applyProtection="1">
      <alignment horizontal="left" vertical="center" wrapText="1"/>
    </xf>
    <xf numFmtId="0" fontId="174" fillId="11" borderId="1" xfId="0" applyFont="1" applyFill="1" applyBorder="1" applyAlignment="1" applyProtection="1">
      <alignment horizontal="center" vertical="center" wrapText="1"/>
    </xf>
    <xf numFmtId="0" fontId="174" fillId="11" borderId="1" xfId="0" applyFont="1" applyFill="1" applyBorder="1" applyAlignment="1" applyProtection="1">
      <alignment horizontal="center" vertical="center" wrapText="1"/>
      <protection locked="0"/>
    </xf>
    <xf numFmtId="0" fontId="174" fillId="11" borderId="1" xfId="8" applyFont="1" applyFill="1" applyBorder="1" applyAlignment="1" applyProtection="1">
      <alignment horizontal="center" vertical="center" wrapText="1"/>
      <protection locked="0"/>
    </xf>
    <xf numFmtId="164" fontId="174" fillId="11" borderId="1" xfId="1" applyFont="1" applyFill="1" applyBorder="1" applyAlignment="1" applyProtection="1">
      <alignment horizontal="right" vertical="center" wrapText="1"/>
    </xf>
    <xf numFmtId="2" fontId="176" fillId="11" borderId="1" xfId="8" applyNumberFormat="1" applyFont="1" applyFill="1" applyBorder="1" applyAlignment="1" applyProtection="1">
      <alignment horizontal="right" vertical="center" wrapText="1"/>
    </xf>
    <xf numFmtId="0" fontId="179" fillId="11" borderId="1" xfId="0" applyFont="1" applyFill="1" applyBorder="1" applyAlignment="1" applyProtection="1">
      <alignment horizontal="left" vertical="center" wrapText="1"/>
      <protection locked="0"/>
    </xf>
    <xf numFmtId="0" fontId="174" fillId="11" borderId="1" xfId="0" applyFont="1" applyFill="1" applyBorder="1" applyAlignment="1" applyProtection="1">
      <alignment horizontal="left" vertical="center" wrapText="1"/>
      <protection locked="0"/>
    </xf>
    <xf numFmtId="0" fontId="174" fillId="11" borderId="0" xfId="0" applyFont="1" applyFill="1" applyAlignment="1" applyProtection="1">
      <alignment vertical="center" wrapText="1"/>
    </xf>
    <xf numFmtId="0" fontId="142" fillId="17" borderId="1" xfId="38" applyFont="1" applyFill="1" applyBorder="1" applyAlignment="1" applyProtection="1">
      <alignment horizontal="center" vertical="center" wrapText="1"/>
    </xf>
    <xf numFmtId="0" fontId="146" fillId="0" borderId="0" xfId="8" applyFont="1" applyAlignment="1" applyProtection="1">
      <alignment horizontal="center" vertical="center" wrapText="1"/>
    </xf>
    <xf numFmtId="0" fontId="126" fillId="0" borderId="1" xfId="0" applyFont="1" applyBorder="1" applyAlignment="1">
      <alignment vertical="center" wrapText="1"/>
    </xf>
    <xf numFmtId="0" fontId="150" fillId="0" borderId="1" xfId="0" applyFont="1" applyBorder="1" applyAlignment="1">
      <alignment horizontal="left" vertical="center" wrapText="1"/>
    </xf>
    <xf numFmtId="0" fontId="152" fillId="0" borderId="0" xfId="0" applyFont="1" applyAlignment="1" applyProtection="1">
      <alignment vertical="center" wrapText="1"/>
    </xf>
    <xf numFmtId="0" fontId="146" fillId="18" borderId="0" xfId="8" applyFont="1" applyFill="1" applyAlignment="1" applyProtection="1">
      <alignment vertical="center" wrapText="1"/>
    </xf>
    <xf numFmtId="0" fontId="146" fillId="10" borderId="1" xfId="8" applyFont="1" applyFill="1" applyBorder="1" applyAlignment="1" applyProtection="1">
      <alignment vertical="center" wrapText="1"/>
    </xf>
    <xf numFmtId="2" fontId="146" fillId="2" borderId="1" xfId="8" applyNumberFormat="1" applyFont="1" applyFill="1" applyBorder="1" applyAlignment="1" applyProtection="1">
      <alignment horizontal="left" vertical="center" wrapText="1"/>
      <protection locked="0"/>
    </xf>
    <xf numFmtId="0" fontId="142" fillId="7" borderId="1" xfId="8" applyFont="1" applyFill="1" applyBorder="1" applyAlignment="1" applyProtection="1">
      <alignment horizontal="center" vertical="center" wrapText="1"/>
    </xf>
    <xf numFmtId="1" fontId="142" fillId="7" borderId="1" xfId="8" applyNumberFormat="1" applyFont="1" applyFill="1" applyBorder="1" applyAlignment="1" applyProtection="1">
      <alignment horizontal="center" vertical="center" wrapText="1"/>
    </xf>
    <xf numFmtId="164" fontId="142" fillId="7" borderId="5" xfId="1" applyFont="1" applyFill="1" applyBorder="1" applyAlignment="1" applyProtection="1">
      <alignment horizontal="center" vertical="center" wrapText="1"/>
    </xf>
    <xf numFmtId="2" fontId="142" fillId="7" borderId="1" xfId="1" applyNumberFormat="1" applyFont="1" applyFill="1" applyBorder="1" applyAlignment="1" applyProtection="1">
      <alignment horizontal="center" vertical="center" wrapText="1"/>
    </xf>
    <xf numFmtId="0" fontId="126" fillId="2" borderId="1" xfId="4" applyFont="1" applyFill="1" applyBorder="1" applyAlignment="1" applyProtection="1">
      <alignment horizontal="left" vertical="center" wrapText="1"/>
    </xf>
    <xf numFmtId="0" fontId="144" fillId="2" borderId="1" xfId="4" applyFont="1" applyFill="1" applyBorder="1" applyAlignment="1" applyProtection="1">
      <alignment horizontal="left" vertical="center" wrapText="1"/>
    </xf>
    <xf numFmtId="1" fontId="145" fillId="2" borderId="1" xfId="8" applyNumberFormat="1" applyFont="1" applyFill="1" applyBorder="1" applyAlignment="1" applyProtection="1">
      <alignment horizontal="center" vertical="center" wrapText="1"/>
    </xf>
    <xf numFmtId="164" fontId="144" fillId="2" borderId="5" xfId="1" applyFont="1" applyFill="1" applyBorder="1" applyAlignment="1" applyProtection="1">
      <alignment horizontal="center" vertical="center" wrapText="1"/>
    </xf>
    <xf numFmtId="2" fontId="145" fillId="2" borderId="1" xfId="1" applyNumberFormat="1" applyFont="1" applyFill="1" applyBorder="1" applyAlignment="1" applyProtection="1">
      <alignment horizontal="center" vertical="center" wrapText="1"/>
    </xf>
    <xf numFmtId="0" fontId="126" fillId="4" borderId="1" xfId="4" applyFont="1" applyFill="1" applyBorder="1" applyAlignment="1" applyProtection="1">
      <alignment horizontal="left" vertical="center" wrapText="1"/>
    </xf>
    <xf numFmtId="0" fontId="144" fillId="4" borderId="1" xfId="4" applyFont="1" applyFill="1" applyBorder="1" applyAlignment="1" applyProtection="1">
      <alignment horizontal="left" vertical="center" wrapText="1"/>
    </xf>
    <xf numFmtId="0" fontId="126" fillId="4" borderId="1" xfId="8" applyFont="1" applyFill="1" applyBorder="1" applyAlignment="1" applyProtection="1">
      <alignment horizontal="center" vertical="center" wrapText="1"/>
    </xf>
    <xf numFmtId="1" fontId="144" fillId="4" borderId="1" xfId="8" applyNumberFormat="1" applyFont="1" applyFill="1" applyBorder="1" applyAlignment="1" applyProtection="1">
      <alignment horizontal="center" vertical="center" wrapText="1"/>
    </xf>
    <xf numFmtId="164" fontId="144" fillId="4" borderId="1" xfId="1" applyFont="1" applyFill="1" applyBorder="1" applyAlignment="1" applyProtection="1">
      <alignment horizontal="center" vertical="center" wrapText="1"/>
    </xf>
    <xf numFmtId="0" fontId="126" fillId="4" borderId="1" xfId="8" applyFont="1" applyFill="1" applyBorder="1" applyAlignment="1" applyProtection="1">
      <alignment horizontal="left" vertical="center" wrapText="1"/>
    </xf>
    <xf numFmtId="164" fontId="144" fillId="4" borderId="5" xfId="1" applyFont="1" applyFill="1" applyBorder="1" applyAlignment="1" applyProtection="1">
      <alignment horizontal="center" vertical="center" wrapText="1"/>
    </xf>
    <xf numFmtId="2" fontId="144" fillId="4" borderId="1" xfId="1" applyNumberFormat="1" applyFont="1" applyFill="1" applyBorder="1" applyAlignment="1" applyProtection="1">
      <alignment horizontal="center" vertical="center" wrapText="1"/>
    </xf>
    <xf numFmtId="0" fontId="146" fillId="0" borderId="1" xfId="9" applyFont="1" applyBorder="1" applyAlignment="1" applyProtection="1">
      <alignment horizontal="center" vertical="center" wrapText="1"/>
      <protection locked="0"/>
    </xf>
    <xf numFmtId="1" fontId="145" fillId="0" borderId="1" xfId="9" applyNumberFormat="1" applyFont="1" applyBorder="1" applyAlignment="1" applyProtection="1">
      <alignment horizontal="center" vertical="center" wrapText="1"/>
      <protection locked="0"/>
    </xf>
    <xf numFmtId="0" fontId="156" fillId="0" borderId="1" xfId="9" applyFont="1" applyBorder="1" applyAlignment="1" applyProtection="1">
      <alignment horizontal="left" vertical="center" wrapText="1"/>
      <protection locked="0"/>
    </xf>
    <xf numFmtId="2" fontId="152" fillId="0" borderId="13" xfId="0" applyNumberFormat="1" applyFont="1" applyBorder="1" applyAlignment="1">
      <alignment vertical="center" wrapText="1"/>
    </xf>
    <xf numFmtId="0" fontId="157" fillId="0" borderId="1" xfId="9" applyFont="1" applyBorder="1" applyAlignment="1" applyProtection="1">
      <alignment horizontal="left" vertical="center" wrapText="1"/>
      <protection locked="0"/>
    </xf>
    <xf numFmtId="0" fontId="145" fillId="27" borderId="1" xfId="8" applyFont="1" applyFill="1" applyBorder="1" applyAlignment="1" applyProtection="1">
      <alignment horizontal="left" vertical="center" wrapText="1"/>
    </xf>
    <xf numFmtId="0" fontId="145" fillId="27" borderId="1" xfId="8" applyFont="1" applyFill="1" applyBorder="1" applyAlignment="1" applyProtection="1">
      <alignment horizontal="center" vertical="center" wrapText="1"/>
    </xf>
    <xf numFmtId="0" fontId="145" fillId="27" borderId="1" xfId="9" applyFont="1" applyFill="1" applyBorder="1" applyAlignment="1" applyProtection="1">
      <alignment horizontal="center" vertical="center" wrapText="1"/>
      <protection locked="0"/>
    </xf>
    <xf numFmtId="1" fontId="145" fillId="27" borderId="1" xfId="9" applyNumberFormat="1" applyFont="1" applyFill="1" applyBorder="1" applyAlignment="1" applyProtection="1">
      <alignment horizontal="center" vertical="center" wrapText="1"/>
      <protection locked="0"/>
    </xf>
    <xf numFmtId="0" fontId="145" fillId="27" borderId="1" xfId="9" applyFont="1" applyFill="1" applyBorder="1" applyAlignment="1" applyProtection="1">
      <alignment horizontal="left" vertical="center" wrapText="1"/>
      <protection locked="0"/>
    </xf>
    <xf numFmtId="0" fontId="145" fillId="27" borderId="1" xfId="8" applyFont="1" applyFill="1" applyBorder="1" applyAlignment="1" applyProtection="1">
      <alignment horizontal="left" vertical="center" wrapText="1"/>
      <protection locked="0"/>
    </xf>
    <xf numFmtId="0" fontId="152" fillId="0" borderId="14" xfId="0" applyFont="1" applyBorder="1" applyAlignment="1">
      <alignment vertical="center" wrapText="1"/>
    </xf>
    <xf numFmtId="0" fontId="126" fillId="0" borderId="1" xfId="9" applyFont="1" applyBorder="1" applyAlignment="1" applyProtection="1">
      <alignment horizontal="left" vertical="center" wrapText="1"/>
      <protection locked="0"/>
    </xf>
    <xf numFmtId="0" fontId="146" fillId="27" borderId="1" xfId="8" applyFont="1" applyFill="1" applyBorder="1" applyAlignment="1" applyProtection="1">
      <alignment horizontal="left" vertical="center" wrapText="1"/>
    </xf>
    <xf numFmtId="0" fontId="144" fillId="27" borderId="1" xfId="4" applyFont="1" applyFill="1" applyBorder="1" applyAlignment="1" applyProtection="1">
      <alignment horizontal="left" vertical="center" wrapText="1"/>
    </xf>
    <xf numFmtId="0" fontId="126" fillId="27" borderId="1" xfId="8" applyFont="1" applyFill="1" applyBorder="1" applyAlignment="1" applyProtection="1">
      <alignment horizontal="center" vertical="center" wrapText="1"/>
    </xf>
    <xf numFmtId="0" fontId="126" fillId="27" borderId="1" xfId="8" applyFont="1" applyFill="1" applyBorder="1" applyAlignment="1" applyProtection="1">
      <alignment horizontal="center" vertical="center" wrapText="1"/>
      <protection locked="0"/>
    </xf>
    <xf numFmtId="1" fontId="145" fillId="27" borderId="1" xfId="8" applyNumberFormat="1" applyFont="1" applyFill="1" applyBorder="1" applyAlignment="1" applyProtection="1">
      <alignment horizontal="center" vertical="center" wrapText="1"/>
      <protection locked="0"/>
    </xf>
    <xf numFmtId="0" fontId="126" fillId="27" borderId="1" xfId="8" applyFont="1" applyFill="1" applyBorder="1" applyAlignment="1" applyProtection="1">
      <alignment horizontal="left" vertical="center" wrapText="1"/>
      <protection locked="0"/>
    </xf>
    <xf numFmtId="0" fontId="126" fillId="0" borderId="1" xfId="4" applyFont="1" applyBorder="1" applyAlignment="1" applyProtection="1">
      <alignment horizontal="left" vertical="center" wrapText="1"/>
    </xf>
    <xf numFmtId="0" fontId="126" fillId="0" borderId="1" xfId="9" applyFont="1" applyBorder="1" applyAlignment="1" applyProtection="1">
      <alignment horizontal="center" vertical="center" wrapText="1"/>
    </xf>
    <xf numFmtId="0" fontId="126" fillId="0" borderId="1" xfId="9" applyFont="1" applyBorder="1" applyAlignment="1" applyProtection="1">
      <alignment horizontal="center" vertical="center" wrapText="1"/>
      <protection locked="0"/>
    </xf>
    <xf numFmtId="0" fontId="126" fillId="0" borderId="1" xfId="8" applyFont="1" applyBorder="1" applyAlignment="1" applyProtection="1">
      <alignment horizontal="left" vertical="center" wrapText="1"/>
      <protection locked="0"/>
    </xf>
    <xf numFmtId="0" fontId="158" fillId="0" borderId="1" xfId="9" applyFont="1" applyBorder="1" applyAlignment="1" applyProtection="1">
      <alignment horizontal="left" vertical="center" wrapText="1"/>
      <protection locked="0"/>
    </xf>
    <xf numFmtId="0" fontId="152" fillId="0" borderId="3" xfId="0" applyFont="1" applyBorder="1" applyAlignment="1">
      <alignment vertical="center" wrapText="1"/>
    </xf>
    <xf numFmtId="0" fontId="126" fillId="4" borderId="1" xfId="9" applyFont="1" applyFill="1" applyBorder="1" applyAlignment="1" applyProtection="1">
      <alignment horizontal="center" vertical="center" wrapText="1"/>
      <protection locked="0"/>
    </xf>
    <xf numFmtId="1" fontId="145" fillId="4" borderId="1" xfId="9" applyNumberFormat="1" applyFont="1" applyFill="1" applyBorder="1" applyAlignment="1" applyProtection="1">
      <alignment horizontal="center" vertical="center" wrapText="1"/>
      <protection locked="0"/>
    </xf>
    <xf numFmtId="0" fontId="146" fillId="0" borderId="13" xfId="8" applyFont="1" applyBorder="1" applyAlignment="1" applyProtection="1">
      <alignment vertical="center" wrapText="1"/>
      <protection locked="0"/>
    </xf>
    <xf numFmtId="164" fontId="146" fillId="0" borderId="13" xfId="1" applyFont="1" applyBorder="1" applyAlignment="1" applyProtection="1">
      <alignment vertical="center" wrapText="1"/>
      <protection locked="0"/>
    </xf>
    <xf numFmtId="164" fontId="145" fillId="4" borderId="1" xfId="1" applyFont="1" applyFill="1" applyBorder="1" applyAlignment="1" applyProtection="1">
      <alignment horizontal="center" vertical="center" wrapText="1"/>
      <protection locked="0"/>
    </xf>
    <xf numFmtId="0" fontId="126" fillId="4" borderId="1" xfId="9" applyFont="1" applyFill="1" applyBorder="1" applyAlignment="1" applyProtection="1">
      <alignment horizontal="left" vertical="center" wrapText="1"/>
      <protection locked="0"/>
    </xf>
    <xf numFmtId="0" fontId="126" fillId="4" borderId="1" xfId="8" applyFont="1" applyFill="1" applyBorder="1" applyAlignment="1" applyProtection="1">
      <alignment horizontal="left" vertical="center" wrapText="1"/>
      <protection locked="0"/>
    </xf>
    <xf numFmtId="164" fontId="144" fillId="4" borderId="5" xfId="1" applyFont="1" applyFill="1" applyBorder="1" applyAlignment="1" applyProtection="1">
      <alignment horizontal="center" vertical="center" wrapText="1"/>
      <protection locked="0"/>
    </xf>
    <xf numFmtId="2" fontId="145" fillId="4" borderId="1" xfId="1" applyNumberFormat="1" applyFont="1" applyFill="1" applyBorder="1" applyAlignment="1" applyProtection="1">
      <alignment horizontal="center" vertical="center" wrapText="1"/>
      <protection locked="0"/>
    </xf>
    <xf numFmtId="0" fontId="144" fillId="0" borderId="1" xfId="9" applyFont="1" applyBorder="1" applyAlignment="1" applyProtection="1">
      <alignment horizontal="left" vertical="center" wrapText="1"/>
      <protection locked="0"/>
    </xf>
    <xf numFmtId="0" fontId="145" fillId="3" borderId="1" xfId="4" applyFont="1" applyFill="1" applyBorder="1" applyAlignment="1" applyProtection="1">
      <alignment horizontal="left" vertical="center" wrapText="1"/>
    </xf>
    <xf numFmtId="0" fontId="145" fillId="3" borderId="1" xfId="4" applyFont="1" applyFill="1" applyBorder="1" applyAlignment="1" applyProtection="1">
      <alignment horizontal="center" vertical="center" wrapText="1"/>
    </xf>
    <xf numFmtId="0" fontId="145" fillId="3" borderId="1" xfId="4" applyFont="1" applyFill="1" applyBorder="1" applyAlignment="1" applyProtection="1">
      <alignment horizontal="center" vertical="center" wrapText="1"/>
      <protection locked="0"/>
    </xf>
    <xf numFmtId="1" fontId="145" fillId="3" borderId="1" xfId="4" applyNumberFormat="1" applyFont="1" applyFill="1" applyBorder="1" applyAlignment="1" applyProtection="1">
      <alignment horizontal="center" vertical="center" wrapText="1"/>
      <protection locked="0"/>
    </xf>
    <xf numFmtId="0" fontId="145" fillId="3" borderId="1" xfId="4" applyFont="1" applyFill="1" applyBorder="1" applyAlignment="1" applyProtection="1">
      <alignment horizontal="left" vertical="center" wrapText="1"/>
      <protection locked="0"/>
    </xf>
    <xf numFmtId="0" fontId="126" fillId="4" borderId="1" xfId="8" applyFont="1" applyFill="1" applyBorder="1" applyAlignment="1" applyProtection="1">
      <alignment horizontal="center" vertical="center" wrapText="1"/>
      <protection locked="0"/>
    </xf>
    <xf numFmtId="1" fontId="145" fillId="4" borderId="1" xfId="8" applyNumberFormat="1" applyFont="1" applyFill="1" applyBorder="1" applyAlignment="1" applyProtection="1">
      <alignment horizontal="center" vertical="center" wrapText="1"/>
      <protection locked="0"/>
    </xf>
    <xf numFmtId="164" fontId="145" fillId="4" borderId="5" xfId="1" applyFont="1" applyFill="1" applyBorder="1" applyAlignment="1" applyProtection="1">
      <alignment horizontal="center" vertical="center" wrapText="1"/>
      <protection locked="0"/>
    </xf>
    <xf numFmtId="0" fontId="126" fillId="0" borderId="1" xfId="9" applyFont="1" applyBorder="1" applyAlignment="1" applyProtection="1">
      <alignment horizontal="left" vertical="center" wrapText="1"/>
    </xf>
    <xf numFmtId="0" fontId="126" fillId="0" borderId="13" xfId="9" applyFont="1" applyBorder="1" applyAlignment="1" applyProtection="1">
      <alignment vertical="center" wrapText="1"/>
      <protection locked="0"/>
    </xf>
    <xf numFmtId="2" fontId="145" fillId="0" borderId="1" xfId="1" applyNumberFormat="1" applyFont="1" applyBorder="1" applyAlignment="1" applyProtection="1">
      <alignment vertical="center" wrapText="1"/>
      <protection locked="0"/>
    </xf>
    <xf numFmtId="0" fontId="126" fillId="0" borderId="3" xfId="9" applyFont="1" applyBorder="1" applyAlignment="1" applyProtection="1">
      <alignment vertical="center" wrapText="1"/>
      <protection locked="0"/>
    </xf>
    <xf numFmtId="164" fontId="145" fillId="0" borderId="1" xfId="1" applyFont="1" applyBorder="1" applyAlignment="1" applyProtection="1">
      <alignment vertical="center" wrapText="1"/>
      <protection locked="0"/>
    </xf>
    <xf numFmtId="0" fontId="159" fillId="0" borderId="1" xfId="9" applyFont="1" applyBorder="1" applyAlignment="1" applyProtection="1">
      <alignment horizontal="left" vertical="center" wrapText="1"/>
      <protection locked="0"/>
    </xf>
    <xf numFmtId="2" fontId="152" fillId="0" borderId="1" xfId="0" applyNumberFormat="1" applyFont="1" applyBorder="1" applyAlignment="1">
      <alignment horizontal="center" vertical="center" wrapText="1"/>
    </xf>
    <xf numFmtId="0" fontId="145" fillId="3" borderId="1" xfId="8" applyFont="1" applyFill="1" applyBorder="1" applyAlignment="1" applyProtection="1">
      <alignment horizontal="left" vertical="center" wrapText="1"/>
    </xf>
    <xf numFmtId="0" fontId="146" fillId="3" borderId="1" xfId="8" applyFont="1" applyFill="1" applyBorder="1" applyAlignment="1" applyProtection="1">
      <alignment horizontal="left" vertical="center" wrapText="1"/>
    </xf>
    <xf numFmtId="0" fontId="145" fillId="3" borderId="1" xfId="8" applyFont="1" applyFill="1" applyBorder="1" applyAlignment="1" applyProtection="1">
      <alignment horizontal="center" vertical="center" wrapText="1"/>
    </xf>
    <xf numFmtId="0" fontId="145" fillId="3" borderId="1" xfId="8" applyFont="1" applyFill="1" applyBorder="1" applyAlignment="1" applyProtection="1">
      <alignment horizontal="center" vertical="center" wrapText="1"/>
      <protection locked="0"/>
    </xf>
    <xf numFmtId="1" fontId="145" fillId="3" borderId="1" xfId="8" applyNumberFormat="1" applyFont="1" applyFill="1" applyBorder="1" applyAlignment="1" applyProtection="1">
      <alignment horizontal="center" vertical="center" wrapText="1"/>
      <protection locked="0"/>
    </xf>
    <xf numFmtId="164" fontId="145" fillId="3" borderId="1" xfId="1" applyFont="1" applyFill="1" applyBorder="1" applyAlignment="1" applyProtection="1">
      <alignment horizontal="center" vertical="center" wrapText="1"/>
      <protection locked="0"/>
    </xf>
    <xf numFmtId="0" fontId="146" fillId="3" borderId="1" xfId="8" applyFont="1" applyFill="1" applyBorder="1" applyAlignment="1" applyProtection="1">
      <alignment horizontal="left" vertical="center" wrapText="1"/>
      <protection locked="0"/>
    </xf>
    <xf numFmtId="164" fontId="144" fillId="3" borderId="5" xfId="1" applyFont="1" applyFill="1" applyBorder="1" applyAlignment="1" applyProtection="1">
      <alignment horizontal="center" vertical="center" wrapText="1"/>
      <protection locked="0"/>
    </xf>
    <xf numFmtId="2" fontId="145" fillId="3" borderId="1" xfId="1" applyNumberFormat="1" applyFont="1" applyFill="1" applyBorder="1" applyAlignment="1" applyProtection="1">
      <alignment horizontal="center" vertical="center" wrapText="1"/>
      <protection locked="0"/>
    </xf>
    <xf numFmtId="0" fontId="146" fillId="0" borderId="1" xfId="40" applyFont="1" applyBorder="1" applyAlignment="1" applyProtection="1">
      <alignment horizontal="left" vertical="center" wrapText="1"/>
    </xf>
    <xf numFmtId="0" fontId="146" fillId="0" borderId="1" xfId="0" applyFont="1" applyBorder="1" applyAlignment="1" applyProtection="1">
      <alignment horizontal="center" vertical="center" wrapText="1"/>
      <protection locked="0"/>
    </xf>
    <xf numFmtId="1" fontId="145" fillId="0" borderId="1" xfId="8" applyNumberFormat="1" applyFont="1" applyBorder="1" applyAlignment="1" applyProtection="1">
      <alignment horizontal="center" vertical="center" wrapText="1"/>
      <protection locked="0"/>
    </xf>
    <xf numFmtId="0" fontId="146" fillId="32" borderId="1" xfId="8" applyFont="1" applyFill="1" applyBorder="1" applyAlignment="1" applyProtection="1">
      <alignment horizontal="left" vertical="center" wrapText="1"/>
    </xf>
    <xf numFmtId="0" fontId="146" fillId="32" borderId="1" xfId="8" applyFont="1" applyFill="1" applyBorder="1" applyAlignment="1" applyProtection="1">
      <alignment horizontal="center" vertical="center" wrapText="1"/>
    </xf>
    <xf numFmtId="0" fontId="146" fillId="32" borderId="1" xfId="8" applyFont="1" applyFill="1" applyBorder="1" applyAlignment="1" applyProtection="1">
      <alignment horizontal="center" vertical="center" wrapText="1"/>
      <protection locked="0"/>
    </xf>
    <xf numFmtId="1" fontId="145" fillId="32" borderId="1" xfId="8" applyNumberFormat="1" applyFont="1" applyFill="1" applyBorder="1" applyAlignment="1" applyProtection="1">
      <alignment horizontal="center" vertical="center" wrapText="1"/>
      <protection locked="0"/>
    </xf>
    <xf numFmtId="0" fontId="142" fillId="32" borderId="1" xfId="8" applyFont="1" applyFill="1" applyBorder="1" applyAlignment="1" applyProtection="1">
      <alignment horizontal="left" vertical="center" wrapText="1"/>
      <protection locked="0"/>
    </xf>
    <xf numFmtId="0" fontId="146" fillId="32" borderId="1" xfId="8" applyFont="1" applyFill="1" applyBorder="1" applyAlignment="1" applyProtection="1">
      <alignment horizontal="left" vertical="center" wrapText="1"/>
      <protection locked="0"/>
    </xf>
    <xf numFmtId="0" fontId="146" fillId="0" borderId="13" xfId="9" applyFont="1" applyBorder="1" applyAlignment="1" applyProtection="1">
      <alignment vertical="center" wrapText="1"/>
      <protection locked="0"/>
    </xf>
    <xf numFmtId="0" fontId="146" fillId="0" borderId="14" xfId="9" applyFont="1" applyBorder="1" applyAlignment="1" applyProtection="1">
      <alignment vertical="center" wrapText="1"/>
      <protection locked="0"/>
    </xf>
    <xf numFmtId="0" fontId="146" fillId="0" borderId="3" xfId="9" applyFont="1" applyBorder="1" applyAlignment="1" applyProtection="1">
      <alignment vertical="center" wrapText="1"/>
      <protection locked="0"/>
    </xf>
    <xf numFmtId="2" fontId="145" fillId="4" borderId="1" xfId="1" applyNumberFormat="1" applyFont="1" applyFill="1" applyBorder="1" applyAlignment="1" applyProtection="1">
      <alignment horizontal="right" vertical="center" wrapText="1"/>
      <protection locked="0"/>
    </xf>
    <xf numFmtId="0" fontId="146" fillId="0" borderId="14" xfId="8" applyFont="1" applyBorder="1" applyAlignment="1" applyProtection="1">
      <alignment vertical="center" wrapText="1"/>
      <protection locked="0"/>
    </xf>
    <xf numFmtId="0" fontId="146" fillId="0" borderId="3" xfId="8" applyFont="1" applyBorder="1" applyAlignment="1" applyProtection="1">
      <alignment vertical="center" wrapText="1"/>
      <protection locked="0"/>
    </xf>
    <xf numFmtId="164" fontId="145" fillId="0" borderId="1" xfId="1" applyFont="1" applyBorder="1" applyAlignment="1" applyProtection="1">
      <alignment horizontal="center" vertical="center" wrapText="1"/>
      <protection locked="0"/>
    </xf>
    <xf numFmtId="164" fontId="146" fillId="0" borderId="5" xfId="1" applyFont="1" applyBorder="1" applyAlignment="1" applyProtection="1">
      <alignment horizontal="left" vertical="center" wrapText="1"/>
    </xf>
    <xf numFmtId="1" fontId="146" fillId="0" borderId="1" xfId="9" applyNumberFormat="1" applyFont="1" applyBorder="1" applyAlignment="1" applyProtection="1">
      <alignment horizontal="center" vertical="center" wrapText="1"/>
      <protection locked="0"/>
    </xf>
    <xf numFmtId="0" fontId="160" fillId="0" borderId="1" xfId="9" applyFont="1" applyBorder="1" applyAlignment="1" applyProtection="1">
      <alignment horizontal="left" vertical="center" wrapText="1"/>
      <protection locked="0"/>
    </xf>
    <xf numFmtId="0" fontId="155" fillId="0" borderId="1" xfId="9" applyFont="1" applyBorder="1" applyAlignment="1" applyProtection="1">
      <alignment horizontal="left" vertical="center" wrapText="1"/>
      <protection locked="0"/>
    </xf>
    <xf numFmtId="164" fontId="155" fillId="4" borderId="1" xfId="1" applyFont="1" applyFill="1" applyBorder="1" applyAlignment="1" applyProtection="1">
      <alignment horizontal="center" vertical="center" wrapText="1"/>
      <protection locked="0"/>
    </xf>
    <xf numFmtId="0" fontId="144" fillId="3" borderId="1" xfId="8" applyFont="1" applyFill="1" applyBorder="1" applyAlignment="1" applyProtection="1">
      <alignment horizontal="left" vertical="center" wrapText="1"/>
    </xf>
    <xf numFmtId="0" fontId="144" fillId="3" borderId="1" xfId="8" applyFont="1" applyFill="1" applyBorder="1" applyAlignment="1" applyProtection="1">
      <alignment horizontal="center" vertical="center" wrapText="1"/>
    </xf>
    <xf numFmtId="0" fontId="144" fillId="3" borderId="1" xfId="8" applyFont="1" applyFill="1" applyBorder="1" applyAlignment="1" applyProtection="1">
      <alignment horizontal="center" vertical="center" wrapText="1"/>
      <protection locked="0"/>
    </xf>
    <xf numFmtId="164" fontId="155" fillId="3" borderId="1" xfId="1" applyFont="1" applyFill="1" applyBorder="1" applyAlignment="1" applyProtection="1">
      <alignment horizontal="center" vertical="center" wrapText="1"/>
      <protection locked="0"/>
    </xf>
    <xf numFmtId="0" fontId="144" fillId="3" borderId="1" xfId="8" applyFont="1" applyFill="1" applyBorder="1" applyAlignment="1" applyProtection="1">
      <alignment horizontal="left" vertical="center" wrapText="1"/>
      <protection locked="0"/>
    </xf>
    <xf numFmtId="164" fontId="146" fillId="0" borderId="5" xfId="1" applyFont="1" applyBorder="1" applyAlignment="1" applyProtection="1">
      <alignment horizontal="center" vertical="center" wrapText="1"/>
      <protection locked="0"/>
    </xf>
    <xf numFmtId="2" fontId="152" fillId="0" borderId="1" xfId="0" applyNumberFormat="1" applyFont="1" applyBorder="1" applyAlignment="1">
      <alignment horizontal="right" vertical="center" wrapText="1"/>
    </xf>
    <xf numFmtId="0" fontId="146" fillId="0" borderId="1" xfId="38" applyFont="1" applyBorder="1" applyAlignment="1" applyProtection="1">
      <alignment horizontal="left" vertical="center" wrapText="1"/>
      <protection locked="0"/>
    </xf>
    <xf numFmtId="0" fontId="126" fillId="2" borderId="1" xfId="9" applyFont="1" applyFill="1" applyBorder="1" applyAlignment="1" applyProtection="1">
      <alignment horizontal="center" vertical="center" wrapText="1"/>
      <protection locked="0"/>
    </xf>
    <xf numFmtId="1" fontId="146" fillId="14" borderId="1" xfId="9" applyNumberFormat="1" applyFont="1" applyFill="1" applyBorder="1" applyAlignment="1" applyProtection="1">
      <alignment horizontal="center" vertical="center" wrapText="1"/>
      <protection locked="0"/>
    </xf>
    <xf numFmtId="164" fontId="154" fillId="2" borderId="1" xfId="1" applyFont="1" applyFill="1" applyBorder="1" applyAlignment="1" applyProtection="1">
      <alignment horizontal="center" vertical="center" wrapText="1"/>
      <protection locked="0"/>
    </xf>
    <xf numFmtId="0" fontId="126" fillId="2" borderId="1" xfId="9" applyFont="1" applyFill="1" applyBorder="1" applyAlignment="1" applyProtection="1">
      <alignment horizontal="left" vertical="center" wrapText="1"/>
      <protection locked="0"/>
    </xf>
    <xf numFmtId="164" fontId="144" fillId="2" borderId="5" xfId="1" applyFont="1" applyFill="1" applyBorder="1" applyAlignment="1" applyProtection="1">
      <alignment horizontal="center" vertical="center" wrapText="1"/>
      <protection locked="0"/>
    </xf>
    <xf numFmtId="0" fontId="126" fillId="2" borderId="1" xfId="8" applyFont="1" applyFill="1" applyBorder="1" applyAlignment="1" applyProtection="1">
      <alignment horizontal="center" vertical="center" wrapText="1"/>
      <protection locked="0"/>
    </xf>
    <xf numFmtId="1" fontId="145" fillId="14" borderId="1" xfId="8" applyNumberFormat="1" applyFont="1" applyFill="1" applyBorder="1" applyAlignment="1" applyProtection="1">
      <alignment horizontal="center" vertical="center" wrapText="1"/>
      <protection locked="0"/>
    </xf>
    <xf numFmtId="164" fontId="145" fillId="2" borderId="1" xfId="1" applyFont="1" applyFill="1" applyBorder="1" applyAlignment="1" applyProtection="1">
      <alignment horizontal="center" vertical="center" wrapText="1"/>
      <protection locked="0"/>
    </xf>
    <xf numFmtId="164" fontId="155" fillId="2" borderId="1" xfId="1" applyFont="1" applyFill="1" applyBorder="1" applyAlignment="1" applyProtection="1">
      <alignment horizontal="center" vertical="center" wrapText="1"/>
      <protection locked="0"/>
    </xf>
    <xf numFmtId="2" fontId="145" fillId="2" borderId="1" xfId="1" applyNumberFormat="1" applyFont="1" applyFill="1" applyBorder="1" applyAlignment="1" applyProtection="1">
      <alignment horizontal="center" vertical="center" wrapText="1"/>
      <protection locked="0"/>
    </xf>
    <xf numFmtId="0" fontId="126" fillId="0" borderId="1" xfId="8" applyFont="1" applyBorder="1" applyAlignment="1" applyProtection="1">
      <alignment horizontal="center" vertical="center" wrapText="1"/>
    </xf>
    <xf numFmtId="1" fontId="145" fillId="14" borderId="1" xfId="9" applyNumberFormat="1" applyFont="1" applyFill="1" applyBorder="1" applyAlignment="1" applyProtection="1">
      <alignment horizontal="center" vertical="center" wrapText="1"/>
      <protection locked="0"/>
    </xf>
    <xf numFmtId="164" fontId="126" fillId="0" borderId="5" xfId="1" applyFont="1" applyBorder="1" applyAlignment="1" applyProtection="1">
      <alignment horizontal="center" vertical="center" wrapText="1"/>
      <protection locked="0"/>
    </xf>
    <xf numFmtId="0" fontId="145" fillId="29" borderId="1" xfId="8" applyFont="1" applyFill="1" applyBorder="1" applyAlignment="1" applyProtection="1">
      <alignment horizontal="center" vertical="center" wrapText="1"/>
    </xf>
    <xf numFmtId="164" fontId="126" fillId="0" borderId="5" xfId="1" applyFont="1" applyBorder="1" applyAlignment="1" applyProtection="1">
      <alignment horizontal="left" vertical="center" wrapText="1"/>
    </xf>
    <xf numFmtId="0" fontId="154" fillId="0" borderId="1" xfId="0" applyFont="1" applyBorder="1" applyAlignment="1" applyProtection="1">
      <alignment horizontal="center" vertical="center" wrapText="1"/>
      <protection locked="0"/>
    </xf>
    <xf numFmtId="167" fontId="155" fillId="0" borderId="1" xfId="9" applyNumberFormat="1" applyFont="1" applyBorder="1" applyAlignment="1" applyProtection="1">
      <alignment horizontal="center" vertical="center" wrapText="1"/>
      <protection locked="0"/>
    </xf>
    <xf numFmtId="164" fontId="146" fillId="0" borderId="1" xfId="1" applyFont="1" applyBorder="1" applyAlignment="1" applyProtection="1">
      <alignment vertical="center" wrapText="1"/>
      <protection locked="0"/>
    </xf>
    <xf numFmtId="2" fontId="146" fillId="0" borderId="1" xfId="87" applyNumberFormat="1" applyFont="1" applyFill="1" applyBorder="1" applyAlignment="1">
      <alignment horizontal="right" vertical="center" wrapText="1"/>
    </xf>
    <xf numFmtId="0" fontId="146" fillId="0" borderId="1" xfId="8" applyFont="1" applyFill="1" applyBorder="1" applyAlignment="1" applyProtection="1">
      <alignment horizontal="center" vertical="center" wrapText="1"/>
    </xf>
    <xf numFmtId="167" fontId="155" fillId="0" borderId="1" xfId="9" applyNumberFormat="1" applyFont="1" applyFill="1" applyBorder="1" applyAlignment="1" applyProtection="1">
      <alignment horizontal="center" vertical="center" wrapText="1"/>
      <protection locked="0"/>
    </xf>
    <xf numFmtId="164" fontId="145" fillId="0" borderId="1" xfId="1" applyFont="1" applyFill="1" applyBorder="1" applyAlignment="1" applyProtection="1">
      <alignment horizontal="center" vertical="center" wrapText="1"/>
      <protection locked="0"/>
    </xf>
    <xf numFmtId="164" fontId="146" fillId="0" borderId="5" xfId="1" applyFont="1" applyFill="1" applyBorder="1" applyAlignment="1" applyProtection="1">
      <alignment horizontal="center" vertical="center" wrapText="1"/>
    </xf>
    <xf numFmtId="167" fontId="144" fillId="0" borderId="1" xfId="9" applyNumberFormat="1" applyFont="1" applyBorder="1" applyAlignment="1" applyProtection="1">
      <alignment horizontal="center" vertical="center" wrapText="1"/>
      <protection locked="0"/>
    </xf>
    <xf numFmtId="0" fontId="126" fillId="11" borderId="2" xfId="0" applyFont="1" applyFill="1" applyBorder="1" applyAlignment="1" applyProtection="1">
      <alignment vertical="center" wrapText="1"/>
      <protection locked="0"/>
    </xf>
    <xf numFmtId="0" fontId="146" fillId="11" borderId="1" xfId="0" applyFont="1" applyFill="1" applyBorder="1" applyAlignment="1" applyProtection="1">
      <alignment vertical="center" wrapText="1"/>
    </xf>
    <xf numFmtId="0" fontId="224" fillId="28" borderId="1" xfId="8" applyFont="1" applyFill="1" applyBorder="1" applyAlignment="1" applyProtection="1">
      <alignment vertical="center" wrapText="1"/>
    </xf>
    <xf numFmtId="0" fontId="224" fillId="0" borderId="1" xfId="8" applyFont="1" applyBorder="1" applyAlignment="1" applyProtection="1">
      <alignment vertical="center" wrapText="1"/>
    </xf>
    <xf numFmtId="0" fontId="224" fillId="0" borderId="1" xfId="8" applyFont="1" applyBorder="1" applyAlignment="1" applyProtection="1">
      <alignment horizontal="left" vertical="center" wrapText="1"/>
    </xf>
    <xf numFmtId="0" fontId="224" fillId="29" borderId="1" xfId="8" applyFont="1" applyFill="1" applyBorder="1" applyAlignment="1" applyProtection="1">
      <alignment horizontal="center" vertical="center" wrapText="1"/>
    </xf>
    <xf numFmtId="0" fontId="207" fillId="0" borderId="1" xfId="0" applyFont="1" applyBorder="1" applyAlignment="1" applyProtection="1">
      <alignment horizontal="right" vertical="center" wrapText="1"/>
      <protection locked="0"/>
    </xf>
    <xf numFmtId="0" fontId="224" fillId="6" borderId="1" xfId="8" applyFont="1" applyFill="1" applyBorder="1" applyAlignment="1" applyProtection="1">
      <alignment horizontal="left" vertical="center" wrapText="1"/>
    </xf>
    <xf numFmtId="0" fontId="224" fillId="6" borderId="1" xfId="8" applyFont="1" applyFill="1" applyBorder="1" applyAlignment="1" applyProtection="1">
      <alignment horizontal="center" vertical="center" wrapText="1"/>
    </xf>
    <xf numFmtId="0" fontId="230" fillId="0" borderId="1" xfId="8" applyFont="1" applyFill="1" applyBorder="1" applyAlignment="1" applyProtection="1">
      <alignment horizontal="center" vertical="center" wrapText="1"/>
    </xf>
    <xf numFmtId="0" fontId="230" fillId="0" borderId="1" xfId="0" applyFont="1" applyBorder="1" applyAlignment="1">
      <alignment horizontal="center" vertical="center" wrapText="1"/>
    </xf>
    <xf numFmtId="0" fontId="230" fillId="0" borderId="1" xfId="9" applyFont="1" applyBorder="1" applyAlignment="1" applyProtection="1">
      <alignment horizontal="left" vertical="center" wrapText="1"/>
    </xf>
    <xf numFmtId="0" fontId="230" fillId="0" borderId="1" xfId="8" applyFont="1" applyFill="1" applyBorder="1" applyAlignment="1" applyProtection="1">
      <alignment vertical="center" wrapText="1"/>
    </xf>
    <xf numFmtId="0" fontId="224" fillId="29" borderId="1" xfId="9" applyFont="1" applyFill="1" applyBorder="1" applyAlignment="1" applyProtection="1">
      <alignment horizontal="center" vertical="center" wrapText="1"/>
    </xf>
    <xf numFmtId="0" fontId="230" fillId="0" borderId="1" xfId="9" applyFont="1" applyBorder="1" applyAlignment="1" applyProtection="1">
      <alignment horizontal="center" vertical="center" wrapText="1"/>
    </xf>
    <xf numFmtId="0" fontId="207" fillId="0" borderId="5" xfId="0" applyFont="1" applyFill="1" applyBorder="1" applyAlignment="1">
      <alignment vertical="center" wrapText="1"/>
    </xf>
    <xf numFmtId="0" fontId="230" fillId="11" borderId="1" xfId="9" applyFont="1" applyFill="1" applyBorder="1" applyAlignment="1" applyProtection="1">
      <alignment horizontal="center" vertical="center" wrapText="1"/>
    </xf>
    <xf numFmtId="0" fontId="230" fillId="4" borderId="1" xfId="8" applyFont="1" applyFill="1" applyBorder="1" applyAlignment="1" applyProtection="1">
      <alignment horizontal="left" vertical="center" wrapText="1"/>
    </xf>
    <xf numFmtId="2" fontId="230" fillId="11" borderId="1" xfId="87" applyNumberFormat="1" applyFont="1" applyFill="1" applyBorder="1" applyAlignment="1">
      <alignment horizontal="right" vertical="center" wrapText="1"/>
    </xf>
    <xf numFmtId="165" fontId="230" fillId="0" borderId="1" xfId="0" applyNumberFormat="1" applyFont="1" applyBorder="1" applyAlignment="1" applyProtection="1">
      <alignment horizontal="center" vertical="center" wrapText="1"/>
      <protection locked="0"/>
    </xf>
    <xf numFmtId="0" fontId="224" fillId="4" borderId="1" xfId="9" applyFont="1" applyFill="1" applyBorder="1" applyAlignment="1" applyProtection="1">
      <alignment horizontal="center" vertical="center" wrapText="1"/>
    </xf>
    <xf numFmtId="0" fontId="230" fillId="0" borderId="1" xfId="9" applyFont="1" applyFill="1" applyBorder="1" applyAlignment="1" applyProtection="1">
      <alignment horizontal="center" vertical="center" wrapText="1"/>
    </xf>
    <xf numFmtId="0" fontId="230" fillId="11" borderId="1" xfId="0" applyFont="1" applyFill="1" applyBorder="1" applyAlignment="1">
      <alignment vertical="center" wrapText="1"/>
    </xf>
    <xf numFmtId="0" fontId="230" fillId="11" borderId="1" xfId="0" applyFont="1" applyFill="1" applyBorder="1" applyAlignment="1" applyProtection="1">
      <alignment vertical="center" wrapText="1"/>
      <protection locked="0"/>
    </xf>
    <xf numFmtId="0" fontId="223" fillId="28" borderId="1" xfId="0" applyFont="1" applyFill="1" applyBorder="1" applyAlignment="1" applyProtection="1">
      <alignment horizontal="center" vertical="center" wrapText="1"/>
    </xf>
    <xf numFmtId="0" fontId="207" fillId="28" borderId="1" xfId="0" applyFont="1" applyFill="1" applyBorder="1" applyAlignment="1" applyProtection="1">
      <alignment horizontal="center" vertical="center" wrapText="1"/>
    </xf>
    <xf numFmtId="2" fontId="230" fillId="0" borderId="1" xfId="87" applyNumberFormat="1" applyFont="1" applyBorder="1" applyAlignment="1">
      <alignment horizontal="right" vertical="center" wrapText="1"/>
    </xf>
    <xf numFmtId="2" fontId="230" fillId="0" borderId="1" xfId="87" applyNumberFormat="1" applyFont="1" applyBorder="1" applyAlignment="1">
      <alignment horizontal="left" vertical="center" wrapText="1"/>
    </xf>
    <xf numFmtId="0" fontId="207" fillId="0" borderId="1" xfId="0" applyFont="1" applyBorder="1" applyAlignment="1" applyProtection="1">
      <alignment vertical="center" wrapText="1"/>
      <protection locked="0"/>
    </xf>
    <xf numFmtId="0" fontId="127" fillId="17" borderId="1" xfId="38" applyFont="1" applyFill="1" applyBorder="1" applyAlignment="1" applyProtection="1">
      <alignment horizontal="center" vertical="center" wrapText="1"/>
    </xf>
    <xf numFmtId="0" fontId="130" fillId="28" borderId="1" xfId="8" applyFont="1" applyFill="1" applyBorder="1" applyAlignment="1" applyProtection="1">
      <alignment horizontal="center" vertical="center" wrapText="1"/>
    </xf>
    <xf numFmtId="0" fontId="239" fillId="7" borderId="1" xfId="8" applyFont="1" applyFill="1" applyBorder="1" applyAlignment="1" applyProtection="1">
      <alignment horizontal="left" vertical="center" wrapText="1"/>
    </xf>
    <xf numFmtId="0" fontId="165" fillId="0" borderId="0" xfId="8" applyFont="1" applyFill="1" applyAlignment="1" applyProtection="1">
      <alignment vertical="center" wrapText="1"/>
    </xf>
    <xf numFmtId="0" fontId="171" fillId="2" borderId="1" xfId="8" applyFont="1" applyFill="1" applyBorder="1" applyAlignment="1" applyProtection="1">
      <alignment horizontal="left" vertical="center" wrapText="1"/>
    </xf>
    <xf numFmtId="0" fontId="171" fillId="4" borderId="1" xfId="8" applyFont="1" applyFill="1" applyBorder="1" applyAlignment="1" applyProtection="1">
      <alignment vertical="center" wrapText="1"/>
    </xf>
    <xf numFmtId="0" fontId="171" fillId="3" borderId="1" xfId="8" applyFont="1" applyFill="1" applyBorder="1" applyAlignment="1" applyProtection="1">
      <alignment vertical="center" wrapText="1"/>
    </xf>
    <xf numFmtId="0" fontId="165" fillId="0" borderId="1" xfId="8" applyFont="1" applyFill="1" applyBorder="1" applyAlignment="1" applyProtection="1">
      <alignment vertical="center" wrapText="1"/>
    </xf>
    <xf numFmtId="0" fontId="171" fillId="3" borderId="1" xfId="4" applyFont="1" applyFill="1" applyBorder="1" applyAlignment="1" applyProtection="1">
      <alignment vertical="center" wrapText="1"/>
    </xf>
    <xf numFmtId="0" fontId="165" fillId="0" borderId="1" xfId="4" applyFont="1" applyFill="1" applyBorder="1" applyAlignment="1" applyProtection="1">
      <alignment vertical="center" wrapText="1"/>
    </xf>
    <xf numFmtId="0" fontId="120" fillId="10" borderId="1" xfId="0" applyFont="1" applyFill="1" applyBorder="1" applyAlignment="1" applyProtection="1">
      <alignment horizontal="center" vertical="center" wrapText="1"/>
    </xf>
    <xf numFmtId="0" fontId="139" fillId="0" borderId="5" xfId="8" applyFont="1" applyBorder="1" applyAlignment="1" applyProtection="1">
      <alignment horizontal="center" vertical="center" wrapText="1"/>
      <protection locked="0"/>
    </xf>
    <xf numFmtId="0" fontId="12" fillId="0" borderId="1" xfId="8" applyFont="1" applyBorder="1" applyAlignment="1" applyProtection="1">
      <alignment horizontal="center" vertical="center" wrapText="1"/>
      <protection locked="0"/>
    </xf>
    <xf numFmtId="164" fontId="12" fillId="0" borderId="1" xfId="1" applyFont="1" applyBorder="1" applyAlignment="1" applyProtection="1">
      <alignment horizontal="right" vertical="center" wrapText="1"/>
    </xf>
    <xf numFmtId="0" fontId="240" fillId="0" borderId="1" xfId="0" applyFont="1" applyBorder="1" applyAlignment="1" applyProtection="1">
      <alignment horizontal="left" vertical="center" wrapText="1"/>
      <protection locked="0"/>
    </xf>
    <xf numFmtId="0" fontId="65" fillId="0" borderId="1" xfId="0" applyFont="1" applyBorder="1" applyAlignment="1" applyProtection="1">
      <alignment vertical="center" wrapText="1"/>
    </xf>
    <xf numFmtId="164" fontId="65" fillId="0" borderId="1" xfId="0" applyNumberFormat="1" applyFont="1" applyBorder="1" applyAlignment="1" applyProtection="1">
      <alignment vertical="center" wrapText="1"/>
    </xf>
    <xf numFmtId="2" fontId="56" fillId="0" borderId="0" xfId="8" applyNumberFormat="1" applyFont="1" applyAlignment="1" applyProtection="1">
      <alignment vertical="center" wrapText="1"/>
    </xf>
    <xf numFmtId="0" fontId="56" fillId="28" borderId="5" xfId="8" applyFont="1" applyFill="1" applyBorder="1" applyAlignment="1" applyProtection="1">
      <alignment horizontal="left" vertical="center" wrapText="1"/>
      <protection locked="0"/>
    </xf>
    <xf numFmtId="0" fontId="72" fillId="49" borderId="1" xfId="0" applyFont="1" applyFill="1" applyBorder="1" applyAlignment="1" applyProtection="1">
      <alignment vertical="center" wrapText="1"/>
    </xf>
    <xf numFmtId="0" fontId="197" fillId="49" borderId="1" xfId="0" applyFont="1" applyFill="1" applyBorder="1" applyAlignment="1" applyProtection="1">
      <alignment horizontal="right" vertical="center" wrapText="1"/>
    </xf>
    <xf numFmtId="2" fontId="56" fillId="0" borderId="0" xfId="8" applyNumberFormat="1" applyFont="1" applyFill="1" applyAlignment="1" applyProtection="1">
      <alignment vertical="center" wrapText="1"/>
    </xf>
    <xf numFmtId="167" fontId="56" fillId="0" borderId="1" xfId="8" applyNumberFormat="1" applyFont="1" applyBorder="1" applyAlignment="1" applyProtection="1">
      <alignment horizontal="right" vertical="center" wrapText="1"/>
      <protection locked="0"/>
    </xf>
    <xf numFmtId="2" fontId="12" fillId="0" borderId="0" xfId="8" applyNumberFormat="1" applyFont="1" applyAlignment="1" applyProtection="1">
      <alignment wrapText="1"/>
    </xf>
    <xf numFmtId="0" fontId="12" fillId="4" borderId="1" xfId="8" applyFont="1" applyFill="1" applyBorder="1" applyAlignment="1" applyProtection="1">
      <alignment vertical="center" wrapText="1"/>
      <protection locked="0"/>
    </xf>
    <xf numFmtId="2" fontId="56" fillId="4" borderId="1" xfId="8" applyNumberFormat="1" applyFont="1" applyFill="1" applyBorder="1" applyAlignment="1" applyProtection="1">
      <alignment horizontal="right" vertical="center" wrapText="1"/>
      <protection locked="0"/>
    </xf>
    <xf numFmtId="164" fontId="56" fillId="4" borderId="1" xfId="1" applyFont="1" applyFill="1" applyBorder="1" applyAlignment="1" applyProtection="1">
      <alignment horizontal="left" vertical="center" wrapText="1"/>
    </xf>
    <xf numFmtId="2" fontId="56" fillId="4" borderId="5" xfId="8" applyNumberFormat="1" applyFont="1" applyFill="1" applyBorder="1" applyAlignment="1" applyProtection="1">
      <alignment horizontal="left" vertical="center" wrapText="1"/>
      <protection locked="0"/>
    </xf>
    <xf numFmtId="0" fontId="197" fillId="46" borderId="1" xfId="0" applyFont="1" applyFill="1" applyBorder="1" applyAlignment="1" applyProtection="1">
      <alignment horizontal="right" vertical="center" wrapText="1"/>
    </xf>
    <xf numFmtId="0" fontId="12" fillId="0" borderId="1" xfId="8" applyFont="1" applyBorder="1" applyAlignment="1" applyProtection="1">
      <alignment horizontal="left" vertical="center" wrapText="1"/>
      <protection locked="0"/>
    </xf>
    <xf numFmtId="164" fontId="56" fillId="0" borderId="1" xfId="1" applyFont="1" applyFill="1" applyBorder="1" applyAlignment="1" applyProtection="1">
      <alignment horizontal="right" vertical="center" wrapText="1"/>
    </xf>
    <xf numFmtId="0" fontId="58" fillId="28" borderId="5" xfId="8" applyFont="1" applyFill="1" applyBorder="1" applyAlignment="1" applyProtection="1">
      <alignment horizontal="left" vertical="center" wrapText="1"/>
      <protection locked="0"/>
    </xf>
    <xf numFmtId="0" fontId="197" fillId="49" borderId="1" xfId="0" applyFont="1" applyFill="1" applyBorder="1" applyAlignment="1" applyProtection="1">
      <alignment vertical="center" wrapText="1"/>
    </xf>
    <xf numFmtId="0" fontId="58" fillId="4" borderId="1" xfId="8" applyFont="1" applyFill="1" applyBorder="1" applyAlignment="1" applyProtection="1">
      <alignment horizontal="center" vertical="center" wrapText="1"/>
      <protection locked="0"/>
    </xf>
    <xf numFmtId="0" fontId="72" fillId="46" borderId="1" xfId="0" applyFont="1" applyFill="1" applyBorder="1" applyAlignment="1" applyProtection="1">
      <alignment vertical="center" wrapText="1"/>
    </xf>
    <xf numFmtId="167" fontId="52" fillId="0" borderId="1" xfId="8" applyNumberFormat="1" applyFont="1" applyFill="1" applyBorder="1" applyAlignment="1" applyProtection="1">
      <alignment horizontal="right" vertical="center" wrapText="1"/>
      <protection locked="0"/>
    </xf>
    <xf numFmtId="164" fontId="12" fillId="0" borderId="1" xfId="1" applyFont="1" applyFill="1" applyBorder="1" applyAlignment="1" applyProtection="1">
      <alignment horizontal="right" vertical="center" wrapText="1"/>
    </xf>
    <xf numFmtId="0" fontId="12" fillId="0" borderId="1" xfId="8" applyFont="1" applyFill="1" applyBorder="1" applyAlignment="1" applyProtection="1">
      <alignment wrapText="1"/>
      <protection locked="0"/>
    </xf>
    <xf numFmtId="164" fontId="58" fillId="0" borderId="1" xfId="1" applyFont="1" applyFill="1" applyBorder="1" applyAlignment="1" applyProtection="1">
      <alignment horizontal="right" vertical="center" wrapText="1"/>
    </xf>
    <xf numFmtId="0" fontId="12" fillId="28" borderId="1" xfId="8" applyFont="1" applyFill="1" applyBorder="1" applyAlignment="1" applyProtection="1">
      <alignment wrapText="1"/>
      <protection locked="0"/>
    </xf>
    <xf numFmtId="0" fontId="12" fillId="28" borderId="1" xfId="8" applyFont="1" applyFill="1" applyBorder="1" applyAlignment="1" applyProtection="1">
      <alignment horizontal="center" vertical="center" wrapText="1"/>
      <protection locked="0"/>
    </xf>
    <xf numFmtId="164" fontId="12" fillId="28" borderId="1" xfId="1" applyFont="1" applyFill="1" applyBorder="1" applyAlignment="1" applyProtection="1">
      <alignment horizontal="right" vertical="center" wrapText="1"/>
    </xf>
    <xf numFmtId="167" fontId="52" fillId="0" borderId="1" xfId="9" applyNumberFormat="1" applyFont="1" applyFill="1" applyBorder="1" applyAlignment="1" applyProtection="1">
      <alignment horizontal="right" vertical="center" wrapText="1"/>
      <protection locked="0"/>
    </xf>
    <xf numFmtId="167" fontId="52" fillId="0" borderId="1" xfId="8" applyNumberFormat="1" applyFont="1" applyFill="1" applyBorder="1" applyAlignment="1" applyProtection="1">
      <alignment vertical="center" wrapText="1"/>
      <protection locked="0"/>
    </xf>
    <xf numFmtId="0" fontId="56" fillId="4" borderId="5" xfId="8" applyFont="1" applyFill="1" applyBorder="1" applyAlignment="1" applyProtection="1">
      <alignment horizontal="left" vertical="center" wrapText="1"/>
      <protection locked="0"/>
    </xf>
    <xf numFmtId="0" fontId="58" fillId="2" borderId="1" xfId="4" applyFont="1" applyFill="1" applyBorder="1" applyAlignment="1" applyProtection="1">
      <alignment horizontal="center" vertical="center" wrapText="1"/>
      <protection locked="0"/>
    </xf>
    <xf numFmtId="0" fontId="58" fillId="2" borderId="5" xfId="4" applyFont="1" applyFill="1" applyBorder="1" applyAlignment="1" applyProtection="1">
      <alignment horizontal="left" vertical="center" wrapText="1"/>
      <protection locked="0"/>
    </xf>
    <xf numFmtId="0" fontId="197" fillId="33" borderId="1" xfId="0" applyFont="1" applyFill="1" applyBorder="1" applyAlignment="1" applyProtection="1">
      <alignment vertical="center" wrapText="1"/>
    </xf>
    <xf numFmtId="0" fontId="197" fillId="33" borderId="1" xfId="0" applyFont="1" applyFill="1" applyBorder="1" applyAlignment="1" applyProtection="1">
      <alignment horizontal="right" vertical="center" wrapText="1"/>
    </xf>
    <xf numFmtId="0" fontId="58" fillId="28" borderId="1" xfId="4" applyFont="1" applyFill="1" applyBorder="1" applyAlignment="1" applyProtection="1">
      <alignment horizontal="center" vertical="center" wrapText="1"/>
      <protection locked="0"/>
    </xf>
    <xf numFmtId="0" fontId="58" fillId="28" borderId="5" xfId="4" applyFont="1" applyFill="1" applyBorder="1" applyAlignment="1" applyProtection="1">
      <alignment horizontal="left" vertical="center" wrapText="1"/>
      <protection locked="0"/>
    </xf>
    <xf numFmtId="2" fontId="12" fillId="0" borderId="0" xfId="8" applyNumberFormat="1" applyFont="1" applyFill="1" applyAlignment="1" applyProtection="1">
      <alignment wrapText="1"/>
    </xf>
    <xf numFmtId="164" fontId="65" fillId="0" borderId="1" xfId="1" applyFont="1" applyBorder="1" applyAlignment="1" applyProtection="1">
      <alignment horizontal="right" vertical="center" wrapText="1"/>
    </xf>
    <xf numFmtId="167" fontId="60" fillId="28" borderId="1" xfId="8" applyNumberFormat="1" applyFont="1" applyFill="1" applyBorder="1" applyAlignment="1" applyProtection="1">
      <alignment horizontal="right" vertical="center" wrapText="1"/>
      <protection locked="0"/>
    </xf>
    <xf numFmtId="2" fontId="53" fillId="0" borderId="0" xfId="8" applyNumberFormat="1" applyFont="1" applyFill="1" applyAlignment="1" applyProtection="1">
      <alignment vertical="center" wrapText="1"/>
    </xf>
    <xf numFmtId="0" fontId="65" fillId="0" borderId="1" xfId="0" applyFont="1" applyBorder="1" applyAlignment="1" applyProtection="1">
      <alignment horizontal="right" vertical="center" wrapText="1"/>
    </xf>
    <xf numFmtId="167" fontId="52" fillId="28" borderId="1" xfId="8" applyNumberFormat="1" applyFont="1" applyFill="1" applyBorder="1" applyAlignment="1" applyProtection="1">
      <alignment horizontal="right" vertical="center" wrapText="1"/>
      <protection locked="0"/>
    </xf>
    <xf numFmtId="0" fontId="56" fillId="28" borderId="1" xfId="8" applyFont="1" applyFill="1" applyBorder="1" applyAlignment="1" applyProtection="1">
      <alignment horizontal="center" vertical="center" wrapText="1"/>
      <protection locked="0"/>
    </xf>
    <xf numFmtId="0" fontId="197" fillId="46" borderId="1" xfId="0" applyFont="1" applyFill="1" applyBorder="1" applyAlignment="1" applyProtection="1">
      <alignment vertical="center" wrapText="1"/>
    </xf>
    <xf numFmtId="0" fontId="72" fillId="47" borderId="1" xfId="0" applyFont="1" applyFill="1" applyBorder="1" applyAlignment="1" applyProtection="1">
      <alignment vertical="center" wrapText="1"/>
      <protection locked="0"/>
    </xf>
    <xf numFmtId="0" fontId="72" fillId="47" borderId="1" xfId="0" applyFont="1" applyFill="1" applyBorder="1" applyAlignment="1" applyProtection="1">
      <alignment horizontal="right" vertical="center" wrapText="1"/>
      <protection locked="0"/>
    </xf>
    <xf numFmtId="0" fontId="56" fillId="0" borderId="0" xfId="8" applyFont="1" applyFill="1" applyAlignment="1" applyProtection="1">
      <alignment vertical="center" wrapText="1"/>
      <protection locked="0"/>
    </xf>
    <xf numFmtId="0" fontId="241" fillId="0" borderId="1" xfId="8" applyFont="1" applyBorder="1" applyAlignment="1" applyProtection="1">
      <alignment horizontal="center" vertical="center" wrapText="1"/>
    </xf>
    <xf numFmtId="0" fontId="241" fillId="28" borderId="1" xfId="8" applyFont="1" applyFill="1" applyBorder="1" applyAlignment="1" applyProtection="1">
      <alignment horizontal="center" vertical="center" wrapText="1"/>
    </xf>
    <xf numFmtId="0" fontId="241" fillId="0" borderId="1" xfId="9" applyFont="1" applyBorder="1" applyAlignment="1" applyProtection="1">
      <alignment horizontal="center" vertical="center" wrapText="1"/>
    </xf>
    <xf numFmtId="0" fontId="241" fillId="4" borderId="1" xfId="8" applyFont="1" applyFill="1" applyBorder="1" applyAlignment="1" applyProtection="1">
      <alignment vertical="center" wrapText="1"/>
    </xf>
    <xf numFmtId="0" fontId="243" fillId="0" borderId="1" xfId="0" applyFont="1" applyBorder="1" applyAlignment="1" applyProtection="1">
      <alignment horizontal="center" vertical="center" wrapText="1"/>
    </xf>
    <xf numFmtId="0" fontId="241" fillId="0" borderId="3" xfId="8" applyFont="1" applyBorder="1" applyAlignment="1" applyProtection="1">
      <alignment horizontal="center" vertical="center" wrapText="1"/>
    </xf>
    <xf numFmtId="0" fontId="241" fillId="0" borderId="1" xfId="8" applyFont="1" applyFill="1" applyBorder="1" applyAlignment="1" applyProtection="1">
      <alignment horizontal="center" vertical="center" wrapText="1"/>
    </xf>
    <xf numFmtId="0" fontId="244" fillId="28" borderId="1" xfId="8" applyFont="1" applyFill="1" applyBorder="1" applyAlignment="1" applyProtection="1">
      <alignment horizontal="center" vertical="center" wrapText="1"/>
    </xf>
    <xf numFmtId="0" fontId="241" fillId="4" borderId="1" xfId="8" applyFont="1" applyFill="1" applyBorder="1" applyAlignment="1" applyProtection="1">
      <alignment horizontal="center" vertical="center" wrapText="1"/>
    </xf>
    <xf numFmtId="0" fontId="244" fillId="2" borderId="1" xfId="4" applyFont="1" applyFill="1" applyBorder="1" applyAlignment="1" applyProtection="1">
      <alignment horizontal="center" vertical="center" wrapText="1"/>
    </xf>
    <xf numFmtId="0" fontId="244" fillId="28" borderId="1" xfId="4" applyFont="1" applyFill="1" applyBorder="1" applyAlignment="1" applyProtection="1">
      <alignment horizontal="center" vertical="center" wrapText="1"/>
    </xf>
    <xf numFmtId="0" fontId="241" fillId="0" borderId="1" xfId="8" applyFont="1" applyFill="1" applyBorder="1" applyAlignment="1" applyProtection="1">
      <alignment horizontal="center" vertical="center"/>
    </xf>
    <xf numFmtId="0" fontId="244" fillId="2" borderId="1" xfId="4" applyFont="1" applyFill="1" applyBorder="1" applyAlignment="1" applyProtection="1">
      <alignment horizontal="center" vertical="center"/>
    </xf>
    <xf numFmtId="0" fontId="241" fillId="0" borderId="1" xfId="8" applyFont="1" applyBorder="1" applyAlignment="1" applyProtection="1">
      <alignment horizontal="center" vertical="center"/>
    </xf>
    <xf numFmtId="0" fontId="241" fillId="4" borderId="1" xfId="8" applyFont="1" applyFill="1" applyBorder="1" applyAlignment="1" applyProtection="1">
      <alignment horizontal="center" vertical="center"/>
    </xf>
    <xf numFmtId="0" fontId="244" fillId="0" borderId="1" xfId="8" applyFont="1" applyBorder="1" applyAlignment="1" applyProtection="1">
      <alignment horizontal="center" vertical="center"/>
    </xf>
    <xf numFmtId="164" fontId="78" fillId="0" borderId="1" xfId="1" applyFont="1" applyFill="1" applyBorder="1" applyAlignment="1" applyProtection="1">
      <alignment vertical="center" wrapText="1"/>
    </xf>
    <xf numFmtId="164" fontId="82" fillId="0" borderId="1" xfId="1" applyFont="1" applyBorder="1" applyAlignment="1" applyProtection="1">
      <alignment vertical="center" wrapText="1"/>
    </xf>
    <xf numFmtId="2" fontId="78" fillId="0" borderId="1" xfId="8" applyNumberFormat="1" applyFont="1" applyBorder="1" applyAlignment="1" applyProtection="1">
      <alignment horizontal="left" vertical="center" wrapText="1"/>
    </xf>
    <xf numFmtId="2" fontId="78" fillId="0" borderId="1" xfId="8" applyNumberFormat="1" applyFont="1" applyBorder="1" applyAlignment="1" applyProtection="1">
      <alignment vertical="center" wrapText="1"/>
    </xf>
    <xf numFmtId="0" fontId="242" fillId="0" borderId="1" xfId="8" applyFont="1" applyBorder="1" applyAlignment="1" applyProtection="1">
      <alignment horizontal="center" vertical="center" wrapText="1"/>
      <protection locked="0"/>
    </xf>
    <xf numFmtId="164" fontId="242" fillId="0" borderId="1" xfId="1" applyFont="1" applyBorder="1" applyAlignment="1" applyProtection="1">
      <alignment horizontal="right" vertical="center" wrapText="1"/>
    </xf>
    <xf numFmtId="2" fontId="168" fillId="10" borderId="1" xfId="4" applyNumberFormat="1" applyFont="1" applyFill="1" applyBorder="1" applyAlignment="1" applyProtection="1">
      <alignment horizontal="center" vertical="center" wrapText="1"/>
    </xf>
    <xf numFmtId="0" fontId="168" fillId="0" borderId="1" xfId="8" applyFont="1" applyBorder="1" applyAlignment="1" applyProtection="1">
      <alignment horizontal="center" vertical="center" wrapText="1"/>
    </xf>
    <xf numFmtId="0" fontId="168" fillId="10" borderId="1" xfId="8" applyFont="1" applyFill="1" applyBorder="1" applyAlignment="1" applyProtection="1">
      <alignment horizontal="center" vertical="center" wrapText="1"/>
    </xf>
    <xf numFmtId="0" fontId="116" fillId="0" borderId="1" xfId="8" applyFont="1" applyBorder="1" applyAlignment="1" applyProtection="1">
      <alignment vertical="center"/>
    </xf>
    <xf numFmtId="0" fontId="116" fillId="0" borderId="1" xfId="8" applyFont="1" applyFill="1" applyBorder="1" applyAlignment="1" applyProtection="1">
      <alignment vertical="center"/>
    </xf>
    <xf numFmtId="0" fontId="131" fillId="11" borderId="1" xfId="0" applyFont="1" applyFill="1" applyBorder="1" applyAlignment="1" applyProtection="1">
      <alignment horizontal="center" vertical="center" wrapText="1"/>
      <protection locked="0"/>
    </xf>
    <xf numFmtId="0" fontId="139" fillId="11" borderId="1" xfId="0" applyFont="1" applyFill="1" applyBorder="1" applyAlignment="1">
      <alignment vertical="top" wrapText="1"/>
    </xf>
    <xf numFmtId="2" fontId="139" fillId="11" borderId="1" xfId="87" applyNumberFormat="1" applyFont="1" applyFill="1" applyBorder="1" applyAlignment="1">
      <alignment horizontal="right" vertical="center"/>
    </xf>
    <xf numFmtId="0" fontId="137" fillId="11" borderId="1" xfId="0" applyFont="1" applyFill="1" applyBorder="1" applyAlignment="1">
      <alignment vertical="top" wrapText="1"/>
    </xf>
    <xf numFmtId="2" fontId="131" fillId="11" borderId="1" xfId="8" applyNumberFormat="1" applyFont="1" applyFill="1" applyBorder="1" applyAlignment="1">
      <alignment horizontal="right" vertical="center" wrapText="1"/>
    </xf>
    <xf numFmtId="0" fontId="131" fillId="0" borderId="1" xfId="0" applyFont="1" applyBorder="1" applyAlignment="1" applyProtection="1">
      <alignment wrapText="1"/>
    </xf>
    <xf numFmtId="0" fontId="131" fillId="10" borderId="1" xfId="0" applyFont="1" applyFill="1" applyBorder="1" applyAlignment="1" applyProtection="1">
      <alignment wrapText="1"/>
    </xf>
    <xf numFmtId="0" fontId="78" fillId="0" borderId="1" xfId="0" applyFont="1" applyBorder="1" applyAlignment="1" applyProtection="1">
      <alignment wrapText="1"/>
    </xf>
    <xf numFmtId="0" fontId="118" fillId="0" borderId="0" xfId="87" applyFont="1" applyAlignment="1" applyProtection="1">
      <alignment vertical="center" wrapText="1"/>
    </xf>
    <xf numFmtId="0" fontId="118" fillId="0" borderId="0" xfId="87" applyFont="1" applyFill="1" applyAlignment="1" applyProtection="1">
      <alignment vertical="center" wrapText="1"/>
    </xf>
    <xf numFmtId="0" fontId="79" fillId="11" borderId="1" xfId="8" applyFont="1" applyFill="1" applyBorder="1" applyAlignment="1" applyProtection="1">
      <alignment vertical="center" wrapText="1"/>
    </xf>
    <xf numFmtId="0" fontId="80" fillId="11" borderId="1" xfId="8" applyFont="1" applyFill="1" applyBorder="1" applyAlignment="1" applyProtection="1">
      <alignment vertical="center" wrapText="1"/>
    </xf>
    <xf numFmtId="0" fontId="120" fillId="28" borderId="1" xfId="8" applyFont="1" applyFill="1" applyBorder="1" applyAlignment="1" applyProtection="1">
      <alignment horizontal="center" vertical="center" wrapText="1"/>
    </xf>
    <xf numFmtId="0" fontId="118" fillId="0" borderId="1" xfId="62" applyFont="1" applyFill="1" applyBorder="1" applyAlignment="1" applyProtection="1">
      <alignment horizontal="center" vertical="center" wrapText="1"/>
    </xf>
    <xf numFmtId="0" fontId="118" fillId="0" borderId="1" xfId="11" applyFont="1" applyBorder="1" applyAlignment="1" applyProtection="1">
      <alignment horizontal="center" vertical="center" wrapText="1"/>
    </xf>
    <xf numFmtId="0" fontId="121" fillId="54" borderId="1" xfId="0" applyFont="1" applyFill="1" applyBorder="1" applyAlignment="1">
      <alignment horizontal="center" wrapText="1"/>
    </xf>
    <xf numFmtId="0" fontId="122" fillId="0" borderId="1" xfId="0" applyFont="1" applyBorder="1" applyAlignment="1">
      <alignment horizontal="center" wrapText="1"/>
    </xf>
    <xf numFmtId="0" fontId="121" fillId="9" borderId="1" xfId="0" applyFont="1" applyFill="1" applyBorder="1" applyAlignment="1">
      <alignment horizontal="center" wrapText="1"/>
    </xf>
    <xf numFmtId="0" fontId="123" fillId="52" borderId="1" xfId="0" applyFont="1" applyFill="1" applyBorder="1" applyAlignment="1">
      <alignment wrapText="1"/>
    </xf>
    <xf numFmtId="0" fontId="188" fillId="7" borderId="1" xfId="11" applyFont="1" applyFill="1" applyBorder="1" applyAlignment="1" applyProtection="1">
      <alignment horizontal="left" vertical="center" wrapText="1"/>
    </xf>
    <xf numFmtId="0" fontId="113" fillId="7" borderId="1" xfId="11" applyFont="1" applyFill="1" applyBorder="1" applyAlignment="1" applyProtection="1">
      <alignment horizontal="center" vertical="center" wrapText="1"/>
    </xf>
    <xf numFmtId="0" fontId="113" fillId="7" borderId="1" xfId="11" applyFont="1" applyFill="1" applyBorder="1" applyAlignment="1" applyProtection="1">
      <alignment horizontal="right" vertical="center" wrapText="1"/>
    </xf>
    <xf numFmtId="0" fontId="118" fillId="0" borderId="1" xfId="11" applyFont="1" applyBorder="1" applyAlignment="1" applyProtection="1">
      <alignment horizontal="right" vertical="center" wrapText="1"/>
    </xf>
    <xf numFmtId="0" fontId="118" fillId="0" borderId="1" xfId="11" applyFont="1" applyBorder="1" applyAlignment="1" applyProtection="1">
      <alignment horizontal="left" vertical="center" wrapText="1"/>
    </xf>
    <xf numFmtId="0" fontId="120" fillId="36" borderId="1" xfId="62" applyFont="1" applyFill="1" applyBorder="1" applyAlignment="1" applyProtection="1">
      <alignment horizontal="left" vertical="center" wrapText="1"/>
    </xf>
    <xf numFmtId="0" fontId="120" fillId="36" borderId="1" xfId="62" applyFont="1" applyFill="1" applyBorder="1" applyAlignment="1" applyProtection="1">
      <alignment horizontal="center" vertical="center" wrapText="1"/>
    </xf>
    <xf numFmtId="0" fontId="120" fillId="36" borderId="1" xfId="62" applyFont="1" applyFill="1" applyBorder="1" applyAlignment="1" applyProtection="1">
      <alignment horizontal="right" vertical="center" wrapText="1"/>
    </xf>
    <xf numFmtId="0" fontId="115" fillId="36" borderId="1" xfId="62" applyFont="1" applyFill="1" applyBorder="1" applyAlignment="1" applyProtection="1">
      <alignment horizontal="right" vertical="center" wrapText="1"/>
    </xf>
    <xf numFmtId="0" fontId="120" fillId="0" borderId="1" xfId="62" applyFont="1" applyBorder="1" applyAlignment="1" applyProtection="1">
      <alignment horizontal="right" vertical="center" wrapText="1"/>
    </xf>
    <xf numFmtId="0" fontId="120" fillId="0" borderId="1" xfId="62" applyFont="1" applyBorder="1" applyAlignment="1" applyProtection="1">
      <alignment horizontal="left" vertical="center" wrapText="1"/>
    </xf>
    <xf numFmtId="0" fontId="118" fillId="0" borderId="1" xfId="62" applyFont="1" applyFill="1" applyBorder="1" applyAlignment="1" applyProtection="1">
      <alignment horizontal="left" vertical="center" wrapText="1"/>
    </xf>
    <xf numFmtId="0" fontId="118" fillId="0" borderId="1" xfId="62" applyFont="1" applyBorder="1" applyAlignment="1" applyProtection="1">
      <alignment horizontal="left" vertical="center" wrapText="1"/>
    </xf>
    <xf numFmtId="0" fontId="115" fillId="29" borderId="1" xfId="4" applyFont="1" applyFill="1" applyBorder="1" applyAlignment="1" applyProtection="1">
      <alignment horizontal="center" vertical="center" wrapText="1"/>
    </xf>
    <xf numFmtId="0" fontId="118" fillId="0" borderId="1" xfId="62" applyFont="1" applyBorder="1" applyAlignment="1" applyProtection="1">
      <alignment horizontal="center" vertical="center" wrapText="1"/>
    </xf>
    <xf numFmtId="0" fontId="118" fillId="0" borderId="1" xfId="62" applyFont="1" applyBorder="1" applyAlignment="1" applyProtection="1">
      <alignment horizontal="right" vertical="center" wrapText="1"/>
      <protection locked="0"/>
    </xf>
    <xf numFmtId="0" fontId="116" fillId="0" borderId="1" xfId="62" applyFont="1" applyBorder="1" applyAlignment="1" applyProtection="1">
      <alignment horizontal="right" vertical="center" wrapText="1"/>
      <protection locked="0"/>
    </xf>
    <xf numFmtId="164" fontId="118" fillId="0" borderId="1" xfId="1" applyFont="1" applyBorder="1" applyAlignment="1" applyProtection="1">
      <alignment horizontal="right" vertical="center" wrapText="1"/>
      <protection locked="0"/>
    </xf>
    <xf numFmtId="164" fontId="118" fillId="0" borderId="1" xfId="1" applyFont="1" applyBorder="1" applyAlignment="1" applyProtection="1">
      <alignment horizontal="right" vertical="center" wrapText="1"/>
    </xf>
    <xf numFmtId="0" fontId="118" fillId="0" borderId="1" xfId="62" applyFont="1" applyBorder="1" applyAlignment="1" applyProtection="1">
      <alignment horizontal="left" vertical="center" wrapText="1"/>
      <protection locked="0"/>
    </xf>
    <xf numFmtId="0" fontId="118" fillId="0" borderId="1" xfId="62" applyFont="1" applyBorder="1" applyAlignment="1" applyProtection="1">
      <alignment horizontal="right" vertical="center" wrapText="1"/>
    </xf>
    <xf numFmtId="0" fontId="120" fillId="36" borderId="1" xfId="62" applyFont="1" applyFill="1" applyBorder="1" applyAlignment="1" applyProtection="1">
      <alignment horizontal="right" vertical="center" wrapText="1"/>
      <protection locked="0"/>
    </xf>
    <xf numFmtId="0" fontId="115" fillId="36" borderId="1" xfId="62" applyFont="1" applyFill="1" applyBorder="1" applyAlignment="1" applyProtection="1">
      <alignment horizontal="right" vertical="center" wrapText="1"/>
      <protection locked="0"/>
    </xf>
    <xf numFmtId="0" fontId="120" fillId="36" borderId="1" xfId="62" applyFont="1" applyFill="1" applyBorder="1" applyAlignment="1" applyProtection="1">
      <alignment horizontal="left" vertical="center" wrapText="1"/>
      <protection locked="0"/>
    </xf>
    <xf numFmtId="0" fontId="120" fillId="28" borderId="1" xfId="0" applyFont="1" applyFill="1" applyBorder="1" applyAlignment="1" applyProtection="1">
      <alignment horizontal="center" vertical="center" wrapText="1"/>
    </xf>
    <xf numFmtId="0" fontId="116" fillId="0" borderId="1" xfId="62" applyFont="1" applyBorder="1" applyAlignment="1" applyProtection="1">
      <alignment horizontal="right" vertical="center" wrapText="1"/>
    </xf>
    <xf numFmtId="0" fontId="118" fillId="0" borderId="1" xfId="11" applyFont="1" applyFill="1" applyBorder="1" applyAlignment="1" applyProtection="1">
      <alignment horizontal="center" vertical="center" wrapText="1"/>
    </xf>
    <xf numFmtId="0" fontId="118" fillId="0" borderId="1" xfId="62" applyFont="1" applyBorder="1" applyAlignment="1" applyProtection="1">
      <alignment horizontal="right" vertical="center"/>
    </xf>
    <xf numFmtId="0" fontId="118" fillId="0" borderId="1" xfId="62" applyFont="1" applyFill="1" applyBorder="1" applyAlignment="1" applyProtection="1">
      <alignment horizontal="right" vertical="center"/>
    </xf>
    <xf numFmtId="0" fontId="116" fillId="0" borderId="1" xfId="62" applyFont="1" applyBorder="1" applyAlignment="1" applyProtection="1">
      <alignment horizontal="right" vertical="center"/>
    </xf>
    <xf numFmtId="0" fontId="116" fillId="0" borderId="1" xfId="62" applyFont="1" applyFill="1" applyBorder="1" applyAlignment="1" applyProtection="1">
      <alignment horizontal="right" vertical="center"/>
    </xf>
    <xf numFmtId="0" fontId="99" fillId="28" borderId="1" xfId="8" applyFont="1" applyFill="1" applyBorder="1" applyAlignment="1" applyProtection="1">
      <alignment horizontal="center" vertical="center"/>
    </xf>
    <xf numFmtId="0" fontId="98" fillId="29" borderId="1" xfId="0" applyFont="1" applyFill="1" applyBorder="1" applyAlignment="1" applyProtection="1">
      <alignment horizontal="center" vertical="center" wrapText="1"/>
    </xf>
    <xf numFmtId="0" fontId="127" fillId="17" borderId="1" xfId="38" applyFont="1" applyFill="1" applyBorder="1" applyAlignment="1" applyProtection="1">
      <alignment horizontal="center" vertical="center" wrapText="1"/>
    </xf>
    <xf numFmtId="0" fontId="56" fillId="0" borderId="1" xfId="0" applyFont="1" applyBorder="1" applyAlignment="1" applyProtection="1">
      <alignment horizontal="center" vertical="center" wrapText="1"/>
    </xf>
    <xf numFmtId="0" fontId="56" fillId="0" borderId="1" xfId="0" applyFont="1" applyBorder="1" applyAlignment="1" applyProtection="1">
      <alignment horizontal="left" vertical="center" wrapText="1"/>
    </xf>
    <xf numFmtId="0" fontId="85" fillId="39" borderId="13" xfId="3" applyFont="1" applyFill="1" applyBorder="1" applyAlignment="1" applyProtection="1">
      <alignment horizontal="left"/>
    </xf>
    <xf numFmtId="164" fontId="98" fillId="0" borderId="13" xfId="1" applyFont="1" applyFill="1" applyBorder="1" applyAlignment="1" applyProtection="1">
      <alignment horizontal="left" vertical="center" wrapText="1"/>
    </xf>
    <xf numFmtId="164" fontId="98" fillId="0" borderId="13" xfId="1" applyFont="1" applyFill="1" applyBorder="1" applyAlignment="1" applyProtection="1">
      <alignment horizontal="center" vertical="center" wrapText="1"/>
    </xf>
    <xf numFmtId="164" fontId="98" fillId="0" borderId="13" xfId="1" applyFont="1" applyBorder="1" applyAlignment="1" applyProtection="1">
      <alignment horizontal="center" vertical="center" wrapText="1"/>
    </xf>
    <xf numFmtId="0" fontId="98" fillId="0" borderId="13" xfId="1" applyNumberFormat="1" applyFont="1" applyFill="1" applyBorder="1" applyAlignment="1" applyProtection="1">
      <alignment horizontal="center" vertical="center" wrapText="1"/>
    </xf>
    <xf numFmtId="1" fontId="98" fillId="0" borderId="13" xfId="1" applyNumberFormat="1" applyFont="1" applyFill="1" applyBorder="1" applyAlignment="1" applyProtection="1">
      <alignment horizontal="center" vertical="center" wrapText="1"/>
    </xf>
    <xf numFmtId="1" fontId="98" fillId="0" borderId="13" xfId="1" applyNumberFormat="1" applyFont="1" applyBorder="1" applyAlignment="1" applyProtection="1">
      <alignment horizontal="center" vertical="center" wrapText="1"/>
    </xf>
    <xf numFmtId="0" fontId="98" fillId="0" borderId="1" xfId="0" applyFont="1" applyBorder="1" applyAlignment="1">
      <alignment wrapText="1"/>
    </xf>
    <xf numFmtId="0" fontId="103" fillId="0" borderId="1" xfId="38" applyFont="1" applyBorder="1" applyAlignment="1" applyProtection="1">
      <alignment horizontal="center" vertical="center" wrapText="1"/>
    </xf>
    <xf numFmtId="0" fontId="104" fillId="54" borderId="1" xfId="0" applyFont="1" applyFill="1" applyBorder="1" applyAlignment="1">
      <alignment horizontal="center" vertical="center" wrapText="1"/>
    </xf>
    <xf numFmtId="1" fontId="104" fillId="54" borderId="1" xfId="0" applyNumberFormat="1" applyFont="1" applyFill="1" applyBorder="1" applyAlignment="1">
      <alignment horizontal="center" vertical="center" wrapText="1"/>
    </xf>
    <xf numFmtId="0" fontId="102" fillId="0" borderId="1" xfId="0" applyNumberFormat="1" applyFont="1" applyBorder="1" applyAlignment="1">
      <alignment horizontal="center" vertical="center" wrapText="1"/>
    </xf>
    <xf numFmtId="0" fontId="104" fillId="9" borderId="1" xfId="0" applyFont="1" applyFill="1" applyBorder="1" applyAlignment="1">
      <alignment horizontal="center" vertical="center" wrapText="1"/>
    </xf>
    <xf numFmtId="0" fontId="102" fillId="0" borderId="1" xfId="0" applyFont="1" applyBorder="1" applyAlignment="1">
      <alignment horizontal="center" vertical="center" wrapText="1"/>
    </xf>
    <xf numFmtId="0" fontId="105" fillId="52" borderId="1" xfId="0" applyFont="1" applyFill="1" applyBorder="1" applyAlignment="1">
      <alignment vertical="center" wrapText="1"/>
    </xf>
    <xf numFmtId="0" fontId="105" fillId="0" borderId="1" xfId="0" applyFont="1" applyBorder="1" applyAlignment="1">
      <alignment horizontal="center" vertical="center" wrapText="1"/>
    </xf>
    <xf numFmtId="0" fontId="28" fillId="0" borderId="1" xfId="38" applyFont="1" applyBorder="1" applyAlignment="1" applyProtection="1">
      <alignment horizontal="center" vertical="center" wrapText="1"/>
    </xf>
    <xf numFmtId="0" fontId="10" fillId="0" borderId="1" xfId="38" applyFont="1" applyBorder="1" applyAlignment="1" applyProtection="1">
      <alignment horizontal="center" vertical="center" wrapText="1"/>
    </xf>
    <xf numFmtId="0" fontId="103" fillId="0" borderId="1" xfId="38" applyFont="1" applyBorder="1" applyAlignment="1" applyProtection="1">
      <alignment vertical="center" wrapText="1"/>
    </xf>
    <xf numFmtId="0" fontId="28" fillId="0" borderId="1" xfId="38" applyFont="1" applyBorder="1" applyAlignment="1" applyProtection="1">
      <alignment vertical="center" wrapText="1"/>
    </xf>
    <xf numFmtId="0" fontId="93" fillId="0" borderId="1" xfId="0" applyFont="1" applyBorder="1" applyAlignment="1" applyProtection="1">
      <alignment vertical="center" wrapText="1"/>
    </xf>
    <xf numFmtId="2" fontId="93" fillId="0" borderId="1" xfId="0" applyNumberFormat="1" applyFont="1" applyBorder="1" applyAlignment="1" applyProtection="1">
      <alignment vertical="center" wrapText="1"/>
    </xf>
    <xf numFmtId="166" fontId="93" fillId="0" borderId="1" xfId="1" applyNumberFormat="1" applyFont="1" applyBorder="1" applyAlignment="1" applyProtection="1">
      <alignment horizontal="center" vertical="center"/>
      <protection locked="0"/>
    </xf>
    <xf numFmtId="1" fontId="93" fillId="0" borderId="1" xfId="0" applyNumberFormat="1" applyFont="1" applyFill="1" applyBorder="1" applyAlignment="1" applyProtection="1">
      <alignment horizontal="center" vertical="center"/>
      <protection locked="0"/>
    </xf>
    <xf numFmtId="0" fontId="93" fillId="0" borderId="1" xfId="0" applyFont="1" applyFill="1" applyBorder="1" applyAlignment="1" applyProtection="1">
      <alignment vertical="center" wrapText="1"/>
    </xf>
    <xf numFmtId="0" fontId="56" fillId="0" borderId="1" xfId="0" applyFont="1" applyFill="1" applyBorder="1" applyAlignment="1" applyProtection="1">
      <alignment vertical="center" wrapText="1"/>
    </xf>
    <xf numFmtId="0" fontId="93" fillId="0" borderId="1" xfId="0" applyFont="1" applyBorder="1" applyAlignment="1" applyProtection="1">
      <alignment horizontal="center" wrapText="1"/>
      <protection locked="0"/>
    </xf>
    <xf numFmtId="1" fontId="93" fillId="0" borderId="1" xfId="6" applyNumberFormat="1" applyFont="1" applyBorder="1" applyAlignment="1" applyProtection="1">
      <alignment horizontal="center" vertical="center"/>
      <protection locked="0"/>
    </xf>
    <xf numFmtId="0" fontId="98" fillId="0" borderId="1" xfId="0" applyFont="1" applyBorder="1" applyAlignment="1" applyProtection="1">
      <alignment vertical="center" wrapText="1"/>
    </xf>
    <xf numFmtId="0" fontId="58" fillId="0" borderId="1" xfId="0" applyFont="1" applyBorder="1" applyAlignment="1" applyProtection="1">
      <alignment vertical="center" wrapText="1"/>
    </xf>
    <xf numFmtId="2" fontId="98" fillId="0" borderId="1" xfId="0" applyNumberFormat="1" applyFont="1" applyBorder="1" applyAlignment="1" applyProtection="1">
      <alignment vertical="center" wrapText="1"/>
    </xf>
    <xf numFmtId="0" fontId="28" fillId="0" borderId="1" xfId="8" applyFont="1" applyBorder="1" applyAlignment="1" applyProtection="1">
      <alignment horizontal="center" vertical="center" wrapText="1"/>
    </xf>
    <xf numFmtId="0" fontId="10" fillId="0" borderId="1" xfId="8" applyFont="1" applyBorder="1" applyAlignment="1" applyProtection="1">
      <alignment horizontal="center" vertical="center" wrapText="1"/>
    </xf>
    <xf numFmtId="0" fontId="28" fillId="0" borderId="1" xfId="8" applyFont="1" applyBorder="1" applyAlignment="1" applyProtection="1">
      <alignment vertical="center" wrapText="1"/>
    </xf>
    <xf numFmtId="0" fontId="53" fillId="0" borderId="1" xfId="8" applyFont="1" applyBorder="1" applyAlignment="1" applyProtection="1">
      <alignment vertical="center" wrapText="1"/>
    </xf>
    <xf numFmtId="0" fontId="28" fillId="0" borderId="1" xfId="8" applyFont="1" applyFill="1" applyBorder="1" applyAlignment="1" applyProtection="1">
      <alignment vertical="center" wrapText="1"/>
    </xf>
    <xf numFmtId="0" fontId="121" fillId="9" borderId="2" xfId="0" applyFont="1" applyFill="1" applyBorder="1" applyAlignment="1">
      <alignment horizontal="center" vertical="center" wrapText="1"/>
    </xf>
    <xf numFmtId="0" fontId="121" fillId="31" borderId="2" xfId="0" applyFont="1" applyFill="1" applyBorder="1" applyAlignment="1">
      <alignment horizontal="center" vertical="center" wrapText="1"/>
    </xf>
    <xf numFmtId="0" fontId="122" fillId="55" borderId="2" xfId="0" applyFont="1" applyFill="1" applyBorder="1" applyAlignment="1">
      <alignment horizontal="center" vertical="center" wrapText="1"/>
    </xf>
    <xf numFmtId="0" fontId="115" fillId="46" borderId="2" xfId="0" applyFont="1" applyFill="1" applyBorder="1" applyAlignment="1">
      <alignment horizontal="center" vertical="center" wrapText="1"/>
    </xf>
    <xf numFmtId="2" fontId="116" fillId="0" borderId="2" xfId="8" applyNumberFormat="1" applyFont="1" applyBorder="1" applyAlignment="1">
      <alignment horizontal="right" vertical="center" wrapText="1"/>
    </xf>
    <xf numFmtId="0" fontId="123" fillId="0" borderId="2" xfId="0" applyFont="1" applyBorder="1" applyAlignment="1">
      <alignment horizontal="center" vertical="center" wrapText="1"/>
    </xf>
    <xf numFmtId="2" fontId="116" fillId="0" borderId="2" xfId="8" applyNumberFormat="1" applyFont="1" applyBorder="1" applyAlignment="1">
      <alignment vertical="center" wrapText="1"/>
    </xf>
    <xf numFmtId="2" fontId="116" fillId="0" borderId="2" xfId="103" applyNumberFormat="1" applyFont="1" applyBorder="1" applyAlignment="1">
      <alignment vertical="center" wrapText="1"/>
    </xf>
    <xf numFmtId="2" fontId="116" fillId="0" borderId="2" xfId="4" applyNumberFormat="1" applyFont="1" applyBorder="1" applyAlignment="1">
      <alignment horizontal="right" vertical="center" wrapText="1"/>
    </xf>
    <xf numFmtId="2" fontId="118" fillId="0" borderId="2" xfId="87" applyNumberFormat="1" applyFont="1" applyFill="1" applyBorder="1" applyAlignment="1">
      <alignment horizontal="right" vertical="center" wrapText="1"/>
    </xf>
    <xf numFmtId="2" fontId="131" fillId="11" borderId="2" xfId="8" applyNumberFormat="1" applyFont="1" applyFill="1" applyBorder="1" applyAlignment="1" applyProtection="1">
      <alignment horizontal="right" vertical="center" wrapText="1"/>
      <protection locked="0"/>
    </xf>
    <xf numFmtId="0" fontId="78" fillId="0" borderId="2" xfId="8" applyFont="1" applyBorder="1" applyAlignment="1" applyProtection="1">
      <alignment vertical="center" wrapText="1"/>
    </xf>
    <xf numFmtId="0" fontId="78" fillId="0" borderId="2" xfId="8" applyFont="1" applyFill="1" applyBorder="1" applyAlignment="1" applyProtection="1">
      <alignment vertical="center" wrapText="1"/>
    </xf>
    <xf numFmtId="0" fontId="82" fillId="0" borderId="2" xfId="8" applyFont="1" applyBorder="1" applyAlignment="1" applyProtection="1">
      <alignment vertical="center" wrapText="1"/>
    </xf>
    <xf numFmtId="0" fontId="116" fillId="0" borderId="2" xfId="8" applyFont="1" applyBorder="1" applyAlignment="1" applyProtection="1">
      <alignment horizontal="center" vertical="center" wrapText="1"/>
    </xf>
    <xf numFmtId="0" fontId="116" fillId="0" borderId="2" xfId="8" applyFont="1" applyFill="1" applyBorder="1" applyAlignment="1" applyProtection="1">
      <alignment horizontal="center" vertical="center" wrapText="1"/>
    </xf>
    <xf numFmtId="0" fontId="116" fillId="0" borderId="2" xfId="8" applyFont="1" applyFill="1" applyBorder="1" applyAlignment="1" applyProtection="1">
      <alignment vertical="center" wrapText="1"/>
    </xf>
    <xf numFmtId="0" fontId="52" fillId="0" borderId="2" xfId="8" applyFont="1" applyBorder="1" applyAlignment="1" applyProtection="1">
      <alignment horizontal="center" vertical="center" wrapText="1"/>
      <protection locked="0"/>
    </xf>
    <xf numFmtId="0" fontId="12" fillId="0" borderId="2" xfId="8" applyFont="1" applyBorder="1" applyAlignment="1" applyProtection="1">
      <alignment horizontal="left" vertical="center" wrapText="1"/>
      <protection locked="0"/>
    </xf>
    <xf numFmtId="2" fontId="56" fillId="0" borderId="2" xfId="11" applyNumberFormat="1" applyFont="1" applyBorder="1" applyAlignment="1" applyProtection="1">
      <alignment horizontal="center" vertical="center" wrapText="1"/>
      <protection locked="0"/>
    </xf>
    <xf numFmtId="2" fontId="58" fillId="0" borderId="2" xfId="8" applyNumberFormat="1" applyFont="1" applyBorder="1" applyAlignment="1" applyProtection="1">
      <alignment horizontal="center" vertical="center" wrapText="1"/>
      <protection locked="0"/>
    </xf>
    <xf numFmtId="2" fontId="241" fillId="0" borderId="1" xfId="8" applyNumberFormat="1" applyFont="1" applyBorder="1" applyAlignment="1" applyProtection="1">
      <alignment vertical="center" wrapText="1"/>
    </xf>
    <xf numFmtId="2" fontId="241" fillId="0" borderId="1" xfId="8" applyNumberFormat="1" applyFont="1" applyFill="1" applyBorder="1" applyAlignment="1" applyProtection="1">
      <alignment vertical="center" wrapText="1"/>
    </xf>
    <xf numFmtId="0" fontId="241" fillId="0" borderId="1" xfId="8" applyFont="1" applyBorder="1" applyAlignment="1" applyProtection="1">
      <alignment vertical="center" wrapText="1"/>
    </xf>
    <xf numFmtId="2" fontId="242" fillId="0" borderId="1" xfId="8" applyNumberFormat="1" applyFont="1" applyBorder="1" applyAlignment="1" applyProtection="1">
      <alignment wrapText="1"/>
    </xf>
    <xf numFmtId="2" fontId="242" fillId="0" borderId="1" xfId="8" applyNumberFormat="1" applyFont="1" applyFill="1" applyBorder="1" applyAlignment="1" applyProtection="1">
      <alignment wrapText="1"/>
    </xf>
    <xf numFmtId="2" fontId="242" fillId="0" borderId="1" xfId="8" applyNumberFormat="1" applyFont="1" applyBorder="1" applyAlignment="1" applyProtection="1">
      <alignment vertical="center" wrapText="1"/>
    </xf>
    <xf numFmtId="2" fontId="245" fillId="0" borderId="1" xfId="8" applyNumberFormat="1" applyFont="1" applyFill="1" applyBorder="1" applyAlignment="1" applyProtection="1">
      <alignment vertical="center" wrapText="1"/>
    </xf>
    <xf numFmtId="0" fontId="165" fillId="0" borderId="1" xfId="8" applyFont="1" applyBorder="1" applyAlignment="1" applyProtection="1">
      <alignment vertical="center" wrapText="1"/>
    </xf>
    <xf numFmtId="0" fontId="131" fillId="0" borderId="1" xfId="0" applyFont="1" applyBorder="1" applyAlignment="1" applyProtection="1">
      <alignment horizontal="center" vertical="center"/>
    </xf>
    <xf numFmtId="0" fontId="183" fillId="0" borderId="1" xfId="0" applyFont="1" applyBorder="1" applyAlignment="1">
      <alignment vertical="center" wrapText="1"/>
    </xf>
    <xf numFmtId="1" fontId="189" fillId="0" borderId="1" xfId="11" applyNumberFormat="1" applyFont="1" applyBorder="1" applyAlignment="1">
      <alignment vertical="center" wrapText="1"/>
    </xf>
    <xf numFmtId="0" fontId="118" fillId="0" borderId="1" xfId="87" applyFont="1" applyBorder="1" applyAlignment="1" applyProtection="1">
      <alignment vertical="center" wrapText="1"/>
    </xf>
    <xf numFmtId="0" fontId="118" fillId="0" borderId="1" xfId="87" applyFont="1" applyFill="1" applyBorder="1" applyAlignment="1" applyProtection="1">
      <alignment vertical="center" wrapText="1"/>
    </xf>
    <xf numFmtId="0" fontId="145" fillId="0" borderId="1" xfId="8" applyFont="1" applyBorder="1" applyAlignment="1" applyProtection="1">
      <alignment vertical="center" wrapText="1"/>
    </xf>
    <xf numFmtId="0" fontId="146" fillId="0" borderId="1" xfId="8" applyFont="1" applyFill="1" applyBorder="1" applyAlignment="1" applyProtection="1">
      <alignment vertical="center" wrapText="1"/>
    </xf>
    <xf numFmtId="0" fontId="152" fillId="0" borderId="0" xfId="0" applyFont="1" applyBorder="1" applyAlignment="1">
      <alignment horizontal="center" vertical="top" wrapText="1"/>
    </xf>
    <xf numFmtId="0" fontId="126" fillId="0" borderId="5" xfId="8" applyFont="1" applyBorder="1" applyAlignment="1" applyProtection="1">
      <alignment horizontal="left" vertical="center" wrapText="1"/>
    </xf>
    <xf numFmtId="0" fontId="146" fillId="0" borderId="5" xfId="8" applyFont="1" applyBorder="1" applyAlignment="1" applyProtection="1">
      <alignment horizontal="left" vertical="center" wrapText="1"/>
    </xf>
    <xf numFmtId="0" fontId="152" fillId="0" borderId="5" xfId="0" applyFont="1" applyBorder="1" applyAlignment="1">
      <alignment horizontal="left" vertical="center" wrapText="1"/>
    </xf>
    <xf numFmtId="2" fontId="146" fillId="0" borderId="5" xfId="8" applyNumberFormat="1" applyFont="1" applyBorder="1" applyAlignment="1" applyProtection="1">
      <alignment horizontal="left" vertical="center" wrapText="1"/>
      <protection locked="0"/>
    </xf>
    <xf numFmtId="2" fontId="145" fillId="4" borderId="5" xfId="1" applyNumberFormat="1" applyFont="1" applyFill="1" applyBorder="1" applyAlignment="1" applyProtection="1">
      <alignment horizontal="left" vertical="center" wrapText="1"/>
      <protection locked="0"/>
    </xf>
    <xf numFmtId="0" fontId="146" fillId="0" borderId="1" xfId="8" applyFont="1" applyBorder="1" applyAlignment="1" applyProtection="1">
      <alignment horizontal="center" vertical="top" wrapText="1"/>
    </xf>
    <xf numFmtId="0" fontId="126" fillId="0" borderId="1" xfId="8" applyFont="1" applyBorder="1" applyAlignment="1" applyProtection="1">
      <alignment vertical="top" wrapText="1"/>
    </xf>
    <xf numFmtId="0" fontId="146" fillId="0" borderId="1" xfId="8" applyFont="1" applyBorder="1" applyAlignment="1" applyProtection="1">
      <alignment vertical="top" wrapText="1"/>
    </xf>
    <xf numFmtId="0" fontId="145" fillId="0" borderId="1" xfId="8" applyFont="1" applyBorder="1" applyAlignment="1" applyProtection="1">
      <alignment vertical="top" wrapText="1"/>
    </xf>
    <xf numFmtId="2" fontId="56" fillId="0" borderId="1" xfId="4" applyNumberFormat="1" applyFont="1" applyBorder="1" applyAlignment="1" applyProtection="1">
      <alignment horizontal="left" vertical="center" wrapText="1"/>
    </xf>
    <xf numFmtId="2" fontId="165" fillId="0" borderId="1" xfId="4" applyNumberFormat="1" applyFont="1" applyBorder="1" applyAlignment="1" applyProtection="1">
      <alignment horizontal="left" vertical="center" wrapText="1"/>
    </xf>
    <xf numFmtId="2" fontId="165" fillId="10" borderId="1" xfId="4" applyNumberFormat="1" applyFont="1" applyFill="1" applyBorder="1" applyAlignment="1" applyProtection="1">
      <alignment horizontal="left" vertical="center" wrapText="1"/>
    </xf>
    <xf numFmtId="0" fontId="165" fillId="10" borderId="1" xfId="8" applyFont="1" applyFill="1" applyBorder="1" applyAlignment="1" applyProtection="1">
      <alignment vertical="center" wrapText="1"/>
    </xf>
    <xf numFmtId="0" fontId="171" fillId="0" borderId="1" xfId="8" applyFont="1" applyBorder="1" applyAlignment="1" applyProtection="1">
      <alignment vertical="center" wrapText="1"/>
    </xf>
    <xf numFmtId="0" fontId="168" fillId="0" borderId="0" xfId="62" applyFont="1" applyAlignment="1" applyProtection="1">
      <alignment horizontal="center" vertical="center"/>
    </xf>
    <xf numFmtId="0" fontId="15" fillId="0" borderId="1" xfId="8" applyFont="1" applyBorder="1" applyAlignment="1" applyProtection="1">
      <alignment vertical="center" wrapText="1"/>
    </xf>
    <xf numFmtId="0" fontId="168" fillId="0" borderId="1" xfId="8" applyFont="1" applyBorder="1" applyAlignment="1" applyProtection="1">
      <alignment vertical="center" wrapText="1"/>
    </xf>
    <xf numFmtId="0" fontId="168" fillId="0" borderId="1" xfId="8" applyFont="1" applyFill="1" applyBorder="1" applyAlignment="1" applyProtection="1">
      <alignment vertical="center" wrapText="1"/>
    </xf>
    <xf numFmtId="0" fontId="242" fillId="0" borderId="1" xfId="8" applyFont="1" applyFill="1" applyBorder="1" applyAlignment="1" applyProtection="1">
      <alignment vertical="center" wrapText="1"/>
    </xf>
    <xf numFmtId="0" fontId="242" fillId="0" borderId="1" xfId="8" applyFont="1" applyBorder="1" applyAlignment="1" applyProtection="1">
      <alignment vertical="center" wrapText="1"/>
    </xf>
    <xf numFmtId="0" fontId="245" fillId="0" borderId="1" xfId="8" applyFont="1" applyBorder="1" applyAlignment="1" applyProtection="1">
      <alignment vertical="center" wrapText="1"/>
    </xf>
    <xf numFmtId="0" fontId="242" fillId="0" borderId="1" xfId="97" applyFont="1" applyBorder="1" applyAlignment="1" applyProtection="1">
      <alignment vertical="center" wrapText="1"/>
    </xf>
    <xf numFmtId="0" fontId="139" fillId="0" borderId="1" xfId="11" applyFont="1" applyFill="1" applyBorder="1" applyAlignment="1" applyProtection="1">
      <alignment horizontal="center" vertical="center"/>
    </xf>
    <xf numFmtId="0" fontId="139" fillId="0" borderId="1" xfId="11" applyFont="1" applyBorder="1" applyAlignment="1" applyProtection="1">
      <alignment horizontal="center" vertical="center"/>
    </xf>
    <xf numFmtId="0" fontId="11" fillId="0" borderId="1" xfId="97" applyFont="1" applyBorder="1" applyAlignment="1" applyProtection="1">
      <alignment vertical="center" wrapText="1"/>
    </xf>
    <xf numFmtId="0" fontId="130" fillId="54" borderId="1" xfId="0" applyFont="1" applyFill="1" applyBorder="1" applyAlignment="1">
      <alignment wrapText="1"/>
    </xf>
    <xf numFmtId="0" fontId="144" fillId="0" borderId="1" xfId="0" applyFont="1" applyBorder="1" applyAlignment="1" applyProtection="1">
      <alignment vertical="center" wrapText="1"/>
    </xf>
    <xf numFmtId="0" fontId="145" fillId="0" borderId="1" xfId="0" applyFont="1" applyBorder="1" applyAlignment="1" applyProtection="1">
      <alignment vertical="center" wrapText="1"/>
    </xf>
    <xf numFmtId="0" fontId="201" fillId="0" borderId="0" xfId="0" applyFont="1" applyAlignment="1">
      <alignment vertical="center" wrapText="1"/>
    </xf>
    <xf numFmtId="0" fontId="201" fillId="0" borderId="0" xfId="0" applyFont="1" applyFill="1" applyAlignment="1">
      <alignment vertical="center" wrapText="1"/>
    </xf>
    <xf numFmtId="2" fontId="145" fillId="0" borderId="1" xfId="48" applyNumberFormat="1" applyFont="1" applyBorder="1" applyAlignment="1" applyProtection="1">
      <alignment horizontal="left" vertical="center" wrapText="1"/>
      <protection locked="0"/>
    </xf>
    <xf numFmtId="0" fontId="135" fillId="0" borderId="1" xfId="0" applyFont="1" applyBorder="1" applyAlignment="1">
      <alignment horizontal="left" vertical="top" wrapText="1"/>
    </xf>
    <xf numFmtId="0" fontId="214" fillId="0" borderId="1" xfId="0" applyFont="1" applyBorder="1" applyAlignment="1">
      <alignment horizontal="left" vertical="center" wrapText="1"/>
    </xf>
    <xf numFmtId="2" fontId="175" fillId="11" borderId="1" xfId="87" applyNumberFormat="1" applyFont="1" applyFill="1" applyBorder="1" applyAlignment="1" applyProtection="1">
      <alignment horizontal="right" vertical="top" wrapText="1"/>
    </xf>
    <xf numFmtId="2" fontId="139" fillId="0" borderId="1" xfId="87" applyNumberFormat="1" applyFont="1" applyBorder="1" applyAlignment="1">
      <alignment horizontal="right" vertical="top" wrapText="1"/>
    </xf>
    <xf numFmtId="0" fontId="131" fillId="11" borderId="1" xfId="0" applyFont="1" applyFill="1" applyBorder="1" applyAlignment="1" applyProtection="1">
      <alignment horizontal="left" vertical="top" wrapText="1"/>
    </xf>
    <xf numFmtId="2" fontId="118" fillId="0" borderId="1" xfId="8" applyNumberFormat="1" applyFont="1" applyBorder="1" applyAlignment="1">
      <alignment horizontal="left" vertical="center" wrapText="1"/>
    </xf>
    <xf numFmtId="0" fontId="144" fillId="2" borderId="1" xfId="8" applyFont="1" applyFill="1" applyBorder="1" applyAlignment="1" applyProtection="1">
      <alignment horizontal="left" vertical="top" wrapText="1"/>
    </xf>
    <xf numFmtId="0" fontId="126" fillId="2" borderId="1" xfId="4" applyFont="1" applyFill="1" applyBorder="1" applyAlignment="1" applyProtection="1">
      <alignment horizontal="left" vertical="top" wrapText="1"/>
    </xf>
    <xf numFmtId="0" fontId="144" fillId="2" borderId="1" xfId="4" applyFont="1" applyFill="1" applyBorder="1" applyAlignment="1" applyProtection="1">
      <alignment horizontal="left" vertical="top" wrapText="1"/>
    </xf>
    <xf numFmtId="0" fontId="126" fillId="2" borderId="1" xfId="8" applyFont="1" applyFill="1" applyBorder="1" applyAlignment="1" applyProtection="1">
      <alignment horizontal="center" vertical="top" wrapText="1"/>
    </xf>
    <xf numFmtId="0" fontId="126" fillId="2" borderId="1" xfId="9" applyFont="1" applyFill="1" applyBorder="1" applyAlignment="1" applyProtection="1">
      <alignment horizontal="center" vertical="top" wrapText="1"/>
      <protection locked="0"/>
    </xf>
    <xf numFmtId="1" fontId="146" fillId="14" borderId="1" xfId="9" applyNumberFormat="1" applyFont="1" applyFill="1" applyBorder="1" applyAlignment="1" applyProtection="1">
      <alignment horizontal="center" vertical="top" wrapText="1"/>
      <protection locked="0"/>
    </xf>
    <xf numFmtId="0" fontId="146" fillId="0" borderId="13" xfId="8" applyFont="1" applyBorder="1" applyAlignment="1" applyProtection="1">
      <alignment vertical="top" wrapText="1"/>
      <protection locked="0"/>
    </xf>
    <xf numFmtId="164" fontId="146" fillId="0" borderId="13" xfId="1" applyFont="1" applyBorder="1" applyAlignment="1" applyProtection="1">
      <alignment vertical="top" wrapText="1"/>
      <protection locked="0"/>
    </xf>
    <xf numFmtId="164" fontId="154" fillId="2" borderId="1" xfId="1" applyFont="1" applyFill="1" applyBorder="1" applyAlignment="1" applyProtection="1">
      <alignment horizontal="center" vertical="top" wrapText="1"/>
      <protection locked="0"/>
    </xf>
    <xf numFmtId="0" fontId="126" fillId="2" borderId="1" xfId="9" applyFont="1" applyFill="1" applyBorder="1" applyAlignment="1" applyProtection="1">
      <alignment horizontal="left" vertical="top" wrapText="1"/>
      <protection locked="0"/>
    </xf>
    <xf numFmtId="0" fontId="126" fillId="2" borderId="1" xfId="8" applyFont="1" applyFill="1" applyBorder="1" applyAlignment="1" applyProtection="1">
      <alignment horizontal="left" vertical="top" wrapText="1"/>
      <protection locked="0"/>
    </xf>
    <xf numFmtId="164" fontId="144" fillId="2" borderId="5" xfId="1" applyFont="1" applyFill="1" applyBorder="1" applyAlignment="1" applyProtection="1">
      <alignment horizontal="center" vertical="top" wrapText="1"/>
      <protection locked="0"/>
    </xf>
    <xf numFmtId="0" fontId="152" fillId="0" borderId="1" xfId="0" applyFont="1" applyBorder="1" applyAlignment="1">
      <alignment horizontal="center" vertical="top" wrapText="1"/>
    </xf>
    <xf numFmtId="0" fontId="144" fillId="2" borderId="1" xfId="8" applyFont="1" applyFill="1" applyBorder="1" applyAlignment="1" applyProtection="1">
      <alignment vertical="top" wrapText="1"/>
      <protection locked="0"/>
    </xf>
    <xf numFmtId="2" fontId="144" fillId="2" borderId="1" xfId="8" applyNumberFormat="1" applyFont="1" applyFill="1" applyBorder="1" applyAlignment="1" applyProtection="1">
      <alignment vertical="top" wrapText="1"/>
      <protection locked="0"/>
    </xf>
    <xf numFmtId="0" fontId="144" fillId="2" borderId="1" xfId="0" applyFont="1" applyFill="1" applyBorder="1" applyAlignment="1" applyProtection="1">
      <alignment vertical="top" wrapText="1"/>
    </xf>
    <xf numFmtId="0" fontId="126" fillId="2" borderId="1" xfId="8" applyFont="1" applyFill="1" applyBorder="1" applyAlignment="1" applyProtection="1">
      <alignment vertical="top" wrapText="1"/>
      <protection locked="0"/>
    </xf>
    <xf numFmtId="2" fontId="152" fillId="0" borderId="1" xfId="0" applyNumberFormat="1" applyFont="1" applyBorder="1" applyAlignment="1">
      <alignment horizontal="center" vertical="top" wrapText="1"/>
    </xf>
    <xf numFmtId="0" fontId="152" fillId="0" borderId="5" xfId="0" applyFont="1" applyBorder="1" applyAlignment="1">
      <alignment horizontal="left" vertical="top" wrapText="1"/>
    </xf>
    <xf numFmtId="0" fontId="79" fillId="11" borderId="1" xfId="8" applyFont="1" applyFill="1" applyBorder="1" applyAlignment="1" applyProtection="1">
      <alignment vertical="top" wrapText="1"/>
    </xf>
    <xf numFmtId="2" fontId="118" fillId="11" borderId="1" xfId="48" applyNumberFormat="1" applyFont="1" applyFill="1" applyBorder="1" applyAlignment="1">
      <alignment horizontal="center" vertical="center" wrapText="1"/>
    </xf>
    <xf numFmtId="0" fontId="92" fillId="0" borderId="1" xfId="0" applyFont="1" applyBorder="1" applyAlignment="1">
      <alignment vertical="center" wrapText="1"/>
    </xf>
    <xf numFmtId="0" fontId="92" fillId="0" borderId="1" xfId="0" applyNumberFormat="1" applyFont="1" applyBorder="1" applyAlignment="1">
      <alignment vertical="center" wrapText="1"/>
    </xf>
    <xf numFmtId="2" fontId="246" fillId="0" borderId="1" xfId="8" applyNumberFormat="1" applyFont="1" applyBorder="1" applyAlignment="1">
      <alignment horizontal="left" vertical="center" wrapText="1"/>
    </xf>
    <xf numFmtId="0" fontId="207" fillId="0" borderId="1" xfId="8" applyFont="1" applyBorder="1" applyAlignment="1" applyProtection="1">
      <alignment horizontal="center" vertical="center" wrapText="1"/>
    </xf>
    <xf numFmtId="0" fontId="207" fillId="0" borderId="1" xfId="8" applyFont="1" applyFill="1" applyBorder="1" applyAlignment="1" applyProtection="1">
      <alignment vertical="center" wrapText="1"/>
    </xf>
    <xf numFmtId="0" fontId="247" fillId="0" borderId="1" xfId="8" applyFont="1" applyBorder="1" applyAlignment="1" applyProtection="1">
      <alignment horizontal="center" vertical="center" wrapText="1"/>
      <protection locked="0"/>
    </xf>
    <xf numFmtId="0" fontId="248" fillId="0" borderId="1" xfId="8" applyFont="1" applyBorder="1" applyAlignment="1" applyProtection="1">
      <alignment vertical="center" wrapText="1"/>
      <protection locked="0"/>
    </xf>
    <xf numFmtId="0" fontId="248" fillId="28" borderId="1" xfId="8" applyFont="1" applyFill="1" applyBorder="1" applyAlignment="1" applyProtection="1">
      <alignment vertical="center" wrapText="1"/>
      <protection locked="0"/>
    </xf>
    <xf numFmtId="0" fontId="247" fillId="0" borderId="1" xfId="8" applyFont="1" applyBorder="1" applyAlignment="1" applyProtection="1">
      <alignment vertical="center" wrapText="1"/>
      <protection locked="0"/>
    </xf>
    <xf numFmtId="0" fontId="248" fillId="4" borderId="1" xfId="8" applyFont="1" applyFill="1" applyBorder="1" applyAlignment="1" applyProtection="1">
      <alignment vertical="center" wrapText="1"/>
      <protection locked="0"/>
    </xf>
    <xf numFmtId="0" fontId="249" fillId="0" borderId="1" xfId="8" applyFont="1" applyBorder="1" applyAlignment="1" applyProtection="1">
      <alignment horizontal="left" vertical="center" wrapText="1"/>
      <protection locked="0"/>
    </xf>
    <xf numFmtId="0" fontId="248" fillId="0" borderId="1" xfId="8" applyFont="1" applyFill="1" applyBorder="1" applyAlignment="1" applyProtection="1">
      <alignment vertical="center" wrapText="1"/>
      <protection locked="0"/>
    </xf>
    <xf numFmtId="0" fontId="250" fillId="28" borderId="1" xfId="8" applyFont="1" applyFill="1" applyBorder="1" applyAlignment="1" applyProtection="1">
      <alignment vertical="center" wrapText="1"/>
      <protection locked="0"/>
    </xf>
    <xf numFmtId="0" fontId="247" fillId="0" borderId="1" xfId="0" applyFont="1" applyFill="1" applyBorder="1" applyAlignment="1" applyProtection="1">
      <alignment horizontal="center" vertical="center" wrapText="1"/>
      <protection locked="0"/>
    </xf>
    <xf numFmtId="0" fontId="247" fillId="0" borderId="1" xfId="8" applyFont="1" applyFill="1" applyBorder="1" applyAlignment="1" applyProtection="1">
      <alignment horizontal="center" vertical="center" wrapText="1"/>
      <protection locked="0"/>
    </xf>
    <xf numFmtId="0" fontId="251" fillId="0" borderId="1" xfId="8" applyFont="1" applyFill="1" applyBorder="1" applyAlignment="1" applyProtection="1">
      <alignment horizontal="center" vertical="center" wrapText="1"/>
      <protection locked="0"/>
    </xf>
    <xf numFmtId="0" fontId="247" fillId="0" borderId="1" xfId="9" applyFont="1" applyFill="1" applyBorder="1" applyAlignment="1" applyProtection="1">
      <alignment horizontal="center" vertical="center" wrapText="1"/>
      <protection locked="0"/>
    </xf>
    <xf numFmtId="0" fontId="250" fillId="2" borderId="1" xfId="4" applyFont="1" applyFill="1" applyBorder="1" applyAlignment="1" applyProtection="1">
      <alignment vertical="center" wrapText="1"/>
      <protection locked="0"/>
    </xf>
    <xf numFmtId="0" fontId="250" fillId="28" borderId="1" xfId="4" applyFont="1" applyFill="1" applyBorder="1" applyAlignment="1" applyProtection="1">
      <alignment vertical="center" wrapText="1"/>
      <protection locked="0"/>
    </xf>
    <xf numFmtId="0" fontId="247" fillId="28" borderId="1" xfId="8" applyFont="1" applyFill="1" applyBorder="1" applyAlignment="1" applyProtection="1">
      <alignment vertical="center" wrapText="1"/>
      <protection locked="0"/>
    </xf>
    <xf numFmtId="0" fontId="250" fillId="28" borderId="1" xfId="8" applyFont="1" applyFill="1" applyBorder="1" applyAlignment="1" applyProtection="1">
      <alignment horizontal="center" vertical="center" wrapText="1"/>
      <protection locked="0"/>
    </xf>
    <xf numFmtId="0" fontId="250" fillId="0" borderId="1" xfId="8" applyFont="1" applyFill="1" applyBorder="1" applyAlignment="1" applyProtection="1">
      <alignment horizontal="center" vertical="center" wrapText="1"/>
      <protection locked="0"/>
    </xf>
    <xf numFmtId="0" fontId="252" fillId="28" borderId="1" xfId="8" applyFont="1" applyFill="1" applyBorder="1" applyAlignment="1" applyProtection="1">
      <alignment horizontal="center" vertical="center" wrapText="1"/>
      <protection locked="0"/>
    </xf>
    <xf numFmtId="0" fontId="247" fillId="28" borderId="1" xfId="8" applyFont="1" applyFill="1" applyBorder="1" applyAlignment="1" applyProtection="1">
      <alignment horizontal="center" vertical="center" wrapText="1"/>
      <protection locked="0"/>
    </xf>
    <xf numFmtId="0" fontId="250" fillId="0" borderId="1" xfId="8" applyFont="1" applyBorder="1" applyAlignment="1" applyProtection="1">
      <alignment horizontal="center" vertical="center" wrapText="1"/>
      <protection locked="0"/>
    </xf>
    <xf numFmtId="0" fontId="248" fillId="0" borderId="1" xfId="8" applyFont="1" applyFill="1" applyBorder="1" applyAlignment="1" applyProtection="1">
      <alignment vertical="center" wrapText="1"/>
    </xf>
    <xf numFmtId="0" fontId="248" fillId="0" borderId="1" xfId="8" applyFont="1" applyBorder="1" applyAlignment="1" applyProtection="1">
      <alignment vertical="center" wrapText="1"/>
    </xf>
    <xf numFmtId="0" fontId="9" fillId="0" borderId="0" xfId="8" applyFont="1" applyFill="1" applyAlignment="1" applyProtection="1">
      <alignment vertical="center" wrapText="1"/>
    </xf>
    <xf numFmtId="0" fontId="92" fillId="0" borderId="1" xfId="0" applyFont="1" applyBorder="1" applyAlignment="1">
      <alignment horizontal="left" vertical="center" wrapText="1"/>
    </xf>
    <xf numFmtId="0" fontId="113" fillId="7" borderId="1" xfId="11" quotePrefix="1" applyFont="1" applyFill="1" applyBorder="1" applyAlignment="1" applyProtection="1">
      <alignment horizontal="left" vertical="center" wrapText="1"/>
    </xf>
    <xf numFmtId="0" fontId="242" fillId="0" borderId="1" xfId="11" applyFont="1" applyBorder="1" applyAlignment="1" applyProtection="1">
      <alignment vertical="center" wrapText="1"/>
    </xf>
    <xf numFmtId="0" fontId="242" fillId="0" borderId="1" xfId="11" applyFont="1" applyFill="1" applyBorder="1" applyAlignment="1" applyProtection="1">
      <alignment vertical="center" wrapText="1"/>
    </xf>
    <xf numFmtId="0" fontId="8" fillId="0" borderId="1" xfId="97" applyFont="1" applyBorder="1" applyAlignment="1" applyProtection="1">
      <alignment vertical="center" wrapText="1"/>
    </xf>
    <xf numFmtId="0" fontId="118" fillId="0" borderId="1" xfId="82" applyFont="1" applyBorder="1" applyAlignment="1" applyProtection="1">
      <alignment horizontal="left" vertical="center" wrapText="1"/>
    </xf>
    <xf numFmtId="0" fontId="118" fillId="0" borderId="1" xfId="11" applyFont="1" applyFill="1" applyBorder="1" applyAlignment="1" applyProtection="1">
      <alignment horizontal="left" vertical="center" wrapText="1"/>
    </xf>
    <xf numFmtId="0" fontId="118" fillId="10" borderId="1" xfId="11" applyFont="1" applyFill="1" applyBorder="1" applyAlignment="1" applyProtection="1">
      <alignment horizontal="left" vertical="center" wrapText="1"/>
    </xf>
    <xf numFmtId="0" fontId="118" fillId="10" borderId="1" xfId="62" applyFont="1" applyFill="1" applyBorder="1" applyAlignment="1" applyProtection="1">
      <alignment horizontal="left" vertical="center" wrapText="1"/>
    </xf>
    <xf numFmtId="0" fontId="116" fillId="0" borderId="1" xfId="62" applyFont="1" applyBorder="1" applyAlignment="1" applyProtection="1">
      <alignment horizontal="left" vertical="center" wrapText="1"/>
    </xf>
    <xf numFmtId="0" fontId="116" fillId="10" borderId="1" xfId="62" applyFont="1" applyFill="1" applyBorder="1" applyAlignment="1" applyProtection="1">
      <alignment horizontal="left" vertical="center" wrapText="1"/>
    </xf>
    <xf numFmtId="2" fontId="139" fillId="11" borderId="1" xfId="8" applyNumberFormat="1" applyFont="1" applyFill="1" applyBorder="1" applyAlignment="1" applyProtection="1">
      <alignment horizontal="left" vertical="center" wrapText="1"/>
      <protection locked="0"/>
    </xf>
    <xf numFmtId="0" fontId="165" fillId="0" borderId="1" xfId="0" applyFont="1" applyBorder="1" applyAlignment="1" applyProtection="1">
      <alignment vertical="center" wrapText="1"/>
    </xf>
    <xf numFmtId="2" fontId="139" fillId="0" borderId="1" xfId="87" applyNumberFormat="1" applyFont="1" applyBorder="1" applyAlignment="1">
      <alignment horizontal="right" vertical="center" wrapText="1"/>
    </xf>
    <xf numFmtId="0" fontId="253" fillId="11" borderId="2" xfId="4" applyFont="1" applyFill="1" applyBorder="1" applyAlignment="1">
      <alignment vertical="center" wrapText="1"/>
    </xf>
    <xf numFmtId="0" fontId="162" fillId="0" borderId="1" xfId="0" applyFont="1" applyBorder="1" applyAlignment="1" applyProtection="1">
      <alignment vertical="center" wrapText="1"/>
      <protection locked="0"/>
    </xf>
    <xf numFmtId="0" fontId="93" fillId="11" borderId="1" xfId="0" applyFont="1" applyFill="1" applyBorder="1" applyAlignment="1" applyProtection="1">
      <alignment horizontal="left" vertical="center" wrapText="1"/>
    </xf>
    <xf numFmtId="0" fontId="99" fillId="11" borderId="1" xfId="0" applyFont="1" applyFill="1" applyBorder="1" applyAlignment="1" applyProtection="1">
      <alignment horizontal="center" vertical="center" wrapText="1"/>
    </xf>
    <xf numFmtId="0" fontId="103" fillId="11" borderId="1" xfId="0" applyFont="1" applyFill="1" applyBorder="1" applyAlignment="1" applyProtection="1">
      <alignment horizontal="center" vertical="center" wrapText="1"/>
    </xf>
    <xf numFmtId="0" fontId="93" fillId="11" borderId="1" xfId="0" applyFont="1" applyFill="1" applyBorder="1" applyAlignment="1" applyProtection="1">
      <alignment horizontal="center" vertical="center" wrapText="1"/>
      <protection locked="0"/>
    </xf>
    <xf numFmtId="0" fontId="16" fillId="11" borderId="1" xfId="0" applyFont="1" applyFill="1" applyBorder="1" applyAlignment="1" applyProtection="1">
      <alignment horizontal="left" vertical="center" wrapText="1"/>
    </xf>
    <xf numFmtId="2" fontId="103" fillId="11" borderId="1" xfId="8" applyNumberFormat="1" applyFont="1" applyFill="1" applyBorder="1" applyAlignment="1" applyProtection="1">
      <alignment horizontal="center" vertical="center" wrapText="1"/>
      <protection locked="0"/>
    </xf>
    <xf numFmtId="2" fontId="103" fillId="11" borderId="1" xfId="1" applyNumberFormat="1" applyFont="1" applyFill="1" applyBorder="1" applyAlignment="1" applyProtection="1">
      <alignment horizontal="right" vertical="center" wrapText="1"/>
    </xf>
    <xf numFmtId="2" fontId="107" fillId="11" borderId="1" xfId="0" applyNumberFormat="1" applyFont="1" applyFill="1" applyBorder="1" applyAlignment="1" applyProtection="1">
      <alignment horizontal="left" vertical="center" wrapText="1"/>
      <protection locked="0"/>
    </xf>
    <xf numFmtId="2" fontId="93" fillId="11" borderId="1" xfId="0" applyNumberFormat="1" applyFont="1" applyFill="1" applyBorder="1" applyAlignment="1" applyProtection="1">
      <alignment horizontal="left" vertical="center" wrapText="1"/>
    </xf>
    <xf numFmtId="2" fontId="93" fillId="11" borderId="1" xfId="1" applyNumberFormat="1" applyFont="1" applyFill="1" applyBorder="1" applyAlignment="1" applyProtection="1">
      <alignment horizontal="left" vertical="center" wrapText="1"/>
    </xf>
    <xf numFmtId="2" fontId="103" fillId="11" borderId="1" xfId="1" applyNumberFormat="1" applyFont="1" applyFill="1" applyBorder="1" applyAlignment="1" applyProtection="1">
      <alignment horizontal="left" vertical="center" wrapText="1"/>
    </xf>
    <xf numFmtId="0" fontId="56" fillId="11" borderId="1" xfId="0" applyFont="1" applyFill="1" applyBorder="1" applyAlignment="1" applyProtection="1">
      <alignment horizontal="left" vertical="center" wrapText="1"/>
    </xf>
    <xf numFmtId="0" fontId="16" fillId="11" borderId="1" xfId="0" applyFont="1" applyFill="1" applyBorder="1" applyAlignment="1" applyProtection="1">
      <alignment horizontal="center" vertical="center" wrapText="1"/>
    </xf>
    <xf numFmtId="0" fontId="93" fillId="11" borderId="1" xfId="0" applyFont="1" applyFill="1" applyBorder="1" applyAlignment="1" applyProtection="1">
      <alignment vertical="center" wrapText="1"/>
    </xf>
    <xf numFmtId="0" fontId="56" fillId="11" borderId="1" xfId="0" applyFont="1" applyFill="1" applyBorder="1" applyAlignment="1" applyProtection="1">
      <alignment vertical="center" wrapText="1"/>
    </xf>
    <xf numFmtId="0" fontId="98" fillId="11" borderId="1" xfId="0" applyFont="1" applyFill="1" applyBorder="1" applyAlignment="1" applyProtection="1">
      <alignment horizontal="center" vertical="center" wrapText="1"/>
      <protection locked="0"/>
    </xf>
    <xf numFmtId="2" fontId="105" fillId="11" borderId="1" xfId="0" applyNumberFormat="1" applyFont="1" applyFill="1" applyBorder="1" applyAlignment="1">
      <alignment horizontal="right" wrapText="1"/>
    </xf>
    <xf numFmtId="2" fontId="98" fillId="11" borderId="1" xfId="0" applyNumberFormat="1" applyFont="1" applyFill="1" applyBorder="1" applyAlignment="1" applyProtection="1">
      <alignment horizontal="center" vertical="center" wrapText="1"/>
      <protection locked="0"/>
    </xf>
    <xf numFmtId="2" fontId="93" fillId="11" borderId="1" xfId="0" applyNumberFormat="1" applyFont="1" applyFill="1" applyBorder="1" applyAlignment="1">
      <alignment vertical="center" wrapText="1"/>
    </xf>
    <xf numFmtId="0" fontId="103" fillId="11" borderId="1" xfId="0" applyFont="1" applyFill="1" applyBorder="1" applyAlignment="1" applyProtection="1">
      <alignment horizontal="left" vertical="center" wrapText="1"/>
    </xf>
    <xf numFmtId="0" fontId="131" fillId="0" borderId="5" xfId="0" applyFont="1" applyBorder="1" applyAlignment="1" applyProtection="1">
      <alignment horizontal="right" vertical="center" wrapText="1"/>
    </xf>
    <xf numFmtId="0" fontId="139" fillId="13" borderId="1" xfId="87" applyFont="1" applyFill="1" applyBorder="1" applyAlignment="1" applyProtection="1">
      <alignment vertical="center"/>
    </xf>
    <xf numFmtId="2" fontId="116" fillId="0" borderId="1" xfId="8" applyNumberFormat="1" applyFont="1" applyBorder="1" applyAlignment="1" applyProtection="1">
      <alignment vertical="center" wrapText="1"/>
    </xf>
    <xf numFmtId="0" fontId="56" fillId="13" borderId="1" xfId="0" applyFont="1" applyFill="1" applyBorder="1" applyAlignment="1" applyProtection="1">
      <alignment vertical="center" wrapText="1"/>
    </xf>
    <xf numFmtId="0" fontId="146" fillId="13" borderId="1" xfId="97" applyFont="1" applyFill="1" applyBorder="1" applyAlignment="1" applyProtection="1">
      <alignment vertical="center"/>
    </xf>
    <xf numFmtId="2" fontId="175" fillId="11" borderId="1" xfId="88" applyNumberFormat="1" applyFont="1" applyFill="1" applyBorder="1" applyAlignment="1" applyProtection="1">
      <alignment horizontal="right" vertical="top" wrapText="1"/>
    </xf>
    <xf numFmtId="0" fontId="146" fillId="13" borderId="1" xfId="8" applyFont="1" applyFill="1" applyBorder="1" applyAlignment="1" applyProtection="1">
      <alignment vertical="center" wrapText="1"/>
    </xf>
    <xf numFmtId="2" fontId="230" fillId="11" borderId="1" xfId="9" applyNumberFormat="1" applyFont="1" applyFill="1" applyBorder="1" applyAlignment="1" applyProtection="1">
      <alignment vertical="center" wrapText="1"/>
    </xf>
    <xf numFmtId="0" fontId="118" fillId="13" borderId="1" xfId="8" applyFont="1" applyFill="1" applyBorder="1" applyAlignment="1" applyProtection="1">
      <alignment vertical="center"/>
    </xf>
    <xf numFmtId="0" fontId="118" fillId="13" borderId="1" xfId="62" applyFont="1" applyFill="1" applyBorder="1" applyAlignment="1" applyProtection="1">
      <alignment horizontal="right" vertical="center"/>
    </xf>
    <xf numFmtId="0" fontId="139" fillId="13" borderId="1" xfId="82" applyFont="1" applyFill="1" applyBorder="1" applyAlignment="1" applyProtection="1">
      <alignment vertical="center"/>
    </xf>
    <xf numFmtId="2" fontId="131" fillId="13" borderId="1" xfId="4" applyNumberFormat="1" applyFont="1" applyFill="1" applyBorder="1" applyAlignment="1" applyProtection="1">
      <alignment horizontal="left" vertical="center" wrapText="1"/>
    </xf>
    <xf numFmtId="0" fontId="120" fillId="13" borderId="1" xfId="8" applyFont="1" applyFill="1" applyBorder="1" applyAlignment="1" applyProtection="1">
      <alignment vertical="center"/>
    </xf>
    <xf numFmtId="0" fontId="139" fillId="13" borderId="1" xfId="48" applyFont="1" applyFill="1" applyBorder="1" applyAlignment="1" applyProtection="1">
      <alignment vertical="top"/>
    </xf>
    <xf numFmtId="0" fontId="248" fillId="13" borderId="1" xfId="8" applyFont="1" applyFill="1" applyBorder="1" applyAlignment="1" applyProtection="1">
      <alignment vertical="center" wrapText="1"/>
      <protection locked="0"/>
    </xf>
    <xf numFmtId="2" fontId="183" fillId="11" borderId="1" xfId="8" applyNumberFormat="1" applyFont="1" applyFill="1" applyBorder="1" applyAlignment="1">
      <alignment horizontal="right" vertical="center" wrapText="1"/>
    </xf>
    <xf numFmtId="2" fontId="183" fillId="11" borderId="1" xfId="8" applyNumberFormat="1" applyFont="1" applyFill="1" applyBorder="1" applyAlignment="1">
      <alignment horizontal="left" vertical="center" wrapText="1"/>
    </xf>
    <xf numFmtId="0" fontId="137" fillId="0" borderId="1" xfId="0" applyFont="1" applyBorder="1" applyAlignment="1">
      <alignment horizontal="right" vertical="top" wrapText="1"/>
    </xf>
    <xf numFmtId="0" fontId="118" fillId="13" borderId="1" xfId="62" applyFont="1" applyFill="1" applyBorder="1" applyAlignment="1" applyProtection="1">
      <alignment horizontal="left" vertical="center"/>
    </xf>
    <xf numFmtId="2" fontId="179" fillId="0" borderId="1" xfId="0" applyNumberFormat="1" applyFont="1" applyBorder="1" applyAlignment="1">
      <alignment horizontal="center" vertical="top" wrapText="1"/>
    </xf>
    <xf numFmtId="0" fontId="247" fillId="13" borderId="1" xfId="8" applyFont="1" applyFill="1" applyBorder="1" applyAlignment="1" applyProtection="1">
      <alignment horizontal="center" vertical="center" wrapText="1"/>
      <protection locked="0"/>
    </xf>
    <xf numFmtId="0" fontId="137" fillId="0" borderId="1" xfId="0" applyFont="1" applyBorder="1" applyAlignment="1">
      <alignment wrapText="1"/>
    </xf>
    <xf numFmtId="0" fontId="137" fillId="0" borderId="1" xfId="0" applyFont="1" applyBorder="1" applyAlignment="1">
      <alignment vertical="center" wrapText="1"/>
    </xf>
    <xf numFmtId="0" fontId="183" fillId="11" borderId="1" xfId="4" applyFont="1" applyFill="1" applyBorder="1" applyAlignment="1" applyProtection="1">
      <alignment vertical="center" wrapText="1"/>
    </xf>
    <xf numFmtId="0" fontId="131" fillId="11" borderId="1" xfId="4" applyFont="1" applyFill="1" applyBorder="1" applyAlignment="1" applyProtection="1">
      <alignment vertical="center" wrapText="1"/>
    </xf>
    <xf numFmtId="0" fontId="7" fillId="13" borderId="1" xfId="8" applyFont="1" applyFill="1" applyBorder="1" applyAlignment="1" applyProtection="1">
      <alignment vertical="center" wrapText="1"/>
    </xf>
    <xf numFmtId="0" fontId="254" fillId="13" borderId="1" xfId="97" applyFont="1" applyFill="1" applyBorder="1" applyAlignment="1" applyProtection="1">
      <alignment vertical="center"/>
    </xf>
    <xf numFmtId="0" fontId="168" fillId="0" borderId="0" xfId="62" applyFont="1" applyAlignment="1" applyProtection="1">
      <alignment horizontal="left" vertical="center"/>
    </xf>
    <xf numFmtId="0" fontId="6" fillId="13" borderId="1" xfId="8" applyFont="1" applyFill="1" applyBorder="1" applyAlignment="1" applyProtection="1">
      <alignment vertical="center" wrapText="1"/>
    </xf>
    <xf numFmtId="0" fontId="119" fillId="13" borderId="1" xfId="8" applyFont="1" applyFill="1" applyBorder="1" applyAlignment="1" applyProtection="1">
      <alignment horizontal="left" vertical="center" wrapText="1"/>
      <protection locked="0"/>
    </xf>
    <xf numFmtId="2" fontId="175" fillId="13" borderId="1" xfId="87" applyNumberFormat="1" applyFont="1" applyFill="1" applyBorder="1" applyAlignment="1" applyProtection="1">
      <alignment horizontal="right" vertical="top" wrapText="1"/>
    </xf>
    <xf numFmtId="2" fontId="175" fillId="64" borderId="1" xfId="87" applyNumberFormat="1" applyFont="1" applyFill="1" applyBorder="1" applyAlignment="1" applyProtection="1">
      <alignment horizontal="right" vertical="top" wrapText="1"/>
    </xf>
    <xf numFmtId="2" fontId="246" fillId="11" borderId="1" xfId="8" applyNumberFormat="1" applyFont="1" applyFill="1" applyBorder="1" applyAlignment="1">
      <alignment horizontal="right" vertical="center" wrapText="1"/>
    </xf>
    <xf numFmtId="2" fontId="246" fillId="11" borderId="1" xfId="8" applyNumberFormat="1" applyFont="1" applyFill="1" applyBorder="1" applyAlignment="1">
      <alignment horizontal="center" vertical="center" wrapText="1"/>
    </xf>
    <xf numFmtId="2" fontId="246" fillId="11" borderId="1" xfId="8" applyNumberFormat="1" applyFont="1" applyFill="1" applyBorder="1" applyAlignment="1">
      <alignment horizontal="left" vertical="center" wrapText="1"/>
    </xf>
    <xf numFmtId="0" fontId="255" fillId="0" borderId="0" xfId="0" applyFont="1" applyAlignment="1">
      <alignment horizontal="justify" vertical="top" wrapText="1"/>
    </xf>
    <xf numFmtId="0" fontId="241" fillId="13" borderId="1" xfId="8" applyFont="1" applyFill="1" applyBorder="1" applyAlignment="1" applyProtection="1">
      <alignment vertical="center" wrapText="1"/>
      <protection locked="0"/>
    </xf>
    <xf numFmtId="0" fontId="131" fillId="13" borderId="1" xfId="8" applyFont="1" applyFill="1" applyBorder="1" applyAlignment="1" applyProtection="1">
      <alignment vertical="center" wrapText="1"/>
    </xf>
    <xf numFmtId="0" fontId="215" fillId="0" borderId="1" xfId="0" applyFont="1" applyBorder="1" applyAlignment="1">
      <alignment horizontal="center" vertical="center" wrapText="1"/>
    </xf>
    <xf numFmtId="0" fontId="215" fillId="0" borderId="1" xfId="0" applyFont="1" applyBorder="1" applyAlignment="1">
      <alignment horizontal="left" vertical="center" wrapText="1"/>
    </xf>
    <xf numFmtId="0" fontId="5" fillId="13" borderId="1" xfId="8" applyFont="1" applyFill="1" applyBorder="1" applyAlignment="1" applyProtection="1">
      <alignment vertical="center" wrapText="1"/>
    </xf>
    <xf numFmtId="0" fontId="116" fillId="13" borderId="1" xfId="62" applyFont="1" applyFill="1" applyBorder="1" applyAlignment="1" applyProtection="1">
      <alignment horizontal="left" vertical="center"/>
    </xf>
    <xf numFmtId="0" fontId="118" fillId="0" borderId="1" xfId="62" applyFont="1" applyBorder="1" applyAlignment="1" applyProtection="1">
      <alignment horizontal="left" vertical="center"/>
    </xf>
    <xf numFmtId="0" fontId="248" fillId="13" borderId="1" xfId="8" applyFont="1" applyFill="1" applyBorder="1" applyAlignment="1" applyProtection="1">
      <alignment horizontal="left" vertical="center" wrapText="1"/>
      <protection locked="0"/>
    </xf>
    <xf numFmtId="0" fontId="139" fillId="13" borderId="1" xfId="11" applyFont="1" applyFill="1" applyBorder="1" applyAlignment="1" applyProtection="1">
      <alignment vertical="center"/>
    </xf>
    <xf numFmtId="0" fontId="139" fillId="13" borderId="1" xfId="11" applyFont="1" applyFill="1" applyBorder="1" applyAlignment="1" applyProtection="1">
      <alignment vertical="center" wrapText="1"/>
    </xf>
    <xf numFmtId="2" fontId="246" fillId="11" borderId="1" xfId="11" applyNumberFormat="1" applyFont="1" applyFill="1" applyBorder="1" applyAlignment="1">
      <alignment horizontal="right" vertical="center" wrapText="1"/>
    </xf>
    <xf numFmtId="0" fontId="131" fillId="13" borderId="1" xfId="0" applyFont="1" applyFill="1" applyBorder="1" applyAlignment="1" applyProtection="1">
      <alignment vertical="center" wrapText="1"/>
    </xf>
    <xf numFmtId="0" fontId="146" fillId="13" borderId="1" xfId="8" applyFont="1" applyFill="1" applyBorder="1" applyAlignment="1" applyProtection="1">
      <alignment vertical="top" wrapText="1"/>
    </xf>
    <xf numFmtId="0" fontId="116" fillId="13" borderId="1" xfId="8" applyFont="1" applyFill="1" applyBorder="1" applyAlignment="1" applyProtection="1">
      <alignment vertical="center"/>
    </xf>
    <xf numFmtId="0" fontId="4" fillId="13" borderId="1" xfId="8" applyFont="1" applyFill="1" applyBorder="1" applyAlignment="1" applyProtection="1">
      <alignment vertical="center" wrapText="1"/>
    </xf>
    <xf numFmtId="0" fontId="137" fillId="11" borderId="1" xfId="0" applyFont="1" applyFill="1" applyBorder="1" applyAlignment="1">
      <alignment horizontal="center" wrapText="1"/>
    </xf>
    <xf numFmtId="0" fontId="137" fillId="11" borderId="1" xfId="0" applyFont="1" applyFill="1" applyBorder="1" applyAlignment="1">
      <alignment horizontal="left" wrapText="1"/>
    </xf>
    <xf numFmtId="0" fontId="118" fillId="11" borderId="1" xfId="8" applyFont="1" applyFill="1" applyBorder="1" applyAlignment="1" applyProtection="1">
      <alignment vertical="center"/>
    </xf>
    <xf numFmtId="2" fontId="183" fillId="11" borderId="1" xfId="8" applyNumberFormat="1" applyFont="1" applyFill="1" applyBorder="1" applyAlignment="1" applyProtection="1">
      <alignment horizontal="left" vertical="top" wrapText="1"/>
      <protection locked="0"/>
    </xf>
    <xf numFmtId="164" fontId="258" fillId="0" borderId="1" xfId="1" applyFont="1" applyBorder="1" applyAlignment="1" applyProtection="1">
      <alignment horizontal="right" vertical="center" wrapText="1"/>
    </xf>
    <xf numFmtId="0" fontId="258" fillId="0" borderId="1" xfId="8" applyFont="1" applyBorder="1" applyAlignment="1" applyProtection="1">
      <alignment horizontal="center" vertical="center" wrapText="1"/>
      <protection locked="0"/>
    </xf>
    <xf numFmtId="0" fontId="131" fillId="13" borderId="1" xfId="0" applyFont="1" applyFill="1" applyBorder="1" applyAlignment="1" applyProtection="1">
      <alignment vertical="center"/>
    </xf>
    <xf numFmtId="0" fontId="126" fillId="13" borderId="1" xfId="0" applyFont="1" applyFill="1" applyBorder="1" applyAlignment="1" applyProtection="1">
      <alignment vertical="center" wrapText="1"/>
    </xf>
    <xf numFmtId="0" fontId="152" fillId="13" borderId="1" xfId="0" applyFont="1" applyFill="1" applyBorder="1" applyAlignment="1">
      <alignment horizontal="center" vertical="center" wrapText="1"/>
    </xf>
    <xf numFmtId="0" fontId="146" fillId="13" borderId="1" xfId="0" applyFont="1" applyFill="1" applyBorder="1" applyAlignment="1" applyProtection="1">
      <alignment vertical="center" wrapText="1"/>
    </xf>
    <xf numFmtId="2" fontId="176" fillId="4" borderId="1" xfId="8" applyNumberFormat="1" applyFont="1" applyFill="1" applyBorder="1" applyAlignment="1" applyProtection="1">
      <alignment horizontal="center" vertical="center" wrapText="1"/>
    </xf>
    <xf numFmtId="2" fontId="176" fillId="0" borderId="1" xfId="8" applyNumberFormat="1" applyFont="1" applyFill="1" applyBorder="1" applyAlignment="1" applyProtection="1">
      <alignment horizontal="center" vertical="center" wrapText="1"/>
    </xf>
    <xf numFmtId="0" fontId="183" fillId="11" borderId="1" xfId="0" applyFont="1" applyFill="1" applyBorder="1" applyAlignment="1" applyProtection="1">
      <alignment vertical="top" wrapText="1"/>
      <protection locked="0"/>
    </xf>
    <xf numFmtId="0" fontId="137" fillId="11" borderId="1" xfId="0" applyFont="1" applyFill="1" applyBorder="1" applyAlignment="1">
      <alignment vertical="center" wrapText="1"/>
    </xf>
    <xf numFmtId="0" fontId="3" fillId="13" borderId="1" xfId="8" applyFont="1" applyFill="1" applyBorder="1" applyAlignment="1" applyProtection="1">
      <alignment vertical="center" wrapText="1"/>
    </xf>
    <xf numFmtId="0" fontId="248" fillId="13" borderId="1" xfId="8" applyFont="1" applyFill="1" applyBorder="1" applyAlignment="1" applyProtection="1">
      <alignment vertical="center" wrapText="1"/>
    </xf>
    <xf numFmtId="0" fontId="139" fillId="0" borderId="0" xfId="87" applyFont="1" applyFill="1" applyAlignment="1" applyProtection="1">
      <alignment horizontal="left" vertical="center"/>
    </xf>
    <xf numFmtId="0" fontId="139" fillId="0" borderId="0" xfId="87" applyFont="1" applyAlignment="1" applyProtection="1">
      <alignment horizontal="left" vertical="center"/>
    </xf>
    <xf numFmtId="0" fontId="250" fillId="13" borderId="1" xfId="8" applyFont="1" applyFill="1" applyBorder="1" applyAlignment="1" applyProtection="1">
      <alignment horizontal="center" vertical="center" wrapText="1"/>
      <protection locked="0"/>
    </xf>
    <xf numFmtId="0" fontId="154" fillId="13" borderId="1" xfId="97" applyFont="1" applyFill="1" applyBorder="1" applyAlignment="1" applyProtection="1">
      <alignment vertical="center"/>
    </xf>
    <xf numFmtId="0" fontId="247" fillId="13" borderId="1" xfId="8" applyFont="1" applyFill="1" applyBorder="1" applyAlignment="1" applyProtection="1">
      <alignment vertical="center" wrapText="1"/>
      <protection locked="0"/>
    </xf>
    <xf numFmtId="0" fontId="252" fillId="13" borderId="1" xfId="8" applyFont="1" applyFill="1" applyBorder="1" applyAlignment="1" applyProtection="1">
      <alignment horizontal="center" vertical="center" wrapText="1"/>
      <protection locked="0"/>
    </xf>
    <xf numFmtId="2" fontId="139" fillId="0" borderId="1" xfId="11" applyNumberFormat="1" applyFont="1" applyBorder="1" applyAlignment="1">
      <alignment horizontal="center" vertical="center" wrapText="1"/>
    </xf>
    <xf numFmtId="0" fontId="131" fillId="13" borderId="1" xfId="0" applyFont="1" applyFill="1" applyBorder="1" applyAlignment="1">
      <alignment vertical="center"/>
    </xf>
    <xf numFmtId="0" fontId="248" fillId="13" borderId="1" xfId="11" applyFont="1" applyFill="1" applyBorder="1" applyAlignment="1" applyProtection="1">
      <alignment horizontal="center" vertical="center" wrapText="1"/>
      <protection locked="0"/>
    </xf>
    <xf numFmtId="0" fontId="2" fillId="0" borderId="1" xfId="8" applyFont="1" applyBorder="1" applyAlignment="1" applyProtection="1">
      <alignment horizontal="center" vertical="center" wrapText="1"/>
    </xf>
    <xf numFmtId="0" fontId="2" fillId="13" borderId="1" xfId="8" applyFont="1" applyFill="1" applyBorder="1" applyAlignment="1" applyProtection="1">
      <alignment vertical="center" wrapText="1"/>
    </xf>
    <xf numFmtId="0" fontId="2" fillId="0" borderId="1" xfId="97" applyFont="1" applyBorder="1" applyAlignment="1" applyProtection="1">
      <alignment vertical="center" wrapText="1"/>
    </xf>
    <xf numFmtId="0" fontId="36" fillId="5" borderId="1" xfId="0" applyFont="1" applyFill="1" applyBorder="1" applyAlignment="1">
      <alignment horizontal="center" vertical="center"/>
    </xf>
    <xf numFmtId="0" fontId="36" fillId="23" borderId="1" xfId="0" applyFont="1" applyFill="1" applyBorder="1" applyAlignment="1">
      <alignment horizontal="center" vertical="center"/>
    </xf>
    <xf numFmtId="0" fontId="50" fillId="15" borderId="5" xfId="0" applyFont="1" applyFill="1" applyBorder="1" applyAlignment="1">
      <alignment horizontal="center" vertical="center"/>
    </xf>
    <xf numFmtId="0" fontId="50" fillId="15" borderId="2" xfId="0" applyFont="1" applyFill="1" applyBorder="1" applyAlignment="1">
      <alignment horizontal="center" vertical="center"/>
    </xf>
    <xf numFmtId="0" fontId="36" fillId="10" borderId="5" xfId="0" applyFont="1" applyFill="1" applyBorder="1" applyAlignment="1">
      <alignment horizontal="left" vertical="center" wrapText="1"/>
    </xf>
    <xf numFmtId="0" fontId="36" fillId="10" borderId="6" xfId="0" applyFont="1" applyFill="1" applyBorder="1" applyAlignment="1">
      <alignment horizontal="left" vertical="center" wrapText="1"/>
    </xf>
    <xf numFmtId="0" fontId="36" fillId="10" borderId="2" xfId="0" applyFont="1" applyFill="1" applyBorder="1" applyAlignment="1">
      <alignment horizontal="left" vertical="center" wrapText="1"/>
    </xf>
    <xf numFmtId="0" fontId="36" fillId="12" borderId="1" xfId="0" applyFont="1" applyFill="1" applyBorder="1" applyAlignment="1">
      <alignment horizontal="left" vertical="center"/>
    </xf>
    <xf numFmtId="0" fontId="36" fillId="0" borderId="1" xfId="0" applyFont="1" applyFill="1" applyBorder="1" applyAlignment="1">
      <alignment horizontal="center" vertical="center"/>
    </xf>
    <xf numFmtId="0" fontId="36" fillId="0" borderId="1" xfId="0" applyFont="1" applyBorder="1" applyAlignment="1">
      <alignment horizontal="center" vertical="center" wrapText="1"/>
    </xf>
    <xf numFmtId="0" fontId="68" fillId="34" borderId="1" xfId="0" applyFont="1" applyFill="1" applyBorder="1" applyAlignment="1">
      <alignment horizontal="center" vertical="center" wrapText="1" readingOrder="1"/>
    </xf>
    <xf numFmtId="0" fontId="36" fillId="34" borderId="1" xfId="0" applyFont="1" applyFill="1" applyBorder="1" applyAlignment="1">
      <alignment horizontal="left" vertical="center"/>
    </xf>
    <xf numFmtId="0" fontId="70" fillId="0" borderId="1" xfId="107" applyFont="1" applyBorder="1" applyAlignment="1" applyProtection="1">
      <alignment vertical="center" wrapText="1"/>
    </xf>
    <xf numFmtId="0" fontId="20" fillId="0" borderId="1" xfId="107" applyFont="1" applyBorder="1" applyAlignment="1" applyProtection="1">
      <alignment vertical="center" wrapText="1"/>
    </xf>
    <xf numFmtId="0" fontId="20" fillId="0" borderId="1" xfId="107" applyFont="1" applyBorder="1" applyAlignment="1" applyProtection="1">
      <alignment vertical="center"/>
    </xf>
    <xf numFmtId="0" fontId="53" fillId="10" borderId="1" xfId="107" applyFont="1" applyFill="1" applyBorder="1" applyAlignment="1" applyProtection="1">
      <alignment horizontal="center" vertical="center" wrapText="1"/>
    </xf>
    <xf numFmtId="0" fontId="53" fillId="10" borderId="1" xfId="107" applyFont="1" applyFill="1" applyBorder="1" applyAlignment="1" applyProtection="1">
      <alignment horizontal="center" vertical="center"/>
    </xf>
    <xf numFmtId="0" fontId="53" fillId="13" borderId="1" xfId="107" applyFont="1" applyFill="1" applyBorder="1" applyAlignment="1" applyProtection="1">
      <alignment vertical="center" wrapText="1"/>
    </xf>
    <xf numFmtId="0" fontId="70" fillId="0" borderId="1" xfId="107" applyFont="1" applyBorder="1" applyAlignment="1" applyProtection="1">
      <alignment horizontal="center" vertical="center" wrapText="1"/>
    </xf>
    <xf numFmtId="0" fontId="53" fillId="13" borderId="1" xfId="107" applyFont="1" applyFill="1" applyBorder="1" applyAlignment="1" applyProtection="1">
      <alignment vertical="center"/>
    </xf>
    <xf numFmtId="0" fontId="20" fillId="0" borderId="1" xfId="107" applyFont="1" applyBorder="1" applyAlignment="1" applyProtection="1">
      <alignment vertical="center" wrapText="1"/>
      <protection locked="0"/>
    </xf>
    <xf numFmtId="0" fontId="20" fillId="0" borderId="13" xfId="107" applyFont="1" applyBorder="1" applyAlignment="1" applyProtection="1">
      <alignment horizontal="left" vertical="center" wrapText="1"/>
    </xf>
    <xf numFmtId="0" fontId="20" fillId="0" borderId="14" xfId="107" applyFont="1" applyBorder="1" applyAlignment="1" applyProtection="1">
      <alignment horizontal="left" vertical="center" wrapText="1"/>
    </xf>
    <xf numFmtId="0" fontId="20" fillId="0" borderId="3" xfId="107" applyFont="1" applyBorder="1" applyAlignment="1" applyProtection="1">
      <alignment horizontal="left" vertical="center" wrapText="1"/>
    </xf>
    <xf numFmtId="0" fontId="74" fillId="0" borderId="1" xfId="107" applyFont="1" applyBorder="1" applyAlignment="1" applyProtection="1">
      <alignment horizontal="left" vertical="center"/>
    </xf>
    <xf numFmtId="0" fontId="70" fillId="0" borderId="1" xfId="0" applyFont="1" applyBorder="1" applyAlignment="1" applyProtection="1">
      <alignment horizontal="left" vertical="center" wrapText="1"/>
    </xf>
    <xf numFmtId="0" fontId="56" fillId="0" borderId="13" xfId="0" applyFont="1" applyBorder="1" applyAlignment="1" applyProtection="1">
      <alignment horizontal="left" vertical="center"/>
    </xf>
    <xf numFmtId="0" fontId="56" fillId="0" borderId="3" xfId="0" applyFont="1" applyBorder="1" applyAlignment="1" applyProtection="1">
      <alignment horizontal="left" vertical="center"/>
    </xf>
    <xf numFmtId="0" fontId="70" fillId="0" borderId="13" xfId="0" applyFont="1" applyBorder="1" applyAlignment="1" applyProtection="1">
      <alignment vertical="center" wrapText="1"/>
    </xf>
    <xf numFmtId="0" fontId="70" fillId="0" borderId="3" xfId="0" applyFont="1" applyBorder="1" applyAlignment="1" applyProtection="1">
      <alignment vertical="center" wrapText="1"/>
    </xf>
    <xf numFmtId="0" fontId="56" fillId="0" borderId="1" xfId="0" applyFont="1" applyBorder="1" applyAlignment="1" applyProtection="1">
      <alignment horizontal="center" vertical="center"/>
    </xf>
    <xf numFmtId="0" fontId="56" fillId="0" borderId="1" xfId="0" applyFont="1" applyBorder="1" applyAlignment="1" applyProtection="1">
      <alignment horizontal="left" vertical="center"/>
    </xf>
    <xf numFmtId="0" fontId="70" fillId="0" borderId="1" xfId="107" applyFont="1" applyBorder="1" applyAlignment="1" applyProtection="1">
      <alignment vertical="center" wrapText="1"/>
      <protection locked="0"/>
    </xf>
    <xf numFmtId="0" fontId="20" fillId="0" borderId="1" xfId="107" applyFont="1" applyBorder="1" applyAlignment="1" applyProtection="1">
      <alignment horizontal="center" vertical="center" wrapText="1"/>
    </xf>
    <xf numFmtId="0" fontId="36" fillId="0" borderId="1" xfId="0" applyFont="1" applyBorder="1" applyAlignment="1">
      <alignment horizontal="left"/>
    </xf>
    <xf numFmtId="0" fontId="36" fillId="0" borderId="1" xfId="0" applyFont="1" applyBorder="1" applyAlignment="1">
      <alignment horizontal="left" vertical="center" wrapText="1"/>
    </xf>
    <xf numFmtId="164" fontId="58" fillId="0" borderId="1" xfId="1" applyFont="1" applyBorder="1" applyAlignment="1">
      <alignment horizontal="left" vertical="center" wrapText="1"/>
    </xf>
    <xf numFmtId="0" fontId="58" fillId="0" borderId="13" xfId="0" applyFont="1" applyBorder="1" applyAlignment="1">
      <alignment horizontal="left" vertical="center" wrapText="1"/>
    </xf>
    <xf numFmtId="0" fontId="58" fillId="0" borderId="3" xfId="0" applyFont="1" applyBorder="1" applyAlignment="1">
      <alignment horizontal="left" vertical="center" wrapText="1"/>
    </xf>
    <xf numFmtId="164" fontId="68" fillId="0" borderId="1" xfId="1" applyFont="1" applyBorder="1" applyAlignment="1">
      <alignment horizontal="left" vertical="center" wrapText="1" readingOrder="1"/>
    </xf>
    <xf numFmtId="0" fontId="67" fillId="0" borderId="1" xfId="0" applyFont="1" applyBorder="1" applyAlignment="1">
      <alignment horizontal="left" vertical="center" wrapText="1"/>
    </xf>
    <xf numFmtId="164" fontId="68" fillId="0" borderId="1" xfId="1" applyFont="1" applyBorder="1" applyAlignment="1">
      <alignment horizontal="center" vertical="center" wrapText="1" readingOrder="1"/>
    </xf>
    <xf numFmtId="164" fontId="68" fillId="33" borderId="1" xfId="1" applyFont="1" applyFill="1" applyBorder="1" applyAlignment="1">
      <alignment horizontal="center" vertical="center" wrapText="1" readingOrder="1"/>
    </xf>
    <xf numFmtId="164" fontId="68" fillId="34" borderId="1" xfId="1" applyFont="1" applyFill="1" applyBorder="1" applyAlignment="1">
      <alignment horizontal="center" vertical="center" wrapText="1" readingOrder="1"/>
    </xf>
    <xf numFmtId="0" fontId="67" fillId="0" borderId="5" xfId="0" applyFont="1" applyBorder="1" applyAlignment="1">
      <alignment horizontal="left" vertical="center" wrapText="1"/>
    </xf>
    <xf numFmtId="0" fontId="67" fillId="0" borderId="2" xfId="0" applyFont="1" applyBorder="1" applyAlignment="1">
      <alignment horizontal="left" vertical="center" wrapText="1"/>
    </xf>
    <xf numFmtId="164" fontId="68" fillId="33" borderId="10" xfId="1" applyFont="1" applyFill="1" applyBorder="1" applyAlignment="1">
      <alignment horizontal="center" vertical="center" wrapText="1" readingOrder="1"/>
    </xf>
    <xf numFmtId="164" fontId="68" fillId="33" borderId="11" xfId="1" applyFont="1" applyFill="1" applyBorder="1" applyAlignment="1">
      <alignment horizontal="center" vertical="center" wrapText="1" readingOrder="1"/>
    </xf>
    <xf numFmtId="164" fontId="68" fillId="33" borderId="8" xfId="1" applyFont="1" applyFill="1" applyBorder="1" applyAlignment="1">
      <alignment horizontal="center" vertical="center" wrapText="1" readingOrder="1"/>
    </xf>
    <xf numFmtId="164" fontId="68" fillId="33" borderId="7" xfId="1" applyFont="1" applyFill="1" applyBorder="1" applyAlignment="1">
      <alignment horizontal="center" vertical="center" wrapText="1" readingOrder="1"/>
    </xf>
    <xf numFmtId="164" fontId="68" fillId="33" borderId="9" xfId="1" applyFont="1" applyFill="1" applyBorder="1" applyAlignment="1">
      <alignment horizontal="center" vertical="center" wrapText="1" readingOrder="1"/>
    </xf>
    <xf numFmtId="164" fontId="68" fillId="33" borderId="12" xfId="1" applyFont="1" applyFill="1" applyBorder="1" applyAlignment="1">
      <alignment horizontal="center" vertical="center" wrapText="1" readingOrder="1"/>
    </xf>
    <xf numFmtId="164" fontId="68" fillId="0" borderId="1" xfId="1" applyFont="1" applyBorder="1" applyAlignment="1">
      <alignment horizontal="left" vertical="center" wrapText="1"/>
    </xf>
    <xf numFmtId="2" fontId="33" fillId="5" borderId="5" xfId="4" applyNumberFormat="1" applyFont="1" applyFill="1" applyBorder="1" applyAlignment="1" applyProtection="1">
      <alignment horizontal="center" vertical="center" wrapText="1"/>
    </xf>
    <xf numFmtId="2" fontId="33" fillId="5" borderId="2" xfId="4" applyNumberFormat="1" applyFont="1" applyFill="1" applyBorder="1" applyAlignment="1" applyProtection="1">
      <alignment horizontal="center" vertical="center" wrapText="1"/>
    </xf>
    <xf numFmtId="0" fontId="37" fillId="0" borderId="4" xfId="0" applyFont="1" applyBorder="1" applyAlignment="1" applyProtection="1">
      <alignment horizontal="left" vertical="center" wrapText="1"/>
    </xf>
    <xf numFmtId="0" fontId="33" fillId="5" borderId="1" xfId="0" applyFont="1" applyFill="1" applyBorder="1" applyAlignment="1" applyProtection="1">
      <alignment horizontal="center" vertical="center"/>
    </xf>
    <xf numFmtId="0" fontId="33" fillId="0" borderId="1" xfId="0" applyFont="1" applyBorder="1" applyAlignment="1" applyProtection="1">
      <alignment horizontal="center" vertical="center" wrapText="1"/>
    </xf>
    <xf numFmtId="0" fontId="33" fillId="0" borderId="3" xfId="0" applyFont="1" applyBorder="1" applyAlignment="1" applyProtection="1">
      <alignment horizontal="center" vertical="center" wrapText="1"/>
    </xf>
    <xf numFmtId="2" fontId="33" fillId="5" borderId="1" xfId="0" applyNumberFormat="1" applyFont="1" applyFill="1" applyBorder="1" applyAlignment="1" applyProtection="1">
      <alignment horizontal="center" vertical="center" wrapText="1"/>
    </xf>
    <xf numFmtId="0" fontId="33" fillId="5" borderId="10" xfId="0" applyFont="1" applyFill="1" applyBorder="1" applyAlignment="1" applyProtection="1">
      <alignment horizontal="center" vertical="center" wrapText="1"/>
    </xf>
    <xf numFmtId="0" fontId="33" fillId="5" borderId="11" xfId="0" applyFont="1" applyFill="1" applyBorder="1" applyAlignment="1" applyProtection="1">
      <alignment horizontal="center" vertical="center" wrapText="1"/>
    </xf>
    <xf numFmtId="0" fontId="33" fillId="5" borderId="8" xfId="0" applyFont="1" applyFill="1" applyBorder="1" applyAlignment="1" applyProtection="1">
      <alignment horizontal="center" vertical="center" wrapText="1"/>
    </xf>
    <xf numFmtId="0" fontId="33" fillId="5" borderId="7" xfId="0" applyFont="1" applyFill="1" applyBorder="1" applyAlignment="1" applyProtection="1">
      <alignment horizontal="center" vertical="center" wrapText="1"/>
    </xf>
    <xf numFmtId="0" fontId="33" fillId="5" borderId="9" xfId="0" applyFont="1" applyFill="1" applyBorder="1" applyAlignment="1" applyProtection="1">
      <alignment horizontal="center" vertical="center" wrapText="1"/>
    </xf>
    <xf numFmtId="0" fontId="34" fillId="0" borderId="4" xfId="0" applyFont="1" applyBorder="1" applyAlignment="1" applyProtection="1">
      <alignment horizontal="center" wrapText="1"/>
    </xf>
    <xf numFmtId="0" fontId="51" fillId="16" borderId="0" xfId="0" applyFont="1" applyFill="1" applyAlignment="1" applyProtection="1">
      <alignment horizontal="left" vertical="center" wrapText="1"/>
    </xf>
    <xf numFmtId="0" fontId="57" fillId="8" borderId="13" xfId="3" applyFont="1" applyFill="1" applyBorder="1" applyAlignment="1" applyProtection="1">
      <alignment horizontal="center" vertical="center"/>
    </xf>
    <xf numFmtId="0" fontId="57" fillId="8" borderId="14" xfId="3" applyFont="1" applyFill="1" applyBorder="1" applyAlignment="1" applyProtection="1">
      <alignment horizontal="center" vertical="center"/>
    </xf>
    <xf numFmtId="0" fontId="57" fillId="8" borderId="3" xfId="3" applyFont="1" applyFill="1" applyBorder="1" applyAlignment="1" applyProtection="1">
      <alignment horizontal="center" vertical="center"/>
    </xf>
    <xf numFmtId="0" fontId="51" fillId="9" borderId="13" xfId="38" applyFont="1" applyFill="1" applyBorder="1" applyAlignment="1" applyProtection="1">
      <alignment horizontal="center" vertical="center" wrapText="1"/>
    </xf>
    <xf numFmtId="0" fontId="51" fillId="9" borderId="3" xfId="38" applyFont="1" applyFill="1" applyBorder="1" applyAlignment="1" applyProtection="1">
      <alignment horizontal="center" vertical="center" wrapText="1"/>
    </xf>
    <xf numFmtId="0" fontId="40" fillId="34" borderId="5" xfId="3" applyFill="1" applyBorder="1" applyAlignment="1" applyProtection="1">
      <alignment horizontal="center" vertical="center" wrapText="1"/>
    </xf>
    <xf numFmtId="0" fontId="40" fillId="34" borderId="2" xfId="3" applyFill="1" applyBorder="1" applyAlignment="1" applyProtection="1">
      <alignment horizontal="center" vertical="center" wrapText="1"/>
    </xf>
    <xf numFmtId="0" fontId="45" fillId="9" borderId="13" xfId="38" applyFont="1" applyFill="1" applyBorder="1" applyAlignment="1" applyProtection="1">
      <alignment horizontal="center" vertical="center" wrapText="1"/>
    </xf>
    <xf numFmtId="0" fontId="45" fillId="9" borderId="3" xfId="38" applyFont="1" applyFill="1" applyBorder="1" applyAlignment="1" applyProtection="1">
      <alignment horizontal="center" vertical="center" wrapText="1"/>
    </xf>
    <xf numFmtId="0" fontId="199" fillId="0" borderId="1" xfId="202" applyFont="1" applyBorder="1" applyAlignment="1">
      <alignment horizontal="center" vertical="center" wrapText="1"/>
    </xf>
    <xf numFmtId="0" fontId="65" fillId="0" borderId="1" xfId="202" applyFont="1" applyBorder="1" applyAlignment="1">
      <alignment horizontal="center" vertical="center" wrapText="1"/>
    </xf>
    <xf numFmtId="0" fontId="199" fillId="38" borderId="5" xfId="202" applyFont="1" applyFill="1" applyBorder="1" applyAlignment="1">
      <alignment horizontal="center" vertical="center" wrapText="1"/>
    </xf>
    <xf numFmtId="0" fontId="199" fillId="38" borderId="6" xfId="202" applyFont="1" applyFill="1" applyBorder="1" applyAlignment="1">
      <alignment horizontal="center" vertical="center" wrapText="1"/>
    </xf>
    <xf numFmtId="0" fontId="199" fillId="38" borderId="2" xfId="202" applyFont="1" applyFill="1" applyBorder="1" applyAlignment="1">
      <alignment horizontal="center" vertical="center" wrapText="1"/>
    </xf>
    <xf numFmtId="0" fontId="199" fillId="30" borderId="5" xfId="202" applyFont="1" applyFill="1" applyBorder="1" applyAlignment="1">
      <alignment horizontal="center" vertical="center" wrapText="1"/>
    </xf>
    <xf numFmtId="0" fontId="199" fillId="30" borderId="6" xfId="202" applyFont="1" applyFill="1" applyBorder="1" applyAlignment="1">
      <alignment horizontal="center" vertical="center" wrapText="1"/>
    </xf>
    <xf numFmtId="0" fontId="199" fillId="30" borderId="2" xfId="202" applyFont="1" applyFill="1" applyBorder="1" applyAlignment="1">
      <alignment horizontal="center" vertical="center" wrapText="1"/>
    </xf>
    <xf numFmtId="0" fontId="202" fillId="18" borderId="4" xfId="202" applyFont="1" applyFill="1" applyBorder="1" applyAlignment="1">
      <alignment horizontal="center" vertical="center" wrapText="1"/>
    </xf>
    <xf numFmtId="0" fontId="199" fillId="38" borderId="1" xfId="202" applyFont="1" applyFill="1" applyBorder="1" applyAlignment="1">
      <alignment horizontal="center" vertical="center" wrapText="1"/>
    </xf>
    <xf numFmtId="0" fontId="199" fillId="0" borderId="1" xfId="202" applyFont="1" applyBorder="1" applyAlignment="1">
      <alignment horizontal="center" vertical="center" textRotation="90" wrapText="1"/>
    </xf>
    <xf numFmtId="0" fontId="199" fillId="0" borderId="13" xfId="202" applyFont="1" applyBorder="1" applyAlignment="1">
      <alignment horizontal="center" vertical="center" wrapText="1"/>
    </xf>
    <xf numFmtId="0" fontId="199" fillId="0" borderId="14" xfId="202" applyFont="1" applyBorder="1" applyAlignment="1">
      <alignment horizontal="center" vertical="center" wrapText="1"/>
    </xf>
    <xf numFmtId="0" fontId="199" fillId="0" borderId="13" xfId="202" applyFont="1" applyBorder="1" applyAlignment="1">
      <alignment horizontal="center" vertical="center" textRotation="90" wrapText="1"/>
    </xf>
    <xf numFmtId="0" fontId="199" fillId="0" borderId="14" xfId="202" applyFont="1" applyBorder="1" applyAlignment="1">
      <alignment horizontal="center" vertical="center" textRotation="90" wrapText="1"/>
    </xf>
    <xf numFmtId="0" fontId="199" fillId="0" borderId="3" xfId="202" applyFont="1" applyBorder="1" applyAlignment="1">
      <alignment horizontal="center" vertical="center" textRotation="90" wrapText="1"/>
    </xf>
    <xf numFmtId="0" fontId="199" fillId="0" borderId="3" xfId="202" applyFont="1" applyBorder="1" applyAlignment="1">
      <alignment horizontal="center" vertical="center" wrapText="1"/>
    </xf>
    <xf numFmtId="0" fontId="199" fillId="11" borderId="1" xfId="202" applyFont="1" applyFill="1" applyBorder="1" applyAlignment="1">
      <alignment horizontal="center" vertical="center" wrapText="1"/>
    </xf>
    <xf numFmtId="0" fontId="197" fillId="58" borderId="1" xfId="202" applyFont="1" applyFill="1" applyBorder="1" applyAlignment="1">
      <alignment horizontal="center" vertical="center" wrapText="1"/>
    </xf>
    <xf numFmtId="0" fontId="65" fillId="0" borderId="1" xfId="202" applyFont="1" applyBorder="1" applyAlignment="1">
      <alignment vertical="center" wrapText="1"/>
    </xf>
    <xf numFmtId="0" fontId="200" fillId="60" borderId="1" xfId="202" applyFont="1" applyFill="1" applyBorder="1" applyAlignment="1">
      <alignment horizontal="center" vertical="center" wrapText="1"/>
    </xf>
    <xf numFmtId="0" fontId="197" fillId="58" borderId="5" xfId="202" applyFont="1" applyFill="1" applyBorder="1" applyAlignment="1">
      <alignment horizontal="center" vertical="center" wrapText="1"/>
    </xf>
    <xf numFmtId="0" fontId="197" fillId="58" borderId="6" xfId="202" applyFont="1" applyFill="1" applyBorder="1" applyAlignment="1">
      <alignment horizontal="center" vertical="center" wrapText="1"/>
    </xf>
    <xf numFmtId="0" fontId="197" fillId="58" borderId="2" xfId="202" applyFont="1" applyFill="1" applyBorder="1" applyAlignment="1">
      <alignment horizontal="center" vertical="center" wrapText="1"/>
    </xf>
    <xf numFmtId="0" fontId="196" fillId="0" borderId="0" xfId="202" applyFont="1" applyBorder="1" applyAlignment="1">
      <alignment horizontal="center" vertical="center" wrapText="1"/>
    </xf>
    <xf numFmtId="0" fontId="196" fillId="0" borderId="4" xfId="202" applyFont="1" applyBorder="1" applyAlignment="1">
      <alignment horizontal="right" vertical="center" wrapText="1"/>
    </xf>
    <xf numFmtId="0" fontId="197" fillId="58" borderId="3" xfId="202" applyFont="1" applyFill="1" applyBorder="1" applyAlignment="1">
      <alignment horizontal="center" vertical="center" wrapText="1"/>
    </xf>
    <xf numFmtId="0" fontId="197" fillId="58" borderId="9" xfId="202" applyFont="1" applyFill="1" applyBorder="1" applyAlignment="1">
      <alignment horizontal="center" vertical="center" wrapText="1"/>
    </xf>
    <xf numFmtId="0" fontId="197" fillId="58" borderId="12" xfId="202" applyFont="1" applyFill="1" applyBorder="1" applyAlignment="1">
      <alignment horizontal="center" vertical="center" wrapText="1"/>
    </xf>
    <xf numFmtId="0" fontId="197" fillId="18" borderId="32" xfId="202" applyFont="1" applyFill="1" applyBorder="1" applyAlignment="1">
      <alignment horizontal="center" vertical="center" wrapText="1"/>
    </xf>
    <xf numFmtId="0" fontId="99" fillId="28" borderId="1" xfId="8" applyFont="1" applyFill="1" applyBorder="1" applyAlignment="1" applyProtection="1">
      <alignment horizontal="center" vertical="center"/>
    </xf>
    <xf numFmtId="0" fontId="96" fillId="16" borderId="1" xfId="0" applyFont="1" applyFill="1" applyBorder="1" applyAlignment="1" applyProtection="1">
      <alignment horizontal="left" vertical="center" wrapText="1"/>
    </xf>
    <xf numFmtId="0" fontId="101" fillId="17" borderId="1" xfId="0" applyFont="1" applyFill="1" applyBorder="1" applyAlignment="1" applyProtection="1">
      <alignment horizontal="center" vertical="center" wrapText="1"/>
    </xf>
    <xf numFmtId="0" fontId="101" fillId="17" borderId="1" xfId="38" applyFont="1" applyFill="1" applyBorder="1" applyAlignment="1" applyProtection="1">
      <alignment horizontal="center" vertical="center" wrapText="1"/>
    </xf>
    <xf numFmtId="0" fontId="98" fillId="29" borderId="1" xfId="0" applyFont="1" applyFill="1" applyBorder="1" applyAlignment="1" applyProtection="1">
      <alignment horizontal="center" vertical="center" wrapText="1"/>
    </xf>
    <xf numFmtId="0" fontId="85" fillId="8" borderId="13" xfId="3" applyFont="1" applyFill="1" applyBorder="1" applyAlignment="1" applyProtection="1">
      <alignment horizontal="center" vertical="center"/>
    </xf>
    <xf numFmtId="0" fontId="85" fillId="8" borderId="14" xfId="3" applyFont="1" applyFill="1" applyBorder="1" applyAlignment="1" applyProtection="1">
      <alignment horizontal="center" vertical="center"/>
    </xf>
    <xf numFmtId="0" fontId="97" fillId="35" borderId="1" xfId="0" applyFont="1" applyFill="1" applyBorder="1" applyAlignment="1" applyProtection="1">
      <alignment horizontal="center" vertical="center" wrapText="1"/>
    </xf>
    <xf numFmtId="0" fontId="101" fillId="17" borderId="1" xfId="0" applyNumberFormat="1" applyFont="1" applyFill="1" applyBorder="1" applyAlignment="1" applyProtection="1">
      <alignment horizontal="center" vertical="center" wrapText="1"/>
    </xf>
    <xf numFmtId="0" fontId="99" fillId="10" borderId="5" xfId="0" applyFont="1" applyFill="1" applyBorder="1" applyAlignment="1" applyProtection="1">
      <alignment horizontal="center" vertical="center" wrapText="1"/>
    </xf>
    <xf numFmtId="0" fontId="99" fillId="10" borderId="6" xfId="0" applyFont="1" applyFill="1" applyBorder="1" applyAlignment="1" applyProtection="1">
      <alignment horizontal="center" vertical="center" wrapText="1"/>
    </xf>
    <xf numFmtId="0" fontId="99" fillId="10" borderId="2" xfId="0" applyFont="1" applyFill="1" applyBorder="1" applyAlignment="1" applyProtection="1">
      <alignment horizontal="center" vertical="center" wrapText="1"/>
    </xf>
    <xf numFmtId="0" fontId="98" fillId="30" borderId="5" xfId="0" applyFont="1" applyFill="1" applyBorder="1" applyAlignment="1" applyProtection="1">
      <alignment horizontal="center" vertical="center" wrapText="1"/>
    </xf>
    <xf numFmtId="0" fontId="98" fillId="30" borderId="6" xfId="0" applyNumberFormat="1" applyFont="1" applyFill="1" applyBorder="1" applyAlignment="1" applyProtection="1">
      <alignment horizontal="center" vertical="center" wrapText="1"/>
    </xf>
    <xf numFmtId="0" fontId="98" fillId="30" borderId="6" xfId="0" applyFont="1" applyFill="1" applyBorder="1" applyAlignment="1" applyProtection="1">
      <alignment horizontal="center" vertical="center" wrapText="1"/>
    </xf>
    <xf numFmtId="0" fontId="98" fillId="30" borderId="2" xfId="0" applyFont="1" applyFill="1" applyBorder="1" applyAlignment="1" applyProtection="1">
      <alignment horizontal="center" vertical="center" wrapText="1"/>
    </xf>
    <xf numFmtId="0" fontId="102" fillId="13" borderId="1" xfId="0" applyFont="1" applyFill="1" applyBorder="1" applyAlignment="1">
      <alignment horizontal="center" vertical="center" wrapText="1"/>
    </xf>
    <xf numFmtId="0" fontId="102" fillId="13" borderId="1" xfId="0" applyNumberFormat="1" applyFont="1" applyFill="1" applyBorder="1" applyAlignment="1">
      <alignment horizontal="center" vertical="center" wrapText="1"/>
    </xf>
    <xf numFmtId="0" fontId="102" fillId="52" borderId="1" xfId="0" applyFont="1" applyFill="1" applyBorder="1" applyAlignment="1">
      <alignment horizontal="center" vertical="center" wrapText="1"/>
    </xf>
    <xf numFmtId="0" fontId="102" fillId="25" borderId="1" xfId="0" applyFont="1" applyFill="1" applyBorder="1" applyAlignment="1">
      <alignment horizontal="center" vertical="center" wrapText="1"/>
    </xf>
    <xf numFmtId="0" fontId="102" fillId="40" borderId="1" xfId="0" applyFont="1" applyFill="1" applyBorder="1" applyAlignment="1">
      <alignment horizontal="center" vertical="center" wrapText="1"/>
    </xf>
    <xf numFmtId="0" fontId="102" fillId="53" borderId="1" xfId="0" applyFont="1" applyFill="1" applyBorder="1" applyAlignment="1">
      <alignment horizontal="center" vertical="center" wrapText="1"/>
    </xf>
    <xf numFmtId="0" fontId="102" fillId="54" borderId="1" xfId="0" applyFont="1" applyFill="1" applyBorder="1" applyAlignment="1">
      <alignment horizontal="center" vertical="center" wrapText="1"/>
    </xf>
    <xf numFmtId="0" fontId="86" fillId="16" borderId="1" xfId="8" applyFont="1" applyFill="1" applyBorder="1" applyAlignment="1" applyProtection="1">
      <alignment horizontal="left" vertical="center" wrapText="1"/>
    </xf>
    <xf numFmtId="0" fontId="86" fillId="17" borderId="1" xfId="0" applyFont="1" applyFill="1" applyBorder="1" applyAlignment="1" applyProtection="1">
      <alignment horizontal="center" vertical="center" wrapText="1"/>
    </xf>
    <xf numFmtId="0" fontId="86" fillId="17" borderId="1" xfId="38" applyFont="1" applyFill="1" applyBorder="1" applyAlignment="1" applyProtection="1">
      <alignment horizontal="center" vertical="center" wrapText="1"/>
    </xf>
    <xf numFmtId="0" fontId="81" fillId="35" borderId="1" xfId="0" applyFont="1" applyFill="1" applyBorder="1" applyAlignment="1" applyProtection="1">
      <alignment horizontal="center" vertical="center" wrapText="1"/>
    </xf>
    <xf numFmtId="0" fontId="82" fillId="29" borderId="1" xfId="0" applyFont="1" applyFill="1" applyBorder="1" applyAlignment="1" applyProtection="1">
      <alignment horizontal="center" vertical="center" wrapText="1"/>
    </xf>
    <xf numFmtId="0" fontId="83" fillId="8" borderId="13" xfId="3" applyFont="1" applyFill="1" applyBorder="1" applyAlignment="1" applyProtection="1">
      <alignment horizontal="center" vertical="center"/>
    </xf>
    <xf numFmtId="0" fontId="83" fillId="8" borderId="14" xfId="3" applyFont="1" applyFill="1" applyBorder="1" applyAlignment="1" applyProtection="1">
      <alignment horizontal="center" vertical="center"/>
    </xf>
    <xf numFmtId="0" fontId="83" fillId="8" borderId="3" xfId="3" applyFont="1" applyFill="1" applyBorder="1" applyAlignment="1" applyProtection="1">
      <alignment horizontal="center" vertical="center"/>
    </xf>
    <xf numFmtId="0" fontId="86" fillId="17" borderId="9" xfId="0" applyFont="1" applyFill="1" applyBorder="1" applyAlignment="1" applyProtection="1">
      <alignment horizontal="center" vertical="center" wrapText="1"/>
    </xf>
    <xf numFmtId="0" fontId="86" fillId="17" borderId="4" xfId="0" applyFont="1" applyFill="1" applyBorder="1" applyAlignment="1" applyProtection="1">
      <alignment horizontal="center" vertical="center" wrapText="1"/>
    </xf>
    <xf numFmtId="0" fontId="80" fillId="18" borderId="9" xfId="38" applyFont="1" applyFill="1" applyBorder="1" applyAlignment="1" applyProtection="1">
      <alignment horizontal="center" vertical="center" wrapText="1"/>
    </xf>
    <xf numFmtId="0" fontId="0" fillId="0" borderId="4" xfId="0" applyBorder="1"/>
    <xf numFmtId="0" fontId="95" fillId="44" borderId="1" xfId="0" applyFont="1" applyFill="1" applyBorder="1" applyAlignment="1" applyProtection="1">
      <alignment horizontal="center" vertical="center" wrapText="1"/>
    </xf>
    <xf numFmtId="0" fontId="82" fillId="30" borderId="5" xfId="0" applyFont="1" applyFill="1" applyBorder="1" applyAlignment="1" applyProtection="1">
      <alignment horizontal="center" vertical="center" wrapText="1"/>
    </xf>
    <xf numFmtId="0" fontId="82" fillId="30" borderId="6" xfId="0" applyFont="1" applyFill="1" applyBorder="1" applyAlignment="1" applyProtection="1">
      <alignment horizontal="center" vertical="center" wrapText="1"/>
    </xf>
    <xf numFmtId="0" fontId="82" fillId="30" borderId="2" xfId="0" applyFont="1" applyFill="1" applyBorder="1" applyAlignment="1" applyProtection="1">
      <alignment horizontal="center" vertical="center" wrapText="1"/>
    </xf>
    <xf numFmtId="0" fontId="80" fillId="10" borderId="5" xfId="0" applyFont="1" applyFill="1" applyBorder="1" applyAlignment="1" applyProtection="1">
      <alignment horizontal="center" vertical="center" wrapText="1"/>
    </xf>
    <xf numFmtId="0" fontId="80" fillId="10" borderId="6" xfId="0" applyFont="1" applyFill="1" applyBorder="1" applyAlignment="1" applyProtection="1">
      <alignment horizontal="center" vertical="center" wrapText="1"/>
    </xf>
    <xf numFmtId="0" fontId="80" fillId="10" borderId="2" xfId="0" applyFont="1" applyFill="1" applyBorder="1" applyAlignment="1" applyProtection="1">
      <alignment horizontal="center" vertical="center" wrapText="1"/>
    </xf>
    <xf numFmtId="0" fontId="80" fillId="28" borderId="9" xfId="8" applyFont="1" applyFill="1" applyBorder="1" applyAlignment="1" applyProtection="1">
      <alignment horizontal="center" vertical="center"/>
    </xf>
    <xf numFmtId="0" fontId="80" fillId="28" borderId="4" xfId="8" applyFont="1" applyFill="1" applyBorder="1" applyAlignment="1" applyProtection="1">
      <alignment horizontal="center" vertical="center"/>
    </xf>
    <xf numFmtId="0" fontId="94" fillId="13" borderId="1" xfId="0" applyFont="1" applyFill="1" applyBorder="1" applyAlignment="1">
      <alignment horizontal="center" wrapText="1"/>
    </xf>
    <xf numFmtId="0" fontId="94" fillId="52" borderId="1" xfId="0" applyFont="1" applyFill="1" applyBorder="1" applyAlignment="1">
      <alignment horizontal="center" wrapText="1"/>
    </xf>
    <xf numFmtId="0" fontId="94" fillId="25" borderId="1" xfId="0" applyFont="1" applyFill="1" applyBorder="1" applyAlignment="1">
      <alignment horizontal="center" wrapText="1"/>
    </xf>
    <xf numFmtId="0" fontId="94" fillId="40" borderId="1" xfId="0" applyFont="1" applyFill="1" applyBorder="1" applyAlignment="1">
      <alignment horizontal="center" wrapText="1"/>
    </xf>
    <xf numFmtId="0" fontId="94" fillId="53" borderId="1" xfId="0" applyFont="1" applyFill="1" applyBorder="1" applyAlignment="1">
      <alignment horizontal="center" wrapText="1"/>
    </xf>
    <xf numFmtId="0" fontId="94" fillId="54" borderId="1" xfId="0" applyFont="1" applyFill="1" applyBorder="1" applyAlignment="1">
      <alignment horizontal="center" wrapText="1"/>
    </xf>
    <xf numFmtId="0" fontId="86" fillId="16" borderId="1" xfId="8" applyFont="1" applyFill="1" applyBorder="1" applyAlignment="1" applyProtection="1">
      <alignment horizontal="left" vertical="center"/>
    </xf>
    <xf numFmtId="0" fontId="81" fillId="35" borderId="1" xfId="0" applyFont="1" applyFill="1" applyBorder="1" applyAlignment="1" applyProtection="1">
      <alignment horizontal="center" vertical="center"/>
    </xf>
    <xf numFmtId="0" fontId="82" fillId="29" borderId="1" xfId="0" applyFont="1" applyFill="1" applyBorder="1" applyAlignment="1" applyProtection="1">
      <alignment horizontal="center" vertical="center"/>
    </xf>
    <xf numFmtId="0" fontId="83" fillId="8" borderId="1" xfId="3" applyFont="1" applyFill="1" applyBorder="1" applyAlignment="1" applyProtection="1">
      <alignment horizontal="center" vertical="center"/>
    </xf>
    <xf numFmtId="0" fontId="86" fillId="17" borderId="1" xfId="38" applyFont="1" applyFill="1" applyBorder="1" applyAlignment="1" applyProtection="1">
      <alignment horizontal="center" vertical="center"/>
    </xf>
    <xf numFmtId="0" fontId="86" fillId="17" borderId="1" xfId="0" applyFont="1" applyFill="1" applyBorder="1" applyAlignment="1" applyProtection="1">
      <alignment horizontal="center" vertical="center"/>
    </xf>
    <xf numFmtId="0" fontId="82" fillId="30" borderId="1" xfId="0" applyFont="1" applyFill="1" applyBorder="1" applyAlignment="1" applyProtection="1">
      <alignment horizontal="center" vertical="center"/>
    </xf>
    <xf numFmtId="0" fontId="80" fillId="10" borderId="1" xfId="0" applyFont="1" applyFill="1" applyBorder="1" applyAlignment="1" applyProtection="1">
      <alignment horizontal="center" vertical="center"/>
    </xf>
    <xf numFmtId="0" fontId="80" fillId="28" borderId="1" xfId="8" applyFont="1" applyFill="1" applyBorder="1" applyAlignment="1" applyProtection="1">
      <alignment horizontal="center" vertical="center"/>
    </xf>
    <xf numFmtId="0" fontId="87" fillId="13" borderId="1" xfId="0" applyFont="1" applyFill="1" applyBorder="1" applyAlignment="1">
      <alignment horizontal="center" wrapText="1"/>
    </xf>
    <xf numFmtId="0" fontId="87" fillId="52" borderId="1" xfId="0" applyFont="1" applyFill="1" applyBorder="1" applyAlignment="1">
      <alignment horizontal="center" wrapText="1"/>
    </xf>
    <xf numFmtId="0" fontId="87" fillId="25" borderId="1" xfId="0" applyFont="1" applyFill="1" applyBorder="1" applyAlignment="1">
      <alignment horizontal="center" wrapText="1"/>
    </xf>
    <xf numFmtId="0" fontId="87" fillId="40" borderId="1" xfId="0" applyFont="1" applyFill="1" applyBorder="1" applyAlignment="1">
      <alignment horizontal="center" wrapText="1"/>
    </xf>
    <xf numFmtId="0" fontId="87" fillId="53" borderId="1" xfId="0" applyFont="1" applyFill="1" applyBorder="1" applyAlignment="1">
      <alignment horizontal="center" wrapText="1"/>
    </xf>
    <xf numFmtId="0" fontId="87" fillId="54" borderId="1" xfId="0" applyFont="1" applyFill="1" applyBorder="1" applyAlignment="1">
      <alignment horizontal="center" wrapText="1"/>
    </xf>
    <xf numFmtId="0" fontId="51" fillId="17" borderId="1" xfId="0" applyFont="1" applyFill="1" applyBorder="1" applyAlignment="1" applyProtection="1">
      <alignment horizontal="center" vertical="center" wrapText="1"/>
    </xf>
    <xf numFmtId="0" fontId="51" fillId="17" borderId="5" xfId="0" applyFont="1" applyFill="1" applyBorder="1" applyAlignment="1" applyProtection="1">
      <alignment horizontal="center" vertical="center" wrapText="1"/>
    </xf>
    <xf numFmtId="0" fontId="113" fillId="17" borderId="1" xfId="0" applyFont="1" applyFill="1" applyBorder="1" applyAlignment="1" applyProtection="1">
      <alignment horizontal="center" vertical="center" wrapText="1"/>
    </xf>
    <xf numFmtId="0" fontId="121" fillId="44" borderId="1" xfId="0" applyFont="1" applyFill="1" applyBorder="1" applyAlignment="1" applyProtection="1">
      <alignment horizontal="center" vertical="center" wrapText="1"/>
    </xf>
    <xf numFmtId="0" fontId="113" fillId="16" borderId="1" xfId="8" applyFont="1" applyFill="1" applyBorder="1" applyAlignment="1" applyProtection="1">
      <alignment horizontal="left" vertical="center" wrapText="1"/>
    </xf>
    <xf numFmtId="0" fontId="51" fillId="17" borderId="2" xfId="0" applyFont="1" applyFill="1" applyBorder="1" applyAlignment="1" applyProtection="1">
      <alignment horizontal="center" vertical="center" wrapText="1"/>
    </xf>
    <xf numFmtId="0" fontId="113" fillId="17" borderId="1" xfId="38" applyFont="1" applyFill="1" applyBorder="1" applyAlignment="1" applyProtection="1">
      <alignment horizontal="center" vertical="center" wrapText="1"/>
    </xf>
    <xf numFmtId="0" fontId="113" fillId="17" borderId="13" xfId="38" applyFont="1" applyFill="1" applyBorder="1" applyAlignment="1" applyProtection="1">
      <alignment horizontal="center" vertical="center" wrapText="1"/>
    </xf>
    <xf numFmtId="0" fontId="113" fillId="17" borderId="3" xfId="38" applyFont="1" applyFill="1" applyBorder="1" applyAlignment="1" applyProtection="1">
      <alignment horizontal="center" vertical="center" wrapText="1"/>
    </xf>
    <xf numFmtId="0" fontId="51" fillId="17" borderId="2" xfId="38" applyFont="1" applyFill="1" applyBorder="1" applyAlignment="1" applyProtection="1">
      <alignment horizontal="center" vertical="center" wrapText="1"/>
    </xf>
    <xf numFmtId="0" fontId="51" fillId="17" borderId="1" xfId="38" applyFont="1" applyFill="1" applyBorder="1" applyAlignment="1" applyProtection="1">
      <alignment horizontal="center" vertical="center" wrapText="1"/>
    </xf>
    <xf numFmtId="0" fontId="115" fillId="28" borderId="1" xfId="4" applyFont="1" applyFill="1" applyBorder="1" applyAlignment="1" applyProtection="1">
      <alignment horizontal="left" vertical="center" wrapText="1"/>
    </xf>
    <xf numFmtId="0" fontId="115" fillId="4" borderId="1" xfId="4" applyFont="1" applyFill="1" applyBorder="1" applyAlignment="1" applyProtection="1">
      <alignment horizontal="left" vertical="center" wrapText="1"/>
    </xf>
    <xf numFmtId="0" fontId="138" fillId="17" borderId="1" xfId="38" applyFont="1" applyFill="1" applyBorder="1" applyAlignment="1" applyProtection="1">
      <alignment horizontal="center" vertical="center" wrapText="1"/>
    </xf>
    <xf numFmtId="0" fontId="135" fillId="52" borderId="1" xfId="0" applyFont="1" applyFill="1" applyBorder="1" applyAlignment="1">
      <alignment horizontal="center" vertical="center" wrapText="1"/>
    </xf>
    <xf numFmtId="0" fontId="135" fillId="25" borderId="1" xfId="0" applyFont="1" applyFill="1" applyBorder="1" applyAlignment="1">
      <alignment horizontal="center" vertical="center" wrapText="1"/>
    </xf>
    <xf numFmtId="0" fontId="135" fillId="40" borderId="1" xfId="0" applyFont="1" applyFill="1" applyBorder="1" applyAlignment="1">
      <alignment horizontal="center" vertical="center" wrapText="1"/>
    </xf>
    <xf numFmtId="0" fontId="135" fillId="53" borderId="1" xfId="0" applyFont="1" applyFill="1" applyBorder="1" applyAlignment="1">
      <alignment horizontal="center" vertical="center" wrapText="1"/>
    </xf>
    <xf numFmtId="0" fontId="135" fillId="54" borderId="1" xfId="0" applyFont="1" applyFill="1" applyBorder="1" applyAlignment="1">
      <alignment horizontal="center" vertical="center" wrapText="1"/>
    </xf>
    <xf numFmtId="0" fontId="130" fillId="10" borderId="9" xfId="0" applyFont="1" applyFill="1" applyBorder="1" applyAlignment="1" applyProtection="1">
      <alignment horizontal="center" vertical="center" wrapText="1"/>
    </xf>
    <xf numFmtId="0" fontId="130" fillId="10" borderId="4" xfId="0" applyFont="1" applyFill="1" applyBorder="1" applyAlignment="1" applyProtection="1">
      <alignment horizontal="center" vertical="center" wrapText="1"/>
    </xf>
    <xf numFmtId="0" fontId="130" fillId="10" borderId="12" xfId="0" applyFont="1" applyFill="1" applyBorder="1" applyAlignment="1" applyProtection="1">
      <alignment horizontal="center" vertical="center" wrapText="1"/>
    </xf>
    <xf numFmtId="0" fontId="130" fillId="28" borderId="5" xfId="8" applyFont="1" applyFill="1" applyBorder="1" applyAlignment="1" applyProtection="1">
      <alignment horizontal="center" vertical="center"/>
    </xf>
    <xf numFmtId="0" fontId="130" fillId="28" borderId="6" xfId="8" applyFont="1" applyFill="1" applyBorder="1" applyAlignment="1" applyProtection="1">
      <alignment horizontal="center" vertical="center"/>
    </xf>
    <xf numFmtId="0" fontId="130" fillId="28" borderId="2" xfId="8" applyFont="1" applyFill="1" applyBorder="1" applyAlignment="1" applyProtection="1">
      <alignment horizontal="center" vertical="center"/>
    </xf>
    <xf numFmtId="0" fontId="127" fillId="17" borderId="1" xfId="0" applyFont="1" applyFill="1" applyBorder="1" applyAlignment="1" applyProtection="1">
      <alignment horizontal="center" vertical="center" wrapText="1"/>
    </xf>
    <xf numFmtId="0" fontId="127" fillId="17" borderId="1" xfId="38" applyFont="1" applyFill="1" applyBorder="1" applyAlignment="1" applyProtection="1">
      <alignment horizontal="center" vertical="center" wrapText="1"/>
    </xf>
    <xf numFmtId="0" fontId="127" fillId="16" borderId="9" xfId="48" applyFont="1" applyFill="1" applyBorder="1" applyAlignment="1" applyProtection="1">
      <alignment horizontal="left" vertical="center"/>
    </xf>
    <xf numFmtId="0" fontId="127" fillId="16" borderId="4" xfId="48" applyFont="1" applyFill="1" applyBorder="1" applyAlignment="1" applyProtection="1">
      <alignment horizontal="left" vertical="center"/>
    </xf>
    <xf numFmtId="0" fontId="132" fillId="8" borderId="13" xfId="3" applyFont="1" applyFill="1" applyBorder="1" applyAlignment="1" applyProtection="1">
      <alignment horizontal="center" vertical="center"/>
    </xf>
    <xf numFmtId="0" fontId="132" fillId="8" borderId="14" xfId="3" applyFont="1" applyFill="1" applyBorder="1" applyAlignment="1" applyProtection="1">
      <alignment horizontal="center" vertical="center"/>
    </xf>
    <xf numFmtId="0" fontId="132" fillId="8" borderId="3" xfId="3" applyFont="1" applyFill="1" applyBorder="1" applyAlignment="1" applyProtection="1">
      <alignment horizontal="center" vertical="center"/>
    </xf>
    <xf numFmtId="0" fontId="128" fillId="35" borderId="1" xfId="0" applyFont="1" applyFill="1" applyBorder="1" applyAlignment="1" applyProtection="1">
      <alignment horizontal="center" vertical="center" wrapText="1"/>
    </xf>
    <xf numFmtId="0" fontId="129" fillId="29" borderId="5" xfId="0" applyFont="1" applyFill="1" applyBorder="1" applyAlignment="1" applyProtection="1">
      <alignment horizontal="center" vertical="center" wrapText="1"/>
    </xf>
    <xf numFmtId="0" fontId="129" fillId="29" borderId="6" xfId="0" applyFont="1" applyFill="1" applyBorder="1" applyAlignment="1" applyProtection="1">
      <alignment horizontal="center" vertical="center" wrapText="1"/>
    </xf>
    <xf numFmtId="0" fontId="129" fillId="29" borderId="2" xfId="0" applyFont="1" applyFill="1" applyBorder="1" applyAlignment="1" applyProtection="1">
      <alignment horizontal="center" vertical="center" wrapText="1"/>
    </xf>
    <xf numFmtId="0" fontId="129" fillId="30" borderId="5" xfId="0" applyFont="1" applyFill="1" applyBorder="1" applyAlignment="1" applyProtection="1">
      <alignment horizontal="center" vertical="center" wrapText="1"/>
    </xf>
    <xf numFmtId="0" fontId="129" fillId="30" borderId="6" xfId="0" applyFont="1" applyFill="1" applyBorder="1" applyAlignment="1" applyProtection="1">
      <alignment horizontal="center" vertical="center" wrapText="1"/>
    </xf>
    <xf numFmtId="0" fontId="135" fillId="13" borderId="1" xfId="0" applyFont="1" applyFill="1" applyBorder="1" applyAlignment="1">
      <alignment horizontal="center" vertical="center" wrapText="1"/>
    </xf>
    <xf numFmtId="0" fontId="130" fillId="18" borderId="10" xfId="38" applyFont="1" applyFill="1" applyBorder="1" applyAlignment="1" applyProtection="1">
      <alignment horizontal="center" vertical="center" wrapText="1"/>
    </xf>
    <xf numFmtId="0" fontId="130" fillId="18" borderId="31" xfId="38" applyFont="1" applyFill="1" applyBorder="1" applyAlignment="1" applyProtection="1">
      <alignment horizontal="center" vertical="center" wrapText="1"/>
    </xf>
    <xf numFmtId="0" fontId="130" fillId="18" borderId="8" xfId="38" applyFont="1" applyFill="1" applyBorder="1" applyAlignment="1" applyProtection="1">
      <alignment horizontal="center" vertical="center" wrapText="1"/>
    </xf>
    <xf numFmtId="0" fontId="130" fillId="18" borderId="0" xfId="38" applyFont="1" applyFill="1" applyBorder="1" applyAlignment="1" applyProtection="1">
      <alignment horizontal="center" vertical="center" wrapText="1"/>
    </xf>
    <xf numFmtId="0" fontId="135" fillId="52" borderId="1" xfId="0" applyFont="1" applyFill="1" applyBorder="1" applyAlignment="1">
      <alignment horizontal="center" wrapText="1"/>
    </xf>
    <xf numFmtId="0" fontId="135" fillId="25" borderId="1" xfId="0" applyFont="1" applyFill="1" applyBorder="1" applyAlignment="1">
      <alignment horizontal="center" wrapText="1"/>
    </xf>
    <xf numFmtId="0" fontId="135" fillId="40" borderId="1" xfId="0" applyFont="1" applyFill="1" applyBorder="1" applyAlignment="1">
      <alignment horizontal="center" wrapText="1"/>
    </xf>
    <xf numFmtId="0" fontId="135" fillId="53" borderId="1" xfId="0" applyFont="1" applyFill="1" applyBorder="1" applyAlignment="1">
      <alignment horizontal="center" wrapText="1"/>
    </xf>
    <xf numFmtId="0" fontId="135" fillId="54" borderId="1" xfId="0" applyFont="1" applyFill="1" applyBorder="1" applyAlignment="1">
      <alignment horizontal="center" wrapText="1"/>
    </xf>
    <xf numFmtId="0" fontId="127" fillId="17" borderId="5" xfId="0" applyFont="1" applyFill="1" applyBorder="1" applyAlignment="1" applyProtection="1">
      <alignment horizontal="center" vertical="center" wrapText="1"/>
    </xf>
    <xf numFmtId="0" fontId="127" fillId="17" borderId="6" xfId="0" applyFont="1" applyFill="1" applyBorder="1" applyAlignment="1" applyProtection="1">
      <alignment horizontal="center" vertical="center" wrapText="1"/>
    </xf>
    <xf numFmtId="0" fontId="127" fillId="17" borderId="2" xfId="0" applyFont="1" applyFill="1" applyBorder="1" applyAlignment="1" applyProtection="1">
      <alignment horizontal="center" vertical="center" wrapText="1"/>
    </xf>
    <xf numFmtId="0" fontId="127" fillId="17" borderId="10" xfId="38" applyFont="1" applyFill="1" applyBorder="1" applyAlignment="1" applyProtection="1">
      <alignment horizontal="center" vertical="center" wrapText="1"/>
    </xf>
    <xf numFmtId="0" fontId="127" fillId="17" borderId="11" xfId="38" applyFont="1" applyFill="1" applyBorder="1" applyAlignment="1" applyProtection="1">
      <alignment horizontal="center" vertical="center" wrapText="1"/>
    </xf>
    <xf numFmtId="0" fontId="127" fillId="16" borderId="1" xfId="8" applyFont="1" applyFill="1" applyBorder="1" applyAlignment="1" applyProtection="1">
      <alignment horizontal="left" vertical="center"/>
    </xf>
    <xf numFmtId="0" fontId="135" fillId="13" borderId="1" xfId="0" applyFont="1" applyFill="1" applyBorder="1" applyAlignment="1">
      <alignment horizontal="center" wrapText="1"/>
    </xf>
    <xf numFmtId="0" fontId="130" fillId="28" borderId="1" xfId="8" applyFont="1" applyFill="1" applyBorder="1" applyAlignment="1" applyProtection="1">
      <alignment horizontal="center" vertical="center"/>
    </xf>
    <xf numFmtId="0" fontId="132" fillId="8" borderId="1" xfId="3" applyFont="1" applyFill="1" applyBorder="1" applyAlignment="1" applyProtection="1">
      <alignment horizontal="center" vertical="center"/>
    </xf>
    <xf numFmtId="0" fontId="127" fillId="16" borderId="1" xfId="87" applyFont="1" applyFill="1" applyBorder="1" applyAlignment="1" applyProtection="1">
      <alignment horizontal="left" vertical="center" wrapText="1"/>
    </xf>
    <xf numFmtId="0" fontId="129" fillId="29" borderId="1" xfId="0" applyFont="1" applyFill="1" applyBorder="1" applyAlignment="1" applyProtection="1">
      <alignment horizontal="center" vertical="center" wrapText="1"/>
    </xf>
    <xf numFmtId="0" fontId="129" fillId="30" borderId="1" xfId="0" applyFont="1" applyFill="1" applyBorder="1" applyAlignment="1" applyProtection="1">
      <alignment horizontal="center" vertical="center" wrapText="1"/>
    </xf>
    <xf numFmtId="0" fontId="130" fillId="10" borderId="1" xfId="0" applyFont="1" applyFill="1" applyBorder="1" applyAlignment="1" applyProtection="1">
      <alignment horizontal="center" vertical="center" wrapText="1"/>
    </xf>
    <xf numFmtId="0" fontId="135" fillId="54" borderId="1" xfId="0" applyFont="1" applyFill="1" applyBorder="1" applyAlignment="1">
      <alignment horizontal="center" vertical="top" wrapText="1"/>
    </xf>
    <xf numFmtId="0" fontId="135" fillId="52" borderId="1" xfId="0" applyFont="1" applyFill="1" applyBorder="1" applyAlignment="1">
      <alignment horizontal="center" vertical="top" wrapText="1"/>
    </xf>
    <xf numFmtId="0" fontId="135" fillId="13" borderId="1" xfId="0" applyFont="1" applyFill="1" applyBorder="1" applyAlignment="1">
      <alignment horizontal="center" vertical="top" wrapText="1"/>
    </xf>
    <xf numFmtId="0" fontId="135" fillId="25" borderId="1" xfId="0" applyFont="1" applyFill="1" applyBorder="1" applyAlignment="1">
      <alignment horizontal="center" vertical="top" wrapText="1"/>
    </xf>
    <xf numFmtId="0" fontId="135" fillId="40" borderId="1" xfId="0" applyFont="1" applyFill="1" applyBorder="1" applyAlignment="1">
      <alignment horizontal="center" vertical="top" wrapText="1"/>
    </xf>
    <xf numFmtId="0" fontId="135" fillId="53" borderId="1" xfId="0" applyFont="1" applyFill="1" applyBorder="1" applyAlignment="1">
      <alignment horizontal="center" vertical="top" wrapText="1"/>
    </xf>
    <xf numFmtId="0" fontId="127" fillId="17" borderId="1" xfId="0" applyFont="1" applyFill="1" applyBorder="1" applyAlignment="1" applyProtection="1">
      <alignment horizontal="center" vertical="top" wrapText="1"/>
    </xf>
    <xf numFmtId="0" fontId="127" fillId="17" borderId="1" xfId="38" applyFont="1" applyFill="1" applyBorder="1" applyAlignment="1" applyProtection="1">
      <alignment horizontal="center" vertical="top" wrapText="1"/>
    </xf>
    <xf numFmtId="0" fontId="127" fillId="17" borderId="5" xfId="38" applyFont="1" applyFill="1" applyBorder="1" applyAlignment="1" applyProtection="1">
      <alignment horizontal="center" vertical="top" wrapText="1"/>
    </xf>
    <xf numFmtId="0" fontId="173" fillId="28" borderId="1" xfId="62" applyFont="1" applyFill="1" applyBorder="1" applyAlignment="1" applyProtection="1">
      <alignment horizontal="left" vertical="top" wrapText="1"/>
    </xf>
    <xf numFmtId="0" fontId="127" fillId="16" borderId="5" xfId="8" applyFont="1" applyFill="1" applyBorder="1" applyAlignment="1" applyProtection="1">
      <alignment horizontal="left" vertical="top" wrapText="1"/>
    </xf>
    <xf numFmtId="0" fontId="127" fillId="16" borderId="6" xfId="8" applyFont="1" applyFill="1" applyBorder="1" applyAlignment="1" applyProtection="1">
      <alignment horizontal="left" vertical="top" wrapText="1"/>
    </xf>
    <xf numFmtId="0" fontId="127" fillId="16" borderId="2" xfId="8" applyFont="1" applyFill="1" applyBorder="1" applyAlignment="1" applyProtection="1">
      <alignment horizontal="left" vertical="top" wrapText="1"/>
    </xf>
    <xf numFmtId="0" fontId="127" fillId="17" borderId="10" xfId="38" applyFont="1" applyFill="1" applyBorder="1" applyAlignment="1" applyProtection="1">
      <alignment horizontal="center" vertical="top" wrapText="1"/>
    </xf>
    <xf numFmtId="0" fontId="127" fillId="17" borderId="11" xfId="38" applyFont="1" applyFill="1" applyBorder="1" applyAlignment="1" applyProtection="1">
      <alignment horizontal="center" vertical="top" wrapText="1"/>
    </xf>
    <xf numFmtId="0" fontId="127" fillId="17" borderId="9" xfId="38" applyFont="1" applyFill="1" applyBorder="1" applyAlignment="1" applyProtection="1">
      <alignment horizontal="center" vertical="top" wrapText="1"/>
    </xf>
    <xf numFmtId="0" fontId="127" fillId="17" borderId="12" xfId="38" applyFont="1" applyFill="1" applyBorder="1" applyAlignment="1" applyProtection="1">
      <alignment horizontal="center" vertical="top" wrapText="1"/>
    </xf>
    <xf numFmtId="0" fontId="142" fillId="16" borderId="5" xfId="8" applyFont="1" applyFill="1" applyBorder="1" applyAlignment="1" applyProtection="1">
      <alignment horizontal="left" vertical="center"/>
    </xf>
    <xf numFmtId="0" fontId="142" fillId="16" borderId="6" xfId="8" applyFont="1" applyFill="1" applyBorder="1" applyAlignment="1" applyProtection="1">
      <alignment horizontal="left" vertical="center"/>
    </xf>
    <xf numFmtId="0" fontId="142" fillId="16" borderId="2" xfId="8" applyFont="1" applyFill="1" applyBorder="1" applyAlignment="1" applyProtection="1">
      <alignment horizontal="left" vertical="center"/>
    </xf>
    <xf numFmtId="0" fontId="142" fillId="17" borderId="1" xfId="0" applyFont="1" applyFill="1" applyBorder="1" applyAlignment="1" applyProtection="1">
      <alignment horizontal="center" vertical="center" wrapText="1"/>
    </xf>
    <xf numFmtId="0" fontId="142" fillId="17" borderId="1" xfId="38" applyFont="1" applyFill="1" applyBorder="1" applyAlignment="1" applyProtection="1">
      <alignment horizontal="center" vertical="center" wrapText="1"/>
    </xf>
    <xf numFmtId="0" fontId="143" fillId="35" borderId="1" xfId="0" applyFont="1" applyFill="1" applyBorder="1" applyAlignment="1" applyProtection="1">
      <alignment horizontal="center" vertical="center" wrapText="1"/>
    </xf>
    <xf numFmtId="0" fontId="144" fillId="29" borderId="5" xfId="0" applyFont="1" applyFill="1" applyBorder="1" applyAlignment="1" applyProtection="1">
      <alignment horizontal="center" vertical="center" wrapText="1"/>
    </xf>
    <xf numFmtId="0" fontId="144" fillId="29" borderId="6" xfId="0" applyFont="1" applyFill="1" applyBorder="1" applyAlignment="1" applyProtection="1">
      <alignment horizontal="center" vertical="center" wrapText="1"/>
    </xf>
    <xf numFmtId="0" fontId="144" fillId="29" borderId="2" xfId="0" applyFont="1" applyFill="1" applyBorder="1" applyAlignment="1" applyProtection="1">
      <alignment horizontal="center" vertical="center" wrapText="1"/>
    </xf>
    <xf numFmtId="0" fontId="147" fillId="8" borderId="13" xfId="3" applyFont="1" applyFill="1" applyBorder="1" applyAlignment="1" applyProtection="1">
      <alignment horizontal="center" vertical="center"/>
    </xf>
    <xf numFmtId="0" fontId="147" fillId="8" borderId="14" xfId="3" applyFont="1" applyFill="1" applyBorder="1" applyAlignment="1" applyProtection="1">
      <alignment horizontal="center" vertical="center"/>
    </xf>
    <xf numFmtId="0" fontId="147" fillId="8" borderId="3" xfId="3" applyFont="1" applyFill="1" applyBorder="1" applyAlignment="1" applyProtection="1">
      <alignment horizontal="center" vertical="center"/>
    </xf>
    <xf numFmtId="0" fontId="146" fillId="0" borderId="1" xfId="8" applyFont="1" applyBorder="1" applyAlignment="1" applyProtection="1">
      <alignment horizontal="center" vertical="center" wrapText="1"/>
    </xf>
    <xf numFmtId="0" fontId="145" fillId="10" borderId="9" xfId="0" applyFont="1" applyFill="1" applyBorder="1" applyAlignment="1" applyProtection="1">
      <alignment horizontal="center" vertical="center" wrapText="1"/>
    </xf>
    <xf numFmtId="0" fontId="145" fillId="10" borderId="4" xfId="0" applyFont="1" applyFill="1" applyBorder="1" applyAlignment="1" applyProtection="1">
      <alignment horizontal="center" vertical="center" wrapText="1"/>
    </xf>
    <xf numFmtId="0" fontId="145" fillId="10" borderId="12" xfId="0" applyFont="1" applyFill="1" applyBorder="1" applyAlignment="1" applyProtection="1">
      <alignment horizontal="center" vertical="center" wrapText="1"/>
    </xf>
    <xf numFmtId="0" fontId="145" fillId="28" borderId="5" xfId="8" applyFont="1" applyFill="1" applyBorder="1" applyAlignment="1" applyProtection="1">
      <alignment horizontal="center" vertical="center"/>
    </xf>
    <xf numFmtId="0" fontId="145" fillId="28" borderId="6" xfId="8" applyFont="1" applyFill="1" applyBorder="1" applyAlignment="1" applyProtection="1">
      <alignment horizontal="center" vertical="center"/>
    </xf>
    <xf numFmtId="0" fontId="145" fillId="28" borderId="2" xfId="8" applyFont="1" applyFill="1" applyBorder="1" applyAlignment="1" applyProtection="1">
      <alignment horizontal="center" vertical="center"/>
    </xf>
    <xf numFmtId="0" fontId="142" fillId="17" borderId="5" xfId="0" applyFont="1" applyFill="1" applyBorder="1" applyAlignment="1" applyProtection="1">
      <alignment horizontal="center" vertical="center" wrapText="1"/>
    </xf>
    <xf numFmtId="0" fontId="142" fillId="17" borderId="6" xfId="0" applyFont="1" applyFill="1" applyBorder="1" applyAlignment="1" applyProtection="1">
      <alignment horizontal="center" vertical="center" wrapText="1"/>
    </xf>
    <xf numFmtId="0" fontId="142" fillId="17" borderId="2" xfId="0" applyFont="1" applyFill="1" applyBorder="1" applyAlignment="1" applyProtection="1">
      <alignment horizontal="center" vertical="center" wrapText="1"/>
    </xf>
    <xf numFmtId="0" fontId="142" fillId="17" borderId="5" xfId="38" applyFont="1" applyFill="1" applyBorder="1" applyAlignment="1" applyProtection="1">
      <alignment horizontal="center" vertical="center" wrapText="1"/>
    </xf>
    <xf numFmtId="0" fontId="142" fillId="17" borderId="2" xfId="38" applyFont="1" applyFill="1" applyBorder="1" applyAlignment="1" applyProtection="1">
      <alignment horizontal="center" vertical="center" wrapText="1"/>
    </xf>
    <xf numFmtId="0" fontId="144" fillId="30" borderId="5" xfId="0" applyFont="1" applyFill="1" applyBorder="1" applyAlignment="1" applyProtection="1">
      <alignment horizontal="center" vertical="center" wrapText="1"/>
    </xf>
    <xf numFmtId="0" fontId="144" fillId="30" borderId="6" xfId="0" applyFont="1" applyFill="1" applyBorder="1" applyAlignment="1" applyProtection="1">
      <alignment horizontal="center" vertical="center" wrapText="1"/>
    </xf>
    <xf numFmtId="0" fontId="150" fillId="13" borderId="1" xfId="0" applyFont="1" applyFill="1" applyBorder="1" applyAlignment="1">
      <alignment horizontal="center" vertical="center" wrapText="1"/>
    </xf>
    <xf numFmtId="0" fontId="145" fillId="18" borderId="8" xfId="38" applyFont="1" applyFill="1" applyBorder="1" applyAlignment="1" applyProtection="1">
      <alignment horizontal="center" vertical="center" wrapText="1"/>
    </xf>
    <xf numFmtId="0" fontId="145" fillId="18" borderId="0" xfId="38" applyFont="1" applyFill="1" applyBorder="1" applyAlignment="1" applyProtection="1">
      <alignment horizontal="center" vertical="center" wrapText="1"/>
    </xf>
    <xf numFmtId="0" fontId="150" fillId="52" borderId="1" xfId="0" applyFont="1" applyFill="1" applyBorder="1" applyAlignment="1">
      <alignment horizontal="center" vertical="center" wrapText="1"/>
    </xf>
    <xf numFmtId="0" fontId="150" fillId="25" borderId="1" xfId="0" applyFont="1" applyFill="1" applyBorder="1" applyAlignment="1">
      <alignment horizontal="center" vertical="center" wrapText="1"/>
    </xf>
    <xf numFmtId="0" fontId="150" fillId="40" borderId="1" xfId="0" applyFont="1" applyFill="1" applyBorder="1" applyAlignment="1">
      <alignment horizontal="center" vertical="center" wrapText="1"/>
    </xf>
    <xf numFmtId="0" fontId="150" fillId="53" borderId="1" xfId="0" applyFont="1" applyFill="1" applyBorder="1" applyAlignment="1">
      <alignment horizontal="center" vertical="center" wrapText="1"/>
    </xf>
    <xf numFmtId="0" fontId="150" fillId="54" borderId="1" xfId="0" applyFont="1" applyFill="1" applyBorder="1" applyAlignment="1">
      <alignment horizontal="center" vertical="center" wrapText="1"/>
    </xf>
    <xf numFmtId="0" fontId="146" fillId="0" borderId="13" xfId="9" applyFont="1" applyBorder="1" applyAlignment="1" applyProtection="1">
      <alignment horizontal="center" vertical="center" wrapText="1"/>
      <protection locked="0"/>
    </xf>
    <xf numFmtId="0" fontId="146" fillId="0" borderId="14" xfId="9" applyFont="1" applyBorder="1" applyAlignment="1" applyProtection="1">
      <alignment horizontal="center" vertical="center" wrapText="1"/>
      <protection locked="0"/>
    </xf>
    <xf numFmtId="0" fontId="146" fillId="0" borderId="3" xfId="9" applyFont="1" applyBorder="1" applyAlignment="1" applyProtection="1">
      <alignment horizontal="center" vertical="center" wrapText="1"/>
      <protection locked="0"/>
    </xf>
    <xf numFmtId="0" fontId="146" fillId="0" borderId="13" xfId="8" applyFont="1" applyBorder="1" applyAlignment="1" applyProtection="1">
      <alignment horizontal="center" vertical="center" wrapText="1"/>
      <protection locked="0"/>
    </xf>
    <xf numFmtId="0" fontId="146" fillId="0" borderId="3" xfId="8" applyFont="1" applyBorder="1" applyAlignment="1" applyProtection="1">
      <alignment horizontal="center" vertical="center" wrapText="1"/>
      <protection locked="0"/>
    </xf>
    <xf numFmtId="2" fontId="146" fillId="0" borderId="13" xfId="8" applyNumberFormat="1" applyFont="1" applyFill="1" applyBorder="1" applyAlignment="1" applyProtection="1">
      <alignment horizontal="right" vertical="center" wrapText="1"/>
      <protection locked="0"/>
    </xf>
    <xf numFmtId="0" fontId="146" fillId="0" borderId="3" xfId="8" applyFont="1" applyFill="1" applyBorder="1" applyAlignment="1" applyProtection="1">
      <alignment horizontal="right" vertical="center" wrapText="1"/>
      <protection locked="0"/>
    </xf>
    <xf numFmtId="164" fontId="146" fillId="0" borderId="13" xfId="1" applyFont="1" applyBorder="1" applyAlignment="1" applyProtection="1">
      <alignment horizontal="right" vertical="center" wrapText="1"/>
      <protection locked="0"/>
    </xf>
    <xf numFmtId="164" fontId="146" fillId="0" borderId="3" xfId="1" applyFont="1" applyBorder="1" applyAlignment="1" applyProtection="1">
      <alignment horizontal="right" vertical="center" wrapText="1"/>
      <protection locked="0"/>
    </xf>
    <xf numFmtId="2" fontId="146" fillId="0" borderId="13" xfId="8" applyNumberFormat="1" applyFont="1" applyBorder="1" applyAlignment="1" applyProtection="1">
      <alignment horizontal="right" vertical="center" wrapText="1"/>
      <protection locked="0"/>
    </xf>
    <xf numFmtId="0" fontId="146" fillId="0" borderId="3" xfId="8" applyFont="1" applyBorder="1" applyAlignment="1" applyProtection="1">
      <alignment horizontal="right" vertical="center" wrapText="1"/>
      <protection locked="0"/>
    </xf>
    <xf numFmtId="164" fontId="155" fillId="0" borderId="13" xfId="1" applyFont="1" applyBorder="1" applyAlignment="1" applyProtection="1">
      <alignment horizontal="center" vertical="center" wrapText="1"/>
      <protection locked="0"/>
    </xf>
    <xf numFmtId="164" fontId="155" fillId="0" borderId="3" xfId="1" applyFont="1" applyBorder="1" applyAlignment="1" applyProtection="1">
      <alignment horizontal="center" vertical="center" wrapText="1"/>
      <protection locked="0"/>
    </xf>
    <xf numFmtId="0" fontId="146" fillId="0" borderId="14" xfId="8" applyFont="1" applyBorder="1" applyAlignment="1" applyProtection="1">
      <alignment horizontal="center" vertical="center" wrapText="1"/>
      <protection locked="0"/>
    </xf>
    <xf numFmtId="164" fontId="146" fillId="0" borderId="13" xfId="1" applyFont="1" applyBorder="1" applyAlignment="1" applyProtection="1">
      <alignment horizontal="center" vertical="center" wrapText="1"/>
      <protection locked="0"/>
    </xf>
    <xf numFmtId="164" fontId="146" fillId="0" borderId="14" xfId="1" applyFont="1" applyBorder="1" applyAlignment="1" applyProtection="1">
      <alignment horizontal="center" vertical="center" wrapText="1"/>
      <protection locked="0"/>
    </xf>
    <xf numFmtId="164" fontId="146" fillId="0" borderId="3" xfId="1" applyFont="1" applyBorder="1" applyAlignment="1" applyProtection="1">
      <alignment horizontal="center" vertical="center" wrapText="1"/>
      <protection locked="0"/>
    </xf>
    <xf numFmtId="2" fontId="146" fillId="0" borderId="13" xfId="8" applyNumberFormat="1" applyFont="1" applyBorder="1" applyAlignment="1" applyProtection="1">
      <alignment horizontal="center" vertical="center" wrapText="1"/>
      <protection locked="0"/>
    </xf>
    <xf numFmtId="2" fontId="146" fillId="0" borderId="14" xfId="8" applyNumberFormat="1" applyFont="1" applyBorder="1" applyAlignment="1" applyProtection="1">
      <alignment horizontal="center" vertical="center" wrapText="1"/>
      <protection locked="0"/>
    </xf>
    <xf numFmtId="2" fontId="146" fillId="0" borderId="3" xfId="8" applyNumberFormat="1" applyFont="1" applyBorder="1" applyAlignment="1" applyProtection="1">
      <alignment horizontal="center" vertical="center" wrapText="1"/>
      <protection locked="0"/>
    </xf>
    <xf numFmtId="164" fontId="155" fillId="0" borderId="14" xfId="1" applyFont="1" applyBorder="1" applyAlignment="1" applyProtection="1">
      <alignment horizontal="center" vertical="center" wrapText="1"/>
      <protection locked="0"/>
    </xf>
    <xf numFmtId="0" fontId="146" fillId="0" borderId="14" xfId="8" applyFont="1" applyBorder="1" applyAlignment="1" applyProtection="1">
      <alignment horizontal="right" vertical="center" wrapText="1"/>
      <protection locked="0"/>
    </xf>
    <xf numFmtId="164" fontId="145" fillId="0" borderId="13" xfId="1" applyFont="1" applyBorder="1" applyAlignment="1" applyProtection="1">
      <alignment horizontal="center" vertical="center" wrapText="1"/>
      <protection locked="0"/>
    </xf>
    <xf numFmtId="164" fontId="145" fillId="0" borderId="3" xfId="1" applyFont="1" applyBorder="1" applyAlignment="1" applyProtection="1">
      <alignment horizontal="center" vertical="center" wrapText="1"/>
      <protection locked="0"/>
    </xf>
    <xf numFmtId="0" fontId="146" fillId="0" borderId="13" xfId="8" applyFont="1" applyBorder="1" applyAlignment="1" applyProtection="1">
      <alignment horizontal="right" vertical="center" wrapText="1"/>
      <protection locked="0"/>
    </xf>
    <xf numFmtId="164" fontId="146" fillId="0" borderId="14" xfId="1" applyFont="1" applyBorder="1" applyAlignment="1" applyProtection="1">
      <alignment horizontal="right" vertical="center" wrapText="1"/>
      <protection locked="0"/>
    </xf>
    <xf numFmtId="164" fontId="145" fillId="0" borderId="14" xfId="1" applyFont="1" applyBorder="1" applyAlignment="1" applyProtection="1">
      <alignment horizontal="center" vertical="center" wrapText="1"/>
      <protection locked="0"/>
    </xf>
    <xf numFmtId="43" fontId="145" fillId="0" borderId="13" xfId="1" applyNumberFormat="1" applyFont="1" applyBorder="1" applyAlignment="1" applyProtection="1">
      <alignment horizontal="center" vertical="center" wrapText="1"/>
      <protection locked="0"/>
    </xf>
    <xf numFmtId="2" fontId="150" fillId="52" borderId="22" xfId="0" applyNumberFormat="1" applyFont="1" applyFill="1" applyBorder="1" applyAlignment="1">
      <alignment horizontal="center" vertical="top" wrapText="1"/>
    </xf>
    <xf numFmtId="2" fontId="150" fillId="52" borderId="17" xfId="0" applyNumberFormat="1" applyFont="1" applyFill="1" applyBorder="1" applyAlignment="1">
      <alignment horizontal="center" vertical="top" wrapText="1"/>
    </xf>
    <xf numFmtId="2" fontId="150" fillId="52" borderId="21" xfId="0" applyNumberFormat="1" applyFont="1" applyFill="1" applyBorder="1" applyAlignment="1">
      <alignment horizontal="center" vertical="top" wrapText="1"/>
    </xf>
    <xf numFmtId="0" fontId="145" fillId="10" borderId="9" xfId="0" applyFont="1" applyFill="1" applyBorder="1" applyAlignment="1" applyProtection="1">
      <alignment horizontal="center" vertical="top" wrapText="1"/>
    </xf>
    <xf numFmtId="0" fontId="145" fillId="10" borderId="4" xfId="0" applyFont="1" applyFill="1" applyBorder="1" applyAlignment="1" applyProtection="1">
      <alignment horizontal="center" vertical="top" wrapText="1"/>
    </xf>
    <xf numFmtId="0" fontId="145" fillId="10" borderId="12" xfId="0" applyFont="1" applyFill="1" applyBorder="1" applyAlignment="1" applyProtection="1">
      <alignment horizontal="center" vertical="top" wrapText="1"/>
    </xf>
    <xf numFmtId="0" fontId="142" fillId="17" borderId="5" xfId="0" applyFont="1" applyFill="1" applyBorder="1" applyAlignment="1" applyProtection="1">
      <alignment horizontal="center" vertical="top" wrapText="1"/>
    </xf>
    <xf numFmtId="0" fontId="142" fillId="17" borderId="6" xfId="0" applyFont="1" applyFill="1" applyBorder="1" applyAlignment="1" applyProtection="1">
      <alignment horizontal="center" vertical="top" wrapText="1"/>
    </xf>
    <xf numFmtId="0" fontId="142" fillId="17" borderId="2" xfId="0" applyFont="1" applyFill="1" applyBorder="1" applyAlignment="1" applyProtection="1">
      <alignment horizontal="center" vertical="top" wrapText="1"/>
    </xf>
    <xf numFmtId="0" fontId="142" fillId="17" borderId="5" xfId="38" applyFont="1" applyFill="1" applyBorder="1" applyAlignment="1" applyProtection="1">
      <alignment horizontal="center" vertical="top" wrapText="1"/>
    </xf>
    <xf numFmtId="0" fontId="142" fillId="17" borderId="29" xfId="38" applyFont="1" applyFill="1" applyBorder="1" applyAlignment="1" applyProtection="1">
      <alignment horizontal="center" vertical="top" wrapText="1"/>
    </xf>
    <xf numFmtId="0" fontId="142" fillId="16" borderId="5" xfId="8" applyFont="1" applyFill="1" applyBorder="1" applyAlignment="1" applyProtection="1">
      <alignment horizontal="left" vertical="top"/>
    </xf>
    <xf numFmtId="0" fontId="142" fillId="16" borderId="6" xfId="8" applyFont="1" applyFill="1" applyBorder="1" applyAlignment="1" applyProtection="1">
      <alignment horizontal="left" vertical="top"/>
    </xf>
    <xf numFmtId="0" fontId="142" fillId="16" borderId="2" xfId="8" applyFont="1" applyFill="1" applyBorder="1" applyAlignment="1" applyProtection="1">
      <alignment horizontal="left" vertical="top"/>
    </xf>
    <xf numFmtId="0" fontId="142" fillId="17" borderId="1" xfId="38" applyFont="1" applyFill="1" applyBorder="1" applyAlignment="1" applyProtection="1">
      <alignment horizontal="center" vertical="top" wrapText="1"/>
    </xf>
    <xf numFmtId="0" fontId="147" fillId="8" borderId="13" xfId="3" applyFont="1" applyFill="1" applyBorder="1" applyAlignment="1" applyProtection="1">
      <alignment horizontal="center" vertical="top"/>
    </xf>
    <xf numFmtId="0" fontId="147" fillId="8" borderId="14" xfId="3" applyFont="1" applyFill="1" applyBorder="1" applyAlignment="1" applyProtection="1">
      <alignment horizontal="center" vertical="top"/>
    </xf>
    <xf numFmtId="0" fontId="147" fillId="8" borderId="3" xfId="3" applyFont="1" applyFill="1" applyBorder="1" applyAlignment="1" applyProtection="1">
      <alignment horizontal="center" vertical="top"/>
    </xf>
    <xf numFmtId="0" fontId="150" fillId="52" borderId="22" xfId="0" applyFont="1" applyFill="1" applyBorder="1" applyAlignment="1">
      <alignment horizontal="center" vertical="top" wrapText="1"/>
    </xf>
    <xf numFmtId="0" fontId="150" fillId="52" borderId="17" xfId="0" applyFont="1" applyFill="1" applyBorder="1" applyAlignment="1">
      <alignment horizontal="center" vertical="top" wrapText="1"/>
    </xf>
    <xf numFmtId="0" fontId="150" fillId="52" borderId="21" xfId="0" applyFont="1" applyFill="1" applyBorder="1" applyAlignment="1">
      <alignment horizontal="center" vertical="top" wrapText="1"/>
    </xf>
    <xf numFmtId="0" fontId="150" fillId="25" borderId="22" xfId="0" applyFont="1" applyFill="1" applyBorder="1" applyAlignment="1">
      <alignment horizontal="center" vertical="top" wrapText="1"/>
    </xf>
    <xf numFmtId="0" fontId="150" fillId="25" borderId="17" xfId="0" applyFont="1" applyFill="1" applyBorder="1" applyAlignment="1">
      <alignment horizontal="center" vertical="top" wrapText="1"/>
    </xf>
    <xf numFmtId="0" fontId="150" fillId="25" borderId="21" xfId="0" applyFont="1" applyFill="1" applyBorder="1" applyAlignment="1">
      <alignment horizontal="center" vertical="top" wrapText="1"/>
    </xf>
    <xf numFmtId="0" fontId="150" fillId="40" borderId="22" xfId="0" applyFont="1" applyFill="1" applyBorder="1" applyAlignment="1">
      <alignment horizontal="center" vertical="top" wrapText="1"/>
    </xf>
    <xf numFmtId="0" fontId="150" fillId="40" borderId="17" xfId="0" applyFont="1" applyFill="1" applyBorder="1" applyAlignment="1">
      <alignment horizontal="center" vertical="top" wrapText="1"/>
    </xf>
    <xf numFmtId="0" fontId="150" fillId="40" borderId="21" xfId="0" applyFont="1" applyFill="1" applyBorder="1" applyAlignment="1">
      <alignment horizontal="center" vertical="top" wrapText="1"/>
    </xf>
    <xf numFmtId="0" fontId="150" fillId="53" borderId="22" xfId="0" applyFont="1" applyFill="1" applyBorder="1" applyAlignment="1">
      <alignment horizontal="center" vertical="top" wrapText="1"/>
    </xf>
    <xf numFmtId="0" fontId="150" fillId="53" borderId="17" xfId="0" applyFont="1" applyFill="1" applyBorder="1" applyAlignment="1">
      <alignment horizontal="center" vertical="top" wrapText="1"/>
    </xf>
    <xf numFmtId="0" fontId="150" fillId="53" borderId="21" xfId="0" applyFont="1" applyFill="1" applyBorder="1" applyAlignment="1">
      <alignment horizontal="center" vertical="top" wrapText="1"/>
    </xf>
    <xf numFmtId="0" fontId="150" fillId="54" borderId="22" xfId="0" applyFont="1" applyFill="1" applyBorder="1" applyAlignment="1">
      <alignment horizontal="center" vertical="top" wrapText="1"/>
    </xf>
    <xf numFmtId="0" fontId="150" fillId="54" borderId="17" xfId="0" applyFont="1" applyFill="1" applyBorder="1" applyAlignment="1">
      <alignment horizontal="center" vertical="top" wrapText="1"/>
    </xf>
    <xf numFmtId="0" fontId="150" fillId="54" borderId="21" xfId="0" applyFont="1" applyFill="1" applyBorder="1" applyAlignment="1">
      <alignment horizontal="center" vertical="top" wrapText="1"/>
    </xf>
    <xf numFmtId="0" fontId="143" fillId="35" borderId="1" xfId="0" applyFont="1" applyFill="1" applyBorder="1" applyAlignment="1" applyProtection="1">
      <alignment horizontal="center" vertical="top" wrapText="1"/>
    </xf>
    <xf numFmtId="0" fontId="144" fillId="29" borderId="5" xfId="0" applyFont="1" applyFill="1" applyBorder="1" applyAlignment="1" applyProtection="1">
      <alignment horizontal="center" vertical="top" wrapText="1"/>
    </xf>
    <xf numFmtId="0" fontId="144" fillId="29" borderId="6" xfId="0" applyFont="1" applyFill="1" applyBorder="1" applyAlignment="1" applyProtection="1">
      <alignment horizontal="center" vertical="top" wrapText="1"/>
    </xf>
    <xf numFmtId="0" fontId="144" fillId="29" borderId="2" xfId="0" applyFont="1" applyFill="1" applyBorder="1" applyAlignment="1" applyProtection="1">
      <alignment horizontal="center" vertical="top" wrapText="1"/>
    </xf>
    <xf numFmtId="0" fontId="144" fillId="30" borderId="5" xfId="0" applyFont="1" applyFill="1" applyBorder="1" applyAlignment="1" applyProtection="1">
      <alignment horizontal="center" vertical="top" wrapText="1"/>
    </xf>
    <xf numFmtId="0" fontId="144" fillId="30" borderId="6" xfId="0" applyFont="1" applyFill="1" applyBorder="1" applyAlignment="1" applyProtection="1">
      <alignment horizontal="center" vertical="top" wrapText="1"/>
    </xf>
    <xf numFmtId="0" fontId="144" fillId="30" borderId="2" xfId="0" applyFont="1" applyFill="1" applyBorder="1" applyAlignment="1" applyProtection="1">
      <alignment horizontal="center" vertical="top" wrapText="1"/>
    </xf>
    <xf numFmtId="0" fontId="150" fillId="13" borderId="16" xfId="0" applyFont="1" applyFill="1" applyBorder="1" applyAlignment="1">
      <alignment horizontal="center" vertical="top" wrapText="1"/>
    </xf>
    <xf numFmtId="0" fontId="150" fillId="13" borderId="17" xfId="0" applyFont="1" applyFill="1" applyBorder="1" applyAlignment="1">
      <alignment horizontal="center" vertical="top" wrapText="1"/>
    </xf>
    <xf numFmtId="0" fontId="150" fillId="13" borderId="21" xfId="0" applyFont="1" applyFill="1" applyBorder="1" applyAlignment="1">
      <alignment horizontal="center" vertical="top" wrapText="1"/>
    </xf>
    <xf numFmtId="2" fontId="152" fillId="0" borderId="13" xfId="0" applyNumberFormat="1" applyFont="1" applyBorder="1" applyAlignment="1">
      <alignment horizontal="right" vertical="center" wrapText="1"/>
    </xf>
    <xf numFmtId="0" fontId="152" fillId="0" borderId="14" xfId="0" applyFont="1" applyBorder="1" applyAlignment="1">
      <alignment horizontal="right" vertical="center" wrapText="1"/>
    </xf>
    <xf numFmtId="0" fontId="152" fillId="0" borderId="3" xfId="0" applyFont="1" applyBorder="1" applyAlignment="1">
      <alignment horizontal="right" vertical="center" wrapText="1"/>
    </xf>
    <xf numFmtId="0" fontId="152" fillId="0" borderId="13" xfId="0" applyFont="1" applyBorder="1" applyAlignment="1">
      <alignment horizontal="right" vertical="center" wrapText="1"/>
    </xf>
    <xf numFmtId="164" fontId="126" fillId="0" borderId="13" xfId="1" applyFont="1" applyBorder="1" applyAlignment="1" applyProtection="1">
      <alignment horizontal="center" vertical="center" wrapText="1"/>
      <protection locked="0"/>
    </xf>
    <xf numFmtId="164" fontId="126" fillId="0" borderId="3" xfId="1" applyFont="1" applyBorder="1" applyAlignment="1" applyProtection="1">
      <alignment horizontal="center" vertical="center" wrapText="1"/>
      <protection locked="0"/>
    </xf>
    <xf numFmtId="0" fontId="126" fillId="0" borderId="13" xfId="9" applyFont="1" applyBorder="1" applyAlignment="1" applyProtection="1">
      <alignment horizontal="center" vertical="center" wrapText="1"/>
      <protection locked="0"/>
    </xf>
    <xf numFmtId="0" fontId="126" fillId="0" borderId="3" xfId="9" applyFont="1" applyBorder="1" applyAlignment="1" applyProtection="1">
      <alignment horizontal="center" vertical="center" wrapText="1"/>
      <protection locked="0"/>
    </xf>
    <xf numFmtId="2" fontId="146" fillId="0" borderId="13" xfId="8" applyNumberFormat="1" applyFont="1" applyBorder="1" applyAlignment="1" applyProtection="1">
      <alignment vertical="center" wrapText="1"/>
      <protection locked="0"/>
    </xf>
    <xf numFmtId="0" fontId="146" fillId="0" borderId="14" xfId="8" applyFont="1" applyBorder="1" applyAlignment="1" applyProtection="1">
      <alignment vertical="center" wrapText="1"/>
      <protection locked="0"/>
    </xf>
    <xf numFmtId="0" fontId="146" fillId="0" borderId="3" xfId="8" applyFont="1" applyBorder="1" applyAlignment="1" applyProtection="1">
      <alignment vertical="center" wrapText="1"/>
      <protection locked="0"/>
    </xf>
    <xf numFmtId="164" fontId="146" fillId="0" borderId="13" xfId="1" applyFont="1" applyBorder="1" applyAlignment="1" applyProtection="1">
      <alignment vertical="center" wrapText="1"/>
      <protection locked="0"/>
    </xf>
    <xf numFmtId="164" fontId="146" fillId="0" borderId="14" xfId="1" applyFont="1" applyBorder="1" applyAlignment="1" applyProtection="1">
      <alignment vertical="center" wrapText="1"/>
      <protection locked="0"/>
    </xf>
    <xf numFmtId="164" fontId="146" fillId="0" borderId="3" xfId="1" applyFont="1" applyBorder="1" applyAlignment="1" applyProtection="1">
      <alignment vertical="center" wrapText="1"/>
      <protection locked="0"/>
    </xf>
    <xf numFmtId="2" fontId="146" fillId="0" borderId="14" xfId="8" applyNumberFormat="1" applyFont="1" applyBorder="1" applyAlignment="1" applyProtection="1">
      <alignment vertical="center" wrapText="1"/>
      <protection locked="0"/>
    </xf>
    <xf numFmtId="2" fontId="146" fillId="0" borderId="3" xfId="8" applyNumberFormat="1" applyFont="1" applyBorder="1" applyAlignment="1" applyProtection="1">
      <alignment vertical="center" wrapText="1"/>
      <protection locked="0"/>
    </xf>
    <xf numFmtId="0" fontId="145" fillId="28" borderId="5" xfId="8" applyFont="1" applyFill="1" applyBorder="1" applyAlignment="1" applyProtection="1">
      <alignment horizontal="center" vertical="top"/>
    </xf>
    <xf numFmtId="0" fontId="145" fillId="28" borderId="6" xfId="8" applyFont="1" applyFill="1" applyBorder="1" applyAlignment="1" applyProtection="1">
      <alignment horizontal="center" vertical="top"/>
    </xf>
    <xf numFmtId="0" fontId="145" fillId="28" borderId="2" xfId="8" applyFont="1" applyFill="1" applyBorder="1" applyAlignment="1" applyProtection="1">
      <alignment horizontal="center" vertical="top"/>
    </xf>
    <xf numFmtId="0" fontId="152" fillId="0" borderId="13" xfId="0" applyFont="1" applyBorder="1" applyAlignment="1">
      <alignment horizontal="center" vertical="center" wrapText="1"/>
    </xf>
    <xf numFmtId="0" fontId="152" fillId="0" borderId="14" xfId="0" applyFont="1" applyBorder="1" applyAlignment="1">
      <alignment horizontal="center" vertical="center" wrapText="1"/>
    </xf>
    <xf numFmtId="0" fontId="152" fillId="0" borderId="3" xfId="0" applyFont="1" applyBorder="1" applyAlignment="1">
      <alignment horizontal="center" vertical="center" wrapText="1"/>
    </xf>
    <xf numFmtId="2" fontId="152" fillId="0" borderId="14" xfId="0" applyNumberFormat="1" applyFont="1" applyBorder="1" applyAlignment="1">
      <alignment horizontal="right" vertical="center" wrapText="1"/>
    </xf>
    <xf numFmtId="2" fontId="152" fillId="0" borderId="3" xfId="0" applyNumberFormat="1" applyFont="1" applyBorder="1" applyAlignment="1">
      <alignment horizontal="right" vertical="center" wrapText="1"/>
    </xf>
    <xf numFmtId="2" fontId="152" fillId="0" borderId="13" xfId="0" applyNumberFormat="1" applyFont="1" applyBorder="1" applyAlignment="1">
      <alignment horizontal="center" vertical="center" wrapText="1"/>
    </xf>
    <xf numFmtId="2" fontId="152" fillId="0" borderId="3" xfId="0" applyNumberFormat="1" applyFont="1" applyBorder="1" applyAlignment="1">
      <alignment horizontal="center" vertical="center" wrapText="1"/>
    </xf>
    <xf numFmtId="0" fontId="113" fillId="17" borderId="10" xfId="38" applyFont="1" applyFill="1" applyBorder="1" applyAlignment="1" applyProtection="1">
      <alignment horizontal="center" vertical="center" wrapText="1"/>
    </xf>
    <xf numFmtId="0" fontId="113" fillId="17" borderId="11" xfId="38" applyFont="1" applyFill="1" applyBorder="1" applyAlignment="1" applyProtection="1">
      <alignment horizontal="center" vertical="center" wrapText="1"/>
    </xf>
    <xf numFmtId="0" fontId="113" fillId="17" borderId="9" xfId="38" applyFont="1" applyFill="1" applyBorder="1" applyAlignment="1" applyProtection="1">
      <alignment horizontal="center" vertical="center" wrapText="1"/>
    </xf>
    <xf numFmtId="0" fontId="113" fillId="17" borderId="12" xfId="38" applyFont="1" applyFill="1" applyBorder="1" applyAlignment="1" applyProtection="1">
      <alignment horizontal="center" vertical="center" wrapText="1"/>
    </xf>
    <xf numFmtId="0" fontId="122" fillId="54" borderId="1" xfId="0" applyFont="1" applyFill="1" applyBorder="1" applyAlignment="1">
      <alignment horizontal="center" wrapText="1"/>
    </xf>
    <xf numFmtId="0" fontId="122" fillId="52" borderId="1" xfId="0" applyFont="1" applyFill="1" applyBorder="1" applyAlignment="1">
      <alignment horizontal="center" wrapText="1"/>
    </xf>
    <xf numFmtId="0" fontId="122" fillId="13" borderId="1" xfId="0" applyFont="1" applyFill="1" applyBorder="1" applyAlignment="1">
      <alignment horizontal="center" wrapText="1"/>
    </xf>
    <xf numFmtId="0" fontId="122" fillId="25" borderId="1" xfId="0" applyFont="1" applyFill="1" applyBorder="1" applyAlignment="1">
      <alignment horizontal="center" wrapText="1"/>
    </xf>
    <xf numFmtId="0" fontId="122" fillId="40" borderId="1" xfId="0" applyFont="1" applyFill="1" applyBorder="1" applyAlignment="1">
      <alignment horizontal="center" wrapText="1"/>
    </xf>
    <xf numFmtId="0" fontId="122" fillId="53" borderId="1" xfId="0" applyFont="1" applyFill="1" applyBorder="1" applyAlignment="1">
      <alignment horizontal="center" wrapText="1"/>
    </xf>
    <xf numFmtId="0" fontId="120" fillId="28" borderId="1" xfId="8" applyFont="1" applyFill="1" applyBorder="1" applyAlignment="1" applyProtection="1">
      <alignment horizontal="center" vertical="center"/>
    </xf>
    <xf numFmtId="0" fontId="114" fillId="8" borderId="1" xfId="3" applyFont="1" applyFill="1" applyBorder="1" applyAlignment="1" applyProtection="1">
      <alignment horizontal="center" vertical="center"/>
    </xf>
    <xf numFmtId="0" fontId="113" fillId="16" borderId="1" xfId="8" applyFont="1" applyFill="1" applyBorder="1" applyAlignment="1" applyProtection="1">
      <alignment horizontal="left" vertical="center"/>
    </xf>
    <xf numFmtId="0" fontId="187" fillId="35" borderId="1" xfId="0" applyFont="1" applyFill="1" applyBorder="1" applyAlignment="1" applyProtection="1">
      <alignment horizontal="center" vertical="center" wrapText="1"/>
    </xf>
    <xf numFmtId="0" fontId="115" fillId="29" borderId="1" xfId="0" applyFont="1" applyFill="1" applyBorder="1" applyAlignment="1" applyProtection="1">
      <alignment horizontal="center" vertical="center" wrapText="1"/>
    </xf>
    <xf numFmtId="0" fontId="115" fillId="30" borderId="1" xfId="0" applyFont="1" applyFill="1" applyBorder="1" applyAlignment="1" applyProtection="1">
      <alignment horizontal="center" vertical="center" wrapText="1"/>
    </xf>
    <xf numFmtId="0" fontId="120" fillId="10" borderId="1" xfId="0" applyFont="1" applyFill="1" applyBorder="1" applyAlignment="1" applyProtection="1">
      <alignment horizontal="center" vertical="center" wrapText="1"/>
    </xf>
    <xf numFmtId="0" fontId="118" fillId="0" borderId="13" xfId="9" applyFont="1" applyFill="1" applyBorder="1" applyAlignment="1" applyProtection="1">
      <alignment horizontal="center" vertical="center" wrapText="1"/>
      <protection locked="0"/>
    </xf>
    <xf numFmtId="0" fontId="118" fillId="0" borderId="14" xfId="9" applyFont="1" applyFill="1" applyBorder="1" applyAlignment="1" applyProtection="1">
      <alignment horizontal="center" vertical="center" wrapText="1"/>
      <protection locked="0"/>
    </xf>
    <xf numFmtId="0" fontId="118" fillId="0" borderId="3" xfId="9" applyFont="1" applyFill="1" applyBorder="1" applyAlignment="1" applyProtection="1">
      <alignment horizontal="center" vertical="center" wrapText="1"/>
      <protection locked="0"/>
    </xf>
    <xf numFmtId="0" fontId="227" fillId="54" borderId="1" xfId="0" applyFont="1" applyFill="1" applyBorder="1" applyAlignment="1">
      <alignment horizontal="center" wrapText="1"/>
    </xf>
    <xf numFmtId="0" fontId="227" fillId="52" borderId="1" xfId="0" applyFont="1" applyFill="1" applyBorder="1" applyAlignment="1">
      <alignment horizontal="center" wrapText="1"/>
    </xf>
    <xf numFmtId="0" fontId="227" fillId="13" borderId="1" xfId="0" applyFont="1" applyFill="1" applyBorder="1" applyAlignment="1">
      <alignment horizontal="center" wrapText="1"/>
    </xf>
    <xf numFmtId="0" fontId="227" fillId="25" borderId="1" xfId="0" applyFont="1" applyFill="1" applyBorder="1" applyAlignment="1">
      <alignment horizontal="center" wrapText="1"/>
    </xf>
    <xf numFmtId="0" fontId="227" fillId="40" borderId="1" xfId="0" applyFont="1" applyFill="1" applyBorder="1" applyAlignment="1">
      <alignment horizontal="center" wrapText="1"/>
    </xf>
    <xf numFmtId="0" fontId="227" fillId="53" borderId="1" xfId="0" applyFont="1" applyFill="1" applyBorder="1" applyAlignment="1">
      <alignment horizontal="center" wrapText="1"/>
    </xf>
    <xf numFmtId="0" fontId="221" fillId="16" borderId="1" xfId="8" applyFont="1" applyFill="1" applyBorder="1" applyAlignment="1" applyProtection="1">
      <alignment horizontal="left" vertical="center" wrapText="1"/>
    </xf>
    <xf numFmtId="0" fontId="221" fillId="17" borderId="5" xfId="0" applyFont="1" applyFill="1" applyBorder="1" applyAlignment="1" applyProtection="1">
      <alignment horizontal="center" wrapText="1"/>
    </xf>
    <xf numFmtId="0" fontId="0" fillId="0" borderId="6" xfId="0" applyBorder="1"/>
    <xf numFmtId="0" fontId="0" fillId="0" borderId="2" xfId="0" applyBorder="1"/>
    <xf numFmtId="0" fontId="221" fillId="17" borderId="1" xfId="38" applyFont="1" applyFill="1" applyBorder="1" applyAlignment="1" applyProtection="1">
      <alignment horizontal="center" vertical="center" wrapText="1"/>
    </xf>
    <xf numFmtId="0" fontId="221" fillId="17" borderId="1" xfId="0" applyFont="1" applyFill="1" applyBorder="1" applyAlignment="1" applyProtection="1">
      <alignment horizontal="center" vertical="center" wrapText="1"/>
    </xf>
    <xf numFmtId="0" fontId="223" fillId="28" borderId="1" xfId="8" applyFont="1" applyFill="1" applyBorder="1" applyAlignment="1" applyProtection="1">
      <alignment horizontal="left" vertical="center" wrapText="1"/>
    </xf>
    <xf numFmtId="0" fontId="130" fillId="18" borderId="1" xfId="38" applyFont="1" applyFill="1" applyBorder="1" applyAlignment="1" applyProtection="1">
      <alignment horizontal="center" vertical="center" wrapText="1"/>
    </xf>
    <xf numFmtId="0" fontId="120" fillId="28" borderId="1" xfId="8" applyFont="1" applyFill="1" applyBorder="1" applyAlignment="1" applyProtection="1">
      <alignment horizontal="center" vertical="center" wrapText="1"/>
    </xf>
    <xf numFmtId="0" fontId="114" fillId="8" borderId="1" xfId="3" applyFont="1" applyFill="1" applyBorder="1" applyAlignment="1" applyProtection="1">
      <alignment horizontal="center" vertical="center" wrapText="1"/>
    </xf>
    <xf numFmtId="0" fontId="113" fillId="16" borderId="1" xfId="62" applyFont="1" applyFill="1" applyBorder="1" applyAlignment="1" applyProtection="1">
      <alignment horizontal="left" vertical="center" wrapText="1"/>
    </xf>
    <xf numFmtId="0" fontId="127" fillId="17" borderId="5" xfId="38" applyFont="1" applyFill="1" applyBorder="1" applyAlignment="1" applyProtection="1">
      <alignment horizontal="center" vertical="center" wrapText="1"/>
    </xf>
    <xf numFmtId="0" fontId="127" fillId="17" borderId="6" xfId="38" applyFont="1" applyFill="1" applyBorder="1" applyAlignment="1" applyProtection="1">
      <alignment horizontal="center" vertical="center" wrapText="1"/>
    </xf>
    <xf numFmtId="0" fontId="130" fillId="28" borderId="1" xfId="11" applyFont="1" applyFill="1" applyBorder="1" applyAlignment="1" applyProtection="1">
      <alignment horizontal="left" vertical="center" wrapText="1"/>
    </xf>
    <xf numFmtId="0" fontId="127" fillId="16" borderId="5" xfId="8" applyFont="1" applyFill="1" applyBorder="1" applyAlignment="1" applyProtection="1">
      <alignment horizontal="left" vertical="center" wrapText="1"/>
    </xf>
    <xf numFmtId="0" fontId="127" fillId="16" borderId="6" xfId="8" applyFont="1" applyFill="1" applyBorder="1" applyAlignment="1" applyProtection="1">
      <alignment horizontal="left" vertical="center" wrapText="1"/>
    </xf>
    <xf numFmtId="0" fontId="127" fillId="16" borderId="2" xfId="8" applyFont="1" applyFill="1" applyBorder="1" applyAlignment="1" applyProtection="1">
      <alignment horizontal="left" vertical="center" wrapText="1"/>
    </xf>
    <xf numFmtId="0" fontId="127" fillId="17" borderId="9" xfId="38" applyFont="1" applyFill="1" applyBorder="1" applyAlignment="1" applyProtection="1">
      <alignment horizontal="center" vertical="center" wrapText="1"/>
    </xf>
    <xf numFmtId="0" fontId="127" fillId="17" borderId="12" xfId="38" applyFont="1" applyFill="1" applyBorder="1" applyAlignment="1" applyProtection="1">
      <alignment horizontal="center" vertical="center" wrapText="1"/>
    </xf>
    <xf numFmtId="0" fontId="135" fillId="54" borderId="22" xfId="0" applyFont="1" applyFill="1" applyBorder="1" applyAlignment="1">
      <alignment horizontal="center" wrapText="1"/>
    </xf>
    <xf numFmtId="0" fontId="135" fillId="54" borderId="17" xfId="0" applyFont="1" applyFill="1" applyBorder="1" applyAlignment="1">
      <alignment horizontal="center" wrapText="1"/>
    </xf>
    <xf numFmtId="0" fontId="166" fillId="52" borderId="1" xfId="0" applyFont="1" applyFill="1" applyBorder="1" applyAlignment="1">
      <alignment horizontal="center" wrapText="1"/>
    </xf>
    <xf numFmtId="0" fontId="135" fillId="52" borderId="17" xfId="0" applyFont="1" applyFill="1" applyBorder="1" applyAlignment="1">
      <alignment horizontal="center" wrapText="1"/>
    </xf>
    <xf numFmtId="0" fontId="135" fillId="52" borderId="21" xfId="0" applyFont="1" applyFill="1" applyBorder="1" applyAlignment="1">
      <alignment horizontal="center" wrapText="1"/>
    </xf>
    <xf numFmtId="0" fontId="135" fillId="25" borderId="22" xfId="0" applyFont="1" applyFill="1" applyBorder="1" applyAlignment="1">
      <alignment horizontal="center" wrapText="1"/>
    </xf>
    <xf numFmtId="0" fontId="135" fillId="25" borderId="17" xfId="0" applyFont="1" applyFill="1" applyBorder="1" applyAlignment="1">
      <alignment horizontal="center" wrapText="1"/>
    </xf>
    <xf numFmtId="0" fontId="135" fillId="25" borderId="21" xfId="0" applyFont="1" applyFill="1" applyBorder="1" applyAlignment="1">
      <alignment horizontal="center" wrapText="1"/>
    </xf>
    <xf numFmtId="0" fontId="135" fillId="40" borderId="22" xfId="0" applyFont="1" applyFill="1" applyBorder="1" applyAlignment="1">
      <alignment horizontal="center" wrapText="1"/>
    </xf>
    <xf numFmtId="0" fontId="135" fillId="40" borderId="17" xfId="0" applyFont="1" applyFill="1" applyBorder="1" applyAlignment="1">
      <alignment horizontal="center" wrapText="1"/>
    </xf>
    <xf numFmtId="0" fontId="135" fillId="40" borderId="21" xfId="0" applyFont="1" applyFill="1" applyBorder="1" applyAlignment="1">
      <alignment horizontal="center" wrapText="1"/>
    </xf>
    <xf numFmtId="0" fontId="135" fillId="53" borderId="22" xfId="0" applyFont="1" applyFill="1" applyBorder="1" applyAlignment="1">
      <alignment horizontal="center" wrapText="1"/>
    </xf>
    <xf numFmtId="0" fontId="135" fillId="53" borderId="17" xfId="0" applyFont="1" applyFill="1" applyBorder="1" applyAlignment="1">
      <alignment horizontal="center" wrapText="1"/>
    </xf>
    <xf numFmtId="0" fontId="135" fillId="53" borderId="21" xfId="0" applyFont="1" applyFill="1" applyBorder="1" applyAlignment="1">
      <alignment horizontal="center" wrapText="1"/>
    </xf>
    <xf numFmtId="0" fontId="130" fillId="28" borderId="1" xfId="8" applyFont="1" applyFill="1" applyBorder="1" applyAlignment="1" applyProtection="1">
      <alignment horizontal="center" vertical="center" wrapText="1"/>
    </xf>
    <xf numFmtId="0" fontId="132" fillId="8" borderId="13" xfId="3" applyFont="1" applyFill="1" applyBorder="1" applyAlignment="1" applyProtection="1">
      <alignment vertical="center" wrapText="1"/>
    </xf>
    <xf numFmtId="0" fontId="132" fillId="8" borderId="14" xfId="3" applyFont="1" applyFill="1" applyBorder="1" applyAlignment="1" applyProtection="1">
      <alignment vertical="center" wrapText="1"/>
    </xf>
    <xf numFmtId="0" fontId="132" fillId="8" borderId="3" xfId="3" applyFont="1" applyFill="1" applyBorder="1" applyAlignment="1" applyProtection="1">
      <alignment vertical="center" wrapText="1"/>
    </xf>
    <xf numFmtId="0" fontId="127" fillId="16" borderId="5" xfId="4" applyFont="1" applyFill="1" applyBorder="1" applyAlignment="1" applyProtection="1">
      <alignment vertical="center" wrapText="1"/>
    </xf>
    <xf numFmtId="0" fontId="127" fillId="16" borderId="6" xfId="4" applyFont="1" applyFill="1" applyBorder="1" applyAlignment="1" applyProtection="1">
      <alignment vertical="center" wrapText="1"/>
    </xf>
    <xf numFmtId="0" fontId="127" fillId="16" borderId="2" xfId="4" applyFont="1" applyFill="1" applyBorder="1" applyAlignment="1" applyProtection="1">
      <alignment vertical="center" wrapText="1"/>
    </xf>
    <xf numFmtId="0" fontId="127" fillId="16" borderId="1" xfId="8" applyFont="1" applyFill="1" applyBorder="1" applyAlignment="1" applyProtection="1">
      <alignment horizontal="left" vertical="center" wrapText="1"/>
    </xf>
    <xf numFmtId="164" fontId="127" fillId="17" borderId="1" xfId="1" applyFont="1" applyFill="1" applyBorder="1" applyAlignment="1" applyProtection="1">
      <alignment horizontal="center" vertical="center" wrapText="1"/>
    </xf>
    <xf numFmtId="164" fontId="129" fillId="29" borderId="1" xfId="1" applyFont="1" applyFill="1" applyBorder="1" applyAlignment="1" applyProtection="1">
      <alignment horizontal="center" vertical="center" wrapText="1"/>
    </xf>
    <xf numFmtId="164" fontId="129" fillId="30" borderId="1" xfId="1" applyFont="1" applyFill="1" applyBorder="1" applyAlignment="1" applyProtection="1">
      <alignment horizontal="center" vertical="center" wrapText="1"/>
    </xf>
    <xf numFmtId="0" fontId="127" fillId="17" borderId="2" xfId="38" applyFont="1" applyFill="1" applyBorder="1" applyAlignment="1" applyProtection="1">
      <alignment horizontal="center" vertical="center" wrapText="1"/>
    </xf>
    <xf numFmtId="0" fontId="127" fillId="16" borderId="5" xfId="8" applyFont="1" applyFill="1" applyBorder="1" applyAlignment="1" applyProtection="1">
      <alignment horizontal="left" vertical="center"/>
    </xf>
    <xf numFmtId="0" fontId="127" fillId="16" borderId="6" xfId="8" applyFont="1" applyFill="1" applyBorder="1" applyAlignment="1" applyProtection="1">
      <alignment horizontal="left" vertical="center"/>
    </xf>
    <xf numFmtId="0" fontId="127" fillId="16" borderId="2" xfId="8" applyFont="1" applyFill="1" applyBorder="1" applyAlignment="1" applyProtection="1">
      <alignment horizontal="left" vertical="center"/>
    </xf>
    <xf numFmtId="0" fontId="127" fillId="16" borderId="5" xfId="11" applyFont="1" applyFill="1" applyBorder="1" applyAlignment="1" applyProtection="1">
      <alignment horizontal="left" vertical="center"/>
    </xf>
    <xf numFmtId="0" fontId="127" fillId="16" borderId="6" xfId="11" applyFont="1" applyFill="1" applyBorder="1" applyAlignment="1" applyProtection="1">
      <alignment horizontal="left" vertical="center"/>
    </xf>
    <xf numFmtId="0" fontId="127" fillId="16" borderId="2" xfId="11" applyFont="1" applyFill="1" applyBorder="1" applyAlignment="1" applyProtection="1">
      <alignment horizontal="left" vertical="center"/>
    </xf>
    <xf numFmtId="164" fontId="129" fillId="29" borderId="6" xfId="1" applyFont="1" applyFill="1" applyBorder="1" applyAlignment="1" applyProtection="1">
      <alignment horizontal="center" vertical="center" wrapText="1"/>
    </xf>
    <xf numFmtId="0" fontId="129" fillId="34" borderId="1" xfId="0" applyFont="1" applyFill="1" applyBorder="1" applyAlignment="1" applyProtection="1">
      <alignment horizontal="center" vertical="center" wrapText="1"/>
    </xf>
    <xf numFmtId="0" fontId="129" fillId="10" borderId="1" xfId="0" applyFont="1" applyFill="1" applyBorder="1" applyAlignment="1" applyProtection="1">
      <alignment horizontal="center" vertical="center" wrapText="1"/>
    </xf>
    <xf numFmtId="0" fontId="129" fillId="28" borderId="1" xfId="0" applyFont="1" applyFill="1" applyBorder="1" applyAlignment="1" applyProtection="1">
      <alignment horizontal="center" vertical="center" wrapText="1"/>
    </xf>
    <xf numFmtId="164" fontId="127" fillId="17" borderId="6" xfId="1" applyFont="1" applyFill="1" applyBorder="1" applyAlignment="1" applyProtection="1">
      <alignment horizontal="center" vertical="center" wrapText="1"/>
    </xf>
    <xf numFmtId="164" fontId="127" fillId="17" borderId="2" xfId="1" applyFont="1" applyFill="1" applyBorder="1" applyAlignment="1" applyProtection="1">
      <alignment horizontal="center" vertical="center" wrapText="1"/>
    </xf>
    <xf numFmtId="164" fontId="129" fillId="30" borderId="5" xfId="1" applyFont="1" applyFill="1" applyBorder="1" applyAlignment="1" applyProtection="1">
      <alignment horizontal="center" vertical="center" wrapText="1"/>
    </xf>
    <xf numFmtId="164" fontId="129" fillId="30" borderId="6" xfId="1" applyFont="1" applyFill="1" applyBorder="1" applyAlignment="1" applyProtection="1">
      <alignment horizontal="center" vertical="center" wrapText="1"/>
    </xf>
    <xf numFmtId="0" fontId="118" fillId="0" borderId="1" xfId="48" applyFont="1" applyBorder="1" applyAlignment="1" applyProtection="1">
      <alignment horizontal="center" vertical="top" wrapText="1"/>
    </xf>
    <xf numFmtId="0" fontId="118" fillId="11" borderId="1" xfId="48" applyFont="1" applyFill="1" applyBorder="1" applyAlignment="1" applyProtection="1">
      <alignment horizontal="center" vertical="top" wrapText="1"/>
    </xf>
    <xf numFmtId="0" fontId="113" fillId="17" borderId="1" xfId="38" applyFont="1" applyFill="1" applyBorder="1" applyAlignment="1" applyProtection="1">
      <alignment horizontal="center" vertical="top" wrapText="1"/>
    </xf>
    <xf numFmtId="0" fontId="118" fillId="0" borderId="1" xfId="48" applyFont="1" applyFill="1" applyBorder="1" applyAlignment="1" applyProtection="1">
      <alignment horizontal="center" vertical="top" wrapText="1"/>
    </xf>
    <xf numFmtId="0" fontId="129" fillId="34" borderId="1" xfId="0" applyFont="1" applyFill="1" applyBorder="1" applyAlignment="1" applyProtection="1">
      <alignment horizontal="center" vertical="top" wrapText="1"/>
    </xf>
    <xf numFmtId="0" fontId="129" fillId="10" borderId="1" xfId="0" applyFont="1" applyFill="1" applyBorder="1" applyAlignment="1" applyProtection="1">
      <alignment horizontal="center" vertical="top" wrapText="1"/>
    </xf>
    <xf numFmtId="0" fontId="129" fillId="28" borderId="1" xfId="0" applyFont="1" applyFill="1" applyBorder="1" applyAlignment="1" applyProtection="1">
      <alignment horizontal="center" vertical="top" wrapText="1"/>
    </xf>
    <xf numFmtId="0" fontId="113" fillId="16" borderId="1" xfId="48" applyFont="1" applyFill="1" applyBorder="1" applyAlignment="1" applyProtection="1">
      <alignment horizontal="left" vertical="top"/>
    </xf>
    <xf numFmtId="0" fontId="114" fillId="8" borderId="1" xfId="3" applyFont="1" applyFill="1" applyBorder="1" applyAlignment="1" applyProtection="1">
      <alignment horizontal="center" vertical="top"/>
    </xf>
    <xf numFmtId="0" fontId="118" fillId="0" borderId="13" xfId="8" applyFont="1" applyBorder="1" applyAlignment="1" applyProtection="1">
      <alignment horizontal="center" vertical="center" wrapText="1"/>
      <protection locked="0"/>
    </xf>
    <xf numFmtId="0" fontId="118" fillId="0" borderId="14" xfId="8" applyFont="1" applyBorder="1" applyAlignment="1" applyProtection="1">
      <alignment horizontal="center" vertical="center" wrapText="1"/>
      <protection locked="0"/>
    </xf>
    <xf numFmtId="0" fontId="118" fillId="0" borderId="3" xfId="8" applyFont="1" applyBorder="1" applyAlignment="1" applyProtection="1">
      <alignment horizontal="center" vertical="center" wrapText="1"/>
      <protection locked="0"/>
    </xf>
    <xf numFmtId="2" fontId="118" fillId="0" borderId="13" xfId="0" applyNumberFormat="1" applyFont="1" applyBorder="1" applyAlignment="1" applyProtection="1">
      <alignment horizontal="center" vertical="center" wrapText="1"/>
    </xf>
    <xf numFmtId="2" fontId="118" fillId="0" borderId="14" xfId="0" applyNumberFormat="1" applyFont="1" applyBorder="1" applyAlignment="1" applyProtection="1">
      <alignment horizontal="center" vertical="center" wrapText="1"/>
    </xf>
    <xf numFmtId="2" fontId="118" fillId="0" borderId="3" xfId="0" applyNumberFormat="1" applyFont="1" applyBorder="1" applyAlignment="1" applyProtection="1">
      <alignment horizontal="center" vertical="center" wrapText="1"/>
    </xf>
    <xf numFmtId="2" fontId="118" fillId="0" borderId="13" xfId="8" applyNumberFormat="1" applyFont="1" applyBorder="1" applyAlignment="1" applyProtection="1">
      <alignment horizontal="center" vertical="center" wrapText="1"/>
      <protection locked="0"/>
    </xf>
    <xf numFmtId="2" fontId="118" fillId="0" borderId="14" xfId="8" applyNumberFormat="1" applyFont="1" applyBorder="1" applyAlignment="1" applyProtection="1">
      <alignment horizontal="center" vertical="center" wrapText="1"/>
      <protection locked="0"/>
    </xf>
    <xf numFmtId="2" fontId="118" fillId="0" borderId="3" xfId="8" applyNumberFormat="1" applyFont="1" applyBorder="1" applyAlignment="1" applyProtection="1">
      <alignment horizontal="center" vertical="center" wrapText="1"/>
      <protection locked="0"/>
    </xf>
    <xf numFmtId="2" fontId="118" fillId="0" borderId="13" xfId="48" applyNumberFormat="1" applyFont="1" applyBorder="1" applyAlignment="1" applyProtection="1">
      <alignment horizontal="center" vertical="center"/>
    </xf>
    <xf numFmtId="2" fontId="118" fillId="0" borderId="14" xfId="48" applyNumberFormat="1" applyFont="1" applyBorder="1" applyAlignment="1" applyProtection="1">
      <alignment horizontal="center" vertical="center"/>
    </xf>
    <xf numFmtId="2" fontId="118" fillId="0" borderId="3" xfId="48" applyNumberFormat="1" applyFont="1" applyBorder="1" applyAlignment="1" applyProtection="1">
      <alignment horizontal="center" vertical="center"/>
    </xf>
    <xf numFmtId="2" fontId="123" fillId="0" borderId="13" xfId="0" applyNumberFormat="1" applyFont="1" applyBorder="1" applyAlignment="1">
      <alignment horizontal="center" vertical="center" wrapText="1"/>
    </xf>
    <xf numFmtId="2" fontId="123" fillId="0" borderId="14" xfId="0" applyNumberFormat="1" applyFont="1" applyBorder="1" applyAlignment="1">
      <alignment horizontal="center" vertical="center" wrapText="1"/>
    </xf>
    <xf numFmtId="2" fontId="123" fillId="0" borderId="3" xfId="0" applyNumberFormat="1" applyFont="1" applyBorder="1" applyAlignment="1">
      <alignment horizontal="center" vertical="center" wrapText="1"/>
    </xf>
    <xf numFmtId="0" fontId="118" fillId="11" borderId="13" xfId="8" applyNumberFormat="1" applyFont="1" applyFill="1" applyBorder="1" applyAlignment="1" applyProtection="1">
      <alignment horizontal="right" vertical="center" wrapText="1"/>
      <protection locked="0"/>
    </xf>
    <xf numFmtId="0" fontId="118" fillId="11" borderId="14" xfId="8" applyNumberFormat="1" applyFont="1" applyFill="1" applyBorder="1" applyAlignment="1" applyProtection="1">
      <alignment horizontal="right" vertical="center" wrapText="1"/>
      <protection locked="0"/>
    </xf>
    <xf numFmtId="0" fontId="118" fillId="11" borderId="3" xfId="8" applyNumberFormat="1" applyFont="1" applyFill="1" applyBorder="1" applyAlignment="1" applyProtection="1">
      <alignment horizontal="right" vertical="center" wrapText="1"/>
      <protection locked="0"/>
    </xf>
    <xf numFmtId="2" fontId="118" fillId="11" borderId="13" xfId="0" applyNumberFormat="1" applyFont="1" applyFill="1" applyBorder="1" applyAlignment="1" applyProtection="1">
      <alignment horizontal="right" vertical="center" wrapText="1"/>
    </xf>
    <xf numFmtId="2" fontId="118" fillId="11" borderId="14" xfId="0" applyNumberFormat="1" applyFont="1" applyFill="1" applyBorder="1" applyAlignment="1" applyProtection="1">
      <alignment horizontal="right" vertical="center" wrapText="1"/>
    </xf>
    <xf numFmtId="2" fontId="118" fillId="11" borderId="3" xfId="0" applyNumberFormat="1" applyFont="1" applyFill="1" applyBorder="1" applyAlignment="1" applyProtection="1">
      <alignment horizontal="right" vertical="center" wrapText="1"/>
    </xf>
    <xf numFmtId="2" fontId="118" fillId="11" borderId="13" xfId="8" applyNumberFormat="1" applyFont="1" applyFill="1" applyBorder="1" applyAlignment="1" applyProtection="1">
      <alignment horizontal="right" vertical="center" wrapText="1"/>
      <protection locked="0"/>
    </xf>
    <xf numFmtId="2" fontId="118" fillId="11" borderId="14" xfId="8" applyNumberFormat="1" applyFont="1" applyFill="1" applyBorder="1" applyAlignment="1" applyProtection="1">
      <alignment horizontal="right" vertical="center" wrapText="1"/>
      <protection locked="0"/>
    </xf>
    <xf numFmtId="2" fontId="118" fillId="11" borderId="3" xfId="8" applyNumberFormat="1" applyFont="1" applyFill="1" applyBorder="1" applyAlignment="1" applyProtection="1">
      <alignment horizontal="right" vertical="center" wrapText="1"/>
      <protection locked="0"/>
    </xf>
    <xf numFmtId="2" fontId="118" fillId="11" borderId="13" xfId="48" applyNumberFormat="1" applyFont="1" applyFill="1" applyBorder="1" applyAlignment="1" applyProtection="1">
      <alignment horizontal="right" vertical="center"/>
    </xf>
    <xf numFmtId="2" fontId="118" fillId="11" borderId="14" xfId="48" applyNumberFormat="1" applyFont="1" applyFill="1" applyBorder="1" applyAlignment="1" applyProtection="1">
      <alignment horizontal="right" vertical="center"/>
    </xf>
    <xf numFmtId="2" fontId="118" fillId="11" borderId="3" xfId="48" applyNumberFormat="1" applyFont="1" applyFill="1" applyBorder="1" applyAlignment="1" applyProtection="1">
      <alignment horizontal="right" vertical="center"/>
    </xf>
    <xf numFmtId="0" fontId="123" fillId="11" borderId="13" xfId="0" applyFont="1" applyFill="1" applyBorder="1" applyAlignment="1">
      <alignment horizontal="right" vertical="center" wrapText="1"/>
    </xf>
    <xf numFmtId="0" fontId="123" fillId="11" borderId="14" xfId="0" applyFont="1" applyFill="1" applyBorder="1" applyAlignment="1">
      <alignment horizontal="right" vertical="center" wrapText="1"/>
    </xf>
    <xf numFmtId="0" fontId="123" fillId="11" borderId="3" xfId="0" applyFont="1" applyFill="1" applyBorder="1" applyAlignment="1">
      <alignment horizontal="right" vertical="center" wrapText="1"/>
    </xf>
    <xf numFmtId="0" fontId="118" fillId="11" borderId="13" xfId="8" applyFont="1" applyFill="1" applyBorder="1" applyAlignment="1" applyProtection="1">
      <alignment horizontal="center" vertical="center" wrapText="1"/>
      <protection locked="0"/>
    </xf>
    <xf numFmtId="0" fontId="118" fillId="11" borderId="14" xfId="8" applyFont="1" applyFill="1" applyBorder="1" applyAlignment="1" applyProtection="1">
      <alignment horizontal="center" vertical="center" wrapText="1"/>
      <protection locked="0"/>
    </xf>
    <xf numFmtId="0" fontId="118" fillId="11" borderId="3" xfId="8" applyFont="1" applyFill="1" applyBorder="1" applyAlignment="1" applyProtection="1">
      <alignment horizontal="center" vertical="center" wrapText="1"/>
      <protection locked="0"/>
    </xf>
    <xf numFmtId="2" fontId="118" fillId="11" borderId="13" xfId="0" applyNumberFormat="1" applyFont="1" applyFill="1" applyBorder="1" applyAlignment="1" applyProtection="1">
      <alignment horizontal="center" vertical="center" wrapText="1"/>
    </xf>
    <xf numFmtId="2" fontId="118" fillId="11" borderId="14" xfId="0" applyNumberFormat="1" applyFont="1" applyFill="1" applyBorder="1" applyAlignment="1" applyProtection="1">
      <alignment horizontal="center" vertical="center" wrapText="1"/>
    </xf>
    <xf numFmtId="2" fontId="118" fillId="11" borderId="3" xfId="0" applyNumberFormat="1" applyFont="1" applyFill="1" applyBorder="1" applyAlignment="1" applyProtection="1">
      <alignment horizontal="center" vertical="center" wrapText="1"/>
    </xf>
    <xf numFmtId="2" fontId="118" fillId="11" borderId="13" xfId="8" applyNumberFormat="1" applyFont="1" applyFill="1" applyBorder="1" applyAlignment="1" applyProtection="1">
      <alignment horizontal="center" vertical="center" wrapText="1"/>
      <protection locked="0"/>
    </xf>
    <xf numFmtId="2" fontId="118" fillId="11" borderId="14" xfId="8" applyNumberFormat="1" applyFont="1" applyFill="1" applyBorder="1" applyAlignment="1" applyProtection="1">
      <alignment horizontal="center" vertical="center" wrapText="1"/>
      <protection locked="0"/>
    </xf>
    <xf numFmtId="2" fontId="118" fillId="11" borderId="3" xfId="8" applyNumberFormat="1" applyFont="1" applyFill="1" applyBorder="1" applyAlignment="1" applyProtection="1">
      <alignment horizontal="center" vertical="center" wrapText="1"/>
      <protection locked="0"/>
    </xf>
    <xf numFmtId="2" fontId="118" fillId="11" borderId="13" xfId="48" applyNumberFormat="1" applyFont="1" applyFill="1" applyBorder="1" applyAlignment="1" applyProtection="1">
      <alignment horizontal="center" vertical="center"/>
    </xf>
    <xf numFmtId="2" fontId="118" fillId="11" borderId="14" xfId="48" applyNumberFormat="1" applyFont="1" applyFill="1" applyBorder="1" applyAlignment="1" applyProtection="1">
      <alignment horizontal="center" vertical="center"/>
    </xf>
    <xf numFmtId="2" fontId="118" fillId="11" borderId="3" xfId="48" applyNumberFormat="1" applyFont="1" applyFill="1" applyBorder="1" applyAlignment="1" applyProtection="1">
      <alignment horizontal="center" vertical="center"/>
    </xf>
    <xf numFmtId="2" fontId="123" fillId="11" borderId="13" xfId="0" applyNumberFormat="1" applyFont="1" applyFill="1" applyBorder="1" applyAlignment="1">
      <alignment horizontal="center" vertical="center" wrapText="1"/>
    </xf>
    <xf numFmtId="2" fontId="123" fillId="11" borderId="14" xfId="0" applyNumberFormat="1" applyFont="1" applyFill="1" applyBorder="1" applyAlignment="1">
      <alignment horizontal="center" vertical="center" wrapText="1"/>
    </xf>
    <xf numFmtId="2" fontId="123" fillId="11" borderId="3" xfId="0" applyNumberFormat="1" applyFont="1" applyFill="1" applyBorder="1" applyAlignment="1">
      <alignment horizontal="center" vertical="center" wrapText="1"/>
    </xf>
    <xf numFmtId="2" fontId="118" fillId="11" borderId="13" xfId="48" applyNumberFormat="1" applyFont="1" applyFill="1" applyBorder="1" applyAlignment="1" applyProtection="1">
      <alignment horizontal="center" vertical="center" wrapText="1"/>
    </xf>
    <xf numFmtId="2" fontId="118" fillId="11" borderId="14" xfId="48" applyNumberFormat="1" applyFont="1" applyFill="1" applyBorder="1" applyAlignment="1" applyProtection="1">
      <alignment horizontal="center" vertical="center" wrapText="1"/>
    </xf>
    <xf numFmtId="2" fontId="118" fillId="11" borderId="3" xfId="48" applyNumberFormat="1" applyFont="1" applyFill="1" applyBorder="1" applyAlignment="1" applyProtection="1">
      <alignment horizontal="center" vertical="center" wrapText="1"/>
    </xf>
    <xf numFmtId="3" fontId="123" fillId="11" borderId="13" xfId="0" applyNumberFormat="1" applyFont="1" applyFill="1" applyBorder="1" applyAlignment="1">
      <alignment horizontal="center" vertical="center" wrapText="1"/>
    </xf>
    <xf numFmtId="3" fontId="123" fillId="11" borderId="14" xfId="0" applyNumberFormat="1" applyFont="1" applyFill="1" applyBorder="1" applyAlignment="1">
      <alignment horizontal="center" vertical="center" wrapText="1"/>
    </xf>
    <xf numFmtId="3" fontId="123" fillId="11" borderId="3" xfId="0" applyNumberFormat="1" applyFont="1" applyFill="1" applyBorder="1" applyAlignment="1">
      <alignment horizontal="center" vertical="center" wrapText="1"/>
    </xf>
    <xf numFmtId="0" fontId="123" fillId="11" borderId="13" xfId="0" applyFont="1" applyFill="1" applyBorder="1" applyAlignment="1">
      <alignment horizontal="center" vertical="center" wrapText="1"/>
    </xf>
    <xf numFmtId="0" fontId="123" fillId="11" borderId="14" xfId="0" applyFont="1" applyFill="1" applyBorder="1" applyAlignment="1">
      <alignment horizontal="center" vertical="center" wrapText="1"/>
    </xf>
    <xf numFmtId="0" fontId="123" fillId="11" borderId="3" xfId="0" applyFont="1" applyFill="1" applyBorder="1" applyAlignment="1">
      <alignment horizontal="center" vertical="center" wrapText="1"/>
    </xf>
    <xf numFmtId="0" fontId="120" fillId="0" borderId="13" xfId="48" applyFont="1" applyBorder="1" applyAlignment="1" applyProtection="1">
      <alignment horizontal="center" vertical="top" wrapText="1"/>
      <protection locked="0"/>
    </xf>
    <xf numFmtId="0" fontId="120" fillId="0" borderId="14" xfId="48" applyFont="1" applyBorder="1" applyAlignment="1" applyProtection="1">
      <alignment horizontal="center" vertical="top" wrapText="1"/>
      <protection locked="0"/>
    </xf>
    <xf numFmtId="0" fontId="120" fillId="0" borderId="3" xfId="48" applyFont="1" applyBorder="1" applyAlignment="1" applyProtection="1">
      <alignment horizontal="center" vertical="top" wrapText="1"/>
      <protection locked="0"/>
    </xf>
    <xf numFmtId="2" fontId="118" fillId="11" borderId="13" xfId="48" applyNumberFormat="1" applyFont="1" applyFill="1" applyBorder="1" applyAlignment="1" applyProtection="1">
      <alignment horizontal="right" vertical="center" wrapText="1"/>
    </xf>
    <xf numFmtId="2" fontId="118" fillId="11" borderId="14" xfId="48" applyNumberFormat="1" applyFont="1" applyFill="1" applyBorder="1" applyAlignment="1" applyProtection="1">
      <alignment horizontal="right" vertical="center" wrapText="1"/>
    </xf>
    <xf numFmtId="2" fontId="118" fillId="11" borderId="3" xfId="48" applyNumberFormat="1" applyFont="1" applyFill="1" applyBorder="1" applyAlignment="1" applyProtection="1">
      <alignment horizontal="right" vertical="center" wrapText="1"/>
    </xf>
    <xf numFmtId="3" fontId="123" fillId="11" borderId="13" xfId="0" applyNumberFormat="1" applyFont="1" applyFill="1" applyBorder="1" applyAlignment="1">
      <alignment horizontal="right" vertical="center" wrapText="1"/>
    </xf>
    <xf numFmtId="3" fontId="123" fillId="11" borderId="14" xfId="0" applyNumberFormat="1" applyFont="1" applyFill="1" applyBorder="1" applyAlignment="1">
      <alignment horizontal="right" vertical="center" wrapText="1"/>
    </xf>
    <xf numFmtId="3" fontId="123" fillId="11" borderId="3" xfId="0" applyNumberFormat="1" applyFont="1" applyFill="1" applyBorder="1" applyAlignment="1">
      <alignment horizontal="right" vertical="center" wrapText="1"/>
    </xf>
    <xf numFmtId="0" fontId="142" fillId="9" borderId="1" xfId="38" applyFont="1" applyFill="1" applyBorder="1" applyAlignment="1" applyProtection="1">
      <alignment horizontal="center" vertical="center" wrapText="1"/>
    </xf>
    <xf numFmtId="0" fontId="142" fillId="16" borderId="1" xfId="8" applyFont="1" applyFill="1" applyBorder="1" applyAlignment="1" applyProtection="1">
      <alignment horizontal="left" vertical="center" wrapText="1"/>
    </xf>
    <xf numFmtId="164" fontId="146" fillId="0" borderId="1" xfId="1" applyFont="1" applyFill="1" applyBorder="1" applyAlignment="1" applyProtection="1">
      <alignment horizontal="right" vertical="center" wrapText="1"/>
    </xf>
    <xf numFmtId="164" fontId="142" fillId="17" borderId="1" xfId="1" applyFont="1" applyFill="1" applyBorder="1" applyAlignment="1" applyProtection="1">
      <alignment vertical="center" wrapText="1"/>
    </xf>
    <xf numFmtId="0" fontId="53" fillId="18" borderId="1" xfId="50" applyFont="1" applyFill="1" applyBorder="1" applyAlignment="1" applyProtection="1">
      <alignment horizontal="center" vertical="center" wrapText="1"/>
    </xf>
    <xf numFmtId="0" fontId="132" fillId="8" borderId="1" xfId="3" applyFont="1" applyFill="1" applyBorder="1" applyAlignment="1" applyProtection="1">
      <alignment horizontal="center" vertical="center" wrapText="1"/>
    </xf>
    <xf numFmtId="0" fontId="130" fillId="18" borderId="11" xfId="38" applyFont="1" applyFill="1" applyBorder="1" applyAlignment="1" applyProtection="1">
      <alignment horizontal="center" vertical="center" wrapText="1"/>
    </xf>
    <xf numFmtId="0" fontId="130" fillId="18" borderId="9" xfId="38" applyFont="1" applyFill="1" applyBorder="1" applyAlignment="1" applyProtection="1">
      <alignment horizontal="center" vertical="center" wrapText="1"/>
    </xf>
    <xf numFmtId="0" fontId="130" fillId="18" borderId="12" xfId="38" applyFont="1" applyFill="1" applyBorder="1" applyAlignment="1" applyProtection="1">
      <alignment horizontal="center" vertical="center" wrapText="1"/>
    </xf>
    <xf numFmtId="0" fontId="129" fillId="10" borderId="1" xfId="0" applyFont="1" applyFill="1" applyBorder="1" applyAlignment="1">
      <alignment horizontal="center" vertical="center" wrapText="1"/>
    </xf>
    <xf numFmtId="0" fontId="129" fillId="28" borderId="1" xfId="0" applyFont="1" applyFill="1" applyBorder="1" applyAlignment="1">
      <alignment horizontal="center" vertical="center" wrapText="1"/>
    </xf>
    <xf numFmtId="0" fontId="127" fillId="17" borderId="1" xfId="0" applyFont="1" applyFill="1" applyBorder="1" applyAlignment="1">
      <alignment horizontal="center" vertical="center" wrapText="1"/>
    </xf>
    <xf numFmtId="0" fontId="127" fillId="17" borderId="1" xfId="38" applyFont="1" applyFill="1" applyBorder="1" applyAlignment="1">
      <alignment horizontal="center" vertical="center" wrapText="1"/>
    </xf>
    <xf numFmtId="0" fontId="127" fillId="16" borderId="1" xfId="48" applyFont="1" applyFill="1" applyBorder="1" applyAlignment="1">
      <alignment horizontal="left" vertical="center"/>
    </xf>
    <xf numFmtId="0" fontId="128" fillId="35" borderId="1" xfId="0" applyFont="1" applyFill="1" applyBorder="1" applyAlignment="1">
      <alignment horizontal="center" vertical="center" wrapText="1"/>
    </xf>
    <xf numFmtId="0" fontId="129" fillId="29" borderId="1" xfId="0" applyFont="1" applyFill="1" applyBorder="1" applyAlignment="1">
      <alignment horizontal="center" vertical="center" wrapText="1"/>
    </xf>
    <xf numFmtId="0" fontId="132" fillId="8" borderId="1" xfId="3" applyFont="1" applyFill="1" applyBorder="1" applyAlignment="1">
      <alignment horizontal="center" vertical="center"/>
    </xf>
    <xf numFmtId="0" fontId="129" fillId="30" borderId="1" xfId="0" applyFont="1" applyFill="1" applyBorder="1" applyAlignment="1">
      <alignment horizontal="center" vertical="center" wrapText="1"/>
    </xf>
    <xf numFmtId="0" fontId="130" fillId="10" borderId="1" xfId="0" applyFont="1" applyFill="1" applyBorder="1" applyAlignment="1">
      <alignment horizontal="center" vertical="center" wrapText="1"/>
    </xf>
    <xf numFmtId="0" fontId="130" fillId="28" borderId="1" xfId="8" applyFont="1" applyFill="1" applyBorder="1" applyAlignment="1">
      <alignment horizontal="center" vertical="center"/>
    </xf>
    <xf numFmtId="0" fontId="129" fillId="34" borderId="1" xfId="0" applyFont="1" applyFill="1" applyBorder="1" applyAlignment="1">
      <alignment horizontal="center" vertical="center" wrapText="1"/>
    </xf>
    <xf numFmtId="0" fontId="142" fillId="16" borderId="0" xfId="0" applyFont="1" applyFill="1" applyAlignment="1" applyProtection="1">
      <alignment horizontal="left" vertical="center" wrapText="1"/>
    </xf>
    <xf numFmtId="0" fontId="142" fillId="9" borderId="13" xfId="38" applyFont="1" applyFill="1" applyBorder="1" applyAlignment="1" applyProtection="1">
      <alignment horizontal="center" vertical="center" wrapText="1"/>
    </xf>
    <xf numFmtId="0" fontId="142" fillId="9" borderId="3" xfId="38" applyFont="1" applyFill="1" applyBorder="1" applyAlignment="1" applyProtection="1">
      <alignment horizontal="center" vertical="center" wrapText="1"/>
    </xf>
    <xf numFmtId="0" fontId="150" fillId="54" borderId="1" xfId="0" applyFont="1" applyFill="1" applyBorder="1" applyAlignment="1">
      <alignment horizontal="center" wrapText="1"/>
    </xf>
    <xf numFmtId="0" fontId="150" fillId="52" borderId="1" xfId="0" applyFont="1" applyFill="1" applyBorder="1" applyAlignment="1">
      <alignment horizontal="center" wrapText="1"/>
    </xf>
    <xf numFmtId="0" fontId="150" fillId="13" borderId="1" xfId="0" applyFont="1" applyFill="1" applyBorder="1" applyAlignment="1">
      <alignment horizontal="center" wrapText="1"/>
    </xf>
    <xf numFmtId="0" fontId="150" fillId="25" borderId="1" xfId="0" applyFont="1" applyFill="1" applyBorder="1" applyAlignment="1">
      <alignment horizontal="center" wrapText="1"/>
    </xf>
    <xf numFmtId="0" fontId="150" fillId="40" borderId="1" xfId="0" applyFont="1" applyFill="1" applyBorder="1" applyAlignment="1">
      <alignment horizontal="center" wrapText="1"/>
    </xf>
    <xf numFmtId="0" fontId="150" fillId="53" borderId="1" xfId="0" applyFont="1" applyFill="1" applyBorder="1" applyAlignment="1">
      <alignment horizontal="center" wrapText="1"/>
    </xf>
    <xf numFmtId="0" fontId="51" fillId="17" borderId="6" xfId="0" applyFont="1" applyFill="1" applyBorder="1" applyAlignment="1" applyProtection="1">
      <alignment horizontal="center" vertical="center" wrapText="1"/>
    </xf>
    <xf numFmtId="0" fontId="51" fillId="17" borderId="5" xfId="38" applyFont="1" applyFill="1" applyBorder="1" applyAlignment="1" applyProtection="1">
      <alignment horizontal="center" vertical="center" wrapText="1"/>
    </xf>
    <xf numFmtId="0" fontId="135" fillId="54" borderId="21" xfId="0" applyFont="1" applyFill="1" applyBorder="1" applyAlignment="1">
      <alignment horizontal="center" wrapText="1"/>
    </xf>
    <xf numFmtId="0" fontId="135" fillId="52" borderId="22" xfId="0" applyFont="1" applyFill="1" applyBorder="1" applyAlignment="1">
      <alignment horizontal="center" wrapText="1"/>
    </xf>
    <xf numFmtId="0" fontId="135" fillId="13" borderId="16" xfId="0" applyFont="1" applyFill="1" applyBorder="1" applyAlignment="1">
      <alignment horizontal="center" wrapText="1"/>
    </xf>
    <xf numFmtId="0" fontId="135" fillId="13" borderId="17" xfId="0" applyFont="1" applyFill="1" applyBorder="1" applyAlignment="1">
      <alignment horizontal="center" wrapText="1"/>
    </xf>
    <xf numFmtId="0" fontId="135" fillId="13" borderId="21" xfId="0" applyFont="1" applyFill="1" applyBorder="1" applyAlignment="1">
      <alignment horizontal="center" wrapText="1"/>
    </xf>
    <xf numFmtId="0" fontId="131" fillId="0" borderId="1" xfId="38" applyFont="1" applyFill="1" applyBorder="1" applyAlignment="1" applyProtection="1">
      <alignment horizontal="left" vertical="center" wrapText="1"/>
    </xf>
    <xf numFmtId="0" fontId="129" fillId="0" borderId="1" xfId="38" applyFont="1" applyFill="1" applyBorder="1" applyAlignment="1" applyProtection="1">
      <alignment horizontal="left" vertical="center" wrapText="1"/>
    </xf>
    <xf numFmtId="0" fontId="131" fillId="0" borderId="13" xfId="38" applyFont="1" applyFill="1" applyBorder="1" applyAlignment="1" applyProtection="1">
      <alignment horizontal="left" vertical="center" wrapText="1"/>
    </xf>
    <xf numFmtId="0" fontId="131" fillId="0" borderId="14" xfId="38" applyFont="1" applyFill="1" applyBorder="1" applyAlignment="1" applyProtection="1">
      <alignment horizontal="left" vertical="center" wrapText="1"/>
    </xf>
    <xf numFmtId="0" fontId="131" fillId="0" borderId="3" xfId="38" applyFont="1" applyFill="1" applyBorder="1" applyAlignment="1" applyProtection="1">
      <alignment horizontal="left" vertical="center" wrapText="1"/>
    </xf>
    <xf numFmtId="0" fontId="127" fillId="25" borderId="5" xfId="0" applyFont="1" applyFill="1" applyBorder="1" applyAlignment="1" applyProtection="1">
      <alignment vertical="center" wrapText="1"/>
    </xf>
    <xf numFmtId="0" fontId="127" fillId="25" borderId="6" xfId="0" applyFont="1" applyFill="1" applyBorder="1" applyAlignment="1" applyProtection="1">
      <alignment vertical="center" wrapText="1"/>
    </xf>
    <xf numFmtId="0" fontId="127" fillId="25" borderId="2" xfId="0" applyFont="1" applyFill="1" applyBorder="1" applyAlignment="1" applyProtection="1">
      <alignment vertical="center" wrapText="1"/>
    </xf>
    <xf numFmtId="0" fontId="113" fillId="17" borderId="3" xfId="38" applyFont="1" applyFill="1" applyBorder="1" applyAlignment="1">
      <alignment horizontal="center" vertical="center" wrapText="1"/>
    </xf>
    <xf numFmtId="0" fontId="113" fillId="17" borderId="1" xfId="38" applyFont="1" applyFill="1" applyBorder="1" applyAlignment="1">
      <alignment horizontal="center" vertical="center" wrapText="1"/>
    </xf>
    <xf numFmtId="0" fontId="113" fillId="25" borderId="5" xfId="0" applyFont="1" applyFill="1" applyBorder="1" applyAlignment="1" applyProtection="1">
      <alignment horizontal="left" vertical="center"/>
      <protection locked="0"/>
    </xf>
    <xf numFmtId="0" fontId="113" fillId="25" borderId="6" xfId="0" applyFont="1" applyFill="1" applyBorder="1" applyAlignment="1" applyProtection="1">
      <alignment horizontal="left" vertical="center"/>
      <protection locked="0"/>
    </xf>
    <xf numFmtId="0" fontId="113" fillId="25" borderId="2" xfId="0" applyFont="1" applyFill="1" applyBorder="1" applyAlignment="1" applyProtection="1">
      <alignment horizontal="left" vertical="center"/>
      <protection locked="0"/>
    </xf>
    <xf numFmtId="0" fontId="113" fillId="17" borderId="3" xfId="0" applyFont="1" applyFill="1" applyBorder="1" applyAlignment="1">
      <alignment horizontal="center" vertical="center" wrapText="1"/>
    </xf>
    <xf numFmtId="0" fontId="51" fillId="25" borderId="0" xfId="0" applyFont="1" applyFill="1" applyAlignment="1" applyProtection="1">
      <alignment horizontal="center" vertical="center"/>
    </xf>
    <xf numFmtId="0" fontId="51" fillId="17" borderId="1" xfId="38" applyFont="1" applyFill="1" applyBorder="1" applyAlignment="1" applyProtection="1">
      <alignment horizontal="left" vertical="center" wrapText="1"/>
    </xf>
    <xf numFmtId="0" fontId="56" fillId="0" borderId="13" xfId="0" applyFont="1" applyBorder="1" applyAlignment="1" applyProtection="1">
      <alignment horizontal="center" vertical="center"/>
    </xf>
    <xf numFmtId="0" fontId="56" fillId="0" borderId="14" xfId="0" applyFont="1" applyBorder="1" applyAlignment="1" applyProtection="1">
      <alignment horizontal="center" vertical="center"/>
    </xf>
    <xf numFmtId="0" fontId="56" fillId="0" borderId="3" xfId="0" applyFont="1" applyBorder="1" applyAlignment="1" applyProtection="1">
      <alignment horizontal="center" vertical="center"/>
    </xf>
    <xf numFmtId="0" fontId="51" fillId="25" borderId="5" xfId="0" applyFont="1" applyFill="1" applyBorder="1" applyAlignment="1" applyProtection="1">
      <alignment horizontal="left" vertical="center"/>
    </xf>
    <xf numFmtId="0" fontId="51" fillId="25" borderId="6" xfId="0" applyFont="1" applyFill="1" applyBorder="1" applyAlignment="1" applyProtection="1">
      <alignment horizontal="left" vertical="center"/>
    </xf>
    <xf numFmtId="0" fontId="51" fillId="25" borderId="2" xfId="0" applyFont="1" applyFill="1" applyBorder="1" applyAlignment="1" applyProtection="1">
      <alignment horizontal="left" vertical="center"/>
    </xf>
    <xf numFmtId="0" fontId="51" fillId="17" borderId="3" xfId="38" applyFont="1" applyFill="1" applyBorder="1" applyAlignment="1" applyProtection="1">
      <alignment horizontal="center" vertical="center" wrapText="1"/>
    </xf>
    <xf numFmtId="0" fontId="51" fillId="25" borderId="5" xfId="0" applyFont="1" applyFill="1" applyBorder="1" applyAlignment="1" applyProtection="1">
      <alignment horizontal="center" vertical="center"/>
    </xf>
    <xf numFmtId="0" fontId="51" fillId="25" borderId="6" xfId="0" applyFont="1" applyFill="1" applyBorder="1" applyAlignment="1" applyProtection="1">
      <alignment horizontal="center" vertical="center"/>
    </xf>
    <xf numFmtId="0" fontId="51" fillId="25" borderId="2" xfId="0" applyFont="1" applyFill="1" applyBorder="1" applyAlignment="1" applyProtection="1">
      <alignment horizontal="center" vertical="center"/>
    </xf>
    <xf numFmtId="0" fontId="51" fillId="17" borderId="3" xfId="0" applyFont="1" applyFill="1" applyBorder="1" applyAlignment="1" applyProtection="1">
      <alignment horizontal="center" vertical="center" wrapText="1"/>
    </xf>
    <xf numFmtId="0" fontId="56" fillId="0" borderId="1" xfId="0" applyFont="1" applyBorder="1" applyAlignment="1" applyProtection="1">
      <alignment horizontal="center" vertical="center" wrapText="1"/>
    </xf>
    <xf numFmtId="0" fontId="51" fillId="25" borderId="1" xfId="0" applyFont="1" applyFill="1" applyBorder="1" applyAlignment="1" applyProtection="1">
      <alignment horizontal="left" vertical="center"/>
    </xf>
    <xf numFmtId="0" fontId="53" fillId="2" borderId="1" xfId="40" applyFont="1" applyFill="1" applyBorder="1" applyAlignment="1" applyProtection="1">
      <alignment horizontal="left" vertical="center" wrapText="1"/>
    </xf>
    <xf numFmtId="0" fontId="51" fillId="25" borderId="4" xfId="0" applyFont="1" applyFill="1" applyBorder="1" applyAlignment="1" applyProtection="1">
      <alignment horizontal="left" vertical="center"/>
    </xf>
    <xf numFmtId="0" fontId="56" fillId="0" borderId="1" xfId="0" applyFont="1" applyBorder="1" applyAlignment="1" applyProtection="1">
      <alignment horizontal="left" vertical="center" wrapText="1"/>
    </xf>
    <xf numFmtId="0" fontId="56" fillId="0" borderId="1" xfId="8" applyFont="1" applyFill="1" applyBorder="1" applyAlignment="1" applyProtection="1">
      <alignment horizontal="center" vertical="center" wrapText="1"/>
    </xf>
    <xf numFmtId="0" fontId="56" fillId="0" borderId="1" xfId="40" applyFont="1" applyBorder="1" applyAlignment="1" applyProtection="1">
      <alignment horizontal="center" vertical="center" wrapText="1"/>
    </xf>
    <xf numFmtId="0" fontId="51" fillId="25" borderId="4" xfId="0" applyFont="1" applyFill="1" applyBorder="1" applyAlignment="1" applyProtection="1">
      <alignment horizontal="left" vertical="center" wrapText="1"/>
    </xf>
    <xf numFmtId="0" fontId="56" fillId="0" borderId="13" xfId="0" applyFont="1" applyBorder="1" applyAlignment="1" applyProtection="1">
      <alignment horizontal="center" vertical="center" wrapText="1"/>
    </xf>
    <xf numFmtId="0" fontId="56" fillId="0" borderId="14" xfId="0" applyFont="1" applyBorder="1" applyAlignment="1" applyProtection="1">
      <alignment horizontal="center" vertical="center" wrapText="1"/>
    </xf>
    <xf numFmtId="0" fontId="56" fillId="0" borderId="3" xfId="0" applyFont="1" applyBorder="1" applyAlignment="1" applyProtection="1">
      <alignment horizontal="center" vertical="center" wrapText="1"/>
    </xf>
    <xf numFmtId="0" fontId="51" fillId="25" borderId="9" xfId="0" applyFont="1" applyFill="1" applyBorder="1" applyAlignment="1" applyProtection="1">
      <alignment horizontal="left" vertical="center" wrapText="1"/>
    </xf>
    <xf numFmtId="0" fontId="56" fillId="0" borderId="1" xfId="38" applyFont="1" applyBorder="1" applyAlignment="1" applyProtection="1">
      <alignment horizontal="left" vertical="center" wrapText="1"/>
    </xf>
    <xf numFmtId="164" fontId="51" fillId="17" borderId="1" xfId="1" applyFont="1" applyFill="1" applyBorder="1" applyAlignment="1" applyProtection="1">
      <alignment horizontal="center" vertical="center" wrapText="1"/>
    </xf>
    <xf numFmtId="0" fontId="51" fillId="17" borderId="13" xfId="38" applyFont="1" applyFill="1" applyBorder="1" applyAlignment="1" applyProtection="1">
      <alignment horizontal="center" vertical="center" wrapText="1"/>
    </xf>
    <xf numFmtId="0" fontId="61" fillId="25" borderId="1" xfId="0" applyFont="1" applyFill="1" applyBorder="1" applyAlignment="1" applyProtection="1">
      <alignment horizontal="left" vertical="center" wrapText="1"/>
    </xf>
    <xf numFmtId="0" fontId="22" fillId="0" borderId="1" xfId="38" applyFont="1" applyFill="1" applyBorder="1" applyAlignment="1" applyProtection="1">
      <alignment horizontal="center" vertical="center" wrapText="1"/>
    </xf>
    <xf numFmtId="0" fontId="51" fillId="25" borderId="1" xfId="0" applyFont="1" applyFill="1" applyBorder="1" applyAlignment="1" applyProtection="1">
      <alignment horizontal="left" vertical="center" wrapText="1"/>
    </xf>
    <xf numFmtId="0" fontId="56" fillId="0" borderId="13" xfId="0" applyFont="1" applyBorder="1" applyAlignment="1" applyProtection="1">
      <alignment horizontal="left" vertical="center" wrapText="1"/>
    </xf>
    <xf numFmtId="0" fontId="56" fillId="0" borderId="3" xfId="0" applyFont="1" applyBorder="1" applyAlignment="1" applyProtection="1">
      <alignment horizontal="left" vertical="center" wrapText="1"/>
    </xf>
    <xf numFmtId="0" fontId="29" fillId="0" borderId="13" xfId="87" applyFont="1" applyBorder="1" applyAlignment="1" applyProtection="1">
      <alignment horizontal="left" vertical="center" wrapText="1"/>
    </xf>
    <xf numFmtId="0" fontId="29" fillId="0" borderId="3" xfId="87" applyFont="1" applyBorder="1" applyAlignment="1" applyProtection="1">
      <alignment horizontal="left" vertical="center" wrapText="1"/>
    </xf>
    <xf numFmtId="0" fontId="45" fillId="26" borderId="1" xfId="0" applyFont="1" applyFill="1" applyBorder="1" applyAlignment="1">
      <alignment horizontal="left" vertical="center" wrapText="1"/>
    </xf>
    <xf numFmtId="0" fontId="45" fillId="17" borderId="1" xfId="0" applyFont="1" applyFill="1" applyBorder="1" applyAlignment="1">
      <alignment horizontal="center" vertical="center" wrapText="1"/>
    </xf>
    <xf numFmtId="0" fontId="45" fillId="9" borderId="13" xfId="38" applyFont="1" applyFill="1" applyBorder="1" applyAlignment="1">
      <alignment horizontal="center" vertical="center" wrapText="1"/>
    </xf>
    <xf numFmtId="0" fontId="45" fillId="9" borderId="3" xfId="38" applyFont="1" applyFill="1" applyBorder="1" applyAlignment="1">
      <alignment horizontal="center" vertical="center" wrapText="1"/>
    </xf>
    <xf numFmtId="0" fontId="45" fillId="17" borderId="5" xfId="0" applyFont="1" applyFill="1" applyBorder="1" applyAlignment="1">
      <alignment horizontal="center" vertical="center" wrapText="1"/>
    </xf>
    <xf numFmtId="0" fontId="45" fillId="17" borderId="6" xfId="0" applyFont="1" applyFill="1" applyBorder="1" applyAlignment="1">
      <alignment horizontal="center" vertical="center" wrapText="1"/>
    </xf>
    <xf numFmtId="0" fontId="45" fillId="17" borderId="2" xfId="0" applyFont="1" applyFill="1" applyBorder="1" applyAlignment="1">
      <alignment horizontal="center" vertical="center" wrapText="1"/>
    </xf>
    <xf numFmtId="0" fontId="45" fillId="17" borderId="5" xfId="38" applyFont="1" applyFill="1" applyBorder="1" applyAlignment="1">
      <alignment horizontal="center" vertical="center" wrapText="1"/>
    </xf>
    <xf numFmtId="0" fontId="45" fillId="17" borderId="2" xfId="38" applyFont="1" applyFill="1" applyBorder="1" applyAlignment="1">
      <alignment horizontal="center" vertical="center" wrapText="1"/>
    </xf>
  </cellXfs>
  <cellStyles count="203">
    <cellStyle name="Comma" xfId="1" builtinId="3"/>
    <cellStyle name="Comma 2" xfId="2"/>
    <cellStyle name="Comma 3" xfId="104"/>
    <cellStyle name="Hyperlink" xfId="3" builtinId="8"/>
    <cellStyle name="Hyperlink 2" xfId="106"/>
    <cellStyle name="Normal" xfId="0" builtinId="0"/>
    <cellStyle name="Normal 10" xfId="201"/>
    <cellStyle name="Normal 11" xfId="202"/>
    <cellStyle name="Normal 2" xfId="4"/>
    <cellStyle name="Normal 2 3" xfId="5"/>
    <cellStyle name="Normal 2 5" xfId="6"/>
    <cellStyle name="Normal 2 5 2" xfId="7"/>
    <cellStyle name="Normal 2 5 2 2" xfId="109"/>
    <cellStyle name="Normal 2 5 3" xfId="108"/>
    <cellStyle name="Normal 3" xfId="8"/>
    <cellStyle name="Normal 3 10" xfId="9"/>
    <cellStyle name="Normal 3 10 2" xfId="10"/>
    <cellStyle name="Normal 3 10 2 2" xfId="112"/>
    <cellStyle name="Normal 3 10 3" xfId="105"/>
    <cellStyle name="Normal 3 10 4" xfId="111"/>
    <cellStyle name="Normal 3 2" xfId="11"/>
    <cellStyle name="Normal 3 2 13" xfId="12"/>
    <cellStyle name="Normal 3 2 13 2" xfId="13"/>
    <cellStyle name="Normal 3 2 13 2 2" xfId="115"/>
    <cellStyle name="Normal 3 2 13 3" xfId="114"/>
    <cellStyle name="Normal 3 2 15" xfId="14"/>
    <cellStyle name="Normal 3 2 15 2" xfId="15"/>
    <cellStyle name="Normal 3 2 15 2 2" xfId="117"/>
    <cellStyle name="Normal 3 2 15 3" xfId="116"/>
    <cellStyle name="Normal 3 2 16" xfId="16"/>
    <cellStyle name="Normal 3 2 16 2" xfId="17"/>
    <cellStyle name="Normal 3 2 16 2 2" xfId="119"/>
    <cellStyle name="Normal 3 2 16 3" xfId="118"/>
    <cellStyle name="Normal 3 2 17" xfId="18"/>
    <cellStyle name="Normal 3 2 17 2" xfId="19"/>
    <cellStyle name="Normal 3 2 17 2 2" xfId="121"/>
    <cellStyle name="Normal 3 2 17 3" xfId="120"/>
    <cellStyle name="Normal 3 2 18" xfId="20"/>
    <cellStyle name="Normal 3 2 18 2" xfId="21"/>
    <cellStyle name="Normal 3 2 18 2 2" xfId="123"/>
    <cellStyle name="Normal 3 2 18 3" xfId="122"/>
    <cellStyle name="Normal 3 2 19" xfId="22"/>
    <cellStyle name="Normal 3 2 19 2" xfId="23"/>
    <cellStyle name="Normal 3 2 19 2 2" xfId="125"/>
    <cellStyle name="Normal 3 2 19 3" xfId="124"/>
    <cellStyle name="Normal 3 2 2" xfId="24"/>
    <cellStyle name="Normal 3 2 2 2" xfId="25"/>
    <cellStyle name="Normal 3 2 2 2 2" xfId="127"/>
    <cellStyle name="Normal 3 2 2 3" xfId="126"/>
    <cellStyle name="Normal 3 2 20" xfId="26"/>
    <cellStyle name="Normal 3 2 20 2" xfId="27"/>
    <cellStyle name="Normal 3 2 20 2 2" xfId="129"/>
    <cellStyle name="Normal 3 2 20 3" xfId="128"/>
    <cellStyle name="Normal 3 2 21" xfId="28"/>
    <cellStyle name="Normal 3 2 21 2" xfId="29"/>
    <cellStyle name="Normal 3 2 21 2 2" xfId="131"/>
    <cellStyle name="Normal 3 2 21 3" xfId="130"/>
    <cellStyle name="Normal 3 2 22" xfId="30"/>
    <cellStyle name="Normal 3 2 22 2" xfId="31"/>
    <cellStyle name="Normal 3 2 22 2 2" xfId="133"/>
    <cellStyle name="Normal 3 2 22 3" xfId="132"/>
    <cellStyle name="Normal 3 2 23" xfId="32"/>
    <cellStyle name="Normal 3 2 23 2" xfId="33"/>
    <cellStyle name="Normal 3 2 23 2 2" xfId="135"/>
    <cellStyle name="Normal 3 2 23 3" xfId="134"/>
    <cellStyle name="Normal 3 2 24" xfId="34"/>
    <cellStyle name="Normal 3 2 24 2" xfId="35"/>
    <cellStyle name="Normal 3 2 24 2 2" xfId="137"/>
    <cellStyle name="Normal 3 2 24 3" xfId="136"/>
    <cellStyle name="Normal 3 2 25" xfId="36"/>
    <cellStyle name="Normal 3 2 25 2" xfId="37"/>
    <cellStyle name="Normal 3 2 25 2 2" xfId="139"/>
    <cellStyle name="Normal 3 2 25 3" xfId="138"/>
    <cellStyle name="Normal 3 2 3" xfId="38"/>
    <cellStyle name="Normal 3 2 3 2" xfId="39"/>
    <cellStyle name="Normal 3 2 3 2 2" xfId="40"/>
    <cellStyle name="Normal 3 2 3 2 2 2" xfId="41"/>
    <cellStyle name="Normal 3 2 3 2 2 2 2" xfId="143"/>
    <cellStyle name="Normal 3 2 3 2 2 3" xfId="103"/>
    <cellStyle name="Normal 3 2 3 2 2 3 2" xfId="200"/>
    <cellStyle name="Normal 3 2 3 2 2 4" xfId="142"/>
    <cellStyle name="Normal 3 2 3 2 3" xfId="42"/>
    <cellStyle name="Normal 3 2 3 2 3 2" xfId="144"/>
    <cellStyle name="Normal 3 2 3 2 4" xfId="141"/>
    <cellStyle name="Normal 3 2 3 3" xfId="43"/>
    <cellStyle name="Normal 3 2 3 3 2" xfId="145"/>
    <cellStyle name="Normal 3 2 3 4" xfId="102"/>
    <cellStyle name="Normal 3 2 3 5" xfId="140"/>
    <cellStyle name="Normal 3 2 4" xfId="44"/>
    <cellStyle name="Normal 3 2 4 2" xfId="45"/>
    <cellStyle name="Normal 3 2 4 2 2" xfId="46"/>
    <cellStyle name="Normal 3 2 4 2 2 2" xfId="148"/>
    <cellStyle name="Normal 3 2 4 2 3" xfId="147"/>
    <cellStyle name="Normal 3 2 4 3" xfId="47"/>
    <cellStyle name="Normal 3 2 4 3 2" xfId="149"/>
    <cellStyle name="Normal 3 2 4 4" xfId="146"/>
    <cellStyle name="Normal 3 2 5" xfId="48"/>
    <cellStyle name="Normal 3 2 5 2" xfId="49"/>
    <cellStyle name="Normal 3 2 5 2 2" xfId="151"/>
    <cellStyle name="Normal 3 2 5 3" xfId="150"/>
    <cellStyle name="Normal 3 2 6" xfId="50"/>
    <cellStyle name="Normal 3 2 6 2" xfId="51"/>
    <cellStyle name="Normal 3 2 6 2 2" xfId="153"/>
    <cellStyle name="Normal 3 2 6 3" xfId="152"/>
    <cellStyle name="Normal 3 2 7" xfId="52"/>
    <cellStyle name="Normal 3 2 7 2" xfId="154"/>
    <cellStyle name="Normal 3 2 8" xfId="113"/>
    <cellStyle name="Normal 3 3" xfId="53"/>
    <cellStyle name="Normal 3 3 2" xfId="155"/>
    <cellStyle name="Normal 3 4" xfId="101"/>
    <cellStyle name="Normal 3 5" xfId="110"/>
    <cellStyle name="Normal 3 6" xfId="54"/>
    <cellStyle name="Normal 3 6 2" xfId="55"/>
    <cellStyle name="Normal 3 6 2 2" xfId="157"/>
    <cellStyle name="Normal 3 6 3" xfId="156"/>
    <cellStyle name="Normal 3 7" xfId="56"/>
    <cellStyle name="Normal 3 7 2" xfId="57"/>
    <cellStyle name="Normal 3 7 2 2" xfId="159"/>
    <cellStyle name="Normal 3 7 3" xfId="158"/>
    <cellStyle name="Normal 3 8" xfId="58"/>
    <cellStyle name="Normal 3 8 2" xfId="59"/>
    <cellStyle name="Normal 3 8 2 2" xfId="161"/>
    <cellStyle name="Normal 3 8 3" xfId="160"/>
    <cellStyle name="Normal 3 9" xfId="60"/>
    <cellStyle name="Normal 3 9 2" xfId="61"/>
    <cellStyle name="Normal 3 9 2 2" xfId="163"/>
    <cellStyle name="Normal 3 9 3" xfId="162"/>
    <cellStyle name="Normal 4" xfId="62"/>
    <cellStyle name="Normal 4 10" xfId="63"/>
    <cellStyle name="Normal 4 10 2" xfId="64"/>
    <cellStyle name="Normal 4 10 2 2" xfId="166"/>
    <cellStyle name="Normal 4 10 3" xfId="165"/>
    <cellStyle name="Normal 4 11" xfId="65"/>
    <cellStyle name="Normal 4 11 2" xfId="66"/>
    <cellStyle name="Normal 4 11 2 2" xfId="168"/>
    <cellStyle name="Normal 4 11 3" xfId="167"/>
    <cellStyle name="Normal 4 12" xfId="67"/>
    <cellStyle name="Normal 4 12 2" xfId="68"/>
    <cellStyle name="Normal 4 12 2 2" xfId="170"/>
    <cellStyle name="Normal 4 12 3" xfId="169"/>
    <cellStyle name="Normal 4 13" xfId="69"/>
    <cellStyle name="Normal 4 13 2" xfId="70"/>
    <cellStyle name="Normal 4 13 2 2" xfId="172"/>
    <cellStyle name="Normal 4 13 3" xfId="171"/>
    <cellStyle name="Normal 4 14" xfId="71"/>
    <cellStyle name="Normal 4 14 2" xfId="72"/>
    <cellStyle name="Normal 4 14 2 2" xfId="174"/>
    <cellStyle name="Normal 4 14 3" xfId="173"/>
    <cellStyle name="Normal 4 15" xfId="73"/>
    <cellStyle name="Normal 4 15 2" xfId="74"/>
    <cellStyle name="Normal 4 15 2 2" xfId="176"/>
    <cellStyle name="Normal 4 15 3" xfId="175"/>
    <cellStyle name="Normal 4 16" xfId="75"/>
    <cellStyle name="Normal 4 16 2" xfId="76"/>
    <cellStyle name="Normal 4 16 2 2" xfId="178"/>
    <cellStyle name="Normal 4 16 3" xfId="177"/>
    <cellStyle name="Normal 4 17" xfId="77"/>
    <cellStyle name="Normal 4 17 2" xfId="78"/>
    <cellStyle name="Normal 4 17 2 2" xfId="180"/>
    <cellStyle name="Normal 4 17 3" xfId="179"/>
    <cellStyle name="Normal 4 2" xfId="79"/>
    <cellStyle name="Normal 4 2 2" xfId="181"/>
    <cellStyle name="Normal 4 20" xfId="80"/>
    <cellStyle name="Normal 4 20 2" xfId="81"/>
    <cellStyle name="Normal 4 20 2 2" xfId="183"/>
    <cellStyle name="Normal 4 20 3" xfId="182"/>
    <cellStyle name="Normal 4 3" xfId="164"/>
    <cellStyle name="Normal 5" xfId="82"/>
    <cellStyle name="Normal 5 2" xfId="83"/>
    <cellStyle name="Normal 5 2 2" xfId="185"/>
    <cellStyle name="Normal 5 3" xfId="84"/>
    <cellStyle name="Normal 5 4" xfId="184"/>
    <cellStyle name="Normal 5 9" xfId="85"/>
    <cellStyle name="Normal 5 9 2" xfId="86"/>
    <cellStyle name="Normal 5 9 2 2" xfId="187"/>
    <cellStyle name="Normal 5 9 3" xfId="186"/>
    <cellStyle name="Normal 6" xfId="87"/>
    <cellStyle name="Normal 6 2" xfId="88"/>
    <cellStyle name="Normal 6 2 2" xfId="89"/>
    <cellStyle name="Normal 6 2 2 2" xfId="190"/>
    <cellStyle name="Normal 6 2 3" xfId="189"/>
    <cellStyle name="Normal 6 3" xfId="90"/>
    <cellStyle name="Normal 6 3 2" xfId="191"/>
    <cellStyle name="Normal 6 4" xfId="91"/>
    <cellStyle name="Normal 6 4 2" xfId="92"/>
    <cellStyle name="Normal 6 4 2 2" xfId="193"/>
    <cellStyle name="Normal 6 4 3" xfId="192"/>
    <cellStyle name="Normal 6 5" xfId="93"/>
    <cellStyle name="Normal 6 5 2" xfId="94"/>
    <cellStyle name="Normal 6 5 2 2" xfId="195"/>
    <cellStyle name="Normal 6 5 3" xfId="194"/>
    <cellStyle name="Normal 6 6" xfId="95"/>
    <cellStyle name="Normal 6 6 2" xfId="96"/>
    <cellStyle name="Normal 6 6 2 2" xfId="197"/>
    <cellStyle name="Normal 6 6 3" xfId="196"/>
    <cellStyle name="Normal 6 7" xfId="188"/>
    <cellStyle name="Normal 7" xfId="97"/>
    <cellStyle name="Normal 7 2" xfId="98"/>
    <cellStyle name="Normal 7 2 2" xfId="199"/>
    <cellStyle name="Normal 7 3" xfId="198"/>
    <cellStyle name="Normal 8" xfId="100"/>
    <cellStyle name="Normal 9" xfId="107"/>
    <cellStyle name="Percent" xfId="99" builtinId="5"/>
  </cellStyles>
  <dxfs count="0"/>
  <tableStyles count="0" defaultTableStyle="TableStyleMedium2" defaultPivotStyle="PivotStyleLight16"/>
  <colors>
    <mruColors>
      <color rgb="FF66FFFF"/>
      <color rgb="FF5B9BD5"/>
      <color rgb="FFCCECFF"/>
    </mruColors>
  </colors>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externalLink" Target="externalLinks/externalLink4.xml"/><Relationship Id="rId7" Type="http://schemas.openxmlformats.org/officeDocument/2006/relationships/worksheet" Target="worksheets/sheet7.xml"/><Relationship Id="rId71"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externalLink" Target="externalLinks/externalLink3.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Lenovo/AppData/Roaming/Microsoft/Excel/Users/Peace/Desktop/FUNCT_EXAMP/pip_test.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Lenovo/Desktop/NHM%20PIP%202021-22%20_mapping%20with%20revised%20budgeting%20format_for%20States%20and%20UTs_V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Lenovo/AppData/Roaming/Microsoft/Excel/Budget%20%20%20NHM%20PIP%20-%202021-22-Priya%20121220.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Lenovo/AppData/Roaming/Microsoft/Excel/PIP/2021-22/NHM%20PIP%20budget%20sheet%202021-22_21%20Nov%202020.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WORKING-1"/>
      <sheetName val="1.SD Facility Based Annex"/>
      <sheetName val="2.SD Community Based Annex"/>
    </sheetNames>
    <sheetDataSet>
      <sheetData sheetId="0"/>
      <sheetData sheetId="1">
        <row r="10">
          <cell r="N10">
            <v>16</v>
          </cell>
        </row>
      </sheetData>
      <sheetData sheetId="2"/>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Index"/>
      <sheetName val="Sources of Funding"/>
      <sheetName val="Dist Allocation and Sub Plan"/>
      <sheetName val="List of Key deliverables"/>
      <sheetName val="Summary Table"/>
      <sheetName val="Budget Summary I"/>
      <sheetName val="Budget Summary II"/>
      <sheetName val="NUHM Summary"/>
      <sheetName val="1.SD Facility Based Annex"/>
      <sheetName val="2.SD Community Based Annex"/>
      <sheetName val="3.Community Intervention Annexn"/>
      <sheetName val="3-A. CI Sub-Annex"/>
      <sheetName val="4.Untied grants Annex"/>
      <sheetName val="5.Infrastructure Annex"/>
      <sheetName val="6.Procurement Annex"/>
      <sheetName val="6-A. Proc. Sub-Annex"/>
      <sheetName val="7.Referral Transport Annex"/>
      <sheetName val="8.Human Resources (SD) Annex"/>
      <sheetName val="9.Training Annex"/>
      <sheetName val="9-A.Training Sub-Annex"/>
      <sheetName val="10.Review Research &amp; Surveillen"/>
      <sheetName val="11.IEC-BCC Annex"/>
      <sheetName val="11-A. IEC Sub-Annex"/>
      <sheetName val="12.Printing Annex"/>
      <sheetName val="12-A. Print Sub-Annex"/>
      <sheetName val="13.Quality Assurance Annex"/>
      <sheetName val="14.Drug warehouse &amp;Logistic Anx"/>
      <sheetName val="15.PPP Annex"/>
      <sheetName val="16.PM Annex"/>
      <sheetName val="16-A. PM sub Annex"/>
      <sheetName val="17.IT Initiatives_SD"/>
      <sheetName val="18.Innovation"/>
      <sheetName val="NUHM-Non Metro Abst"/>
      <sheetName val="NUHM Metro Abst"/>
      <sheetName val="Ab1. RMNCH+A"/>
      <sheetName val="Ab2. NIDDCP"/>
      <sheetName val="Ab3. ASHA"/>
      <sheetName val="Ab4. HMIS-MCTS"/>
      <sheetName val="Abs5. Blood services &amp; Disorder"/>
      <sheetName val="Abs6. CPHC"/>
      <sheetName val="Abs7. AYUSH"/>
      <sheetName val="Abs8. IDSP"/>
      <sheetName val="Abs9. NVBDCP"/>
      <sheetName val="Abs10. NLEP"/>
      <sheetName val="Abs11. NTEP"/>
      <sheetName val="Abs12. NVHCP"/>
      <sheetName val="Abs13. NRCP"/>
      <sheetName val="Abs14. PPCL"/>
      <sheetName val="Abs17. NPHCE"/>
      <sheetName val="Abs18. NTCP"/>
      <sheetName val="Abs19. NPCDCS"/>
      <sheetName val="Abs20. PMNDP"/>
      <sheetName val="Abs21. NPCCHH"/>
      <sheetName val="Abs22. NPPCD"/>
      <sheetName val="Abs23. NPPCF"/>
      <sheetName val="Abs24. NOHP"/>
      <sheetName val="Abs25. NPPC"/>
      <sheetName val="Abs26. Burns &amp; Injury"/>
      <sheetName val="Abs15. NPCB"/>
      <sheetName val="Abs16. NMHP"/>
      <sheetName val="Capex Expenditur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Index"/>
      <sheetName val="Budget Summary I"/>
      <sheetName val="Budget Summary II"/>
      <sheetName val="NUHM Summary"/>
      <sheetName val="1.SD Facility Based Annex"/>
      <sheetName val="2.SD Community Based Annex"/>
      <sheetName val="3.Community Intervention Annex"/>
      <sheetName val="4.Untied grants Annex"/>
      <sheetName val="5.Infrastructure Annex"/>
      <sheetName val="6.Procurement Annex"/>
      <sheetName val="7.Referral Transport Annex"/>
      <sheetName val="8.Human Resources (SD) Annex"/>
      <sheetName val="9.Training Annex"/>
      <sheetName val="10.Review Research &amp; Surveillen"/>
      <sheetName val="11.IEC-BCC Annex"/>
      <sheetName val="12.Printing Annex"/>
      <sheetName val="13.Quality Assurance Annex"/>
      <sheetName val="14.Drug warehouse &amp;Logistic Anx"/>
      <sheetName val="15.PPP Annex"/>
      <sheetName val="16.PM Annex"/>
      <sheetName val="16.1.PM sub Annex - activities "/>
      <sheetName val="17.IT Initiatives_SD"/>
      <sheetName val="18.Innovation"/>
      <sheetName val="NUHM-Non Metro Abst"/>
      <sheetName val="NUHM Metro Abst"/>
      <sheetName val="RMNCH+A Abstract"/>
      <sheetName val="NIDDCP Abstract"/>
      <sheetName val="Blood services &amp; Disorders Abs."/>
      <sheetName val="Dialysis Programme Abstract"/>
      <sheetName val="H&amp;WC Abstract"/>
      <sheetName val="ASHA Abstract"/>
      <sheetName val="AYUSH Abstract"/>
      <sheetName val="HMIS-MCTS Abstract"/>
      <sheetName val="NPPCD Abstract"/>
      <sheetName val="NPPCF Abstract"/>
      <sheetName val="NOHP Abstract"/>
      <sheetName val="NPPC Abstract"/>
      <sheetName val="Burns &amp; Injury Abstract"/>
      <sheetName val="IDSP Abstract"/>
      <sheetName val="NVBDCP Abstract"/>
      <sheetName val="NLEP Abstract"/>
      <sheetName val="RNTCP Abstract"/>
      <sheetName val="NVHCP Abstract"/>
      <sheetName val="NPCB Abstract"/>
      <sheetName val="NMHP Abstract"/>
      <sheetName val="NPHCE Abstract"/>
      <sheetName val="NTCP Abstract"/>
      <sheetName val="NPCDCS Abstract"/>
      <sheetName val="NRCP Abstract"/>
      <sheetName val="NPCCHH Abstract"/>
      <sheetName val="PPCL Abstract"/>
      <sheetName val="Capex Expenditure"/>
      <sheetName val="Sheet3"/>
      <sheetName val="Sheet4"/>
      <sheetName val="Sheet2"/>
      <sheetName val="DIST_SUMMAR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Index"/>
      <sheetName val="Sources of Funding"/>
      <sheetName val="Dist Allocation and Sub Plan"/>
      <sheetName val="Summary Table"/>
      <sheetName val="Budget Summary I"/>
      <sheetName val="Budget Summary II"/>
      <sheetName val="Summary of Abstracts"/>
      <sheetName val="NUHM Summary"/>
      <sheetName val="1.SD Facility Based Annex"/>
      <sheetName val="2.SD Community Based Annex"/>
      <sheetName val="3.Community Intervention Annex"/>
      <sheetName val="4.Untied grants Annex"/>
      <sheetName val="5.Infrastructure Annex"/>
      <sheetName val="6.Procurement Annex"/>
      <sheetName val="7.Referral Transport Annex"/>
      <sheetName val="8.Human Resources (SD) Annex"/>
      <sheetName val="9.Training Annex"/>
      <sheetName val="10.Review Research &amp; Surveillen"/>
      <sheetName val="11.IEC-BCC Annex"/>
      <sheetName val="12.Printing Annex"/>
      <sheetName val="13.Quality Assurance Annex"/>
      <sheetName val="14.Drug warehouse &amp;Logistic Anx"/>
      <sheetName val="15.PPP Annex"/>
      <sheetName val="16.PM Annex"/>
      <sheetName val="16.1.PM sub Annex - activities "/>
      <sheetName val="17.IT Initiatives_SD"/>
      <sheetName val="18.Innovation"/>
      <sheetName val="NUHM-Non Metro Abst"/>
      <sheetName val="NUHM Metro Abst"/>
      <sheetName val="Ab1. RMNCH+A"/>
      <sheetName val="Ab2. NIDDCP"/>
      <sheetName val="Ab3. ASHA"/>
      <sheetName val="Ab4. HMIS-MCTS"/>
      <sheetName val="Abs5. Blood services &amp; Disorder"/>
      <sheetName val="Abs6. H&amp;WC"/>
      <sheetName val="Abs7. AYUSH"/>
      <sheetName val="Abs8. NPPCD"/>
      <sheetName val="Abs9. NPPCF"/>
      <sheetName val="Abs10. NOHP"/>
      <sheetName val="Abs11. NPPC"/>
      <sheetName val="Abs12. Burns &amp; Injury"/>
      <sheetName val="Abs13. IDSP"/>
      <sheetName val="Abs14. NVBDCP"/>
      <sheetName val="Abs15. NLEP"/>
      <sheetName val="Abs16. NTEP"/>
      <sheetName val="Abs17. NVHCP"/>
      <sheetName val="Abs18. NRCP"/>
      <sheetName val="Abs19. PPCL"/>
      <sheetName val="Abs20. NPCB"/>
      <sheetName val="Abs21. NMHP"/>
      <sheetName val="Abs22. NPHCE"/>
      <sheetName val="Abs23. NTCP"/>
      <sheetName val="Abs24. NPCDCS"/>
      <sheetName val="Abs25. PMNDP"/>
      <sheetName val="Abs26. NPCCHH"/>
      <sheetName val="Capex Expenditure"/>
      <sheetName val="List of Key deliverables"/>
      <sheetName val="3.Community Intervention Annexn"/>
      <sheetName val="3-A. CI Sub-Annex"/>
      <sheetName val="6-A. Proc. Sub-Annex"/>
      <sheetName val="9-A.Training Sub-Annex"/>
      <sheetName val="11-A. IEC Sub-Annex"/>
      <sheetName val="12-A. Print Sub-Annex"/>
      <sheetName val="16-A. PM sub Annex"/>
      <sheetName val="Abs6. CPHC"/>
      <sheetName val="Abs8. IDSP"/>
      <sheetName val="Abs9. NVBDCP"/>
      <sheetName val="Abs10. NLEP"/>
      <sheetName val="Abs11. NTEP"/>
      <sheetName val="Abs12. NVHCP"/>
      <sheetName val="Abs13. NRCP"/>
      <sheetName val="Abs14. PPCL"/>
      <sheetName val="Abs17. NPHCE"/>
      <sheetName val="Abs18. NTCP"/>
      <sheetName val="Abs19. NPCDCS"/>
      <sheetName val="Abs20. PMNDP"/>
      <sheetName val="Abs21. NPCCHH"/>
      <sheetName val="Abs22. NPPCD"/>
      <sheetName val="Abs23. NPPCF"/>
      <sheetName val="Abs24. NOHP"/>
      <sheetName val="Abs25. NPPC"/>
      <sheetName val="Abs26. Burns &amp; Injury"/>
      <sheetName val="Abs15. NPCB"/>
      <sheetName val="Abs16. NMHP"/>
    </sheetNames>
    <sheetDataSet>
      <sheetData sheetId="0">
        <row r="92">
          <cell r="P92">
            <v>0</v>
          </cell>
        </row>
      </sheetData>
      <sheetData sheetId="1"/>
      <sheetData sheetId="2"/>
      <sheetData sheetId="3"/>
      <sheetData sheetId="4"/>
      <sheetData sheetId="5"/>
      <sheetData sheetId="6"/>
      <sheetData sheetId="7"/>
      <sheetData sheetId="8"/>
      <sheetData sheetId="9"/>
      <sheetData sheetId="10"/>
      <sheetData sheetId="11"/>
      <sheetData sheetId="12">
        <row r="92">
          <cell r="P92">
            <v>0</v>
          </cell>
        </row>
      </sheetData>
      <sheetData sheetId="13">
        <row r="35">
          <cell r="A35" t="str">
            <v>6.1.1.6.1</v>
          </cell>
        </row>
      </sheetData>
      <sheetData sheetId="14">
        <row r="35">
          <cell r="A35" t="str">
            <v>6.1.1.6.1</v>
          </cell>
        </row>
      </sheetData>
      <sheetData sheetId="15"/>
      <sheetData sheetId="16"/>
      <sheetData sheetId="17">
        <row r="14">
          <cell r="A14" t="str">
            <v>10.2.2</v>
          </cell>
        </row>
      </sheetData>
      <sheetData sheetId="18">
        <row r="51">
          <cell r="A51" t="str">
            <v>11.14.1</v>
          </cell>
        </row>
      </sheetData>
      <sheetData sheetId="19"/>
      <sheetData sheetId="20">
        <row r="14">
          <cell r="A14" t="str">
            <v>10.2.2</v>
          </cell>
        </row>
      </sheetData>
      <sheetData sheetId="21">
        <row r="51">
          <cell r="A51" t="str">
            <v>11.14.1</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sheetPr codeName="Sheet13">
    <tabColor rgb="FF92D050"/>
  </sheetPr>
  <dimension ref="A1:H39"/>
  <sheetViews>
    <sheetView zoomScale="80" zoomScaleNormal="80" workbookViewId="0">
      <pane xSplit="2" ySplit="1" topLeftCell="D2" activePane="bottomRight" state="frozen"/>
      <selection pane="topRight" activeCell="C1" sqref="C1"/>
      <selection pane="bottomLeft" activeCell="A2" sqref="A2"/>
      <selection pane="bottomRight" activeCell="H32" sqref="H32"/>
    </sheetView>
  </sheetViews>
  <sheetFormatPr defaultColWidth="8.7109375" defaultRowHeight="12.75"/>
  <cols>
    <col min="1" max="1" width="40.28515625" style="5" bestFit="1" customWidth="1"/>
    <col min="2" max="2" width="7.42578125" style="5" bestFit="1" customWidth="1"/>
    <col min="3" max="3" width="38.42578125" style="5" bestFit="1" customWidth="1"/>
    <col min="4" max="4" width="16.85546875" style="5" customWidth="1"/>
    <col min="5" max="5" width="16.42578125" style="5" bestFit="1" customWidth="1"/>
    <col min="6" max="6" width="13.5703125" style="5" bestFit="1" customWidth="1"/>
    <col min="7" max="7" width="88.28515625" style="5" bestFit="1" customWidth="1"/>
    <col min="8" max="8" width="21.7109375" style="5" bestFit="1" customWidth="1"/>
    <col min="9" max="12" width="8.7109375" style="5"/>
    <col min="13" max="13" width="8.7109375" style="5" customWidth="1"/>
    <col min="14" max="16384" width="8.7109375" style="5"/>
  </cols>
  <sheetData>
    <row r="1" spans="1:8">
      <c r="A1" s="5054" t="s">
        <v>4777</v>
      </c>
      <c r="B1" s="5055"/>
      <c r="C1" s="5052" t="s">
        <v>3833</v>
      </c>
      <c r="D1" s="5052"/>
      <c r="E1" s="5053" t="s">
        <v>3286</v>
      </c>
      <c r="F1" s="5053"/>
      <c r="G1" s="152" t="s">
        <v>3834</v>
      </c>
      <c r="H1" s="152"/>
    </row>
    <row r="2" spans="1:8">
      <c r="A2" s="155" t="s">
        <v>4776</v>
      </c>
      <c r="B2" s="22" t="str">
        <f>HYPERLINK("#'Sources of Funding'!A1:J1", "Table A")</f>
        <v>Table A</v>
      </c>
      <c r="C2" s="21" t="s">
        <v>3841</v>
      </c>
      <c r="D2" s="22" t="str">
        <f>HYPERLINK("#'1.SD Facility Based Annex'!A3:A4", "Anx 1")</f>
        <v>Anx 1</v>
      </c>
      <c r="E2" s="262" t="s">
        <v>3839</v>
      </c>
      <c r="F2" s="25" t="str">
        <f>HYPERLINK("#'NUHM-Non Metro Abst'!A3:A4", "Annex/ Abs_NM")</f>
        <v>Annex/ Abs_NM</v>
      </c>
      <c r="G2" s="49" t="s">
        <v>4600</v>
      </c>
      <c r="H2" s="49"/>
    </row>
    <row r="3" spans="1:8">
      <c r="A3" s="155" t="s">
        <v>4778</v>
      </c>
      <c r="B3" s="22" t="str">
        <f>HYPERLINK("#'Dist Allocation and Sub Plan'!A4:A5", "Table B")</f>
        <v>Table B</v>
      </c>
      <c r="C3" s="21" t="s">
        <v>3842</v>
      </c>
      <c r="D3" s="22" t="str">
        <f>HYPERLINK("#'2.SD Community Based Annex'!A3:A4", "Anx 2")</f>
        <v>Anx 2</v>
      </c>
      <c r="E3" s="262" t="s">
        <v>3840</v>
      </c>
      <c r="F3" s="25" t="str">
        <f>HYPERLINK("#'NUHM Metro Abst'!A3:A4", "Annex/ Abs_M")</f>
        <v>Annex/ Abs_M</v>
      </c>
      <c r="G3" s="21" t="s">
        <v>3836</v>
      </c>
      <c r="H3" s="22" t="str">
        <f>HYPERLINK("#'Ab1. RMNCH+A'!A1:C1", "Abst 1")</f>
        <v>Abst 1</v>
      </c>
    </row>
    <row r="4" spans="1:8">
      <c r="A4" s="155" t="s">
        <v>4779</v>
      </c>
      <c r="B4" s="22" t="str">
        <f>HYPERLINK("#'Summary Table'!A4:A5", "Table C")</f>
        <v>Table C</v>
      </c>
      <c r="C4" s="21" t="s">
        <v>3843</v>
      </c>
      <c r="D4" s="22" t="str">
        <f>HYPERLINK("#'3.Community Intervention Annexn'!A5:A6", "Anx 3")</f>
        <v>Anx 3</v>
      </c>
      <c r="G4" s="24" t="s">
        <v>5341</v>
      </c>
      <c r="H4" s="27" t="str">
        <f>HYPERLINK("#'Ab1. RMNCH+A'!A6", "RMNCH+A Sub Abst 1")</f>
        <v>RMNCH+A Sub Abst 1</v>
      </c>
    </row>
    <row r="5" spans="1:8">
      <c r="A5" s="155" t="s">
        <v>4340</v>
      </c>
      <c r="B5" s="154" t="str">
        <f>HYPERLINK("#'Budget Summary I'!A2", "Table D")</f>
        <v>Table D</v>
      </c>
      <c r="C5" s="24" t="s">
        <v>5686</v>
      </c>
      <c r="D5" s="22" t="str">
        <f>HYPERLINK("#'3-A. CI Sub-Annex'!A3:A4", "CI-Sub Anx")</f>
        <v>CI-Sub Anx</v>
      </c>
      <c r="G5" s="24" t="s">
        <v>4051</v>
      </c>
      <c r="H5" s="27" t="str">
        <f>HYPERLINK("#'Ab1. RMNCH+A'!A101", "RMNCH+A Sub Abst 2")</f>
        <v>RMNCH+A Sub Abst 2</v>
      </c>
    </row>
    <row r="6" spans="1:8">
      <c r="A6" s="155" t="s">
        <v>4339</v>
      </c>
      <c r="B6" s="154" t="str">
        <f>HYPERLINK("#'Budget Summary II'!A1", "Table E")</f>
        <v>Table E</v>
      </c>
      <c r="C6" s="21" t="s">
        <v>3844</v>
      </c>
      <c r="D6" s="22" t="str">
        <f>HYPERLINK("#'4.Untied grants Annex'!A3:A4", "Anx 4")</f>
        <v>Anx 4</v>
      </c>
      <c r="G6" s="24" t="s">
        <v>2931</v>
      </c>
      <c r="H6" s="27" t="str">
        <f>HYPERLINK("#'Ab1. RMNCH+A'!A196", "RMNCH+A Sub Abst 3")</f>
        <v>RMNCH+A Sub Abst 3</v>
      </c>
    </row>
    <row r="7" spans="1:8">
      <c r="A7" s="155" t="s">
        <v>4758</v>
      </c>
      <c r="B7" s="22" t="str">
        <f>HYPERLINK("#'NUHM Summary'!A3:A4", "Table G")</f>
        <v>Table G</v>
      </c>
      <c r="C7" s="21" t="s">
        <v>3845</v>
      </c>
      <c r="D7" s="22" t="str">
        <f>HYPERLINK("#'5.Infrastructure Annex'!A3:A4", "Anx 5")</f>
        <v>Anx 5</v>
      </c>
      <c r="G7" s="24" t="s">
        <v>4059</v>
      </c>
      <c r="H7" s="27" t="str">
        <f>HYPERLINK("#'Ab1. RMNCH+A'!A288", "RMNCH+A Sub Abst 4")</f>
        <v>RMNCH+A Sub Abst 4</v>
      </c>
    </row>
    <row r="8" spans="1:8">
      <c r="C8" s="21" t="s">
        <v>3846</v>
      </c>
      <c r="D8" s="22" t="str">
        <f>HYPERLINK("#'6.Procurement Annex'!A3:A4", "Anx 6")</f>
        <v>Anx 6</v>
      </c>
      <c r="G8" s="24" t="s">
        <v>96</v>
      </c>
      <c r="H8" s="27" t="str">
        <f>HYPERLINK("#'Ab1. RMNCH+A'!A341", "RMNCH+A Sub Abst 5")</f>
        <v>RMNCH+A Sub Abst 5</v>
      </c>
    </row>
    <row r="9" spans="1:8">
      <c r="C9" s="24" t="s">
        <v>5687</v>
      </c>
      <c r="D9" s="22" t="str">
        <f>HYPERLINK("#'6-A. Proc. Sub-Annex'!A3:A4", "Proc Sub Anx")</f>
        <v>Proc Sub Anx</v>
      </c>
      <c r="G9" s="24" t="s">
        <v>4052</v>
      </c>
      <c r="H9" s="27" t="str">
        <f>HYPERLINK("#'Ab1. RMNCH+A'!A377", "RMNCH+A Sub Abst 6")</f>
        <v>RMNCH+A Sub Abst 6</v>
      </c>
    </row>
    <row r="10" spans="1:8">
      <c r="A10" s="156"/>
      <c r="B10" s="15"/>
      <c r="C10" s="21" t="s">
        <v>3847</v>
      </c>
      <c r="D10" s="22" t="str">
        <f>HYPERLINK("#'7.Referral Transport Annex'!A3:A4", "Anx 7")</f>
        <v>Anx 7</v>
      </c>
      <c r="G10" s="24" t="s">
        <v>4053</v>
      </c>
      <c r="H10" s="27" t="str">
        <f>HYPERLINK("#'Ab1. RMNCH+A'!A394", "RMNCH+A Sub Abst 7")</f>
        <v>RMNCH+A Sub Abst 7</v>
      </c>
    </row>
    <row r="11" spans="1:8">
      <c r="A11" s="156"/>
      <c r="B11" s="15"/>
      <c r="C11" s="21" t="s">
        <v>3848</v>
      </c>
      <c r="D11" s="22" t="str">
        <f>HYPERLINK("#'8.Human Resources (SD) Annex'!A3:A4", "Anx 8")</f>
        <v>Anx 8</v>
      </c>
      <c r="G11" s="24" t="s">
        <v>4054</v>
      </c>
      <c r="H11" s="27" t="str">
        <f>HYPERLINK("#'Ab1. RMNCH+A'!A432", "RMNCH+A Sub Abst 8")</f>
        <v>RMNCH+A Sub Abst 8</v>
      </c>
    </row>
    <row r="12" spans="1:8">
      <c r="A12" s="156"/>
      <c r="B12" s="15"/>
      <c r="C12" s="21" t="s">
        <v>3849</v>
      </c>
      <c r="D12" s="22" t="str">
        <f>HYPERLINK("#'9.Training Annex'!A3:A4", "Anx 9")</f>
        <v>Anx 9</v>
      </c>
      <c r="G12" s="21" t="s">
        <v>3867</v>
      </c>
      <c r="H12" s="22" t="str">
        <f>HYPERLINK("#'Ab2. NIDDCP'!A1:C1", "Abst 2")</f>
        <v>Abst 2</v>
      </c>
    </row>
    <row r="13" spans="1:8">
      <c r="A13" s="156"/>
      <c r="B13" s="15"/>
      <c r="C13" s="24" t="s">
        <v>5688</v>
      </c>
      <c r="D13" s="22" t="str">
        <f>HYPERLINK("#'9-A.Training Sub-Annex'!A3:A4", "Training Sub Anx")</f>
        <v>Training Sub Anx</v>
      </c>
      <c r="G13" s="233" t="s">
        <v>4599</v>
      </c>
      <c r="H13" s="233"/>
    </row>
    <row r="14" spans="1:8">
      <c r="A14" s="156"/>
      <c r="B14" s="15"/>
      <c r="C14" s="21" t="s">
        <v>3850</v>
      </c>
      <c r="D14" s="22" t="str">
        <f>HYPERLINK("#'10.Review Research &amp; Surveillen'!A3:A4", "Anx 10")</f>
        <v>Anx 10</v>
      </c>
      <c r="G14" s="21" t="s">
        <v>3838</v>
      </c>
      <c r="H14" s="22" t="str">
        <f>HYPERLINK("#'Ab3. ASHA'!A1:C1", "Abst 3")</f>
        <v>Abst 3</v>
      </c>
    </row>
    <row r="15" spans="1:8">
      <c r="A15" s="156"/>
      <c r="B15" s="15"/>
      <c r="C15" s="21" t="s">
        <v>3851</v>
      </c>
      <c r="D15" s="22" t="str">
        <f>HYPERLINK("#'11.IEC-BCC Annex'!A3:A4", "Anx 11")</f>
        <v>Anx 11</v>
      </c>
      <c r="G15" s="21" t="s">
        <v>4766</v>
      </c>
      <c r="H15" s="22" t="str">
        <f>HYPERLINK("#'Ab4. HMIS-MCTS'!A1:C1", "Abst 4")</f>
        <v>Abst 4</v>
      </c>
    </row>
    <row r="16" spans="1:8">
      <c r="A16" s="156"/>
      <c r="B16" s="15"/>
      <c r="C16" s="24" t="s">
        <v>5689</v>
      </c>
      <c r="D16" s="22" t="str">
        <f>HYPERLINK("#'11-A. IEC Sub-Annex'!A3:A4", "IEC-BCC Sub Anx")</f>
        <v>IEC-BCC Sub Anx</v>
      </c>
      <c r="G16" s="21" t="s">
        <v>3835</v>
      </c>
      <c r="H16" s="22" t="str">
        <f>HYPERLINK("#'Abs5. Blood services &amp; Disorder'!A1:C1", "Abst 5")</f>
        <v>Abst 5</v>
      </c>
    </row>
    <row r="17" spans="1:8">
      <c r="A17" s="156"/>
      <c r="B17" s="15"/>
      <c r="C17" s="21" t="s">
        <v>3852</v>
      </c>
      <c r="D17" s="22" t="str">
        <f>HYPERLINK("#'12.Printing Annex'!A3:A4", "Anx 12")</f>
        <v>Anx 12</v>
      </c>
      <c r="G17" s="21" t="s">
        <v>4653</v>
      </c>
      <c r="H17" s="22" t="str">
        <f>HYPERLINK("#'Abs6. CPHC'!A1:C1", "Abst 6")</f>
        <v>Abst 6</v>
      </c>
    </row>
    <row r="18" spans="1:8">
      <c r="C18" s="24" t="s">
        <v>5690</v>
      </c>
      <c r="D18" s="22" t="str">
        <f>HYPERLINK("#'12-A. Print Sub-Annex'!A3:A4", "Printing Sub Anx")</f>
        <v>Printing Sub Anx</v>
      </c>
      <c r="G18" s="21" t="s">
        <v>3837</v>
      </c>
      <c r="H18" s="22" t="str">
        <f>HYPERLINK("#'Abs7. AYUSH'!A1:C1", "Abst 7")</f>
        <v>Abst 7</v>
      </c>
    </row>
    <row r="19" spans="1:8">
      <c r="C19" s="21" t="s">
        <v>3853</v>
      </c>
      <c r="D19" s="22" t="str">
        <f>HYPERLINK("#'13.Quality Assurance Annex'!A3:A4", "Anx 13")</f>
        <v>Anx 13</v>
      </c>
      <c r="G19" s="49" t="s">
        <v>4601</v>
      </c>
      <c r="H19" s="49"/>
    </row>
    <row r="20" spans="1:8">
      <c r="C20" s="21" t="s">
        <v>3884</v>
      </c>
      <c r="D20" s="22" t="str">
        <f>HYPERLINK("#'14.Drug warehouse &amp;Logistic Anx'!A3:A4", "Anx 14")</f>
        <v>Anx 14</v>
      </c>
      <c r="G20" s="21" t="s">
        <v>3862</v>
      </c>
      <c r="H20" s="22" t="str">
        <f>HYPERLINK("#'Abs8. IDSP'!A1:C1", "Abst 8")</f>
        <v>Abst 8</v>
      </c>
    </row>
    <row r="21" spans="1:8">
      <c r="A21" s="156"/>
      <c r="B21" s="15"/>
      <c r="C21" s="21" t="s">
        <v>3854</v>
      </c>
      <c r="D21" s="22" t="str">
        <f>HYPERLINK("#'15.PPP Annex'!A3:A4", "Anx 15")</f>
        <v>Anx 15</v>
      </c>
      <c r="G21" s="21" t="s">
        <v>3863</v>
      </c>
      <c r="H21" s="22" t="str">
        <f>HYPERLINK("#'Abs9. NVBDCP'!A1:C1", "Abst 9")</f>
        <v>Abst 9</v>
      </c>
    </row>
    <row r="22" spans="1:8">
      <c r="A22" s="156"/>
      <c r="B22" s="15"/>
      <c r="C22" s="21" t="s">
        <v>3855</v>
      </c>
      <c r="D22" s="22" t="str">
        <f>HYPERLINK("#'16.PM Annex'!A3:A4", "Anx 16")</f>
        <v>Anx 16</v>
      </c>
      <c r="G22" s="21" t="s">
        <v>3864</v>
      </c>
      <c r="H22" s="22" t="str">
        <f>HYPERLINK("#'Abs10. NLEP'!A1:C1", "Abst 10")</f>
        <v>Abst 10</v>
      </c>
    </row>
    <row r="23" spans="1:8">
      <c r="C23" s="24" t="s">
        <v>5685</v>
      </c>
      <c r="D23" s="22" t="str">
        <f>HYPERLINK("#'16-A. PM sub Annex'!A3:A4", "PM Activity Sub Anx")</f>
        <v>PM Activity Sub Anx</v>
      </c>
      <c r="G23" s="21" t="s">
        <v>4602</v>
      </c>
      <c r="H23" s="22" t="str">
        <f>HYPERLINK("#'Abs11. NTEP'!A1:C1", "Abst 11")</f>
        <v>Abst 11</v>
      </c>
    </row>
    <row r="24" spans="1:8">
      <c r="C24" s="21" t="s">
        <v>3856</v>
      </c>
      <c r="D24" s="22" t="str">
        <f>HYPERLINK("#'17.IT Initiatives_SD'!A3:A4", "Anx 17")</f>
        <v>Anx 17</v>
      </c>
      <c r="G24" s="21" t="s">
        <v>3865</v>
      </c>
      <c r="H24" s="22" t="str">
        <f>HYPERLINK("#'Abs12. NVHCP'!A1:C1", "Abst 12")</f>
        <v>Abst 12</v>
      </c>
    </row>
    <row r="25" spans="1:8">
      <c r="C25" s="21" t="s">
        <v>3857</v>
      </c>
      <c r="D25" s="22" t="str">
        <f>HYPERLINK("#'18.Innovation'!A3:A4", "Anx 18")</f>
        <v>Anx 18</v>
      </c>
      <c r="G25" s="21" t="s">
        <v>3883</v>
      </c>
      <c r="H25" s="22" t="str">
        <f>HYPERLINK("#'Abs13. NRCP'!A1:C1", "Abst 13")</f>
        <v>Abst 13</v>
      </c>
    </row>
    <row r="26" spans="1:8">
      <c r="G26" s="21" t="s">
        <v>4669</v>
      </c>
      <c r="H26" s="22" t="str">
        <f>HYPERLINK("#'Abs14. PPCL'!A1:C1", "Abst 14")</f>
        <v>Abst 14</v>
      </c>
    </row>
    <row r="27" spans="1:8" ht="12.6" customHeight="1">
      <c r="G27" s="49" t="s">
        <v>4791</v>
      </c>
      <c r="H27" s="49"/>
    </row>
    <row r="28" spans="1:8" ht="12.6" customHeight="1">
      <c r="G28" s="21" t="s">
        <v>3869</v>
      </c>
      <c r="H28" s="22" t="str">
        <f>HYPERLINK("#'Abs15. NPCB'!A1:C1", "Abst 15")</f>
        <v>Abst 15</v>
      </c>
    </row>
    <row r="29" spans="1:8">
      <c r="G29" s="21" t="s">
        <v>3870</v>
      </c>
      <c r="H29" s="22" t="str">
        <f>HYPERLINK("#'Abs16. NMHP'!A1:C1", "Abst 16")</f>
        <v>Abst 16</v>
      </c>
    </row>
    <row r="30" spans="1:8">
      <c r="G30" s="21" t="s">
        <v>3868</v>
      </c>
      <c r="H30" s="22" t="str">
        <f>HYPERLINK("#'Abs17. NPHCE'!A1:C1", "Abst 17")</f>
        <v>Abst 17</v>
      </c>
    </row>
    <row r="31" spans="1:8">
      <c r="G31" s="21" t="s">
        <v>3866</v>
      </c>
      <c r="H31" s="22" t="str">
        <f>HYPERLINK("#'Abs18. NTCP'!A1:C1", "Abst 18")</f>
        <v>Abst 18</v>
      </c>
    </row>
    <row r="32" spans="1:8" ht="25.5">
      <c r="G32" s="23" t="s">
        <v>3871</v>
      </c>
      <c r="H32" s="22" t="str">
        <f>HYPERLINK("#'Abs19. NPCDCS'!A1:C1","Abst 19")</f>
        <v>Abst 19</v>
      </c>
    </row>
    <row r="33" spans="7:8">
      <c r="G33" s="21" t="s">
        <v>1337</v>
      </c>
      <c r="H33" s="22" t="str">
        <f>HYPERLINK("#'Abs20. PMNDP'!A1:C1", "Abst 20")</f>
        <v>Abst 20</v>
      </c>
    </row>
    <row r="34" spans="7:8">
      <c r="G34" s="21" t="s">
        <v>4122</v>
      </c>
      <c r="H34" s="27" t="str">
        <f>HYPERLINK("#'Abs21. NPCCHH'!A4:A5", "Abst 21")</f>
        <v>Abst 21</v>
      </c>
    </row>
    <row r="35" spans="7:8">
      <c r="G35" s="21" t="s">
        <v>3860</v>
      </c>
      <c r="H35" s="22" t="str">
        <f>HYPERLINK("#'Abs22. NPPCD'!A1:C1", "Abst 22")</f>
        <v>Abst 22</v>
      </c>
    </row>
    <row r="36" spans="7:8">
      <c r="G36" s="21" t="s">
        <v>4060</v>
      </c>
      <c r="H36" s="22" t="str">
        <f>HYPERLINK("#'Abs23. NPPCF'!A1:C1", "Abst 23")</f>
        <v>Abst 23</v>
      </c>
    </row>
    <row r="37" spans="7:8">
      <c r="G37" s="21" t="s">
        <v>3861</v>
      </c>
      <c r="H37" s="22" t="str">
        <f>HYPERLINK("#'Abs24. NOHP'!A1:C1", "Abst 24")</f>
        <v>Abst 24</v>
      </c>
    </row>
    <row r="38" spans="7:8">
      <c r="G38" s="21" t="s">
        <v>4061</v>
      </c>
      <c r="H38" s="22" t="str">
        <f>HYPERLINK("#'Abs25. NPPC'!A1:C1", "Abst 25")</f>
        <v>Abst 25</v>
      </c>
    </row>
    <row r="39" spans="7:8">
      <c r="G39" s="21" t="s">
        <v>3882</v>
      </c>
      <c r="H39" s="22" t="str">
        <f>HYPERLINK("#'Abs26. Burns &amp; Injury'!A1:C1", "Abst 26")</f>
        <v>Abst 26</v>
      </c>
    </row>
  </sheetData>
  <sheetProtection formatCells="0" autoFilter="0"/>
  <mergeCells count="3">
    <mergeCell ref="C1:D1"/>
    <mergeCell ref="E1:F1"/>
    <mergeCell ref="A1:B1"/>
  </mergeCell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sheetPr codeName="Sheet11" filterMode="1"/>
  <dimension ref="A1:AH304"/>
  <sheetViews>
    <sheetView showZeros="0" workbookViewId="0">
      <selection activeCell="E190" sqref="E190"/>
    </sheetView>
  </sheetViews>
  <sheetFormatPr defaultColWidth="9.140625" defaultRowHeight="12.75"/>
  <cols>
    <col min="1" max="1" width="38" style="3615" customWidth="1"/>
    <col min="2" max="3" width="9.140625" style="3616"/>
    <col min="4" max="4" width="14.140625" style="3615" customWidth="1"/>
    <col min="5" max="5" width="42.140625" style="3625" customWidth="1"/>
    <col min="6" max="6" width="9.140625" style="3621"/>
    <col min="7" max="7" width="42.140625" style="3620" customWidth="1"/>
    <col min="8" max="9" width="9.140625" style="3621"/>
    <col min="10" max="10" width="18.28515625" style="3615" bestFit="1" customWidth="1"/>
    <col min="11" max="16384" width="9.140625" style="3615"/>
  </cols>
  <sheetData>
    <row r="1" spans="1:34" ht="24.75" customHeight="1">
      <c r="D1" s="3617" t="s">
        <v>79</v>
      </c>
      <c r="E1" s="3618" t="e">
        <f ca="1">VLOOKUP(D1,DATA,3,FALSE)</f>
        <v>#N/A</v>
      </c>
      <c r="F1" s="3619" t="e">
        <f ca="1">VLOOKUP(D1,DATA,4,FALSE)</f>
        <v>#N/A</v>
      </c>
      <c r="AH1" s="3622" t="s">
        <v>5970</v>
      </c>
    </row>
    <row r="2" spans="1:34" ht="24.75" customHeight="1">
      <c r="A2" s="3623" t="s">
        <v>5973</v>
      </c>
      <c r="C2" s="3624"/>
      <c r="E2" s="3646" t="str">
        <f>A2</f>
        <v>1.SD Facility Based Annex</v>
      </c>
      <c r="AH2" s="3622" t="s">
        <v>5972</v>
      </c>
    </row>
    <row r="3" spans="1:34" ht="15">
      <c r="A3" s="3628" t="s">
        <v>5973</v>
      </c>
      <c r="B3" s="3630"/>
      <c r="C3" s="3631" t="s">
        <v>4337</v>
      </c>
      <c r="D3" s="3631" t="s">
        <v>4338</v>
      </c>
      <c r="E3" s="3632" t="s">
        <v>4341</v>
      </c>
      <c r="F3" s="3633" t="s">
        <v>4836</v>
      </c>
      <c r="G3" s="3634" t="s">
        <v>6088</v>
      </c>
      <c r="H3" s="3626"/>
      <c r="I3" s="3626"/>
      <c r="AD3" s="3622" t="s">
        <v>5974</v>
      </c>
    </row>
    <row r="4" spans="1:34" ht="15" hidden="1">
      <c r="A4" s="3628" t="s">
        <v>5971</v>
      </c>
      <c r="B4" s="3635">
        <v>7</v>
      </c>
      <c r="C4" s="3636">
        <f ca="1">INDIRECT("'"&amp;$A$2&amp;"'!"&amp;$C$3&amp;$B4)</f>
        <v>1</v>
      </c>
      <c r="D4" s="3637">
        <f ca="1">IFERROR(INDIRECT("'"&amp;$A$2&amp;"'!"&amp;$D$3&amp;$B4),0)</f>
        <v>0</v>
      </c>
      <c r="E4" s="3638" t="str">
        <f ca="1">INDIRECT("'"&amp;$A$2&amp;"'!"&amp;$E$3&amp;$B4)</f>
        <v>Service Delivery - Facility Based</v>
      </c>
      <c r="F4" s="3639">
        <f ca="1">INDIRECT("'"&amp;$A$2&amp;"'!"&amp;$F$3&amp;$B4)</f>
        <v>0</v>
      </c>
      <c r="G4" s="3640">
        <f t="shared" ref="G4:G10" ca="1" si="0">INDIRECT("'"&amp;$A$2&amp;"'!"&amp;$G$3&amp;$B4)</f>
        <v>1</v>
      </c>
      <c r="H4" s="3627"/>
      <c r="I4" s="3627"/>
      <c r="AB4" s="3615" t="s">
        <v>5975</v>
      </c>
      <c r="AC4" s="3615" t="s">
        <v>5976</v>
      </c>
    </row>
    <row r="5" spans="1:34" ht="15" hidden="1">
      <c r="A5" s="3628" t="s">
        <v>5977</v>
      </c>
      <c r="B5" s="3635">
        <v>8</v>
      </c>
      <c r="C5" s="3636">
        <f ca="1">INDIRECT("'"&amp;$A$2&amp;"'!"&amp;$C$3&amp;$B5)</f>
        <v>1.1000000000000001</v>
      </c>
      <c r="D5" s="3637">
        <f ca="1">IFERROR(INDIRECT("'"&amp;$A$2&amp;"'!"&amp;$D$3&amp;$B5),0)</f>
        <v>0</v>
      </c>
      <c r="E5" s="3638" t="str">
        <f ca="1">INDIRECT("'"&amp;$A$2&amp;"'!"&amp;$E$3&amp;$B5)</f>
        <v>Service Delivery</v>
      </c>
      <c r="F5" s="3639">
        <f ca="1">INDIRECT("'"&amp;$A$2&amp;"'!"&amp;$F$3&amp;$B5)</f>
        <v>0</v>
      </c>
      <c r="G5" s="3640">
        <f t="shared" ca="1" si="0"/>
        <v>1.1000000000000001</v>
      </c>
      <c r="H5" s="3627"/>
      <c r="I5" s="3627"/>
    </row>
    <row r="6" spans="1:34" ht="15" hidden="1">
      <c r="A6" s="3628" t="s">
        <v>5978</v>
      </c>
      <c r="B6" s="3635">
        <v>9</v>
      </c>
      <c r="C6" s="3636" t="str">
        <f ca="1">INDIRECT("'"&amp;$A$2&amp;"'!"&amp;$C$3&amp;$B6)</f>
        <v>1.1.1</v>
      </c>
      <c r="D6" s="3637">
        <f ca="1">IFERROR(INDIRECT("'"&amp;$A$2&amp;"'!"&amp;$D$3&amp;$B6),0)</f>
        <v>0</v>
      </c>
      <c r="E6" s="3638" t="str">
        <f ca="1">INDIRECT("'"&amp;$A$2&amp;"'!"&amp;$E$3&amp;$B6)</f>
        <v>SUMAN Activities</v>
      </c>
      <c r="F6" s="3639">
        <f ca="1">INDIRECT("'"&amp;$A$2&amp;"'!"&amp;$F$3&amp;$B6)</f>
        <v>0</v>
      </c>
      <c r="G6" s="3640" t="str">
        <f t="shared" ca="1" si="0"/>
        <v>1.1.1</v>
      </c>
      <c r="H6" s="3627"/>
      <c r="I6" s="3627"/>
      <c r="AB6" s="3615" t="s">
        <v>4331</v>
      </c>
    </row>
    <row r="7" spans="1:34" ht="15" hidden="1">
      <c r="A7" s="3628" t="s">
        <v>5979</v>
      </c>
      <c r="B7" s="3635">
        <v>10</v>
      </c>
      <c r="C7" s="3636" t="str">
        <f t="shared" ref="C7:C70" ca="1" si="1">INDIRECT("'"&amp;$A$2&amp;"'!"&amp;$C$3&amp;$B7)</f>
        <v>1.1.1.1</v>
      </c>
      <c r="D7" s="3637" t="str">
        <f t="shared" ref="D7:D70" ca="1" si="2">IFERROR(INDIRECT("'"&amp;$A$2&amp;"'!"&amp;$D$3&amp;$B7),0)</f>
        <v>A.1.5.4</v>
      </c>
      <c r="E7" s="3638" t="str">
        <f t="shared" ref="E7:E70" ca="1" si="3">INDIRECT("'"&amp;$A$2&amp;"'!"&amp;$E$3&amp;$B7)</f>
        <v>PMSMA activities at State/ District level</v>
      </c>
      <c r="F7" s="3639">
        <f t="shared" ref="F7:F70" ca="1" si="4">INDIRECT("'"&amp;$A$2&amp;"'!"&amp;$F$3&amp;$B7)</f>
        <v>16</v>
      </c>
      <c r="G7" s="3640" t="str">
        <f t="shared" ca="1" si="0"/>
        <v>1.1.1.1</v>
      </c>
      <c r="H7" s="3627"/>
      <c r="I7" s="3627"/>
    </row>
    <row r="8" spans="1:34" ht="25.5" hidden="1">
      <c r="A8" s="3628" t="s">
        <v>5980</v>
      </c>
      <c r="B8" s="3635">
        <v>11</v>
      </c>
      <c r="C8" s="3636" t="str">
        <f t="shared" ca="1" si="1"/>
        <v>1.1.1.2</v>
      </c>
      <c r="D8" s="3637" t="str">
        <f t="shared" ca="1" si="2"/>
        <v>A.1.6.3</v>
      </c>
      <c r="E8" s="3638" t="str">
        <f t="shared" ca="1" si="3"/>
        <v>Diet services for JSSK Beneficiaries (3 days for Normal Delivery and 7 days for Caesarean)</v>
      </c>
      <c r="F8" s="3639">
        <f t="shared" ca="1" si="4"/>
        <v>4000</v>
      </c>
      <c r="G8" s="3640" t="str">
        <f t="shared" ca="1" si="0"/>
        <v>1.1.1.2</v>
      </c>
      <c r="H8" s="3627"/>
      <c r="I8" s="3627"/>
      <c r="AB8" s="3615" t="str">
        <f ca="1">E2&amp;"'!"&amp;INDIRECT(ADDRESS(8,4))</f>
        <v>1.SD Facility Based Annex'!A.1.6.3</v>
      </c>
    </row>
    <row r="9" spans="1:34" ht="15" hidden="1">
      <c r="A9" s="3628" t="s">
        <v>5981</v>
      </c>
      <c r="B9" s="3635">
        <v>12</v>
      </c>
      <c r="C9" s="3636" t="str">
        <f t="shared" ca="1" si="1"/>
        <v>1.1.1.3</v>
      </c>
      <c r="D9" s="3637" t="str">
        <f t="shared" ca="1" si="2"/>
        <v>A.1.6.2</v>
      </c>
      <c r="E9" s="3638" t="str">
        <f t="shared" ca="1" si="3"/>
        <v>Blood Transfusion for JSSK Beneficiaries</v>
      </c>
      <c r="F9" s="3639">
        <f t="shared" ca="1" si="4"/>
        <v>0</v>
      </c>
      <c r="G9" s="3640" t="str">
        <f t="shared" ca="1" si="0"/>
        <v>1.1.1.3</v>
      </c>
      <c r="H9" s="3627"/>
      <c r="I9" s="3627"/>
      <c r="AB9" s="3615" t="str">
        <f>(ADDRESS(8,4))</f>
        <v>$D$8</v>
      </c>
      <c r="AC9" s="3615" t="s">
        <v>5982</v>
      </c>
    </row>
    <row r="10" spans="1:34" ht="63.75" hidden="1">
      <c r="A10" s="3628" t="s">
        <v>5983</v>
      </c>
      <c r="B10" s="3635">
        <v>13</v>
      </c>
      <c r="C10" s="3636" t="str">
        <f t="shared" ca="1" si="1"/>
        <v>1.1.1.4</v>
      </c>
      <c r="D10" s="3637" t="str">
        <f t="shared" ca="1" si="2"/>
        <v>A.1.6.5.1</v>
      </c>
      <c r="E10" s="3638" t="str">
        <f t="shared" ca="1" si="3"/>
        <v>Antenatal Screening of all pregnant women coming to the facilities in their first trimester for Sickle cell trait, β Thalassemia, Haemoglobin variants esp. Haemoglobin E and Anaemia  -Refer Hemoglobinopathies guidelines</v>
      </c>
      <c r="F10" s="3639">
        <f t="shared" ca="1" si="4"/>
        <v>0</v>
      </c>
      <c r="G10" s="3640" t="str">
        <f t="shared" ca="1" si="0"/>
        <v>1.1.1.4</v>
      </c>
      <c r="H10" s="3627"/>
      <c r="I10" s="3627"/>
      <c r="AB10" s="3621">
        <f>'[1]1.SD Facility Based Annex'!N10</f>
        <v>16</v>
      </c>
      <c r="AC10" s="3615" t="str">
        <f ca="1">INDIRECT("G10")</f>
        <v>1.1.1.4</v>
      </c>
    </row>
    <row r="11" spans="1:34" ht="15" hidden="1">
      <c r="A11" s="3628" t="s">
        <v>5984</v>
      </c>
      <c r="B11" s="3635">
        <v>14</v>
      </c>
      <c r="C11" s="3636" t="str">
        <f t="shared" ca="1" si="1"/>
        <v>1.1.1.5</v>
      </c>
      <c r="D11" s="3637">
        <f t="shared" ca="1" si="2"/>
        <v>0</v>
      </c>
      <c r="E11" s="3641" t="str">
        <f t="shared" ca="1" si="3"/>
        <v>LaQshya Related Activities</v>
      </c>
      <c r="F11" s="3639">
        <f ca="1">INDIRECT("'"&amp;$A$2&amp;"'!"&amp;$F$3&amp;$B11)</f>
        <v>0</v>
      </c>
      <c r="G11" s="3640" t="str">
        <f t="shared" ref="G11:G74" ca="1" si="5">INDIRECT("'"&amp;$A$2&amp;"'!"&amp;$G$3&amp;$B11)</f>
        <v>1.1.1.5</v>
      </c>
      <c r="H11" s="3627"/>
      <c r="I11" s="3627"/>
    </row>
    <row r="12" spans="1:34" ht="15" hidden="1">
      <c r="A12" s="3628" t="s">
        <v>5985</v>
      </c>
      <c r="B12" s="3635">
        <v>15</v>
      </c>
      <c r="C12" s="3636" t="str">
        <f t="shared" ca="1" si="1"/>
        <v>1.1.1.6</v>
      </c>
      <c r="D12" s="3637">
        <f t="shared" ca="1" si="2"/>
        <v>0</v>
      </c>
      <c r="E12" s="3638" t="str">
        <f t="shared" ca="1" si="3"/>
        <v>Any other (SUMAN)</v>
      </c>
      <c r="F12" s="3639">
        <f t="shared" ca="1" si="4"/>
        <v>129</v>
      </c>
      <c r="G12" s="3640" t="str">
        <f t="shared" ca="1" si="5"/>
        <v>1.1.1.6</v>
      </c>
      <c r="H12" s="3627"/>
      <c r="I12" s="3627"/>
    </row>
    <row r="13" spans="1:34" ht="18.75" hidden="1" customHeight="1">
      <c r="A13" s="3628" t="s">
        <v>5986</v>
      </c>
      <c r="B13" s="3635">
        <v>16</v>
      </c>
      <c r="C13" s="3636" t="str">
        <f t="shared" ca="1" si="1"/>
        <v>1.1.2</v>
      </c>
      <c r="D13" s="3637">
        <f t="shared" ca="1" si="2"/>
        <v>0</v>
      </c>
      <c r="E13" s="3638" t="str">
        <f t="shared" ca="1" si="3"/>
        <v>Strengthening CH Services</v>
      </c>
      <c r="F13" s="3639">
        <f t="shared" ca="1" si="4"/>
        <v>0</v>
      </c>
      <c r="G13" s="3640" t="str">
        <f t="shared" ca="1" si="5"/>
        <v>1.1.2</v>
      </c>
      <c r="H13" s="3627"/>
      <c r="I13" s="3627"/>
    </row>
    <row r="14" spans="1:34" ht="51" hidden="1">
      <c r="A14" s="3628" t="s">
        <v>5987</v>
      </c>
      <c r="B14" s="3635">
        <v>17</v>
      </c>
      <c r="C14" s="3636" t="str">
        <f t="shared" ca="1" si="1"/>
        <v>1.1.2.1</v>
      </c>
      <c r="D14" s="3637" t="str">
        <f t="shared" ca="1" si="2"/>
        <v>A.5.1.5</v>
      </c>
      <c r="E14" s="3638" t="str">
        <f t="shared" ca="1" si="3"/>
        <v>New born screening-  Inborn error of metabolism (please give details per unit cost of screening, number of children to be screened and the delivery points Add details)</v>
      </c>
      <c r="F14" s="3639">
        <f t="shared" ca="1" si="4"/>
        <v>0</v>
      </c>
      <c r="G14" s="3640" t="str">
        <f t="shared" ca="1" si="5"/>
        <v>1.1.2.1</v>
      </c>
      <c r="H14" s="3627"/>
      <c r="I14" s="3627"/>
      <c r="AD14" s="3622" t="s">
        <v>5988</v>
      </c>
    </row>
    <row r="15" spans="1:34" ht="76.5" hidden="1">
      <c r="A15" s="3628" t="s">
        <v>5989</v>
      </c>
      <c r="B15" s="3635">
        <v>18</v>
      </c>
      <c r="C15" s="3636" t="str">
        <f t="shared" ca="1" si="1"/>
        <v>1.1.2.2</v>
      </c>
      <c r="D15" s="3637" t="str">
        <f t="shared" ca="1" si="2"/>
        <v>A.5.1.6</v>
      </c>
      <c r="E15" s="3638" t="str">
        <f t="shared" ca="1" si="3"/>
        <v>New born screening as per  RBSK Comprehensive New-born Screening: Handbook for screening visible birth defects at all delivery points (please give details per unit cost , number of deliveries to be screened and the delivery points Add details)</v>
      </c>
      <c r="F15" s="3639">
        <f t="shared" ca="1" si="4"/>
        <v>4</v>
      </c>
      <c r="G15" s="3640" t="str">
        <f t="shared" ca="1" si="5"/>
        <v>1.1.2.2</v>
      </c>
      <c r="H15" s="3627"/>
      <c r="I15" s="3627"/>
      <c r="AB15" s="3615">
        <v>19.23</v>
      </c>
      <c r="AC15" s="3622">
        <f>AB20</f>
        <v>0</v>
      </c>
    </row>
    <row r="16" spans="1:34" ht="38.25" hidden="1">
      <c r="A16" s="3628" t="s">
        <v>5990</v>
      </c>
      <c r="B16" s="3635">
        <v>19</v>
      </c>
      <c r="C16" s="3636" t="str">
        <f t="shared" ca="1" si="1"/>
        <v>1.1.2.3</v>
      </c>
      <c r="D16" s="3637" t="str">
        <f t="shared" ca="1" si="2"/>
        <v>A.5.2</v>
      </c>
      <c r="E16" s="3638" t="str">
        <f t="shared" ca="1" si="3"/>
        <v>Referral Support for Secondary/ Tertiary care (pl give unit cost and unit of measure as per RBSK guidelines) - RBSK</v>
      </c>
      <c r="F16" s="3639">
        <v>19.23</v>
      </c>
      <c r="G16" s="3640" t="str">
        <f t="shared" ca="1" si="5"/>
        <v>1.1.2.3</v>
      </c>
      <c r="H16" s="3627"/>
      <c r="I16" s="3627"/>
    </row>
    <row r="17" spans="1:9" ht="15" hidden="1">
      <c r="A17" s="3628" t="s">
        <v>5991</v>
      </c>
      <c r="B17" s="3635">
        <v>20</v>
      </c>
      <c r="C17" s="3636" t="str">
        <f t="shared" ca="1" si="1"/>
        <v>1.1.2.4</v>
      </c>
      <c r="D17" s="3637">
        <f t="shared" ca="1" si="2"/>
        <v>0</v>
      </c>
      <c r="E17" s="3638" t="str">
        <f t="shared" ca="1" si="3"/>
        <v>Any other (please specify)</v>
      </c>
      <c r="F17" s="3639">
        <f ca="1">INDIRECT("'"&amp;$A$2&amp;"'!"&amp;$F$3&amp;$B17)</f>
        <v>0</v>
      </c>
      <c r="G17" s="3640" t="str">
        <f t="shared" ca="1" si="5"/>
        <v>1.1.2.4</v>
      </c>
      <c r="H17" s="3627"/>
      <c r="I17" s="3627"/>
    </row>
    <row r="18" spans="1:9" ht="15" hidden="1">
      <c r="A18" s="3628" t="s">
        <v>5992</v>
      </c>
      <c r="B18" s="3635">
        <v>21</v>
      </c>
      <c r="C18" s="3636" t="str">
        <f t="shared" ca="1" si="1"/>
        <v>1.1.3</v>
      </c>
      <c r="D18" s="3637">
        <f t="shared" ca="1" si="2"/>
        <v>0</v>
      </c>
      <c r="E18" s="3638" t="str">
        <f t="shared" ca="1" si="3"/>
        <v>Strengthening FP Services</v>
      </c>
      <c r="F18" s="3639">
        <f t="shared" ca="1" si="4"/>
        <v>0</v>
      </c>
      <c r="G18" s="3640" t="str">
        <f t="shared" ca="1" si="5"/>
        <v>1.1.3</v>
      </c>
      <c r="H18" s="3627"/>
      <c r="I18" s="3627"/>
    </row>
    <row r="19" spans="1:9" ht="15" hidden="1">
      <c r="A19" s="3628" t="s">
        <v>5993</v>
      </c>
      <c r="B19" s="3635">
        <v>22</v>
      </c>
      <c r="C19" s="3636" t="str">
        <f t="shared" ca="1" si="1"/>
        <v>1.1.3.1</v>
      </c>
      <c r="D19" s="3637" t="str">
        <f t="shared" ca="1" si="2"/>
        <v>A.3.1</v>
      </c>
      <c r="E19" s="3638" t="str">
        <f t="shared" ca="1" si="3"/>
        <v>Terminal/Limiting Methods</v>
      </c>
      <c r="F19" s="3639">
        <f t="shared" ca="1" si="4"/>
        <v>0</v>
      </c>
      <c r="G19" s="3640" t="str">
        <f t="shared" ca="1" si="5"/>
        <v>1.1.3.1</v>
      </c>
      <c r="H19" s="3627"/>
      <c r="I19" s="3627"/>
    </row>
    <row r="20" spans="1:9" ht="15" hidden="1">
      <c r="A20" s="3628" t="s">
        <v>5994</v>
      </c>
      <c r="B20" s="3635">
        <v>23</v>
      </c>
      <c r="C20" s="3636" t="str">
        <f t="shared" ca="1" si="1"/>
        <v>1.1.3.1.1</v>
      </c>
      <c r="D20" s="3637" t="str">
        <f t="shared" ca="1" si="2"/>
        <v>A.3.1.1</v>
      </c>
      <c r="E20" s="3638" t="str">
        <f t="shared" ca="1" si="3"/>
        <v>Female sterilization fixed day services</v>
      </c>
      <c r="F20" s="3639">
        <f t="shared" ca="1" si="4"/>
        <v>6</v>
      </c>
      <c r="G20" s="3640" t="str">
        <f t="shared" ca="1" si="5"/>
        <v>1.1.3.1.1</v>
      </c>
      <c r="H20" s="3627"/>
      <c r="I20" s="3627"/>
    </row>
    <row r="21" spans="1:9" ht="15" hidden="1">
      <c r="A21" s="3628" t="s">
        <v>5995</v>
      </c>
      <c r="B21" s="3635">
        <v>24</v>
      </c>
      <c r="C21" s="3636" t="str">
        <f t="shared" ca="1" si="1"/>
        <v>1.1.3.1.2</v>
      </c>
      <c r="D21" s="3637" t="str">
        <f t="shared" ca="1" si="2"/>
        <v>A.3.1.2</v>
      </c>
      <c r="E21" s="3638" t="str">
        <f t="shared" ca="1" si="3"/>
        <v>Male Sterilization fixed day services</v>
      </c>
      <c r="F21" s="3639">
        <f t="shared" ca="1" si="4"/>
        <v>3</v>
      </c>
      <c r="G21" s="3640" t="str">
        <f t="shared" ca="1" si="5"/>
        <v>1.1.3.1.2</v>
      </c>
      <c r="H21" s="3627"/>
      <c r="I21" s="3627"/>
    </row>
    <row r="22" spans="1:9" ht="15" hidden="1">
      <c r="A22" s="3628" t="s">
        <v>5996</v>
      </c>
      <c r="B22" s="3635">
        <v>25</v>
      </c>
      <c r="C22" s="3636" t="str">
        <f t="shared" ca="1" si="1"/>
        <v>1.1.3.2</v>
      </c>
      <c r="D22" s="3637" t="str">
        <f t="shared" ca="1" si="2"/>
        <v>A.3.2</v>
      </c>
      <c r="E22" s="3638" t="str">
        <f t="shared" ca="1" si="3"/>
        <v>Spacing Methods</v>
      </c>
      <c r="F22" s="3639">
        <f t="shared" ca="1" si="4"/>
        <v>0</v>
      </c>
      <c r="G22" s="3640" t="str">
        <f t="shared" ca="1" si="5"/>
        <v>1.1.3.2</v>
      </c>
      <c r="H22" s="3627"/>
      <c r="I22" s="3627"/>
    </row>
    <row r="23" spans="1:9" ht="15" hidden="1">
      <c r="A23" s="3628" t="s">
        <v>5997</v>
      </c>
      <c r="B23" s="3635">
        <v>26</v>
      </c>
      <c r="C23" s="3636" t="str">
        <f t="shared" ca="1" si="1"/>
        <v>1.1.3.2.1</v>
      </c>
      <c r="D23" s="3637" t="str">
        <f t="shared" ca="1" si="2"/>
        <v>A.3.2.1</v>
      </c>
      <c r="E23" s="3638" t="str">
        <f t="shared" ca="1" si="3"/>
        <v>IUCD fixed day services</v>
      </c>
      <c r="F23" s="3639">
        <f t="shared" ca="1" si="4"/>
        <v>0</v>
      </c>
      <c r="G23" s="3640" t="str">
        <f t="shared" ca="1" si="5"/>
        <v>1.1.3.2.1</v>
      </c>
      <c r="H23" s="3627"/>
      <c r="I23" s="3627"/>
    </row>
    <row r="24" spans="1:9" ht="25.5" hidden="1">
      <c r="A24" s="3628" t="s">
        <v>5998</v>
      </c>
      <c r="B24" s="3635">
        <v>27</v>
      </c>
      <c r="C24" s="3636" t="str">
        <f t="shared" ca="1" si="1"/>
        <v>1.1.3.2.1</v>
      </c>
      <c r="D24" s="3637" t="str">
        <f t="shared" ca="1" si="2"/>
        <v>A.3.7.5</v>
      </c>
      <c r="E24" s="3638" t="str">
        <f t="shared" ca="1" si="3"/>
        <v>Other activities (demand generation, strengthening service delivery etc.)</v>
      </c>
      <c r="F24" s="3639">
        <f t="shared" ca="1" si="4"/>
        <v>0</v>
      </c>
      <c r="G24" s="3640" t="str">
        <f t="shared" ca="1" si="5"/>
        <v>1.1.3.2.1</v>
      </c>
      <c r="H24" s="3627"/>
      <c r="I24" s="3627"/>
    </row>
    <row r="25" spans="1:9" ht="15" hidden="1">
      <c r="A25" s="3628" t="s">
        <v>5999</v>
      </c>
      <c r="B25" s="3635">
        <v>28</v>
      </c>
      <c r="C25" s="3636" t="str">
        <f t="shared" ca="1" si="1"/>
        <v>1.1.3.3</v>
      </c>
      <c r="D25" s="3637">
        <f t="shared" ca="1" si="2"/>
        <v>0</v>
      </c>
      <c r="E25" s="3638" t="str">
        <f t="shared" ca="1" si="3"/>
        <v>Any other (please specify)</v>
      </c>
      <c r="F25" s="3639">
        <f t="shared" ca="1" si="4"/>
        <v>0</v>
      </c>
      <c r="G25" s="3640" t="str">
        <f t="shared" ca="1" si="5"/>
        <v>1.1.3.3</v>
      </c>
      <c r="H25" s="3627"/>
      <c r="I25" s="3627"/>
    </row>
    <row r="26" spans="1:9" ht="15" hidden="1">
      <c r="A26" s="3628" t="s">
        <v>6000</v>
      </c>
      <c r="B26" s="3635">
        <v>29</v>
      </c>
      <c r="C26" s="3636" t="str">
        <f t="shared" ca="1" si="1"/>
        <v>1.1.4</v>
      </c>
      <c r="D26" s="3637">
        <f t="shared" ca="1" si="2"/>
        <v>0</v>
      </c>
      <c r="E26" s="3638" t="str">
        <f t="shared" ca="1" si="3"/>
        <v>Strengthening AH Services</v>
      </c>
      <c r="F26" s="3639">
        <f t="shared" ca="1" si="4"/>
        <v>0</v>
      </c>
      <c r="G26" s="3640" t="str">
        <f t="shared" ca="1" si="5"/>
        <v>1.1.4</v>
      </c>
      <c r="H26" s="3627"/>
      <c r="I26" s="3627"/>
    </row>
    <row r="27" spans="1:9" ht="15" hidden="1">
      <c r="A27" s="3628" t="s">
        <v>6001</v>
      </c>
      <c r="B27" s="3635">
        <v>30</v>
      </c>
      <c r="C27" s="3636" t="str">
        <f t="shared" ca="1" si="1"/>
        <v>1.1.4.1</v>
      </c>
      <c r="D27" s="3637">
        <f t="shared" ca="1" si="2"/>
        <v>0</v>
      </c>
      <c r="E27" s="3638" t="str">
        <f t="shared" ca="1" si="3"/>
        <v>Activity for Strengthening AH Services</v>
      </c>
      <c r="F27" s="3639">
        <f t="shared" ca="1" si="4"/>
        <v>4</v>
      </c>
      <c r="G27" s="3640" t="str">
        <f t="shared" ca="1" si="5"/>
        <v>1.1.4.1</v>
      </c>
      <c r="H27" s="3627"/>
      <c r="I27" s="3627"/>
    </row>
    <row r="28" spans="1:9" ht="15" hidden="1">
      <c r="A28" s="3628" t="s">
        <v>6002</v>
      </c>
      <c r="B28" s="3635">
        <v>31</v>
      </c>
      <c r="C28" s="3636" t="str">
        <f t="shared" ca="1" si="1"/>
        <v>1.1.4.2</v>
      </c>
      <c r="D28" s="3637">
        <f t="shared" ca="1" si="2"/>
        <v>0</v>
      </c>
      <c r="E28" s="3638" t="str">
        <f t="shared" ca="1" si="3"/>
        <v>Any other (please specify)</v>
      </c>
      <c r="F28" s="3639">
        <f t="shared" ca="1" si="4"/>
        <v>2</v>
      </c>
      <c r="G28" s="3640" t="str">
        <f t="shared" ca="1" si="5"/>
        <v>1.1.4.2</v>
      </c>
      <c r="H28" s="3627"/>
      <c r="I28" s="3627"/>
    </row>
    <row r="29" spans="1:9" ht="15" hidden="1">
      <c r="A29" s="3629" t="s">
        <v>6003</v>
      </c>
      <c r="B29" s="3635">
        <v>32</v>
      </c>
      <c r="C29" s="3636" t="str">
        <f t="shared" ca="1" si="1"/>
        <v>1.1.5</v>
      </c>
      <c r="D29" s="3637">
        <f t="shared" ca="1" si="2"/>
        <v>0</v>
      </c>
      <c r="E29" s="3638" t="str">
        <f t="shared" ca="1" si="3"/>
        <v>Strengthening DCP Services</v>
      </c>
      <c r="F29" s="3639">
        <f t="shared" ca="1" si="4"/>
        <v>0</v>
      </c>
      <c r="G29" s="3640" t="str">
        <f t="shared" ca="1" si="5"/>
        <v>1.1.5</v>
      </c>
      <c r="H29" s="3627"/>
      <c r="I29" s="3627"/>
    </row>
    <row r="30" spans="1:9" ht="15" hidden="1">
      <c r="A30" s="3629" t="s">
        <v>6004</v>
      </c>
      <c r="B30" s="3635">
        <v>33</v>
      </c>
      <c r="C30" s="3636" t="str">
        <f t="shared" ca="1" si="1"/>
        <v>1.1.5.1</v>
      </c>
      <c r="D30" s="3637" t="str">
        <f t="shared" ca="1" si="2"/>
        <v>F.1.2.e</v>
      </c>
      <c r="E30" s="3638" t="str">
        <f t="shared" ca="1" si="3"/>
        <v>Dengue &amp; Chikungunya: Case management</v>
      </c>
      <c r="F30" s="3639">
        <f t="shared" ca="1" si="4"/>
        <v>255</v>
      </c>
      <c r="G30" s="3640" t="str">
        <f t="shared" ca="1" si="5"/>
        <v>1.1.5.1</v>
      </c>
      <c r="H30" s="3627"/>
      <c r="I30" s="3627"/>
    </row>
    <row r="31" spans="1:9" ht="38.25" hidden="1">
      <c r="A31" s="3629" t="s">
        <v>6005</v>
      </c>
      <c r="B31" s="3635">
        <v>34</v>
      </c>
      <c r="C31" s="3636" t="str">
        <f t="shared" ca="1" si="1"/>
        <v>1.1.5.2</v>
      </c>
      <c r="D31" s="3637" t="str">
        <f t="shared" ca="1" si="2"/>
        <v>F.1.3.i</v>
      </c>
      <c r="E31" s="3638" t="str">
        <f t="shared" ca="1" si="3"/>
        <v>Acute Encephalitis Syndrome (AES)/ Japanese Encephalitis (JE): Rehabilitation Setup for selected endemic districts</v>
      </c>
      <c r="F31" s="3639">
        <f t="shared" ca="1" si="4"/>
        <v>0</v>
      </c>
      <c r="G31" s="3640" t="str">
        <f t="shared" ca="1" si="5"/>
        <v>1.1.5.2</v>
      </c>
      <c r="H31" s="3627"/>
      <c r="I31" s="3627"/>
    </row>
    <row r="32" spans="1:9" ht="15" hidden="1">
      <c r="A32" s="3629" t="s">
        <v>6006</v>
      </c>
      <c r="B32" s="3635">
        <v>35</v>
      </c>
      <c r="C32" s="3636" t="str">
        <f t="shared" ca="1" si="1"/>
        <v>1.1.5.3</v>
      </c>
      <c r="D32" s="3637" t="str">
        <f t="shared" ca="1" si="2"/>
        <v>F.1.4.a</v>
      </c>
      <c r="E32" s="3638" t="str">
        <f t="shared" ca="1" si="3"/>
        <v>Lymphatic Filariasis: Morbidity Management</v>
      </c>
      <c r="F32" s="3639">
        <f t="shared" ca="1" si="4"/>
        <v>812</v>
      </c>
      <c r="G32" s="3640" t="str">
        <f t="shared" ca="1" si="5"/>
        <v>1.1.5.3</v>
      </c>
      <c r="H32" s="3627"/>
      <c r="I32" s="3627"/>
    </row>
    <row r="33" spans="1:9" ht="15" hidden="1">
      <c r="A33" s="3629" t="s">
        <v>6007</v>
      </c>
      <c r="B33" s="3635">
        <v>36</v>
      </c>
      <c r="C33" s="3636" t="str">
        <f t="shared" ca="1" si="1"/>
        <v>1.1.5.4</v>
      </c>
      <c r="D33" s="3637" t="str">
        <f t="shared" ca="1" si="2"/>
        <v>G.1.1 &amp; G. 1.2</v>
      </c>
      <c r="E33" s="3638" t="str">
        <f t="shared" ca="1" si="3"/>
        <v>Case detection &amp; Management</v>
      </c>
      <c r="F33" s="3639">
        <f t="shared" ca="1" si="4"/>
        <v>62</v>
      </c>
      <c r="G33" s="3640" t="str">
        <f t="shared" ca="1" si="5"/>
        <v>1.1.5.4</v>
      </c>
      <c r="H33" s="3627"/>
      <c r="I33" s="3627"/>
    </row>
    <row r="34" spans="1:9" ht="15" hidden="1">
      <c r="A34" s="3629" t="s">
        <v>6008</v>
      </c>
      <c r="B34" s="3635">
        <v>37</v>
      </c>
      <c r="C34" s="3636" t="str">
        <f t="shared" ca="1" si="1"/>
        <v>1.1.5.6</v>
      </c>
      <c r="D34" s="3637" t="str">
        <f t="shared" ca="1" si="2"/>
        <v>G.2.4</v>
      </c>
      <c r="E34" s="3638" t="str">
        <f t="shared" ca="1" si="3"/>
        <v>Support to govt. institutions for RCS</v>
      </c>
      <c r="F34" s="3639">
        <f t="shared" ca="1" si="4"/>
        <v>0</v>
      </c>
      <c r="G34" s="3640" t="str">
        <f t="shared" ca="1" si="5"/>
        <v>1.1.5.6</v>
      </c>
      <c r="H34" s="3627"/>
      <c r="I34" s="3627"/>
    </row>
    <row r="35" spans="1:9" ht="25.5" hidden="1">
      <c r="A35" s="3629" t="s">
        <v>6009</v>
      </c>
      <c r="B35" s="3635">
        <v>38</v>
      </c>
      <c r="C35" s="3636" t="str">
        <f t="shared" ca="1" si="1"/>
        <v>1.1.5.7</v>
      </c>
      <c r="D35" s="3637">
        <f t="shared" ca="1" si="2"/>
        <v>0</v>
      </c>
      <c r="E35" s="3638" t="str">
        <f t="shared" ca="1" si="3"/>
        <v>Diagnosis and Management under Latent TB Infection Management</v>
      </c>
      <c r="F35" s="3639">
        <f t="shared" ca="1" si="4"/>
        <v>1000</v>
      </c>
      <c r="G35" s="3640" t="str">
        <f t="shared" ca="1" si="5"/>
        <v>1.1.5.7</v>
      </c>
      <c r="H35" s="3627"/>
      <c r="I35" s="3627"/>
    </row>
    <row r="36" spans="1:9" ht="15" hidden="1">
      <c r="A36" s="3629" t="s">
        <v>6010</v>
      </c>
      <c r="B36" s="3635">
        <v>39</v>
      </c>
      <c r="C36" s="3636" t="str">
        <f t="shared" ca="1" si="1"/>
        <v>1.1.5.8</v>
      </c>
      <c r="D36" s="3637">
        <f t="shared" ca="1" si="2"/>
        <v>0</v>
      </c>
      <c r="E36" s="3638" t="str">
        <f t="shared" ca="1" si="3"/>
        <v>Any other (please specify)</v>
      </c>
      <c r="F36" s="3639">
        <f t="shared" ca="1" si="4"/>
        <v>0</v>
      </c>
      <c r="G36" s="3640" t="str">
        <f t="shared" ca="1" si="5"/>
        <v>1.1.5.8</v>
      </c>
      <c r="H36" s="3627"/>
      <c r="I36" s="3627"/>
    </row>
    <row r="37" spans="1:9" ht="15" hidden="1">
      <c r="A37" s="3629" t="s">
        <v>6011</v>
      </c>
      <c r="B37" s="3635">
        <v>40</v>
      </c>
      <c r="C37" s="3636" t="str">
        <f t="shared" ca="1" si="1"/>
        <v>1.1.6</v>
      </c>
      <c r="D37" s="3637">
        <f t="shared" ca="1" si="2"/>
        <v>0</v>
      </c>
      <c r="E37" s="3638" t="str">
        <f t="shared" ca="1" si="3"/>
        <v>Strengthening NCD Services</v>
      </c>
      <c r="F37" s="3639">
        <f t="shared" ca="1" si="4"/>
        <v>0</v>
      </c>
      <c r="G37" s="3640" t="str">
        <f t="shared" ca="1" si="5"/>
        <v>1.1.6</v>
      </c>
      <c r="H37" s="3627"/>
      <c r="I37" s="3627"/>
    </row>
    <row r="38" spans="1:9" ht="25.5" hidden="1">
      <c r="A38" s="3629" t="s">
        <v>6012</v>
      </c>
      <c r="B38" s="3635">
        <v>41</v>
      </c>
      <c r="C38" s="3636" t="str">
        <f t="shared" ca="1" si="1"/>
        <v>1.1.6.1</v>
      </c>
      <c r="D38" s="3637" t="str">
        <f t="shared" ca="1" si="2"/>
        <v>O.2.8.2</v>
      </c>
      <c r="E38" s="3638" t="str">
        <f t="shared" ca="1" si="3"/>
        <v>Integration with AYUSH at District NCD Cell / Clinic</v>
      </c>
      <c r="F38" s="3639">
        <f t="shared" ca="1" si="4"/>
        <v>0</v>
      </c>
      <c r="G38" s="3640" t="str">
        <f t="shared" ca="1" si="5"/>
        <v>1.1.6.1</v>
      </c>
      <c r="H38" s="3627"/>
      <c r="I38" s="3627"/>
    </row>
    <row r="39" spans="1:9" ht="15" hidden="1">
      <c r="A39" s="3629" t="s">
        <v>6013</v>
      </c>
      <c r="B39" s="3635">
        <v>42</v>
      </c>
      <c r="C39" s="3636" t="str">
        <f t="shared" ca="1" si="1"/>
        <v>1.1.6.2</v>
      </c>
      <c r="D39" s="3637" t="str">
        <f t="shared" ca="1" si="2"/>
        <v>O.2.8.3</v>
      </c>
      <c r="E39" s="3638" t="str">
        <f t="shared" ca="1" si="3"/>
        <v>Integration with AYUSH at CHC NCD Clinic</v>
      </c>
      <c r="F39" s="3639">
        <f t="shared" ca="1" si="4"/>
        <v>0</v>
      </c>
      <c r="G39" s="3640" t="str">
        <f t="shared" ca="1" si="5"/>
        <v>1.1.6.2</v>
      </c>
      <c r="H39" s="3627"/>
      <c r="I39" s="3627"/>
    </row>
    <row r="40" spans="1:9" ht="38.25" hidden="1">
      <c r="A40" s="3629" t="s">
        <v>6014</v>
      </c>
      <c r="B40" s="3635">
        <v>43</v>
      </c>
      <c r="C40" s="3636" t="str">
        <f t="shared" ca="1" si="1"/>
        <v>1.1.6.3</v>
      </c>
      <c r="D40" s="3637" t="str">
        <f t="shared" ca="1" si="2"/>
        <v>B.29.1.6</v>
      </c>
      <c r="E40" s="3638" t="str">
        <f t="shared" ca="1" si="3"/>
        <v>Recurring Grant-in-aid (For newly selected district): Medical Management including Treatment, surgery and rehab</v>
      </c>
      <c r="F40" s="3639">
        <f t="shared" ca="1" si="4"/>
        <v>0</v>
      </c>
      <c r="G40" s="3640" t="str">
        <f t="shared" ca="1" si="5"/>
        <v>1.1.6.3</v>
      </c>
      <c r="H40" s="3627"/>
      <c r="I40" s="3627"/>
    </row>
    <row r="41" spans="1:9" ht="38.25" hidden="1">
      <c r="A41" s="3629" t="s">
        <v>6015</v>
      </c>
      <c r="B41" s="3635">
        <v>44</v>
      </c>
      <c r="C41" s="3636" t="str">
        <f t="shared" ca="1" si="1"/>
        <v>1.1.6.4</v>
      </c>
      <c r="D41" s="3637" t="str">
        <f t="shared" ca="1" si="2"/>
        <v>B.29.2.3</v>
      </c>
      <c r="E41" s="3638" t="str">
        <f t="shared" ca="1" si="3"/>
        <v>Recurring Grant-in-aid (For ongoing selected district): Medical Management including Treatment, surgery and rehab</v>
      </c>
      <c r="F41" s="3639">
        <f t="shared" ca="1" si="4"/>
        <v>0</v>
      </c>
      <c r="G41" s="3640" t="str">
        <f t="shared" ca="1" si="5"/>
        <v>1.1.6.4</v>
      </c>
      <c r="H41" s="3627"/>
      <c r="I41" s="3627"/>
    </row>
    <row r="42" spans="1:9" ht="15" hidden="1">
      <c r="A42" s="3629" t="s">
        <v>6016</v>
      </c>
      <c r="B42" s="3635">
        <v>45</v>
      </c>
      <c r="C42" s="3636" t="str">
        <f t="shared" ca="1" si="1"/>
        <v>1.1.6.5</v>
      </c>
      <c r="D42" s="3637" t="str">
        <f t="shared" ca="1" si="2"/>
        <v>B.13.4</v>
      </c>
      <c r="E42" s="3638" t="str">
        <f t="shared" ca="1" si="3"/>
        <v>Pradhan Mantri National Dialysis Programme</v>
      </c>
      <c r="F42" s="3639">
        <f t="shared" ca="1" si="4"/>
        <v>0</v>
      </c>
      <c r="G42" s="3640" t="str">
        <f t="shared" ca="1" si="5"/>
        <v>1.1.6.5</v>
      </c>
      <c r="H42" s="3627"/>
      <c r="I42" s="3627"/>
    </row>
    <row r="43" spans="1:9" ht="15" hidden="1">
      <c r="A43" s="3629" t="s">
        <v>6017</v>
      </c>
      <c r="B43" s="3635">
        <v>46</v>
      </c>
      <c r="C43" s="3636" t="str">
        <f t="shared" ca="1" si="1"/>
        <v>1.1.6.5.1</v>
      </c>
      <c r="D43" s="3637">
        <f t="shared" ca="1" si="2"/>
        <v>0</v>
      </c>
      <c r="E43" s="3638" t="str">
        <f t="shared" ca="1" si="3"/>
        <v>Hemo-Dialysis Services under PMNDP</v>
      </c>
      <c r="F43" s="3639">
        <f t="shared" ca="1" si="4"/>
        <v>0</v>
      </c>
      <c r="G43" s="3640" t="str">
        <f t="shared" ca="1" si="5"/>
        <v>1.1.6.5.1</v>
      </c>
      <c r="H43" s="3627"/>
      <c r="I43" s="3627"/>
    </row>
    <row r="44" spans="1:9" ht="15" hidden="1">
      <c r="A44" s="3629" t="s">
        <v>6018</v>
      </c>
      <c r="B44" s="3635">
        <v>47</v>
      </c>
      <c r="C44" s="3636" t="str">
        <f t="shared" ca="1" si="1"/>
        <v>1.1.6.5.2</v>
      </c>
      <c r="D44" s="3637">
        <f t="shared" ca="1" si="2"/>
        <v>0</v>
      </c>
      <c r="E44" s="3638" t="str">
        <f t="shared" ca="1" si="3"/>
        <v>Peritoneal Dialysis Services under PMNDP</v>
      </c>
      <c r="F44" s="3639">
        <f t="shared" ca="1" si="4"/>
        <v>0</v>
      </c>
      <c r="G44" s="3640" t="str">
        <f t="shared" ca="1" si="5"/>
        <v>1.1.6.5.2</v>
      </c>
      <c r="H44" s="3627"/>
      <c r="I44" s="3627"/>
    </row>
    <row r="45" spans="1:9" ht="38.25" hidden="1">
      <c r="A45" s="3629" t="s">
        <v>6019</v>
      </c>
      <c r="B45" s="3635">
        <v>48</v>
      </c>
      <c r="C45" s="3636" t="str">
        <f t="shared" ca="1" si="1"/>
        <v>1.1.6.5.3</v>
      </c>
      <c r="D45" s="3637">
        <f t="shared" ca="1" si="2"/>
        <v>0</v>
      </c>
      <c r="E45" s="3638" t="str">
        <f t="shared" ca="1" si="3"/>
        <v>RO water testing (Bacteriological, endotoxin, Chemical) and tank/pipes disinfection (peracetic acid) for Dialysis</v>
      </c>
      <c r="F45" s="3639">
        <f t="shared" ca="1" si="4"/>
        <v>1</v>
      </c>
      <c r="G45" s="3640" t="str">
        <f t="shared" ca="1" si="5"/>
        <v>1.1.6.5.3</v>
      </c>
      <c r="H45" s="3627"/>
      <c r="I45" s="3627"/>
    </row>
    <row r="46" spans="1:9" ht="15" hidden="1">
      <c r="A46" s="3629" t="s">
        <v>6020</v>
      </c>
      <c r="B46" s="3635">
        <v>49</v>
      </c>
      <c r="C46" s="3636" t="str">
        <f t="shared" ca="1" si="1"/>
        <v>1.1.6.6</v>
      </c>
      <c r="D46" s="3637">
        <f t="shared" ca="1" si="2"/>
        <v>0</v>
      </c>
      <c r="E46" s="3638" t="str">
        <f t="shared" ca="1" si="3"/>
        <v>Any other (please specify)</v>
      </c>
      <c r="F46" s="3639">
        <f t="shared" ca="1" si="4"/>
        <v>0</v>
      </c>
      <c r="G46" s="3640" t="str">
        <f t="shared" ca="1" si="5"/>
        <v>1.1.6.6</v>
      </c>
      <c r="H46" s="3627"/>
      <c r="I46" s="3627"/>
    </row>
    <row r="47" spans="1:9" ht="15" hidden="1">
      <c r="A47" s="3629" t="s">
        <v>6021</v>
      </c>
      <c r="B47" s="3635">
        <v>50</v>
      </c>
      <c r="C47" s="3636" t="str">
        <f t="shared" ca="1" si="1"/>
        <v>1.1.7</v>
      </c>
      <c r="D47" s="3637">
        <f t="shared" ca="1" si="2"/>
        <v>0</v>
      </c>
      <c r="E47" s="3638" t="str">
        <f t="shared" ca="1" si="3"/>
        <v>Strengthening Other Services</v>
      </c>
      <c r="F47" s="3639">
        <f t="shared" ca="1" si="4"/>
        <v>0</v>
      </c>
      <c r="G47" s="3640" t="str">
        <f t="shared" ca="1" si="5"/>
        <v>1.1.7</v>
      </c>
      <c r="H47" s="3627"/>
      <c r="I47" s="3627"/>
    </row>
    <row r="48" spans="1:9" ht="15" hidden="1">
      <c r="A48" s="3629" t="s">
        <v>6022</v>
      </c>
      <c r="B48" s="3635">
        <v>51</v>
      </c>
      <c r="C48" s="3636" t="str">
        <f t="shared" ca="1" si="1"/>
        <v>1.1.7.1</v>
      </c>
      <c r="D48" s="3637" t="str">
        <f t="shared" ca="1" si="2"/>
        <v>A.6.1</v>
      </c>
      <c r="E48" s="3638" t="str">
        <f t="shared" ca="1" si="3"/>
        <v>Special plans for tribal areas</v>
      </c>
      <c r="F48" s="3639">
        <f t="shared" ca="1" si="4"/>
        <v>0</v>
      </c>
      <c r="G48" s="3640" t="str">
        <f t="shared" ca="1" si="5"/>
        <v>1.1.7.1</v>
      </c>
      <c r="H48" s="3627"/>
      <c r="I48" s="3627"/>
    </row>
    <row r="49" spans="1:9" ht="15" hidden="1">
      <c r="A49" s="3629" t="s">
        <v>6023</v>
      </c>
      <c r="B49" s="3635">
        <v>52</v>
      </c>
      <c r="C49" s="3636" t="str">
        <f t="shared" ca="1" si="1"/>
        <v>1.1.7.2</v>
      </c>
      <c r="D49" s="3637" t="str">
        <f t="shared" ca="1" si="2"/>
        <v>A.11.3</v>
      </c>
      <c r="E49" s="3638" t="str">
        <f t="shared" ca="1" si="3"/>
        <v>LWE affected areas special plan</v>
      </c>
      <c r="F49" s="3639">
        <f t="shared" ca="1" si="4"/>
        <v>0</v>
      </c>
      <c r="G49" s="3640" t="str">
        <f t="shared" ca="1" si="5"/>
        <v>1.1.7.2</v>
      </c>
      <c r="H49" s="3627"/>
      <c r="I49" s="3627"/>
    </row>
    <row r="50" spans="1:9" ht="25.5" hidden="1">
      <c r="A50" s="3629" t="s">
        <v>6024</v>
      </c>
      <c r="B50" s="3635">
        <v>53</v>
      </c>
      <c r="C50" s="3636" t="str">
        <f t="shared" ca="1" si="1"/>
        <v>1.1.7.3</v>
      </c>
      <c r="D50" s="3637" t="str">
        <f t="shared" ca="1" si="2"/>
        <v>B14.3</v>
      </c>
      <c r="E50" s="3638" t="str">
        <f t="shared" ca="1" si="3"/>
        <v>Transfusion support to patients with blood disorders  and for prevention programs</v>
      </c>
      <c r="F50" s="3639">
        <f t="shared" ca="1" si="4"/>
        <v>0</v>
      </c>
      <c r="G50" s="3640" t="str">
        <f t="shared" ca="1" si="5"/>
        <v>1.1.7.3</v>
      </c>
      <c r="H50" s="3627"/>
      <c r="I50" s="3627"/>
    </row>
    <row r="51" spans="1:9" ht="15" hidden="1">
      <c r="A51" s="3629" t="s">
        <v>6025</v>
      </c>
      <c r="B51" s="3635">
        <v>54</v>
      </c>
      <c r="C51" s="3636" t="str">
        <f t="shared" ca="1" si="1"/>
        <v>1.1.7.4</v>
      </c>
      <c r="D51" s="3637" t="str">
        <f t="shared" ca="1" si="2"/>
        <v>B18.1</v>
      </c>
      <c r="E51" s="3638" t="str">
        <f t="shared" ca="1" si="3"/>
        <v>Universal Health Coverage (pilot)</v>
      </c>
      <c r="F51" s="3639">
        <f t="shared" ca="1" si="4"/>
        <v>0</v>
      </c>
      <c r="G51" s="3640" t="str">
        <f t="shared" ca="1" si="5"/>
        <v>1.1.7.4</v>
      </c>
      <c r="H51" s="3627"/>
      <c r="I51" s="3627"/>
    </row>
    <row r="52" spans="1:9" ht="15" hidden="1">
      <c r="A52" s="3629" t="s">
        <v>6026</v>
      </c>
      <c r="B52" s="3635">
        <v>55</v>
      </c>
      <c r="C52" s="3636" t="str">
        <f t="shared" ca="1" si="1"/>
        <v>1.1.7.5</v>
      </c>
      <c r="D52" s="3637">
        <f t="shared" ca="1" si="2"/>
        <v>0</v>
      </c>
      <c r="E52" s="3638" t="str">
        <f t="shared" ca="1" si="3"/>
        <v>ICT for HWC- Internet connection</v>
      </c>
      <c r="F52" s="3639">
        <f t="shared" ca="1" si="4"/>
        <v>0</v>
      </c>
      <c r="G52" s="3640" t="str">
        <f t="shared" ca="1" si="5"/>
        <v>1.1.7.5</v>
      </c>
      <c r="H52" s="3627"/>
      <c r="I52" s="3627"/>
    </row>
    <row r="53" spans="1:9" ht="25.5" hidden="1">
      <c r="A53" s="3629" t="s">
        <v>6027</v>
      </c>
      <c r="B53" s="3635">
        <v>56</v>
      </c>
      <c r="C53" s="3636" t="str">
        <f t="shared" ca="1" si="1"/>
        <v>1.1.7.6</v>
      </c>
      <c r="D53" s="3637">
        <f t="shared" ca="1" si="2"/>
        <v>0</v>
      </c>
      <c r="E53" s="3638" t="str">
        <f t="shared" ca="1" si="3"/>
        <v>Provision of free medical and surgical care to survivors of gender based violence</v>
      </c>
      <c r="F53" s="3639">
        <f t="shared" ca="1" si="4"/>
        <v>0</v>
      </c>
      <c r="G53" s="3640" t="str">
        <f t="shared" ca="1" si="5"/>
        <v>1.1.7.6</v>
      </c>
      <c r="H53" s="3627"/>
      <c r="I53" s="3627"/>
    </row>
    <row r="54" spans="1:9" ht="38.25" hidden="1">
      <c r="A54" s="3629" t="s">
        <v>6028</v>
      </c>
      <c r="B54" s="3635">
        <v>57</v>
      </c>
      <c r="C54" s="3636" t="str">
        <f t="shared" ca="1" si="1"/>
        <v>1.1.7.7</v>
      </c>
      <c r="D54" s="3637">
        <f t="shared" ca="1" si="2"/>
        <v>0</v>
      </c>
      <c r="E54" s="3638" t="str">
        <f t="shared" ca="1" si="3"/>
        <v>Patient requiring Blood Transfusion: 1) Patients with blood disorders 2) Patients in Trauma 3) Other requiring blood transfusion</v>
      </c>
      <c r="F54" s="3639">
        <f t="shared" ca="1" si="4"/>
        <v>0</v>
      </c>
      <c r="G54" s="3640" t="str">
        <f t="shared" ca="1" si="5"/>
        <v>1.1.7.7</v>
      </c>
      <c r="H54" s="3627"/>
      <c r="I54" s="3627"/>
    </row>
    <row r="55" spans="1:9" ht="15" hidden="1">
      <c r="A55" s="3629"/>
      <c r="B55" s="3635">
        <v>58</v>
      </c>
      <c r="C55" s="3636" t="str">
        <f t="shared" ca="1" si="1"/>
        <v>1.1.7.8</v>
      </c>
      <c r="D55" s="3637">
        <f t="shared" ca="1" si="2"/>
        <v>0</v>
      </c>
      <c r="E55" s="3638" t="str">
        <f t="shared" ca="1" si="3"/>
        <v>Any other (please specify)</v>
      </c>
      <c r="F55" s="3639">
        <f t="shared" ca="1" si="4"/>
        <v>0</v>
      </c>
      <c r="G55" s="3640" t="str">
        <f t="shared" ca="1" si="5"/>
        <v>1.1.7.8</v>
      </c>
      <c r="H55" s="3627"/>
      <c r="I55" s="3627"/>
    </row>
    <row r="56" spans="1:9" ht="15" hidden="1">
      <c r="A56" s="3629"/>
      <c r="B56" s="3635">
        <v>59</v>
      </c>
      <c r="C56" s="3636">
        <f t="shared" ca="1" si="1"/>
        <v>1.2</v>
      </c>
      <c r="D56" s="3637">
        <f t="shared" ca="1" si="2"/>
        <v>0</v>
      </c>
      <c r="E56" s="3638" t="str">
        <f t="shared" ca="1" si="3"/>
        <v>Beneficiary Compensation/ Allowances</v>
      </c>
      <c r="F56" s="3639">
        <f t="shared" ca="1" si="4"/>
        <v>0</v>
      </c>
      <c r="G56" s="3640">
        <f t="shared" ca="1" si="5"/>
        <v>1.2</v>
      </c>
      <c r="H56" s="3627"/>
      <c r="I56" s="3627"/>
    </row>
    <row r="57" spans="1:9" ht="27" customHeight="1">
      <c r="A57" s="3629"/>
      <c r="B57" s="3635">
        <v>60</v>
      </c>
      <c r="C57" s="3636" t="str">
        <f t="shared" ca="1" si="1"/>
        <v>1.2.1</v>
      </c>
      <c r="D57" s="3637">
        <f t="shared" ca="1" si="2"/>
        <v>0</v>
      </c>
      <c r="E57" s="3638" t="str">
        <f t="shared" ca="1" si="3"/>
        <v>Beneficiary Compensation under Janani Suraksha Yojana (JSY)</v>
      </c>
      <c r="F57" s="3639">
        <f t="shared" ca="1" si="4"/>
        <v>0</v>
      </c>
      <c r="G57" s="3640" t="str">
        <f t="shared" ca="1" si="5"/>
        <v>1.2.1</v>
      </c>
      <c r="H57" s="3627"/>
      <c r="I57" s="3627"/>
    </row>
    <row r="58" spans="1:9" ht="15" hidden="1">
      <c r="A58" s="3629"/>
      <c r="B58" s="3635">
        <v>61</v>
      </c>
      <c r="C58" s="3636" t="str">
        <f t="shared" ca="1" si="1"/>
        <v>1.2.1.1</v>
      </c>
      <c r="D58" s="3637" t="str">
        <f t="shared" ca="1" si="2"/>
        <v>A.1.3.1</v>
      </c>
      <c r="E58" s="3638" t="str">
        <f t="shared" ca="1" si="3"/>
        <v>Home deliveries</v>
      </c>
      <c r="F58" s="3639">
        <f t="shared" ca="1" si="4"/>
        <v>10</v>
      </c>
      <c r="G58" s="3640" t="str">
        <f t="shared" ca="1" si="5"/>
        <v>1.2.1.1</v>
      </c>
      <c r="H58" s="3627"/>
      <c r="I58" s="3627"/>
    </row>
    <row r="59" spans="1:9" ht="15" hidden="1">
      <c r="A59" s="3629"/>
      <c r="B59" s="3635">
        <v>62</v>
      </c>
      <c r="C59" s="3636" t="str">
        <f t="shared" ca="1" si="1"/>
        <v>1.2.1.2</v>
      </c>
      <c r="D59" s="3637" t="str">
        <f t="shared" ca="1" si="2"/>
        <v>A.1.3.2</v>
      </c>
      <c r="E59" s="3638" t="str">
        <f t="shared" ca="1" si="3"/>
        <v xml:space="preserve">Institutional deliveries </v>
      </c>
      <c r="F59" s="3639">
        <f t="shared" ca="1" si="4"/>
        <v>0</v>
      </c>
      <c r="G59" s="3640" t="str">
        <f t="shared" ca="1" si="5"/>
        <v>1.2.1.2</v>
      </c>
      <c r="H59" s="3627"/>
      <c r="I59" s="3627"/>
    </row>
    <row r="60" spans="1:9" ht="15" hidden="1">
      <c r="A60" s="3629"/>
      <c r="B60" s="3635">
        <v>63</v>
      </c>
      <c r="C60" s="3636" t="str">
        <f t="shared" ca="1" si="1"/>
        <v>1.2.1.2.1</v>
      </c>
      <c r="D60" s="3637" t="str">
        <f t="shared" ca="1" si="2"/>
        <v>A.1.3.2.a</v>
      </c>
      <c r="E60" s="3638" t="str">
        <f t="shared" ca="1" si="3"/>
        <v>Rural</v>
      </c>
      <c r="F60" s="3639">
        <f t="shared" ca="1" si="4"/>
        <v>2600</v>
      </c>
      <c r="G60" s="3640" t="str">
        <f t="shared" ca="1" si="5"/>
        <v>1.2.1.2.1</v>
      </c>
      <c r="H60" s="3627"/>
      <c r="I60" s="3627"/>
    </row>
    <row r="61" spans="1:9" ht="15" hidden="1">
      <c r="A61" s="3629"/>
      <c r="B61" s="3635">
        <v>64</v>
      </c>
      <c r="C61" s="3636" t="str">
        <f t="shared" ca="1" si="1"/>
        <v>1.2.1.2.2</v>
      </c>
      <c r="D61" s="3637" t="str">
        <f t="shared" ca="1" si="2"/>
        <v>A.1.3.2.b</v>
      </c>
      <c r="E61" s="3638" t="str">
        <f t="shared" ca="1" si="3"/>
        <v>Urban</v>
      </c>
      <c r="F61" s="3639">
        <f t="shared" ca="1" si="4"/>
        <v>2270</v>
      </c>
      <c r="G61" s="3640" t="str">
        <f t="shared" ca="1" si="5"/>
        <v>1.2.1.2.2</v>
      </c>
      <c r="H61" s="3627"/>
      <c r="I61" s="3627"/>
    </row>
    <row r="62" spans="1:9" ht="15" hidden="1">
      <c r="A62" s="3629"/>
      <c r="B62" s="3635">
        <v>65</v>
      </c>
      <c r="C62" s="3636" t="str">
        <f t="shared" ca="1" si="1"/>
        <v>1.2.1.2.3</v>
      </c>
      <c r="D62" s="3637" t="str">
        <f t="shared" ca="1" si="2"/>
        <v>A.1.3.2.c</v>
      </c>
      <c r="E62" s="3638" t="str">
        <f t="shared" ca="1" si="3"/>
        <v>C-sections</v>
      </c>
      <c r="F62" s="3639">
        <f t="shared" ca="1" si="4"/>
        <v>0</v>
      </c>
      <c r="G62" s="3640" t="str">
        <f t="shared" ca="1" si="5"/>
        <v>1.2.1.2.3</v>
      </c>
      <c r="H62" s="3627"/>
      <c r="I62" s="3627"/>
    </row>
    <row r="63" spans="1:9" ht="15" hidden="1">
      <c r="A63" s="3629"/>
      <c r="B63" s="3635">
        <v>66</v>
      </c>
      <c r="C63" s="3636" t="str">
        <f t="shared" ca="1" si="1"/>
        <v>1.2.2</v>
      </c>
      <c r="D63" s="3637">
        <f t="shared" ca="1" si="2"/>
        <v>0</v>
      </c>
      <c r="E63" s="3638" t="str">
        <f t="shared" ca="1" si="3"/>
        <v>Beneficiary Compensation under FP Services</v>
      </c>
      <c r="F63" s="3639">
        <f t="shared" ca="1" si="4"/>
        <v>0</v>
      </c>
      <c r="G63" s="3640" t="str">
        <f t="shared" ca="1" si="5"/>
        <v>1.2.2</v>
      </c>
      <c r="H63" s="3627"/>
      <c r="I63" s="3627"/>
    </row>
    <row r="64" spans="1:9" ht="15" hidden="1">
      <c r="A64" s="3629"/>
      <c r="B64" s="3635">
        <v>67</v>
      </c>
      <c r="C64" s="3636" t="str">
        <f t="shared" ca="1" si="1"/>
        <v>1.2.2.1</v>
      </c>
      <c r="D64" s="3637" t="str">
        <f t="shared" ca="1" si="2"/>
        <v>A.3.1</v>
      </c>
      <c r="E64" s="3638" t="str">
        <f t="shared" ca="1" si="3"/>
        <v>Terminal/Limiting Methods</v>
      </c>
      <c r="F64" s="3639">
        <f t="shared" ca="1" si="4"/>
        <v>0</v>
      </c>
      <c r="G64" s="3640" t="str">
        <f t="shared" ca="1" si="5"/>
        <v>1.2.2.1</v>
      </c>
      <c r="H64" s="3627"/>
      <c r="I64" s="3627"/>
    </row>
    <row r="65" spans="1:9" ht="102" hidden="1">
      <c r="A65" s="3629"/>
      <c r="B65" s="3635">
        <v>68</v>
      </c>
      <c r="C65" s="3636" t="str">
        <f t="shared" ca="1" si="1"/>
        <v>1.2.2.1.1</v>
      </c>
      <c r="D65" s="3637" t="str">
        <f t="shared" ca="1" si="2"/>
        <v>A.3.1.3</v>
      </c>
      <c r="E65" s="3638" t="str">
        <f t="shared" ca="1" si="3"/>
        <v>Compensation for female sterilization
(Provide breakup for cases covered in public facility, private facility. 
Enhanced Compensation Scheme (if applicable) additionally provide number of PPS done. 
Female sterilization done in MPV districts may also be budgeted in this head and the break up to be reflected)</v>
      </c>
      <c r="F65" s="3639">
        <f t="shared" ca="1" si="4"/>
        <v>3900</v>
      </c>
      <c r="G65" s="3640" t="str">
        <f t="shared" ca="1" si="5"/>
        <v>1.2.2.1.1</v>
      </c>
      <c r="H65" s="3627"/>
      <c r="I65" s="3627"/>
    </row>
    <row r="66" spans="1:9" ht="76.5" hidden="1">
      <c r="A66" s="3629"/>
      <c r="B66" s="3635">
        <v>69</v>
      </c>
      <c r="C66" s="3636" t="str">
        <f t="shared" ca="1" si="1"/>
        <v>1.2.2.1.2</v>
      </c>
      <c r="D66" s="3637" t="str">
        <f t="shared" ca="1" si="2"/>
        <v>A.3.1.4</v>
      </c>
      <c r="E66" s="3638" t="str">
        <f t="shared" ca="1" si="3"/>
        <v>Compensation for male sterilization/NSV 
(Provide breakup for cases covered in public facility, private facility. 
Male sterilization done in MPV districts may also be budgeted in this head and the break up to be reflected)</v>
      </c>
      <c r="F66" s="3639">
        <f t="shared" ca="1" si="4"/>
        <v>24</v>
      </c>
      <c r="G66" s="3640" t="str">
        <f t="shared" ca="1" si="5"/>
        <v>1.2.2.1.2</v>
      </c>
      <c r="H66" s="3627"/>
      <c r="I66" s="3627"/>
    </row>
    <row r="67" spans="1:9" ht="15" hidden="1">
      <c r="A67" s="3629"/>
      <c r="B67" s="3635">
        <v>70</v>
      </c>
      <c r="C67" s="3636" t="str">
        <f t="shared" ca="1" si="1"/>
        <v>1.2.2.2</v>
      </c>
      <c r="D67" s="3637" t="str">
        <f t="shared" ca="1" si="2"/>
        <v>A.3.2</v>
      </c>
      <c r="E67" s="3638" t="str">
        <f t="shared" ca="1" si="3"/>
        <v>Spacing Methods</v>
      </c>
      <c r="F67" s="3639">
        <f t="shared" ca="1" si="4"/>
        <v>0</v>
      </c>
      <c r="G67" s="3640" t="str">
        <f t="shared" ca="1" si="5"/>
        <v>1.2.2.2</v>
      </c>
      <c r="H67" s="3627"/>
      <c r="I67" s="3627"/>
    </row>
    <row r="68" spans="1:9" ht="51" hidden="1">
      <c r="A68" s="3629"/>
      <c r="B68" s="3635">
        <v>71</v>
      </c>
      <c r="C68" s="3636" t="str">
        <f t="shared" ca="1" si="1"/>
        <v>1.2.2.2.1</v>
      </c>
      <c r="D68" s="3637" t="str">
        <f t="shared" ca="1" si="2"/>
        <v>A.3.2.2</v>
      </c>
      <c r="E68" s="3638" t="str">
        <f t="shared" ca="1" si="3"/>
        <v>Compensation for IUCD insertion at health facilities (including fixed day services at SHC and PHC)
[Provide breakup: Private Sector]</v>
      </c>
      <c r="F68" s="3639">
        <f t="shared" ca="1" si="4"/>
        <v>0</v>
      </c>
      <c r="G68" s="3640" t="str">
        <f t="shared" ca="1" si="5"/>
        <v>1.2.2.2.1</v>
      </c>
      <c r="H68" s="3627"/>
      <c r="I68" s="3627"/>
    </row>
    <row r="69" spans="1:9" ht="25.5" hidden="1">
      <c r="A69" s="3629"/>
      <c r="B69" s="3635">
        <v>72</v>
      </c>
      <c r="C69" s="3636" t="str">
        <f t="shared" ca="1" si="1"/>
        <v>1.2.2.2.2</v>
      </c>
      <c r="D69" s="3637" t="str">
        <f t="shared" ca="1" si="2"/>
        <v>A.3.2.3</v>
      </c>
      <c r="E69" s="3638" t="str">
        <f t="shared" ca="1" si="3"/>
        <v>PPIUCD services: Compensation to beneficiary for PPIUCD insertion</v>
      </c>
      <c r="F69" s="3639">
        <f t="shared" ca="1" si="4"/>
        <v>2390</v>
      </c>
      <c r="G69" s="3640" t="str">
        <f t="shared" ca="1" si="5"/>
        <v>1.2.2.2.2</v>
      </c>
      <c r="H69" s="3627"/>
      <c r="I69" s="3627"/>
    </row>
    <row r="70" spans="1:9" ht="25.5" hidden="1">
      <c r="A70" s="3629"/>
      <c r="B70" s="3635">
        <v>73</v>
      </c>
      <c r="C70" s="3636" t="str">
        <f t="shared" ca="1" si="1"/>
        <v>1.2.2.2.3</v>
      </c>
      <c r="D70" s="3637" t="str">
        <f t="shared" ca="1" si="2"/>
        <v>A.3.2.4</v>
      </c>
      <c r="E70" s="3638" t="str">
        <f t="shared" ca="1" si="3"/>
        <v>PAIUCD Services: Compensation to beneficiary per PAIUCD insertion</v>
      </c>
      <c r="F70" s="3639">
        <f t="shared" ca="1" si="4"/>
        <v>740</v>
      </c>
      <c r="G70" s="3640" t="str">
        <f t="shared" ca="1" si="5"/>
        <v>1.2.2.2.3</v>
      </c>
      <c r="H70" s="3627"/>
      <c r="I70" s="3627"/>
    </row>
    <row r="71" spans="1:9" ht="25.5" hidden="1">
      <c r="A71" s="3629"/>
      <c r="B71" s="3635">
        <v>74</v>
      </c>
      <c r="C71" s="3636" t="str">
        <f t="shared" ref="C71:C134" ca="1" si="6">INDIRECT("'"&amp;$A$2&amp;"'!"&amp;$C$3&amp;$B71)</f>
        <v>1.2.2.2.4</v>
      </c>
      <c r="D71" s="3637" t="str">
        <f t="shared" ref="D71:D134" ca="1" si="7">IFERROR(INDIRECT("'"&amp;$A$2&amp;"'!"&amp;$D$3&amp;$B71),0)</f>
        <v>A.3.7.3</v>
      </c>
      <c r="E71" s="3638" t="str">
        <f t="shared" ref="E71:E134" ca="1" si="8">INDIRECT("'"&amp;$A$2&amp;"'!"&amp;$E$3&amp;$B71)</f>
        <v>Injectable contraceptive incentive for beneficiaries</v>
      </c>
      <c r="F71" s="3639">
        <f t="shared" ref="F71:F134" ca="1" si="9">INDIRECT("'"&amp;$A$2&amp;"'!"&amp;$F$3&amp;$B71)</f>
        <v>0</v>
      </c>
      <c r="G71" s="3640" t="str">
        <f t="shared" ca="1" si="5"/>
        <v>1.2.2.2.4</v>
      </c>
      <c r="H71" s="3627"/>
      <c r="I71" s="3627"/>
    </row>
    <row r="72" spans="1:9" ht="15" hidden="1">
      <c r="A72" s="3629"/>
      <c r="B72" s="3635">
        <v>75</v>
      </c>
      <c r="C72" s="3636" t="str">
        <f t="shared" ca="1" si="6"/>
        <v>1.2.2.3</v>
      </c>
      <c r="D72" s="3637" t="str">
        <f t="shared" ca="1" si="7"/>
        <v>A.3.6</v>
      </c>
      <c r="E72" s="3638" t="str">
        <f t="shared" ca="1" si="8"/>
        <v>Family Planning Indemnity Scheme</v>
      </c>
      <c r="F72" s="3639">
        <f t="shared" ca="1" si="9"/>
        <v>16</v>
      </c>
      <c r="G72" s="3640" t="str">
        <f t="shared" ca="1" si="5"/>
        <v>1.2.2.3</v>
      </c>
      <c r="H72" s="3627"/>
      <c r="I72" s="3627"/>
    </row>
    <row r="73" spans="1:9" ht="15" hidden="1">
      <c r="A73" s="3629"/>
      <c r="B73" s="3635">
        <v>76</v>
      </c>
      <c r="C73" s="3636" t="str">
        <f t="shared" ca="1" si="6"/>
        <v>1.2.2.4</v>
      </c>
      <c r="D73" s="3637">
        <f t="shared" ca="1" si="7"/>
        <v>0</v>
      </c>
      <c r="E73" s="3638" t="str">
        <f t="shared" ca="1" si="8"/>
        <v>Any other (please specify)</v>
      </c>
      <c r="F73" s="3639">
        <f t="shared" ca="1" si="9"/>
        <v>0</v>
      </c>
      <c r="G73" s="3640" t="str">
        <f t="shared" ca="1" si="5"/>
        <v>1.2.2.4</v>
      </c>
      <c r="H73" s="3627"/>
      <c r="I73" s="3627"/>
    </row>
    <row r="74" spans="1:9" ht="15" hidden="1">
      <c r="A74" s="3629"/>
      <c r="B74" s="3635">
        <v>77</v>
      </c>
      <c r="C74" s="3636" t="str">
        <f t="shared" ca="1" si="6"/>
        <v>1.2.3</v>
      </c>
      <c r="D74" s="3637">
        <f t="shared" ca="1" si="7"/>
        <v>0</v>
      </c>
      <c r="E74" s="3638" t="str">
        <f t="shared" ca="1" si="8"/>
        <v>Others (including PMSMA, any other)</v>
      </c>
      <c r="F74" s="3639">
        <f t="shared" ca="1" si="9"/>
        <v>0</v>
      </c>
      <c r="G74" s="3640" t="str">
        <f t="shared" ca="1" si="5"/>
        <v>1.2.3</v>
      </c>
      <c r="H74" s="3627"/>
      <c r="I74" s="3627"/>
    </row>
    <row r="75" spans="1:9" ht="15" hidden="1">
      <c r="A75" s="3629"/>
      <c r="B75" s="3635">
        <v>78</v>
      </c>
      <c r="C75" s="3636" t="str">
        <f t="shared" ca="1" si="6"/>
        <v>1.2.3.1</v>
      </c>
      <c r="D75" s="3637" t="str">
        <f t="shared" ca="1" si="7"/>
        <v>G.2.3</v>
      </c>
      <c r="E75" s="3638" t="str">
        <f t="shared" ca="1" si="8"/>
        <v>Welfare  allowance to patients for RCS</v>
      </c>
      <c r="F75" s="3639">
        <f t="shared" ca="1" si="9"/>
        <v>2</v>
      </c>
      <c r="G75" s="3640" t="str">
        <f t="shared" ref="G75:G138" ca="1" si="10">INDIRECT("'"&amp;$A$2&amp;"'!"&amp;$G$3&amp;$B75)</f>
        <v>1.2.3.1</v>
      </c>
      <c r="H75" s="3627"/>
      <c r="I75" s="3627"/>
    </row>
    <row r="76" spans="1:9" ht="25.5" hidden="1">
      <c r="A76" s="3629"/>
      <c r="B76" s="3635">
        <v>79</v>
      </c>
      <c r="C76" s="3636" t="str">
        <f t="shared" ca="1" si="6"/>
        <v>1.2.3.2</v>
      </c>
      <c r="D76" s="3637" t="str">
        <f t="shared" ca="1" si="7"/>
        <v xml:space="preserve">H.3.5 </v>
      </c>
      <c r="E76" s="3638" t="str">
        <f t="shared" ca="1" si="8"/>
        <v>TB Patient Nutritional Support under Nikshay Poshan Yojana</v>
      </c>
      <c r="F76" s="3639">
        <f t="shared" ca="1" si="9"/>
        <v>1300</v>
      </c>
      <c r="G76" s="3640" t="str">
        <f t="shared" ca="1" si="10"/>
        <v>1.2.3.2</v>
      </c>
      <c r="H76" s="3627"/>
      <c r="I76" s="3627"/>
    </row>
    <row r="77" spans="1:9" ht="15" hidden="1">
      <c r="A77" s="3629"/>
      <c r="B77" s="3635">
        <v>80</v>
      </c>
      <c r="C77" s="3636" t="str">
        <f t="shared" ca="1" si="6"/>
        <v>1.2.3.3</v>
      </c>
      <c r="D77" s="3637">
        <f t="shared" ca="1" si="7"/>
        <v>0</v>
      </c>
      <c r="E77" s="3638" t="str">
        <f t="shared" ca="1" si="8"/>
        <v>Patient wage loss for VL and PKDL</v>
      </c>
      <c r="F77" s="3639">
        <f t="shared" ca="1" si="9"/>
        <v>0</v>
      </c>
      <c r="G77" s="3640" t="str">
        <f t="shared" ca="1" si="10"/>
        <v>1.2.3.3</v>
      </c>
      <c r="H77" s="3627"/>
      <c r="I77" s="3627"/>
    </row>
    <row r="78" spans="1:9" ht="15" hidden="1">
      <c r="A78" s="3629"/>
      <c r="B78" s="3635">
        <v>81</v>
      </c>
      <c r="C78" s="3636" t="str">
        <f t="shared" ca="1" si="6"/>
        <v>1.2.3.4</v>
      </c>
      <c r="D78" s="3637">
        <f t="shared" ca="1" si="7"/>
        <v>0</v>
      </c>
      <c r="E78" s="3638" t="str">
        <f t="shared" ca="1" si="8"/>
        <v>Any other (please specify)</v>
      </c>
      <c r="F78" s="3639">
        <f t="shared" ca="1" si="9"/>
        <v>0</v>
      </c>
      <c r="G78" s="3640" t="str">
        <f t="shared" ca="1" si="10"/>
        <v>1.2.3.4</v>
      </c>
      <c r="H78" s="3627"/>
      <c r="I78" s="3627"/>
    </row>
    <row r="79" spans="1:9" ht="15" hidden="1">
      <c r="A79" s="3629"/>
      <c r="B79" s="3635">
        <v>82</v>
      </c>
      <c r="C79" s="3636">
        <f t="shared" ca="1" si="6"/>
        <v>1.3</v>
      </c>
      <c r="D79" s="3637">
        <f t="shared" ca="1" si="7"/>
        <v>0</v>
      </c>
      <c r="E79" s="3638" t="str">
        <f t="shared" ca="1" si="8"/>
        <v>Operating Expenses</v>
      </c>
      <c r="F79" s="3639">
        <f t="shared" ca="1" si="9"/>
        <v>0</v>
      </c>
      <c r="G79" s="3640">
        <f t="shared" ca="1" si="10"/>
        <v>1.3</v>
      </c>
      <c r="H79" s="3627"/>
      <c r="I79" s="3627"/>
    </row>
    <row r="80" spans="1:9" ht="38.25" hidden="1">
      <c r="A80" s="3629"/>
      <c r="B80" s="3635">
        <v>83</v>
      </c>
      <c r="C80" s="3636" t="str">
        <f t="shared" ca="1" si="6"/>
        <v>1.3.1</v>
      </c>
      <c r="D80" s="3637">
        <f t="shared" ca="1" si="7"/>
        <v>0</v>
      </c>
      <c r="E80" s="3638" t="str">
        <f t="shared" ca="1" si="8"/>
        <v>Operating expenses for Facilities (e.g. operating cost rent, electricity, stationary, internet, office expense etc.)</v>
      </c>
      <c r="F80" s="3639">
        <f t="shared" ca="1" si="9"/>
        <v>0</v>
      </c>
      <c r="G80" s="3640" t="str">
        <f t="shared" ca="1" si="10"/>
        <v>1.3.1</v>
      </c>
      <c r="H80" s="3627"/>
      <c r="I80" s="3627"/>
    </row>
    <row r="81" spans="1:9" ht="15" hidden="1">
      <c r="A81" s="3629"/>
      <c r="B81" s="3635">
        <v>84</v>
      </c>
      <c r="C81" s="3636" t="str">
        <f t="shared" ca="1" si="6"/>
        <v>1.3.1.1</v>
      </c>
      <c r="D81" s="3637" t="str">
        <f t="shared" ca="1" si="7"/>
        <v>A.2.2.1</v>
      </c>
      <c r="E81" s="3638" t="str">
        <f t="shared" ca="1" si="8"/>
        <v>Operating expenses for SNCU</v>
      </c>
      <c r="F81" s="3639">
        <f t="shared" ca="1" si="9"/>
        <v>24</v>
      </c>
      <c r="G81" s="3640" t="str">
        <f t="shared" ca="1" si="10"/>
        <v>1.3.1.1</v>
      </c>
      <c r="H81" s="3627"/>
      <c r="I81" s="3627"/>
    </row>
    <row r="82" spans="1:9" ht="15" hidden="1">
      <c r="A82" s="3629"/>
      <c r="B82" s="3635">
        <v>85</v>
      </c>
      <c r="C82" s="3636" t="str">
        <f t="shared" ca="1" si="6"/>
        <v>1.3.1.2</v>
      </c>
      <c r="D82" s="3637" t="str">
        <f t="shared" ca="1" si="7"/>
        <v>A.2.2.2</v>
      </c>
      <c r="E82" s="3638" t="str">
        <f t="shared" ca="1" si="8"/>
        <v>Operating expenses for NBSU</v>
      </c>
      <c r="F82" s="3639">
        <f t="shared" ca="1" si="9"/>
        <v>6</v>
      </c>
      <c r="G82" s="3640" t="str">
        <f t="shared" ca="1" si="10"/>
        <v>1.3.1.2</v>
      </c>
      <c r="H82" s="3627"/>
      <c r="I82" s="3627"/>
    </row>
    <row r="83" spans="1:9" ht="15" hidden="1">
      <c r="A83" s="3629"/>
      <c r="B83" s="3635">
        <v>86</v>
      </c>
      <c r="C83" s="3636" t="str">
        <f t="shared" ca="1" si="6"/>
        <v>1.3.1.3</v>
      </c>
      <c r="D83" s="3637" t="str">
        <f t="shared" ca="1" si="7"/>
        <v>A.2.2.3</v>
      </c>
      <c r="E83" s="3638" t="str">
        <f t="shared" ca="1" si="8"/>
        <v>Operating expenses for NBCC</v>
      </c>
      <c r="F83" s="3639">
        <f t="shared" ca="1" si="9"/>
        <v>0</v>
      </c>
      <c r="G83" s="3640" t="str">
        <f t="shared" ca="1" si="10"/>
        <v>1.3.1.3</v>
      </c>
      <c r="H83" s="3627"/>
      <c r="I83" s="3627"/>
    </row>
    <row r="84" spans="1:9" ht="15" hidden="1">
      <c r="A84" s="3629"/>
      <c r="B84" s="3635">
        <v>87</v>
      </c>
      <c r="C84" s="3636" t="str">
        <f t="shared" ca="1" si="6"/>
        <v>1.3.1.4</v>
      </c>
      <c r="D84" s="3637" t="str">
        <f t="shared" ca="1" si="7"/>
        <v>A.2.5</v>
      </c>
      <c r="E84" s="3638" t="str">
        <f t="shared" ca="1" si="8"/>
        <v>Operating expenses for NRCs</v>
      </c>
      <c r="F84" s="3639">
        <f t="shared" ca="1" si="9"/>
        <v>0</v>
      </c>
      <c r="G84" s="3640" t="str">
        <f t="shared" ca="1" si="10"/>
        <v>1.3.1.4</v>
      </c>
      <c r="H84" s="3627"/>
      <c r="I84" s="3627"/>
    </row>
    <row r="85" spans="1:9" ht="25.5" hidden="1">
      <c r="A85" s="3629"/>
      <c r="B85" s="3635">
        <v>88</v>
      </c>
      <c r="C85" s="3636" t="str">
        <f t="shared" ca="1" si="6"/>
        <v>1.3.1.5</v>
      </c>
      <c r="D85" s="3637">
        <f t="shared" ca="1" si="7"/>
        <v>0</v>
      </c>
      <c r="E85" s="3638" t="str">
        <f t="shared" ca="1" si="8"/>
        <v>Operating expenses for Family participatory care (KMC)</v>
      </c>
      <c r="F85" s="3639">
        <f t="shared" ca="1" si="9"/>
        <v>0</v>
      </c>
      <c r="G85" s="3640" t="str">
        <f t="shared" ca="1" si="10"/>
        <v>1.3.1.5</v>
      </c>
      <c r="H85" s="3627"/>
      <c r="I85" s="3627"/>
    </row>
    <row r="86" spans="1:9" ht="15" hidden="1">
      <c r="A86" s="3629"/>
      <c r="B86" s="3635">
        <v>89</v>
      </c>
      <c r="C86" s="3636" t="str">
        <f t="shared" ca="1" si="6"/>
        <v>1.3.1.6</v>
      </c>
      <c r="D86" s="3637" t="str">
        <f t="shared" ca="1" si="7"/>
        <v>A.4.1.3</v>
      </c>
      <c r="E86" s="3638" t="str">
        <f t="shared" ca="1" si="8"/>
        <v>Operating expenses for AH/ RKSK Clinics</v>
      </c>
      <c r="F86" s="3639">
        <f t="shared" ca="1" si="9"/>
        <v>29</v>
      </c>
      <c r="G86" s="3640" t="str">
        <f t="shared" ca="1" si="10"/>
        <v>1.3.1.6</v>
      </c>
      <c r="H86" s="3627"/>
      <c r="I86" s="3627"/>
    </row>
    <row r="87" spans="1:9" ht="25.5" hidden="1">
      <c r="A87" s="3629"/>
      <c r="B87" s="3635">
        <v>90</v>
      </c>
      <c r="C87" s="3636" t="str">
        <f t="shared" ca="1" si="6"/>
        <v>1.3.1.7</v>
      </c>
      <c r="D87" s="3637" t="str">
        <f t="shared" ca="1" si="7"/>
        <v>A.5.1.4/ B16.1.6.3.5</v>
      </c>
      <c r="E87" s="3638" t="str">
        <f t="shared" ca="1" si="8"/>
        <v>DEIC (including Data card internet connection for laptops and rental)</v>
      </c>
      <c r="F87" s="3639">
        <f t="shared" ca="1" si="9"/>
        <v>12</v>
      </c>
      <c r="G87" s="3640" t="str">
        <f t="shared" ca="1" si="10"/>
        <v>1.3.1.7</v>
      </c>
      <c r="H87" s="3627"/>
      <c r="I87" s="3627"/>
    </row>
    <row r="88" spans="1:9" ht="25.5" hidden="1">
      <c r="A88" s="3629"/>
      <c r="B88" s="3635">
        <v>91</v>
      </c>
      <c r="C88" s="3636" t="str">
        <f t="shared" ca="1" si="6"/>
        <v>1.3.1.8</v>
      </c>
      <c r="D88" s="3637" t="str">
        <f t="shared" ca="1" si="7"/>
        <v>O.2.2.1.3/ O1.1.3.1</v>
      </c>
      <c r="E88" s="3638" t="str">
        <f t="shared" ca="1" si="8"/>
        <v>District NCD Clinic: Strengthening of lab, Mobility, Miscellaneous &amp; Contingencies</v>
      </c>
      <c r="F88" s="3639">
        <f t="shared" ca="1" si="9"/>
        <v>0</v>
      </c>
      <c r="G88" s="3640" t="str">
        <f t="shared" ca="1" si="10"/>
        <v>1.3.1.8</v>
      </c>
      <c r="H88" s="3627"/>
      <c r="I88" s="3627"/>
    </row>
    <row r="89" spans="1:9" ht="25.5" hidden="1">
      <c r="A89" s="3629"/>
      <c r="B89" s="3635">
        <v>92</v>
      </c>
      <c r="C89" s="3636" t="str">
        <f t="shared" ca="1" si="6"/>
        <v>1.3.1.9</v>
      </c>
      <c r="D89" s="3637" t="str">
        <f t="shared" ca="1" si="7"/>
        <v>O.2.2.1.4</v>
      </c>
      <c r="E89" s="3638" t="str">
        <f t="shared" ca="1" si="8"/>
        <v>CHC NCD Clinic: Mobility , Miscellaneous &amp; Contingencies</v>
      </c>
      <c r="F89" s="3639">
        <f t="shared" ca="1" si="9"/>
        <v>0</v>
      </c>
      <c r="G89" s="3640" t="str">
        <f t="shared" ca="1" si="10"/>
        <v>1.3.1.9</v>
      </c>
      <c r="H89" s="3627"/>
      <c r="I89" s="3627"/>
    </row>
    <row r="90" spans="1:9" ht="25.5" hidden="1">
      <c r="A90" s="3629"/>
      <c r="B90" s="3635">
        <v>93</v>
      </c>
      <c r="C90" s="3636" t="str">
        <f t="shared" ca="1" si="6"/>
        <v>1.3.1.10</v>
      </c>
      <c r="D90" s="3637" t="str">
        <f t="shared" ca="1" si="7"/>
        <v>O.2.2.1.5</v>
      </c>
      <c r="E90" s="3638" t="str">
        <f t="shared" ca="1" si="8"/>
        <v>PHC level: Mobility, Miscellaneous &amp; Contingencies</v>
      </c>
      <c r="F90" s="3639">
        <f t="shared" ca="1" si="9"/>
        <v>0</v>
      </c>
      <c r="G90" s="3640" t="str">
        <f t="shared" ca="1" si="10"/>
        <v>1.3.1.10</v>
      </c>
      <c r="H90" s="3627"/>
      <c r="I90" s="3627"/>
    </row>
    <row r="91" spans="1:9" ht="25.5" hidden="1">
      <c r="A91" s="3629"/>
      <c r="B91" s="3635">
        <v>94</v>
      </c>
      <c r="C91" s="3636" t="str">
        <f t="shared" ca="1" si="6"/>
        <v>1.3.1.11</v>
      </c>
      <c r="D91" s="3637" t="str">
        <f t="shared" ca="1" si="7"/>
        <v>O.2.2.1.7</v>
      </c>
      <c r="E91" s="3638" t="str">
        <f t="shared" ca="1" si="8"/>
        <v>Sub-Centre level: Mobility , Miscellaneous &amp; Contingencies</v>
      </c>
      <c r="F91" s="3639">
        <f t="shared" ca="1" si="9"/>
        <v>0</v>
      </c>
      <c r="G91" s="3640" t="str">
        <f t="shared" ca="1" si="10"/>
        <v>1.3.1.11</v>
      </c>
      <c r="H91" s="3627"/>
      <c r="I91" s="3627"/>
    </row>
    <row r="92" spans="1:9" ht="25.5" hidden="1">
      <c r="A92" s="3629"/>
      <c r="B92" s="3635">
        <v>95</v>
      </c>
      <c r="C92" s="3636" t="str">
        <f t="shared" ca="1" si="6"/>
        <v>1.3.1.12</v>
      </c>
      <c r="D92" s="3637" t="str">
        <f t="shared" ca="1" si="7"/>
        <v>H.5</v>
      </c>
      <c r="E92" s="3638" t="str">
        <f t="shared" ca="1" si="8"/>
        <v>Maintenance of office equipment for DTC, DRTB centre and Labs (under NTEP)</v>
      </c>
      <c r="F92" s="3639">
        <f t="shared" ca="1" si="9"/>
        <v>10</v>
      </c>
      <c r="G92" s="3640" t="str">
        <f t="shared" ca="1" si="10"/>
        <v>1.3.1.12</v>
      </c>
      <c r="H92" s="3627"/>
      <c r="I92" s="3627"/>
    </row>
    <row r="93" spans="1:9" ht="25.5" hidden="1">
      <c r="A93" s="3629"/>
      <c r="B93" s="3635">
        <v>96</v>
      </c>
      <c r="C93" s="3636" t="str">
        <f t="shared" ca="1" si="6"/>
        <v>1.3.1.13</v>
      </c>
      <c r="D93" s="3637">
        <f t="shared" ca="1" si="7"/>
        <v>0</v>
      </c>
      <c r="E93" s="3638" t="str">
        <f t="shared" ca="1" si="8"/>
        <v>Operating expenses for Mother new-born Care Unit</v>
      </c>
      <c r="F93" s="3639">
        <f t="shared" ca="1" si="9"/>
        <v>0</v>
      </c>
      <c r="G93" s="3640" t="str">
        <f t="shared" ca="1" si="10"/>
        <v>1.3.1.13</v>
      </c>
      <c r="H93" s="3627"/>
      <c r="I93" s="3627"/>
    </row>
    <row r="94" spans="1:9" ht="25.5" hidden="1">
      <c r="A94" s="3629"/>
      <c r="B94" s="3635">
        <v>97</v>
      </c>
      <c r="C94" s="3636" t="str">
        <f t="shared" ca="1" si="6"/>
        <v>1.3.1.14</v>
      </c>
      <c r="D94" s="3637">
        <f t="shared" ca="1" si="7"/>
        <v>0</v>
      </c>
      <c r="E94" s="3638" t="str">
        <f t="shared" ca="1" si="8"/>
        <v>Operating expenses for State new-born resource centre</v>
      </c>
      <c r="F94" s="3639">
        <f t="shared" ca="1" si="9"/>
        <v>0</v>
      </c>
      <c r="G94" s="3640" t="str">
        <f t="shared" ca="1" si="10"/>
        <v>1.3.1.14</v>
      </c>
      <c r="H94" s="3627"/>
      <c r="I94" s="3627"/>
    </row>
    <row r="95" spans="1:9" ht="25.5" hidden="1">
      <c r="A95" s="3629"/>
      <c r="B95" s="3635">
        <v>98</v>
      </c>
      <c r="C95" s="3636" t="str">
        <f t="shared" ca="1" si="6"/>
        <v>1.3.1.15</v>
      </c>
      <c r="D95" s="3637">
        <f t="shared" ca="1" si="7"/>
        <v>0</v>
      </c>
      <c r="E95" s="3638" t="str">
        <f t="shared" ca="1" si="8"/>
        <v>Operating cost for Paediatric HDU, Emergency, OPD and Ward</v>
      </c>
      <c r="F95" s="3639">
        <f t="shared" ca="1" si="9"/>
        <v>0</v>
      </c>
      <c r="G95" s="3640" t="str">
        <f t="shared" ca="1" si="10"/>
        <v>1.3.1.15</v>
      </c>
      <c r="H95" s="3627"/>
      <c r="I95" s="3627"/>
    </row>
    <row r="96" spans="1:9" ht="25.5" hidden="1">
      <c r="A96" s="3629"/>
      <c r="B96" s="3635">
        <v>99</v>
      </c>
      <c r="C96" s="3636" t="str">
        <f t="shared" ca="1" si="6"/>
        <v>1.3.1.16</v>
      </c>
      <c r="D96" s="3637">
        <f t="shared" ca="1" si="7"/>
        <v>0</v>
      </c>
      <c r="E96" s="3638" t="str">
        <f t="shared" ca="1" si="8"/>
        <v>State lab: Meeting Costs/Office expenses/Contingency</v>
      </c>
      <c r="F96" s="3639">
        <f t="shared" ca="1" si="9"/>
        <v>1</v>
      </c>
      <c r="G96" s="3640" t="str">
        <f t="shared" ca="1" si="10"/>
        <v>1.3.1.16</v>
      </c>
      <c r="H96" s="3627"/>
      <c r="I96" s="3627"/>
    </row>
    <row r="97" spans="1:9" ht="15" hidden="1">
      <c r="A97" s="3629"/>
      <c r="B97" s="3635">
        <v>100</v>
      </c>
      <c r="C97" s="3636" t="str">
        <f t="shared" ca="1" si="6"/>
        <v>1.3.1.17</v>
      </c>
      <c r="D97" s="3637">
        <f t="shared" ca="1" si="7"/>
        <v>0</v>
      </c>
      <c r="E97" s="3638" t="str">
        <f t="shared" ca="1" si="8"/>
        <v>Model Treatment Centres</v>
      </c>
      <c r="F97" s="3639">
        <f t="shared" ca="1" si="9"/>
        <v>0</v>
      </c>
      <c r="G97" s="3640" t="str">
        <f t="shared" ca="1" si="10"/>
        <v>1.3.1.17</v>
      </c>
      <c r="H97" s="3627"/>
      <c r="I97" s="3627"/>
    </row>
    <row r="98" spans="1:9" ht="63.75" hidden="1">
      <c r="A98" s="3629"/>
      <c r="B98" s="3635">
        <v>101</v>
      </c>
      <c r="C98" s="3636" t="str">
        <f t="shared" ca="1" si="6"/>
        <v>1.3.1.17.1</v>
      </c>
      <c r="D98" s="3637">
        <f t="shared" ca="1" si="7"/>
        <v>0</v>
      </c>
      <c r="E98" s="3638" t="str">
        <f t="shared" ca="1" si="8"/>
        <v>MTC: Meeting Costs/Office expenses/Contingency (photocopy, internet/communication/ Resistance testing in selected cases/ Printing M &amp; E tools/ Tablets for M &amp; E if needed) etc)</v>
      </c>
      <c r="F98" s="3639">
        <f t="shared" ca="1" si="9"/>
        <v>1</v>
      </c>
      <c r="G98" s="3640" t="str">
        <f t="shared" ca="1" si="10"/>
        <v>1.3.1.17.1</v>
      </c>
      <c r="H98" s="3627"/>
      <c r="I98" s="3627"/>
    </row>
    <row r="99" spans="1:9" ht="15" hidden="1">
      <c r="A99" s="3629"/>
      <c r="B99" s="3635">
        <v>102</v>
      </c>
      <c r="C99" s="3636" t="str">
        <f t="shared" ca="1" si="6"/>
        <v>1.3.1.17.2</v>
      </c>
      <c r="D99" s="3637">
        <f t="shared" ca="1" si="7"/>
        <v>0</v>
      </c>
      <c r="E99" s="3638" t="str">
        <f t="shared" ca="1" si="8"/>
        <v>MTC: Management of Hep A &amp; E</v>
      </c>
      <c r="F99" s="3639">
        <f t="shared" ca="1" si="9"/>
        <v>1</v>
      </c>
      <c r="G99" s="3640" t="str">
        <f t="shared" ca="1" si="10"/>
        <v>1.3.1.17.2</v>
      </c>
      <c r="H99" s="3627"/>
      <c r="I99" s="3627"/>
    </row>
    <row r="100" spans="1:9" ht="15" hidden="1">
      <c r="A100" s="3629"/>
      <c r="B100" s="3635">
        <v>103</v>
      </c>
      <c r="C100" s="3636" t="str">
        <f t="shared" ca="1" si="6"/>
        <v>1.3.1.18</v>
      </c>
      <c r="D100" s="3637">
        <f t="shared" ca="1" si="7"/>
        <v>0</v>
      </c>
      <c r="E100" s="3638" t="str">
        <f t="shared" ca="1" si="8"/>
        <v>Treatment Centres</v>
      </c>
      <c r="F100" s="3639">
        <f t="shared" ca="1" si="9"/>
        <v>0</v>
      </c>
      <c r="G100" s="3640" t="str">
        <f t="shared" ca="1" si="10"/>
        <v>1.3.1.18</v>
      </c>
      <c r="H100" s="3627"/>
      <c r="I100" s="3627"/>
    </row>
    <row r="101" spans="1:9" ht="25.5" hidden="1">
      <c r="A101" s="3629"/>
      <c r="B101" s="3635">
        <v>104</v>
      </c>
      <c r="C101" s="3636" t="str">
        <f t="shared" ca="1" si="6"/>
        <v>1.3.1.18.1</v>
      </c>
      <c r="D101" s="3637">
        <f t="shared" ca="1" si="7"/>
        <v>0</v>
      </c>
      <c r="E101" s="3638" t="str">
        <f t="shared" ca="1" si="8"/>
        <v>TC: Meeting Costs/Office expenses/Contingency</v>
      </c>
      <c r="F101" s="3639">
        <f t="shared" ca="1" si="9"/>
        <v>8</v>
      </c>
      <c r="G101" s="3640" t="str">
        <f t="shared" ca="1" si="10"/>
        <v>1.3.1.18.1</v>
      </c>
      <c r="H101" s="3627"/>
      <c r="I101" s="3627"/>
    </row>
    <row r="102" spans="1:9" ht="15" hidden="1">
      <c r="A102" s="3629"/>
      <c r="B102" s="3635">
        <v>105</v>
      </c>
      <c r="C102" s="3636" t="str">
        <f t="shared" ca="1" si="6"/>
        <v>1.3.1.18.2</v>
      </c>
      <c r="D102" s="3637">
        <f t="shared" ca="1" si="7"/>
        <v>0</v>
      </c>
      <c r="E102" s="3638" t="str">
        <f t="shared" ca="1" si="8"/>
        <v>TC: Management of Hep A &amp; E</v>
      </c>
      <c r="F102" s="3639">
        <f t="shared" ca="1" si="9"/>
        <v>1</v>
      </c>
      <c r="G102" s="3640" t="str">
        <f t="shared" ca="1" si="10"/>
        <v>1.3.1.18.2</v>
      </c>
      <c r="H102" s="3627"/>
      <c r="I102" s="3627"/>
    </row>
    <row r="103" spans="1:9" ht="25.5" hidden="1">
      <c r="A103" s="3629"/>
      <c r="B103" s="3635">
        <v>106</v>
      </c>
      <c r="C103" s="3636" t="str">
        <f t="shared" ca="1" si="6"/>
        <v>1.3.1.19</v>
      </c>
      <c r="D103" s="3637">
        <f t="shared" ca="1" si="7"/>
        <v>0</v>
      </c>
      <c r="E103" s="3638" t="str">
        <f t="shared" ca="1" si="8"/>
        <v>Establishment of District level Adolescent Friendly Health Resource Centre (AFHRC)</v>
      </c>
      <c r="F103" s="3639">
        <f t="shared" ca="1" si="9"/>
        <v>1</v>
      </c>
      <c r="G103" s="3640" t="str">
        <f t="shared" ca="1" si="10"/>
        <v>1.3.1.19</v>
      </c>
      <c r="H103" s="3627"/>
      <c r="I103" s="3627"/>
    </row>
    <row r="104" spans="1:9" ht="15" hidden="1">
      <c r="A104" s="3629"/>
      <c r="B104" s="3635">
        <v>107</v>
      </c>
      <c r="C104" s="3636" t="str">
        <f t="shared" ca="1" si="6"/>
        <v>1.3.1.20</v>
      </c>
      <c r="D104" s="3637" t="str">
        <f t="shared" ca="1" si="7"/>
        <v>1.3.1.13</v>
      </c>
      <c r="E104" s="3638" t="str">
        <f t="shared" ca="1" si="8"/>
        <v>Any other (please specify)</v>
      </c>
      <c r="F104" s="3639">
        <f t="shared" ca="1" si="9"/>
        <v>0</v>
      </c>
      <c r="G104" s="3640" t="str">
        <f t="shared" ca="1" si="10"/>
        <v>1.3.1.20</v>
      </c>
      <c r="H104" s="3627"/>
      <c r="I104" s="3627"/>
    </row>
    <row r="105" spans="1:9" ht="15" hidden="1">
      <c r="A105" s="3629"/>
      <c r="B105" s="3635">
        <v>108</v>
      </c>
      <c r="C105" s="3636" t="str">
        <f t="shared" ca="1" si="6"/>
        <v>1.3.2</v>
      </c>
      <c r="D105" s="3637">
        <f t="shared" ca="1" si="7"/>
        <v>0</v>
      </c>
      <c r="E105" s="3638" t="str">
        <f t="shared" ca="1" si="8"/>
        <v>Other operating expenses</v>
      </c>
      <c r="F105" s="3639">
        <f t="shared" ca="1" si="9"/>
        <v>0</v>
      </c>
      <c r="G105" s="3640" t="str">
        <f t="shared" ca="1" si="10"/>
        <v>1.3.2</v>
      </c>
      <c r="H105" s="3627"/>
      <c r="I105" s="3627"/>
    </row>
    <row r="106" spans="1:9" ht="25.5" hidden="1">
      <c r="A106" s="3629"/>
      <c r="B106" s="3635">
        <v>109</v>
      </c>
      <c r="C106" s="3636" t="str">
        <f t="shared" ca="1" si="6"/>
        <v>1.3.2.1</v>
      </c>
      <c r="D106" s="3637" t="str">
        <f t="shared" ca="1" si="7"/>
        <v>B.23.1</v>
      </c>
      <c r="E106" s="3638" t="str">
        <f t="shared" ca="1" si="8"/>
        <v>Power Back-up for blood bank/storage (ideally integrated power back up for facility)</v>
      </c>
      <c r="F106" s="3639">
        <f t="shared" ca="1" si="9"/>
        <v>0</v>
      </c>
      <c r="G106" s="3640" t="str">
        <f t="shared" ca="1" si="10"/>
        <v>1.3.2.1</v>
      </c>
      <c r="H106" s="3627"/>
      <c r="I106" s="3627"/>
    </row>
    <row r="107" spans="1:9" ht="25.5" hidden="1">
      <c r="A107" s="3629"/>
      <c r="B107" s="3635">
        <v>110</v>
      </c>
      <c r="C107" s="3636" t="str">
        <f t="shared" ca="1" si="6"/>
        <v>1.3.2.2</v>
      </c>
      <c r="D107" s="3637" t="str">
        <f t="shared" ca="1" si="7"/>
        <v>B.29.1.3</v>
      </c>
      <c r="E107" s="3638" t="str">
        <f t="shared" ca="1" si="8"/>
        <v>Grant-in-aid (For newly selected districts under NPPCF):  Laboratory Diagnostic facilities</v>
      </c>
      <c r="F107" s="3639">
        <f t="shared" ca="1" si="9"/>
        <v>0</v>
      </c>
      <c r="G107" s="3640" t="str">
        <f t="shared" ca="1" si="10"/>
        <v>1.3.2.2</v>
      </c>
      <c r="H107" s="3627"/>
      <c r="I107" s="3627"/>
    </row>
    <row r="108" spans="1:9" ht="38.25" hidden="1">
      <c r="A108" s="3629"/>
      <c r="B108" s="3635">
        <v>111</v>
      </c>
      <c r="C108" s="3636" t="str">
        <f t="shared" ca="1" si="6"/>
        <v>1.3.2.3</v>
      </c>
      <c r="D108" s="3637" t="str">
        <f t="shared" ca="1" si="7"/>
        <v>B.29.2.2</v>
      </c>
      <c r="E108" s="3638" t="str">
        <f t="shared" ca="1" si="8"/>
        <v>Recurring Grant-in-aid (For ongoing selected districts under NPPCF):  Laboratory Diagnostic facilities</v>
      </c>
      <c r="F108" s="3639">
        <f t="shared" ca="1" si="9"/>
        <v>0</v>
      </c>
      <c r="G108" s="3640" t="str">
        <f t="shared" ca="1" si="10"/>
        <v>1.3.2.3</v>
      </c>
      <c r="H108" s="3627"/>
      <c r="I108" s="3627"/>
    </row>
    <row r="109" spans="1:9" ht="25.5" hidden="1">
      <c r="A109" s="3629"/>
      <c r="B109" s="3635">
        <v>112</v>
      </c>
      <c r="C109" s="3636" t="str">
        <f t="shared" ca="1" si="6"/>
        <v>1.3.2.4</v>
      </c>
      <c r="D109" s="3637" t="str">
        <f t="shared" ca="1" si="7"/>
        <v>C.1.m</v>
      </c>
      <c r="E109" s="3638" t="str">
        <f t="shared" ca="1" si="8"/>
        <v>Consumables for computer including provision for internet access  for strengthening RI</v>
      </c>
      <c r="F109" s="3639">
        <f t="shared" ca="1" si="9"/>
        <v>4</v>
      </c>
      <c r="G109" s="3640" t="str">
        <f t="shared" ca="1" si="10"/>
        <v>1.3.2.4</v>
      </c>
      <c r="H109" s="3627"/>
      <c r="I109" s="3627"/>
    </row>
    <row r="110" spans="1:9" ht="25.5" hidden="1">
      <c r="A110" s="3629"/>
      <c r="B110" s="3635">
        <v>113</v>
      </c>
      <c r="C110" s="3636" t="str">
        <f t="shared" ca="1" si="6"/>
        <v>1.3.2.5</v>
      </c>
      <c r="D110" s="3637" t="str">
        <f t="shared" ca="1" si="7"/>
        <v>B.27.1.3</v>
      </c>
      <c r="E110" s="3638" t="str">
        <f t="shared" ca="1" si="8"/>
        <v>Miscellaneous including Travel/ POL/ Stationary/ Communications/ Drugs etc.</v>
      </c>
      <c r="F110" s="3639">
        <f t="shared" ca="1" si="9"/>
        <v>20</v>
      </c>
      <c r="G110" s="3640" t="str">
        <f t="shared" ca="1" si="10"/>
        <v>1.3.2.5</v>
      </c>
      <c r="H110" s="3627"/>
      <c r="I110" s="3627"/>
    </row>
    <row r="111" spans="1:9" ht="15" hidden="1">
      <c r="A111" s="3629"/>
      <c r="B111" s="3635">
        <v>114</v>
      </c>
      <c r="C111" s="3636" t="str">
        <f t="shared" ca="1" si="6"/>
        <v>1.3.2.6</v>
      </c>
      <c r="D111" s="3637">
        <f t="shared" ca="1" si="7"/>
        <v>0</v>
      </c>
      <c r="E111" s="3638" t="str">
        <f t="shared" ca="1" si="8"/>
        <v>Any other (please specify)</v>
      </c>
      <c r="F111" s="3639">
        <f t="shared" ca="1" si="9"/>
        <v>0</v>
      </c>
      <c r="G111" s="3640" t="str">
        <f t="shared" ca="1" si="10"/>
        <v>1.3.2.6</v>
      </c>
      <c r="H111" s="3627"/>
      <c r="I111" s="3627"/>
    </row>
    <row r="112" spans="1:9" ht="15" hidden="1">
      <c r="A112" s="3629"/>
      <c r="B112" s="3635">
        <v>115</v>
      </c>
      <c r="C112" s="3636">
        <f t="shared" ca="1" si="6"/>
        <v>0</v>
      </c>
      <c r="D112" s="3637">
        <f t="shared" ca="1" si="7"/>
        <v>0</v>
      </c>
      <c r="E112" s="3638">
        <f t="shared" ca="1" si="8"/>
        <v>0</v>
      </c>
      <c r="F112" s="3639">
        <f t="shared" ca="1" si="9"/>
        <v>0</v>
      </c>
      <c r="G112" s="3640">
        <f t="shared" ca="1" si="10"/>
        <v>0</v>
      </c>
      <c r="H112" s="3627"/>
      <c r="I112" s="3627"/>
    </row>
    <row r="113" spans="1:9" ht="15" hidden="1">
      <c r="A113" s="3629"/>
      <c r="B113" s="3635">
        <v>116</v>
      </c>
      <c r="C113" s="3636">
        <f t="shared" ca="1" si="6"/>
        <v>0</v>
      </c>
      <c r="D113" s="3637">
        <f t="shared" ca="1" si="7"/>
        <v>0</v>
      </c>
      <c r="E113" s="3638">
        <f t="shared" ca="1" si="8"/>
        <v>0</v>
      </c>
      <c r="F113" s="3639">
        <f t="shared" ca="1" si="9"/>
        <v>0</v>
      </c>
      <c r="G113" s="3640">
        <f t="shared" ca="1" si="10"/>
        <v>0</v>
      </c>
      <c r="H113" s="3627"/>
      <c r="I113" s="3627"/>
    </row>
    <row r="114" spans="1:9" ht="15" hidden="1">
      <c r="A114" s="3629"/>
      <c r="B114" s="3635">
        <v>117</v>
      </c>
      <c r="C114" s="3636">
        <f t="shared" ca="1" si="6"/>
        <v>0</v>
      </c>
      <c r="D114" s="3637">
        <f t="shared" ca="1" si="7"/>
        <v>0</v>
      </c>
      <c r="E114" s="3638">
        <f t="shared" ca="1" si="8"/>
        <v>0</v>
      </c>
      <c r="F114" s="3639">
        <f t="shared" ca="1" si="9"/>
        <v>0</v>
      </c>
      <c r="G114" s="3640">
        <f t="shared" ca="1" si="10"/>
        <v>0</v>
      </c>
      <c r="H114" s="3627"/>
      <c r="I114" s="3627"/>
    </row>
    <row r="115" spans="1:9" ht="15" hidden="1">
      <c r="A115" s="3629"/>
      <c r="B115" s="3635">
        <v>118</v>
      </c>
      <c r="C115" s="3636">
        <f t="shared" ca="1" si="6"/>
        <v>0</v>
      </c>
      <c r="D115" s="3637">
        <f t="shared" ca="1" si="7"/>
        <v>0</v>
      </c>
      <c r="E115" s="3638">
        <f t="shared" ca="1" si="8"/>
        <v>0</v>
      </c>
      <c r="F115" s="3639">
        <f t="shared" ca="1" si="9"/>
        <v>0</v>
      </c>
      <c r="G115" s="3640">
        <f t="shared" ca="1" si="10"/>
        <v>0</v>
      </c>
      <c r="H115" s="3627"/>
      <c r="I115" s="3627"/>
    </row>
    <row r="116" spans="1:9" ht="15" hidden="1">
      <c r="A116" s="3629"/>
      <c r="B116" s="3635">
        <v>119</v>
      </c>
      <c r="C116" s="3636">
        <f t="shared" ca="1" si="6"/>
        <v>0</v>
      </c>
      <c r="D116" s="3637">
        <f t="shared" ca="1" si="7"/>
        <v>0</v>
      </c>
      <c r="E116" s="3638">
        <f t="shared" ca="1" si="8"/>
        <v>0</v>
      </c>
      <c r="F116" s="3639">
        <f t="shared" ca="1" si="9"/>
        <v>0</v>
      </c>
      <c r="G116" s="3640">
        <f t="shared" ca="1" si="10"/>
        <v>0</v>
      </c>
      <c r="H116" s="3627"/>
      <c r="I116" s="3627"/>
    </row>
    <row r="117" spans="1:9" ht="15" hidden="1">
      <c r="A117" s="3629"/>
      <c r="B117" s="3635">
        <v>120</v>
      </c>
      <c r="C117" s="3636">
        <f t="shared" ca="1" si="6"/>
        <v>0</v>
      </c>
      <c r="D117" s="3637">
        <f t="shared" ca="1" si="7"/>
        <v>0</v>
      </c>
      <c r="E117" s="3638">
        <f t="shared" ca="1" si="8"/>
        <v>0</v>
      </c>
      <c r="F117" s="3639">
        <f t="shared" ca="1" si="9"/>
        <v>0</v>
      </c>
      <c r="G117" s="3640">
        <f t="shared" ca="1" si="10"/>
        <v>0</v>
      </c>
      <c r="H117" s="3627"/>
      <c r="I117" s="3627"/>
    </row>
    <row r="118" spans="1:9" ht="15" hidden="1">
      <c r="A118" s="3629"/>
      <c r="B118" s="3635">
        <v>121</v>
      </c>
      <c r="C118" s="3636">
        <f t="shared" ca="1" si="6"/>
        <v>0</v>
      </c>
      <c r="D118" s="3637">
        <f t="shared" ca="1" si="7"/>
        <v>0</v>
      </c>
      <c r="E118" s="3638">
        <f t="shared" ca="1" si="8"/>
        <v>0</v>
      </c>
      <c r="F118" s="3639">
        <f t="shared" ca="1" si="9"/>
        <v>0</v>
      </c>
      <c r="G118" s="3640">
        <f t="shared" ca="1" si="10"/>
        <v>0</v>
      </c>
      <c r="H118" s="3627"/>
      <c r="I118" s="3627"/>
    </row>
    <row r="119" spans="1:9" ht="15" hidden="1">
      <c r="A119" s="3629"/>
      <c r="B119" s="3635">
        <v>122</v>
      </c>
      <c r="C119" s="3636">
        <f t="shared" ca="1" si="6"/>
        <v>0</v>
      </c>
      <c r="D119" s="3637">
        <f t="shared" ca="1" si="7"/>
        <v>0</v>
      </c>
      <c r="E119" s="3638">
        <f t="shared" ca="1" si="8"/>
        <v>0</v>
      </c>
      <c r="F119" s="3639">
        <f t="shared" ca="1" si="9"/>
        <v>0</v>
      </c>
      <c r="G119" s="3640">
        <f t="shared" ca="1" si="10"/>
        <v>0</v>
      </c>
      <c r="H119" s="3627"/>
      <c r="I119" s="3627"/>
    </row>
    <row r="120" spans="1:9" ht="15" hidden="1">
      <c r="A120" s="3629"/>
      <c r="B120" s="3635">
        <v>123</v>
      </c>
      <c r="C120" s="3636">
        <f t="shared" ca="1" si="6"/>
        <v>0</v>
      </c>
      <c r="D120" s="3637">
        <f t="shared" ca="1" si="7"/>
        <v>0</v>
      </c>
      <c r="E120" s="3638">
        <f t="shared" ca="1" si="8"/>
        <v>0</v>
      </c>
      <c r="F120" s="3639">
        <f t="shared" ca="1" si="9"/>
        <v>0</v>
      </c>
      <c r="G120" s="3640">
        <f t="shared" ca="1" si="10"/>
        <v>0</v>
      </c>
      <c r="H120" s="3627"/>
      <c r="I120" s="3627"/>
    </row>
    <row r="121" spans="1:9" ht="15" hidden="1">
      <c r="A121" s="3629"/>
      <c r="B121" s="3635">
        <v>124</v>
      </c>
      <c r="C121" s="3636">
        <f t="shared" ca="1" si="6"/>
        <v>0</v>
      </c>
      <c r="D121" s="3637">
        <f t="shared" ca="1" si="7"/>
        <v>0</v>
      </c>
      <c r="E121" s="3638">
        <f t="shared" ca="1" si="8"/>
        <v>0</v>
      </c>
      <c r="F121" s="3639">
        <f t="shared" ca="1" si="9"/>
        <v>0</v>
      </c>
      <c r="G121" s="3640">
        <f t="shared" ca="1" si="10"/>
        <v>0</v>
      </c>
      <c r="H121" s="3627"/>
      <c r="I121" s="3627"/>
    </row>
    <row r="122" spans="1:9" ht="15" hidden="1">
      <c r="A122" s="3629"/>
      <c r="B122" s="3635">
        <v>125</v>
      </c>
      <c r="C122" s="3636">
        <f t="shared" ca="1" si="6"/>
        <v>0</v>
      </c>
      <c r="D122" s="3637">
        <f t="shared" ca="1" si="7"/>
        <v>0</v>
      </c>
      <c r="E122" s="3638">
        <f t="shared" ca="1" si="8"/>
        <v>0</v>
      </c>
      <c r="F122" s="3639">
        <f t="shared" ca="1" si="9"/>
        <v>0</v>
      </c>
      <c r="G122" s="3640">
        <f t="shared" ca="1" si="10"/>
        <v>0</v>
      </c>
      <c r="H122" s="3627"/>
      <c r="I122" s="3627"/>
    </row>
    <row r="123" spans="1:9" ht="15" hidden="1">
      <c r="A123" s="3629"/>
      <c r="B123" s="3635">
        <v>126</v>
      </c>
      <c r="C123" s="3636">
        <f t="shared" ca="1" si="6"/>
        <v>0</v>
      </c>
      <c r="D123" s="3637">
        <f t="shared" ca="1" si="7"/>
        <v>0</v>
      </c>
      <c r="E123" s="3638">
        <f t="shared" ca="1" si="8"/>
        <v>0</v>
      </c>
      <c r="F123" s="3639">
        <f t="shared" ca="1" si="9"/>
        <v>0</v>
      </c>
      <c r="G123" s="3640">
        <f t="shared" ca="1" si="10"/>
        <v>0</v>
      </c>
      <c r="H123" s="3627"/>
      <c r="I123" s="3627"/>
    </row>
    <row r="124" spans="1:9" ht="15" hidden="1">
      <c r="A124" s="3629"/>
      <c r="B124" s="3635">
        <v>127</v>
      </c>
      <c r="C124" s="3636">
        <f t="shared" ca="1" si="6"/>
        <v>0</v>
      </c>
      <c r="D124" s="3637">
        <f t="shared" ca="1" si="7"/>
        <v>0</v>
      </c>
      <c r="E124" s="3638">
        <f t="shared" ca="1" si="8"/>
        <v>0</v>
      </c>
      <c r="F124" s="3639">
        <f t="shared" ca="1" si="9"/>
        <v>0</v>
      </c>
      <c r="G124" s="3640">
        <f t="shared" ca="1" si="10"/>
        <v>0</v>
      </c>
      <c r="H124" s="3627"/>
      <c r="I124" s="3627"/>
    </row>
    <row r="125" spans="1:9" ht="15" hidden="1">
      <c r="A125" s="3629"/>
      <c r="B125" s="3635">
        <v>128</v>
      </c>
      <c r="C125" s="3636">
        <f t="shared" ca="1" si="6"/>
        <v>0</v>
      </c>
      <c r="D125" s="3637">
        <f t="shared" ca="1" si="7"/>
        <v>0</v>
      </c>
      <c r="E125" s="3638">
        <f t="shared" ca="1" si="8"/>
        <v>0</v>
      </c>
      <c r="F125" s="3639">
        <f t="shared" ca="1" si="9"/>
        <v>0</v>
      </c>
      <c r="G125" s="3640">
        <f t="shared" ca="1" si="10"/>
        <v>0</v>
      </c>
      <c r="H125" s="3627"/>
      <c r="I125" s="3627"/>
    </row>
    <row r="126" spans="1:9" ht="15" hidden="1">
      <c r="A126" s="3629"/>
      <c r="B126" s="3635">
        <v>129</v>
      </c>
      <c r="C126" s="3636">
        <f t="shared" ca="1" si="6"/>
        <v>0</v>
      </c>
      <c r="D126" s="3637">
        <f t="shared" ca="1" si="7"/>
        <v>0</v>
      </c>
      <c r="E126" s="3638">
        <f t="shared" ca="1" si="8"/>
        <v>0</v>
      </c>
      <c r="F126" s="3639">
        <f t="shared" ca="1" si="9"/>
        <v>0</v>
      </c>
      <c r="G126" s="3640">
        <f t="shared" ca="1" si="10"/>
        <v>0</v>
      </c>
      <c r="H126" s="3627"/>
      <c r="I126" s="3627"/>
    </row>
    <row r="127" spans="1:9" ht="15" hidden="1">
      <c r="A127" s="3629"/>
      <c r="B127" s="3635">
        <v>130</v>
      </c>
      <c r="C127" s="3636">
        <f t="shared" ca="1" si="6"/>
        <v>0</v>
      </c>
      <c r="D127" s="3637">
        <f t="shared" ca="1" si="7"/>
        <v>0</v>
      </c>
      <c r="E127" s="3638">
        <f t="shared" ca="1" si="8"/>
        <v>0</v>
      </c>
      <c r="F127" s="3639">
        <f t="shared" ca="1" si="9"/>
        <v>0</v>
      </c>
      <c r="G127" s="3640">
        <f t="shared" ca="1" si="10"/>
        <v>0</v>
      </c>
      <c r="H127" s="3627"/>
      <c r="I127" s="3627"/>
    </row>
    <row r="128" spans="1:9" ht="15" hidden="1">
      <c r="A128" s="3629"/>
      <c r="B128" s="3635">
        <v>131</v>
      </c>
      <c r="C128" s="3636">
        <f t="shared" ca="1" si="6"/>
        <v>0</v>
      </c>
      <c r="D128" s="3637">
        <f t="shared" ca="1" si="7"/>
        <v>0</v>
      </c>
      <c r="E128" s="3638">
        <f t="shared" ca="1" si="8"/>
        <v>0</v>
      </c>
      <c r="F128" s="3639">
        <f t="shared" ca="1" si="9"/>
        <v>0</v>
      </c>
      <c r="G128" s="3640">
        <f t="shared" ca="1" si="10"/>
        <v>0</v>
      </c>
      <c r="H128" s="3627"/>
      <c r="I128" s="3627"/>
    </row>
    <row r="129" spans="1:9" ht="15" hidden="1">
      <c r="A129" s="3629"/>
      <c r="B129" s="3635">
        <v>132</v>
      </c>
      <c r="C129" s="3636">
        <f t="shared" ca="1" si="6"/>
        <v>0</v>
      </c>
      <c r="D129" s="3637">
        <f t="shared" ca="1" si="7"/>
        <v>0</v>
      </c>
      <c r="E129" s="3638">
        <f t="shared" ca="1" si="8"/>
        <v>0</v>
      </c>
      <c r="F129" s="3639">
        <f t="shared" ca="1" si="9"/>
        <v>0</v>
      </c>
      <c r="G129" s="3640">
        <f t="shared" ca="1" si="10"/>
        <v>0</v>
      </c>
      <c r="H129" s="3627"/>
      <c r="I129" s="3627"/>
    </row>
    <row r="130" spans="1:9" ht="15" hidden="1">
      <c r="A130" s="3629"/>
      <c r="B130" s="3635">
        <v>133</v>
      </c>
      <c r="C130" s="3636">
        <f t="shared" ca="1" si="6"/>
        <v>0</v>
      </c>
      <c r="D130" s="3637">
        <f t="shared" ca="1" si="7"/>
        <v>0</v>
      </c>
      <c r="E130" s="3638">
        <f t="shared" ca="1" si="8"/>
        <v>0</v>
      </c>
      <c r="F130" s="3639">
        <f t="shared" ca="1" si="9"/>
        <v>0</v>
      </c>
      <c r="G130" s="3640">
        <f t="shared" ca="1" si="10"/>
        <v>0</v>
      </c>
      <c r="H130" s="3627"/>
      <c r="I130" s="3627"/>
    </row>
    <row r="131" spans="1:9" ht="15" hidden="1">
      <c r="A131" s="3629"/>
      <c r="B131" s="3635">
        <v>134</v>
      </c>
      <c r="C131" s="3636">
        <f t="shared" ca="1" si="6"/>
        <v>0</v>
      </c>
      <c r="D131" s="3637">
        <f t="shared" ca="1" si="7"/>
        <v>0</v>
      </c>
      <c r="E131" s="3638">
        <f t="shared" ca="1" si="8"/>
        <v>0</v>
      </c>
      <c r="F131" s="3639">
        <f t="shared" ca="1" si="9"/>
        <v>0</v>
      </c>
      <c r="G131" s="3640">
        <f t="shared" ca="1" si="10"/>
        <v>0</v>
      </c>
      <c r="H131" s="3627"/>
      <c r="I131" s="3627"/>
    </row>
    <row r="132" spans="1:9" ht="15" hidden="1">
      <c r="A132" s="3629"/>
      <c r="B132" s="3635">
        <v>135</v>
      </c>
      <c r="C132" s="3636">
        <f t="shared" ca="1" si="6"/>
        <v>0</v>
      </c>
      <c r="D132" s="3637">
        <f t="shared" ca="1" si="7"/>
        <v>0</v>
      </c>
      <c r="E132" s="3638">
        <f t="shared" ca="1" si="8"/>
        <v>0</v>
      </c>
      <c r="F132" s="3639">
        <f t="shared" ca="1" si="9"/>
        <v>0</v>
      </c>
      <c r="G132" s="3640">
        <f t="shared" ca="1" si="10"/>
        <v>0</v>
      </c>
      <c r="H132" s="3627"/>
      <c r="I132" s="3627"/>
    </row>
    <row r="133" spans="1:9" ht="15" hidden="1">
      <c r="A133" s="3629"/>
      <c r="B133" s="3635">
        <v>136</v>
      </c>
      <c r="C133" s="3636">
        <f t="shared" ca="1" si="6"/>
        <v>0</v>
      </c>
      <c r="D133" s="3637">
        <f t="shared" ca="1" si="7"/>
        <v>0</v>
      </c>
      <c r="E133" s="3638">
        <f t="shared" ca="1" si="8"/>
        <v>0</v>
      </c>
      <c r="F133" s="3639">
        <f t="shared" ca="1" si="9"/>
        <v>0</v>
      </c>
      <c r="G133" s="3640">
        <f t="shared" ca="1" si="10"/>
        <v>0</v>
      </c>
      <c r="H133" s="3627"/>
      <c r="I133" s="3627"/>
    </row>
    <row r="134" spans="1:9" ht="15" hidden="1">
      <c r="A134" s="3629"/>
      <c r="B134" s="3635">
        <v>137</v>
      </c>
      <c r="C134" s="3636">
        <f t="shared" ca="1" si="6"/>
        <v>0</v>
      </c>
      <c r="D134" s="3637">
        <f t="shared" ca="1" si="7"/>
        <v>0</v>
      </c>
      <c r="E134" s="3638">
        <f t="shared" ca="1" si="8"/>
        <v>0</v>
      </c>
      <c r="F134" s="3639">
        <f t="shared" ca="1" si="9"/>
        <v>0</v>
      </c>
      <c r="G134" s="3640">
        <f t="shared" ca="1" si="10"/>
        <v>0</v>
      </c>
      <c r="H134" s="3627"/>
      <c r="I134" s="3627"/>
    </row>
    <row r="135" spans="1:9" ht="15" hidden="1">
      <c r="A135" s="3629"/>
      <c r="B135" s="3635">
        <v>138</v>
      </c>
      <c r="C135" s="3636">
        <f t="shared" ref="C135:C167" ca="1" si="11">INDIRECT("'"&amp;$A$2&amp;"'!"&amp;$C$3&amp;$B135)</f>
        <v>0</v>
      </c>
      <c r="D135" s="3637">
        <f t="shared" ref="D135:D167" ca="1" si="12">IFERROR(INDIRECT("'"&amp;$A$2&amp;"'!"&amp;$D$3&amp;$B135),0)</f>
        <v>0</v>
      </c>
      <c r="E135" s="3638">
        <f t="shared" ref="E135:E167" ca="1" si="13">INDIRECT("'"&amp;$A$2&amp;"'!"&amp;$E$3&amp;$B135)</f>
        <v>0</v>
      </c>
      <c r="F135" s="3639">
        <f t="shared" ref="F135:F167" ca="1" si="14">INDIRECT("'"&amp;$A$2&amp;"'!"&amp;$F$3&amp;$B135)</f>
        <v>0</v>
      </c>
      <c r="G135" s="3640">
        <f t="shared" ca="1" si="10"/>
        <v>0</v>
      </c>
      <c r="H135" s="3627"/>
      <c r="I135" s="3627"/>
    </row>
    <row r="136" spans="1:9" ht="15" hidden="1">
      <c r="A136" s="3629"/>
      <c r="B136" s="3635">
        <v>139</v>
      </c>
      <c r="C136" s="3636">
        <f t="shared" ca="1" si="11"/>
        <v>0</v>
      </c>
      <c r="D136" s="3637">
        <f t="shared" ca="1" si="12"/>
        <v>0</v>
      </c>
      <c r="E136" s="3638">
        <f t="shared" ca="1" si="13"/>
        <v>0</v>
      </c>
      <c r="F136" s="3639">
        <f t="shared" ca="1" si="14"/>
        <v>0</v>
      </c>
      <c r="G136" s="3640">
        <f t="shared" ca="1" si="10"/>
        <v>0</v>
      </c>
      <c r="H136" s="3627"/>
      <c r="I136" s="3627"/>
    </row>
    <row r="137" spans="1:9" ht="15" hidden="1">
      <c r="A137" s="3629"/>
      <c r="B137" s="3635">
        <v>140</v>
      </c>
      <c r="C137" s="3636">
        <f t="shared" ca="1" si="11"/>
        <v>0</v>
      </c>
      <c r="D137" s="3637">
        <f t="shared" ca="1" si="12"/>
        <v>0</v>
      </c>
      <c r="E137" s="3638">
        <f t="shared" ca="1" si="13"/>
        <v>0</v>
      </c>
      <c r="F137" s="3639">
        <f t="shared" ca="1" si="14"/>
        <v>0</v>
      </c>
      <c r="G137" s="3640">
        <f t="shared" ca="1" si="10"/>
        <v>0</v>
      </c>
      <c r="H137" s="3627"/>
      <c r="I137" s="3627"/>
    </row>
    <row r="138" spans="1:9" ht="15" hidden="1">
      <c r="A138" s="3629"/>
      <c r="B138" s="3635">
        <v>141</v>
      </c>
      <c r="C138" s="3636">
        <f t="shared" ca="1" si="11"/>
        <v>0</v>
      </c>
      <c r="D138" s="3637">
        <f t="shared" ca="1" si="12"/>
        <v>0</v>
      </c>
      <c r="E138" s="3638">
        <f t="shared" ca="1" si="13"/>
        <v>0</v>
      </c>
      <c r="F138" s="3639">
        <f t="shared" ca="1" si="14"/>
        <v>0</v>
      </c>
      <c r="G138" s="3640">
        <f t="shared" ca="1" si="10"/>
        <v>0</v>
      </c>
      <c r="H138" s="3627"/>
      <c r="I138" s="3627"/>
    </row>
    <row r="139" spans="1:9" ht="15" hidden="1">
      <c r="A139" s="3629"/>
      <c r="B139" s="3635">
        <v>142</v>
      </c>
      <c r="C139" s="3636">
        <f t="shared" ca="1" si="11"/>
        <v>0</v>
      </c>
      <c r="D139" s="3637">
        <f t="shared" ca="1" si="12"/>
        <v>0</v>
      </c>
      <c r="E139" s="3638">
        <f t="shared" ca="1" si="13"/>
        <v>0</v>
      </c>
      <c r="F139" s="3639">
        <f t="shared" ca="1" si="14"/>
        <v>0</v>
      </c>
      <c r="G139" s="3640">
        <f t="shared" ref="G139:G167" ca="1" si="15">INDIRECT("'"&amp;$A$2&amp;"'!"&amp;$G$3&amp;$B139)</f>
        <v>0</v>
      </c>
      <c r="H139" s="3627"/>
      <c r="I139" s="3627"/>
    </row>
    <row r="140" spans="1:9" ht="15" hidden="1">
      <c r="A140" s="3629"/>
      <c r="B140" s="3635">
        <v>143</v>
      </c>
      <c r="C140" s="3636">
        <f t="shared" ca="1" si="11"/>
        <v>0</v>
      </c>
      <c r="D140" s="3637">
        <f t="shared" ca="1" si="12"/>
        <v>0</v>
      </c>
      <c r="E140" s="3638">
        <f t="shared" ca="1" si="13"/>
        <v>0</v>
      </c>
      <c r="F140" s="3639">
        <f t="shared" ca="1" si="14"/>
        <v>0</v>
      </c>
      <c r="G140" s="3640">
        <f t="shared" ca="1" si="15"/>
        <v>0</v>
      </c>
      <c r="H140" s="3627"/>
      <c r="I140" s="3627"/>
    </row>
    <row r="141" spans="1:9" ht="15" hidden="1">
      <c r="A141" s="3629"/>
      <c r="B141" s="3635">
        <v>144</v>
      </c>
      <c r="C141" s="3636">
        <f t="shared" ca="1" si="11"/>
        <v>0</v>
      </c>
      <c r="D141" s="3637">
        <f t="shared" ca="1" si="12"/>
        <v>0</v>
      </c>
      <c r="E141" s="3638">
        <f t="shared" ca="1" si="13"/>
        <v>0</v>
      </c>
      <c r="F141" s="3639">
        <f t="shared" ca="1" si="14"/>
        <v>0</v>
      </c>
      <c r="G141" s="3640">
        <f t="shared" ca="1" si="15"/>
        <v>0</v>
      </c>
      <c r="H141" s="3627"/>
      <c r="I141" s="3627"/>
    </row>
    <row r="142" spans="1:9" ht="15" hidden="1">
      <c r="A142" s="3629"/>
      <c r="B142" s="3635">
        <v>145</v>
      </c>
      <c r="C142" s="3636">
        <f t="shared" ca="1" si="11"/>
        <v>0</v>
      </c>
      <c r="D142" s="3637">
        <f t="shared" ca="1" si="12"/>
        <v>0</v>
      </c>
      <c r="E142" s="3638">
        <f t="shared" ca="1" si="13"/>
        <v>0</v>
      </c>
      <c r="F142" s="3639">
        <f t="shared" ca="1" si="14"/>
        <v>0</v>
      </c>
      <c r="G142" s="3640">
        <f t="shared" ca="1" si="15"/>
        <v>0</v>
      </c>
      <c r="H142" s="3627"/>
      <c r="I142" s="3627"/>
    </row>
    <row r="143" spans="1:9" ht="15" hidden="1">
      <c r="A143" s="3629"/>
      <c r="B143" s="3635">
        <v>146</v>
      </c>
      <c r="C143" s="3636">
        <f t="shared" ca="1" si="11"/>
        <v>0</v>
      </c>
      <c r="D143" s="3637">
        <f t="shared" ca="1" si="12"/>
        <v>0</v>
      </c>
      <c r="E143" s="3638">
        <f t="shared" ca="1" si="13"/>
        <v>0</v>
      </c>
      <c r="F143" s="3639">
        <f t="shared" ca="1" si="14"/>
        <v>0</v>
      </c>
      <c r="G143" s="3640">
        <f t="shared" ca="1" si="15"/>
        <v>0</v>
      </c>
      <c r="H143" s="3627"/>
      <c r="I143" s="3627"/>
    </row>
    <row r="144" spans="1:9" ht="15" hidden="1">
      <c r="A144" s="3629"/>
      <c r="B144" s="3635">
        <v>147</v>
      </c>
      <c r="C144" s="3636">
        <f t="shared" ca="1" si="11"/>
        <v>0</v>
      </c>
      <c r="D144" s="3637">
        <f t="shared" ca="1" si="12"/>
        <v>0</v>
      </c>
      <c r="E144" s="3638">
        <f t="shared" ca="1" si="13"/>
        <v>0</v>
      </c>
      <c r="F144" s="3639">
        <f t="shared" ca="1" si="14"/>
        <v>0</v>
      </c>
      <c r="G144" s="3640">
        <f t="shared" ca="1" si="15"/>
        <v>0</v>
      </c>
      <c r="H144" s="3627"/>
      <c r="I144" s="3627"/>
    </row>
    <row r="145" spans="1:9" ht="15" hidden="1">
      <c r="A145" s="3629"/>
      <c r="B145" s="3635">
        <v>148</v>
      </c>
      <c r="C145" s="3636">
        <f t="shared" ca="1" si="11"/>
        <v>0</v>
      </c>
      <c r="D145" s="3637">
        <f t="shared" ca="1" si="12"/>
        <v>0</v>
      </c>
      <c r="E145" s="3638">
        <f t="shared" ca="1" si="13"/>
        <v>0</v>
      </c>
      <c r="F145" s="3639">
        <f t="shared" ca="1" si="14"/>
        <v>0</v>
      </c>
      <c r="G145" s="3640">
        <f t="shared" ca="1" si="15"/>
        <v>0</v>
      </c>
      <c r="H145" s="3627"/>
      <c r="I145" s="3627"/>
    </row>
    <row r="146" spans="1:9" ht="15" hidden="1">
      <c r="A146" s="3629"/>
      <c r="B146" s="3635">
        <v>149</v>
      </c>
      <c r="C146" s="3636">
        <f t="shared" ca="1" si="11"/>
        <v>0</v>
      </c>
      <c r="D146" s="3637">
        <f t="shared" ca="1" si="12"/>
        <v>0</v>
      </c>
      <c r="E146" s="3638">
        <f t="shared" ca="1" si="13"/>
        <v>0</v>
      </c>
      <c r="F146" s="3639">
        <f t="shared" ca="1" si="14"/>
        <v>0</v>
      </c>
      <c r="G146" s="3640">
        <f t="shared" ca="1" si="15"/>
        <v>0</v>
      </c>
      <c r="H146" s="3627"/>
      <c r="I146" s="3627"/>
    </row>
    <row r="147" spans="1:9" ht="15" hidden="1">
      <c r="A147" s="3629"/>
      <c r="B147" s="3635">
        <v>150</v>
      </c>
      <c r="C147" s="3636">
        <f t="shared" ca="1" si="11"/>
        <v>0</v>
      </c>
      <c r="D147" s="3637">
        <f t="shared" ca="1" si="12"/>
        <v>0</v>
      </c>
      <c r="E147" s="3638">
        <f t="shared" ca="1" si="13"/>
        <v>0</v>
      </c>
      <c r="F147" s="3639">
        <f t="shared" ca="1" si="14"/>
        <v>0</v>
      </c>
      <c r="G147" s="3640">
        <f t="shared" ca="1" si="15"/>
        <v>0</v>
      </c>
      <c r="H147" s="3627"/>
      <c r="I147" s="3627"/>
    </row>
    <row r="148" spans="1:9" ht="15" hidden="1">
      <c r="A148" s="3629"/>
      <c r="B148" s="3635">
        <v>151</v>
      </c>
      <c r="C148" s="3636">
        <f t="shared" ca="1" si="11"/>
        <v>0</v>
      </c>
      <c r="D148" s="3637">
        <f t="shared" ca="1" si="12"/>
        <v>0</v>
      </c>
      <c r="E148" s="3638">
        <f t="shared" ca="1" si="13"/>
        <v>0</v>
      </c>
      <c r="F148" s="3639">
        <f t="shared" ca="1" si="14"/>
        <v>0</v>
      </c>
      <c r="G148" s="3640">
        <f t="shared" ca="1" si="15"/>
        <v>0</v>
      </c>
      <c r="H148" s="3627"/>
      <c r="I148" s="3627"/>
    </row>
    <row r="149" spans="1:9" ht="15" hidden="1">
      <c r="A149" s="3629"/>
      <c r="B149" s="3635">
        <v>152</v>
      </c>
      <c r="C149" s="3636">
        <f t="shared" ca="1" si="11"/>
        <v>0</v>
      </c>
      <c r="D149" s="3637">
        <f t="shared" ca="1" si="12"/>
        <v>0</v>
      </c>
      <c r="E149" s="3638">
        <f t="shared" ca="1" si="13"/>
        <v>0</v>
      </c>
      <c r="F149" s="3639">
        <f t="shared" ca="1" si="14"/>
        <v>0</v>
      </c>
      <c r="G149" s="3640">
        <f t="shared" ca="1" si="15"/>
        <v>0</v>
      </c>
      <c r="H149" s="3627"/>
      <c r="I149" s="3627"/>
    </row>
    <row r="150" spans="1:9" ht="15" hidden="1">
      <c r="A150" s="3629"/>
      <c r="B150" s="3635">
        <v>153</v>
      </c>
      <c r="C150" s="3636">
        <f t="shared" ca="1" si="11"/>
        <v>0</v>
      </c>
      <c r="D150" s="3637">
        <f t="shared" ca="1" si="12"/>
        <v>0</v>
      </c>
      <c r="E150" s="3638">
        <f t="shared" ca="1" si="13"/>
        <v>0</v>
      </c>
      <c r="F150" s="3639">
        <f t="shared" ca="1" si="14"/>
        <v>0</v>
      </c>
      <c r="G150" s="3640">
        <f t="shared" ca="1" si="15"/>
        <v>0</v>
      </c>
      <c r="H150" s="3627"/>
      <c r="I150" s="3627"/>
    </row>
    <row r="151" spans="1:9" ht="15" hidden="1">
      <c r="A151" s="3629"/>
      <c r="B151" s="3635">
        <v>154</v>
      </c>
      <c r="C151" s="3636">
        <f t="shared" ca="1" si="11"/>
        <v>0</v>
      </c>
      <c r="D151" s="3637">
        <f t="shared" ca="1" si="12"/>
        <v>0</v>
      </c>
      <c r="E151" s="3638">
        <f t="shared" ca="1" si="13"/>
        <v>0</v>
      </c>
      <c r="F151" s="3639">
        <f t="shared" ca="1" si="14"/>
        <v>0</v>
      </c>
      <c r="G151" s="3640">
        <f t="shared" ca="1" si="15"/>
        <v>0</v>
      </c>
      <c r="H151" s="3627"/>
      <c r="I151" s="3627"/>
    </row>
    <row r="152" spans="1:9" ht="15" hidden="1">
      <c r="A152" s="3629"/>
      <c r="B152" s="3635">
        <v>155</v>
      </c>
      <c r="C152" s="3636">
        <f t="shared" ca="1" si="11"/>
        <v>0</v>
      </c>
      <c r="D152" s="3637">
        <f t="shared" ca="1" si="12"/>
        <v>0</v>
      </c>
      <c r="E152" s="3638">
        <f t="shared" ca="1" si="13"/>
        <v>0</v>
      </c>
      <c r="F152" s="3639">
        <f t="shared" ca="1" si="14"/>
        <v>0</v>
      </c>
      <c r="G152" s="3640">
        <f t="shared" ca="1" si="15"/>
        <v>0</v>
      </c>
      <c r="H152" s="3627"/>
      <c r="I152" s="3627"/>
    </row>
    <row r="153" spans="1:9" ht="15" hidden="1">
      <c r="A153" s="3629"/>
      <c r="B153" s="3635">
        <v>156</v>
      </c>
      <c r="C153" s="3636">
        <f t="shared" ca="1" si="11"/>
        <v>0</v>
      </c>
      <c r="D153" s="3637">
        <f t="shared" ca="1" si="12"/>
        <v>0</v>
      </c>
      <c r="E153" s="3638">
        <f t="shared" ca="1" si="13"/>
        <v>0</v>
      </c>
      <c r="F153" s="3639">
        <f t="shared" ca="1" si="14"/>
        <v>0</v>
      </c>
      <c r="G153" s="3640">
        <f t="shared" ca="1" si="15"/>
        <v>0</v>
      </c>
      <c r="H153" s="3627"/>
      <c r="I153" s="3627"/>
    </row>
    <row r="154" spans="1:9" ht="15" hidden="1">
      <c r="A154" s="3629"/>
      <c r="B154" s="3635">
        <v>157</v>
      </c>
      <c r="C154" s="3636">
        <f t="shared" ca="1" si="11"/>
        <v>0</v>
      </c>
      <c r="D154" s="3637">
        <f t="shared" ca="1" si="12"/>
        <v>0</v>
      </c>
      <c r="E154" s="3638">
        <f t="shared" ca="1" si="13"/>
        <v>0</v>
      </c>
      <c r="F154" s="3639">
        <f t="shared" ca="1" si="14"/>
        <v>0</v>
      </c>
      <c r="G154" s="3640">
        <f t="shared" ca="1" si="15"/>
        <v>0</v>
      </c>
      <c r="H154" s="3627"/>
      <c r="I154" s="3627"/>
    </row>
    <row r="155" spans="1:9" ht="15" hidden="1">
      <c r="A155" s="3629"/>
      <c r="B155" s="3635">
        <v>158</v>
      </c>
      <c r="C155" s="3636">
        <f t="shared" ca="1" si="11"/>
        <v>0</v>
      </c>
      <c r="D155" s="3637">
        <f t="shared" ca="1" si="12"/>
        <v>0</v>
      </c>
      <c r="E155" s="3638">
        <f t="shared" ca="1" si="13"/>
        <v>0</v>
      </c>
      <c r="F155" s="3639">
        <f t="shared" ca="1" si="14"/>
        <v>0</v>
      </c>
      <c r="G155" s="3640">
        <f t="shared" ca="1" si="15"/>
        <v>0</v>
      </c>
      <c r="H155" s="3627"/>
      <c r="I155" s="3627"/>
    </row>
    <row r="156" spans="1:9" ht="15" hidden="1">
      <c r="A156" s="3629"/>
      <c r="B156" s="3635">
        <v>159</v>
      </c>
      <c r="C156" s="3636">
        <f t="shared" ca="1" si="11"/>
        <v>0</v>
      </c>
      <c r="D156" s="3637">
        <f t="shared" ca="1" si="12"/>
        <v>0</v>
      </c>
      <c r="E156" s="3638">
        <f t="shared" ca="1" si="13"/>
        <v>0</v>
      </c>
      <c r="F156" s="3639">
        <f t="shared" ca="1" si="14"/>
        <v>0</v>
      </c>
      <c r="G156" s="3640">
        <f t="shared" ca="1" si="15"/>
        <v>0</v>
      </c>
      <c r="H156" s="3627"/>
      <c r="I156" s="3627"/>
    </row>
    <row r="157" spans="1:9" ht="15" hidden="1">
      <c r="A157" s="3629"/>
      <c r="B157" s="3635">
        <v>160</v>
      </c>
      <c r="C157" s="3636">
        <f t="shared" ca="1" si="11"/>
        <v>0</v>
      </c>
      <c r="D157" s="3637">
        <f t="shared" ca="1" si="12"/>
        <v>0</v>
      </c>
      <c r="E157" s="3638">
        <f t="shared" ca="1" si="13"/>
        <v>0</v>
      </c>
      <c r="F157" s="3639">
        <f t="shared" ca="1" si="14"/>
        <v>0</v>
      </c>
      <c r="G157" s="3640">
        <f t="shared" ca="1" si="15"/>
        <v>0</v>
      </c>
      <c r="H157" s="3627"/>
      <c r="I157" s="3627"/>
    </row>
    <row r="158" spans="1:9" ht="15" hidden="1">
      <c r="A158" s="3629"/>
      <c r="B158" s="3635">
        <v>161</v>
      </c>
      <c r="C158" s="3636">
        <f t="shared" ca="1" si="11"/>
        <v>0</v>
      </c>
      <c r="D158" s="3637">
        <f t="shared" ca="1" si="12"/>
        <v>0</v>
      </c>
      <c r="E158" s="3638">
        <f t="shared" ca="1" si="13"/>
        <v>0</v>
      </c>
      <c r="F158" s="3639">
        <f t="shared" ca="1" si="14"/>
        <v>0</v>
      </c>
      <c r="G158" s="3640">
        <f t="shared" ca="1" si="15"/>
        <v>0</v>
      </c>
      <c r="H158" s="3627"/>
      <c r="I158" s="3627"/>
    </row>
    <row r="159" spans="1:9" ht="15" hidden="1">
      <c r="A159" s="3629"/>
      <c r="B159" s="3635">
        <v>162</v>
      </c>
      <c r="C159" s="3636">
        <f t="shared" ca="1" si="11"/>
        <v>0</v>
      </c>
      <c r="D159" s="3637">
        <f t="shared" ca="1" si="12"/>
        <v>0</v>
      </c>
      <c r="E159" s="3638">
        <f t="shared" ca="1" si="13"/>
        <v>0</v>
      </c>
      <c r="F159" s="3639">
        <f t="shared" ca="1" si="14"/>
        <v>0</v>
      </c>
      <c r="G159" s="3640">
        <f t="shared" ca="1" si="15"/>
        <v>0</v>
      </c>
      <c r="H159" s="3627"/>
      <c r="I159" s="3627"/>
    </row>
    <row r="160" spans="1:9" ht="15" hidden="1">
      <c r="A160" s="3629"/>
      <c r="B160" s="3635">
        <v>163</v>
      </c>
      <c r="C160" s="3636">
        <f t="shared" ca="1" si="11"/>
        <v>0</v>
      </c>
      <c r="D160" s="3637">
        <f t="shared" ca="1" si="12"/>
        <v>0</v>
      </c>
      <c r="E160" s="3638">
        <f t="shared" ca="1" si="13"/>
        <v>0</v>
      </c>
      <c r="F160" s="3639">
        <f t="shared" ca="1" si="14"/>
        <v>0</v>
      </c>
      <c r="G160" s="3640">
        <f t="shared" ca="1" si="15"/>
        <v>0</v>
      </c>
      <c r="H160" s="3627"/>
      <c r="I160" s="3627"/>
    </row>
    <row r="161" spans="1:9" ht="15" hidden="1">
      <c r="A161" s="3629"/>
      <c r="B161" s="3635">
        <v>164</v>
      </c>
      <c r="C161" s="3636">
        <f t="shared" ca="1" si="11"/>
        <v>0</v>
      </c>
      <c r="D161" s="3637">
        <f t="shared" ca="1" si="12"/>
        <v>0</v>
      </c>
      <c r="E161" s="3638">
        <f t="shared" ca="1" si="13"/>
        <v>0</v>
      </c>
      <c r="F161" s="3639">
        <f t="shared" ca="1" si="14"/>
        <v>0</v>
      </c>
      <c r="G161" s="3640">
        <f t="shared" ca="1" si="15"/>
        <v>0</v>
      </c>
      <c r="H161" s="3627"/>
      <c r="I161" s="3627"/>
    </row>
    <row r="162" spans="1:9" ht="15" hidden="1">
      <c r="A162" s="3629"/>
      <c r="B162" s="3635">
        <v>165</v>
      </c>
      <c r="C162" s="3636">
        <f t="shared" ca="1" si="11"/>
        <v>0</v>
      </c>
      <c r="D162" s="3637">
        <f t="shared" ca="1" si="12"/>
        <v>0</v>
      </c>
      <c r="E162" s="3638">
        <f t="shared" ca="1" si="13"/>
        <v>0</v>
      </c>
      <c r="F162" s="3639">
        <f t="shared" ca="1" si="14"/>
        <v>0</v>
      </c>
      <c r="G162" s="3640">
        <f t="shared" ca="1" si="15"/>
        <v>0</v>
      </c>
      <c r="H162" s="3627"/>
      <c r="I162" s="3627"/>
    </row>
    <row r="163" spans="1:9" ht="15" hidden="1">
      <c r="A163" s="3629"/>
      <c r="B163" s="3635">
        <v>166</v>
      </c>
      <c r="C163" s="3636">
        <f t="shared" ca="1" si="11"/>
        <v>0</v>
      </c>
      <c r="D163" s="3637">
        <f t="shared" ca="1" si="12"/>
        <v>0</v>
      </c>
      <c r="E163" s="3638">
        <f t="shared" ca="1" si="13"/>
        <v>0</v>
      </c>
      <c r="F163" s="3639">
        <f t="shared" ca="1" si="14"/>
        <v>0</v>
      </c>
      <c r="G163" s="3640">
        <f t="shared" ca="1" si="15"/>
        <v>0</v>
      </c>
      <c r="H163" s="3627"/>
      <c r="I163" s="3627"/>
    </row>
    <row r="164" spans="1:9" ht="15" hidden="1">
      <c r="A164" s="3629"/>
      <c r="B164" s="3635">
        <v>167</v>
      </c>
      <c r="C164" s="3636">
        <f t="shared" ca="1" si="11"/>
        <v>0</v>
      </c>
      <c r="D164" s="3637">
        <f t="shared" ca="1" si="12"/>
        <v>0</v>
      </c>
      <c r="E164" s="3638">
        <f t="shared" ca="1" si="13"/>
        <v>0</v>
      </c>
      <c r="F164" s="3639">
        <f t="shared" ca="1" si="14"/>
        <v>0</v>
      </c>
      <c r="G164" s="3640">
        <f t="shared" ca="1" si="15"/>
        <v>0</v>
      </c>
      <c r="H164" s="3627"/>
      <c r="I164" s="3627"/>
    </row>
    <row r="165" spans="1:9" ht="15" hidden="1">
      <c r="A165" s="3629"/>
      <c r="B165" s="3635">
        <v>168</v>
      </c>
      <c r="C165" s="3636">
        <f t="shared" ca="1" si="11"/>
        <v>0</v>
      </c>
      <c r="D165" s="3637">
        <f t="shared" ca="1" si="12"/>
        <v>0</v>
      </c>
      <c r="E165" s="3638">
        <f t="shared" ca="1" si="13"/>
        <v>0</v>
      </c>
      <c r="F165" s="3639">
        <f t="shared" ca="1" si="14"/>
        <v>0</v>
      </c>
      <c r="G165" s="3640">
        <f t="shared" ca="1" si="15"/>
        <v>0</v>
      </c>
      <c r="H165" s="3627"/>
      <c r="I165" s="3627"/>
    </row>
    <row r="166" spans="1:9" ht="15" hidden="1">
      <c r="A166" s="3629"/>
      <c r="B166" s="3635">
        <v>169</v>
      </c>
      <c r="C166" s="3636">
        <f t="shared" ca="1" si="11"/>
        <v>0</v>
      </c>
      <c r="D166" s="3637">
        <f t="shared" ca="1" si="12"/>
        <v>0</v>
      </c>
      <c r="E166" s="3638">
        <f t="shared" ca="1" si="13"/>
        <v>0</v>
      </c>
      <c r="F166" s="3639">
        <f t="shared" ca="1" si="14"/>
        <v>0</v>
      </c>
      <c r="G166" s="3640">
        <f t="shared" ca="1" si="15"/>
        <v>0</v>
      </c>
      <c r="H166" s="3627"/>
      <c r="I166" s="3627"/>
    </row>
    <row r="167" spans="1:9" ht="15" hidden="1">
      <c r="A167" s="3629"/>
      <c r="B167" s="3635">
        <v>170</v>
      </c>
      <c r="C167" s="3636">
        <f t="shared" ca="1" si="11"/>
        <v>0</v>
      </c>
      <c r="D167" s="3637">
        <f t="shared" ca="1" si="12"/>
        <v>0</v>
      </c>
      <c r="E167" s="3638">
        <f t="shared" ca="1" si="13"/>
        <v>0</v>
      </c>
      <c r="F167" s="3639">
        <f t="shared" ca="1" si="14"/>
        <v>0</v>
      </c>
      <c r="G167" s="3640">
        <f t="shared" ca="1" si="15"/>
        <v>0</v>
      </c>
      <c r="H167" s="3627"/>
      <c r="I167" s="3627"/>
    </row>
    <row r="168" spans="1:9">
      <c r="A168" s="3629"/>
      <c r="B168" s="3642"/>
      <c r="C168" s="3642"/>
      <c r="D168" s="3629"/>
      <c r="E168" s="3643"/>
      <c r="F168" s="3644"/>
      <c r="G168" s="3645"/>
    </row>
    <row r="169" spans="1:9">
      <c r="A169" s="3629"/>
      <c r="B169" s="3642"/>
      <c r="C169" s="3642"/>
      <c r="D169" s="3629"/>
      <c r="E169" s="3643"/>
      <c r="F169" s="3644"/>
      <c r="G169" s="3645"/>
    </row>
    <row r="170" spans="1:9">
      <c r="A170" s="3629"/>
      <c r="B170" s="3642"/>
      <c r="C170" s="3642"/>
      <c r="D170" s="3629"/>
      <c r="E170" s="3643"/>
      <c r="F170" s="3644"/>
      <c r="G170" s="3645"/>
    </row>
    <row r="171" spans="1:9">
      <c r="A171" s="3629"/>
      <c r="B171" s="3642"/>
      <c r="C171" s="3642"/>
      <c r="D171" s="3629"/>
      <c r="E171" s="3643"/>
      <c r="F171" s="3644"/>
      <c r="G171" s="3645"/>
    </row>
    <row r="172" spans="1:9">
      <c r="A172" s="3629"/>
      <c r="B172" s="3642"/>
      <c r="C172" s="3642"/>
      <c r="D172" s="3629"/>
      <c r="E172" s="3643"/>
      <c r="F172" s="3644"/>
      <c r="G172" s="3645"/>
    </row>
    <row r="173" spans="1:9">
      <c r="A173" s="3629"/>
      <c r="B173" s="3642"/>
      <c r="C173" s="3642"/>
      <c r="D173" s="3629"/>
      <c r="E173" s="3643"/>
      <c r="F173" s="3644"/>
      <c r="G173" s="3645"/>
    </row>
    <row r="174" spans="1:9">
      <c r="A174" s="3629"/>
      <c r="B174" s="3642"/>
      <c r="C174" s="3642"/>
      <c r="D174" s="3629"/>
      <c r="E174" s="3643"/>
      <c r="F174" s="3644"/>
      <c r="G174" s="3645"/>
    </row>
    <row r="175" spans="1:9">
      <c r="A175" s="3629"/>
      <c r="B175" s="3642"/>
      <c r="C175" s="3642"/>
      <c r="D175" s="3629"/>
      <c r="E175" s="3643"/>
      <c r="F175" s="3644"/>
      <c r="G175" s="3645"/>
    </row>
    <row r="176" spans="1:9">
      <c r="A176" s="3629"/>
      <c r="B176" s="3642"/>
      <c r="C176" s="3642"/>
      <c r="D176" s="3629"/>
      <c r="E176" s="3643"/>
      <c r="F176" s="3644"/>
      <c r="G176" s="3645"/>
    </row>
    <row r="177" spans="1:7">
      <c r="A177" s="3629"/>
      <c r="B177" s="3642"/>
      <c r="C177" s="3642"/>
      <c r="D177" s="3629"/>
      <c r="E177" s="3643"/>
      <c r="F177" s="3644"/>
      <c r="G177" s="3645"/>
    </row>
    <row r="178" spans="1:7">
      <c r="A178" s="3629"/>
      <c r="B178" s="3642"/>
      <c r="C178" s="3642"/>
      <c r="D178" s="3629"/>
      <c r="E178" s="3643"/>
      <c r="F178" s="3644"/>
      <c r="G178" s="3645"/>
    </row>
    <row r="179" spans="1:7">
      <c r="A179" s="3629"/>
      <c r="B179" s="3642"/>
      <c r="C179" s="3642"/>
      <c r="D179" s="3629"/>
      <c r="E179" s="3643"/>
      <c r="F179" s="3644"/>
      <c r="G179" s="3645"/>
    </row>
    <row r="180" spans="1:7">
      <c r="A180" s="3629"/>
      <c r="B180" s="3642"/>
      <c r="C180" s="3642"/>
      <c r="D180" s="3629"/>
      <c r="E180" s="3643"/>
      <c r="F180" s="3644"/>
      <c r="G180" s="3645"/>
    </row>
    <row r="181" spans="1:7">
      <c r="A181" s="3629"/>
      <c r="B181" s="3642"/>
      <c r="C181" s="3642"/>
      <c r="D181" s="3629"/>
      <c r="E181" s="3643"/>
      <c r="F181" s="3644"/>
      <c r="G181" s="3645"/>
    </row>
    <row r="182" spans="1:7">
      <c r="A182" s="3629"/>
      <c r="B182" s="3642"/>
      <c r="C182" s="3642"/>
      <c r="D182" s="3629"/>
      <c r="E182" s="3643"/>
      <c r="F182" s="3644"/>
      <c r="G182" s="3645"/>
    </row>
    <row r="183" spans="1:7">
      <c r="A183" s="3629"/>
      <c r="B183" s="3642"/>
      <c r="C183" s="3642"/>
      <c r="D183" s="3629"/>
      <c r="E183" s="3643"/>
      <c r="F183" s="3644"/>
      <c r="G183" s="3645"/>
    </row>
    <row r="184" spans="1:7">
      <c r="A184" s="3629"/>
      <c r="B184" s="3642"/>
      <c r="C184" s="3642"/>
      <c r="D184" s="3629"/>
      <c r="E184" s="3643"/>
      <c r="F184" s="3644"/>
      <c r="G184" s="3645"/>
    </row>
    <row r="185" spans="1:7">
      <c r="A185" s="3629"/>
      <c r="B185" s="3642"/>
      <c r="C185" s="3642"/>
      <c r="D185" s="3629"/>
      <c r="E185" s="3643"/>
      <c r="F185" s="3644"/>
      <c r="G185" s="3645"/>
    </row>
    <row r="186" spans="1:7">
      <c r="A186" s="3629"/>
      <c r="B186" s="3642"/>
      <c r="C186" s="3642"/>
      <c r="D186" s="3629"/>
      <c r="E186" s="3643"/>
      <c r="F186" s="3644"/>
      <c r="G186" s="3645"/>
    </row>
    <row r="187" spans="1:7">
      <c r="A187" s="3629"/>
      <c r="B187" s="3642"/>
      <c r="C187" s="3642"/>
      <c r="D187" s="3629"/>
      <c r="E187" s="3643"/>
      <c r="F187" s="3644"/>
      <c r="G187" s="3645"/>
    </row>
    <row r="188" spans="1:7">
      <c r="A188" s="3629"/>
      <c r="B188" s="3642"/>
      <c r="C188" s="3642"/>
      <c r="D188" s="3629"/>
      <c r="E188" s="3643"/>
      <c r="F188" s="3644"/>
      <c r="G188" s="3645"/>
    </row>
    <row r="189" spans="1:7">
      <c r="A189" s="3629"/>
      <c r="B189" s="3642"/>
      <c r="C189" s="3642"/>
      <c r="D189" s="3629"/>
      <c r="E189" s="3643"/>
      <c r="F189" s="3644"/>
      <c r="G189" s="3645"/>
    </row>
    <row r="190" spans="1:7">
      <c r="A190" s="3629"/>
      <c r="B190" s="3642"/>
      <c r="C190" s="3642"/>
      <c r="D190" s="3629"/>
      <c r="E190" s="3643"/>
      <c r="F190" s="3644"/>
      <c r="G190" s="3645"/>
    </row>
    <row r="191" spans="1:7">
      <c r="A191" s="3629"/>
      <c r="B191" s="3642"/>
      <c r="C191" s="3642"/>
      <c r="D191" s="3629"/>
      <c r="E191" s="3643"/>
      <c r="F191" s="3644"/>
      <c r="G191" s="3645"/>
    </row>
    <row r="192" spans="1:7">
      <c r="A192" s="3629"/>
      <c r="B192" s="3642"/>
      <c r="C192" s="3642"/>
      <c r="D192" s="3629"/>
      <c r="E192" s="3643"/>
      <c r="F192" s="3644"/>
      <c r="G192" s="3645"/>
    </row>
    <row r="193" spans="1:7">
      <c r="A193" s="3629"/>
      <c r="B193" s="3642"/>
      <c r="C193" s="3642"/>
      <c r="D193" s="3629"/>
      <c r="E193" s="3643"/>
      <c r="F193" s="3644"/>
      <c r="G193" s="3645"/>
    </row>
    <row r="194" spans="1:7">
      <c r="A194" s="3629"/>
      <c r="B194" s="3642"/>
      <c r="C194" s="3642"/>
      <c r="D194" s="3629"/>
      <c r="E194" s="3643"/>
      <c r="F194" s="3644"/>
      <c r="G194" s="3645"/>
    </row>
    <row r="195" spans="1:7">
      <c r="A195" s="3629"/>
      <c r="B195" s="3642"/>
      <c r="C195" s="3642"/>
      <c r="D195" s="3629"/>
      <c r="E195" s="3643"/>
      <c r="F195" s="3644"/>
      <c r="G195" s="3645"/>
    </row>
    <row r="196" spans="1:7">
      <c r="A196" s="3629"/>
      <c r="B196" s="3642"/>
      <c r="C196" s="3642"/>
      <c r="D196" s="3629"/>
      <c r="E196" s="3643"/>
      <c r="F196" s="3644"/>
      <c r="G196" s="3645"/>
    </row>
    <row r="197" spans="1:7">
      <c r="A197" s="3629"/>
      <c r="B197" s="3642"/>
      <c r="C197" s="3642"/>
      <c r="D197" s="3629"/>
      <c r="E197" s="3643"/>
      <c r="F197" s="3644"/>
      <c r="G197" s="3645"/>
    </row>
    <row r="198" spans="1:7">
      <c r="A198" s="3629"/>
      <c r="B198" s="3642"/>
      <c r="C198" s="3642"/>
      <c r="D198" s="3629"/>
      <c r="E198" s="3643"/>
      <c r="F198" s="3644"/>
      <c r="G198" s="3645"/>
    </row>
    <row r="199" spans="1:7">
      <c r="A199" s="3629"/>
      <c r="B199" s="3642"/>
      <c r="C199" s="3642"/>
      <c r="D199" s="3629"/>
      <c r="E199" s="3643"/>
      <c r="F199" s="3644"/>
      <c r="G199" s="3645"/>
    </row>
    <row r="200" spans="1:7">
      <c r="A200" s="3629"/>
      <c r="B200" s="3642"/>
      <c r="C200" s="3642"/>
      <c r="D200" s="3629"/>
      <c r="E200" s="3643"/>
      <c r="F200" s="3644"/>
      <c r="G200" s="3645"/>
    </row>
    <row r="201" spans="1:7">
      <c r="A201" s="3629"/>
      <c r="B201" s="3642"/>
      <c r="C201" s="3642"/>
      <c r="D201" s="3629"/>
      <c r="E201" s="3643"/>
      <c r="F201" s="3644"/>
      <c r="G201" s="3645"/>
    </row>
    <row r="202" spans="1:7">
      <c r="A202" s="3629"/>
      <c r="B202" s="3642"/>
      <c r="C202" s="3642"/>
      <c r="D202" s="3629"/>
      <c r="E202" s="3643"/>
      <c r="F202" s="3644"/>
      <c r="G202" s="3645"/>
    </row>
    <row r="203" spans="1:7">
      <c r="A203" s="3629"/>
      <c r="B203" s="3642"/>
      <c r="C203" s="3642"/>
      <c r="D203" s="3629"/>
      <c r="E203" s="3643"/>
      <c r="F203" s="3644"/>
      <c r="G203" s="3645"/>
    </row>
    <row r="204" spans="1:7">
      <c r="A204" s="3629"/>
      <c r="B204" s="3642"/>
      <c r="C204" s="3642"/>
      <c r="D204" s="3629"/>
      <c r="E204" s="3643"/>
      <c r="F204" s="3644"/>
      <c r="G204" s="3645"/>
    </row>
    <row r="205" spans="1:7">
      <c r="A205" s="3629"/>
      <c r="B205" s="3642"/>
      <c r="C205" s="3642"/>
      <c r="D205" s="3629"/>
      <c r="E205" s="3643"/>
      <c r="F205" s="3644"/>
      <c r="G205" s="3645"/>
    </row>
    <row r="206" spans="1:7">
      <c r="A206" s="3629"/>
      <c r="B206" s="3642"/>
      <c r="C206" s="3642"/>
      <c r="D206" s="3629"/>
      <c r="E206" s="3643"/>
      <c r="F206" s="3644"/>
      <c r="G206" s="3645"/>
    </row>
    <row r="207" spans="1:7">
      <c r="A207" s="3629"/>
      <c r="B207" s="3642"/>
      <c r="C207" s="3642"/>
      <c r="D207" s="3629"/>
      <c r="E207" s="3643"/>
      <c r="F207" s="3644"/>
      <c r="G207" s="3645"/>
    </row>
    <row r="208" spans="1:7">
      <c r="A208" s="3629"/>
      <c r="B208" s="3642"/>
      <c r="C208" s="3642"/>
      <c r="D208" s="3629"/>
      <c r="E208" s="3643"/>
      <c r="F208" s="3644"/>
      <c r="G208" s="3645"/>
    </row>
    <row r="209" spans="1:7">
      <c r="A209" s="3629"/>
      <c r="B209" s="3642"/>
      <c r="C209" s="3642"/>
      <c r="D209" s="3629"/>
      <c r="E209" s="3643"/>
      <c r="F209" s="3644"/>
      <c r="G209" s="3645"/>
    </row>
    <row r="210" spans="1:7">
      <c r="A210" s="3629"/>
      <c r="B210" s="3642"/>
      <c r="C210" s="3642"/>
      <c r="D210" s="3629"/>
      <c r="E210" s="3643"/>
      <c r="F210" s="3644"/>
      <c r="G210" s="3645"/>
    </row>
    <row r="211" spans="1:7">
      <c r="A211" s="3629"/>
      <c r="B211" s="3642"/>
      <c r="C211" s="3642"/>
      <c r="D211" s="3629"/>
      <c r="E211" s="3643"/>
      <c r="F211" s="3644"/>
      <c r="G211" s="3645"/>
    </row>
    <row r="212" spans="1:7">
      <c r="A212" s="3629"/>
      <c r="B212" s="3642"/>
      <c r="C212" s="3642"/>
      <c r="D212" s="3629"/>
      <c r="E212" s="3643"/>
      <c r="F212" s="3644"/>
      <c r="G212" s="3645"/>
    </row>
    <row r="213" spans="1:7">
      <c r="A213" s="3629"/>
      <c r="B213" s="3642"/>
      <c r="C213" s="3642"/>
      <c r="D213" s="3629"/>
      <c r="E213" s="3643"/>
      <c r="F213" s="3644"/>
      <c r="G213" s="3645"/>
    </row>
    <row r="214" spans="1:7">
      <c r="A214" s="3629"/>
      <c r="B214" s="3642"/>
      <c r="C214" s="3642"/>
      <c r="D214" s="3629"/>
      <c r="E214" s="3643"/>
      <c r="F214" s="3644"/>
      <c r="G214" s="3645"/>
    </row>
    <row r="215" spans="1:7">
      <c r="A215" s="3629"/>
      <c r="B215" s="3642"/>
      <c r="C215" s="3642"/>
      <c r="D215" s="3629"/>
      <c r="E215" s="3643"/>
      <c r="F215" s="3644"/>
      <c r="G215" s="3645"/>
    </row>
    <row r="216" spans="1:7">
      <c r="A216" s="3629"/>
      <c r="B216" s="3642"/>
      <c r="C216" s="3642"/>
      <c r="D216" s="3629"/>
      <c r="E216" s="3643"/>
      <c r="F216" s="3644"/>
      <c r="G216" s="3645"/>
    </row>
    <row r="217" spans="1:7">
      <c r="A217" s="3629"/>
      <c r="B217" s="3642"/>
      <c r="C217" s="3642"/>
      <c r="D217" s="3629"/>
      <c r="E217" s="3643"/>
      <c r="F217" s="3644"/>
      <c r="G217" s="3645"/>
    </row>
    <row r="218" spans="1:7">
      <c r="A218" s="3629"/>
      <c r="B218" s="3642"/>
      <c r="C218" s="3642"/>
      <c r="D218" s="3629"/>
      <c r="E218" s="3643"/>
      <c r="F218" s="3644"/>
      <c r="G218" s="3645"/>
    </row>
    <row r="219" spans="1:7">
      <c r="A219" s="3629"/>
      <c r="B219" s="3642"/>
      <c r="C219" s="3642"/>
      <c r="D219" s="3629"/>
      <c r="E219" s="3643"/>
      <c r="F219" s="3644"/>
      <c r="G219" s="3645"/>
    </row>
    <row r="220" spans="1:7">
      <c r="B220" s="3642"/>
      <c r="C220" s="3642"/>
      <c r="D220" s="3629"/>
      <c r="E220" s="3643"/>
      <c r="F220" s="3644"/>
      <c r="G220" s="3645"/>
    </row>
    <row r="221" spans="1:7">
      <c r="B221" s="3642"/>
      <c r="C221" s="3642"/>
      <c r="D221" s="3629"/>
      <c r="E221" s="3643"/>
      <c r="F221" s="3644"/>
      <c r="G221" s="3645"/>
    </row>
    <row r="222" spans="1:7">
      <c r="B222" s="3642"/>
      <c r="C222" s="3642"/>
      <c r="D222" s="3629"/>
      <c r="E222" s="3643"/>
      <c r="F222" s="3644"/>
      <c r="G222" s="3645"/>
    </row>
    <row r="223" spans="1:7">
      <c r="B223" s="3642"/>
      <c r="C223" s="3642"/>
      <c r="D223" s="3629"/>
      <c r="E223" s="3643"/>
      <c r="F223" s="3644"/>
      <c r="G223" s="3645"/>
    </row>
    <row r="224" spans="1:7">
      <c r="B224" s="3642"/>
      <c r="C224" s="3642"/>
      <c r="D224" s="3629"/>
      <c r="E224" s="3643"/>
      <c r="F224" s="3644"/>
      <c r="G224" s="3645"/>
    </row>
    <row r="225" spans="2:7">
      <c r="B225" s="3642"/>
      <c r="C225" s="3642"/>
      <c r="D225" s="3629"/>
      <c r="E225" s="3643"/>
      <c r="F225" s="3644"/>
      <c r="G225" s="3645"/>
    </row>
    <row r="226" spans="2:7">
      <c r="B226" s="3642"/>
      <c r="C226" s="3642"/>
      <c r="D226" s="3629"/>
      <c r="E226" s="3643"/>
      <c r="F226" s="3644"/>
      <c r="G226" s="3645"/>
    </row>
    <row r="227" spans="2:7">
      <c r="B227" s="3642"/>
      <c r="C227" s="3642"/>
      <c r="D227" s="3629"/>
      <c r="E227" s="3643"/>
      <c r="F227" s="3644"/>
      <c r="G227" s="3645"/>
    </row>
    <row r="228" spans="2:7">
      <c r="B228" s="3642"/>
      <c r="C228" s="3642"/>
      <c r="D228" s="3629"/>
      <c r="E228" s="3643"/>
      <c r="F228" s="3644"/>
      <c r="G228" s="3645"/>
    </row>
    <row r="229" spans="2:7">
      <c r="B229" s="3642"/>
      <c r="C229" s="3642"/>
      <c r="D229" s="3629"/>
      <c r="E229" s="3643"/>
      <c r="F229" s="3644"/>
      <c r="G229" s="3645"/>
    </row>
    <row r="230" spans="2:7">
      <c r="B230" s="3642"/>
      <c r="C230" s="3642"/>
      <c r="D230" s="3629"/>
      <c r="E230" s="3643"/>
      <c r="F230" s="3644"/>
      <c r="G230" s="3645"/>
    </row>
    <row r="231" spans="2:7">
      <c r="B231" s="3642"/>
      <c r="C231" s="3642"/>
      <c r="D231" s="3629"/>
      <c r="E231" s="3643"/>
      <c r="F231" s="3644"/>
      <c r="G231" s="3645"/>
    </row>
    <row r="232" spans="2:7">
      <c r="B232" s="3642"/>
      <c r="C232" s="3642"/>
      <c r="D232" s="3629"/>
      <c r="E232" s="3643"/>
      <c r="F232" s="3644"/>
      <c r="G232" s="3645"/>
    </row>
    <row r="233" spans="2:7">
      <c r="B233" s="3642"/>
      <c r="C233" s="3642"/>
      <c r="D233" s="3629"/>
      <c r="E233" s="3643"/>
      <c r="F233" s="3644"/>
      <c r="G233" s="3645"/>
    </row>
    <row r="234" spans="2:7">
      <c r="B234" s="3642"/>
      <c r="C234" s="3642"/>
      <c r="D234" s="3629"/>
      <c r="E234" s="3643"/>
      <c r="F234" s="3644"/>
      <c r="G234" s="3645"/>
    </row>
    <row r="235" spans="2:7">
      <c r="B235" s="3642"/>
      <c r="C235" s="3642"/>
      <c r="D235" s="3629"/>
      <c r="E235" s="3643"/>
      <c r="F235" s="3644"/>
      <c r="G235" s="3645"/>
    </row>
    <row r="236" spans="2:7">
      <c r="B236" s="3642"/>
      <c r="C236" s="3642"/>
      <c r="D236" s="3629"/>
      <c r="E236" s="3643"/>
      <c r="F236" s="3644"/>
      <c r="G236" s="3645"/>
    </row>
    <row r="237" spans="2:7">
      <c r="B237" s="3642"/>
      <c r="C237" s="3642"/>
      <c r="D237" s="3629"/>
      <c r="E237" s="3643"/>
      <c r="F237" s="3644"/>
      <c r="G237" s="3645"/>
    </row>
    <row r="238" spans="2:7">
      <c r="B238" s="3642"/>
      <c r="C238" s="3642"/>
      <c r="D238" s="3629"/>
      <c r="E238" s="3643"/>
      <c r="F238" s="3644"/>
      <c r="G238" s="3645"/>
    </row>
    <row r="239" spans="2:7">
      <c r="B239" s="3642"/>
      <c r="C239" s="3642"/>
      <c r="D239" s="3629"/>
      <c r="E239" s="3643"/>
      <c r="F239" s="3644"/>
      <c r="G239" s="3645"/>
    </row>
    <row r="240" spans="2:7">
      <c r="B240" s="3642"/>
      <c r="C240" s="3642"/>
      <c r="D240" s="3629"/>
      <c r="E240" s="3643"/>
      <c r="F240" s="3644"/>
      <c r="G240" s="3645"/>
    </row>
    <row r="241" spans="2:7">
      <c r="B241" s="3642"/>
      <c r="C241" s="3642"/>
      <c r="D241" s="3629"/>
      <c r="E241" s="3643"/>
      <c r="F241" s="3644"/>
      <c r="G241" s="3645"/>
    </row>
    <row r="242" spans="2:7">
      <c r="B242" s="3642"/>
      <c r="C242" s="3642"/>
      <c r="D242" s="3629"/>
      <c r="E242" s="3643"/>
      <c r="F242" s="3644"/>
      <c r="G242" s="3645"/>
    </row>
    <row r="243" spans="2:7">
      <c r="B243" s="3642"/>
      <c r="C243" s="3642"/>
      <c r="D243" s="3629"/>
      <c r="E243" s="3643"/>
      <c r="F243" s="3644"/>
      <c r="G243" s="3645"/>
    </row>
    <row r="244" spans="2:7">
      <c r="B244" s="3642"/>
      <c r="C244" s="3642"/>
      <c r="D244" s="3629"/>
      <c r="E244" s="3643"/>
      <c r="F244" s="3644"/>
      <c r="G244" s="3645"/>
    </row>
    <row r="245" spans="2:7">
      <c r="B245" s="3642"/>
      <c r="C245" s="3642"/>
      <c r="D245" s="3629"/>
      <c r="E245" s="3643"/>
      <c r="F245" s="3644"/>
      <c r="G245" s="3645"/>
    </row>
    <row r="246" spans="2:7">
      <c r="B246" s="3642"/>
      <c r="C246" s="3642"/>
      <c r="D246" s="3629"/>
      <c r="E246" s="3643"/>
      <c r="F246" s="3644"/>
      <c r="G246" s="3645"/>
    </row>
    <row r="247" spans="2:7">
      <c r="B247" s="3642"/>
      <c r="C247" s="3642"/>
      <c r="D247" s="3629"/>
      <c r="E247" s="3643"/>
      <c r="F247" s="3644"/>
      <c r="G247" s="3645"/>
    </row>
    <row r="248" spans="2:7">
      <c r="B248" s="3642"/>
      <c r="C248" s="3642"/>
      <c r="D248" s="3629"/>
      <c r="E248" s="3643"/>
      <c r="F248" s="3644"/>
      <c r="G248" s="3645"/>
    </row>
    <row r="249" spans="2:7">
      <c r="B249" s="3642"/>
      <c r="C249" s="3642"/>
      <c r="D249" s="3629"/>
      <c r="E249" s="3643"/>
      <c r="F249" s="3644"/>
      <c r="G249" s="3645"/>
    </row>
    <row r="250" spans="2:7">
      <c r="B250" s="3642"/>
      <c r="C250" s="3642"/>
      <c r="D250" s="3629"/>
      <c r="E250" s="3643"/>
      <c r="F250" s="3644"/>
      <c r="G250" s="3645"/>
    </row>
    <row r="251" spans="2:7">
      <c r="B251" s="3642"/>
      <c r="C251" s="3642"/>
      <c r="D251" s="3629"/>
      <c r="E251" s="3643"/>
      <c r="F251" s="3644"/>
      <c r="G251" s="3645"/>
    </row>
    <row r="252" spans="2:7">
      <c r="B252" s="3642"/>
      <c r="C252" s="3642"/>
      <c r="D252" s="3629"/>
      <c r="E252" s="3643"/>
      <c r="F252" s="3644"/>
      <c r="G252" s="3645"/>
    </row>
    <row r="253" spans="2:7">
      <c r="B253" s="3642"/>
      <c r="C253" s="3642"/>
      <c r="D253" s="3629"/>
      <c r="E253" s="3643"/>
      <c r="F253" s="3644"/>
      <c r="G253" s="3645"/>
    </row>
    <row r="254" spans="2:7">
      <c r="B254" s="3642"/>
      <c r="C254" s="3642"/>
      <c r="D254" s="3629"/>
      <c r="E254" s="3643"/>
      <c r="F254" s="3644"/>
      <c r="G254" s="3645"/>
    </row>
    <row r="255" spans="2:7">
      <c r="B255" s="3642"/>
      <c r="C255" s="3642"/>
      <c r="D255" s="3629"/>
      <c r="E255" s="3643"/>
      <c r="F255" s="3644"/>
      <c r="G255" s="3645"/>
    </row>
    <row r="256" spans="2:7">
      <c r="B256" s="3642"/>
      <c r="C256" s="3642"/>
      <c r="D256" s="3629"/>
      <c r="E256" s="3643"/>
      <c r="F256" s="3644"/>
      <c r="G256" s="3645"/>
    </row>
    <row r="257" spans="2:7">
      <c r="B257" s="3642"/>
      <c r="C257" s="3642"/>
      <c r="D257" s="3629"/>
      <c r="E257" s="3643"/>
      <c r="F257" s="3644"/>
      <c r="G257" s="3645"/>
    </row>
    <row r="258" spans="2:7">
      <c r="B258" s="3642"/>
      <c r="C258" s="3642"/>
      <c r="D258" s="3629"/>
      <c r="E258" s="3643"/>
      <c r="F258" s="3644"/>
      <c r="G258" s="3645"/>
    </row>
    <row r="259" spans="2:7">
      <c r="B259" s="3642"/>
      <c r="C259" s="3642"/>
      <c r="D259" s="3629"/>
      <c r="E259" s="3643"/>
      <c r="F259" s="3644"/>
      <c r="G259" s="3645"/>
    </row>
    <row r="260" spans="2:7">
      <c r="B260" s="3642"/>
      <c r="C260" s="3642"/>
      <c r="D260" s="3629"/>
      <c r="E260" s="3643"/>
      <c r="F260" s="3644"/>
      <c r="G260" s="3645"/>
    </row>
    <row r="261" spans="2:7">
      <c r="B261" s="3642"/>
      <c r="C261" s="3642"/>
      <c r="D261" s="3629"/>
      <c r="E261" s="3643"/>
      <c r="F261" s="3644"/>
      <c r="G261" s="3645"/>
    </row>
    <row r="262" spans="2:7">
      <c r="B262" s="3642"/>
      <c r="C262" s="3642"/>
      <c r="D262" s="3629"/>
      <c r="E262" s="3643"/>
      <c r="F262" s="3644"/>
      <c r="G262" s="3645"/>
    </row>
    <row r="263" spans="2:7">
      <c r="B263" s="3642"/>
      <c r="C263" s="3642"/>
      <c r="D263" s="3629"/>
      <c r="E263" s="3643"/>
      <c r="F263" s="3644"/>
      <c r="G263" s="3645"/>
    </row>
    <row r="264" spans="2:7">
      <c r="B264" s="3642"/>
      <c r="C264" s="3642"/>
      <c r="D264" s="3629"/>
      <c r="E264" s="3643"/>
      <c r="F264" s="3644"/>
      <c r="G264" s="3645"/>
    </row>
    <row r="265" spans="2:7">
      <c r="B265" s="3642"/>
      <c r="C265" s="3642"/>
      <c r="D265" s="3629"/>
      <c r="E265" s="3643"/>
      <c r="F265" s="3644"/>
      <c r="G265" s="3645"/>
    </row>
    <row r="266" spans="2:7">
      <c r="B266" s="3642"/>
      <c r="C266" s="3642"/>
      <c r="D266" s="3629"/>
      <c r="E266" s="3643"/>
      <c r="F266" s="3644"/>
      <c r="G266" s="3645"/>
    </row>
    <row r="267" spans="2:7">
      <c r="B267" s="3642"/>
      <c r="C267" s="3642"/>
      <c r="D267" s="3629"/>
      <c r="E267" s="3643"/>
      <c r="F267" s="3644"/>
      <c r="G267" s="3645"/>
    </row>
    <row r="268" spans="2:7">
      <c r="B268" s="3642"/>
      <c r="C268" s="3642"/>
      <c r="D268" s="3629"/>
      <c r="E268" s="3643"/>
      <c r="F268" s="3644"/>
      <c r="G268" s="3645"/>
    </row>
    <row r="269" spans="2:7">
      <c r="B269" s="3642"/>
      <c r="C269" s="3642"/>
      <c r="D269" s="3629"/>
      <c r="E269" s="3643"/>
      <c r="F269" s="3644"/>
      <c r="G269" s="3645"/>
    </row>
    <row r="270" spans="2:7">
      <c r="B270" s="3642"/>
      <c r="C270" s="3642"/>
      <c r="D270" s="3629"/>
      <c r="E270" s="3643"/>
      <c r="F270" s="3644"/>
      <c r="G270" s="3645"/>
    </row>
    <row r="271" spans="2:7">
      <c r="B271" s="3642"/>
      <c r="C271" s="3642"/>
      <c r="D271" s="3629"/>
      <c r="E271" s="3643"/>
      <c r="F271" s="3644"/>
      <c r="G271" s="3645"/>
    </row>
    <row r="272" spans="2:7">
      <c r="B272" s="3642"/>
      <c r="C272" s="3642"/>
      <c r="D272" s="3629"/>
      <c r="E272" s="3643"/>
      <c r="F272" s="3644"/>
      <c r="G272" s="3645"/>
    </row>
    <row r="273" spans="2:7">
      <c r="B273" s="3642"/>
      <c r="C273" s="3642"/>
      <c r="D273" s="3629"/>
      <c r="E273" s="3643"/>
      <c r="F273" s="3644"/>
      <c r="G273" s="3645"/>
    </row>
    <row r="274" spans="2:7">
      <c r="B274" s="3642"/>
      <c r="C274" s="3642"/>
      <c r="D274" s="3629"/>
      <c r="E274" s="3643"/>
      <c r="F274" s="3644"/>
      <c r="G274" s="3645"/>
    </row>
    <row r="275" spans="2:7">
      <c r="B275" s="3642"/>
      <c r="C275" s="3642"/>
      <c r="D275" s="3629"/>
      <c r="E275" s="3643"/>
      <c r="F275" s="3644"/>
      <c r="G275" s="3645"/>
    </row>
    <row r="276" spans="2:7">
      <c r="B276" s="3642"/>
      <c r="C276" s="3642"/>
      <c r="D276" s="3629"/>
      <c r="E276" s="3643"/>
      <c r="F276" s="3644"/>
      <c r="G276" s="3645"/>
    </row>
    <row r="277" spans="2:7">
      <c r="B277" s="3642"/>
      <c r="C277" s="3642"/>
      <c r="D277" s="3629"/>
      <c r="E277" s="3643"/>
      <c r="F277" s="3644"/>
      <c r="G277" s="3645"/>
    </row>
    <row r="278" spans="2:7">
      <c r="B278" s="3642"/>
      <c r="C278" s="3642"/>
      <c r="D278" s="3629"/>
      <c r="E278" s="3643"/>
      <c r="F278" s="3644"/>
      <c r="G278" s="3645"/>
    </row>
    <row r="279" spans="2:7">
      <c r="B279" s="3642"/>
      <c r="C279" s="3642"/>
      <c r="D279" s="3629"/>
      <c r="E279" s="3643"/>
      <c r="F279" s="3644"/>
      <c r="G279" s="3645"/>
    </row>
    <row r="280" spans="2:7">
      <c r="B280" s="3642"/>
      <c r="C280" s="3642"/>
      <c r="D280" s="3629"/>
      <c r="E280" s="3643"/>
      <c r="F280" s="3644"/>
      <c r="G280" s="3645"/>
    </row>
    <row r="281" spans="2:7">
      <c r="B281" s="3642"/>
      <c r="C281" s="3642"/>
      <c r="D281" s="3629"/>
      <c r="E281" s="3643"/>
      <c r="F281" s="3644"/>
      <c r="G281" s="3645"/>
    </row>
    <row r="282" spans="2:7">
      <c r="B282" s="3642"/>
      <c r="C282" s="3642"/>
      <c r="D282" s="3629"/>
      <c r="E282" s="3643"/>
      <c r="F282" s="3644"/>
      <c r="G282" s="3645"/>
    </row>
    <row r="283" spans="2:7">
      <c r="B283" s="3642"/>
      <c r="C283" s="3642"/>
      <c r="D283" s="3629"/>
      <c r="E283" s="3643"/>
      <c r="F283" s="3644"/>
      <c r="G283" s="3645"/>
    </row>
    <row r="284" spans="2:7">
      <c r="B284" s="3642"/>
      <c r="C284" s="3642"/>
      <c r="D284" s="3629"/>
      <c r="E284" s="3643"/>
      <c r="F284" s="3644"/>
      <c r="G284" s="3645"/>
    </row>
    <row r="285" spans="2:7">
      <c r="B285" s="3642"/>
      <c r="C285" s="3642"/>
      <c r="D285" s="3629"/>
      <c r="E285" s="3643"/>
      <c r="F285" s="3644"/>
      <c r="G285" s="3645"/>
    </row>
    <row r="286" spans="2:7">
      <c r="B286" s="3642"/>
      <c r="C286" s="3642"/>
      <c r="D286" s="3629"/>
      <c r="E286" s="3643"/>
      <c r="F286" s="3644"/>
      <c r="G286" s="3645"/>
    </row>
    <row r="287" spans="2:7">
      <c r="B287" s="3642"/>
      <c r="C287" s="3642"/>
      <c r="D287" s="3629"/>
      <c r="E287" s="3643"/>
      <c r="F287" s="3644"/>
      <c r="G287" s="3645"/>
    </row>
    <row r="288" spans="2:7">
      <c r="B288" s="3642"/>
      <c r="C288" s="3642"/>
      <c r="D288" s="3629"/>
      <c r="E288" s="3643"/>
      <c r="F288" s="3644"/>
      <c r="G288" s="3645"/>
    </row>
    <row r="289" spans="2:7">
      <c r="B289" s="3642"/>
      <c r="C289" s="3642"/>
      <c r="D289" s="3629"/>
      <c r="E289" s="3643"/>
      <c r="F289" s="3644"/>
      <c r="G289" s="3645"/>
    </row>
    <row r="290" spans="2:7">
      <c r="B290" s="3642"/>
      <c r="C290" s="3642"/>
      <c r="D290" s="3629"/>
      <c r="E290" s="3643"/>
      <c r="F290" s="3644"/>
      <c r="G290" s="3645"/>
    </row>
    <row r="291" spans="2:7">
      <c r="B291" s="3642"/>
      <c r="C291" s="3642"/>
      <c r="D291" s="3629"/>
      <c r="E291" s="3643"/>
      <c r="F291" s="3644"/>
      <c r="G291" s="3645"/>
    </row>
    <row r="292" spans="2:7">
      <c r="B292" s="3642"/>
      <c r="C292" s="3642"/>
      <c r="D292" s="3629"/>
      <c r="E292" s="3643"/>
      <c r="F292" s="3644"/>
      <c r="G292" s="3645"/>
    </row>
    <row r="293" spans="2:7">
      <c r="B293" s="3642"/>
      <c r="C293" s="3642"/>
      <c r="D293" s="3629"/>
      <c r="E293" s="3643"/>
      <c r="F293" s="3644"/>
      <c r="G293" s="3645"/>
    </row>
    <row r="294" spans="2:7">
      <c r="B294" s="3642"/>
      <c r="C294" s="3642"/>
      <c r="D294" s="3629"/>
      <c r="E294" s="3643"/>
      <c r="F294" s="3644"/>
      <c r="G294" s="3645"/>
    </row>
    <row r="295" spans="2:7">
      <c r="B295" s="3642"/>
      <c r="C295" s="3642"/>
      <c r="D295" s="3629"/>
      <c r="E295" s="3643"/>
      <c r="F295" s="3644"/>
      <c r="G295" s="3645"/>
    </row>
    <row r="296" spans="2:7">
      <c r="B296" s="3642"/>
      <c r="C296" s="3642"/>
      <c r="D296" s="3629"/>
      <c r="E296" s="3643"/>
      <c r="F296" s="3644"/>
      <c r="G296" s="3645"/>
    </row>
    <row r="297" spans="2:7">
      <c r="B297" s="3642"/>
      <c r="C297" s="3642"/>
      <c r="D297" s="3629"/>
      <c r="E297" s="3643"/>
      <c r="F297" s="3644"/>
      <c r="G297" s="3645"/>
    </row>
    <row r="298" spans="2:7">
      <c r="B298" s="3642"/>
      <c r="C298" s="3642"/>
      <c r="D298" s="3629"/>
      <c r="E298" s="3643"/>
      <c r="F298" s="3644"/>
      <c r="G298" s="3645"/>
    </row>
    <row r="299" spans="2:7">
      <c r="B299" s="3642"/>
      <c r="C299" s="3642"/>
      <c r="D299" s="3629"/>
      <c r="E299" s="3643"/>
      <c r="F299" s="3644"/>
      <c r="G299" s="3645"/>
    </row>
    <row r="300" spans="2:7">
      <c r="B300" s="3642"/>
      <c r="C300" s="3642"/>
      <c r="D300" s="3629"/>
      <c r="E300" s="3643"/>
      <c r="F300" s="3644"/>
      <c r="G300" s="3645"/>
    </row>
    <row r="301" spans="2:7">
      <c r="B301" s="3642"/>
      <c r="C301" s="3642"/>
      <c r="D301" s="3629"/>
      <c r="E301" s="3643"/>
      <c r="F301" s="3644"/>
      <c r="G301" s="3645"/>
    </row>
    <row r="302" spans="2:7">
      <c r="B302" s="3642"/>
      <c r="C302" s="3642"/>
      <c r="D302" s="3629"/>
      <c r="E302" s="3643"/>
      <c r="F302" s="3644"/>
      <c r="G302" s="3645"/>
    </row>
    <row r="303" spans="2:7">
      <c r="B303" s="3642"/>
      <c r="C303" s="3642"/>
      <c r="D303" s="3629"/>
      <c r="E303" s="3643"/>
      <c r="F303" s="3644"/>
      <c r="G303" s="3645"/>
    </row>
    <row r="304" spans="2:7">
      <c r="B304" s="3642"/>
      <c r="C304" s="3642"/>
      <c r="D304" s="3629"/>
      <c r="E304" s="3643"/>
      <c r="F304" s="3644"/>
      <c r="G304" s="3645"/>
    </row>
  </sheetData>
  <sheetProtection formatColumns="0" formatRows="0"/>
  <autoFilter ref="A3:AH167">
    <filterColumn colId="4">
      <customFilters>
        <customFilter val="*jsy*"/>
      </customFilters>
    </filterColumn>
  </autoFilter>
  <dataValidations count="1">
    <dataValidation type="list" allowBlank="1" showInputMessage="1" showErrorMessage="1" sqref="A2:A54">
      <formula1>$A$2:$A$54</formula1>
    </dataValidation>
  </dataValidation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sheetPr codeName="Sheet111"/>
  <dimension ref="A1:BF302"/>
  <sheetViews>
    <sheetView view="pageBreakPreview" zoomScale="90" zoomScaleSheetLayoutView="90" workbookViewId="0">
      <pane xSplit="12" ySplit="6" topLeftCell="AK82" activePane="bottomRight" state="frozen"/>
      <selection pane="topRight" activeCell="M1" sqref="M1"/>
      <selection pane="bottomLeft" activeCell="A7" sqref="A7"/>
      <selection pane="bottomRight" activeCell="AC84" sqref="AC84:AV85"/>
    </sheetView>
  </sheetViews>
  <sheetFormatPr defaultColWidth="9.140625" defaultRowHeight="25.5" customHeight="1"/>
  <cols>
    <col min="1" max="1" width="13.7109375" style="374" customWidth="1"/>
    <col min="2" max="2" width="19.5703125" style="374" hidden="1" customWidth="1"/>
    <col min="3" max="3" width="54.5703125" style="374" customWidth="1"/>
    <col min="4" max="4" width="7.42578125" style="328" customWidth="1"/>
    <col min="5" max="5" width="15" style="328" hidden="1" customWidth="1"/>
    <col min="6" max="6" width="22.5703125" style="328" hidden="1" customWidth="1"/>
    <col min="7" max="8" width="31.42578125" style="328" hidden="1" customWidth="1"/>
    <col min="9" max="9" width="11.85546875" style="328" hidden="1" customWidth="1"/>
    <col min="10" max="10" width="14.7109375" style="328" hidden="1" customWidth="1"/>
    <col min="11" max="11" width="14.140625" style="328" hidden="1" customWidth="1"/>
    <col min="12" max="12" width="10.85546875" style="328" hidden="1" customWidth="1"/>
    <col min="13" max="13" width="15.5703125" style="328" hidden="1" customWidth="1"/>
    <col min="14" max="14" width="15.5703125" style="397" customWidth="1"/>
    <col min="15" max="15" width="10" style="328" customWidth="1"/>
    <col min="16" max="16" width="12.42578125" style="397" customWidth="1"/>
    <col min="17" max="17" width="46.28515625" style="967" customWidth="1"/>
    <col min="18" max="18" width="34.5703125" style="374" hidden="1" customWidth="1"/>
    <col min="19" max="19" width="12.85546875" style="398" hidden="1" customWidth="1"/>
    <col min="20" max="20" width="11" style="389" hidden="1" customWidth="1"/>
    <col min="21" max="21" width="13.85546875" style="389" customWidth="1"/>
    <col min="22" max="22" width="10.28515625" style="389" customWidth="1"/>
    <col min="23" max="23" width="17.85546875" style="959" customWidth="1"/>
    <col min="24" max="24" width="60.5703125" style="966" customWidth="1"/>
    <col min="25" max="25" width="11.85546875" style="389" customWidth="1"/>
    <col min="26" max="26" width="11.140625" style="389" customWidth="1"/>
    <col min="27" max="27" width="15.85546875" style="959" customWidth="1"/>
    <col min="28" max="28" width="41" style="389" customWidth="1"/>
    <col min="29" max="29" width="12.140625" style="389" customWidth="1"/>
    <col min="30" max="30" width="11" style="389" customWidth="1"/>
    <col min="31" max="31" width="19.5703125" style="959" customWidth="1"/>
    <col min="32" max="32" width="43.7109375" style="389" customWidth="1"/>
    <col min="33" max="33" width="18.42578125" style="389" customWidth="1"/>
    <col min="34" max="34" width="9.42578125" style="389" customWidth="1"/>
    <col min="35" max="35" width="18.140625" style="959" customWidth="1"/>
    <col min="36" max="36" width="50.85546875" style="389" customWidth="1"/>
    <col min="37" max="37" width="11.140625" style="389" customWidth="1"/>
    <col min="38" max="38" width="9.42578125" style="389" customWidth="1"/>
    <col min="39" max="39" width="15.85546875" style="959" customWidth="1"/>
    <col min="40" max="40" width="31.42578125" style="389" customWidth="1"/>
    <col min="41" max="41" width="11.140625" style="389" customWidth="1"/>
    <col min="42" max="42" width="12.85546875" style="389" customWidth="1"/>
    <col min="43" max="43" width="15.85546875" style="959" customWidth="1"/>
    <col min="44" max="44" width="31.5703125" style="389" customWidth="1"/>
    <col min="45" max="45" width="19.5703125" style="959" customWidth="1"/>
    <col min="46" max="46" width="12.85546875" style="389" customWidth="1"/>
    <col min="47" max="47" width="14.7109375" style="389" customWidth="1"/>
    <col min="48" max="48" width="57.42578125" style="389" customWidth="1"/>
    <col min="49" max="49" width="10.28515625" style="389" customWidth="1"/>
    <col min="50" max="50" width="34.28515625" style="389" customWidth="1"/>
    <col min="51" max="51" width="9.28515625" style="389" hidden="1" customWidth="1"/>
    <col min="52" max="52" width="12.7109375" style="389" hidden="1" customWidth="1"/>
    <col min="53" max="53" width="11.42578125" style="389" hidden="1" customWidth="1"/>
    <col min="54" max="54" width="12.85546875" style="389" hidden="1" customWidth="1"/>
    <col min="55" max="55" width="11.42578125" style="389" hidden="1" customWidth="1"/>
    <col min="56" max="56" width="10.140625" style="389" customWidth="1"/>
    <col min="57" max="57" width="9.140625" style="389"/>
    <col min="58" max="58" width="26.5703125" style="389" customWidth="1"/>
    <col min="59" max="16384" width="9.140625" style="389"/>
  </cols>
  <sheetData>
    <row r="1" spans="1:58" s="319" customFormat="1" ht="25.5" customHeight="1">
      <c r="A1" s="5159" t="s">
        <v>1946</v>
      </c>
      <c r="B1" s="5159"/>
      <c r="C1" s="5159"/>
      <c r="D1" s="1056"/>
      <c r="E1" s="5165" t="s">
        <v>4691</v>
      </c>
      <c r="F1" s="5162" t="s">
        <v>4689</v>
      </c>
      <c r="G1" s="5162"/>
      <c r="H1" s="5162"/>
      <c r="I1" s="5162"/>
      <c r="J1" s="5162"/>
      <c r="K1" s="5162"/>
      <c r="L1" s="5162"/>
      <c r="M1" s="5162"/>
      <c r="N1" s="5162"/>
      <c r="O1" s="5162"/>
      <c r="P1" s="5170" t="s">
        <v>70</v>
      </c>
      <c r="Q1" s="5171"/>
      <c r="R1" s="5172"/>
      <c r="S1" s="5172"/>
      <c r="T1" s="5172"/>
      <c r="U1" s="5172"/>
      <c r="V1" s="5172"/>
      <c r="W1" s="5172"/>
      <c r="X1" s="5171"/>
      <c r="Y1" s="5172"/>
      <c r="Z1" s="5172"/>
      <c r="AA1" s="5172"/>
      <c r="AB1" s="5172"/>
      <c r="AC1" s="5172"/>
      <c r="AD1" s="5172"/>
      <c r="AE1" s="5172"/>
      <c r="AF1" s="5172"/>
      <c r="AG1" s="5172"/>
      <c r="AH1" s="5172"/>
      <c r="AI1" s="5173"/>
      <c r="AJ1" s="5167" t="s">
        <v>4345</v>
      </c>
      <c r="AK1" s="5168"/>
      <c r="AL1" s="5168"/>
      <c r="AM1" s="5168"/>
      <c r="AN1" s="5168"/>
      <c r="AO1" s="5168"/>
      <c r="AP1" s="5169"/>
      <c r="AQ1" s="5158" t="s">
        <v>85</v>
      </c>
      <c r="AR1" s="5158"/>
      <c r="AS1" s="5158"/>
      <c r="AT1" s="5158"/>
      <c r="AU1" s="5158"/>
      <c r="AV1" s="5158"/>
      <c r="AW1" s="5158"/>
      <c r="AX1" s="5158"/>
      <c r="AY1" s="5158"/>
      <c r="AZ1" s="5158"/>
      <c r="BA1" s="5158"/>
      <c r="BB1" s="5158"/>
    </row>
    <row r="2" spans="1:58" s="329" customFormat="1" ht="25.5" customHeight="1">
      <c r="A2" s="5163" t="str">
        <f>HYPERLINK("#Index!A4", "Index Pg")</f>
        <v>Index Pg</v>
      </c>
      <c r="B2" s="1057"/>
      <c r="C2" s="1057"/>
      <c r="D2" s="1058"/>
      <c r="E2" s="5165"/>
      <c r="F2" s="1059" t="s">
        <v>118</v>
      </c>
      <c r="G2" s="1059" t="s">
        <v>131</v>
      </c>
      <c r="H2" s="1059"/>
      <c r="I2" s="1059" t="s">
        <v>91</v>
      </c>
      <c r="J2" s="1059" t="s">
        <v>4687</v>
      </c>
      <c r="K2" s="1059" t="s">
        <v>96</v>
      </c>
      <c r="L2" s="1059" t="s">
        <v>4052</v>
      </c>
      <c r="M2" s="1060" t="s">
        <v>4688</v>
      </c>
      <c r="N2" s="1059" t="s">
        <v>4692</v>
      </c>
      <c r="O2" s="1060" t="s">
        <v>208</v>
      </c>
      <c r="P2" s="1061" t="s">
        <v>4344</v>
      </c>
      <c r="Q2" s="1062" t="s">
        <v>3838</v>
      </c>
      <c r="R2" s="1063" t="s">
        <v>4701</v>
      </c>
      <c r="S2" s="1063" t="s">
        <v>4698</v>
      </c>
      <c r="T2" s="1063" t="s">
        <v>4699</v>
      </c>
      <c r="U2" s="1063" t="s">
        <v>4700</v>
      </c>
      <c r="V2" s="1063" t="s">
        <v>4702</v>
      </c>
      <c r="W2" s="1064" t="s">
        <v>4677</v>
      </c>
      <c r="X2" s="1062" t="s">
        <v>4703</v>
      </c>
      <c r="Y2" s="1063" t="s">
        <v>33</v>
      </c>
      <c r="Z2" s="1063" t="s">
        <v>4704</v>
      </c>
      <c r="AA2" s="1064" t="s">
        <v>4705</v>
      </c>
      <c r="AB2" s="1063" t="s">
        <v>4695</v>
      </c>
      <c r="AC2" s="1063" t="s">
        <v>740</v>
      </c>
      <c r="AD2" s="1063" t="s">
        <v>4696</v>
      </c>
      <c r="AE2" s="1064" t="s">
        <v>4697</v>
      </c>
      <c r="AF2" s="1063" t="s">
        <v>2374</v>
      </c>
      <c r="AG2" s="1063" t="s">
        <v>4706</v>
      </c>
      <c r="AH2" s="1063" t="s">
        <v>3837</v>
      </c>
      <c r="AI2" s="1064" t="s">
        <v>307</v>
      </c>
      <c r="AJ2" s="1065" t="s">
        <v>293</v>
      </c>
      <c r="AK2" s="1065" t="s">
        <v>114</v>
      </c>
      <c r="AL2" s="1065" t="s">
        <v>146</v>
      </c>
      <c r="AM2" s="1066" t="s">
        <v>4656</v>
      </c>
      <c r="AN2" s="1065" t="s">
        <v>3306</v>
      </c>
      <c r="AO2" s="1065" t="s">
        <v>3976</v>
      </c>
      <c r="AP2" s="1065" t="s">
        <v>4527</v>
      </c>
      <c r="AQ2" s="1067" t="s">
        <v>86</v>
      </c>
      <c r="AR2" s="1068" t="s">
        <v>150</v>
      </c>
      <c r="AS2" s="1067" t="s">
        <v>399</v>
      </c>
      <c r="AT2" s="1068" t="s">
        <v>152</v>
      </c>
      <c r="AU2" s="1068" t="s">
        <v>415</v>
      </c>
      <c r="AV2" s="1068" t="s">
        <v>4581</v>
      </c>
      <c r="AW2" s="1068" t="s">
        <v>4111</v>
      </c>
      <c r="AX2" s="1069" t="s">
        <v>312</v>
      </c>
      <c r="AY2" s="1070" t="s">
        <v>314</v>
      </c>
      <c r="AZ2" s="1070" t="s">
        <v>1032</v>
      </c>
      <c r="BA2" s="1070" t="s">
        <v>1018</v>
      </c>
      <c r="BB2" s="1070" t="s">
        <v>4690</v>
      </c>
    </row>
    <row r="3" spans="1:58" s="378" customFormat="1" ht="25.5" customHeight="1">
      <c r="A3" s="5164"/>
      <c r="B3" s="1033" t="str">
        <f>HYPERLINK("#'Budget Summary I'!A1:AL1", "Budget Summary I")</f>
        <v>Budget Summary I</v>
      </c>
      <c r="C3" s="1071" t="s">
        <v>4582</v>
      </c>
      <c r="D3" s="1072"/>
      <c r="E3" s="1072">
        <f>S7</f>
        <v>0</v>
      </c>
      <c r="F3" s="1072">
        <f>S10+S11+S12+S13+S14+S15+S61+S63+S64+S65</f>
        <v>0</v>
      </c>
      <c r="G3" s="1072">
        <f>S84+S85+S86+S87+S88+S96+S97+S98</f>
        <v>0</v>
      </c>
      <c r="H3" s="1072"/>
      <c r="I3" s="1072">
        <f>S23+S24+S26+S27+S28+S68+S69+S71+S72+S73+S74+S75+S76</f>
        <v>0</v>
      </c>
      <c r="J3" s="1072">
        <f>S30+S31+S89+S106</f>
        <v>0</v>
      </c>
      <c r="K3" s="1072">
        <f>S17+S18+S19+S90+S20</f>
        <v>0</v>
      </c>
      <c r="L3" s="1072"/>
      <c r="M3" s="1072">
        <f>S112</f>
        <v>0</v>
      </c>
      <c r="N3" s="1072">
        <f>S51+S52+S56</f>
        <v>0</v>
      </c>
      <c r="O3" s="1072"/>
      <c r="P3" s="1073">
        <f>S55</f>
        <v>0</v>
      </c>
      <c r="Q3" s="1074"/>
      <c r="R3" s="1072"/>
      <c r="S3" s="1072"/>
      <c r="T3" s="1072"/>
      <c r="U3" s="1072"/>
      <c r="V3" s="1072"/>
      <c r="W3" s="1075"/>
      <c r="X3" s="1074"/>
      <c r="Y3" s="1072"/>
      <c r="Z3" s="1072"/>
      <c r="AA3" s="1075"/>
      <c r="AB3" s="1072"/>
      <c r="AC3" s="1072"/>
      <c r="AD3" s="1072"/>
      <c r="AE3" s="1075"/>
      <c r="AF3" s="1072"/>
      <c r="AG3" s="1072">
        <f>S53+S57</f>
        <v>0</v>
      </c>
      <c r="AH3" s="1072"/>
      <c r="AI3" s="1075">
        <f>S39+S49+S54+S58+S81+S107+S109+S114</f>
        <v>0</v>
      </c>
      <c r="AJ3" s="1073"/>
      <c r="AK3" s="1072">
        <f>S33+S34+S35+S80</f>
        <v>0</v>
      </c>
      <c r="AL3" s="1073">
        <f>S36+S37+S78</f>
        <v>0</v>
      </c>
      <c r="AM3" s="1076">
        <f>S38+S79+S95</f>
        <v>0</v>
      </c>
      <c r="AN3" s="1073">
        <f>S99+S101+S102+S104+S105</f>
        <v>0</v>
      </c>
      <c r="AO3" s="1073"/>
      <c r="AP3" s="1073"/>
      <c r="AQ3" s="1076"/>
      <c r="AR3" s="1073"/>
      <c r="AS3" s="1075"/>
      <c r="AT3" s="1072"/>
      <c r="AU3" s="1072">
        <f>S41+S42+S91+S92+S93+S94</f>
        <v>0</v>
      </c>
      <c r="AV3" s="1072">
        <f>S46+S47+S48</f>
        <v>0</v>
      </c>
      <c r="AW3" s="1072"/>
      <c r="AX3" s="1072"/>
      <c r="AY3" s="1072">
        <f>S113</f>
        <v>0</v>
      </c>
      <c r="AZ3" s="1072">
        <f>S43+S44+S110+S111</f>
        <v>0</v>
      </c>
      <c r="BA3" s="1072"/>
      <c r="BB3" s="1072"/>
    </row>
    <row r="4" spans="1:58" s="378" customFormat="1" ht="25.5" customHeight="1">
      <c r="A4" s="5164"/>
      <c r="B4" s="4778" t="str">
        <f>HYPERLINK("#'Budget Summary II'!A3:B5", "Budget Summary II")</f>
        <v>Budget Summary II</v>
      </c>
      <c r="C4" s="4779" t="s">
        <v>4583</v>
      </c>
      <c r="D4" s="4780"/>
      <c r="E4" s="4780">
        <f>P7</f>
        <v>282.34510003994092</v>
      </c>
      <c r="F4" s="4780">
        <f>P10+P11+P12+P13+P14+P15+P61+P63+P64+P65</f>
        <v>121.8599999999923</v>
      </c>
      <c r="G4" s="4780">
        <f>P84+P85+P86+P87+P88+P96+P97+P98</f>
        <v>3</v>
      </c>
      <c r="H4" s="4780"/>
      <c r="I4" s="4780">
        <f>P23+P24+P26+P27+P28+P68+P69+P71+P72+P73+P74+P75+P76</f>
        <v>51.09</v>
      </c>
      <c r="J4" s="4780">
        <f>P30+P31+P89+P106</f>
        <v>3.05</v>
      </c>
      <c r="K4" s="4780">
        <f>P17+P18+P19+P90+P20</f>
        <v>30.199999999949998</v>
      </c>
      <c r="L4" s="4780"/>
      <c r="M4" s="4780">
        <f>P112</f>
        <v>0.48</v>
      </c>
      <c r="N4" s="4780">
        <f>P51+P52+P56</f>
        <v>0</v>
      </c>
      <c r="O4" s="4780"/>
      <c r="P4" s="4781">
        <f>P55</f>
        <v>0</v>
      </c>
      <c r="Q4" s="4782"/>
      <c r="R4" s="4780"/>
      <c r="S4" s="4780"/>
      <c r="T4" s="4780"/>
      <c r="U4" s="4780"/>
      <c r="V4" s="4780"/>
      <c r="W4" s="4783"/>
      <c r="X4" s="4782"/>
      <c r="Y4" s="4780"/>
      <c r="Z4" s="4780"/>
      <c r="AA4" s="4783"/>
      <c r="AB4" s="4780"/>
      <c r="AC4" s="4780"/>
      <c r="AD4" s="4780"/>
      <c r="AE4" s="4783"/>
      <c r="AF4" s="4780"/>
      <c r="AG4" s="4780">
        <f>P53+P57</f>
        <v>0</v>
      </c>
      <c r="AH4" s="4780"/>
      <c r="AI4" s="4783">
        <f>P39+P49+P54+P58+P81+P107+P109+P114</f>
        <v>0</v>
      </c>
      <c r="AJ4" s="4781"/>
      <c r="AK4" s="4780">
        <f>P33+P34+P35+P80</f>
        <v>5.1125000399986407</v>
      </c>
      <c r="AL4" s="4781">
        <f>P36+P37+P78</f>
        <v>0.78</v>
      </c>
      <c r="AM4" s="4784">
        <f>P38+P79+P95</f>
        <v>53.872599999999998</v>
      </c>
      <c r="AN4" s="4781">
        <f>P99+P101+P102+P104+P105</f>
        <v>3</v>
      </c>
      <c r="AO4" s="4781"/>
      <c r="AP4" s="4781"/>
      <c r="AQ4" s="4784"/>
      <c r="AR4" s="4781"/>
      <c r="AS4" s="4783"/>
      <c r="AT4" s="4780"/>
      <c r="AU4" s="4780">
        <f>P41+P42+P91+P92+P93+P94</f>
        <v>0</v>
      </c>
      <c r="AV4" s="4780">
        <f>P46+P47+P48</f>
        <v>2.5</v>
      </c>
      <c r="AW4" s="4780"/>
      <c r="AX4" s="4780"/>
      <c r="AY4" s="4780">
        <f>P113</f>
        <v>7.4</v>
      </c>
      <c r="AZ4" s="4780">
        <f>P43+P44+P110+P111</f>
        <v>0</v>
      </c>
      <c r="BA4" s="4780"/>
      <c r="BB4" s="4780"/>
    </row>
    <row r="5" spans="1:58" s="328" customFormat="1" ht="25.5" customHeight="1">
      <c r="A5" s="5161" t="s">
        <v>53</v>
      </c>
      <c r="B5" s="5161" t="s">
        <v>54</v>
      </c>
      <c r="C5" s="5161" t="s">
        <v>55</v>
      </c>
      <c r="D5" s="5161" t="s">
        <v>56</v>
      </c>
      <c r="E5" s="5161" t="s">
        <v>57</v>
      </c>
      <c r="F5" s="5160"/>
      <c r="G5" s="5160"/>
      <c r="H5" s="5160"/>
      <c r="I5" s="5160"/>
      <c r="J5" s="5160"/>
      <c r="K5" s="5160"/>
      <c r="L5" s="5160" t="s">
        <v>7689</v>
      </c>
      <c r="M5" s="5160"/>
      <c r="N5" s="5160"/>
      <c r="O5" s="5160"/>
      <c r="P5" s="5160"/>
      <c r="Q5" s="5166"/>
      <c r="R5" s="5161" t="s">
        <v>4643</v>
      </c>
      <c r="S5" s="5161"/>
      <c r="T5" s="1121"/>
      <c r="U5" s="5174" t="s">
        <v>5743</v>
      </c>
      <c r="V5" s="5174"/>
      <c r="W5" s="5174"/>
      <c r="X5" s="5175"/>
      <c r="Y5" s="5176" t="s">
        <v>5744</v>
      </c>
      <c r="Z5" s="5176"/>
      <c r="AA5" s="5176"/>
      <c r="AB5" s="5176"/>
      <c r="AC5" s="5177" t="s">
        <v>5745</v>
      </c>
      <c r="AD5" s="5177"/>
      <c r="AE5" s="5177"/>
      <c r="AF5" s="5177"/>
      <c r="AG5" s="5178" t="s">
        <v>5746</v>
      </c>
      <c r="AH5" s="5178"/>
      <c r="AI5" s="5178"/>
      <c r="AJ5" s="5178"/>
      <c r="AK5" s="5179" t="s">
        <v>5747</v>
      </c>
      <c r="AL5" s="5179"/>
      <c r="AM5" s="5179"/>
      <c r="AN5" s="5179"/>
      <c r="AO5" s="5180" t="s">
        <v>5748</v>
      </c>
      <c r="AP5" s="5180"/>
      <c r="AQ5" s="5180"/>
      <c r="AR5" s="5180"/>
      <c r="AS5" s="5176" t="s">
        <v>5749</v>
      </c>
      <c r="AT5" s="5176"/>
      <c r="AU5" s="5176"/>
      <c r="AV5" s="5176"/>
      <c r="AW5" s="3373"/>
      <c r="AX5" s="1121"/>
      <c r="AY5" s="1121"/>
      <c r="AZ5" s="1121"/>
      <c r="BA5" s="1121"/>
      <c r="BB5" s="1121"/>
      <c r="BC5" s="4776"/>
      <c r="BD5" s="4776"/>
    </row>
    <row r="6" spans="1:58" s="384" customFormat="1" ht="56.25" customHeight="1">
      <c r="A6" s="5161"/>
      <c r="B6" s="5161"/>
      <c r="C6" s="5161"/>
      <c r="D6" s="5161"/>
      <c r="E6" s="5161"/>
      <c r="F6" s="1077" t="s">
        <v>4604</v>
      </c>
      <c r="G6" s="1077" t="s">
        <v>4611</v>
      </c>
      <c r="H6" s="4785" t="s">
        <v>6087</v>
      </c>
      <c r="I6" s="1077" t="s">
        <v>4605</v>
      </c>
      <c r="J6" s="1077" t="s">
        <v>4612</v>
      </c>
      <c r="K6" s="1077" t="s">
        <v>2527</v>
      </c>
      <c r="L6" s="1078" t="s">
        <v>58</v>
      </c>
      <c r="M6" s="1078" t="s">
        <v>59</v>
      </c>
      <c r="N6" s="1079" t="s">
        <v>60</v>
      </c>
      <c r="O6" s="1078" t="s">
        <v>61</v>
      </c>
      <c r="P6" s="1079" t="s">
        <v>62</v>
      </c>
      <c r="Q6" s="1080" t="s">
        <v>5545</v>
      </c>
      <c r="R6" s="1081" t="s">
        <v>2529</v>
      </c>
      <c r="S6" s="1082" t="s">
        <v>4644</v>
      </c>
      <c r="T6" s="4786"/>
      <c r="U6" s="4787" t="s">
        <v>5750</v>
      </c>
      <c r="V6" s="4787" t="s">
        <v>61</v>
      </c>
      <c r="W6" s="4788" t="s">
        <v>5751</v>
      </c>
      <c r="X6" s="4789" t="s">
        <v>5752</v>
      </c>
      <c r="Y6" s="4790" t="s">
        <v>5750</v>
      </c>
      <c r="Z6" s="4790" t="s">
        <v>61</v>
      </c>
      <c r="AA6" s="4788" t="s">
        <v>5751</v>
      </c>
      <c r="AB6" s="4791" t="s">
        <v>5752</v>
      </c>
      <c r="AC6" s="4790" t="s">
        <v>5750</v>
      </c>
      <c r="AD6" s="4790" t="s">
        <v>61</v>
      </c>
      <c r="AE6" s="4788" t="s">
        <v>5751</v>
      </c>
      <c r="AF6" s="4791" t="s">
        <v>5752</v>
      </c>
      <c r="AG6" s="4790" t="s">
        <v>5750</v>
      </c>
      <c r="AH6" s="4790" t="s">
        <v>61</v>
      </c>
      <c r="AI6" s="4788" t="s">
        <v>5751</v>
      </c>
      <c r="AJ6" s="4791" t="s">
        <v>5752</v>
      </c>
      <c r="AK6" s="4790" t="s">
        <v>5750</v>
      </c>
      <c r="AL6" s="4790" t="s">
        <v>61</v>
      </c>
      <c r="AM6" s="4788" t="s">
        <v>5751</v>
      </c>
      <c r="AN6" s="4791" t="s">
        <v>5752</v>
      </c>
      <c r="AO6" s="4790" t="s">
        <v>5750</v>
      </c>
      <c r="AP6" s="4790" t="s">
        <v>61</v>
      </c>
      <c r="AQ6" s="4788" t="s">
        <v>5751</v>
      </c>
      <c r="AR6" s="4791" t="s">
        <v>5752</v>
      </c>
      <c r="AS6" s="4788" t="s">
        <v>5751</v>
      </c>
      <c r="AT6" s="4792" t="s">
        <v>5753</v>
      </c>
      <c r="AU6" s="4787" t="s">
        <v>5754</v>
      </c>
      <c r="AV6" s="4793" t="s">
        <v>5752</v>
      </c>
      <c r="AW6" s="4785" t="s">
        <v>6087</v>
      </c>
      <c r="AX6" s="4785" t="s">
        <v>6087</v>
      </c>
      <c r="AY6" s="4786"/>
      <c r="AZ6" s="4786"/>
      <c r="BA6" s="4786"/>
      <c r="BB6" s="4786"/>
      <c r="BC6" s="4794"/>
      <c r="BD6" s="4795" t="s">
        <v>7688</v>
      </c>
    </row>
    <row r="7" spans="1:58" s="385" customFormat="1" ht="25.5" customHeight="1">
      <c r="A7" s="1083">
        <v>1</v>
      </c>
      <c r="B7" s="1084"/>
      <c r="C7" s="1083" t="s">
        <v>4</v>
      </c>
      <c r="D7" s="1085"/>
      <c r="E7" s="1086"/>
      <c r="F7" s="1086"/>
      <c r="G7" s="1086"/>
      <c r="H7" s="105"/>
      <c r="I7" s="1087">
        <f>I8+I59+I82</f>
        <v>261.51</v>
      </c>
      <c r="J7" s="1086"/>
      <c r="K7" s="1086"/>
      <c r="L7" s="1085"/>
      <c r="M7" s="1085"/>
      <c r="N7" s="1087"/>
      <c r="O7" s="1085"/>
      <c r="P7" s="1087">
        <f>P8+P59+P82</f>
        <v>282.34510003994092</v>
      </c>
      <c r="Q7" s="1870"/>
      <c r="R7" s="1083"/>
      <c r="S7" s="1088">
        <f>S8+S59+S82</f>
        <v>0</v>
      </c>
      <c r="T7" s="4796"/>
      <c r="U7" s="1087"/>
      <c r="V7" s="1087"/>
      <c r="W7" s="1087">
        <f>W8+W59+W82</f>
        <v>28234510.003994092</v>
      </c>
      <c r="X7" s="1089"/>
      <c r="Y7" s="1087"/>
      <c r="Z7" s="1087"/>
      <c r="AA7" s="1087">
        <f>AA8+AA59+AA82</f>
        <v>425999.99999923003</v>
      </c>
      <c r="AB7" s="1087"/>
      <c r="AC7" s="1087"/>
      <c r="AD7" s="1087"/>
      <c r="AE7" s="1087">
        <f>AE8+AE59+AE82</f>
        <v>19605659.999994867</v>
      </c>
      <c r="AF7" s="1087"/>
      <c r="AG7" s="1087"/>
      <c r="AH7" s="1087"/>
      <c r="AI7" s="1087">
        <f>AI8+AI59+AI82</f>
        <v>3165810.003</v>
      </c>
      <c r="AJ7" s="1087"/>
      <c r="AK7" s="1087"/>
      <c r="AL7" s="1087"/>
      <c r="AM7" s="1087">
        <f>AM8+AM59+AM82</f>
        <v>634270</v>
      </c>
      <c r="AN7" s="1087"/>
      <c r="AO7" s="1087"/>
      <c r="AP7" s="1087"/>
      <c r="AQ7" s="1087">
        <f>AQ8+AQ59+AQ82</f>
        <v>921770.00099999993</v>
      </c>
      <c r="AR7" s="1087"/>
      <c r="AS7" s="1087">
        <f>AS8+AS59+AS82</f>
        <v>24753510.003994092</v>
      </c>
      <c r="AT7" s="1087"/>
      <c r="AU7" s="1087"/>
      <c r="AV7" s="1087"/>
      <c r="AW7" s="105">
        <v>1</v>
      </c>
      <c r="AX7" s="105"/>
      <c r="AY7" s="4796"/>
      <c r="AZ7" s="4796"/>
      <c r="BA7" s="4796"/>
      <c r="BB7" s="4796"/>
      <c r="BC7" s="4797"/>
      <c r="BD7" s="4797"/>
    </row>
    <row r="8" spans="1:58" s="385" customFormat="1" ht="25.5" customHeight="1">
      <c r="A8" s="1090">
        <v>1.1000000000000001</v>
      </c>
      <c r="B8" s="1091"/>
      <c r="C8" s="1092" t="s">
        <v>5</v>
      </c>
      <c r="D8" s="1093"/>
      <c r="E8" s="1094"/>
      <c r="F8" s="1095"/>
      <c r="G8" s="1095"/>
      <c r="H8" s="333"/>
      <c r="I8" s="1096">
        <f>I9+I16+I21+I29+I32+I40+I50</f>
        <v>117.72999999999999</v>
      </c>
      <c r="J8" s="1095"/>
      <c r="K8" s="1095"/>
      <c r="L8" s="1097"/>
      <c r="M8" s="1097"/>
      <c r="N8" s="1098"/>
      <c r="O8" s="1099"/>
      <c r="P8" s="1096">
        <f>P9+P16+P21+P29+P32+P40+P50</f>
        <v>135.31250003994091</v>
      </c>
      <c r="Q8" s="1871"/>
      <c r="R8" s="1100"/>
      <c r="S8" s="1101">
        <f>S9+S16+S21+S29+S32+S40+S50</f>
        <v>0</v>
      </c>
      <c r="T8" s="4796"/>
      <c r="U8" s="1096"/>
      <c r="V8" s="1096"/>
      <c r="W8" s="1096">
        <f>W9+W16+W21+W29+W32+W40+W50</f>
        <v>13531250.003994094</v>
      </c>
      <c r="X8" s="1102"/>
      <c r="Y8" s="1096"/>
      <c r="Z8" s="1096"/>
      <c r="AA8" s="1096">
        <f>AA9+AA16+AA21+AA29+AA32+AA40+AA50</f>
        <v>269999.99999923003</v>
      </c>
      <c r="AB8" s="1096"/>
      <c r="AC8" s="1096"/>
      <c r="AD8" s="1096"/>
      <c r="AE8" s="1096">
        <f>AE9+AE16+AE21+AE29+AE32+AE40+AE50</f>
        <v>10954499.999994865</v>
      </c>
      <c r="AF8" s="1096"/>
      <c r="AG8" s="1096"/>
      <c r="AH8" s="1096"/>
      <c r="AI8" s="1096">
        <f>AI9+AI16+AI21+AI29+AI32+AI40+AI50</f>
        <v>1616750.003</v>
      </c>
      <c r="AJ8" s="1096"/>
      <c r="AK8" s="1096"/>
      <c r="AL8" s="1096"/>
      <c r="AM8" s="1096">
        <f>AM9+AM16+AM21+AM29+AM32+AM40+AM50</f>
        <v>246750</v>
      </c>
      <c r="AN8" s="1096"/>
      <c r="AO8" s="1096"/>
      <c r="AP8" s="1096"/>
      <c r="AQ8" s="1096">
        <f>AQ9+AQ16+AQ21+AQ29+AQ32+AQ40+AQ50</f>
        <v>443250.00099999999</v>
      </c>
      <c r="AR8" s="1096"/>
      <c r="AS8" s="1096">
        <f>AS9+AS16+AS21+AS29+AS32+AS40+AS50</f>
        <v>13531250.003994094</v>
      </c>
      <c r="AT8" s="1096"/>
      <c r="AU8" s="1096"/>
      <c r="AV8" s="1096"/>
      <c r="AW8" s="333">
        <v>1.1000000000000001</v>
      </c>
      <c r="AX8" s="333"/>
      <c r="AY8" s="4796"/>
      <c r="AZ8" s="4796">
        <f>26+23</f>
        <v>49</v>
      </c>
      <c r="BA8" s="4796"/>
      <c r="BB8" s="4796"/>
      <c r="BC8" s="4797"/>
      <c r="BD8" s="4797"/>
    </row>
    <row r="9" spans="1:58" ht="25.5" customHeight="1">
      <c r="A9" s="1103" t="s">
        <v>1947</v>
      </c>
      <c r="B9" s="1104"/>
      <c r="C9" s="1105" t="s">
        <v>4331</v>
      </c>
      <c r="D9" s="1106"/>
      <c r="E9" s="1107"/>
      <c r="F9" s="1108"/>
      <c r="G9" s="1108"/>
      <c r="H9" s="3601"/>
      <c r="I9" s="1109">
        <f>SUM(I10:I15)</f>
        <v>87.06</v>
      </c>
      <c r="J9" s="1108"/>
      <c r="K9" s="1108"/>
      <c r="L9" s="1106"/>
      <c r="M9" s="1107"/>
      <c r="N9" s="1109"/>
      <c r="O9" s="1108"/>
      <c r="P9" s="1109">
        <f>SUM(P10:P15)</f>
        <v>89.989999999992293</v>
      </c>
      <c r="Q9" s="1872"/>
      <c r="R9" s="1105"/>
      <c r="S9" s="1110">
        <f>SUM(S10:S15)</f>
        <v>0</v>
      </c>
      <c r="T9" s="4798"/>
      <c r="U9" s="1109"/>
      <c r="V9" s="1109"/>
      <c r="W9" s="1109">
        <f>SUM(W10:W15)</f>
        <v>8998999.9999992307</v>
      </c>
      <c r="X9" s="1111"/>
      <c r="Y9" s="1109"/>
      <c r="Z9" s="1109"/>
      <c r="AA9" s="1109">
        <f>SUM(AA10:AA15)</f>
        <v>236999.99999923</v>
      </c>
      <c r="AB9" s="1109"/>
      <c r="AC9" s="1109"/>
      <c r="AD9" s="1109"/>
      <c r="AE9" s="1109">
        <f>SUM(AE10:AE15)</f>
        <v>7055000</v>
      </c>
      <c r="AF9" s="1109"/>
      <c r="AG9" s="1109"/>
      <c r="AH9" s="1109"/>
      <c r="AI9" s="1109">
        <f>SUM(AI10:AI15)</f>
        <v>1267000</v>
      </c>
      <c r="AJ9" s="1109"/>
      <c r="AK9" s="1109"/>
      <c r="AL9" s="1109"/>
      <c r="AM9" s="1109">
        <f>SUM(AM10:AM15)</f>
        <v>140000</v>
      </c>
      <c r="AN9" s="1109"/>
      <c r="AO9" s="1109"/>
      <c r="AP9" s="1109"/>
      <c r="AQ9" s="1109">
        <f>SUM(AQ10:AQ15)</f>
        <v>300000</v>
      </c>
      <c r="AR9" s="1109"/>
      <c r="AS9" s="1109">
        <f>SUM(AS10:AS15)</f>
        <v>8998999.9999992307</v>
      </c>
      <c r="AT9" s="1109"/>
      <c r="AU9" s="1109"/>
      <c r="AV9" s="1109"/>
      <c r="AW9" s="3601" t="s">
        <v>1947</v>
      </c>
      <c r="AX9" s="3601"/>
      <c r="AY9" s="4798"/>
      <c r="AZ9" s="4798"/>
      <c r="BA9" s="4798"/>
      <c r="BB9" s="4798"/>
      <c r="BC9" s="363"/>
      <c r="BD9" s="363"/>
    </row>
    <row r="10" spans="1:58" ht="157.5" customHeight="1">
      <c r="A10" s="1112" t="s">
        <v>1948</v>
      </c>
      <c r="B10" s="1113" t="s">
        <v>1949</v>
      </c>
      <c r="C10" s="1113" t="s">
        <v>1950</v>
      </c>
      <c r="D10" s="1114" t="s">
        <v>90</v>
      </c>
      <c r="E10" s="1115" t="s">
        <v>118</v>
      </c>
      <c r="F10" s="1116"/>
      <c r="G10" s="1116"/>
      <c r="H10" s="3760" t="s">
        <v>6029</v>
      </c>
      <c r="I10" s="2894"/>
      <c r="J10" s="2894"/>
      <c r="K10" s="2894"/>
      <c r="L10" s="1120"/>
      <c r="M10" s="2895">
        <f>U10</f>
        <v>10000</v>
      </c>
      <c r="N10" s="2896">
        <f t="shared" ref="N10:N15" si="0">M10/100000</f>
        <v>0.1</v>
      </c>
      <c r="O10" s="2895">
        <f>V10</f>
        <v>16</v>
      </c>
      <c r="P10" s="2952">
        <f>N10*O10</f>
        <v>1.6</v>
      </c>
      <c r="Q10" s="2897" t="str">
        <f>X10</f>
        <v xml:space="preserve">STATE: TA for Volunteers, Sensitization Stakeholders meetings,Meeting of committees,  PMSMA awards, IEC at state level etc., - Rs.1.00 Lakhs ; PDY: ; KKL: TA for Volunteers, Stakeholders meetings, IEC at district level etc, - Rs.0.20 Lakhs ; MHE: TA for Volunteers, Stakeholders meetings, IEC at district level etc, - Rs.0.20 Lakhs ; YNM: TA for Volunteers, Stakeholders meetings, IEC at district level etc, - Rs.0.20 Lakhs </v>
      </c>
      <c r="R10" s="2898">
        <f>'Ab1. RMNCH+A'!Q8</f>
        <v>0</v>
      </c>
      <c r="S10" s="2899">
        <f>'Ab1. RMNCH+A'!R8</f>
        <v>0</v>
      </c>
      <c r="T10" s="4799"/>
      <c r="U10" s="2896">
        <f>IFERROR(AS10/AT10,0)</f>
        <v>10000</v>
      </c>
      <c r="V10" s="2896">
        <f>Z10+AD10+AH10+AL10+AP10</f>
        <v>16</v>
      </c>
      <c r="W10" s="2896">
        <f>U10*V10</f>
        <v>160000</v>
      </c>
      <c r="X10" s="2900" t="str">
        <f>"STATE: "&amp;AB10&amp;"; PDY: "&amp;AF10&amp;"; KKL: "&amp;AJ10&amp;"; MHE: "&amp;AN10&amp;"; YNM: "&amp;AR10</f>
        <v xml:space="preserve">STATE: TA for Volunteers, Sensitization Stakeholders meetings,Meeting of committees,  PMSMA awards, IEC at state level etc., - Rs.1.00 Lakhs ; PDY: ; KKL: TA for Volunteers, Stakeholders meetings, IEC at district level etc, - Rs.0.20 Lakhs ; MHE: TA for Volunteers, Stakeholders meetings, IEC at district level etc, - Rs.0.20 Lakhs ; YNM: TA for Volunteers, Stakeholders meetings, IEC at district level etc, - Rs.0.20 Lakhs </v>
      </c>
      <c r="Y10" s="2952">
        <v>25000</v>
      </c>
      <c r="Z10" s="2952">
        <v>4</v>
      </c>
      <c r="AA10" s="2952">
        <f>Y10*Z10</f>
        <v>100000</v>
      </c>
      <c r="AB10" s="2900" t="s">
        <v>5887</v>
      </c>
      <c r="AC10" s="2952"/>
      <c r="AD10" s="2952"/>
      <c r="AE10" s="2952">
        <f>AC10*AD10</f>
        <v>0</v>
      </c>
      <c r="AF10" s="2900"/>
      <c r="AG10" s="2952">
        <v>5000</v>
      </c>
      <c r="AH10" s="2952">
        <v>4</v>
      </c>
      <c r="AI10" s="2952">
        <f>AG10*AH10</f>
        <v>20000</v>
      </c>
      <c r="AJ10" s="2900" t="s">
        <v>5886</v>
      </c>
      <c r="AK10" s="2952">
        <v>5000</v>
      </c>
      <c r="AL10" s="2952">
        <v>4</v>
      </c>
      <c r="AM10" s="2952">
        <f>AK10*AL10</f>
        <v>20000</v>
      </c>
      <c r="AN10" s="2900" t="s">
        <v>5886</v>
      </c>
      <c r="AO10" s="2952">
        <v>5000</v>
      </c>
      <c r="AP10" s="2952">
        <v>4</v>
      </c>
      <c r="AQ10" s="2952">
        <f>AO10*AP10</f>
        <v>20000</v>
      </c>
      <c r="AR10" s="2900" t="s">
        <v>5886</v>
      </c>
      <c r="AS10" s="2896">
        <f t="shared" ref="AS10:AS15" si="1">AA10+AE10+AI10+AM10+AQ10</f>
        <v>160000</v>
      </c>
      <c r="AT10" s="2896">
        <f>Z10+AD10+AH10+AL10+AP10</f>
        <v>16</v>
      </c>
      <c r="AU10" s="2896">
        <f>IFERROR((AS10/AT10),0)</f>
        <v>10000</v>
      </c>
      <c r="AV10" s="2900" t="str">
        <f>"STATE: "&amp;AB10&amp;"; PDY: "&amp;AF10&amp;"; KKL: "&amp;AJ10&amp;"; MHE: "&amp;AN10&amp;"; YNM: "&amp;AR10</f>
        <v xml:space="preserve">STATE: TA for Volunteers, Sensitization Stakeholders meetings,Meeting of committees,  PMSMA awards, IEC at state level etc., - Rs.1.00 Lakhs ; PDY: ; KKL: TA for Volunteers, Stakeholders meetings, IEC at district level etc, - Rs.0.20 Lakhs ; MHE: TA for Volunteers, Stakeholders meetings, IEC at district level etc, - Rs.0.20 Lakhs ; YNM: TA for Volunteers, Stakeholders meetings, IEC at district level etc, - Rs.0.20 Lakhs </v>
      </c>
      <c r="AW10" s="78" t="s">
        <v>1948</v>
      </c>
      <c r="AX10" s="3760" t="s">
        <v>6029</v>
      </c>
      <c r="AY10" s="4798"/>
      <c r="AZ10" s="4798"/>
      <c r="BA10" s="4798"/>
      <c r="BB10" s="4798"/>
      <c r="BC10" s="363"/>
      <c r="BD10" s="4976" t="s">
        <v>7866</v>
      </c>
      <c r="BF10" s="389" t="s">
        <v>6029</v>
      </c>
    </row>
    <row r="11" spans="1:58" ht="82.5" customHeight="1">
      <c r="A11" s="1112" t="s">
        <v>1951</v>
      </c>
      <c r="B11" s="1113" t="s">
        <v>1952</v>
      </c>
      <c r="C11" s="1113" t="s">
        <v>4062</v>
      </c>
      <c r="D11" s="1114" t="s">
        <v>90</v>
      </c>
      <c r="E11" s="1115" t="s">
        <v>118</v>
      </c>
      <c r="F11" s="1117"/>
      <c r="G11" s="4800"/>
      <c r="H11" s="3760" t="s">
        <v>6030</v>
      </c>
      <c r="I11" s="2901">
        <v>87.02</v>
      </c>
      <c r="J11" s="1120"/>
      <c r="K11" s="1120"/>
      <c r="L11" s="1120"/>
      <c r="M11" s="2895">
        <f t="shared" ref="M11:M74" si="2">U11</f>
        <v>2175.5</v>
      </c>
      <c r="N11" s="2896">
        <f t="shared" si="0"/>
        <v>2.1755E-2</v>
      </c>
      <c r="O11" s="2895">
        <f t="shared" ref="O11:O74" si="3">V11</f>
        <v>4000</v>
      </c>
      <c r="P11" s="2952">
        <f>O11*N11</f>
        <v>87.02</v>
      </c>
      <c r="Q11" s="2897" t="str">
        <f t="shared" ref="Q11:Q74" si="4">X11</f>
        <v>STATE: ; PDY: ND - 11534 x Rs.300 &amp; CD - 5136 x Rs.700; KKL: ND - 1244 x Rs.300 &amp; CD - 1248 x Rs.700; MHE: ND - 131 x Rs.300 &amp; CD - 115 x Rs.700; YNM: ND - 335 x Rs.300 &amp; CD - 257 x Rs.700</v>
      </c>
      <c r="R11" s="2898">
        <f>'Ab1. RMNCH+A'!Q9</f>
        <v>0</v>
      </c>
      <c r="S11" s="2899">
        <f>'Ab1. RMNCH+A'!R9</f>
        <v>0</v>
      </c>
      <c r="T11" s="4799"/>
      <c r="U11" s="2896">
        <f t="shared" ref="U11:U74" si="5">IFERROR(AS11/AT11,0)</f>
        <v>2175.5</v>
      </c>
      <c r="V11" s="2896">
        <f t="shared" ref="V11:V74" si="6">Z11+AD11+AH11+AL11+AP11</f>
        <v>4000</v>
      </c>
      <c r="W11" s="2896">
        <f t="shared" ref="W11:W74" si="7">U11*V11</f>
        <v>8702000</v>
      </c>
      <c r="X11" s="2900" t="str">
        <f t="shared" ref="X11:X74" si="8">"STATE: "&amp;AB11&amp;"; PDY: "&amp;AF11&amp;"; KKL: "&amp;AJ11&amp;"; MHE: "&amp;AN11&amp;"; YNM: "&amp;AR11</f>
        <v>STATE: ; PDY: ND - 11534 x Rs.300 &amp; CD - 5136 x Rs.700; KKL: ND - 1244 x Rs.300 &amp; CD - 1248 x Rs.700; MHE: ND - 131 x Rs.300 &amp; CD - 115 x Rs.700; YNM: ND - 335 x Rs.300 &amp; CD - 257 x Rs.700</v>
      </c>
      <c r="Y11" s="2896"/>
      <c r="Z11" s="2896"/>
      <c r="AA11" s="2896">
        <f t="shared" ref="AA11:AA74" si="9">Y11*Z11</f>
        <v>0</v>
      </c>
      <c r="AB11" s="2896"/>
      <c r="AC11" s="2902">
        <v>7055</v>
      </c>
      <c r="AD11" s="2902">
        <v>1000</v>
      </c>
      <c r="AE11" s="2903">
        <f>AC11*AD11</f>
        <v>7055000</v>
      </c>
      <c r="AF11" s="2904" t="s">
        <v>5756</v>
      </c>
      <c r="AG11" s="2902">
        <v>1247</v>
      </c>
      <c r="AH11" s="2902">
        <v>1000</v>
      </c>
      <c r="AI11" s="2903">
        <f>AG11*AH11</f>
        <v>1247000</v>
      </c>
      <c r="AJ11" s="2904" t="s">
        <v>5757</v>
      </c>
      <c r="AK11" s="2902">
        <v>120</v>
      </c>
      <c r="AL11" s="2902">
        <v>1000</v>
      </c>
      <c r="AM11" s="2903">
        <f>AK11*AL11</f>
        <v>120000</v>
      </c>
      <c r="AN11" s="2904" t="s">
        <v>5758</v>
      </c>
      <c r="AO11" s="2902">
        <v>280</v>
      </c>
      <c r="AP11" s="2902">
        <v>1000</v>
      </c>
      <c r="AQ11" s="2903">
        <f>AO11*AP11</f>
        <v>280000</v>
      </c>
      <c r="AR11" s="2904" t="s">
        <v>5759</v>
      </c>
      <c r="AS11" s="2896">
        <f t="shared" si="1"/>
        <v>8702000</v>
      </c>
      <c r="AT11" s="2896">
        <f t="shared" ref="AT11:AT74" si="10">Z11+AD11+AH11+AL11+AP11</f>
        <v>4000</v>
      </c>
      <c r="AU11" s="2896">
        <f t="shared" ref="AU11:AU74" si="11">IFERROR((AS11/AT11),0)</f>
        <v>2175.5</v>
      </c>
      <c r="AV11" s="2900" t="str">
        <f t="shared" ref="AV11:AV74" si="12">"STATE: "&amp;AB11&amp;"; PDY: "&amp;AF11&amp;"; KKL: "&amp;AJ11&amp;"; MHE: "&amp;AN11&amp;"; YNM: "&amp;AR11</f>
        <v>STATE: ; PDY: ND - 11534 x Rs.300 &amp; CD - 5136 x Rs.700; KKL: ND - 1244 x Rs.300 &amp; CD - 1248 x Rs.700; MHE: ND - 131 x Rs.300 &amp; CD - 115 x Rs.700; YNM: ND - 335 x Rs.300 &amp; CD - 257 x Rs.700</v>
      </c>
      <c r="AW11" s="78" t="s">
        <v>1951</v>
      </c>
      <c r="AX11" s="3760" t="s">
        <v>6030</v>
      </c>
      <c r="AY11" s="4798"/>
      <c r="AZ11" s="4798"/>
      <c r="BA11" s="4798"/>
      <c r="BB11" s="4798"/>
      <c r="BC11" s="363"/>
      <c r="BD11" s="4976" t="s">
        <v>8011</v>
      </c>
      <c r="BF11" s="4879" t="s">
        <v>6030</v>
      </c>
    </row>
    <row r="12" spans="1:58" ht="47.25" customHeight="1">
      <c r="A12" s="1112" t="s">
        <v>1953</v>
      </c>
      <c r="B12" s="1113" t="s">
        <v>1954</v>
      </c>
      <c r="C12" s="1113" t="s">
        <v>1955</v>
      </c>
      <c r="D12" s="1114" t="s">
        <v>90</v>
      </c>
      <c r="E12" s="1115" t="s">
        <v>118</v>
      </c>
      <c r="F12" s="1117"/>
      <c r="G12" s="4800"/>
      <c r="H12" s="3760" t="s">
        <v>6031</v>
      </c>
      <c r="I12" s="1120"/>
      <c r="J12" s="1120"/>
      <c r="K12" s="1120"/>
      <c r="L12" s="2905"/>
      <c r="M12" s="2895">
        <f t="shared" si="2"/>
        <v>0</v>
      </c>
      <c r="N12" s="2896">
        <f t="shared" si="0"/>
        <v>0</v>
      </c>
      <c r="O12" s="2895">
        <f t="shared" si="3"/>
        <v>0</v>
      </c>
      <c r="P12" s="2952">
        <f>O12*N12</f>
        <v>0</v>
      </c>
      <c r="Q12" s="2897" t="str">
        <f t="shared" si="4"/>
        <v xml:space="preserve">STATE: ; PDY: ; KKL: ; MHE: ; YNM: </v>
      </c>
      <c r="R12" s="2898">
        <f>'Ab1. RMNCH+A'!Q10</f>
        <v>0</v>
      </c>
      <c r="S12" s="2899">
        <f>'Ab1. RMNCH+A'!R10</f>
        <v>0</v>
      </c>
      <c r="T12" s="4799"/>
      <c r="U12" s="2896">
        <f t="shared" si="5"/>
        <v>0</v>
      </c>
      <c r="V12" s="2896">
        <f t="shared" si="6"/>
        <v>0</v>
      </c>
      <c r="W12" s="2896">
        <f t="shared" si="7"/>
        <v>0</v>
      </c>
      <c r="X12" s="2900" t="str">
        <f t="shared" si="8"/>
        <v xml:space="preserve">STATE: ; PDY: ; KKL: ; MHE: ; YNM: </v>
      </c>
      <c r="Y12" s="2896"/>
      <c r="Z12" s="2896"/>
      <c r="AA12" s="2896">
        <f t="shared" si="9"/>
        <v>0</v>
      </c>
      <c r="AB12" s="2896"/>
      <c r="AC12" s="2896"/>
      <c r="AD12" s="2896"/>
      <c r="AE12" s="2952">
        <f t="shared" ref="AE12:AE74" si="13">AC12*AD12</f>
        <v>0</v>
      </c>
      <c r="AF12" s="2896"/>
      <c r="AG12" s="2896"/>
      <c r="AH12" s="2896"/>
      <c r="AI12" s="2896">
        <f t="shared" ref="AI12:AI74" si="14">AG12*AH12</f>
        <v>0</v>
      </c>
      <c r="AJ12" s="2896"/>
      <c r="AK12" s="2896"/>
      <c r="AL12" s="2896"/>
      <c r="AM12" s="2896">
        <f t="shared" ref="AM12:AM74" si="15">AK12*AL12</f>
        <v>0</v>
      </c>
      <c r="AN12" s="2896"/>
      <c r="AO12" s="2896"/>
      <c r="AP12" s="2896"/>
      <c r="AQ12" s="2896">
        <f t="shared" ref="AQ12:AQ74" si="16">AO12*AP12</f>
        <v>0</v>
      </c>
      <c r="AR12" s="2896"/>
      <c r="AS12" s="2896">
        <f t="shared" si="1"/>
        <v>0</v>
      </c>
      <c r="AT12" s="2896">
        <f t="shared" si="10"/>
        <v>0</v>
      </c>
      <c r="AU12" s="2896">
        <f t="shared" si="11"/>
        <v>0</v>
      </c>
      <c r="AV12" s="2900" t="str">
        <f t="shared" si="12"/>
        <v xml:space="preserve">STATE: ; PDY: ; KKL: ; MHE: ; YNM: </v>
      </c>
      <c r="AW12" s="78" t="s">
        <v>1953</v>
      </c>
      <c r="AX12" s="3605" t="s">
        <v>6031</v>
      </c>
      <c r="AY12" s="4798"/>
      <c r="AZ12" s="4798"/>
      <c r="BA12" s="4798"/>
      <c r="BB12" s="4798"/>
      <c r="BC12" s="363"/>
      <c r="BD12" s="363"/>
      <c r="BF12" s="4879" t="s">
        <v>6031</v>
      </c>
    </row>
    <row r="13" spans="1:58" ht="65.25" customHeight="1">
      <c r="A13" s="1112" t="s">
        <v>1956</v>
      </c>
      <c r="B13" s="1113" t="s">
        <v>1957</v>
      </c>
      <c r="C13" s="1113" t="s">
        <v>4063</v>
      </c>
      <c r="D13" s="1114" t="s">
        <v>90</v>
      </c>
      <c r="E13" s="1115" t="s">
        <v>5846</v>
      </c>
      <c r="F13" s="1117"/>
      <c r="G13" s="1117"/>
      <c r="H13" s="3760" t="s">
        <v>6032</v>
      </c>
      <c r="I13" s="1120"/>
      <c r="J13" s="1120"/>
      <c r="K13" s="1120"/>
      <c r="L13" s="1120"/>
      <c r="M13" s="2895">
        <f t="shared" si="2"/>
        <v>0</v>
      </c>
      <c r="N13" s="2896">
        <f t="shared" si="0"/>
        <v>0</v>
      </c>
      <c r="O13" s="2895">
        <f t="shared" si="3"/>
        <v>0</v>
      </c>
      <c r="P13" s="2952">
        <f>O13*N13</f>
        <v>0</v>
      </c>
      <c r="Q13" s="2897" t="str">
        <f t="shared" si="4"/>
        <v xml:space="preserve">STATE: ; PDY: ; KKL: ; MHE: ; YNM: </v>
      </c>
      <c r="R13" s="2898">
        <f>'Ab1. RMNCH+A'!Q11</f>
        <v>0</v>
      </c>
      <c r="S13" s="2899">
        <f>'Ab1. RMNCH+A'!R11</f>
        <v>0</v>
      </c>
      <c r="T13" s="4799"/>
      <c r="U13" s="2896">
        <f t="shared" si="5"/>
        <v>0</v>
      </c>
      <c r="V13" s="2896">
        <f t="shared" si="6"/>
        <v>0</v>
      </c>
      <c r="W13" s="2896">
        <f t="shared" si="7"/>
        <v>0</v>
      </c>
      <c r="X13" s="2900" t="str">
        <f t="shared" si="8"/>
        <v xml:space="preserve">STATE: ; PDY: ; KKL: ; MHE: ; YNM: </v>
      </c>
      <c r="Y13" s="2896"/>
      <c r="Z13" s="2896"/>
      <c r="AA13" s="2896">
        <f t="shared" si="9"/>
        <v>0</v>
      </c>
      <c r="AB13" s="2896"/>
      <c r="AC13" s="2896"/>
      <c r="AD13" s="2896"/>
      <c r="AE13" s="2952">
        <f t="shared" si="13"/>
        <v>0</v>
      </c>
      <c r="AF13" s="2896"/>
      <c r="AG13" s="2896"/>
      <c r="AH13" s="2896"/>
      <c r="AI13" s="2896">
        <f t="shared" si="14"/>
        <v>0</v>
      </c>
      <c r="AJ13" s="2896"/>
      <c r="AK13" s="2896"/>
      <c r="AL13" s="2896"/>
      <c r="AM13" s="2896">
        <f t="shared" si="15"/>
        <v>0</v>
      </c>
      <c r="AN13" s="2896"/>
      <c r="AO13" s="2896"/>
      <c r="AP13" s="2896"/>
      <c r="AQ13" s="2896">
        <f t="shared" si="16"/>
        <v>0</v>
      </c>
      <c r="AR13" s="2896"/>
      <c r="AS13" s="2896">
        <f t="shared" si="1"/>
        <v>0</v>
      </c>
      <c r="AT13" s="2896">
        <f t="shared" si="10"/>
        <v>0</v>
      </c>
      <c r="AU13" s="2896">
        <f t="shared" si="11"/>
        <v>0</v>
      </c>
      <c r="AV13" s="2900" t="str">
        <f t="shared" si="12"/>
        <v xml:space="preserve">STATE: ; PDY: ; KKL: ; MHE: ; YNM: </v>
      </c>
      <c r="AW13" s="78" t="s">
        <v>1956</v>
      </c>
      <c r="AX13" s="3605" t="s">
        <v>6032</v>
      </c>
      <c r="AY13" s="4798"/>
      <c r="AZ13" s="4798"/>
      <c r="BA13" s="4798"/>
      <c r="BB13" s="4798"/>
      <c r="BC13" s="363"/>
      <c r="BD13" s="363"/>
      <c r="BF13" s="4879" t="s">
        <v>6032</v>
      </c>
    </row>
    <row r="14" spans="1:58" ht="47.25" customHeight="1">
      <c r="A14" s="1112" t="s">
        <v>1958</v>
      </c>
      <c r="B14" s="1119"/>
      <c r="C14" s="1113" t="s">
        <v>2446</v>
      </c>
      <c r="D14" s="1114" t="s">
        <v>90</v>
      </c>
      <c r="E14" s="1115" t="s">
        <v>118</v>
      </c>
      <c r="F14" s="1117"/>
      <c r="G14" s="1117"/>
      <c r="H14" s="3760" t="s">
        <v>6033</v>
      </c>
      <c r="I14" s="1120"/>
      <c r="J14" s="1120"/>
      <c r="K14" s="1120"/>
      <c r="L14" s="1120"/>
      <c r="M14" s="2895">
        <f t="shared" si="2"/>
        <v>0</v>
      </c>
      <c r="N14" s="2896">
        <f t="shared" si="0"/>
        <v>0</v>
      </c>
      <c r="O14" s="2895">
        <f t="shared" si="3"/>
        <v>0</v>
      </c>
      <c r="P14" s="2952">
        <f>O14*N14</f>
        <v>0</v>
      </c>
      <c r="Q14" s="2897" t="str">
        <f t="shared" si="4"/>
        <v xml:space="preserve">STATE: ; PDY: ; KKL: ; MHE: ; YNM: </v>
      </c>
      <c r="R14" s="2898">
        <f>'Ab1. RMNCH+A'!Q12</f>
        <v>0</v>
      </c>
      <c r="S14" s="2899">
        <f>'Ab1. RMNCH+A'!R12</f>
        <v>0</v>
      </c>
      <c r="T14" s="4799"/>
      <c r="U14" s="2896">
        <f t="shared" si="5"/>
        <v>0</v>
      </c>
      <c r="V14" s="2896">
        <f t="shared" si="6"/>
        <v>0</v>
      </c>
      <c r="W14" s="2896">
        <f t="shared" si="7"/>
        <v>0</v>
      </c>
      <c r="X14" s="2900" t="str">
        <f t="shared" si="8"/>
        <v xml:space="preserve">STATE: ; PDY: ; KKL: ; MHE: ; YNM: </v>
      </c>
      <c r="Y14" s="2896"/>
      <c r="Z14" s="2896"/>
      <c r="AA14" s="2896">
        <f t="shared" si="9"/>
        <v>0</v>
      </c>
      <c r="AB14" s="2896"/>
      <c r="AC14" s="2896"/>
      <c r="AD14" s="2896"/>
      <c r="AE14" s="2952">
        <f t="shared" si="13"/>
        <v>0</v>
      </c>
      <c r="AF14" s="2896"/>
      <c r="AG14" s="2952"/>
      <c r="AH14" s="2952"/>
      <c r="AI14" s="2952">
        <f t="shared" si="14"/>
        <v>0</v>
      </c>
      <c r="AJ14" s="2900"/>
      <c r="AK14" s="2896"/>
      <c r="AL14" s="2896"/>
      <c r="AM14" s="2896">
        <f t="shared" si="15"/>
        <v>0</v>
      </c>
      <c r="AN14" s="2896"/>
      <c r="AO14" s="2896"/>
      <c r="AP14" s="2896"/>
      <c r="AQ14" s="2896">
        <f t="shared" si="16"/>
        <v>0</v>
      </c>
      <c r="AR14" s="2896"/>
      <c r="AS14" s="2896">
        <f t="shared" si="1"/>
        <v>0</v>
      </c>
      <c r="AT14" s="2896">
        <f t="shared" si="10"/>
        <v>0</v>
      </c>
      <c r="AU14" s="2896">
        <f t="shared" si="11"/>
        <v>0</v>
      </c>
      <c r="AV14" s="2900" t="str">
        <f t="shared" si="12"/>
        <v xml:space="preserve">STATE: ; PDY: ; KKL: ; MHE: ; YNM: </v>
      </c>
      <c r="AW14" s="78" t="s">
        <v>1958</v>
      </c>
      <c r="AX14" s="3605" t="s">
        <v>6033</v>
      </c>
      <c r="AY14" s="4798"/>
      <c r="AZ14" s="4798"/>
      <c r="BA14" s="4798"/>
      <c r="BB14" s="4798"/>
      <c r="BC14" s="363"/>
      <c r="BD14" s="363"/>
      <c r="BF14" s="4879" t="s">
        <v>6033</v>
      </c>
    </row>
    <row r="15" spans="1:58" ht="75.75" customHeight="1">
      <c r="A15" s="1112" t="s">
        <v>2392</v>
      </c>
      <c r="B15" s="1112"/>
      <c r="C15" s="1118" t="s">
        <v>5845</v>
      </c>
      <c r="D15" s="4774" t="s">
        <v>90</v>
      </c>
      <c r="E15" s="1121" t="s">
        <v>118</v>
      </c>
      <c r="F15" s="1117"/>
      <c r="G15" s="1117"/>
      <c r="H15" s="4777" t="s">
        <v>6034</v>
      </c>
      <c r="I15" s="2901">
        <v>0.04</v>
      </c>
      <c r="J15" s="1120"/>
      <c r="K15" s="1120"/>
      <c r="L15" s="1120"/>
      <c r="M15" s="2895">
        <f t="shared" si="2"/>
        <v>1062.01550387</v>
      </c>
      <c r="N15" s="2896">
        <f t="shared" si="0"/>
        <v>1.0620155038699999E-2</v>
      </c>
      <c r="O15" s="2895">
        <f t="shared" si="3"/>
        <v>129</v>
      </c>
      <c r="P15" s="2952">
        <f>O15*N15</f>
        <v>1.3699999999922998</v>
      </c>
      <c r="Q15" s="2897" t="str">
        <f>X15</f>
        <v xml:space="preserve">STATE: Rs.2000/- for 4 - DH, 4 - CHC &amp; Rs.1000/- PHC - 40 , SCs -81 - for BeMonc and Basic facilities. (Rs.2000 x 8 &amp; Rs.121 x Rs.1000) = Rs.1.37 Lakhs; PDY: ; KKL: ; MHE: ; YNM: </v>
      </c>
      <c r="R15" s="2898">
        <f>'Ab1. RMNCH+A'!Q13</f>
        <v>0</v>
      </c>
      <c r="S15" s="2899">
        <f>'Ab1. RMNCH+A'!R13</f>
        <v>0</v>
      </c>
      <c r="T15" s="4799"/>
      <c r="U15" s="2896">
        <f t="shared" si="5"/>
        <v>1062.01550387</v>
      </c>
      <c r="V15" s="2896">
        <f t="shared" si="6"/>
        <v>129</v>
      </c>
      <c r="W15" s="3579">
        <f t="shared" si="7"/>
        <v>136999.99999923</v>
      </c>
      <c r="X15" s="2900" t="str">
        <f t="shared" si="8"/>
        <v xml:space="preserve">STATE: Rs.2000/- for 4 - DH, 4 - CHC &amp; Rs.1000/- PHC - 40 , SCs -81 - for BeMonc and Basic facilities. (Rs.2000 x 8 &amp; Rs.121 x Rs.1000) = Rs.1.37 Lakhs; PDY: ; KKL: ; MHE: ; YNM: </v>
      </c>
      <c r="Y15" s="2902">
        <v>1062.01550387</v>
      </c>
      <c r="Z15" s="2902">
        <v>129</v>
      </c>
      <c r="AA15" s="2896">
        <f t="shared" si="9"/>
        <v>136999.99999923</v>
      </c>
      <c r="AB15" s="2904" t="s">
        <v>7891</v>
      </c>
      <c r="AC15" s="2902"/>
      <c r="AD15" s="2902"/>
      <c r="AE15" s="2906">
        <f t="shared" si="13"/>
        <v>0</v>
      </c>
      <c r="AF15" s="2904"/>
      <c r="AG15" s="2902"/>
      <c r="AH15" s="2902"/>
      <c r="AI15" s="2906">
        <f t="shared" si="14"/>
        <v>0</v>
      </c>
      <c r="AJ15" s="2904"/>
      <c r="AK15" s="2902"/>
      <c r="AL15" s="2902"/>
      <c r="AM15" s="2906">
        <f t="shared" si="15"/>
        <v>0</v>
      </c>
      <c r="AN15" s="2904"/>
      <c r="AO15" s="2902"/>
      <c r="AP15" s="2902"/>
      <c r="AQ15" s="2906">
        <f t="shared" si="16"/>
        <v>0</v>
      </c>
      <c r="AR15" s="2904"/>
      <c r="AS15" s="2896">
        <f t="shared" si="1"/>
        <v>136999.99999923</v>
      </c>
      <c r="AT15" s="2896">
        <f t="shared" si="10"/>
        <v>129</v>
      </c>
      <c r="AU15" s="2896">
        <f t="shared" si="11"/>
        <v>1062.01550387</v>
      </c>
      <c r="AV15" s="2900" t="str">
        <f t="shared" si="12"/>
        <v xml:space="preserve">STATE: Rs.2000/- for 4 - DH, 4 - CHC &amp; Rs.1000/- PHC - 40 , SCs -81 - for BeMonc and Basic facilities. (Rs.2000 x 8 &amp; Rs.121 x Rs.1000) = Rs.1.37 Lakhs; PDY: ; KKL: ; MHE: ; YNM: </v>
      </c>
      <c r="AW15" s="78" t="s">
        <v>2392</v>
      </c>
      <c r="AX15" s="4776" t="s">
        <v>6034</v>
      </c>
      <c r="AY15" s="4798"/>
      <c r="AZ15" s="4798"/>
      <c r="BA15" s="4798"/>
      <c r="BB15" s="4798"/>
      <c r="BC15" s="363"/>
      <c r="BD15" s="4976" t="s">
        <v>8006</v>
      </c>
      <c r="BF15" s="4880" t="s">
        <v>6034</v>
      </c>
    </row>
    <row r="16" spans="1:58" ht="25.5" customHeight="1">
      <c r="A16" s="1103" t="s">
        <v>1959</v>
      </c>
      <c r="B16" s="1104"/>
      <c r="C16" s="1105" t="s">
        <v>1960</v>
      </c>
      <c r="D16" s="1106"/>
      <c r="E16" s="1107"/>
      <c r="F16" s="1122"/>
      <c r="G16" s="1122"/>
      <c r="H16" s="3761"/>
      <c r="I16" s="2907">
        <f>SUM(I17:I20)</f>
        <v>20.8</v>
      </c>
      <c r="J16" s="2908"/>
      <c r="K16" s="2908"/>
      <c r="L16" s="2909"/>
      <c r="M16" s="2909"/>
      <c r="N16" s="2909"/>
      <c r="O16" s="2909"/>
      <c r="P16" s="2951">
        <f>SUM(P17:P20)</f>
        <v>25.399999999949998</v>
      </c>
      <c r="Q16" s="2909"/>
      <c r="R16" s="2910"/>
      <c r="S16" s="2911">
        <f>SUM(S17:S20)</f>
        <v>0</v>
      </c>
      <c r="T16" s="4799"/>
      <c r="U16" s="2907">
        <f>SUM(U17:U20)</f>
        <v>52661.290322499997</v>
      </c>
      <c r="V16" s="2907">
        <f>SUM(V17:V20)</f>
        <v>66</v>
      </c>
      <c r="W16" s="2907">
        <f>SUM(W17:W20)</f>
        <v>2539999.9999949997</v>
      </c>
      <c r="X16" s="2912">
        <f>SUM(X17:X20)</f>
        <v>0</v>
      </c>
      <c r="Y16" s="2907"/>
      <c r="Z16" s="2907"/>
      <c r="AA16" s="2907">
        <f>SUM(AA17:AA20)</f>
        <v>0</v>
      </c>
      <c r="AB16" s="2907"/>
      <c r="AC16" s="2907"/>
      <c r="AD16" s="2907"/>
      <c r="AE16" s="2907">
        <f>SUM(AE17:AE20)</f>
        <v>2539999.9999949997</v>
      </c>
      <c r="AF16" s="2907"/>
      <c r="AG16" s="2907"/>
      <c r="AH16" s="2907"/>
      <c r="AI16" s="2907">
        <f>SUM(AI17:AI20)</f>
        <v>0</v>
      </c>
      <c r="AJ16" s="2907"/>
      <c r="AK16" s="2907"/>
      <c r="AL16" s="2907"/>
      <c r="AM16" s="2907">
        <f>SUM(AM17:AM20)</f>
        <v>0</v>
      </c>
      <c r="AN16" s="2907"/>
      <c r="AO16" s="2907"/>
      <c r="AP16" s="2907"/>
      <c r="AQ16" s="2907">
        <f>SUM(AQ17:AQ20)</f>
        <v>0</v>
      </c>
      <c r="AR16" s="2907"/>
      <c r="AS16" s="2907">
        <f>SUM(AS17:AS20)</f>
        <v>2539999.9999949997</v>
      </c>
      <c r="AT16" s="2907">
        <f t="shared" si="10"/>
        <v>0</v>
      </c>
      <c r="AU16" s="2907">
        <f t="shared" si="11"/>
        <v>0</v>
      </c>
      <c r="AV16" s="2912" t="str">
        <f t="shared" si="12"/>
        <v xml:space="preserve">STATE: ; PDY: ; KKL: ; MHE: ; YNM: </v>
      </c>
      <c r="AW16" s="3601" t="s">
        <v>1959</v>
      </c>
      <c r="AX16" s="3606"/>
      <c r="AY16" s="4798"/>
      <c r="AZ16" s="4798"/>
      <c r="BA16" s="4798"/>
      <c r="BB16" s="4798"/>
      <c r="BC16" s="363"/>
      <c r="BD16" s="363"/>
    </row>
    <row r="17" spans="1:58" ht="105" customHeight="1">
      <c r="A17" s="1112" t="s">
        <v>1961</v>
      </c>
      <c r="B17" s="1113" t="s">
        <v>136</v>
      </c>
      <c r="C17" s="1113" t="s">
        <v>137</v>
      </c>
      <c r="D17" s="1114" t="s">
        <v>90</v>
      </c>
      <c r="E17" s="1115" t="s">
        <v>96</v>
      </c>
      <c r="F17" s="1123"/>
      <c r="G17" s="1117"/>
      <c r="H17" s="3760" t="s">
        <v>6035</v>
      </c>
      <c r="I17" s="1120"/>
      <c r="J17" s="1120"/>
      <c r="K17" s="1120"/>
      <c r="L17" s="1120"/>
      <c r="M17" s="2895">
        <f t="shared" si="2"/>
        <v>0</v>
      </c>
      <c r="N17" s="2896">
        <f>M17/100000</f>
        <v>0</v>
      </c>
      <c r="O17" s="2895">
        <f t="shared" si="3"/>
        <v>0</v>
      </c>
      <c r="P17" s="2952">
        <f>O17*N17</f>
        <v>0</v>
      </c>
      <c r="Q17" s="2897" t="str">
        <f t="shared" si="4"/>
        <v xml:space="preserve">STATE: ; PDY: ; KKL: ; MHE: ; YNM: </v>
      </c>
      <c r="R17" s="2898">
        <f>'Ab1. RMNCH+A'!Q343</f>
        <v>0</v>
      </c>
      <c r="S17" s="2899">
        <f>'Ab1. RMNCH+A'!R343</f>
        <v>0</v>
      </c>
      <c r="T17" s="4799"/>
      <c r="U17" s="2896">
        <f t="shared" si="5"/>
        <v>0</v>
      </c>
      <c r="V17" s="2896">
        <f t="shared" si="6"/>
        <v>0</v>
      </c>
      <c r="W17" s="2896">
        <f t="shared" si="7"/>
        <v>0</v>
      </c>
      <c r="X17" s="2900" t="str">
        <f t="shared" si="8"/>
        <v xml:space="preserve">STATE: ; PDY: ; KKL: ; MHE: ; YNM: </v>
      </c>
      <c r="Y17" s="2896"/>
      <c r="Z17" s="2896"/>
      <c r="AA17" s="2896">
        <f t="shared" si="9"/>
        <v>0</v>
      </c>
      <c r="AB17" s="2896"/>
      <c r="AC17" s="2896"/>
      <c r="AD17" s="2896"/>
      <c r="AE17" s="2952">
        <f t="shared" si="13"/>
        <v>0</v>
      </c>
      <c r="AF17" s="2896"/>
      <c r="AG17" s="2896"/>
      <c r="AH17" s="2896"/>
      <c r="AI17" s="2896">
        <f t="shared" si="14"/>
        <v>0</v>
      </c>
      <c r="AJ17" s="2896"/>
      <c r="AK17" s="2896"/>
      <c r="AL17" s="2896"/>
      <c r="AM17" s="2896">
        <f t="shared" si="15"/>
        <v>0</v>
      </c>
      <c r="AN17" s="2896"/>
      <c r="AO17" s="2896"/>
      <c r="AP17" s="2896"/>
      <c r="AQ17" s="2896">
        <f t="shared" si="16"/>
        <v>0</v>
      </c>
      <c r="AR17" s="2896"/>
      <c r="AS17" s="2896">
        <f>AA17+AE17+AI17+AM17+AQ17</f>
        <v>0</v>
      </c>
      <c r="AT17" s="2896">
        <f t="shared" si="10"/>
        <v>0</v>
      </c>
      <c r="AU17" s="2896">
        <f t="shared" si="11"/>
        <v>0</v>
      </c>
      <c r="AV17" s="2900" t="str">
        <f t="shared" si="12"/>
        <v xml:space="preserve">STATE: ; PDY: ; KKL: ; MHE: ; YNM: </v>
      </c>
      <c r="AW17" s="78" t="s">
        <v>1961</v>
      </c>
      <c r="AX17" s="3605" t="s">
        <v>6035</v>
      </c>
      <c r="AY17" s="4798"/>
      <c r="AZ17" s="4798"/>
      <c r="BA17" s="4798"/>
      <c r="BB17" s="4798"/>
      <c r="BC17" s="363"/>
      <c r="BD17" s="363"/>
      <c r="BF17" s="389" t="s">
        <v>6035</v>
      </c>
    </row>
    <row r="18" spans="1:58" ht="137.25" customHeight="1">
      <c r="A18" s="1112" t="s">
        <v>1962</v>
      </c>
      <c r="B18" s="1113" t="s">
        <v>138</v>
      </c>
      <c r="C18" s="1113" t="s">
        <v>4064</v>
      </c>
      <c r="D18" s="1114" t="s">
        <v>90</v>
      </c>
      <c r="E18" s="1115" t="s">
        <v>96</v>
      </c>
      <c r="F18" s="1117"/>
      <c r="G18" s="1117"/>
      <c r="H18" s="3760" t="s">
        <v>6035</v>
      </c>
      <c r="I18" s="2901">
        <v>0.5</v>
      </c>
      <c r="J18" s="1120"/>
      <c r="K18" s="1120"/>
      <c r="L18" s="1120"/>
      <c r="M18" s="2895">
        <f t="shared" si="2"/>
        <v>12500</v>
      </c>
      <c r="N18" s="2896">
        <f>M18/100000</f>
        <v>0.125</v>
      </c>
      <c r="O18" s="2895">
        <f t="shared" si="3"/>
        <v>4</v>
      </c>
      <c r="P18" s="2952">
        <f>O18*N18</f>
        <v>0.5</v>
      </c>
      <c r="Q18" s="2897" t="str">
        <f t="shared" si="4"/>
        <v xml:space="preserve">STATE: ; PDY: Approved for printing of comprehensive defect at birth screening manual, poster an dreporting for delivery points of UT.  As discussed in NPCC UT to ensure that each newborn from delivery points in UT are screened as per comprehensive defect at birth screening guidelines.; KKL: ; MHE: ; YNM: </v>
      </c>
      <c r="R18" s="2898">
        <f>'Ab1. RMNCH+A'!Q344</f>
        <v>0</v>
      </c>
      <c r="S18" s="2899">
        <f>'Ab1. RMNCH+A'!R344</f>
        <v>0</v>
      </c>
      <c r="T18" s="4799"/>
      <c r="U18" s="2896">
        <f t="shared" si="5"/>
        <v>12500</v>
      </c>
      <c r="V18" s="2896">
        <f t="shared" si="6"/>
        <v>4</v>
      </c>
      <c r="W18" s="2896">
        <f t="shared" si="7"/>
        <v>50000</v>
      </c>
      <c r="X18" s="2900" t="str">
        <f t="shared" si="8"/>
        <v xml:space="preserve">STATE: ; PDY: Approved for printing of comprehensive defect at birth screening manual, poster an dreporting for delivery points of UT.  As discussed in NPCC UT to ensure that each newborn from delivery points in UT are screened as per comprehensive defect at birth screening guidelines.; KKL: ; MHE: ; YNM: </v>
      </c>
      <c r="Y18" s="2906"/>
      <c r="Z18" s="2906"/>
      <c r="AA18" s="2906">
        <f t="shared" si="9"/>
        <v>0</v>
      </c>
      <c r="AB18" s="2906"/>
      <c r="AC18" s="2913">
        <v>12500</v>
      </c>
      <c r="AD18" s="2913">
        <v>4</v>
      </c>
      <c r="AE18" s="3577">
        <f t="shared" si="13"/>
        <v>50000</v>
      </c>
      <c r="AF18" s="2903" t="s">
        <v>5760</v>
      </c>
      <c r="AG18" s="2902"/>
      <c r="AH18" s="2902"/>
      <c r="AI18" s="2906">
        <f t="shared" si="14"/>
        <v>0</v>
      </c>
      <c r="AJ18" s="2904"/>
      <c r="AK18" s="2902"/>
      <c r="AL18" s="2902"/>
      <c r="AM18" s="2906">
        <f t="shared" si="15"/>
        <v>0</v>
      </c>
      <c r="AN18" s="2904"/>
      <c r="AO18" s="2902"/>
      <c r="AP18" s="2902"/>
      <c r="AQ18" s="2906">
        <f t="shared" si="16"/>
        <v>0</v>
      </c>
      <c r="AR18" s="2904"/>
      <c r="AS18" s="2896">
        <f>AA18+AE18+AI18+AM18+AQ18</f>
        <v>50000</v>
      </c>
      <c r="AT18" s="2896">
        <f t="shared" si="10"/>
        <v>4</v>
      </c>
      <c r="AU18" s="2896">
        <f t="shared" si="11"/>
        <v>12500</v>
      </c>
      <c r="AV18" s="2900" t="str">
        <f>"STATE: "&amp;AB18&amp;"; PDY: "&amp;AF18&amp;"; KKL: "&amp;AJ18&amp;"; MHE: "&amp;AN18&amp;"; YNM: "&amp;AR18</f>
        <v xml:space="preserve">STATE: ; PDY: Approved for printing of comprehensive defect at birth screening manual, poster an dreporting for delivery points of UT.  As discussed in NPCC UT to ensure that each newborn from delivery points in UT are screened as per comprehensive defect at birth screening guidelines.; KKL: ; MHE: ; YNM: </v>
      </c>
      <c r="AW18" s="78" t="s">
        <v>1962</v>
      </c>
      <c r="AX18" s="3760" t="s">
        <v>6035</v>
      </c>
      <c r="AY18" s="4798"/>
      <c r="AZ18" s="4798"/>
      <c r="BA18" s="4798"/>
      <c r="BB18" s="4798"/>
      <c r="BC18" s="363"/>
      <c r="BD18" s="4976" t="s">
        <v>7988</v>
      </c>
      <c r="BF18" s="389" t="s">
        <v>6035</v>
      </c>
    </row>
    <row r="19" spans="1:58" ht="196.5" customHeight="1">
      <c r="A19" s="1112" t="s">
        <v>1963</v>
      </c>
      <c r="B19" s="1118" t="s">
        <v>405</v>
      </c>
      <c r="C19" s="1118" t="s">
        <v>406</v>
      </c>
      <c r="D19" s="4774" t="s">
        <v>90</v>
      </c>
      <c r="E19" s="1121" t="s">
        <v>96</v>
      </c>
      <c r="F19" s="1117"/>
      <c r="G19" s="4800"/>
      <c r="H19" s="4777" t="s">
        <v>6036</v>
      </c>
      <c r="I19" s="2901">
        <v>20.3</v>
      </c>
      <c r="J19" s="1120"/>
      <c r="K19" s="2914"/>
      <c r="L19" s="1120"/>
      <c r="M19" s="2895">
        <f t="shared" si="2"/>
        <v>40161.290322499997</v>
      </c>
      <c r="N19" s="2896">
        <f>M19/100000</f>
        <v>0.40161290322499998</v>
      </c>
      <c r="O19" s="2895">
        <f t="shared" si="3"/>
        <v>62</v>
      </c>
      <c r="P19" s="2952">
        <f>N19*O19</f>
        <v>24.899999999949998</v>
      </c>
      <c r="Q19" s="2897" t="str">
        <f t="shared" si="4"/>
        <v xml:space="preserve">STATE: ; PDY: Cost Estimate for Management of identified Healt conditions under RBSK - Rheumatic Heart disease - Rs.1.10 x 2 - 2.20 Lakhs, Otitis Media - Rs.10000 x 3 - Rs.0.30 Lakhs , Neural Tube Defect - Rs.35000 x 5 - 1.75 Lakhs,Development Dysplasia of the hip - 1000 x 4 = 0.04 Lakhs,  Cleft Lip + Cleft Palate - Rs.15000 x 11 - Rs.1.65 Lakhs Talipes (Club Foot) - Rs.3000 x 32 - Rs.0.96 Lakhs, Congenital Heart Disease - Rs.160000 x 8 - Rs.12.80 Lakhs, Congenital Deafness - 5.20  x 1 - Rs.5.20 Lakhs - Total - Rs.24.90 lakhs; KKL: ; MHE: ; YNM: </v>
      </c>
      <c r="R19" s="2898">
        <f>'Ab1. RMNCH+A'!Q345</f>
        <v>0</v>
      </c>
      <c r="S19" s="2899">
        <f>'Ab1. RMNCH+A'!R345</f>
        <v>0</v>
      </c>
      <c r="T19" s="4799"/>
      <c r="U19" s="2896">
        <f t="shared" si="5"/>
        <v>40161.290322499997</v>
      </c>
      <c r="V19" s="2896">
        <f t="shared" si="6"/>
        <v>62</v>
      </c>
      <c r="W19" s="3579">
        <f t="shared" si="7"/>
        <v>2489999.9999949997</v>
      </c>
      <c r="X19" s="2900" t="str">
        <f t="shared" si="8"/>
        <v xml:space="preserve">STATE: ; PDY: Cost Estimate for Management of identified Healt conditions under RBSK - Rheumatic Heart disease - Rs.1.10 x 2 - 2.20 Lakhs, Otitis Media - Rs.10000 x 3 - Rs.0.30 Lakhs , Neural Tube Defect - Rs.35000 x 5 - 1.75 Lakhs,Development Dysplasia of the hip - 1000 x 4 = 0.04 Lakhs,  Cleft Lip + Cleft Palate - Rs.15000 x 11 - Rs.1.65 Lakhs Talipes (Club Foot) - Rs.3000 x 32 - Rs.0.96 Lakhs, Congenital Heart Disease - Rs.160000 x 8 - Rs.12.80 Lakhs, Congenital Deafness - 5.20  x 1 - Rs.5.20 Lakhs - Total - Rs.24.90 lakhs; KKL: ; MHE: ; YNM: </v>
      </c>
      <c r="Y19" s="2906"/>
      <c r="Z19" s="2906"/>
      <c r="AA19" s="2906">
        <f t="shared" si="9"/>
        <v>0</v>
      </c>
      <c r="AB19" s="2906"/>
      <c r="AC19" s="2902">
        <v>40161.290322499997</v>
      </c>
      <c r="AD19" s="2902">
        <v>62</v>
      </c>
      <c r="AE19" s="3578">
        <f t="shared" si="13"/>
        <v>2489999.9999949997</v>
      </c>
      <c r="AF19" s="2904" t="s">
        <v>5898</v>
      </c>
      <c r="AG19" s="2902"/>
      <c r="AH19" s="2902"/>
      <c r="AI19" s="2906">
        <f t="shared" si="14"/>
        <v>0</v>
      </c>
      <c r="AJ19" s="2904"/>
      <c r="AK19" s="2902"/>
      <c r="AL19" s="2902"/>
      <c r="AM19" s="2906">
        <f t="shared" si="15"/>
        <v>0</v>
      </c>
      <c r="AN19" s="2904"/>
      <c r="AO19" s="2902"/>
      <c r="AP19" s="2902"/>
      <c r="AQ19" s="2906">
        <f t="shared" si="16"/>
        <v>0</v>
      </c>
      <c r="AR19" s="2904"/>
      <c r="AS19" s="2906">
        <f>AA19+AE19+AI19+AM19+AQ19</f>
        <v>2489999.9999949997</v>
      </c>
      <c r="AT19" s="2906">
        <f t="shared" si="10"/>
        <v>62</v>
      </c>
      <c r="AU19" s="2906">
        <f t="shared" si="11"/>
        <v>40161.290322499997</v>
      </c>
      <c r="AV19" s="2915" t="str">
        <f t="shared" si="12"/>
        <v xml:space="preserve">STATE: ; PDY: Cost Estimate for Management of identified Healt conditions under RBSK - Rheumatic Heart disease - Rs.1.10 x 2 - 2.20 Lakhs, Otitis Media - Rs.10000 x 3 - Rs.0.30 Lakhs , Neural Tube Defect - Rs.35000 x 5 - 1.75 Lakhs,Development Dysplasia of the hip - 1000 x 4 = 0.04 Lakhs,  Cleft Lip + Cleft Palate - Rs.15000 x 11 - Rs.1.65 Lakhs Talipes (Club Foot) - Rs.3000 x 32 - Rs.0.96 Lakhs, Congenital Heart Disease - Rs.160000 x 8 - Rs.12.80 Lakhs, Congenital Deafness - 5.20  x 1 - Rs.5.20 Lakhs - Total - Rs.24.90 lakhs; KKL: ; MHE: ; YNM: </v>
      </c>
      <c r="AW19" s="78" t="s">
        <v>1963</v>
      </c>
      <c r="AX19" s="4776" t="s">
        <v>6036</v>
      </c>
      <c r="AY19" s="4798"/>
      <c r="AZ19" s="4798"/>
      <c r="BA19" s="4798"/>
      <c r="BB19" s="4798"/>
      <c r="BC19" s="363"/>
      <c r="BD19" s="4976" t="s">
        <v>7988</v>
      </c>
      <c r="BF19" s="389" t="s">
        <v>6036</v>
      </c>
    </row>
    <row r="20" spans="1:58" ht="25.5" customHeight="1">
      <c r="A20" s="1112" t="s">
        <v>2389</v>
      </c>
      <c r="B20" s="1112"/>
      <c r="C20" s="1118" t="s">
        <v>1308</v>
      </c>
      <c r="D20" s="4774" t="s">
        <v>90</v>
      </c>
      <c r="E20" s="1121" t="s">
        <v>96</v>
      </c>
      <c r="F20" s="1117"/>
      <c r="G20" s="1117"/>
      <c r="H20" s="4776"/>
      <c r="I20" s="1120"/>
      <c r="J20" s="1120"/>
      <c r="K20" s="1120"/>
      <c r="L20" s="1120"/>
      <c r="M20" s="2895">
        <f t="shared" si="2"/>
        <v>0</v>
      </c>
      <c r="N20" s="2896">
        <f>M20/100000</f>
        <v>0</v>
      </c>
      <c r="O20" s="2895">
        <f t="shared" si="3"/>
        <v>0</v>
      </c>
      <c r="P20" s="2952">
        <f>O20*N20</f>
        <v>0</v>
      </c>
      <c r="Q20" s="2897" t="str">
        <f t="shared" si="4"/>
        <v xml:space="preserve">STATE: ; PDY: ; KKL: ; MHE: ; YNM: </v>
      </c>
      <c r="R20" s="2898">
        <f>'Ab1. RMNCH+A'!Q346</f>
        <v>0</v>
      </c>
      <c r="S20" s="2899">
        <f>'Ab1. RMNCH+A'!R346</f>
        <v>0</v>
      </c>
      <c r="T20" s="4799"/>
      <c r="U20" s="2896">
        <f t="shared" si="5"/>
        <v>0</v>
      </c>
      <c r="V20" s="2896">
        <f t="shared" si="6"/>
        <v>0</v>
      </c>
      <c r="W20" s="2896">
        <f t="shared" si="7"/>
        <v>0</v>
      </c>
      <c r="X20" s="2900" t="str">
        <f t="shared" si="8"/>
        <v xml:space="preserve">STATE: ; PDY: ; KKL: ; MHE: ; YNM: </v>
      </c>
      <c r="Y20" s="2896"/>
      <c r="Z20" s="2896"/>
      <c r="AA20" s="2896">
        <f t="shared" si="9"/>
        <v>0</v>
      </c>
      <c r="AB20" s="2896"/>
      <c r="AC20" s="2896"/>
      <c r="AD20" s="2896"/>
      <c r="AE20" s="2952">
        <f t="shared" si="13"/>
        <v>0</v>
      </c>
      <c r="AF20" s="2896"/>
      <c r="AG20" s="2896"/>
      <c r="AH20" s="2896"/>
      <c r="AI20" s="2896">
        <f t="shared" si="14"/>
        <v>0</v>
      </c>
      <c r="AJ20" s="2896"/>
      <c r="AK20" s="2896"/>
      <c r="AL20" s="2896"/>
      <c r="AM20" s="2896">
        <f t="shared" si="15"/>
        <v>0</v>
      </c>
      <c r="AN20" s="2896"/>
      <c r="AO20" s="2896"/>
      <c r="AP20" s="2896"/>
      <c r="AQ20" s="2896">
        <f t="shared" si="16"/>
        <v>0</v>
      </c>
      <c r="AR20" s="2896"/>
      <c r="AS20" s="2896">
        <f>AA20+AE20+AI20+AM20+AQ20</f>
        <v>0</v>
      </c>
      <c r="AT20" s="2896">
        <f t="shared" si="10"/>
        <v>0</v>
      </c>
      <c r="AU20" s="2896">
        <f t="shared" si="11"/>
        <v>0</v>
      </c>
      <c r="AV20" s="2900" t="str">
        <f t="shared" si="12"/>
        <v xml:space="preserve">STATE: ; PDY: ; KKL: ; MHE: ; YNM: </v>
      </c>
      <c r="AW20" s="78" t="s">
        <v>2389</v>
      </c>
      <c r="AX20" s="4776"/>
      <c r="AY20" s="4798"/>
      <c r="AZ20" s="4798"/>
      <c r="BA20" s="4798"/>
      <c r="BB20" s="4798"/>
      <c r="BC20" s="363"/>
      <c r="BD20" s="363"/>
    </row>
    <row r="21" spans="1:58" ht="25.5" customHeight="1">
      <c r="A21" s="1103" t="s">
        <v>1964</v>
      </c>
      <c r="B21" s="1104"/>
      <c r="C21" s="1105" t="s">
        <v>1965</v>
      </c>
      <c r="D21" s="1106"/>
      <c r="E21" s="1107"/>
      <c r="F21" s="1122"/>
      <c r="G21" s="1122"/>
      <c r="H21" s="3606"/>
      <c r="I21" s="2907">
        <f>I22+I25+I28</f>
        <v>1.35</v>
      </c>
      <c r="J21" s="2908"/>
      <c r="K21" s="2908"/>
      <c r="L21" s="2909"/>
      <c r="M21" s="2909"/>
      <c r="N21" s="2907"/>
      <c r="O21" s="2909"/>
      <c r="P21" s="2951">
        <f>P22+P25+P28</f>
        <v>1.89</v>
      </c>
      <c r="Q21" s="2909"/>
      <c r="R21" s="2910"/>
      <c r="S21" s="2911">
        <f>S22+S25+S28</f>
        <v>0</v>
      </c>
      <c r="T21" s="4799"/>
      <c r="U21" s="2907">
        <f t="shared" si="5"/>
        <v>0</v>
      </c>
      <c r="V21" s="2907">
        <f t="shared" si="6"/>
        <v>0</v>
      </c>
      <c r="W21" s="2907">
        <f>W22+W25+W28</f>
        <v>189000</v>
      </c>
      <c r="X21" s="2912"/>
      <c r="Y21" s="2907"/>
      <c r="Z21" s="2907"/>
      <c r="AA21" s="2907">
        <f>AA22+AA25+AA28</f>
        <v>0</v>
      </c>
      <c r="AB21" s="2907"/>
      <c r="AC21" s="2907"/>
      <c r="AD21" s="2907"/>
      <c r="AE21" s="2907">
        <f>AE22+AE25+AE28</f>
        <v>33000</v>
      </c>
      <c r="AF21" s="2907"/>
      <c r="AG21" s="2907"/>
      <c r="AH21" s="2907"/>
      <c r="AI21" s="2907">
        <f>AI22+AI25+AI28</f>
        <v>123000</v>
      </c>
      <c r="AJ21" s="2907"/>
      <c r="AK21" s="2907"/>
      <c r="AL21" s="2907"/>
      <c r="AM21" s="2907">
        <f>AM22+AM25+AM28</f>
        <v>0</v>
      </c>
      <c r="AN21" s="2907"/>
      <c r="AO21" s="2907"/>
      <c r="AP21" s="2907"/>
      <c r="AQ21" s="2907">
        <f>AQ22+AQ25+AQ28</f>
        <v>33000</v>
      </c>
      <c r="AR21" s="2907"/>
      <c r="AS21" s="2907">
        <f>AS22+AS25+AS28</f>
        <v>189000</v>
      </c>
      <c r="AT21" s="2907">
        <f t="shared" si="10"/>
        <v>0</v>
      </c>
      <c r="AU21" s="2907">
        <f t="shared" si="11"/>
        <v>0</v>
      </c>
      <c r="AV21" s="2912" t="str">
        <f t="shared" si="12"/>
        <v xml:space="preserve">STATE: ; PDY: ; KKL: ; MHE: ; YNM: </v>
      </c>
      <c r="AW21" s="3601" t="s">
        <v>1964</v>
      </c>
      <c r="AX21" s="3606"/>
      <c r="AY21" s="4798"/>
      <c r="AZ21" s="4798"/>
      <c r="BA21" s="4798"/>
      <c r="BB21" s="4798"/>
      <c r="BC21" s="363"/>
      <c r="BD21" s="363"/>
    </row>
    <row r="22" spans="1:58" ht="25.5" customHeight="1">
      <c r="A22" s="1125" t="s">
        <v>1966</v>
      </c>
      <c r="B22" s="1125" t="s">
        <v>1967</v>
      </c>
      <c r="C22" s="1125" t="s">
        <v>1968</v>
      </c>
      <c r="D22" s="1126"/>
      <c r="E22" s="1127"/>
      <c r="F22" s="1128"/>
      <c r="G22" s="1128"/>
      <c r="H22" s="3607"/>
      <c r="I22" s="2916">
        <f>SUM(I23:I24)</f>
        <v>1.35</v>
      </c>
      <c r="J22" s="2917"/>
      <c r="K22" s="2917"/>
      <c r="L22" s="2917"/>
      <c r="M22" s="2917"/>
      <c r="N22" s="2916"/>
      <c r="O22" s="2917"/>
      <c r="P22" s="2919">
        <f>SUM(P23:P24)</f>
        <v>1.89</v>
      </c>
      <c r="Q22" s="2934"/>
      <c r="R22" s="2918"/>
      <c r="S22" s="2919">
        <f>SUM(S23:S24)</f>
        <v>0</v>
      </c>
      <c r="T22" s="4799"/>
      <c r="U22" s="2916">
        <f t="shared" si="5"/>
        <v>0</v>
      </c>
      <c r="V22" s="2916">
        <f t="shared" si="6"/>
        <v>0</v>
      </c>
      <c r="W22" s="2916">
        <f>SUM(W23:W24)</f>
        <v>189000</v>
      </c>
      <c r="X22" s="2920"/>
      <c r="Y22" s="2916"/>
      <c r="Z22" s="2916"/>
      <c r="AA22" s="2916">
        <f>SUM(AA23:AA24)</f>
        <v>0</v>
      </c>
      <c r="AB22" s="2916"/>
      <c r="AC22" s="2916"/>
      <c r="AD22" s="2916"/>
      <c r="AE22" s="2916">
        <f>SUM(AE23:AE24)</f>
        <v>33000</v>
      </c>
      <c r="AF22" s="2916"/>
      <c r="AG22" s="2916"/>
      <c r="AH22" s="2916"/>
      <c r="AI22" s="2916">
        <f>SUM(AI23:AI24)</f>
        <v>123000</v>
      </c>
      <c r="AJ22" s="2916"/>
      <c r="AK22" s="2916"/>
      <c r="AL22" s="2916"/>
      <c r="AM22" s="2916">
        <f>SUM(AM23:AM24)</f>
        <v>0</v>
      </c>
      <c r="AN22" s="2916"/>
      <c r="AO22" s="2916"/>
      <c r="AP22" s="2916"/>
      <c r="AQ22" s="2916">
        <f>SUM(AQ23:AQ24)</f>
        <v>33000</v>
      </c>
      <c r="AR22" s="2916"/>
      <c r="AS22" s="2916">
        <f>SUM(AS23:AS24)</f>
        <v>189000</v>
      </c>
      <c r="AT22" s="2916">
        <f t="shared" si="10"/>
        <v>0</v>
      </c>
      <c r="AU22" s="2916">
        <f t="shared" si="11"/>
        <v>0</v>
      </c>
      <c r="AV22" s="2920" t="str">
        <f t="shared" si="12"/>
        <v xml:space="preserve">STATE: ; PDY: ; KKL: ; MHE: ; YNM: </v>
      </c>
      <c r="AW22" s="3602" t="s">
        <v>1966</v>
      </c>
      <c r="AX22" s="3607"/>
      <c r="AY22" s="4798"/>
      <c r="AZ22" s="4798"/>
      <c r="BA22" s="4798"/>
      <c r="BB22" s="4798"/>
      <c r="BC22" s="363"/>
      <c r="BD22" s="363"/>
    </row>
    <row r="23" spans="1:58" ht="43.5" customHeight="1">
      <c r="A23" s="1112" t="s">
        <v>2663</v>
      </c>
      <c r="B23" s="1119" t="s">
        <v>1969</v>
      </c>
      <c r="C23" s="1119" t="s">
        <v>1970</v>
      </c>
      <c r="D23" s="1114" t="s">
        <v>90</v>
      </c>
      <c r="E23" s="1129" t="s">
        <v>91</v>
      </c>
      <c r="F23" s="1130"/>
      <c r="G23" s="4801"/>
      <c r="H23" s="3614" t="s">
        <v>6037</v>
      </c>
      <c r="I23" s="2901">
        <v>0.9</v>
      </c>
      <c r="J23" s="2921"/>
      <c r="K23" s="2921"/>
      <c r="L23" s="2921"/>
      <c r="M23" s="2895">
        <f t="shared" si="2"/>
        <v>15000</v>
      </c>
      <c r="N23" s="2922">
        <f>M23/100000</f>
        <v>0.15</v>
      </c>
      <c r="O23" s="2895">
        <f t="shared" si="3"/>
        <v>6</v>
      </c>
      <c r="P23" s="2953">
        <f>O23*N23</f>
        <v>0.89999999999999991</v>
      </c>
      <c r="Q23" s="2897" t="str">
        <f t="shared" si="4"/>
        <v xml:space="preserve">STATE: ; PDY: ; KKL: 6 Camp x Rs.15000; MHE: ; YNM: </v>
      </c>
      <c r="R23" s="2923">
        <f>'Ab1. RMNCH+A'!Q198</f>
        <v>0</v>
      </c>
      <c r="S23" s="2924">
        <f>'Ab1. RMNCH+A'!R198</f>
        <v>0</v>
      </c>
      <c r="T23" s="4799"/>
      <c r="U23" s="2922">
        <f t="shared" si="5"/>
        <v>15000</v>
      </c>
      <c r="V23" s="2922">
        <f t="shared" si="6"/>
        <v>6</v>
      </c>
      <c r="W23" s="2922">
        <f t="shared" si="7"/>
        <v>90000</v>
      </c>
      <c r="X23" s="2925" t="str">
        <f t="shared" si="8"/>
        <v xml:space="preserve">STATE: ; PDY: ; KKL: 6 Camp x Rs.15000; MHE: ; YNM: </v>
      </c>
      <c r="Y23" s="2906"/>
      <c r="Z23" s="2906"/>
      <c r="AA23" s="2906">
        <f>Y23*Z23</f>
        <v>0</v>
      </c>
      <c r="AB23" s="2906"/>
      <c r="AC23" s="2902"/>
      <c r="AD23" s="2902"/>
      <c r="AE23" s="2903">
        <f>AC23*AD23</f>
        <v>0</v>
      </c>
      <c r="AF23" s="2904"/>
      <c r="AG23" s="2902">
        <v>15000</v>
      </c>
      <c r="AH23" s="2902">
        <v>6</v>
      </c>
      <c r="AI23" s="2903">
        <f>AG23*AH23</f>
        <v>90000</v>
      </c>
      <c r="AJ23" s="2904" t="s">
        <v>5761</v>
      </c>
      <c r="AK23" s="2902"/>
      <c r="AL23" s="2902"/>
      <c r="AM23" s="2902">
        <f>AK23*AL23</f>
        <v>0</v>
      </c>
      <c r="AN23" s="2902"/>
      <c r="AO23" s="2902"/>
      <c r="AP23" s="2902"/>
      <c r="AQ23" s="2903">
        <f>AO23*AP23</f>
        <v>0</v>
      </c>
      <c r="AR23" s="2904"/>
      <c r="AS23" s="2896">
        <f>AA23+AE23+AI23+AM23+AQ23</f>
        <v>90000</v>
      </c>
      <c r="AT23" s="2922">
        <f t="shared" si="10"/>
        <v>6</v>
      </c>
      <c r="AU23" s="2922">
        <f t="shared" si="11"/>
        <v>15000</v>
      </c>
      <c r="AV23" s="2925" t="str">
        <f t="shared" si="12"/>
        <v xml:space="preserve">STATE: ; PDY: ; KKL: 6 Camp x Rs.15000; MHE: ; YNM: </v>
      </c>
      <c r="AW23" s="78" t="s">
        <v>2663</v>
      </c>
      <c r="AX23" s="3608" t="s">
        <v>6037</v>
      </c>
      <c r="AY23" s="4798"/>
      <c r="AZ23" s="4798"/>
      <c r="BA23" s="4798"/>
      <c r="BB23" s="4798"/>
      <c r="BC23" s="363"/>
      <c r="BD23" s="4976" t="s">
        <v>7947</v>
      </c>
      <c r="BF23" s="389" t="s">
        <v>6037</v>
      </c>
    </row>
    <row r="24" spans="1:58" ht="58.5" customHeight="1">
      <c r="A24" s="1112" t="s">
        <v>2664</v>
      </c>
      <c r="B24" s="1119" t="s">
        <v>1971</v>
      </c>
      <c r="C24" s="1119" t="s">
        <v>1972</v>
      </c>
      <c r="D24" s="1114" t="s">
        <v>90</v>
      </c>
      <c r="E24" s="1129" t="s">
        <v>91</v>
      </c>
      <c r="F24" s="1130"/>
      <c r="G24" s="4801"/>
      <c r="H24" s="3614" t="s">
        <v>6038</v>
      </c>
      <c r="I24" s="2901">
        <v>0.45</v>
      </c>
      <c r="J24" s="2921"/>
      <c r="K24" s="2921"/>
      <c r="L24" s="2921"/>
      <c r="M24" s="2895">
        <f t="shared" si="2"/>
        <v>33000</v>
      </c>
      <c r="N24" s="2922">
        <f>M24/100000</f>
        <v>0.33</v>
      </c>
      <c r="O24" s="2895">
        <f t="shared" si="3"/>
        <v>3</v>
      </c>
      <c r="P24" s="2953">
        <f>O24*N24</f>
        <v>0.99</v>
      </c>
      <c r="Q24" s="2897" t="str">
        <f t="shared" si="4"/>
        <v>STATE: ; PDY: 1 Camp x Rs.33000; KKL: 1 Camp x Rs.33000; MHE: ; YNM: 1 Camp x Rs.33000</v>
      </c>
      <c r="R24" s="2923">
        <f>'Ab1. RMNCH+A'!Q199</f>
        <v>0</v>
      </c>
      <c r="S24" s="2924">
        <f>'Ab1. RMNCH+A'!R199</f>
        <v>0</v>
      </c>
      <c r="T24" s="4799"/>
      <c r="U24" s="2922">
        <f t="shared" si="5"/>
        <v>33000</v>
      </c>
      <c r="V24" s="2922">
        <f t="shared" si="6"/>
        <v>3</v>
      </c>
      <c r="W24" s="2922">
        <f t="shared" si="7"/>
        <v>99000</v>
      </c>
      <c r="X24" s="2925" t="str">
        <f t="shared" si="8"/>
        <v>STATE: ; PDY: 1 Camp x Rs.33000; KKL: 1 Camp x Rs.33000; MHE: ; YNM: 1 Camp x Rs.33000</v>
      </c>
      <c r="Y24" s="2906"/>
      <c r="Z24" s="2906"/>
      <c r="AA24" s="2906">
        <f>Y24*Z24</f>
        <v>0</v>
      </c>
      <c r="AB24" s="2906"/>
      <c r="AC24" s="2902">
        <v>33000</v>
      </c>
      <c r="AD24" s="2902">
        <v>1</v>
      </c>
      <c r="AE24" s="2903">
        <f>AC24*AD24</f>
        <v>33000</v>
      </c>
      <c r="AF24" s="2904" t="s">
        <v>5762</v>
      </c>
      <c r="AG24" s="2902">
        <v>33000</v>
      </c>
      <c r="AH24" s="2902">
        <v>1</v>
      </c>
      <c r="AI24" s="2903">
        <f>AG24*AH24</f>
        <v>33000</v>
      </c>
      <c r="AJ24" s="2904" t="s">
        <v>5762</v>
      </c>
      <c r="AK24" s="2902"/>
      <c r="AL24" s="2902"/>
      <c r="AM24" s="2902">
        <f>AK24*AL24</f>
        <v>0</v>
      </c>
      <c r="AN24" s="2902"/>
      <c r="AO24" s="2902">
        <v>33000</v>
      </c>
      <c r="AP24" s="2902">
        <v>1</v>
      </c>
      <c r="AQ24" s="2903">
        <f>AO24*AP24</f>
        <v>33000</v>
      </c>
      <c r="AR24" s="2904" t="s">
        <v>5762</v>
      </c>
      <c r="AS24" s="2896">
        <f>AA24+AE24+AI24+AM24+AQ24</f>
        <v>99000</v>
      </c>
      <c r="AT24" s="2922">
        <f t="shared" si="10"/>
        <v>3</v>
      </c>
      <c r="AU24" s="2922">
        <f t="shared" si="11"/>
        <v>33000</v>
      </c>
      <c r="AV24" s="2925" t="str">
        <f t="shared" si="12"/>
        <v>STATE: ; PDY: 1 Camp x Rs.33000; KKL: 1 Camp x Rs.33000; MHE: ; YNM: 1 Camp x Rs.33000</v>
      </c>
      <c r="AW24" s="78" t="s">
        <v>2664</v>
      </c>
      <c r="AX24" s="3608" t="s">
        <v>6038</v>
      </c>
      <c r="AY24" s="4798"/>
      <c r="AZ24" s="4798"/>
      <c r="BA24" s="4798"/>
      <c r="BB24" s="4798"/>
      <c r="BC24" s="363"/>
      <c r="BD24" s="4976" t="s">
        <v>7555</v>
      </c>
      <c r="BF24" s="389" t="s">
        <v>6038</v>
      </c>
    </row>
    <row r="25" spans="1:58" ht="25.5" customHeight="1">
      <c r="A25" s="1125" t="s">
        <v>1973</v>
      </c>
      <c r="B25" s="1125" t="s">
        <v>1974</v>
      </c>
      <c r="C25" s="1125" t="s">
        <v>1975</v>
      </c>
      <c r="D25" s="1126"/>
      <c r="E25" s="1127"/>
      <c r="F25" s="1128"/>
      <c r="G25" s="1128"/>
      <c r="H25" s="3602"/>
      <c r="I25" s="2916">
        <f>SUM(I26:I27)</f>
        <v>0</v>
      </c>
      <c r="J25" s="2917"/>
      <c r="K25" s="2917"/>
      <c r="L25" s="2917"/>
      <c r="M25" s="2917"/>
      <c r="N25" s="2916"/>
      <c r="O25" s="2917"/>
      <c r="P25" s="2919">
        <f>SUM(P26:P27)</f>
        <v>0</v>
      </c>
      <c r="Q25" s="2934"/>
      <c r="R25" s="2918"/>
      <c r="S25" s="2919">
        <f>SUM(S26:S27)</f>
        <v>0</v>
      </c>
      <c r="T25" s="4799"/>
      <c r="U25" s="2916">
        <f t="shared" si="5"/>
        <v>0</v>
      </c>
      <c r="V25" s="2916">
        <f t="shared" si="6"/>
        <v>0</v>
      </c>
      <c r="W25" s="2916">
        <f t="shared" si="7"/>
        <v>0</v>
      </c>
      <c r="X25" s="2920"/>
      <c r="Y25" s="2916"/>
      <c r="Z25" s="2916"/>
      <c r="AA25" s="2916">
        <f>SUM(AA26:AA27)</f>
        <v>0</v>
      </c>
      <c r="AB25" s="2916"/>
      <c r="AC25" s="2916"/>
      <c r="AD25" s="2916"/>
      <c r="AE25" s="2919">
        <f>SUM(AE26:AE27)</f>
        <v>0</v>
      </c>
      <c r="AF25" s="2916"/>
      <c r="AG25" s="2916"/>
      <c r="AH25" s="2916"/>
      <c r="AI25" s="2916">
        <f>SUM(AI26:AI27)</f>
        <v>0</v>
      </c>
      <c r="AJ25" s="2916"/>
      <c r="AK25" s="2916"/>
      <c r="AL25" s="2916"/>
      <c r="AM25" s="2916">
        <f>SUM(AM26:AM27)</f>
        <v>0</v>
      </c>
      <c r="AN25" s="2916"/>
      <c r="AO25" s="2916"/>
      <c r="AP25" s="2916"/>
      <c r="AQ25" s="2916">
        <f>SUM(AQ26:AQ27)</f>
        <v>0</v>
      </c>
      <c r="AR25" s="2916"/>
      <c r="AS25" s="2916">
        <f>SUM(AS26:AS27)</f>
        <v>0</v>
      </c>
      <c r="AT25" s="2916">
        <f t="shared" si="10"/>
        <v>0</v>
      </c>
      <c r="AU25" s="2916">
        <f t="shared" si="11"/>
        <v>0</v>
      </c>
      <c r="AV25" s="2920"/>
      <c r="AW25" s="3602" t="s">
        <v>1973</v>
      </c>
      <c r="AX25" s="3607"/>
      <c r="AY25" s="4798"/>
      <c r="AZ25" s="4798"/>
      <c r="BA25" s="4798"/>
      <c r="BB25" s="4798"/>
      <c r="BC25" s="363"/>
      <c r="BD25" s="363"/>
    </row>
    <row r="26" spans="1:58" ht="25.5" customHeight="1">
      <c r="A26" s="1112" t="s">
        <v>2665</v>
      </c>
      <c r="B26" s="1113" t="s">
        <v>1976</v>
      </c>
      <c r="C26" s="1113" t="s">
        <v>1977</v>
      </c>
      <c r="D26" s="1114" t="s">
        <v>90</v>
      </c>
      <c r="E26" s="1115" t="s">
        <v>91</v>
      </c>
      <c r="F26" s="1117"/>
      <c r="G26" s="1117"/>
      <c r="H26" s="3760" t="s">
        <v>6039</v>
      </c>
      <c r="I26" s="1120"/>
      <c r="J26" s="1120"/>
      <c r="K26" s="1120"/>
      <c r="L26" s="1120"/>
      <c r="M26" s="2895">
        <f t="shared" si="2"/>
        <v>0</v>
      </c>
      <c r="N26" s="2896">
        <f>M26/100000</f>
        <v>0</v>
      </c>
      <c r="O26" s="2895">
        <f t="shared" si="3"/>
        <v>0</v>
      </c>
      <c r="P26" s="2952">
        <f>O26*N26</f>
        <v>0</v>
      </c>
      <c r="Q26" s="2897" t="str">
        <f t="shared" si="4"/>
        <v xml:space="preserve">STATE: ; PDY: ; KKL: ; MHE: ; YNM: </v>
      </c>
      <c r="R26" s="2898">
        <f>'Ab1. RMNCH+A'!Q200</f>
        <v>0</v>
      </c>
      <c r="S26" s="2899">
        <f>'Ab1. RMNCH+A'!R200</f>
        <v>0</v>
      </c>
      <c r="T26" s="4799"/>
      <c r="U26" s="2896">
        <f t="shared" si="5"/>
        <v>0</v>
      </c>
      <c r="V26" s="2896">
        <f t="shared" si="6"/>
        <v>0</v>
      </c>
      <c r="W26" s="2896">
        <f t="shared" si="7"/>
        <v>0</v>
      </c>
      <c r="X26" s="2900" t="str">
        <f t="shared" si="8"/>
        <v xml:space="preserve">STATE: ; PDY: ; KKL: ; MHE: ; YNM: </v>
      </c>
      <c r="Y26" s="2896"/>
      <c r="Z26" s="2896"/>
      <c r="AA26" s="2896">
        <f t="shared" si="9"/>
        <v>0</v>
      </c>
      <c r="AB26" s="2896"/>
      <c r="AC26" s="2896"/>
      <c r="AD26" s="2896"/>
      <c r="AE26" s="2952">
        <f t="shared" si="13"/>
        <v>0</v>
      </c>
      <c r="AF26" s="2896"/>
      <c r="AG26" s="2896"/>
      <c r="AH26" s="2896"/>
      <c r="AI26" s="2896">
        <f t="shared" si="14"/>
        <v>0</v>
      </c>
      <c r="AJ26" s="2896"/>
      <c r="AK26" s="2896"/>
      <c r="AL26" s="2896"/>
      <c r="AM26" s="2896">
        <f t="shared" si="15"/>
        <v>0</v>
      </c>
      <c r="AN26" s="2896"/>
      <c r="AO26" s="2896"/>
      <c r="AP26" s="2896"/>
      <c r="AQ26" s="2896">
        <f t="shared" si="16"/>
        <v>0</v>
      </c>
      <c r="AR26" s="2896"/>
      <c r="AS26" s="2896">
        <f>AA26+AE26+AI26+AM26+AQ26</f>
        <v>0</v>
      </c>
      <c r="AT26" s="2896">
        <f t="shared" si="10"/>
        <v>0</v>
      </c>
      <c r="AU26" s="2896">
        <f t="shared" si="11"/>
        <v>0</v>
      </c>
      <c r="AV26" s="2900" t="str">
        <f t="shared" si="12"/>
        <v xml:space="preserve">STATE: ; PDY: ; KKL: ; MHE: ; YNM: </v>
      </c>
      <c r="AW26" s="78" t="s">
        <v>2665</v>
      </c>
      <c r="AX26" s="3605" t="s">
        <v>6039</v>
      </c>
      <c r="AY26" s="4798"/>
      <c r="AZ26" s="4798"/>
      <c r="BA26" s="4798"/>
      <c r="BB26" s="4798"/>
      <c r="BC26" s="363"/>
      <c r="BD26" s="363"/>
      <c r="BF26" s="389" t="s">
        <v>6039</v>
      </c>
    </row>
    <row r="27" spans="1:58" ht="57" customHeight="1">
      <c r="A27" s="1112" t="s">
        <v>2665</v>
      </c>
      <c r="B27" s="1113" t="s">
        <v>250</v>
      </c>
      <c r="C27" s="1113" t="s">
        <v>1978</v>
      </c>
      <c r="D27" s="1114" t="s">
        <v>90</v>
      </c>
      <c r="E27" s="1115" t="s">
        <v>91</v>
      </c>
      <c r="F27" s="1117"/>
      <c r="G27" s="1117"/>
      <c r="H27" s="3760" t="s">
        <v>6040</v>
      </c>
      <c r="I27" s="1120"/>
      <c r="J27" s="1120"/>
      <c r="K27" s="1120"/>
      <c r="L27" s="1120"/>
      <c r="M27" s="2895">
        <f t="shared" si="2"/>
        <v>0</v>
      </c>
      <c r="N27" s="2896">
        <f>M27/100000</f>
        <v>0</v>
      </c>
      <c r="O27" s="2895">
        <f t="shared" si="3"/>
        <v>0</v>
      </c>
      <c r="P27" s="2952">
        <f>O27*N27</f>
        <v>0</v>
      </c>
      <c r="Q27" s="2897" t="str">
        <f t="shared" si="4"/>
        <v xml:space="preserve">STATE: ; PDY: ; KKL: ; MHE: ; YNM: </v>
      </c>
      <c r="R27" s="2898">
        <f>'Ab1. RMNCH+A'!Q201</f>
        <v>0</v>
      </c>
      <c r="S27" s="2899">
        <f>'Ab1. RMNCH+A'!R201</f>
        <v>0</v>
      </c>
      <c r="T27" s="4799"/>
      <c r="U27" s="2896">
        <f t="shared" si="5"/>
        <v>0</v>
      </c>
      <c r="V27" s="2896">
        <f t="shared" si="6"/>
        <v>0</v>
      </c>
      <c r="W27" s="2896">
        <f t="shared" si="7"/>
        <v>0</v>
      </c>
      <c r="X27" s="2900" t="str">
        <f t="shared" si="8"/>
        <v xml:space="preserve">STATE: ; PDY: ; KKL: ; MHE: ; YNM: </v>
      </c>
      <c r="Y27" s="2896"/>
      <c r="Z27" s="2896"/>
      <c r="AA27" s="2896">
        <f t="shared" si="9"/>
        <v>0</v>
      </c>
      <c r="AB27" s="2896"/>
      <c r="AC27" s="2896"/>
      <c r="AD27" s="2896"/>
      <c r="AE27" s="2952">
        <f t="shared" si="13"/>
        <v>0</v>
      </c>
      <c r="AF27" s="2896"/>
      <c r="AG27" s="2896"/>
      <c r="AH27" s="2896"/>
      <c r="AI27" s="2896">
        <f t="shared" si="14"/>
        <v>0</v>
      </c>
      <c r="AJ27" s="2896"/>
      <c r="AK27" s="2896"/>
      <c r="AL27" s="2896"/>
      <c r="AM27" s="2896">
        <f t="shared" si="15"/>
        <v>0</v>
      </c>
      <c r="AN27" s="2896"/>
      <c r="AO27" s="2896"/>
      <c r="AP27" s="2896"/>
      <c r="AQ27" s="2896">
        <f t="shared" si="16"/>
        <v>0</v>
      </c>
      <c r="AR27" s="2896"/>
      <c r="AS27" s="2896">
        <f>AA27+AE27+AI27+AM27+AQ27</f>
        <v>0</v>
      </c>
      <c r="AT27" s="2896">
        <f t="shared" si="10"/>
        <v>0</v>
      </c>
      <c r="AU27" s="2896">
        <f t="shared" si="11"/>
        <v>0</v>
      </c>
      <c r="AV27" s="2900" t="str">
        <f t="shared" si="12"/>
        <v xml:space="preserve">STATE: ; PDY: ; KKL: ; MHE: ; YNM: </v>
      </c>
      <c r="AW27" s="78" t="s">
        <v>2665</v>
      </c>
      <c r="AX27" s="3605" t="s">
        <v>6040</v>
      </c>
      <c r="AY27" s="4798"/>
      <c r="AZ27" s="4798"/>
      <c r="BA27" s="4798"/>
      <c r="BB27" s="4798"/>
      <c r="BC27" s="363"/>
      <c r="BD27" s="363"/>
      <c r="BF27" s="389" t="s">
        <v>6040</v>
      </c>
    </row>
    <row r="28" spans="1:58" ht="25.5" customHeight="1">
      <c r="A28" s="1112" t="s">
        <v>2546</v>
      </c>
      <c r="B28" s="1131"/>
      <c r="C28" s="1132" t="s">
        <v>1308</v>
      </c>
      <c r="D28" s="1114" t="s">
        <v>90</v>
      </c>
      <c r="E28" s="1115" t="s">
        <v>91</v>
      </c>
      <c r="F28" s="1124"/>
      <c r="G28" s="1124"/>
      <c r="H28" s="3760"/>
      <c r="I28" s="2914"/>
      <c r="J28" s="2914"/>
      <c r="K28" s="2914"/>
      <c r="L28" s="2914"/>
      <c r="M28" s="2895">
        <f t="shared" si="2"/>
        <v>0</v>
      </c>
      <c r="N28" s="2896">
        <f>M28/100000</f>
        <v>0</v>
      </c>
      <c r="O28" s="2895">
        <f t="shared" si="3"/>
        <v>0</v>
      </c>
      <c r="P28" s="2952">
        <f>O28*N28</f>
        <v>0</v>
      </c>
      <c r="Q28" s="2897" t="str">
        <f t="shared" si="4"/>
        <v xml:space="preserve">STATE: ; PDY: ; KKL: ; MHE: ; YNM: </v>
      </c>
      <c r="R28" s="2898">
        <f>'Ab1. RMNCH+A'!Q202</f>
        <v>0</v>
      </c>
      <c r="S28" s="2899">
        <f>'Ab1. RMNCH+A'!R202</f>
        <v>0</v>
      </c>
      <c r="T28" s="4799"/>
      <c r="U28" s="2896">
        <f t="shared" si="5"/>
        <v>0</v>
      </c>
      <c r="V28" s="2896">
        <f t="shared" si="6"/>
        <v>0</v>
      </c>
      <c r="W28" s="2896">
        <f t="shared" si="7"/>
        <v>0</v>
      </c>
      <c r="X28" s="2900" t="str">
        <f t="shared" si="8"/>
        <v xml:space="preserve">STATE: ; PDY: ; KKL: ; MHE: ; YNM: </v>
      </c>
      <c r="Y28" s="2896"/>
      <c r="Z28" s="2896"/>
      <c r="AA28" s="2896">
        <f t="shared" si="9"/>
        <v>0</v>
      </c>
      <c r="AB28" s="2896"/>
      <c r="AC28" s="2896"/>
      <c r="AD28" s="2896"/>
      <c r="AE28" s="2952">
        <f t="shared" si="13"/>
        <v>0</v>
      </c>
      <c r="AF28" s="2896"/>
      <c r="AG28" s="2896"/>
      <c r="AH28" s="2896"/>
      <c r="AI28" s="2896">
        <f t="shared" si="14"/>
        <v>0</v>
      </c>
      <c r="AJ28" s="2896"/>
      <c r="AK28" s="2896"/>
      <c r="AL28" s="2896"/>
      <c r="AM28" s="2896">
        <f t="shared" si="15"/>
        <v>0</v>
      </c>
      <c r="AN28" s="2896"/>
      <c r="AO28" s="2896"/>
      <c r="AP28" s="2896"/>
      <c r="AQ28" s="2896">
        <f t="shared" si="16"/>
        <v>0</v>
      </c>
      <c r="AR28" s="2896"/>
      <c r="AS28" s="2896">
        <f>AA28+AE28+AI28+AM28+AQ28</f>
        <v>0</v>
      </c>
      <c r="AT28" s="2896">
        <f t="shared" si="10"/>
        <v>0</v>
      </c>
      <c r="AU28" s="2896">
        <f t="shared" si="11"/>
        <v>0</v>
      </c>
      <c r="AV28" s="2900" t="str">
        <f t="shared" si="12"/>
        <v xml:space="preserve">STATE: ; PDY: ; KKL: ; MHE: ; YNM: </v>
      </c>
      <c r="AW28" s="78" t="s">
        <v>2546</v>
      </c>
      <c r="AX28" s="3605"/>
      <c r="AY28" s="4798"/>
      <c r="AZ28" s="4798"/>
      <c r="BA28" s="4798"/>
      <c r="BB28" s="4798"/>
      <c r="BC28" s="363"/>
      <c r="BD28" s="363"/>
    </row>
    <row r="29" spans="1:58" ht="25.5" customHeight="1">
      <c r="A29" s="1103" t="s">
        <v>1979</v>
      </c>
      <c r="B29" s="1104"/>
      <c r="C29" s="1105" t="s">
        <v>1980</v>
      </c>
      <c r="D29" s="1106"/>
      <c r="E29" s="1107"/>
      <c r="F29" s="1122"/>
      <c r="G29" s="1122"/>
      <c r="H29" s="3606"/>
      <c r="I29" s="2907">
        <f>SUM(I30:I31)</f>
        <v>0</v>
      </c>
      <c r="J29" s="2908"/>
      <c r="K29" s="2908"/>
      <c r="L29" s="2909"/>
      <c r="M29" s="2909"/>
      <c r="N29" s="2907"/>
      <c r="O29" s="2909"/>
      <c r="P29" s="2951">
        <f>SUM(P30:P31)</f>
        <v>1.2999999999999998</v>
      </c>
      <c r="Q29" s="2909"/>
      <c r="R29" s="2910"/>
      <c r="S29" s="2911">
        <f>SUM(S30:S31)</f>
        <v>0</v>
      </c>
      <c r="T29" s="4799"/>
      <c r="U29" s="2907">
        <f t="shared" si="5"/>
        <v>0</v>
      </c>
      <c r="V29" s="2907">
        <f t="shared" si="6"/>
        <v>0</v>
      </c>
      <c r="W29" s="2907">
        <f>SUM(W30:W31)</f>
        <v>130000</v>
      </c>
      <c r="X29" s="2912"/>
      <c r="Y29" s="2907"/>
      <c r="Z29" s="2907"/>
      <c r="AA29" s="2907">
        <f>SUM(AA30:AA31)</f>
        <v>0</v>
      </c>
      <c r="AB29" s="2907"/>
      <c r="AC29" s="2907"/>
      <c r="AD29" s="2907"/>
      <c r="AE29" s="2951">
        <f>SUM(AE30:AE31)</f>
        <v>130000</v>
      </c>
      <c r="AF29" s="2907"/>
      <c r="AG29" s="2907"/>
      <c r="AH29" s="2907"/>
      <c r="AI29" s="2907">
        <f>SUM(AI30:AI31)</f>
        <v>0</v>
      </c>
      <c r="AJ29" s="2907"/>
      <c r="AK29" s="2907"/>
      <c r="AL29" s="2907"/>
      <c r="AM29" s="2907">
        <f>SUM(AM30:AM31)</f>
        <v>0</v>
      </c>
      <c r="AN29" s="2907"/>
      <c r="AO29" s="2907"/>
      <c r="AP29" s="2907"/>
      <c r="AQ29" s="2907">
        <f>SUM(AQ30:AQ31)</f>
        <v>0</v>
      </c>
      <c r="AR29" s="2907"/>
      <c r="AS29" s="2907">
        <f>SUM(AS30:AS31)</f>
        <v>130000</v>
      </c>
      <c r="AT29" s="2907">
        <f t="shared" si="10"/>
        <v>0</v>
      </c>
      <c r="AU29" s="2907">
        <f t="shared" si="11"/>
        <v>0</v>
      </c>
      <c r="AV29" s="2912"/>
      <c r="AW29" s="3601" t="s">
        <v>1979</v>
      </c>
      <c r="AX29" s="3606"/>
      <c r="AY29" s="4798"/>
      <c r="AZ29" s="4798"/>
      <c r="BA29" s="4798"/>
      <c r="BB29" s="4798"/>
      <c r="BC29" s="363"/>
      <c r="BD29" s="363"/>
    </row>
    <row r="30" spans="1:58" ht="51.75" customHeight="1">
      <c r="A30" s="1112" t="s">
        <v>1981</v>
      </c>
      <c r="B30" s="1119"/>
      <c r="C30" s="1133" t="s">
        <v>4127</v>
      </c>
      <c r="D30" s="1114" t="s">
        <v>90</v>
      </c>
      <c r="E30" s="1129" t="s">
        <v>193</v>
      </c>
      <c r="F30" s="1117"/>
      <c r="G30" s="1117"/>
      <c r="H30" s="3614" t="s">
        <v>6041</v>
      </c>
      <c r="I30" s="1120"/>
      <c r="J30" s="1120"/>
      <c r="K30" s="1120"/>
      <c r="L30" s="1120"/>
      <c r="M30" s="2895">
        <f t="shared" si="2"/>
        <v>15000</v>
      </c>
      <c r="N30" s="2896">
        <f>M30/100000</f>
        <v>0.15</v>
      </c>
      <c r="O30" s="2895">
        <f t="shared" si="3"/>
        <v>4</v>
      </c>
      <c r="P30" s="2952">
        <f>O30*N30</f>
        <v>0.6</v>
      </c>
      <c r="Q30" s="2897" t="str">
        <f t="shared" si="4"/>
        <v xml:space="preserve">STATE: ; PDY: Coordination meeting between Health and Education @ Rs.15000 per meting; KKL: ; MHE: ; YNM: </v>
      </c>
      <c r="R30" s="2898">
        <f>'Ab1. RMNCH+A'!Q290</f>
        <v>0</v>
      </c>
      <c r="S30" s="2899">
        <f>'Ab1. RMNCH+A'!R290</f>
        <v>0</v>
      </c>
      <c r="T30" s="4799"/>
      <c r="U30" s="2896">
        <f t="shared" si="5"/>
        <v>15000</v>
      </c>
      <c r="V30" s="2896">
        <f t="shared" si="6"/>
        <v>4</v>
      </c>
      <c r="W30" s="2896">
        <f t="shared" si="7"/>
        <v>60000</v>
      </c>
      <c r="X30" s="2900" t="str">
        <f t="shared" si="8"/>
        <v xml:space="preserve">STATE: ; PDY: Coordination meeting between Health and Education @ Rs.15000 per meting; KKL: ; MHE: ; YNM: </v>
      </c>
      <c r="Y30" s="2896"/>
      <c r="Z30" s="2896"/>
      <c r="AA30" s="2896">
        <f t="shared" si="9"/>
        <v>0</v>
      </c>
      <c r="AB30" s="2896"/>
      <c r="AC30" s="2896">
        <v>15000</v>
      </c>
      <c r="AD30" s="2896">
        <v>4</v>
      </c>
      <c r="AE30" s="2952">
        <f t="shared" si="13"/>
        <v>60000</v>
      </c>
      <c r="AF30" s="2900" t="s">
        <v>5889</v>
      </c>
      <c r="AG30" s="2896"/>
      <c r="AH30" s="2896"/>
      <c r="AI30" s="2896">
        <f t="shared" si="14"/>
        <v>0</v>
      </c>
      <c r="AJ30" s="2896"/>
      <c r="AK30" s="2896"/>
      <c r="AL30" s="2896"/>
      <c r="AM30" s="2896">
        <f t="shared" si="15"/>
        <v>0</v>
      </c>
      <c r="AN30" s="2896"/>
      <c r="AO30" s="2896"/>
      <c r="AP30" s="2896"/>
      <c r="AQ30" s="2896">
        <f t="shared" si="16"/>
        <v>0</v>
      </c>
      <c r="AR30" s="2896"/>
      <c r="AS30" s="2896">
        <f>AA30+AE30+AI30+AM30+AQ30</f>
        <v>60000</v>
      </c>
      <c r="AT30" s="2896">
        <f t="shared" si="10"/>
        <v>4</v>
      </c>
      <c r="AU30" s="2896">
        <f t="shared" si="11"/>
        <v>15000</v>
      </c>
      <c r="AV30" s="2900" t="str">
        <f t="shared" si="12"/>
        <v xml:space="preserve">STATE: ; PDY: Coordination meeting between Health and Education @ Rs.15000 per meting; KKL: ; MHE: ; YNM: </v>
      </c>
      <c r="AW30" s="78" t="s">
        <v>1981</v>
      </c>
      <c r="AX30" s="3608" t="s">
        <v>6041</v>
      </c>
      <c r="AY30" s="4798"/>
      <c r="AZ30" s="4798"/>
      <c r="BA30" s="4798"/>
      <c r="BB30" s="4798"/>
      <c r="BC30" s="363"/>
      <c r="BD30" s="4976" t="s">
        <v>7899</v>
      </c>
      <c r="BF30" s="389" t="s">
        <v>6041</v>
      </c>
    </row>
    <row r="31" spans="1:58" ht="55.5" customHeight="1">
      <c r="A31" s="1112" t="s">
        <v>1984</v>
      </c>
      <c r="B31" s="1112"/>
      <c r="C31" s="1118" t="s">
        <v>1308</v>
      </c>
      <c r="D31" s="4774" t="s">
        <v>90</v>
      </c>
      <c r="E31" s="1058" t="s">
        <v>193</v>
      </c>
      <c r="F31" s="1117"/>
      <c r="G31" s="1117"/>
      <c r="H31" s="370"/>
      <c r="I31" s="1120"/>
      <c r="J31" s="1120"/>
      <c r="K31" s="1120"/>
      <c r="L31" s="1120"/>
      <c r="M31" s="2895">
        <f t="shared" si="2"/>
        <v>35000</v>
      </c>
      <c r="N31" s="2896">
        <f>M31/100000</f>
        <v>0.35</v>
      </c>
      <c r="O31" s="2895">
        <f t="shared" si="3"/>
        <v>2</v>
      </c>
      <c r="P31" s="2952">
        <f>O31*N31</f>
        <v>0.7</v>
      </c>
      <c r="Q31" s="2897" t="str">
        <f t="shared" si="4"/>
        <v xml:space="preserve">STATE: ; PDY: State level convergence meeting Rs.35000 per meeting; KKL: ; MHE: ; YNM: </v>
      </c>
      <c r="R31" s="2898">
        <f>'Ab1. RMNCH+A'!Q291</f>
        <v>0</v>
      </c>
      <c r="S31" s="2899">
        <f>'Ab1. RMNCH+A'!R291</f>
        <v>0</v>
      </c>
      <c r="T31" s="4799"/>
      <c r="U31" s="2896">
        <f t="shared" si="5"/>
        <v>35000</v>
      </c>
      <c r="V31" s="2896">
        <f t="shared" si="6"/>
        <v>2</v>
      </c>
      <c r="W31" s="2896">
        <f t="shared" si="7"/>
        <v>70000</v>
      </c>
      <c r="X31" s="2900" t="str">
        <f t="shared" si="8"/>
        <v xml:space="preserve">STATE: ; PDY: State level convergence meeting Rs.35000 per meeting; KKL: ; MHE: ; YNM: </v>
      </c>
      <c r="Y31" s="2896"/>
      <c r="Z31" s="2896"/>
      <c r="AA31" s="2896">
        <f t="shared" si="9"/>
        <v>0</v>
      </c>
      <c r="AB31" s="2896"/>
      <c r="AC31" s="2896">
        <v>35000</v>
      </c>
      <c r="AD31" s="2896">
        <v>2</v>
      </c>
      <c r="AE31" s="2952">
        <f t="shared" si="13"/>
        <v>70000</v>
      </c>
      <c r="AF31" s="2900" t="s">
        <v>5890</v>
      </c>
      <c r="AG31" s="2896"/>
      <c r="AH31" s="2896"/>
      <c r="AI31" s="2896">
        <f t="shared" si="14"/>
        <v>0</v>
      </c>
      <c r="AJ31" s="2896"/>
      <c r="AK31" s="2896"/>
      <c r="AL31" s="2896"/>
      <c r="AM31" s="2896">
        <f t="shared" si="15"/>
        <v>0</v>
      </c>
      <c r="AN31" s="2896"/>
      <c r="AO31" s="2896"/>
      <c r="AP31" s="2896"/>
      <c r="AQ31" s="2896">
        <f t="shared" si="16"/>
        <v>0</v>
      </c>
      <c r="AR31" s="2896"/>
      <c r="AS31" s="2896">
        <f>AA31+AE31+AI31+AM31+AQ31</f>
        <v>70000</v>
      </c>
      <c r="AT31" s="2896">
        <f t="shared" si="10"/>
        <v>2</v>
      </c>
      <c r="AU31" s="2896">
        <f t="shared" si="11"/>
        <v>35000</v>
      </c>
      <c r="AV31" s="2900" t="str">
        <f t="shared" si="12"/>
        <v xml:space="preserve">STATE: ; PDY: State level convergence meeting Rs.35000 per meeting; KKL: ; MHE: ; YNM: </v>
      </c>
      <c r="AW31" s="78" t="s">
        <v>1984</v>
      </c>
      <c r="AX31" s="370"/>
      <c r="AY31" s="4798"/>
      <c r="AZ31" s="4798"/>
      <c r="BA31" s="4798"/>
      <c r="BB31" s="4798"/>
      <c r="BC31" s="363"/>
      <c r="BD31" s="4976" t="s">
        <v>7899</v>
      </c>
    </row>
    <row r="32" spans="1:58" ht="25.5" customHeight="1">
      <c r="A32" s="1103" t="s">
        <v>1985</v>
      </c>
      <c r="B32" s="1104"/>
      <c r="C32" s="1105" t="s">
        <v>1986</v>
      </c>
      <c r="D32" s="1106"/>
      <c r="E32" s="1107"/>
      <c r="F32" s="1122"/>
      <c r="G32" s="1122"/>
      <c r="H32" s="3606"/>
      <c r="I32" s="2907">
        <f>SUM(I33:I39)</f>
        <v>8.52</v>
      </c>
      <c r="J32" s="2908"/>
      <c r="K32" s="2908"/>
      <c r="L32" s="2909"/>
      <c r="M32" s="2909"/>
      <c r="N32" s="2907"/>
      <c r="O32" s="2909"/>
      <c r="P32" s="2951">
        <f>SUM(P33:P39)</f>
        <v>14.232500039998641</v>
      </c>
      <c r="Q32" s="2909"/>
      <c r="R32" s="2910"/>
      <c r="S32" s="2911">
        <f>SUM(S33:S39)</f>
        <v>0</v>
      </c>
      <c r="T32" s="4799"/>
      <c r="U32" s="2907">
        <f t="shared" si="5"/>
        <v>0</v>
      </c>
      <c r="V32" s="2907">
        <f t="shared" si="6"/>
        <v>0</v>
      </c>
      <c r="W32" s="2907">
        <f>SUM(W33:W39)</f>
        <v>1423250.003999864</v>
      </c>
      <c r="X32" s="2912"/>
      <c r="Y32" s="2907"/>
      <c r="Z32" s="2907"/>
      <c r="AA32" s="2907">
        <f>SUM(AA33:AA39)</f>
        <v>33000</v>
      </c>
      <c r="AB32" s="2907"/>
      <c r="AC32" s="2907"/>
      <c r="AD32" s="2907"/>
      <c r="AE32" s="2951">
        <f>SUM(AE33:AE39)</f>
        <v>946499.99999986403</v>
      </c>
      <c r="AF32" s="2907"/>
      <c r="AG32" s="2907"/>
      <c r="AH32" s="2907"/>
      <c r="AI32" s="2907">
        <f>SUM(AI33:AI39)</f>
        <v>226750.003</v>
      </c>
      <c r="AJ32" s="2907"/>
      <c r="AK32" s="2907"/>
      <c r="AL32" s="2907"/>
      <c r="AM32" s="2907">
        <f>SUM(AM33:AM39)</f>
        <v>106750</v>
      </c>
      <c r="AN32" s="2907"/>
      <c r="AO32" s="2907"/>
      <c r="AP32" s="2907"/>
      <c r="AQ32" s="2907">
        <f>SUM(AQ33:AQ39)</f>
        <v>110250.001</v>
      </c>
      <c r="AR32" s="2907"/>
      <c r="AS32" s="2907">
        <f>SUM(AS33:AS39)</f>
        <v>1423250.003999864</v>
      </c>
      <c r="AT32" s="2907">
        <f t="shared" si="10"/>
        <v>0</v>
      </c>
      <c r="AU32" s="2907">
        <f t="shared" si="11"/>
        <v>0</v>
      </c>
      <c r="AV32" s="2912"/>
      <c r="AW32" s="3601" t="s">
        <v>1985</v>
      </c>
      <c r="AX32" s="3606"/>
      <c r="AY32" s="4798"/>
      <c r="AZ32" s="4798"/>
      <c r="BA32" s="4798"/>
      <c r="BB32" s="4798"/>
      <c r="BC32" s="363"/>
      <c r="BD32" s="363"/>
    </row>
    <row r="33" spans="1:58" ht="93.75" customHeight="1">
      <c r="A33" s="1112" t="s">
        <v>1987</v>
      </c>
      <c r="B33" s="1134" t="s">
        <v>1988</v>
      </c>
      <c r="C33" s="1134" t="s">
        <v>1989</v>
      </c>
      <c r="D33" s="1065" t="s">
        <v>4345</v>
      </c>
      <c r="E33" s="1115" t="s">
        <v>4953</v>
      </c>
      <c r="F33" s="1117"/>
      <c r="G33" s="1117"/>
      <c r="H33" s="3760" t="s">
        <v>6042</v>
      </c>
      <c r="I33" s="2901">
        <v>0.89</v>
      </c>
      <c r="J33" s="1120"/>
      <c r="K33" s="1120"/>
      <c r="L33" s="2926"/>
      <c r="M33" s="2895">
        <f t="shared" si="2"/>
        <v>350</v>
      </c>
      <c r="N33" s="2896">
        <f t="shared" ref="N33:N39" si="17">M33/100000</f>
        <v>3.5000000000000001E-3</v>
      </c>
      <c r="O33" s="2895">
        <f t="shared" si="3"/>
        <v>255</v>
      </c>
      <c r="P33" s="2952">
        <f t="shared" ref="P33:P39" si="18">O33*N33</f>
        <v>0.89250000000000007</v>
      </c>
      <c r="Q33" s="2897" t="str">
        <f t="shared" si="4"/>
        <v>STATE: ; PDY: Provision of LLIN &amp; Mosquito Proofing to SSH - 4 SSH x 50 bet nets x Rs.350 - Rs.70000/-; KKL: Provision of LLIN &amp; Mosquito Proofing to SSH - 1 SSH x25 bet nets x Rs.350 - Rs.8750/-; MHE: Provision of LLIN &amp; Mosquito Proofing to SSH - 1 SSH x 15 bet nets x Rs.350 - Rs.5250/-; YNM: Provision of LLIN &amp; Mosquito Proofing to SSH - 1 SSH x 15 bet nets x Rs.350 - Rs.5250/-</v>
      </c>
      <c r="R33" s="2898">
        <f>'Abs9. NVBDCP'!Q7</f>
        <v>0</v>
      </c>
      <c r="S33" s="2899">
        <f>'Abs9. NVBDCP'!R7</f>
        <v>0</v>
      </c>
      <c r="T33" s="4799"/>
      <c r="U33" s="2896">
        <f t="shared" si="5"/>
        <v>350</v>
      </c>
      <c r="V33" s="2896">
        <f t="shared" si="6"/>
        <v>255</v>
      </c>
      <c r="W33" s="2896">
        <f t="shared" si="7"/>
        <v>89250</v>
      </c>
      <c r="X33" s="2900" t="str">
        <f t="shared" si="8"/>
        <v>STATE: ; PDY: Provision of LLIN &amp; Mosquito Proofing to SSH - 4 SSH x 50 bet nets x Rs.350 - Rs.70000/-; KKL: Provision of LLIN &amp; Mosquito Proofing to SSH - 1 SSH x25 bet nets x Rs.350 - Rs.8750/-; MHE: Provision of LLIN &amp; Mosquito Proofing to SSH - 1 SSH x 15 bet nets x Rs.350 - Rs.5250/-; YNM: Provision of LLIN &amp; Mosquito Proofing to SSH - 1 SSH x 15 bet nets x Rs.350 - Rs.5250/-</v>
      </c>
      <c r="Y33" s="2906"/>
      <c r="Z33" s="2906"/>
      <c r="AA33" s="2906">
        <f>Y33*Z33</f>
        <v>0</v>
      </c>
      <c r="AB33" s="2906"/>
      <c r="AC33" s="2902">
        <v>350</v>
      </c>
      <c r="AD33" s="2902">
        <v>200</v>
      </c>
      <c r="AE33" s="2906">
        <f>AC33*AD33</f>
        <v>70000</v>
      </c>
      <c r="AF33" s="2904" t="s">
        <v>6826</v>
      </c>
      <c r="AG33" s="2902">
        <v>350</v>
      </c>
      <c r="AH33" s="2902">
        <v>25</v>
      </c>
      <c r="AI33" s="2906">
        <f>AG33*AH33</f>
        <v>8750</v>
      </c>
      <c r="AJ33" s="2904" t="s">
        <v>6827</v>
      </c>
      <c r="AK33" s="2902">
        <v>350</v>
      </c>
      <c r="AL33" s="2902">
        <v>15</v>
      </c>
      <c r="AM33" s="2906">
        <f>AK33*AL33</f>
        <v>5250</v>
      </c>
      <c r="AN33" s="2904" t="s">
        <v>6828</v>
      </c>
      <c r="AO33" s="2902">
        <v>350</v>
      </c>
      <c r="AP33" s="2902">
        <v>15</v>
      </c>
      <c r="AQ33" s="2906">
        <f>AO33*AP33</f>
        <v>5250</v>
      </c>
      <c r="AR33" s="2904" t="s">
        <v>6828</v>
      </c>
      <c r="AS33" s="2896">
        <f>AA33+AE33+AI33+AM33+AQ33</f>
        <v>89250</v>
      </c>
      <c r="AT33" s="2896">
        <f t="shared" si="10"/>
        <v>255</v>
      </c>
      <c r="AU33" s="2896">
        <f t="shared" si="11"/>
        <v>350</v>
      </c>
      <c r="AV33" s="2900" t="str">
        <f>"STATE: "&amp;AB33&amp;"; PDY: "&amp;AF33&amp;"; KKL: "&amp;AJ33&amp;"; MHE: "&amp;AN33&amp;"; YNM: "&amp;AR33</f>
        <v>STATE: ; PDY: Provision of LLIN &amp; Mosquito Proofing to SSH - 4 SSH x 50 bet nets x Rs.350 - Rs.70000/-; KKL: Provision of LLIN &amp; Mosquito Proofing to SSH - 1 SSH x25 bet nets x Rs.350 - Rs.8750/-; MHE: Provision of LLIN &amp; Mosquito Proofing to SSH - 1 SSH x 15 bet nets x Rs.350 - Rs.5250/-; YNM: Provision of LLIN &amp; Mosquito Proofing to SSH - 1 SSH x 15 bet nets x Rs.350 - Rs.5250/-</v>
      </c>
      <c r="AW33" s="78" t="s">
        <v>1987</v>
      </c>
      <c r="AX33" s="3605" t="s">
        <v>6042</v>
      </c>
      <c r="AY33" s="4798"/>
      <c r="AZ33" s="4798"/>
      <c r="BA33" s="4798"/>
      <c r="BB33" s="4798"/>
      <c r="BC33" s="363"/>
      <c r="BD33" s="4976" t="s">
        <v>8224</v>
      </c>
      <c r="BF33" s="389" t="s">
        <v>6042</v>
      </c>
    </row>
    <row r="34" spans="1:58" ht="47.25" customHeight="1">
      <c r="A34" s="1112" t="s">
        <v>1990</v>
      </c>
      <c r="B34" s="1134" t="s">
        <v>1991</v>
      </c>
      <c r="C34" s="1134" t="s">
        <v>1992</v>
      </c>
      <c r="D34" s="1065" t="s">
        <v>4345</v>
      </c>
      <c r="E34" s="1115" t="s">
        <v>4954</v>
      </c>
      <c r="F34" s="1117"/>
      <c r="G34" s="1117"/>
      <c r="H34" s="3760" t="s">
        <v>6043</v>
      </c>
      <c r="I34" s="1120"/>
      <c r="J34" s="1120"/>
      <c r="K34" s="1120"/>
      <c r="L34" s="1120"/>
      <c r="M34" s="2895">
        <f t="shared" si="2"/>
        <v>0</v>
      </c>
      <c r="N34" s="2896">
        <f t="shared" si="17"/>
        <v>0</v>
      </c>
      <c r="O34" s="2895">
        <f t="shared" si="3"/>
        <v>0</v>
      </c>
      <c r="P34" s="2952">
        <f t="shared" si="18"/>
        <v>0</v>
      </c>
      <c r="Q34" s="2897" t="str">
        <f t="shared" si="4"/>
        <v xml:space="preserve">STATE: ; PDY: ; KKL: ; MHE: ; YNM: </v>
      </c>
      <c r="R34" s="2898">
        <f>'Abs9. NVBDCP'!Q8</f>
        <v>0</v>
      </c>
      <c r="S34" s="2899">
        <f>'Abs9. NVBDCP'!R8</f>
        <v>0</v>
      </c>
      <c r="T34" s="4799"/>
      <c r="U34" s="2896">
        <f t="shared" si="5"/>
        <v>0</v>
      </c>
      <c r="V34" s="2896">
        <f t="shared" si="6"/>
        <v>0</v>
      </c>
      <c r="W34" s="2896">
        <f t="shared" si="7"/>
        <v>0</v>
      </c>
      <c r="X34" s="2900" t="str">
        <f t="shared" si="8"/>
        <v xml:space="preserve">STATE: ; PDY: ; KKL: ; MHE: ; YNM: </v>
      </c>
      <c r="Y34" s="2896"/>
      <c r="Z34" s="2896"/>
      <c r="AA34" s="2896">
        <f t="shared" si="9"/>
        <v>0</v>
      </c>
      <c r="AB34" s="2896"/>
      <c r="AC34" s="2896"/>
      <c r="AD34" s="2896"/>
      <c r="AE34" s="2952">
        <f t="shared" si="13"/>
        <v>0</v>
      </c>
      <c r="AF34" s="2896"/>
      <c r="AG34" s="2896"/>
      <c r="AH34" s="2896"/>
      <c r="AI34" s="2896">
        <f t="shared" si="14"/>
        <v>0</v>
      </c>
      <c r="AJ34" s="2896"/>
      <c r="AK34" s="2896"/>
      <c r="AL34" s="2896"/>
      <c r="AM34" s="2896">
        <f t="shared" si="15"/>
        <v>0</v>
      </c>
      <c r="AN34" s="2896"/>
      <c r="AO34" s="2896"/>
      <c r="AP34" s="2896"/>
      <c r="AQ34" s="2896">
        <f t="shared" si="16"/>
        <v>0</v>
      </c>
      <c r="AR34" s="2896"/>
      <c r="AS34" s="2896">
        <f t="shared" ref="AS34:AS39" si="19">AA34+AE34+AI34+AM34+AQ34</f>
        <v>0</v>
      </c>
      <c r="AT34" s="2896">
        <f t="shared" si="10"/>
        <v>0</v>
      </c>
      <c r="AU34" s="2896">
        <f t="shared" si="11"/>
        <v>0</v>
      </c>
      <c r="AV34" s="2900" t="str">
        <f t="shared" si="12"/>
        <v xml:space="preserve">STATE: ; PDY: ; KKL: ; MHE: ; YNM: </v>
      </c>
      <c r="AW34" s="78" t="s">
        <v>1990</v>
      </c>
      <c r="AX34" s="3605" t="s">
        <v>6043</v>
      </c>
      <c r="AY34" s="4798"/>
      <c r="AZ34" s="4798"/>
      <c r="BA34" s="4798"/>
      <c r="BB34" s="4798"/>
      <c r="BC34" s="363"/>
      <c r="BD34" s="363"/>
      <c r="BF34" s="389" t="s">
        <v>6043</v>
      </c>
    </row>
    <row r="35" spans="1:58" ht="168.75" customHeight="1">
      <c r="A35" s="1112" t="s">
        <v>1993</v>
      </c>
      <c r="B35" s="1134" t="s">
        <v>1541</v>
      </c>
      <c r="C35" s="1134" t="s">
        <v>1994</v>
      </c>
      <c r="D35" s="1065" t="s">
        <v>4345</v>
      </c>
      <c r="E35" s="1115" t="s">
        <v>4955</v>
      </c>
      <c r="F35" s="1117"/>
      <c r="G35" s="1117"/>
      <c r="H35" s="3760" t="s">
        <v>6044</v>
      </c>
      <c r="I35" s="2901">
        <v>4.21</v>
      </c>
      <c r="J35" s="1120"/>
      <c r="K35" s="1120"/>
      <c r="L35" s="1120"/>
      <c r="M35" s="2895">
        <f t="shared" si="2"/>
        <v>519.70443842347788</v>
      </c>
      <c r="N35" s="2896">
        <f t="shared" si="17"/>
        <v>5.197044384234779E-3</v>
      </c>
      <c r="O35" s="2895">
        <f t="shared" si="3"/>
        <v>812</v>
      </c>
      <c r="P35" s="2952">
        <f t="shared" si="18"/>
        <v>4.2200000399986406</v>
      </c>
      <c r="Q35" s="2897" t="str">
        <f t="shared" si="4"/>
        <v>STATE: ; PDY: Providing Morbidity Management kit for the Line Listed Lymphoedema cases - 625 Cases x Rs.500 per kit - Rs.312500/- &amp; Providing Incentive for the Line Listed Hydrocele Lymphoedema cases -37 Cases x Rs.750 - Rs.27750 (Total - Rs. 3.40 Lakhs); KKL: Providing Morbidity Management kit for the Line Listed Lymphoedema cases - 75 Cases x Rs.500 per kit - Rs.37500/- &amp; Providing Incentive for the Line Listed Hydrocele Lymphoedema cases - 10 Cases x Rs.750 - Rs.7500 (Total - Rs. 0.45 Lakhs); MHE: Providing Morbidity Management kit for the Line Listed Lymphoedema cases - 25 Cases x Rs.500 per kit - Rs.12500/- &amp; Providing Incentive for the Line Listed Hydrocele Lymphoedema cases - 5 Cases x Rs.750 - Rs.3750 (Total - Rs. 0.16 Lakhs); YNM: Providing Morbidity Management kit for the Line Listed Lymphoedema cases - 25 Cases x Rs.500 per kit - Rs.12500/- &amp; Providing Incentive for the Line Listed Hydrocele Lymphoedema cases - 10 Cases x Rs.750 - Rs.7500 (Total - Rs. 0.20 Lakhs)</v>
      </c>
      <c r="R35" s="2898">
        <f>'Abs9. NVBDCP'!Q9</f>
        <v>0</v>
      </c>
      <c r="S35" s="2899">
        <f>'Abs9. NVBDCP'!R9</f>
        <v>0</v>
      </c>
      <c r="T35" s="4799"/>
      <c r="U35" s="2896">
        <f t="shared" si="5"/>
        <v>519.70443842347788</v>
      </c>
      <c r="V35" s="2896">
        <f t="shared" si="6"/>
        <v>812</v>
      </c>
      <c r="W35" s="2896">
        <f t="shared" si="7"/>
        <v>422000.00399986404</v>
      </c>
      <c r="X35" s="2900" t="str">
        <f t="shared" si="8"/>
        <v>STATE: ; PDY: Providing Morbidity Management kit for the Line Listed Lymphoedema cases - 625 Cases x Rs.500 per kit - Rs.312500/- &amp; Providing Incentive for the Line Listed Hydrocele Lymphoedema cases -37 Cases x Rs.750 - Rs.27750 (Total - Rs. 3.40 Lakhs); KKL: Providing Morbidity Management kit for the Line Listed Lymphoedema cases - 75 Cases x Rs.500 per kit - Rs.37500/- &amp; Providing Incentive for the Line Listed Hydrocele Lymphoedema cases - 10 Cases x Rs.750 - Rs.7500 (Total - Rs. 0.45 Lakhs); MHE: Providing Morbidity Management kit for the Line Listed Lymphoedema cases - 25 Cases x Rs.500 per kit - Rs.12500/- &amp; Providing Incentive for the Line Listed Hydrocele Lymphoedema cases - 5 Cases x Rs.750 - Rs.3750 (Total - Rs. 0.16 Lakhs); YNM: Providing Morbidity Management kit for the Line Listed Lymphoedema cases - 25 Cases x Rs.500 per kit - Rs.12500/- &amp; Providing Incentive for the Line Listed Hydrocele Lymphoedema cases - 10 Cases x Rs.750 - Rs.7500 (Total - Rs. 0.20 Lakhs)</v>
      </c>
      <c r="Y35" s="2906"/>
      <c r="Z35" s="2906"/>
      <c r="AA35" s="2906">
        <f t="shared" si="9"/>
        <v>0</v>
      </c>
      <c r="AB35" s="2906"/>
      <c r="AC35" s="2902">
        <v>514.35045317200002</v>
      </c>
      <c r="AD35" s="2902">
        <v>662</v>
      </c>
      <c r="AE35" s="2906">
        <f t="shared" si="13"/>
        <v>340499.99999986403</v>
      </c>
      <c r="AF35" s="2904" t="s">
        <v>6846</v>
      </c>
      <c r="AG35" s="2902">
        <v>529.41179999999997</v>
      </c>
      <c r="AH35" s="2902">
        <v>85</v>
      </c>
      <c r="AI35" s="2906">
        <f t="shared" si="14"/>
        <v>45000.002999999997</v>
      </c>
      <c r="AJ35" s="2904" t="s">
        <v>6847</v>
      </c>
      <c r="AK35" s="2902">
        <v>550</v>
      </c>
      <c r="AL35" s="2902">
        <v>30</v>
      </c>
      <c r="AM35" s="2906">
        <f t="shared" si="15"/>
        <v>16500</v>
      </c>
      <c r="AN35" s="2904" t="s">
        <v>6848</v>
      </c>
      <c r="AO35" s="2902">
        <v>571.42859999999996</v>
      </c>
      <c r="AP35" s="2902">
        <v>35</v>
      </c>
      <c r="AQ35" s="2906">
        <f t="shared" si="16"/>
        <v>20000.001</v>
      </c>
      <c r="AR35" s="2904" t="s">
        <v>6849</v>
      </c>
      <c r="AS35" s="2906">
        <f t="shared" si="19"/>
        <v>422000.00399986404</v>
      </c>
      <c r="AT35" s="2896">
        <f t="shared" si="10"/>
        <v>812</v>
      </c>
      <c r="AU35" s="2896">
        <f t="shared" si="11"/>
        <v>519.70443842347788</v>
      </c>
      <c r="AV35" s="2900" t="str">
        <f t="shared" si="12"/>
        <v>STATE: ; PDY: Providing Morbidity Management kit for the Line Listed Lymphoedema cases - 625 Cases x Rs.500 per kit - Rs.312500/- &amp; Providing Incentive for the Line Listed Hydrocele Lymphoedema cases -37 Cases x Rs.750 - Rs.27750 (Total - Rs. 3.40 Lakhs); KKL: Providing Morbidity Management kit for the Line Listed Lymphoedema cases - 75 Cases x Rs.500 per kit - Rs.37500/- &amp; Providing Incentive for the Line Listed Hydrocele Lymphoedema cases - 10 Cases x Rs.750 - Rs.7500 (Total - Rs. 0.45 Lakhs); MHE: Providing Morbidity Management kit for the Line Listed Lymphoedema cases - 25 Cases x Rs.500 per kit - Rs.12500/- &amp; Providing Incentive for the Line Listed Hydrocele Lymphoedema cases - 5 Cases x Rs.750 - Rs.3750 (Total - Rs. 0.16 Lakhs); YNM: Providing Morbidity Management kit for the Line Listed Lymphoedema cases - 25 Cases x Rs.500 per kit - Rs.12500/- &amp; Providing Incentive for the Line Listed Hydrocele Lymphoedema cases - 10 Cases x Rs.750 - Rs.7500 (Total - Rs. 0.20 Lakhs)</v>
      </c>
      <c r="AW35" s="78" t="s">
        <v>1993</v>
      </c>
      <c r="AX35" s="3605" t="s">
        <v>6044</v>
      </c>
      <c r="AY35" s="4798"/>
      <c r="AZ35" s="4798"/>
      <c r="BA35" s="4798"/>
      <c r="BB35" s="4798"/>
      <c r="BC35" s="363"/>
      <c r="BD35" s="4976" t="s">
        <v>8230</v>
      </c>
      <c r="BF35" s="389" t="s">
        <v>6044</v>
      </c>
    </row>
    <row r="36" spans="1:58" ht="108" customHeight="1">
      <c r="A36" s="1112" t="s">
        <v>1995</v>
      </c>
      <c r="B36" s="1134" t="s">
        <v>5736</v>
      </c>
      <c r="C36" s="1134" t="s">
        <v>5737</v>
      </c>
      <c r="D36" s="1065" t="s">
        <v>4345</v>
      </c>
      <c r="E36" s="1115" t="s">
        <v>146</v>
      </c>
      <c r="F36" s="1117"/>
      <c r="G36" s="1117"/>
      <c r="H36" s="3760" t="s">
        <v>6045</v>
      </c>
      <c r="I36" s="2901">
        <v>1.2</v>
      </c>
      <c r="J36" s="1120"/>
      <c r="K36" s="1120"/>
      <c r="L36" s="1120"/>
      <c r="M36" s="2895">
        <f t="shared" si="2"/>
        <v>1000</v>
      </c>
      <c r="N36" s="2896">
        <f t="shared" si="17"/>
        <v>0.01</v>
      </c>
      <c r="O36" s="2895">
        <f t="shared" si="3"/>
        <v>62</v>
      </c>
      <c r="P36" s="2952">
        <f t="shared" si="18"/>
        <v>0.62</v>
      </c>
      <c r="Q36" s="2897" t="str">
        <f t="shared" si="4"/>
        <v xml:space="preserve">STATE: SLAC camps at state level: Rs.1000x33 (29 PHC/CHCs + UFWC (4)); PDY: Active Case detecction and Regular Survellience (ACD &amp; RS)-Rs.1000X26 No.of villages=26000/-(As per GOI guidelines survey to be conducted case reported villages); KKL: Active case detection  and Regular survellience Rs.1000X3 Nos of villages; MHE: ; YNM: </v>
      </c>
      <c r="R36" s="2898">
        <f>'Abs10. NLEP'!Q7</f>
        <v>0</v>
      </c>
      <c r="S36" s="2899">
        <f>'Abs10. NLEP'!R7</f>
        <v>0</v>
      </c>
      <c r="T36" s="4799"/>
      <c r="U36" s="2896">
        <f t="shared" si="5"/>
        <v>1000</v>
      </c>
      <c r="V36" s="2896">
        <f t="shared" si="6"/>
        <v>62</v>
      </c>
      <c r="W36" s="2896">
        <f t="shared" si="7"/>
        <v>62000</v>
      </c>
      <c r="X36" s="2900" t="str">
        <f t="shared" si="8"/>
        <v xml:space="preserve">STATE: SLAC camps at state level: Rs.1000x33 (29 PHC/CHCs + UFWC (4)); PDY: Active Case detecction and Regular Survellience (ACD &amp; RS)-Rs.1000X26 No.of villages=26000/-(As per GOI guidelines survey to be conducted case reported villages); KKL: Active case detection  and Regular survellience Rs.1000X3 Nos of villages; MHE: ; YNM: </v>
      </c>
      <c r="Y36" s="2906">
        <v>1000</v>
      </c>
      <c r="Z36" s="2906">
        <v>33</v>
      </c>
      <c r="AA36" s="2906">
        <f t="shared" si="9"/>
        <v>33000</v>
      </c>
      <c r="AB36" s="2928" t="s">
        <v>7049</v>
      </c>
      <c r="AC36" s="2902">
        <v>1000</v>
      </c>
      <c r="AD36" s="2902">
        <v>26</v>
      </c>
      <c r="AE36" s="2906">
        <f t="shared" si="13"/>
        <v>26000</v>
      </c>
      <c r="AF36" s="2928" t="s">
        <v>7050</v>
      </c>
      <c r="AG36" s="2902">
        <v>1000</v>
      </c>
      <c r="AH36" s="2902">
        <v>3</v>
      </c>
      <c r="AI36" s="2906">
        <f t="shared" si="14"/>
        <v>3000</v>
      </c>
      <c r="AJ36" s="2927" t="s">
        <v>7051</v>
      </c>
      <c r="AK36" s="2902"/>
      <c r="AL36" s="2902"/>
      <c r="AM36" s="2906">
        <f t="shared" si="15"/>
        <v>0</v>
      </c>
      <c r="AN36" s="2927"/>
      <c r="AO36" s="2902"/>
      <c r="AP36" s="2902"/>
      <c r="AQ36" s="2906">
        <f t="shared" si="16"/>
        <v>0</v>
      </c>
      <c r="AR36" s="2927"/>
      <c r="AS36" s="2896">
        <f t="shared" si="19"/>
        <v>62000</v>
      </c>
      <c r="AT36" s="2896">
        <f t="shared" si="10"/>
        <v>62</v>
      </c>
      <c r="AU36" s="2896">
        <f t="shared" si="11"/>
        <v>1000</v>
      </c>
      <c r="AV36" s="2900" t="str">
        <f t="shared" si="12"/>
        <v xml:space="preserve">STATE: SLAC camps at state level: Rs.1000x33 (29 PHC/CHCs + UFWC (4)); PDY: Active Case detecction and Regular Survellience (ACD &amp; RS)-Rs.1000X26 No.of villages=26000/-(As per GOI guidelines survey to be conducted case reported villages); KKL: Active case detection  and Regular survellience Rs.1000X3 Nos of villages; MHE: ; YNM: </v>
      </c>
      <c r="AW36" s="78" t="s">
        <v>1995</v>
      </c>
      <c r="AX36" s="3605" t="s">
        <v>6045</v>
      </c>
      <c r="AY36" s="4798"/>
      <c r="AZ36" s="4798"/>
      <c r="BA36" s="4798"/>
      <c r="BB36" s="4798"/>
      <c r="BC36" s="363"/>
      <c r="BD36" s="4976" t="s">
        <v>8233</v>
      </c>
      <c r="BF36" s="389" t="s">
        <v>6045</v>
      </c>
    </row>
    <row r="37" spans="1:58" ht="44.25" customHeight="1">
      <c r="A37" s="1112" t="s">
        <v>1998</v>
      </c>
      <c r="B37" s="1134" t="s">
        <v>1999</v>
      </c>
      <c r="C37" s="1134" t="s">
        <v>2000</v>
      </c>
      <c r="D37" s="1065" t="s">
        <v>4345</v>
      </c>
      <c r="E37" s="1115" t="s">
        <v>146</v>
      </c>
      <c r="F37" s="1117"/>
      <c r="G37" s="1117"/>
      <c r="H37" s="3760" t="s">
        <v>6046</v>
      </c>
      <c r="I37" s="1120"/>
      <c r="J37" s="1120"/>
      <c r="K37" s="1120"/>
      <c r="L37" s="1120"/>
      <c r="M37" s="2895">
        <f t="shared" si="2"/>
        <v>0</v>
      </c>
      <c r="N37" s="2896">
        <f t="shared" si="17"/>
        <v>0</v>
      </c>
      <c r="O37" s="2895">
        <f t="shared" si="3"/>
        <v>0</v>
      </c>
      <c r="P37" s="2952">
        <f t="shared" si="18"/>
        <v>0</v>
      </c>
      <c r="Q37" s="2897" t="str">
        <f t="shared" si="4"/>
        <v xml:space="preserve">STATE: ; PDY: ; KKL: ; MHE: ; YNM: </v>
      </c>
      <c r="R37" s="2898">
        <f>'Abs10. NLEP'!Q8</f>
        <v>0</v>
      </c>
      <c r="S37" s="2899">
        <f>'Abs10. NLEP'!R8</f>
        <v>0</v>
      </c>
      <c r="T37" s="4799"/>
      <c r="U37" s="2896">
        <f t="shared" si="5"/>
        <v>0</v>
      </c>
      <c r="V37" s="2896">
        <f t="shared" si="6"/>
        <v>0</v>
      </c>
      <c r="W37" s="2896">
        <f t="shared" si="7"/>
        <v>0</v>
      </c>
      <c r="X37" s="2900" t="str">
        <f t="shared" si="8"/>
        <v xml:space="preserve">STATE: ; PDY: ; KKL: ; MHE: ; YNM: </v>
      </c>
      <c r="Y37" s="2896"/>
      <c r="Z37" s="2896"/>
      <c r="AA37" s="2896">
        <f t="shared" si="9"/>
        <v>0</v>
      </c>
      <c r="AB37" s="2896"/>
      <c r="AC37" s="2896"/>
      <c r="AD37" s="2896"/>
      <c r="AE37" s="2952">
        <f t="shared" si="13"/>
        <v>0</v>
      </c>
      <c r="AF37" s="2896"/>
      <c r="AG37" s="2896"/>
      <c r="AH37" s="2896"/>
      <c r="AI37" s="2896">
        <f t="shared" si="14"/>
        <v>0</v>
      </c>
      <c r="AJ37" s="2896"/>
      <c r="AK37" s="2896"/>
      <c r="AL37" s="2896"/>
      <c r="AM37" s="2896">
        <f t="shared" si="15"/>
        <v>0</v>
      </c>
      <c r="AN37" s="2896"/>
      <c r="AO37" s="2896"/>
      <c r="AP37" s="2896"/>
      <c r="AQ37" s="2896">
        <f t="shared" si="16"/>
        <v>0</v>
      </c>
      <c r="AR37" s="2896"/>
      <c r="AS37" s="2896">
        <f t="shared" si="19"/>
        <v>0</v>
      </c>
      <c r="AT37" s="2896">
        <f t="shared" si="10"/>
        <v>0</v>
      </c>
      <c r="AU37" s="2896">
        <f t="shared" si="11"/>
        <v>0</v>
      </c>
      <c r="AV37" s="2900" t="str">
        <f t="shared" si="12"/>
        <v xml:space="preserve">STATE: ; PDY: ; KKL: ; MHE: ; YNM: </v>
      </c>
      <c r="AW37" s="78" t="s">
        <v>1998</v>
      </c>
      <c r="AX37" s="3605" t="s">
        <v>6046</v>
      </c>
      <c r="AY37" s="4798"/>
      <c r="AZ37" s="4798"/>
      <c r="BA37" s="4798"/>
      <c r="BB37" s="4798"/>
      <c r="BC37" s="363"/>
      <c r="BD37" s="363"/>
      <c r="BF37" s="389" t="s">
        <v>6046</v>
      </c>
    </row>
    <row r="38" spans="1:58" s="393" customFormat="1" ht="189" customHeight="1">
      <c r="A38" s="1112" t="s">
        <v>4346</v>
      </c>
      <c r="B38" s="1135"/>
      <c r="C38" s="1135" t="s">
        <v>4496</v>
      </c>
      <c r="D38" s="1065" t="s">
        <v>4345</v>
      </c>
      <c r="E38" s="1129" t="s">
        <v>4656</v>
      </c>
      <c r="F38" s="1130"/>
      <c r="G38" s="1130"/>
      <c r="H38" s="3614" t="s">
        <v>6047</v>
      </c>
      <c r="I38" s="2901">
        <v>2.2200000000000002</v>
      </c>
      <c r="J38" s="2921">
        <v>0</v>
      </c>
      <c r="K38" s="2921"/>
      <c r="L38" s="2921"/>
      <c r="M38" s="2895">
        <f t="shared" si="2"/>
        <v>850</v>
      </c>
      <c r="N38" s="2929">
        <f t="shared" si="17"/>
        <v>8.5000000000000006E-3</v>
      </c>
      <c r="O38" s="2895">
        <f t="shared" si="3"/>
        <v>1000</v>
      </c>
      <c r="P38" s="2955">
        <f t="shared" si="18"/>
        <v>8.5</v>
      </c>
      <c r="Q38" s="2897" t="str">
        <f t="shared" si="4"/>
        <v>STATE: ; PDY: Proposed Mantoux test cost for 300 contacts @ Rs.200/- per head  &amp; IGRA test for 300contacts @Rs.1500/- per head; KKL: Proposed Mantoux test cost for 100 contacts @ Rs.200/- per head &amp; IGRA test for 100 contacts @Rs.1500/- per head; MHE: Proposed Mantoux test cost for 50 contacts @ Rs.200/- per head &amp; IGRA test for 50 contacts @Rsw.1500/- per head; YNM: Proposed Mantoux test cost for 50 contacts @ Rs.200/- per head &amp; IGRA test for 50 contacts @Rsw.1500/- per head</v>
      </c>
      <c r="R38" s="2923">
        <f>'Abs11. NTEP'!Q7</f>
        <v>0</v>
      </c>
      <c r="S38" s="2924">
        <f>'Abs11. NTEP'!R7</f>
        <v>0</v>
      </c>
      <c r="T38" s="2904"/>
      <c r="U38" s="2929">
        <f t="shared" si="5"/>
        <v>850</v>
      </c>
      <c r="V38" s="2929">
        <f t="shared" si="6"/>
        <v>1000</v>
      </c>
      <c r="W38" s="2929">
        <f t="shared" si="7"/>
        <v>850000</v>
      </c>
      <c r="X38" s="2924" t="str">
        <f t="shared" si="8"/>
        <v>STATE: ; PDY: Proposed Mantoux test cost for 300 contacts @ Rs.200/- per head  &amp; IGRA test for 300contacts @Rs.1500/- per head; KKL: Proposed Mantoux test cost for 100 contacts @ Rs.200/- per head &amp; IGRA test for 100 contacts @Rs.1500/- per head; MHE: Proposed Mantoux test cost for 50 contacts @ Rs.200/- per head &amp; IGRA test for 50 contacts @Rsw.1500/- per head; YNM: Proposed Mantoux test cost for 50 contacts @ Rs.200/- per head &amp; IGRA test for 50 contacts @Rsw.1500/- per head</v>
      </c>
      <c r="Y38" s="2929"/>
      <c r="Z38" s="2929"/>
      <c r="AA38" s="2929">
        <f t="shared" si="9"/>
        <v>0</v>
      </c>
      <c r="AB38" s="2929"/>
      <c r="AC38" s="2929">
        <v>850</v>
      </c>
      <c r="AD38" s="4083">
        <v>600</v>
      </c>
      <c r="AE38" s="2955">
        <f t="shared" si="13"/>
        <v>510000</v>
      </c>
      <c r="AF38" s="4320" t="s">
        <v>7157</v>
      </c>
      <c r="AG38" s="2929">
        <v>850</v>
      </c>
      <c r="AH38" s="4083">
        <v>200</v>
      </c>
      <c r="AI38" s="2929">
        <f t="shared" si="14"/>
        <v>170000</v>
      </c>
      <c r="AJ38" s="4320" t="s">
        <v>7158</v>
      </c>
      <c r="AK38" s="2929">
        <v>850</v>
      </c>
      <c r="AL38" s="4083">
        <v>100</v>
      </c>
      <c r="AM38" s="2929">
        <f t="shared" si="15"/>
        <v>85000</v>
      </c>
      <c r="AN38" s="4320" t="s">
        <v>7159</v>
      </c>
      <c r="AO38" s="2929">
        <v>850</v>
      </c>
      <c r="AP38" s="4083">
        <v>100</v>
      </c>
      <c r="AQ38" s="2929">
        <f t="shared" si="16"/>
        <v>85000</v>
      </c>
      <c r="AR38" s="4320" t="s">
        <v>7159</v>
      </c>
      <c r="AS38" s="2896">
        <f t="shared" si="19"/>
        <v>850000</v>
      </c>
      <c r="AT38" s="2929">
        <f t="shared" si="10"/>
        <v>1000</v>
      </c>
      <c r="AU38" s="2929">
        <f t="shared" si="11"/>
        <v>850</v>
      </c>
      <c r="AV38" s="2924" t="str">
        <f t="shared" si="12"/>
        <v>STATE: ; PDY: Proposed Mantoux test cost for 300 contacts @ Rs.200/- per head  &amp; IGRA test for 300contacts @Rs.1500/- per head; KKL: Proposed Mantoux test cost for 100 contacts @ Rs.200/- per head &amp; IGRA test for 100 contacts @Rs.1500/- per head; MHE: Proposed Mantoux test cost for 50 contacts @ Rs.200/- per head &amp; IGRA test for 50 contacts @Rsw.1500/- per head; YNM: Proposed Mantoux test cost for 50 contacts @ Rs.200/- per head &amp; IGRA test for 50 contacts @Rsw.1500/- per head</v>
      </c>
      <c r="AW38" s="78" t="s">
        <v>4346</v>
      </c>
      <c r="AX38" s="3608" t="s">
        <v>6047</v>
      </c>
      <c r="AY38" s="4802"/>
      <c r="AZ38" s="4802"/>
      <c r="BA38" s="4802"/>
      <c r="BB38" s="4802"/>
      <c r="BC38" s="4803"/>
      <c r="BD38" s="4976" t="s">
        <v>8177</v>
      </c>
      <c r="BF38" s="393" t="s">
        <v>6047</v>
      </c>
    </row>
    <row r="39" spans="1:58" ht="25.5" customHeight="1">
      <c r="A39" s="1112" t="s">
        <v>4495</v>
      </c>
      <c r="B39" s="1112"/>
      <c r="C39" s="1118" t="s">
        <v>1308</v>
      </c>
      <c r="D39" s="1061" t="s">
        <v>70</v>
      </c>
      <c r="E39" s="1129" t="s">
        <v>70</v>
      </c>
      <c r="F39" s="1117"/>
      <c r="G39" s="1117"/>
      <c r="H39" s="3608"/>
      <c r="I39" s="1120"/>
      <c r="J39" s="1120"/>
      <c r="K39" s="1120"/>
      <c r="L39" s="1120"/>
      <c r="M39" s="2895">
        <f t="shared" si="2"/>
        <v>0</v>
      </c>
      <c r="N39" s="2896">
        <f t="shared" si="17"/>
        <v>0</v>
      </c>
      <c r="O39" s="2895">
        <f t="shared" si="3"/>
        <v>0</v>
      </c>
      <c r="P39" s="2952">
        <f t="shared" si="18"/>
        <v>0</v>
      </c>
      <c r="Q39" s="2897" t="str">
        <f t="shared" si="4"/>
        <v xml:space="preserve">STATE: ; PDY: ; KKL: ; MHE: ; YNM: </v>
      </c>
      <c r="R39" s="2930"/>
      <c r="S39" s="2931"/>
      <c r="T39" s="4799"/>
      <c r="U39" s="2896">
        <f t="shared" si="5"/>
        <v>0</v>
      </c>
      <c r="V39" s="2896">
        <f t="shared" si="6"/>
        <v>0</v>
      </c>
      <c r="W39" s="2896">
        <f t="shared" si="7"/>
        <v>0</v>
      </c>
      <c r="X39" s="2900" t="str">
        <f t="shared" si="8"/>
        <v xml:space="preserve">STATE: ; PDY: ; KKL: ; MHE: ; YNM: </v>
      </c>
      <c r="Y39" s="2896"/>
      <c r="Z39" s="2896"/>
      <c r="AA39" s="2896">
        <f t="shared" si="9"/>
        <v>0</v>
      </c>
      <c r="AB39" s="2896"/>
      <c r="AC39" s="2896"/>
      <c r="AD39" s="2896"/>
      <c r="AE39" s="2952">
        <f t="shared" si="13"/>
        <v>0</v>
      </c>
      <c r="AF39" s="2896"/>
      <c r="AG39" s="2896"/>
      <c r="AH39" s="2896"/>
      <c r="AI39" s="2896">
        <f t="shared" si="14"/>
        <v>0</v>
      </c>
      <c r="AJ39" s="2896"/>
      <c r="AK39" s="2896"/>
      <c r="AL39" s="2896"/>
      <c r="AM39" s="2896">
        <f t="shared" si="15"/>
        <v>0</v>
      </c>
      <c r="AN39" s="2896"/>
      <c r="AO39" s="2896"/>
      <c r="AP39" s="2896"/>
      <c r="AQ39" s="2896">
        <f t="shared" si="16"/>
        <v>0</v>
      </c>
      <c r="AR39" s="2896"/>
      <c r="AS39" s="2896">
        <f t="shared" si="19"/>
        <v>0</v>
      </c>
      <c r="AT39" s="2896">
        <f t="shared" si="10"/>
        <v>0</v>
      </c>
      <c r="AU39" s="2896">
        <f t="shared" si="11"/>
        <v>0</v>
      </c>
      <c r="AV39" s="2900" t="str">
        <f t="shared" si="12"/>
        <v xml:space="preserve">STATE: ; PDY: ; KKL: ; MHE: ; YNM: </v>
      </c>
      <c r="AW39" s="78" t="s">
        <v>4495</v>
      </c>
      <c r="AX39" s="3608"/>
      <c r="AY39" s="4798"/>
      <c r="AZ39" s="4798"/>
      <c r="BA39" s="4798"/>
      <c r="BB39" s="4798"/>
      <c r="BC39" s="363"/>
      <c r="BD39" s="363"/>
    </row>
    <row r="40" spans="1:58" ht="25.5" customHeight="1">
      <c r="A40" s="1103" t="s">
        <v>2001</v>
      </c>
      <c r="B40" s="1104"/>
      <c r="C40" s="1105" t="s">
        <v>2002</v>
      </c>
      <c r="D40" s="1106"/>
      <c r="E40" s="1107"/>
      <c r="F40" s="1122"/>
      <c r="G40" s="1122"/>
      <c r="H40" s="3606"/>
      <c r="I40" s="2932">
        <f>SUM(I41:I45)+I49</f>
        <v>0</v>
      </c>
      <c r="J40" s="2908"/>
      <c r="K40" s="2908"/>
      <c r="L40" s="2909"/>
      <c r="M40" s="2909"/>
      <c r="N40" s="2907"/>
      <c r="O40" s="2909"/>
      <c r="P40" s="2911">
        <f>SUM(P41:P45)+P49</f>
        <v>2.5</v>
      </c>
      <c r="Q40" s="2909"/>
      <c r="R40" s="2910"/>
      <c r="S40" s="2911">
        <f>SUM(S41:S45)+S49</f>
        <v>0</v>
      </c>
      <c r="T40" s="4799"/>
      <c r="U40" s="2932">
        <f t="shared" si="5"/>
        <v>0</v>
      </c>
      <c r="V40" s="2932">
        <f t="shared" si="6"/>
        <v>0</v>
      </c>
      <c r="W40" s="2932">
        <f>SUM(W41:W45)+W49</f>
        <v>250000</v>
      </c>
      <c r="X40" s="2933"/>
      <c r="Y40" s="2932"/>
      <c r="Z40" s="2932"/>
      <c r="AA40" s="2932">
        <f>SUM(AA41:AA45)+AA49</f>
        <v>0</v>
      </c>
      <c r="AB40" s="2932"/>
      <c r="AC40" s="2932"/>
      <c r="AD40" s="2932"/>
      <c r="AE40" s="2911">
        <f>SUM(AE41:AE45)+AE49</f>
        <v>250000</v>
      </c>
      <c r="AF40" s="2932"/>
      <c r="AG40" s="2932"/>
      <c r="AH40" s="2932"/>
      <c r="AI40" s="2932">
        <f>SUM(AI41:AI45)+AI49</f>
        <v>0</v>
      </c>
      <c r="AJ40" s="2932"/>
      <c r="AK40" s="2932"/>
      <c r="AL40" s="2932"/>
      <c r="AM40" s="2932">
        <f>SUM(AM41:AM45)+AM49</f>
        <v>0</v>
      </c>
      <c r="AN40" s="2932"/>
      <c r="AO40" s="2932"/>
      <c r="AP40" s="2932"/>
      <c r="AQ40" s="2932">
        <f>SUM(AQ41:AQ45)+AQ49</f>
        <v>0</v>
      </c>
      <c r="AR40" s="2932"/>
      <c r="AS40" s="2932">
        <f>SUM(AS41:AS45)+AS49</f>
        <v>250000</v>
      </c>
      <c r="AT40" s="2932">
        <f t="shared" si="10"/>
        <v>0</v>
      </c>
      <c r="AU40" s="2932">
        <f t="shared" si="11"/>
        <v>0</v>
      </c>
      <c r="AV40" s="2933"/>
      <c r="AW40" s="3601" t="s">
        <v>2001</v>
      </c>
      <c r="AX40" s="3606"/>
      <c r="AY40" s="4798"/>
      <c r="AZ40" s="4798"/>
      <c r="BA40" s="4798"/>
      <c r="BB40" s="4798"/>
      <c r="BC40" s="363"/>
      <c r="BD40" s="363"/>
    </row>
    <row r="41" spans="1:58" ht="50.25" customHeight="1">
      <c r="A41" s="1112" t="s">
        <v>2003</v>
      </c>
      <c r="B41" s="1134" t="s">
        <v>2005</v>
      </c>
      <c r="C41" s="1134" t="s">
        <v>2006</v>
      </c>
      <c r="D41" s="4773" t="s">
        <v>85</v>
      </c>
      <c r="E41" s="1115" t="s">
        <v>415</v>
      </c>
      <c r="F41" s="1117"/>
      <c r="G41" s="1117"/>
      <c r="H41" s="3760" t="s">
        <v>6048</v>
      </c>
      <c r="I41" s="1120"/>
      <c r="J41" s="1120"/>
      <c r="K41" s="1120"/>
      <c r="L41" s="1120"/>
      <c r="M41" s="2895">
        <f t="shared" si="2"/>
        <v>0</v>
      </c>
      <c r="N41" s="2896">
        <f>M41/100000</f>
        <v>0</v>
      </c>
      <c r="O41" s="2895">
        <f t="shared" si="3"/>
        <v>0</v>
      </c>
      <c r="P41" s="2952">
        <f>O41*N41</f>
        <v>0</v>
      </c>
      <c r="Q41" s="2897" t="str">
        <f t="shared" si="4"/>
        <v xml:space="preserve">STATE: ; PDY: ; KKL: ; MHE: ; YNM: </v>
      </c>
      <c r="R41" s="2898">
        <f>'Abs19. NPCDCS'!Q7</f>
        <v>0</v>
      </c>
      <c r="S41" s="2899">
        <f>'Abs19. NPCDCS'!R7</f>
        <v>0</v>
      </c>
      <c r="T41" s="4799"/>
      <c r="U41" s="2896">
        <f t="shared" si="5"/>
        <v>0</v>
      </c>
      <c r="V41" s="2896">
        <f t="shared" si="6"/>
        <v>0</v>
      </c>
      <c r="W41" s="2896">
        <f t="shared" si="7"/>
        <v>0</v>
      </c>
      <c r="X41" s="2900" t="str">
        <f t="shared" si="8"/>
        <v xml:space="preserve">STATE: ; PDY: ; KKL: ; MHE: ; YNM: </v>
      </c>
      <c r="Y41" s="2896"/>
      <c r="Z41" s="2896"/>
      <c r="AA41" s="2896">
        <f t="shared" si="9"/>
        <v>0</v>
      </c>
      <c r="AB41" s="2896"/>
      <c r="AC41" s="2896"/>
      <c r="AD41" s="2896"/>
      <c r="AE41" s="2952">
        <f t="shared" si="13"/>
        <v>0</v>
      </c>
      <c r="AF41" s="2896"/>
      <c r="AG41" s="2896"/>
      <c r="AH41" s="2896"/>
      <c r="AI41" s="2896">
        <f t="shared" si="14"/>
        <v>0</v>
      </c>
      <c r="AJ41" s="2896"/>
      <c r="AK41" s="2896"/>
      <c r="AL41" s="2896"/>
      <c r="AM41" s="2896">
        <f t="shared" si="15"/>
        <v>0</v>
      </c>
      <c r="AN41" s="2896"/>
      <c r="AO41" s="2896"/>
      <c r="AP41" s="2896"/>
      <c r="AQ41" s="2896">
        <f t="shared" si="16"/>
        <v>0</v>
      </c>
      <c r="AR41" s="2896"/>
      <c r="AS41" s="2896">
        <f>AA41+AE41+AI41+AM41+AQ41</f>
        <v>0</v>
      </c>
      <c r="AT41" s="2896">
        <f t="shared" si="10"/>
        <v>0</v>
      </c>
      <c r="AU41" s="2896">
        <f t="shared" si="11"/>
        <v>0</v>
      </c>
      <c r="AV41" s="2900" t="str">
        <f t="shared" si="12"/>
        <v xml:space="preserve">STATE: ; PDY: ; KKL: ; MHE: ; YNM: </v>
      </c>
      <c r="AW41" s="78" t="s">
        <v>2003</v>
      </c>
      <c r="AX41" s="3605" t="s">
        <v>6048</v>
      </c>
      <c r="AY41" s="4798"/>
      <c r="AZ41" s="4798"/>
      <c r="BA41" s="4798"/>
      <c r="BB41" s="4798"/>
      <c r="BC41" s="363"/>
      <c r="BD41" s="363"/>
      <c r="BF41" s="389" t="s">
        <v>6048</v>
      </c>
    </row>
    <row r="42" spans="1:58" ht="43.5" customHeight="1">
      <c r="A42" s="1112" t="s">
        <v>2004</v>
      </c>
      <c r="B42" s="1134" t="s">
        <v>2008</v>
      </c>
      <c r="C42" s="1134" t="s">
        <v>2009</v>
      </c>
      <c r="D42" s="4773" t="s">
        <v>85</v>
      </c>
      <c r="E42" s="1115" t="s">
        <v>415</v>
      </c>
      <c r="F42" s="1117"/>
      <c r="G42" s="1117"/>
      <c r="H42" s="3760" t="s">
        <v>6049</v>
      </c>
      <c r="I42" s="1120"/>
      <c r="J42" s="1120"/>
      <c r="K42" s="1120"/>
      <c r="L42" s="1120"/>
      <c r="M42" s="2895">
        <f t="shared" si="2"/>
        <v>0</v>
      </c>
      <c r="N42" s="2896">
        <f>M42/100000</f>
        <v>0</v>
      </c>
      <c r="O42" s="2895">
        <f t="shared" si="3"/>
        <v>0</v>
      </c>
      <c r="P42" s="2952">
        <f>O42*N42</f>
        <v>0</v>
      </c>
      <c r="Q42" s="2897" t="str">
        <f t="shared" si="4"/>
        <v xml:space="preserve">STATE: ; PDY: ; KKL: ; MHE: ; YNM: </v>
      </c>
      <c r="R42" s="2898">
        <f>'Abs19. NPCDCS'!Q8</f>
        <v>0</v>
      </c>
      <c r="S42" s="2899">
        <f>'Abs19. NPCDCS'!R8</f>
        <v>0</v>
      </c>
      <c r="T42" s="4799"/>
      <c r="U42" s="2896">
        <f t="shared" si="5"/>
        <v>0</v>
      </c>
      <c r="V42" s="2896">
        <f t="shared" si="6"/>
        <v>0</v>
      </c>
      <c r="W42" s="2896">
        <f t="shared" si="7"/>
        <v>0</v>
      </c>
      <c r="X42" s="2900" t="str">
        <f t="shared" si="8"/>
        <v xml:space="preserve">STATE: ; PDY: ; KKL: ; MHE: ; YNM: </v>
      </c>
      <c r="Y42" s="2896"/>
      <c r="Z42" s="2896"/>
      <c r="AA42" s="2896">
        <f t="shared" si="9"/>
        <v>0</v>
      </c>
      <c r="AB42" s="2896"/>
      <c r="AC42" s="2896"/>
      <c r="AD42" s="2896"/>
      <c r="AE42" s="2952">
        <f t="shared" si="13"/>
        <v>0</v>
      </c>
      <c r="AF42" s="2896"/>
      <c r="AG42" s="2896"/>
      <c r="AH42" s="2896"/>
      <c r="AI42" s="2896">
        <f t="shared" si="14"/>
        <v>0</v>
      </c>
      <c r="AJ42" s="2896"/>
      <c r="AK42" s="2896"/>
      <c r="AL42" s="2896"/>
      <c r="AM42" s="2896">
        <f t="shared" si="15"/>
        <v>0</v>
      </c>
      <c r="AN42" s="2896"/>
      <c r="AO42" s="2896"/>
      <c r="AP42" s="2896"/>
      <c r="AQ42" s="2896">
        <f t="shared" si="16"/>
        <v>0</v>
      </c>
      <c r="AR42" s="2896"/>
      <c r="AS42" s="2896">
        <f>AA42+AE42+AI42+AM42+AQ42</f>
        <v>0</v>
      </c>
      <c r="AT42" s="2896">
        <f t="shared" si="10"/>
        <v>0</v>
      </c>
      <c r="AU42" s="2896">
        <f t="shared" si="11"/>
        <v>0</v>
      </c>
      <c r="AV42" s="2900" t="str">
        <f t="shared" si="12"/>
        <v xml:space="preserve">STATE: ; PDY: ; KKL: ; MHE: ; YNM: </v>
      </c>
      <c r="AW42" s="78" t="s">
        <v>2004</v>
      </c>
      <c r="AX42" s="3605" t="s">
        <v>6049</v>
      </c>
      <c r="AY42" s="4798"/>
      <c r="AZ42" s="4798"/>
      <c r="BA42" s="4798"/>
      <c r="BB42" s="4798"/>
      <c r="BC42" s="363"/>
      <c r="BD42" s="363"/>
      <c r="BF42" s="389" t="s">
        <v>6049</v>
      </c>
    </row>
    <row r="43" spans="1:58" ht="55.5" customHeight="1">
      <c r="A43" s="1112" t="s">
        <v>2007</v>
      </c>
      <c r="B43" s="1113" t="s">
        <v>2011</v>
      </c>
      <c r="C43" s="1113" t="s">
        <v>2012</v>
      </c>
      <c r="D43" s="1070" t="s">
        <v>85</v>
      </c>
      <c r="E43" s="1115" t="s">
        <v>1032</v>
      </c>
      <c r="F43" s="1117"/>
      <c r="G43" s="1117"/>
      <c r="H43" s="3760" t="s">
        <v>6050</v>
      </c>
      <c r="I43" s="1120"/>
      <c r="J43" s="1120"/>
      <c r="K43" s="1120"/>
      <c r="L43" s="1120"/>
      <c r="M43" s="2895">
        <f t="shared" si="2"/>
        <v>0</v>
      </c>
      <c r="N43" s="2896">
        <f>M43/100000</f>
        <v>0</v>
      </c>
      <c r="O43" s="2895">
        <f t="shared" si="3"/>
        <v>0</v>
      </c>
      <c r="P43" s="2952">
        <f>O43*N43</f>
        <v>0</v>
      </c>
      <c r="Q43" s="2897" t="str">
        <f t="shared" si="4"/>
        <v xml:space="preserve">STATE: ; PDY: ; KKL: ; MHE: ; YNM: </v>
      </c>
      <c r="R43" s="2898">
        <f>'Abs23. NPPCF'!Q7</f>
        <v>0</v>
      </c>
      <c r="S43" s="2899">
        <f>'Abs23. NPPCF'!R7</f>
        <v>0</v>
      </c>
      <c r="T43" s="4799"/>
      <c r="U43" s="2896">
        <f t="shared" si="5"/>
        <v>0</v>
      </c>
      <c r="V43" s="2896">
        <f t="shared" si="6"/>
        <v>0</v>
      </c>
      <c r="W43" s="2896">
        <f t="shared" si="7"/>
        <v>0</v>
      </c>
      <c r="X43" s="2900" t="str">
        <f t="shared" si="8"/>
        <v xml:space="preserve">STATE: ; PDY: ; KKL: ; MHE: ; YNM: </v>
      </c>
      <c r="Y43" s="2896"/>
      <c r="Z43" s="2896"/>
      <c r="AA43" s="2896">
        <f t="shared" si="9"/>
        <v>0</v>
      </c>
      <c r="AB43" s="2896"/>
      <c r="AC43" s="2896"/>
      <c r="AD43" s="2896"/>
      <c r="AE43" s="2952">
        <f t="shared" si="13"/>
        <v>0</v>
      </c>
      <c r="AF43" s="2896"/>
      <c r="AG43" s="2896"/>
      <c r="AH43" s="2896"/>
      <c r="AI43" s="2896">
        <f t="shared" si="14"/>
        <v>0</v>
      </c>
      <c r="AJ43" s="2896"/>
      <c r="AK43" s="2896"/>
      <c r="AL43" s="2896"/>
      <c r="AM43" s="2896">
        <f t="shared" si="15"/>
        <v>0</v>
      </c>
      <c r="AN43" s="2896"/>
      <c r="AO43" s="2896"/>
      <c r="AP43" s="2896"/>
      <c r="AQ43" s="2896">
        <f t="shared" si="16"/>
        <v>0</v>
      </c>
      <c r="AR43" s="2896"/>
      <c r="AS43" s="2896">
        <f>AA43+AE43+AI43+AM43+AQ43</f>
        <v>0</v>
      </c>
      <c r="AT43" s="2896">
        <f t="shared" si="10"/>
        <v>0</v>
      </c>
      <c r="AU43" s="2896">
        <f t="shared" si="11"/>
        <v>0</v>
      </c>
      <c r="AV43" s="2900" t="str">
        <f t="shared" si="12"/>
        <v xml:space="preserve">STATE: ; PDY: ; KKL: ; MHE: ; YNM: </v>
      </c>
      <c r="AW43" s="78" t="s">
        <v>2007</v>
      </c>
      <c r="AX43" s="3605" t="s">
        <v>6050</v>
      </c>
      <c r="AY43" s="4798"/>
      <c r="AZ43" s="4798"/>
      <c r="BA43" s="4798"/>
      <c r="BB43" s="4798"/>
      <c r="BC43" s="363"/>
      <c r="BD43" s="363"/>
      <c r="BF43" s="389" t="s">
        <v>6050</v>
      </c>
    </row>
    <row r="44" spans="1:58" ht="61.5" customHeight="1">
      <c r="A44" s="1112" t="s">
        <v>2010</v>
      </c>
      <c r="B44" s="1113" t="s">
        <v>2014</v>
      </c>
      <c r="C44" s="1113" t="s">
        <v>2015</v>
      </c>
      <c r="D44" s="1070" t="s">
        <v>85</v>
      </c>
      <c r="E44" s="1115" t="s">
        <v>1032</v>
      </c>
      <c r="F44" s="1117"/>
      <c r="G44" s="1117"/>
      <c r="H44" s="3760" t="s">
        <v>6050</v>
      </c>
      <c r="I44" s="1120"/>
      <c r="J44" s="1120"/>
      <c r="K44" s="1120"/>
      <c r="L44" s="1120"/>
      <c r="M44" s="2895">
        <f t="shared" si="2"/>
        <v>0</v>
      </c>
      <c r="N44" s="2896">
        <f>M44/100000</f>
        <v>0</v>
      </c>
      <c r="O44" s="2895">
        <f t="shared" si="3"/>
        <v>0</v>
      </c>
      <c r="P44" s="2952">
        <f>O44*N44</f>
        <v>0</v>
      </c>
      <c r="Q44" s="2897" t="str">
        <f t="shared" si="4"/>
        <v xml:space="preserve">STATE: ; PDY: ; KKL: ; MHE: ; YNM: </v>
      </c>
      <c r="R44" s="2898">
        <f>'Abs23. NPPCF'!Q8</f>
        <v>0</v>
      </c>
      <c r="S44" s="2899">
        <f>'Abs23. NPPCF'!R8</f>
        <v>0</v>
      </c>
      <c r="T44" s="4799"/>
      <c r="U44" s="2896">
        <f t="shared" si="5"/>
        <v>0</v>
      </c>
      <c r="V44" s="2896">
        <f t="shared" si="6"/>
        <v>0</v>
      </c>
      <c r="W44" s="2896">
        <f t="shared" si="7"/>
        <v>0</v>
      </c>
      <c r="X44" s="2900" t="str">
        <f t="shared" si="8"/>
        <v xml:space="preserve">STATE: ; PDY: ; KKL: ; MHE: ; YNM: </v>
      </c>
      <c r="Y44" s="2896"/>
      <c r="Z44" s="2896"/>
      <c r="AA44" s="2896">
        <f t="shared" si="9"/>
        <v>0</v>
      </c>
      <c r="AB44" s="2896"/>
      <c r="AC44" s="2896"/>
      <c r="AD44" s="2896"/>
      <c r="AE44" s="2952">
        <f t="shared" si="13"/>
        <v>0</v>
      </c>
      <c r="AF44" s="2896"/>
      <c r="AG44" s="2896"/>
      <c r="AH44" s="2896"/>
      <c r="AI44" s="2896">
        <f t="shared" si="14"/>
        <v>0</v>
      </c>
      <c r="AJ44" s="2896"/>
      <c r="AK44" s="2896"/>
      <c r="AL44" s="2896"/>
      <c r="AM44" s="2896">
        <f t="shared" si="15"/>
        <v>0</v>
      </c>
      <c r="AN44" s="2896"/>
      <c r="AO44" s="2896"/>
      <c r="AP44" s="2896"/>
      <c r="AQ44" s="2896">
        <f t="shared" si="16"/>
        <v>0</v>
      </c>
      <c r="AR44" s="2896"/>
      <c r="AS44" s="2896">
        <f>AA44+AE44+AI44+AM44+AQ44</f>
        <v>0</v>
      </c>
      <c r="AT44" s="2896">
        <f t="shared" si="10"/>
        <v>0</v>
      </c>
      <c r="AU44" s="2896">
        <f t="shared" si="11"/>
        <v>0</v>
      </c>
      <c r="AV44" s="2900" t="str">
        <f t="shared" si="12"/>
        <v xml:space="preserve">STATE: ; PDY: ; KKL: ; MHE: ; YNM: </v>
      </c>
      <c r="AW44" s="78" t="s">
        <v>2010</v>
      </c>
      <c r="AX44" s="3605" t="s">
        <v>6050</v>
      </c>
      <c r="AY44" s="4798"/>
      <c r="AZ44" s="4798"/>
      <c r="BA44" s="4798"/>
      <c r="BB44" s="4798"/>
      <c r="BC44" s="363"/>
      <c r="BD44" s="363"/>
      <c r="BF44" s="389" t="s">
        <v>6050</v>
      </c>
    </row>
    <row r="45" spans="1:58" ht="25.5" customHeight="1">
      <c r="A45" s="1136" t="s">
        <v>2013</v>
      </c>
      <c r="B45" s="1137" t="s">
        <v>1336</v>
      </c>
      <c r="C45" s="1137" t="s">
        <v>1337</v>
      </c>
      <c r="D45" s="1138"/>
      <c r="E45" s="1138"/>
      <c r="F45" s="1139"/>
      <c r="G45" s="1139"/>
      <c r="H45" s="3609"/>
      <c r="I45" s="2916">
        <f>I46+I47+I48</f>
        <v>0</v>
      </c>
      <c r="J45" s="2934"/>
      <c r="K45" s="2934"/>
      <c r="L45" s="2934"/>
      <c r="M45" s="2934"/>
      <c r="N45" s="2916"/>
      <c r="O45" s="2934"/>
      <c r="P45" s="2919">
        <f>P46+P47+P48</f>
        <v>2.5</v>
      </c>
      <c r="Q45" s="2934"/>
      <c r="R45" s="1140"/>
      <c r="S45" s="2935">
        <f>S46+S47+S48</f>
        <v>0</v>
      </c>
      <c r="T45" s="4799"/>
      <c r="U45" s="2916">
        <f t="shared" si="5"/>
        <v>0</v>
      </c>
      <c r="V45" s="2916">
        <f t="shared" si="6"/>
        <v>0</v>
      </c>
      <c r="W45" s="2916">
        <f>W46+W47+W48</f>
        <v>250000</v>
      </c>
      <c r="X45" s="2920"/>
      <c r="Y45" s="2916"/>
      <c r="Z45" s="2916"/>
      <c r="AA45" s="2916">
        <f>AA46+AA47+AA48</f>
        <v>0</v>
      </c>
      <c r="AB45" s="2916"/>
      <c r="AC45" s="2916"/>
      <c r="AD45" s="2916"/>
      <c r="AE45" s="2919">
        <f>AE46+AE47+AE48</f>
        <v>250000</v>
      </c>
      <c r="AF45" s="2916"/>
      <c r="AG45" s="2916"/>
      <c r="AH45" s="2916"/>
      <c r="AI45" s="2916">
        <f>AI46+AI47+AI48</f>
        <v>0</v>
      </c>
      <c r="AJ45" s="2916"/>
      <c r="AK45" s="2916"/>
      <c r="AL45" s="2916"/>
      <c r="AM45" s="2916">
        <f>AM46+AM47+AM48</f>
        <v>0</v>
      </c>
      <c r="AN45" s="2916"/>
      <c r="AO45" s="2916"/>
      <c r="AP45" s="2916"/>
      <c r="AQ45" s="2916">
        <f>AQ46+AQ47+AQ48</f>
        <v>0</v>
      </c>
      <c r="AR45" s="2916"/>
      <c r="AS45" s="2916">
        <f>AS46+AS47+AS48</f>
        <v>250000</v>
      </c>
      <c r="AT45" s="2916">
        <f t="shared" si="10"/>
        <v>0</v>
      </c>
      <c r="AU45" s="2916">
        <f t="shared" si="11"/>
        <v>0</v>
      </c>
      <c r="AV45" s="2920"/>
      <c r="AW45" s="3603" t="s">
        <v>2013</v>
      </c>
      <c r="AX45" s="3609"/>
      <c r="AY45" s="4798"/>
      <c r="AZ45" s="4798"/>
      <c r="BA45" s="4798"/>
      <c r="BB45" s="4798"/>
      <c r="BC45" s="363"/>
      <c r="BD45" s="363"/>
    </row>
    <row r="46" spans="1:58" ht="48.75" customHeight="1">
      <c r="A46" s="1112" t="s">
        <v>3818</v>
      </c>
      <c r="B46" s="1135"/>
      <c r="C46" s="1134" t="s">
        <v>3816</v>
      </c>
      <c r="D46" s="4773" t="s">
        <v>85</v>
      </c>
      <c r="E46" s="1115" t="s">
        <v>4897</v>
      </c>
      <c r="F46" s="1117"/>
      <c r="G46" s="1117"/>
      <c r="H46" s="3760" t="s">
        <v>6051</v>
      </c>
      <c r="I46" s="1120"/>
      <c r="J46" s="1120"/>
      <c r="K46" s="1120"/>
      <c r="L46" s="1120"/>
      <c r="M46" s="2895">
        <f t="shared" si="2"/>
        <v>0</v>
      </c>
      <c r="N46" s="2896">
        <f>M46/100000</f>
        <v>0</v>
      </c>
      <c r="O46" s="2895">
        <f t="shared" si="3"/>
        <v>0</v>
      </c>
      <c r="P46" s="2952">
        <f>O46*N46</f>
        <v>0</v>
      </c>
      <c r="Q46" s="2897" t="str">
        <f t="shared" si="4"/>
        <v xml:space="preserve">STATE: ; PDY: ; KKL: ; MHE: ; YNM: </v>
      </c>
      <c r="R46" s="2898">
        <f>'Abs20. PMNDP'!Q7</f>
        <v>0</v>
      </c>
      <c r="S46" s="2899">
        <f>'Abs20. PMNDP'!R7</f>
        <v>0</v>
      </c>
      <c r="T46" s="4799"/>
      <c r="U46" s="2896">
        <f t="shared" si="5"/>
        <v>0</v>
      </c>
      <c r="V46" s="2896">
        <f t="shared" si="6"/>
        <v>0</v>
      </c>
      <c r="W46" s="2896">
        <f t="shared" si="7"/>
        <v>0</v>
      </c>
      <c r="X46" s="2900" t="str">
        <f t="shared" si="8"/>
        <v xml:space="preserve">STATE: ; PDY: ; KKL: ; MHE: ; YNM: </v>
      </c>
      <c r="Y46" s="2896"/>
      <c r="Z46" s="2896"/>
      <c r="AA46" s="2896">
        <f t="shared" si="9"/>
        <v>0</v>
      </c>
      <c r="AB46" s="2896"/>
      <c r="AC46" s="2896"/>
      <c r="AD46" s="2896"/>
      <c r="AE46" s="2952">
        <f t="shared" si="13"/>
        <v>0</v>
      </c>
      <c r="AF46" s="2896"/>
      <c r="AG46" s="2896"/>
      <c r="AH46" s="2896"/>
      <c r="AI46" s="2896">
        <f t="shared" si="14"/>
        <v>0</v>
      </c>
      <c r="AJ46" s="2896"/>
      <c r="AK46" s="2896"/>
      <c r="AL46" s="2896"/>
      <c r="AM46" s="2896">
        <f t="shared" si="15"/>
        <v>0</v>
      </c>
      <c r="AN46" s="2896"/>
      <c r="AO46" s="2896"/>
      <c r="AP46" s="2896"/>
      <c r="AQ46" s="2896">
        <f t="shared" si="16"/>
        <v>0</v>
      </c>
      <c r="AR46" s="2896"/>
      <c r="AS46" s="2896">
        <f>AA46+AE46+AI46+AM46+AQ46</f>
        <v>0</v>
      </c>
      <c r="AT46" s="2896">
        <f t="shared" si="10"/>
        <v>0</v>
      </c>
      <c r="AU46" s="2896">
        <f t="shared" si="11"/>
        <v>0</v>
      </c>
      <c r="AV46" s="2900" t="str">
        <f t="shared" si="12"/>
        <v xml:space="preserve">STATE: ; PDY: ; KKL: ; MHE: ; YNM: </v>
      </c>
      <c r="AW46" s="78" t="s">
        <v>3818</v>
      </c>
      <c r="AX46" s="3605" t="s">
        <v>6051</v>
      </c>
      <c r="AY46" s="4798"/>
      <c r="AZ46" s="4798"/>
      <c r="BA46" s="4798"/>
      <c r="BB46" s="4798"/>
      <c r="BC46" s="363"/>
      <c r="BD46" s="363"/>
      <c r="BF46" s="389" t="s">
        <v>6051</v>
      </c>
    </row>
    <row r="47" spans="1:58" ht="43.5" customHeight="1">
      <c r="A47" s="1112" t="s">
        <v>3819</v>
      </c>
      <c r="B47" s="1135"/>
      <c r="C47" s="1134" t="s">
        <v>3817</v>
      </c>
      <c r="D47" s="4773" t="s">
        <v>85</v>
      </c>
      <c r="E47" s="1115" t="s">
        <v>4897</v>
      </c>
      <c r="F47" s="1117"/>
      <c r="G47" s="1117"/>
      <c r="H47" s="3760" t="s">
        <v>6052</v>
      </c>
      <c r="I47" s="1120"/>
      <c r="J47" s="1120"/>
      <c r="K47" s="1120"/>
      <c r="L47" s="1120"/>
      <c r="M47" s="2895">
        <f t="shared" si="2"/>
        <v>0</v>
      </c>
      <c r="N47" s="2896">
        <f>M47/100000</f>
        <v>0</v>
      </c>
      <c r="O47" s="2895">
        <f t="shared" si="3"/>
        <v>0</v>
      </c>
      <c r="P47" s="2952">
        <f>O47*N47</f>
        <v>0</v>
      </c>
      <c r="Q47" s="2897" t="str">
        <f t="shared" si="4"/>
        <v xml:space="preserve">STATE: ; PDY: ; KKL: ; MHE: ; YNM: </v>
      </c>
      <c r="R47" s="2898">
        <f>'Abs20. PMNDP'!Q8</f>
        <v>0</v>
      </c>
      <c r="S47" s="2899">
        <f>'Abs20. PMNDP'!R8</f>
        <v>0</v>
      </c>
      <c r="T47" s="4799"/>
      <c r="U47" s="2896">
        <f t="shared" si="5"/>
        <v>0</v>
      </c>
      <c r="V47" s="2896">
        <f t="shared" si="6"/>
        <v>0</v>
      </c>
      <c r="W47" s="2896">
        <f t="shared" si="7"/>
        <v>0</v>
      </c>
      <c r="X47" s="2900" t="str">
        <f t="shared" si="8"/>
        <v xml:space="preserve">STATE: ; PDY: ; KKL: ; MHE: ; YNM: </v>
      </c>
      <c r="Y47" s="2896"/>
      <c r="Z47" s="2896"/>
      <c r="AA47" s="2896">
        <f t="shared" si="9"/>
        <v>0</v>
      </c>
      <c r="AB47" s="2896"/>
      <c r="AC47" s="2896"/>
      <c r="AD47" s="2896"/>
      <c r="AE47" s="2952">
        <f t="shared" si="13"/>
        <v>0</v>
      </c>
      <c r="AF47" s="2896"/>
      <c r="AG47" s="2896"/>
      <c r="AH47" s="2896"/>
      <c r="AI47" s="2896">
        <f t="shared" si="14"/>
        <v>0</v>
      </c>
      <c r="AJ47" s="2896"/>
      <c r="AK47" s="2896"/>
      <c r="AL47" s="2896"/>
      <c r="AM47" s="2896">
        <f t="shared" si="15"/>
        <v>0</v>
      </c>
      <c r="AN47" s="2896"/>
      <c r="AO47" s="2896"/>
      <c r="AP47" s="2896"/>
      <c r="AQ47" s="2896">
        <f t="shared" si="16"/>
        <v>0</v>
      </c>
      <c r="AR47" s="2896"/>
      <c r="AS47" s="2896">
        <f>AA47+AE47+AI47+AM47+AQ47</f>
        <v>0</v>
      </c>
      <c r="AT47" s="2896">
        <f t="shared" si="10"/>
        <v>0</v>
      </c>
      <c r="AU47" s="2896">
        <f t="shared" si="11"/>
        <v>0</v>
      </c>
      <c r="AV47" s="2900" t="str">
        <f t="shared" si="12"/>
        <v xml:space="preserve">STATE: ; PDY: ; KKL: ; MHE: ; YNM: </v>
      </c>
      <c r="AW47" s="78" t="s">
        <v>3819</v>
      </c>
      <c r="AX47" s="3605" t="s">
        <v>6052</v>
      </c>
      <c r="AY47" s="4798"/>
      <c r="AZ47" s="4798"/>
      <c r="BA47" s="4798"/>
      <c r="BB47" s="4798"/>
      <c r="BC47" s="363"/>
      <c r="BD47" s="363"/>
      <c r="BF47" s="389" t="s">
        <v>6052</v>
      </c>
    </row>
    <row r="48" spans="1:58" s="393" customFormat="1" ht="180.75" customHeight="1">
      <c r="A48" s="1112" t="s">
        <v>4517</v>
      </c>
      <c r="B48" s="1112"/>
      <c r="C48" s="1119" t="s">
        <v>4518</v>
      </c>
      <c r="D48" s="4773" t="s">
        <v>85</v>
      </c>
      <c r="E48" s="1115" t="s">
        <v>4897</v>
      </c>
      <c r="F48" s="1130"/>
      <c r="G48" s="1130"/>
      <c r="H48" s="3760" t="s">
        <v>6053</v>
      </c>
      <c r="I48" s="2921"/>
      <c r="J48" s="2921"/>
      <c r="K48" s="2921"/>
      <c r="L48" s="2921"/>
      <c r="M48" s="2895">
        <f t="shared" si="2"/>
        <v>250000</v>
      </c>
      <c r="N48" s="2922">
        <f>M48/100000</f>
        <v>2.5</v>
      </c>
      <c r="O48" s="2895">
        <f t="shared" si="3"/>
        <v>1</v>
      </c>
      <c r="P48" s="2953">
        <f>O48*N48</f>
        <v>2.5</v>
      </c>
      <c r="Q48" s="2897" t="str">
        <f t="shared" si="4"/>
        <v xml:space="preserve">STATE: ; PDY: Mobile Reverse Osmosis Unit - Critically ill paitents admitted in various ICUs (Medical ICU, Cardio ICU, Neuro ICU and surgical ICUs) required Hemo Dialysis during management of AKI. At present these patients are shifted to Dialysis Unit for the Hemo Dialysis.  Presenccce of Mobile Reverse Osmosis Unit will enable transfer of Dialysis Machine to the respective ICU in case of emergency and will improve patient Care. - Rs.2,50,000/-; KKL: ; MHE: ; YNM: </v>
      </c>
      <c r="R48" s="2923">
        <f>'Abs20. PMNDP'!Q9</f>
        <v>0</v>
      </c>
      <c r="S48" s="2924">
        <f>'Abs20. PMNDP'!R9</f>
        <v>0</v>
      </c>
      <c r="T48" s="2904"/>
      <c r="U48" s="2922">
        <f t="shared" si="5"/>
        <v>250000</v>
      </c>
      <c r="V48" s="2922">
        <f t="shared" si="6"/>
        <v>1</v>
      </c>
      <c r="W48" s="2922">
        <f t="shared" si="7"/>
        <v>250000</v>
      </c>
      <c r="X48" s="2925" t="str">
        <f t="shared" si="8"/>
        <v xml:space="preserve">STATE: ; PDY: Mobile Reverse Osmosis Unit - Critically ill paitents admitted in various ICUs (Medical ICU, Cardio ICU, Neuro ICU and surgical ICUs) required Hemo Dialysis during management of AKI. At present these patients are shifted to Dialysis Unit for the Hemo Dialysis.  Presenccce of Mobile Reverse Osmosis Unit will enable transfer of Dialysis Machine to the respective ICU in case of emergency and will improve patient Care. - Rs.2,50,000/-; KKL: ; MHE: ; YNM: </v>
      </c>
      <c r="Y48" s="2922"/>
      <c r="Z48" s="2922"/>
      <c r="AA48" s="2922">
        <f t="shared" si="9"/>
        <v>0</v>
      </c>
      <c r="AB48" s="2922"/>
      <c r="AC48" s="2922">
        <v>250000</v>
      </c>
      <c r="AD48" s="2922">
        <v>1</v>
      </c>
      <c r="AE48" s="2953">
        <f t="shared" si="13"/>
        <v>250000</v>
      </c>
      <c r="AF48" s="2925" t="s">
        <v>5945</v>
      </c>
      <c r="AG48" s="2922"/>
      <c r="AH48" s="2922"/>
      <c r="AI48" s="2922">
        <f t="shared" si="14"/>
        <v>0</v>
      </c>
      <c r="AJ48" s="2922"/>
      <c r="AK48" s="2922"/>
      <c r="AL48" s="2922"/>
      <c r="AM48" s="2922">
        <f t="shared" si="15"/>
        <v>0</v>
      </c>
      <c r="AN48" s="2922"/>
      <c r="AO48" s="2922"/>
      <c r="AP48" s="2922"/>
      <c r="AQ48" s="2922">
        <f t="shared" si="16"/>
        <v>0</v>
      </c>
      <c r="AR48" s="2922"/>
      <c r="AS48" s="2896">
        <f>AA48+AE48+AI48+AM48+AQ48</f>
        <v>250000</v>
      </c>
      <c r="AT48" s="2922">
        <f t="shared" si="10"/>
        <v>1</v>
      </c>
      <c r="AU48" s="2922">
        <f t="shared" si="11"/>
        <v>250000</v>
      </c>
      <c r="AV48" s="2925" t="str">
        <f t="shared" si="12"/>
        <v xml:space="preserve">STATE: ; PDY: Mobile Reverse Osmosis Unit - Critically ill paitents admitted in various ICUs (Medical ICU, Cardio ICU, Neuro ICU and surgical ICUs) required Hemo Dialysis during management of AKI. At present these patients are shifted to Dialysis Unit for the Hemo Dialysis.  Presenccce of Mobile Reverse Osmosis Unit will enable transfer of Dialysis Machine to the respective ICU in case of emergency and will improve patient Care. - Rs.2,50,000/-; KKL: ; MHE: ; YNM: </v>
      </c>
      <c r="AW48" s="78" t="s">
        <v>4517</v>
      </c>
      <c r="AX48" s="3605" t="s">
        <v>6053</v>
      </c>
      <c r="AY48" s="4802"/>
      <c r="AZ48" s="4802"/>
      <c r="BA48" s="4802"/>
      <c r="BB48" s="4802"/>
      <c r="BC48" s="4803"/>
      <c r="BD48" s="4976" t="s">
        <v>8079</v>
      </c>
      <c r="BF48" s="393" t="s">
        <v>6053</v>
      </c>
    </row>
    <row r="49" spans="1:58" ht="25.5" customHeight="1">
      <c r="A49" s="1112" t="s">
        <v>2016</v>
      </c>
      <c r="B49" s="1112"/>
      <c r="C49" s="1118" t="s">
        <v>1308</v>
      </c>
      <c r="D49" s="1061" t="s">
        <v>70</v>
      </c>
      <c r="E49" s="1129" t="s">
        <v>70</v>
      </c>
      <c r="F49" s="1117"/>
      <c r="G49" s="1117"/>
      <c r="H49" s="3614"/>
      <c r="I49" s="1120"/>
      <c r="J49" s="1120"/>
      <c r="K49" s="1120"/>
      <c r="L49" s="1120"/>
      <c r="M49" s="2895">
        <f t="shared" si="2"/>
        <v>0</v>
      </c>
      <c r="N49" s="2896">
        <f>M49/100000</f>
        <v>0</v>
      </c>
      <c r="O49" s="2895">
        <f t="shared" si="3"/>
        <v>0</v>
      </c>
      <c r="P49" s="2952">
        <f>O49*N49</f>
        <v>0</v>
      </c>
      <c r="Q49" s="2897" t="str">
        <f t="shared" si="4"/>
        <v xml:space="preserve">STATE: ; PDY: ; KKL: ; MHE: ; YNM: </v>
      </c>
      <c r="R49" s="2930"/>
      <c r="S49" s="2931"/>
      <c r="T49" s="4799"/>
      <c r="U49" s="2896">
        <f t="shared" si="5"/>
        <v>0</v>
      </c>
      <c r="V49" s="2896">
        <f t="shared" si="6"/>
        <v>0</v>
      </c>
      <c r="W49" s="2896">
        <f t="shared" si="7"/>
        <v>0</v>
      </c>
      <c r="X49" s="2900" t="str">
        <f t="shared" si="8"/>
        <v xml:space="preserve">STATE: ; PDY: ; KKL: ; MHE: ; YNM: </v>
      </c>
      <c r="Y49" s="2896"/>
      <c r="Z49" s="2896"/>
      <c r="AA49" s="2896">
        <f t="shared" si="9"/>
        <v>0</v>
      </c>
      <c r="AB49" s="2896"/>
      <c r="AC49" s="2896"/>
      <c r="AD49" s="2896"/>
      <c r="AE49" s="2952">
        <f t="shared" si="13"/>
        <v>0</v>
      </c>
      <c r="AF49" s="2896"/>
      <c r="AG49" s="2896"/>
      <c r="AH49" s="2896"/>
      <c r="AI49" s="2896">
        <f t="shared" si="14"/>
        <v>0</v>
      </c>
      <c r="AJ49" s="2896"/>
      <c r="AK49" s="2896"/>
      <c r="AL49" s="2896"/>
      <c r="AM49" s="2896">
        <f t="shared" si="15"/>
        <v>0</v>
      </c>
      <c r="AN49" s="2896"/>
      <c r="AO49" s="2896"/>
      <c r="AP49" s="2896"/>
      <c r="AQ49" s="2896">
        <f t="shared" si="16"/>
        <v>0</v>
      </c>
      <c r="AR49" s="2896"/>
      <c r="AS49" s="2896">
        <f>AA49+AE49+AI49+AM49+AQ49</f>
        <v>0</v>
      </c>
      <c r="AT49" s="2896">
        <f t="shared" si="10"/>
        <v>0</v>
      </c>
      <c r="AU49" s="2896">
        <f t="shared" si="11"/>
        <v>0</v>
      </c>
      <c r="AV49" s="2900" t="str">
        <f t="shared" si="12"/>
        <v xml:space="preserve">STATE: ; PDY: ; KKL: ; MHE: ; YNM: </v>
      </c>
      <c r="AW49" s="78" t="s">
        <v>2016</v>
      </c>
      <c r="AX49" s="3608"/>
      <c r="AY49" s="4798"/>
      <c r="AZ49" s="4798"/>
      <c r="BA49" s="4798"/>
      <c r="BB49" s="4798"/>
      <c r="BC49" s="363"/>
      <c r="BD49" s="363"/>
    </row>
    <row r="50" spans="1:58" ht="25.5" customHeight="1">
      <c r="A50" s="1103" t="s">
        <v>2018</v>
      </c>
      <c r="B50" s="1104"/>
      <c r="C50" s="1105" t="s">
        <v>2019</v>
      </c>
      <c r="D50" s="1106"/>
      <c r="E50" s="1107"/>
      <c r="F50" s="1122"/>
      <c r="G50" s="1122"/>
      <c r="H50" s="3606"/>
      <c r="I50" s="2907">
        <f>SUM(I51:I58)</f>
        <v>0</v>
      </c>
      <c r="J50" s="2908"/>
      <c r="K50" s="2908"/>
      <c r="L50" s="2909"/>
      <c r="M50" s="2909"/>
      <c r="N50" s="2907"/>
      <c r="O50" s="2909"/>
      <c r="P50" s="2951">
        <f>SUM(P51:P58)</f>
        <v>0</v>
      </c>
      <c r="Q50" s="2909"/>
      <c r="R50" s="2910"/>
      <c r="S50" s="2911">
        <f>SUM(S51:S58)</f>
        <v>0</v>
      </c>
      <c r="T50" s="4799"/>
      <c r="U50" s="2907">
        <f t="shared" si="5"/>
        <v>0</v>
      </c>
      <c r="V50" s="2907">
        <f t="shared" si="6"/>
        <v>0</v>
      </c>
      <c r="W50" s="2907">
        <f>SUM(W51:W58)</f>
        <v>0</v>
      </c>
      <c r="X50" s="2912"/>
      <c r="Y50" s="2907"/>
      <c r="Z50" s="2907"/>
      <c r="AA50" s="2907">
        <f>SUM(AA51:AA58)</f>
        <v>0</v>
      </c>
      <c r="AB50" s="2907"/>
      <c r="AC50" s="2907"/>
      <c r="AD50" s="2907"/>
      <c r="AE50" s="2951">
        <f>SUM(AE51:AE58)</f>
        <v>0</v>
      </c>
      <c r="AF50" s="2907"/>
      <c r="AG50" s="2907"/>
      <c r="AH50" s="2907"/>
      <c r="AI50" s="2907">
        <f>SUM(AI51:AI58)</f>
        <v>0</v>
      </c>
      <c r="AJ50" s="2907"/>
      <c r="AK50" s="2907"/>
      <c r="AL50" s="2907"/>
      <c r="AM50" s="2907">
        <f>SUM(AM51:AM58)</f>
        <v>0</v>
      </c>
      <c r="AN50" s="2907"/>
      <c r="AO50" s="2907"/>
      <c r="AP50" s="2907"/>
      <c r="AQ50" s="2907">
        <f>SUM(AQ51:AQ58)</f>
        <v>0</v>
      </c>
      <c r="AR50" s="2907"/>
      <c r="AS50" s="2907">
        <f>SUM(AS51:AS58)</f>
        <v>0</v>
      </c>
      <c r="AT50" s="2907">
        <f t="shared" si="10"/>
        <v>0</v>
      </c>
      <c r="AU50" s="2907">
        <f t="shared" si="11"/>
        <v>0</v>
      </c>
      <c r="AV50" s="2912"/>
      <c r="AW50" s="3601" t="s">
        <v>2018</v>
      </c>
      <c r="AX50" s="3606"/>
      <c r="AY50" s="4798"/>
      <c r="AZ50" s="4798"/>
      <c r="BA50" s="4798"/>
      <c r="BB50" s="4798"/>
      <c r="BC50" s="363"/>
      <c r="BD50" s="363"/>
    </row>
    <row r="51" spans="1:58" ht="42" customHeight="1">
      <c r="A51" s="1112" t="s">
        <v>2020</v>
      </c>
      <c r="B51" s="1113" t="s">
        <v>2021</v>
      </c>
      <c r="C51" s="1113" t="s">
        <v>2022</v>
      </c>
      <c r="D51" s="1114" t="s">
        <v>90</v>
      </c>
      <c r="E51" s="1141" t="s">
        <v>90</v>
      </c>
      <c r="F51" s="1117"/>
      <c r="G51" s="1117"/>
      <c r="H51" s="124" t="s">
        <v>6054</v>
      </c>
      <c r="I51" s="1120"/>
      <c r="J51" s="1120"/>
      <c r="K51" s="1120"/>
      <c r="L51" s="1120"/>
      <c r="M51" s="2895">
        <f t="shared" si="2"/>
        <v>0</v>
      </c>
      <c r="N51" s="2896">
        <f t="shared" ref="N51:N56" si="20">M51/100000</f>
        <v>0</v>
      </c>
      <c r="O51" s="2895">
        <f t="shared" si="3"/>
        <v>0</v>
      </c>
      <c r="P51" s="2952">
        <f t="shared" ref="P51:P56" si="21">O51*N51</f>
        <v>0</v>
      </c>
      <c r="Q51" s="2897" t="str">
        <f t="shared" si="4"/>
        <v xml:space="preserve">STATE: ; PDY: ; KKL: ; MHE: ; YNM: </v>
      </c>
      <c r="R51" s="2898">
        <f>'Ab1. RMNCH+A'!Q434</f>
        <v>0</v>
      </c>
      <c r="S51" s="2899">
        <f>'Ab1. RMNCH+A'!R434</f>
        <v>0</v>
      </c>
      <c r="T51" s="4799"/>
      <c r="U51" s="2896">
        <f t="shared" si="5"/>
        <v>0</v>
      </c>
      <c r="V51" s="2896">
        <f t="shared" si="6"/>
        <v>0</v>
      </c>
      <c r="W51" s="2896">
        <f t="shared" si="7"/>
        <v>0</v>
      </c>
      <c r="X51" s="2900" t="str">
        <f t="shared" si="8"/>
        <v xml:space="preserve">STATE: ; PDY: ; KKL: ; MHE: ; YNM: </v>
      </c>
      <c r="Y51" s="2896"/>
      <c r="Z51" s="2896"/>
      <c r="AA51" s="2896">
        <f t="shared" si="9"/>
        <v>0</v>
      </c>
      <c r="AB51" s="2896"/>
      <c r="AC51" s="2896"/>
      <c r="AD51" s="2896"/>
      <c r="AE51" s="2952">
        <f t="shared" si="13"/>
        <v>0</v>
      </c>
      <c r="AF51" s="2896"/>
      <c r="AG51" s="2896"/>
      <c r="AH51" s="2896"/>
      <c r="AI51" s="2896">
        <f t="shared" si="14"/>
        <v>0</v>
      </c>
      <c r="AJ51" s="2896"/>
      <c r="AK51" s="2896"/>
      <c r="AL51" s="2896"/>
      <c r="AM51" s="2896">
        <f t="shared" si="15"/>
        <v>0</v>
      </c>
      <c r="AN51" s="2896"/>
      <c r="AO51" s="2896"/>
      <c r="AP51" s="2896"/>
      <c r="AQ51" s="2896">
        <f t="shared" si="16"/>
        <v>0</v>
      </c>
      <c r="AR51" s="2896"/>
      <c r="AS51" s="2896">
        <f t="shared" ref="AS51:AS58" si="22">AA51+AE51+AI51+AM51+AQ51</f>
        <v>0</v>
      </c>
      <c r="AT51" s="2896">
        <f t="shared" si="10"/>
        <v>0</v>
      </c>
      <c r="AU51" s="2896">
        <f t="shared" si="11"/>
        <v>0</v>
      </c>
      <c r="AV51" s="2900" t="str">
        <f t="shared" si="12"/>
        <v xml:space="preserve">STATE: ; PDY: ; KKL: ; MHE: ; YNM: </v>
      </c>
      <c r="AW51" s="78" t="s">
        <v>2020</v>
      </c>
      <c r="AX51" s="390" t="s">
        <v>6054</v>
      </c>
      <c r="AY51" s="4798"/>
      <c r="AZ51" s="4798"/>
      <c r="BA51" s="4798"/>
      <c r="BB51" s="4798"/>
      <c r="BC51" s="363"/>
      <c r="BD51" s="363"/>
      <c r="BF51" s="389" t="s">
        <v>6054</v>
      </c>
    </row>
    <row r="52" spans="1:58" ht="43.5" customHeight="1">
      <c r="A52" s="1112" t="s">
        <v>2023</v>
      </c>
      <c r="B52" s="1113" t="s">
        <v>2024</v>
      </c>
      <c r="C52" s="1113" t="s">
        <v>2025</v>
      </c>
      <c r="D52" s="1114" t="s">
        <v>90</v>
      </c>
      <c r="E52" s="1141" t="s">
        <v>90</v>
      </c>
      <c r="F52" s="1117"/>
      <c r="G52" s="1117"/>
      <c r="H52" s="124" t="s">
        <v>6054</v>
      </c>
      <c r="I52" s="1120"/>
      <c r="J52" s="1120"/>
      <c r="K52" s="1120"/>
      <c r="L52" s="1120"/>
      <c r="M52" s="2895">
        <f t="shared" si="2"/>
        <v>0</v>
      </c>
      <c r="N52" s="2896">
        <f t="shared" si="20"/>
        <v>0</v>
      </c>
      <c r="O52" s="2895">
        <f t="shared" si="3"/>
        <v>0</v>
      </c>
      <c r="P52" s="2952">
        <f t="shared" si="21"/>
        <v>0</v>
      </c>
      <c r="Q52" s="2897" t="str">
        <f t="shared" si="4"/>
        <v xml:space="preserve">STATE: ; PDY: ; KKL: ; MHE: ; YNM: </v>
      </c>
      <c r="R52" s="2898">
        <f>'Ab1. RMNCH+A'!Q435</f>
        <v>0</v>
      </c>
      <c r="S52" s="2899">
        <f>'Ab1. RMNCH+A'!R435</f>
        <v>0</v>
      </c>
      <c r="T52" s="4799"/>
      <c r="U52" s="2896">
        <f t="shared" si="5"/>
        <v>0</v>
      </c>
      <c r="V52" s="2896">
        <f t="shared" si="6"/>
        <v>0</v>
      </c>
      <c r="W52" s="2896">
        <f t="shared" si="7"/>
        <v>0</v>
      </c>
      <c r="X52" s="2900" t="str">
        <f t="shared" si="8"/>
        <v xml:space="preserve">STATE: ; PDY: ; KKL: ; MHE: ; YNM: </v>
      </c>
      <c r="Y52" s="2896"/>
      <c r="Z52" s="2896"/>
      <c r="AA52" s="2896">
        <f t="shared" si="9"/>
        <v>0</v>
      </c>
      <c r="AB52" s="2896"/>
      <c r="AC52" s="2896"/>
      <c r="AD52" s="2896"/>
      <c r="AE52" s="2952">
        <f t="shared" si="13"/>
        <v>0</v>
      </c>
      <c r="AF52" s="2896"/>
      <c r="AG52" s="2896"/>
      <c r="AH52" s="2896"/>
      <c r="AI52" s="2896">
        <f t="shared" si="14"/>
        <v>0</v>
      </c>
      <c r="AJ52" s="2896"/>
      <c r="AK52" s="2896"/>
      <c r="AL52" s="2896"/>
      <c r="AM52" s="2896">
        <f t="shared" si="15"/>
        <v>0</v>
      </c>
      <c r="AN52" s="2896"/>
      <c r="AO52" s="2896"/>
      <c r="AP52" s="2896"/>
      <c r="AQ52" s="2896">
        <f t="shared" si="16"/>
        <v>0</v>
      </c>
      <c r="AR52" s="2896"/>
      <c r="AS52" s="2896">
        <f t="shared" si="22"/>
        <v>0</v>
      </c>
      <c r="AT52" s="2896">
        <f t="shared" si="10"/>
        <v>0</v>
      </c>
      <c r="AU52" s="2896">
        <f t="shared" si="11"/>
        <v>0</v>
      </c>
      <c r="AV52" s="2900" t="str">
        <f t="shared" si="12"/>
        <v xml:space="preserve">STATE: ; PDY: ; KKL: ; MHE: ; YNM: </v>
      </c>
      <c r="AW52" s="78" t="s">
        <v>2023</v>
      </c>
      <c r="AX52" s="390" t="s">
        <v>6054</v>
      </c>
      <c r="AY52" s="4798"/>
      <c r="AZ52" s="4798"/>
      <c r="BA52" s="4798"/>
      <c r="BB52" s="4798"/>
      <c r="BC52" s="363"/>
      <c r="BD52" s="363"/>
      <c r="BF52" s="389" t="s">
        <v>6054</v>
      </c>
    </row>
    <row r="53" spans="1:58" ht="38.25" customHeight="1">
      <c r="A53" s="1112" t="s">
        <v>2026</v>
      </c>
      <c r="B53" s="1113" t="s">
        <v>2027</v>
      </c>
      <c r="C53" s="1134" t="s">
        <v>2028</v>
      </c>
      <c r="D53" s="1061" t="s">
        <v>70</v>
      </c>
      <c r="E53" s="1115" t="s">
        <v>4693</v>
      </c>
      <c r="F53" s="1117"/>
      <c r="G53" s="1117"/>
      <c r="H53" s="3760" t="s">
        <v>6055</v>
      </c>
      <c r="I53" s="1120"/>
      <c r="J53" s="1120"/>
      <c r="K53" s="1120"/>
      <c r="L53" s="1120"/>
      <c r="M53" s="2895">
        <f t="shared" si="2"/>
        <v>0</v>
      </c>
      <c r="N53" s="2896">
        <f t="shared" si="20"/>
        <v>0</v>
      </c>
      <c r="O53" s="2895">
        <f t="shared" si="3"/>
        <v>0</v>
      </c>
      <c r="P53" s="2952">
        <f t="shared" si="21"/>
        <v>0</v>
      </c>
      <c r="Q53" s="2897" t="str">
        <f t="shared" si="4"/>
        <v xml:space="preserve">STATE: ; PDY: ; KKL: ; MHE: ; YNM: </v>
      </c>
      <c r="R53" s="2898">
        <f>'Abs5. Blood services &amp; Disorder'!Q7</f>
        <v>0</v>
      </c>
      <c r="S53" s="2899">
        <f>'Abs5. Blood services &amp; Disorder'!R7</f>
        <v>0</v>
      </c>
      <c r="T53" s="4799"/>
      <c r="U53" s="2896">
        <f t="shared" si="5"/>
        <v>0</v>
      </c>
      <c r="V53" s="2896">
        <f t="shared" si="6"/>
        <v>0</v>
      </c>
      <c r="W53" s="2896">
        <f t="shared" si="7"/>
        <v>0</v>
      </c>
      <c r="X53" s="2900" t="str">
        <f t="shared" si="8"/>
        <v xml:space="preserve">STATE: ; PDY: ; KKL: ; MHE: ; YNM: </v>
      </c>
      <c r="Y53" s="2896"/>
      <c r="Z53" s="2896"/>
      <c r="AA53" s="2896">
        <f t="shared" si="9"/>
        <v>0</v>
      </c>
      <c r="AB53" s="2896"/>
      <c r="AC53" s="2896"/>
      <c r="AD53" s="2896"/>
      <c r="AE53" s="2952">
        <f t="shared" si="13"/>
        <v>0</v>
      </c>
      <c r="AF53" s="2896"/>
      <c r="AG53" s="2896"/>
      <c r="AH53" s="2896"/>
      <c r="AI53" s="2896">
        <f t="shared" si="14"/>
        <v>0</v>
      </c>
      <c r="AJ53" s="2896"/>
      <c r="AK53" s="2896"/>
      <c r="AL53" s="2896"/>
      <c r="AM53" s="2896">
        <f t="shared" si="15"/>
        <v>0</v>
      </c>
      <c r="AN53" s="2896"/>
      <c r="AO53" s="2896"/>
      <c r="AP53" s="2896"/>
      <c r="AQ53" s="2896">
        <f t="shared" si="16"/>
        <v>0</v>
      </c>
      <c r="AR53" s="2896"/>
      <c r="AS53" s="2896">
        <f t="shared" si="22"/>
        <v>0</v>
      </c>
      <c r="AT53" s="2896">
        <f t="shared" si="10"/>
        <v>0</v>
      </c>
      <c r="AU53" s="2896">
        <f t="shared" si="11"/>
        <v>0</v>
      </c>
      <c r="AV53" s="2900" t="str">
        <f t="shared" si="12"/>
        <v xml:space="preserve">STATE: ; PDY: ; KKL: ; MHE: ; YNM: </v>
      </c>
      <c r="AW53" s="78" t="s">
        <v>2026</v>
      </c>
      <c r="AX53" s="3605" t="s">
        <v>6055</v>
      </c>
      <c r="AY53" s="4798"/>
      <c r="AZ53" s="4798"/>
      <c r="BA53" s="4798"/>
      <c r="BB53" s="4798"/>
      <c r="BC53" s="363"/>
      <c r="BD53" s="363"/>
      <c r="BF53" s="389" t="s">
        <v>6055</v>
      </c>
    </row>
    <row r="54" spans="1:58" ht="44.25" customHeight="1">
      <c r="A54" s="1112" t="s">
        <v>2029</v>
      </c>
      <c r="B54" s="1113" t="s">
        <v>2030</v>
      </c>
      <c r="C54" s="1119" t="s">
        <v>2031</v>
      </c>
      <c r="D54" s="1061" t="s">
        <v>70</v>
      </c>
      <c r="E54" s="1115" t="s">
        <v>70</v>
      </c>
      <c r="F54" s="1117"/>
      <c r="G54" s="1117"/>
      <c r="H54" s="3760" t="s">
        <v>6056</v>
      </c>
      <c r="I54" s="1120"/>
      <c r="J54" s="1120"/>
      <c r="K54" s="1120"/>
      <c r="L54" s="1120"/>
      <c r="M54" s="2895">
        <f t="shared" si="2"/>
        <v>0</v>
      </c>
      <c r="N54" s="2896">
        <f t="shared" si="20"/>
        <v>0</v>
      </c>
      <c r="O54" s="2895">
        <f t="shared" si="3"/>
        <v>0</v>
      </c>
      <c r="P54" s="2952">
        <f t="shared" si="21"/>
        <v>0</v>
      </c>
      <c r="Q54" s="2897" t="str">
        <f t="shared" si="4"/>
        <v xml:space="preserve">STATE: ; PDY: ; KKL: ; MHE: ; YNM: </v>
      </c>
      <c r="R54" s="2930"/>
      <c r="S54" s="2931"/>
      <c r="T54" s="4799"/>
      <c r="U54" s="2896">
        <f t="shared" si="5"/>
        <v>0</v>
      </c>
      <c r="V54" s="2896">
        <f t="shared" si="6"/>
        <v>0</v>
      </c>
      <c r="W54" s="2896">
        <f t="shared" si="7"/>
        <v>0</v>
      </c>
      <c r="X54" s="2900" t="str">
        <f t="shared" si="8"/>
        <v xml:space="preserve">STATE: ; PDY: ; KKL: ; MHE: ; YNM: </v>
      </c>
      <c r="Y54" s="2896"/>
      <c r="Z54" s="2896"/>
      <c r="AA54" s="2896">
        <f t="shared" si="9"/>
        <v>0</v>
      </c>
      <c r="AB54" s="2896"/>
      <c r="AC54" s="2896"/>
      <c r="AD54" s="2896"/>
      <c r="AE54" s="2952">
        <f t="shared" si="13"/>
        <v>0</v>
      </c>
      <c r="AF54" s="2896"/>
      <c r="AG54" s="2896"/>
      <c r="AH54" s="2896"/>
      <c r="AI54" s="2896">
        <f t="shared" si="14"/>
        <v>0</v>
      </c>
      <c r="AJ54" s="2896"/>
      <c r="AK54" s="2896"/>
      <c r="AL54" s="2896"/>
      <c r="AM54" s="2896">
        <f t="shared" si="15"/>
        <v>0</v>
      </c>
      <c r="AN54" s="2896"/>
      <c r="AO54" s="2896"/>
      <c r="AP54" s="2896"/>
      <c r="AQ54" s="2896">
        <f t="shared" si="16"/>
        <v>0</v>
      </c>
      <c r="AR54" s="2896"/>
      <c r="AS54" s="2896">
        <f t="shared" si="22"/>
        <v>0</v>
      </c>
      <c r="AT54" s="2896">
        <f t="shared" si="10"/>
        <v>0</v>
      </c>
      <c r="AU54" s="2896">
        <f t="shared" si="11"/>
        <v>0</v>
      </c>
      <c r="AV54" s="2900" t="str">
        <f t="shared" si="12"/>
        <v xml:space="preserve">STATE: ; PDY: ; KKL: ; MHE: ; YNM: </v>
      </c>
      <c r="AW54" s="78" t="s">
        <v>2029</v>
      </c>
      <c r="AX54" s="3605" t="s">
        <v>6056</v>
      </c>
      <c r="AY54" s="4798"/>
      <c r="AZ54" s="4798"/>
      <c r="BA54" s="4798"/>
      <c r="BB54" s="4798"/>
      <c r="BC54" s="363"/>
      <c r="BD54" s="363"/>
      <c r="BF54" s="389" t="s">
        <v>6056</v>
      </c>
    </row>
    <row r="55" spans="1:58" ht="39.75" customHeight="1">
      <c r="A55" s="1112" t="s">
        <v>2032</v>
      </c>
      <c r="B55" s="1119"/>
      <c r="C55" s="1113" t="s">
        <v>4990</v>
      </c>
      <c r="D55" s="1061" t="s">
        <v>70</v>
      </c>
      <c r="E55" s="1115" t="s">
        <v>4344</v>
      </c>
      <c r="F55" s="1117"/>
      <c r="G55" s="1117"/>
      <c r="H55" s="3760" t="s">
        <v>6057</v>
      </c>
      <c r="I55" s="1120"/>
      <c r="J55" s="1120"/>
      <c r="K55" s="2914"/>
      <c r="L55" s="1120"/>
      <c r="M55" s="2895">
        <f t="shared" si="2"/>
        <v>0</v>
      </c>
      <c r="N55" s="2896">
        <f>M55/100000</f>
        <v>0</v>
      </c>
      <c r="O55" s="2895">
        <f t="shared" si="3"/>
        <v>0</v>
      </c>
      <c r="P55" s="2952">
        <f>O55*N55</f>
        <v>0</v>
      </c>
      <c r="Q55" s="2897" t="str">
        <f t="shared" si="4"/>
        <v xml:space="preserve">STATE: ; PDY: ; KKL: ; MHE: ; YNM: </v>
      </c>
      <c r="R55" s="2923">
        <f>'Abs6. CPHC'!Q7</f>
        <v>0</v>
      </c>
      <c r="S55" s="2924">
        <f>'Abs6. CPHC'!R7</f>
        <v>0</v>
      </c>
      <c r="T55" s="4799"/>
      <c r="U55" s="2896">
        <f t="shared" si="5"/>
        <v>0</v>
      </c>
      <c r="V55" s="2896">
        <f t="shared" si="6"/>
        <v>0</v>
      </c>
      <c r="W55" s="2896">
        <f t="shared" si="7"/>
        <v>0</v>
      </c>
      <c r="X55" s="2900" t="str">
        <f t="shared" si="8"/>
        <v xml:space="preserve">STATE: ; PDY: ; KKL: ; MHE: ; YNM: </v>
      </c>
      <c r="Y55" s="2896"/>
      <c r="Z55" s="2896"/>
      <c r="AA55" s="2896">
        <f t="shared" si="9"/>
        <v>0</v>
      </c>
      <c r="AB55" s="2896"/>
      <c r="AC55" s="2896"/>
      <c r="AD55" s="2896"/>
      <c r="AE55" s="2952">
        <f t="shared" si="13"/>
        <v>0</v>
      </c>
      <c r="AF55" s="2896"/>
      <c r="AG55" s="2896"/>
      <c r="AH55" s="2896"/>
      <c r="AI55" s="2896">
        <f t="shared" si="14"/>
        <v>0</v>
      </c>
      <c r="AJ55" s="2896"/>
      <c r="AK55" s="2896"/>
      <c r="AL55" s="2896"/>
      <c r="AM55" s="2896">
        <f t="shared" si="15"/>
        <v>0</v>
      </c>
      <c r="AN55" s="2896"/>
      <c r="AO55" s="2896"/>
      <c r="AP55" s="2896"/>
      <c r="AQ55" s="2896">
        <f t="shared" si="16"/>
        <v>0</v>
      </c>
      <c r="AR55" s="2896"/>
      <c r="AS55" s="2896">
        <f t="shared" si="22"/>
        <v>0</v>
      </c>
      <c r="AT55" s="2896">
        <f t="shared" si="10"/>
        <v>0</v>
      </c>
      <c r="AU55" s="2896">
        <f t="shared" si="11"/>
        <v>0</v>
      </c>
      <c r="AV55" s="2900" t="str">
        <f t="shared" si="12"/>
        <v xml:space="preserve">STATE: ; PDY: ; KKL: ; MHE: ; YNM: </v>
      </c>
      <c r="AW55" s="78" t="s">
        <v>2032</v>
      </c>
      <c r="AX55" s="3605" t="s">
        <v>6057</v>
      </c>
      <c r="AY55" s="4798"/>
      <c r="AZ55" s="4798"/>
      <c r="BA55" s="4798"/>
      <c r="BB55" s="4798"/>
      <c r="BC55" s="363"/>
      <c r="BD55" s="363"/>
      <c r="BF55" s="389" t="s">
        <v>6057</v>
      </c>
    </row>
    <row r="56" spans="1:58" ht="55.5" customHeight="1">
      <c r="A56" s="1135" t="s">
        <v>3300</v>
      </c>
      <c r="B56" s="1119"/>
      <c r="C56" s="1142" t="s">
        <v>3301</v>
      </c>
      <c r="D56" s="1114" t="s">
        <v>90</v>
      </c>
      <c r="E56" s="1129" t="s">
        <v>90</v>
      </c>
      <c r="F56" s="1117"/>
      <c r="G56" s="1117"/>
      <c r="H56" s="3614" t="s">
        <v>6058</v>
      </c>
      <c r="I56" s="1120"/>
      <c r="J56" s="1120"/>
      <c r="K56" s="1120"/>
      <c r="L56" s="1120"/>
      <c r="M56" s="2895">
        <f t="shared" si="2"/>
        <v>0</v>
      </c>
      <c r="N56" s="2896">
        <f t="shared" si="20"/>
        <v>0</v>
      </c>
      <c r="O56" s="2895">
        <f t="shared" si="3"/>
        <v>0</v>
      </c>
      <c r="P56" s="2952">
        <f t="shared" si="21"/>
        <v>0</v>
      </c>
      <c r="Q56" s="2897" t="str">
        <f t="shared" si="4"/>
        <v xml:space="preserve">STATE: ; PDY: ; KKL: ; MHE: ; YNM: </v>
      </c>
      <c r="R56" s="2898">
        <f>'Ab1. RMNCH+A'!Q436</f>
        <v>0</v>
      </c>
      <c r="S56" s="2899">
        <f>'Ab1. RMNCH+A'!R436</f>
        <v>0</v>
      </c>
      <c r="T56" s="4799"/>
      <c r="U56" s="2896">
        <f t="shared" si="5"/>
        <v>0</v>
      </c>
      <c r="V56" s="2896">
        <f t="shared" si="6"/>
        <v>0</v>
      </c>
      <c r="W56" s="2896">
        <f t="shared" si="7"/>
        <v>0</v>
      </c>
      <c r="X56" s="2900" t="str">
        <f t="shared" si="8"/>
        <v xml:space="preserve">STATE: ; PDY: ; KKL: ; MHE: ; YNM: </v>
      </c>
      <c r="Y56" s="2896"/>
      <c r="Z56" s="2896"/>
      <c r="AA56" s="2896">
        <f t="shared" si="9"/>
        <v>0</v>
      </c>
      <c r="AB56" s="2896"/>
      <c r="AC56" s="2896"/>
      <c r="AD56" s="2896"/>
      <c r="AE56" s="2952">
        <f t="shared" si="13"/>
        <v>0</v>
      </c>
      <c r="AF56" s="2896"/>
      <c r="AG56" s="2896"/>
      <c r="AH56" s="2896"/>
      <c r="AI56" s="2896">
        <f t="shared" si="14"/>
        <v>0</v>
      </c>
      <c r="AJ56" s="2896"/>
      <c r="AK56" s="2896"/>
      <c r="AL56" s="2896"/>
      <c r="AM56" s="2896">
        <f t="shared" si="15"/>
        <v>0</v>
      </c>
      <c r="AN56" s="2896"/>
      <c r="AO56" s="2896"/>
      <c r="AP56" s="2896"/>
      <c r="AQ56" s="2896">
        <f t="shared" si="16"/>
        <v>0</v>
      </c>
      <c r="AR56" s="2896"/>
      <c r="AS56" s="2896">
        <f t="shared" si="22"/>
        <v>0</v>
      </c>
      <c r="AT56" s="2896">
        <f t="shared" si="10"/>
        <v>0</v>
      </c>
      <c r="AU56" s="2896">
        <f t="shared" si="11"/>
        <v>0</v>
      </c>
      <c r="AV56" s="2900" t="str">
        <f t="shared" si="12"/>
        <v xml:space="preserve">STATE: ; PDY: ; KKL: ; MHE: ; YNM: </v>
      </c>
      <c r="AW56" s="3614" t="s">
        <v>3300</v>
      </c>
      <c r="AX56" s="3608" t="s">
        <v>6058</v>
      </c>
      <c r="AY56" s="4798"/>
      <c r="AZ56" s="4798"/>
      <c r="BA56" s="4798"/>
      <c r="BB56" s="4798"/>
      <c r="BC56" s="363"/>
      <c r="BD56" s="363"/>
      <c r="BF56" s="389" t="s">
        <v>6058</v>
      </c>
    </row>
    <row r="57" spans="1:58" ht="48" customHeight="1">
      <c r="A57" s="1135" t="s">
        <v>2405</v>
      </c>
      <c r="B57" s="1119"/>
      <c r="C57" s="1142" t="s">
        <v>3813</v>
      </c>
      <c r="D57" s="1061" t="s">
        <v>70</v>
      </c>
      <c r="E57" s="1115" t="s">
        <v>4693</v>
      </c>
      <c r="F57" s="1117"/>
      <c r="G57" s="1117"/>
      <c r="H57" s="3760" t="s">
        <v>6055</v>
      </c>
      <c r="I57" s="1120"/>
      <c r="J57" s="1120"/>
      <c r="K57" s="1120"/>
      <c r="L57" s="1120"/>
      <c r="M57" s="2895">
        <f t="shared" si="2"/>
        <v>0</v>
      </c>
      <c r="N57" s="2896">
        <f>M57/100000</f>
        <v>0</v>
      </c>
      <c r="O57" s="2895">
        <f t="shared" si="3"/>
        <v>0</v>
      </c>
      <c r="P57" s="2952">
        <f>O57*N57</f>
        <v>0</v>
      </c>
      <c r="Q57" s="2897" t="str">
        <f t="shared" si="4"/>
        <v xml:space="preserve">STATE: ; PDY: ; KKL: ; MHE: ; YNM: </v>
      </c>
      <c r="R57" s="2898">
        <f>'Abs5. Blood services &amp; Disorder'!Q8</f>
        <v>0</v>
      </c>
      <c r="S57" s="2899">
        <f>'Abs5. Blood services &amp; Disorder'!R8</f>
        <v>0</v>
      </c>
      <c r="T57" s="4799"/>
      <c r="U57" s="2896">
        <f t="shared" si="5"/>
        <v>0</v>
      </c>
      <c r="V57" s="2896">
        <f t="shared" si="6"/>
        <v>0</v>
      </c>
      <c r="W57" s="2896">
        <f t="shared" si="7"/>
        <v>0</v>
      </c>
      <c r="X57" s="2900" t="str">
        <f t="shared" si="8"/>
        <v xml:space="preserve">STATE: ; PDY: ; KKL: ; MHE: ; YNM: </v>
      </c>
      <c r="Y57" s="2896"/>
      <c r="Z57" s="2896"/>
      <c r="AA57" s="2896">
        <f t="shared" si="9"/>
        <v>0</v>
      </c>
      <c r="AB57" s="2896"/>
      <c r="AC57" s="2896"/>
      <c r="AD57" s="2896"/>
      <c r="AE57" s="2952">
        <f t="shared" si="13"/>
        <v>0</v>
      </c>
      <c r="AF57" s="2896"/>
      <c r="AG57" s="2896"/>
      <c r="AH57" s="2896"/>
      <c r="AI57" s="2896">
        <f t="shared" si="14"/>
        <v>0</v>
      </c>
      <c r="AJ57" s="2896"/>
      <c r="AK57" s="2896"/>
      <c r="AL57" s="2896"/>
      <c r="AM57" s="2896">
        <f t="shared" si="15"/>
        <v>0</v>
      </c>
      <c r="AN57" s="2896"/>
      <c r="AO57" s="2896"/>
      <c r="AP57" s="2896"/>
      <c r="AQ57" s="2896">
        <f t="shared" si="16"/>
        <v>0</v>
      </c>
      <c r="AR57" s="2896"/>
      <c r="AS57" s="2896">
        <f t="shared" si="22"/>
        <v>0</v>
      </c>
      <c r="AT57" s="2896">
        <f t="shared" si="10"/>
        <v>0</v>
      </c>
      <c r="AU57" s="2896">
        <f t="shared" si="11"/>
        <v>0</v>
      </c>
      <c r="AV57" s="2900" t="str">
        <f t="shared" si="12"/>
        <v xml:space="preserve">STATE: ; PDY: ; KKL: ; MHE: ; YNM: </v>
      </c>
      <c r="AW57" s="3614" t="s">
        <v>2405</v>
      </c>
      <c r="AX57" s="3605" t="s">
        <v>6055</v>
      </c>
      <c r="AY57" s="4798"/>
      <c r="AZ57" s="4798"/>
      <c r="BA57" s="4798"/>
      <c r="BB57" s="4798"/>
      <c r="BC57" s="363"/>
      <c r="BD57" s="363"/>
      <c r="BF57" s="389" t="s">
        <v>6055</v>
      </c>
    </row>
    <row r="58" spans="1:58" ht="25.5" customHeight="1">
      <c r="A58" s="1135" t="s">
        <v>3812</v>
      </c>
      <c r="B58" s="1112"/>
      <c r="C58" s="1118" t="s">
        <v>1308</v>
      </c>
      <c r="D58" s="1143" t="s">
        <v>70</v>
      </c>
      <c r="E58" s="1129" t="s">
        <v>70</v>
      </c>
      <c r="F58" s="1117"/>
      <c r="G58" s="1117"/>
      <c r="H58" s="3614"/>
      <c r="I58" s="1120"/>
      <c r="J58" s="1120"/>
      <c r="K58" s="1120"/>
      <c r="L58" s="1120"/>
      <c r="M58" s="2895">
        <f t="shared" si="2"/>
        <v>0</v>
      </c>
      <c r="N58" s="2896">
        <f>M58/100000</f>
        <v>0</v>
      </c>
      <c r="O58" s="2895">
        <f t="shared" si="3"/>
        <v>0</v>
      </c>
      <c r="P58" s="2952">
        <f>O58*N58</f>
        <v>0</v>
      </c>
      <c r="Q58" s="2897" t="str">
        <f t="shared" si="4"/>
        <v xml:space="preserve">STATE: ; PDY: ; KKL: ; MHE: ; YNM: </v>
      </c>
      <c r="R58" s="2930"/>
      <c r="S58" s="2931"/>
      <c r="T58" s="4799"/>
      <c r="U58" s="2896">
        <f t="shared" si="5"/>
        <v>0</v>
      </c>
      <c r="V58" s="2896">
        <f t="shared" si="6"/>
        <v>0</v>
      </c>
      <c r="W58" s="2896">
        <f t="shared" si="7"/>
        <v>0</v>
      </c>
      <c r="X58" s="2900" t="str">
        <f t="shared" si="8"/>
        <v xml:space="preserve">STATE: ; PDY: ; KKL: ; MHE: ; YNM: </v>
      </c>
      <c r="Y58" s="2896"/>
      <c r="Z58" s="2896"/>
      <c r="AA58" s="2896">
        <f t="shared" si="9"/>
        <v>0</v>
      </c>
      <c r="AB58" s="2896"/>
      <c r="AC58" s="2896"/>
      <c r="AD58" s="2896"/>
      <c r="AE58" s="2952">
        <f t="shared" si="13"/>
        <v>0</v>
      </c>
      <c r="AF58" s="2896"/>
      <c r="AG58" s="2896"/>
      <c r="AH58" s="2896"/>
      <c r="AI58" s="2896">
        <f t="shared" si="14"/>
        <v>0</v>
      </c>
      <c r="AJ58" s="2896"/>
      <c r="AK58" s="2896"/>
      <c r="AL58" s="2896"/>
      <c r="AM58" s="2896">
        <f t="shared" si="15"/>
        <v>0</v>
      </c>
      <c r="AN58" s="2896"/>
      <c r="AO58" s="2896"/>
      <c r="AP58" s="2896"/>
      <c r="AQ58" s="2896">
        <f t="shared" si="16"/>
        <v>0</v>
      </c>
      <c r="AR58" s="2896"/>
      <c r="AS58" s="2896">
        <f t="shared" si="22"/>
        <v>0</v>
      </c>
      <c r="AT58" s="2896">
        <f t="shared" si="10"/>
        <v>0</v>
      </c>
      <c r="AU58" s="2896">
        <f t="shared" si="11"/>
        <v>0</v>
      </c>
      <c r="AV58" s="2900" t="str">
        <f t="shared" si="12"/>
        <v xml:space="preserve">STATE: ; PDY: ; KKL: ; MHE: ; YNM: </v>
      </c>
      <c r="AW58" s="3614" t="s">
        <v>3812</v>
      </c>
      <c r="AX58" s="3608"/>
      <c r="AY58" s="4798"/>
      <c r="AZ58" s="4798"/>
      <c r="BA58" s="4798"/>
      <c r="BB58" s="4798"/>
      <c r="BC58" s="363"/>
      <c r="BD58" s="363"/>
    </row>
    <row r="59" spans="1:58" ht="38.25" customHeight="1">
      <c r="A59" s="1090">
        <v>1.2</v>
      </c>
      <c r="B59" s="1091"/>
      <c r="C59" s="1092" t="s">
        <v>2666</v>
      </c>
      <c r="D59" s="1093"/>
      <c r="E59" s="1094"/>
      <c r="F59" s="1144"/>
      <c r="G59" s="1144"/>
      <c r="H59" s="3610"/>
      <c r="I59" s="2936">
        <f>I60+I66+I77</f>
        <v>130.13</v>
      </c>
      <c r="J59" s="1144"/>
      <c r="K59" s="1144"/>
      <c r="L59" s="2937"/>
      <c r="M59" s="2937"/>
      <c r="N59" s="2938"/>
      <c r="O59" s="2937"/>
      <c r="P59" s="2940">
        <f>P60+P66+P77</f>
        <v>123.6026</v>
      </c>
      <c r="Q59" s="2937"/>
      <c r="R59" s="2939"/>
      <c r="S59" s="2940">
        <f>S60+S66+S77</f>
        <v>0</v>
      </c>
      <c r="T59" s="4799"/>
      <c r="U59" s="2936">
        <f t="shared" si="5"/>
        <v>0</v>
      </c>
      <c r="V59" s="2936">
        <f t="shared" si="6"/>
        <v>0</v>
      </c>
      <c r="W59" s="2936">
        <f>W60+W66+W77</f>
        <v>12360260</v>
      </c>
      <c r="X59" s="2941"/>
      <c r="Y59" s="2936"/>
      <c r="Z59" s="2936"/>
      <c r="AA59" s="2936">
        <f>AA60+AA66+AA77</f>
        <v>16000</v>
      </c>
      <c r="AB59" s="2936"/>
      <c r="AC59" s="2936"/>
      <c r="AD59" s="2936"/>
      <c r="AE59" s="2940">
        <f>AE60+AE66+AE77</f>
        <v>7088160</v>
      </c>
      <c r="AF59" s="2936"/>
      <c r="AG59" s="2936"/>
      <c r="AH59" s="2936"/>
      <c r="AI59" s="2936">
        <f>AI60+AI66+AI77</f>
        <v>1279060</v>
      </c>
      <c r="AJ59" s="2936"/>
      <c r="AK59" s="2936"/>
      <c r="AL59" s="2936"/>
      <c r="AM59" s="2936">
        <f>AM60+AM66+AM77</f>
        <v>202520</v>
      </c>
      <c r="AN59" s="2936"/>
      <c r="AO59" s="2936"/>
      <c r="AP59" s="2936"/>
      <c r="AQ59" s="2936">
        <f>AQ60+AQ66+AQ77</f>
        <v>293520</v>
      </c>
      <c r="AR59" s="2936"/>
      <c r="AS59" s="2936">
        <f>AS60+AS66+AS77</f>
        <v>8879260</v>
      </c>
      <c r="AT59" s="2936">
        <f t="shared" si="10"/>
        <v>0</v>
      </c>
      <c r="AU59" s="2936">
        <f t="shared" si="11"/>
        <v>0</v>
      </c>
      <c r="AV59" s="2941"/>
      <c r="AW59" s="333">
        <v>1.2</v>
      </c>
      <c r="AX59" s="3610"/>
      <c r="AY59" s="4798"/>
      <c r="AZ59" s="4798"/>
      <c r="BA59" s="4798"/>
      <c r="BB59" s="4798"/>
      <c r="BC59" s="363"/>
      <c r="BD59" s="363"/>
    </row>
    <row r="60" spans="1:58" ht="42.75" customHeight="1">
      <c r="A60" s="1103" t="s">
        <v>49</v>
      </c>
      <c r="B60" s="1104"/>
      <c r="C60" s="1105" t="s">
        <v>2034</v>
      </c>
      <c r="D60" s="1106"/>
      <c r="E60" s="1107"/>
      <c r="F60" s="1122"/>
      <c r="G60" s="1122"/>
      <c r="H60" s="3606"/>
      <c r="I60" s="2907">
        <f>I61+I62</f>
        <v>31.87</v>
      </c>
      <c r="J60" s="2908"/>
      <c r="K60" s="2908"/>
      <c r="L60" s="2909"/>
      <c r="M60" s="2909"/>
      <c r="N60" s="2907"/>
      <c r="O60" s="2909"/>
      <c r="P60" s="2951">
        <f>P61+P62</f>
        <v>31.87</v>
      </c>
      <c r="Q60" s="2909"/>
      <c r="R60" s="2910"/>
      <c r="S60" s="2911">
        <f>S61+S62</f>
        <v>0</v>
      </c>
      <c r="T60" s="4799"/>
      <c r="U60" s="2907">
        <f t="shared" si="5"/>
        <v>0</v>
      </c>
      <c r="V60" s="2907">
        <f t="shared" si="6"/>
        <v>0</v>
      </c>
      <c r="W60" s="2907">
        <f>W61+W62</f>
        <v>3187000</v>
      </c>
      <c r="X60" s="2912"/>
      <c r="Y60" s="2907"/>
      <c r="Z60" s="2907"/>
      <c r="AA60" s="2907">
        <f>AA61+AA62</f>
        <v>0</v>
      </c>
      <c r="AB60" s="2907"/>
      <c r="AC60" s="2907"/>
      <c r="AD60" s="2907"/>
      <c r="AE60" s="2951">
        <f>AE61+AE62</f>
        <v>2283500</v>
      </c>
      <c r="AF60" s="2907"/>
      <c r="AG60" s="2907"/>
      <c r="AH60" s="2907"/>
      <c r="AI60" s="2907">
        <f>AI61+AI62</f>
        <v>800500</v>
      </c>
      <c r="AJ60" s="2907"/>
      <c r="AK60" s="2907"/>
      <c r="AL60" s="2907"/>
      <c r="AM60" s="2907">
        <f>AM61+AM62</f>
        <v>6000</v>
      </c>
      <c r="AN60" s="2907"/>
      <c r="AO60" s="2907"/>
      <c r="AP60" s="2907"/>
      <c r="AQ60" s="2907">
        <f>AQ61+AQ62</f>
        <v>97000</v>
      </c>
      <c r="AR60" s="2907"/>
      <c r="AS60" s="2907">
        <f>AS61+AS62</f>
        <v>3187000</v>
      </c>
      <c r="AT60" s="2907">
        <f t="shared" si="10"/>
        <v>0</v>
      </c>
      <c r="AU60" s="2907">
        <f t="shared" si="11"/>
        <v>0</v>
      </c>
      <c r="AV60" s="2912"/>
      <c r="AW60" s="3601" t="s">
        <v>49</v>
      </c>
      <c r="AX60" s="3606"/>
      <c r="AY60" s="4798"/>
      <c r="AZ60" s="4798"/>
      <c r="BA60" s="4798"/>
      <c r="BB60" s="4798"/>
      <c r="BC60" s="363"/>
      <c r="BD60" s="363"/>
    </row>
    <row r="61" spans="1:58" ht="43.5" customHeight="1">
      <c r="A61" s="1112" t="s">
        <v>2035</v>
      </c>
      <c r="B61" s="1113" t="s">
        <v>2036</v>
      </c>
      <c r="C61" s="1113" t="s">
        <v>2037</v>
      </c>
      <c r="D61" s="1114" t="s">
        <v>90</v>
      </c>
      <c r="E61" s="1115" t="s">
        <v>118</v>
      </c>
      <c r="F61" s="1117"/>
      <c r="G61" s="1117"/>
      <c r="H61" s="3760" t="s">
        <v>6059</v>
      </c>
      <c r="I61" s="2901">
        <v>0.05</v>
      </c>
      <c r="J61" s="1120"/>
      <c r="K61" s="1120"/>
      <c r="L61" s="1120"/>
      <c r="M61" s="2895">
        <f t="shared" si="2"/>
        <v>500</v>
      </c>
      <c r="N61" s="2896">
        <f>M61/100000</f>
        <v>5.0000000000000001E-3</v>
      </c>
      <c r="O61" s="2895">
        <f t="shared" si="3"/>
        <v>10</v>
      </c>
      <c r="P61" s="2952">
        <f>O61*N61</f>
        <v>0.05</v>
      </c>
      <c r="Q61" s="2897" t="str">
        <f t="shared" si="4"/>
        <v>STATE: ; PDY: Rs.500 x 7; KKL: Rs.500 x 1; MHE: ; YNM: Rs.500 x 2</v>
      </c>
      <c r="R61" s="2898">
        <f>'Ab1. RMNCH+A'!Q15</f>
        <v>0</v>
      </c>
      <c r="S61" s="2899">
        <f>'Ab1. RMNCH+A'!R15</f>
        <v>0</v>
      </c>
      <c r="T61" s="4799"/>
      <c r="U61" s="2896">
        <f t="shared" si="5"/>
        <v>500</v>
      </c>
      <c r="V61" s="2896">
        <f t="shared" si="6"/>
        <v>10</v>
      </c>
      <c r="W61" s="2896">
        <f t="shared" si="7"/>
        <v>5000</v>
      </c>
      <c r="X61" s="2900" t="str">
        <f t="shared" si="8"/>
        <v>STATE: ; PDY: Rs.500 x 7; KKL: Rs.500 x 1; MHE: ; YNM: Rs.500 x 2</v>
      </c>
      <c r="Y61" s="2906"/>
      <c r="Z61" s="2906"/>
      <c r="AA61" s="2906">
        <f>Y61*Z61</f>
        <v>0</v>
      </c>
      <c r="AB61" s="2906"/>
      <c r="AC61" s="2902">
        <v>500</v>
      </c>
      <c r="AD61" s="2902">
        <v>7</v>
      </c>
      <c r="AE61" s="3577">
        <f>AC61*AD61</f>
        <v>3500</v>
      </c>
      <c r="AF61" s="2904" t="s">
        <v>5763</v>
      </c>
      <c r="AG61" s="2902">
        <v>500</v>
      </c>
      <c r="AH61" s="2902">
        <v>1</v>
      </c>
      <c r="AI61" s="2903">
        <f>AG61*AH61</f>
        <v>500</v>
      </c>
      <c r="AJ61" s="2904" t="s">
        <v>5764</v>
      </c>
      <c r="AK61" s="2902"/>
      <c r="AL61" s="2902"/>
      <c r="AM61" s="2903">
        <f>AK61*AL61</f>
        <v>0</v>
      </c>
      <c r="AN61" s="2904"/>
      <c r="AO61" s="2902">
        <v>500</v>
      </c>
      <c r="AP61" s="2902">
        <v>2</v>
      </c>
      <c r="AQ61" s="2903">
        <f>AO61*AP61</f>
        <v>1000</v>
      </c>
      <c r="AR61" s="2904" t="s">
        <v>8243</v>
      </c>
      <c r="AS61" s="2896">
        <f>AA61+AE61+AI61+AM61+AQ61</f>
        <v>5000</v>
      </c>
      <c r="AT61" s="2896">
        <f t="shared" si="10"/>
        <v>10</v>
      </c>
      <c r="AU61" s="2896">
        <f t="shared" si="11"/>
        <v>500</v>
      </c>
      <c r="AV61" s="2900" t="str">
        <f t="shared" si="12"/>
        <v>STATE: ; PDY: Rs.500 x 7; KKL: Rs.500 x 1; MHE: ; YNM: Rs.500 x 2</v>
      </c>
      <c r="AW61" s="78" t="s">
        <v>2035</v>
      </c>
      <c r="AX61" s="3605" t="s">
        <v>6059</v>
      </c>
      <c r="AY61" s="4798"/>
      <c r="AZ61" s="4798"/>
      <c r="BA61" s="4798"/>
      <c r="BB61" s="4798"/>
      <c r="BC61" s="363"/>
      <c r="BD61" s="4976" t="s">
        <v>8015</v>
      </c>
      <c r="BF61" s="389" t="s">
        <v>6059</v>
      </c>
    </row>
    <row r="62" spans="1:58" s="393" customFormat="1" ht="25.5" customHeight="1">
      <c r="A62" s="1125" t="s">
        <v>2038</v>
      </c>
      <c r="B62" s="1125" t="s">
        <v>2039</v>
      </c>
      <c r="C62" s="1125" t="s">
        <v>2040</v>
      </c>
      <c r="D62" s="1127"/>
      <c r="E62" s="1127"/>
      <c r="F62" s="1128"/>
      <c r="G62" s="1128"/>
      <c r="H62" s="3602"/>
      <c r="I62" s="2916">
        <f>SUM(I63:I65)</f>
        <v>31.82</v>
      </c>
      <c r="J62" s="2917"/>
      <c r="K62" s="2917"/>
      <c r="L62" s="2917"/>
      <c r="M62" s="2917"/>
      <c r="N62" s="2916"/>
      <c r="O62" s="2917"/>
      <c r="P62" s="2919">
        <f>SUM(P63:P65)</f>
        <v>31.82</v>
      </c>
      <c r="Q62" s="2917"/>
      <c r="R62" s="2918"/>
      <c r="S62" s="2919">
        <f>SUM(S63:S65)</f>
        <v>0</v>
      </c>
      <c r="T62" s="2904"/>
      <c r="U62" s="2916">
        <f t="shared" si="5"/>
        <v>0</v>
      </c>
      <c r="V62" s="2916">
        <f t="shared" si="6"/>
        <v>0</v>
      </c>
      <c r="W62" s="2916">
        <f>SUM(W63:W65)</f>
        <v>3182000</v>
      </c>
      <c r="X62" s="2920"/>
      <c r="Y62" s="2916"/>
      <c r="Z62" s="2916"/>
      <c r="AA62" s="2916">
        <f>SUM(AA63:AA65)</f>
        <v>0</v>
      </c>
      <c r="AB62" s="2916"/>
      <c r="AC62" s="2916"/>
      <c r="AD62" s="2916"/>
      <c r="AE62" s="2919">
        <f>SUM(AE63:AE65)</f>
        <v>2280000</v>
      </c>
      <c r="AF62" s="2916"/>
      <c r="AG62" s="2916"/>
      <c r="AH62" s="2916"/>
      <c r="AI62" s="2916">
        <f>SUM(AI63:AI65)</f>
        <v>800000</v>
      </c>
      <c r="AJ62" s="2916"/>
      <c r="AK62" s="2916"/>
      <c r="AL62" s="2916"/>
      <c r="AM62" s="2916">
        <f>SUM(AM63:AM65)</f>
        <v>6000</v>
      </c>
      <c r="AN62" s="2916"/>
      <c r="AO62" s="2916"/>
      <c r="AP62" s="2916"/>
      <c r="AQ62" s="2916">
        <f>SUM(AQ63:AQ65)</f>
        <v>96000</v>
      </c>
      <c r="AR62" s="2916"/>
      <c r="AS62" s="2916">
        <f>SUM(AS63:AS65)</f>
        <v>3182000</v>
      </c>
      <c r="AT62" s="2916">
        <f t="shared" si="10"/>
        <v>0</v>
      </c>
      <c r="AU62" s="2916">
        <f t="shared" si="11"/>
        <v>0</v>
      </c>
      <c r="AV62" s="2920"/>
      <c r="AW62" s="3602" t="s">
        <v>2038</v>
      </c>
      <c r="AX62" s="3607"/>
      <c r="AY62" s="4802"/>
      <c r="AZ62" s="4802"/>
      <c r="BA62" s="4802"/>
      <c r="BB62" s="4802"/>
      <c r="BC62" s="4803"/>
      <c r="BD62" s="4803"/>
    </row>
    <row r="63" spans="1:58" ht="56.25" customHeight="1">
      <c r="A63" s="1112" t="s">
        <v>4137</v>
      </c>
      <c r="B63" s="1113" t="s">
        <v>2041</v>
      </c>
      <c r="C63" s="1113" t="s">
        <v>2042</v>
      </c>
      <c r="D63" s="1114" t="s">
        <v>90</v>
      </c>
      <c r="E63" s="1115" t="s">
        <v>118</v>
      </c>
      <c r="F63" s="1117"/>
      <c r="G63" s="4804"/>
      <c r="H63" s="3760" t="s">
        <v>6059</v>
      </c>
      <c r="I63" s="2901">
        <v>18.2</v>
      </c>
      <c r="J63" s="1120"/>
      <c r="K63" s="1120"/>
      <c r="L63" s="1120"/>
      <c r="M63" s="2895">
        <f t="shared" si="2"/>
        <v>700</v>
      </c>
      <c r="N63" s="2896">
        <f>M63/100000</f>
        <v>7.0000000000000001E-3</v>
      </c>
      <c r="O63" s="2895">
        <f t="shared" si="3"/>
        <v>2600</v>
      </c>
      <c r="P63" s="2952">
        <f>O63*N63</f>
        <v>18.2</v>
      </c>
      <c r="Q63" s="2897" t="str">
        <f t="shared" si="4"/>
        <v xml:space="preserve">STATE: ; PDY: Rs.700 x 1800; KKL: Rs.700 x 800; MHE: ; YNM: </v>
      </c>
      <c r="R63" s="2898">
        <f>'Ab1. RMNCH+A'!Q17</f>
        <v>0</v>
      </c>
      <c r="S63" s="2899">
        <f>'Ab1. RMNCH+A'!R17</f>
        <v>0</v>
      </c>
      <c r="T63" s="4799"/>
      <c r="U63" s="2896">
        <f t="shared" si="5"/>
        <v>700</v>
      </c>
      <c r="V63" s="2896">
        <f t="shared" si="6"/>
        <v>2600</v>
      </c>
      <c r="W63" s="2896">
        <f t="shared" si="7"/>
        <v>1820000</v>
      </c>
      <c r="X63" s="2900" t="str">
        <f t="shared" si="8"/>
        <v xml:space="preserve">STATE: ; PDY: Rs.700 x 1800; KKL: Rs.700 x 800; MHE: ; YNM: </v>
      </c>
      <c r="Y63" s="2906"/>
      <c r="Z63" s="2906"/>
      <c r="AA63" s="2906">
        <f>Y63*Z63</f>
        <v>0</v>
      </c>
      <c r="AB63" s="2906"/>
      <c r="AC63" s="2902">
        <v>700</v>
      </c>
      <c r="AD63" s="2902">
        <v>1800</v>
      </c>
      <c r="AE63" s="2903">
        <f>AC63*AD63</f>
        <v>1260000</v>
      </c>
      <c r="AF63" s="2904" t="s">
        <v>5765</v>
      </c>
      <c r="AG63" s="2902">
        <v>700</v>
      </c>
      <c r="AH63" s="2902">
        <v>800</v>
      </c>
      <c r="AI63" s="2903">
        <f>AG63*AH63</f>
        <v>560000</v>
      </c>
      <c r="AJ63" s="2904" t="s">
        <v>5766</v>
      </c>
      <c r="AK63" s="2902"/>
      <c r="AL63" s="2902"/>
      <c r="AM63" s="2903">
        <f>AK63*AL63</f>
        <v>0</v>
      </c>
      <c r="AN63" s="2904"/>
      <c r="AO63" s="2902"/>
      <c r="AP63" s="2902"/>
      <c r="AQ63" s="2903">
        <f>AO63*AP63</f>
        <v>0</v>
      </c>
      <c r="AR63" s="2904"/>
      <c r="AS63" s="2896">
        <f>AA63+AE63+AI63+AM63+AQ63</f>
        <v>1820000</v>
      </c>
      <c r="AT63" s="2896">
        <f t="shared" si="10"/>
        <v>2600</v>
      </c>
      <c r="AU63" s="2896">
        <f t="shared" si="11"/>
        <v>700</v>
      </c>
      <c r="AV63" s="2900" t="str">
        <f t="shared" si="12"/>
        <v xml:space="preserve">STATE: ; PDY: Rs.700 x 1800; KKL: Rs.700 x 800; MHE: ; YNM: </v>
      </c>
      <c r="AW63" s="78" t="s">
        <v>4137</v>
      </c>
      <c r="AX63" s="3605" t="s">
        <v>6059</v>
      </c>
      <c r="AY63" s="4798"/>
      <c r="AZ63" s="4798"/>
      <c r="BA63" s="4798"/>
      <c r="BB63" s="4798"/>
      <c r="BC63" s="363"/>
      <c r="BD63" s="4976" t="s">
        <v>8015</v>
      </c>
      <c r="BF63" s="389" t="s">
        <v>6059</v>
      </c>
    </row>
    <row r="64" spans="1:58" ht="46.5" customHeight="1">
      <c r="A64" s="1112" t="s">
        <v>4138</v>
      </c>
      <c r="B64" s="1113" t="s">
        <v>2043</v>
      </c>
      <c r="C64" s="1113" t="s">
        <v>2044</v>
      </c>
      <c r="D64" s="1114" t="s">
        <v>90</v>
      </c>
      <c r="E64" s="1115" t="s">
        <v>118</v>
      </c>
      <c r="F64" s="1117"/>
      <c r="G64" s="4804"/>
      <c r="H64" s="3760" t="s">
        <v>6059</v>
      </c>
      <c r="I64" s="2901">
        <v>13.62</v>
      </c>
      <c r="J64" s="1120"/>
      <c r="K64" s="1120"/>
      <c r="L64" s="1120"/>
      <c r="M64" s="2895">
        <f t="shared" si="2"/>
        <v>600</v>
      </c>
      <c r="N64" s="2896">
        <f>M64/100000</f>
        <v>6.0000000000000001E-3</v>
      </c>
      <c r="O64" s="2895">
        <f t="shared" si="3"/>
        <v>2270</v>
      </c>
      <c r="P64" s="2952">
        <f>O64*N64</f>
        <v>13.620000000000001</v>
      </c>
      <c r="Q64" s="2897" t="str">
        <f t="shared" si="4"/>
        <v>STATE: ; PDY: Rs.600 x 1700; KKL: Rs.600 x 400; MHE: Rs.600 x 10; YNM: Rs.600 x 160</v>
      </c>
      <c r="R64" s="2898">
        <f>'Ab1. RMNCH+A'!Q18</f>
        <v>0</v>
      </c>
      <c r="S64" s="2899">
        <f>'Ab1. RMNCH+A'!R18</f>
        <v>0</v>
      </c>
      <c r="T64" s="4799"/>
      <c r="U64" s="2896">
        <f t="shared" si="5"/>
        <v>600</v>
      </c>
      <c r="V64" s="2896">
        <f t="shared" si="6"/>
        <v>2270</v>
      </c>
      <c r="W64" s="2896">
        <f t="shared" si="7"/>
        <v>1362000</v>
      </c>
      <c r="X64" s="2900" t="str">
        <f t="shared" si="8"/>
        <v>STATE: ; PDY: Rs.600 x 1700; KKL: Rs.600 x 400; MHE: Rs.600 x 10; YNM: Rs.600 x 160</v>
      </c>
      <c r="Y64" s="2906"/>
      <c r="Z64" s="2906"/>
      <c r="AA64" s="2906">
        <f>Y64*Z64</f>
        <v>0</v>
      </c>
      <c r="AB64" s="2906"/>
      <c r="AC64" s="2902">
        <v>600</v>
      </c>
      <c r="AD64" s="2902">
        <v>1700</v>
      </c>
      <c r="AE64" s="2903">
        <f>AC64*AD64</f>
        <v>1020000</v>
      </c>
      <c r="AF64" s="2904" t="s">
        <v>5767</v>
      </c>
      <c r="AG64" s="2902">
        <v>600</v>
      </c>
      <c r="AH64" s="2902">
        <v>400</v>
      </c>
      <c r="AI64" s="2903">
        <f>AG64*AH64</f>
        <v>240000</v>
      </c>
      <c r="AJ64" s="2904" t="s">
        <v>5768</v>
      </c>
      <c r="AK64" s="2902">
        <v>600</v>
      </c>
      <c r="AL64" s="2902">
        <v>10</v>
      </c>
      <c r="AM64" s="2903">
        <f>AK64*AL64</f>
        <v>6000</v>
      </c>
      <c r="AN64" s="2904" t="s">
        <v>5769</v>
      </c>
      <c r="AO64" s="2902">
        <v>600</v>
      </c>
      <c r="AP64" s="2902">
        <v>160</v>
      </c>
      <c r="AQ64" s="2903">
        <f>AO64*AP64</f>
        <v>96000</v>
      </c>
      <c r="AR64" s="2904" t="s">
        <v>5770</v>
      </c>
      <c r="AS64" s="2896">
        <f>AA64+AE64+AI64+AM64+AQ64</f>
        <v>1362000</v>
      </c>
      <c r="AT64" s="2896">
        <f t="shared" si="10"/>
        <v>2270</v>
      </c>
      <c r="AU64" s="2896">
        <f t="shared" si="11"/>
        <v>600</v>
      </c>
      <c r="AV64" s="2900" t="str">
        <f t="shared" si="12"/>
        <v>STATE: ; PDY: Rs.600 x 1700; KKL: Rs.600 x 400; MHE: Rs.600 x 10; YNM: Rs.600 x 160</v>
      </c>
      <c r="AW64" s="78" t="s">
        <v>4138</v>
      </c>
      <c r="AX64" s="3605" t="s">
        <v>6059</v>
      </c>
      <c r="AY64" s="4798"/>
      <c r="AZ64" s="4798"/>
      <c r="BA64" s="4798"/>
      <c r="BB64" s="4798"/>
      <c r="BC64" s="363"/>
      <c r="BD64" s="4976" t="s">
        <v>8015</v>
      </c>
      <c r="BF64" s="389" t="s">
        <v>6059</v>
      </c>
    </row>
    <row r="65" spans="1:58" ht="25.5" customHeight="1">
      <c r="A65" s="1112" t="s">
        <v>4139</v>
      </c>
      <c r="B65" s="1113" t="s">
        <v>2045</v>
      </c>
      <c r="C65" s="1113" t="s">
        <v>2046</v>
      </c>
      <c r="D65" s="1114" t="s">
        <v>90</v>
      </c>
      <c r="E65" s="1115" t="s">
        <v>118</v>
      </c>
      <c r="F65" s="1117"/>
      <c r="G65" s="1117"/>
      <c r="H65" s="3760" t="s">
        <v>6059</v>
      </c>
      <c r="I65" s="1120"/>
      <c r="J65" s="1120"/>
      <c r="K65" s="1120"/>
      <c r="L65" s="1120"/>
      <c r="M65" s="2895">
        <f t="shared" si="2"/>
        <v>0</v>
      </c>
      <c r="N65" s="2896">
        <f>M65/100000</f>
        <v>0</v>
      </c>
      <c r="O65" s="2895">
        <f t="shared" si="3"/>
        <v>0</v>
      </c>
      <c r="P65" s="2952">
        <f>O65*N65</f>
        <v>0</v>
      </c>
      <c r="Q65" s="2897" t="str">
        <f t="shared" si="4"/>
        <v xml:space="preserve">STATE: ; PDY: ; KKL: ; MHE: ; YNM: </v>
      </c>
      <c r="R65" s="2898">
        <f>'Ab1. RMNCH+A'!Q19</f>
        <v>0</v>
      </c>
      <c r="S65" s="2899">
        <f>'Ab1. RMNCH+A'!R19</f>
        <v>0</v>
      </c>
      <c r="T65" s="4799"/>
      <c r="U65" s="2896">
        <f t="shared" si="5"/>
        <v>0</v>
      </c>
      <c r="V65" s="2896">
        <f t="shared" si="6"/>
        <v>0</v>
      </c>
      <c r="W65" s="2896">
        <f t="shared" si="7"/>
        <v>0</v>
      </c>
      <c r="X65" s="2900" t="str">
        <f t="shared" si="8"/>
        <v xml:space="preserve">STATE: ; PDY: ; KKL: ; MHE: ; YNM: </v>
      </c>
      <c r="Y65" s="2896"/>
      <c r="Z65" s="2896"/>
      <c r="AA65" s="2896">
        <f t="shared" si="9"/>
        <v>0</v>
      </c>
      <c r="AB65" s="2896"/>
      <c r="AC65" s="2896"/>
      <c r="AD65" s="2896"/>
      <c r="AE65" s="2952">
        <f t="shared" si="13"/>
        <v>0</v>
      </c>
      <c r="AF65" s="2896"/>
      <c r="AG65" s="2896"/>
      <c r="AH65" s="2896"/>
      <c r="AI65" s="2896">
        <f t="shared" si="14"/>
        <v>0</v>
      </c>
      <c r="AJ65" s="2896"/>
      <c r="AK65" s="2896"/>
      <c r="AL65" s="2896"/>
      <c r="AM65" s="2952">
        <f t="shared" si="15"/>
        <v>0</v>
      </c>
      <c r="AN65" s="2896"/>
      <c r="AO65" s="2896"/>
      <c r="AP65" s="2896"/>
      <c r="AQ65" s="2952">
        <f t="shared" si="16"/>
        <v>0</v>
      </c>
      <c r="AR65" s="2896"/>
      <c r="AS65" s="2896">
        <f>AA65+AE65+AI65+AM65+AQ65</f>
        <v>0</v>
      </c>
      <c r="AT65" s="2896">
        <f t="shared" si="10"/>
        <v>0</v>
      </c>
      <c r="AU65" s="2896">
        <f t="shared" si="11"/>
        <v>0</v>
      </c>
      <c r="AV65" s="2900" t="str">
        <f t="shared" si="12"/>
        <v xml:space="preserve">STATE: ; PDY: ; KKL: ; MHE: ; YNM: </v>
      </c>
      <c r="AW65" s="78" t="s">
        <v>4139</v>
      </c>
      <c r="AX65" s="3605" t="s">
        <v>6059</v>
      </c>
      <c r="AY65" s="4798"/>
      <c r="AZ65" s="4798"/>
      <c r="BA65" s="4798"/>
      <c r="BB65" s="4798"/>
      <c r="BC65" s="363"/>
      <c r="BD65" s="363"/>
      <c r="BF65" s="389" t="s">
        <v>6059</v>
      </c>
    </row>
    <row r="66" spans="1:58" ht="25.5" customHeight="1">
      <c r="A66" s="1103" t="s">
        <v>50</v>
      </c>
      <c r="B66" s="1104"/>
      <c r="C66" s="1105" t="s">
        <v>2047</v>
      </c>
      <c r="D66" s="1106"/>
      <c r="E66" s="1107"/>
      <c r="F66" s="1122"/>
      <c r="G66" s="1122"/>
      <c r="H66" s="3761"/>
      <c r="I66" s="2907">
        <f>I67+I70+I75+I76</f>
        <v>49.85</v>
      </c>
      <c r="J66" s="2908"/>
      <c r="K66" s="2908"/>
      <c r="L66" s="2909"/>
      <c r="M66" s="2909"/>
      <c r="N66" s="2907"/>
      <c r="O66" s="2909"/>
      <c r="P66" s="2951">
        <f>P67+P70+P75+P76</f>
        <v>49.2</v>
      </c>
      <c r="Q66" s="2909"/>
      <c r="R66" s="2910"/>
      <c r="S66" s="2911">
        <f>S67+S70+S75+S76</f>
        <v>0</v>
      </c>
      <c r="T66" s="4799"/>
      <c r="U66" s="2907">
        <f t="shared" si="5"/>
        <v>0</v>
      </c>
      <c r="V66" s="2907">
        <f t="shared" si="6"/>
        <v>0</v>
      </c>
      <c r="W66" s="2907">
        <f>W67+W70+W75+W76</f>
        <v>4920000</v>
      </c>
      <c r="X66" s="2912"/>
      <c r="Y66" s="2907"/>
      <c r="Z66" s="2907"/>
      <c r="AA66" s="2907">
        <f>AA67+AA70+AA75+AA76</f>
        <v>0</v>
      </c>
      <c r="AB66" s="2907"/>
      <c r="AC66" s="2907"/>
      <c r="AD66" s="2907"/>
      <c r="AE66" s="2951">
        <f>AE67+AE70+AE75+AE76</f>
        <v>1340000</v>
      </c>
      <c r="AF66" s="2907"/>
      <c r="AG66" s="2907"/>
      <c r="AH66" s="2907"/>
      <c r="AI66" s="2907">
        <f>AI67+AI70+AI75+AI76</f>
        <v>75000</v>
      </c>
      <c r="AJ66" s="2907"/>
      <c r="AK66" s="2907"/>
      <c r="AL66" s="2907"/>
      <c r="AM66" s="2907">
        <f>AM67+AM70+AM75+AM76</f>
        <v>12000</v>
      </c>
      <c r="AN66" s="2907"/>
      <c r="AO66" s="2907"/>
      <c r="AP66" s="2907"/>
      <c r="AQ66" s="2907">
        <f>AQ67+AQ70+AQ75+AQ76</f>
        <v>12000</v>
      </c>
      <c r="AR66" s="2907"/>
      <c r="AS66" s="2907">
        <f>AS67+AS70+AS75+AS76</f>
        <v>1439000</v>
      </c>
      <c r="AT66" s="2907">
        <f t="shared" si="10"/>
        <v>0</v>
      </c>
      <c r="AU66" s="2907">
        <f t="shared" si="11"/>
        <v>0</v>
      </c>
      <c r="AV66" s="2912"/>
      <c r="AW66" s="3601" t="s">
        <v>50</v>
      </c>
      <c r="AX66" s="3606"/>
      <c r="AY66" s="4798"/>
      <c r="AZ66" s="4798"/>
      <c r="BA66" s="4798"/>
      <c r="BB66" s="4798"/>
      <c r="BC66" s="363"/>
      <c r="BD66" s="363"/>
    </row>
    <row r="67" spans="1:58" s="393" customFormat="1" ht="25.5" customHeight="1">
      <c r="A67" s="1145" t="s">
        <v>2048</v>
      </c>
      <c r="B67" s="1145" t="s">
        <v>1967</v>
      </c>
      <c r="C67" s="1145" t="s">
        <v>1968</v>
      </c>
      <c r="D67" s="1146"/>
      <c r="E67" s="1146"/>
      <c r="F67" s="1147"/>
      <c r="G67" s="1147"/>
      <c r="H67" s="71"/>
      <c r="I67" s="2942">
        <f>SUM(I68:I69)</f>
        <v>39.81</v>
      </c>
      <c r="J67" s="2943"/>
      <c r="K67" s="2943"/>
      <c r="L67" s="2943"/>
      <c r="M67" s="2895">
        <f t="shared" si="2"/>
        <v>0</v>
      </c>
      <c r="N67" s="2942"/>
      <c r="O67" s="2895">
        <f t="shared" si="3"/>
        <v>0</v>
      </c>
      <c r="P67" s="2945">
        <f>SUM(P68:P69)</f>
        <v>34.81</v>
      </c>
      <c r="Q67" s="2897"/>
      <c r="R67" s="2944"/>
      <c r="S67" s="2945">
        <f>SUM(S68:S69)</f>
        <v>0</v>
      </c>
      <c r="T67" s="2904"/>
      <c r="U67" s="2942">
        <f t="shared" si="5"/>
        <v>0</v>
      </c>
      <c r="V67" s="2942">
        <f t="shared" si="6"/>
        <v>0</v>
      </c>
      <c r="W67" s="2942">
        <f>SUM(W68:W69)</f>
        <v>3481000</v>
      </c>
      <c r="X67" s="2946"/>
      <c r="Y67" s="2942"/>
      <c r="Z67" s="2942"/>
      <c r="AA67" s="2942">
        <f t="shared" si="9"/>
        <v>0</v>
      </c>
      <c r="AB67" s="2942"/>
      <c r="AC67" s="2942"/>
      <c r="AD67" s="2942"/>
      <c r="AE67" s="2945">
        <f t="shared" si="13"/>
        <v>0</v>
      </c>
      <c r="AF67" s="2942"/>
      <c r="AG67" s="2942"/>
      <c r="AH67" s="2942"/>
      <c r="AI67" s="2942">
        <f t="shared" si="14"/>
        <v>0</v>
      </c>
      <c r="AJ67" s="2942"/>
      <c r="AK67" s="2942"/>
      <c r="AL67" s="2942"/>
      <c r="AM67" s="2945">
        <f t="shared" si="15"/>
        <v>0</v>
      </c>
      <c r="AN67" s="2942"/>
      <c r="AO67" s="2942"/>
      <c r="AP67" s="2942"/>
      <c r="AQ67" s="2942">
        <f t="shared" si="16"/>
        <v>0</v>
      </c>
      <c r="AR67" s="2942"/>
      <c r="AS67" s="2896">
        <f>AA67+AE67+AI67+AM67+AQ67</f>
        <v>0</v>
      </c>
      <c r="AT67" s="2942">
        <f t="shared" si="10"/>
        <v>0</v>
      </c>
      <c r="AU67" s="2942">
        <f t="shared" si="11"/>
        <v>0</v>
      </c>
      <c r="AV67" s="2946"/>
      <c r="AW67" s="71" t="s">
        <v>2048</v>
      </c>
      <c r="AX67" s="3611"/>
      <c r="AY67" s="4802"/>
      <c r="AZ67" s="4802"/>
      <c r="BA67" s="4802"/>
      <c r="BB67" s="4802"/>
      <c r="BC67" s="4803"/>
      <c r="BD67" s="4803"/>
    </row>
    <row r="68" spans="1:58" ht="121.5" customHeight="1">
      <c r="A68" s="1112" t="s">
        <v>4140</v>
      </c>
      <c r="B68" s="1113" t="s">
        <v>2049</v>
      </c>
      <c r="C68" s="1113" t="s">
        <v>2050</v>
      </c>
      <c r="D68" s="1114" t="s">
        <v>90</v>
      </c>
      <c r="E68" s="1115" t="s">
        <v>91</v>
      </c>
      <c r="F68" s="1124"/>
      <c r="G68" s="4805"/>
      <c r="H68" s="3760" t="s">
        <v>6060</v>
      </c>
      <c r="I68" s="3582">
        <v>39.450000000000003</v>
      </c>
      <c r="J68" s="1120"/>
      <c r="K68" s="1120"/>
      <c r="L68" s="1120"/>
      <c r="M68" s="2895">
        <f t="shared" si="2"/>
        <v>883.33333333333337</v>
      </c>
      <c r="N68" s="2896">
        <f>M68/100000</f>
        <v>8.8333333333333337E-3</v>
      </c>
      <c r="O68" s="2895">
        <f t="shared" si="3"/>
        <v>3900</v>
      </c>
      <c r="P68" s="2952">
        <f>O68*N68</f>
        <v>34.450000000000003</v>
      </c>
      <c r="Q68" s="2897" t="str">
        <f t="shared" si="4"/>
        <v>STATE: ; PDY: PDY - BPL- 1800 x Rs.1000 +APL-1000 x Rs. 650; KKL: KKL - BPL - 400 x Rs.1000 +APL - 300 x 650 ; MHE: Mahe - BPL - 300 x Rs.1000  ; YNM: Yanam - BPL - 100 x Rs.1000</v>
      </c>
      <c r="R68" s="2898">
        <f>'Ab1. RMNCH+A'!Q203</f>
        <v>0</v>
      </c>
      <c r="S68" s="2899">
        <f>'Ab1. RMNCH+A'!R203</f>
        <v>0</v>
      </c>
      <c r="T68" s="4799"/>
      <c r="U68" s="2896">
        <f t="shared" si="5"/>
        <v>883.33333333333337</v>
      </c>
      <c r="V68" s="2896">
        <f t="shared" si="6"/>
        <v>3900</v>
      </c>
      <c r="W68" s="2896">
        <f t="shared" si="7"/>
        <v>3445000</v>
      </c>
      <c r="X68" s="2900" t="str">
        <f>"STATE: "&amp;AB68&amp;"; PDY: "&amp;AF68&amp;"; KKL: "&amp;AJ68&amp;"; MHE: "&amp;AN68&amp;"; YNM: "&amp;AR68</f>
        <v>STATE: ; PDY: PDY - BPL- 1800 x Rs.1000 +APL-1000 x Rs. 650; KKL: KKL - BPL - 400 x Rs.1000 +APL - 300 x 650 ; MHE: Mahe - BPL - 300 x Rs.1000  ; YNM: Yanam - BPL - 100 x Rs.1000</v>
      </c>
      <c r="Y68" s="2906"/>
      <c r="Z68" s="2906"/>
      <c r="AA68" s="2906">
        <f t="shared" si="9"/>
        <v>0</v>
      </c>
      <c r="AB68" s="2906"/>
      <c r="AC68" s="2913">
        <v>875</v>
      </c>
      <c r="AD68" s="2913">
        <v>2800</v>
      </c>
      <c r="AE68" s="2903">
        <f t="shared" si="13"/>
        <v>2450000</v>
      </c>
      <c r="AF68" s="2903" t="s">
        <v>5896</v>
      </c>
      <c r="AG68" s="2913">
        <v>850</v>
      </c>
      <c r="AH68" s="2913">
        <v>700</v>
      </c>
      <c r="AI68" s="2903">
        <f t="shared" si="14"/>
        <v>595000</v>
      </c>
      <c r="AJ68" s="2903" t="s">
        <v>5895</v>
      </c>
      <c r="AK68" s="2913">
        <v>1000</v>
      </c>
      <c r="AL68" s="2913">
        <v>300</v>
      </c>
      <c r="AM68" s="2903">
        <f t="shared" si="15"/>
        <v>300000</v>
      </c>
      <c r="AN68" s="2903" t="s">
        <v>5771</v>
      </c>
      <c r="AO68" s="2913">
        <v>1000</v>
      </c>
      <c r="AP68" s="2913">
        <v>100</v>
      </c>
      <c r="AQ68" s="2903">
        <f t="shared" si="16"/>
        <v>100000</v>
      </c>
      <c r="AR68" s="2903" t="s">
        <v>5772</v>
      </c>
      <c r="AS68" s="2896">
        <f>AA68+AE68+AI68+AM68+AQ68</f>
        <v>3445000</v>
      </c>
      <c r="AT68" s="2896">
        <f t="shared" si="10"/>
        <v>3900</v>
      </c>
      <c r="AU68" s="2896">
        <f t="shared" si="11"/>
        <v>883.33333333333337</v>
      </c>
      <c r="AV68" s="2900" t="str">
        <f t="shared" si="12"/>
        <v>STATE: ; PDY: PDY - BPL- 1800 x Rs.1000 +APL-1000 x Rs. 650; KKL: KKL - BPL - 400 x Rs.1000 +APL - 300 x 650 ; MHE: Mahe - BPL - 300 x Rs.1000  ; YNM: Yanam - BPL - 100 x Rs.1000</v>
      </c>
      <c r="AW68" s="78" t="s">
        <v>4140</v>
      </c>
      <c r="AX68" s="3760" t="s">
        <v>6060</v>
      </c>
      <c r="AY68" s="4798"/>
      <c r="AZ68" s="4798"/>
      <c r="BA68" s="4798"/>
      <c r="BB68" s="4798"/>
      <c r="BC68" s="363"/>
      <c r="BD68" s="4976" t="s">
        <v>7946</v>
      </c>
      <c r="BF68" s="389" t="s">
        <v>6060</v>
      </c>
    </row>
    <row r="69" spans="1:58" ht="81.75" customHeight="1">
      <c r="A69" s="1112" t="s">
        <v>4141</v>
      </c>
      <c r="B69" s="1113" t="s">
        <v>2051</v>
      </c>
      <c r="C69" s="1113" t="s">
        <v>2052</v>
      </c>
      <c r="D69" s="1114" t="s">
        <v>90</v>
      </c>
      <c r="E69" s="1115" t="s">
        <v>91</v>
      </c>
      <c r="F69" s="1124"/>
      <c r="G69" s="4805"/>
      <c r="H69" s="3760" t="s">
        <v>6061</v>
      </c>
      <c r="I69" s="2901">
        <v>0.36</v>
      </c>
      <c r="J69" s="1120"/>
      <c r="K69" s="2914"/>
      <c r="L69" s="1120"/>
      <c r="M69" s="2895">
        <f t="shared" si="2"/>
        <v>1500</v>
      </c>
      <c r="N69" s="2896">
        <f>M69/100000</f>
        <v>1.4999999999999999E-2</v>
      </c>
      <c r="O69" s="2895">
        <f t="shared" si="3"/>
        <v>24</v>
      </c>
      <c r="P69" s="2952">
        <f>O69*N69</f>
        <v>0.36</v>
      </c>
      <c r="Q69" s="2897" t="str">
        <f t="shared" si="4"/>
        <v xml:space="preserve">STATE: ; PDY: 15 Cases x Rs.1500 - Rs.22500/-; KKL: 2 Cases x Rs.1500 - Rs.3000/-; MHE: 2 Cases x Rs.1500 - Rs.3000/- ; YNM: 5 Cases x Rs.1500 - Rs.7500/- </v>
      </c>
      <c r="R69" s="2898">
        <f>'Ab1. RMNCH+A'!Q204</f>
        <v>0</v>
      </c>
      <c r="S69" s="2899">
        <f>'Ab1. RMNCH+A'!R204</f>
        <v>0</v>
      </c>
      <c r="T69" s="4799"/>
      <c r="U69" s="2896">
        <f t="shared" si="5"/>
        <v>1500</v>
      </c>
      <c r="V69" s="2896">
        <f t="shared" si="6"/>
        <v>24</v>
      </c>
      <c r="W69" s="2896">
        <f t="shared" si="7"/>
        <v>36000</v>
      </c>
      <c r="X69" s="2900" t="str">
        <f t="shared" si="8"/>
        <v xml:space="preserve">STATE: ; PDY: 15 Cases x Rs.1500 - Rs.22500/-; KKL: 2 Cases x Rs.1500 - Rs.3000/-; MHE: 2 Cases x Rs.1500 - Rs.3000/- ; YNM: 5 Cases x Rs.1500 - Rs.7500/- </v>
      </c>
      <c r="Y69" s="2906"/>
      <c r="Z69" s="2906"/>
      <c r="AA69" s="2906">
        <f t="shared" si="9"/>
        <v>0</v>
      </c>
      <c r="AB69" s="2906"/>
      <c r="AC69" s="2913">
        <v>1500</v>
      </c>
      <c r="AD69" s="2913">
        <v>15</v>
      </c>
      <c r="AE69" s="2903">
        <f t="shared" si="13"/>
        <v>22500</v>
      </c>
      <c r="AF69" s="2903" t="s">
        <v>5773</v>
      </c>
      <c r="AG69" s="2913">
        <v>1500</v>
      </c>
      <c r="AH69" s="2913">
        <v>2</v>
      </c>
      <c r="AI69" s="2903">
        <f t="shared" si="14"/>
        <v>3000</v>
      </c>
      <c r="AJ69" s="2903" t="s">
        <v>5774</v>
      </c>
      <c r="AK69" s="2913">
        <v>1500</v>
      </c>
      <c r="AL69" s="2913">
        <v>2</v>
      </c>
      <c r="AM69" s="2903">
        <f t="shared" si="15"/>
        <v>3000</v>
      </c>
      <c r="AN69" s="2903" t="s">
        <v>5775</v>
      </c>
      <c r="AO69" s="2913">
        <v>1500</v>
      </c>
      <c r="AP69" s="2913">
        <v>5</v>
      </c>
      <c r="AQ69" s="2903">
        <f t="shared" si="16"/>
        <v>7500</v>
      </c>
      <c r="AR69" s="2903" t="s">
        <v>5776</v>
      </c>
      <c r="AS69" s="2896">
        <f>AA69+AE69+AI69+AM69+AQ69</f>
        <v>36000</v>
      </c>
      <c r="AT69" s="2896">
        <f t="shared" si="10"/>
        <v>24</v>
      </c>
      <c r="AU69" s="2896">
        <f t="shared" si="11"/>
        <v>1500</v>
      </c>
      <c r="AV69" s="2900" t="str">
        <f t="shared" si="12"/>
        <v xml:space="preserve">STATE: ; PDY: 15 Cases x Rs.1500 - Rs.22500/-; KKL: 2 Cases x Rs.1500 - Rs.3000/-; MHE: 2 Cases x Rs.1500 - Rs.3000/- ; YNM: 5 Cases x Rs.1500 - Rs.7500/- </v>
      </c>
      <c r="AW69" s="78" t="s">
        <v>4141</v>
      </c>
      <c r="AX69" s="3760" t="s">
        <v>6061</v>
      </c>
      <c r="AY69" s="4798"/>
      <c r="AZ69" s="4798"/>
      <c r="BA69" s="4798"/>
      <c r="BB69" s="4798"/>
      <c r="BC69" s="363"/>
      <c r="BD69" s="4976" t="s">
        <v>7945</v>
      </c>
      <c r="BF69" s="389" t="s">
        <v>6061</v>
      </c>
    </row>
    <row r="70" spans="1:58" s="393" customFormat="1" ht="25.5" customHeight="1">
      <c r="A70" s="1125" t="s">
        <v>2053</v>
      </c>
      <c r="B70" s="1125" t="s">
        <v>1974</v>
      </c>
      <c r="C70" s="1125" t="s">
        <v>1975</v>
      </c>
      <c r="D70" s="1127"/>
      <c r="E70" s="1127"/>
      <c r="F70" s="1128"/>
      <c r="G70" s="1128"/>
      <c r="H70" s="3602"/>
      <c r="I70" s="2916">
        <f>SUM(I71:I74)</f>
        <v>5.04</v>
      </c>
      <c r="J70" s="2917"/>
      <c r="K70" s="2917"/>
      <c r="L70" s="2917"/>
      <c r="M70" s="2917"/>
      <c r="N70" s="2916"/>
      <c r="O70" s="2917"/>
      <c r="P70" s="2919">
        <f>SUM(P71:P74)</f>
        <v>9.39</v>
      </c>
      <c r="Q70" s="2917"/>
      <c r="R70" s="2918"/>
      <c r="S70" s="2919">
        <f>SUM(S71:S74)</f>
        <v>0</v>
      </c>
      <c r="T70" s="2904"/>
      <c r="U70" s="2916">
        <f t="shared" si="5"/>
        <v>0</v>
      </c>
      <c r="V70" s="2916">
        <f t="shared" si="6"/>
        <v>0</v>
      </c>
      <c r="W70" s="2916">
        <f>SUM(W71:W74)</f>
        <v>939000</v>
      </c>
      <c r="X70" s="2920"/>
      <c r="Y70" s="2916"/>
      <c r="Z70" s="2916"/>
      <c r="AA70" s="2916">
        <f>SUM(AA71:AA74)</f>
        <v>0</v>
      </c>
      <c r="AB70" s="2916"/>
      <c r="AC70" s="2916"/>
      <c r="AD70" s="2916"/>
      <c r="AE70" s="2916">
        <f>SUM(AE71:AE74)</f>
        <v>840000</v>
      </c>
      <c r="AF70" s="2916"/>
      <c r="AG70" s="2916"/>
      <c r="AH70" s="2916"/>
      <c r="AI70" s="2916">
        <f>SUM(AI71:AI74)</f>
        <v>75000</v>
      </c>
      <c r="AJ70" s="2916"/>
      <c r="AK70" s="2916"/>
      <c r="AL70" s="2916"/>
      <c r="AM70" s="2916">
        <f>SUM(AM71:AM74)</f>
        <v>12000</v>
      </c>
      <c r="AN70" s="2916"/>
      <c r="AO70" s="2916"/>
      <c r="AP70" s="2916"/>
      <c r="AQ70" s="2916">
        <f>SUM(AQ71:AQ74)</f>
        <v>12000</v>
      </c>
      <c r="AR70" s="2916"/>
      <c r="AS70" s="2916">
        <f>SUM(AS71:AS74)</f>
        <v>939000</v>
      </c>
      <c r="AT70" s="2916">
        <f t="shared" si="10"/>
        <v>0</v>
      </c>
      <c r="AU70" s="2916">
        <f t="shared" si="11"/>
        <v>0</v>
      </c>
      <c r="AV70" s="2920"/>
      <c r="AW70" s="3602" t="s">
        <v>2053</v>
      </c>
      <c r="AX70" s="3607"/>
      <c r="AY70" s="4802"/>
      <c r="AZ70" s="4802"/>
      <c r="BA70" s="4802"/>
      <c r="BB70" s="4802"/>
      <c r="BC70" s="4803"/>
      <c r="BD70" s="4803"/>
    </row>
    <row r="71" spans="1:58" ht="60.75" customHeight="1">
      <c r="A71" s="1112" t="s">
        <v>4142</v>
      </c>
      <c r="B71" s="1113" t="s">
        <v>733</v>
      </c>
      <c r="C71" s="1113" t="s">
        <v>3957</v>
      </c>
      <c r="D71" s="1114" t="s">
        <v>90</v>
      </c>
      <c r="E71" s="1115" t="s">
        <v>91</v>
      </c>
      <c r="F71" s="1117"/>
      <c r="G71" s="1117"/>
      <c r="H71" s="3760" t="s">
        <v>6062</v>
      </c>
      <c r="I71" s="1120"/>
      <c r="J71" s="1120"/>
      <c r="K71" s="1120"/>
      <c r="L71" s="1120"/>
      <c r="M71" s="2895">
        <f t="shared" si="2"/>
        <v>0</v>
      </c>
      <c r="N71" s="2896">
        <f t="shared" ref="N71:N76" si="23">M71/100000</f>
        <v>0</v>
      </c>
      <c r="O71" s="2895">
        <f t="shared" si="3"/>
        <v>0</v>
      </c>
      <c r="P71" s="2952">
        <f t="shared" ref="P71:P76" si="24">O71*N71</f>
        <v>0</v>
      </c>
      <c r="Q71" s="2897" t="str">
        <f t="shared" si="4"/>
        <v xml:space="preserve">STATE: ; PDY: ; KKL: ; MHE: ; YNM: </v>
      </c>
      <c r="R71" s="2898">
        <f>'Ab1. RMNCH+A'!Q205</f>
        <v>0</v>
      </c>
      <c r="S71" s="2899">
        <f>'Ab1. RMNCH+A'!R205</f>
        <v>0</v>
      </c>
      <c r="T71" s="4799"/>
      <c r="U71" s="2896">
        <f t="shared" si="5"/>
        <v>0</v>
      </c>
      <c r="V71" s="2896">
        <f t="shared" si="6"/>
        <v>0</v>
      </c>
      <c r="W71" s="2896">
        <f t="shared" si="7"/>
        <v>0</v>
      </c>
      <c r="X71" s="2900" t="str">
        <f t="shared" si="8"/>
        <v xml:space="preserve">STATE: ; PDY: ; KKL: ; MHE: ; YNM: </v>
      </c>
      <c r="Y71" s="2896"/>
      <c r="Z71" s="2896"/>
      <c r="AA71" s="2896">
        <f t="shared" si="9"/>
        <v>0</v>
      </c>
      <c r="AB71" s="2896"/>
      <c r="AC71" s="2896"/>
      <c r="AD71" s="2896"/>
      <c r="AE71" s="2952">
        <f t="shared" si="13"/>
        <v>0</v>
      </c>
      <c r="AF71" s="2896"/>
      <c r="AG71" s="2896"/>
      <c r="AH71" s="2896"/>
      <c r="AI71" s="2896">
        <f t="shared" si="14"/>
        <v>0</v>
      </c>
      <c r="AJ71" s="2896"/>
      <c r="AK71" s="2896"/>
      <c r="AL71" s="2896"/>
      <c r="AM71" s="2952">
        <f t="shared" si="15"/>
        <v>0</v>
      </c>
      <c r="AN71" s="2896"/>
      <c r="AO71" s="2896"/>
      <c r="AP71" s="2896"/>
      <c r="AQ71" s="2896">
        <f t="shared" si="16"/>
        <v>0</v>
      </c>
      <c r="AR71" s="2896"/>
      <c r="AS71" s="2896">
        <f t="shared" ref="AS71:AS76" si="25">AA71+AE71+AI71+AM71+AQ71</f>
        <v>0</v>
      </c>
      <c r="AT71" s="2896">
        <f t="shared" si="10"/>
        <v>0</v>
      </c>
      <c r="AU71" s="2896">
        <f t="shared" si="11"/>
        <v>0</v>
      </c>
      <c r="AV71" s="2900" t="str">
        <f t="shared" si="12"/>
        <v xml:space="preserve">STATE: ; PDY: ; KKL: ; MHE: ; YNM: </v>
      </c>
      <c r="AW71" s="78" t="s">
        <v>4142</v>
      </c>
      <c r="AX71" s="3605" t="s">
        <v>6062</v>
      </c>
      <c r="AY71" s="4798"/>
      <c r="AZ71" s="4798"/>
      <c r="BA71" s="4798"/>
      <c r="BB71" s="4798"/>
      <c r="BC71" s="363"/>
      <c r="BD71" s="363"/>
      <c r="BF71" s="389" t="s">
        <v>6062</v>
      </c>
    </row>
    <row r="72" spans="1:58" ht="61.5" customHeight="1">
      <c r="A72" s="1112" t="s">
        <v>4143</v>
      </c>
      <c r="B72" s="1113" t="s">
        <v>735</v>
      </c>
      <c r="C72" s="1113" t="s">
        <v>3958</v>
      </c>
      <c r="D72" s="1114" t="s">
        <v>90</v>
      </c>
      <c r="E72" s="1115" t="s">
        <v>91</v>
      </c>
      <c r="F72" s="1117"/>
      <c r="G72" s="1117"/>
      <c r="H72" s="3760" t="s">
        <v>6062</v>
      </c>
      <c r="I72" s="2901">
        <v>3.93</v>
      </c>
      <c r="J72" s="1120"/>
      <c r="K72" s="1120"/>
      <c r="L72" s="1120"/>
      <c r="M72" s="2895">
        <f t="shared" si="2"/>
        <v>300</v>
      </c>
      <c r="N72" s="2896">
        <f t="shared" si="23"/>
        <v>3.0000000000000001E-3</v>
      </c>
      <c r="O72" s="2895">
        <f t="shared" si="3"/>
        <v>2390</v>
      </c>
      <c r="P72" s="2952">
        <f t="shared" si="24"/>
        <v>7.17</v>
      </c>
      <c r="Q72" s="2897" t="str">
        <f t="shared" si="4"/>
        <v xml:space="preserve">STATE: ; PDY: 2200 x Rs.300 PPIUCD ; KKL: 150 x Rs.300 PPIUCD; MHE: 20 x Rs.300 PPIUCD ; YNM: 20 x Rs.300 PPIUCD </v>
      </c>
      <c r="R72" s="2898">
        <f>'Ab1. RMNCH+A'!Q206</f>
        <v>0</v>
      </c>
      <c r="S72" s="2899">
        <f>'Ab1. RMNCH+A'!R206</f>
        <v>0</v>
      </c>
      <c r="T72" s="4799"/>
      <c r="U72" s="2896">
        <f t="shared" si="5"/>
        <v>300</v>
      </c>
      <c r="V72" s="2896">
        <f t="shared" si="6"/>
        <v>2390</v>
      </c>
      <c r="W72" s="2896">
        <f t="shared" si="7"/>
        <v>717000</v>
      </c>
      <c r="X72" s="2900" t="str">
        <f t="shared" si="8"/>
        <v xml:space="preserve">STATE: ; PDY: 2200 x Rs.300 PPIUCD ; KKL: 150 x Rs.300 PPIUCD; MHE: 20 x Rs.300 PPIUCD ; YNM: 20 x Rs.300 PPIUCD </v>
      </c>
      <c r="Y72" s="2906"/>
      <c r="Z72" s="2906"/>
      <c r="AA72" s="2906">
        <f t="shared" si="9"/>
        <v>0</v>
      </c>
      <c r="AB72" s="2906"/>
      <c r="AC72" s="2902">
        <v>300</v>
      </c>
      <c r="AD72" s="2902">
        <v>2200</v>
      </c>
      <c r="AE72" s="2903">
        <f t="shared" si="13"/>
        <v>660000</v>
      </c>
      <c r="AF72" s="2904" t="s">
        <v>5897</v>
      </c>
      <c r="AG72" s="2902">
        <v>300</v>
      </c>
      <c r="AH72" s="2902">
        <v>150</v>
      </c>
      <c r="AI72" s="2903">
        <f t="shared" si="14"/>
        <v>45000</v>
      </c>
      <c r="AJ72" s="2904" t="s">
        <v>5876</v>
      </c>
      <c r="AK72" s="2902">
        <v>300</v>
      </c>
      <c r="AL72" s="2902">
        <v>20</v>
      </c>
      <c r="AM72" s="2903">
        <f t="shared" si="15"/>
        <v>6000</v>
      </c>
      <c r="AN72" s="2904" t="s">
        <v>5778</v>
      </c>
      <c r="AO72" s="2902">
        <v>300</v>
      </c>
      <c r="AP72" s="2902">
        <v>20</v>
      </c>
      <c r="AQ72" s="2903">
        <f t="shared" si="16"/>
        <v>6000</v>
      </c>
      <c r="AR72" s="2904" t="s">
        <v>5778</v>
      </c>
      <c r="AS72" s="2896">
        <f t="shared" si="25"/>
        <v>717000</v>
      </c>
      <c r="AT72" s="2896">
        <f t="shared" si="10"/>
        <v>2390</v>
      </c>
      <c r="AU72" s="2896">
        <f t="shared" si="11"/>
        <v>300</v>
      </c>
      <c r="AV72" s="2900" t="str">
        <f t="shared" si="12"/>
        <v xml:space="preserve">STATE: ; PDY: 2200 x Rs.300 PPIUCD ; KKL: 150 x Rs.300 PPIUCD; MHE: 20 x Rs.300 PPIUCD ; YNM: 20 x Rs.300 PPIUCD </v>
      </c>
      <c r="AW72" s="78" t="s">
        <v>4143</v>
      </c>
      <c r="AX72" s="3605" t="s">
        <v>6062</v>
      </c>
      <c r="AY72" s="4798"/>
      <c r="AZ72" s="4798"/>
      <c r="BA72" s="4798"/>
      <c r="BB72" s="4798"/>
      <c r="BC72" s="363"/>
      <c r="BD72" s="4976" t="s">
        <v>7943</v>
      </c>
      <c r="BF72" s="389" t="s">
        <v>6062</v>
      </c>
    </row>
    <row r="73" spans="1:58" ht="68.25" customHeight="1">
      <c r="A73" s="1112" t="s">
        <v>4144</v>
      </c>
      <c r="B73" s="1113" t="s">
        <v>737</v>
      </c>
      <c r="C73" s="1113" t="s">
        <v>3959</v>
      </c>
      <c r="D73" s="1114" t="s">
        <v>90</v>
      </c>
      <c r="E73" s="1115" t="s">
        <v>91</v>
      </c>
      <c r="F73" s="1117"/>
      <c r="G73" s="1117"/>
      <c r="H73" s="3760" t="s">
        <v>6062</v>
      </c>
      <c r="I73" s="2901">
        <v>1.1100000000000001</v>
      </c>
      <c r="J73" s="1120"/>
      <c r="K73" s="1120"/>
      <c r="L73" s="1120"/>
      <c r="M73" s="2895">
        <f t="shared" si="2"/>
        <v>300</v>
      </c>
      <c r="N73" s="2896">
        <f t="shared" si="23"/>
        <v>3.0000000000000001E-3</v>
      </c>
      <c r="O73" s="2895">
        <f t="shared" si="3"/>
        <v>740</v>
      </c>
      <c r="P73" s="2952">
        <f t="shared" si="24"/>
        <v>2.2200000000000002</v>
      </c>
      <c r="Q73" s="2897" t="str">
        <f t="shared" si="4"/>
        <v xml:space="preserve">STATE: ; PDY: 600 x Rs.300 PPIUCD ; KKL: 100 x Rs.300 PPIUCD; MHE: 20 x Rs.300 PPIUCD ; YNM: 20 x Rs.300 PPIUCD </v>
      </c>
      <c r="R73" s="2898">
        <f>'Ab1. RMNCH+A'!Q207</f>
        <v>0</v>
      </c>
      <c r="S73" s="2899">
        <f>'Ab1. RMNCH+A'!R207</f>
        <v>0</v>
      </c>
      <c r="T73" s="4799"/>
      <c r="U73" s="2896">
        <f t="shared" si="5"/>
        <v>300</v>
      </c>
      <c r="V73" s="2896">
        <f t="shared" si="6"/>
        <v>740</v>
      </c>
      <c r="W73" s="2896">
        <f t="shared" si="7"/>
        <v>222000</v>
      </c>
      <c r="X73" s="2900" t="str">
        <f t="shared" si="8"/>
        <v xml:space="preserve">STATE: ; PDY: 600 x Rs.300 PPIUCD ; KKL: 100 x Rs.300 PPIUCD; MHE: 20 x Rs.300 PPIUCD ; YNM: 20 x Rs.300 PPIUCD </v>
      </c>
      <c r="Y73" s="2906"/>
      <c r="Z73" s="2906"/>
      <c r="AA73" s="2906">
        <f t="shared" si="9"/>
        <v>0</v>
      </c>
      <c r="AB73" s="2906"/>
      <c r="AC73" s="2902">
        <v>300</v>
      </c>
      <c r="AD73" s="2902">
        <v>600</v>
      </c>
      <c r="AE73" s="2903">
        <f t="shared" si="13"/>
        <v>180000</v>
      </c>
      <c r="AF73" s="2904" t="s">
        <v>5875</v>
      </c>
      <c r="AG73" s="2902">
        <v>300</v>
      </c>
      <c r="AH73" s="2902">
        <v>100</v>
      </c>
      <c r="AI73" s="2903">
        <f t="shared" si="14"/>
        <v>30000</v>
      </c>
      <c r="AJ73" s="2904" t="s">
        <v>5777</v>
      </c>
      <c r="AK73" s="2902">
        <v>300</v>
      </c>
      <c r="AL73" s="2902">
        <v>20</v>
      </c>
      <c r="AM73" s="2903">
        <f t="shared" si="15"/>
        <v>6000</v>
      </c>
      <c r="AN73" s="2904" t="s">
        <v>5778</v>
      </c>
      <c r="AO73" s="2902">
        <v>300</v>
      </c>
      <c r="AP73" s="2902">
        <v>20</v>
      </c>
      <c r="AQ73" s="2903">
        <f t="shared" si="16"/>
        <v>6000</v>
      </c>
      <c r="AR73" s="2904" t="s">
        <v>5778</v>
      </c>
      <c r="AS73" s="2896">
        <f t="shared" si="25"/>
        <v>222000</v>
      </c>
      <c r="AT73" s="2896">
        <f t="shared" si="10"/>
        <v>740</v>
      </c>
      <c r="AU73" s="2896">
        <f t="shared" si="11"/>
        <v>300</v>
      </c>
      <c r="AV73" s="2900" t="str">
        <f t="shared" si="12"/>
        <v xml:space="preserve">STATE: ; PDY: 600 x Rs.300 PPIUCD ; KKL: 100 x Rs.300 PPIUCD; MHE: 20 x Rs.300 PPIUCD ; YNM: 20 x Rs.300 PPIUCD </v>
      </c>
      <c r="AW73" s="78" t="s">
        <v>4144</v>
      </c>
      <c r="AX73" s="3605" t="s">
        <v>6062</v>
      </c>
      <c r="AY73" s="4798"/>
      <c r="AZ73" s="4798"/>
      <c r="BA73" s="4798"/>
      <c r="BB73" s="4798"/>
      <c r="BC73" s="363"/>
      <c r="BD73" s="4976" t="s">
        <v>7943</v>
      </c>
      <c r="BF73" s="389" t="s">
        <v>6062</v>
      </c>
    </row>
    <row r="74" spans="1:58" ht="33.75" customHeight="1">
      <c r="A74" s="1112" t="s">
        <v>4145</v>
      </c>
      <c r="B74" s="1113" t="s">
        <v>2054</v>
      </c>
      <c r="C74" s="1113" t="s">
        <v>2055</v>
      </c>
      <c r="D74" s="1114" t="s">
        <v>90</v>
      </c>
      <c r="E74" s="1115" t="s">
        <v>91</v>
      </c>
      <c r="F74" s="1117"/>
      <c r="G74" s="1117"/>
      <c r="H74" s="3760" t="s">
        <v>6063</v>
      </c>
      <c r="I74" s="1120"/>
      <c r="J74" s="1120"/>
      <c r="K74" s="1120"/>
      <c r="L74" s="1120"/>
      <c r="M74" s="2895">
        <f t="shared" si="2"/>
        <v>0</v>
      </c>
      <c r="N74" s="2896">
        <f t="shared" si="23"/>
        <v>0</v>
      </c>
      <c r="O74" s="2895">
        <f t="shared" si="3"/>
        <v>0</v>
      </c>
      <c r="P74" s="2952">
        <f t="shared" si="24"/>
        <v>0</v>
      </c>
      <c r="Q74" s="2897" t="str">
        <f t="shared" si="4"/>
        <v xml:space="preserve">STATE: ; PDY: ; KKL: ; MHE: ; YNM: </v>
      </c>
      <c r="R74" s="2898">
        <f>'Ab1. RMNCH+A'!Q208</f>
        <v>0</v>
      </c>
      <c r="S74" s="2899">
        <f>'Ab1. RMNCH+A'!R208</f>
        <v>0</v>
      </c>
      <c r="T74" s="4799"/>
      <c r="U74" s="2896">
        <f t="shared" si="5"/>
        <v>0</v>
      </c>
      <c r="V74" s="2896">
        <f t="shared" si="6"/>
        <v>0</v>
      </c>
      <c r="W74" s="2896">
        <f t="shared" si="7"/>
        <v>0</v>
      </c>
      <c r="X74" s="2900" t="str">
        <f t="shared" si="8"/>
        <v xml:space="preserve">STATE: ; PDY: ; KKL: ; MHE: ; YNM: </v>
      </c>
      <c r="Y74" s="2896"/>
      <c r="Z74" s="2896"/>
      <c r="AA74" s="2896">
        <f t="shared" si="9"/>
        <v>0</v>
      </c>
      <c r="AB74" s="2896"/>
      <c r="AC74" s="2896"/>
      <c r="AD74" s="2896"/>
      <c r="AE74" s="2952">
        <f t="shared" si="13"/>
        <v>0</v>
      </c>
      <c r="AF74" s="2896"/>
      <c r="AG74" s="2896"/>
      <c r="AH74" s="2896"/>
      <c r="AI74" s="2896">
        <f t="shared" si="14"/>
        <v>0</v>
      </c>
      <c r="AJ74" s="2896"/>
      <c r="AK74" s="2896"/>
      <c r="AL74" s="2896"/>
      <c r="AM74" s="2952">
        <f t="shared" si="15"/>
        <v>0</v>
      </c>
      <c r="AN74" s="2896"/>
      <c r="AO74" s="2896"/>
      <c r="AP74" s="2896"/>
      <c r="AQ74" s="2896">
        <f t="shared" si="16"/>
        <v>0</v>
      </c>
      <c r="AR74" s="2896"/>
      <c r="AS74" s="2896">
        <f t="shared" si="25"/>
        <v>0</v>
      </c>
      <c r="AT74" s="2896">
        <f t="shared" si="10"/>
        <v>0</v>
      </c>
      <c r="AU74" s="2896">
        <f t="shared" si="11"/>
        <v>0</v>
      </c>
      <c r="AV74" s="2900" t="str">
        <f t="shared" si="12"/>
        <v xml:space="preserve">STATE: ; PDY: ; KKL: ; MHE: ; YNM: </v>
      </c>
      <c r="AW74" s="78" t="s">
        <v>4145</v>
      </c>
      <c r="AX74" s="3760" t="s">
        <v>6063</v>
      </c>
      <c r="AY74" s="4798"/>
      <c r="AZ74" s="4798"/>
      <c r="BA74" s="4798"/>
      <c r="BB74" s="4798"/>
      <c r="BC74" s="363"/>
      <c r="BD74" s="363"/>
      <c r="BF74" s="389" t="s">
        <v>6063</v>
      </c>
    </row>
    <row r="75" spans="1:58" s="395" customFormat="1" ht="33.75" customHeight="1">
      <c r="A75" s="1112" t="s">
        <v>2056</v>
      </c>
      <c r="B75" s="1132" t="s">
        <v>2057</v>
      </c>
      <c r="C75" s="1132" t="s">
        <v>2058</v>
      </c>
      <c r="D75" s="1114" t="s">
        <v>90</v>
      </c>
      <c r="E75" s="1115" t="s">
        <v>91</v>
      </c>
      <c r="F75" s="1124"/>
      <c r="G75" s="1117"/>
      <c r="H75" s="3760" t="s">
        <v>6064</v>
      </c>
      <c r="I75" s="2947">
        <v>5</v>
      </c>
      <c r="J75" s="2914"/>
      <c r="K75" s="2914"/>
      <c r="L75" s="1120"/>
      <c r="M75" s="2895">
        <f t="shared" ref="M75:M114" si="26">U75</f>
        <v>31250</v>
      </c>
      <c r="N75" s="2896">
        <f t="shared" si="23"/>
        <v>0.3125</v>
      </c>
      <c r="O75" s="2895">
        <f t="shared" ref="O75:O114" si="27">V75</f>
        <v>16</v>
      </c>
      <c r="P75" s="2952">
        <f t="shared" si="24"/>
        <v>5</v>
      </c>
      <c r="Q75" s="2897" t="str">
        <f t="shared" ref="Q75:Q114" si="28">X75</f>
        <v xml:space="preserve">STATE: ; PDY: Rs.31250 x 16 Cases; KKL: ; MHE: ; YNM: </v>
      </c>
      <c r="R75" s="2898">
        <f>'Ab1. RMNCH+A'!Q209</f>
        <v>0</v>
      </c>
      <c r="S75" s="2899">
        <f>'Ab1. RMNCH+A'!R209</f>
        <v>0</v>
      </c>
      <c r="T75" s="4799"/>
      <c r="U75" s="2896">
        <f t="shared" ref="U75:U114" si="29">IFERROR(AS75/AT75,0)</f>
        <v>31250</v>
      </c>
      <c r="V75" s="2896">
        <f t="shared" ref="V75:V114" si="30">Z75+AD75+AH75+AL75+AP75</f>
        <v>16</v>
      </c>
      <c r="W75" s="2896">
        <f t="shared" ref="W75:W114" si="31">U75*V75</f>
        <v>500000</v>
      </c>
      <c r="X75" s="2900" t="str">
        <f t="shared" ref="X75:X114" si="32">"STATE: "&amp;AB75&amp;"; PDY: "&amp;AF75&amp;"; KKL: "&amp;AJ75&amp;"; MHE: "&amp;AN75&amp;"; YNM: "&amp;AR75</f>
        <v xml:space="preserve">STATE: ; PDY: Rs.31250 x 16 Cases; KKL: ; MHE: ; YNM: </v>
      </c>
      <c r="Y75" s="2906"/>
      <c r="Z75" s="2906"/>
      <c r="AA75" s="2906">
        <f>Y75*Z75</f>
        <v>0</v>
      </c>
      <c r="AB75" s="2906"/>
      <c r="AC75" s="2902">
        <v>31250</v>
      </c>
      <c r="AD75" s="2902">
        <v>16</v>
      </c>
      <c r="AE75" s="2903">
        <f>AC75*AD75</f>
        <v>500000</v>
      </c>
      <c r="AF75" s="2904" t="s">
        <v>7937</v>
      </c>
      <c r="AG75" s="2902"/>
      <c r="AH75" s="2902"/>
      <c r="AI75" s="2906">
        <f>AG75*AH75</f>
        <v>0</v>
      </c>
      <c r="AJ75" s="2904"/>
      <c r="AK75" s="2902"/>
      <c r="AL75" s="2902"/>
      <c r="AM75" s="2954">
        <f>AK75*AL75</f>
        <v>0</v>
      </c>
      <c r="AN75" s="2904"/>
      <c r="AO75" s="2902"/>
      <c r="AP75" s="2902"/>
      <c r="AQ75" s="2906">
        <f>AO75*AP75</f>
        <v>0</v>
      </c>
      <c r="AR75" s="2904"/>
      <c r="AS75" s="2896">
        <f t="shared" si="25"/>
        <v>500000</v>
      </c>
      <c r="AT75" s="2896">
        <f t="shared" ref="AT75:AT113" si="33">Z75+AD75+AH75+AL75+AP75</f>
        <v>16</v>
      </c>
      <c r="AU75" s="2896">
        <f t="shared" ref="AU75:AU113" si="34">IFERROR((AS75/AT75),0)</f>
        <v>31250</v>
      </c>
      <c r="AV75" s="2900" t="str">
        <f t="shared" ref="AV75:AV114" si="35">"STATE: "&amp;AB75&amp;"; PDY: "&amp;AF75&amp;"; KKL: "&amp;AJ75&amp;"; MHE: "&amp;AN75&amp;"; YNM: "&amp;AR75</f>
        <v xml:space="preserve">STATE: ; PDY: Rs.31250 x 16 Cases; KKL: ; MHE: ; YNM: </v>
      </c>
      <c r="AW75" s="78" t="s">
        <v>2056</v>
      </c>
      <c r="AX75" s="3760" t="s">
        <v>6064</v>
      </c>
      <c r="AY75" s="4806"/>
      <c r="AZ75" s="4806"/>
      <c r="BA75" s="4806"/>
      <c r="BB75" s="4806"/>
      <c r="BC75" s="4807"/>
      <c r="BD75" s="4976" t="s">
        <v>7865</v>
      </c>
      <c r="BF75" s="389" t="s">
        <v>6064</v>
      </c>
    </row>
    <row r="76" spans="1:58" s="395" customFormat="1" ht="25.5" customHeight="1">
      <c r="A76" s="1112" t="s">
        <v>2547</v>
      </c>
      <c r="B76" s="1131"/>
      <c r="C76" s="1132" t="s">
        <v>1308</v>
      </c>
      <c r="D76" s="1114" t="s">
        <v>90</v>
      </c>
      <c r="E76" s="1115" t="s">
        <v>91</v>
      </c>
      <c r="F76" s="1124"/>
      <c r="G76" s="1117"/>
      <c r="H76" s="3760"/>
      <c r="I76" s="2914"/>
      <c r="J76" s="2914"/>
      <c r="K76" s="2914"/>
      <c r="L76" s="1120"/>
      <c r="M76" s="2895">
        <f t="shared" si="26"/>
        <v>0</v>
      </c>
      <c r="N76" s="2896">
        <f t="shared" si="23"/>
        <v>0</v>
      </c>
      <c r="O76" s="2895">
        <f t="shared" si="27"/>
        <v>0</v>
      </c>
      <c r="P76" s="2952">
        <f t="shared" si="24"/>
        <v>0</v>
      </c>
      <c r="Q76" s="2897" t="str">
        <f t="shared" si="28"/>
        <v xml:space="preserve">STATE: ; PDY: ; KKL: ; MHE: ; YNM: </v>
      </c>
      <c r="R76" s="2898">
        <f>'Ab1. RMNCH+A'!Q210</f>
        <v>0</v>
      </c>
      <c r="S76" s="2899">
        <f>'Ab1. RMNCH+A'!R210</f>
        <v>0</v>
      </c>
      <c r="T76" s="4808"/>
      <c r="U76" s="2896">
        <f t="shared" si="29"/>
        <v>0</v>
      </c>
      <c r="V76" s="2896">
        <f t="shared" si="30"/>
        <v>0</v>
      </c>
      <c r="W76" s="2896">
        <f t="shared" si="31"/>
        <v>0</v>
      </c>
      <c r="X76" s="2900" t="str">
        <f t="shared" si="32"/>
        <v xml:space="preserve">STATE: ; PDY: ; KKL: ; MHE: ; YNM: </v>
      </c>
      <c r="Y76" s="2896"/>
      <c r="Z76" s="2896"/>
      <c r="AA76" s="2896">
        <f t="shared" ref="AA76:AA114" si="36">Y76*Z76</f>
        <v>0</v>
      </c>
      <c r="AB76" s="2896"/>
      <c r="AC76" s="2896"/>
      <c r="AD76" s="2896"/>
      <c r="AE76" s="2952">
        <f t="shared" ref="AE76:AE112" si="37">AC76*AD76</f>
        <v>0</v>
      </c>
      <c r="AF76" s="2896"/>
      <c r="AG76" s="2896"/>
      <c r="AH76" s="2896"/>
      <c r="AI76" s="2896">
        <f t="shared" ref="AI76:AI114" si="38">AG76*AH76</f>
        <v>0</v>
      </c>
      <c r="AJ76" s="2896"/>
      <c r="AK76" s="2896"/>
      <c r="AL76" s="2896"/>
      <c r="AM76" s="2952">
        <f t="shared" ref="AM76:AM114" si="39">AK76*AL76</f>
        <v>0</v>
      </c>
      <c r="AN76" s="2896"/>
      <c r="AO76" s="2896"/>
      <c r="AP76" s="2896"/>
      <c r="AQ76" s="2896">
        <f t="shared" ref="AQ76:AQ112" si="40">AO76*AP76</f>
        <v>0</v>
      </c>
      <c r="AR76" s="2896"/>
      <c r="AS76" s="2896">
        <f t="shared" si="25"/>
        <v>0</v>
      </c>
      <c r="AT76" s="2896">
        <f t="shared" si="33"/>
        <v>0</v>
      </c>
      <c r="AU76" s="2896">
        <f t="shared" si="34"/>
        <v>0</v>
      </c>
      <c r="AV76" s="2900" t="str">
        <f t="shared" si="35"/>
        <v xml:space="preserve">STATE: ; PDY: ; KKL: ; MHE: ; YNM: </v>
      </c>
      <c r="AW76" s="78" t="s">
        <v>2547</v>
      </c>
      <c r="AX76" s="3605"/>
      <c r="AY76" s="4806"/>
      <c r="AZ76" s="4806"/>
      <c r="BA76" s="4806"/>
      <c r="BB76" s="4806"/>
      <c r="BC76" s="4807"/>
      <c r="BD76" s="4807"/>
    </row>
    <row r="77" spans="1:58" ht="25.5" customHeight="1">
      <c r="A77" s="1103" t="s">
        <v>51</v>
      </c>
      <c r="B77" s="1104"/>
      <c r="C77" s="1105" t="s">
        <v>44</v>
      </c>
      <c r="D77" s="1106"/>
      <c r="E77" s="1107"/>
      <c r="F77" s="1122"/>
      <c r="G77" s="1122"/>
      <c r="H77" s="3606"/>
      <c r="I77" s="2907">
        <f>SUM(I78:I81)</f>
        <v>48.41</v>
      </c>
      <c r="J77" s="2908"/>
      <c r="K77" s="2908"/>
      <c r="L77" s="2909"/>
      <c r="M77" s="2909"/>
      <c r="N77" s="2907"/>
      <c r="O77" s="2909"/>
      <c r="P77" s="2951">
        <f>SUM(P78:P81)</f>
        <v>42.532599999999995</v>
      </c>
      <c r="Q77" s="2909"/>
      <c r="R77" s="2910"/>
      <c r="S77" s="2911">
        <f>SUM(S78:S81)</f>
        <v>0</v>
      </c>
      <c r="T77" s="4808"/>
      <c r="U77" s="2907">
        <f t="shared" si="29"/>
        <v>0</v>
      </c>
      <c r="V77" s="2907">
        <f t="shared" si="30"/>
        <v>0</v>
      </c>
      <c r="W77" s="2907">
        <f>SUM(W78:W81)</f>
        <v>4253260</v>
      </c>
      <c r="X77" s="2912"/>
      <c r="Y77" s="2907"/>
      <c r="Z77" s="2907"/>
      <c r="AA77" s="2907">
        <f>SUM(AA78:AA81)</f>
        <v>16000</v>
      </c>
      <c r="AB77" s="2907"/>
      <c r="AC77" s="2907"/>
      <c r="AD77" s="2907"/>
      <c r="AE77" s="2907">
        <f>SUM(AE78:AE81)</f>
        <v>3464660</v>
      </c>
      <c r="AF77" s="2907"/>
      <c r="AG77" s="2907"/>
      <c r="AH77" s="2907"/>
      <c r="AI77" s="2907">
        <f>SUM(AI78:AI81)</f>
        <v>403560</v>
      </c>
      <c r="AJ77" s="2907"/>
      <c r="AK77" s="2907"/>
      <c r="AL77" s="2907"/>
      <c r="AM77" s="2907">
        <f>SUM(AM78:AM81)</f>
        <v>184520</v>
      </c>
      <c r="AN77" s="2907"/>
      <c r="AO77" s="2907"/>
      <c r="AP77" s="2907"/>
      <c r="AQ77" s="2907">
        <f>SUM(AQ78:AQ81)</f>
        <v>184520</v>
      </c>
      <c r="AR77" s="2907"/>
      <c r="AS77" s="2907">
        <f>SUM(AS78:AS81)</f>
        <v>4253260</v>
      </c>
      <c r="AT77" s="2907">
        <f t="shared" si="33"/>
        <v>0</v>
      </c>
      <c r="AU77" s="2907">
        <f t="shared" si="34"/>
        <v>0</v>
      </c>
      <c r="AV77" s="2912"/>
      <c r="AW77" s="3601" t="s">
        <v>51</v>
      </c>
      <c r="AX77" s="3606"/>
      <c r="AY77" s="4798"/>
      <c r="AZ77" s="4798"/>
      <c r="BA77" s="4798"/>
      <c r="BB77" s="4798"/>
      <c r="BC77" s="363"/>
      <c r="BD77" s="363"/>
      <c r="BF77" s="395"/>
    </row>
    <row r="78" spans="1:58" ht="33" customHeight="1">
      <c r="A78" s="1112" t="s">
        <v>2059</v>
      </c>
      <c r="B78" s="1134" t="s">
        <v>1996</v>
      </c>
      <c r="C78" s="1134" t="s">
        <v>1997</v>
      </c>
      <c r="D78" s="1065" t="s">
        <v>4345</v>
      </c>
      <c r="E78" s="1115" t="s">
        <v>146</v>
      </c>
      <c r="F78" s="1117"/>
      <c r="G78" s="1117"/>
      <c r="H78" s="3760" t="s">
        <v>6065</v>
      </c>
      <c r="I78" s="2901">
        <v>0.4</v>
      </c>
      <c r="J78" s="1120"/>
      <c r="K78" s="1120"/>
      <c r="L78" s="1120"/>
      <c r="M78" s="2895">
        <f t="shared" si="26"/>
        <v>8000</v>
      </c>
      <c r="N78" s="2896">
        <f>M78/100000</f>
        <v>0.08</v>
      </c>
      <c r="O78" s="2895">
        <f t="shared" si="27"/>
        <v>2</v>
      </c>
      <c r="P78" s="2952">
        <f>O78*N78</f>
        <v>0.16</v>
      </c>
      <c r="Q78" s="2897" t="str">
        <f t="shared" si="28"/>
        <v xml:space="preserve">STATE: Reconstructive surgery for 2 patients (1 case pending on 2015-16); PDY: ; KKL: ; MHE: ; YNM: </v>
      </c>
      <c r="R78" s="2898">
        <f>'Abs10. NLEP'!Q9</f>
        <v>0</v>
      </c>
      <c r="S78" s="2899">
        <f>'Abs10. NLEP'!R9</f>
        <v>0</v>
      </c>
      <c r="T78" s="4799"/>
      <c r="U78" s="2896">
        <f t="shared" si="29"/>
        <v>8000</v>
      </c>
      <c r="V78" s="2896">
        <f t="shared" si="30"/>
        <v>2</v>
      </c>
      <c r="W78" s="2896">
        <f t="shared" si="31"/>
        <v>16000</v>
      </c>
      <c r="X78" s="2900" t="str">
        <f t="shared" si="32"/>
        <v xml:space="preserve">STATE: Reconstructive surgery for 2 patients (1 case pending on 2015-16); PDY: ; KKL: ; MHE: ; YNM: </v>
      </c>
      <c r="Y78" s="2906">
        <v>8000</v>
      </c>
      <c r="Z78" s="2906">
        <v>2</v>
      </c>
      <c r="AA78" s="2906">
        <f>Y78*Z78</f>
        <v>16000</v>
      </c>
      <c r="AB78" s="2906" t="s">
        <v>7052</v>
      </c>
      <c r="AC78" s="2902"/>
      <c r="AD78" s="2902"/>
      <c r="AE78" s="2906">
        <f>AC78*AD78</f>
        <v>0</v>
      </c>
      <c r="AF78" s="2948"/>
      <c r="AG78" s="2902"/>
      <c r="AH78" s="2902"/>
      <c r="AI78" s="2906">
        <f>AG78*AH78</f>
        <v>0</v>
      </c>
      <c r="AJ78" s="2904"/>
      <c r="AK78" s="2902"/>
      <c r="AL78" s="2902"/>
      <c r="AM78" s="2954">
        <f>AK78*AL78</f>
        <v>0</v>
      </c>
      <c r="AN78" s="2904"/>
      <c r="AO78" s="2902"/>
      <c r="AP78" s="2902"/>
      <c r="AQ78" s="2906">
        <f>AO78*AP78</f>
        <v>0</v>
      </c>
      <c r="AR78" s="2904"/>
      <c r="AS78" s="2896">
        <f>AA78+AE78+AI78+AM78+AQ78</f>
        <v>16000</v>
      </c>
      <c r="AT78" s="2896">
        <f t="shared" si="33"/>
        <v>2</v>
      </c>
      <c r="AU78" s="2896">
        <f t="shared" si="34"/>
        <v>8000</v>
      </c>
      <c r="AV78" s="2900" t="str">
        <f t="shared" si="35"/>
        <v xml:space="preserve">STATE: Reconstructive surgery for 2 patients (1 case pending on 2015-16); PDY: ; KKL: ; MHE: ; YNM: </v>
      </c>
      <c r="AW78" s="78" t="s">
        <v>2059</v>
      </c>
      <c r="AX78" s="3605" t="s">
        <v>6065</v>
      </c>
      <c r="AY78" s="4798"/>
      <c r="AZ78" s="4798"/>
      <c r="BA78" s="4798"/>
      <c r="BB78" s="4798"/>
      <c r="BC78" s="363"/>
      <c r="BD78" s="4976" t="s">
        <v>8238</v>
      </c>
      <c r="BF78" s="389" t="s">
        <v>6065</v>
      </c>
    </row>
    <row r="79" spans="1:58" ht="78" customHeight="1">
      <c r="A79" s="1112" t="s">
        <v>2060</v>
      </c>
      <c r="B79" s="1134" t="s">
        <v>4056</v>
      </c>
      <c r="C79" s="1135" t="s">
        <v>4564</v>
      </c>
      <c r="D79" s="1065" t="s">
        <v>4345</v>
      </c>
      <c r="E79" s="1115" t="s">
        <v>4656</v>
      </c>
      <c r="F79" s="1117"/>
      <c r="G79" s="1117"/>
      <c r="H79" s="3760" t="s">
        <v>6066</v>
      </c>
      <c r="I79" s="3582">
        <v>48.01</v>
      </c>
      <c r="J79" s="1120">
        <v>31.64</v>
      </c>
      <c r="K79" s="1120"/>
      <c r="L79" s="1120"/>
      <c r="M79" s="2895">
        <f t="shared" si="26"/>
        <v>3259.4307692307693</v>
      </c>
      <c r="N79" s="2896">
        <f>M79/100000</f>
        <v>3.2594307692307693E-2</v>
      </c>
      <c r="O79" s="2895">
        <f t="shared" si="27"/>
        <v>1300</v>
      </c>
      <c r="P79" s="2952">
        <f>O79*N79</f>
        <v>42.372599999999998</v>
      </c>
      <c r="Q79" s="2897" t="str">
        <f t="shared" si="28"/>
        <v>STATE: ; PDY: STATE: Incentive for DSTB(CAT I&amp;II):100 casesxRs.500x6months +DRTB(CATIV):3 casesxRs.500x24months H.monopoly 15cases:15xRs.500*9months ; PDY: Incentive for DSTB(CAT I&amp;II):50 casesxRs.500x6months +DRTB(CATIV):1 casesxRs.500x24months+H.monopoly 5cases*500*9months; KKL: Incentive for DSTB(CAT I&amp;II):50 casesxRs.500x6months +DRTB(CATIV):1 casesxRs.500x24months+H.monopoly 5cases*500*9months; MHE: ; YNM: ; KKL: Incentive for DSTB(CAT I&amp;II):100 casesxRs.500x6months +DRTB(CATIV):3 casesxRs.500x24months H.monopoly 15cases:15xRs.500*9months ; MHE: Incentive for DSTB(CAT I&amp;II):50 casesxRs.500x6months +DRTB(CATIV):1 casesxRs.500x24months+H.monopoly 5cases*500*9months; YNM: Incentive for DSTB(CAT I&amp;II):50 casesxRs.500x6months +DRTB(CATIV):1 casesxRs.500x24months+H.monopoly 5cases*500*9months</v>
      </c>
      <c r="R79" s="2898">
        <f>'Abs11. NTEP'!Q8</f>
        <v>0</v>
      </c>
      <c r="S79" s="2899">
        <f>'Abs11. NTEP'!R8</f>
        <v>0</v>
      </c>
      <c r="T79" s="4799"/>
      <c r="U79" s="2896">
        <f t="shared" si="29"/>
        <v>3259.4307692307693</v>
      </c>
      <c r="V79" s="2896">
        <f t="shared" si="30"/>
        <v>1300</v>
      </c>
      <c r="W79" s="2896">
        <f t="shared" si="31"/>
        <v>4237260</v>
      </c>
      <c r="X79" s="2900" t="str">
        <f t="shared" si="32"/>
        <v>STATE: ; PDY: STATE: Incentive for DSTB(CAT I&amp;II):100 casesxRs.500x6months +DRTB(CATIV):3 casesxRs.500x24months H.monopoly 15cases:15xRs.500*9months ; PDY: Incentive for DSTB(CAT I&amp;II):50 casesxRs.500x6months +DRTB(CATIV):1 casesxRs.500x24months+H.monopoly 5cases*500*9months; KKL: Incentive for DSTB(CAT I&amp;II):50 casesxRs.500x6months +DRTB(CATIV):1 casesxRs.500x24months+H.monopoly 5cases*500*9months; MHE: ; YNM: ; KKL: Incentive for DSTB(CAT I&amp;II):100 casesxRs.500x6months +DRTB(CATIV):3 casesxRs.500x24months H.monopoly 15cases:15xRs.500*9months ; MHE: Incentive for DSTB(CAT I&amp;II):50 casesxRs.500x6months +DRTB(CATIV):1 casesxRs.500x24months+H.monopoly 5cases*500*9months; YNM: Incentive for DSTB(CAT I&amp;II):50 casesxRs.500x6months +DRTB(CATIV):1 casesxRs.500x24months+H.monopoly 5cases*500*9months</v>
      </c>
      <c r="Y79" s="2896"/>
      <c r="Z79" s="2896"/>
      <c r="AA79" s="2896">
        <f t="shared" si="36"/>
        <v>0</v>
      </c>
      <c r="AB79" s="2896"/>
      <c r="AC79" s="2896">
        <v>3238</v>
      </c>
      <c r="AD79" s="2896">
        <v>1070</v>
      </c>
      <c r="AE79" s="2952">
        <f t="shared" si="37"/>
        <v>3464660</v>
      </c>
      <c r="AF79" s="4321" t="str">
        <f>"STATE: "&amp;AJ79&amp;"; PDY: "&amp;AN79&amp;"; KKL: "&amp;AR79&amp;"; MHE: "&amp;AV79&amp;"; YNM: "&amp;AZ79</f>
        <v xml:space="preserve">STATE: Incentive for DSTB(CAT I&amp;II):100 casesxRs.500x6months +DRTB(CATIV):3 casesxRs.500x24months H.monopoly 15cases:15xRs.500*9months ; PDY: Incentive for DSTB(CAT I&amp;II):50 casesxRs.500x6months +DRTB(CATIV):1 casesxRs.500x24months+H.monopoly 5cases*500*9months; KKL: Incentive for DSTB(CAT I&amp;II):50 casesxRs.500x6months +DRTB(CATIV):1 casesxRs.500x24months+H.monopoly 5cases*500*9months; MHE: ; YNM: </v>
      </c>
      <c r="AG79" s="4085">
        <v>3420</v>
      </c>
      <c r="AH79" s="4085">
        <v>118</v>
      </c>
      <c r="AI79" s="2896">
        <f t="shared" si="38"/>
        <v>403560</v>
      </c>
      <c r="AJ79" s="4084" t="s">
        <v>7160</v>
      </c>
      <c r="AK79" s="4085">
        <v>3295</v>
      </c>
      <c r="AL79" s="4085">
        <v>56</v>
      </c>
      <c r="AM79" s="2952">
        <f t="shared" si="39"/>
        <v>184520</v>
      </c>
      <c r="AN79" s="4084" t="s">
        <v>6957</v>
      </c>
      <c r="AO79" s="4085">
        <v>3295</v>
      </c>
      <c r="AP79" s="4085">
        <v>56</v>
      </c>
      <c r="AQ79" s="2896">
        <f t="shared" si="40"/>
        <v>184520</v>
      </c>
      <c r="AR79" s="4086" t="s">
        <v>6957</v>
      </c>
      <c r="AS79" s="2896">
        <f>AA79+AE79+AI79+AM79+AQ79</f>
        <v>4237260</v>
      </c>
      <c r="AT79" s="2896">
        <f t="shared" si="33"/>
        <v>1300</v>
      </c>
      <c r="AU79" s="2896">
        <f t="shared" si="34"/>
        <v>3259.4307692307693</v>
      </c>
      <c r="AV79" s="2900"/>
      <c r="AW79" s="78" t="s">
        <v>2060</v>
      </c>
      <c r="AX79" s="3605" t="s">
        <v>6066</v>
      </c>
      <c r="AY79" s="4798"/>
      <c r="AZ79" s="4798"/>
      <c r="BA79" s="4798"/>
      <c r="BB79" s="4798"/>
      <c r="BC79" s="363"/>
      <c r="BD79" s="4976" t="s">
        <v>8175</v>
      </c>
      <c r="BF79" s="389" t="s">
        <v>6066</v>
      </c>
    </row>
    <row r="80" spans="1:58" s="393" customFormat="1" ht="25.5" customHeight="1">
      <c r="A80" s="1112" t="s">
        <v>4055</v>
      </c>
      <c r="B80" s="1135"/>
      <c r="C80" s="1135" t="s">
        <v>4565</v>
      </c>
      <c r="D80" s="1065" t="s">
        <v>4345</v>
      </c>
      <c r="E80" s="1129" t="s">
        <v>4956</v>
      </c>
      <c r="F80" s="1130"/>
      <c r="G80" s="1130"/>
      <c r="H80" s="3614" t="s">
        <v>6067</v>
      </c>
      <c r="I80" s="2921"/>
      <c r="J80" s="2921"/>
      <c r="K80" s="2921"/>
      <c r="L80" s="2921"/>
      <c r="M80" s="2895">
        <f t="shared" si="26"/>
        <v>0</v>
      </c>
      <c r="N80" s="2922">
        <f>M80/100000</f>
        <v>0</v>
      </c>
      <c r="O80" s="2895">
        <f t="shared" si="27"/>
        <v>0</v>
      </c>
      <c r="P80" s="2953">
        <f>O80*N80</f>
        <v>0</v>
      </c>
      <c r="Q80" s="2897" t="str">
        <f t="shared" si="28"/>
        <v xml:space="preserve">STATE: ; PDY: ; KKL: ; MHE: ; YNM: </v>
      </c>
      <c r="R80" s="2923">
        <f>'Abs9. NVBDCP'!Q10</f>
        <v>0</v>
      </c>
      <c r="S80" s="2924">
        <f>'Abs9. NVBDCP'!R10</f>
        <v>0</v>
      </c>
      <c r="T80" s="2904"/>
      <c r="U80" s="2922">
        <f t="shared" si="29"/>
        <v>0</v>
      </c>
      <c r="V80" s="2922">
        <f t="shared" si="30"/>
        <v>0</v>
      </c>
      <c r="W80" s="2922">
        <f t="shared" si="31"/>
        <v>0</v>
      </c>
      <c r="X80" s="2925" t="str">
        <f t="shared" si="32"/>
        <v xml:space="preserve">STATE: ; PDY: ; KKL: ; MHE: ; YNM: </v>
      </c>
      <c r="Y80" s="2922"/>
      <c r="Z80" s="2922"/>
      <c r="AA80" s="2922">
        <f t="shared" si="36"/>
        <v>0</v>
      </c>
      <c r="AB80" s="2922"/>
      <c r="AC80" s="2922"/>
      <c r="AD80" s="2922"/>
      <c r="AE80" s="2953">
        <f t="shared" si="37"/>
        <v>0</v>
      </c>
      <c r="AF80" s="2922"/>
      <c r="AG80" s="2922"/>
      <c r="AH80" s="2922"/>
      <c r="AI80" s="2922">
        <f t="shared" si="38"/>
        <v>0</v>
      </c>
      <c r="AJ80" s="2922"/>
      <c r="AK80" s="2922"/>
      <c r="AL80" s="2922"/>
      <c r="AM80" s="2953">
        <f t="shared" si="39"/>
        <v>0</v>
      </c>
      <c r="AN80" s="2922"/>
      <c r="AO80" s="2922"/>
      <c r="AP80" s="2922"/>
      <c r="AQ80" s="2922">
        <f t="shared" si="40"/>
        <v>0</v>
      </c>
      <c r="AR80" s="2922"/>
      <c r="AS80" s="2896">
        <f>AA80+AE80+AI80+AM80+AQ80</f>
        <v>0</v>
      </c>
      <c r="AT80" s="2922">
        <f t="shared" si="33"/>
        <v>0</v>
      </c>
      <c r="AU80" s="2922">
        <f t="shared" si="34"/>
        <v>0</v>
      </c>
      <c r="AV80" s="2925" t="str">
        <f t="shared" si="35"/>
        <v xml:space="preserve">STATE: ; PDY: ; KKL: ; MHE: ; YNM: </v>
      </c>
      <c r="AW80" s="78" t="s">
        <v>4055</v>
      </c>
      <c r="AX80" s="3608" t="s">
        <v>6067</v>
      </c>
      <c r="AY80" s="4802"/>
      <c r="AZ80" s="4802"/>
      <c r="BA80" s="4802"/>
      <c r="BB80" s="4802"/>
      <c r="BC80" s="4803"/>
      <c r="BD80" s="4803"/>
      <c r="BF80" s="393" t="s">
        <v>6067</v>
      </c>
    </row>
    <row r="81" spans="1:58" ht="25.5" customHeight="1">
      <c r="A81" s="1112" t="s">
        <v>4563</v>
      </c>
      <c r="B81" s="1112"/>
      <c r="C81" s="1118" t="s">
        <v>1308</v>
      </c>
      <c r="D81" s="1061" t="s">
        <v>70</v>
      </c>
      <c r="E81" s="1129" t="s">
        <v>70</v>
      </c>
      <c r="F81" s="1117"/>
      <c r="G81" s="1117"/>
      <c r="H81" s="3614"/>
      <c r="I81" s="1120"/>
      <c r="J81" s="1120"/>
      <c r="K81" s="1120"/>
      <c r="L81" s="1120"/>
      <c r="M81" s="2895">
        <f t="shared" si="26"/>
        <v>0</v>
      </c>
      <c r="N81" s="2896">
        <f>M81/100000</f>
        <v>0</v>
      </c>
      <c r="O81" s="2895">
        <f t="shared" si="27"/>
        <v>0</v>
      </c>
      <c r="P81" s="2952">
        <f>O81*N81</f>
        <v>0</v>
      </c>
      <c r="Q81" s="2897" t="str">
        <f t="shared" si="28"/>
        <v xml:space="preserve">STATE: ; PDY: ; KKL: ; MHE: ; YNM: </v>
      </c>
      <c r="R81" s="2930"/>
      <c r="S81" s="2931"/>
      <c r="T81" s="4799"/>
      <c r="U81" s="2896">
        <f t="shared" si="29"/>
        <v>0</v>
      </c>
      <c r="V81" s="2896">
        <f t="shared" si="30"/>
        <v>0</v>
      </c>
      <c r="W81" s="2896">
        <f t="shared" si="31"/>
        <v>0</v>
      </c>
      <c r="X81" s="2900" t="str">
        <f t="shared" si="32"/>
        <v xml:space="preserve">STATE: ; PDY: ; KKL: ; MHE: ; YNM: </v>
      </c>
      <c r="Y81" s="2896"/>
      <c r="Z81" s="2896"/>
      <c r="AA81" s="2896">
        <f t="shared" si="36"/>
        <v>0</v>
      </c>
      <c r="AB81" s="2896"/>
      <c r="AC81" s="2896"/>
      <c r="AD81" s="2896"/>
      <c r="AE81" s="2952">
        <f t="shared" si="37"/>
        <v>0</v>
      </c>
      <c r="AF81" s="2896"/>
      <c r="AG81" s="2896"/>
      <c r="AH81" s="2896"/>
      <c r="AI81" s="2896">
        <f t="shared" si="38"/>
        <v>0</v>
      </c>
      <c r="AJ81" s="2896"/>
      <c r="AK81" s="2896"/>
      <c r="AL81" s="2896"/>
      <c r="AM81" s="2952">
        <f t="shared" si="39"/>
        <v>0</v>
      </c>
      <c r="AN81" s="2896"/>
      <c r="AO81" s="2896"/>
      <c r="AP81" s="2896"/>
      <c r="AQ81" s="2896">
        <f t="shared" si="40"/>
        <v>0</v>
      </c>
      <c r="AR81" s="2896"/>
      <c r="AS81" s="2896">
        <f>AA81+AE81+AI81+AM81+AQ81</f>
        <v>0</v>
      </c>
      <c r="AT81" s="2896">
        <f t="shared" si="33"/>
        <v>0</v>
      </c>
      <c r="AU81" s="2896">
        <f t="shared" si="34"/>
        <v>0</v>
      </c>
      <c r="AV81" s="2900" t="str">
        <f t="shared" si="35"/>
        <v xml:space="preserve">STATE: ; PDY: ; KKL: ; MHE: ; YNM: </v>
      </c>
      <c r="AW81" s="78" t="s">
        <v>4563</v>
      </c>
      <c r="AX81" s="3608"/>
      <c r="AY81" s="4798"/>
      <c r="AZ81" s="4798"/>
      <c r="BA81" s="4798"/>
      <c r="BB81" s="4798"/>
      <c r="BC81" s="363"/>
      <c r="BD81" s="363"/>
    </row>
    <row r="82" spans="1:58" ht="25.5" customHeight="1">
      <c r="A82" s="1090">
        <v>1.3</v>
      </c>
      <c r="B82" s="1091"/>
      <c r="C82" s="1092" t="s">
        <v>45</v>
      </c>
      <c r="D82" s="1093"/>
      <c r="E82" s="1094"/>
      <c r="F82" s="1144"/>
      <c r="G82" s="1144"/>
      <c r="H82" s="3610"/>
      <c r="I82" s="2936">
        <f>I83+I108</f>
        <v>13.65</v>
      </c>
      <c r="J82" s="1144"/>
      <c r="K82" s="1144"/>
      <c r="L82" s="2937"/>
      <c r="M82" s="2937"/>
      <c r="N82" s="2938"/>
      <c r="O82" s="2937"/>
      <c r="P82" s="2940">
        <f>P83+P108</f>
        <v>23.43</v>
      </c>
      <c r="Q82" s="2937"/>
      <c r="R82" s="2939"/>
      <c r="S82" s="2940">
        <f>S83+S108</f>
        <v>0</v>
      </c>
      <c r="T82" s="4799"/>
      <c r="U82" s="2936">
        <f t="shared" si="29"/>
        <v>0</v>
      </c>
      <c r="V82" s="2936">
        <f t="shared" si="30"/>
        <v>0</v>
      </c>
      <c r="W82" s="2936">
        <f>W83+W108</f>
        <v>2343000</v>
      </c>
      <c r="X82" s="2941"/>
      <c r="Y82" s="2936"/>
      <c r="Z82" s="2936"/>
      <c r="AA82" s="2936">
        <f>AA83+AA108</f>
        <v>140000</v>
      </c>
      <c r="AB82" s="2936"/>
      <c r="AC82" s="2936"/>
      <c r="AD82" s="2936"/>
      <c r="AE82" s="2936">
        <f>AE83+AE108</f>
        <v>1563000</v>
      </c>
      <c r="AF82" s="2936"/>
      <c r="AG82" s="2936"/>
      <c r="AH82" s="2936"/>
      <c r="AI82" s="2936">
        <f>AI83+AI108</f>
        <v>270000</v>
      </c>
      <c r="AJ82" s="2936"/>
      <c r="AK82" s="2936"/>
      <c r="AL82" s="2936"/>
      <c r="AM82" s="2936">
        <f>AM83+AM108</f>
        <v>185000</v>
      </c>
      <c r="AN82" s="2936"/>
      <c r="AO82" s="2936"/>
      <c r="AP82" s="2936"/>
      <c r="AQ82" s="2936">
        <f>AQ83+AQ108</f>
        <v>185000</v>
      </c>
      <c r="AR82" s="2936"/>
      <c r="AS82" s="2936">
        <f>AS83+AS108</f>
        <v>2343000</v>
      </c>
      <c r="AT82" s="2936">
        <f t="shared" si="33"/>
        <v>0</v>
      </c>
      <c r="AU82" s="2936">
        <f t="shared" si="34"/>
        <v>0</v>
      </c>
      <c r="AV82" s="2941"/>
      <c r="AW82" s="333">
        <v>1.3</v>
      </c>
      <c r="AX82" s="3610"/>
      <c r="AY82" s="4798"/>
      <c r="AZ82" s="4798"/>
      <c r="BA82" s="4798"/>
      <c r="BB82" s="4798"/>
      <c r="BC82" s="363"/>
      <c r="BD82" s="363"/>
    </row>
    <row r="83" spans="1:58" ht="50.25" customHeight="1">
      <c r="A83" s="1103" t="s">
        <v>2061</v>
      </c>
      <c r="B83" s="1104"/>
      <c r="C83" s="1105" t="s">
        <v>5843</v>
      </c>
      <c r="D83" s="1106"/>
      <c r="E83" s="1107"/>
      <c r="F83" s="1122"/>
      <c r="G83" s="1122"/>
      <c r="H83" s="3606"/>
      <c r="I83" s="2932">
        <f>SUM(I84:I99)+I100+I103+I107+I106</f>
        <v>10.67</v>
      </c>
      <c r="J83" s="2908"/>
      <c r="K83" s="2908"/>
      <c r="L83" s="2909"/>
      <c r="M83" s="2909"/>
      <c r="N83" s="2907"/>
      <c r="O83" s="2909"/>
      <c r="P83" s="2911">
        <f>SUM(P84:P99)+P100+P103+P107+P106</f>
        <v>15.55</v>
      </c>
      <c r="Q83" s="2909"/>
      <c r="R83" s="2910"/>
      <c r="S83" s="2911">
        <f>SUM(S84:S99)+S100+S103+S107+S106</f>
        <v>0</v>
      </c>
      <c r="T83" s="4799"/>
      <c r="U83" s="2932">
        <f t="shared" si="29"/>
        <v>0</v>
      </c>
      <c r="V83" s="2932">
        <f t="shared" si="30"/>
        <v>0</v>
      </c>
      <c r="W83" s="2932">
        <f>SUM(W84:W99)+W100+W103+W107+W106</f>
        <v>1555000</v>
      </c>
      <c r="X83" s="2933"/>
      <c r="Y83" s="2932"/>
      <c r="Z83" s="2932"/>
      <c r="AA83" s="2932">
        <f>SUM(AA84:AA99)+AA100+AA103+AA107+AA106</f>
        <v>140000</v>
      </c>
      <c r="AB83" s="2932"/>
      <c r="AC83" s="2932"/>
      <c r="AD83" s="2932"/>
      <c r="AE83" s="2932">
        <f>SUM(AE84:AE99)+AE100+AE103+AE107+AE106</f>
        <v>1065000</v>
      </c>
      <c r="AF83" s="2932"/>
      <c r="AG83" s="2932"/>
      <c r="AH83" s="2932"/>
      <c r="AI83" s="2932">
        <f>SUM(AI84:AI99)+AI100+AI103+AI107+AI106</f>
        <v>140000</v>
      </c>
      <c r="AJ83" s="2932"/>
      <c r="AK83" s="2932"/>
      <c r="AL83" s="2932"/>
      <c r="AM83" s="2932">
        <f>SUM(AM84:AM99)+AM100+AM103+AM107+AM106</f>
        <v>105000</v>
      </c>
      <c r="AN83" s="2932"/>
      <c r="AO83" s="2932"/>
      <c r="AP83" s="2932"/>
      <c r="AQ83" s="2932">
        <f>SUM(AQ84:AQ99)+AQ100+AQ103+AQ107+AQ106</f>
        <v>105000</v>
      </c>
      <c r="AR83" s="2932"/>
      <c r="AS83" s="2932">
        <f>SUM(AS84:AS99)+AS100+AS103+AS107+AS106</f>
        <v>1555000</v>
      </c>
      <c r="AT83" s="2932">
        <f t="shared" si="33"/>
        <v>0</v>
      </c>
      <c r="AU83" s="2932">
        <f t="shared" si="34"/>
        <v>0</v>
      </c>
      <c r="AV83" s="2933"/>
      <c r="AW83" s="3601" t="s">
        <v>2061</v>
      </c>
      <c r="AX83" s="3606"/>
      <c r="AY83" s="4798"/>
      <c r="AZ83" s="4798"/>
      <c r="BA83" s="4798"/>
      <c r="BB83" s="4798"/>
      <c r="BC83" s="363"/>
      <c r="BD83" s="363"/>
    </row>
    <row r="84" spans="1:58" ht="68.25" customHeight="1">
      <c r="A84" s="1112" t="s">
        <v>4146</v>
      </c>
      <c r="B84" s="1113" t="s">
        <v>2062</v>
      </c>
      <c r="C84" s="1113" t="s">
        <v>5342</v>
      </c>
      <c r="D84" s="1114" t="s">
        <v>90</v>
      </c>
      <c r="E84" s="1129" t="s">
        <v>131</v>
      </c>
      <c r="F84" s="1117"/>
      <c r="G84" s="1117"/>
      <c r="H84" s="3614" t="s">
        <v>6068</v>
      </c>
      <c r="I84" s="3583">
        <v>0.72</v>
      </c>
      <c r="J84" s="1120"/>
      <c r="K84" s="1120"/>
      <c r="L84" s="1120"/>
      <c r="M84" s="2895">
        <f t="shared" si="26"/>
        <v>5000</v>
      </c>
      <c r="N84" s="2896">
        <f t="shared" ref="N84:N92" si="41">M84/100000</f>
        <v>0.05</v>
      </c>
      <c r="O84" s="2895">
        <f t="shared" si="27"/>
        <v>24</v>
      </c>
      <c r="P84" s="2952">
        <f t="shared" ref="P84:P92" si="42">O84*N84</f>
        <v>1.2000000000000002</v>
      </c>
      <c r="Q84" s="2897" t="str">
        <f t="shared" si="28"/>
        <v xml:space="preserve">STATE: ; PDY: SNCU - Office Expenses &amp; Telephone, Internet charges for SNCU Unit ; KKL: SNCU - Office Expenses &amp; Internet charges for SNCU Unit ; MHE: ; YNM: </v>
      </c>
      <c r="R84" s="2898">
        <f>'Ab1. RMNCH+A'!Q103</f>
        <v>0</v>
      </c>
      <c r="S84" s="2899">
        <f>'Ab1. RMNCH+A'!R103</f>
        <v>0</v>
      </c>
      <c r="T84" s="4799"/>
      <c r="U84" s="2896">
        <f t="shared" si="29"/>
        <v>5000</v>
      </c>
      <c r="V84" s="2896">
        <f t="shared" si="30"/>
        <v>24</v>
      </c>
      <c r="W84" s="2896">
        <f t="shared" si="31"/>
        <v>120000</v>
      </c>
      <c r="X84" s="2900" t="str">
        <f t="shared" si="32"/>
        <v xml:space="preserve">STATE: ; PDY: SNCU - Office Expenses &amp; Telephone, Internet charges for SNCU Unit ; KKL: SNCU - Office Expenses &amp; Internet charges for SNCU Unit ; MHE: ; YNM: </v>
      </c>
      <c r="Y84" s="2906"/>
      <c r="Z84" s="2906"/>
      <c r="AA84" s="2906">
        <f>Y84*Z84</f>
        <v>0</v>
      </c>
      <c r="AB84" s="2906"/>
      <c r="AC84" s="2902">
        <v>5000</v>
      </c>
      <c r="AD84" s="2902">
        <v>12</v>
      </c>
      <c r="AE84" s="2902">
        <f>AC84*AD84</f>
        <v>60000</v>
      </c>
      <c r="AF84" s="2902" t="s">
        <v>5782</v>
      </c>
      <c r="AG84" s="2902">
        <v>5000</v>
      </c>
      <c r="AH84" s="2902">
        <v>12</v>
      </c>
      <c r="AI84" s="2902">
        <f>AG84*AH84</f>
        <v>60000</v>
      </c>
      <c r="AJ84" s="2902" t="s">
        <v>5783</v>
      </c>
      <c r="AK84" s="2902"/>
      <c r="AL84" s="2902"/>
      <c r="AM84" s="2906">
        <f>AK84*AL84</f>
        <v>0</v>
      </c>
      <c r="AN84" s="2904"/>
      <c r="AO84" s="2902"/>
      <c r="AP84" s="2902"/>
      <c r="AQ84" s="2906">
        <f>AO84*AP84</f>
        <v>0</v>
      </c>
      <c r="AR84" s="2904"/>
      <c r="AS84" s="2896">
        <f t="shared" ref="AS84:AS99" si="43">AA84+AE84+AI84+AM84+AQ84</f>
        <v>120000</v>
      </c>
      <c r="AT84" s="2896">
        <f t="shared" si="33"/>
        <v>24</v>
      </c>
      <c r="AU84" s="2896">
        <f t="shared" si="34"/>
        <v>5000</v>
      </c>
      <c r="AV84" s="2900" t="str">
        <f t="shared" si="35"/>
        <v xml:space="preserve">STATE: ; PDY: SNCU - Office Expenses &amp; Telephone, Internet charges for SNCU Unit ; KKL: SNCU - Office Expenses &amp; Internet charges for SNCU Unit ; MHE: ; YNM: </v>
      </c>
      <c r="AW84" s="78" t="s">
        <v>4146</v>
      </c>
      <c r="AX84" s="3608" t="s">
        <v>6068</v>
      </c>
      <c r="AY84" s="4798"/>
      <c r="AZ84" s="4798"/>
      <c r="BA84" s="4798"/>
      <c r="BB84" s="4798"/>
      <c r="BC84" s="363"/>
      <c r="BD84" s="4976" t="s">
        <v>7985</v>
      </c>
      <c r="BF84" s="389" t="s">
        <v>6068</v>
      </c>
    </row>
    <row r="85" spans="1:58" ht="108.75" customHeight="1">
      <c r="A85" s="4953" t="s">
        <v>2084</v>
      </c>
      <c r="B85" s="1142" t="s">
        <v>2063</v>
      </c>
      <c r="C85" s="1142" t="s">
        <v>5343</v>
      </c>
      <c r="D85" s="4954" t="s">
        <v>90</v>
      </c>
      <c r="E85" s="4955" t="s">
        <v>131</v>
      </c>
      <c r="F85" s="4956"/>
      <c r="G85" s="4956"/>
      <c r="H85" s="4957" t="s">
        <v>6068</v>
      </c>
      <c r="I85" s="2926"/>
      <c r="J85" s="2926"/>
      <c r="K85" s="2926"/>
      <c r="L85" s="2926"/>
      <c r="M85" s="4958">
        <f t="shared" si="26"/>
        <v>30000</v>
      </c>
      <c r="N85" s="3579">
        <f t="shared" si="41"/>
        <v>0.3</v>
      </c>
      <c r="O85" s="4958">
        <f t="shared" si="27"/>
        <v>6</v>
      </c>
      <c r="P85" s="4959">
        <f t="shared" si="42"/>
        <v>1.7999999999999998</v>
      </c>
      <c r="Q85" s="4960" t="str">
        <f t="shared" si="28"/>
        <v xml:space="preserve">STATE: ; PDY: NBSU - Office Expenses &amp; Telephone, Internet charges for NBSU Unit ; KKL: NBSU - Office Expenses &amp; Telephone, Internet charges for NBSU Unit ; MHE: NBSU - Office Expenses &amp; Telephone, Internet charges for NBSU Unit ; YNM: NBSU - Office Expenses &amp; Telephone, Internet charges for NBSU Unit </v>
      </c>
      <c r="R85" s="4961">
        <f>'Ab1. RMNCH+A'!Q104</f>
        <v>0</v>
      </c>
      <c r="S85" s="4962">
        <f>'Ab1. RMNCH+A'!R104</f>
        <v>0</v>
      </c>
      <c r="T85" s="2903"/>
      <c r="U85" s="3579">
        <f t="shared" si="29"/>
        <v>30000</v>
      </c>
      <c r="V85" s="3579">
        <f t="shared" si="30"/>
        <v>6</v>
      </c>
      <c r="W85" s="3579">
        <f t="shared" si="31"/>
        <v>180000</v>
      </c>
      <c r="X85" s="4963" t="str">
        <f t="shared" si="32"/>
        <v xml:space="preserve">STATE: ; PDY: NBSU - Office Expenses &amp; Telephone, Internet charges for NBSU Unit ; KKL: NBSU - Office Expenses &amp; Telephone, Internet charges for NBSU Unit ; MHE: NBSU - Office Expenses &amp; Telephone, Internet charges for NBSU Unit ; YNM: NBSU - Office Expenses &amp; Telephone, Internet charges for NBSU Unit </v>
      </c>
      <c r="Y85" s="3579"/>
      <c r="Z85" s="3579"/>
      <c r="AA85" s="3579">
        <f t="shared" si="36"/>
        <v>0</v>
      </c>
      <c r="AB85" s="3579"/>
      <c r="AC85" s="2913">
        <v>30000</v>
      </c>
      <c r="AD85" s="2913">
        <v>2</v>
      </c>
      <c r="AE85" s="2913">
        <f>AC85*AD85</f>
        <v>60000</v>
      </c>
      <c r="AF85" s="2913" t="s">
        <v>5892</v>
      </c>
      <c r="AG85" s="2913">
        <v>30000</v>
      </c>
      <c r="AH85" s="2913">
        <v>1</v>
      </c>
      <c r="AI85" s="2913">
        <f>AG85*AH85</f>
        <v>30000</v>
      </c>
      <c r="AJ85" s="2913" t="s">
        <v>5892</v>
      </c>
      <c r="AK85" s="2913">
        <v>30000</v>
      </c>
      <c r="AL85" s="2913">
        <v>2</v>
      </c>
      <c r="AM85" s="2913">
        <f>AK85*AL85</f>
        <v>60000</v>
      </c>
      <c r="AN85" s="2913" t="s">
        <v>5892</v>
      </c>
      <c r="AO85" s="2913">
        <v>30000</v>
      </c>
      <c r="AP85" s="2913">
        <v>1</v>
      </c>
      <c r="AQ85" s="2913">
        <f>AO85*AP85</f>
        <v>30000</v>
      </c>
      <c r="AR85" s="2913" t="s">
        <v>5892</v>
      </c>
      <c r="AS85" s="3579">
        <f t="shared" si="43"/>
        <v>180000</v>
      </c>
      <c r="AT85" s="3579">
        <f t="shared" si="33"/>
        <v>6</v>
      </c>
      <c r="AU85" s="3579">
        <f t="shared" si="34"/>
        <v>30000</v>
      </c>
      <c r="AV85" s="4963" t="str">
        <f t="shared" si="35"/>
        <v xml:space="preserve">STATE: ; PDY: NBSU - Office Expenses &amp; Telephone, Internet charges for NBSU Unit ; KKL: NBSU - Office Expenses &amp; Telephone, Internet charges for NBSU Unit ; MHE: NBSU - Office Expenses &amp; Telephone, Internet charges for NBSU Unit ; YNM: NBSU - Office Expenses &amp; Telephone, Internet charges for NBSU Unit </v>
      </c>
      <c r="AW85" s="4964" t="s">
        <v>2084</v>
      </c>
      <c r="AX85" s="4965" t="s">
        <v>6068</v>
      </c>
      <c r="AY85" s="4966"/>
      <c r="AZ85" s="4966"/>
      <c r="BA85" s="4966"/>
      <c r="BB85" s="4966"/>
      <c r="BC85" s="4967"/>
      <c r="BD85" s="4976" t="s">
        <v>7985</v>
      </c>
      <c r="BF85" s="389" t="s">
        <v>6068</v>
      </c>
    </row>
    <row r="86" spans="1:58" ht="57" customHeight="1">
      <c r="A86" s="1112" t="s">
        <v>2085</v>
      </c>
      <c r="B86" s="1113" t="s">
        <v>2064</v>
      </c>
      <c r="C86" s="1113" t="s">
        <v>5344</v>
      </c>
      <c r="D86" s="1114" t="s">
        <v>90</v>
      </c>
      <c r="E86" s="1129" t="s">
        <v>131</v>
      </c>
      <c r="F86" s="1117"/>
      <c r="G86" s="1117"/>
      <c r="H86" s="3614" t="s">
        <v>6068</v>
      </c>
      <c r="I86" s="1120"/>
      <c r="J86" s="1120"/>
      <c r="K86" s="1120"/>
      <c r="L86" s="1120"/>
      <c r="M86" s="2895">
        <f t="shared" si="26"/>
        <v>0</v>
      </c>
      <c r="N86" s="2896">
        <f t="shared" si="41"/>
        <v>0</v>
      </c>
      <c r="O86" s="2895">
        <f t="shared" si="27"/>
        <v>0</v>
      </c>
      <c r="P86" s="2952">
        <f t="shared" si="42"/>
        <v>0</v>
      </c>
      <c r="Q86" s="2897" t="str">
        <f t="shared" si="28"/>
        <v xml:space="preserve">STATE: ; PDY: ; KKL: ; MHE: ; YNM: </v>
      </c>
      <c r="R86" s="2898">
        <f>'Ab1. RMNCH+A'!Q105</f>
        <v>0</v>
      </c>
      <c r="S86" s="2899">
        <f>'Ab1. RMNCH+A'!R105</f>
        <v>0</v>
      </c>
      <c r="T86" s="4799"/>
      <c r="U86" s="2896">
        <f t="shared" si="29"/>
        <v>0</v>
      </c>
      <c r="V86" s="2896">
        <f t="shared" si="30"/>
        <v>0</v>
      </c>
      <c r="W86" s="2896">
        <f t="shared" si="31"/>
        <v>0</v>
      </c>
      <c r="X86" s="2900" t="str">
        <f t="shared" si="32"/>
        <v xml:space="preserve">STATE: ; PDY: ; KKL: ; MHE: ; YNM: </v>
      </c>
      <c r="Y86" s="2896"/>
      <c r="Z86" s="2896"/>
      <c r="AA86" s="2896">
        <f t="shared" si="36"/>
        <v>0</v>
      </c>
      <c r="AB86" s="2896"/>
      <c r="AC86" s="2896"/>
      <c r="AD86" s="2896"/>
      <c r="AE86" s="2952">
        <f t="shared" si="37"/>
        <v>0</v>
      </c>
      <c r="AF86" s="2896"/>
      <c r="AG86" s="2896"/>
      <c r="AH86" s="2896"/>
      <c r="AI86" s="2896">
        <f t="shared" si="38"/>
        <v>0</v>
      </c>
      <c r="AJ86" s="2896"/>
      <c r="AK86" s="2896"/>
      <c r="AL86" s="2896"/>
      <c r="AM86" s="2896">
        <f t="shared" si="39"/>
        <v>0</v>
      </c>
      <c r="AN86" s="2896"/>
      <c r="AO86" s="2896"/>
      <c r="AP86" s="2896"/>
      <c r="AQ86" s="2896">
        <f t="shared" si="40"/>
        <v>0</v>
      </c>
      <c r="AR86" s="2896"/>
      <c r="AS86" s="2896">
        <f t="shared" si="43"/>
        <v>0</v>
      </c>
      <c r="AT86" s="2896">
        <f t="shared" si="33"/>
        <v>0</v>
      </c>
      <c r="AU86" s="2896">
        <f t="shared" si="34"/>
        <v>0</v>
      </c>
      <c r="AV86" s="2900" t="str">
        <f t="shared" si="35"/>
        <v xml:space="preserve">STATE: ; PDY: ; KKL: ; MHE: ; YNM: </v>
      </c>
      <c r="AW86" s="78" t="s">
        <v>2085</v>
      </c>
      <c r="AX86" s="3608" t="s">
        <v>6068</v>
      </c>
      <c r="AY86" s="4798"/>
      <c r="AZ86" s="4798"/>
      <c r="BA86" s="4798"/>
      <c r="BB86" s="4798"/>
      <c r="BC86" s="363"/>
      <c r="BD86" s="363"/>
      <c r="BF86" s="389" t="s">
        <v>6068</v>
      </c>
    </row>
    <row r="87" spans="1:58" ht="53.25" customHeight="1">
      <c r="A87" s="1112" t="s">
        <v>2086</v>
      </c>
      <c r="B87" s="1113" t="s">
        <v>349</v>
      </c>
      <c r="C87" s="1113" t="s">
        <v>5345</v>
      </c>
      <c r="D87" s="1114" t="s">
        <v>90</v>
      </c>
      <c r="E87" s="1129" t="s">
        <v>131</v>
      </c>
      <c r="F87" s="1117"/>
      <c r="G87" s="1117"/>
      <c r="H87" s="3614" t="s">
        <v>6069</v>
      </c>
      <c r="I87" s="1120"/>
      <c r="J87" s="1120"/>
      <c r="K87" s="1120"/>
      <c r="L87" s="1120"/>
      <c r="M87" s="2895">
        <f t="shared" si="26"/>
        <v>0</v>
      </c>
      <c r="N87" s="2896">
        <f t="shared" si="41"/>
        <v>0</v>
      </c>
      <c r="O87" s="2895">
        <f t="shared" si="27"/>
        <v>0</v>
      </c>
      <c r="P87" s="2952">
        <f t="shared" si="42"/>
        <v>0</v>
      </c>
      <c r="Q87" s="2897" t="str">
        <f t="shared" si="28"/>
        <v xml:space="preserve">STATE: ; PDY: ; KKL: ; MHE: ; YNM: </v>
      </c>
      <c r="R87" s="2898">
        <f>'Ab1. RMNCH+A'!Q106</f>
        <v>0</v>
      </c>
      <c r="S87" s="2899">
        <f>'Ab1. RMNCH+A'!R106</f>
        <v>0</v>
      </c>
      <c r="T87" s="4799"/>
      <c r="U87" s="2896">
        <f t="shared" si="29"/>
        <v>0</v>
      </c>
      <c r="V87" s="2896">
        <f t="shared" si="30"/>
        <v>0</v>
      </c>
      <c r="W87" s="2896">
        <f t="shared" si="31"/>
        <v>0</v>
      </c>
      <c r="X87" s="2900" t="str">
        <f t="shared" si="32"/>
        <v xml:space="preserve">STATE: ; PDY: ; KKL: ; MHE: ; YNM: </v>
      </c>
      <c r="Y87" s="2896"/>
      <c r="Z87" s="2896"/>
      <c r="AA87" s="2896">
        <f t="shared" si="36"/>
        <v>0</v>
      </c>
      <c r="AB87" s="2896"/>
      <c r="AC87" s="2896"/>
      <c r="AD87" s="2896"/>
      <c r="AE87" s="2952">
        <f t="shared" si="37"/>
        <v>0</v>
      </c>
      <c r="AF87" s="2896"/>
      <c r="AG87" s="2896"/>
      <c r="AH87" s="2896"/>
      <c r="AI87" s="2896">
        <f t="shared" si="38"/>
        <v>0</v>
      </c>
      <c r="AJ87" s="2896"/>
      <c r="AK87" s="2896"/>
      <c r="AL87" s="2896"/>
      <c r="AM87" s="2896">
        <f t="shared" si="39"/>
        <v>0</v>
      </c>
      <c r="AN87" s="2896"/>
      <c r="AO87" s="2896"/>
      <c r="AP87" s="2896"/>
      <c r="AQ87" s="2896">
        <f t="shared" si="40"/>
        <v>0</v>
      </c>
      <c r="AR87" s="2896"/>
      <c r="AS87" s="2896">
        <f t="shared" si="43"/>
        <v>0</v>
      </c>
      <c r="AT87" s="2896">
        <f t="shared" si="33"/>
        <v>0</v>
      </c>
      <c r="AU87" s="2896">
        <f t="shared" si="34"/>
        <v>0</v>
      </c>
      <c r="AV87" s="2900" t="str">
        <f t="shared" si="35"/>
        <v xml:space="preserve">STATE: ; PDY: ; KKL: ; MHE: ; YNM: </v>
      </c>
      <c r="AW87" s="78" t="s">
        <v>2086</v>
      </c>
      <c r="AX87" s="3608" t="s">
        <v>6069</v>
      </c>
      <c r="AY87" s="4798"/>
      <c r="AZ87" s="4798"/>
      <c r="BA87" s="4798"/>
      <c r="BB87" s="4798"/>
      <c r="BC87" s="363"/>
      <c r="BD87" s="363"/>
      <c r="BF87" s="389" t="s">
        <v>6069</v>
      </c>
    </row>
    <row r="88" spans="1:58" ht="40.5" customHeight="1">
      <c r="A88" s="1112" t="s">
        <v>2087</v>
      </c>
      <c r="B88" s="1119"/>
      <c r="C88" s="1113" t="s">
        <v>5346</v>
      </c>
      <c r="D88" s="1114" t="s">
        <v>90</v>
      </c>
      <c r="E88" s="1129" t="s">
        <v>131</v>
      </c>
      <c r="F88" s="1117"/>
      <c r="G88" s="1117"/>
      <c r="H88" s="3614" t="s">
        <v>6068</v>
      </c>
      <c r="I88" s="1120"/>
      <c r="J88" s="1120"/>
      <c r="K88" s="1120"/>
      <c r="L88" s="1120"/>
      <c r="M88" s="2895">
        <f t="shared" si="26"/>
        <v>0</v>
      </c>
      <c r="N88" s="2896">
        <f t="shared" si="41"/>
        <v>0</v>
      </c>
      <c r="O88" s="2895">
        <f t="shared" si="27"/>
        <v>0</v>
      </c>
      <c r="P88" s="2952">
        <f t="shared" si="42"/>
        <v>0</v>
      </c>
      <c r="Q88" s="2897" t="str">
        <f t="shared" si="28"/>
        <v xml:space="preserve">STATE: ; PDY: ; KKL: ; MHE: ; YNM: </v>
      </c>
      <c r="R88" s="2898">
        <f>'Ab1. RMNCH+A'!Q107</f>
        <v>0</v>
      </c>
      <c r="S88" s="2899">
        <f>'Ab1. RMNCH+A'!R107</f>
        <v>0</v>
      </c>
      <c r="T88" s="4799"/>
      <c r="U88" s="2896">
        <f t="shared" si="29"/>
        <v>0</v>
      </c>
      <c r="V88" s="2896">
        <f t="shared" si="30"/>
        <v>0</v>
      </c>
      <c r="W88" s="2896">
        <f t="shared" si="31"/>
        <v>0</v>
      </c>
      <c r="X88" s="2900" t="str">
        <f t="shared" si="32"/>
        <v xml:space="preserve">STATE: ; PDY: ; KKL: ; MHE: ; YNM: </v>
      </c>
      <c r="Y88" s="2896"/>
      <c r="Z88" s="2896"/>
      <c r="AA88" s="2896">
        <f t="shared" si="36"/>
        <v>0</v>
      </c>
      <c r="AB88" s="2896"/>
      <c r="AC88" s="2896"/>
      <c r="AD88" s="2896"/>
      <c r="AE88" s="2952">
        <f t="shared" si="37"/>
        <v>0</v>
      </c>
      <c r="AF88" s="2896"/>
      <c r="AG88" s="2896"/>
      <c r="AH88" s="2896"/>
      <c r="AI88" s="2896">
        <f t="shared" si="38"/>
        <v>0</v>
      </c>
      <c r="AJ88" s="2896"/>
      <c r="AK88" s="2896"/>
      <c r="AL88" s="2896"/>
      <c r="AM88" s="2896">
        <f t="shared" si="39"/>
        <v>0</v>
      </c>
      <c r="AN88" s="2896"/>
      <c r="AO88" s="2896"/>
      <c r="AP88" s="2896"/>
      <c r="AQ88" s="2896">
        <f t="shared" si="40"/>
        <v>0</v>
      </c>
      <c r="AR88" s="2896"/>
      <c r="AS88" s="2896">
        <f t="shared" si="43"/>
        <v>0</v>
      </c>
      <c r="AT88" s="2896">
        <f t="shared" si="33"/>
        <v>0</v>
      </c>
      <c r="AU88" s="2896">
        <f t="shared" si="34"/>
        <v>0</v>
      </c>
      <c r="AV88" s="2900" t="str">
        <f t="shared" si="35"/>
        <v xml:space="preserve">STATE: ; PDY: ; KKL: ; MHE: ; YNM: </v>
      </c>
      <c r="AW88" s="78" t="s">
        <v>2087</v>
      </c>
      <c r="AX88" s="3608" t="s">
        <v>6068</v>
      </c>
      <c r="AY88" s="4798"/>
      <c r="AZ88" s="4798"/>
      <c r="BA88" s="4798"/>
      <c r="BB88" s="4798"/>
      <c r="BC88" s="363"/>
      <c r="BD88" s="363"/>
      <c r="BF88" s="389" t="s">
        <v>6068</v>
      </c>
    </row>
    <row r="89" spans="1:58" ht="78.75" customHeight="1">
      <c r="A89" s="1112" t="s">
        <v>2088</v>
      </c>
      <c r="B89" s="1113" t="s">
        <v>2065</v>
      </c>
      <c r="C89" s="1113" t="s">
        <v>5347</v>
      </c>
      <c r="D89" s="1114" t="s">
        <v>90</v>
      </c>
      <c r="E89" s="1129" t="s">
        <v>193</v>
      </c>
      <c r="F89" s="1117"/>
      <c r="G89" s="1117"/>
      <c r="H89" s="3614" t="s">
        <v>6070</v>
      </c>
      <c r="I89" s="2901">
        <v>1.65</v>
      </c>
      <c r="J89" s="1120"/>
      <c r="K89" s="1120"/>
      <c r="L89" s="1120"/>
      <c r="M89" s="2895">
        <f t="shared" si="26"/>
        <v>5000</v>
      </c>
      <c r="N89" s="2896">
        <f t="shared" si="41"/>
        <v>0.05</v>
      </c>
      <c r="O89" s="2895">
        <f t="shared" si="27"/>
        <v>29</v>
      </c>
      <c r="P89" s="2952">
        <f t="shared" si="42"/>
        <v>1.4500000000000002</v>
      </c>
      <c r="Q89" s="2897" t="str">
        <f t="shared" si="28"/>
        <v xml:space="preserve">STATE: ; PDY: CHC / PHC - minor renovations, furniture, IEC materials, books, registers, clinic signage, screens, examination table, printed material (PHC - 27, CHC - 2 x Rs.5000 -  (Total - Rs.1,45,000/-); KKL: ; MHE: ; YNM: </v>
      </c>
      <c r="R89" s="2898">
        <f>'Ab1. RMNCH+A'!Q292</f>
        <v>0</v>
      </c>
      <c r="S89" s="2899">
        <f>'Ab1. RMNCH+A'!R292</f>
        <v>0</v>
      </c>
      <c r="T89" s="4799"/>
      <c r="U89" s="2896">
        <f t="shared" si="29"/>
        <v>5000</v>
      </c>
      <c r="V89" s="2896">
        <f t="shared" si="30"/>
        <v>29</v>
      </c>
      <c r="W89" s="2896">
        <f t="shared" si="31"/>
        <v>145000</v>
      </c>
      <c r="X89" s="2900" t="str">
        <f t="shared" si="32"/>
        <v xml:space="preserve">STATE: ; PDY: CHC / PHC - minor renovations, furniture, IEC materials, books, registers, clinic signage, screens, examination table, printed material (PHC - 27, CHC - 2 x Rs.5000 -  (Total - Rs.1,45,000/-); KKL: ; MHE: ; YNM: </v>
      </c>
      <c r="Y89" s="2906"/>
      <c r="Z89" s="2906"/>
      <c r="AA89" s="2906">
        <f t="shared" si="36"/>
        <v>0</v>
      </c>
      <c r="AB89" s="2906"/>
      <c r="AC89" s="2913">
        <v>5000</v>
      </c>
      <c r="AD89" s="2913">
        <v>29</v>
      </c>
      <c r="AE89" s="2903">
        <f t="shared" si="37"/>
        <v>145000</v>
      </c>
      <c r="AF89" s="2903" t="s">
        <v>5779</v>
      </c>
      <c r="AG89" s="2913"/>
      <c r="AH89" s="2913"/>
      <c r="AI89" s="2903">
        <f t="shared" si="38"/>
        <v>0</v>
      </c>
      <c r="AJ89" s="2903"/>
      <c r="AK89" s="2913"/>
      <c r="AL89" s="2913"/>
      <c r="AM89" s="2903">
        <f t="shared" si="39"/>
        <v>0</v>
      </c>
      <c r="AN89" s="2903"/>
      <c r="AO89" s="2913"/>
      <c r="AP89" s="2913"/>
      <c r="AQ89" s="2903">
        <f t="shared" si="40"/>
        <v>0</v>
      </c>
      <c r="AR89" s="2903"/>
      <c r="AS89" s="2896">
        <f t="shared" si="43"/>
        <v>145000</v>
      </c>
      <c r="AT89" s="2896">
        <f t="shared" si="33"/>
        <v>29</v>
      </c>
      <c r="AU89" s="2896">
        <f t="shared" si="34"/>
        <v>5000</v>
      </c>
      <c r="AV89" s="2900" t="str">
        <f t="shared" si="35"/>
        <v xml:space="preserve">STATE: ; PDY: CHC / PHC - minor renovations, furniture, IEC materials, books, registers, clinic signage, screens, examination table, printed material (PHC - 27, CHC - 2 x Rs.5000 -  (Total - Rs.1,45,000/-); KKL: ; MHE: ; YNM: </v>
      </c>
      <c r="AW89" s="78" t="s">
        <v>2088</v>
      </c>
      <c r="AX89" s="3608" t="s">
        <v>6070</v>
      </c>
      <c r="AY89" s="4798"/>
      <c r="AZ89" s="4798"/>
      <c r="BA89" s="4798"/>
      <c r="BB89" s="4798"/>
      <c r="BC89" s="363"/>
      <c r="BD89" s="4976" t="s">
        <v>7957</v>
      </c>
      <c r="BF89" s="389" t="s">
        <v>6070</v>
      </c>
    </row>
    <row r="90" spans="1:58" ht="90.75" customHeight="1">
      <c r="A90" s="1112" t="s">
        <v>3299</v>
      </c>
      <c r="B90" s="1113" t="s">
        <v>2473</v>
      </c>
      <c r="C90" s="1113" t="s">
        <v>2474</v>
      </c>
      <c r="D90" s="1114" t="s">
        <v>90</v>
      </c>
      <c r="E90" s="1115" t="s">
        <v>96</v>
      </c>
      <c r="F90" s="1117"/>
      <c r="G90" s="1124"/>
      <c r="H90" s="3760" t="s">
        <v>6071</v>
      </c>
      <c r="I90" s="2901">
        <v>4.8</v>
      </c>
      <c r="J90" s="1120"/>
      <c r="K90" s="1120"/>
      <c r="L90" s="1120"/>
      <c r="M90" s="2895">
        <f t="shared" si="26"/>
        <v>40000</v>
      </c>
      <c r="N90" s="2896">
        <f t="shared" si="41"/>
        <v>0.4</v>
      </c>
      <c r="O90" s="2895">
        <f t="shared" si="27"/>
        <v>12</v>
      </c>
      <c r="P90" s="2952">
        <f t="shared" si="42"/>
        <v>4.8000000000000007</v>
      </c>
      <c r="Q90" s="2897" t="str">
        <f t="shared" si="28"/>
        <v xml:space="preserve">STATE: ; PDY: Operation cost for DEIC - Rs.2,40,000/- &amp; Rs.1.20 Lakhs is approved for outsourcing pediatric ecocardiology technician at DEIC @ Rs.20,000/- for 12 months (total - Rs.4.80 L); KKL: ; MHE: ; YNM: </v>
      </c>
      <c r="R90" s="2898">
        <f>'Ab1. RMNCH+A'!Q346</f>
        <v>0</v>
      </c>
      <c r="S90" s="2899">
        <f>'Ab1. RMNCH+A'!R346</f>
        <v>0</v>
      </c>
      <c r="T90" s="4799"/>
      <c r="U90" s="2896">
        <f t="shared" si="29"/>
        <v>40000</v>
      </c>
      <c r="V90" s="2896">
        <f t="shared" si="30"/>
        <v>12</v>
      </c>
      <c r="W90" s="2896">
        <f t="shared" si="31"/>
        <v>480000</v>
      </c>
      <c r="X90" s="2900" t="str">
        <f t="shared" si="32"/>
        <v xml:space="preserve">STATE: ; PDY: Operation cost for DEIC - Rs.2,40,000/- &amp; Rs.1.20 Lakhs is approved for outsourcing pediatric ecocardiology technician at DEIC @ Rs.20,000/- for 12 months (total - Rs.4.80 L); KKL: ; MHE: ; YNM: </v>
      </c>
      <c r="Y90" s="2906"/>
      <c r="Z90" s="2906"/>
      <c r="AA90" s="2906">
        <f t="shared" si="36"/>
        <v>0</v>
      </c>
      <c r="AB90" s="2906"/>
      <c r="AC90" s="2913">
        <v>40000</v>
      </c>
      <c r="AD90" s="2913">
        <v>12</v>
      </c>
      <c r="AE90" s="2903">
        <f t="shared" si="37"/>
        <v>480000</v>
      </c>
      <c r="AF90" s="2903" t="s">
        <v>5781</v>
      </c>
      <c r="AG90" s="2913"/>
      <c r="AH90" s="2913"/>
      <c r="AI90" s="2903">
        <f t="shared" si="38"/>
        <v>0</v>
      </c>
      <c r="AJ90" s="2903"/>
      <c r="AK90" s="2913"/>
      <c r="AL90" s="2913"/>
      <c r="AM90" s="2903">
        <f t="shared" si="39"/>
        <v>0</v>
      </c>
      <c r="AN90" s="2903"/>
      <c r="AO90" s="2913"/>
      <c r="AP90" s="2913"/>
      <c r="AQ90" s="2903">
        <f t="shared" si="40"/>
        <v>0</v>
      </c>
      <c r="AR90" s="2903"/>
      <c r="AS90" s="2896">
        <f t="shared" si="43"/>
        <v>480000</v>
      </c>
      <c r="AT90" s="2896">
        <f t="shared" si="33"/>
        <v>12</v>
      </c>
      <c r="AU90" s="2896">
        <f t="shared" si="34"/>
        <v>40000</v>
      </c>
      <c r="AV90" s="2900" t="str">
        <f t="shared" si="35"/>
        <v xml:space="preserve">STATE: ; PDY: Operation cost for DEIC - Rs.2,40,000/- &amp; Rs.1.20 Lakhs is approved for outsourcing pediatric ecocardiology technician at DEIC @ Rs.20,000/- for 12 months (total - Rs.4.80 L); KKL: ; MHE: ; YNM: </v>
      </c>
      <c r="AW90" s="78" t="s">
        <v>3299</v>
      </c>
      <c r="AX90" s="3605" t="s">
        <v>6071</v>
      </c>
      <c r="AY90" s="4798"/>
      <c r="AZ90" s="4798"/>
      <c r="BA90" s="4798"/>
      <c r="BB90" s="4798"/>
      <c r="BC90" s="363"/>
      <c r="BD90" s="4976" t="s">
        <v>7988</v>
      </c>
      <c r="BF90" s="389" t="s">
        <v>6071</v>
      </c>
    </row>
    <row r="91" spans="1:58" ht="47.25" customHeight="1">
      <c r="A91" s="1112" t="s">
        <v>2089</v>
      </c>
      <c r="B91" s="1134" t="s">
        <v>2066</v>
      </c>
      <c r="C91" s="1134" t="s">
        <v>4132</v>
      </c>
      <c r="D91" s="4773" t="s">
        <v>85</v>
      </c>
      <c r="E91" s="1115" t="s">
        <v>415</v>
      </c>
      <c r="F91" s="1117"/>
      <c r="G91" s="1117"/>
      <c r="H91" s="3760" t="s">
        <v>6072</v>
      </c>
      <c r="I91" s="1120"/>
      <c r="J91" s="1120"/>
      <c r="K91" s="1120"/>
      <c r="L91" s="1120"/>
      <c r="M91" s="2895">
        <f t="shared" si="26"/>
        <v>0</v>
      </c>
      <c r="N91" s="2896">
        <f t="shared" si="41"/>
        <v>0</v>
      </c>
      <c r="O91" s="2895">
        <f t="shared" si="27"/>
        <v>0</v>
      </c>
      <c r="P91" s="2952">
        <f t="shared" si="42"/>
        <v>0</v>
      </c>
      <c r="Q91" s="2897" t="str">
        <f t="shared" si="28"/>
        <v xml:space="preserve">STATE: ; PDY: ; KKL: ; MHE: ; YNM: </v>
      </c>
      <c r="R91" s="2898">
        <f>'Abs19. NPCDCS'!Q9</f>
        <v>0</v>
      </c>
      <c r="S91" s="2899">
        <f>'Abs19. NPCDCS'!R9</f>
        <v>0</v>
      </c>
      <c r="T91" s="4799"/>
      <c r="U91" s="2896">
        <f t="shared" si="29"/>
        <v>0</v>
      </c>
      <c r="V91" s="2896">
        <f t="shared" si="30"/>
        <v>0</v>
      </c>
      <c r="W91" s="2896">
        <f t="shared" si="31"/>
        <v>0</v>
      </c>
      <c r="X91" s="2900" t="str">
        <f t="shared" si="32"/>
        <v xml:space="preserve">STATE: ; PDY: ; KKL: ; MHE: ; YNM: </v>
      </c>
      <c r="Y91" s="2896"/>
      <c r="Z91" s="2896"/>
      <c r="AA91" s="2896">
        <f t="shared" si="36"/>
        <v>0</v>
      </c>
      <c r="AB91" s="2896"/>
      <c r="AC91" s="2896"/>
      <c r="AD91" s="2896"/>
      <c r="AE91" s="2896">
        <f t="shared" si="37"/>
        <v>0</v>
      </c>
      <c r="AF91" s="2896"/>
      <c r="AG91" s="2896"/>
      <c r="AH91" s="2896"/>
      <c r="AI91" s="2952">
        <f t="shared" si="38"/>
        <v>0</v>
      </c>
      <c r="AJ91" s="2896"/>
      <c r="AK91" s="2896"/>
      <c r="AL91" s="2896"/>
      <c r="AM91" s="2896">
        <f t="shared" si="39"/>
        <v>0</v>
      </c>
      <c r="AN91" s="2896"/>
      <c r="AO91" s="2896"/>
      <c r="AP91" s="2896"/>
      <c r="AQ91" s="2896">
        <f t="shared" si="40"/>
        <v>0</v>
      </c>
      <c r="AR91" s="2896"/>
      <c r="AS91" s="2896">
        <f t="shared" si="43"/>
        <v>0</v>
      </c>
      <c r="AT91" s="2896">
        <f t="shared" si="33"/>
        <v>0</v>
      </c>
      <c r="AU91" s="2896">
        <f t="shared" si="34"/>
        <v>0</v>
      </c>
      <c r="AV91" s="2900" t="str">
        <f t="shared" si="35"/>
        <v xml:space="preserve">STATE: ; PDY: ; KKL: ; MHE: ; YNM: </v>
      </c>
      <c r="AW91" s="78" t="s">
        <v>2089</v>
      </c>
      <c r="AX91" s="3605" t="s">
        <v>6072</v>
      </c>
      <c r="AY91" s="4798"/>
      <c r="AZ91" s="4798"/>
      <c r="BA91" s="4798"/>
      <c r="BB91" s="4798"/>
      <c r="BC91" s="363"/>
      <c r="BD91" s="363"/>
      <c r="BF91" s="389" t="s">
        <v>6072</v>
      </c>
    </row>
    <row r="92" spans="1:58" ht="48.75" customHeight="1">
      <c r="A92" s="1112" t="s">
        <v>2090</v>
      </c>
      <c r="B92" s="1134" t="s">
        <v>2067</v>
      </c>
      <c r="C92" s="1134" t="s">
        <v>2667</v>
      </c>
      <c r="D92" s="4773" t="s">
        <v>85</v>
      </c>
      <c r="E92" s="1115" t="s">
        <v>415</v>
      </c>
      <c r="F92" s="1117"/>
      <c r="G92" s="1117"/>
      <c r="H92" s="3760" t="s">
        <v>6073</v>
      </c>
      <c r="I92" s="1120"/>
      <c r="J92" s="1120"/>
      <c r="K92" s="1120"/>
      <c r="L92" s="1120"/>
      <c r="M92" s="2895">
        <f t="shared" si="26"/>
        <v>0</v>
      </c>
      <c r="N92" s="2896">
        <f t="shared" si="41"/>
        <v>0</v>
      </c>
      <c r="O92" s="2895">
        <f t="shared" si="27"/>
        <v>0</v>
      </c>
      <c r="P92" s="2952">
        <f t="shared" si="42"/>
        <v>0</v>
      </c>
      <c r="Q92" s="2897" t="str">
        <f t="shared" si="28"/>
        <v xml:space="preserve">STATE: ; PDY: ; KKL: ; MHE: ; YNM: </v>
      </c>
      <c r="R92" s="2898">
        <f>'Abs19. NPCDCS'!Q10</f>
        <v>0</v>
      </c>
      <c r="S92" s="2899">
        <f>'Abs19. NPCDCS'!R10</f>
        <v>0</v>
      </c>
      <c r="T92" s="4799"/>
      <c r="U92" s="2896">
        <f t="shared" si="29"/>
        <v>0</v>
      </c>
      <c r="V92" s="2896">
        <f t="shared" si="30"/>
        <v>0</v>
      </c>
      <c r="W92" s="2896">
        <f t="shared" si="31"/>
        <v>0</v>
      </c>
      <c r="X92" s="2900" t="str">
        <f t="shared" si="32"/>
        <v xml:space="preserve">STATE: ; PDY: ; KKL: ; MHE: ; YNM: </v>
      </c>
      <c r="Y92" s="2896"/>
      <c r="Z92" s="2896"/>
      <c r="AA92" s="2896">
        <f t="shared" si="36"/>
        <v>0</v>
      </c>
      <c r="AB92" s="2896"/>
      <c r="AC92" s="2896"/>
      <c r="AD92" s="2896"/>
      <c r="AE92" s="2952">
        <f t="shared" si="37"/>
        <v>0</v>
      </c>
      <c r="AF92" s="2896"/>
      <c r="AG92" s="2896"/>
      <c r="AH92" s="2896"/>
      <c r="AI92" s="2952">
        <f t="shared" si="38"/>
        <v>0</v>
      </c>
      <c r="AJ92" s="2896"/>
      <c r="AK92" s="2896"/>
      <c r="AL92" s="2896"/>
      <c r="AM92" s="2896">
        <f t="shared" si="39"/>
        <v>0</v>
      </c>
      <c r="AN92" s="2896"/>
      <c r="AO92" s="2896"/>
      <c r="AP92" s="2896"/>
      <c r="AQ92" s="2896">
        <f t="shared" si="40"/>
        <v>0</v>
      </c>
      <c r="AR92" s="2896"/>
      <c r="AS92" s="2896">
        <f t="shared" si="43"/>
        <v>0</v>
      </c>
      <c r="AT92" s="2896">
        <f t="shared" si="33"/>
        <v>0</v>
      </c>
      <c r="AU92" s="2896">
        <f t="shared" si="34"/>
        <v>0</v>
      </c>
      <c r="AV92" s="2900" t="str">
        <f t="shared" si="35"/>
        <v xml:space="preserve">STATE: ; PDY: ; KKL: ; MHE: ; YNM: </v>
      </c>
      <c r="AW92" s="78" t="s">
        <v>2090</v>
      </c>
      <c r="AX92" s="3605" t="s">
        <v>6073</v>
      </c>
      <c r="AY92" s="4798"/>
      <c r="AZ92" s="4798"/>
      <c r="BA92" s="4798"/>
      <c r="BB92" s="4798"/>
      <c r="BC92" s="363"/>
      <c r="BD92" s="363"/>
      <c r="BF92" s="389" t="s">
        <v>6073</v>
      </c>
    </row>
    <row r="93" spans="1:58" ht="48" customHeight="1">
      <c r="A93" s="1112" t="s">
        <v>2091</v>
      </c>
      <c r="B93" s="1134" t="s">
        <v>2068</v>
      </c>
      <c r="C93" s="1134" t="s">
        <v>3302</v>
      </c>
      <c r="D93" s="4773" t="s">
        <v>85</v>
      </c>
      <c r="E93" s="1115" t="s">
        <v>415</v>
      </c>
      <c r="F93" s="1117"/>
      <c r="G93" s="1117"/>
      <c r="H93" s="3760" t="s">
        <v>6074</v>
      </c>
      <c r="I93" s="1120"/>
      <c r="J93" s="1120"/>
      <c r="K93" s="1120"/>
      <c r="L93" s="1120"/>
      <c r="M93" s="2895">
        <f t="shared" si="26"/>
        <v>0</v>
      </c>
      <c r="N93" s="2896">
        <f>M93/100000</f>
        <v>0</v>
      </c>
      <c r="O93" s="2895">
        <f t="shared" si="27"/>
        <v>0</v>
      </c>
      <c r="P93" s="2952">
        <f>O93*N93</f>
        <v>0</v>
      </c>
      <c r="Q93" s="2897" t="str">
        <f t="shared" si="28"/>
        <v xml:space="preserve">STATE: ; PDY: ; KKL: ; MHE: ; YNM: </v>
      </c>
      <c r="R93" s="2898">
        <f>'Abs19. NPCDCS'!Q11</f>
        <v>0</v>
      </c>
      <c r="S93" s="2899">
        <f>'Abs19. NPCDCS'!R11</f>
        <v>0</v>
      </c>
      <c r="T93" s="4799"/>
      <c r="U93" s="2896">
        <f t="shared" si="29"/>
        <v>0</v>
      </c>
      <c r="V93" s="2896">
        <f t="shared" si="30"/>
        <v>0</v>
      </c>
      <c r="W93" s="2896">
        <f t="shared" si="31"/>
        <v>0</v>
      </c>
      <c r="X93" s="2900" t="str">
        <f t="shared" si="32"/>
        <v xml:space="preserve">STATE: ; PDY: ; KKL: ; MHE: ; YNM: </v>
      </c>
      <c r="Y93" s="2896"/>
      <c r="Z93" s="2896"/>
      <c r="AA93" s="2896">
        <f t="shared" si="36"/>
        <v>0</v>
      </c>
      <c r="AB93" s="2896"/>
      <c r="AC93" s="2896"/>
      <c r="AD93" s="2896"/>
      <c r="AE93" s="2952">
        <f t="shared" si="37"/>
        <v>0</v>
      </c>
      <c r="AF93" s="2896"/>
      <c r="AG93" s="2896"/>
      <c r="AH93" s="2896"/>
      <c r="AI93" s="2952">
        <f t="shared" si="38"/>
        <v>0</v>
      </c>
      <c r="AJ93" s="2896"/>
      <c r="AK93" s="2896"/>
      <c r="AL93" s="2896"/>
      <c r="AM93" s="2896">
        <f t="shared" si="39"/>
        <v>0</v>
      </c>
      <c r="AN93" s="2896"/>
      <c r="AO93" s="2896"/>
      <c r="AP93" s="2896"/>
      <c r="AQ93" s="2896">
        <f t="shared" si="40"/>
        <v>0</v>
      </c>
      <c r="AR93" s="2896"/>
      <c r="AS93" s="2896">
        <f t="shared" si="43"/>
        <v>0</v>
      </c>
      <c r="AT93" s="2896">
        <f t="shared" si="33"/>
        <v>0</v>
      </c>
      <c r="AU93" s="2896">
        <f t="shared" si="34"/>
        <v>0</v>
      </c>
      <c r="AV93" s="2900" t="str">
        <f t="shared" si="35"/>
        <v xml:space="preserve">STATE: ; PDY: ; KKL: ; MHE: ; YNM: </v>
      </c>
      <c r="AW93" s="78" t="s">
        <v>2091</v>
      </c>
      <c r="AX93" s="3605" t="s">
        <v>6074</v>
      </c>
      <c r="AY93" s="4798"/>
      <c r="AZ93" s="4798"/>
      <c r="BA93" s="4798"/>
      <c r="BB93" s="4798"/>
      <c r="BC93" s="363"/>
      <c r="BD93" s="363"/>
      <c r="BF93" s="389" t="s">
        <v>6074</v>
      </c>
    </row>
    <row r="94" spans="1:58" ht="54.75" customHeight="1">
      <c r="A94" s="1112" t="s">
        <v>2348</v>
      </c>
      <c r="B94" s="1134" t="s">
        <v>2069</v>
      </c>
      <c r="C94" s="1134" t="s">
        <v>2668</v>
      </c>
      <c r="D94" s="4773" t="s">
        <v>85</v>
      </c>
      <c r="E94" s="1115" t="s">
        <v>415</v>
      </c>
      <c r="F94" s="1117"/>
      <c r="G94" s="1117"/>
      <c r="H94" s="3760" t="s">
        <v>6074</v>
      </c>
      <c r="I94" s="1120"/>
      <c r="J94" s="1120"/>
      <c r="K94" s="1120"/>
      <c r="L94" s="1120"/>
      <c r="M94" s="2895">
        <f t="shared" si="26"/>
        <v>0</v>
      </c>
      <c r="N94" s="2896">
        <f>M94/100000</f>
        <v>0</v>
      </c>
      <c r="O94" s="2895">
        <f t="shared" si="27"/>
        <v>0</v>
      </c>
      <c r="P94" s="2952">
        <f>O94*N94</f>
        <v>0</v>
      </c>
      <c r="Q94" s="2897" t="str">
        <f t="shared" si="28"/>
        <v xml:space="preserve">STATE: ; PDY: ; KKL: ; MHE: ; YNM: </v>
      </c>
      <c r="R94" s="2898">
        <f>'Abs19. NPCDCS'!Q12</f>
        <v>0</v>
      </c>
      <c r="S94" s="2899">
        <f>'Abs19. NPCDCS'!R12</f>
        <v>0</v>
      </c>
      <c r="T94" s="4799"/>
      <c r="U94" s="2896">
        <f t="shared" si="29"/>
        <v>0</v>
      </c>
      <c r="V94" s="2896">
        <f t="shared" si="30"/>
        <v>0</v>
      </c>
      <c r="W94" s="2896">
        <f t="shared" si="31"/>
        <v>0</v>
      </c>
      <c r="X94" s="2900" t="str">
        <f t="shared" si="32"/>
        <v xml:space="preserve">STATE: ; PDY: ; KKL: ; MHE: ; YNM: </v>
      </c>
      <c r="Y94" s="2896"/>
      <c r="Z94" s="2896"/>
      <c r="AA94" s="2896">
        <f t="shared" si="36"/>
        <v>0</v>
      </c>
      <c r="AB94" s="2896"/>
      <c r="AC94" s="2896"/>
      <c r="AD94" s="2896"/>
      <c r="AE94" s="2952">
        <f t="shared" si="37"/>
        <v>0</v>
      </c>
      <c r="AF94" s="2896"/>
      <c r="AG94" s="2896"/>
      <c r="AH94" s="2896"/>
      <c r="AI94" s="2952">
        <f t="shared" si="38"/>
        <v>0</v>
      </c>
      <c r="AJ94" s="2896"/>
      <c r="AK94" s="2896"/>
      <c r="AL94" s="2896"/>
      <c r="AM94" s="2896">
        <f t="shared" si="39"/>
        <v>0</v>
      </c>
      <c r="AN94" s="2896"/>
      <c r="AO94" s="2896"/>
      <c r="AP94" s="2896"/>
      <c r="AQ94" s="2896">
        <f t="shared" si="40"/>
        <v>0</v>
      </c>
      <c r="AR94" s="2896"/>
      <c r="AS94" s="2896">
        <f t="shared" si="43"/>
        <v>0</v>
      </c>
      <c r="AT94" s="2896">
        <f t="shared" si="33"/>
        <v>0</v>
      </c>
      <c r="AU94" s="2896">
        <f t="shared" si="34"/>
        <v>0</v>
      </c>
      <c r="AV94" s="2900" t="str">
        <f t="shared" si="35"/>
        <v xml:space="preserve">STATE: ; PDY: ; KKL: ; MHE: ; YNM: </v>
      </c>
      <c r="AW94" s="78" t="s">
        <v>2348</v>
      </c>
      <c r="AX94" s="3605" t="s">
        <v>6074</v>
      </c>
      <c r="AY94" s="4798"/>
      <c r="AZ94" s="4798"/>
      <c r="BA94" s="4798"/>
      <c r="BB94" s="4798"/>
      <c r="BC94" s="363"/>
      <c r="BD94" s="363"/>
      <c r="BF94" s="389" t="s">
        <v>6074</v>
      </c>
    </row>
    <row r="95" spans="1:58" ht="78.75" customHeight="1">
      <c r="A95" s="1112" t="s">
        <v>2456</v>
      </c>
      <c r="B95" s="1134" t="s">
        <v>1700</v>
      </c>
      <c r="C95" s="1134" t="s">
        <v>4864</v>
      </c>
      <c r="D95" s="1065" t="s">
        <v>4345</v>
      </c>
      <c r="E95" s="1115" t="s">
        <v>4656</v>
      </c>
      <c r="F95" s="1117"/>
      <c r="G95" s="1117"/>
      <c r="H95" s="3760" t="s">
        <v>6075</v>
      </c>
      <c r="I95" s="1120"/>
      <c r="J95" s="1120"/>
      <c r="K95" s="1120"/>
      <c r="L95" s="1120"/>
      <c r="M95" s="2895">
        <f t="shared" si="26"/>
        <v>30000</v>
      </c>
      <c r="N95" s="2896">
        <f>M95/100000</f>
        <v>0.3</v>
      </c>
      <c r="O95" s="2895">
        <f t="shared" si="27"/>
        <v>10</v>
      </c>
      <c r="P95" s="2952">
        <f>O95*N95</f>
        <v>3</v>
      </c>
      <c r="Q95" s="2897" t="str">
        <f t="shared" si="28"/>
        <v xml:space="preserve">STATE: Maintenance cost office equipments  STC=1 &amp;SDS=1 &amp;STDC=1; PDY: Maintenance cost  of DTC=1  &amp;IRL=1 &amp; CDST=1&amp;DRTC centre=1; KKL: Maintenance cost  of DTC=1 ; MHE: Maintenance cost  of DTC=1 ; YNM: Maintenance cost  of DTC=1 </v>
      </c>
      <c r="R95" s="2898">
        <f>'Abs11. NTEP'!Q9</f>
        <v>0</v>
      </c>
      <c r="S95" s="2899">
        <f>'Abs11. NTEP'!R9</f>
        <v>0</v>
      </c>
      <c r="T95" s="4799"/>
      <c r="U95" s="2896">
        <f t="shared" si="29"/>
        <v>30000</v>
      </c>
      <c r="V95" s="2896">
        <f t="shared" si="30"/>
        <v>10</v>
      </c>
      <c r="W95" s="2896">
        <f t="shared" si="31"/>
        <v>300000</v>
      </c>
      <c r="X95" s="2900" t="str">
        <f t="shared" si="32"/>
        <v xml:space="preserve">STATE: Maintenance cost office equipments  STC=1 &amp;SDS=1 &amp;STDC=1; PDY: Maintenance cost  of DTC=1  &amp;IRL=1 &amp; CDST=1&amp;DRTC centre=1; KKL: Maintenance cost  of DTC=1 ; MHE: Maintenance cost  of DTC=1 ; YNM: Maintenance cost  of DTC=1 </v>
      </c>
      <c r="Y95" s="2896">
        <v>30000</v>
      </c>
      <c r="Z95" s="2896">
        <v>3</v>
      </c>
      <c r="AA95" s="2896">
        <f t="shared" si="36"/>
        <v>90000</v>
      </c>
      <c r="AB95" s="2059" t="s">
        <v>6958</v>
      </c>
      <c r="AC95" s="2896">
        <v>30000</v>
      </c>
      <c r="AD95" s="2896">
        <v>4</v>
      </c>
      <c r="AE95" s="2952">
        <f t="shared" si="37"/>
        <v>120000</v>
      </c>
      <c r="AF95" s="4087" t="s">
        <v>6959</v>
      </c>
      <c r="AG95" s="2896">
        <v>30000</v>
      </c>
      <c r="AH95" s="2896">
        <v>1</v>
      </c>
      <c r="AI95" s="2952">
        <f t="shared" si="38"/>
        <v>30000</v>
      </c>
      <c r="AJ95" s="4087" t="s">
        <v>6960</v>
      </c>
      <c r="AK95" s="2896">
        <v>30000</v>
      </c>
      <c r="AL95" s="2896">
        <v>1</v>
      </c>
      <c r="AM95" s="2896">
        <f t="shared" si="39"/>
        <v>30000</v>
      </c>
      <c r="AN95" s="4087" t="s">
        <v>6960</v>
      </c>
      <c r="AO95" s="2896">
        <v>30000</v>
      </c>
      <c r="AP95" s="2896">
        <v>1</v>
      </c>
      <c r="AQ95" s="2896">
        <f t="shared" si="40"/>
        <v>30000</v>
      </c>
      <c r="AR95" s="4087" t="s">
        <v>6960</v>
      </c>
      <c r="AS95" s="2896">
        <f t="shared" si="43"/>
        <v>300000</v>
      </c>
      <c r="AT95" s="2896">
        <f t="shared" si="33"/>
        <v>10</v>
      </c>
      <c r="AU95" s="2896">
        <f t="shared" si="34"/>
        <v>30000</v>
      </c>
      <c r="AV95" s="2900" t="str">
        <f t="shared" si="35"/>
        <v xml:space="preserve">STATE: Maintenance cost office equipments  STC=1 &amp;SDS=1 &amp;STDC=1; PDY: Maintenance cost  of DTC=1  &amp;IRL=1 &amp; CDST=1&amp;DRTC centre=1; KKL: Maintenance cost  of DTC=1 ; MHE: Maintenance cost  of DTC=1 ; YNM: Maintenance cost  of DTC=1 </v>
      </c>
      <c r="AW95" s="78" t="s">
        <v>2456</v>
      </c>
      <c r="AX95" s="3605" t="s">
        <v>6075</v>
      </c>
      <c r="AY95" s="4798"/>
      <c r="AZ95" s="4798"/>
      <c r="BA95" s="4798"/>
      <c r="BB95" s="4798"/>
      <c r="BC95" s="363"/>
      <c r="BD95" s="4976" t="s">
        <v>8173</v>
      </c>
      <c r="BF95" s="389" t="s">
        <v>6075</v>
      </c>
    </row>
    <row r="96" spans="1:58" ht="43.5" customHeight="1">
      <c r="A96" s="1112" t="s">
        <v>2671</v>
      </c>
      <c r="B96" s="1135"/>
      <c r="C96" s="1118" t="s">
        <v>5349</v>
      </c>
      <c r="D96" s="1114" t="s">
        <v>90</v>
      </c>
      <c r="E96" s="1129" t="s">
        <v>131</v>
      </c>
      <c r="F96" s="1117"/>
      <c r="G96" s="1117"/>
      <c r="H96" s="3614" t="s">
        <v>6068</v>
      </c>
      <c r="I96" s="1120"/>
      <c r="J96" s="1120"/>
      <c r="K96" s="1120"/>
      <c r="L96" s="1120"/>
      <c r="M96" s="2895">
        <f t="shared" si="26"/>
        <v>0</v>
      </c>
      <c r="N96" s="2896">
        <f>M96/100000</f>
        <v>0</v>
      </c>
      <c r="O96" s="2895">
        <f t="shared" si="27"/>
        <v>0</v>
      </c>
      <c r="P96" s="2952">
        <f>O96*N96</f>
        <v>0</v>
      </c>
      <c r="Q96" s="2897" t="str">
        <f t="shared" si="28"/>
        <v xml:space="preserve">STATE: ; PDY: ; KKL: ; MHE: ; YNM: </v>
      </c>
      <c r="R96" s="2898">
        <f>'Ab1. RMNCH+A'!Q108</f>
        <v>0</v>
      </c>
      <c r="S96" s="2899">
        <f>'Ab1. RMNCH+A'!R108</f>
        <v>0</v>
      </c>
      <c r="T96" s="4799"/>
      <c r="U96" s="2896">
        <f t="shared" si="29"/>
        <v>0</v>
      </c>
      <c r="V96" s="2896">
        <f t="shared" si="30"/>
        <v>0</v>
      </c>
      <c r="W96" s="2896">
        <f t="shared" si="31"/>
        <v>0</v>
      </c>
      <c r="X96" s="2900" t="str">
        <f t="shared" si="32"/>
        <v xml:space="preserve">STATE: ; PDY: ; KKL: ; MHE: ; YNM: </v>
      </c>
      <c r="Y96" s="2896"/>
      <c r="Z96" s="2896"/>
      <c r="AA96" s="2896">
        <f t="shared" si="36"/>
        <v>0</v>
      </c>
      <c r="AB96" s="2896"/>
      <c r="AC96" s="2896"/>
      <c r="AD96" s="2896"/>
      <c r="AE96" s="2952">
        <f t="shared" si="37"/>
        <v>0</v>
      </c>
      <c r="AF96" s="2896"/>
      <c r="AG96" s="2896"/>
      <c r="AH96" s="2896"/>
      <c r="AI96" s="2952">
        <f t="shared" si="38"/>
        <v>0</v>
      </c>
      <c r="AJ96" s="2896"/>
      <c r="AK96" s="2896"/>
      <c r="AL96" s="2896"/>
      <c r="AM96" s="2896">
        <f t="shared" si="39"/>
        <v>0</v>
      </c>
      <c r="AN96" s="2896"/>
      <c r="AO96" s="2896"/>
      <c r="AP96" s="2896"/>
      <c r="AQ96" s="2896">
        <f t="shared" si="40"/>
        <v>0</v>
      </c>
      <c r="AR96" s="2896"/>
      <c r="AS96" s="2896">
        <f t="shared" si="43"/>
        <v>0</v>
      </c>
      <c r="AT96" s="2896">
        <f t="shared" si="33"/>
        <v>0</v>
      </c>
      <c r="AU96" s="2896">
        <f t="shared" si="34"/>
        <v>0</v>
      </c>
      <c r="AV96" s="2900" t="str">
        <f t="shared" si="35"/>
        <v xml:space="preserve">STATE: ; PDY: ; KKL: ; MHE: ; YNM: </v>
      </c>
      <c r="AW96" s="78" t="s">
        <v>2671</v>
      </c>
      <c r="AX96" s="3608" t="s">
        <v>6068</v>
      </c>
      <c r="AY96" s="4798"/>
      <c r="AZ96" s="4798"/>
      <c r="BA96" s="4798"/>
      <c r="BB96" s="4798"/>
      <c r="BC96" s="363"/>
      <c r="BD96" s="363"/>
      <c r="BF96" s="389" t="s">
        <v>6068</v>
      </c>
    </row>
    <row r="97" spans="1:58" ht="40.5" customHeight="1">
      <c r="A97" s="1112" t="s">
        <v>3781</v>
      </c>
      <c r="B97" s="1135"/>
      <c r="C97" s="1118" t="s">
        <v>5348</v>
      </c>
      <c r="D97" s="1114" t="s">
        <v>90</v>
      </c>
      <c r="E97" s="1129" t="s">
        <v>131</v>
      </c>
      <c r="F97" s="1117"/>
      <c r="G97" s="1117"/>
      <c r="H97" s="3614" t="s">
        <v>6076</v>
      </c>
      <c r="I97" s="1120"/>
      <c r="J97" s="1120"/>
      <c r="K97" s="1120"/>
      <c r="L97" s="1120"/>
      <c r="M97" s="2895">
        <f t="shared" si="26"/>
        <v>0</v>
      </c>
      <c r="N97" s="2896">
        <f t="shared" ref="N97:N107" si="44">M97/100000</f>
        <v>0</v>
      </c>
      <c r="O97" s="2895">
        <f t="shared" si="27"/>
        <v>0</v>
      </c>
      <c r="P97" s="2952">
        <f t="shared" ref="P97:P107" si="45">O97*N97</f>
        <v>0</v>
      </c>
      <c r="Q97" s="2897" t="str">
        <f t="shared" si="28"/>
        <v xml:space="preserve">STATE: ; PDY: ; KKL: ; MHE: ; YNM: </v>
      </c>
      <c r="R97" s="2898">
        <f>'Ab1. RMNCH+A'!Q109</f>
        <v>0</v>
      </c>
      <c r="S97" s="2899">
        <f>'Ab1. RMNCH+A'!R109</f>
        <v>0</v>
      </c>
      <c r="T97" s="4799"/>
      <c r="U97" s="2896">
        <f t="shared" si="29"/>
        <v>0</v>
      </c>
      <c r="V97" s="2896">
        <f t="shared" si="30"/>
        <v>0</v>
      </c>
      <c r="W97" s="2896">
        <f t="shared" si="31"/>
        <v>0</v>
      </c>
      <c r="X97" s="2900" t="str">
        <f t="shared" si="32"/>
        <v xml:space="preserve">STATE: ; PDY: ; KKL: ; MHE: ; YNM: </v>
      </c>
      <c r="Y97" s="2896"/>
      <c r="Z97" s="2896"/>
      <c r="AA97" s="2896">
        <f t="shared" si="36"/>
        <v>0</v>
      </c>
      <c r="AB97" s="2896"/>
      <c r="AC97" s="2896"/>
      <c r="AD97" s="2896"/>
      <c r="AE97" s="2952">
        <f t="shared" si="37"/>
        <v>0</v>
      </c>
      <c r="AF97" s="2896"/>
      <c r="AG97" s="2896"/>
      <c r="AH97" s="2896"/>
      <c r="AI97" s="2952">
        <f t="shared" si="38"/>
        <v>0</v>
      </c>
      <c r="AJ97" s="2896"/>
      <c r="AK97" s="2896"/>
      <c r="AL97" s="2896"/>
      <c r="AM97" s="2896">
        <f t="shared" si="39"/>
        <v>0</v>
      </c>
      <c r="AN97" s="2896"/>
      <c r="AO97" s="2896"/>
      <c r="AP97" s="2896"/>
      <c r="AQ97" s="2896">
        <f t="shared" si="40"/>
        <v>0</v>
      </c>
      <c r="AR97" s="2896"/>
      <c r="AS97" s="2896">
        <f t="shared" si="43"/>
        <v>0</v>
      </c>
      <c r="AT97" s="2896">
        <f t="shared" si="33"/>
        <v>0</v>
      </c>
      <c r="AU97" s="2896">
        <f t="shared" si="34"/>
        <v>0</v>
      </c>
      <c r="AV97" s="2900" t="str">
        <f t="shared" si="35"/>
        <v xml:space="preserve">STATE: ; PDY: ; KKL: ; MHE: ; YNM: </v>
      </c>
      <c r="AW97" s="78" t="s">
        <v>3781</v>
      </c>
      <c r="AX97" s="3608" t="s">
        <v>6076</v>
      </c>
      <c r="AY97" s="4798"/>
      <c r="AZ97" s="4798"/>
      <c r="BA97" s="4798"/>
      <c r="BB97" s="4798"/>
      <c r="BC97" s="363"/>
      <c r="BD97" s="363"/>
      <c r="BF97" s="389" t="s">
        <v>6076</v>
      </c>
    </row>
    <row r="98" spans="1:58" ht="72" customHeight="1">
      <c r="A98" s="1112" t="s">
        <v>3782</v>
      </c>
      <c r="B98" s="1135"/>
      <c r="C98" s="1118" t="s">
        <v>4759</v>
      </c>
      <c r="D98" s="1114" t="s">
        <v>90</v>
      </c>
      <c r="E98" s="1129" t="s">
        <v>131</v>
      </c>
      <c r="F98" s="1117"/>
      <c r="G98" s="1117"/>
      <c r="H98" s="3614" t="s">
        <v>6077</v>
      </c>
      <c r="I98" s="1120"/>
      <c r="J98" s="1120"/>
      <c r="K98" s="1120"/>
      <c r="L98" s="1120"/>
      <c r="M98" s="2895">
        <f t="shared" si="26"/>
        <v>0</v>
      </c>
      <c r="N98" s="2896">
        <f t="shared" si="44"/>
        <v>0</v>
      </c>
      <c r="O98" s="2895">
        <f t="shared" si="27"/>
        <v>0</v>
      </c>
      <c r="P98" s="2952">
        <f t="shared" si="45"/>
        <v>0</v>
      </c>
      <c r="Q98" s="2897" t="str">
        <f t="shared" si="28"/>
        <v xml:space="preserve">STATE: ; PDY: ; KKL: ; MHE: ; YNM: </v>
      </c>
      <c r="R98" s="2898">
        <f>'Ab1. RMNCH+A'!Q110</f>
        <v>0</v>
      </c>
      <c r="S98" s="2899">
        <f>'Ab1. RMNCH+A'!R110</f>
        <v>0</v>
      </c>
      <c r="T98" s="4799"/>
      <c r="U98" s="2896">
        <f t="shared" si="29"/>
        <v>0</v>
      </c>
      <c r="V98" s="2896">
        <f t="shared" si="30"/>
        <v>0</v>
      </c>
      <c r="W98" s="2896">
        <f t="shared" si="31"/>
        <v>0</v>
      </c>
      <c r="X98" s="2900" t="str">
        <f t="shared" si="32"/>
        <v xml:space="preserve">STATE: ; PDY: ; KKL: ; MHE: ; YNM: </v>
      </c>
      <c r="Y98" s="2896"/>
      <c r="Z98" s="2896"/>
      <c r="AA98" s="2896">
        <f t="shared" si="36"/>
        <v>0</v>
      </c>
      <c r="AB98" s="2896"/>
      <c r="AC98" s="2896"/>
      <c r="AD98" s="2896"/>
      <c r="AE98" s="2952">
        <f t="shared" si="37"/>
        <v>0</v>
      </c>
      <c r="AF98" s="2896"/>
      <c r="AG98" s="2896"/>
      <c r="AH98" s="2896"/>
      <c r="AI98" s="2952">
        <f t="shared" si="38"/>
        <v>0</v>
      </c>
      <c r="AJ98" s="2896"/>
      <c r="AK98" s="2896"/>
      <c r="AL98" s="2896"/>
      <c r="AM98" s="2896">
        <f t="shared" si="39"/>
        <v>0</v>
      </c>
      <c r="AN98" s="2896"/>
      <c r="AO98" s="2896"/>
      <c r="AP98" s="2896"/>
      <c r="AQ98" s="2896">
        <f t="shared" si="40"/>
        <v>0</v>
      </c>
      <c r="AR98" s="2896"/>
      <c r="AS98" s="2896">
        <f t="shared" si="43"/>
        <v>0</v>
      </c>
      <c r="AT98" s="2896">
        <f t="shared" si="33"/>
        <v>0</v>
      </c>
      <c r="AU98" s="2896">
        <f t="shared" si="34"/>
        <v>0</v>
      </c>
      <c r="AV98" s="2900" t="str">
        <f t="shared" si="35"/>
        <v xml:space="preserve">STATE: ; PDY: ; KKL: ; MHE: ; YNM: </v>
      </c>
      <c r="AW98" s="78" t="s">
        <v>3782</v>
      </c>
      <c r="AX98" s="3608" t="s">
        <v>6077</v>
      </c>
      <c r="AY98" s="4798"/>
      <c r="AZ98" s="4798"/>
      <c r="BA98" s="4798"/>
      <c r="BB98" s="4798"/>
      <c r="BC98" s="363"/>
      <c r="BD98" s="363"/>
      <c r="BF98" s="389" t="s">
        <v>6077</v>
      </c>
    </row>
    <row r="99" spans="1:58" ht="43.5" customHeight="1">
      <c r="A99" s="1112" t="s">
        <v>3783</v>
      </c>
      <c r="B99" s="1135"/>
      <c r="C99" s="1118" t="s">
        <v>3303</v>
      </c>
      <c r="D99" s="1065" t="s">
        <v>4345</v>
      </c>
      <c r="E99" s="1129" t="s">
        <v>3306</v>
      </c>
      <c r="F99" s="1117"/>
      <c r="G99" s="1117"/>
      <c r="H99" s="3614" t="s">
        <v>6078</v>
      </c>
      <c r="I99" s="2901">
        <v>1</v>
      </c>
      <c r="J99" s="1120"/>
      <c r="K99" s="1120"/>
      <c r="L99" s="1120"/>
      <c r="M99" s="2895">
        <f t="shared" si="26"/>
        <v>50000</v>
      </c>
      <c r="N99" s="2896">
        <f t="shared" si="44"/>
        <v>0.5</v>
      </c>
      <c r="O99" s="2895">
        <f t="shared" si="27"/>
        <v>1</v>
      </c>
      <c r="P99" s="2952">
        <f t="shared" si="45"/>
        <v>0.5</v>
      </c>
      <c r="Q99" s="2897" t="str">
        <f t="shared" si="28"/>
        <v xml:space="preserve">STATE: State Lab: Meeting Costs/Officer Expenses  Contingency - Rs.0.50 Lakh; PDY: ; KKL: ; MHE: ; YNM: </v>
      </c>
      <c r="R99" s="2898">
        <f>'Abs12. NVHCP'!Q7</f>
        <v>0</v>
      </c>
      <c r="S99" s="2899">
        <f>'Abs12. NVHCP'!R7</f>
        <v>0</v>
      </c>
      <c r="T99" s="4799"/>
      <c r="U99" s="2896">
        <f t="shared" si="29"/>
        <v>50000</v>
      </c>
      <c r="V99" s="2896">
        <f t="shared" si="30"/>
        <v>1</v>
      </c>
      <c r="W99" s="2896">
        <f t="shared" si="31"/>
        <v>50000</v>
      </c>
      <c r="X99" s="2900" t="str">
        <f t="shared" si="32"/>
        <v xml:space="preserve">STATE: State Lab: Meeting Costs/Officer Expenses  Contingency - Rs.0.50 Lakh; PDY: ; KKL: ; MHE: ; YNM: </v>
      </c>
      <c r="Y99" s="2902">
        <v>50000</v>
      </c>
      <c r="Z99" s="2902">
        <v>1</v>
      </c>
      <c r="AA99" s="2906">
        <f t="shared" si="36"/>
        <v>50000</v>
      </c>
      <c r="AB99" s="2904" t="s">
        <v>7100</v>
      </c>
      <c r="AC99" s="2902"/>
      <c r="AD99" s="2902"/>
      <c r="AE99" s="2906">
        <f t="shared" si="37"/>
        <v>0</v>
      </c>
      <c r="AF99" s="2904"/>
      <c r="AG99" s="2902"/>
      <c r="AH99" s="2902"/>
      <c r="AI99" s="2906">
        <f t="shared" si="38"/>
        <v>0</v>
      </c>
      <c r="AJ99" s="2904"/>
      <c r="AK99" s="2902"/>
      <c r="AL99" s="2902"/>
      <c r="AM99" s="2906">
        <f t="shared" si="39"/>
        <v>0</v>
      </c>
      <c r="AN99" s="2904"/>
      <c r="AO99" s="2902"/>
      <c r="AP99" s="2902"/>
      <c r="AQ99" s="2906">
        <f t="shared" si="40"/>
        <v>0</v>
      </c>
      <c r="AR99" s="2904"/>
      <c r="AS99" s="2896">
        <f t="shared" si="43"/>
        <v>50000</v>
      </c>
      <c r="AT99" s="2896">
        <f t="shared" si="33"/>
        <v>1</v>
      </c>
      <c r="AU99" s="2896">
        <f t="shared" si="34"/>
        <v>50000</v>
      </c>
      <c r="AV99" s="2900" t="str">
        <f t="shared" si="35"/>
        <v xml:space="preserve">STATE: State Lab: Meeting Costs/Officer Expenses  Contingency - Rs.0.50 Lakh; PDY: ; KKL: ; MHE: ; YNM: </v>
      </c>
      <c r="AW99" s="78" t="s">
        <v>3783</v>
      </c>
      <c r="AX99" s="3608" t="s">
        <v>6078</v>
      </c>
      <c r="AY99" s="4798"/>
      <c r="AZ99" s="4798"/>
      <c r="BA99" s="4798"/>
      <c r="BB99" s="4798"/>
      <c r="BC99" s="363"/>
      <c r="BD99" s="4976" t="s">
        <v>7900</v>
      </c>
      <c r="BF99" s="389" t="s">
        <v>6078</v>
      </c>
    </row>
    <row r="100" spans="1:58" ht="25.5" customHeight="1">
      <c r="A100" s="1148" t="s">
        <v>3784</v>
      </c>
      <c r="B100" s="1148"/>
      <c r="C100" s="1148" t="s">
        <v>3304</v>
      </c>
      <c r="D100" s="1149"/>
      <c r="E100" s="1149"/>
      <c r="F100" s="1150"/>
      <c r="G100" s="1150"/>
      <c r="H100" s="3612"/>
      <c r="I100" s="2907">
        <f>I101+I102</f>
        <v>1.5</v>
      </c>
      <c r="J100" s="2949"/>
      <c r="K100" s="2949"/>
      <c r="L100" s="2949"/>
      <c r="M100" s="2949"/>
      <c r="N100" s="2907"/>
      <c r="O100" s="2949"/>
      <c r="P100" s="2951">
        <f>P101+P102</f>
        <v>1</v>
      </c>
      <c r="Q100" s="2909"/>
      <c r="R100" s="2950"/>
      <c r="S100" s="2951">
        <f>S101+S102</f>
        <v>0</v>
      </c>
      <c r="T100" s="4799"/>
      <c r="U100" s="2907">
        <f t="shared" si="29"/>
        <v>0</v>
      </c>
      <c r="V100" s="2907">
        <f t="shared" si="30"/>
        <v>0</v>
      </c>
      <c r="W100" s="2907">
        <f>W101+W102</f>
        <v>100000</v>
      </c>
      <c r="X100" s="2912"/>
      <c r="Y100" s="2907"/>
      <c r="Z100" s="2907"/>
      <c r="AA100" s="2907">
        <f>AA101+AA102</f>
        <v>0</v>
      </c>
      <c r="AB100" s="2907"/>
      <c r="AC100" s="2907"/>
      <c r="AD100" s="2907"/>
      <c r="AE100" s="2907">
        <f>AE101+AE102</f>
        <v>100000</v>
      </c>
      <c r="AF100" s="2907"/>
      <c r="AG100" s="2907"/>
      <c r="AH100" s="2907"/>
      <c r="AI100" s="2907">
        <f>AI101+AI102</f>
        <v>0</v>
      </c>
      <c r="AJ100" s="2907"/>
      <c r="AK100" s="2907"/>
      <c r="AL100" s="2907"/>
      <c r="AM100" s="2907">
        <f>AM101+AM102</f>
        <v>0</v>
      </c>
      <c r="AN100" s="2907"/>
      <c r="AO100" s="2907"/>
      <c r="AP100" s="2907"/>
      <c r="AQ100" s="2907">
        <f>AQ101+AQ102</f>
        <v>0</v>
      </c>
      <c r="AR100" s="2907"/>
      <c r="AS100" s="2907">
        <f>AS101+AS102</f>
        <v>100000</v>
      </c>
      <c r="AT100" s="2907">
        <f t="shared" si="33"/>
        <v>0</v>
      </c>
      <c r="AU100" s="2907">
        <f t="shared" si="34"/>
        <v>0</v>
      </c>
      <c r="AV100" s="2912"/>
      <c r="AW100" s="3604" t="s">
        <v>3784</v>
      </c>
      <c r="AX100" s="3612"/>
      <c r="AY100" s="4798"/>
      <c r="AZ100" s="4798"/>
      <c r="BA100" s="4798"/>
      <c r="BB100" s="4798"/>
      <c r="BC100" s="363"/>
      <c r="BD100" s="363"/>
    </row>
    <row r="101" spans="1:58" ht="90.75" customHeight="1">
      <c r="A101" s="1112" t="s">
        <v>3785</v>
      </c>
      <c r="B101" s="1135"/>
      <c r="C101" s="1118" t="s">
        <v>5351</v>
      </c>
      <c r="D101" s="1065" t="s">
        <v>4345</v>
      </c>
      <c r="E101" s="1129" t="s">
        <v>3306</v>
      </c>
      <c r="F101" s="1117"/>
      <c r="G101" s="1117"/>
      <c r="H101" s="3608" t="s">
        <v>6079</v>
      </c>
      <c r="I101" s="2901">
        <v>1</v>
      </c>
      <c r="J101" s="1120"/>
      <c r="K101" s="1120"/>
      <c r="L101" s="1120"/>
      <c r="M101" s="2895">
        <f t="shared" si="26"/>
        <v>50000</v>
      </c>
      <c r="N101" s="2896">
        <f t="shared" si="44"/>
        <v>0.5</v>
      </c>
      <c r="O101" s="2895">
        <f t="shared" si="27"/>
        <v>1</v>
      </c>
      <c r="P101" s="2952">
        <f t="shared" si="45"/>
        <v>0.5</v>
      </c>
      <c r="Q101" s="2897" t="str">
        <f t="shared" si="28"/>
        <v xml:space="preserve">STATE: ; PDY: Meeting Costs/Office expenses/Contingency (photocopy, internet/communication/ Resistance testing in selected cases/ Printing M &amp; E tools - Rs. 0.50 Lakhs; KKL: ; MHE: ; YNM: </v>
      </c>
      <c r="R101" s="2898">
        <f>'Abs12. NVHCP'!Q8</f>
        <v>0</v>
      </c>
      <c r="S101" s="2899">
        <f>'Abs12. NVHCP'!R8</f>
        <v>0</v>
      </c>
      <c r="T101" s="4799"/>
      <c r="U101" s="2896">
        <f t="shared" si="29"/>
        <v>50000</v>
      </c>
      <c r="V101" s="2896">
        <f t="shared" si="30"/>
        <v>1</v>
      </c>
      <c r="W101" s="2896">
        <f t="shared" si="31"/>
        <v>50000</v>
      </c>
      <c r="X101" s="2900" t="str">
        <f t="shared" si="32"/>
        <v xml:space="preserve">STATE: ; PDY: Meeting Costs/Office expenses/Contingency (photocopy, internet/communication/ Resistance testing in selected cases/ Printing M &amp; E tools - Rs. 0.50 Lakhs; KKL: ; MHE: ; YNM: </v>
      </c>
      <c r="Y101" s="2906"/>
      <c r="Z101" s="2906"/>
      <c r="AA101" s="2906">
        <f>Y101*Z101</f>
        <v>0</v>
      </c>
      <c r="AB101" s="2906"/>
      <c r="AC101" s="2902">
        <v>50000</v>
      </c>
      <c r="AD101" s="2902">
        <v>1</v>
      </c>
      <c r="AE101" s="2902">
        <f>AC101*AD101</f>
        <v>50000</v>
      </c>
      <c r="AF101" s="2902" t="s">
        <v>7102</v>
      </c>
      <c r="AG101" s="2902"/>
      <c r="AH101" s="2902"/>
      <c r="AI101" s="2906">
        <f>AG101*AH101</f>
        <v>0</v>
      </c>
      <c r="AJ101" s="2904"/>
      <c r="AK101" s="2902"/>
      <c r="AL101" s="2902"/>
      <c r="AM101" s="2906">
        <f>AK101*AL101</f>
        <v>0</v>
      </c>
      <c r="AN101" s="2904"/>
      <c r="AO101" s="2902"/>
      <c r="AP101" s="2902"/>
      <c r="AQ101" s="2906">
        <f>AO101*AP101</f>
        <v>0</v>
      </c>
      <c r="AR101" s="2904"/>
      <c r="AS101" s="2896">
        <f>AA101+AE101+AI101+AM101+AQ101</f>
        <v>50000</v>
      </c>
      <c r="AT101" s="2896">
        <f t="shared" si="33"/>
        <v>1</v>
      </c>
      <c r="AU101" s="2896">
        <f t="shared" si="34"/>
        <v>50000</v>
      </c>
      <c r="AV101" s="2900" t="str">
        <f t="shared" si="35"/>
        <v xml:space="preserve">STATE: ; PDY: Meeting Costs/Office expenses/Contingency (photocopy, internet/communication/ Resistance testing in selected cases/ Printing M &amp; E tools - Rs. 0.50 Lakhs; KKL: ; MHE: ; YNM: </v>
      </c>
      <c r="AW101" s="78" t="s">
        <v>3785</v>
      </c>
      <c r="AX101" s="3608" t="s">
        <v>6079</v>
      </c>
      <c r="AY101" s="4798"/>
      <c r="AZ101" s="4798"/>
      <c r="BA101" s="4798"/>
      <c r="BB101" s="4798"/>
      <c r="BC101" s="363"/>
      <c r="BD101" s="4976" t="s">
        <v>7900</v>
      </c>
      <c r="BF101" s="389" t="s">
        <v>6079</v>
      </c>
    </row>
    <row r="102" spans="1:58" ht="46.5" customHeight="1">
      <c r="A102" s="1112" t="s">
        <v>3786</v>
      </c>
      <c r="B102" s="1135"/>
      <c r="C102" s="1118" t="s">
        <v>5352</v>
      </c>
      <c r="D102" s="1065" t="s">
        <v>4345</v>
      </c>
      <c r="E102" s="1129" t="s">
        <v>3306</v>
      </c>
      <c r="F102" s="1117"/>
      <c r="G102" s="1117"/>
      <c r="H102" s="3608" t="s">
        <v>6080</v>
      </c>
      <c r="I102" s="2901">
        <v>0.5</v>
      </c>
      <c r="J102" s="1120"/>
      <c r="K102" s="1120"/>
      <c r="L102" s="1120"/>
      <c r="M102" s="2895">
        <f t="shared" si="26"/>
        <v>50000</v>
      </c>
      <c r="N102" s="2896">
        <f t="shared" si="44"/>
        <v>0.5</v>
      </c>
      <c r="O102" s="2895">
        <f t="shared" si="27"/>
        <v>1</v>
      </c>
      <c r="P102" s="2952">
        <f t="shared" si="45"/>
        <v>0.5</v>
      </c>
      <c r="Q102" s="2897" t="str">
        <f t="shared" si="28"/>
        <v xml:space="preserve">STATE: ; PDY: Management of Hep A &amp; E - Rs.1.00 Lakh; KKL: ; MHE: ; YNM: </v>
      </c>
      <c r="R102" s="2898">
        <f>'Abs12. NVHCP'!Q9</f>
        <v>0</v>
      </c>
      <c r="S102" s="2899">
        <f>'Abs12. NVHCP'!R9</f>
        <v>0</v>
      </c>
      <c r="T102" s="4799"/>
      <c r="U102" s="2896">
        <f t="shared" si="29"/>
        <v>50000</v>
      </c>
      <c r="V102" s="2896">
        <f t="shared" si="30"/>
        <v>1</v>
      </c>
      <c r="W102" s="2896">
        <f t="shared" si="31"/>
        <v>50000</v>
      </c>
      <c r="X102" s="2900" t="str">
        <f t="shared" si="32"/>
        <v xml:space="preserve">STATE: ; PDY: Management of Hep A &amp; E - Rs.1.00 Lakh; KKL: ; MHE: ; YNM: </v>
      </c>
      <c r="Y102" s="2906"/>
      <c r="Z102" s="2906"/>
      <c r="AA102" s="2906">
        <f>Y102*Z102</f>
        <v>0</v>
      </c>
      <c r="AB102" s="2906"/>
      <c r="AC102" s="2902">
        <v>50000</v>
      </c>
      <c r="AD102" s="2902">
        <v>1</v>
      </c>
      <c r="AE102" s="2906">
        <f>AC102*AD102</f>
        <v>50000</v>
      </c>
      <c r="AF102" s="2904" t="s">
        <v>7101</v>
      </c>
      <c r="AG102" s="2902"/>
      <c r="AH102" s="2902"/>
      <c r="AI102" s="2906">
        <f>AG102*AH102</f>
        <v>0</v>
      </c>
      <c r="AJ102" s="2904"/>
      <c r="AK102" s="2902"/>
      <c r="AL102" s="2902"/>
      <c r="AM102" s="2906">
        <f>AK102*AL102</f>
        <v>0</v>
      </c>
      <c r="AN102" s="2904"/>
      <c r="AO102" s="2902"/>
      <c r="AP102" s="2902"/>
      <c r="AQ102" s="2906">
        <f>AO102*AP102</f>
        <v>0</v>
      </c>
      <c r="AR102" s="2904"/>
      <c r="AS102" s="2896">
        <f>AA102+AE102+AI102+AM102+AQ102</f>
        <v>50000</v>
      </c>
      <c r="AT102" s="2896">
        <f t="shared" si="33"/>
        <v>1</v>
      </c>
      <c r="AU102" s="2896">
        <f t="shared" si="34"/>
        <v>50000</v>
      </c>
      <c r="AV102" s="2900" t="str">
        <f t="shared" si="35"/>
        <v xml:space="preserve">STATE: ; PDY: Management of Hep A &amp; E - Rs.1.00 Lakh; KKL: ; MHE: ; YNM: </v>
      </c>
      <c r="AW102" s="78" t="s">
        <v>3786</v>
      </c>
      <c r="AX102" s="3608" t="s">
        <v>6080</v>
      </c>
      <c r="AY102" s="4798"/>
      <c r="AZ102" s="4798"/>
      <c r="BA102" s="4798"/>
      <c r="BB102" s="4798"/>
      <c r="BC102" s="363"/>
      <c r="BD102" s="4976" t="s">
        <v>8062</v>
      </c>
      <c r="BF102" s="389" t="s">
        <v>6080</v>
      </c>
    </row>
    <row r="103" spans="1:58" ht="25.5" customHeight="1">
      <c r="A103" s="1148" t="s">
        <v>3787</v>
      </c>
      <c r="B103" s="1148"/>
      <c r="C103" s="1148" t="s">
        <v>3305</v>
      </c>
      <c r="D103" s="1149"/>
      <c r="E103" s="1149"/>
      <c r="F103" s="1150"/>
      <c r="G103" s="1150"/>
      <c r="H103" s="3612"/>
      <c r="I103" s="2907">
        <f>I104+I105</f>
        <v>1</v>
      </c>
      <c r="J103" s="2949"/>
      <c r="K103" s="2949"/>
      <c r="L103" s="2949"/>
      <c r="M103" s="2949"/>
      <c r="N103" s="2907"/>
      <c r="O103" s="2949"/>
      <c r="P103" s="2951">
        <f>P104+P105</f>
        <v>1.5</v>
      </c>
      <c r="Q103" s="2909"/>
      <c r="R103" s="2950"/>
      <c r="S103" s="2951">
        <f>S104+S105</f>
        <v>0</v>
      </c>
      <c r="T103" s="4799"/>
      <c r="U103" s="2907">
        <f t="shared" si="29"/>
        <v>0</v>
      </c>
      <c r="V103" s="2907">
        <f t="shared" si="30"/>
        <v>0</v>
      </c>
      <c r="W103" s="2907">
        <f>W104+W105</f>
        <v>150000</v>
      </c>
      <c r="X103" s="2912"/>
      <c r="Y103" s="2907"/>
      <c r="Z103" s="2907"/>
      <c r="AA103" s="2907">
        <f>AA104+AA105</f>
        <v>0</v>
      </c>
      <c r="AB103" s="2907"/>
      <c r="AC103" s="2907"/>
      <c r="AD103" s="2907"/>
      <c r="AE103" s="2907">
        <f>AE104+AE105</f>
        <v>100000</v>
      </c>
      <c r="AF103" s="2907"/>
      <c r="AG103" s="2907"/>
      <c r="AH103" s="2907"/>
      <c r="AI103" s="2907">
        <f>AI104+AI105</f>
        <v>20000</v>
      </c>
      <c r="AJ103" s="2907"/>
      <c r="AK103" s="2907"/>
      <c r="AL103" s="2907"/>
      <c r="AM103" s="2907">
        <f>AM104+AM105</f>
        <v>15000</v>
      </c>
      <c r="AN103" s="2907"/>
      <c r="AO103" s="2907"/>
      <c r="AP103" s="2907"/>
      <c r="AQ103" s="2907">
        <f>AQ104+AQ105</f>
        <v>15000</v>
      </c>
      <c r="AR103" s="2907"/>
      <c r="AS103" s="2907">
        <f>AS104+AS105</f>
        <v>150000</v>
      </c>
      <c r="AT103" s="2907">
        <f t="shared" si="33"/>
        <v>0</v>
      </c>
      <c r="AU103" s="2907">
        <f t="shared" si="34"/>
        <v>0</v>
      </c>
      <c r="AV103" s="2912"/>
      <c r="AW103" s="3604" t="s">
        <v>3787</v>
      </c>
      <c r="AX103" s="3612"/>
      <c r="AY103" s="4798"/>
      <c r="AZ103" s="4798"/>
      <c r="BA103" s="4798"/>
      <c r="BB103" s="4798"/>
      <c r="BC103" s="363"/>
      <c r="BD103" s="363"/>
    </row>
    <row r="104" spans="1:58" ht="120.75" customHeight="1">
      <c r="A104" s="1112" t="s">
        <v>3831</v>
      </c>
      <c r="B104" s="1135"/>
      <c r="C104" s="1118" t="s">
        <v>5353</v>
      </c>
      <c r="D104" s="1065" t="s">
        <v>4345</v>
      </c>
      <c r="E104" s="1129" t="s">
        <v>3306</v>
      </c>
      <c r="F104" s="1117"/>
      <c r="G104" s="1117"/>
      <c r="H104" s="3608" t="s">
        <v>6081</v>
      </c>
      <c r="I104" s="2901">
        <v>0.5</v>
      </c>
      <c r="J104" s="1120"/>
      <c r="K104" s="1120"/>
      <c r="L104" s="1120"/>
      <c r="M104" s="2895">
        <f t="shared" si="26"/>
        <v>12500</v>
      </c>
      <c r="N104" s="2896">
        <f t="shared" si="44"/>
        <v>0.125</v>
      </c>
      <c r="O104" s="2895">
        <f t="shared" si="27"/>
        <v>8</v>
      </c>
      <c r="P104" s="2952">
        <f t="shared" si="45"/>
        <v>1</v>
      </c>
      <c r="Q104" s="2897" t="str">
        <f t="shared" si="28"/>
        <v>STATE: ; PDY:  Meeting Costs/Office expenses/Contingency - Rs.0.50 Lakhs; KKL:  Meeting Costs/Office expenses/Contingency - Rs.0.20 Lakhs; MHE:  Meeting Costs/Office expenses/Contingency - Rs.0.15 Lakhs; YNM:  Meeting Costs/Office expenses/Contingency - Rs.0.15 Lakhs</v>
      </c>
      <c r="R104" s="2898">
        <f>'Abs12. NVHCP'!Q10</f>
        <v>0</v>
      </c>
      <c r="S104" s="2899">
        <f>'Abs12. NVHCP'!R10</f>
        <v>0</v>
      </c>
      <c r="T104" s="4799"/>
      <c r="U104" s="2896">
        <f t="shared" si="29"/>
        <v>12500</v>
      </c>
      <c r="V104" s="2896">
        <f t="shared" si="30"/>
        <v>8</v>
      </c>
      <c r="W104" s="2896">
        <f t="shared" si="31"/>
        <v>100000</v>
      </c>
      <c r="X104" s="2900" t="str">
        <f t="shared" si="32"/>
        <v>STATE: ; PDY:  Meeting Costs/Office expenses/Contingency - Rs.0.50 Lakhs; KKL:  Meeting Costs/Office expenses/Contingency - Rs.0.20 Lakhs; MHE:  Meeting Costs/Office expenses/Contingency - Rs.0.15 Lakhs; YNM:  Meeting Costs/Office expenses/Contingency - Rs.0.15 Lakhs</v>
      </c>
      <c r="Y104" s="2906"/>
      <c r="Z104" s="2906"/>
      <c r="AA104" s="2906">
        <f>Y104*Z104</f>
        <v>0</v>
      </c>
      <c r="AB104" s="2906"/>
      <c r="AC104" s="2902">
        <v>25000</v>
      </c>
      <c r="AD104" s="2902">
        <v>2</v>
      </c>
      <c r="AE104" s="2906">
        <f>AC104*AD104</f>
        <v>50000</v>
      </c>
      <c r="AF104" s="2904" t="s">
        <v>7103</v>
      </c>
      <c r="AG104" s="2902">
        <v>10000</v>
      </c>
      <c r="AH104" s="2902">
        <v>2</v>
      </c>
      <c r="AI104" s="2906">
        <f>AG104*AH104</f>
        <v>20000</v>
      </c>
      <c r="AJ104" s="2904" t="s">
        <v>7105</v>
      </c>
      <c r="AK104" s="2902">
        <v>7500</v>
      </c>
      <c r="AL104" s="2902">
        <v>2</v>
      </c>
      <c r="AM104" s="2906">
        <f>AK104*AL104</f>
        <v>15000</v>
      </c>
      <c r="AN104" s="2904" t="s">
        <v>7106</v>
      </c>
      <c r="AO104" s="2902">
        <v>7500</v>
      </c>
      <c r="AP104" s="2902">
        <v>2</v>
      </c>
      <c r="AQ104" s="2906">
        <f>AO104*AP104</f>
        <v>15000</v>
      </c>
      <c r="AR104" s="2904" t="s">
        <v>7106</v>
      </c>
      <c r="AS104" s="2896">
        <f>AA104+AE104+AI104+AM104+AQ104</f>
        <v>100000</v>
      </c>
      <c r="AT104" s="2896">
        <f t="shared" si="33"/>
        <v>8</v>
      </c>
      <c r="AU104" s="2896">
        <f t="shared" si="34"/>
        <v>12500</v>
      </c>
      <c r="AV104" s="2900" t="str">
        <f t="shared" si="35"/>
        <v>STATE: ; PDY:  Meeting Costs/Office expenses/Contingency - Rs.0.50 Lakhs; KKL:  Meeting Costs/Office expenses/Contingency - Rs.0.20 Lakhs; MHE:  Meeting Costs/Office expenses/Contingency - Rs.0.15 Lakhs; YNM:  Meeting Costs/Office expenses/Contingency - Rs.0.15 Lakhs</v>
      </c>
      <c r="AW104" s="78" t="s">
        <v>3831</v>
      </c>
      <c r="AX104" s="3608" t="s">
        <v>6081</v>
      </c>
      <c r="AY104" s="4798"/>
      <c r="AZ104" s="4798"/>
      <c r="BA104" s="4798"/>
      <c r="BB104" s="4798"/>
      <c r="BC104" s="363"/>
      <c r="BD104" s="4976" t="s">
        <v>8062</v>
      </c>
      <c r="BF104" s="389" t="s">
        <v>6081</v>
      </c>
    </row>
    <row r="105" spans="1:58" ht="33.75" customHeight="1">
      <c r="A105" s="1112" t="s">
        <v>3832</v>
      </c>
      <c r="B105" s="1135"/>
      <c r="C105" s="1118" t="s">
        <v>5354</v>
      </c>
      <c r="D105" s="1065" t="s">
        <v>4345</v>
      </c>
      <c r="E105" s="1129" t="s">
        <v>3306</v>
      </c>
      <c r="F105" s="1117"/>
      <c r="G105" s="1117"/>
      <c r="H105" s="3608" t="s">
        <v>6080</v>
      </c>
      <c r="I105" s="2901">
        <v>0.5</v>
      </c>
      <c r="J105" s="1120"/>
      <c r="K105" s="1120"/>
      <c r="L105" s="1120"/>
      <c r="M105" s="2895">
        <f t="shared" si="26"/>
        <v>50000</v>
      </c>
      <c r="N105" s="2896">
        <f t="shared" si="44"/>
        <v>0.5</v>
      </c>
      <c r="O105" s="2895">
        <f t="shared" si="27"/>
        <v>1</v>
      </c>
      <c r="P105" s="2952">
        <f t="shared" si="45"/>
        <v>0.5</v>
      </c>
      <c r="Q105" s="2897" t="str">
        <f t="shared" si="28"/>
        <v xml:space="preserve">STATE: ; PDY: Management of Hep A &amp; E - Rs.0.50 Lakh; KKL: ; MHE: ; YNM: </v>
      </c>
      <c r="R105" s="2898">
        <f>'Abs12. NVHCP'!Q11</f>
        <v>0</v>
      </c>
      <c r="S105" s="2899">
        <f>'Abs12. NVHCP'!R11</f>
        <v>0</v>
      </c>
      <c r="T105" s="4799"/>
      <c r="U105" s="2896">
        <f t="shared" si="29"/>
        <v>50000</v>
      </c>
      <c r="V105" s="2896">
        <f t="shared" si="30"/>
        <v>1</v>
      </c>
      <c r="W105" s="2896">
        <f t="shared" si="31"/>
        <v>50000</v>
      </c>
      <c r="X105" s="2900" t="str">
        <f t="shared" si="32"/>
        <v xml:space="preserve">STATE: ; PDY: Management of Hep A &amp; E - Rs.0.50 Lakh; KKL: ; MHE: ; YNM: </v>
      </c>
      <c r="Y105" s="2906"/>
      <c r="Z105" s="2906"/>
      <c r="AA105" s="2906">
        <f>Y105*Z105</f>
        <v>0</v>
      </c>
      <c r="AB105" s="2906"/>
      <c r="AC105" s="2902">
        <v>50000</v>
      </c>
      <c r="AD105" s="2902">
        <v>1</v>
      </c>
      <c r="AE105" s="2906">
        <f>AC105*AD105</f>
        <v>50000</v>
      </c>
      <c r="AF105" s="2904" t="s">
        <v>7104</v>
      </c>
      <c r="AG105" s="2902"/>
      <c r="AH105" s="2902"/>
      <c r="AI105" s="2906">
        <f>AG105*AH105</f>
        <v>0</v>
      </c>
      <c r="AJ105" s="2904"/>
      <c r="AK105" s="2902"/>
      <c r="AL105" s="2902"/>
      <c r="AM105" s="2906">
        <f>AK105*AL105</f>
        <v>0</v>
      </c>
      <c r="AN105" s="2904"/>
      <c r="AO105" s="2902"/>
      <c r="AP105" s="2902"/>
      <c r="AQ105" s="2906">
        <f>AO105*AP105</f>
        <v>0</v>
      </c>
      <c r="AR105" s="2904"/>
      <c r="AS105" s="2896">
        <f>AA105+AE105+AI105+AM105+AQ105</f>
        <v>50000</v>
      </c>
      <c r="AT105" s="2896">
        <f t="shared" si="33"/>
        <v>1</v>
      </c>
      <c r="AU105" s="2896">
        <f t="shared" si="34"/>
        <v>50000</v>
      </c>
      <c r="AV105" s="2900" t="str">
        <f t="shared" si="35"/>
        <v xml:space="preserve">STATE: ; PDY: Management of Hep A &amp; E - Rs.0.50 Lakh; KKL: ; MHE: ; YNM: </v>
      </c>
      <c r="AW105" s="78" t="s">
        <v>3832</v>
      </c>
      <c r="AX105" s="3608" t="s">
        <v>6080</v>
      </c>
      <c r="AY105" s="4798"/>
      <c r="AZ105" s="4798"/>
      <c r="BA105" s="4798"/>
      <c r="BB105" s="4798"/>
      <c r="BC105" s="363"/>
      <c r="BD105" s="4976" t="s">
        <v>8062</v>
      </c>
      <c r="BF105" s="389" t="s">
        <v>6080</v>
      </c>
    </row>
    <row r="106" spans="1:58" s="393" customFormat="1" ht="72.75" customHeight="1">
      <c r="A106" s="1112" t="s">
        <v>3788</v>
      </c>
      <c r="B106" s="1135"/>
      <c r="C106" s="3581" t="s">
        <v>4584</v>
      </c>
      <c r="D106" s="1114" t="s">
        <v>90</v>
      </c>
      <c r="E106" s="1129" t="s">
        <v>193</v>
      </c>
      <c r="F106" s="1130"/>
      <c r="G106" s="1130"/>
      <c r="H106" s="3608" t="s">
        <v>6082</v>
      </c>
      <c r="I106" s="2921"/>
      <c r="J106" s="2921"/>
      <c r="K106" s="2921"/>
      <c r="L106" s="2921"/>
      <c r="M106" s="2895">
        <f t="shared" si="26"/>
        <v>30000</v>
      </c>
      <c r="N106" s="2922">
        <f>M106/100000</f>
        <v>0.3</v>
      </c>
      <c r="O106" s="2895">
        <f t="shared" si="27"/>
        <v>1</v>
      </c>
      <c r="P106" s="2953">
        <f>O106*N106</f>
        <v>0.3</v>
      </c>
      <c r="Q106" s="2897" t="str">
        <f t="shared" si="28"/>
        <v>STATE: ; PDY: ; KKL: ; MHE: ; YNM: District Hospitals - Minor renovations, furniture, IEC materials, books, registers, clinic signage, screens, examination table, printed material (Rs. 30000 x 1 DH)</v>
      </c>
      <c r="R106" s="2923">
        <f>'Ab1. RMNCH+A'!Q293</f>
        <v>0</v>
      </c>
      <c r="S106" s="2924">
        <f>'Ab1. RMNCH+A'!R293</f>
        <v>0</v>
      </c>
      <c r="T106" s="2904"/>
      <c r="U106" s="2922">
        <f t="shared" si="29"/>
        <v>30000</v>
      </c>
      <c r="V106" s="2922">
        <f t="shared" si="30"/>
        <v>1</v>
      </c>
      <c r="W106" s="2922">
        <f t="shared" si="31"/>
        <v>30000</v>
      </c>
      <c r="X106" s="2925" t="str">
        <f t="shared" si="32"/>
        <v>STATE: ; PDY: ; KKL: ; MHE: ; YNM: District Hospitals - Minor renovations, furniture, IEC materials, books, registers, clinic signage, screens, examination table, printed material (Rs. 30000 x 1 DH)</v>
      </c>
      <c r="Y106" s="2922"/>
      <c r="Z106" s="2922"/>
      <c r="AA106" s="2922">
        <f t="shared" si="36"/>
        <v>0</v>
      </c>
      <c r="AB106" s="2922"/>
      <c r="AC106" s="2922"/>
      <c r="AD106" s="2922"/>
      <c r="AE106" s="2953">
        <f t="shared" si="37"/>
        <v>0</v>
      </c>
      <c r="AF106" s="2922"/>
      <c r="AG106" s="2922"/>
      <c r="AH106" s="2922"/>
      <c r="AI106" s="2953">
        <f t="shared" si="38"/>
        <v>0</v>
      </c>
      <c r="AJ106" s="2922"/>
      <c r="AK106" s="2922"/>
      <c r="AL106" s="2922"/>
      <c r="AM106" s="2922">
        <f t="shared" si="39"/>
        <v>0</v>
      </c>
      <c r="AN106" s="2922"/>
      <c r="AO106" s="2913">
        <v>30000</v>
      </c>
      <c r="AP106" s="2913">
        <v>1</v>
      </c>
      <c r="AQ106" s="2903">
        <f>AO106*AP106</f>
        <v>30000</v>
      </c>
      <c r="AR106" s="2903" t="s">
        <v>5780</v>
      </c>
      <c r="AS106" s="2896">
        <f>AA106+AE106+AI106+AM106+AQ106</f>
        <v>30000</v>
      </c>
      <c r="AT106" s="2922">
        <f t="shared" si="33"/>
        <v>1</v>
      </c>
      <c r="AU106" s="2922">
        <f t="shared" si="34"/>
        <v>30000</v>
      </c>
      <c r="AV106" s="2925" t="str">
        <f t="shared" si="35"/>
        <v>STATE: ; PDY: ; KKL: ; MHE: ; YNM: District Hospitals - Minor renovations, furniture, IEC materials, books, registers, clinic signage, screens, examination table, printed material (Rs. 30000 x 1 DH)</v>
      </c>
      <c r="AW106" s="78" t="s">
        <v>3788</v>
      </c>
      <c r="AX106" s="3608" t="s">
        <v>6082</v>
      </c>
      <c r="AY106" s="4802"/>
      <c r="AZ106" s="4802"/>
      <c r="BA106" s="4802"/>
      <c r="BB106" s="4802"/>
      <c r="BC106" s="4803"/>
      <c r="BD106" s="4976" t="s">
        <v>7957</v>
      </c>
      <c r="BF106" s="393" t="s">
        <v>6082</v>
      </c>
    </row>
    <row r="107" spans="1:58" ht="25.5" customHeight="1">
      <c r="A107" s="1112" t="s">
        <v>4133</v>
      </c>
      <c r="B107" s="1118" t="s">
        <v>2671</v>
      </c>
      <c r="C107" s="1134" t="s">
        <v>1308</v>
      </c>
      <c r="D107" s="1061" t="s">
        <v>70</v>
      </c>
      <c r="E107" s="1129" t="s">
        <v>70</v>
      </c>
      <c r="F107" s="1117"/>
      <c r="G107" s="1124"/>
      <c r="H107" s="3608"/>
      <c r="I107" s="1120"/>
      <c r="J107" s="1120"/>
      <c r="K107" s="1120"/>
      <c r="L107" s="1120"/>
      <c r="M107" s="2895">
        <f t="shared" si="26"/>
        <v>0</v>
      </c>
      <c r="N107" s="2896">
        <f t="shared" si="44"/>
        <v>0</v>
      </c>
      <c r="O107" s="2895">
        <f t="shared" si="27"/>
        <v>0</v>
      </c>
      <c r="P107" s="2952">
        <f t="shared" si="45"/>
        <v>0</v>
      </c>
      <c r="Q107" s="2897" t="str">
        <f t="shared" si="28"/>
        <v xml:space="preserve">STATE: ; PDY: ; KKL: ; MHE: ; YNM: </v>
      </c>
      <c r="R107" s="2930"/>
      <c r="S107" s="2931"/>
      <c r="T107" s="4799"/>
      <c r="U107" s="2896">
        <f t="shared" si="29"/>
        <v>0</v>
      </c>
      <c r="V107" s="2896">
        <f t="shared" si="30"/>
        <v>0</v>
      </c>
      <c r="W107" s="2896">
        <f t="shared" si="31"/>
        <v>0</v>
      </c>
      <c r="X107" s="2900" t="str">
        <f t="shared" si="32"/>
        <v xml:space="preserve">STATE: ; PDY: ; KKL: ; MHE: ; YNM: </v>
      </c>
      <c r="Y107" s="2896"/>
      <c r="Z107" s="2896"/>
      <c r="AA107" s="2896">
        <f t="shared" si="36"/>
        <v>0</v>
      </c>
      <c r="AB107" s="2896"/>
      <c r="AC107" s="2896"/>
      <c r="AD107" s="2896"/>
      <c r="AE107" s="2952">
        <f t="shared" si="37"/>
        <v>0</v>
      </c>
      <c r="AF107" s="2896"/>
      <c r="AG107" s="2896"/>
      <c r="AH107" s="2896"/>
      <c r="AI107" s="2952">
        <f t="shared" si="38"/>
        <v>0</v>
      </c>
      <c r="AJ107" s="2896"/>
      <c r="AK107" s="2896"/>
      <c r="AL107" s="2896"/>
      <c r="AM107" s="2896">
        <f t="shared" si="39"/>
        <v>0</v>
      </c>
      <c r="AN107" s="2896"/>
      <c r="AO107" s="2896"/>
      <c r="AP107" s="2896"/>
      <c r="AQ107" s="2896">
        <f t="shared" si="40"/>
        <v>0</v>
      </c>
      <c r="AR107" s="2896"/>
      <c r="AS107" s="2896">
        <f>AA107+AE107+AI107+AM107+AQ107</f>
        <v>0</v>
      </c>
      <c r="AT107" s="2896">
        <f t="shared" si="33"/>
        <v>0</v>
      </c>
      <c r="AU107" s="2896">
        <f t="shared" si="34"/>
        <v>0</v>
      </c>
      <c r="AV107" s="2900" t="str">
        <f t="shared" si="35"/>
        <v xml:space="preserve">STATE: ; PDY: ; KKL: ; MHE: ; YNM: </v>
      </c>
      <c r="AW107" s="78" t="s">
        <v>4133</v>
      </c>
      <c r="AX107" s="3608"/>
      <c r="AY107" s="4798"/>
      <c r="AZ107" s="4798"/>
      <c r="BA107" s="4798"/>
      <c r="BB107" s="4798"/>
      <c r="BC107" s="363"/>
      <c r="BD107" s="363"/>
    </row>
    <row r="108" spans="1:58" ht="25.5" customHeight="1">
      <c r="A108" s="1103" t="s">
        <v>2070</v>
      </c>
      <c r="B108" s="1104"/>
      <c r="C108" s="1105" t="s">
        <v>2071</v>
      </c>
      <c r="D108" s="1106"/>
      <c r="E108" s="1107"/>
      <c r="F108" s="1122"/>
      <c r="G108" s="1122"/>
      <c r="H108" s="3606"/>
      <c r="I108" s="2907">
        <f>SUM(I109:I114)</f>
        <v>2.98</v>
      </c>
      <c r="J108" s="2908"/>
      <c r="K108" s="2908"/>
      <c r="L108" s="2909"/>
      <c r="M108" s="2909"/>
      <c r="N108" s="2907"/>
      <c r="O108" s="2909"/>
      <c r="P108" s="2951">
        <f>SUM(P109:P114)</f>
        <v>7.8800000000000008</v>
      </c>
      <c r="Q108" s="2909"/>
      <c r="R108" s="2910"/>
      <c r="S108" s="2911">
        <f>SUM(S109:S114)</f>
        <v>0</v>
      </c>
      <c r="T108" s="4799"/>
      <c r="U108" s="2907">
        <f t="shared" si="29"/>
        <v>0</v>
      </c>
      <c r="V108" s="2907">
        <f t="shared" si="30"/>
        <v>0</v>
      </c>
      <c r="W108" s="2907">
        <f>SUM(W109:W114)</f>
        <v>788000</v>
      </c>
      <c r="X108" s="2912"/>
      <c r="Y108" s="2907"/>
      <c r="Z108" s="2907"/>
      <c r="AA108" s="2907">
        <f>SUM(AA109:AA114)</f>
        <v>0</v>
      </c>
      <c r="AB108" s="2907"/>
      <c r="AC108" s="2907"/>
      <c r="AD108" s="2907"/>
      <c r="AE108" s="2951">
        <f>SUM(AE109:AE114)</f>
        <v>498000</v>
      </c>
      <c r="AF108" s="2907"/>
      <c r="AG108" s="2907"/>
      <c r="AH108" s="2907"/>
      <c r="AI108" s="2907">
        <f>SUM(AI109:AI114)</f>
        <v>130000</v>
      </c>
      <c r="AJ108" s="2907"/>
      <c r="AK108" s="2907"/>
      <c r="AL108" s="2907"/>
      <c r="AM108" s="2907">
        <f>SUM(AM109:AM114)</f>
        <v>80000</v>
      </c>
      <c r="AN108" s="2907"/>
      <c r="AO108" s="2907"/>
      <c r="AP108" s="2907"/>
      <c r="AQ108" s="2907">
        <f>SUM(AQ109:AQ114)</f>
        <v>80000</v>
      </c>
      <c r="AR108" s="2907"/>
      <c r="AS108" s="2907">
        <f>SUM(AS109:AS114)</f>
        <v>788000</v>
      </c>
      <c r="AT108" s="2907">
        <f t="shared" si="33"/>
        <v>0</v>
      </c>
      <c r="AU108" s="2907">
        <f t="shared" si="34"/>
        <v>0</v>
      </c>
      <c r="AV108" s="2912"/>
      <c r="AW108" s="3601" t="s">
        <v>2070</v>
      </c>
      <c r="AX108" s="3606"/>
      <c r="AY108" s="4798"/>
      <c r="AZ108" s="4798"/>
      <c r="BA108" s="4798"/>
      <c r="BB108" s="4798"/>
      <c r="BC108" s="363"/>
      <c r="BD108" s="363"/>
    </row>
    <row r="109" spans="1:58" ht="59.25" customHeight="1">
      <c r="A109" s="1112" t="s">
        <v>2072</v>
      </c>
      <c r="B109" s="1113" t="s">
        <v>2073</v>
      </c>
      <c r="C109" s="1134" t="s">
        <v>2074</v>
      </c>
      <c r="D109" s="1061" t="s">
        <v>70</v>
      </c>
      <c r="E109" s="1115" t="s">
        <v>70</v>
      </c>
      <c r="F109" s="1117"/>
      <c r="G109" s="1117"/>
      <c r="H109" s="3605" t="s">
        <v>6083</v>
      </c>
      <c r="I109" s="1120"/>
      <c r="J109" s="1120"/>
      <c r="K109" s="1120"/>
      <c r="L109" s="1120"/>
      <c r="M109" s="2895">
        <f t="shared" si="26"/>
        <v>0</v>
      </c>
      <c r="N109" s="2896">
        <f t="shared" ref="N109:N114" si="46">M109/100000</f>
        <v>0</v>
      </c>
      <c r="O109" s="2895">
        <f t="shared" si="27"/>
        <v>0</v>
      </c>
      <c r="P109" s="2952">
        <f t="shared" ref="P109:P114" si="47">O109*N109</f>
        <v>0</v>
      </c>
      <c r="Q109" s="2897" t="str">
        <f t="shared" si="28"/>
        <v xml:space="preserve">STATE: ; PDY: ; KKL: ; MHE: ; YNM: </v>
      </c>
      <c r="R109" s="2930"/>
      <c r="S109" s="2931"/>
      <c r="T109" s="4799"/>
      <c r="U109" s="2896">
        <f t="shared" si="29"/>
        <v>0</v>
      </c>
      <c r="V109" s="2896">
        <f t="shared" si="30"/>
        <v>0</v>
      </c>
      <c r="W109" s="2896">
        <f t="shared" si="31"/>
        <v>0</v>
      </c>
      <c r="X109" s="2900" t="str">
        <f t="shared" si="32"/>
        <v xml:space="preserve">STATE: ; PDY: ; KKL: ; MHE: ; YNM: </v>
      </c>
      <c r="Y109" s="2896"/>
      <c r="Z109" s="2896"/>
      <c r="AA109" s="2896">
        <f t="shared" si="36"/>
        <v>0</v>
      </c>
      <c r="AB109" s="2900"/>
      <c r="AC109" s="2896"/>
      <c r="AD109" s="2896"/>
      <c r="AE109" s="2952">
        <f t="shared" si="37"/>
        <v>0</v>
      </c>
      <c r="AF109" s="2896"/>
      <c r="AG109" s="2896"/>
      <c r="AH109" s="2896"/>
      <c r="AI109" s="2896">
        <f t="shared" si="38"/>
        <v>0</v>
      </c>
      <c r="AJ109" s="2896"/>
      <c r="AK109" s="2896"/>
      <c r="AL109" s="2896"/>
      <c r="AM109" s="2896">
        <f t="shared" si="39"/>
        <v>0</v>
      </c>
      <c r="AN109" s="2896"/>
      <c r="AO109" s="2896"/>
      <c r="AP109" s="2896"/>
      <c r="AQ109" s="2896">
        <f t="shared" si="40"/>
        <v>0</v>
      </c>
      <c r="AR109" s="2896"/>
      <c r="AS109" s="2896">
        <f t="shared" ref="AS109:AS114" si="48">AA109+AE109+AI109+AM109+AQ109</f>
        <v>0</v>
      </c>
      <c r="AT109" s="2896">
        <f t="shared" si="33"/>
        <v>0</v>
      </c>
      <c r="AU109" s="2896">
        <f t="shared" si="34"/>
        <v>0</v>
      </c>
      <c r="AV109" s="2900" t="str">
        <f t="shared" si="35"/>
        <v xml:space="preserve">STATE: ; PDY: ; KKL: ; MHE: ; YNM: </v>
      </c>
      <c r="AW109" s="78" t="s">
        <v>2072</v>
      </c>
      <c r="AX109" s="3605" t="s">
        <v>6083</v>
      </c>
      <c r="AY109" s="4798"/>
      <c r="AZ109" s="4798"/>
      <c r="BA109" s="4798"/>
      <c r="BB109" s="4798"/>
      <c r="BC109" s="363"/>
      <c r="BD109" s="363"/>
      <c r="BF109" s="389" t="s">
        <v>6083</v>
      </c>
    </row>
    <row r="110" spans="1:58" ht="50.25" customHeight="1">
      <c r="A110" s="1112" t="s">
        <v>2075</v>
      </c>
      <c r="B110" s="1113" t="s">
        <v>2076</v>
      </c>
      <c r="C110" s="1113" t="s">
        <v>4366</v>
      </c>
      <c r="D110" s="1070" t="s">
        <v>85</v>
      </c>
      <c r="E110" s="1115" t="s">
        <v>1032</v>
      </c>
      <c r="F110" s="1117"/>
      <c r="G110" s="1117"/>
      <c r="H110" s="3605" t="s">
        <v>6084</v>
      </c>
      <c r="I110" s="1120"/>
      <c r="J110" s="1120"/>
      <c r="K110" s="1120"/>
      <c r="L110" s="1120"/>
      <c r="M110" s="2895">
        <f t="shared" si="26"/>
        <v>0</v>
      </c>
      <c r="N110" s="2896">
        <f t="shared" si="46"/>
        <v>0</v>
      </c>
      <c r="O110" s="2895">
        <f t="shared" si="27"/>
        <v>0</v>
      </c>
      <c r="P110" s="2952">
        <f t="shared" si="47"/>
        <v>0</v>
      </c>
      <c r="Q110" s="2897" t="str">
        <f t="shared" si="28"/>
        <v xml:space="preserve">STATE: ; PDY: ; KKL: ; MHE: ; YNM: </v>
      </c>
      <c r="R110" s="2898">
        <f>'Abs23. NPPCF'!Q9</f>
        <v>0</v>
      </c>
      <c r="S110" s="2899">
        <f>'Abs23. NPPCF'!R9</f>
        <v>0</v>
      </c>
      <c r="T110" s="4799"/>
      <c r="U110" s="2896">
        <f t="shared" si="29"/>
        <v>0</v>
      </c>
      <c r="V110" s="2896">
        <f t="shared" si="30"/>
        <v>0</v>
      </c>
      <c r="W110" s="2896">
        <f t="shared" si="31"/>
        <v>0</v>
      </c>
      <c r="X110" s="2900" t="str">
        <f t="shared" si="32"/>
        <v xml:space="preserve">STATE: ; PDY: ; KKL: ; MHE: ; YNM: </v>
      </c>
      <c r="Y110" s="2896"/>
      <c r="Z110" s="2896"/>
      <c r="AA110" s="2896">
        <f t="shared" si="36"/>
        <v>0</v>
      </c>
      <c r="AB110" s="2896"/>
      <c r="AC110" s="2896"/>
      <c r="AD110" s="2896"/>
      <c r="AE110" s="2952">
        <f t="shared" si="37"/>
        <v>0</v>
      </c>
      <c r="AF110" s="2896"/>
      <c r="AG110" s="2896"/>
      <c r="AH110" s="2896"/>
      <c r="AI110" s="2896">
        <f t="shared" si="38"/>
        <v>0</v>
      </c>
      <c r="AJ110" s="2896"/>
      <c r="AK110" s="2896"/>
      <c r="AL110" s="2896"/>
      <c r="AM110" s="2896">
        <f t="shared" si="39"/>
        <v>0</v>
      </c>
      <c r="AN110" s="2896"/>
      <c r="AO110" s="2896"/>
      <c r="AP110" s="2896"/>
      <c r="AQ110" s="2896">
        <f t="shared" si="40"/>
        <v>0</v>
      </c>
      <c r="AR110" s="2896"/>
      <c r="AS110" s="2896">
        <f t="shared" si="48"/>
        <v>0</v>
      </c>
      <c r="AT110" s="2896">
        <f t="shared" si="33"/>
        <v>0</v>
      </c>
      <c r="AU110" s="2896">
        <f t="shared" si="34"/>
        <v>0</v>
      </c>
      <c r="AV110" s="2900" t="str">
        <f t="shared" si="35"/>
        <v xml:space="preserve">STATE: ; PDY: ; KKL: ; MHE: ; YNM: </v>
      </c>
      <c r="AW110" s="78" t="s">
        <v>2075</v>
      </c>
      <c r="AX110" s="3605" t="s">
        <v>6084</v>
      </c>
      <c r="AY110" s="4798"/>
      <c r="AZ110" s="4798"/>
      <c r="BA110" s="4798"/>
      <c r="BB110" s="4798"/>
      <c r="BC110" s="363"/>
      <c r="BD110" s="363"/>
      <c r="BF110" s="389" t="s">
        <v>6084</v>
      </c>
    </row>
    <row r="111" spans="1:58" ht="47.25" customHeight="1">
      <c r="A111" s="1112" t="s">
        <v>2077</v>
      </c>
      <c r="B111" s="1113" t="s">
        <v>2078</v>
      </c>
      <c r="C111" s="1113" t="s">
        <v>4367</v>
      </c>
      <c r="D111" s="1070" t="s">
        <v>85</v>
      </c>
      <c r="E111" s="1115" t="s">
        <v>1032</v>
      </c>
      <c r="F111" s="1117"/>
      <c r="G111" s="1117"/>
      <c r="H111" s="3605" t="s">
        <v>6084</v>
      </c>
      <c r="I111" s="1120"/>
      <c r="J111" s="1120"/>
      <c r="K111" s="1120"/>
      <c r="L111" s="1120"/>
      <c r="M111" s="2895">
        <f t="shared" si="26"/>
        <v>0</v>
      </c>
      <c r="N111" s="2896">
        <f t="shared" si="46"/>
        <v>0</v>
      </c>
      <c r="O111" s="2895">
        <f t="shared" si="27"/>
        <v>0</v>
      </c>
      <c r="P111" s="2952">
        <f t="shared" si="47"/>
        <v>0</v>
      </c>
      <c r="Q111" s="2897" t="str">
        <f t="shared" si="28"/>
        <v xml:space="preserve">STATE: ; PDY: ; KKL: ; MHE: ; YNM: </v>
      </c>
      <c r="R111" s="2898">
        <f>'Abs23. NPPCF'!Q10</f>
        <v>0</v>
      </c>
      <c r="S111" s="2899">
        <f>'Abs23. NPPCF'!R10</f>
        <v>0</v>
      </c>
      <c r="T111" s="4799"/>
      <c r="U111" s="2896">
        <f t="shared" si="29"/>
        <v>0</v>
      </c>
      <c r="V111" s="2896">
        <f t="shared" si="30"/>
        <v>0</v>
      </c>
      <c r="W111" s="2896">
        <f t="shared" si="31"/>
        <v>0</v>
      </c>
      <c r="X111" s="2900" t="str">
        <f t="shared" si="32"/>
        <v xml:space="preserve">STATE: ; PDY: ; KKL: ; MHE: ; YNM: </v>
      </c>
      <c r="Y111" s="2896"/>
      <c r="Z111" s="2896"/>
      <c r="AA111" s="2896">
        <f t="shared" si="36"/>
        <v>0</v>
      </c>
      <c r="AB111" s="2896"/>
      <c r="AC111" s="2896"/>
      <c r="AD111" s="2896"/>
      <c r="AE111" s="2952">
        <f t="shared" si="37"/>
        <v>0</v>
      </c>
      <c r="AF111" s="2896"/>
      <c r="AG111" s="2896"/>
      <c r="AH111" s="2896"/>
      <c r="AI111" s="2896">
        <f t="shared" si="38"/>
        <v>0</v>
      </c>
      <c r="AJ111" s="2896"/>
      <c r="AK111" s="2896"/>
      <c r="AL111" s="2896"/>
      <c r="AM111" s="2896">
        <f t="shared" si="39"/>
        <v>0</v>
      </c>
      <c r="AN111" s="2896"/>
      <c r="AO111" s="2896"/>
      <c r="AP111" s="2896"/>
      <c r="AQ111" s="2896">
        <f t="shared" si="40"/>
        <v>0</v>
      </c>
      <c r="AR111" s="2896"/>
      <c r="AS111" s="2896">
        <f t="shared" si="48"/>
        <v>0</v>
      </c>
      <c r="AT111" s="2896">
        <f t="shared" si="33"/>
        <v>0</v>
      </c>
      <c r="AU111" s="2896">
        <f t="shared" si="34"/>
        <v>0</v>
      </c>
      <c r="AV111" s="2900" t="str">
        <f t="shared" si="35"/>
        <v xml:space="preserve">STATE: ; PDY: ; KKL: ; MHE: ; YNM: </v>
      </c>
      <c r="AW111" s="78" t="s">
        <v>2077</v>
      </c>
      <c r="AX111" s="3605" t="s">
        <v>6084</v>
      </c>
      <c r="AY111" s="4798"/>
      <c r="AZ111" s="4798"/>
      <c r="BA111" s="4798"/>
      <c r="BB111" s="4798"/>
      <c r="BC111" s="363"/>
      <c r="BD111" s="363"/>
      <c r="BF111" s="389" t="s">
        <v>6084</v>
      </c>
    </row>
    <row r="112" spans="1:58" ht="46.5" customHeight="1">
      <c r="A112" s="1112" t="s">
        <v>2079</v>
      </c>
      <c r="B112" s="1113" t="s">
        <v>2080</v>
      </c>
      <c r="C112" s="1113" t="s">
        <v>2081</v>
      </c>
      <c r="D112" s="1114" t="s">
        <v>90</v>
      </c>
      <c r="E112" s="1115" t="s">
        <v>205</v>
      </c>
      <c r="F112" s="1117"/>
      <c r="G112" s="1124"/>
      <c r="H112" s="3605" t="s">
        <v>6085</v>
      </c>
      <c r="I112" s="2901">
        <v>0.48</v>
      </c>
      <c r="J112" s="1120"/>
      <c r="K112" s="1120"/>
      <c r="L112" s="1120"/>
      <c r="M112" s="2895">
        <f t="shared" si="26"/>
        <v>12000</v>
      </c>
      <c r="N112" s="2896">
        <f t="shared" si="46"/>
        <v>0.12</v>
      </c>
      <c r="O112" s="2895">
        <f t="shared" si="27"/>
        <v>4</v>
      </c>
      <c r="P112" s="2952">
        <f t="shared" si="47"/>
        <v>0.48</v>
      </c>
      <c r="Q112" s="2897" t="str">
        <f t="shared" si="28"/>
        <v xml:space="preserve">STATE: ; PDY: Consumables for computer including provision for UPS , Replacement of aged Accessories; KKL: ; MHE: ; YNM: </v>
      </c>
      <c r="R112" s="2898">
        <f>'Ab1. RMNCH+A'!Q396</f>
        <v>0</v>
      </c>
      <c r="S112" s="2899">
        <f>'Ab1. RMNCH+A'!R396</f>
        <v>0</v>
      </c>
      <c r="T112" s="4799"/>
      <c r="U112" s="2896">
        <f t="shared" si="29"/>
        <v>12000</v>
      </c>
      <c r="V112" s="2896">
        <f t="shared" si="30"/>
        <v>4</v>
      </c>
      <c r="W112" s="2896">
        <f t="shared" si="31"/>
        <v>48000</v>
      </c>
      <c r="X112" s="2900" t="str">
        <f t="shared" si="32"/>
        <v xml:space="preserve">STATE: ; PDY: Consumables for computer including provision for UPS , Replacement of aged Accessories; KKL: ; MHE: ; YNM: </v>
      </c>
      <c r="Y112" s="2906"/>
      <c r="Z112" s="2906"/>
      <c r="AA112" s="2906">
        <f t="shared" si="36"/>
        <v>0</v>
      </c>
      <c r="AB112" s="2906"/>
      <c r="AC112" s="4034">
        <v>12000</v>
      </c>
      <c r="AD112" s="4034">
        <v>4</v>
      </c>
      <c r="AE112" s="4034">
        <f t="shared" si="37"/>
        <v>48000</v>
      </c>
      <c r="AF112" s="4034" t="s">
        <v>6727</v>
      </c>
      <c r="AG112" s="2902"/>
      <c r="AH112" s="2902"/>
      <c r="AI112" s="2906">
        <f t="shared" si="38"/>
        <v>0</v>
      </c>
      <c r="AJ112" s="2904"/>
      <c r="AK112" s="2902"/>
      <c r="AL112" s="2902"/>
      <c r="AM112" s="2906">
        <f t="shared" si="39"/>
        <v>0</v>
      </c>
      <c r="AN112" s="2904"/>
      <c r="AO112" s="2902"/>
      <c r="AP112" s="2902"/>
      <c r="AQ112" s="2906">
        <f t="shared" si="40"/>
        <v>0</v>
      </c>
      <c r="AR112" s="2904"/>
      <c r="AS112" s="2896">
        <f t="shared" si="48"/>
        <v>48000</v>
      </c>
      <c r="AT112" s="2896">
        <f t="shared" si="33"/>
        <v>4</v>
      </c>
      <c r="AU112" s="2896">
        <f t="shared" si="34"/>
        <v>12000</v>
      </c>
      <c r="AV112" s="2900" t="str">
        <f t="shared" si="35"/>
        <v xml:space="preserve">STATE: ; PDY: Consumables for computer including provision for UPS , Replacement of aged Accessories; KKL: ; MHE: ; YNM: </v>
      </c>
      <c r="AW112" s="78" t="s">
        <v>2079</v>
      </c>
      <c r="AX112" s="3605" t="s">
        <v>6085</v>
      </c>
      <c r="AY112" s="4798"/>
      <c r="AZ112" s="4798"/>
      <c r="BA112" s="4798"/>
      <c r="BB112" s="4798"/>
      <c r="BC112" s="363"/>
      <c r="BD112" s="4976" t="s">
        <v>7962</v>
      </c>
      <c r="BF112" s="389" t="s">
        <v>6085</v>
      </c>
    </row>
    <row r="113" spans="1:58" ht="280.5" customHeight="1">
      <c r="A113" s="4953" t="s">
        <v>2082</v>
      </c>
      <c r="B113" s="1142" t="s">
        <v>1377</v>
      </c>
      <c r="C113" s="1142" t="s">
        <v>2836</v>
      </c>
      <c r="D113" s="4954" t="s">
        <v>85</v>
      </c>
      <c r="E113" s="4955" t="s">
        <v>314</v>
      </c>
      <c r="F113" s="4956"/>
      <c r="G113" s="4968"/>
      <c r="H113" s="4965" t="s">
        <v>6086</v>
      </c>
      <c r="I113" s="4969">
        <v>2.5</v>
      </c>
      <c r="J113" s="2926"/>
      <c r="K113" s="4970"/>
      <c r="L113" s="2926"/>
      <c r="M113" s="4958">
        <f t="shared" si="26"/>
        <v>37000</v>
      </c>
      <c r="N113" s="3579">
        <f t="shared" si="46"/>
        <v>0.37</v>
      </c>
      <c r="O113" s="4958">
        <f t="shared" si="27"/>
        <v>20</v>
      </c>
      <c r="P113" s="4959">
        <f t="shared" si="47"/>
        <v>7.4</v>
      </c>
      <c r="Q113" s="4960" t="str">
        <f t="shared" si="28"/>
        <v>STATE: ; PDY: Mobility Support (Vehicle Hiring/POL/TA/DA etc.,) - Rs. 50000/-, Office expenses (Telephone, office equipment,miscellaneous) - Rs.40000/- operational cost - Rs.5000 x 12 months - Rs. 60000/-, Drugs - Rs.3.00 Lakhs  - (Total - Rs.4.50 Lakhs); KKL: Mobility Support (Vehicle Hiring/POL/TA/DA etc.,) - Rs. 10000/-, Office expenses (Telephone, office equipment,miscellaneous) - Rs.10000/-,  operational cost - Rs. 10000/-, Drugs - Rs.1.00 Lakhs  - (Total - Rs.1.30 Lakhs); MHE: Mobility Support (Vehicle Hiring/POL/TA/DA etc.,)- 10000 , Office expenses (Telephone, office equipment,miscellaneous) - Rs.10000/-,  operational cost - - Rs. 10000/-, Drugs - Rs.0.50 Lakhs  - (Total - Rs.0.80 Lakhs); YNM: Mobility Support (Vehicle Hiring/POL/TA/DA etc.,)- 10000 , Office expenses (Telephone, office equipment,miscellaneous) - Rs.10000/-,  operational cost - - Rs. 10000/-, Drugs - Rs.0.50 Lakhs  - (Total - Rs.0.80 Lakhs)</v>
      </c>
      <c r="R113" s="4961">
        <f>'Abs25. NPPC'!Q7</f>
        <v>0</v>
      </c>
      <c r="S113" s="4962">
        <f>'Abs25. NPPC'!R7</f>
        <v>0</v>
      </c>
      <c r="T113" s="2903"/>
      <c r="U113" s="3579">
        <f t="shared" si="29"/>
        <v>37000</v>
      </c>
      <c r="V113" s="3579">
        <f t="shared" si="30"/>
        <v>20</v>
      </c>
      <c r="W113" s="3579">
        <f t="shared" si="31"/>
        <v>740000</v>
      </c>
      <c r="X113" s="4963" t="str">
        <f t="shared" si="32"/>
        <v>STATE: ; PDY: Mobility Support (Vehicle Hiring/POL/TA/DA etc.,) - Rs. 50000/-, Office expenses (Telephone, office equipment,miscellaneous) - Rs.40000/- operational cost - Rs.5000 x 12 months - Rs. 60000/-, Drugs - Rs.3.00 Lakhs  - (Total - Rs.4.50 Lakhs); KKL: Mobility Support (Vehicle Hiring/POL/TA/DA etc.,) - Rs. 10000/-, Office expenses (Telephone, office equipment,miscellaneous) - Rs.10000/-,  operational cost - Rs. 10000/-, Drugs - Rs.1.00 Lakhs  - (Total - Rs.1.30 Lakhs); MHE: Mobility Support (Vehicle Hiring/POL/TA/DA etc.,)- 10000 , Office expenses (Telephone, office equipment,miscellaneous) - Rs.10000/-,  operational cost - - Rs. 10000/-, Drugs - Rs.0.50 Lakhs  - (Total - Rs.0.80 Lakhs); YNM: Mobility Support (Vehicle Hiring/POL/TA/DA etc.,)- 10000 , Office expenses (Telephone, office equipment,miscellaneous) - Rs.10000/-,  operational cost - - Rs. 10000/-, Drugs - Rs.0.50 Lakhs  - (Total - Rs.0.80 Lakhs)</v>
      </c>
      <c r="Y113" s="4971"/>
      <c r="Z113" s="4971"/>
      <c r="AA113" s="4971">
        <f t="shared" si="36"/>
        <v>0</v>
      </c>
      <c r="AB113" s="4971"/>
      <c r="AC113" s="2913">
        <v>90000</v>
      </c>
      <c r="AD113" s="2913">
        <v>5</v>
      </c>
      <c r="AE113" s="2903">
        <f>AC113*AD113</f>
        <v>450000</v>
      </c>
      <c r="AF113" s="2903" t="s">
        <v>7906</v>
      </c>
      <c r="AG113" s="2913">
        <v>26000</v>
      </c>
      <c r="AH113" s="2913">
        <v>5</v>
      </c>
      <c r="AI113" s="2903">
        <f>AG113*AH113</f>
        <v>130000</v>
      </c>
      <c r="AJ113" s="2903" t="s">
        <v>7846</v>
      </c>
      <c r="AK113" s="2913">
        <v>16000</v>
      </c>
      <c r="AL113" s="2913">
        <v>5</v>
      </c>
      <c r="AM113" s="2903">
        <f>AK113*AL113</f>
        <v>80000</v>
      </c>
      <c r="AN113" s="2903" t="s">
        <v>7845</v>
      </c>
      <c r="AO113" s="2913">
        <v>16000</v>
      </c>
      <c r="AP113" s="2913">
        <v>5</v>
      </c>
      <c r="AQ113" s="2903">
        <f>AO113*AP113</f>
        <v>80000</v>
      </c>
      <c r="AR113" s="2903" t="s">
        <v>7845</v>
      </c>
      <c r="AS113" s="3579">
        <f t="shared" si="48"/>
        <v>740000</v>
      </c>
      <c r="AT113" s="3579">
        <f t="shared" si="33"/>
        <v>20</v>
      </c>
      <c r="AU113" s="3579">
        <f t="shared" si="34"/>
        <v>37000</v>
      </c>
      <c r="AV113" s="4963" t="str">
        <f t="shared" si="35"/>
        <v>STATE: ; PDY: Mobility Support (Vehicle Hiring/POL/TA/DA etc.,) - Rs. 50000/-, Office expenses (Telephone, office equipment,miscellaneous) - Rs.40000/- operational cost - Rs.5000 x 12 months - Rs. 60000/-, Drugs - Rs.3.00 Lakhs  - (Total - Rs.4.50 Lakhs); KKL: Mobility Support (Vehicle Hiring/POL/TA/DA etc.,) - Rs. 10000/-, Office expenses (Telephone, office equipment,miscellaneous) - Rs.10000/-,  operational cost - Rs. 10000/-, Drugs - Rs.1.00 Lakhs  - (Total - Rs.1.30 Lakhs); MHE: Mobility Support (Vehicle Hiring/POL/TA/DA etc.,)- 10000 , Office expenses (Telephone, office equipment,miscellaneous) - Rs.10000/-,  operational cost - - Rs. 10000/-, Drugs - Rs.0.50 Lakhs  - (Total - Rs.0.80 Lakhs); YNM: Mobility Support (Vehicle Hiring/POL/TA/DA etc.,)- 10000 , Office expenses (Telephone, office equipment,miscellaneous) - Rs.10000/-,  operational cost - - Rs. 10000/-, Drugs - Rs.0.50 Lakhs  - (Total - Rs.0.80 Lakhs)</v>
      </c>
      <c r="AW113" s="4953" t="s">
        <v>2082</v>
      </c>
      <c r="AX113" s="4972" t="s">
        <v>6086</v>
      </c>
      <c r="AY113" s="4972" t="s">
        <v>6086</v>
      </c>
      <c r="AZ113" s="4966"/>
      <c r="BA113" s="4966"/>
      <c r="BB113" s="4966"/>
      <c r="BC113" s="4967"/>
      <c r="BD113" s="4976" t="s">
        <v>8125</v>
      </c>
      <c r="BF113" s="389" t="s">
        <v>6086</v>
      </c>
    </row>
    <row r="114" spans="1:58" ht="38.25" customHeight="1">
      <c r="A114" s="1112" t="s">
        <v>2670</v>
      </c>
      <c r="B114" s="1112"/>
      <c r="C114" s="1118" t="s">
        <v>1308</v>
      </c>
      <c r="D114" s="1061" t="s">
        <v>70</v>
      </c>
      <c r="E114" s="1115" t="s">
        <v>70</v>
      </c>
      <c r="F114" s="1117"/>
      <c r="G114" s="1124"/>
      <c r="H114" s="3605"/>
      <c r="I114" s="1120"/>
      <c r="J114" s="1120"/>
      <c r="K114" s="1120"/>
      <c r="L114" s="2894"/>
      <c r="M114" s="2895">
        <f t="shared" si="26"/>
        <v>0</v>
      </c>
      <c r="N114" s="2896">
        <f t="shared" si="46"/>
        <v>0</v>
      </c>
      <c r="O114" s="2895">
        <f t="shared" si="27"/>
        <v>0</v>
      </c>
      <c r="P114" s="2952">
        <f t="shared" si="47"/>
        <v>0</v>
      </c>
      <c r="Q114" s="2897" t="str">
        <f t="shared" si="28"/>
        <v xml:space="preserve">STATE: ; PDY: ; KKL: ; MHE: ; YNM: </v>
      </c>
      <c r="R114" s="2930"/>
      <c r="S114" s="2931"/>
      <c r="T114" s="4799"/>
      <c r="U114" s="2896">
        <f t="shared" si="29"/>
        <v>0</v>
      </c>
      <c r="V114" s="2896">
        <f t="shared" si="30"/>
        <v>0</v>
      </c>
      <c r="W114" s="2896">
        <f t="shared" si="31"/>
        <v>0</v>
      </c>
      <c r="X114" s="2900" t="str">
        <f t="shared" si="32"/>
        <v xml:space="preserve">STATE: ; PDY: ; KKL: ; MHE: ; YNM: </v>
      </c>
      <c r="Y114" s="2896"/>
      <c r="Z114" s="2896"/>
      <c r="AA114" s="2896">
        <f t="shared" si="36"/>
        <v>0</v>
      </c>
      <c r="AB114" s="2896"/>
      <c r="AC114" s="2896"/>
      <c r="AD114" s="2896"/>
      <c r="AE114" s="2896"/>
      <c r="AF114" s="2896"/>
      <c r="AG114" s="2896"/>
      <c r="AH114" s="2896"/>
      <c r="AI114" s="2952">
        <f t="shared" si="38"/>
        <v>0</v>
      </c>
      <c r="AJ114" s="2896"/>
      <c r="AK114" s="2896"/>
      <c r="AL114" s="2896"/>
      <c r="AM114" s="2952">
        <f t="shared" si="39"/>
        <v>0</v>
      </c>
      <c r="AN114" s="2896"/>
      <c r="AO114" s="2896"/>
      <c r="AP114" s="2896"/>
      <c r="AQ114" s="2896"/>
      <c r="AR114" s="2896"/>
      <c r="AS114" s="2896">
        <f t="shared" si="48"/>
        <v>0</v>
      </c>
      <c r="AT114" s="2896">
        <f>Z114+AD114+AH114+AL114+AP114</f>
        <v>0</v>
      </c>
      <c r="AU114" s="2896">
        <f>IFERROR((AS114/AT114),0)</f>
        <v>0</v>
      </c>
      <c r="AV114" s="2900" t="str">
        <f t="shared" si="35"/>
        <v xml:space="preserve">STATE: ; PDY: ; KKL: ; MHE: ; YNM: </v>
      </c>
      <c r="AW114" s="78" t="s">
        <v>2670</v>
      </c>
      <c r="AX114" s="3605"/>
      <c r="AY114" s="4798"/>
      <c r="AZ114" s="4798"/>
      <c r="BA114" s="4798"/>
      <c r="BB114" s="4798"/>
      <c r="BC114" s="363"/>
      <c r="BD114" s="363"/>
    </row>
    <row r="115" spans="1:58" ht="25.5" customHeight="1">
      <c r="H115" s="389"/>
    </row>
    <row r="116" spans="1:58" ht="25.5" customHeight="1">
      <c r="H116" s="389"/>
    </row>
    <row r="117" spans="1:58" ht="25.5" customHeight="1">
      <c r="H117" s="389"/>
    </row>
    <row r="118" spans="1:58" ht="25.5" customHeight="1">
      <c r="H118" s="389"/>
    </row>
    <row r="119" spans="1:58" ht="25.5" customHeight="1">
      <c r="H119" s="389"/>
      <c r="I119" s="396"/>
    </row>
    <row r="120" spans="1:58" ht="25.5" customHeight="1">
      <c r="H120" s="389"/>
    </row>
    <row r="121" spans="1:58" ht="25.5" customHeight="1">
      <c r="H121" s="389"/>
    </row>
    <row r="122" spans="1:58" ht="25.5" customHeight="1">
      <c r="H122" s="389"/>
    </row>
    <row r="123" spans="1:58" ht="25.5" customHeight="1">
      <c r="H123" s="389"/>
    </row>
    <row r="124" spans="1:58" ht="25.5" customHeight="1">
      <c r="H124" s="389"/>
    </row>
    <row r="125" spans="1:58" ht="25.5" customHeight="1">
      <c r="H125" s="389"/>
    </row>
    <row r="126" spans="1:58" ht="25.5" customHeight="1">
      <c r="H126" s="389"/>
    </row>
    <row r="127" spans="1:58" ht="25.5" customHeight="1">
      <c r="H127" s="389"/>
    </row>
    <row r="128" spans="1:58" ht="25.5" customHeight="1">
      <c r="H128" s="389"/>
    </row>
    <row r="129" spans="8:8" ht="25.5" customHeight="1">
      <c r="H129" s="389"/>
    </row>
    <row r="130" spans="8:8" ht="25.5" customHeight="1">
      <c r="H130" s="389"/>
    </row>
    <row r="131" spans="8:8" ht="25.5" customHeight="1">
      <c r="H131" s="389"/>
    </row>
    <row r="132" spans="8:8" ht="25.5" customHeight="1">
      <c r="H132" s="389"/>
    </row>
    <row r="133" spans="8:8" ht="25.5" customHeight="1">
      <c r="H133" s="389"/>
    </row>
    <row r="134" spans="8:8" ht="25.5" customHeight="1">
      <c r="H134" s="389"/>
    </row>
    <row r="135" spans="8:8" ht="25.5" customHeight="1">
      <c r="H135" s="389"/>
    </row>
    <row r="136" spans="8:8" ht="25.5" customHeight="1">
      <c r="H136" s="389"/>
    </row>
    <row r="137" spans="8:8" ht="25.5" customHeight="1">
      <c r="H137" s="389"/>
    </row>
    <row r="138" spans="8:8" ht="25.5" customHeight="1">
      <c r="H138" s="389"/>
    </row>
    <row r="139" spans="8:8" ht="25.5" customHeight="1">
      <c r="H139" s="389"/>
    </row>
    <row r="140" spans="8:8" ht="25.5" customHeight="1">
      <c r="H140" s="389"/>
    </row>
    <row r="141" spans="8:8" ht="25.5" customHeight="1">
      <c r="H141" s="389"/>
    </row>
    <row r="142" spans="8:8" ht="25.5" customHeight="1">
      <c r="H142" s="389"/>
    </row>
    <row r="143" spans="8:8" ht="25.5" customHeight="1">
      <c r="H143" s="389"/>
    </row>
    <row r="144" spans="8:8" ht="25.5" customHeight="1">
      <c r="H144" s="389"/>
    </row>
    <row r="145" spans="8:8" ht="25.5" customHeight="1">
      <c r="H145" s="389"/>
    </row>
    <row r="146" spans="8:8" ht="25.5" customHeight="1">
      <c r="H146" s="389"/>
    </row>
    <row r="147" spans="8:8" ht="25.5" customHeight="1">
      <c r="H147" s="389"/>
    </row>
    <row r="148" spans="8:8" ht="25.5" customHeight="1">
      <c r="H148" s="389"/>
    </row>
    <row r="149" spans="8:8" ht="25.5" customHeight="1">
      <c r="H149" s="389"/>
    </row>
    <row r="150" spans="8:8" ht="25.5" customHeight="1">
      <c r="H150" s="389"/>
    </row>
    <row r="151" spans="8:8" ht="25.5" customHeight="1">
      <c r="H151" s="389"/>
    </row>
    <row r="152" spans="8:8" ht="25.5" customHeight="1">
      <c r="H152" s="389"/>
    </row>
    <row r="153" spans="8:8" ht="25.5" customHeight="1">
      <c r="H153" s="389"/>
    </row>
    <row r="154" spans="8:8" ht="25.5" customHeight="1">
      <c r="H154" s="389"/>
    </row>
    <row r="155" spans="8:8" ht="25.5" customHeight="1">
      <c r="H155" s="389"/>
    </row>
    <row r="156" spans="8:8" ht="25.5" customHeight="1">
      <c r="H156" s="389"/>
    </row>
    <row r="157" spans="8:8" ht="25.5" customHeight="1">
      <c r="H157" s="389"/>
    </row>
    <row r="158" spans="8:8" ht="25.5" customHeight="1">
      <c r="H158" s="389"/>
    </row>
    <row r="159" spans="8:8" ht="25.5" customHeight="1">
      <c r="H159" s="389"/>
    </row>
    <row r="160" spans="8:8" ht="25.5" customHeight="1">
      <c r="H160" s="389"/>
    </row>
    <row r="161" spans="8:8" ht="25.5" customHeight="1">
      <c r="H161" s="389"/>
    </row>
    <row r="162" spans="8:8" ht="25.5" customHeight="1">
      <c r="H162" s="389"/>
    </row>
    <row r="163" spans="8:8" ht="25.5" customHeight="1">
      <c r="H163" s="389"/>
    </row>
    <row r="164" spans="8:8" ht="25.5" customHeight="1">
      <c r="H164" s="389"/>
    </row>
    <row r="165" spans="8:8" ht="25.5" customHeight="1">
      <c r="H165" s="389"/>
    </row>
    <row r="166" spans="8:8" ht="25.5" customHeight="1">
      <c r="H166" s="389"/>
    </row>
    <row r="167" spans="8:8" ht="25.5" customHeight="1">
      <c r="H167" s="389"/>
    </row>
    <row r="168" spans="8:8" ht="25.5" customHeight="1">
      <c r="H168" s="389"/>
    </row>
    <row r="169" spans="8:8" ht="25.5" customHeight="1">
      <c r="H169" s="389"/>
    </row>
    <row r="170" spans="8:8" ht="25.5" customHeight="1">
      <c r="H170" s="389"/>
    </row>
    <row r="171" spans="8:8" ht="25.5" customHeight="1">
      <c r="H171" s="389"/>
    </row>
    <row r="172" spans="8:8" ht="25.5" customHeight="1">
      <c r="H172" s="389"/>
    </row>
    <row r="173" spans="8:8" ht="25.5" customHeight="1">
      <c r="H173" s="389"/>
    </row>
    <row r="174" spans="8:8" ht="25.5" customHeight="1">
      <c r="H174" s="389"/>
    </row>
    <row r="175" spans="8:8" ht="25.5" customHeight="1">
      <c r="H175" s="389"/>
    </row>
    <row r="176" spans="8:8" ht="25.5" customHeight="1">
      <c r="H176" s="389"/>
    </row>
    <row r="177" spans="8:8" ht="25.5" customHeight="1">
      <c r="H177" s="389"/>
    </row>
    <row r="178" spans="8:8" ht="25.5" customHeight="1">
      <c r="H178" s="389"/>
    </row>
    <row r="179" spans="8:8" ht="25.5" customHeight="1">
      <c r="H179" s="389"/>
    </row>
    <row r="180" spans="8:8" ht="25.5" customHeight="1">
      <c r="H180" s="389"/>
    </row>
    <row r="181" spans="8:8" ht="25.5" customHeight="1">
      <c r="H181" s="389"/>
    </row>
    <row r="182" spans="8:8" ht="25.5" customHeight="1">
      <c r="H182" s="389"/>
    </row>
    <row r="183" spans="8:8" ht="25.5" customHeight="1">
      <c r="H183" s="389"/>
    </row>
    <row r="184" spans="8:8" ht="25.5" customHeight="1">
      <c r="H184" s="389"/>
    </row>
    <row r="185" spans="8:8" ht="25.5" customHeight="1">
      <c r="H185" s="389"/>
    </row>
    <row r="186" spans="8:8" ht="25.5" customHeight="1">
      <c r="H186" s="389"/>
    </row>
    <row r="187" spans="8:8" ht="25.5" customHeight="1">
      <c r="H187" s="389"/>
    </row>
    <row r="188" spans="8:8" ht="25.5" customHeight="1">
      <c r="H188" s="389"/>
    </row>
    <row r="189" spans="8:8" ht="25.5" customHeight="1">
      <c r="H189" s="389"/>
    </row>
    <row r="190" spans="8:8" ht="25.5" customHeight="1">
      <c r="H190" s="389"/>
    </row>
    <row r="191" spans="8:8" ht="25.5" customHeight="1">
      <c r="H191" s="389"/>
    </row>
    <row r="192" spans="8:8" ht="25.5" customHeight="1">
      <c r="H192" s="389"/>
    </row>
    <row r="193" spans="8:8" ht="25.5" customHeight="1">
      <c r="H193" s="389"/>
    </row>
    <row r="194" spans="8:8" ht="25.5" customHeight="1">
      <c r="H194" s="389"/>
    </row>
    <row r="195" spans="8:8" ht="25.5" customHeight="1">
      <c r="H195" s="389"/>
    </row>
    <row r="196" spans="8:8" ht="25.5" customHeight="1">
      <c r="H196" s="389"/>
    </row>
    <row r="197" spans="8:8" ht="25.5" customHeight="1">
      <c r="H197" s="389"/>
    </row>
    <row r="198" spans="8:8" ht="25.5" customHeight="1">
      <c r="H198" s="389"/>
    </row>
    <row r="199" spans="8:8" ht="25.5" customHeight="1">
      <c r="H199" s="389"/>
    </row>
    <row r="200" spans="8:8" ht="25.5" customHeight="1">
      <c r="H200" s="389"/>
    </row>
    <row r="201" spans="8:8" ht="25.5" customHeight="1">
      <c r="H201" s="389"/>
    </row>
    <row r="202" spans="8:8" ht="25.5" customHeight="1">
      <c r="H202" s="389"/>
    </row>
    <row r="203" spans="8:8" ht="25.5" customHeight="1">
      <c r="H203" s="389"/>
    </row>
    <row r="204" spans="8:8" ht="25.5" customHeight="1">
      <c r="H204" s="389"/>
    </row>
    <row r="205" spans="8:8" ht="25.5" customHeight="1">
      <c r="H205" s="389"/>
    </row>
    <row r="206" spans="8:8" ht="25.5" customHeight="1">
      <c r="H206" s="389"/>
    </row>
    <row r="207" spans="8:8" ht="25.5" customHeight="1">
      <c r="H207" s="389"/>
    </row>
    <row r="208" spans="8:8" ht="25.5" customHeight="1">
      <c r="H208" s="389"/>
    </row>
    <row r="209" spans="8:8" ht="25.5" customHeight="1">
      <c r="H209" s="389"/>
    </row>
    <row r="210" spans="8:8" ht="25.5" customHeight="1">
      <c r="H210" s="389"/>
    </row>
    <row r="211" spans="8:8" ht="25.5" customHeight="1">
      <c r="H211" s="389"/>
    </row>
    <row r="212" spans="8:8" ht="25.5" customHeight="1">
      <c r="H212" s="389"/>
    </row>
    <row r="213" spans="8:8" ht="25.5" customHeight="1">
      <c r="H213" s="389"/>
    </row>
    <row r="214" spans="8:8" ht="25.5" customHeight="1">
      <c r="H214" s="389"/>
    </row>
    <row r="215" spans="8:8" ht="25.5" customHeight="1">
      <c r="H215" s="389"/>
    </row>
    <row r="216" spans="8:8" ht="25.5" customHeight="1">
      <c r="H216" s="389"/>
    </row>
    <row r="217" spans="8:8" ht="25.5" customHeight="1">
      <c r="H217" s="389"/>
    </row>
    <row r="218" spans="8:8" ht="25.5" customHeight="1">
      <c r="H218" s="389"/>
    </row>
    <row r="219" spans="8:8" ht="25.5" customHeight="1">
      <c r="H219" s="389"/>
    </row>
    <row r="220" spans="8:8" ht="25.5" customHeight="1">
      <c r="H220" s="389"/>
    </row>
    <row r="221" spans="8:8" ht="25.5" customHeight="1">
      <c r="H221" s="389"/>
    </row>
    <row r="222" spans="8:8" ht="25.5" customHeight="1">
      <c r="H222" s="389"/>
    </row>
    <row r="223" spans="8:8" ht="25.5" customHeight="1">
      <c r="H223" s="389"/>
    </row>
    <row r="224" spans="8:8" ht="25.5" customHeight="1">
      <c r="H224" s="389"/>
    </row>
    <row r="225" spans="8:8" ht="25.5" customHeight="1">
      <c r="H225" s="389"/>
    </row>
    <row r="226" spans="8:8" ht="25.5" customHeight="1">
      <c r="H226" s="389"/>
    </row>
    <row r="227" spans="8:8" ht="25.5" customHeight="1">
      <c r="H227" s="389"/>
    </row>
    <row r="228" spans="8:8" ht="25.5" customHeight="1">
      <c r="H228" s="389"/>
    </row>
    <row r="229" spans="8:8" ht="25.5" customHeight="1">
      <c r="H229" s="389"/>
    </row>
    <row r="230" spans="8:8" ht="25.5" customHeight="1">
      <c r="H230" s="389"/>
    </row>
    <row r="231" spans="8:8" ht="25.5" customHeight="1">
      <c r="H231" s="389"/>
    </row>
    <row r="232" spans="8:8" ht="25.5" customHeight="1">
      <c r="H232" s="389"/>
    </row>
    <row r="233" spans="8:8" ht="25.5" customHeight="1">
      <c r="H233" s="389"/>
    </row>
    <row r="234" spans="8:8" ht="25.5" customHeight="1">
      <c r="H234" s="389"/>
    </row>
    <row r="235" spans="8:8" ht="25.5" customHeight="1">
      <c r="H235" s="389"/>
    </row>
    <row r="236" spans="8:8" ht="25.5" customHeight="1">
      <c r="H236" s="389"/>
    </row>
    <row r="237" spans="8:8" ht="25.5" customHeight="1">
      <c r="H237" s="389"/>
    </row>
    <row r="238" spans="8:8" ht="25.5" customHeight="1">
      <c r="H238" s="389"/>
    </row>
    <row r="239" spans="8:8" ht="25.5" customHeight="1">
      <c r="H239" s="389"/>
    </row>
    <row r="240" spans="8:8" ht="25.5" customHeight="1">
      <c r="H240" s="389"/>
    </row>
    <row r="241" spans="8:8" ht="25.5" customHeight="1">
      <c r="H241" s="389"/>
    </row>
    <row r="242" spans="8:8" ht="25.5" customHeight="1">
      <c r="H242" s="389"/>
    </row>
    <row r="243" spans="8:8" ht="25.5" customHeight="1">
      <c r="H243" s="389"/>
    </row>
    <row r="244" spans="8:8" ht="25.5" customHeight="1">
      <c r="H244" s="389"/>
    </row>
    <row r="245" spans="8:8" ht="25.5" customHeight="1">
      <c r="H245" s="389"/>
    </row>
    <row r="246" spans="8:8" ht="25.5" customHeight="1">
      <c r="H246" s="389"/>
    </row>
    <row r="247" spans="8:8" ht="25.5" customHeight="1">
      <c r="H247" s="389"/>
    </row>
    <row r="248" spans="8:8" ht="25.5" customHeight="1">
      <c r="H248" s="389"/>
    </row>
    <row r="249" spans="8:8" ht="25.5" customHeight="1">
      <c r="H249" s="389"/>
    </row>
    <row r="250" spans="8:8" ht="25.5" customHeight="1">
      <c r="H250" s="389"/>
    </row>
    <row r="251" spans="8:8" ht="25.5" customHeight="1">
      <c r="H251" s="389"/>
    </row>
    <row r="252" spans="8:8" ht="25.5" customHeight="1">
      <c r="H252" s="389"/>
    </row>
    <row r="253" spans="8:8" ht="25.5" customHeight="1">
      <c r="H253" s="389"/>
    </row>
    <row r="254" spans="8:8" ht="25.5" customHeight="1">
      <c r="H254" s="389"/>
    </row>
    <row r="255" spans="8:8" ht="25.5" customHeight="1">
      <c r="H255" s="389"/>
    </row>
    <row r="256" spans="8:8" ht="25.5" customHeight="1">
      <c r="H256" s="389"/>
    </row>
    <row r="257" spans="8:8" ht="25.5" customHeight="1">
      <c r="H257" s="389"/>
    </row>
    <row r="258" spans="8:8" ht="25.5" customHeight="1">
      <c r="H258" s="389"/>
    </row>
    <row r="259" spans="8:8" ht="25.5" customHeight="1">
      <c r="H259" s="389"/>
    </row>
    <row r="260" spans="8:8" ht="25.5" customHeight="1">
      <c r="H260" s="389"/>
    </row>
    <row r="261" spans="8:8" ht="25.5" customHeight="1">
      <c r="H261" s="389"/>
    </row>
    <row r="262" spans="8:8" ht="25.5" customHeight="1">
      <c r="H262" s="389"/>
    </row>
    <row r="263" spans="8:8" ht="25.5" customHeight="1">
      <c r="H263" s="389"/>
    </row>
    <row r="264" spans="8:8" ht="25.5" customHeight="1">
      <c r="H264" s="389"/>
    </row>
    <row r="265" spans="8:8" ht="25.5" customHeight="1">
      <c r="H265" s="389"/>
    </row>
    <row r="266" spans="8:8" ht="25.5" customHeight="1">
      <c r="H266" s="389"/>
    </row>
    <row r="267" spans="8:8" ht="25.5" customHeight="1">
      <c r="H267" s="389"/>
    </row>
    <row r="268" spans="8:8" ht="25.5" customHeight="1">
      <c r="H268" s="389"/>
    </row>
    <row r="269" spans="8:8" ht="25.5" customHeight="1">
      <c r="H269" s="389"/>
    </row>
    <row r="270" spans="8:8" ht="25.5" customHeight="1">
      <c r="H270" s="389"/>
    </row>
    <row r="271" spans="8:8" ht="25.5" customHeight="1">
      <c r="H271" s="389"/>
    </row>
    <row r="272" spans="8:8" ht="25.5" customHeight="1">
      <c r="H272" s="389"/>
    </row>
    <row r="273" spans="8:8" ht="25.5" customHeight="1">
      <c r="H273" s="389"/>
    </row>
    <row r="274" spans="8:8" ht="25.5" customHeight="1">
      <c r="H274" s="389"/>
    </row>
    <row r="275" spans="8:8" ht="25.5" customHeight="1">
      <c r="H275" s="389"/>
    </row>
    <row r="276" spans="8:8" ht="25.5" customHeight="1">
      <c r="H276" s="389"/>
    </row>
    <row r="277" spans="8:8" ht="25.5" customHeight="1">
      <c r="H277" s="389"/>
    </row>
    <row r="278" spans="8:8" ht="25.5" customHeight="1">
      <c r="H278" s="389"/>
    </row>
    <row r="279" spans="8:8" ht="25.5" customHeight="1">
      <c r="H279" s="389"/>
    </row>
    <row r="280" spans="8:8" ht="25.5" customHeight="1">
      <c r="H280" s="389"/>
    </row>
    <row r="281" spans="8:8" ht="25.5" customHeight="1">
      <c r="H281" s="389"/>
    </row>
    <row r="282" spans="8:8" ht="25.5" customHeight="1">
      <c r="H282" s="389"/>
    </row>
    <row r="283" spans="8:8" ht="25.5" customHeight="1">
      <c r="H283" s="389"/>
    </row>
    <row r="284" spans="8:8" ht="25.5" customHeight="1">
      <c r="H284" s="389"/>
    </row>
    <row r="285" spans="8:8" ht="25.5" customHeight="1">
      <c r="H285" s="389"/>
    </row>
    <row r="286" spans="8:8" ht="25.5" customHeight="1">
      <c r="H286" s="389"/>
    </row>
    <row r="287" spans="8:8" ht="25.5" customHeight="1">
      <c r="H287" s="389"/>
    </row>
    <row r="288" spans="8:8" ht="25.5" customHeight="1">
      <c r="H288" s="389"/>
    </row>
    <row r="289" spans="8:8" ht="25.5" customHeight="1">
      <c r="H289" s="389"/>
    </row>
    <row r="290" spans="8:8" ht="25.5" customHeight="1">
      <c r="H290" s="389"/>
    </row>
    <row r="291" spans="8:8" ht="25.5" customHeight="1">
      <c r="H291" s="389"/>
    </row>
    <row r="292" spans="8:8" ht="25.5" customHeight="1">
      <c r="H292" s="389"/>
    </row>
    <row r="293" spans="8:8" ht="25.5" customHeight="1">
      <c r="H293" s="389"/>
    </row>
    <row r="294" spans="8:8" ht="25.5" customHeight="1">
      <c r="H294" s="389"/>
    </row>
    <row r="295" spans="8:8" ht="25.5" customHeight="1">
      <c r="H295" s="389"/>
    </row>
    <row r="296" spans="8:8" ht="25.5" customHeight="1">
      <c r="H296" s="389"/>
    </row>
    <row r="297" spans="8:8" ht="25.5" customHeight="1">
      <c r="H297" s="389"/>
    </row>
    <row r="298" spans="8:8" ht="25.5" customHeight="1">
      <c r="H298" s="389"/>
    </row>
    <row r="299" spans="8:8" ht="25.5" customHeight="1">
      <c r="H299" s="389"/>
    </row>
    <row r="300" spans="8:8" ht="25.5" customHeight="1">
      <c r="H300" s="389"/>
    </row>
    <row r="301" spans="8:8" ht="25.5" customHeight="1">
      <c r="H301" s="389"/>
    </row>
    <row r="302" spans="8:8" ht="25.5" customHeight="1">
      <c r="H302" s="389"/>
    </row>
  </sheetData>
  <sheetProtection formatCells="0" formatColumns="0" formatRows="0" autoFilter="0"/>
  <autoFilter ref="A6:BD6"/>
  <mergeCells count="22">
    <mergeCell ref="AS5:AV5"/>
    <mergeCell ref="Y5:AB5"/>
    <mergeCell ref="AC5:AF5"/>
    <mergeCell ref="AG5:AJ5"/>
    <mergeCell ref="AK5:AN5"/>
    <mergeCell ref="AO5:AR5"/>
    <mergeCell ref="AQ1:BB1"/>
    <mergeCell ref="A1:C1"/>
    <mergeCell ref="F5:K5"/>
    <mergeCell ref="A5:A6"/>
    <mergeCell ref="B5:B6"/>
    <mergeCell ref="C5:C6"/>
    <mergeCell ref="D5:D6"/>
    <mergeCell ref="E5:E6"/>
    <mergeCell ref="F1:O1"/>
    <mergeCell ref="A2:A4"/>
    <mergeCell ref="E1:E2"/>
    <mergeCell ref="L5:Q5"/>
    <mergeCell ref="R5:S5"/>
    <mergeCell ref="AJ1:AP1"/>
    <mergeCell ref="P1:AI1"/>
    <mergeCell ref="U5:X5"/>
  </mergeCells>
  <phoneticPr fontId="38" type="noConversion"/>
  <printOptions horizontalCentered="1"/>
  <pageMargins left="0.7" right="0.7" top="0.75" bottom="0.75" header="0.3" footer="0.3"/>
  <pageSetup paperSize="8" scale="14" orientation="landscape" r:id="rId1"/>
  <rowBreaks count="2" manualBreakCount="2">
    <brk id="59" max="55" man="1"/>
    <brk id="101" max="55" man="1"/>
  </rowBreaks>
</worksheet>
</file>

<file path=xl/worksheets/sheet12.xml><?xml version="1.0" encoding="utf-8"?>
<worksheet xmlns="http://schemas.openxmlformats.org/spreadsheetml/2006/main" xmlns:r="http://schemas.openxmlformats.org/officeDocument/2006/relationships">
  <sheetPr codeName="Sheet2"/>
  <dimension ref="A1:AZ301"/>
  <sheetViews>
    <sheetView view="pageBreakPreview" topLeftCell="A4" zoomScale="90" zoomScaleNormal="90" zoomScaleSheetLayoutView="90" workbookViewId="0">
      <selection activeCell="A22" sqref="A22"/>
    </sheetView>
  </sheetViews>
  <sheetFormatPr defaultColWidth="9.140625" defaultRowHeight="15"/>
  <cols>
    <col min="1" max="1" width="12.5703125" style="413" customWidth="1"/>
    <col min="2" max="2" width="14.85546875" style="413" hidden="1" customWidth="1"/>
    <col min="3" max="3" width="51.7109375" style="413" customWidth="1"/>
    <col min="4" max="4" width="7.85546875" style="404" customWidth="1"/>
    <col min="5" max="5" width="11.140625" style="404" hidden="1" customWidth="1"/>
    <col min="6" max="6" width="22.42578125" style="404" hidden="1" customWidth="1"/>
    <col min="7" max="7" width="24.42578125" style="404" hidden="1" customWidth="1"/>
    <col min="8" max="8" width="32.85546875" style="404" hidden="1" customWidth="1"/>
    <col min="9" max="9" width="10" style="404" hidden="1" customWidth="1"/>
    <col min="10" max="10" width="30.7109375" style="404" hidden="1" customWidth="1"/>
    <col min="11" max="11" width="28.7109375" style="404" hidden="1" customWidth="1"/>
    <col min="12" max="12" width="22.85546875" style="404" hidden="1" customWidth="1"/>
    <col min="13" max="13" width="10" style="404" hidden="1" customWidth="1"/>
    <col min="14" max="14" width="10.5703125" style="414" customWidth="1"/>
    <col min="15" max="15" width="12.7109375" style="404" customWidth="1"/>
    <col min="16" max="16" width="12.42578125" style="414" bestFit="1" customWidth="1"/>
    <col min="17" max="17" width="39.140625" style="413" customWidth="1"/>
    <col min="18" max="18" width="11.5703125" style="413" hidden="1" customWidth="1"/>
    <col min="19" max="19" width="11.5703125" style="414" hidden="1" customWidth="1"/>
    <col min="20" max="20" width="11.5703125" style="399" hidden="1" customWidth="1"/>
    <col min="21" max="21" width="9" style="399" customWidth="1"/>
    <col min="22" max="22" width="12.140625" style="399" customWidth="1"/>
    <col min="23" max="23" width="17.140625" style="399" customWidth="1"/>
    <col min="24" max="24" width="39.28515625" style="399" customWidth="1"/>
    <col min="25" max="25" width="13" style="399" customWidth="1"/>
    <col min="26" max="26" width="9.42578125" style="399" customWidth="1"/>
    <col min="27" max="27" width="14.42578125" style="399" customWidth="1"/>
    <col min="28" max="28" width="42" style="399" customWidth="1"/>
    <col min="29" max="30" width="12.28515625" style="399" customWidth="1"/>
    <col min="31" max="31" width="14.85546875" style="399" customWidth="1"/>
    <col min="32" max="32" width="42.140625" style="399" customWidth="1"/>
    <col min="33" max="33" width="18.28515625" style="399" customWidth="1"/>
    <col min="34" max="35" width="11.140625" style="399" customWidth="1"/>
    <col min="36" max="36" width="39.42578125" style="399" customWidth="1"/>
    <col min="37" max="37" width="13.140625" style="399" customWidth="1"/>
    <col min="38" max="39" width="11" style="399" customWidth="1"/>
    <col min="40" max="40" width="31.5703125" style="399" customWidth="1"/>
    <col min="41" max="41" width="13.140625" style="399" customWidth="1"/>
    <col min="42" max="42" width="12.7109375" style="399" customWidth="1"/>
    <col min="43" max="43" width="9.85546875" style="399" customWidth="1"/>
    <col min="44" max="44" width="33.140625" style="399" customWidth="1"/>
    <col min="45" max="46" width="11" style="399" customWidth="1"/>
    <col min="47" max="47" width="9.28515625" style="399" customWidth="1"/>
    <col min="48" max="48" width="48" style="399" customWidth="1"/>
    <col min="49" max="49" width="9.140625" style="399" customWidth="1"/>
    <col min="50" max="50" width="30" style="399" customWidth="1"/>
    <col min="51" max="51" width="15.28515625" style="399" customWidth="1"/>
    <col min="52" max="16384" width="9.140625" style="399"/>
  </cols>
  <sheetData>
    <row r="1" spans="1:51">
      <c r="A1" s="5181" t="s">
        <v>2129</v>
      </c>
      <c r="B1" s="5181"/>
      <c r="C1" s="5181"/>
      <c r="D1" s="1151"/>
      <c r="E1" s="5184" t="s">
        <v>4691</v>
      </c>
      <c r="F1" s="3740"/>
      <c r="G1" s="5185" t="s">
        <v>4689</v>
      </c>
      <c r="H1" s="5185"/>
      <c r="I1" s="5185"/>
      <c r="J1" s="5185"/>
      <c r="K1" s="5185"/>
      <c r="L1" s="5185"/>
      <c r="M1" s="5185"/>
      <c r="N1" s="5185"/>
      <c r="O1" s="5185"/>
      <c r="P1" s="5194" t="s">
        <v>70</v>
      </c>
      <c r="Q1" s="5195"/>
      <c r="R1" s="5195"/>
      <c r="S1" s="5195"/>
      <c r="T1" s="5195"/>
      <c r="U1" s="5195"/>
      <c r="V1" s="5195"/>
      <c r="W1" s="5195"/>
      <c r="X1" s="5195"/>
      <c r="Y1" s="5195"/>
      <c r="Z1" s="5195"/>
      <c r="AA1" s="5195"/>
      <c r="AB1" s="5195"/>
      <c r="AC1" s="5195"/>
      <c r="AD1" s="5195"/>
      <c r="AE1" s="5195"/>
      <c r="AF1" s="5195"/>
      <c r="AG1" s="5195"/>
      <c r="AH1" s="5195"/>
      <c r="AI1" s="5196"/>
      <c r="AJ1" s="5197" t="s">
        <v>4345</v>
      </c>
      <c r="AK1" s="5198"/>
      <c r="AL1" s="5198"/>
      <c r="AM1" s="5198"/>
      <c r="AN1" s="5198"/>
      <c r="AO1" s="5198"/>
      <c r="AP1" s="5199"/>
      <c r="AQ1" s="5200" t="s">
        <v>85</v>
      </c>
      <c r="AR1" s="5201"/>
      <c r="AS1" s="5201"/>
      <c r="AT1" s="5201"/>
      <c r="AU1" s="5201"/>
      <c r="AV1" s="5201"/>
      <c r="AW1" s="5201"/>
      <c r="AX1" s="5201"/>
    </row>
    <row r="2" spans="1:51" s="401" customFormat="1" ht="57">
      <c r="A2" s="5186" t="str">
        <f>HYPERLINK("#Index!A4", "Index Pg")</f>
        <v>Index Pg</v>
      </c>
      <c r="B2" s="1152"/>
      <c r="C2" s="1152"/>
      <c r="D2" s="1152"/>
      <c r="E2" s="5184"/>
      <c r="F2" s="3740"/>
      <c r="G2" s="1025" t="s">
        <v>118</v>
      </c>
      <c r="H2" s="1025" t="s">
        <v>131</v>
      </c>
      <c r="I2" s="1025" t="s">
        <v>91</v>
      </c>
      <c r="J2" s="1025" t="s">
        <v>4687</v>
      </c>
      <c r="K2" s="1025" t="s">
        <v>96</v>
      </c>
      <c r="L2" s="1025" t="s">
        <v>4052</v>
      </c>
      <c r="M2" s="1026" t="s">
        <v>4688</v>
      </c>
      <c r="N2" s="1025" t="s">
        <v>4692</v>
      </c>
      <c r="O2" s="1026" t="s">
        <v>208</v>
      </c>
      <c r="P2" s="1027" t="s">
        <v>4344</v>
      </c>
      <c r="Q2" s="1028" t="s">
        <v>3838</v>
      </c>
      <c r="R2" s="1028" t="s">
        <v>4701</v>
      </c>
      <c r="S2" s="1028" t="s">
        <v>4698</v>
      </c>
      <c r="T2" s="1028" t="s">
        <v>4699</v>
      </c>
      <c r="U2" s="1028" t="s">
        <v>4700</v>
      </c>
      <c r="V2" s="1028" t="s">
        <v>4702</v>
      </c>
      <c r="W2" s="1028" t="s">
        <v>4677</v>
      </c>
      <c r="X2" s="1028" t="s">
        <v>4703</v>
      </c>
      <c r="Y2" s="1028" t="s">
        <v>33</v>
      </c>
      <c r="Z2" s="1028" t="s">
        <v>4704</v>
      </c>
      <c r="AA2" s="1028" t="s">
        <v>4705</v>
      </c>
      <c r="AB2" s="1028" t="s">
        <v>4695</v>
      </c>
      <c r="AC2" s="1028" t="s">
        <v>740</v>
      </c>
      <c r="AD2" s="1028" t="s">
        <v>4696</v>
      </c>
      <c r="AE2" s="1028" t="s">
        <v>4697</v>
      </c>
      <c r="AF2" s="1028" t="s">
        <v>2374</v>
      </c>
      <c r="AG2" s="1028" t="s">
        <v>4706</v>
      </c>
      <c r="AH2" s="1028" t="s">
        <v>3837</v>
      </c>
      <c r="AI2" s="1028" t="s">
        <v>307</v>
      </c>
      <c r="AJ2" s="1029" t="s">
        <v>293</v>
      </c>
      <c r="AK2" s="1029" t="s">
        <v>114</v>
      </c>
      <c r="AL2" s="1029" t="s">
        <v>146</v>
      </c>
      <c r="AM2" s="1029" t="s">
        <v>4656</v>
      </c>
      <c r="AN2" s="1029" t="s">
        <v>3306</v>
      </c>
      <c r="AO2" s="1029" t="s">
        <v>3976</v>
      </c>
      <c r="AP2" s="1029" t="s">
        <v>4527</v>
      </c>
      <c r="AQ2" s="1030" t="s">
        <v>86</v>
      </c>
      <c r="AR2" s="1030" t="s">
        <v>150</v>
      </c>
      <c r="AS2" s="1030" t="s">
        <v>399</v>
      </c>
      <c r="AT2" s="1030" t="s">
        <v>152</v>
      </c>
      <c r="AU2" s="1030" t="s">
        <v>415</v>
      </c>
      <c r="AV2" s="1030" t="s">
        <v>4581</v>
      </c>
      <c r="AW2" s="1030" t="s">
        <v>4111</v>
      </c>
      <c r="AX2" s="1031" t="s">
        <v>312</v>
      </c>
    </row>
    <row r="3" spans="1:51" s="403" customFormat="1">
      <c r="A3" s="5187"/>
      <c r="B3" s="1035" t="str">
        <f>HYPERLINK("#'Budget Summary I'!A1:AL1", "Budget Summary I")</f>
        <v>Budget Summary I</v>
      </c>
      <c r="C3" s="1034" t="s">
        <v>4582</v>
      </c>
      <c r="D3" s="1055"/>
      <c r="E3" s="1153">
        <f>S7</f>
        <v>0</v>
      </c>
      <c r="F3" s="1153"/>
      <c r="G3" s="1055">
        <f>S34+S35+S36+S37+S38</f>
        <v>0</v>
      </c>
      <c r="H3" s="1055">
        <f>S56</f>
        <v>0</v>
      </c>
      <c r="I3" s="1055">
        <f>S20</f>
        <v>0</v>
      </c>
      <c r="J3" s="1055">
        <f>S21+S39+S40</f>
        <v>0</v>
      </c>
      <c r="K3" s="1055">
        <f>S22+S23</f>
        <v>0</v>
      </c>
      <c r="L3" s="1154"/>
      <c r="M3" s="1055">
        <f>S25+S26+S27+S28+S43+S44</f>
        <v>0</v>
      </c>
      <c r="N3" s="1055">
        <f>S41+S42</f>
        <v>0</v>
      </c>
      <c r="O3" s="1154"/>
      <c r="P3" s="1154"/>
      <c r="Q3" s="1154"/>
      <c r="R3" s="1154"/>
      <c r="S3" s="1154"/>
      <c r="T3" s="1154">
        <f>S10+S11+S13+S14+S24+S30</f>
        <v>0</v>
      </c>
      <c r="U3" s="1154"/>
      <c r="V3" s="1154"/>
      <c r="W3" s="1154"/>
      <c r="X3" s="1154"/>
      <c r="Y3" s="1154"/>
      <c r="Z3" s="1154"/>
      <c r="AA3" s="1154"/>
      <c r="AB3" s="1154"/>
      <c r="AC3" s="1154"/>
      <c r="AD3" s="1154"/>
      <c r="AE3" s="1154"/>
      <c r="AF3" s="1154"/>
      <c r="AG3" s="1154">
        <f>S16</f>
        <v>0</v>
      </c>
      <c r="AH3" s="1154"/>
      <c r="AI3" s="1154">
        <f>S18+S65</f>
        <v>0</v>
      </c>
      <c r="AJ3" s="1154"/>
      <c r="AK3" s="1154">
        <f>S29+S53</f>
        <v>0</v>
      </c>
      <c r="AL3" s="1154">
        <f>S48</f>
        <v>0</v>
      </c>
      <c r="AM3" s="1154">
        <f>S54</f>
        <v>0</v>
      </c>
      <c r="AN3" s="1154">
        <f>S45</f>
        <v>0</v>
      </c>
      <c r="AO3" s="1154"/>
      <c r="AP3" s="1154"/>
      <c r="AQ3" s="1154">
        <f>S17+S50+S57+S58</f>
        <v>0</v>
      </c>
      <c r="AR3" s="1154">
        <f>S49</f>
        <v>0</v>
      </c>
      <c r="AS3" s="1154">
        <f>S52</f>
        <v>0</v>
      </c>
      <c r="AT3" s="1154">
        <f>S51+S60+S61+S62+S63+S64</f>
        <v>0</v>
      </c>
      <c r="AU3" s="1154">
        <f>S47</f>
        <v>0</v>
      </c>
      <c r="AV3" s="1154"/>
      <c r="AW3" s="1154"/>
      <c r="AX3" s="1154"/>
    </row>
    <row r="4" spans="1:51" s="403" customFormat="1">
      <c r="A4" s="5188"/>
      <c r="B4" s="1035" t="str">
        <f>HYPERLINK("#'Budget Summary II'!A3:B5", "Budget Summary II")</f>
        <v>Budget Summary II</v>
      </c>
      <c r="C4" s="1034" t="s">
        <v>4583</v>
      </c>
      <c r="D4" s="1154"/>
      <c r="E4" s="1153">
        <f>P7</f>
        <v>86.655169999999998</v>
      </c>
      <c r="F4" s="1153"/>
      <c r="G4" s="1055">
        <f>P34+P35+P36+P37+P38</f>
        <v>12.23</v>
      </c>
      <c r="H4" s="1055">
        <f>P56</f>
        <v>0</v>
      </c>
      <c r="I4" s="1055">
        <f>P20</f>
        <v>1.2</v>
      </c>
      <c r="J4" s="1055">
        <f>P21+P39+P40</f>
        <v>0.69000000000000006</v>
      </c>
      <c r="K4" s="1055">
        <f>P22+P23</f>
        <v>8.2399199999999997</v>
      </c>
      <c r="L4" s="1154"/>
      <c r="M4" s="1055">
        <f>P25+P26+P27+P28+P43+P44</f>
        <v>11</v>
      </c>
      <c r="N4" s="1055">
        <f>P41+P42</f>
        <v>0</v>
      </c>
      <c r="O4" s="1154"/>
      <c r="P4" s="1154"/>
      <c r="Q4" s="1154"/>
      <c r="R4" s="1154"/>
      <c r="S4" s="1154"/>
      <c r="T4" s="1154">
        <f>P10+P11+P13+P14+P24+P30</f>
        <v>7.1999999999999993</v>
      </c>
      <c r="U4" s="1248"/>
      <c r="V4" s="1248"/>
      <c r="W4" s="1248"/>
      <c r="X4" s="1248"/>
      <c r="Y4" s="1248"/>
      <c r="Z4" s="1248"/>
      <c r="AA4" s="1248"/>
      <c r="AB4" s="1248"/>
      <c r="AC4" s="1248"/>
      <c r="AD4" s="1248"/>
      <c r="AE4" s="1248"/>
      <c r="AF4" s="1248"/>
      <c r="AG4" s="1248">
        <f>P16</f>
        <v>0</v>
      </c>
      <c r="AH4" s="1248"/>
      <c r="AI4" s="1248">
        <f>P18+P65</f>
        <v>2</v>
      </c>
      <c r="AJ4" s="1248"/>
      <c r="AK4" s="1248">
        <f>P29+P53</f>
        <v>0</v>
      </c>
      <c r="AL4" s="1248">
        <f>P48</f>
        <v>0.32624999999999998</v>
      </c>
      <c r="AM4" s="1248">
        <f>P54</f>
        <v>0</v>
      </c>
      <c r="AN4" s="1248">
        <f>P45</f>
        <v>1</v>
      </c>
      <c r="AO4" s="1248"/>
      <c r="AP4" s="1248"/>
      <c r="AQ4" s="1248">
        <f>P17+P50+P57+P58</f>
        <v>25.6</v>
      </c>
      <c r="AR4" s="1248">
        <f>P49</f>
        <v>8</v>
      </c>
      <c r="AS4" s="1248">
        <f>P52</f>
        <v>3.669</v>
      </c>
      <c r="AT4" s="1248">
        <f>P51+P60+P61+P62+P63+P64</f>
        <v>5.5</v>
      </c>
      <c r="AU4" s="1248">
        <f>P47</f>
        <v>0</v>
      </c>
      <c r="AV4" s="1248"/>
      <c r="AW4" s="1154"/>
      <c r="AX4" s="1154"/>
    </row>
    <row r="5" spans="1:51" s="404" customFormat="1">
      <c r="A5" s="5183" t="s">
        <v>53</v>
      </c>
      <c r="B5" s="5183" t="s">
        <v>54</v>
      </c>
      <c r="C5" s="5183" t="s">
        <v>55</v>
      </c>
      <c r="D5" s="5183" t="s">
        <v>56</v>
      </c>
      <c r="E5" s="5183" t="s">
        <v>57</v>
      </c>
      <c r="F5" s="3739"/>
      <c r="G5" s="5182" t="s">
        <v>4603</v>
      </c>
      <c r="H5" s="5182"/>
      <c r="I5" s="5182"/>
      <c r="J5" s="5182"/>
      <c r="K5" s="5182"/>
      <c r="L5" s="5189" t="s">
        <v>7689</v>
      </c>
      <c r="M5" s="5190"/>
      <c r="N5" s="5190"/>
      <c r="O5" s="5190"/>
      <c r="P5" s="5190"/>
      <c r="Q5" s="5190"/>
      <c r="R5" s="5193" t="s">
        <v>4643</v>
      </c>
      <c r="S5" s="5193"/>
      <c r="T5" s="1155"/>
      <c r="U5" s="5202" t="s">
        <v>5743</v>
      </c>
      <c r="V5" s="5202"/>
      <c r="W5" s="5202"/>
      <c r="X5" s="5202"/>
      <c r="Y5" s="5203" t="s">
        <v>5744</v>
      </c>
      <c r="Z5" s="5203"/>
      <c r="AA5" s="5203"/>
      <c r="AB5" s="5203"/>
      <c r="AC5" s="5204" t="s">
        <v>5745</v>
      </c>
      <c r="AD5" s="5204"/>
      <c r="AE5" s="5204"/>
      <c r="AF5" s="5204"/>
      <c r="AG5" s="5205" t="s">
        <v>5746</v>
      </c>
      <c r="AH5" s="5205"/>
      <c r="AI5" s="5205"/>
      <c r="AJ5" s="5205"/>
      <c r="AK5" s="5206" t="s">
        <v>5747</v>
      </c>
      <c r="AL5" s="5206"/>
      <c r="AM5" s="5206"/>
      <c r="AN5" s="5206"/>
      <c r="AO5" s="5207" t="s">
        <v>5748</v>
      </c>
      <c r="AP5" s="5207"/>
      <c r="AQ5" s="5207"/>
      <c r="AR5" s="5207"/>
      <c r="AS5" s="5203" t="s">
        <v>5749</v>
      </c>
      <c r="AT5" s="5203"/>
      <c r="AU5" s="5203"/>
      <c r="AV5" s="5203"/>
      <c r="AW5" s="1155"/>
      <c r="AX5" s="1155"/>
      <c r="AY5" s="4809"/>
    </row>
    <row r="6" spans="1:51" s="404" customFormat="1" ht="60">
      <c r="A6" s="5183"/>
      <c r="B6" s="5183"/>
      <c r="C6" s="5183"/>
      <c r="D6" s="5183"/>
      <c r="E6" s="5183"/>
      <c r="F6" s="3739"/>
      <c r="G6" s="1036" t="s">
        <v>4604</v>
      </c>
      <c r="H6" s="1036" t="s">
        <v>4611</v>
      </c>
      <c r="I6" s="1036" t="s">
        <v>4605</v>
      </c>
      <c r="J6" s="1036" t="s">
        <v>4612</v>
      </c>
      <c r="K6" s="1036" t="s">
        <v>2527</v>
      </c>
      <c r="L6" s="1037" t="s">
        <v>58</v>
      </c>
      <c r="M6" s="1037" t="s">
        <v>59</v>
      </c>
      <c r="N6" s="1038" t="s">
        <v>60</v>
      </c>
      <c r="O6" s="1037" t="s">
        <v>61</v>
      </c>
      <c r="P6" s="1038" t="s">
        <v>62</v>
      </c>
      <c r="Q6" s="1156" t="s">
        <v>5545</v>
      </c>
      <c r="R6" s="1157" t="s">
        <v>2529</v>
      </c>
      <c r="S6" s="1158" t="s">
        <v>4644</v>
      </c>
      <c r="T6" s="1155"/>
      <c r="U6" s="1249" t="s">
        <v>5750</v>
      </c>
      <c r="V6" s="1249" t="s">
        <v>61</v>
      </c>
      <c r="W6" s="1249" t="s">
        <v>5751</v>
      </c>
      <c r="X6" s="1250" t="s">
        <v>5752</v>
      </c>
      <c r="Y6" s="1251" t="s">
        <v>5750</v>
      </c>
      <c r="Z6" s="1251" t="s">
        <v>61</v>
      </c>
      <c r="AA6" s="1249" t="s">
        <v>5751</v>
      </c>
      <c r="AB6" s="1250" t="s">
        <v>5752</v>
      </c>
      <c r="AC6" s="1251" t="s">
        <v>5750</v>
      </c>
      <c r="AD6" s="1251" t="s">
        <v>61</v>
      </c>
      <c r="AE6" s="1249" t="s">
        <v>5751</v>
      </c>
      <c r="AF6" s="1250" t="s">
        <v>5752</v>
      </c>
      <c r="AG6" s="1251" t="s">
        <v>5750</v>
      </c>
      <c r="AH6" s="1251" t="s">
        <v>61</v>
      </c>
      <c r="AI6" s="1249" t="s">
        <v>5751</v>
      </c>
      <c r="AJ6" s="1250" t="s">
        <v>5752</v>
      </c>
      <c r="AK6" s="1251" t="s">
        <v>5750</v>
      </c>
      <c r="AL6" s="1251" t="s">
        <v>61</v>
      </c>
      <c r="AM6" s="1249" t="s">
        <v>5751</v>
      </c>
      <c r="AN6" s="1250" t="s">
        <v>5752</v>
      </c>
      <c r="AO6" s="1251" t="s">
        <v>5750</v>
      </c>
      <c r="AP6" s="1251" t="s">
        <v>61</v>
      </c>
      <c r="AQ6" s="1249" t="s">
        <v>5751</v>
      </c>
      <c r="AR6" s="1250" t="s">
        <v>5752</v>
      </c>
      <c r="AS6" s="1249" t="s">
        <v>5751</v>
      </c>
      <c r="AT6" s="1252" t="s">
        <v>5753</v>
      </c>
      <c r="AU6" s="1249" t="s">
        <v>5754</v>
      </c>
      <c r="AV6" s="1253" t="s">
        <v>5752</v>
      </c>
      <c r="AW6" s="5191" t="s">
        <v>53</v>
      </c>
      <c r="AX6" s="5192"/>
      <c r="AY6" s="4810" t="s">
        <v>7688</v>
      </c>
    </row>
    <row r="7" spans="1:51" ht="27" customHeight="1">
      <c r="A7" s="1159">
        <v>2</v>
      </c>
      <c r="B7" s="1160"/>
      <c r="C7" s="1159" t="s">
        <v>6</v>
      </c>
      <c r="D7" s="1161"/>
      <c r="E7" s="1161"/>
      <c r="F7" s="3649"/>
      <c r="G7" s="1161"/>
      <c r="H7" s="1161"/>
      <c r="I7" s="1039">
        <f>I8+I19+I31</f>
        <v>73.143917696000003</v>
      </c>
      <c r="J7" s="1161"/>
      <c r="K7" s="1161"/>
      <c r="L7" s="1161"/>
      <c r="M7" s="1161"/>
      <c r="N7" s="1039"/>
      <c r="O7" s="1161"/>
      <c r="P7" s="1039">
        <f>P8+P19+P31</f>
        <v>86.655169999999998</v>
      </c>
      <c r="Q7" s="1162"/>
      <c r="R7" s="1163"/>
      <c r="S7" s="1164">
        <f>S8+S19+S31</f>
        <v>0</v>
      </c>
      <c r="T7" s="1165"/>
      <c r="U7" s="1254"/>
      <c r="V7" s="1254"/>
      <c r="W7" s="1254">
        <f>W8+W59+W82</f>
        <v>1849000</v>
      </c>
      <c r="X7" s="1254"/>
      <c r="Y7" s="1254"/>
      <c r="Z7" s="1254"/>
      <c r="AA7" s="1254">
        <f>AA8+AA59+AA82</f>
        <v>0</v>
      </c>
      <c r="AB7" s="1254"/>
      <c r="AC7" s="1254"/>
      <c r="AD7" s="1254"/>
      <c r="AE7" s="1254">
        <f>AE8+AE59+AE82</f>
        <v>1489000</v>
      </c>
      <c r="AF7" s="1254"/>
      <c r="AG7" s="1254"/>
      <c r="AH7" s="1254"/>
      <c r="AI7" s="1254">
        <f>AI8+AI59+AI82</f>
        <v>120000</v>
      </c>
      <c r="AJ7" s="1254"/>
      <c r="AK7" s="1254"/>
      <c r="AL7" s="1254"/>
      <c r="AM7" s="1254">
        <f>AM8+AM59+AM82</f>
        <v>120000</v>
      </c>
      <c r="AN7" s="1254"/>
      <c r="AO7" s="1254"/>
      <c r="AP7" s="1254"/>
      <c r="AQ7" s="1254">
        <f>AQ8+AQ59+AQ82</f>
        <v>120000</v>
      </c>
      <c r="AR7" s="1254"/>
      <c r="AS7" s="1254">
        <f>AS8+AS59+AS82</f>
        <v>1849000</v>
      </c>
      <c r="AT7" s="1254"/>
      <c r="AU7" s="1254"/>
      <c r="AV7" s="1254"/>
      <c r="AW7" s="1159">
        <v>2</v>
      </c>
      <c r="AX7" s="3649"/>
      <c r="AY7" s="4811"/>
    </row>
    <row r="8" spans="1:51" ht="32.25" customHeight="1">
      <c r="A8" s="1041">
        <v>2.1</v>
      </c>
      <c r="B8" s="1040"/>
      <c r="C8" s="1041" t="s">
        <v>7</v>
      </c>
      <c r="D8" s="1042"/>
      <c r="E8" s="1042"/>
      <c r="F8" s="386"/>
      <c r="G8" s="1042"/>
      <c r="H8" s="1042"/>
      <c r="I8" s="1166">
        <f>I9+I12+I15</f>
        <v>9.1999999999999993</v>
      </c>
      <c r="J8" s="1042"/>
      <c r="K8" s="1042"/>
      <c r="L8" s="1042"/>
      <c r="M8" s="1042"/>
      <c r="N8" s="1166"/>
      <c r="O8" s="1042"/>
      <c r="P8" s="1166">
        <f>P9+P12+P15</f>
        <v>11.2</v>
      </c>
      <c r="Q8" s="1167"/>
      <c r="R8" s="1168"/>
      <c r="S8" s="1169">
        <f>S9+S12+S15</f>
        <v>0</v>
      </c>
      <c r="T8" s="1165"/>
      <c r="U8" s="1255"/>
      <c r="V8" s="1255"/>
      <c r="W8" s="1255">
        <f>W9+W16+W21+W29+W32+W40+W50</f>
        <v>1849000</v>
      </c>
      <c r="X8" s="1255"/>
      <c r="Y8" s="1255"/>
      <c r="Z8" s="1255"/>
      <c r="AA8" s="1255">
        <f>AA9+AA16+AA21+AA29+AA32+AA40+AA50</f>
        <v>0</v>
      </c>
      <c r="AB8" s="1255"/>
      <c r="AC8" s="1255"/>
      <c r="AD8" s="1255"/>
      <c r="AE8" s="1255">
        <f>AE9+AE16+AE21+AE29+AE32+AE40+AE50</f>
        <v>1489000</v>
      </c>
      <c r="AF8" s="1255"/>
      <c r="AG8" s="1255"/>
      <c r="AH8" s="1255"/>
      <c r="AI8" s="1255">
        <f>AI9+AI16+AI21+AI29+AI32+AI40+AI50</f>
        <v>120000</v>
      </c>
      <c r="AJ8" s="1255"/>
      <c r="AK8" s="1255"/>
      <c r="AL8" s="1255"/>
      <c r="AM8" s="1255">
        <f>AM9+AM16+AM21+AM29+AM32+AM40+AM50</f>
        <v>120000</v>
      </c>
      <c r="AN8" s="1255"/>
      <c r="AO8" s="1255"/>
      <c r="AP8" s="1255"/>
      <c r="AQ8" s="1255">
        <f>AQ9+AQ16+AQ21+AQ29+AQ32+AQ40+AQ50</f>
        <v>120000</v>
      </c>
      <c r="AR8" s="1255"/>
      <c r="AS8" s="1255">
        <f>AS9+AS16+AS21+AS29+AS32+AS40+AS50</f>
        <v>1849000</v>
      </c>
      <c r="AT8" s="1255"/>
      <c r="AU8" s="1255"/>
      <c r="AV8" s="1255"/>
      <c r="AW8" s="3613">
        <v>2.1</v>
      </c>
      <c r="AX8" s="386"/>
      <c r="AY8" s="4811"/>
    </row>
    <row r="9" spans="1:51">
      <c r="A9" s="1170" t="s">
        <v>64</v>
      </c>
      <c r="B9" s="1043" t="s">
        <v>65</v>
      </c>
      <c r="C9" s="1044" t="s">
        <v>66</v>
      </c>
      <c r="D9" s="1171"/>
      <c r="E9" s="1171"/>
      <c r="F9" s="407"/>
      <c r="G9" s="1171"/>
      <c r="H9" s="1171"/>
      <c r="I9" s="1171"/>
      <c r="J9" s="1171"/>
      <c r="K9" s="1171"/>
      <c r="L9" s="1171"/>
      <c r="M9" s="1171"/>
      <c r="N9" s="1172"/>
      <c r="O9" s="1171"/>
      <c r="P9" s="1045">
        <f>SUM(P10:P11)</f>
        <v>0</v>
      </c>
      <c r="Q9" s="1173"/>
      <c r="R9" s="1174"/>
      <c r="S9" s="1175">
        <f>SUM(S10:S11)</f>
        <v>0</v>
      </c>
      <c r="T9" s="1165"/>
      <c r="U9" s="1256"/>
      <c r="V9" s="1256"/>
      <c r="W9" s="1256">
        <f>SUM(W10:W15)</f>
        <v>720000</v>
      </c>
      <c r="X9" s="1256"/>
      <c r="Y9" s="1256"/>
      <c r="Z9" s="1256"/>
      <c r="AA9" s="1256">
        <f>SUM(AA10:AA15)</f>
        <v>0</v>
      </c>
      <c r="AB9" s="1256"/>
      <c r="AC9" s="1256"/>
      <c r="AD9" s="1256"/>
      <c r="AE9" s="1256">
        <f>SUM(AE10:AE15)</f>
        <v>360000</v>
      </c>
      <c r="AF9" s="1256"/>
      <c r="AG9" s="1256"/>
      <c r="AH9" s="1256"/>
      <c r="AI9" s="1256">
        <f>SUM(AI10:AI15)</f>
        <v>120000</v>
      </c>
      <c r="AJ9" s="1256"/>
      <c r="AK9" s="1256"/>
      <c r="AL9" s="1256"/>
      <c r="AM9" s="1256">
        <f>SUM(AM10:AM15)</f>
        <v>120000</v>
      </c>
      <c r="AN9" s="1256"/>
      <c r="AO9" s="1256"/>
      <c r="AP9" s="1256"/>
      <c r="AQ9" s="1256">
        <f>SUM(AQ10:AQ15)</f>
        <v>120000</v>
      </c>
      <c r="AR9" s="1256"/>
      <c r="AS9" s="1256">
        <f>SUM(AS10:AS15)</f>
        <v>720000</v>
      </c>
      <c r="AT9" s="1256"/>
      <c r="AU9" s="1256"/>
      <c r="AV9" s="1256"/>
      <c r="AW9" s="341" t="s">
        <v>64</v>
      </c>
      <c r="AX9" s="407"/>
      <c r="AY9" s="4811"/>
    </row>
    <row r="10" spans="1:51" ht="30">
      <c r="A10" s="1176" t="s">
        <v>67</v>
      </c>
      <c r="B10" s="1052" t="s">
        <v>68</v>
      </c>
      <c r="C10" s="1052" t="s">
        <v>69</v>
      </c>
      <c r="D10" s="1027" t="s">
        <v>70</v>
      </c>
      <c r="E10" s="1177" t="s">
        <v>4699</v>
      </c>
      <c r="F10" s="3650" t="s">
        <v>6089</v>
      </c>
      <c r="G10" s="1048"/>
      <c r="H10" s="1048"/>
      <c r="I10" s="1048"/>
      <c r="J10" s="1048"/>
      <c r="K10" s="1048"/>
      <c r="L10" s="1048"/>
      <c r="M10" s="1048">
        <f>U10</f>
        <v>0</v>
      </c>
      <c r="N10" s="1049">
        <f>M10/100000</f>
        <v>0</v>
      </c>
      <c r="O10" s="1048">
        <f>V10</f>
        <v>0</v>
      </c>
      <c r="P10" s="1049">
        <f>N10*O10</f>
        <v>0</v>
      </c>
      <c r="Q10" s="1178" t="str">
        <f>X10</f>
        <v xml:space="preserve">STATE: ; PDY: ; KKL: ; MHE: ; YNM: </v>
      </c>
      <c r="R10" s="1179"/>
      <c r="S10" s="1180"/>
      <c r="T10" s="1165"/>
      <c r="U10" s="1253">
        <f>IFERROR(AS10/AT10,0)</f>
        <v>0</v>
      </c>
      <c r="V10" s="1253">
        <f>Z10+AD10+AH10+AL10+AP10</f>
        <v>0</v>
      </c>
      <c r="W10" s="1253">
        <f>U10*V10</f>
        <v>0</v>
      </c>
      <c r="X10" s="1406" t="str">
        <f>"STATE: "&amp;AB10&amp;"; PDY: "&amp;AF10&amp;"; KKL: "&amp;AJ10&amp;"; MHE: "&amp;AN10&amp;"; YNM: "&amp;AR10</f>
        <v xml:space="preserve">STATE: ; PDY: ; KKL: ; MHE: ; YNM: </v>
      </c>
      <c r="Y10" s="1253"/>
      <c r="Z10" s="1253"/>
      <c r="AA10" s="1253">
        <f t="shared" ref="AA10:AA24" si="0">Y10*Z10</f>
        <v>0</v>
      </c>
      <c r="AB10" s="1253"/>
      <c r="AC10" s="1253"/>
      <c r="AD10" s="1253"/>
      <c r="AE10" s="1253">
        <f>AC10*AD10</f>
        <v>0</v>
      </c>
      <c r="AF10" s="1253"/>
      <c r="AG10" s="1253"/>
      <c r="AH10" s="1253"/>
      <c r="AI10" s="1253">
        <f>AG10*AH10</f>
        <v>0</v>
      </c>
      <c r="AJ10" s="1253"/>
      <c r="AK10" s="1253"/>
      <c r="AL10" s="1253"/>
      <c r="AM10" s="1253">
        <f>AK10*AL10</f>
        <v>0</v>
      </c>
      <c r="AN10" s="1253"/>
      <c r="AO10" s="1253"/>
      <c r="AP10" s="1253"/>
      <c r="AQ10" s="1253">
        <f>AO10*AP10</f>
        <v>0</v>
      </c>
      <c r="AR10" s="1253"/>
      <c r="AS10" s="1253">
        <f>AA10+AE10+AI10+AM10+AQ10</f>
        <v>0</v>
      </c>
      <c r="AT10" s="1253">
        <f>Z10+AD10+AH10+AL10+AP10</f>
        <v>0</v>
      </c>
      <c r="AU10" s="1253">
        <f>IFERROR((AS10/AT10),0)</f>
        <v>0</v>
      </c>
      <c r="AV10" s="1253" t="str">
        <f>"STATE: "&amp;AB10&amp;"; PDY: "&amp;AF10&amp;"; KKL: "&amp;AJ10&amp;"; MHE: "&amp;AN10&amp;"; YNM: "&amp;AR10</f>
        <v xml:space="preserve">STATE: ; PDY: ; KKL: ; MHE: ; YNM: </v>
      </c>
      <c r="AW10" s="3647" t="s">
        <v>67</v>
      </c>
      <c r="AX10" s="3650" t="s">
        <v>6089</v>
      </c>
      <c r="AY10" s="4811"/>
    </row>
    <row r="11" spans="1:51" ht="30">
      <c r="A11" s="1176" t="s">
        <v>71</v>
      </c>
      <c r="B11" s="1052" t="s">
        <v>72</v>
      </c>
      <c r="C11" s="1052" t="s">
        <v>73</v>
      </c>
      <c r="D11" s="1027" t="s">
        <v>70</v>
      </c>
      <c r="E11" s="1177" t="s">
        <v>4699</v>
      </c>
      <c r="F11" s="3650" t="s">
        <v>6089</v>
      </c>
      <c r="G11" s="1181"/>
      <c r="H11" s="1182"/>
      <c r="I11" s="1183"/>
      <c r="J11" s="1184"/>
      <c r="K11" s="1185"/>
      <c r="L11" s="1181"/>
      <c r="M11" s="1048">
        <f>U11</f>
        <v>0</v>
      </c>
      <c r="N11" s="1049">
        <f>M11/100000</f>
        <v>0</v>
      </c>
      <c r="O11" s="1048">
        <f>V11</f>
        <v>0</v>
      </c>
      <c r="P11" s="1049">
        <f>N11*O11</f>
        <v>0</v>
      </c>
      <c r="Q11" s="1178" t="str">
        <f>X11</f>
        <v xml:space="preserve">STATE: ; PDY: ; KKL: ; MHE: ; YNM: </v>
      </c>
      <c r="R11" s="1179"/>
      <c r="S11" s="1180"/>
      <c r="T11" s="1165"/>
      <c r="U11" s="1253">
        <f t="shared" ref="U11:U65" si="1">IFERROR(AS11/AT11,0)</f>
        <v>0</v>
      </c>
      <c r="V11" s="1253">
        <f t="shared" ref="V11:V65" si="2">Z11+AD11+AH11+AL11+AP11</f>
        <v>0</v>
      </c>
      <c r="W11" s="1253">
        <f t="shared" ref="W11:W65" si="3">U11*V11</f>
        <v>0</v>
      </c>
      <c r="X11" s="1406" t="str">
        <f t="shared" ref="X11:X65" si="4">"STATE: "&amp;AB11&amp;"; PDY: "&amp;AF11&amp;"; KKL: "&amp;AJ11&amp;"; MHE: "&amp;AN11&amp;"; YNM: "&amp;AR11</f>
        <v xml:space="preserve">STATE: ; PDY: ; KKL: ; MHE: ; YNM: </v>
      </c>
      <c r="Y11" s="1186"/>
      <c r="Z11" s="1186"/>
      <c r="AA11" s="1186">
        <f t="shared" si="0"/>
        <v>0</v>
      </c>
      <c r="AB11" s="1186"/>
      <c r="AC11" s="1257"/>
      <c r="AD11" s="1257"/>
      <c r="AE11" s="1258">
        <f>AC11*AD11</f>
        <v>0</v>
      </c>
      <c r="AF11" s="1258"/>
      <c r="AG11" s="1257"/>
      <c r="AH11" s="1257"/>
      <c r="AI11" s="1258">
        <f>AG11*AH11</f>
        <v>0</v>
      </c>
      <c r="AJ11" s="1258"/>
      <c r="AK11" s="1257"/>
      <c r="AL11" s="1257"/>
      <c r="AM11" s="1258">
        <f>AK11*AL11</f>
        <v>0</v>
      </c>
      <c r="AN11" s="1258"/>
      <c r="AO11" s="1257"/>
      <c r="AP11" s="1257"/>
      <c r="AQ11" s="1258">
        <f>AO11*AP11</f>
        <v>0</v>
      </c>
      <c r="AR11" s="1258"/>
      <c r="AS11" s="1253">
        <f t="shared" ref="AS11:AS65" si="5">AA11+AE11+AI11+AM11+AQ11</f>
        <v>0</v>
      </c>
      <c r="AT11" s="1253">
        <f t="shared" ref="AT11:AT65" si="6">Z11+AD11+AH11+AL11+AP11</f>
        <v>0</v>
      </c>
      <c r="AU11" s="1253">
        <f t="shared" ref="AU11:AU65" si="7">IFERROR((AS11/AT11),0)</f>
        <v>0</v>
      </c>
      <c r="AV11" s="1253" t="str">
        <f t="shared" ref="AV11:AV65" si="8">"STATE: "&amp;AB11&amp;"; PDY: "&amp;AF11&amp;"; KKL: "&amp;AJ11&amp;"; MHE: "&amp;AN11&amp;"; YNM: "&amp;AR11</f>
        <v xml:space="preserve">STATE: ; PDY: ; KKL: ; MHE: ; YNM: </v>
      </c>
      <c r="AW11" s="3647" t="s">
        <v>71</v>
      </c>
      <c r="AX11" s="3650" t="s">
        <v>6089</v>
      </c>
      <c r="AY11" s="4811"/>
    </row>
    <row r="12" spans="1:51" ht="45">
      <c r="A12" s="1170" t="s">
        <v>74</v>
      </c>
      <c r="B12" s="1043" t="s">
        <v>75</v>
      </c>
      <c r="C12" s="1044" t="s">
        <v>76</v>
      </c>
      <c r="D12" s="1171"/>
      <c r="E12" s="1171"/>
      <c r="F12" s="407"/>
      <c r="G12" s="1187"/>
      <c r="H12" s="1187"/>
      <c r="I12" s="1045">
        <f>SUM(I13:I14)</f>
        <v>7.1999999999999993</v>
      </c>
      <c r="J12" s="1187"/>
      <c r="K12" s="1187"/>
      <c r="L12" s="1187"/>
      <c r="M12" s="1187"/>
      <c r="N12" s="1172"/>
      <c r="O12" s="1187"/>
      <c r="P12" s="1045">
        <f>SUM(P13:P14)</f>
        <v>7.1999999999999993</v>
      </c>
      <c r="Q12" s="1188"/>
      <c r="R12" s="1174"/>
      <c r="S12" s="1175">
        <f>SUM(S13:S14)</f>
        <v>0</v>
      </c>
      <c r="T12" s="1165"/>
      <c r="U12" s="1253">
        <f t="shared" si="1"/>
        <v>0</v>
      </c>
      <c r="V12" s="1253">
        <f t="shared" si="2"/>
        <v>0</v>
      </c>
      <c r="W12" s="1253">
        <f t="shared" si="3"/>
        <v>0</v>
      </c>
      <c r="X12" s="1406" t="str">
        <f t="shared" si="4"/>
        <v xml:space="preserve">STATE: ; PDY: ; KKL: ; MHE: ; YNM: </v>
      </c>
      <c r="Y12" s="1253"/>
      <c r="Z12" s="1253"/>
      <c r="AA12" s="1253">
        <f t="shared" si="0"/>
        <v>0</v>
      </c>
      <c r="AB12" s="1253"/>
      <c r="AC12" s="1253"/>
      <c r="AD12" s="1253"/>
      <c r="AE12" s="1253">
        <f t="shared" ref="AE12:AE65" si="9">AC12*AD12</f>
        <v>0</v>
      </c>
      <c r="AF12" s="1253"/>
      <c r="AG12" s="1253"/>
      <c r="AH12" s="1253"/>
      <c r="AI12" s="1253">
        <f t="shared" ref="AI12:AI65" si="10">AG12*AH12</f>
        <v>0</v>
      </c>
      <c r="AJ12" s="1253"/>
      <c r="AK12" s="1253"/>
      <c r="AL12" s="1253"/>
      <c r="AM12" s="1253">
        <f t="shared" ref="AM12:AM65" si="11">AK12*AL12</f>
        <v>0</v>
      </c>
      <c r="AN12" s="1253"/>
      <c r="AO12" s="1253"/>
      <c r="AP12" s="1253"/>
      <c r="AQ12" s="1253">
        <f t="shared" ref="AQ12:AQ65" si="12">AO12*AP12</f>
        <v>0</v>
      </c>
      <c r="AR12" s="1253"/>
      <c r="AS12" s="1253">
        <f t="shared" si="5"/>
        <v>0</v>
      </c>
      <c r="AT12" s="1253">
        <f t="shared" si="6"/>
        <v>0</v>
      </c>
      <c r="AU12" s="1253">
        <f t="shared" si="7"/>
        <v>0</v>
      </c>
      <c r="AV12" s="1253" t="str">
        <f t="shared" si="8"/>
        <v xml:space="preserve">STATE: ; PDY: ; KKL: ; MHE: ; YNM: </v>
      </c>
      <c r="AW12" s="341" t="s">
        <v>74</v>
      </c>
      <c r="AX12" s="407"/>
      <c r="AY12" s="4811"/>
    </row>
    <row r="13" spans="1:51" ht="30">
      <c r="A13" s="1176" t="s">
        <v>77</v>
      </c>
      <c r="B13" s="1189" t="s">
        <v>78</v>
      </c>
      <c r="C13" s="1189" t="s">
        <v>69</v>
      </c>
      <c r="D13" s="1027" t="s">
        <v>70</v>
      </c>
      <c r="E13" s="1177" t="s">
        <v>4699</v>
      </c>
      <c r="F13" s="3650" t="s">
        <v>6089</v>
      </c>
      <c r="G13" s="1181"/>
      <c r="H13" s="1181"/>
      <c r="I13" s="1184"/>
      <c r="J13" s="1184"/>
      <c r="K13" s="1181"/>
      <c r="L13" s="1181"/>
      <c r="M13" s="1048">
        <f>U13</f>
        <v>0</v>
      </c>
      <c r="N13" s="1049">
        <f>M13/100000</f>
        <v>0</v>
      </c>
      <c r="O13" s="1048">
        <f>V13</f>
        <v>0</v>
      </c>
      <c r="P13" s="1049">
        <f>N13*O13</f>
        <v>0</v>
      </c>
      <c r="Q13" s="1178" t="str">
        <f>X13</f>
        <v xml:space="preserve">STATE: ; PDY: ; KKL: ; MHE: ; YNM: </v>
      </c>
      <c r="R13" s="1179"/>
      <c r="S13" s="1180"/>
      <c r="T13" s="1165"/>
      <c r="U13" s="1253">
        <f t="shared" si="1"/>
        <v>0</v>
      </c>
      <c r="V13" s="1253">
        <f t="shared" si="2"/>
        <v>0</v>
      </c>
      <c r="W13" s="1253">
        <f t="shared" si="3"/>
        <v>0</v>
      </c>
      <c r="X13" s="1406" t="str">
        <f t="shared" si="4"/>
        <v xml:space="preserve">STATE: ; PDY: ; KKL: ; MHE: ; YNM: </v>
      </c>
      <c r="Y13" s="1253"/>
      <c r="Z13" s="1253"/>
      <c r="AA13" s="1253">
        <f t="shared" si="0"/>
        <v>0</v>
      </c>
      <c r="AB13" s="1253"/>
      <c r="AC13" s="1253"/>
      <c r="AD13" s="1253"/>
      <c r="AE13" s="1253">
        <f t="shared" si="9"/>
        <v>0</v>
      </c>
      <c r="AF13" s="1253"/>
      <c r="AG13" s="1253"/>
      <c r="AH13" s="1253"/>
      <c r="AI13" s="1253">
        <f t="shared" si="10"/>
        <v>0</v>
      </c>
      <c r="AJ13" s="1253"/>
      <c r="AK13" s="1253"/>
      <c r="AL13" s="1253"/>
      <c r="AM13" s="1253">
        <f t="shared" si="11"/>
        <v>0</v>
      </c>
      <c r="AN13" s="1253"/>
      <c r="AO13" s="1253"/>
      <c r="AP13" s="1253"/>
      <c r="AQ13" s="1253">
        <f t="shared" si="12"/>
        <v>0</v>
      </c>
      <c r="AR13" s="1253"/>
      <c r="AS13" s="1253">
        <f t="shared" si="5"/>
        <v>0</v>
      </c>
      <c r="AT13" s="1253">
        <f t="shared" si="6"/>
        <v>0</v>
      </c>
      <c r="AU13" s="1253">
        <f t="shared" si="7"/>
        <v>0</v>
      </c>
      <c r="AV13" s="1253" t="str">
        <f t="shared" si="8"/>
        <v xml:space="preserve">STATE: ; PDY: ; KKL: ; MHE: ; YNM: </v>
      </c>
      <c r="AW13" s="3647" t="s">
        <v>77</v>
      </c>
      <c r="AX13" s="3650" t="s">
        <v>6089</v>
      </c>
      <c r="AY13" s="4811"/>
    </row>
    <row r="14" spans="1:51" ht="135">
      <c r="A14" s="1176" t="s">
        <v>79</v>
      </c>
      <c r="B14" s="1189" t="s">
        <v>80</v>
      </c>
      <c r="C14" s="1189" t="s">
        <v>73</v>
      </c>
      <c r="D14" s="1027" t="s">
        <v>70</v>
      </c>
      <c r="E14" s="1177" t="s">
        <v>4699</v>
      </c>
      <c r="F14" s="3650" t="s">
        <v>6089</v>
      </c>
      <c r="G14" s="1181"/>
      <c r="H14" s="1190"/>
      <c r="I14" s="1183">
        <v>7.1999999999999993</v>
      </c>
      <c r="J14" s="1184"/>
      <c r="K14" s="1181"/>
      <c r="L14" s="1181"/>
      <c r="M14" s="1048">
        <f>U14</f>
        <v>15000</v>
      </c>
      <c r="N14" s="1049">
        <f>M14/100000</f>
        <v>0.15</v>
      </c>
      <c r="O14" s="1048">
        <f>V14</f>
        <v>48</v>
      </c>
      <c r="P14" s="1049">
        <f>N14*O14</f>
        <v>7.1999999999999993</v>
      </c>
      <c r="Q14" s="1178" t="str">
        <f>X14</f>
        <v>STATE: ; PDY: POL and Mobility - 2 Nos. x Rs.15000 x 12 - Rs.3,60,000/-; KKL: POL and Mobility - 2 Nos. x Rs.5000 x 12 - Rs.1,20,000/-; MHE: POL and Mobility - 2 Nos. x Rs.5000 x 12 - Rs.1,20,000/-; YNM: POL and Mobility - 2 Nos. x Rs.5000 x 12 - Rs.1,20,000/-</v>
      </c>
      <c r="R14" s="1179"/>
      <c r="S14" s="1180"/>
      <c r="T14" s="1165"/>
      <c r="U14" s="1253">
        <f t="shared" si="1"/>
        <v>15000</v>
      </c>
      <c r="V14" s="1253">
        <f t="shared" si="2"/>
        <v>48</v>
      </c>
      <c r="W14" s="1253">
        <f t="shared" si="3"/>
        <v>720000</v>
      </c>
      <c r="X14" s="1406" t="str">
        <f t="shared" si="4"/>
        <v>STATE: ; PDY: POL and Mobility - 2 Nos. x Rs.15000 x 12 - Rs.3,60,000/-; KKL: POL and Mobility - 2 Nos. x Rs.5000 x 12 - Rs.1,20,000/-; MHE: POL and Mobility - 2 Nos. x Rs.5000 x 12 - Rs.1,20,000/-; YNM: POL and Mobility - 2 Nos. x Rs.5000 x 12 - Rs.1,20,000/-</v>
      </c>
      <c r="Y14" s="1186"/>
      <c r="Z14" s="1186"/>
      <c r="AA14" s="1186">
        <f t="shared" si="0"/>
        <v>0</v>
      </c>
      <c r="AB14" s="1186"/>
      <c r="AC14" s="1257">
        <v>30000</v>
      </c>
      <c r="AD14" s="1257">
        <v>12</v>
      </c>
      <c r="AE14" s="1258">
        <f t="shared" si="9"/>
        <v>360000</v>
      </c>
      <c r="AF14" s="1258" t="s">
        <v>5784</v>
      </c>
      <c r="AG14" s="1257">
        <v>10000</v>
      </c>
      <c r="AH14" s="1257">
        <v>12</v>
      </c>
      <c r="AI14" s="1258">
        <f t="shared" si="10"/>
        <v>120000</v>
      </c>
      <c r="AJ14" s="1258" t="s">
        <v>5785</v>
      </c>
      <c r="AK14" s="1257">
        <v>10000</v>
      </c>
      <c r="AL14" s="1257">
        <v>12</v>
      </c>
      <c r="AM14" s="1258">
        <f t="shared" si="11"/>
        <v>120000</v>
      </c>
      <c r="AN14" s="1258" t="s">
        <v>5785</v>
      </c>
      <c r="AO14" s="1257">
        <v>10000</v>
      </c>
      <c r="AP14" s="1257">
        <v>12</v>
      </c>
      <c r="AQ14" s="1258">
        <f t="shared" si="12"/>
        <v>120000</v>
      </c>
      <c r="AR14" s="1258" t="s">
        <v>5785</v>
      </c>
      <c r="AS14" s="3372">
        <f t="shared" si="5"/>
        <v>720000</v>
      </c>
      <c r="AT14" s="3372">
        <f t="shared" si="6"/>
        <v>48</v>
      </c>
      <c r="AU14" s="3372">
        <f t="shared" si="7"/>
        <v>15000</v>
      </c>
      <c r="AV14" s="1873" t="str">
        <f t="shared" si="8"/>
        <v>STATE: ; PDY: POL and Mobility - 2 Nos. x Rs.15000 x 12 - Rs.3,60,000/-; KKL: POL and Mobility - 2 Nos. x Rs.5000 x 12 - Rs.1,20,000/-; MHE: POL and Mobility - 2 Nos. x Rs.5000 x 12 - Rs.1,20,000/-; YNM: POL and Mobility - 2 Nos. x Rs.5000 x 12 - Rs.1,20,000/-</v>
      </c>
      <c r="AW14" s="3647" t="s">
        <v>79</v>
      </c>
      <c r="AX14" s="3650" t="s">
        <v>6089</v>
      </c>
      <c r="AY14" s="5023" t="s">
        <v>7879</v>
      </c>
    </row>
    <row r="15" spans="1:51" ht="30">
      <c r="A15" s="1170" t="s">
        <v>81</v>
      </c>
      <c r="B15" s="1043"/>
      <c r="C15" s="1044" t="s">
        <v>2674</v>
      </c>
      <c r="D15" s="1171"/>
      <c r="E15" s="1171"/>
      <c r="F15" s="407"/>
      <c r="G15" s="1187"/>
      <c r="H15" s="1187"/>
      <c r="I15" s="1045">
        <f>SUM(I16:I18)</f>
        <v>2</v>
      </c>
      <c r="J15" s="1187"/>
      <c r="K15" s="1187"/>
      <c r="L15" s="1187"/>
      <c r="M15" s="1187"/>
      <c r="N15" s="1172"/>
      <c r="O15" s="1187"/>
      <c r="P15" s="1045">
        <f>SUM(P16:P18)</f>
        <v>4</v>
      </c>
      <c r="Q15" s="1188"/>
      <c r="R15" s="1174"/>
      <c r="S15" s="1175">
        <f>SUM(S16:S18)</f>
        <v>0</v>
      </c>
      <c r="T15" s="1165"/>
      <c r="U15" s="1253">
        <f t="shared" si="1"/>
        <v>0</v>
      </c>
      <c r="V15" s="1253">
        <f t="shared" si="2"/>
        <v>0</v>
      </c>
      <c r="W15" s="1253">
        <f t="shared" si="3"/>
        <v>0</v>
      </c>
      <c r="X15" s="1406" t="str">
        <f t="shared" si="4"/>
        <v xml:space="preserve">STATE: ; PDY: ; KKL: ; MHE: ; YNM: </v>
      </c>
      <c r="Y15" s="1253"/>
      <c r="Z15" s="1253"/>
      <c r="AA15" s="1253">
        <f t="shared" si="0"/>
        <v>0</v>
      </c>
      <c r="AB15" s="1253"/>
      <c r="AC15" s="1253"/>
      <c r="AD15" s="1253"/>
      <c r="AE15" s="1253">
        <f t="shared" si="9"/>
        <v>0</v>
      </c>
      <c r="AF15" s="1253"/>
      <c r="AG15" s="1253"/>
      <c r="AH15" s="1253"/>
      <c r="AI15" s="1253">
        <f t="shared" si="10"/>
        <v>0</v>
      </c>
      <c r="AJ15" s="1253"/>
      <c r="AK15" s="1253"/>
      <c r="AL15" s="1253"/>
      <c r="AM15" s="1253">
        <f t="shared" si="11"/>
        <v>0</v>
      </c>
      <c r="AN15" s="1253"/>
      <c r="AO15" s="1253"/>
      <c r="AP15" s="1253"/>
      <c r="AQ15" s="1253">
        <f t="shared" si="12"/>
        <v>0</v>
      </c>
      <c r="AR15" s="1253"/>
      <c r="AS15" s="1253">
        <f t="shared" si="5"/>
        <v>0</v>
      </c>
      <c r="AT15" s="1253">
        <f t="shared" si="6"/>
        <v>0</v>
      </c>
      <c r="AU15" s="1253">
        <f t="shared" si="7"/>
        <v>0</v>
      </c>
      <c r="AV15" s="1873" t="str">
        <f t="shared" si="8"/>
        <v xml:space="preserve">STATE: ; PDY: ; KKL: ; MHE: ; YNM: </v>
      </c>
      <c r="AW15" s="341" t="s">
        <v>81</v>
      </c>
      <c r="AX15" s="407"/>
      <c r="AY15" s="4811"/>
    </row>
    <row r="16" spans="1:51" ht="45">
      <c r="A16" s="1191" t="s">
        <v>2675</v>
      </c>
      <c r="B16" s="1052" t="s">
        <v>82</v>
      </c>
      <c r="C16" s="1046" t="s">
        <v>4065</v>
      </c>
      <c r="D16" s="1027" t="s">
        <v>70</v>
      </c>
      <c r="E16" s="1054" t="s">
        <v>2083</v>
      </c>
      <c r="F16" s="390" t="s">
        <v>6090</v>
      </c>
      <c r="G16" s="1181"/>
      <c r="H16" s="1181"/>
      <c r="I16" s="1184"/>
      <c r="J16" s="1184"/>
      <c r="K16" s="1185"/>
      <c r="L16" s="1181"/>
      <c r="M16" s="1048">
        <f>U16</f>
        <v>0</v>
      </c>
      <c r="N16" s="1049">
        <f>M16/100000</f>
        <v>0</v>
      </c>
      <c r="O16" s="1048">
        <f>V16</f>
        <v>0</v>
      </c>
      <c r="P16" s="1049">
        <f>N16*O16</f>
        <v>0</v>
      </c>
      <c r="Q16" s="1178" t="str">
        <f t="shared" ref="Q16:Q65" si="13">X16</f>
        <v xml:space="preserve">STATE: ; PDY: ; KKL: ; MHE: ; YNM: </v>
      </c>
      <c r="R16" s="1192">
        <f>'Abs5. Blood services &amp; Disorder'!Q10</f>
        <v>0</v>
      </c>
      <c r="S16" s="1193">
        <f>'Abs5. Blood services &amp; Disorder'!R10</f>
        <v>0</v>
      </c>
      <c r="T16" s="1165"/>
      <c r="U16" s="1253">
        <f t="shared" si="1"/>
        <v>0</v>
      </c>
      <c r="V16" s="1253">
        <f t="shared" si="2"/>
        <v>0</v>
      </c>
      <c r="W16" s="1253">
        <f t="shared" si="3"/>
        <v>0</v>
      </c>
      <c r="X16" s="1406" t="str">
        <f t="shared" si="4"/>
        <v xml:space="preserve">STATE: ; PDY: ; KKL: ; MHE: ; YNM: </v>
      </c>
      <c r="Y16" s="1253"/>
      <c r="Z16" s="1253"/>
      <c r="AA16" s="1253">
        <f t="shared" si="0"/>
        <v>0</v>
      </c>
      <c r="AB16" s="1253"/>
      <c r="AC16" s="1253"/>
      <c r="AD16" s="1253"/>
      <c r="AE16" s="1253">
        <f t="shared" si="9"/>
        <v>0</v>
      </c>
      <c r="AF16" s="1253"/>
      <c r="AG16" s="1253"/>
      <c r="AH16" s="1253"/>
      <c r="AI16" s="1253">
        <f t="shared" si="10"/>
        <v>0</v>
      </c>
      <c r="AJ16" s="1253"/>
      <c r="AK16" s="1253"/>
      <c r="AL16" s="1253"/>
      <c r="AM16" s="1253">
        <f t="shared" si="11"/>
        <v>0</v>
      </c>
      <c r="AN16" s="1253"/>
      <c r="AO16" s="1253"/>
      <c r="AP16" s="1253"/>
      <c r="AQ16" s="1253">
        <f t="shared" si="12"/>
        <v>0</v>
      </c>
      <c r="AR16" s="1253"/>
      <c r="AS16" s="1253">
        <f t="shared" si="5"/>
        <v>0</v>
      </c>
      <c r="AT16" s="1253">
        <f t="shared" si="6"/>
        <v>0</v>
      </c>
      <c r="AU16" s="1253">
        <f t="shared" si="7"/>
        <v>0</v>
      </c>
      <c r="AV16" s="1873" t="str">
        <f t="shared" si="8"/>
        <v xml:space="preserve">STATE: ; PDY: ; KKL: ; MHE: ; YNM: </v>
      </c>
      <c r="AW16" s="130" t="s">
        <v>2675</v>
      </c>
      <c r="AX16" s="390" t="s">
        <v>6090</v>
      </c>
      <c r="AY16" s="4811"/>
    </row>
    <row r="17" spans="1:51" ht="106.5" customHeight="1">
      <c r="A17" s="1191" t="s">
        <v>2676</v>
      </c>
      <c r="B17" s="1052" t="s">
        <v>83</v>
      </c>
      <c r="C17" s="1052" t="s">
        <v>84</v>
      </c>
      <c r="D17" s="1030" t="s">
        <v>85</v>
      </c>
      <c r="E17" s="1054" t="s">
        <v>86</v>
      </c>
      <c r="F17" s="390" t="s">
        <v>6091</v>
      </c>
      <c r="G17" s="1047"/>
      <c r="H17" s="1047"/>
      <c r="I17" s="1047"/>
      <c r="J17" s="1047"/>
      <c r="K17" s="1047"/>
      <c r="L17" s="1047"/>
      <c r="M17" s="1048">
        <f>U17</f>
        <v>200000</v>
      </c>
      <c r="N17" s="1049">
        <f>M17/100000</f>
        <v>2</v>
      </c>
      <c r="O17" s="1048">
        <f>V17</f>
        <v>1</v>
      </c>
      <c r="P17" s="1049">
        <f>N17*O17</f>
        <v>2</v>
      </c>
      <c r="Q17" s="1178" t="str">
        <f t="shared" si="13"/>
        <v xml:space="preserve">STATE: The amount will be utilized the following years for purchase of refraction items ,Maintenance , diesel charges, modification and fabrication works to be done for Mobile ophthalmic unit van.0; PDY: ; KKL: ; MHE: ; YNM: </v>
      </c>
      <c r="R17" s="1192">
        <f>'Abs15. NPCB'!Q7</f>
        <v>0</v>
      </c>
      <c r="S17" s="1193">
        <f>'Abs15. NPCB'!R7</f>
        <v>0</v>
      </c>
      <c r="T17" s="1165"/>
      <c r="U17" s="1253">
        <f t="shared" si="1"/>
        <v>200000</v>
      </c>
      <c r="V17" s="1253">
        <f t="shared" si="2"/>
        <v>1</v>
      </c>
      <c r="W17" s="1253">
        <f t="shared" si="3"/>
        <v>200000</v>
      </c>
      <c r="X17" s="1406" t="str">
        <f t="shared" si="4"/>
        <v xml:space="preserve">STATE: The amount will be utilized the following years for purchase of refraction items ,Maintenance , diesel charges, modification and fabrication works to be done for Mobile ophthalmic unit van.0; PDY: ; KKL: ; MHE: ; YNM: </v>
      </c>
      <c r="Y17" s="3332">
        <v>200000</v>
      </c>
      <c r="Z17" s="3332">
        <v>1</v>
      </c>
      <c r="AA17" s="3333">
        <f t="shared" si="0"/>
        <v>200000</v>
      </c>
      <c r="AB17" s="3334" t="s">
        <v>6731</v>
      </c>
      <c r="AC17" s="1253"/>
      <c r="AD17" s="1253"/>
      <c r="AE17" s="1253">
        <f t="shared" si="9"/>
        <v>0</v>
      </c>
      <c r="AF17" s="1253"/>
      <c r="AG17" s="1253"/>
      <c r="AH17" s="1253"/>
      <c r="AI17" s="1253">
        <f t="shared" si="10"/>
        <v>0</v>
      </c>
      <c r="AJ17" s="1253"/>
      <c r="AK17" s="1253"/>
      <c r="AL17" s="1253"/>
      <c r="AM17" s="1253">
        <f t="shared" si="11"/>
        <v>0</v>
      </c>
      <c r="AN17" s="1253"/>
      <c r="AO17" s="1253"/>
      <c r="AP17" s="1253"/>
      <c r="AQ17" s="1253">
        <f t="shared" si="12"/>
        <v>0</v>
      </c>
      <c r="AR17" s="1253"/>
      <c r="AS17" s="1253">
        <f t="shared" si="5"/>
        <v>200000</v>
      </c>
      <c r="AT17" s="1253">
        <f t="shared" si="6"/>
        <v>1</v>
      </c>
      <c r="AU17" s="1253">
        <f t="shared" si="7"/>
        <v>200000</v>
      </c>
      <c r="AV17" s="1873" t="str">
        <f t="shared" si="8"/>
        <v xml:space="preserve">STATE: The amount will be utilized the following years for purchase of refraction items ,Maintenance , diesel charges, modification and fabrication works to be done for Mobile ophthalmic unit van.0; PDY: ; KKL: ; MHE: ; YNM: </v>
      </c>
      <c r="AW17" s="130" t="s">
        <v>2676</v>
      </c>
      <c r="AX17" s="390" t="s">
        <v>6091</v>
      </c>
      <c r="AY17" s="5038" t="s">
        <v>8156</v>
      </c>
    </row>
    <row r="18" spans="1:51" ht="75">
      <c r="A18" s="1191" t="s">
        <v>2677</v>
      </c>
      <c r="B18" s="1194"/>
      <c r="C18" s="1052" t="s">
        <v>5847</v>
      </c>
      <c r="D18" s="1027" t="s">
        <v>70</v>
      </c>
      <c r="E18" s="1054" t="s">
        <v>70</v>
      </c>
      <c r="F18" s="390"/>
      <c r="G18" s="1181"/>
      <c r="H18" s="1181"/>
      <c r="I18" s="1183">
        <v>2</v>
      </c>
      <c r="J18" s="1184"/>
      <c r="K18" s="1181"/>
      <c r="L18" s="1181"/>
      <c r="M18" s="1048">
        <f>U18</f>
        <v>200000</v>
      </c>
      <c r="N18" s="1049">
        <f>M18/100000</f>
        <v>2</v>
      </c>
      <c r="O18" s="1048">
        <f>V18</f>
        <v>1</v>
      </c>
      <c r="P18" s="1049">
        <f>N18*O18</f>
        <v>2</v>
      </c>
      <c r="Q18" s="1178" t="str">
        <f t="shared" si="13"/>
        <v xml:space="preserve">STATE: ; PDY: Mobile Dental Unit -Insurance for vehicle, Repair and fabrication works to be done for Mobile Dental unit van ; KKL: ; MHE: ; YNM: </v>
      </c>
      <c r="R18" s="1179"/>
      <c r="S18" s="1180"/>
      <c r="T18" s="1165"/>
      <c r="U18" s="1253">
        <f t="shared" si="1"/>
        <v>200000</v>
      </c>
      <c r="V18" s="1253">
        <f t="shared" si="2"/>
        <v>1</v>
      </c>
      <c r="W18" s="1253">
        <f t="shared" si="3"/>
        <v>200000</v>
      </c>
      <c r="X18" s="1406" t="str">
        <f t="shared" si="4"/>
        <v xml:space="preserve">STATE: ; PDY: Mobile Dental Unit -Insurance for vehicle, Repair and fabrication works to be done for Mobile Dental unit van ; KKL: ; MHE: ; YNM: </v>
      </c>
      <c r="Y18" s="1195"/>
      <c r="Z18" s="1195"/>
      <c r="AA18" s="1195">
        <f t="shared" si="0"/>
        <v>0</v>
      </c>
      <c r="AB18" s="1195"/>
      <c r="AC18" s="1196">
        <v>200000</v>
      </c>
      <c r="AD18" s="1196">
        <v>1</v>
      </c>
      <c r="AE18" s="1197">
        <f t="shared" si="9"/>
        <v>200000</v>
      </c>
      <c r="AF18" s="1198" t="s">
        <v>5940</v>
      </c>
      <c r="AG18" s="1195"/>
      <c r="AH18" s="1195"/>
      <c r="AI18" s="1195">
        <f>AG18*AH18</f>
        <v>0</v>
      </c>
      <c r="AJ18" s="1195"/>
      <c r="AK18" s="1195"/>
      <c r="AL18" s="1195"/>
      <c r="AM18" s="1195">
        <f>AK18*AL18</f>
        <v>0</v>
      </c>
      <c r="AN18" s="1195"/>
      <c r="AO18" s="1195"/>
      <c r="AP18" s="1195"/>
      <c r="AQ18" s="1195">
        <f>AO18*AP18</f>
        <v>0</v>
      </c>
      <c r="AR18" s="1195"/>
      <c r="AS18" s="1253">
        <f t="shared" si="5"/>
        <v>200000</v>
      </c>
      <c r="AT18" s="1253">
        <f t="shared" si="6"/>
        <v>1</v>
      </c>
      <c r="AU18" s="1253">
        <f t="shared" si="7"/>
        <v>200000</v>
      </c>
      <c r="AV18" s="1873" t="str">
        <f t="shared" si="8"/>
        <v xml:space="preserve">STATE: ; PDY: Mobile Dental Unit -Insurance for vehicle, Repair and fabrication works to be done for Mobile Dental unit van ; KKL: ; MHE: ; YNM: </v>
      </c>
      <c r="AW18" s="130" t="s">
        <v>2677</v>
      </c>
      <c r="AX18" s="390"/>
      <c r="AY18" s="5013" t="s">
        <v>8088</v>
      </c>
    </row>
    <row r="19" spans="1:51" ht="30">
      <c r="A19" s="1041">
        <v>2.2000000000000002</v>
      </c>
      <c r="B19" s="1040"/>
      <c r="C19" s="1041" t="s">
        <v>8</v>
      </c>
      <c r="D19" s="1042"/>
      <c r="E19" s="1042"/>
      <c r="F19" s="386"/>
      <c r="G19" s="1199"/>
      <c r="H19" s="1199"/>
      <c r="I19" s="1166">
        <f>SUM(I20:I30)</f>
        <v>19.22992</v>
      </c>
      <c r="J19" s="1199"/>
      <c r="K19" s="1199"/>
      <c r="L19" s="1199"/>
      <c r="M19" s="1199"/>
      <c r="N19" s="1166"/>
      <c r="O19" s="1199"/>
      <c r="P19" s="1166">
        <f>SUM(P20:P30)</f>
        <v>20.72992</v>
      </c>
      <c r="Q19" s="1199"/>
      <c r="R19" s="1168"/>
      <c r="S19" s="1169">
        <f>SUM(S20:S30)</f>
        <v>0</v>
      </c>
      <c r="T19" s="1165"/>
      <c r="U19" s="1253">
        <f t="shared" si="1"/>
        <v>0</v>
      </c>
      <c r="V19" s="1253">
        <f t="shared" si="2"/>
        <v>0</v>
      </c>
      <c r="W19" s="1253">
        <f t="shared" si="3"/>
        <v>0</v>
      </c>
      <c r="X19" s="1406" t="str">
        <f t="shared" si="4"/>
        <v xml:space="preserve">STATE: ; PDY: ; KKL: ; MHE: ; YNM: </v>
      </c>
      <c r="Y19" s="1253"/>
      <c r="Z19" s="1253"/>
      <c r="AA19" s="1253">
        <f t="shared" si="0"/>
        <v>0</v>
      </c>
      <c r="AB19" s="1253"/>
      <c r="AC19" s="1253"/>
      <c r="AD19" s="1253"/>
      <c r="AE19" s="1253">
        <f t="shared" si="9"/>
        <v>0</v>
      </c>
      <c r="AF19" s="1253"/>
      <c r="AG19" s="1253"/>
      <c r="AH19" s="1253"/>
      <c r="AI19" s="1253">
        <f t="shared" si="10"/>
        <v>0</v>
      </c>
      <c r="AJ19" s="1253"/>
      <c r="AK19" s="1253"/>
      <c r="AL19" s="1253"/>
      <c r="AM19" s="1253">
        <f t="shared" si="11"/>
        <v>0</v>
      </c>
      <c r="AN19" s="1253"/>
      <c r="AO19" s="1253"/>
      <c r="AP19" s="1253"/>
      <c r="AQ19" s="1253">
        <f t="shared" si="12"/>
        <v>0</v>
      </c>
      <c r="AR19" s="1253"/>
      <c r="AS19" s="1253">
        <f t="shared" si="5"/>
        <v>0</v>
      </c>
      <c r="AT19" s="1253">
        <f t="shared" si="6"/>
        <v>0</v>
      </c>
      <c r="AU19" s="1253">
        <f t="shared" si="7"/>
        <v>0</v>
      </c>
      <c r="AV19" s="1873" t="str">
        <f t="shared" si="8"/>
        <v xml:space="preserve">STATE: ; PDY: ; KKL: ; MHE: ; YNM: </v>
      </c>
      <c r="AW19" s="3613">
        <v>2.2000000000000002</v>
      </c>
      <c r="AX19" s="386"/>
      <c r="AY19" s="4811"/>
    </row>
    <row r="20" spans="1:51" ht="54" customHeight="1">
      <c r="A20" s="1176" t="s">
        <v>87</v>
      </c>
      <c r="B20" s="1200" t="s">
        <v>88</v>
      </c>
      <c r="C20" s="1200" t="s">
        <v>89</v>
      </c>
      <c r="D20" s="1201" t="s">
        <v>90</v>
      </c>
      <c r="E20" s="1054" t="s">
        <v>91</v>
      </c>
      <c r="F20" s="390" t="s">
        <v>6092</v>
      </c>
      <c r="G20" s="1181"/>
      <c r="H20" s="1181"/>
      <c r="I20" s="1183">
        <v>1.2</v>
      </c>
      <c r="J20" s="1184"/>
      <c r="K20" s="1181"/>
      <c r="L20" s="1181"/>
      <c r="M20" s="1048">
        <f t="shared" ref="M20:M30" si="14">U20</f>
        <v>30000</v>
      </c>
      <c r="N20" s="1049">
        <f t="shared" ref="N20:N27" si="15">M20/100000</f>
        <v>0.3</v>
      </c>
      <c r="O20" s="1048">
        <f t="shared" ref="O20:O30" si="16">V20</f>
        <v>4</v>
      </c>
      <c r="P20" s="1049">
        <f t="shared" ref="P20:P30" si="17">N20*O20</f>
        <v>1.2</v>
      </c>
      <c r="Q20" s="1178" t="str">
        <f t="shared" si="13"/>
        <v xml:space="preserve">STATE: ; PDY: Mobility Support  - Rs.80000/-; KKL: Mobility Support  - Rs.40000/-; MHE: ; YNM: </v>
      </c>
      <c r="R20" s="1192">
        <f>'Ab1. RMNCH+A'!Q212</f>
        <v>0</v>
      </c>
      <c r="S20" s="1202">
        <f>'Ab1. RMNCH+A'!R212</f>
        <v>0</v>
      </c>
      <c r="T20" s="1165"/>
      <c r="U20" s="1253">
        <f t="shared" si="1"/>
        <v>30000</v>
      </c>
      <c r="V20" s="1253">
        <f t="shared" si="2"/>
        <v>4</v>
      </c>
      <c r="W20" s="1253">
        <f t="shared" si="3"/>
        <v>120000</v>
      </c>
      <c r="X20" s="1406" t="str">
        <f t="shared" si="4"/>
        <v xml:space="preserve">STATE: ; PDY: Mobility Support  - Rs.80000/-; KKL: Mobility Support  - Rs.40000/-; MHE: ; YNM: </v>
      </c>
      <c r="Y20" s="1203"/>
      <c r="Z20" s="1203"/>
      <c r="AA20" s="1203">
        <f t="shared" si="0"/>
        <v>0</v>
      </c>
      <c r="AB20" s="1203"/>
      <c r="AC20" s="1014">
        <v>40000</v>
      </c>
      <c r="AD20" s="1014">
        <v>2</v>
      </c>
      <c r="AE20" s="1015">
        <f t="shared" si="9"/>
        <v>80000</v>
      </c>
      <c r="AF20" s="1014" t="s">
        <v>5786</v>
      </c>
      <c r="AG20" s="1014">
        <v>20000</v>
      </c>
      <c r="AH20" s="1014">
        <v>2</v>
      </c>
      <c r="AI20" s="1015">
        <f t="shared" si="10"/>
        <v>40000</v>
      </c>
      <c r="AJ20" s="1014" t="s">
        <v>5787</v>
      </c>
      <c r="AK20" s="1203"/>
      <c r="AL20" s="1203"/>
      <c r="AM20" s="1203">
        <f>AK20*AL20</f>
        <v>0</v>
      </c>
      <c r="AN20" s="1203"/>
      <c r="AO20" s="1203"/>
      <c r="AP20" s="1203"/>
      <c r="AQ20" s="1203">
        <f>AO20*AP20</f>
        <v>0</v>
      </c>
      <c r="AR20" s="1203"/>
      <c r="AS20" s="1253">
        <f t="shared" si="5"/>
        <v>120000</v>
      </c>
      <c r="AT20" s="1253">
        <f t="shared" si="6"/>
        <v>4</v>
      </c>
      <c r="AU20" s="1253">
        <f t="shared" si="7"/>
        <v>30000</v>
      </c>
      <c r="AV20" s="1873" t="str">
        <f t="shared" si="8"/>
        <v xml:space="preserve">STATE: ; PDY: Mobility Support  - Rs.80000/-; KKL: Mobility Support  - Rs.40000/-; MHE: ; YNM: </v>
      </c>
      <c r="AW20" s="3647" t="s">
        <v>87</v>
      </c>
      <c r="AX20" s="390" t="s">
        <v>6092</v>
      </c>
      <c r="AY20" s="4998" t="s">
        <v>7939</v>
      </c>
    </row>
    <row r="21" spans="1:51" ht="60">
      <c r="A21" s="1176" t="s">
        <v>92</v>
      </c>
      <c r="B21" s="1200" t="s">
        <v>93</v>
      </c>
      <c r="C21" s="1200" t="s">
        <v>3109</v>
      </c>
      <c r="D21" s="1201" t="s">
        <v>90</v>
      </c>
      <c r="E21" s="1054" t="s">
        <v>193</v>
      </c>
      <c r="F21" s="390" t="s">
        <v>6093</v>
      </c>
      <c r="G21" s="1047"/>
      <c r="H21" s="1047"/>
      <c r="I21" s="1204">
        <v>0.72</v>
      </c>
      <c r="J21" s="1047"/>
      <c r="K21" s="1181"/>
      <c r="L21" s="1181"/>
      <c r="M21" s="1048">
        <f t="shared" si="14"/>
        <v>5800</v>
      </c>
      <c r="N21" s="1049">
        <f t="shared" si="15"/>
        <v>5.8000000000000003E-2</v>
      </c>
      <c r="O21" s="1048">
        <f t="shared" si="16"/>
        <v>5</v>
      </c>
      <c r="P21" s="1049">
        <f t="shared" si="17"/>
        <v>0.29000000000000004</v>
      </c>
      <c r="Q21" s="1178" t="str">
        <f t="shared" si="13"/>
        <v xml:space="preserve">STATE: ; PDY:  5 Visit x Rs.200 x 5 counsellors per visit per month for two visits in a month; KKL: ; MHE: ; YNM: </v>
      </c>
      <c r="R21" s="1192">
        <f>'Ab1. RMNCH+A'!Q295</f>
        <v>0</v>
      </c>
      <c r="S21" s="1202">
        <f>'Ab1. RMNCH+A'!R295</f>
        <v>0</v>
      </c>
      <c r="T21" s="1165"/>
      <c r="U21" s="1253">
        <f t="shared" si="1"/>
        <v>5800</v>
      </c>
      <c r="V21" s="1253">
        <f t="shared" si="2"/>
        <v>5</v>
      </c>
      <c r="W21" s="1253">
        <f t="shared" si="3"/>
        <v>29000</v>
      </c>
      <c r="X21" s="1406" t="str">
        <f t="shared" si="4"/>
        <v xml:space="preserve">STATE: ; PDY:  5 Visit x Rs.200 x 5 counsellors per visit per month for two visits in a month; KKL: ; MHE: ; YNM: </v>
      </c>
      <c r="Y21" s="1203"/>
      <c r="Z21" s="1203"/>
      <c r="AA21" s="1203">
        <f t="shared" si="0"/>
        <v>0</v>
      </c>
      <c r="AB21" s="1203"/>
      <c r="AC21" s="1203">
        <v>5800</v>
      </c>
      <c r="AD21" s="1203">
        <v>5</v>
      </c>
      <c r="AE21" s="1203">
        <f>AC21*AD21</f>
        <v>29000</v>
      </c>
      <c r="AF21" s="1205" t="s">
        <v>7930</v>
      </c>
      <c r="AG21" s="1203"/>
      <c r="AH21" s="1203"/>
      <c r="AI21" s="1203">
        <f>AG21*AH21</f>
        <v>0</v>
      </c>
      <c r="AJ21" s="1203"/>
      <c r="AK21" s="1203"/>
      <c r="AL21" s="1203"/>
      <c r="AM21" s="1203">
        <f>AK21*AL21</f>
        <v>0</v>
      </c>
      <c r="AN21" s="1203"/>
      <c r="AO21" s="1203"/>
      <c r="AP21" s="1203"/>
      <c r="AQ21" s="1203">
        <f>AO21*AP21</f>
        <v>0</v>
      </c>
      <c r="AR21" s="1203"/>
      <c r="AS21" s="1253">
        <f t="shared" si="5"/>
        <v>29000</v>
      </c>
      <c r="AT21" s="1253">
        <f t="shared" si="6"/>
        <v>5</v>
      </c>
      <c r="AU21" s="1253">
        <f t="shared" si="7"/>
        <v>5800</v>
      </c>
      <c r="AV21" s="1873" t="str">
        <f t="shared" si="8"/>
        <v xml:space="preserve">STATE: ; PDY:  5 Visit x Rs.200 x 5 counsellors per visit per month for two visits in a month; KKL: ; MHE: ; YNM: </v>
      </c>
      <c r="AW21" s="3647" t="s">
        <v>92</v>
      </c>
      <c r="AX21" s="390" t="s">
        <v>6093</v>
      </c>
      <c r="AY21" s="4998" t="s">
        <v>7899</v>
      </c>
    </row>
    <row r="22" spans="1:51" ht="150">
      <c r="A22" s="1176" t="s">
        <v>94</v>
      </c>
      <c r="B22" s="1052" t="s">
        <v>95</v>
      </c>
      <c r="C22" s="1052" t="s">
        <v>2678</v>
      </c>
      <c r="D22" s="1201" t="s">
        <v>90</v>
      </c>
      <c r="E22" s="1054" t="s">
        <v>96</v>
      </c>
      <c r="F22" s="390" t="s">
        <v>6094</v>
      </c>
      <c r="G22" s="1047"/>
      <c r="H22" s="1047"/>
      <c r="I22" s="1204">
        <v>8.2399199999999997</v>
      </c>
      <c r="J22" s="1047"/>
      <c r="K22" s="1181"/>
      <c r="L22" s="1181"/>
      <c r="M22" s="1048">
        <f t="shared" si="14"/>
        <v>102999</v>
      </c>
      <c r="N22" s="1049">
        <f t="shared" si="15"/>
        <v>1.02999</v>
      </c>
      <c r="O22" s="1048">
        <f t="shared" si="16"/>
        <v>8</v>
      </c>
      <c r="P22" s="1049">
        <f t="shared" si="17"/>
        <v>8.2399199999999997</v>
      </c>
      <c r="Q22" s="1178" t="str">
        <f t="shared" si="13"/>
        <v>STATE: ; PDY: 4 Team - (Rs.13000 x 4 x 12 months) Mobility Suppport - Rs.6,24,000/-; KKL: 2 Team -(Rs.4167 x 2 x 12 months) Mobility Suppport - Rs. 1,00,000/-; MHE: 1 Team - (Rs.4166 x 1 x 12 months) Mobility Suppport - Rs. 50,000/-; YNM: 1 Team - (Rs.4166 x 1 x 12 months) Mobility Suppport - Rs. 50,000/-</v>
      </c>
      <c r="R22" s="1192">
        <f>'Ab1. RMNCH+A'!Q349</f>
        <v>0</v>
      </c>
      <c r="S22" s="1202">
        <f>'Ab1. RMNCH+A'!R349</f>
        <v>0</v>
      </c>
      <c r="T22" s="1165"/>
      <c r="U22" s="1253">
        <f t="shared" si="1"/>
        <v>102999</v>
      </c>
      <c r="V22" s="1253">
        <f t="shared" si="2"/>
        <v>8</v>
      </c>
      <c r="W22" s="1253">
        <f t="shared" si="3"/>
        <v>823992</v>
      </c>
      <c r="X22" s="1406" t="str">
        <f t="shared" si="4"/>
        <v>STATE: ; PDY: 4 Team - (Rs.13000 x 4 x 12 months) Mobility Suppport - Rs.6,24,000/-; KKL: 2 Team -(Rs.4167 x 2 x 12 months) Mobility Suppport - Rs. 1,00,000/-; MHE: 1 Team - (Rs.4166 x 1 x 12 months) Mobility Suppport - Rs. 50,000/-; YNM: 1 Team - (Rs.4166 x 1 x 12 months) Mobility Suppport - Rs. 50,000/-</v>
      </c>
      <c r="Y22" s="1203"/>
      <c r="Z22" s="1203"/>
      <c r="AA22" s="1203">
        <f t="shared" si="0"/>
        <v>0</v>
      </c>
      <c r="AB22" s="1203"/>
      <c r="AC22" s="1014">
        <v>156000</v>
      </c>
      <c r="AD22" s="1014">
        <v>4</v>
      </c>
      <c r="AE22" s="1015">
        <f>AC22*AD22</f>
        <v>624000</v>
      </c>
      <c r="AF22" s="1206" t="s">
        <v>5788</v>
      </c>
      <c r="AG22" s="1014">
        <v>50004</v>
      </c>
      <c r="AH22" s="1014">
        <v>2</v>
      </c>
      <c r="AI22" s="1015">
        <f>AG22*AH22</f>
        <v>100008</v>
      </c>
      <c r="AJ22" s="1206" t="s">
        <v>5789</v>
      </c>
      <c r="AK22" s="1014">
        <v>49992</v>
      </c>
      <c r="AL22" s="1014">
        <v>1</v>
      </c>
      <c r="AM22" s="1015">
        <f>AK22*AL22</f>
        <v>49992</v>
      </c>
      <c r="AN22" s="1206" t="s">
        <v>5790</v>
      </c>
      <c r="AO22" s="1014">
        <v>49992</v>
      </c>
      <c r="AP22" s="1014">
        <v>1</v>
      </c>
      <c r="AQ22" s="1015">
        <f>AO22*AP22</f>
        <v>49992</v>
      </c>
      <c r="AR22" s="1206" t="s">
        <v>5790</v>
      </c>
      <c r="AS22" s="1253">
        <f t="shared" si="5"/>
        <v>823992</v>
      </c>
      <c r="AT22" s="1253">
        <f t="shared" si="6"/>
        <v>8</v>
      </c>
      <c r="AU22" s="1253">
        <f t="shared" si="7"/>
        <v>102999</v>
      </c>
      <c r="AV22" s="1873" t="str">
        <f t="shared" si="8"/>
        <v>STATE: ; PDY: 4 Team - (Rs.13000 x 4 x 12 months) Mobility Suppport - Rs.6,24,000/-; KKL: 2 Team -(Rs.4167 x 2 x 12 months) Mobility Suppport - Rs. 1,00,000/-; MHE: 1 Team - (Rs.4166 x 1 x 12 months) Mobility Suppport - Rs. 50,000/-; YNM: 1 Team - (Rs.4166 x 1 x 12 months) Mobility Suppport - Rs. 50,000/-</v>
      </c>
      <c r="AW22" s="3647" t="s">
        <v>94</v>
      </c>
      <c r="AX22" s="390" t="s">
        <v>6094</v>
      </c>
      <c r="AY22" s="5001" t="s">
        <v>7989</v>
      </c>
    </row>
    <row r="23" spans="1:51" ht="30">
      <c r="A23" s="1176" t="s">
        <v>97</v>
      </c>
      <c r="B23" s="1052" t="s">
        <v>2472</v>
      </c>
      <c r="C23" s="1052" t="s">
        <v>2679</v>
      </c>
      <c r="D23" s="1201" t="s">
        <v>90</v>
      </c>
      <c r="E23" s="1054" t="s">
        <v>96</v>
      </c>
      <c r="F23" s="390" t="s">
        <v>6094</v>
      </c>
      <c r="G23" s="1047"/>
      <c r="H23" s="1047"/>
      <c r="I23" s="1047"/>
      <c r="J23" s="1047"/>
      <c r="K23" s="1047"/>
      <c r="L23" s="1047"/>
      <c r="M23" s="1048">
        <f t="shared" si="14"/>
        <v>0</v>
      </c>
      <c r="N23" s="1049">
        <f t="shared" si="15"/>
        <v>0</v>
      </c>
      <c r="O23" s="1048">
        <f t="shared" si="16"/>
        <v>0</v>
      </c>
      <c r="P23" s="1049">
        <f t="shared" si="17"/>
        <v>0</v>
      </c>
      <c r="Q23" s="1178" t="str">
        <f t="shared" si="13"/>
        <v xml:space="preserve">STATE: ; PDY: ; KKL: ; MHE: ; YNM: </v>
      </c>
      <c r="R23" s="1192">
        <f>'Ab1. RMNCH+A'!Q350</f>
        <v>0</v>
      </c>
      <c r="S23" s="1202">
        <f>'Ab1. RMNCH+A'!R350</f>
        <v>0</v>
      </c>
      <c r="T23" s="1165"/>
      <c r="U23" s="1253">
        <f t="shared" si="1"/>
        <v>0</v>
      </c>
      <c r="V23" s="1253">
        <f t="shared" si="2"/>
        <v>0</v>
      </c>
      <c r="W23" s="1253">
        <f t="shared" si="3"/>
        <v>0</v>
      </c>
      <c r="X23" s="1406" t="str">
        <f t="shared" si="4"/>
        <v xml:space="preserve">STATE: ; PDY: ; KKL: ; MHE: ; YNM: </v>
      </c>
      <c r="Y23" s="1253"/>
      <c r="Z23" s="1253"/>
      <c r="AA23" s="1253">
        <f t="shared" si="0"/>
        <v>0</v>
      </c>
      <c r="AB23" s="1253"/>
      <c r="AC23" s="1253"/>
      <c r="AD23" s="1253"/>
      <c r="AE23" s="1253">
        <f t="shared" si="9"/>
        <v>0</v>
      </c>
      <c r="AF23" s="1253"/>
      <c r="AG23" s="1253"/>
      <c r="AH23" s="1253"/>
      <c r="AI23" s="1253">
        <f t="shared" si="10"/>
        <v>0</v>
      </c>
      <c r="AJ23" s="1253"/>
      <c r="AK23" s="1253"/>
      <c r="AL23" s="1253"/>
      <c r="AM23" s="1253">
        <f t="shared" si="11"/>
        <v>0</v>
      </c>
      <c r="AN23" s="1253"/>
      <c r="AO23" s="1253"/>
      <c r="AP23" s="1253"/>
      <c r="AQ23" s="1253">
        <f t="shared" si="12"/>
        <v>0</v>
      </c>
      <c r="AR23" s="1253"/>
      <c r="AS23" s="1253">
        <f t="shared" si="5"/>
        <v>0</v>
      </c>
      <c r="AT23" s="1253">
        <f t="shared" si="6"/>
        <v>0</v>
      </c>
      <c r="AU23" s="1253">
        <f t="shared" si="7"/>
        <v>0</v>
      </c>
      <c r="AV23" s="1873" t="str">
        <f t="shared" si="8"/>
        <v xml:space="preserve">STATE: ; PDY: ; KKL: ; MHE: ; YNM: </v>
      </c>
      <c r="AW23" s="3647" t="s">
        <v>97</v>
      </c>
      <c r="AX23" s="390" t="s">
        <v>6094</v>
      </c>
      <c r="AY23" s="4811"/>
    </row>
    <row r="24" spans="1:51" ht="45">
      <c r="A24" s="1176" t="s">
        <v>99</v>
      </c>
      <c r="B24" s="1052" t="s">
        <v>98</v>
      </c>
      <c r="C24" s="1200" t="s">
        <v>2680</v>
      </c>
      <c r="D24" s="1027" t="s">
        <v>70</v>
      </c>
      <c r="E24" s="1054" t="s">
        <v>4699</v>
      </c>
      <c r="F24" s="390" t="s">
        <v>6089</v>
      </c>
      <c r="G24" s="1047"/>
      <c r="H24" s="1047"/>
      <c r="I24" s="1047"/>
      <c r="J24" s="1047"/>
      <c r="K24" s="1047"/>
      <c r="L24" s="1047"/>
      <c r="M24" s="1048">
        <f t="shared" si="14"/>
        <v>0</v>
      </c>
      <c r="N24" s="1049">
        <f t="shared" si="15"/>
        <v>0</v>
      </c>
      <c r="O24" s="1048">
        <f t="shared" si="16"/>
        <v>0</v>
      </c>
      <c r="P24" s="1049">
        <f t="shared" si="17"/>
        <v>0</v>
      </c>
      <c r="Q24" s="1178" t="str">
        <f t="shared" si="13"/>
        <v xml:space="preserve">STATE: ; PDY: ; KKL: ; MHE: ; YNM: </v>
      </c>
      <c r="R24" s="1179"/>
      <c r="S24" s="1180"/>
      <c r="T24" s="1165"/>
      <c r="U24" s="1253">
        <f t="shared" si="1"/>
        <v>0</v>
      </c>
      <c r="V24" s="1253">
        <f t="shared" si="2"/>
        <v>0</v>
      </c>
      <c r="W24" s="1253">
        <f t="shared" si="3"/>
        <v>0</v>
      </c>
      <c r="X24" s="1406" t="str">
        <f t="shared" si="4"/>
        <v xml:space="preserve">STATE: ; PDY: ; KKL: ; MHE: ; YNM: </v>
      </c>
      <c r="Y24" s="1253"/>
      <c r="Z24" s="1253"/>
      <c r="AA24" s="1253">
        <f t="shared" si="0"/>
        <v>0</v>
      </c>
      <c r="AB24" s="1253"/>
      <c r="AC24" s="1253"/>
      <c r="AD24" s="1253"/>
      <c r="AE24" s="1253">
        <f t="shared" si="9"/>
        <v>0</v>
      </c>
      <c r="AF24" s="1253"/>
      <c r="AG24" s="1253"/>
      <c r="AH24" s="1253"/>
      <c r="AI24" s="1253">
        <f t="shared" si="10"/>
        <v>0</v>
      </c>
      <c r="AJ24" s="1253"/>
      <c r="AK24" s="1253"/>
      <c r="AL24" s="1253"/>
      <c r="AM24" s="1253">
        <f t="shared" si="11"/>
        <v>0</v>
      </c>
      <c r="AN24" s="1253"/>
      <c r="AO24" s="1253"/>
      <c r="AP24" s="1253"/>
      <c r="AQ24" s="1253">
        <f t="shared" si="12"/>
        <v>0</v>
      </c>
      <c r="AR24" s="1253"/>
      <c r="AS24" s="1253">
        <f t="shared" si="5"/>
        <v>0</v>
      </c>
      <c r="AT24" s="1253">
        <f t="shared" si="6"/>
        <v>0</v>
      </c>
      <c r="AU24" s="1253">
        <f t="shared" si="7"/>
        <v>0</v>
      </c>
      <c r="AV24" s="1873" t="str">
        <f t="shared" si="8"/>
        <v xml:space="preserve">STATE: ; PDY: ; KKL: ; MHE: ; YNM: </v>
      </c>
      <c r="AW24" s="3647" t="s">
        <v>99</v>
      </c>
      <c r="AX24" s="390" t="s">
        <v>6089</v>
      </c>
      <c r="AY24" s="4811"/>
    </row>
    <row r="25" spans="1:51" ht="30">
      <c r="A25" s="1176" t="s">
        <v>102</v>
      </c>
      <c r="B25" s="1052" t="s">
        <v>100</v>
      </c>
      <c r="C25" s="1052" t="s">
        <v>101</v>
      </c>
      <c r="D25" s="1201" t="s">
        <v>90</v>
      </c>
      <c r="E25" s="1207" t="s">
        <v>205</v>
      </c>
      <c r="F25" s="3749" t="s">
        <v>6095</v>
      </c>
      <c r="G25" s="1181"/>
      <c r="H25" s="1181"/>
      <c r="I25" s="1184"/>
      <c r="J25" s="1184"/>
      <c r="K25" s="1181"/>
      <c r="L25" s="1181"/>
      <c r="M25" s="1048">
        <f t="shared" si="14"/>
        <v>0</v>
      </c>
      <c r="N25" s="1049">
        <f t="shared" si="15"/>
        <v>0</v>
      </c>
      <c r="O25" s="1048">
        <f t="shared" si="16"/>
        <v>0</v>
      </c>
      <c r="P25" s="1049">
        <f t="shared" si="17"/>
        <v>0</v>
      </c>
      <c r="Q25" s="1178" t="str">
        <f t="shared" si="13"/>
        <v xml:space="preserve">STATE: ; PDY: ; KKL: ; MHE: ; YNM: </v>
      </c>
      <c r="R25" s="1192">
        <f>'Ab1. RMNCH+A'!Q398</f>
        <v>0</v>
      </c>
      <c r="S25" s="1202">
        <f>'Ab1. RMNCH+A'!R398</f>
        <v>0</v>
      </c>
      <c r="T25" s="1165"/>
      <c r="U25" s="1253">
        <f t="shared" si="1"/>
        <v>0</v>
      </c>
      <c r="V25" s="1253">
        <f t="shared" si="2"/>
        <v>0</v>
      </c>
      <c r="W25" s="1253">
        <f t="shared" si="3"/>
        <v>0</v>
      </c>
      <c r="X25" s="1406" t="str">
        <f t="shared" si="4"/>
        <v xml:space="preserve">STATE: ; PDY: ; KKL: ; MHE: ; YNM: </v>
      </c>
      <c r="Y25" s="1253"/>
      <c r="Z25" s="1253"/>
      <c r="AA25" s="1253"/>
      <c r="AB25" s="1253"/>
      <c r="AC25" s="1253"/>
      <c r="AD25" s="1253"/>
      <c r="AE25" s="1253">
        <f t="shared" si="9"/>
        <v>0</v>
      </c>
      <c r="AF25" s="1253"/>
      <c r="AG25" s="1253"/>
      <c r="AH25" s="1253"/>
      <c r="AI25" s="1253">
        <f t="shared" si="10"/>
        <v>0</v>
      </c>
      <c r="AJ25" s="1253"/>
      <c r="AK25" s="1253"/>
      <c r="AL25" s="1253"/>
      <c r="AM25" s="1253">
        <f t="shared" si="11"/>
        <v>0</v>
      </c>
      <c r="AN25" s="1253"/>
      <c r="AO25" s="1253"/>
      <c r="AP25" s="1253"/>
      <c r="AQ25" s="1253">
        <f t="shared" si="12"/>
        <v>0</v>
      </c>
      <c r="AR25" s="1253"/>
      <c r="AS25" s="1253">
        <f t="shared" si="5"/>
        <v>0</v>
      </c>
      <c r="AT25" s="1253">
        <f t="shared" si="6"/>
        <v>0</v>
      </c>
      <c r="AU25" s="1253">
        <f t="shared" si="7"/>
        <v>0</v>
      </c>
      <c r="AV25" s="1873" t="str">
        <f t="shared" si="8"/>
        <v xml:space="preserve">STATE: ; PDY: ; KKL: ; MHE: ; YNM: </v>
      </c>
      <c r="AW25" s="3647" t="s">
        <v>102</v>
      </c>
      <c r="AX25" s="3600" t="s">
        <v>6095</v>
      </c>
      <c r="AY25" s="4811"/>
    </row>
    <row r="26" spans="1:51" ht="30">
      <c r="A26" s="1176" t="s">
        <v>105</v>
      </c>
      <c r="B26" s="1052" t="s">
        <v>103</v>
      </c>
      <c r="C26" s="1052" t="s">
        <v>104</v>
      </c>
      <c r="D26" s="1201" t="s">
        <v>90</v>
      </c>
      <c r="E26" s="1207" t="s">
        <v>205</v>
      </c>
      <c r="F26" s="3749" t="s">
        <v>6095</v>
      </c>
      <c r="G26" s="1181"/>
      <c r="H26" s="1181"/>
      <c r="I26" s="1184"/>
      <c r="J26" s="1184"/>
      <c r="K26" s="1181"/>
      <c r="L26" s="1181"/>
      <c r="M26" s="1048">
        <f t="shared" si="14"/>
        <v>0</v>
      </c>
      <c r="N26" s="1049">
        <f t="shared" si="15"/>
        <v>0</v>
      </c>
      <c r="O26" s="1048">
        <f t="shared" si="16"/>
        <v>0</v>
      </c>
      <c r="P26" s="1049">
        <f t="shared" si="17"/>
        <v>0</v>
      </c>
      <c r="Q26" s="1178" t="str">
        <f t="shared" si="13"/>
        <v xml:space="preserve">STATE: ; PDY: ; KKL: ; MHE: ; YNM: </v>
      </c>
      <c r="R26" s="1192">
        <f>'Ab1. RMNCH+A'!Q399</f>
        <v>0</v>
      </c>
      <c r="S26" s="1202">
        <f>'Ab1. RMNCH+A'!R399</f>
        <v>0</v>
      </c>
      <c r="T26" s="1165"/>
      <c r="U26" s="1253">
        <f t="shared" si="1"/>
        <v>0</v>
      </c>
      <c r="V26" s="1253">
        <f t="shared" si="2"/>
        <v>0</v>
      </c>
      <c r="W26" s="1253">
        <f t="shared" si="3"/>
        <v>0</v>
      </c>
      <c r="X26" s="1406" t="str">
        <f t="shared" si="4"/>
        <v xml:space="preserve">STATE: ; PDY: ; KKL: ; MHE: ; YNM: </v>
      </c>
      <c r="Y26" s="1253"/>
      <c r="Z26" s="1253"/>
      <c r="AA26" s="1253"/>
      <c r="AB26" s="1253"/>
      <c r="AC26" s="1253"/>
      <c r="AD26" s="1253"/>
      <c r="AE26" s="1253">
        <f t="shared" si="9"/>
        <v>0</v>
      </c>
      <c r="AF26" s="1253"/>
      <c r="AG26" s="1253"/>
      <c r="AH26" s="1253"/>
      <c r="AI26" s="1253">
        <f t="shared" si="10"/>
        <v>0</v>
      </c>
      <c r="AJ26" s="1253"/>
      <c r="AK26" s="1253"/>
      <c r="AL26" s="1253"/>
      <c r="AM26" s="1253">
        <f t="shared" si="11"/>
        <v>0</v>
      </c>
      <c r="AN26" s="1253"/>
      <c r="AO26" s="1253"/>
      <c r="AP26" s="1253"/>
      <c r="AQ26" s="1253">
        <f t="shared" si="12"/>
        <v>0</v>
      </c>
      <c r="AR26" s="1253"/>
      <c r="AS26" s="1253">
        <f t="shared" si="5"/>
        <v>0</v>
      </c>
      <c r="AT26" s="1253">
        <f t="shared" si="6"/>
        <v>0</v>
      </c>
      <c r="AU26" s="1253">
        <f t="shared" si="7"/>
        <v>0</v>
      </c>
      <c r="AV26" s="1873" t="str">
        <f t="shared" si="8"/>
        <v xml:space="preserve">STATE: ; PDY: ; KKL: ; MHE: ; YNM: </v>
      </c>
      <c r="AW26" s="3647" t="s">
        <v>105</v>
      </c>
      <c r="AX26" s="3600" t="s">
        <v>6095</v>
      </c>
      <c r="AY26" s="4811"/>
    </row>
    <row r="27" spans="1:51" ht="105">
      <c r="A27" s="1176" t="s">
        <v>108</v>
      </c>
      <c r="B27" s="1052" t="s">
        <v>106</v>
      </c>
      <c r="C27" s="1052" t="s">
        <v>107</v>
      </c>
      <c r="D27" s="1201" t="s">
        <v>90</v>
      </c>
      <c r="E27" s="1207" t="s">
        <v>205</v>
      </c>
      <c r="F27" s="3749" t="s">
        <v>6096</v>
      </c>
      <c r="G27" s="1181"/>
      <c r="H27" s="1181"/>
      <c r="I27" s="1208">
        <v>9.07</v>
      </c>
      <c r="J27" s="1209"/>
      <c r="K27" s="1047"/>
      <c r="L27" s="1047"/>
      <c r="M27" s="1048">
        <f t="shared" si="14"/>
        <v>275000</v>
      </c>
      <c r="N27" s="1049">
        <f t="shared" si="15"/>
        <v>2.75</v>
      </c>
      <c r="O27" s="1048">
        <f t="shared" si="16"/>
        <v>4</v>
      </c>
      <c r="P27" s="1049">
        <f t="shared" si="17"/>
        <v>11</v>
      </c>
      <c r="Q27" s="1178" t="str">
        <f t="shared" si="13"/>
        <v xml:space="preserve">STATE: ; PDY: Pulse Polio Operating Cost for 1 round ; KKL: Pulse Polio Operating Cost for 1 round ; MHE: Pulse Polio Operating Cost for 1 round ; YNM: Pulse Polio Operating Cost for 1 round </v>
      </c>
      <c r="R27" s="1192">
        <f>'Ab1. RMNCH+A'!Q400</f>
        <v>0</v>
      </c>
      <c r="S27" s="1202">
        <f>'Ab1. RMNCH+A'!R400</f>
        <v>0</v>
      </c>
      <c r="T27" s="1165"/>
      <c r="U27" s="1253">
        <f t="shared" si="1"/>
        <v>275000</v>
      </c>
      <c r="V27" s="1253">
        <f t="shared" si="2"/>
        <v>4</v>
      </c>
      <c r="W27" s="1253">
        <f t="shared" si="3"/>
        <v>1100000</v>
      </c>
      <c r="X27" s="1406" t="str">
        <f t="shared" si="4"/>
        <v xml:space="preserve">STATE: ; PDY: Pulse Polio Operating Cost for 1 round ; KKL: Pulse Polio Operating Cost for 1 round ; MHE: Pulse Polio Operating Cost for 1 round ; YNM: Pulse Polio Operating Cost for 1 round </v>
      </c>
      <c r="Y27" s="1210"/>
      <c r="Z27" s="1210"/>
      <c r="AA27" s="1211">
        <f>Y27*Z27</f>
        <v>0</v>
      </c>
      <c r="AB27" s="1212"/>
      <c r="AC27" s="1210">
        <v>650000</v>
      </c>
      <c r="AD27" s="1210">
        <v>1</v>
      </c>
      <c r="AE27" s="1211">
        <f t="shared" si="9"/>
        <v>650000</v>
      </c>
      <c r="AF27" s="1205" t="s">
        <v>6729</v>
      </c>
      <c r="AG27" s="1210">
        <v>250000</v>
      </c>
      <c r="AH27" s="1210">
        <v>1</v>
      </c>
      <c r="AI27" s="1211">
        <f t="shared" si="10"/>
        <v>250000</v>
      </c>
      <c r="AJ27" s="1205" t="s">
        <v>6729</v>
      </c>
      <c r="AK27" s="1210">
        <v>100000</v>
      </c>
      <c r="AL27" s="1210">
        <v>1</v>
      </c>
      <c r="AM27" s="1211">
        <f t="shared" si="11"/>
        <v>100000</v>
      </c>
      <c r="AN27" s="1205" t="s">
        <v>6729</v>
      </c>
      <c r="AO27" s="1210">
        <v>100000</v>
      </c>
      <c r="AP27" s="1210">
        <v>1</v>
      </c>
      <c r="AQ27" s="1211">
        <f t="shared" si="12"/>
        <v>100000</v>
      </c>
      <c r="AR27" s="1205" t="s">
        <v>6729</v>
      </c>
      <c r="AS27" s="1253">
        <f t="shared" si="5"/>
        <v>1100000</v>
      </c>
      <c r="AT27" s="1253">
        <f t="shared" si="6"/>
        <v>4</v>
      </c>
      <c r="AU27" s="1253">
        <f t="shared" si="7"/>
        <v>275000</v>
      </c>
      <c r="AV27" s="1873" t="str">
        <f t="shared" si="8"/>
        <v xml:space="preserve">STATE: ; PDY: Pulse Polio Operating Cost for 1 round ; KKL: Pulse Polio Operating Cost for 1 round ; MHE: Pulse Polio Operating Cost for 1 round ; YNM: Pulse Polio Operating Cost for 1 round </v>
      </c>
      <c r="AW27" s="3647" t="s">
        <v>108</v>
      </c>
      <c r="AX27" s="3600" t="s">
        <v>6096</v>
      </c>
      <c r="AY27" s="4998" t="s">
        <v>7960</v>
      </c>
    </row>
    <row r="28" spans="1:51" ht="30">
      <c r="A28" s="1176" t="s">
        <v>111</v>
      </c>
      <c r="B28" s="1200" t="s">
        <v>109</v>
      </c>
      <c r="C28" s="1200" t="s">
        <v>110</v>
      </c>
      <c r="D28" s="1201" t="s">
        <v>90</v>
      </c>
      <c r="E28" s="1207" t="s">
        <v>205</v>
      </c>
      <c r="F28" s="3749" t="s">
        <v>6095</v>
      </c>
      <c r="G28" s="1181"/>
      <c r="H28" s="1181"/>
      <c r="I28" s="1209"/>
      <c r="J28" s="1209"/>
      <c r="K28" s="1047"/>
      <c r="L28" s="1047"/>
      <c r="M28" s="1048">
        <f t="shared" si="14"/>
        <v>0</v>
      </c>
      <c r="N28" s="1049">
        <f>M28/100000</f>
        <v>0</v>
      </c>
      <c r="O28" s="1048">
        <f t="shared" si="16"/>
        <v>0</v>
      </c>
      <c r="P28" s="1049">
        <f t="shared" si="17"/>
        <v>0</v>
      </c>
      <c r="Q28" s="1178" t="str">
        <f t="shared" si="13"/>
        <v xml:space="preserve">STATE: ; PDY: ; KKL: ; MHE: ; YNM: </v>
      </c>
      <c r="R28" s="1192">
        <f>'Ab1. RMNCH+A'!Q401</f>
        <v>0</v>
      </c>
      <c r="S28" s="1202">
        <f>'Ab1. RMNCH+A'!R401</f>
        <v>0</v>
      </c>
      <c r="T28" s="1165"/>
      <c r="U28" s="1253">
        <f t="shared" si="1"/>
        <v>0</v>
      </c>
      <c r="V28" s="1253">
        <f t="shared" si="2"/>
        <v>0</v>
      </c>
      <c r="W28" s="1253">
        <f t="shared" si="3"/>
        <v>0</v>
      </c>
      <c r="X28" s="1406" t="str">
        <f t="shared" si="4"/>
        <v xml:space="preserve">STATE: ; PDY: ; KKL: ; MHE: ; YNM: </v>
      </c>
      <c r="Y28" s="1253"/>
      <c r="Z28" s="1253"/>
      <c r="AA28" s="1253"/>
      <c r="AB28" s="1253"/>
      <c r="AC28" s="1253"/>
      <c r="AD28" s="1253"/>
      <c r="AE28" s="1253">
        <f t="shared" si="9"/>
        <v>0</v>
      </c>
      <c r="AF28" s="1253"/>
      <c r="AG28" s="1253"/>
      <c r="AH28" s="1253"/>
      <c r="AI28" s="1253">
        <f t="shared" si="10"/>
        <v>0</v>
      </c>
      <c r="AJ28" s="1253"/>
      <c r="AK28" s="1253"/>
      <c r="AL28" s="1253"/>
      <c r="AM28" s="1253">
        <f t="shared" si="11"/>
        <v>0</v>
      </c>
      <c r="AN28" s="1253"/>
      <c r="AO28" s="1253"/>
      <c r="AP28" s="1253"/>
      <c r="AQ28" s="1253">
        <f t="shared" si="12"/>
        <v>0</v>
      </c>
      <c r="AR28" s="1253"/>
      <c r="AS28" s="1253">
        <f t="shared" si="5"/>
        <v>0</v>
      </c>
      <c r="AT28" s="1253">
        <f t="shared" si="6"/>
        <v>0</v>
      </c>
      <c r="AU28" s="1253">
        <f t="shared" si="7"/>
        <v>0</v>
      </c>
      <c r="AV28" s="1873" t="str">
        <f t="shared" si="8"/>
        <v xml:space="preserve">STATE: ; PDY: ; KKL: ; MHE: ; YNM: </v>
      </c>
      <c r="AW28" s="3647" t="s">
        <v>111</v>
      </c>
      <c r="AX28" s="3600" t="s">
        <v>6095</v>
      </c>
      <c r="AY28" s="4811"/>
    </row>
    <row r="29" spans="1:51" ht="45">
      <c r="A29" s="1176" t="s">
        <v>2548</v>
      </c>
      <c r="B29" s="1200" t="s">
        <v>112</v>
      </c>
      <c r="C29" s="1200" t="s">
        <v>2681</v>
      </c>
      <c r="D29" s="1213" t="s">
        <v>4345</v>
      </c>
      <c r="E29" s="1054" t="s">
        <v>4956</v>
      </c>
      <c r="F29" s="390" t="s">
        <v>6097</v>
      </c>
      <c r="G29" s="1047"/>
      <c r="H29" s="1047"/>
      <c r="I29" s="1047"/>
      <c r="J29" s="1047"/>
      <c r="K29" s="1047"/>
      <c r="L29" s="1047"/>
      <c r="M29" s="1048">
        <f t="shared" si="14"/>
        <v>0</v>
      </c>
      <c r="N29" s="1049">
        <f>M29/100000</f>
        <v>0</v>
      </c>
      <c r="O29" s="1048">
        <f t="shared" si="16"/>
        <v>0</v>
      </c>
      <c r="P29" s="1049">
        <f t="shared" si="17"/>
        <v>0</v>
      </c>
      <c r="Q29" s="1178" t="str">
        <f t="shared" si="13"/>
        <v xml:space="preserve">STATE: ; PDY: ; KKL: ; MHE: ; YNM: </v>
      </c>
      <c r="R29" s="1192">
        <f>'Abs9. NVBDCP'!Q12</f>
        <v>0</v>
      </c>
      <c r="S29" s="1193">
        <f>'Abs9. NVBDCP'!R12</f>
        <v>0</v>
      </c>
      <c r="T29" s="1165"/>
      <c r="U29" s="1253">
        <f t="shared" si="1"/>
        <v>0</v>
      </c>
      <c r="V29" s="1253">
        <f t="shared" si="2"/>
        <v>0</v>
      </c>
      <c r="W29" s="1253">
        <f t="shared" si="3"/>
        <v>0</v>
      </c>
      <c r="X29" s="1406" t="str">
        <f t="shared" si="4"/>
        <v xml:space="preserve">STATE: ; PDY: ; KKL: ; MHE: ; YNM: </v>
      </c>
      <c r="Y29" s="1253"/>
      <c r="Z29" s="1253"/>
      <c r="AA29" s="1253"/>
      <c r="AB29" s="1253"/>
      <c r="AC29" s="1253"/>
      <c r="AD29" s="1253"/>
      <c r="AE29" s="1253">
        <f t="shared" si="9"/>
        <v>0</v>
      </c>
      <c r="AF29" s="1253"/>
      <c r="AG29" s="1253"/>
      <c r="AH29" s="1253"/>
      <c r="AI29" s="1253">
        <f t="shared" si="10"/>
        <v>0</v>
      </c>
      <c r="AJ29" s="1253"/>
      <c r="AK29" s="1253"/>
      <c r="AL29" s="1253"/>
      <c r="AM29" s="1253">
        <f t="shared" si="11"/>
        <v>0</v>
      </c>
      <c r="AN29" s="1253"/>
      <c r="AO29" s="1253"/>
      <c r="AP29" s="1253"/>
      <c r="AQ29" s="1253">
        <f t="shared" si="12"/>
        <v>0</v>
      </c>
      <c r="AR29" s="1253"/>
      <c r="AS29" s="1253">
        <f t="shared" si="5"/>
        <v>0</v>
      </c>
      <c r="AT29" s="1253">
        <f t="shared" si="6"/>
        <v>0</v>
      </c>
      <c r="AU29" s="1253">
        <f t="shared" si="7"/>
        <v>0</v>
      </c>
      <c r="AV29" s="1873" t="str">
        <f t="shared" si="8"/>
        <v xml:space="preserve">STATE: ; PDY: ; KKL: ; MHE: ; YNM: </v>
      </c>
      <c r="AW29" s="3647" t="s">
        <v>2548</v>
      </c>
      <c r="AX29" s="390" t="s">
        <v>6097</v>
      </c>
      <c r="AY29" s="4811"/>
    </row>
    <row r="30" spans="1:51" ht="30">
      <c r="A30" s="1176" t="s">
        <v>2549</v>
      </c>
      <c r="B30" s="1191"/>
      <c r="C30" s="1200" t="s">
        <v>1308</v>
      </c>
      <c r="D30" s="1027" t="s">
        <v>70</v>
      </c>
      <c r="E30" s="1054" t="s">
        <v>4699</v>
      </c>
      <c r="F30" s="390"/>
      <c r="G30" s="1047"/>
      <c r="H30" s="1047"/>
      <c r="I30" s="1047"/>
      <c r="J30" s="1047"/>
      <c r="K30" s="1047"/>
      <c r="L30" s="1047"/>
      <c r="M30" s="1048">
        <f t="shared" si="14"/>
        <v>0</v>
      </c>
      <c r="N30" s="1049">
        <f>M30/100000</f>
        <v>0</v>
      </c>
      <c r="O30" s="1048">
        <f t="shared" si="16"/>
        <v>0</v>
      </c>
      <c r="P30" s="1049">
        <f t="shared" si="17"/>
        <v>0</v>
      </c>
      <c r="Q30" s="1178" t="str">
        <f t="shared" si="13"/>
        <v xml:space="preserve">STATE: ; PDY: ; KKL: ; MHE: ; YNM: </v>
      </c>
      <c r="R30" s="1179"/>
      <c r="S30" s="1180"/>
      <c r="T30" s="1165"/>
      <c r="U30" s="1253">
        <f t="shared" si="1"/>
        <v>0</v>
      </c>
      <c r="V30" s="1253">
        <f t="shared" si="2"/>
        <v>0</v>
      </c>
      <c r="W30" s="1253">
        <f t="shared" si="3"/>
        <v>0</v>
      </c>
      <c r="X30" s="1406" t="str">
        <f t="shared" si="4"/>
        <v xml:space="preserve">STATE: ; PDY: ; KKL: ; MHE: ; YNM: </v>
      </c>
      <c r="Y30" s="1253"/>
      <c r="Z30" s="1253"/>
      <c r="AA30" s="1253"/>
      <c r="AB30" s="1253"/>
      <c r="AC30" s="1253"/>
      <c r="AD30" s="1253"/>
      <c r="AE30" s="1253">
        <f t="shared" si="9"/>
        <v>0</v>
      </c>
      <c r="AF30" s="1253"/>
      <c r="AG30" s="1253"/>
      <c r="AH30" s="1253"/>
      <c r="AI30" s="1253">
        <f t="shared" si="10"/>
        <v>0</v>
      </c>
      <c r="AJ30" s="1253"/>
      <c r="AK30" s="1253"/>
      <c r="AL30" s="1253"/>
      <c r="AM30" s="1253">
        <f t="shared" si="11"/>
        <v>0</v>
      </c>
      <c r="AN30" s="1253"/>
      <c r="AO30" s="1253"/>
      <c r="AP30" s="1253"/>
      <c r="AQ30" s="1253">
        <f t="shared" si="12"/>
        <v>0</v>
      </c>
      <c r="AR30" s="1253"/>
      <c r="AS30" s="1253">
        <f t="shared" si="5"/>
        <v>0</v>
      </c>
      <c r="AT30" s="1253">
        <f t="shared" si="6"/>
        <v>0</v>
      </c>
      <c r="AU30" s="1253">
        <f t="shared" si="7"/>
        <v>0</v>
      </c>
      <c r="AV30" s="1873" t="str">
        <f t="shared" si="8"/>
        <v xml:space="preserve">STATE: ; PDY: ; KKL: ; MHE: ; YNM: </v>
      </c>
      <c r="AW30" s="3647" t="s">
        <v>2549</v>
      </c>
      <c r="AX30" s="390"/>
      <c r="AY30" s="4811"/>
    </row>
    <row r="31" spans="1:51" ht="30">
      <c r="A31" s="1041">
        <v>2.2999999999999998</v>
      </c>
      <c r="B31" s="1040"/>
      <c r="C31" s="1041" t="s">
        <v>9</v>
      </c>
      <c r="D31" s="1042"/>
      <c r="E31" s="1042"/>
      <c r="F31" s="386"/>
      <c r="G31" s="1199"/>
      <c r="H31" s="1199"/>
      <c r="I31" s="1166">
        <f>I32+I46+I55+I65</f>
        <v>44.713997696</v>
      </c>
      <c r="J31" s="1199"/>
      <c r="K31" s="1199"/>
      <c r="L31" s="1199"/>
      <c r="M31" s="1199"/>
      <c r="N31" s="1166"/>
      <c r="O31" s="1199"/>
      <c r="P31" s="1166">
        <f>P32+P46+P55+P65</f>
        <v>54.725250000000003</v>
      </c>
      <c r="Q31" s="1199"/>
      <c r="R31" s="1168"/>
      <c r="S31" s="1169">
        <f>S32+S46+S55+S65</f>
        <v>0</v>
      </c>
      <c r="T31" s="1165"/>
      <c r="U31" s="1253">
        <f t="shared" si="1"/>
        <v>0</v>
      </c>
      <c r="V31" s="1253">
        <f t="shared" si="2"/>
        <v>0</v>
      </c>
      <c r="W31" s="1253">
        <f t="shared" si="3"/>
        <v>0</v>
      </c>
      <c r="X31" s="1406" t="str">
        <f t="shared" si="4"/>
        <v xml:space="preserve">STATE: ; PDY: ; KKL: ; MHE: ; YNM: </v>
      </c>
      <c r="Y31" s="1253"/>
      <c r="Z31" s="1253"/>
      <c r="AA31" s="1253"/>
      <c r="AB31" s="1253"/>
      <c r="AC31" s="1253"/>
      <c r="AD31" s="1253"/>
      <c r="AE31" s="1253">
        <f t="shared" si="9"/>
        <v>0</v>
      </c>
      <c r="AF31" s="1253"/>
      <c r="AG31" s="1253"/>
      <c r="AH31" s="1253"/>
      <c r="AI31" s="1253">
        <f t="shared" si="10"/>
        <v>0</v>
      </c>
      <c r="AJ31" s="1253"/>
      <c r="AK31" s="1253"/>
      <c r="AL31" s="1253"/>
      <c r="AM31" s="1253">
        <f t="shared" si="11"/>
        <v>0</v>
      </c>
      <c r="AN31" s="1253"/>
      <c r="AO31" s="1253"/>
      <c r="AP31" s="1253"/>
      <c r="AQ31" s="1253">
        <f t="shared" si="12"/>
        <v>0</v>
      </c>
      <c r="AR31" s="1253"/>
      <c r="AS31" s="1253">
        <f t="shared" si="5"/>
        <v>0</v>
      </c>
      <c r="AT31" s="1253">
        <f t="shared" si="6"/>
        <v>0</v>
      </c>
      <c r="AU31" s="1253">
        <f t="shared" si="7"/>
        <v>0</v>
      </c>
      <c r="AV31" s="1873" t="str">
        <f t="shared" si="8"/>
        <v xml:space="preserve">STATE: ; PDY: ; KKL: ; MHE: ; YNM: </v>
      </c>
      <c r="AW31" s="3613">
        <v>2.2999999999999998</v>
      </c>
      <c r="AX31" s="386"/>
      <c r="AY31" s="4811"/>
    </row>
    <row r="32" spans="1:51" ht="30">
      <c r="A32" s="1170" t="s">
        <v>115</v>
      </c>
      <c r="B32" s="1170"/>
      <c r="C32" s="1170" t="s">
        <v>2683</v>
      </c>
      <c r="D32" s="1214"/>
      <c r="E32" s="1214"/>
      <c r="F32" s="3651"/>
      <c r="G32" s="1215"/>
      <c r="H32" s="1215"/>
      <c r="I32" s="1045">
        <f>I33+SUM(I36:I45)</f>
        <v>12.643997696</v>
      </c>
      <c r="J32" s="1215"/>
      <c r="K32" s="1215"/>
      <c r="L32" s="1215"/>
      <c r="M32" s="1215"/>
      <c r="N32" s="1045"/>
      <c r="O32" s="1215"/>
      <c r="P32" s="1045">
        <f>P33+SUM(P36:P45)</f>
        <v>13.63</v>
      </c>
      <c r="Q32" s="1215"/>
      <c r="R32" s="1174"/>
      <c r="S32" s="1175">
        <f>S33+SUM(S36:S45)</f>
        <v>0</v>
      </c>
      <c r="T32" s="1165"/>
      <c r="U32" s="1253">
        <f t="shared" si="1"/>
        <v>0</v>
      </c>
      <c r="V32" s="1253">
        <f t="shared" si="2"/>
        <v>0</v>
      </c>
      <c r="W32" s="1253">
        <f t="shared" si="3"/>
        <v>0</v>
      </c>
      <c r="X32" s="1406" t="str">
        <f t="shared" si="4"/>
        <v xml:space="preserve">STATE: ; PDY: ; KKL: ; MHE: ; YNM: </v>
      </c>
      <c r="Y32" s="1253"/>
      <c r="Z32" s="1253"/>
      <c r="AA32" s="1253"/>
      <c r="AB32" s="1253"/>
      <c r="AC32" s="1253"/>
      <c r="AD32" s="1253"/>
      <c r="AE32" s="1253">
        <f t="shared" si="9"/>
        <v>0</v>
      </c>
      <c r="AF32" s="1253"/>
      <c r="AG32" s="1253"/>
      <c r="AH32" s="1253"/>
      <c r="AI32" s="1253">
        <f t="shared" si="10"/>
        <v>0</v>
      </c>
      <c r="AJ32" s="1253"/>
      <c r="AK32" s="1253"/>
      <c r="AL32" s="1253"/>
      <c r="AM32" s="1253">
        <f t="shared" si="11"/>
        <v>0</v>
      </c>
      <c r="AN32" s="1253"/>
      <c r="AO32" s="1253"/>
      <c r="AP32" s="1253"/>
      <c r="AQ32" s="1253">
        <f t="shared" si="12"/>
        <v>0</v>
      </c>
      <c r="AR32" s="1253"/>
      <c r="AS32" s="1253">
        <f t="shared" si="5"/>
        <v>0</v>
      </c>
      <c r="AT32" s="1253">
        <f t="shared" si="6"/>
        <v>0</v>
      </c>
      <c r="AU32" s="1253">
        <f t="shared" si="7"/>
        <v>0</v>
      </c>
      <c r="AV32" s="1873" t="str">
        <f t="shared" si="8"/>
        <v xml:space="preserve">STATE: ; PDY: ; KKL: ; MHE: ; YNM: </v>
      </c>
      <c r="AW32" s="341" t="s">
        <v>115</v>
      </c>
      <c r="AX32" s="3651"/>
      <c r="AY32" s="4811"/>
    </row>
    <row r="33" spans="1:52" s="409" customFormat="1" ht="60">
      <c r="A33" s="1216" t="s">
        <v>2672</v>
      </c>
      <c r="B33" s="1216" t="s">
        <v>116</v>
      </c>
      <c r="C33" s="1216" t="s">
        <v>117</v>
      </c>
      <c r="D33" s="1217"/>
      <c r="E33" s="1217"/>
      <c r="F33" s="3652"/>
      <c r="G33" s="1218"/>
      <c r="H33" s="1218"/>
      <c r="I33" s="1219">
        <f>SUM(I34:I35)</f>
        <v>2.4239999999999999</v>
      </c>
      <c r="J33" s="1218"/>
      <c r="K33" s="1218"/>
      <c r="L33" s="1218"/>
      <c r="M33" s="1218"/>
      <c r="N33" s="1219"/>
      <c r="O33" s="1218"/>
      <c r="P33" s="1219">
        <f>SUM(P34:P35)</f>
        <v>2.4239999999999999</v>
      </c>
      <c r="Q33" s="1218"/>
      <c r="R33" s="1220"/>
      <c r="S33" s="1221">
        <f>SUM(S34:S35)</f>
        <v>0</v>
      </c>
      <c r="T33" s="1222"/>
      <c r="U33" s="1253">
        <f t="shared" si="1"/>
        <v>0</v>
      </c>
      <c r="V33" s="1253">
        <f t="shared" si="2"/>
        <v>0</v>
      </c>
      <c r="W33" s="1253">
        <f t="shared" si="3"/>
        <v>0</v>
      </c>
      <c r="X33" s="1406" t="str">
        <f t="shared" si="4"/>
        <v xml:space="preserve">STATE: ; PDY: ; KKL: ; MHE: ; YNM: </v>
      </c>
      <c r="Y33" s="1253"/>
      <c r="Z33" s="1253"/>
      <c r="AA33" s="1253"/>
      <c r="AB33" s="1253"/>
      <c r="AC33" s="1253"/>
      <c r="AD33" s="1253"/>
      <c r="AE33" s="1253">
        <f t="shared" si="9"/>
        <v>0</v>
      </c>
      <c r="AF33" s="1253"/>
      <c r="AG33" s="1253"/>
      <c r="AH33" s="1253"/>
      <c r="AI33" s="1253">
        <f t="shared" si="10"/>
        <v>0</v>
      </c>
      <c r="AJ33" s="1253"/>
      <c r="AK33" s="1253"/>
      <c r="AL33" s="1253"/>
      <c r="AM33" s="1253">
        <f t="shared" si="11"/>
        <v>0</v>
      </c>
      <c r="AN33" s="1253"/>
      <c r="AO33" s="1253"/>
      <c r="AP33" s="1253"/>
      <c r="AQ33" s="1253">
        <f t="shared" si="12"/>
        <v>0</v>
      </c>
      <c r="AR33" s="1253"/>
      <c r="AS33" s="1253">
        <f t="shared" si="5"/>
        <v>0</v>
      </c>
      <c r="AT33" s="1253">
        <f t="shared" si="6"/>
        <v>0</v>
      </c>
      <c r="AU33" s="1253">
        <f t="shared" si="7"/>
        <v>0</v>
      </c>
      <c r="AV33" s="1873" t="str">
        <f t="shared" si="8"/>
        <v xml:space="preserve">STATE: ; PDY: ; KKL: ; MHE: ; YNM: </v>
      </c>
      <c r="AW33" s="3648" t="s">
        <v>2672</v>
      </c>
      <c r="AX33" s="3652"/>
      <c r="AY33" s="4812"/>
    </row>
    <row r="34" spans="1:52" ht="30">
      <c r="A34" s="1176" t="s">
        <v>4147</v>
      </c>
      <c r="B34" s="1223" t="s">
        <v>120</v>
      </c>
      <c r="C34" s="1052" t="s">
        <v>121</v>
      </c>
      <c r="D34" s="1201" t="s">
        <v>90</v>
      </c>
      <c r="E34" s="1054" t="s">
        <v>118</v>
      </c>
      <c r="F34" s="390" t="s">
        <v>6098</v>
      </c>
      <c r="G34" s="1047"/>
      <c r="H34" s="1047"/>
      <c r="I34" s="1047"/>
      <c r="J34" s="1047"/>
      <c r="K34" s="1047"/>
      <c r="L34" s="1047"/>
      <c r="M34" s="1048">
        <f t="shared" ref="M34:M39" si="18">U34</f>
        <v>0</v>
      </c>
      <c r="N34" s="1049">
        <f t="shared" ref="N34:N39" si="19">M34/100000</f>
        <v>0</v>
      </c>
      <c r="O34" s="1048">
        <f t="shared" ref="O34:O39" si="20">V34</f>
        <v>0</v>
      </c>
      <c r="P34" s="1049">
        <f t="shared" ref="P34:P45" si="21">N34*O34</f>
        <v>0</v>
      </c>
      <c r="Q34" s="1178" t="str">
        <f t="shared" si="13"/>
        <v xml:space="preserve">STATE: ; PDY: ; KKL: ; MHE: ; YNM: </v>
      </c>
      <c r="R34" s="1192">
        <f>'Ab1. RMNCH+A'!Q21</f>
        <v>0</v>
      </c>
      <c r="S34" s="1202">
        <f>'Ab1. RMNCH+A'!R21</f>
        <v>0</v>
      </c>
      <c r="T34" s="1165"/>
      <c r="U34" s="1253">
        <f t="shared" si="1"/>
        <v>0</v>
      </c>
      <c r="V34" s="1253">
        <f t="shared" si="2"/>
        <v>0</v>
      </c>
      <c r="W34" s="1253">
        <f t="shared" si="3"/>
        <v>0</v>
      </c>
      <c r="X34" s="1406" t="str">
        <f t="shared" si="4"/>
        <v xml:space="preserve">STATE: ; PDY: ; KKL: ; MHE: ; YNM: </v>
      </c>
      <c r="Y34" s="1253"/>
      <c r="Z34" s="1253"/>
      <c r="AA34" s="1253"/>
      <c r="AB34" s="1253"/>
      <c r="AC34" s="1253"/>
      <c r="AD34" s="1253"/>
      <c r="AE34" s="1253">
        <f t="shared" si="9"/>
        <v>0</v>
      </c>
      <c r="AF34" s="1253"/>
      <c r="AG34" s="1253"/>
      <c r="AH34" s="1253"/>
      <c r="AI34" s="1253">
        <f t="shared" si="10"/>
        <v>0</v>
      </c>
      <c r="AJ34" s="1253"/>
      <c r="AK34" s="1253"/>
      <c r="AL34" s="1253"/>
      <c r="AM34" s="1253">
        <f t="shared" si="11"/>
        <v>0</v>
      </c>
      <c r="AN34" s="1253"/>
      <c r="AO34" s="1253"/>
      <c r="AP34" s="1253"/>
      <c r="AQ34" s="1253">
        <f t="shared" si="12"/>
        <v>0</v>
      </c>
      <c r="AR34" s="1253"/>
      <c r="AS34" s="1253">
        <f t="shared" si="5"/>
        <v>0</v>
      </c>
      <c r="AT34" s="1253">
        <f t="shared" si="6"/>
        <v>0</v>
      </c>
      <c r="AU34" s="1253">
        <f t="shared" si="7"/>
        <v>0</v>
      </c>
      <c r="AV34" s="1873" t="str">
        <f t="shared" si="8"/>
        <v xml:space="preserve">STATE: ; PDY: ; KKL: ; MHE: ; YNM: </v>
      </c>
      <c r="AW34" s="3647" t="s">
        <v>4147</v>
      </c>
      <c r="AX34" s="390" t="s">
        <v>6098</v>
      </c>
      <c r="AY34" s="4811"/>
    </row>
    <row r="35" spans="1:52" ht="60">
      <c r="A35" s="1176" t="s">
        <v>4148</v>
      </c>
      <c r="B35" s="1052" t="s">
        <v>123</v>
      </c>
      <c r="C35" s="1052" t="s">
        <v>124</v>
      </c>
      <c r="D35" s="1201" t="s">
        <v>90</v>
      </c>
      <c r="E35" s="1054" t="s">
        <v>118</v>
      </c>
      <c r="F35" s="390" t="s">
        <v>6099</v>
      </c>
      <c r="G35" s="1047"/>
      <c r="H35" s="1047"/>
      <c r="I35" s="1204">
        <v>2.4239999999999999</v>
      </c>
      <c r="J35" s="1047"/>
      <c r="K35" s="1047"/>
      <c r="L35" s="1047"/>
      <c r="M35" s="1048">
        <f t="shared" si="18"/>
        <v>2400</v>
      </c>
      <c r="N35" s="1049">
        <f t="shared" si="19"/>
        <v>2.4E-2</v>
      </c>
      <c r="O35" s="1048">
        <f t="shared" si="20"/>
        <v>101</v>
      </c>
      <c r="P35" s="1049">
        <f t="shared" si="21"/>
        <v>2.4239999999999999</v>
      </c>
      <c r="Q35" s="1178" t="str">
        <f t="shared" si="13"/>
        <v xml:space="preserve">STATE: ; PDY: Rs.200 x 64 Villages x 12 months ; KKL: Rs.200 x 37 Villages x 12 months ; MHE: ; YNM: </v>
      </c>
      <c r="R35" s="1192">
        <f>'Ab1. RMNCH+A'!Q22</f>
        <v>0</v>
      </c>
      <c r="S35" s="1202">
        <f>'Ab1. RMNCH+A'!R22</f>
        <v>0</v>
      </c>
      <c r="T35" s="1165"/>
      <c r="U35" s="1253">
        <f t="shared" si="1"/>
        <v>2400</v>
      </c>
      <c r="V35" s="1253">
        <f t="shared" si="2"/>
        <v>101</v>
      </c>
      <c r="W35" s="1253">
        <f t="shared" si="3"/>
        <v>242400</v>
      </c>
      <c r="X35" s="1406" t="str">
        <f t="shared" si="4"/>
        <v xml:space="preserve">STATE: ; PDY: Rs.200 x 64 Villages x 12 months ; KKL: Rs.200 x 37 Villages x 12 months ; MHE: ; YNM: </v>
      </c>
      <c r="Y35" s="1203"/>
      <c r="Z35" s="1203"/>
      <c r="AA35" s="1203">
        <f>Y35*Z35</f>
        <v>0</v>
      </c>
      <c r="AB35" s="1203"/>
      <c r="AC35" s="1211">
        <v>2400</v>
      </c>
      <c r="AD35" s="1211">
        <v>64</v>
      </c>
      <c r="AE35" s="1211">
        <f t="shared" si="9"/>
        <v>153600</v>
      </c>
      <c r="AF35" s="1211" t="s">
        <v>5791</v>
      </c>
      <c r="AG35" s="1211">
        <v>2400</v>
      </c>
      <c r="AH35" s="1211">
        <v>37</v>
      </c>
      <c r="AI35" s="1211">
        <f t="shared" si="10"/>
        <v>88800</v>
      </c>
      <c r="AJ35" s="1211" t="s">
        <v>5792</v>
      </c>
      <c r="AK35" s="1203"/>
      <c r="AL35" s="1203"/>
      <c r="AM35" s="1203">
        <f t="shared" si="11"/>
        <v>0</v>
      </c>
      <c r="AN35" s="1203"/>
      <c r="AO35" s="1203"/>
      <c r="AP35" s="1203"/>
      <c r="AQ35" s="1203">
        <f t="shared" si="12"/>
        <v>0</v>
      </c>
      <c r="AR35" s="1203"/>
      <c r="AS35" s="1253">
        <f t="shared" si="5"/>
        <v>242400</v>
      </c>
      <c r="AT35" s="1253">
        <f t="shared" si="6"/>
        <v>101</v>
      </c>
      <c r="AU35" s="1253">
        <f t="shared" si="7"/>
        <v>2400</v>
      </c>
      <c r="AV35" s="1873" t="str">
        <f t="shared" si="8"/>
        <v xml:space="preserve">STATE: ; PDY: Rs.200 x 64 Villages x 12 months ; KKL: Rs.200 x 37 Villages x 12 months ; MHE: ; YNM: </v>
      </c>
      <c r="AW35" s="3647" t="s">
        <v>4148</v>
      </c>
      <c r="AX35" s="390" t="s">
        <v>6099</v>
      </c>
      <c r="AY35" s="5001" t="s">
        <v>8018</v>
      </c>
    </row>
    <row r="36" spans="1:52" ht="210">
      <c r="A36" s="1176" t="s">
        <v>2673</v>
      </c>
      <c r="B36" s="1200" t="s">
        <v>126</v>
      </c>
      <c r="C36" s="1200" t="s">
        <v>127</v>
      </c>
      <c r="D36" s="1201" t="s">
        <v>90</v>
      </c>
      <c r="E36" s="1054" t="s">
        <v>118</v>
      </c>
      <c r="F36" s="390" t="s">
        <v>6100</v>
      </c>
      <c r="G36" s="1181"/>
      <c r="H36" s="1181"/>
      <c r="I36" s="1183">
        <v>9.2199976960000001</v>
      </c>
      <c r="J36" s="1184"/>
      <c r="K36" s="1224"/>
      <c r="L36" s="1225"/>
      <c r="M36" s="1048">
        <f t="shared" si="18"/>
        <v>12257.5</v>
      </c>
      <c r="N36" s="1049">
        <f t="shared" si="19"/>
        <v>0.122575</v>
      </c>
      <c r="O36" s="1048">
        <f t="shared" si="20"/>
        <v>80</v>
      </c>
      <c r="P36" s="1049">
        <f t="shared" si="21"/>
        <v>9.8060000000000009</v>
      </c>
      <c r="Q36" s="1178" t="str">
        <f t="shared" si="13"/>
        <v xml:space="preserve">STATE: ; PDY: Severe Anemia checkup - (PHC - 27 &amp; CHC - 2 &amp; DH - 1 (Total = 30 Centers) - Rs.28800 x Rs.20 Per strips; KKL: Severe anemia checkup - (PHC - 11 &amp; CHC - 1 &amp; DH - 1 (Total = 13 Centers) - Rs.12480 x Rs.20 Per strips; MHE: Severe anemia checkup - (PHC - 1 &amp; CHC - 1 &amp; DH - 1 (Total = 3 Centers) - Rs.2880 x Rs.20 Per strips ; YNM: Severe anemia checkup - (PHC - 1 &amp; DH - 1 (Total = 2 Centers) - Rs.1920 x Rs.20 Per strips </v>
      </c>
      <c r="R36" s="1192">
        <f>'Ab1. RMNCH+A'!Q23</f>
        <v>0</v>
      </c>
      <c r="S36" s="1202">
        <f>'Ab1. RMNCH+A'!R23</f>
        <v>0</v>
      </c>
      <c r="T36" s="1165"/>
      <c r="U36" s="1253">
        <f t="shared" si="1"/>
        <v>12257.5</v>
      </c>
      <c r="V36" s="1253">
        <f t="shared" si="2"/>
        <v>80</v>
      </c>
      <c r="W36" s="1253">
        <f t="shared" si="3"/>
        <v>980600</v>
      </c>
      <c r="X36" s="1406" t="str">
        <f t="shared" si="4"/>
        <v xml:space="preserve">STATE: ; PDY: Severe Anemia checkup - (PHC - 27 &amp; CHC - 2 &amp; DH - 1 (Total = 30 Centers) - Rs.28800 x Rs.20 Per strips; KKL: Severe anemia checkup - (PHC - 11 &amp; CHC - 1 &amp; DH - 1 (Total = 13 Centers) - Rs.12480 x Rs.20 Per strips; MHE: Severe anemia checkup - (PHC - 1 &amp; CHC - 1 &amp; DH - 1 (Total = 3 Centers) - Rs.2880 x Rs.20 Per strips ; YNM: Severe anemia checkup - (PHC - 1 &amp; DH - 1 (Total = 2 Centers) - Rs.1920 x Rs.20 Per strips </v>
      </c>
      <c r="Y36" s="1203"/>
      <c r="Z36" s="1203"/>
      <c r="AA36" s="1203">
        <f>Y36*Z36</f>
        <v>0</v>
      </c>
      <c r="AB36" s="1203"/>
      <c r="AC36" s="1014">
        <v>31750</v>
      </c>
      <c r="AD36" s="1014">
        <v>20</v>
      </c>
      <c r="AE36" s="1015">
        <f t="shared" si="9"/>
        <v>635000</v>
      </c>
      <c r="AF36" s="1015" t="s">
        <v>7907</v>
      </c>
      <c r="AG36" s="1014">
        <v>12480</v>
      </c>
      <c r="AH36" s="1014">
        <v>20</v>
      </c>
      <c r="AI36" s="1015">
        <f t="shared" si="10"/>
        <v>249600</v>
      </c>
      <c r="AJ36" s="1015" t="s">
        <v>7908</v>
      </c>
      <c r="AK36" s="1014">
        <v>2880</v>
      </c>
      <c r="AL36" s="1014">
        <v>20</v>
      </c>
      <c r="AM36" s="1015">
        <f t="shared" si="11"/>
        <v>57600</v>
      </c>
      <c r="AN36" s="1015" t="s">
        <v>7909</v>
      </c>
      <c r="AO36" s="1014">
        <v>1920</v>
      </c>
      <c r="AP36" s="1014">
        <v>20</v>
      </c>
      <c r="AQ36" s="1015">
        <f t="shared" si="12"/>
        <v>38400</v>
      </c>
      <c r="AR36" s="1015" t="s">
        <v>7910</v>
      </c>
      <c r="AS36" s="3372">
        <f t="shared" si="5"/>
        <v>980600</v>
      </c>
      <c r="AT36" s="3372">
        <f t="shared" si="6"/>
        <v>80</v>
      </c>
      <c r="AU36" s="3372">
        <f t="shared" si="7"/>
        <v>12257.5</v>
      </c>
      <c r="AV36" s="1873" t="str">
        <f t="shared" si="8"/>
        <v xml:space="preserve">STATE: ; PDY: Severe Anemia checkup - (PHC - 27 &amp; CHC - 2 &amp; DH - 1 (Total = 30 Centers) - Rs.28800 x Rs.20 Per strips; KKL: Severe anemia checkup - (PHC - 11 &amp; CHC - 1 &amp; DH - 1 (Total = 13 Centers) - Rs.12480 x Rs.20 Per strips; MHE: Severe anemia checkup - (PHC - 1 &amp; CHC - 1 &amp; DH - 1 (Total = 3 Centers) - Rs.2880 x Rs.20 Per strips ; YNM: Severe anemia checkup - (PHC - 1 &amp; DH - 1 (Total = 2 Centers) - Rs.1920 x Rs.20 Per strips </v>
      </c>
      <c r="AW36" s="3647" t="s">
        <v>2673</v>
      </c>
      <c r="AX36" s="390" t="s">
        <v>6100</v>
      </c>
      <c r="AY36" s="5001" t="s">
        <v>8019</v>
      </c>
    </row>
    <row r="37" spans="1:52" ht="45">
      <c r="A37" s="1176" t="s">
        <v>2684</v>
      </c>
      <c r="B37" s="1200" t="s">
        <v>128</v>
      </c>
      <c r="C37" s="1200" t="s">
        <v>129</v>
      </c>
      <c r="D37" s="1201" t="s">
        <v>90</v>
      </c>
      <c r="E37" s="1054" t="s">
        <v>118</v>
      </c>
      <c r="F37" s="390" t="s">
        <v>6101</v>
      </c>
      <c r="G37" s="1047"/>
      <c r="H37" s="1047"/>
      <c r="I37" s="1047"/>
      <c r="J37" s="1047"/>
      <c r="K37" s="1047"/>
      <c r="L37" s="1047"/>
      <c r="M37" s="1048">
        <f t="shared" si="18"/>
        <v>0</v>
      </c>
      <c r="N37" s="1049">
        <f t="shared" si="19"/>
        <v>0</v>
      </c>
      <c r="O37" s="1048">
        <f t="shared" si="20"/>
        <v>0</v>
      </c>
      <c r="P37" s="1049">
        <f t="shared" si="21"/>
        <v>0</v>
      </c>
      <c r="Q37" s="1178" t="str">
        <f t="shared" si="13"/>
        <v xml:space="preserve">STATE: ; PDY: ; KKL: ; MHE: ; YNM: </v>
      </c>
      <c r="R37" s="1192">
        <f>'Ab1. RMNCH+A'!Q24</f>
        <v>0</v>
      </c>
      <c r="S37" s="1202">
        <f>'Ab1. RMNCH+A'!R24</f>
        <v>0</v>
      </c>
      <c r="T37" s="1165"/>
      <c r="U37" s="1253">
        <f t="shared" si="1"/>
        <v>0</v>
      </c>
      <c r="V37" s="1253">
        <f t="shared" si="2"/>
        <v>0</v>
      </c>
      <c r="W37" s="1253">
        <f t="shared" si="3"/>
        <v>0</v>
      </c>
      <c r="X37" s="1406" t="str">
        <f t="shared" si="4"/>
        <v xml:space="preserve">STATE: ; PDY: ; KKL: ; MHE: ; YNM: </v>
      </c>
      <c r="Y37" s="1253"/>
      <c r="Z37" s="1253"/>
      <c r="AA37" s="1253"/>
      <c r="AB37" s="1253"/>
      <c r="AC37" s="1253"/>
      <c r="AD37" s="1253"/>
      <c r="AE37" s="1253">
        <f t="shared" si="9"/>
        <v>0</v>
      </c>
      <c r="AF37" s="1253"/>
      <c r="AG37" s="1253"/>
      <c r="AH37" s="1253"/>
      <c r="AI37" s="1253">
        <f t="shared" si="10"/>
        <v>0</v>
      </c>
      <c r="AJ37" s="1253"/>
      <c r="AK37" s="1253"/>
      <c r="AL37" s="1253"/>
      <c r="AM37" s="1253">
        <f t="shared" si="11"/>
        <v>0</v>
      </c>
      <c r="AN37" s="1253"/>
      <c r="AO37" s="1253"/>
      <c r="AP37" s="1253"/>
      <c r="AQ37" s="1253">
        <f t="shared" si="12"/>
        <v>0</v>
      </c>
      <c r="AR37" s="1253"/>
      <c r="AS37" s="1253">
        <f t="shared" si="5"/>
        <v>0</v>
      </c>
      <c r="AT37" s="1253">
        <f t="shared" si="6"/>
        <v>0</v>
      </c>
      <c r="AU37" s="1253">
        <f t="shared" si="7"/>
        <v>0</v>
      </c>
      <c r="AV37" s="1873" t="str">
        <f t="shared" si="8"/>
        <v xml:space="preserve">STATE: ; PDY: ; KKL: ; MHE: ; YNM: </v>
      </c>
      <c r="AW37" s="3647" t="s">
        <v>2684</v>
      </c>
      <c r="AX37" s="390" t="s">
        <v>6101</v>
      </c>
      <c r="AY37" s="4811"/>
    </row>
    <row r="38" spans="1:52" ht="45">
      <c r="A38" s="1176" t="s">
        <v>2685</v>
      </c>
      <c r="B38" s="1200" t="s">
        <v>130</v>
      </c>
      <c r="C38" s="1200" t="s">
        <v>4066</v>
      </c>
      <c r="D38" s="1201" t="s">
        <v>90</v>
      </c>
      <c r="E38" s="1054" t="s">
        <v>118</v>
      </c>
      <c r="F38" s="390" t="s">
        <v>6101</v>
      </c>
      <c r="G38" s="1047"/>
      <c r="H38" s="1047"/>
      <c r="I38" s="1047"/>
      <c r="J38" s="1047"/>
      <c r="K38" s="1047"/>
      <c r="L38" s="1047"/>
      <c r="M38" s="1048">
        <f t="shared" si="18"/>
        <v>0</v>
      </c>
      <c r="N38" s="1049">
        <f t="shared" si="19"/>
        <v>0</v>
      </c>
      <c r="O38" s="1048">
        <f t="shared" si="20"/>
        <v>0</v>
      </c>
      <c r="P38" s="1049">
        <f t="shared" si="21"/>
        <v>0</v>
      </c>
      <c r="Q38" s="1178" t="str">
        <f t="shared" si="13"/>
        <v xml:space="preserve">STATE: ; PDY: ; KKL: ; MHE: ; YNM: </v>
      </c>
      <c r="R38" s="1192">
        <f>'Ab1. RMNCH+A'!Q25</f>
        <v>0</v>
      </c>
      <c r="S38" s="1202">
        <f>'Ab1. RMNCH+A'!R25</f>
        <v>0</v>
      </c>
      <c r="T38" s="1165"/>
      <c r="U38" s="1253">
        <f t="shared" si="1"/>
        <v>0</v>
      </c>
      <c r="V38" s="1253">
        <f t="shared" si="2"/>
        <v>0</v>
      </c>
      <c r="W38" s="1253">
        <f t="shared" si="3"/>
        <v>0</v>
      </c>
      <c r="X38" s="1406" t="str">
        <f t="shared" si="4"/>
        <v xml:space="preserve">STATE: ; PDY: ; KKL: ; MHE: ; YNM: </v>
      </c>
      <c r="Y38" s="1253"/>
      <c r="Z38" s="1253"/>
      <c r="AA38" s="1253"/>
      <c r="AB38" s="1253"/>
      <c r="AC38" s="1253"/>
      <c r="AD38" s="1253"/>
      <c r="AE38" s="1253">
        <f t="shared" si="9"/>
        <v>0</v>
      </c>
      <c r="AF38" s="1253"/>
      <c r="AG38" s="1253"/>
      <c r="AH38" s="1253"/>
      <c r="AI38" s="1253">
        <f t="shared" si="10"/>
        <v>0</v>
      </c>
      <c r="AJ38" s="1253"/>
      <c r="AK38" s="1253"/>
      <c r="AL38" s="1253"/>
      <c r="AM38" s="1253">
        <f t="shared" si="11"/>
        <v>0</v>
      </c>
      <c r="AN38" s="1253"/>
      <c r="AO38" s="1253"/>
      <c r="AP38" s="1253"/>
      <c r="AQ38" s="1253">
        <f t="shared" si="12"/>
        <v>0</v>
      </c>
      <c r="AR38" s="1253"/>
      <c r="AS38" s="1253">
        <f t="shared" si="5"/>
        <v>0</v>
      </c>
      <c r="AT38" s="1253">
        <f t="shared" si="6"/>
        <v>0</v>
      </c>
      <c r="AU38" s="1253">
        <f t="shared" si="7"/>
        <v>0</v>
      </c>
      <c r="AV38" s="1873" t="str">
        <f t="shared" si="8"/>
        <v xml:space="preserve">STATE: ; PDY: ; KKL: ; MHE: ; YNM: </v>
      </c>
      <c r="AW38" s="3647" t="s">
        <v>2685</v>
      </c>
      <c r="AX38" s="390" t="s">
        <v>6101</v>
      </c>
      <c r="AY38" s="4811"/>
    </row>
    <row r="39" spans="1:52" ht="60">
      <c r="A39" s="1176" t="s">
        <v>2686</v>
      </c>
      <c r="B39" s="1200" t="s">
        <v>134</v>
      </c>
      <c r="C39" s="1200" t="s">
        <v>135</v>
      </c>
      <c r="D39" s="1201" t="s">
        <v>90</v>
      </c>
      <c r="E39" s="1054" t="s">
        <v>193</v>
      </c>
      <c r="F39" s="390" t="s">
        <v>6102</v>
      </c>
      <c r="G39" s="1047"/>
      <c r="H39" s="1047"/>
      <c r="I39" s="1204"/>
      <c r="J39" s="1047"/>
      <c r="K39" s="1181"/>
      <c r="L39" s="1181"/>
      <c r="M39" s="1048">
        <f t="shared" si="18"/>
        <v>5000</v>
      </c>
      <c r="N39" s="1049">
        <f t="shared" si="19"/>
        <v>0.05</v>
      </c>
      <c r="O39" s="1048">
        <f t="shared" si="20"/>
        <v>8</v>
      </c>
      <c r="P39" s="1049">
        <f t="shared" si="21"/>
        <v>0.4</v>
      </c>
      <c r="Q39" s="1178" t="str">
        <f t="shared" si="13"/>
        <v xml:space="preserve">STATE: ; PDY: Adolescent Health Day - Rs.5000 x 5 times ; KKL: ; MHE: ; YNM: Adolescent Health Day - Rs.5000 x 2 times </v>
      </c>
      <c r="R39" s="1192">
        <f>'Ab1. RMNCH+A'!Q296</f>
        <v>0</v>
      </c>
      <c r="S39" s="1202">
        <f>'Ab1. RMNCH+A'!R296</f>
        <v>0</v>
      </c>
      <c r="T39" s="1165"/>
      <c r="U39" s="1253">
        <f t="shared" si="1"/>
        <v>5000</v>
      </c>
      <c r="V39" s="1253">
        <f t="shared" si="2"/>
        <v>8</v>
      </c>
      <c r="W39" s="1253">
        <f t="shared" si="3"/>
        <v>40000</v>
      </c>
      <c r="X39" s="1406" t="str">
        <f t="shared" si="4"/>
        <v xml:space="preserve">STATE: ; PDY: Adolescent Health Day - Rs.5000 x 5 times ; KKL: ; MHE: ; YNM: Adolescent Health Day - Rs.5000 x 2 times </v>
      </c>
      <c r="Y39" s="1203"/>
      <c r="Z39" s="1203"/>
      <c r="AA39" s="1203">
        <f>Y39*Z39</f>
        <v>0</v>
      </c>
      <c r="AB39" s="1203"/>
      <c r="AC39" s="1014">
        <v>5000</v>
      </c>
      <c r="AD39" s="1014">
        <v>5</v>
      </c>
      <c r="AE39" s="1015">
        <f t="shared" si="9"/>
        <v>25000</v>
      </c>
      <c r="AF39" s="1014" t="s">
        <v>5902</v>
      </c>
      <c r="AG39" s="1014"/>
      <c r="AH39" s="1014"/>
      <c r="AI39" s="1015">
        <f t="shared" si="10"/>
        <v>0</v>
      </c>
      <c r="AJ39" s="1014"/>
      <c r="AK39" s="1014"/>
      <c r="AL39" s="1014"/>
      <c r="AM39" s="1015">
        <f t="shared" si="11"/>
        <v>0</v>
      </c>
      <c r="AN39" s="1014"/>
      <c r="AO39" s="1014">
        <v>5000</v>
      </c>
      <c r="AP39" s="1014">
        <v>3</v>
      </c>
      <c r="AQ39" s="1015">
        <f t="shared" si="12"/>
        <v>15000</v>
      </c>
      <c r="AR39" s="1014" t="s">
        <v>5793</v>
      </c>
      <c r="AS39" s="1253">
        <f t="shared" si="5"/>
        <v>40000</v>
      </c>
      <c r="AT39" s="1253">
        <f t="shared" si="6"/>
        <v>8</v>
      </c>
      <c r="AU39" s="1253">
        <f t="shared" si="7"/>
        <v>5000</v>
      </c>
      <c r="AV39" s="1873" t="str">
        <f t="shared" si="8"/>
        <v xml:space="preserve">STATE: ; PDY: Adolescent Health Day - Rs.5000 x 5 times ; KKL: ; MHE: ; YNM: Adolescent Health Day - Rs.5000 x 2 times </v>
      </c>
      <c r="AW39" s="3647" t="s">
        <v>2686</v>
      </c>
      <c r="AX39" s="390" t="s">
        <v>6102</v>
      </c>
      <c r="AY39" s="4998" t="s">
        <v>7951</v>
      </c>
    </row>
    <row r="40" spans="1:52" ht="30">
      <c r="A40" s="1176" t="s">
        <v>2687</v>
      </c>
      <c r="B40" s="1046" t="s">
        <v>1982</v>
      </c>
      <c r="C40" s="1046" t="s">
        <v>1983</v>
      </c>
      <c r="D40" s="1201" t="s">
        <v>90</v>
      </c>
      <c r="E40" s="1054" t="s">
        <v>193</v>
      </c>
      <c r="F40" s="390" t="s">
        <v>6102</v>
      </c>
      <c r="G40" s="1047"/>
      <c r="H40" s="1047"/>
      <c r="I40" s="1047"/>
      <c r="J40" s="1047"/>
      <c r="K40" s="1226"/>
      <c r="L40" s="1047"/>
      <c r="M40" s="1048">
        <f t="shared" ref="M40:M45" si="22">U40</f>
        <v>0</v>
      </c>
      <c r="N40" s="1049">
        <f t="shared" ref="N40:N45" si="23">M40/100000</f>
        <v>0</v>
      </c>
      <c r="O40" s="1048">
        <f t="shared" ref="O40:O45" si="24">V40</f>
        <v>0</v>
      </c>
      <c r="P40" s="1049">
        <f t="shared" si="21"/>
        <v>0</v>
      </c>
      <c r="Q40" s="1178" t="str">
        <f t="shared" si="13"/>
        <v xml:space="preserve">STATE: ; PDY: ; KKL: ; MHE: ; YNM: </v>
      </c>
      <c r="R40" s="1192">
        <f>'Ab1. RMNCH+A'!Q297</f>
        <v>0</v>
      </c>
      <c r="S40" s="1202">
        <f>'Ab1. RMNCH+A'!R297</f>
        <v>0</v>
      </c>
      <c r="T40" s="1165"/>
      <c r="U40" s="1253">
        <f t="shared" si="1"/>
        <v>0</v>
      </c>
      <c r="V40" s="1253">
        <f t="shared" si="2"/>
        <v>0</v>
      </c>
      <c r="W40" s="1253">
        <f t="shared" si="3"/>
        <v>0</v>
      </c>
      <c r="X40" s="1406" t="str">
        <f t="shared" si="4"/>
        <v xml:space="preserve">STATE: ; PDY: ; KKL: ; MHE: ; YNM: </v>
      </c>
      <c r="Y40" s="1253"/>
      <c r="Z40" s="1253"/>
      <c r="AA40" s="1253"/>
      <c r="AB40" s="1253"/>
      <c r="AC40" s="1253"/>
      <c r="AD40" s="1253"/>
      <c r="AE40" s="1253">
        <f t="shared" si="9"/>
        <v>0</v>
      </c>
      <c r="AF40" s="1253"/>
      <c r="AG40" s="1253"/>
      <c r="AH40" s="1253"/>
      <c r="AI40" s="1253">
        <f t="shared" si="10"/>
        <v>0</v>
      </c>
      <c r="AJ40" s="1253"/>
      <c r="AK40" s="1253"/>
      <c r="AL40" s="1253"/>
      <c r="AM40" s="1253">
        <f t="shared" si="11"/>
        <v>0</v>
      </c>
      <c r="AN40" s="1253"/>
      <c r="AO40" s="1253"/>
      <c r="AP40" s="1253"/>
      <c r="AQ40" s="1253">
        <f t="shared" si="12"/>
        <v>0</v>
      </c>
      <c r="AR40" s="1253"/>
      <c r="AS40" s="1253">
        <f t="shared" si="5"/>
        <v>0</v>
      </c>
      <c r="AT40" s="1253">
        <f t="shared" si="6"/>
        <v>0</v>
      </c>
      <c r="AU40" s="1253">
        <f t="shared" si="7"/>
        <v>0</v>
      </c>
      <c r="AV40" s="1873" t="str">
        <f t="shared" si="8"/>
        <v xml:space="preserve">STATE: ; PDY: ; KKL: ; MHE: ; YNM: </v>
      </c>
      <c r="AW40" s="3647" t="s">
        <v>2687</v>
      </c>
      <c r="AX40" s="390" t="s">
        <v>6102</v>
      </c>
      <c r="AY40" s="4811"/>
    </row>
    <row r="41" spans="1:52" ht="30">
      <c r="A41" s="1176" t="s">
        <v>2688</v>
      </c>
      <c r="B41" s="1223" t="s">
        <v>139</v>
      </c>
      <c r="C41" s="1052" t="s">
        <v>2682</v>
      </c>
      <c r="D41" s="1201" t="s">
        <v>90</v>
      </c>
      <c r="E41" s="1054" t="s">
        <v>90</v>
      </c>
      <c r="F41" s="390" t="s">
        <v>6103</v>
      </c>
      <c r="G41" s="1047"/>
      <c r="H41" s="1047"/>
      <c r="I41" s="1047"/>
      <c r="J41" s="1047"/>
      <c r="K41" s="1047"/>
      <c r="L41" s="1047"/>
      <c r="M41" s="1048">
        <f t="shared" si="22"/>
        <v>0</v>
      </c>
      <c r="N41" s="1049">
        <f t="shared" si="23"/>
        <v>0</v>
      </c>
      <c r="O41" s="1048">
        <f t="shared" si="24"/>
        <v>0</v>
      </c>
      <c r="P41" s="1049">
        <f t="shared" si="21"/>
        <v>0</v>
      </c>
      <c r="Q41" s="1178" t="str">
        <f t="shared" si="13"/>
        <v xml:space="preserve">STATE: ; PDY: ; KKL: ; MHE: ; YNM: </v>
      </c>
      <c r="R41" s="1192">
        <f>'Ab1. RMNCH+A'!Q438</f>
        <v>0</v>
      </c>
      <c r="S41" s="1202">
        <f>'Ab1. RMNCH+A'!R438</f>
        <v>0</v>
      </c>
      <c r="T41" s="1165"/>
      <c r="U41" s="1253">
        <f t="shared" si="1"/>
        <v>0</v>
      </c>
      <c r="V41" s="1253">
        <f t="shared" si="2"/>
        <v>0</v>
      </c>
      <c r="W41" s="1253">
        <f t="shared" si="3"/>
        <v>0</v>
      </c>
      <c r="X41" s="1406" t="str">
        <f t="shared" si="4"/>
        <v xml:space="preserve">STATE: ; PDY: ; KKL: ; MHE: ; YNM: </v>
      </c>
      <c r="Y41" s="1253"/>
      <c r="Z41" s="1253"/>
      <c r="AA41" s="1253"/>
      <c r="AB41" s="1253"/>
      <c r="AC41" s="1253"/>
      <c r="AD41" s="1253"/>
      <c r="AE41" s="1253">
        <f t="shared" si="9"/>
        <v>0</v>
      </c>
      <c r="AF41" s="1253"/>
      <c r="AG41" s="1253"/>
      <c r="AH41" s="1253"/>
      <c r="AI41" s="1253">
        <f t="shared" si="10"/>
        <v>0</v>
      </c>
      <c r="AJ41" s="1253"/>
      <c r="AK41" s="1253"/>
      <c r="AL41" s="1253"/>
      <c r="AM41" s="1253">
        <f t="shared" si="11"/>
        <v>0</v>
      </c>
      <c r="AN41" s="1253"/>
      <c r="AO41" s="1253"/>
      <c r="AP41" s="1253"/>
      <c r="AQ41" s="1253">
        <f t="shared" si="12"/>
        <v>0</v>
      </c>
      <c r="AR41" s="1253"/>
      <c r="AS41" s="1253">
        <f t="shared" si="5"/>
        <v>0</v>
      </c>
      <c r="AT41" s="1253">
        <f t="shared" si="6"/>
        <v>0</v>
      </c>
      <c r="AU41" s="1253">
        <f t="shared" si="7"/>
        <v>0</v>
      </c>
      <c r="AV41" s="1873" t="str">
        <f t="shared" si="8"/>
        <v xml:space="preserve">STATE: ; PDY: ; KKL: ; MHE: ; YNM: </v>
      </c>
      <c r="AW41" s="3647" t="s">
        <v>2688</v>
      </c>
      <c r="AX41" s="390" t="s">
        <v>6103</v>
      </c>
      <c r="AY41" s="4811"/>
    </row>
    <row r="42" spans="1:52" ht="30">
      <c r="A42" s="1176" t="s">
        <v>2689</v>
      </c>
      <c r="B42" s="1200" t="s">
        <v>140</v>
      </c>
      <c r="C42" s="1200" t="s">
        <v>141</v>
      </c>
      <c r="D42" s="1201" t="s">
        <v>90</v>
      </c>
      <c r="E42" s="1054" t="s">
        <v>90</v>
      </c>
      <c r="F42" s="390" t="s">
        <v>6103</v>
      </c>
      <c r="G42" s="1047"/>
      <c r="H42" s="1047"/>
      <c r="I42" s="1047"/>
      <c r="J42" s="1047"/>
      <c r="K42" s="1047"/>
      <c r="L42" s="1047"/>
      <c r="M42" s="1048">
        <f t="shared" si="22"/>
        <v>0</v>
      </c>
      <c r="N42" s="1049">
        <f t="shared" si="23"/>
        <v>0</v>
      </c>
      <c r="O42" s="1048">
        <f t="shared" si="24"/>
        <v>0</v>
      </c>
      <c r="P42" s="1049">
        <f t="shared" si="21"/>
        <v>0</v>
      </c>
      <c r="Q42" s="1178" t="str">
        <f t="shared" si="13"/>
        <v xml:space="preserve">STATE: ; PDY: ; KKL: ; MHE: ; YNM: </v>
      </c>
      <c r="R42" s="1192">
        <f>'Ab1. RMNCH+A'!Q439</f>
        <v>0</v>
      </c>
      <c r="S42" s="1202">
        <f>'Ab1. RMNCH+A'!R439</f>
        <v>0</v>
      </c>
      <c r="T42" s="1165"/>
      <c r="U42" s="1253">
        <f t="shared" si="1"/>
        <v>0</v>
      </c>
      <c r="V42" s="1253">
        <f t="shared" si="2"/>
        <v>0</v>
      </c>
      <c r="W42" s="1253">
        <f t="shared" si="3"/>
        <v>0</v>
      </c>
      <c r="X42" s="1406" t="str">
        <f t="shared" si="4"/>
        <v xml:space="preserve">STATE: ; PDY: ; KKL: ; MHE: ; YNM: </v>
      </c>
      <c r="Y42" s="1253"/>
      <c r="Z42" s="1253"/>
      <c r="AA42" s="1253"/>
      <c r="AB42" s="1253"/>
      <c r="AC42" s="1253"/>
      <c r="AD42" s="1253"/>
      <c r="AE42" s="1253">
        <f t="shared" si="9"/>
        <v>0</v>
      </c>
      <c r="AF42" s="1253"/>
      <c r="AG42" s="1253"/>
      <c r="AH42" s="1253"/>
      <c r="AI42" s="1253">
        <f t="shared" si="10"/>
        <v>0</v>
      </c>
      <c r="AJ42" s="1253"/>
      <c r="AK42" s="1253"/>
      <c r="AL42" s="1253"/>
      <c r="AM42" s="1253">
        <f t="shared" si="11"/>
        <v>0</v>
      </c>
      <c r="AN42" s="1253"/>
      <c r="AO42" s="1253"/>
      <c r="AP42" s="1253"/>
      <c r="AQ42" s="1253">
        <f t="shared" si="12"/>
        <v>0</v>
      </c>
      <c r="AR42" s="1253"/>
      <c r="AS42" s="1253">
        <f t="shared" si="5"/>
        <v>0</v>
      </c>
      <c r="AT42" s="1253">
        <f t="shared" si="6"/>
        <v>0</v>
      </c>
      <c r="AU42" s="1253">
        <f t="shared" si="7"/>
        <v>0</v>
      </c>
      <c r="AV42" s="1873" t="str">
        <f t="shared" si="8"/>
        <v xml:space="preserve">STATE: ; PDY: ; KKL: ; MHE: ; YNM: </v>
      </c>
      <c r="AW42" s="3647" t="s">
        <v>2689</v>
      </c>
      <c r="AX42" s="390" t="s">
        <v>6103</v>
      </c>
      <c r="AY42" s="4811"/>
    </row>
    <row r="43" spans="1:52" ht="60">
      <c r="A43" s="1176" t="s">
        <v>2690</v>
      </c>
      <c r="B43" s="1052" t="s">
        <v>143</v>
      </c>
      <c r="C43" s="1052" t="s">
        <v>144</v>
      </c>
      <c r="D43" s="1201" t="s">
        <v>90</v>
      </c>
      <c r="E43" s="1207" t="s">
        <v>205</v>
      </c>
      <c r="F43" s="3749" t="s">
        <v>6095</v>
      </c>
      <c r="G43" s="1181"/>
      <c r="H43" s="1181"/>
      <c r="I43" s="1184"/>
      <c r="J43" s="1184"/>
      <c r="K43" s="1181"/>
      <c r="L43" s="1181"/>
      <c r="M43" s="1048">
        <f t="shared" si="22"/>
        <v>0</v>
      </c>
      <c r="N43" s="1049">
        <f t="shared" si="23"/>
        <v>0</v>
      </c>
      <c r="O43" s="1048">
        <f t="shared" si="24"/>
        <v>0</v>
      </c>
      <c r="P43" s="1049">
        <f t="shared" si="21"/>
        <v>0</v>
      </c>
      <c r="Q43" s="1178" t="str">
        <f t="shared" si="13"/>
        <v xml:space="preserve">STATE: ; PDY: ; KKL: ; MHE: ; YNM: </v>
      </c>
      <c r="R43" s="1192">
        <f>'Ab1. RMNCH+A'!Q402</f>
        <v>0</v>
      </c>
      <c r="S43" s="1202">
        <f>'Ab1. RMNCH+A'!R402</f>
        <v>0</v>
      </c>
      <c r="T43" s="1165"/>
      <c r="U43" s="1253">
        <f t="shared" si="1"/>
        <v>0</v>
      </c>
      <c r="V43" s="1253">
        <f t="shared" si="2"/>
        <v>0</v>
      </c>
      <c r="W43" s="1253">
        <f t="shared" si="3"/>
        <v>0</v>
      </c>
      <c r="X43" s="1406" t="str">
        <f t="shared" si="4"/>
        <v xml:space="preserve">STATE: ; PDY: ; KKL: ; MHE: ; YNM: </v>
      </c>
      <c r="Y43" s="1253"/>
      <c r="Z43" s="1253"/>
      <c r="AA43" s="1253"/>
      <c r="AB43" s="1253"/>
      <c r="AC43" s="1253"/>
      <c r="AD43" s="1253"/>
      <c r="AE43" s="1253">
        <f t="shared" si="9"/>
        <v>0</v>
      </c>
      <c r="AF43" s="1253"/>
      <c r="AG43" s="1253"/>
      <c r="AH43" s="1253"/>
      <c r="AI43" s="1253">
        <f t="shared" si="10"/>
        <v>0</v>
      </c>
      <c r="AJ43" s="1253"/>
      <c r="AK43" s="1253"/>
      <c r="AL43" s="1253"/>
      <c r="AM43" s="1253">
        <f t="shared" si="11"/>
        <v>0</v>
      </c>
      <c r="AN43" s="1253"/>
      <c r="AO43" s="1253"/>
      <c r="AP43" s="1253"/>
      <c r="AQ43" s="1253">
        <f t="shared" si="12"/>
        <v>0</v>
      </c>
      <c r="AR43" s="1253"/>
      <c r="AS43" s="1253">
        <f t="shared" si="5"/>
        <v>0</v>
      </c>
      <c r="AT43" s="1253">
        <f t="shared" si="6"/>
        <v>0</v>
      </c>
      <c r="AU43" s="1253">
        <f t="shared" si="7"/>
        <v>0</v>
      </c>
      <c r="AV43" s="1873" t="str">
        <f t="shared" si="8"/>
        <v xml:space="preserve">STATE: ; PDY: ; KKL: ; MHE: ; YNM: </v>
      </c>
      <c r="AW43" s="3647" t="s">
        <v>2690</v>
      </c>
      <c r="AX43" s="3600" t="s">
        <v>6095</v>
      </c>
      <c r="AY43" s="4811"/>
    </row>
    <row r="44" spans="1:52" ht="45">
      <c r="A44" s="1176" t="s">
        <v>2691</v>
      </c>
      <c r="B44" s="1194"/>
      <c r="C44" s="1052" t="s">
        <v>4067</v>
      </c>
      <c r="D44" s="1201" t="s">
        <v>90</v>
      </c>
      <c r="E44" s="1207" t="s">
        <v>205</v>
      </c>
      <c r="F44" s="3749" t="s">
        <v>6095</v>
      </c>
      <c r="G44" s="1181"/>
      <c r="H44" s="1181"/>
      <c r="I44" s="1184"/>
      <c r="J44" s="1184"/>
      <c r="K44" s="1181"/>
      <c r="L44" s="1181"/>
      <c r="M44" s="1048">
        <f t="shared" si="22"/>
        <v>0</v>
      </c>
      <c r="N44" s="1049">
        <f t="shared" si="23"/>
        <v>0</v>
      </c>
      <c r="O44" s="1048">
        <f t="shared" si="24"/>
        <v>0</v>
      </c>
      <c r="P44" s="1049">
        <f t="shared" si="21"/>
        <v>0</v>
      </c>
      <c r="Q44" s="1178" t="str">
        <f t="shared" si="13"/>
        <v xml:space="preserve">STATE: ; PDY: ; KKL: ; MHE: ; YNM: </v>
      </c>
      <c r="R44" s="1192">
        <f>'Ab1. RMNCH+A'!Q403</f>
        <v>0</v>
      </c>
      <c r="S44" s="1202">
        <f>'Ab1. RMNCH+A'!R403</f>
        <v>0</v>
      </c>
      <c r="T44" s="1165"/>
      <c r="U44" s="1253">
        <f t="shared" si="1"/>
        <v>0</v>
      </c>
      <c r="V44" s="1253">
        <f t="shared" si="2"/>
        <v>0</v>
      </c>
      <c r="W44" s="1253">
        <f t="shared" si="3"/>
        <v>0</v>
      </c>
      <c r="X44" s="1406" t="str">
        <f t="shared" si="4"/>
        <v xml:space="preserve">STATE: ; PDY: ; KKL: ; MHE: ; YNM: </v>
      </c>
      <c r="Y44" s="1253"/>
      <c r="Z44" s="1253"/>
      <c r="AA44" s="1253"/>
      <c r="AB44" s="1253"/>
      <c r="AC44" s="1253"/>
      <c r="AD44" s="1253"/>
      <c r="AE44" s="1253">
        <f t="shared" si="9"/>
        <v>0</v>
      </c>
      <c r="AF44" s="1253"/>
      <c r="AG44" s="1253"/>
      <c r="AH44" s="1253"/>
      <c r="AI44" s="1253">
        <f t="shared" si="10"/>
        <v>0</v>
      </c>
      <c r="AJ44" s="1253"/>
      <c r="AK44" s="1253"/>
      <c r="AL44" s="1253"/>
      <c r="AM44" s="1253">
        <f t="shared" si="11"/>
        <v>0</v>
      </c>
      <c r="AN44" s="1253"/>
      <c r="AO44" s="1253"/>
      <c r="AP44" s="1253"/>
      <c r="AQ44" s="1253">
        <f t="shared" si="12"/>
        <v>0</v>
      </c>
      <c r="AR44" s="1253"/>
      <c r="AS44" s="1253">
        <f t="shared" si="5"/>
        <v>0</v>
      </c>
      <c r="AT44" s="1253">
        <f t="shared" si="6"/>
        <v>0</v>
      </c>
      <c r="AU44" s="1253">
        <f t="shared" si="7"/>
        <v>0</v>
      </c>
      <c r="AV44" s="1873" t="str">
        <f t="shared" si="8"/>
        <v xml:space="preserve">STATE: ; PDY: ; KKL: ; MHE: ; YNM: </v>
      </c>
      <c r="AW44" s="3647" t="s">
        <v>2691</v>
      </c>
      <c r="AX44" s="3600" t="s">
        <v>6095</v>
      </c>
      <c r="AY44" s="4811"/>
    </row>
    <row r="45" spans="1:52" s="411" customFormat="1" ht="75">
      <c r="A45" s="1176" t="s">
        <v>4388</v>
      </c>
      <c r="B45" s="1194"/>
      <c r="C45" s="1194" t="s">
        <v>4389</v>
      </c>
      <c r="D45" s="1213" t="s">
        <v>4345</v>
      </c>
      <c r="E45" s="1227" t="s">
        <v>3306</v>
      </c>
      <c r="F45" s="410" t="s">
        <v>6104</v>
      </c>
      <c r="G45" s="1228"/>
      <c r="H45" s="1228"/>
      <c r="I45" s="1229">
        <v>1</v>
      </c>
      <c r="J45" s="1230"/>
      <c r="K45" s="1228"/>
      <c r="L45" s="1228"/>
      <c r="M45" s="1048">
        <f t="shared" si="22"/>
        <v>50000</v>
      </c>
      <c r="N45" s="1049">
        <f t="shared" si="23"/>
        <v>0.5</v>
      </c>
      <c r="O45" s="1048">
        <f t="shared" si="24"/>
        <v>2</v>
      </c>
      <c r="P45" s="1049">
        <f t="shared" si="21"/>
        <v>1</v>
      </c>
      <c r="Q45" s="1178" t="str">
        <f t="shared" si="13"/>
        <v xml:space="preserve">STATE: ; PDY: Outreach Activities for NVHCP - Outreach Camps through  Mobile Medical Units - Rs.1.00 Lakhs ; KKL: ; MHE: ; YNM: </v>
      </c>
      <c r="R45" s="1192">
        <f>'Abs12. NVHCP'!Q13</f>
        <v>0</v>
      </c>
      <c r="S45" s="1193">
        <f>'Abs12. NVHCP'!R13</f>
        <v>0</v>
      </c>
      <c r="T45" s="1231"/>
      <c r="U45" s="1253">
        <f t="shared" si="1"/>
        <v>50000</v>
      </c>
      <c r="V45" s="1253">
        <f t="shared" si="2"/>
        <v>2</v>
      </c>
      <c r="W45" s="1253">
        <f t="shared" si="3"/>
        <v>100000</v>
      </c>
      <c r="X45" s="1406" t="str">
        <f t="shared" si="4"/>
        <v xml:space="preserve">STATE: ; PDY: Outreach Activities for NVHCP - Outreach Camps through  Mobile Medical Units - Rs.1.00 Lakhs ; KKL: ; MHE: ; YNM: </v>
      </c>
      <c r="Y45" s="1232"/>
      <c r="Z45" s="1232"/>
      <c r="AA45" s="1232">
        <f>Y45*Z45</f>
        <v>0</v>
      </c>
      <c r="AB45" s="1232"/>
      <c r="AC45" s="1232">
        <v>50000</v>
      </c>
      <c r="AD45" s="1232">
        <v>2</v>
      </c>
      <c r="AE45" s="1232">
        <f t="shared" si="9"/>
        <v>100000</v>
      </c>
      <c r="AF45" s="1233" t="s">
        <v>7109</v>
      </c>
      <c r="AG45" s="1232"/>
      <c r="AH45" s="1232"/>
      <c r="AI45" s="1232">
        <f t="shared" si="10"/>
        <v>0</v>
      </c>
      <c r="AJ45" s="1232"/>
      <c r="AK45" s="1232"/>
      <c r="AL45" s="1232"/>
      <c r="AM45" s="1232">
        <f t="shared" si="11"/>
        <v>0</v>
      </c>
      <c r="AN45" s="1232"/>
      <c r="AO45" s="1232"/>
      <c r="AP45" s="1232"/>
      <c r="AQ45" s="1232">
        <f t="shared" si="12"/>
        <v>0</v>
      </c>
      <c r="AR45" s="1232"/>
      <c r="AS45" s="1253">
        <f t="shared" si="5"/>
        <v>100000</v>
      </c>
      <c r="AT45" s="1253">
        <f t="shared" si="6"/>
        <v>2</v>
      </c>
      <c r="AU45" s="1253">
        <f t="shared" si="7"/>
        <v>50000</v>
      </c>
      <c r="AV45" s="1873" t="str">
        <f t="shared" si="8"/>
        <v xml:space="preserve">STATE: ; PDY: Outreach Activities for NVHCP - Outreach Camps through  Mobile Medical Units - Rs.1.00 Lakhs ; KKL: ; MHE: ; YNM: </v>
      </c>
      <c r="AW45" s="3647" t="s">
        <v>4388</v>
      </c>
      <c r="AX45" s="410" t="s">
        <v>6104</v>
      </c>
      <c r="AY45" s="5013" t="s">
        <v>8061</v>
      </c>
      <c r="AZ45" s="4936" t="s">
        <v>7867</v>
      </c>
    </row>
    <row r="46" spans="1:52" ht="30">
      <c r="A46" s="1170" t="s">
        <v>119</v>
      </c>
      <c r="B46" s="1170"/>
      <c r="C46" s="1170" t="s">
        <v>2698</v>
      </c>
      <c r="D46" s="1214"/>
      <c r="E46" s="1214"/>
      <c r="F46" s="3651"/>
      <c r="G46" s="1215"/>
      <c r="H46" s="1215"/>
      <c r="I46" s="1045">
        <f>SUM(I47:I54)</f>
        <v>17.57</v>
      </c>
      <c r="J46" s="1215"/>
      <c r="K46" s="1215"/>
      <c r="L46" s="1215"/>
      <c r="M46" s="1215"/>
      <c r="N46" s="1045"/>
      <c r="O46" s="1215"/>
      <c r="P46" s="1045">
        <f>SUM(P47:P54)</f>
        <v>22.995250000000002</v>
      </c>
      <c r="Q46" s="1215"/>
      <c r="R46" s="1174"/>
      <c r="S46" s="1175">
        <f>SUM(S47:S54)</f>
        <v>0</v>
      </c>
      <c r="T46" s="1165"/>
      <c r="U46" s="1253">
        <f t="shared" si="1"/>
        <v>0</v>
      </c>
      <c r="V46" s="1253">
        <f t="shared" si="2"/>
        <v>0</v>
      </c>
      <c r="W46" s="1253">
        <f t="shared" si="3"/>
        <v>0</v>
      </c>
      <c r="X46" s="1406" t="str">
        <f t="shared" si="4"/>
        <v xml:space="preserve">STATE: ; PDY: ; KKL: ; MHE: ; YNM: </v>
      </c>
      <c r="Y46" s="1232"/>
      <c r="Z46" s="1232"/>
      <c r="AA46" s="1232">
        <f>Y46*Z46</f>
        <v>0</v>
      </c>
      <c r="AB46" s="1253"/>
      <c r="AC46" s="1253"/>
      <c r="AD46" s="1253"/>
      <c r="AE46" s="1253">
        <f t="shared" si="9"/>
        <v>0</v>
      </c>
      <c r="AF46" s="1253"/>
      <c r="AG46" s="1253"/>
      <c r="AH46" s="1253"/>
      <c r="AI46" s="1253">
        <f t="shared" si="10"/>
        <v>0</v>
      </c>
      <c r="AJ46" s="1253"/>
      <c r="AK46" s="1253"/>
      <c r="AL46" s="1253"/>
      <c r="AM46" s="1253">
        <f t="shared" si="11"/>
        <v>0</v>
      </c>
      <c r="AN46" s="1253"/>
      <c r="AO46" s="1253"/>
      <c r="AP46" s="1253"/>
      <c r="AQ46" s="1253">
        <f t="shared" si="12"/>
        <v>0</v>
      </c>
      <c r="AR46" s="1253"/>
      <c r="AS46" s="1253">
        <f t="shared" si="5"/>
        <v>0</v>
      </c>
      <c r="AT46" s="1253">
        <f t="shared" si="6"/>
        <v>0</v>
      </c>
      <c r="AU46" s="1253">
        <f t="shared" si="7"/>
        <v>0</v>
      </c>
      <c r="AV46" s="1873" t="str">
        <f t="shared" si="8"/>
        <v xml:space="preserve">STATE: ; PDY: ; KKL: ; MHE: ; YNM: </v>
      </c>
      <c r="AW46" s="341" t="s">
        <v>119</v>
      </c>
      <c r="AX46" s="3651"/>
      <c r="AY46" s="4811"/>
    </row>
    <row r="47" spans="1:52" ht="60">
      <c r="A47" s="1176" t="s">
        <v>2692</v>
      </c>
      <c r="B47" s="1052" t="s">
        <v>142</v>
      </c>
      <c r="C47" s="1052" t="s">
        <v>4768</v>
      </c>
      <c r="D47" s="1032" t="s">
        <v>85</v>
      </c>
      <c r="E47" s="1050" t="s">
        <v>415</v>
      </c>
      <c r="F47" s="3608" t="s">
        <v>6105</v>
      </c>
      <c r="G47" s="1047"/>
      <c r="H47" s="1047"/>
      <c r="I47" s="1047"/>
      <c r="J47" s="1047"/>
      <c r="K47" s="1047"/>
      <c r="L47" s="1047"/>
      <c r="M47" s="1048">
        <f>U47</f>
        <v>0</v>
      </c>
      <c r="N47" s="1049">
        <f>M47/100000</f>
        <v>0</v>
      </c>
      <c r="O47" s="1048">
        <f>V47</f>
        <v>0</v>
      </c>
      <c r="P47" s="1049">
        <f t="shared" ref="P47:P54" si="25">N47*O47</f>
        <v>0</v>
      </c>
      <c r="Q47" s="1178" t="str">
        <f t="shared" si="13"/>
        <v xml:space="preserve">STATE: ; PDY: ; KKL: ; MHE: ; YNM: </v>
      </c>
      <c r="R47" s="1192">
        <f>'Abs19. NPCDCS'!Q14</f>
        <v>0</v>
      </c>
      <c r="S47" s="1193">
        <f>'Abs19. NPCDCS'!R14</f>
        <v>0</v>
      </c>
      <c r="T47" s="1165"/>
      <c r="U47" s="1253">
        <f t="shared" si="1"/>
        <v>0</v>
      </c>
      <c r="V47" s="1253">
        <f t="shared" si="2"/>
        <v>0</v>
      </c>
      <c r="W47" s="1253">
        <f t="shared" si="3"/>
        <v>0</v>
      </c>
      <c r="X47" s="1406" t="str">
        <f t="shared" si="4"/>
        <v xml:space="preserve">STATE: ; PDY: ; KKL: ; MHE: ; YNM: </v>
      </c>
      <c r="Y47" s="1232"/>
      <c r="Z47" s="1232"/>
      <c r="AA47" s="1232">
        <f>Y47*Z47</f>
        <v>0</v>
      </c>
      <c r="AB47" s="1253"/>
      <c r="AC47" s="1253"/>
      <c r="AD47" s="1253"/>
      <c r="AE47" s="1253">
        <f t="shared" si="9"/>
        <v>0</v>
      </c>
      <c r="AF47" s="1253"/>
      <c r="AG47" s="1253"/>
      <c r="AH47" s="1253"/>
      <c r="AI47" s="1253">
        <f t="shared" si="10"/>
        <v>0</v>
      </c>
      <c r="AJ47" s="1253"/>
      <c r="AK47" s="1253"/>
      <c r="AL47" s="1253"/>
      <c r="AM47" s="1253">
        <f t="shared" si="11"/>
        <v>0</v>
      </c>
      <c r="AN47" s="1253"/>
      <c r="AO47" s="1253"/>
      <c r="AP47" s="1253"/>
      <c r="AQ47" s="1253">
        <f t="shared" si="12"/>
        <v>0</v>
      </c>
      <c r="AR47" s="1253"/>
      <c r="AS47" s="1253">
        <f t="shared" si="5"/>
        <v>0</v>
      </c>
      <c r="AT47" s="1253">
        <f t="shared" si="6"/>
        <v>0</v>
      </c>
      <c r="AU47" s="1253">
        <f t="shared" si="7"/>
        <v>0</v>
      </c>
      <c r="AV47" s="1873" t="str">
        <f t="shared" si="8"/>
        <v xml:space="preserve">STATE: ; PDY: ; KKL: ; MHE: ; YNM: </v>
      </c>
      <c r="AW47" s="3647" t="s">
        <v>2692</v>
      </c>
      <c r="AX47" s="3608" t="s">
        <v>6105</v>
      </c>
      <c r="AY47" s="4811"/>
    </row>
    <row r="48" spans="1:52" ht="90" customHeight="1">
      <c r="A48" s="1176" t="s">
        <v>2693</v>
      </c>
      <c r="B48" s="1189" t="s">
        <v>145</v>
      </c>
      <c r="C48" s="1189" t="s">
        <v>2697</v>
      </c>
      <c r="D48" s="1213" t="s">
        <v>4345</v>
      </c>
      <c r="E48" s="1177" t="s">
        <v>146</v>
      </c>
      <c r="F48" s="3650" t="s">
        <v>6106</v>
      </c>
      <c r="G48" s="1048"/>
      <c r="H48" s="1048"/>
      <c r="I48" s="1048"/>
      <c r="J48" s="1048"/>
      <c r="K48" s="1048"/>
      <c r="L48" s="1048"/>
      <c r="M48" s="1048">
        <f>U48</f>
        <v>225</v>
      </c>
      <c r="N48" s="1049">
        <f>M48/100000</f>
        <v>2.2499999999999998E-3</v>
      </c>
      <c r="O48" s="1048">
        <f>V48</f>
        <v>145</v>
      </c>
      <c r="P48" s="1049">
        <f t="shared" si="25"/>
        <v>0.32624999999999998</v>
      </c>
      <c r="Q48" s="1178" t="str">
        <f t="shared" si="13"/>
        <v xml:space="preserve">STATE: Rs.225X120 patients = Rs.27000/-(Out of 240 deformity patients 120 patients camp for this year and the remaining will be next year); PDY: Rs.225X25 patients = Rs.5625/-; KKL: ; MHE: ; YNM: </v>
      </c>
      <c r="R48" s="1234">
        <f>'Abs10. NLEP'!Q11</f>
        <v>0</v>
      </c>
      <c r="S48" s="1235">
        <f>'Abs10. NLEP'!R11</f>
        <v>0</v>
      </c>
      <c r="T48" s="1165"/>
      <c r="U48" s="1253">
        <f t="shared" si="1"/>
        <v>225</v>
      </c>
      <c r="V48" s="1253">
        <f t="shared" si="2"/>
        <v>145</v>
      </c>
      <c r="W48" s="1253">
        <f t="shared" si="3"/>
        <v>32625</v>
      </c>
      <c r="X48" s="1406" t="str">
        <f t="shared" si="4"/>
        <v xml:space="preserve">STATE: Rs.225X120 patients = Rs.27000/-(Out of 240 deformity patients 120 patients camp for this year and the remaining will be next year); PDY: Rs.225X25 patients = Rs.5625/-; KKL: ; MHE: ; YNM: </v>
      </c>
      <c r="Y48" s="1232">
        <v>225</v>
      </c>
      <c r="Z48" s="1232">
        <v>120</v>
      </c>
      <c r="AA48" s="1232">
        <f>Y48*Z48</f>
        <v>27000</v>
      </c>
      <c r="AB48" s="4096" t="s">
        <v>7053</v>
      </c>
      <c r="AC48" s="1253">
        <v>225</v>
      </c>
      <c r="AD48" s="1253">
        <v>25</v>
      </c>
      <c r="AE48" s="1253">
        <f t="shared" si="9"/>
        <v>5625</v>
      </c>
      <c r="AF48" s="4096" t="s">
        <v>7054</v>
      </c>
      <c r="AG48" s="1253"/>
      <c r="AH48" s="1253"/>
      <c r="AI48" s="1253">
        <f t="shared" si="10"/>
        <v>0</v>
      </c>
      <c r="AJ48" s="1253"/>
      <c r="AK48" s="1253"/>
      <c r="AL48" s="1253"/>
      <c r="AM48" s="1253">
        <f t="shared" si="11"/>
        <v>0</v>
      </c>
      <c r="AN48" s="1253"/>
      <c r="AO48" s="1253"/>
      <c r="AP48" s="1253"/>
      <c r="AQ48" s="1253">
        <f t="shared" si="12"/>
        <v>0</v>
      </c>
      <c r="AR48" s="1253"/>
      <c r="AS48" s="1253">
        <f t="shared" si="5"/>
        <v>32625</v>
      </c>
      <c r="AT48" s="1253">
        <f t="shared" si="6"/>
        <v>145</v>
      </c>
      <c r="AU48" s="1253">
        <f t="shared" si="7"/>
        <v>225</v>
      </c>
      <c r="AV48" s="1873" t="str">
        <f t="shared" si="8"/>
        <v xml:space="preserve">STATE: Rs.225X120 patients = Rs.27000/-(Out of 240 deformity patients 120 patients camp for this year and the remaining will be next year); PDY: Rs.225X25 patients = Rs.5625/-; KKL: ; MHE: ; YNM: </v>
      </c>
      <c r="AW48" s="3647" t="s">
        <v>2693</v>
      </c>
      <c r="AX48" s="5049" t="s">
        <v>6106</v>
      </c>
      <c r="AY48" s="5050" t="s">
        <v>7556</v>
      </c>
    </row>
    <row r="49" spans="1:51" ht="409.5">
      <c r="A49" s="1176" t="s">
        <v>2694</v>
      </c>
      <c r="B49" s="1200" t="s">
        <v>149</v>
      </c>
      <c r="C49" s="1200" t="s">
        <v>2700</v>
      </c>
      <c r="D49" s="1030" t="s">
        <v>85</v>
      </c>
      <c r="E49" s="1054" t="s">
        <v>150</v>
      </c>
      <c r="F49" s="390" t="s">
        <v>6107</v>
      </c>
      <c r="G49" s="1181"/>
      <c r="H49" s="1181"/>
      <c r="I49" s="1183">
        <v>5.3199999999999994</v>
      </c>
      <c r="J49" s="1184"/>
      <c r="K49" s="1181"/>
      <c r="L49" s="1181"/>
      <c r="M49" s="1048">
        <f>U49</f>
        <v>1600</v>
      </c>
      <c r="N49" s="1049">
        <f>M49/100000</f>
        <v>1.6E-2</v>
      </c>
      <c r="O49" s="1048">
        <f>V49</f>
        <v>500</v>
      </c>
      <c r="P49" s="1049">
        <f t="shared" si="25"/>
        <v>8</v>
      </c>
      <c r="Q49" s="1178" t="str">
        <f t="shared" si="13"/>
        <v>STATE: ; PDY: Training of school teachers - life skill - Psychological mangement of students training - 3 days x 2 batches x 200 Persons &amp; Training of NGO - Non governemntal organisation volunteers life skill psychological management of adloscents training - 3 days x 2 batches x 200 Persons - Total - 4.00 Lakhs; KKL: Training of school teachers - life skill - Psychological mangement of students training - 2 batches  x 2 days x 50 Persons &amp; Training of NGO - Non governemntal organisation volunteers life skill psychological management of adloscents training - 3 days x 2 batches x 50 Persons - Total - 2.00 Lakhs; MHE: Training of school teachers - life skill - Psychological mangement of students training - 2 batches  x 2 days x 50 Persons &amp; Training of NGO - Non governemntal organisation volunteers life skill psychological management of adloscents training - 3 days x 2 batches x 50 Persons - Total - 1.00 Lakhs; YNM: Training of school teachers - life skill - Psychological mangement of students training - 2 batches  x 2 days x 50 Persons &amp; Training of NGO - Non governemntal organisation volunteers life skill psychological management of adloscents training - 3 days x 2 batches x 50 Persons - Total - 1.00 Lakhs</v>
      </c>
      <c r="R49" s="1192">
        <f>'Abs16. NMHP'!Q7</f>
        <v>0</v>
      </c>
      <c r="S49" s="1193">
        <f>'Abs16. NMHP'!R7</f>
        <v>0</v>
      </c>
      <c r="T49" s="1165"/>
      <c r="U49" s="4909">
        <f t="shared" si="1"/>
        <v>1600</v>
      </c>
      <c r="V49" s="4909">
        <f t="shared" si="2"/>
        <v>500</v>
      </c>
      <c r="W49" s="4909">
        <f t="shared" si="3"/>
        <v>800000</v>
      </c>
      <c r="X49" s="1406" t="str">
        <f t="shared" si="4"/>
        <v>STATE: ; PDY: Training of school teachers - life skill - Psychological mangement of students training - 3 days x 2 batches x 200 Persons &amp; Training of NGO - Non governemntal organisation volunteers life skill psychological management of adloscents training - 3 days x 2 batches x 200 Persons - Total - 4.00 Lakhs; KKL: Training of school teachers - life skill - Psychological mangement of students training - 2 batches  x 2 days x 50 Persons &amp; Training of NGO - Non governemntal organisation volunteers life skill psychological management of adloscents training - 3 days x 2 batches x 50 Persons - Total - 2.00 Lakhs; MHE: Training of school teachers - life skill - Psychological mangement of students training - 2 batches  x 2 days x 50 Persons &amp; Training of NGO - Non governemntal organisation volunteers life skill psychological management of adloscents training - 3 days x 2 batches x 50 Persons - Total - 1.00 Lakhs; YNM: Training of school teachers - life skill - Psychological mangement of students training - 2 batches  x 2 days x 50 Persons &amp; Training of NGO - Non governemntal organisation volunteers life skill psychological management of adloscents training - 3 days x 2 batches x 50 Persons - Total - 1.00 Lakhs</v>
      </c>
      <c r="Y49" s="1203"/>
      <c r="Z49" s="1203"/>
      <c r="AA49" s="1203">
        <f>Y49*Z49</f>
        <v>0</v>
      </c>
      <c r="AB49" s="1203"/>
      <c r="AC49" s="1014">
        <v>2000</v>
      </c>
      <c r="AD49" s="1014">
        <v>200</v>
      </c>
      <c r="AE49" s="1015">
        <f t="shared" si="9"/>
        <v>400000</v>
      </c>
      <c r="AF49" s="1015" t="s">
        <v>7851</v>
      </c>
      <c r="AG49" s="1014">
        <v>2000</v>
      </c>
      <c r="AH49" s="1014">
        <v>100</v>
      </c>
      <c r="AI49" s="1015">
        <f t="shared" si="10"/>
        <v>200000</v>
      </c>
      <c r="AJ49" s="1015" t="s">
        <v>7852</v>
      </c>
      <c r="AK49" s="1014">
        <v>1000</v>
      </c>
      <c r="AL49" s="1014">
        <v>100</v>
      </c>
      <c r="AM49" s="1015">
        <f t="shared" si="11"/>
        <v>100000</v>
      </c>
      <c r="AN49" s="1015" t="s">
        <v>7853</v>
      </c>
      <c r="AO49" s="1014">
        <v>1000</v>
      </c>
      <c r="AP49" s="1014">
        <v>100</v>
      </c>
      <c r="AQ49" s="1015">
        <f t="shared" si="12"/>
        <v>100000</v>
      </c>
      <c r="AR49" s="1015" t="s">
        <v>7853</v>
      </c>
      <c r="AS49" s="4909">
        <f t="shared" si="5"/>
        <v>800000</v>
      </c>
      <c r="AT49" s="4909">
        <f t="shared" si="6"/>
        <v>500</v>
      </c>
      <c r="AU49" s="4909">
        <f t="shared" si="7"/>
        <v>1600</v>
      </c>
      <c r="AV49" s="4910" t="str">
        <f t="shared" si="8"/>
        <v>STATE: ; PDY: Training of school teachers - life skill - Psychological mangement of students training - 3 days x 2 batches x 200 Persons &amp; Training of NGO - Non governemntal organisation volunteers life skill psychological management of adloscents training - 3 days x 2 batches x 200 Persons - Total - 4.00 Lakhs; KKL: Training of school teachers - life skill - Psychological mangement of students training - 2 batches  x 2 days x 50 Persons &amp; Training of NGO - Non governemntal organisation volunteers life skill psychological management of adloscents training - 3 days x 2 batches x 50 Persons - Total - 2.00 Lakhs; MHE: Training of school teachers - life skill - Psychological mangement of students training - 2 batches  x 2 days x 50 Persons &amp; Training of NGO - Non governemntal organisation volunteers life skill psychological management of adloscents training - 3 days x 2 batches x 50 Persons - Total - 1.00 Lakhs; YNM: Training of school teachers - life skill - Psychological mangement of students training - 2 batches  x 2 days x 50 Persons &amp; Training of NGO - Non governemntal organisation volunteers life skill psychological management of adloscents training - 3 days x 2 batches x 50 Persons - Total - 1.00 Lakhs</v>
      </c>
      <c r="AW49" s="3647" t="s">
        <v>2694</v>
      </c>
      <c r="AX49" s="390" t="s">
        <v>6107</v>
      </c>
      <c r="AY49" s="5013" t="s">
        <v>8070</v>
      </c>
    </row>
    <row r="50" spans="1:51" ht="73.5" customHeight="1">
      <c r="A50" s="1176" t="s">
        <v>2695</v>
      </c>
      <c r="B50" s="1200" t="s">
        <v>2826</v>
      </c>
      <c r="C50" s="1200" t="s">
        <v>2825</v>
      </c>
      <c r="D50" s="1030" t="s">
        <v>85</v>
      </c>
      <c r="E50" s="1054" t="s">
        <v>86</v>
      </c>
      <c r="F50" s="390" t="s">
        <v>6108</v>
      </c>
      <c r="G50" s="1047"/>
      <c r="H50" s="1047"/>
      <c r="I50" s="1204">
        <v>12</v>
      </c>
      <c r="J50" s="1047"/>
      <c r="K50" s="1047"/>
      <c r="L50" s="1047"/>
      <c r="M50" s="1048">
        <f>U50</f>
        <v>2000</v>
      </c>
      <c r="N50" s="1049">
        <f>M50/100000</f>
        <v>0.02</v>
      </c>
      <c r="O50" s="1048">
        <f>V50</f>
        <v>550</v>
      </c>
      <c r="P50" s="1049">
        <f t="shared" si="25"/>
        <v>11</v>
      </c>
      <c r="Q50" s="1178" t="str">
        <f t="shared" si="13"/>
        <v xml:space="preserve">STATE: ; PDY: 550 pairs   @ Rs.2000 per pair; KKL: ; MHE: ; YNM: </v>
      </c>
      <c r="R50" s="1192">
        <f>'Abs15. NPCB'!Q8</f>
        <v>0</v>
      </c>
      <c r="S50" s="1193">
        <f>'Abs15. NPCB'!R8</f>
        <v>0</v>
      </c>
      <c r="T50" s="1165"/>
      <c r="U50" s="1253">
        <f t="shared" si="1"/>
        <v>2000</v>
      </c>
      <c r="V50" s="1253">
        <f t="shared" si="2"/>
        <v>550</v>
      </c>
      <c r="W50" s="1253">
        <f t="shared" si="3"/>
        <v>1100000</v>
      </c>
      <c r="X50" s="1406" t="str">
        <f t="shared" si="4"/>
        <v xml:space="preserve">STATE: ; PDY: 550 pairs   @ Rs.2000 per pair; KKL: ; MHE: ; YNM: </v>
      </c>
      <c r="Y50" s="1253"/>
      <c r="Z50" s="1253"/>
      <c r="AA50" s="1253"/>
      <c r="AB50" s="1253"/>
      <c r="AC50" s="3335">
        <v>2000</v>
      </c>
      <c r="AD50" s="4047">
        <v>550</v>
      </c>
      <c r="AE50" s="3335">
        <f t="shared" si="9"/>
        <v>1100000</v>
      </c>
      <c r="AF50" s="3336" t="s">
        <v>6732</v>
      </c>
      <c r="AG50" s="1253"/>
      <c r="AH50" s="1253"/>
      <c r="AI50" s="1253">
        <f t="shared" si="10"/>
        <v>0</v>
      </c>
      <c r="AJ50" s="1253"/>
      <c r="AK50" s="1253"/>
      <c r="AL50" s="1253"/>
      <c r="AM50" s="1253">
        <f t="shared" si="11"/>
        <v>0</v>
      </c>
      <c r="AN50" s="1253"/>
      <c r="AO50" s="1253"/>
      <c r="AP50" s="1253"/>
      <c r="AQ50" s="1253">
        <f t="shared" si="12"/>
        <v>0</v>
      </c>
      <c r="AR50" s="1253"/>
      <c r="AS50" s="1253">
        <f t="shared" si="5"/>
        <v>1100000</v>
      </c>
      <c r="AT50" s="1253">
        <f t="shared" si="6"/>
        <v>550</v>
      </c>
      <c r="AU50" s="1253">
        <f t="shared" si="7"/>
        <v>2000</v>
      </c>
      <c r="AV50" s="1873" t="str">
        <f t="shared" si="8"/>
        <v xml:space="preserve">STATE: ; PDY: 550 pairs   @ Rs.2000 per pair; KKL: ; MHE: ; YNM: </v>
      </c>
      <c r="AW50" s="3647" t="s">
        <v>2695</v>
      </c>
      <c r="AX50" s="390" t="s">
        <v>6108</v>
      </c>
      <c r="AY50" s="5038" t="s">
        <v>8157</v>
      </c>
    </row>
    <row r="51" spans="1:51" ht="45">
      <c r="A51" s="1176" t="s">
        <v>2696</v>
      </c>
      <c r="B51" s="1200" t="s">
        <v>161</v>
      </c>
      <c r="C51" s="1200" t="s">
        <v>2699</v>
      </c>
      <c r="D51" s="1030" t="s">
        <v>85</v>
      </c>
      <c r="E51" s="1054" t="s">
        <v>152</v>
      </c>
      <c r="F51" s="390" t="s">
        <v>6109</v>
      </c>
      <c r="G51" s="1047"/>
      <c r="H51" s="1047"/>
      <c r="I51" s="1204">
        <v>0.25</v>
      </c>
      <c r="J51" s="1047"/>
      <c r="K51" s="1047"/>
      <c r="L51" s="1236"/>
      <c r="M51" s="1236"/>
      <c r="N51" s="1237"/>
      <c r="O51" s="1236"/>
      <c r="P51" s="1237"/>
      <c r="Q51" s="1178"/>
      <c r="R51" s="1238" t="s">
        <v>4538</v>
      </c>
      <c r="S51" s="1239"/>
      <c r="T51" s="1165"/>
      <c r="U51" s="1253">
        <f t="shared" si="1"/>
        <v>2000</v>
      </c>
      <c r="V51" s="1253">
        <f t="shared" si="2"/>
        <v>12</v>
      </c>
      <c r="W51" s="1253">
        <f t="shared" si="3"/>
        <v>24000</v>
      </c>
      <c r="X51" s="1406" t="str">
        <f t="shared" si="4"/>
        <v xml:space="preserve">STATE: ; PDY: Monthly Meeting in TCC with Tobacco users; KKL: ; MHE: ; YNM: </v>
      </c>
      <c r="Y51" s="1253"/>
      <c r="Z51" s="1253"/>
      <c r="AA51" s="1253"/>
      <c r="AB51" s="1253"/>
      <c r="AC51" s="1253">
        <v>2000</v>
      </c>
      <c r="AD51" s="1253">
        <v>12</v>
      </c>
      <c r="AE51" s="1253">
        <f t="shared" si="9"/>
        <v>24000</v>
      </c>
      <c r="AF51" s="1406" t="s">
        <v>7024</v>
      </c>
      <c r="AG51" s="1253"/>
      <c r="AH51" s="1253"/>
      <c r="AI51" s="1253">
        <f t="shared" si="10"/>
        <v>0</v>
      </c>
      <c r="AJ51" s="1253"/>
      <c r="AK51" s="1253"/>
      <c r="AL51" s="1253"/>
      <c r="AM51" s="1253">
        <f t="shared" si="11"/>
        <v>0</v>
      </c>
      <c r="AN51" s="1253"/>
      <c r="AO51" s="1253"/>
      <c r="AP51" s="1253"/>
      <c r="AQ51" s="1253">
        <f t="shared" si="12"/>
        <v>0</v>
      </c>
      <c r="AR51" s="1253"/>
      <c r="AS51" s="1253">
        <f t="shared" si="5"/>
        <v>24000</v>
      </c>
      <c r="AT51" s="1253">
        <f t="shared" si="6"/>
        <v>12</v>
      </c>
      <c r="AU51" s="1253">
        <f t="shared" si="7"/>
        <v>2000</v>
      </c>
      <c r="AV51" s="1873" t="str">
        <f t="shared" si="8"/>
        <v xml:space="preserve">STATE: ; PDY: Monthly Meeting in TCC with Tobacco users; KKL: ; MHE: ; YNM: </v>
      </c>
      <c r="AW51" s="3647" t="s">
        <v>2696</v>
      </c>
      <c r="AX51" s="390" t="s">
        <v>6109</v>
      </c>
      <c r="AY51" s="4811"/>
    </row>
    <row r="52" spans="1:51" s="411" customFormat="1" ht="268.5" customHeight="1">
      <c r="A52" s="1176" t="s">
        <v>4410</v>
      </c>
      <c r="B52" s="1191"/>
      <c r="C52" s="1191" t="s">
        <v>4411</v>
      </c>
      <c r="D52" s="1030" t="s">
        <v>85</v>
      </c>
      <c r="E52" s="1240" t="s">
        <v>399</v>
      </c>
      <c r="F52" s="3748" t="s">
        <v>6110</v>
      </c>
      <c r="G52" s="1241"/>
      <c r="H52" s="1241"/>
      <c r="I52" s="1241"/>
      <c r="J52" s="1241"/>
      <c r="K52" s="1241"/>
      <c r="L52" s="1241"/>
      <c r="M52" s="1048">
        <f>U52</f>
        <v>366900</v>
      </c>
      <c r="N52" s="1049">
        <f>M52/100000</f>
        <v>3.669</v>
      </c>
      <c r="O52" s="1048">
        <f>V52</f>
        <v>1</v>
      </c>
      <c r="P52" s="1049">
        <f t="shared" si="25"/>
        <v>3.669</v>
      </c>
      <c r="Q52" s="1178" t="str">
        <f>X52</f>
        <v xml:space="preserve">STATE: Pilot project by providing Underpads for elderly incontinent patientsas part of home care to prevent bedsores at  Yanam - DH levels ( Rs.18 x 180 days x 100 elederly patients - Rs. 3.24 Lakhs                                                           Equipments : TENS - Rs. 8000 x 1 - , IFT - Rs.30000 x 1 - , Teraband - Rs.600 x 1 , Thera tubing - Rs.800 x 1 , Theraloop - Rs.500 x 1 -, Swiss Ball with Pump - Rs.3000 x 1 -  Rs. 0.42900 Lakhs (GT - 3.66900 Lakhs); PDY: ; KKL: ; MHE: ; YNM: </v>
      </c>
      <c r="R52" s="1192">
        <f>'Abs17. NPHCE'!Q7</f>
        <v>0</v>
      </c>
      <c r="S52" s="1193">
        <f>'Abs17. NPHCE'!R7</f>
        <v>0</v>
      </c>
      <c r="T52" s="1231"/>
      <c r="U52" s="1253">
        <f t="shared" si="1"/>
        <v>366900</v>
      </c>
      <c r="V52" s="1253">
        <f t="shared" si="2"/>
        <v>1</v>
      </c>
      <c r="W52" s="1253">
        <f t="shared" si="3"/>
        <v>366900</v>
      </c>
      <c r="X52" s="4937" t="str">
        <f>"STATE: "&amp;AB52&amp;"; PDY: "&amp;AF52&amp;"; KKL: "&amp;AJ52&amp;"; MHE: "&amp;AN52&amp;"; YNM: "&amp;AR52</f>
        <v xml:space="preserve">STATE: Pilot project by providing Underpads for elderly incontinent patientsas part of home care to prevent bedsores at  Yanam - DH levels ( Rs.18 x 180 days x 100 elederly patients - Rs. 3.24 Lakhs                                                           Equipments : TENS - Rs. 8000 x 1 - , IFT - Rs.30000 x 1 - , Teraband - Rs.600 x 1 , Thera tubing - Rs.800 x 1 , Theraloop - Rs.500 x 1 -, Swiss Ball with Pump - Rs.3000 x 1 -  Rs. 0.42900 Lakhs (GT - 3.66900 Lakhs); PDY: ; KKL: ; MHE: ; YNM: </v>
      </c>
      <c r="Y52" s="3372">
        <v>366900</v>
      </c>
      <c r="Z52" s="3372">
        <v>1</v>
      </c>
      <c r="AA52" s="1203">
        <f>Y52*Z52</f>
        <v>366900</v>
      </c>
      <c r="AB52" s="4937" t="s">
        <v>8076</v>
      </c>
      <c r="AC52" s="1253"/>
      <c r="AD52" s="1253"/>
      <c r="AE52" s="1253">
        <f t="shared" si="9"/>
        <v>0</v>
      </c>
      <c r="AF52" s="1253"/>
      <c r="AG52" s="1253"/>
      <c r="AH52" s="1253"/>
      <c r="AI52" s="1253">
        <f t="shared" si="10"/>
        <v>0</v>
      </c>
      <c r="AJ52" s="1253"/>
      <c r="AK52" s="1253"/>
      <c r="AL52" s="1253"/>
      <c r="AM52" s="1253">
        <f t="shared" si="11"/>
        <v>0</v>
      </c>
      <c r="AN52" s="1253"/>
      <c r="AO52" s="1253"/>
      <c r="AP52" s="1253"/>
      <c r="AQ52" s="1253">
        <f t="shared" si="12"/>
        <v>0</v>
      </c>
      <c r="AR52" s="1253"/>
      <c r="AS52" s="1253">
        <f t="shared" si="5"/>
        <v>366900</v>
      </c>
      <c r="AT52" s="1253">
        <f t="shared" si="6"/>
        <v>1</v>
      </c>
      <c r="AU52" s="1253">
        <f t="shared" si="7"/>
        <v>366900</v>
      </c>
      <c r="AV52" s="1873" t="str">
        <f t="shared" si="8"/>
        <v xml:space="preserve">STATE: Pilot project by providing Underpads for elderly incontinent patientsas part of home care to prevent bedsores at  Yanam - DH levels ( Rs.18 x 180 days x 100 elederly patients - Rs. 3.24 Lakhs                                                           Equipments : TENS - Rs. 8000 x 1 - , IFT - Rs.30000 x 1 - , Teraband - Rs.600 x 1 , Thera tubing - Rs.800 x 1 , Theraloop - Rs.500 x 1 -, Swiss Ball with Pump - Rs.3000 x 1 -  Rs. 0.42900 Lakhs (GT - 3.66900 Lakhs); PDY: ; KKL: ; MHE: ; YNM: </v>
      </c>
      <c r="AW52" s="3647" t="s">
        <v>4410</v>
      </c>
      <c r="AX52" s="130" t="s">
        <v>6110</v>
      </c>
      <c r="AY52" s="5013" t="s">
        <v>8077</v>
      </c>
    </row>
    <row r="53" spans="1:51" s="411" customFormat="1" ht="60">
      <c r="A53" s="1176" t="s">
        <v>4421</v>
      </c>
      <c r="B53" s="1191"/>
      <c r="C53" s="1191" t="s">
        <v>4422</v>
      </c>
      <c r="D53" s="1213" t="s">
        <v>4345</v>
      </c>
      <c r="E53" s="1240" t="s">
        <v>4957</v>
      </c>
      <c r="F53" s="3748" t="s">
        <v>6111</v>
      </c>
      <c r="G53" s="1241"/>
      <c r="H53" s="1241"/>
      <c r="I53" s="1241"/>
      <c r="J53" s="1241"/>
      <c r="K53" s="1241"/>
      <c r="L53" s="1241"/>
      <c r="M53" s="1048">
        <f>U53</f>
        <v>0</v>
      </c>
      <c r="N53" s="1049">
        <f>M53/100000</f>
        <v>0</v>
      </c>
      <c r="O53" s="1048">
        <f>V53</f>
        <v>0</v>
      </c>
      <c r="P53" s="1049">
        <f t="shared" si="25"/>
        <v>0</v>
      </c>
      <c r="Q53" s="1178" t="str">
        <f t="shared" si="13"/>
        <v xml:space="preserve">STATE: ; PDY: ; KKL: ; MHE: ; YNM: </v>
      </c>
      <c r="R53" s="1192">
        <f>'Abs9. NVBDCP'!Q13</f>
        <v>0</v>
      </c>
      <c r="S53" s="1193">
        <f>'Abs9. NVBDCP'!R13</f>
        <v>0</v>
      </c>
      <c r="T53" s="1231"/>
      <c r="U53" s="1253">
        <f t="shared" si="1"/>
        <v>0</v>
      </c>
      <c r="V53" s="1253">
        <f t="shared" si="2"/>
        <v>0</v>
      </c>
      <c r="W53" s="1253">
        <f t="shared" si="3"/>
        <v>0</v>
      </c>
      <c r="X53" s="1406" t="str">
        <f t="shared" si="4"/>
        <v xml:space="preserve">STATE: ; PDY: ; KKL: ; MHE: ; YNM: </v>
      </c>
      <c r="Y53" s="1253"/>
      <c r="Z53" s="1253"/>
      <c r="AA53" s="1253"/>
      <c r="AB53" s="1253"/>
      <c r="AC53" s="1253"/>
      <c r="AD53" s="1253"/>
      <c r="AE53" s="1253">
        <f t="shared" si="9"/>
        <v>0</v>
      </c>
      <c r="AF53" s="1253"/>
      <c r="AG53" s="1253"/>
      <c r="AH53" s="1253"/>
      <c r="AI53" s="1253">
        <f t="shared" si="10"/>
        <v>0</v>
      </c>
      <c r="AJ53" s="1253"/>
      <c r="AK53" s="1253"/>
      <c r="AL53" s="1253"/>
      <c r="AM53" s="1253">
        <f t="shared" si="11"/>
        <v>0</v>
      </c>
      <c r="AN53" s="1253"/>
      <c r="AO53" s="1253"/>
      <c r="AP53" s="1253"/>
      <c r="AQ53" s="1253">
        <f t="shared" si="12"/>
        <v>0</v>
      </c>
      <c r="AR53" s="1253"/>
      <c r="AS53" s="1253">
        <f t="shared" si="5"/>
        <v>0</v>
      </c>
      <c r="AT53" s="1253">
        <f t="shared" si="6"/>
        <v>0</v>
      </c>
      <c r="AU53" s="1253">
        <f t="shared" si="7"/>
        <v>0</v>
      </c>
      <c r="AV53" s="1873" t="str">
        <f t="shared" si="8"/>
        <v xml:space="preserve">STATE: ; PDY: ; KKL: ; MHE: ; YNM: </v>
      </c>
      <c r="AW53" s="3647" t="s">
        <v>4421</v>
      </c>
      <c r="AX53" s="3599" t="s">
        <v>6111</v>
      </c>
      <c r="AY53" s="4813"/>
    </row>
    <row r="54" spans="1:51" s="411" customFormat="1" ht="45">
      <c r="A54" s="1176" t="s">
        <v>4497</v>
      </c>
      <c r="B54" s="1191"/>
      <c r="C54" s="1053" t="s">
        <v>4498</v>
      </c>
      <c r="D54" s="1213" t="s">
        <v>4345</v>
      </c>
      <c r="E54" s="1240" t="s">
        <v>4656</v>
      </c>
      <c r="F54" s="3748" t="s">
        <v>6112</v>
      </c>
      <c r="G54" s="1241"/>
      <c r="H54" s="1241"/>
      <c r="I54" s="1241"/>
      <c r="J54" s="1241"/>
      <c r="K54" s="1241"/>
      <c r="L54" s="1241"/>
      <c r="M54" s="1048">
        <f>U54</f>
        <v>0</v>
      </c>
      <c r="N54" s="1049">
        <f>M54/100000</f>
        <v>0</v>
      </c>
      <c r="O54" s="1048">
        <f>V54</f>
        <v>0</v>
      </c>
      <c r="P54" s="1049">
        <f t="shared" si="25"/>
        <v>0</v>
      </c>
      <c r="Q54" s="1178" t="str">
        <f t="shared" si="13"/>
        <v xml:space="preserve">STATE: ; PDY: ; KKL: ; MHE: ; YNM: </v>
      </c>
      <c r="R54" s="1192">
        <f>'Abs11. NTEP'!Q11</f>
        <v>0</v>
      </c>
      <c r="S54" s="1193">
        <f>'Abs11. NTEP'!R11</f>
        <v>0</v>
      </c>
      <c r="T54" s="1231"/>
      <c r="U54" s="1253">
        <f t="shared" si="1"/>
        <v>0</v>
      </c>
      <c r="V54" s="1253">
        <f t="shared" si="2"/>
        <v>0</v>
      </c>
      <c r="W54" s="1253">
        <f t="shared" si="3"/>
        <v>0</v>
      </c>
      <c r="X54" s="1406" t="str">
        <f t="shared" si="4"/>
        <v xml:space="preserve">STATE: ; PDY: ; KKL: ; MHE: ; YNM: </v>
      </c>
      <c r="Y54" s="1253"/>
      <c r="Z54" s="1253"/>
      <c r="AA54" s="1253"/>
      <c r="AB54" s="1253"/>
      <c r="AC54" s="1253"/>
      <c r="AD54" s="1253"/>
      <c r="AE54" s="1253">
        <f t="shared" si="9"/>
        <v>0</v>
      </c>
      <c r="AF54" s="1253"/>
      <c r="AG54" s="1253"/>
      <c r="AH54" s="1253"/>
      <c r="AI54" s="1253">
        <f t="shared" si="10"/>
        <v>0</v>
      </c>
      <c r="AJ54" s="1253"/>
      <c r="AK54" s="1253"/>
      <c r="AL54" s="1253"/>
      <c r="AM54" s="1253">
        <f t="shared" si="11"/>
        <v>0</v>
      </c>
      <c r="AN54" s="1253"/>
      <c r="AO54" s="1253"/>
      <c r="AP54" s="1253"/>
      <c r="AQ54" s="1253">
        <f t="shared" si="12"/>
        <v>0</v>
      </c>
      <c r="AR54" s="1253"/>
      <c r="AS54" s="1253">
        <f t="shared" si="5"/>
        <v>0</v>
      </c>
      <c r="AT54" s="1253">
        <f t="shared" si="6"/>
        <v>0</v>
      </c>
      <c r="AU54" s="1253">
        <f t="shared" si="7"/>
        <v>0</v>
      </c>
      <c r="AV54" s="1873" t="str">
        <f t="shared" si="8"/>
        <v xml:space="preserve">STATE: ; PDY: ; KKL: ; MHE: ; YNM: </v>
      </c>
      <c r="AW54" s="3647" t="s">
        <v>4497</v>
      </c>
      <c r="AX54" s="3599" t="s">
        <v>6112</v>
      </c>
      <c r="AY54" s="4813"/>
    </row>
    <row r="55" spans="1:51" ht="30">
      <c r="A55" s="1170" t="s">
        <v>122</v>
      </c>
      <c r="B55" s="1170"/>
      <c r="C55" s="1170" t="s">
        <v>2701</v>
      </c>
      <c r="D55" s="1214"/>
      <c r="E55" s="1214"/>
      <c r="F55" s="3651"/>
      <c r="G55" s="1215"/>
      <c r="H55" s="1215"/>
      <c r="I55" s="1045">
        <f>SUM(I56:I59)</f>
        <v>14.5</v>
      </c>
      <c r="J55" s="1215"/>
      <c r="K55" s="1215"/>
      <c r="L55" s="1215"/>
      <c r="M55" s="1215"/>
      <c r="N55" s="1045"/>
      <c r="O55" s="1215"/>
      <c r="P55" s="1045">
        <f>SUM(P56:P59)</f>
        <v>18.100000000000001</v>
      </c>
      <c r="Q55" s="1215"/>
      <c r="R55" s="1174"/>
      <c r="S55" s="1175">
        <f>SUM(S56:S59)</f>
        <v>0</v>
      </c>
      <c r="T55" s="1165"/>
      <c r="U55" s="1253">
        <f t="shared" si="1"/>
        <v>0</v>
      </c>
      <c r="V55" s="1253">
        <f t="shared" si="2"/>
        <v>0</v>
      </c>
      <c r="W55" s="1253">
        <f t="shared" si="3"/>
        <v>0</v>
      </c>
      <c r="X55" s="1406" t="str">
        <f t="shared" si="4"/>
        <v xml:space="preserve">STATE: ; PDY: ; KKL: ; MHE: ; YNM: </v>
      </c>
      <c r="Y55" s="1253"/>
      <c r="Z55" s="1253"/>
      <c r="AA55" s="1253"/>
      <c r="AB55" s="1253"/>
      <c r="AC55" s="1253"/>
      <c r="AD55" s="1253"/>
      <c r="AE55" s="1253">
        <f t="shared" si="9"/>
        <v>0</v>
      </c>
      <c r="AF55" s="1253"/>
      <c r="AG55" s="1253"/>
      <c r="AH55" s="1253"/>
      <c r="AI55" s="1253">
        <f t="shared" si="10"/>
        <v>0</v>
      </c>
      <c r="AJ55" s="1253"/>
      <c r="AK55" s="1253"/>
      <c r="AL55" s="1253"/>
      <c r="AM55" s="1253">
        <f t="shared" si="11"/>
        <v>0</v>
      </c>
      <c r="AN55" s="1253"/>
      <c r="AO55" s="1253"/>
      <c r="AP55" s="1253"/>
      <c r="AQ55" s="1253">
        <f t="shared" si="12"/>
        <v>0</v>
      </c>
      <c r="AR55" s="1253"/>
      <c r="AS55" s="1253">
        <f t="shared" si="5"/>
        <v>0</v>
      </c>
      <c r="AT55" s="1253">
        <f t="shared" si="6"/>
        <v>0</v>
      </c>
      <c r="AU55" s="1253">
        <f t="shared" si="7"/>
        <v>0</v>
      </c>
      <c r="AV55" s="1873" t="str">
        <f t="shared" si="8"/>
        <v xml:space="preserve">STATE: ; PDY: ; KKL: ; MHE: ; YNM: </v>
      </c>
      <c r="AW55" s="341" t="s">
        <v>122</v>
      </c>
      <c r="AX55" s="3651"/>
      <c r="AY55" s="4811"/>
    </row>
    <row r="56" spans="1:51" ht="60">
      <c r="A56" s="1176" t="s">
        <v>2702</v>
      </c>
      <c r="B56" s="1200" t="s">
        <v>133</v>
      </c>
      <c r="C56" s="1200" t="s">
        <v>4360</v>
      </c>
      <c r="D56" s="1201" t="s">
        <v>90</v>
      </c>
      <c r="E56" s="1054" t="s">
        <v>131</v>
      </c>
      <c r="F56" s="390" t="s">
        <v>6113</v>
      </c>
      <c r="G56" s="1047"/>
      <c r="H56" s="1047"/>
      <c r="I56" s="1047"/>
      <c r="J56" s="1047"/>
      <c r="K56" s="1047"/>
      <c r="L56" s="1047"/>
      <c r="M56" s="1048">
        <f>U56</f>
        <v>0</v>
      </c>
      <c r="N56" s="1049">
        <f>M56/100000</f>
        <v>0</v>
      </c>
      <c r="O56" s="1048">
        <f>V56</f>
        <v>0</v>
      </c>
      <c r="P56" s="1049">
        <f>N56*O56</f>
        <v>0</v>
      </c>
      <c r="Q56" s="1178" t="str">
        <f t="shared" si="13"/>
        <v xml:space="preserve">STATE: ; PDY: ; KKL: ; MHE: ; YNM: </v>
      </c>
      <c r="R56" s="1192">
        <f>'Ab1. RMNCH+A'!Q112</f>
        <v>0</v>
      </c>
      <c r="S56" s="1202">
        <f>'Ab1. RMNCH+A'!R112</f>
        <v>0</v>
      </c>
      <c r="T56" s="1165"/>
      <c r="U56" s="1253">
        <f t="shared" si="1"/>
        <v>0</v>
      </c>
      <c r="V56" s="1253">
        <f t="shared" si="2"/>
        <v>0</v>
      </c>
      <c r="W56" s="1253">
        <f t="shared" si="3"/>
        <v>0</v>
      </c>
      <c r="X56" s="1406" t="str">
        <f t="shared" si="4"/>
        <v xml:space="preserve">STATE: ; PDY: ; KKL: ; MHE: ; YNM: </v>
      </c>
      <c r="Y56" s="1253"/>
      <c r="Z56" s="1253"/>
      <c r="AA56" s="1253"/>
      <c r="AB56" s="1253"/>
      <c r="AC56" s="1253"/>
      <c r="AD56" s="1253"/>
      <c r="AE56" s="1253">
        <f t="shared" si="9"/>
        <v>0</v>
      </c>
      <c r="AF56" s="1253"/>
      <c r="AG56" s="1253"/>
      <c r="AH56" s="1253"/>
      <c r="AI56" s="1253">
        <f t="shared" si="10"/>
        <v>0</v>
      </c>
      <c r="AJ56" s="1253"/>
      <c r="AK56" s="1253"/>
      <c r="AL56" s="1253"/>
      <c r="AM56" s="1253">
        <f t="shared" si="11"/>
        <v>0</v>
      </c>
      <c r="AN56" s="1253"/>
      <c r="AO56" s="1253"/>
      <c r="AP56" s="1253"/>
      <c r="AQ56" s="1253">
        <f t="shared" si="12"/>
        <v>0</v>
      </c>
      <c r="AR56" s="1253"/>
      <c r="AS56" s="1253">
        <f t="shared" si="5"/>
        <v>0</v>
      </c>
      <c r="AT56" s="1253">
        <f t="shared" si="6"/>
        <v>0</v>
      </c>
      <c r="AU56" s="1253">
        <f t="shared" si="7"/>
        <v>0</v>
      </c>
      <c r="AV56" s="1873" t="str">
        <f t="shared" si="8"/>
        <v xml:space="preserve">STATE: ; PDY: ; KKL: ; MHE: ; YNM: </v>
      </c>
      <c r="AW56" s="3647" t="s">
        <v>2702</v>
      </c>
      <c r="AX56" s="390" t="s">
        <v>6113</v>
      </c>
      <c r="AY56" s="4811"/>
    </row>
    <row r="57" spans="1:51" ht="75">
      <c r="A57" s="1176" t="s">
        <v>2703</v>
      </c>
      <c r="B57" s="1242" t="s">
        <v>147</v>
      </c>
      <c r="C57" s="1242" t="s">
        <v>3960</v>
      </c>
      <c r="D57" s="1030" t="s">
        <v>85</v>
      </c>
      <c r="E57" s="1054" t="s">
        <v>86</v>
      </c>
      <c r="F57" s="390" t="s">
        <v>6114</v>
      </c>
      <c r="G57" s="1047"/>
      <c r="H57" s="1047"/>
      <c r="I57" s="1204">
        <v>9.1</v>
      </c>
      <c r="J57" s="1047"/>
      <c r="K57" s="1047"/>
      <c r="L57" s="1047"/>
      <c r="M57" s="1048">
        <f>U57</f>
        <v>350</v>
      </c>
      <c r="N57" s="1049">
        <f>M57/100000</f>
        <v>3.5000000000000001E-3</v>
      </c>
      <c r="O57" s="1048">
        <f>V57</f>
        <v>2600</v>
      </c>
      <c r="P57" s="1049">
        <f>N57*O57</f>
        <v>9.1</v>
      </c>
      <c r="Q57" s="1178" t="str">
        <f t="shared" si="13"/>
        <v xml:space="preserve">STATE: ; PDY: 2300 spectalces @ Rs.350 per spectacle     ; KKL:  200 spectalces @ Rs.350 per spectacle  ; MHE: 100 spectalces @ Rs.350 per spectacle; YNM: </v>
      </c>
      <c r="R57" s="1192">
        <f>'Abs15. NPCB'!Q9</f>
        <v>0</v>
      </c>
      <c r="S57" s="1193">
        <f>'Abs15. NPCB'!R9</f>
        <v>0</v>
      </c>
      <c r="T57" s="1165"/>
      <c r="U57" s="1253">
        <f t="shared" si="1"/>
        <v>350</v>
      </c>
      <c r="V57" s="1253">
        <f t="shared" si="2"/>
        <v>2600</v>
      </c>
      <c r="W57" s="1253">
        <f t="shared" si="3"/>
        <v>910000</v>
      </c>
      <c r="X57" s="1406" t="str">
        <f t="shared" si="4"/>
        <v xml:space="preserve">STATE: ; PDY: 2300 spectalces @ Rs.350 per spectacle     ; KKL:  200 spectalces @ Rs.350 per spectacle  ; MHE: 100 spectalces @ Rs.350 per spectacle; YNM: </v>
      </c>
      <c r="Y57" s="1253"/>
      <c r="Z57" s="1253"/>
      <c r="AA57" s="1253"/>
      <c r="AB57" s="1253"/>
      <c r="AC57" s="3337">
        <v>350</v>
      </c>
      <c r="AD57" s="4048">
        <v>2300</v>
      </c>
      <c r="AE57" s="3338">
        <f t="shared" si="9"/>
        <v>805000</v>
      </c>
      <c r="AF57" s="3339" t="s">
        <v>6733</v>
      </c>
      <c r="AG57" s="3337">
        <v>350</v>
      </c>
      <c r="AH57" s="4048">
        <v>200</v>
      </c>
      <c r="AI57" s="3338">
        <f t="shared" si="10"/>
        <v>70000</v>
      </c>
      <c r="AJ57" s="3339" t="s">
        <v>6734</v>
      </c>
      <c r="AK57" s="3337">
        <v>350</v>
      </c>
      <c r="AL57" s="4048">
        <v>100</v>
      </c>
      <c r="AM57" s="3338">
        <f t="shared" si="11"/>
        <v>35000</v>
      </c>
      <c r="AN57" s="3339" t="s">
        <v>6735</v>
      </c>
      <c r="AO57" s="3338"/>
      <c r="AP57" s="3338"/>
      <c r="AQ57" s="3338">
        <f t="shared" si="12"/>
        <v>0</v>
      </c>
      <c r="AR57" s="3338"/>
      <c r="AS57" s="1253">
        <f t="shared" si="5"/>
        <v>910000</v>
      </c>
      <c r="AT57" s="1253">
        <f t="shared" si="6"/>
        <v>2600</v>
      </c>
      <c r="AU57" s="1253">
        <f t="shared" si="7"/>
        <v>350</v>
      </c>
      <c r="AV57" s="1873" t="str">
        <f t="shared" si="8"/>
        <v xml:space="preserve">STATE: ; PDY: 2300 spectalces @ Rs.350 per spectacle     ; KKL:  200 spectalces @ Rs.350 per spectacle  ; MHE: 100 spectalces @ Rs.350 per spectacle; YNM: </v>
      </c>
      <c r="AW57" s="3647" t="s">
        <v>2703</v>
      </c>
      <c r="AX57" s="390" t="s">
        <v>6114</v>
      </c>
      <c r="AY57" s="5038" t="s">
        <v>8158</v>
      </c>
    </row>
    <row r="58" spans="1:51" ht="75">
      <c r="A58" s="1176" t="s">
        <v>2704</v>
      </c>
      <c r="B58" s="1242" t="s">
        <v>148</v>
      </c>
      <c r="C58" s="1242" t="s">
        <v>3961</v>
      </c>
      <c r="D58" s="1030" t="s">
        <v>85</v>
      </c>
      <c r="E58" s="1054" t="s">
        <v>86</v>
      </c>
      <c r="F58" s="390" t="s">
        <v>6115</v>
      </c>
      <c r="G58" s="1047"/>
      <c r="H58" s="1047"/>
      <c r="I58" s="1204">
        <v>3.5</v>
      </c>
      <c r="J58" s="1047"/>
      <c r="K58" s="1047"/>
      <c r="L58" s="1047"/>
      <c r="M58" s="1048">
        <f>U58</f>
        <v>350</v>
      </c>
      <c r="N58" s="1049">
        <f>M58/100000</f>
        <v>3.5000000000000001E-3</v>
      </c>
      <c r="O58" s="1048">
        <f>V58</f>
        <v>1000</v>
      </c>
      <c r="P58" s="1049">
        <f>N58*O58</f>
        <v>3.5</v>
      </c>
      <c r="Q58" s="1178" t="str">
        <f t="shared" si="13"/>
        <v xml:space="preserve">STATE: ; PDY: 700 spectalces @ Rs.350 per spectacle; KKL:  200 spectalces @ Rs.350 per spectacle  ; MHE: 100 spectalces @ Rs.350 per spectacle; YNM: </v>
      </c>
      <c r="R58" s="1192">
        <f>'Abs15. NPCB'!Q10</f>
        <v>0</v>
      </c>
      <c r="S58" s="1193">
        <f>'Abs15. NPCB'!R10</f>
        <v>0</v>
      </c>
      <c r="T58" s="1165"/>
      <c r="U58" s="1253">
        <f t="shared" si="1"/>
        <v>350</v>
      </c>
      <c r="V58" s="1253">
        <f t="shared" si="2"/>
        <v>1000</v>
      </c>
      <c r="W58" s="1253">
        <f t="shared" si="3"/>
        <v>350000</v>
      </c>
      <c r="X58" s="1406" t="str">
        <f t="shared" si="4"/>
        <v xml:space="preserve">STATE: ; PDY: 700 spectalces @ Rs.350 per spectacle; KKL:  200 spectalces @ Rs.350 per spectacle  ; MHE: 100 spectalces @ Rs.350 per spectacle; YNM: </v>
      </c>
      <c r="Y58" s="1253"/>
      <c r="Z58" s="1253"/>
      <c r="AA58" s="1253"/>
      <c r="AB58" s="1253"/>
      <c r="AC58" s="3337">
        <v>350</v>
      </c>
      <c r="AD58" s="4048">
        <v>700</v>
      </c>
      <c r="AE58" s="3338">
        <f t="shared" si="9"/>
        <v>245000</v>
      </c>
      <c r="AF58" s="3339" t="s">
        <v>6736</v>
      </c>
      <c r="AG58" s="3337">
        <v>350</v>
      </c>
      <c r="AH58" s="4048">
        <v>200</v>
      </c>
      <c r="AI58" s="3338">
        <f t="shared" si="10"/>
        <v>70000</v>
      </c>
      <c r="AJ58" s="3339" t="s">
        <v>6734</v>
      </c>
      <c r="AK58" s="3337">
        <v>350</v>
      </c>
      <c r="AL58" s="4048">
        <v>100</v>
      </c>
      <c r="AM58" s="3338">
        <f t="shared" si="11"/>
        <v>35000</v>
      </c>
      <c r="AN58" s="3339" t="s">
        <v>6735</v>
      </c>
      <c r="AO58" s="3338"/>
      <c r="AP58" s="3338"/>
      <c r="AQ58" s="3338">
        <f t="shared" si="12"/>
        <v>0</v>
      </c>
      <c r="AR58" s="3338"/>
      <c r="AS58" s="1253">
        <f t="shared" si="5"/>
        <v>350000</v>
      </c>
      <c r="AT58" s="1253">
        <f t="shared" si="6"/>
        <v>1000</v>
      </c>
      <c r="AU58" s="1253">
        <f t="shared" si="7"/>
        <v>350</v>
      </c>
      <c r="AV58" s="1873" t="str">
        <f t="shared" si="8"/>
        <v xml:space="preserve">STATE: ; PDY: 700 spectalces @ Rs.350 per spectacle; KKL:  200 spectalces @ Rs.350 per spectacle  ; MHE: 100 spectalces @ Rs.350 per spectacle; YNM: </v>
      </c>
      <c r="AW58" s="3647" t="s">
        <v>2704</v>
      </c>
      <c r="AX58" s="390" t="s">
        <v>6115</v>
      </c>
      <c r="AY58" s="5038" t="s">
        <v>8159</v>
      </c>
    </row>
    <row r="59" spans="1:51" ht="45">
      <c r="A59" s="1216" t="s">
        <v>2705</v>
      </c>
      <c r="B59" s="1216" t="s">
        <v>151</v>
      </c>
      <c r="C59" s="1216" t="s">
        <v>5255</v>
      </c>
      <c r="D59" s="1217"/>
      <c r="E59" s="1217"/>
      <c r="F59" s="3652"/>
      <c r="G59" s="1218"/>
      <c r="H59" s="1218"/>
      <c r="I59" s="1219">
        <f>SUM(I60:I64)</f>
        <v>1.9</v>
      </c>
      <c r="J59" s="1218"/>
      <c r="K59" s="1218"/>
      <c r="L59" s="1218"/>
      <c r="M59" s="1218"/>
      <c r="N59" s="1219"/>
      <c r="O59" s="1218"/>
      <c r="P59" s="1219">
        <f>SUM(P60:P64)</f>
        <v>5.5</v>
      </c>
      <c r="Q59" s="1218"/>
      <c r="R59" s="1220"/>
      <c r="S59" s="1221">
        <f>SUM(S60:S64)</f>
        <v>0</v>
      </c>
      <c r="T59" s="1165"/>
      <c r="U59" s="1253">
        <f t="shared" si="1"/>
        <v>0</v>
      </c>
      <c r="V59" s="1253">
        <f t="shared" si="2"/>
        <v>0</v>
      </c>
      <c r="W59" s="1253">
        <f t="shared" si="3"/>
        <v>0</v>
      </c>
      <c r="X59" s="1406" t="str">
        <f t="shared" si="4"/>
        <v xml:space="preserve">STATE: ; PDY: ; KKL: ; MHE: ; YNM: </v>
      </c>
      <c r="Y59" s="1253"/>
      <c r="Z59" s="1253"/>
      <c r="AA59" s="1253"/>
      <c r="AB59" s="1253"/>
      <c r="AC59" s="1253"/>
      <c r="AD59" s="1253"/>
      <c r="AE59" s="1253">
        <f t="shared" si="9"/>
        <v>0</v>
      </c>
      <c r="AF59" s="1253"/>
      <c r="AG59" s="1253"/>
      <c r="AH59" s="1253"/>
      <c r="AI59" s="1253">
        <f t="shared" si="10"/>
        <v>0</v>
      </c>
      <c r="AJ59" s="1253"/>
      <c r="AK59" s="1253"/>
      <c r="AL59" s="1253"/>
      <c r="AM59" s="1253">
        <f t="shared" si="11"/>
        <v>0</v>
      </c>
      <c r="AN59" s="1253"/>
      <c r="AO59" s="1253"/>
      <c r="AP59" s="1253"/>
      <c r="AQ59" s="1253">
        <f t="shared" si="12"/>
        <v>0</v>
      </c>
      <c r="AR59" s="1253"/>
      <c r="AS59" s="1253">
        <f t="shared" si="5"/>
        <v>0</v>
      </c>
      <c r="AT59" s="1253">
        <f t="shared" si="6"/>
        <v>0</v>
      </c>
      <c r="AU59" s="1253">
        <f t="shared" si="7"/>
        <v>0</v>
      </c>
      <c r="AV59" s="1873" t="str">
        <f t="shared" si="8"/>
        <v xml:space="preserve">STATE: ; PDY: ; KKL: ; MHE: ; YNM: </v>
      </c>
      <c r="AW59" s="3648" t="s">
        <v>2705</v>
      </c>
      <c r="AX59" s="3652"/>
      <c r="AY59" s="4811"/>
    </row>
    <row r="60" spans="1:51" ht="60">
      <c r="A60" s="1176" t="s">
        <v>2706</v>
      </c>
      <c r="B60" s="1200" t="s">
        <v>153</v>
      </c>
      <c r="C60" s="1200" t="s">
        <v>5256</v>
      </c>
      <c r="D60" s="1030" t="s">
        <v>85</v>
      </c>
      <c r="E60" s="1054" t="s">
        <v>152</v>
      </c>
      <c r="F60" s="390" t="s">
        <v>6116</v>
      </c>
      <c r="G60" s="1047"/>
      <c r="H60" s="1047"/>
      <c r="I60" s="1243">
        <v>1.3499999999999999</v>
      </c>
      <c r="J60" s="1047"/>
      <c r="K60" s="1047"/>
      <c r="L60" s="1047"/>
      <c r="M60" s="1048">
        <f>U60</f>
        <v>10000</v>
      </c>
      <c r="N60" s="1049">
        <f>M60/100000</f>
        <v>0.1</v>
      </c>
      <c r="O60" s="1048">
        <f>V60</f>
        <v>50</v>
      </c>
      <c r="P60" s="1049">
        <f>N60*O60</f>
        <v>5</v>
      </c>
      <c r="Q60" s="1178" t="str">
        <f t="shared" si="13"/>
        <v xml:space="preserve">STATE: ; PDY: 50 programmes proposed in Public &amp; Private schools &amp; TOFEI guidelines to schools; KKL: ; MHE: ; YNM: </v>
      </c>
      <c r="R60" s="1192">
        <f>'Abs18. NTCP'!Q7</f>
        <v>0</v>
      </c>
      <c r="S60" s="1193">
        <f>'Abs18. NTCP'!R7</f>
        <v>0</v>
      </c>
      <c r="T60" s="1165"/>
      <c r="U60" s="1253">
        <f t="shared" si="1"/>
        <v>10000</v>
      </c>
      <c r="V60" s="1253">
        <f t="shared" si="2"/>
        <v>50</v>
      </c>
      <c r="W60" s="1253">
        <v>2</v>
      </c>
      <c r="X60" s="1406" t="str">
        <f t="shared" si="4"/>
        <v xml:space="preserve">STATE: ; PDY: 50 programmes proposed in Public &amp; Private schools &amp; TOFEI guidelines to schools; KKL: ; MHE: ; YNM: </v>
      </c>
      <c r="Y60" s="1253"/>
      <c r="Z60" s="1253"/>
      <c r="AA60" s="1253"/>
      <c r="AB60" s="1253"/>
      <c r="AC60" s="3372">
        <v>10000</v>
      </c>
      <c r="AD60" s="3372">
        <v>50</v>
      </c>
      <c r="AE60" s="3372">
        <f t="shared" si="9"/>
        <v>500000</v>
      </c>
      <c r="AF60" s="1211" t="s">
        <v>7025</v>
      </c>
      <c r="AG60" s="3372"/>
      <c r="AH60" s="3372"/>
      <c r="AI60" s="3372">
        <f t="shared" si="10"/>
        <v>0</v>
      </c>
      <c r="AJ60" s="1211"/>
      <c r="AK60" s="3372"/>
      <c r="AL60" s="3372"/>
      <c r="AM60" s="3372">
        <f t="shared" si="11"/>
        <v>0</v>
      </c>
      <c r="AN60" s="1211"/>
      <c r="AO60" s="3372"/>
      <c r="AP60" s="3372"/>
      <c r="AQ60" s="3372">
        <f t="shared" si="12"/>
        <v>0</v>
      </c>
      <c r="AR60" s="1211"/>
      <c r="AS60" s="1253">
        <f t="shared" si="5"/>
        <v>500000</v>
      </c>
      <c r="AT60" s="1253">
        <f t="shared" si="6"/>
        <v>50</v>
      </c>
      <c r="AU60" s="1253">
        <f t="shared" si="7"/>
        <v>10000</v>
      </c>
      <c r="AV60" s="1873" t="str">
        <f t="shared" si="8"/>
        <v xml:space="preserve">STATE: ; PDY: 50 programmes proposed in Public &amp; Private schools &amp; TOFEI guidelines to schools; KKL: ; MHE: ; YNM: </v>
      </c>
      <c r="AW60" s="3647" t="s">
        <v>2706</v>
      </c>
      <c r="AX60" s="390" t="s">
        <v>6116</v>
      </c>
      <c r="AY60" s="5038" t="s">
        <v>8166</v>
      </c>
    </row>
    <row r="61" spans="1:51" ht="45">
      <c r="A61" s="1176" t="s">
        <v>2707</v>
      </c>
      <c r="B61" s="1200" t="s">
        <v>154</v>
      </c>
      <c r="C61" s="1200" t="s">
        <v>155</v>
      </c>
      <c r="D61" s="1030" t="s">
        <v>85</v>
      </c>
      <c r="E61" s="1054" t="s">
        <v>152</v>
      </c>
      <c r="F61" s="390" t="s">
        <v>6116</v>
      </c>
      <c r="G61" s="1047"/>
      <c r="H61" s="1047"/>
      <c r="I61" s="1243">
        <v>0.55000000000000004</v>
      </c>
      <c r="J61" s="1047"/>
      <c r="K61" s="1047"/>
      <c r="L61" s="1236"/>
      <c r="M61" s="1236"/>
      <c r="N61" s="1237"/>
      <c r="O61" s="1236"/>
      <c r="P61" s="1237"/>
      <c r="Q61" s="1178"/>
      <c r="R61" s="1238" t="s">
        <v>4538</v>
      </c>
      <c r="S61" s="1239"/>
      <c r="T61" s="1165"/>
      <c r="U61" s="1253">
        <f t="shared" si="1"/>
        <v>0</v>
      </c>
      <c r="V61" s="1253">
        <f t="shared" si="2"/>
        <v>0</v>
      </c>
      <c r="W61" s="1253">
        <f t="shared" si="3"/>
        <v>0</v>
      </c>
      <c r="X61" s="1406" t="str">
        <f t="shared" si="4"/>
        <v xml:space="preserve">STATE: ; PDY: ; KKL: ; MHE: ; YNM: </v>
      </c>
      <c r="Y61" s="1253"/>
      <c r="Z61" s="1253"/>
      <c r="AA61" s="1253"/>
      <c r="AB61" s="1253"/>
      <c r="AC61" s="1253"/>
      <c r="AD61" s="1253"/>
      <c r="AE61" s="1253">
        <f t="shared" si="9"/>
        <v>0</v>
      </c>
      <c r="AF61" s="1253"/>
      <c r="AG61" s="1253"/>
      <c r="AH61" s="1253"/>
      <c r="AI61" s="1253">
        <f t="shared" si="10"/>
        <v>0</v>
      </c>
      <c r="AJ61" s="1253"/>
      <c r="AK61" s="1253"/>
      <c r="AL61" s="1253"/>
      <c r="AM61" s="1253">
        <f t="shared" si="11"/>
        <v>0</v>
      </c>
      <c r="AN61" s="1253"/>
      <c r="AO61" s="1253"/>
      <c r="AP61" s="1253"/>
      <c r="AQ61" s="1253">
        <f t="shared" si="12"/>
        <v>0</v>
      </c>
      <c r="AR61" s="1253"/>
      <c r="AS61" s="1253">
        <f t="shared" si="5"/>
        <v>0</v>
      </c>
      <c r="AT61" s="1253">
        <f t="shared" si="6"/>
        <v>0</v>
      </c>
      <c r="AU61" s="1253">
        <f t="shared" si="7"/>
        <v>0</v>
      </c>
      <c r="AV61" s="1873" t="str">
        <f t="shared" si="8"/>
        <v xml:space="preserve">STATE: ; PDY: ; KKL: ; MHE: ; YNM: </v>
      </c>
      <c r="AW61" s="3647" t="s">
        <v>2707</v>
      </c>
      <c r="AX61" s="390" t="s">
        <v>6116</v>
      </c>
      <c r="AY61" s="4811"/>
    </row>
    <row r="62" spans="1:51" ht="45">
      <c r="A62" s="1176" t="s">
        <v>2708</v>
      </c>
      <c r="B62" s="1200" t="s">
        <v>156</v>
      </c>
      <c r="C62" s="1200" t="s">
        <v>157</v>
      </c>
      <c r="D62" s="1030" t="s">
        <v>85</v>
      </c>
      <c r="E62" s="1054" t="s">
        <v>152</v>
      </c>
      <c r="F62" s="390" t="s">
        <v>6116</v>
      </c>
      <c r="G62" s="1047"/>
      <c r="H62" s="1047"/>
      <c r="I62" s="1047"/>
      <c r="J62" s="1047"/>
      <c r="K62" s="1047"/>
      <c r="L62" s="1236"/>
      <c r="M62" s="1236"/>
      <c r="N62" s="1237"/>
      <c r="O62" s="1236"/>
      <c r="P62" s="1237"/>
      <c r="Q62" s="1178"/>
      <c r="R62" s="1238" t="s">
        <v>4538</v>
      </c>
      <c r="S62" s="1239"/>
      <c r="T62" s="1165"/>
      <c r="U62" s="1253">
        <f t="shared" si="1"/>
        <v>0</v>
      </c>
      <c r="V62" s="1253">
        <f t="shared" si="2"/>
        <v>0</v>
      </c>
      <c r="W62" s="1253">
        <f t="shared" si="3"/>
        <v>0</v>
      </c>
      <c r="X62" s="1406" t="str">
        <f t="shared" si="4"/>
        <v xml:space="preserve">STATE: ; PDY: ; KKL: ; MHE: ; YNM: </v>
      </c>
      <c r="Y62" s="1253"/>
      <c r="Z62" s="1253"/>
      <c r="AA62" s="1253"/>
      <c r="AB62" s="1253"/>
      <c r="AC62" s="1253"/>
      <c r="AD62" s="1253"/>
      <c r="AE62" s="1253">
        <f t="shared" si="9"/>
        <v>0</v>
      </c>
      <c r="AF62" s="1253"/>
      <c r="AG62" s="1253"/>
      <c r="AH62" s="1253"/>
      <c r="AI62" s="1253">
        <f t="shared" si="10"/>
        <v>0</v>
      </c>
      <c r="AJ62" s="1253"/>
      <c r="AK62" s="1253"/>
      <c r="AL62" s="1253"/>
      <c r="AM62" s="1253">
        <f t="shared" si="11"/>
        <v>0</v>
      </c>
      <c r="AN62" s="1253"/>
      <c r="AO62" s="1253"/>
      <c r="AP62" s="1253"/>
      <c r="AQ62" s="1253">
        <f t="shared" si="12"/>
        <v>0</v>
      </c>
      <c r="AR62" s="1253"/>
      <c r="AS62" s="1253">
        <f t="shared" si="5"/>
        <v>0</v>
      </c>
      <c r="AT62" s="1253">
        <f t="shared" si="6"/>
        <v>0</v>
      </c>
      <c r="AU62" s="1253">
        <f t="shared" si="7"/>
        <v>0</v>
      </c>
      <c r="AV62" s="1873" t="str">
        <f t="shared" si="8"/>
        <v xml:space="preserve">STATE: ; PDY: ; KKL: ; MHE: ; YNM: </v>
      </c>
      <c r="AW62" s="3647" t="s">
        <v>2708</v>
      </c>
      <c r="AX62" s="390" t="s">
        <v>6116</v>
      </c>
      <c r="AY62" s="4811"/>
    </row>
    <row r="63" spans="1:51" ht="45">
      <c r="A63" s="1176" t="s">
        <v>2709</v>
      </c>
      <c r="B63" s="1200" t="s">
        <v>158</v>
      </c>
      <c r="C63" s="1200" t="s">
        <v>159</v>
      </c>
      <c r="D63" s="1030" t="s">
        <v>85</v>
      </c>
      <c r="E63" s="1054" t="s">
        <v>152</v>
      </c>
      <c r="F63" s="390" t="s">
        <v>6116</v>
      </c>
      <c r="G63" s="1047"/>
      <c r="H63" s="1047"/>
      <c r="I63" s="1047"/>
      <c r="J63" s="1047"/>
      <c r="K63" s="1047"/>
      <c r="L63" s="1236"/>
      <c r="M63" s="1236"/>
      <c r="N63" s="1237"/>
      <c r="O63" s="1236"/>
      <c r="P63" s="1237"/>
      <c r="Q63" s="1178"/>
      <c r="R63" s="1238" t="s">
        <v>4538</v>
      </c>
      <c r="S63" s="1239"/>
      <c r="T63" s="1165"/>
      <c r="U63" s="1253">
        <f t="shared" si="1"/>
        <v>0</v>
      </c>
      <c r="V63" s="1253">
        <f t="shared" si="2"/>
        <v>0</v>
      </c>
      <c r="W63" s="1253">
        <f t="shared" si="3"/>
        <v>0</v>
      </c>
      <c r="X63" s="1406" t="str">
        <f t="shared" si="4"/>
        <v xml:space="preserve">STATE: ; PDY: ; KKL: ; MHE: ; YNM: </v>
      </c>
      <c r="Y63" s="1253"/>
      <c r="Z63" s="1253"/>
      <c r="AA63" s="1253"/>
      <c r="AB63" s="1253"/>
      <c r="AC63" s="1253"/>
      <c r="AD63" s="1253"/>
      <c r="AE63" s="1253">
        <f t="shared" si="9"/>
        <v>0</v>
      </c>
      <c r="AF63" s="1253"/>
      <c r="AG63" s="1253"/>
      <c r="AH63" s="1253"/>
      <c r="AI63" s="1253">
        <f t="shared" si="10"/>
        <v>0</v>
      </c>
      <c r="AJ63" s="1253"/>
      <c r="AK63" s="1253"/>
      <c r="AL63" s="1253"/>
      <c r="AM63" s="1253">
        <f t="shared" si="11"/>
        <v>0</v>
      </c>
      <c r="AN63" s="1253"/>
      <c r="AO63" s="1253"/>
      <c r="AP63" s="1253"/>
      <c r="AQ63" s="1253">
        <f t="shared" si="12"/>
        <v>0</v>
      </c>
      <c r="AR63" s="1253"/>
      <c r="AS63" s="1253">
        <f t="shared" si="5"/>
        <v>0</v>
      </c>
      <c r="AT63" s="1253">
        <f t="shared" si="6"/>
        <v>0</v>
      </c>
      <c r="AU63" s="1253">
        <f t="shared" si="7"/>
        <v>0</v>
      </c>
      <c r="AV63" s="1873" t="str">
        <f t="shared" si="8"/>
        <v xml:space="preserve">STATE: ; PDY: ; KKL: ; MHE: ; YNM: </v>
      </c>
      <c r="AW63" s="3647" t="s">
        <v>2709</v>
      </c>
      <c r="AX63" s="390" t="s">
        <v>6116</v>
      </c>
      <c r="AY63" s="4811"/>
    </row>
    <row r="64" spans="1:51" ht="45.75">
      <c r="A64" s="1176" t="s">
        <v>2710</v>
      </c>
      <c r="B64" s="1200" t="s">
        <v>160</v>
      </c>
      <c r="C64" s="1200" t="s">
        <v>5257</v>
      </c>
      <c r="D64" s="1030" t="s">
        <v>85</v>
      </c>
      <c r="E64" s="1054" t="s">
        <v>152</v>
      </c>
      <c r="F64" s="390" t="s">
        <v>6116</v>
      </c>
      <c r="G64" s="1047"/>
      <c r="H64" s="1047"/>
      <c r="I64" s="1244"/>
      <c r="J64" s="1047"/>
      <c r="K64" s="1047"/>
      <c r="L64" s="1047"/>
      <c r="M64" s="1048">
        <f>U64</f>
        <v>5000</v>
      </c>
      <c r="N64" s="1049">
        <f>M64/100000</f>
        <v>0.05</v>
      </c>
      <c r="O64" s="1048">
        <f>V64</f>
        <v>10</v>
      </c>
      <c r="P64" s="1049">
        <f>N64*O64</f>
        <v>0.5</v>
      </c>
      <c r="Q64" s="1178" t="str">
        <f t="shared" si="13"/>
        <v xml:space="preserve">STATE: ; PDY: 10 batches of sensitization meeting; KKL: ; MHE: ; YNM: </v>
      </c>
      <c r="R64" s="1192">
        <f>'Abs18. NTCP'!Q8</f>
        <v>0</v>
      </c>
      <c r="S64" s="1193">
        <f>'Abs18. NTCP'!R8</f>
        <v>0</v>
      </c>
      <c r="T64" s="1165"/>
      <c r="U64" s="1253">
        <f t="shared" si="1"/>
        <v>5000</v>
      </c>
      <c r="V64" s="1253">
        <f t="shared" si="2"/>
        <v>10</v>
      </c>
      <c r="W64" s="1253">
        <f t="shared" si="3"/>
        <v>50000</v>
      </c>
      <c r="X64" s="1406" t="str">
        <f t="shared" si="4"/>
        <v xml:space="preserve">STATE: ; PDY: 10 batches of sensitization meeting; KKL: ; MHE: ; YNM: </v>
      </c>
      <c r="Y64" s="1253"/>
      <c r="Z64" s="1253"/>
      <c r="AA64" s="1253"/>
      <c r="AB64" s="1253"/>
      <c r="AC64" s="1253">
        <v>5000</v>
      </c>
      <c r="AD64" s="1253">
        <v>10</v>
      </c>
      <c r="AE64" s="1253">
        <f t="shared" si="9"/>
        <v>50000</v>
      </c>
      <c r="AF64" s="3373" t="s">
        <v>7023</v>
      </c>
      <c r="AG64" s="1253"/>
      <c r="AH64" s="1253"/>
      <c r="AI64" s="1253">
        <f t="shared" si="10"/>
        <v>0</v>
      </c>
      <c r="AJ64" s="3373"/>
      <c r="AK64" s="1253"/>
      <c r="AL64" s="1253"/>
      <c r="AM64" s="1253">
        <f t="shared" si="11"/>
        <v>0</v>
      </c>
      <c r="AN64" s="3370"/>
      <c r="AO64" s="1253"/>
      <c r="AP64" s="1253"/>
      <c r="AQ64" s="1253">
        <f t="shared" si="12"/>
        <v>0</v>
      </c>
      <c r="AR64" s="3370"/>
      <c r="AS64" s="1253">
        <f t="shared" si="5"/>
        <v>50000</v>
      </c>
      <c r="AT64" s="1253">
        <f t="shared" si="6"/>
        <v>10</v>
      </c>
      <c r="AU64" s="1253">
        <f t="shared" si="7"/>
        <v>5000</v>
      </c>
      <c r="AV64" s="1873" t="str">
        <f t="shared" si="8"/>
        <v xml:space="preserve">STATE: ; PDY: 10 batches of sensitization meeting; KKL: ; MHE: ; YNM: </v>
      </c>
      <c r="AW64" s="3647" t="s">
        <v>2710</v>
      </c>
      <c r="AX64" s="390" t="s">
        <v>6116</v>
      </c>
      <c r="AY64" s="5038" t="s">
        <v>8166</v>
      </c>
    </row>
    <row r="65" spans="1:51" s="409" customFormat="1" ht="30">
      <c r="A65" s="1245" t="s">
        <v>125</v>
      </c>
      <c r="B65" s="1245"/>
      <c r="C65" s="1245" t="s">
        <v>1308</v>
      </c>
      <c r="D65" s="1027" t="s">
        <v>70</v>
      </c>
      <c r="E65" s="1240" t="s">
        <v>70</v>
      </c>
      <c r="F65" s="3748"/>
      <c r="G65" s="1246"/>
      <c r="H65" s="1246"/>
      <c r="I65" s="1246"/>
      <c r="J65" s="1246"/>
      <c r="K65" s="1246"/>
      <c r="L65" s="1246"/>
      <c r="M65" s="1048">
        <f>U65</f>
        <v>0</v>
      </c>
      <c r="N65" s="1049">
        <f>M65/100000</f>
        <v>0</v>
      </c>
      <c r="O65" s="1048">
        <f>V65</f>
        <v>0</v>
      </c>
      <c r="P65" s="1051">
        <f>N65*O65</f>
        <v>0</v>
      </c>
      <c r="Q65" s="1178" t="str">
        <f t="shared" si="13"/>
        <v xml:space="preserve">STATE: ; PDY: ; KKL: ; MHE: ; YNM: </v>
      </c>
      <c r="R65" s="1179"/>
      <c r="S65" s="1180"/>
      <c r="T65" s="1222"/>
      <c r="U65" s="1253">
        <f t="shared" si="1"/>
        <v>0</v>
      </c>
      <c r="V65" s="1253">
        <f t="shared" si="2"/>
        <v>0</v>
      </c>
      <c r="W65" s="1253">
        <f t="shared" si="3"/>
        <v>0</v>
      </c>
      <c r="X65" s="1406" t="str">
        <f t="shared" si="4"/>
        <v xml:space="preserve">STATE: ; PDY: ; KKL: ; MHE: ; YNM: </v>
      </c>
      <c r="Y65" s="1253"/>
      <c r="Z65" s="1253"/>
      <c r="AA65" s="1253">
        <f>Y65*Z65</f>
        <v>0</v>
      </c>
      <c r="AB65" s="1253"/>
      <c r="AC65" s="1253"/>
      <c r="AD65" s="1253"/>
      <c r="AE65" s="1253">
        <f t="shared" si="9"/>
        <v>0</v>
      </c>
      <c r="AF65" s="1253"/>
      <c r="AG65" s="1253"/>
      <c r="AH65" s="1253"/>
      <c r="AI65" s="1253">
        <f t="shared" si="10"/>
        <v>0</v>
      </c>
      <c r="AJ65" s="1253"/>
      <c r="AK65" s="1253"/>
      <c r="AL65" s="1253"/>
      <c r="AM65" s="1253">
        <f t="shared" si="11"/>
        <v>0</v>
      </c>
      <c r="AN65" s="1253"/>
      <c r="AO65" s="1253"/>
      <c r="AP65" s="1253"/>
      <c r="AQ65" s="1253">
        <f t="shared" si="12"/>
        <v>0</v>
      </c>
      <c r="AR65" s="1253"/>
      <c r="AS65" s="1253">
        <f t="shared" si="5"/>
        <v>0</v>
      </c>
      <c r="AT65" s="1253">
        <f t="shared" si="6"/>
        <v>0</v>
      </c>
      <c r="AU65" s="1253">
        <f t="shared" si="7"/>
        <v>0</v>
      </c>
      <c r="AV65" s="1873" t="str">
        <f t="shared" si="8"/>
        <v xml:space="preserve">STATE: ; PDY: ; KKL: ; MHE: ; YNM: </v>
      </c>
      <c r="AW65" s="372" t="s">
        <v>125</v>
      </c>
      <c r="AX65" s="3599"/>
      <c r="AY65" s="4812"/>
    </row>
    <row r="66" spans="1:51">
      <c r="F66" s="3653"/>
      <c r="AX66" s="3653"/>
    </row>
    <row r="67" spans="1:51">
      <c r="C67" s="374"/>
      <c r="F67" s="3653"/>
      <c r="AX67" s="3653"/>
    </row>
    <row r="68" spans="1:51">
      <c r="F68" s="3653"/>
      <c r="AX68" s="3653"/>
    </row>
    <row r="69" spans="1:51">
      <c r="F69" s="3653"/>
      <c r="AX69" s="3653"/>
    </row>
    <row r="70" spans="1:51">
      <c r="F70" s="3653"/>
      <c r="AX70" s="3653"/>
    </row>
    <row r="71" spans="1:51">
      <c r="F71" s="3653"/>
      <c r="AX71" s="3653"/>
    </row>
    <row r="72" spans="1:51">
      <c r="F72" s="3653"/>
      <c r="AX72" s="3653"/>
    </row>
    <row r="73" spans="1:51">
      <c r="F73" s="3653"/>
      <c r="AX73" s="3653"/>
    </row>
    <row r="74" spans="1:51">
      <c r="F74" s="3653"/>
      <c r="AX74" s="3653"/>
    </row>
    <row r="75" spans="1:51">
      <c r="C75" s="374"/>
      <c r="F75" s="3653"/>
      <c r="AX75" s="3653"/>
    </row>
    <row r="76" spans="1:51">
      <c r="C76" s="374"/>
      <c r="F76" s="3653"/>
      <c r="AX76" s="3653"/>
    </row>
    <row r="77" spans="1:51">
      <c r="C77" s="374"/>
      <c r="F77" s="3653"/>
      <c r="AX77" s="3653"/>
    </row>
    <row r="78" spans="1:51">
      <c r="C78" s="374"/>
      <c r="F78" s="3653"/>
      <c r="AX78" s="3653"/>
    </row>
    <row r="79" spans="1:51">
      <c r="C79" s="374"/>
      <c r="F79" s="3653"/>
      <c r="AX79" s="3653"/>
    </row>
    <row r="80" spans="1:51">
      <c r="C80" s="374"/>
      <c r="F80" s="3653"/>
      <c r="AX80" s="3653"/>
    </row>
    <row r="81" spans="3:50">
      <c r="C81" s="374"/>
      <c r="F81" s="3653"/>
      <c r="AX81" s="3653"/>
    </row>
    <row r="82" spans="3:50">
      <c r="F82" s="3653"/>
      <c r="AX82" s="3653"/>
    </row>
    <row r="83" spans="3:50">
      <c r="F83" s="3653"/>
      <c r="AX83" s="3653"/>
    </row>
    <row r="84" spans="3:50">
      <c r="F84" s="3653"/>
      <c r="AX84" s="3653"/>
    </row>
    <row r="85" spans="3:50">
      <c r="F85" s="3653"/>
      <c r="AX85" s="3653"/>
    </row>
    <row r="86" spans="3:50">
      <c r="F86" s="3653"/>
      <c r="AX86" s="3653"/>
    </row>
    <row r="87" spans="3:50">
      <c r="F87" s="3653"/>
      <c r="AX87" s="3653"/>
    </row>
    <row r="88" spans="3:50">
      <c r="F88" s="3653"/>
      <c r="AX88" s="3653"/>
    </row>
    <row r="89" spans="3:50">
      <c r="F89" s="3653"/>
      <c r="AX89" s="3653"/>
    </row>
    <row r="90" spans="3:50">
      <c r="F90" s="3653"/>
      <c r="AX90" s="3653"/>
    </row>
    <row r="91" spans="3:50">
      <c r="F91" s="3653"/>
      <c r="AX91" s="3653"/>
    </row>
    <row r="92" spans="3:50">
      <c r="F92" s="3653"/>
      <c r="AX92" s="3653"/>
    </row>
    <row r="93" spans="3:50">
      <c r="F93" s="399"/>
    </row>
    <row r="94" spans="3:50">
      <c r="F94" s="399"/>
    </row>
    <row r="95" spans="3:50">
      <c r="F95" s="399"/>
    </row>
    <row r="96" spans="3:50">
      <c r="F96" s="399"/>
    </row>
    <row r="97" spans="6:6">
      <c r="F97" s="399"/>
    </row>
    <row r="98" spans="6:6">
      <c r="F98" s="399"/>
    </row>
    <row r="99" spans="6:6">
      <c r="F99" s="399"/>
    </row>
    <row r="100" spans="6:6">
      <c r="F100" s="399"/>
    </row>
    <row r="101" spans="6:6">
      <c r="F101" s="399"/>
    </row>
    <row r="102" spans="6:6">
      <c r="F102" s="399"/>
    </row>
    <row r="103" spans="6:6">
      <c r="F103" s="399"/>
    </row>
    <row r="104" spans="6:6">
      <c r="F104" s="399"/>
    </row>
    <row r="105" spans="6:6">
      <c r="F105" s="399"/>
    </row>
    <row r="106" spans="6:6">
      <c r="F106" s="399"/>
    </row>
    <row r="107" spans="6:6">
      <c r="F107" s="399"/>
    </row>
    <row r="108" spans="6:6">
      <c r="F108" s="399"/>
    </row>
    <row r="109" spans="6:6">
      <c r="F109" s="399"/>
    </row>
    <row r="110" spans="6:6">
      <c r="F110" s="399"/>
    </row>
    <row r="111" spans="6:6">
      <c r="F111" s="399"/>
    </row>
    <row r="112" spans="6:6">
      <c r="F112" s="399"/>
    </row>
    <row r="113" spans="6:6">
      <c r="F113" s="399"/>
    </row>
    <row r="114" spans="6:6">
      <c r="F114" s="399"/>
    </row>
    <row r="115" spans="6:6">
      <c r="F115" s="399"/>
    </row>
    <row r="116" spans="6:6">
      <c r="F116" s="399"/>
    </row>
    <row r="117" spans="6:6">
      <c r="F117" s="399"/>
    </row>
    <row r="118" spans="6:6">
      <c r="F118" s="399"/>
    </row>
    <row r="119" spans="6:6">
      <c r="F119" s="399"/>
    </row>
    <row r="120" spans="6:6">
      <c r="F120" s="399"/>
    </row>
    <row r="121" spans="6:6">
      <c r="F121" s="399"/>
    </row>
    <row r="122" spans="6:6">
      <c r="F122" s="399"/>
    </row>
    <row r="123" spans="6:6">
      <c r="F123" s="399"/>
    </row>
    <row r="124" spans="6:6">
      <c r="F124" s="399"/>
    </row>
    <row r="125" spans="6:6">
      <c r="F125" s="399"/>
    </row>
    <row r="126" spans="6:6">
      <c r="F126" s="399"/>
    </row>
    <row r="127" spans="6:6">
      <c r="F127" s="399"/>
    </row>
    <row r="128" spans="6:6">
      <c r="F128" s="399"/>
    </row>
    <row r="129" spans="6:6">
      <c r="F129" s="399"/>
    </row>
    <row r="130" spans="6:6">
      <c r="F130" s="399"/>
    </row>
    <row r="131" spans="6:6">
      <c r="F131" s="399"/>
    </row>
    <row r="132" spans="6:6">
      <c r="F132" s="399"/>
    </row>
    <row r="133" spans="6:6">
      <c r="F133" s="399"/>
    </row>
    <row r="134" spans="6:6">
      <c r="F134" s="399"/>
    </row>
    <row r="135" spans="6:6">
      <c r="F135" s="399"/>
    </row>
    <row r="136" spans="6:6">
      <c r="F136" s="399"/>
    </row>
    <row r="137" spans="6:6">
      <c r="F137" s="399"/>
    </row>
    <row r="138" spans="6:6">
      <c r="F138" s="399"/>
    </row>
    <row r="139" spans="6:6">
      <c r="F139" s="399"/>
    </row>
    <row r="140" spans="6:6">
      <c r="F140" s="399"/>
    </row>
    <row r="141" spans="6:6">
      <c r="F141" s="399"/>
    </row>
    <row r="142" spans="6:6">
      <c r="F142" s="399"/>
    </row>
    <row r="143" spans="6:6">
      <c r="F143" s="399"/>
    </row>
    <row r="144" spans="6:6">
      <c r="F144" s="399"/>
    </row>
    <row r="145" spans="6:6">
      <c r="F145" s="399"/>
    </row>
    <row r="146" spans="6:6">
      <c r="F146" s="399"/>
    </row>
    <row r="147" spans="6:6">
      <c r="F147" s="399"/>
    </row>
    <row r="148" spans="6:6">
      <c r="F148" s="399"/>
    </row>
    <row r="149" spans="6:6">
      <c r="F149" s="399"/>
    </row>
    <row r="150" spans="6:6">
      <c r="F150" s="399"/>
    </row>
    <row r="151" spans="6:6">
      <c r="F151" s="399"/>
    </row>
    <row r="152" spans="6:6">
      <c r="F152" s="399"/>
    </row>
    <row r="153" spans="6:6">
      <c r="F153" s="399"/>
    </row>
    <row r="154" spans="6:6">
      <c r="F154" s="399"/>
    </row>
    <row r="155" spans="6:6">
      <c r="F155" s="399"/>
    </row>
    <row r="156" spans="6:6">
      <c r="F156" s="399"/>
    </row>
    <row r="157" spans="6:6">
      <c r="F157" s="399"/>
    </row>
    <row r="158" spans="6:6">
      <c r="F158" s="399"/>
    </row>
    <row r="159" spans="6:6">
      <c r="F159" s="399"/>
    </row>
    <row r="160" spans="6:6">
      <c r="F160" s="399"/>
    </row>
    <row r="161" spans="6:6">
      <c r="F161" s="399"/>
    </row>
    <row r="162" spans="6:6">
      <c r="F162" s="399"/>
    </row>
    <row r="163" spans="6:6">
      <c r="F163" s="399"/>
    </row>
    <row r="164" spans="6:6">
      <c r="F164" s="399"/>
    </row>
    <row r="165" spans="6:6">
      <c r="F165" s="399"/>
    </row>
    <row r="166" spans="6:6">
      <c r="F166" s="399"/>
    </row>
    <row r="167" spans="6:6">
      <c r="F167" s="399"/>
    </row>
    <row r="168" spans="6:6">
      <c r="F168" s="399"/>
    </row>
    <row r="169" spans="6:6">
      <c r="F169" s="399"/>
    </row>
    <row r="170" spans="6:6">
      <c r="F170" s="399"/>
    </row>
    <row r="171" spans="6:6">
      <c r="F171" s="399"/>
    </row>
    <row r="172" spans="6:6">
      <c r="F172" s="399"/>
    </row>
    <row r="173" spans="6:6">
      <c r="F173" s="399"/>
    </row>
    <row r="174" spans="6:6">
      <c r="F174" s="399"/>
    </row>
    <row r="175" spans="6:6">
      <c r="F175" s="399"/>
    </row>
    <row r="176" spans="6:6">
      <c r="F176" s="399"/>
    </row>
    <row r="177" spans="6:6">
      <c r="F177" s="399"/>
    </row>
    <row r="178" spans="6:6">
      <c r="F178" s="399"/>
    </row>
    <row r="179" spans="6:6">
      <c r="F179" s="399"/>
    </row>
    <row r="180" spans="6:6">
      <c r="F180" s="399"/>
    </row>
    <row r="181" spans="6:6">
      <c r="F181" s="399"/>
    </row>
    <row r="182" spans="6:6">
      <c r="F182" s="399"/>
    </row>
    <row r="183" spans="6:6">
      <c r="F183" s="399"/>
    </row>
    <row r="184" spans="6:6">
      <c r="F184" s="399"/>
    </row>
    <row r="185" spans="6:6">
      <c r="F185" s="399"/>
    </row>
    <row r="186" spans="6:6">
      <c r="F186" s="399"/>
    </row>
    <row r="187" spans="6:6">
      <c r="F187" s="399"/>
    </row>
    <row r="188" spans="6:6">
      <c r="F188" s="399"/>
    </row>
    <row r="189" spans="6:6">
      <c r="F189" s="399"/>
    </row>
    <row r="190" spans="6:6">
      <c r="F190" s="399"/>
    </row>
    <row r="191" spans="6:6">
      <c r="F191" s="399"/>
    </row>
    <row r="192" spans="6:6">
      <c r="F192" s="399"/>
    </row>
    <row r="193" spans="6:6">
      <c r="F193" s="399"/>
    </row>
    <row r="194" spans="6:6">
      <c r="F194" s="399"/>
    </row>
    <row r="195" spans="6:6">
      <c r="F195" s="399"/>
    </row>
    <row r="196" spans="6:6">
      <c r="F196" s="399"/>
    </row>
    <row r="197" spans="6:6">
      <c r="F197" s="399"/>
    </row>
    <row r="198" spans="6:6">
      <c r="F198" s="399"/>
    </row>
    <row r="199" spans="6:6">
      <c r="F199" s="399"/>
    </row>
    <row r="200" spans="6:6">
      <c r="F200" s="399"/>
    </row>
    <row r="201" spans="6:6">
      <c r="F201" s="399"/>
    </row>
    <row r="202" spans="6:6">
      <c r="F202" s="399"/>
    </row>
    <row r="203" spans="6:6">
      <c r="F203" s="399"/>
    </row>
    <row r="204" spans="6:6">
      <c r="F204" s="399"/>
    </row>
    <row r="205" spans="6:6">
      <c r="F205" s="399"/>
    </row>
    <row r="206" spans="6:6">
      <c r="F206" s="399"/>
    </row>
    <row r="207" spans="6:6">
      <c r="F207" s="399"/>
    </row>
    <row r="208" spans="6:6">
      <c r="F208" s="399"/>
    </row>
    <row r="209" spans="6:6">
      <c r="F209" s="399"/>
    </row>
    <row r="210" spans="6:6">
      <c r="F210" s="399"/>
    </row>
    <row r="211" spans="6:6">
      <c r="F211" s="399"/>
    </row>
    <row r="212" spans="6:6">
      <c r="F212" s="399"/>
    </row>
    <row r="213" spans="6:6">
      <c r="F213" s="399"/>
    </row>
    <row r="214" spans="6:6">
      <c r="F214" s="399"/>
    </row>
    <row r="215" spans="6:6">
      <c r="F215" s="399"/>
    </row>
    <row r="216" spans="6:6">
      <c r="F216" s="399"/>
    </row>
    <row r="217" spans="6:6">
      <c r="F217" s="399"/>
    </row>
    <row r="218" spans="6:6">
      <c r="F218" s="399"/>
    </row>
    <row r="219" spans="6:6">
      <c r="F219" s="399"/>
    </row>
    <row r="220" spans="6:6">
      <c r="F220" s="399"/>
    </row>
    <row r="221" spans="6:6">
      <c r="F221" s="399"/>
    </row>
    <row r="222" spans="6:6">
      <c r="F222" s="399"/>
    </row>
    <row r="223" spans="6:6">
      <c r="F223" s="399"/>
    </row>
    <row r="224" spans="6:6">
      <c r="F224" s="399"/>
    </row>
    <row r="225" spans="6:6">
      <c r="F225" s="399"/>
    </row>
    <row r="226" spans="6:6">
      <c r="F226" s="399"/>
    </row>
    <row r="227" spans="6:6">
      <c r="F227" s="399"/>
    </row>
    <row r="228" spans="6:6">
      <c r="F228" s="399"/>
    </row>
    <row r="229" spans="6:6">
      <c r="F229" s="399"/>
    </row>
    <row r="230" spans="6:6">
      <c r="F230" s="399"/>
    </row>
    <row r="231" spans="6:6">
      <c r="F231" s="399"/>
    </row>
    <row r="232" spans="6:6">
      <c r="F232" s="399"/>
    </row>
    <row r="233" spans="6:6">
      <c r="F233" s="399"/>
    </row>
    <row r="234" spans="6:6">
      <c r="F234" s="399"/>
    </row>
    <row r="235" spans="6:6">
      <c r="F235" s="399"/>
    </row>
    <row r="236" spans="6:6">
      <c r="F236" s="399"/>
    </row>
    <row r="237" spans="6:6">
      <c r="F237" s="399"/>
    </row>
    <row r="238" spans="6:6">
      <c r="F238" s="399"/>
    </row>
    <row r="239" spans="6:6">
      <c r="F239" s="399"/>
    </row>
    <row r="240" spans="6:6">
      <c r="F240" s="399"/>
    </row>
    <row r="241" spans="6:6">
      <c r="F241" s="399"/>
    </row>
    <row r="242" spans="6:6">
      <c r="F242" s="399"/>
    </row>
    <row r="243" spans="6:6">
      <c r="F243" s="399"/>
    </row>
    <row r="244" spans="6:6">
      <c r="F244" s="399"/>
    </row>
    <row r="245" spans="6:6">
      <c r="F245" s="399"/>
    </row>
    <row r="246" spans="6:6">
      <c r="F246" s="399"/>
    </row>
    <row r="247" spans="6:6">
      <c r="F247" s="399"/>
    </row>
    <row r="248" spans="6:6">
      <c r="F248" s="399"/>
    </row>
    <row r="249" spans="6:6">
      <c r="F249" s="399"/>
    </row>
    <row r="250" spans="6:6">
      <c r="F250" s="399"/>
    </row>
    <row r="251" spans="6:6">
      <c r="F251" s="399"/>
    </row>
    <row r="252" spans="6:6">
      <c r="F252" s="399"/>
    </row>
    <row r="253" spans="6:6">
      <c r="F253" s="399"/>
    </row>
    <row r="254" spans="6:6">
      <c r="F254" s="399"/>
    </row>
    <row r="255" spans="6:6">
      <c r="F255" s="399"/>
    </row>
    <row r="256" spans="6:6">
      <c r="F256" s="399"/>
    </row>
    <row r="257" spans="6:6">
      <c r="F257" s="399"/>
    </row>
    <row r="258" spans="6:6">
      <c r="F258" s="399"/>
    </row>
    <row r="259" spans="6:6">
      <c r="F259" s="399"/>
    </row>
    <row r="260" spans="6:6">
      <c r="F260" s="399"/>
    </row>
    <row r="261" spans="6:6">
      <c r="F261" s="399"/>
    </row>
    <row r="262" spans="6:6">
      <c r="F262" s="399"/>
    </row>
    <row r="263" spans="6:6">
      <c r="F263" s="399"/>
    </row>
    <row r="264" spans="6:6">
      <c r="F264" s="399"/>
    </row>
    <row r="265" spans="6:6">
      <c r="F265" s="399"/>
    </row>
    <row r="266" spans="6:6">
      <c r="F266" s="399"/>
    </row>
    <row r="267" spans="6:6">
      <c r="F267" s="399"/>
    </row>
    <row r="268" spans="6:6">
      <c r="F268" s="399"/>
    </row>
    <row r="269" spans="6:6">
      <c r="F269" s="399"/>
    </row>
    <row r="270" spans="6:6">
      <c r="F270" s="399"/>
    </row>
    <row r="271" spans="6:6">
      <c r="F271" s="399"/>
    </row>
    <row r="272" spans="6:6">
      <c r="F272" s="399"/>
    </row>
    <row r="273" spans="6:6">
      <c r="F273" s="399"/>
    </row>
    <row r="274" spans="6:6">
      <c r="F274" s="399"/>
    </row>
    <row r="275" spans="6:6">
      <c r="F275" s="399"/>
    </row>
    <row r="276" spans="6:6">
      <c r="F276" s="399"/>
    </row>
    <row r="277" spans="6:6">
      <c r="F277" s="399"/>
    </row>
    <row r="278" spans="6:6">
      <c r="F278" s="399"/>
    </row>
    <row r="279" spans="6:6">
      <c r="F279" s="399"/>
    </row>
    <row r="280" spans="6:6">
      <c r="F280" s="399"/>
    </row>
    <row r="281" spans="6:6">
      <c r="F281" s="399"/>
    </row>
    <row r="282" spans="6:6">
      <c r="F282" s="399"/>
    </row>
    <row r="283" spans="6:6">
      <c r="F283" s="399"/>
    </row>
    <row r="284" spans="6:6">
      <c r="F284" s="399"/>
    </row>
    <row r="285" spans="6:6">
      <c r="F285" s="399"/>
    </row>
    <row r="286" spans="6:6">
      <c r="F286" s="399"/>
    </row>
    <row r="287" spans="6:6">
      <c r="F287" s="399"/>
    </row>
    <row r="288" spans="6:6">
      <c r="F288" s="399"/>
    </row>
    <row r="289" spans="6:6">
      <c r="F289" s="399"/>
    </row>
    <row r="290" spans="6:6">
      <c r="F290" s="399"/>
    </row>
    <row r="291" spans="6:6">
      <c r="F291" s="399"/>
    </row>
    <row r="292" spans="6:6">
      <c r="F292" s="399"/>
    </row>
    <row r="293" spans="6:6">
      <c r="F293" s="399"/>
    </row>
    <row r="294" spans="6:6">
      <c r="F294" s="399"/>
    </row>
    <row r="295" spans="6:6">
      <c r="F295" s="399"/>
    </row>
    <row r="296" spans="6:6">
      <c r="F296" s="399"/>
    </row>
    <row r="297" spans="6:6">
      <c r="F297" s="399"/>
    </row>
    <row r="298" spans="6:6">
      <c r="F298" s="399"/>
    </row>
    <row r="299" spans="6:6">
      <c r="F299" s="399"/>
    </row>
    <row r="300" spans="6:6">
      <c r="F300" s="399"/>
    </row>
    <row r="301" spans="6:6">
      <c r="F301" s="399"/>
    </row>
  </sheetData>
  <sheetProtection formatCells="0" formatColumns="0" formatRows="0" autoFilter="0"/>
  <autoFilter ref="A6:S65"/>
  <mergeCells count="23">
    <mergeCell ref="AW6:AX6"/>
    <mergeCell ref="R5:S5"/>
    <mergeCell ref="P1:AI1"/>
    <mergeCell ref="AJ1:AP1"/>
    <mergeCell ref="AQ1:AX1"/>
    <mergeCell ref="U5:X5"/>
    <mergeCell ref="AS5:AV5"/>
    <mergeCell ref="Y5:AB5"/>
    <mergeCell ref="AC5:AF5"/>
    <mergeCell ref="AG5:AJ5"/>
    <mergeCell ref="AK5:AN5"/>
    <mergeCell ref="AO5:AR5"/>
    <mergeCell ref="A1:C1"/>
    <mergeCell ref="G5:K5"/>
    <mergeCell ref="A5:A6"/>
    <mergeCell ref="B5:B6"/>
    <mergeCell ref="C5:C6"/>
    <mergeCell ref="D5:D6"/>
    <mergeCell ref="E5:E6"/>
    <mergeCell ref="E1:E2"/>
    <mergeCell ref="G1:O1"/>
    <mergeCell ref="A2:A4"/>
    <mergeCell ref="L5:Q5"/>
  </mergeCells>
  <phoneticPr fontId="38" type="noConversion"/>
  <printOptions horizontalCentered="1"/>
  <pageMargins left="0.7" right="0.7" top="0.75" bottom="0.48" header="0.3" footer="0.3"/>
  <pageSetup paperSize="8" scale="15" fitToHeight="15" orientation="landscape" r:id="rId1"/>
</worksheet>
</file>

<file path=xl/worksheets/sheet13.xml><?xml version="1.0" encoding="utf-8"?>
<worksheet xmlns="http://schemas.openxmlformats.org/spreadsheetml/2006/main" xmlns:r="http://schemas.openxmlformats.org/officeDocument/2006/relationships">
  <sheetPr codeName="Sheet53"/>
  <dimension ref="A1:BF57"/>
  <sheetViews>
    <sheetView zoomScale="90" zoomScaleNormal="90" workbookViewId="0">
      <pane xSplit="5" ySplit="6" topLeftCell="K7" activePane="bottomRight" state="frozen"/>
      <selection pane="topRight" activeCell="F1" sqref="F1"/>
      <selection pane="bottomLeft" activeCell="A7" sqref="A7"/>
      <selection pane="bottomRight" activeCell="O7" sqref="O7"/>
    </sheetView>
  </sheetViews>
  <sheetFormatPr defaultColWidth="64.5703125" defaultRowHeight="27" customHeight="1"/>
  <cols>
    <col min="1" max="1" width="12.42578125" style="422" customWidth="1"/>
    <col min="2" max="2" width="6.85546875" style="420" customWidth="1"/>
    <col min="3" max="3" width="36.7109375" style="423" customWidth="1"/>
    <col min="4" max="4" width="8.140625" style="418" customWidth="1"/>
    <col min="5" max="5" width="26.5703125" style="418" customWidth="1"/>
    <col min="6" max="6" width="15.85546875" style="415" hidden="1" customWidth="1"/>
    <col min="7" max="7" width="22.85546875" style="415" hidden="1" customWidth="1"/>
    <col min="8" max="8" width="15.85546875" style="415" hidden="1" customWidth="1"/>
    <col min="9" max="9" width="15.140625" style="415" hidden="1" customWidth="1"/>
    <col min="10" max="10" width="15" style="415" hidden="1" customWidth="1"/>
    <col min="11" max="11" width="14.5703125" style="424" customWidth="1"/>
    <col min="12" max="12" width="12.42578125" style="415" customWidth="1"/>
    <col min="13" max="13" width="25.85546875" style="425" customWidth="1"/>
    <col min="14" max="14" width="18.28515625" style="418" customWidth="1"/>
    <col min="15" max="15" width="17" style="425" bestFit="1" customWidth="1"/>
    <col min="16" max="16" width="29" style="422" hidden="1" customWidth="1"/>
    <col min="17" max="17" width="33.42578125" style="426" hidden="1" customWidth="1"/>
    <col min="18" max="18" width="15" style="415" hidden="1" customWidth="1"/>
    <col min="19" max="19" width="8.7109375" style="415" hidden="1" customWidth="1"/>
    <col min="20" max="20" width="9.28515625" style="415" hidden="1" customWidth="1"/>
    <col min="21" max="21" width="13.7109375" style="415" hidden="1" customWidth="1"/>
    <col min="22" max="22" width="11.7109375" style="415" hidden="1" customWidth="1"/>
    <col min="23" max="23" width="37.85546875" style="415" hidden="1" customWidth="1"/>
    <col min="24" max="24" width="8.140625" style="415" hidden="1" customWidth="1"/>
    <col min="25" max="25" width="9.42578125" style="415" hidden="1" customWidth="1"/>
    <col min="26" max="26" width="11.140625" style="415" hidden="1" customWidth="1"/>
    <col min="27" max="27" width="39.7109375" style="415" hidden="1" customWidth="1"/>
    <col min="28" max="28" width="11.85546875" style="415" hidden="1" customWidth="1"/>
    <col min="29" max="29" width="14.7109375" style="415" hidden="1" customWidth="1"/>
    <col min="30" max="30" width="12.7109375" style="415" hidden="1" customWidth="1"/>
    <col min="31" max="31" width="18.140625" style="415" hidden="1" customWidth="1"/>
    <col min="32" max="32" width="6.140625" style="415" hidden="1" customWidth="1"/>
    <col min="33" max="33" width="15.28515625" style="415" hidden="1" customWidth="1"/>
    <col min="34" max="34" width="10.5703125" style="415" hidden="1" customWidth="1"/>
    <col min="35" max="35" width="10" style="415" hidden="1" customWidth="1"/>
    <col min="36" max="36" width="12" style="415" hidden="1" customWidth="1"/>
    <col min="37" max="37" width="11" style="415" hidden="1" customWidth="1"/>
    <col min="38" max="38" width="11.140625" style="415" hidden="1" customWidth="1"/>
    <col min="39" max="39" width="12.28515625" style="415" hidden="1" customWidth="1"/>
    <col min="40" max="40" width="7.85546875" style="415" hidden="1" customWidth="1"/>
    <col min="41" max="41" width="12.5703125" style="415" hidden="1" customWidth="1"/>
    <col min="42" max="42" width="8.7109375" style="415" hidden="1" customWidth="1"/>
    <col min="43" max="43" width="42.42578125" style="415" hidden="1" customWidth="1"/>
    <col min="44" max="44" width="11" style="415" hidden="1" customWidth="1"/>
    <col min="45" max="45" width="9.28515625" style="415" hidden="1" customWidth="1"/>
    <col min="46" max="46" width="8.85546875" style="415" hidden="1" customWidth="1"/>
    <col min="47" max="47" width="45" style="415" hidden="1" customWidth="1"/>
    <col min="48" max="48" width="9.7109375" style="415" hidden="1" customWidth="1"/>
    <col min="49" max="49" width="10.85546875" style="415" hidden="1" customWidth="1"/>
    <col min="50" max="50" width="9" style="415" hidden="1" customWidth="1"/>
    <col min="51" max="51" width="12.5703125" style="415" hidden="1" customWidth="1"/>
    <col min="52" max="52" width="11.42578125" style="415" hidden="1" customWidth="1"/>
    <col min="53" max="53" width="12.85546875" style="415" hidden="1" customWidth="1"/>
    <col min="54" max="54" width="8.28515625" style="415" hidden="1" customWidth="1"/>
    <col min="55" max="55" width="8.140625" style="415" hidden="1" customWidth="1"/>
    <col min="56" max="56" width="9.5703125" style="415" hidden="1" customWidth="1"/>
    <col min="57" max="57" width="9.7109375" style="415" hidden="1" customWidth="1"/>
    <col min="58" max="58" width="10.85546875" style="415" hidden="1" customWidth="1"/>
    <col min="59" max="69" width="0" style="415" hidden="1" customWidth="1"/>
    <col min="70" max="16384" width="64.5703125" style="415"/>
  </cols>
  <sheetData>
    <row r="1" spans="1:53" s="1260" customFormat="1" ht="27" customHeight="1">
      <c r="A1" s="5208" t="s">
        <v>162</v>
      </c>
      <c r="B1" s="5208"/>
      <c r="C1" s="5208"/>
      <c r="D1" s="1259"/>
      <c r="E1" s="5209" t="s">
        <v>4691</v>
      </c>
      <c r="F1" s="5210" t="s">
        <v>4689</v>
      </c>
      <c r="G1" s="5210"/>
      <c r="H1" s="5210"/>
      <c r="I1" s="5210"/>
      <c r="J1" s="5210"/>
      <c r="K1" s="5210"/>
      <c r="L1" s="5210"/>
      <c r="M1" s="5210"/>
      <c r="N1" s="5210"/>
      <c r="O1" s="5214" t="s">
        <v>70</v>
      </c>
      <c r="P1" s="5214"/>
      <c r="Q1" s="5214"/>
      <c r="R1" s="5214"/>
      <c r="S1" s="5214"/>
      <c r="T1" s="5214"/>
      <c r="U1" s="5214"/>
      <c r="V1" s="5214"/>
      <c r="W1" s="5214"/>
      <c r="X1" s="5214"/>
      <c r="Y1" s="5214"/>
      <c r="Z1" s="5214"/>
      <c r="AA1" s="5214"/>
      <c r="AB1" s="5214"/>
      <c r="AC1" s="5214"/>
      <c r="AD1" s="5214"/>
      <c r="AE1" s="5214"/>
      <c r="AF1" s="5214"/>
      <c r="AG1" s="5214"/>
      <c r="AH1" s="5214"/>
      <c r="AI1" s="5215" t="s">
        <v>4345</v>
      </c>
      <c r="AJ1" s="5215"/>
      <c r="AK1" s="5215"/>
      <c r="AL1" s="5215"/>
      <c r="AM1" s="5215"/>
      <c r="AN1" s="5215"/>
      <c r="AO1" s="5215"/>
      <c r="AP1" s="5216" t="s">
        <v>85</v>
      </c>
      <c r="AQ1" s="5216"/>
      <c r="AR1" s="5216"/>
      <c r="AS1" s="5216"/>
      <c r="AT1" s="5216"/>
      <c r="AU1" s="5216"/>
      <c r="AV1" s="5216"/>
      <c r="AW1" s="5216"/>
      <c r="AX1" s="5216"/>
      <c r="AY1" s="5216"/>
      <c r="AZ1" s="5216"/>
      <c r="BA1" s="5216"/>
    </row>
    <row r="2" spans="1:53" s="1267" customFormat="1" ht="27" customHeight="1">
      <c r="A2" s="5211" t="str">
        <f>HYPERLINK("#Index!A4", "Index Pg")</f>
        <v>Index Pg</v>
      </c>
      <c r="B2" s="1261"/>
      <c r="C2" s="1152"/>
      <c r="D2" s="1261"/>
      <c r="E2" s="5209"/>
      <c r="F2" s="1262" t="s">
        <v>118</v>
      </c>
      <c r="G2" s="1262" t="s">
        <v>131</v>
      </c>
      <c r="H2" s="1262" t="s">
        <v>91</v>
      </c>
      <c r="I2" s="1262" t="s">
        <v>4687</v>
      </c>
      <c r="J2" s="1262" t="s">
        <v>96</v>
      </c>
      <c r="K2" s="1263" t="s">
        <v>4052</v>
      </c>
      <c r="L2" s="1264" t="s">
        <v>4688</v>
      </c>
      <c r="M2" s="1264" t="s">
        <v>4692</v>
      </c>
      <c r="N2" s="1264" t="s">
        <v>208</v>
      </c>
      <c r="O2" s="1265" t="s">
        <v>4344</v>
      </c>
      <c r="P2" s="1265" t="s">
        <v>3838</v>
      </c>
      <c r="Q2" s="1265" t="s">
        <v>4701</v>
      </c>
      <c r="R2" s="1265" t="s">
        <v>4698</v>
      </c>
      <c r="S2" s="1265" t="s">
        <v>4699</v>
      </c>
      <c r="T2" s="1265" t="s">
        <v>4700</v>
      </c>
      <c r="U2" s="1265" t="s">
        <v>4702</v>
      </c>
      <c r="V2" s="1265" t="s">
        <v>4677</v>
      </c>
      <c r="W2" s="1265" t="s">
        <v>4703</v>
      </c>
      <c r="X2" s="1265" t="s">
        <v>33</v>
      </c>
      <c r="Y2" s="1265" t="s">
        <v>4704</v>
      </c>
      <c r="Z2" s="1265" t="s">
        <v>4705</v>
      </c>
      <c r="AA2" s="1265" t="s">
        <v>4695</v>
      </c>
      <c r="AB2" s="1265" t="s">
        <v>740</v>
      </c>
      <c r="AC2" s="1265" t="s">
        <v>4696</v>
      </c>
      <c r="AD2" s="1265" t="s">
        <v>4697</v>
      </c>
      <c r="AE2" s="1265" t="s">
        <v>2374</v>
      </c>
      <c r="AF2" s="1265" t="s">
        <v>4706</v>
      </c>
      <c r="AG2" s="1265" t="s">
        <v>3837</v>
      </c>
      <c r="AH2" s="1265" t="s">
        <v>307</v>
      </c>
      <c r="AI2" s="1266" t="s">
        <v>293</v>
      </c>
      <c r="AJ2" s="1266" t="s">
        <v>114</v>
      </c>
      <c r="AK2" s="1266" t="s">
        <v>146</v>
      </c>
      <c r="AL2" s="1266" t="s">
        <v>4656</v>
      </c>
      <c r="AM2" s="1266" t="s">
        <v>3306</v>
      </c>
      <c r="AN2" s="1266" t="s">
        <v>3976</v>
      </c>
      <c r="AO2" s="1266" t="s">
        <v>4527</v>
      </c>
      <c r="AP2" s="1030" t="s">
        <v>86</v>
      </c>
      <c r="AQ2" s="1030" t="s">
        <v>150</v>
      </c>
      <c r="AR2" s="1030" t="s">
        <v>399</v>
      </c>
      <c r="AS2" s="1030" t="s">
        <v>152</v>
      </c>
      <c r="AT2" s="1030" t="s">
        <v>415</v>
      </c>
      <c r="AU2" s="1030" t="s">
        <v>4581</v>
      </c>
      <c r="AV2" s="1030" t="s">
        <v>4111</v>
      </c>
      <c r="AW2" s="1030" t="s">
        <v>312</v>
      </c>
      <c r="AX2" s="1030" t="s">
        <v>314</v>
      </c>
      <c r="AY2" s="1030" t="s">
        <v>1032</v>
      </c>
      <c r="AZ2" s="1030" t="s">
        <v>1018</v>
      </c>
      <c r="BA2" s="1030" t="s">
        <v>4690</v>
      </c>
    </row>
    <row r="3" spans="1:53" s="1269" customFormat="1" ht="27" customHeight="1">
      <c r="A3" s="5211"/>
      <c r="B3" s="1033" t="str">
        <f>HYPERLINK("#'Budget Summary I'!A1:AL1", "Budget Summary I")</f>
        <v>Budget Summary I</v>
      </c>
      <c r="C3" s="1034" t="s">
        <v>4582</v>
      </c>
      <c r="D3" s="1153"/>
      <c r="E3" s="1153">
        <f>R7</f>
        <v>0</v>
      </c>
      <c r="F3" s="1153">
        <f>R11</f>
        <v>0</v>
      </c>
      <c r="G3" s="1153">
        <f>R12</f>
        <v>0</v>
      </c>
      <c r="H3" s="1153">
        <f>R14+R35</f>
        <v>0</v>
      </c>
      <c r="I3" s="1153">
        <f>R15+R36</f>
        <v>0</v>
      </c>
      <c r="J3" s="1153"/>
      <c r="K3" s="1268"/>
      <c r="L3" s="1153">
        <f>R13</f>
        <v>0</v>
      </c>
      <c r="M3" s="1153"/>
      <c r="N3" s="1268">
        <f>R17</f>
        <v>0</v>
      </c>
      <c r="O3" s="1268"/>
      <c r="P3" s="1268">
        <f>R23+R24+R26+R27+R28+R30+R31+R32+R48+R16+R21+R22</f>
        <v>0</v>
      </c>
      <c r="Q3" s="1268"/>
      <c r="R3" s="1268"/>
      <c r="S3" s="1268"/>
      <c r="T3" s="1268">
        <f>R47</f>
        <v>0</v>
      </c>
      <c r="U3" s="1268"/>
      <c r="V3" s="1268"/>
      <c r="W3" s="1268"/>
      <c r="X3" s="1268"/>
      <c r="Y3" s="1268"/>
      <c r="Z3" s="1268"/>
      <c r="AA3" s="1268"/>
      <c r="AB3" s="1268"/>
      <c r="AC3" s="1268"/>
      <c r="AD3" s="1268"/>
      <c r="AE3" s="1268"/>
      <c r="AF3" s="1268"/>
      <c r="AG3" s="1268"/>
      <c r="AH3" s="1268">
        <f>R50+R51+R56</f>
        <v>0</v>
      </c>
      <c r="AI3" s="1268">
        <f>R53</f>
        <v>0</v>
      </c>
      <c r="AJ3" s="1268">
        <f>R19+R38</f>
        <v>0</v>
      </c>
      <c r="AK3" s="1268">
        <f>R20</f>
        <v>0</v>
      </c>
      <c r="AL3" s="1268">
        <f>SUM(R41:R44)</f>
        <v>0</v>
      </c>
      <c r="AM3" s="1268">
        <f>R39</f>
        <v>0</v>
      </c>
      <c r="AN3" s="1268"/>
      <c r="AO3" s="1268"/>
      <c r="AP3" s="1268"/>
      <c r="AQ3" s="1268">
        <f>R46</f>
        <v>0</v>
      </c>
      <c r="AR3" s="1268"/>
      <c r="AS3" s="1268">
        <f>R54</f>
        <v>0</v>
      </c>
      <c r="AT3" s="1268"/>
      <c r="AU3" s="1268"/>
      <c r="AV3" s="1268">
        <f>R55</f>
        <v>0</v>
      </c>
      <c r="AW3" s="1268"/>
      <c r="AX3" s="1268"/>
      <c r="AY3" s="1268"/>
      <c r="AZ3" s="1268"/>
      <c r="BA3" s="1268"/>
    </row>
    <row r="4" spans="1:53" s="1267" customFormat="1" ht="27" customHeight="1">
      <c r="A4" s="5211"/>
      <c r="B4" s="1035" t="str">
        <f>HYPERLINK("#'Budget Summary II'!A3:B5", "Budget Summary II")</f>
        <v>Budget Summary II</v>
      </c>
      <c r="C4" s="1034" t="s">
        <v>4583</v>
      </c>
      <c r="D4" s="1268"/>
      <c r="E4" s="1153">
        <f>O7</f>
        <v>133.4061323</v>
      </c>
      <c r="F4" s="1153">
        <f>O11</f>
        <v>24.680136000000005</v>
      </c>
      <c r="G4" s="1153">
        <f>O12</f>
        <v>28.338076300000001</v>
      </c>
      <c r="H4" s="1153">
        <f>O14+O35</f>
        <v>1.827</v>
      </c>
      <c r="I4" s="1153">
        <f>O15+O36</f>
        <v>4.0140000000000002</v>
      </c>
      <c r="J4" s="1153"/>
      <c r="K4" s="1268"/>
      <c r="L4" s="1153">
        <f>O13</f>
        <v>22.75</v>
      </c>
      <c r="M4" s="1153"/>
      <c r="N4" s="1268">
        <f>O17</f>
        <v>0</v>
      </c>
      <c r="O4" s="1268"/>
      <c r="P4" s="1268">
        <f>O23+O24+O26+O27+O28+O30+O31+O32+O48+O16+O21+O22</f>
        <v>7.5262200000000004</v>
      </c>
      <c r="Q4" s="1268"/>
      <c r="R4" s="1268"/>
      <c r="S4" s="1268"/>
      <c r="T4" s="1268">
        <f>O47</f>
        <v>0</v>
      </c>
      <c r="U4" s="1268"/>
      <c r="V4" s="1268"/>
      <c r="W4" s="1268"/>
      <c r="X4" s="1268"/>
      <c r="Y4" s="1268"/>
      <c r="Z4" s="1268"/>
      <c r="AA4" s="1268"/>
      <c r="AB4" s="1268"/>
      <c r="AC4" s="1268"/>
      <c r="AD4" s="1268"/>
      <c r="AE4" s="1268"/>
      <c r="AF4" s="1268"/>
      <c r="AG4" s="1268"/>
      <c r="AH4" s="1268">
        <f>O50+O51+O56</f>
        <v>0</v>
      </c>
      <c r="AI4" s="1268">
        <f>O53</f>
        <v>0</v>
      </c>
      <c r="AJ4" s="1268">
        <f>O19+O38</f>
        <v>30.888000000000005</v>
      </c>
      <c r="AK4" s="1268">
        <f>O20</f>
        <v>0.1825</v>
      </c>
      <c r="AL4" s="1268">
        <f>SUM(O41:O44)</f>
        <v>10.450200000000001</v>
      </c>
      <c r="AM4" s="1268">
        <f>O39</f>
        <v>0</v>
      </c>
      <c r="AN4" s="1268"/>
      <c r="AO4" s="1268"/>
      <c r="AP4" s="1268"/>
      <c r="AQ4" s="1268">
        <f>O46</f>
        <v>2.5</v>
      </c>
      <c r="AR4" s="1268"/>
      <c r="AS4" s="1268">
        <f>O54</f>
        <v>0.25</v>
      </c>
      <c r="AT4" s="1268"/>
      <c r="AU4" s="1268"/>
      <c r="AV4" s="1268">
        <f>O55</f>
        <v>0</v>
      </c>
      <c r="AW4" s="1268"/>
      <c r="AX4" s="1268"/>
      <c r="AY4" s="1268"/>
      <c r="AZ4" s="1268"/>
      <c r="BA4" s="1268"/>
    </row>
    <row r="5" spans="1:53" s="1270" customFormat="1" ht="27" customHeight="1">
      <c r="A5" s="5212" t="s">
        <v>53</v>
      </c>
      <c r="B5" s="5212" t="s">
        <v>54</v>
      </c>
      <c r="C5" s="5183" t="s">
        <v>55</v>
      </c>
      <c r="D5" s="5212" t="s">
        <v>56</v>
      </c>
      <c r="E5" s="5212" t="s">
        <v>57</v>
      </c>
      <c r="F5" s="5213" t="s">
        <v>4603</v>
      </c>
      <c r="G5" s="5213"/>
      <c r="H5" s="5213"/>
      <c r="I5" s="5213"/>
      <c r="J5" s="5213"/>
      <c r="K5" s="5213" t="s">
        <v>7689</v>
      </c>
      <c r="L5" s="5213"/>
      <c r="M5" s="5213"/>
      <c r="N5" s="5213"/>
      <c r="O5" s="5213"/>
      <c r="P5" s="5213"/>
      <c r="Q5" s="5212" t="s">
        <v>4643</v>
      </c>
      <c r="R5" s="5212"/>
      <c r="T5" s="5217" t="s">
        <v>5743</v>
      </c>
      <c r="U5" s="5217"/>
      <c r="V5" s="5217"/>
      <c r="W5" s="5217"/>
      <c r="X5" s="5218" t="s">
        <v>5744</v>
      </c>
      <c r="Y5" s="5218"/>
      <c r="Z5" s="5218"/>
      <c r="AA5" s="5218"/>
      <c r="AB5" s="5219" t="s">
        <v>5745</v>
      </c>
      <c r="AC5" s="5219"/>
      <c r="AD5" s="5219"/>
      <c r="AE5" s="5219"/>
      <c r="AF5" s="5220" t="s">
        <v>5746</v>
      </c>
      <c r="AG5" s="5220"/>
      <c r="AH5" s="5220"/>
      <c r="AI5" s="5220"/>
      <c r="AJ5" s="5221" t="s">
        <v>5747</v>
      </c>
      <c r="AK5" s="5221"/>
      <c r="AL5" s="5221"/>
      <c r="AM5" s="5221"/>
      <c r="AN5" s="5222" t="s">
        <v>5748</v>
      </c>
      <c r="AO5" s="5222"/>
      <c r="AP5" s="5222"/>
      <c r="AQ5" s="5222"/>
      <c r="AR5" s="5218" t="s">
        <v>5749</v>
      </c>
      <c r="AS5" s="5218"/>
      <c r="AT5" s="5218"/>
      <c r="AU5" s="5218"/>
    </row>
    <row r="6" spans="1:53" s="1270" customFormat="1" ht="27" customHeight="1">
      <c r="A6" s="5212"/>
      <c r="B6" s="5212"/>
      <c r="C6" s="5183"/>
      <c r="D6" s="5212"/>
      <c r="E6" s="5212"/>
      <c r="F6" s="1271" t="s">
        <v>4604</v>
      </c>
      <c r="G6" s="1271" t="s">
        <v>4611</v>
      </c>
      <c r="H6" s="1271" t="s">
        <v>4605</v>
      </c>
      <c r="I6" s="1271" t="s">
        <v>4612</v>
      </c>
      <c r="J6" s="1271" t="s">
        <v>2527</v>
      </c>
      <c r="K6" s="1272" t="s">
        <v>58</v>
      </c>
      <c r="L6" s="1273" t="s">
        <v>59</v>
      </c>
      <c r="M6" s="1274" t="s">
        <v>60</v>
      </c>
      <c r="N6" s="1273" t="s">
        <v>61</v>
      </c>
      <c r="O6" s="1274" t="s">
        <v>62</v>
      </c>
      <c r="P6" s="1037" t="s">
        <v>5545</v>
      </c>
      <c r="Q6" s="1275" t="s">
        <v>2529</v>
      </c>
      <c r="R6" s="1276" t="s">
        <v>4644</v>
      </c>
      <c r="T6" s="1277" t="s">
        <v>5750</v>
      </c>
      <c r="U6" s="1277" t="s">
        <v>61</v>
      </c>
      <c r="V6" s="1277" t="s">
        <v>5751</v>
      </c>
      <c r="W6" s="1278" t="s">
        <v>5752</v>
      </c>
      <c r="X6" s="1279" t="s">
        <v>5750</v>
      </c>
      <c r="Y6" s="1279" t="s">
        <v>61</v>
      </c>
      <c r="Z6" s="1277" t="s">
        <v>5751</v>
      </c>
      <c r="AA6" s="1278" t="s">
        <v>5752</v>
      </c>
      <c r="AB6" s="1279" t="s">
        <v>5750</v>
      </c>
      <c r="AC6" s="1279" t="s">
        <v>61</v>
      </c>
      <c r="AD6" s="1277" t="s">
        <v>5751</v>
      </c>
      <c r="AE6" s="1278" t="s">
        <v>5752</v>
      </c>
      <c r="AF6" s="1279" t="s">
        <v>5750</v>
      </c>
      <c r="AG6" s="1279" t="s">
        <v>61</v>
      </c>
      <c r="AH6" s="1277" t="s">
        <v>5751</v>
      </c>
      <c r="AI6" s="1278" t="s">
        <v>5752</v>
      </c>
      <c r="AJ6" s="1279" t="s">
        <v>5750</v>
      </c>
      <c r="AK6" s="1279" t="s">
        <v>61</v>
      </c>
      <c r="AL6" s="1277" t="s">
        <v>5751</v>
      </c>
      <c r="AM6" s="1278" t="s">
        <v>5752</v>
      </c>
      <c r="AN6" s="1279" t="s">
        <v>5750</v>
      </c>
      <c r="AO6" s="1279" t="s">
        <v>61</v>
      </c>
      <c r="AP6" s="1277" t="s">
        <v>5751</v>
      </c>
      <c r="AQ6" s="1278" t="s">
        <v>5752</v>
      </c>
      <c r="AR6" s="1277" t="s">
        <v>5751</v>
      </c>
      <c r="AS6" s="1280" t="s">
        <v>5753</v>
      </c>
      <c r="AT6" s="1277" t="s">
        <v>5754</v>
      </c>
      <c r="AU6" s="1281" t="s">
        <v>5752</v>
      </c>
    </row>
    <row r="7" spans="1:53" s="1260" customFormat="1" ht="27" customHeight="1">
      <c r="A7" s="1282">
        <v>3</v>
      </c>
      <c r="B7" s="1283"/>
      <c r="C7" s="1159" t="s">
        <v>10</v>
      </c>
      <c r="D7" s="1284"/>
      <c r="E7" s="1284"/>
      <c r="F7" s="1282"/>
      <c r="G7" s="1282"/>
      <c r="H7" s="1282"/>
      <c r="I7" s="1282"/>
      <c r="J7" s="1282"/>
      <c r="K7" s="1285"/>
      <c r="L7" s="1282"/>
      <c r="M7" s="1286"/>
      <c r="N7" s="1287"/>
      <c r="O7" s="1288">
        <f>O8+O33+O49</f>
        <v>133.4061323</v>
      </c>
      <c r="P7" s="1282"/>
      <c r="Q7" s="1289"/>
      <c r="R7" s="1290">
        <f>R8+R33+R49</f>
        <v>0</v>
      </c>
      <c r="S7" s="1291"/>
      <c r="T7" s="1254"/>
      <c r="U7" s="1254"/>
      <c r="V7" s="1290">
        <f>V8+V33+V49</f>
        <v>0</v>
      </c>
      <c r="W7" s="1254"/>
      <c r="X7" s="1254"/>
      <c r="Y7" s="1254"/>
      <c r="Z7" s="1290">
        <f>Z8+Z33+Z49</f>
        <v>0</v>
      </c>
      <c r="AA7" s="1254"/>
      <c r="AB7" s="1254"/>
      <c r="AC7" s="1254"/>
      <c r="AD7" s="1290">
        <f>AD8+AD33+AD49</f>
        <v>0</v>
      </c>
      <c r="AE7" s="1254"/>
      <c r="AF7" s="1254"/>
      <c r="AG7" s="1254"/>
      <c r="AH7" s="1290">
        <f>AH8+AH33+AH49</f>
        <v>0</v>
      </c>
      <c r="AI7" s="1254"/>
      <c r="AJ7" s="1254"/>
      <c r="AK7" s="1254"/>
      <c r="AL7" s="1290">
        <f>AL8+AL33+AL49</f>
        <v>0</v>
      </c>
      <c r="AM7" s="1254"/>
      <c r="AN7" s="1254"/>
      <c r="AO7" s="1254"/>
      <c r="AP7" s="1290">
        <f>AP8+AP33+AP49</f>
        <v>0</v>
      </c>
      <c r="AQ7" s="1254"/>
      <c r="AR7" s="1290">
        <f>AR8+AR33+AR49</f>
        <v>0</v>
      </c>
      <c r="AS7" s="1254"/>
      <c r="AT7" s="1254"/>
      <c r="AU7" s="1254"/>
    </row>
    <row r="8" spans="1:53" s="1260" customFormat="1" ht="27" customHeight="1">
      <c r="A8" s="1292">
        <v>3.1</v>
      </c>
      <c r="B8" s="1293"/>
      <c r="C8" s="1294" t="s">
        <v>11</v>
      </c>
      <c r="D8" s="1295"/>
      <c r="E8" s="1295"/>
      <c r="F8" s="1296"/>
      <c r="G8" s="1296"/>
      <c r="H8" s="1296"/>
      <c r="I8" s="1296"/>
      <c r="J8" s="1296"/>
      <c r="K8" s="1297"/>
      <c r="L8" s="1296"/>
      <c r="M8" s="1298"/>
      <c r="N8" s="1295"/>
      <c r="O8" s="1298">
        <f>O9+O25+O29</f>
        <v>88.996932299999997</v>
      </c>
      <c r="P8" s="1292"/>
      <c r="Q8" s="1299"/>
      <c r="R8" s="1300">
        <f>R9+R25+R29</f>
        <v>0</v>
      </c>
      <c r="S8" s="1291"/>
      <c r="T8" s="1255"/>
      <c r="U8" s="1255"/>
      <c r="V8" s="1300">
        <f>V9+V25+V29</f>
        <v>0</v>
      </c>
      <c r="W8" s="1874"/>
      <c r="X8" s="1255"/>
      <c r="Y8" s="1255"/>
      <c r="Z8" s="1300">
        <f>Z9+Z25+Z29</f>
        <v>0</v>
      </c>
      <c r="AA8" s="1255"/>
      <c r="AB8" s="1255"/>
      <c r="AC8" s="1255"/>
      <c r="AD8" s="1300">
        <f>AD9+AD25+AD29</f>
        <v>0</v>
      </c>
      <c r="AE8" s="1255"/>
      <c r="AF8" s="1255"/>
      <c r="AG8" s="1255"/>
      <c r="AH8" s="1300">
        <f>AH9+AH25+AH29</f>
        <v>0</v>
      </c>
      <c r="AI8" s="1255"/>
      <c r="AJ8" s="1255"/>
      <c r="AK8" s="1255"/>
      <c r="AL8" s="1300">
        <f>AL9+AL25+AL29</f>
        <v>0</v>
      </c>
      <c r="AM8" s="1255"/>
      <c r="AN8" s="1255"/>
      <c r="AO8" s="1255"/>
      <c r="AP8" s="1300">
        <f>AP9+AP25+AP29</f>
        <v>0</v>
      </c>
      <c r="AQ8" s="1255"/>
      <c r="AR8" s="1300">
        <f>AR9+AR25+AR29</f>
        <v>0</v>
      </c>
      <c r="AS8" s="1255"/>
      <c r="AT8" s="1255"/>
      <c r="AU8" s="1255"/>
    </row>
    <row r="9" spans="1:53" s="1260" customFormat="1" ht="45" customHeight="1">
      <c r="A9" s="1301" t="s">
        <v>46</v>
      </c>
      <c r="B9" s="1302"/>
      <c r="C9" s="1303" t="s">
        <v>163</v>
      </c>
      <c r="D9" s="1304"/>
      <c r="E9" s="1304"/>
      <c r="F9" s="1305"/>
      <c r="G9" s="1305"/>
      <c r="H9" s="1305"/>
      <c r="I9" s="1305"/>
      <c r="J9" s="1305"/>
      <c r="K9" s="1306"/>
      <c r="L9" s="1305"/>
      <c r="M9" s="1307"/>
      <c r="N9" s="1308"/>
      <c r="O9" s="1309">
        <f>O10+O18+O22+O23+O24+O17</f>
        <v>81.470712300000002</v>
      </c>
      <c r="P9" s="1310"/>
      <c r="Q9" s="1311"/>
      <c r="R9" s="1312">
        <f>R10+R18+R22+R23+R24+R17</f>
        <v>0</v>
      </c>
      <c r="S9" s="1291"/>
      <c r="T9" s="1256"/>
      <c r="U9" s="1256"/>
      <c r="V9" s="1312">
        <f>V10+V18+V22+V23+V24+V17</f>
        <v>0</v>
      </c>
      <c r="W9" s="1875"/>
      <c r="X9" s="1256"/>
      <c r="Y9" s="1256"/>
      <c r="Z9" s="1312">
        <f>Z10+Z18+Z22+Z23+Z24+Z17</f>
        <v>0</v>
      </c>
      <c r="AA9" s="1256"/>
      <c r="AB9" s="1256"/>
      <c r="AC9" s="1256"/>
      <c r="AD9" s="1312">
        <f>AD10+AD18+AD22+AD23+AD24+AD17</f>
        <v>0</v>
      </c>
      <c r="AE9" s="1256"/>
      <c r="AF9" s="1256"/>
      <c r="AG9" s="1256"/>
      <c r="AH9" s="1312">
        <f>AH10+AH18+AH22+AH23+AH24+AH17</f>
        <v>0</v>
      </c>
      <c r="AI9" s="1256"/>
      <c r="AJ9" s="1256"/>
      <c r="AK9" s="1256"/>
      <c r="AL9" s="1312">
        <f>AL10+AL18+AL22+AL23+AL24+AL17</f>
        <v>0</v>
      </c>
      <c r="AM9" s="1256"/>
      <c r="AN9" s="1256"/>
      <c r="AO9" s="1256"/>
      <c r="AP9" s="1312">
        <f>AP10+AP18+AP22+AP23+AP24+AP17</f>
        <v>0</v>
      </c>
      <c r="AQ9" s="1256"/>
      <c r="AR9" s="1312">
        <f>AR10+AR18+AR22+AR23+AR24+AR17</f>
        <v>0</v>
      </c>
      <c r="AS9" s="1256"/>
      <c r="AT9" s="1256"/>
      <c r="AU9" s="1256"/>
    </row>
    <row r="10" spans="1:53" s="1260" customFormat="1" ht="54" customHeight="1">
      <c r="A10" s="1313" t="s">
        <v>164</v>
      </c>
      <c r="B10" s="1314"/>
      <c r="C10" s="1315" t="s">
        <v>4798</v>
      </c>
      <c r="D10" s="1316" t="s">
        <v>90</v>
      </c>
      <c r="E10" s="1317"/>
      <c r="F10" s="1318"/>
      <c r="G10" s="1318"/>
      <c r="H10" s="1318"/>
      <c r="I10" s="1318"/>
      <c r="J10" s="1318"/>
      <c r="K10" s="1319"/>
      <c r="L10" s="1318">
        <f>T10</f>
        <v>0</v>
      </c>
      <c r="M10" s="1320">
        <f>L10/100000</f>
        <v>0</v>
      </c>
      <c r="N10" s="1321">
        <f>U10</f>
        <v>0</v>
      </c>
      <c r="O10" s="1322">
        <f>SUM(O11:O16)</f>
        <v>77.5952123</v>
      </c>
      <c r="P10" s="1323"/>
      <c r="Q10" s="1324"/>
      <c r="R10" s="1325">
        <f>SUM(R11:R16)</f>
        <v>0</v>
      </c>
      <c r="S10" s="1291"/>
      <c r="T10" s="1253"/>
      <c r="U10" s="1253"/>
      <c r="V10" s="1325">
        <f>SUM(V11:V16)</f>
        <v>0</v>
      </c>
      <c r="W10" s="1406"/>
      <c r="X10" s="1253"/>
      <c r="Y10" s="1253"/>
      <c r="Z10" s="1325">
        <f>SUM(Z11:Z16)</f>
        <v>0</v>
      </c>
      <c r="AA10" s="1253"/>
      <c r="AB10" s="1253"/>
      <c r="AC10" s="1253"/>
      <c r="AD10" s="1325">
        <f>SUM(AD11:AD16)</f>
        <v>0</v>
      </c>
      <c r="AE10" s="1253"/>
      <c r="AF10" s="1253"/>
      <c r="AG10" s="1253"/>
      <c r="AH10" s="1325">
        <f>SUM(AH11:AH16)</f>
        <v>0</v>
      </c>
      <c r="AI10" s="1253"/>
      <c r="AJ10" s="1253"/>
      <c r="AK10" s="1253"/>
      <c r="AL10" s="1325">
        <f>SUM(AL11:AL16)</f>
        <v>0</v>
      </c>
      <c r="AM10" s="1253"/>
      <c r="AN10" s="1253"/>
      <c r="AO10" s="1253"/>
      <c r="AP10" s="1325">
        <f>SUM(AP11:AP16)</f>
        <v>0</v>
      </c>
      <c r="AQ10" s="1253"/>
      <c r="AR10" s="1325">
        <f>SUM(AR11:AR16)</f>
        <v>0</v>
      </c>
      <c r="AS10" s="1253">
        <f>Y10+AC10+AG10+AK10+AO10</f>
        <v>0</v>
      </c>
      <c r="AT10" s="1253">
        <f>IFERROR((AR10/AS10),0)</f>
        <v>0</v>
      </c>
      <c r="AU10" s="1406" t="str">
        <f>"STATE: "&amp;AA10&amp;"; PDY: "&amp;AE10&amp;"; KKL: "&amp;AI10&amp;"; MHE: "&amp;AM10&amp;"; YNM: "&amp;AQ10</f>
        <v xml:space="preserve">STATE: ; PDY: ; KKL: ; MHE: ; YNM: </v>
      </c>
    </row>
    <row r="11" spans="1:53" s="1260" customFormat="1" ht="36" customHeight="1">
      <c r="A11" s="1313" t="s">
        <v>2723</v>
      </c>
      <c r="B11" s="1314"/>
      <c r="C11" s="1326" t="s">
        <v>4799</v>
      </c>
      <c r="D11" s="1316" t="s">
        <v>90</v>
      </c>
      <c r="E11" s="1317" t="s">
        <v>4810</v>
      </c>
      <c r="F11" s="1327"/>
      <c r="G11" s="1328"/>
      <c r="H11" s="1329"/>
      <c r="I11" s="1330"/>
      <c r="J11" s="1331"/>
      <c r="K11" s="1332"/>
      <c r="L11" s="1318">
        <f t="shared" ref="L11:L24" si="0">T11</f>
        <v>0</v>
      </c>
      <c r="M11" s="1320">
        <f t="shared" ref="M11:M24" si="1">L11/100000</f>
        <v>0</v>
      </c>
      <c r="N11" s="1321">
        <f t="shared" ref="N11:N24" si="2">U11</f>
        <v>0</v>
      </c>
      <c r="O11" s="1333">
        <f>'3-A. CI Sub-Annex'!P7</f>
        <v>24.680136000000005</v>
      </c>
      <c r="P11" s="1334" t="str">
        <f>W11</f>
        <v xml:space="preserve">STATE: ; PDY: ; KKL: ; MHE: ; YNM: </v>
      </c>
      <c r="Q11" s="1335"/>
      <c r="R11" s="1336">
        <f>'3-A. CI Sub-Annex'!S7</f>
        <v>0</v>
      </c>
      <c r="S11" s="1291"/>
      <c r="T11" s="1253">
        <f t="shared" ref="T11:T56" si="3">IFERROR(AR11/AS11,0)</f>
        <v>0</v>
      </c>
      <c r="U11" s="1253">
        <f t="shared" ref="U11:U56" si="4">Y11+AC11+AG11+AK11+AO11</f>
        <v>0</v>
      </c>
      <c r="V11" s="1253">
        <f t="shared" ref="V11:V56" si="5">T11*U11</f>
        <v>0</v>
      </c>
      <c r="W11" s="1406" t="str">
        <f t="shared" ref="W11:W56" si="6">"STATE: "&amp;AA11&amp;"; PDY: "&amp;AE11&amp;"; KKL: "&amp;AI11&amp;"; MHE: "&amp;AM11&amp;"; YNM: "&amp;AQ11</f>
        <v xml:space="preserve">STATE: ; PDY: ; KKL: ; MHE: ; YNM: </v>
      </c>
      <c r="X11" s="1203"/>
      <c r="Y11" s="1203"/>
      <c r="Z11" s="1203">
        <f>X11*Y11</f>
        <v>0</v>
      </c>
      <c r="AA11" s="1247"/>
      <c r="AB11" s="1337"/>
      <c r="AC11" s="1337"/>
      <c r="AD11" s="1338">
        <f>AB11*AC11</f>
        <v>0</v>
      </c>
      <c r="AE11" s="1339"/>
      <c r="AF11" s="1337"/>
      <c r="AG11" s="1337"/>
      <c r="AH11" s="1338">
        <f>AF11*AG11</f>
        <v>0</v>
      </c>
      <c r="AI11" s="1339"/>
      <c r="AJ11" s="1337"/>
      <c r="AK11" s="1337"/>
      <c r="AL11" s="1338">
        <f>AJ11*AK11</f>
        <v>0</v>
      </c>
      <c r="AM11" s="1339"/>
      <c r="AN11" s="1337"/>
      <c r="AO11" s="1337"/>
      <c r="AP11" s="1338">
        <f>AN11*AO11</f>
        <v>0</v>
      </c>
      <c r="AQ11" s="1339"/>
      <c r="AR11" s="1253">
        <f t="shared" ref="AR11:AR56" si="7">Z11+AD11+AH11+AL11+AP11</f>
        <v>0</v>
      </c>
      <c r="AS11" s="1253">
        <f t="shared" ref="AS11:AS56" si="8">Y11+AC11+AG11+AK11+AO11</f>
        <v>0</v>
      </c>
      <c r="AT11" s="1253">
        <f t="shared" ref="AT11:AT56" si="9">IFERROR((AR11/AS11),0)</f>
        <v>0</v>
      </c>
      <c r="AU11" s="1406" t="str">
        <f t="shared" ref="AU11:AU56" si="10">"STATE: "&amp;AA11&amp;"; PDY: "&amp;AE11&amp;"; KKL: "&amp;AI11&amp;"; MHE: "&amp;AM11&amp;"; YNM: "&amp;AQ11</f>
        <v xml:space="preserve">STATE: ; PDY: ; KKL: ; MHE: ; YNM: </v>
      </c>
    </row>
    <row r="12" spans="1:53" s="1260" customFormat="1" ht="34.5" customHeight="1">
      <c r="A12" s="1313" t="s">
        <v>2724</v>
      </c>
      <c r="B12" s="1314"/>
      <c r="C12" s="1326" t="s">
        <v>4802</v>
      </c>
      <c r="D12" s="1316" t="s">
        <v>90</v>
      </c>
      <c r="E12" s="1317" t="s">
        <v>4357</v>
      </c>
      <c r="F12" s="1327"/>
      <c r="G12" s="1328"/>
      <c r="H12" s="1329"/>
      <c r="I12" s="1330"/>
      <c r="J12" s="1331"/>
      <c r="K12" s="1332"/>
      <c r="L12" s="1318">
        <f t="shared" si="0"/>
        <v>0</v>
      </c>
      <c r="M12" s="1320">
        <f t="shared" si="1"/>
        <v>0</v>
      </c>
      <c r="N12" s="1321">
        <f t="shared" si="2"/>
        <v>0</v>
      </c>
      <c r="O12" s="1333">
        <f>'3-A. CI Sub-Annex'!P12</f>
        <v>28.338076300000001</v>
      </c>
      <c r="P12" s="1334" t="str">
        <f t="shared" ref="P12:P56" si="11">W12</f>
        <v xml:space="preserve">STATE: ; PDY: ; KKL: ; MHE: ; YNM: </v>
      </c>
      <c r="Q12" s="1335"/>
      <c r="R12" s="1336">
        <f>'3-A. CI Sub-Annex'!S12</f>
        <v>0</v>
      </c>
      <c r="S12" s="1291"/>
      <c r="T12" s="1253">
        <f t="shared" si="3"/>
        <v>0</v>
      </c>
      <c r="U12" s="1253">
        <f t="shared" si="4"/>
        <v>0</v>
      </c>
      <c r="V12" s="1253">
        <f t="shared" si="5"/>
        <v>0</v>
      </c>
      <c r="W12" s="1406" t="str">
        <f t="shared" si="6"/>
        <v xml:space="preserve">STATE: ; PDY: ; KKL: ; MHE: ; YNM: </v>
      </c>
      <c r="X12" s="1340"/>
      <c r="Y12" s="1340"/>
      <c r="Z12" s="1340">
        <f>X12*Y12</f>
        <v>0</v>
      </c>
      <c r="AA12" s="1340"/>
      <c r="AB12" s="1337"/>
      <c r="AC12" s="1337"/>
      <c r="AD12" s="1338">
        <f>AB12*AC12</f>
        <v>0</v>
      </c>
      <c r="AE12" s="1341"/>
      <c r="AF12" s="1337"/>
      <c r="AG12" s="1337"/>
      <c r="AH12" s="1338">
        <f>AF12*AG12</f>
        <v>0</v>
      </c>
      <c r="AI12" s="1341"/>
      <c r="AJ12" s="1337"/>
      <c r="AK12" s="1337"/>
      <c r="AL12" s="1338">
        <f>AJ12*AK12</f>
        <v>0</v>
      </c>
      <c r="AM12" s="1339"/>
      <c r="AN12" s="1337"/>
      <c r="AO12" s="1337"/>
      <c r="AP12" s="1338">
        <f>AN12*AO12</f>
        <v>0</v>
      </c>
      <c r="AQ12" s="1339"/>
      <c r="AR12" s="1253">
        <f t="shared" si="7"/>
        <v>0</v>
      </c>
      <c r="AS12" s="1253">
        <f t="shared" si="8"/>
        <v>0</v>
      </c>
      <c r="AT12" s="1253">
        <f t="shared" si="9"/>
        <v>0</v>
      </c>
      <c r="AU12" s="1406" t="str">
        <f t="shared" si="10"/>
        <v xml:space="preserve">STATE: ; PDY: ; KKL: ; MHE: ; YNM: </v>
      </c>
    </row>
    <row r="13" spans="1:53" s="1260" customFormat="1" ht="39.75" customHeight="1">
      <c r="A13" s="1313" t="s">
        <v>2725</v>
      </c>
      <c r="B13" s="1314"/>
      <c r="C13" s="1326" t="s">
        <v>4803</v>
      </c>
      <c r="D13" s="1316" t="s">
        <v>90</v>
      </c>
      <c r="E13" s="1317" t="s">
        <v>4811</v>
      </c>
      <c r="F13" s="1327"/>
      <c r="G13" s="1328"/>
      <c r="H13" s="1329"/>
      <c r="I13" s="1330"/>
      <c r="J13" s="1331"/>
      <c r="K13" s="1332"/>
      <c r="L13" s="1318">
        <f t="shared" si="0"/>
        <v>0</v>
      </c>
      <c r="M13" s="1320">
        <f t="shared" si="1"/>
        <v>0</v>
      </c>
      <c r="N13" s="1321">
        <f t="shared" si="2"/>
        <v>0</v>
      </c>
      <c r="O13" s="1333">
        <f>'3-A. CI Sub-Annex'!P20</f>
        <v>22.75</v>
      </c>
      <c r="P13" s="1334" t="str">
        <f t="shared" si="11"/>
        <v xml:space="preserve">STATE: ; PDY: ; KKL: ; MHE: ; YNM: </v>
      </c>
      <c r="Q13" s="1335"/>
      <c r="R13" s="1336">
        <f>'3-A. CI Sub-Annex'!S20</f>
        <v>0</v>
      </c>
      <c r="S13" s="1291"/>
      <c r="T13" s="1253">
        <f t="shared" si="3"/>
        <v>0</v>
      </c>
      <c r="U13" s="1253">
        <f t="shared" si="4"/>
        <v>0</v>
      </c>
      <c r="V13" s="1253">
        <f t="shared" si="5"/>
        <v>0</v>
      </c>
      <c r="W13" s="1406" t="str">
        <f t="shared" si="6"/>
        <v xml:space="preserve">STATE: ; PDY: ; KKL: ; MHE: ; YNM: </v>
      </c>
      <c r="X13" s="1340"/>
      <c r="Y13" s="1340"/>
      <c r="Z13" s="1340">
        <f>X13*Y13</f>
        <v>0</v>
      </c>
      <c r="AA13" s="1247"/>
      <c r="AB13" s="1337"/>
      <c r="AC13" s="1337"/>
      <c r="AD13" s="1338">
        <f>AB13*AC13</f>
        <v>0</v>
      </c>
      <c r="AE13" s="1341"/>
      <c r="AF13" s="1337"/>
      <c r="AG13" s="1337"/>
      <c r="AH13" s="1338">
        <f>AF13*AG13</f>
        <v>0</v>
      </c>
      <c r="AI13" s="1341"/>
      <c r="AJ13" s="1337"/>
      <c r="AK13" s="1337"/>
      <c r="AL13" s="1338">
        <f>AJ13*AK13</f>
        <v>0</v>
      </c>
      <c r="AM13" s="1339"/>
      <c r="AN13" s="1337"/>
      <c r="AO13" s="1337"/>
      <c r="AP13" s="1338">
        <f>AN13*AO13</f>
        <v>0</v>
      </c>
      <c r="AQ13" s="1339"/>
      <c r="AR13" s="1253">
        <f t="shared" si="7"/>
        <v>0</v>
      </c>
      <c r="AS13" s="1253">
        <f t="shared" si="8"/>
        <v>0</v>
      </c>
      <c r="AT13" s="1253">
        <f t="shared" si="9"/>
        <v>0</v>
      </c>
      <c r="AU13" s="1406" t="str">
        <f t="shared" si="10"/>
        <v xml:space="preserve">STATE: ; PDY: ; KKL: ; MHE: ; YNM: </v>
      </c>
    </row>
    <row r="14" spans="1:53" s="1260" customFormat="1" ht="27" customHeight="1">
      <c r="A14" s="1313" t="s">
        <v>2726</v>
      </c>
      <c r="B14" s="1314"/>
      <c r="C14" s="1326" t="s">
        <v>2720</v>
      </c>
      <c r="D14" s="1316" t="s">
        <v>90</v>
      </c>
      <c r="E14" s="1317" t="s">
        <v>4812</v>
      </c>
      <c r="F14" s="1327"/>
      <c r="G14" s="1328"/>
      <c r="H14" s="1330"/>
      <c r="I14" s="1330"/>
      <c r="J14" s="1327"/>
      <c r="K14" s="1332"/>
      <c r="L14" s="1318">
        <f t="shared" si="0"/>
        <v>0</v>
      </c>
      <c r="M14" s="1320">
        <f t="shared" si="1"/>
        <v>0</v>
      </c>
      <c r="N14" s="1321">
        <f t="shared" si="2"/>
        <v>0</v>
      </c>
      <c r="O14" s="1333">
        <f>'3-A. CI Sub-Annex'!P23</f>
        <v>1.827</v>
      </c>
      <c r="P14" s="1334" t="str">
        <f t="shared" si="11"/>
        <v xml:space="preserve">STATE: ; PDY: ; KKL: ; MHE: ; YNM: </v>
      </c>
      <c r="Q14" s="1335"/>
      <c r="R14" s="1342">
        <f>'3-A. CI Sub-Annex'!S23</f>
        <v>0</v>
      </c>
      <c r="S14" s="1291"/>
      <c r="T14" s="1253">
        <f t="shared" si="3"/>
        <v>0</v>
      </c>
      <c r="U14" s="1253">
        <f t="shared" si="4"/>
        <v>0</v>
      </c>
      <c r="V14" s="1253">
        <f t="shared" si="5"/>
        <v>0</v>
      </c>
      <c r="W14" s="1406" t="str">
        <f t="shared" si="6"/>
        <v xml:space="preserve">STATE: ; PDY: ; KKL: ; MHE: ; YNM: </v>
      </c>
      <c r="X14" s="1253"/>
      <c r="Y14" s="1253"/>
      <c r="Z14" s="1253">
        <f t="shared" ref="Z14:Z56" si="12">X14*Y14</f>
        <v>0</v>
      </c>
      <c r="AA14" s="1253"/>
      <c r="AB14" s="1253"/>
      <c r="AC14" s="1253"/>
      <c r="AD14" s="1253">
        <f t="shared" ref="AD14:AD56" si="13">AB14*AC14</f>
        <v>0</v>
      </c>
      <c r="AE14" s="1253"/>
      <c r="AF14" s="1253"/>
      <c r="AG14" s="1253"/>
      <c r="AH14" s="1253">
        <f t="shared" ref="AH14:AH56" si="14">AF14*AG14</f>
        <v>0</v>
      </c>
      <c r="AI14" s="1253"/>
      <c r="AJ14" s="1253"/>
      <c r="AK14" s="1253"/>
      <c r="AL14" s="1253">
        <f t="shared" ref="AL14:AL56" si="15">AJ14*AK14</f>
        <v>0</v>
      </c>
      <c r="AM14" s="1253"/>
      <c r="AN14" s="1253"/>
      <c r="AO14" s="1253"/>
      <c r="AP14" s="1253">
        <f t="shared" ref="AP14:AP56" si="16">AN14*AO14</f>
        <v>0</v>
      </c>
      <c r="AQ14" s="1253"/>
      <c r="AR14" s="1253">
        <f t="shared" si="7"/>
        <v>0</v>
      </c>
      <c r="AS14" s="1253">
        <f t="shared" si="8"/>
        <v>0</v>
      </c>
      <c r="AT14" s="1253">
        <f t="shared" si="9"/>
        <v>0</v>
      </c>
      <c r="AU14" s="1406" t="str">
        <f t="shared" si="10"/>
        <v xml:space="preserve">STATE: ; PDY: ; KKL: ; MHE: ; YNM: </v>
      </c>
    </row>
    <row r="15" spans="1:53" s="1260" customFormat="1" ht="27" customHeight="1">
      <c r="A15" s="1313" t="s">
        <v>2727</v>
      </c>
      <c r="B15" s="1314"/>
      <c r="C15" s="1326" t="s">
        <v>2721</v>
      </c>
      <c r="D15" s="1316" t="s">
        <v>90</v>
      </c>
      <c r="E15" s="1317" t="s">
        <v>4813</v>
      </c>
      <c r="F15" s="1327"/>
      <c r="G15" s="1328"/>
      <c r="H15" s="1330"/>
      <c r="I15" s="1330"/>
      <c r="J15" s="1327"/>
      <c r="K15" s="1332"/>
      <c r="L15" s="1318">
        <f t="shared" si="0"/>
        <v>0</v>
      </c>
      <c r="M15" s="1320">
        <f t="shared" si="1"/>
        <v>0</v>
      </c>
      <c r="N15" s="1321">
        <f t="shared" si="2"/>
        <v>0</v>
      </c>
      <c r="O15" s="1333">
        <f>'3-A. CI Sub-Annex'!P33</f>
        <v>0</v>
      </c>
      <c r="P15" s="1334" t="str">
        <f t="shared" si="11"/>
        <v xml:space="preserve">STATE: ; PDY: ; KKL: ; MHE: ; YNM: </v>
      </c>
      <c r="Q15" s="1335"/>
      <c r="R15" s="1342">
        <f>'3-A. CI Sub-Annex'!S33</f>
        <v>0</v>
      </c>
      <c r="S15" s="1291"/>
      <c r="T15" s="1253">
        <f t="shared" si="3"/>
        <v>0</v>
      </c>
      <c r="U15" s="1253">
        <f t="shared" si="4"/>
        <v>0</v>
      </c>
      <c r="V15" s="1253">
        <f t="shared" si="5"/>
        <v>0</v>
      </c>
      <c r="W15" s="1406" t="str">
        <f t="shared" si="6"/>
        <v xml:space="preserve">STATE: ; PDY: ; KKL: ; MHE: ; YNM: </v>
      </c>
      <c r="X15" s="1253"/>
      <c r="Y15" s="1253"/>
      <c r="Z15" s="1253">
        <f t="shared" si="12"/>
        <v>0</v>
      </c>
      <c r="AA15" s="1253"/>
      <c r="AB15" s="1253"/>
      <c r="AC15" s="1253"/>
      <c r="AD15" s="1253">
        <f t="shared" si="13"/>
        <v>0</v>
      </c>
      <c r="AE15" s="1253"/>
      <c r="AF15" s="1253"/>
      <c r="AG15" s="1253"/>
      <c r="AH15" s="1253">
        <f t="shared" si="14"/>
        <v>0</v>
      </c>
      <c r="AI15" s="1253"/>
      <c r="AJ15" s="1253"/>
      <c r="AK15" s="1253"/>
      <c r="AL15" s="1253">
        <f t="shared" si="15"/>
        <v>0</v>
      </c>
      <c r="AM15" s="1253"/>
      <c r="AN15" s="1253"/>
      <c r="AO15" s="1253"/>
      <c r="AP15" s="1253">
        <f t="shared" si="16"/>
        <v>0</v>
      </c>
      <c r="AQ15" s="1253"/>
      <c r="AR15" s="1253">
        <f t="shared" si="7"/>
        <v>0</v>
      </c>
      <c r="AS15" s="1253">
        <f t="shared" si="8"/>
        <v>0</v>
      </c>
      <c r="AT15" s="1253">
        <f t="shared" si="9"/>
        <v>0</v>
      </c>
      <c r="AU15" s="1406" t="str">
        <f t="shared" si="10"/>
        <v xml:space="preserve">STATE: ; PDY: ; KKL: ; MHE: ; YNM: </v>
      </c>
    </row>
    <row r="16" spans="1:53" s="1260" customFormat="1" ht="27" customHeight="1">
      <c r="A16" s="1313" t="s">
        <v>2728</v>
      </c>
      <c r="B16" s="1314"/>
      <c r="C16" s="1326" t="s">
        <v>2960</v>
      </c>
      <c r="D16" s="1343" t="s">
        <v>70</v>
      </c>
      <c r="E16" s="1317" t="s">
        <v>2659</v>
      </c>
      <c r="F16" s="1327"/>
      <c r="G16" s="1328"/>
      <c r="H16" s="1330"/>
      <c r="I16" s="1330"/>
      <c r="J16" s="1327"/>
      <c r="K16" s="1332"/>
      <c r="L16" s="1318">
        <f t="shared" si="0"/>
        <v>0</v>
      </c>
      <c r="M16" s="1320">
        <f t="shared" si="1"/>
        <v>0</v>
      </c>
      <c r="N16" s="1321">
        <f t="shared" si="2"/>
        <v>0</v>
      </c>
      <c r="O16" s="1333">
        <f>'3-A. CI Sub-Annex'!P36</f>
        <v>0</v>
      </c>
      <c r="P16" s="1334" t="str">
        <f t="shared" si="11"/>
        <v xml:space="preserve">STATE: ; PDY: ; KKL: ; MHE: ; YNM: </v>
      </c>
      <c r="Q16" s="1335"/>
      <c r="R16" s="1342">
        <f>'3-A. CI Sub-Annex'!S36</f>
        <v>0</v>
      </c>
      <c r="S16" s="1291"/>
      <c r="T16" s="1253">
        <f t="shared" si="3"/>
        <v>0</v>
      </c>
      <c r="U16" s="1253">
        <f t="shared" si="4"/>
        <v>0</v>
      </c>
      <c r="V16" s="1253">
        <f t="shared" si="5"/>
        <v>0</v>
      </c>
      <c r="W16" s="1406" t="str">
        <f t="shared" si="6"/>
        <v xml:space="preserve">STATE: ; PDY: ; KKL: ; MHE: ; YNM: </v>
      </c>
      <c r="X16" s="1253"/>
      <c r="Y16" s="1253"/>
      <c r="Z16" s="1253">
        <f t="shared" si="12"/>
        <v>0</v>
      </c>
      <c r="AA16" s="1253"/>
      <c r="AB16" s="1253"/>
      <c r="AC16" s="1253"/>
      <c r="AD16" s="1253">
        <f t="shared" si="13"/>
        <v>0</v>
      </c>
      <c r="AE16" s="1253"/>
      <c r="AF16" s="1253"/>
      <c r="AG16" s="1253"/>
      <c r="AH16" s="1253">
        <f t="shared" si="14"/>
        <v>0</v>
      </c>
      <c r="AI16" s="1253"/>
      <c r="AJ16" s="1253"/>
      <c r="AK16" s="1253"/>
      <c r="AL16" s="1253">
        <f t="shared" si="15"/>
        <v>0</v>
      </c>
      <c r="AM16" s="1253"/>
      <c r="AN16" s="1253"/>
      <c r="AO16" s="1253"/>
      <c r="AP16" s="1253">
        <f t="shared" si="16"/>
        <v>0</v>
      </c>
      <c r="AQ16" s="1253"/>
      <c r="AR16" s="1253">
        <f t="shared" si="7"/>
        <v>0</v>
      </c>
      <c r="AS16" s="1253">
        <f t="shared" si="8"/>
        <v>0</v>
      </c>
      <c r="AT16" s="1253">
        <f t="shared" si="9"/>
        <v>0</v>
      </c>
      <c r="AU16" s="1406" t="str">
        <f t="shared" si="10"/>
        <v xml:space="preserve">STATE: ; PDY: ; KKL: ; MHE: ; YNM: </v>
      </c>
    </row>
    <row r="17" spans="1:47" s="1260" customFormat="1" ht="27" customHeight="1">
      <c r="A17" s="1313" t="s">
        <v>167</v>
      </c>
      <c r="B17" s="1314" t="s">
        <v>206</v>
      </c>
      <c r="C17" s="1315" t="s">
        <v>4843</v>
      </c>
      <c r="D17" s="1316" t="s">
        <v>90</v>
      </c>
      <c r="E17" s="1317" t="s">
        <v>2661</v>
      </c>
      <c r="F17" s="1318"/>
      <c r="G17" s="1318"/>
      <c r="H17" s="1318"/>
      <c r="I17" s="1318"/>
      <c r="J17" s="1318"/>
      <c r="K17" s="1319"/>
      <c r="L17" s="1318">
        <f t="shared" si="0"/>
        <v>0</v>
      </c>
      <c r="M17" s="1320">
        <f t="shared" si="1"/>
        <v>0</v>
      </c>
      <c r="N17" s="1321">
        <f t="shared" si="2"/>
        <v>0</v>
      </c>
      <c r="O17" s="1322">
        <f>'3-A. CI Sub-Annex'!P37</f>
        <v>0</v>
      </c>
      <c r="P17" s="1334" t="str">
        <f t="shared" si="11"/>
        <v xml:space="preserve">STATE: ; PDY: ; KKL: ; MHE: ; YNM: </v>
      </c>
      <c r="Q17" s="1335"/>
      <c r="R17" s="1344">
        <f>'3-A. CI Sub-Annex'!S37</f>
        <v>0</v>
      </c>
      <c r="S17" s="1291"/>
      <c r="T17" s="1253">
        <f t="shared" si="3"/>
        <v>0</v>
      </c>
      <c r="U17" s="1253">
        <f t="shared" si="4"/>
        <v>0</v>
      </c>
      <c r="V17" s="1253">
        <f t="shared" si="5"/>
        <v>0</v>
      </c>
      <c r="W17" s="1406" t="str">
        <f t="shared" si="6"/>
        <v xml:space="preserve">STATE: ; PDY: ; KKL: ; MHE: ; YNM: </v>
      </c>
      <c r="X17" s="1253"/>
      <c r="Y17" s="1253"/>
      <c r="Z17" s="1253">
        <f t="shared" si="12"/>
        <v>0</v>
      </c>
      <c r="AA17" s="1253"/>
      <c r="AB17" s="1253"/>
      <c r="AC17" s="1253"/>
      <c r="AD17" s="1253">
        <f t="shared" si="13"/>
        <v>0</v>
      </c>
      <c r="AE17" s="1253"/>
      <c r="AF17" s="1253"/>
      <c r="AG17" s="1253"/>
      <c r="AH17" s="1253">
        <f t="shared" si="14"/>
        <v>0</v>
      </c>
      <c r="AI17" s="1253"/>
      <c r="AJ17" s="1253"/>
      <c r="AK17" s="1253"/>
      <c r="AL17" s="1253">
        <f t="shared" si="15"/>
        <v>0</v>
      </c>
      <c r="AM17" s="1253"/>
      <c r="AN17" s="1253"/>
      <c r="AO17" s="1253"/>
      <c r="AP17" s="1253">
        <f t="shared" si="16"/>
        <v>0</v>
      </c>
      <c r="AQ17" s="1253"/>
      <c r="AR17" s="1253">
        <f t="shared" si="7"/>
        <v>0</v>
      </c>
      <c r="AS17" s="1253">
        <f t="shared" si="8"/>
        <v>0</v>
      </c>
      <c r="AT17" s="1253">
        <f t="shared" si="9"/>
        <v>0</v>
      </c>
      <c r="AU17" s="1406" t="str">
        <f t="shared" si="10"/>
        <v xml:space="preserve">STATE: ; PDY: ; KKL: ; MHE: ; YNM: </v>
      </c>
    </row>
    <row r="18" spans="1:47" s="1260" customFormat="1" ht="27" customHeight="1">
      <c r="A18" s="1313" t="s">
        <v>170</v>
      </c>
      <c r="B18" s="1314"/>
      <c r="C18" s="1315" t="s">
        <v>4856</v>
      </c>
      <c r="D18" s="1345" t="s">
        <v>4345</v>
      </c>
      <c r="E18" s="1317"/>
      <c r="F18" s="1318"/>
      <c r="G18" s="1318"/>
      <c r="H18" s="1318"/>
      <c r="I18" s="1318"/>
      <c r="J18" s="1318"/>
      <c r="K18" s="1319"/>
      <c r="L18" s="1318">
        <f t="shared" si="0"/>
        <v>0</v>
      </c>
      <c r="M18" s="1320">
        <f t="shared" si="1"/>
        <v>0</v>
      </c>
      <c r="N18" s="1321">
        <f t="shared" si="2"/>
        <v>0</v>
      </c>
      <c r="O18" s="1322">
        <f>SUM(O19:O21)</f>
        <v>3.8755000000000002</v>
      </c>
      <c r="P18" s="1334" t="str">
        <f t="shared" si="11"/>
        <v xml:space="preserve">STATE: ; PDY: ; KKL: ; MHE: ; YNM: </v>
      </c>
      <c r="Q18" s="1335"/>
      <c r="R18" s="1325">
        <f>SUM(R19:R21)</f>
        <v>0</v>
      </c>
      <c r="S18" s="1291"/>
      <c r="T18" s="1253">
        <f t="shared" si="3"/>
        <v>0</v>
      </c>
      <c r="U18" s="1253">
        <f t="shared" si="4"/>
        <v>0</v>
      </c>
      <c r="V18" s="1253">
        <f t="shared" si="5"/>
        <v>0</v>
      </c>
      <c r="W18" s="1406" t="str">
        <f t="shared" si="6"/>
        <v xml:space="preserve">STATE: ; PDY: ; KKL: ; MHE: ; YNM: </v>
      </c>
      <c r="X18" s="1253"/>
      <c r="Y18" s="1253"/>
      <c r="Z18" s="1253">
        <f t="shared" si="12"/>
        <v>0</v>
      </c>
      <c r="AA18" s="1253"/>
      <c r="AB18" s="1253"/>
      <c r="AC18" s="1253"/>
      <c r="AD18" s="1253">
        <f t="shared" si="13"/>
        <v>0</v>
      </c>
      <c r="AE18" s="1253"/>
      <c r="AF18" s="1253"/>
      <c r="AG18" s="1253"/>
      <c r="AH18" s="1253">
        <f t="shared" si="14"/>
        <v>0</v>
      </c>
      <c r="AI18" s="1253"/>
      <c r="AJ18" s="1253"/>
      <c r="AK18" s="1253"/>
      <c r="AL18" s="1253">
        <f t="shared" si="15"/>
        <v>0</v>
      </c>
      <c r="AM18" s="1253"/>
      <c r="AN18" s="1253"/>
      <c r="AO18" s="1253"/>
      <c r="AP18" s="1253">
        <f t="shared" si="16"/>
        <v>0</v>
      </c>
      <c r="AQ18" s="1253"/>
      <c r="AR18" s="1253">
        <f t="shared" si="7"/>
        <v>0</v>
      </c>
      <c r="AS18" s="1253">
        <f t="shared" si="8"/>
        <v>0</v>
      </c>
      <c r="AT18" s="1253">
        <f t="shared" si="9"/>
        <v>0</v>
      </c>
      <c r="AU18" s="1406" t="str">
        <f t="shared" si="10"/>
        <v xml:space="preserve">STATE: ; PDY: ; KKL: ; MHE: ; YNM: </v>
      </c>
    </row>
    <row r="19" spans="1:47" s="1260" customFormat="1" ht="27" customHeight="1">
      <c r="A19" s="1346" t="s">
        <v>2742</v>
      </c>
      <c r="B19" s="1314"/>
      <c r="C19" s="1326" t="s">
        <v>5595</v>
      </c>
      <c r="D19" s="1345" t="s">
        <v>4345</v>
      </c>
      <c r="E19" s="1317" t="s">
        <v>114</v>
      </c>
      <c r="F19" s="1318"/>
      <c r="G19" s="1318"/>
      <c r="H19" s="1318"/>
      <c r="I19" s="1318"/>
      <c r="J19" s="1318"/>
      <c r="K19" s="1332"/>
      <c r="L19" s="1318">
        <f t="shared" si="0"/>
        <v>0</v>
      </c>
      <c r="M19" s="1320">
        <f t="shared" si="1"/>
        <v>0</v>
      </c>
      <c r="N19" s="1321">
        <f t="shared" si="2"/>
        <v>0</v>
      </c>
      <c r="O19" s="1333">
        <f>'3-A. CI Sub-Annex'!P39</f>
        <v>3.6930000000000001</v>
      </c>
      <c r="P19" s="1334" t="str">
        <f t="shared" si="11"/>
        <v xml:space="preserve">STATE: ; PDY: ; KKL: ; MHE: ; YNM: </v>
      </c>
      <c r="Q19" s="1335"/>
      <c r="R19" s="1342">
        <f>'3-A. CI Sub-Annex'!S39</f>
        <v>0</v>
      </c>
      <c r="S19" s="1291"/>
      <c r="T19" s="1253">
        <f t="shared" si="3"/>
        <v>0</v>
      </c>
      <c r="U19" s="1253">
        <f t="shared" si="4"/>
        <v>0</v>
      </c>
      <c r="V19" s="1253">
        <f t="shared" si="5"/>
        <v>0</v>
      </c>
      <c r="W19" s="1406" t="str">
        <f t="shared" si="6"/>
        <v xml:space="preserve">STATE: ; PDY: ; KKL: ; MHE: ; YNM: </v>
      </c>
      <c r="X19" s="1253"/>
      <c r="Y19" s="1253"/>
      <c r="Z19" s="1253">
        <f t="shared" si="12"/>
        <v>0</v>
      </c>
      <c r="AA19" s="1253"/>
      <c r="AB19" s="1253"/>
      <c r="AC19" s="1253"/>
      <c r="AD19" s="1253">
        <f t="shared" si="13"/>
        <v>0</v>
      </c>
      <c r="AE19" s="1253"/>
      <c r="AF19" s="1253"/>
      <c r="AG19" s="1253"/>
      <c r="AH19" s="1253">
        <f t="shared" si="14"/>
        <v>0</v>
      </c>
      <c r="AI19" s="1253"/>
      <c r="AJ19" s="1253"/>
      <c r="AK19" s="1253"/>
      <c r="AL19" s="1253">
        <f t="shared" si="15"/>
        <v>0</v>
      </c>
      <c r="AM19" s="1253"/>
      <c r="AN19" s="1253"/>
      <c r="AO19" s="1253"/>
      <c r="AP19" s="1253">
        <f t="shared" si="16"/>
        <v>0</v>
      </c>
      <c r="AQ19" s="1253"/>
      <c r="AR19" s="1253">
        <f t="shared" si="7"/>
        <v>0</v>
      </c>
      <c r="AS19" s="1253">
        <f t="shared" si="8"/>
        <v>0</v>
      </c>
      <c r="AT19" s="1253">
        <f t="shared" si="9"/>
        <v>0</v>
      </c>
      <c r="AU19" s="1406" t="str">
        <f t="shared" si="10"/>
        <v xml:space="preserve">STATE: ; PDY: ; KKL: ; MHE: ; YNM: </v>
      </c>
    </row>
    <row r="20" spans="1:47" s="1260" customFormat="1" ht="27" customHeight="1">
      <c r="A20" s="1346" t="s">
        <v>2743</v>
      </c>
      <c r="B20" s="1314"/>
      <c r="C20" s="1326" t="s">
        <v>4857</v>
      </c>
      <c r="D20" s="1345" t="s">
        <v>4345</v>
      </c>
      <c r="E20" s="1317" t="s">
        <v>146</v>
      </c>
      <c r="F20" s="1318"/>
      <c r="G20" s="1318"/>
      <c r="H20" s="1318"/>
      <c r="I20" s="1318"/>
      <c r="J20" s="1318"/>
      <c r="K20" s="1332"/>
      <c r="L20" s="1318">
        <f t="shared" si="0"/>
        <v>0</v>
      </c>
      <c r="M20" s="1320">
        <f t="shared" si="1"/>
        <v>0</v>
      </c>
      <c r="N20" s="1321">
        <f t="shared" si="2"/>
        <v>0</v>
      </c>
      <c r="O20" s="1333">
        <f>'3-A. CI Sub-Annex'!P47</f>
        <v>0.1825</v>
      </c>
      <c r="P20" s="1334" t="str">
        <f t="shared" si="11"/>
        <v xml:space="preserve">STATE: ; PDY: ; KKL: ; MHE: ; YNM: </v>
      </c>
      <c r="Q20" s="1335"/>
      <c r="R20" s="1342">
        <f>'3-A. CI Sub-Annex'!S47</f>
        <v>0</v>
      </c>
      <c r="S20" s="1291"/>
      <c r="T20" s="1253">
        <f t="shared" si="3"/>
        <v>0</v>
      </c>
      <c r="U20" s="1253">
        <f t="shared" si="4"/>
        <v>0</v>
      </c>
      <c r="V20" s="1253">
        <f t="shared" si="5"/>
        <v>0</v>
      </c>
      <c r="W20" s="1406" t="str">
        <f t="shared" si="6"/>
        <v xml:space="preserve">STATE: ; PDY: ; KKL: ; MHE: ; YNM: </v>
      </c>
      <c r="X20" s="1253"/>
      <c r="Y20" s="1253"/>
      <c r="Z20" s="1253">
        <f t="shared" si="12"/>
        <v>0</v>
      </c>
      <c r="AA20" s="1253"/>
      <c r="AB20" s="1253"/>
      <c r="AC20" s="1253"/>
      <c r="AD20" s="1253">
        <f t="shared" si="13"/>
        <v>0</v>
      </c>
      <c r="AE20" s="1253"/>
      <c r="AF20" s="1253"/>
      <c r="AG20" s="1253"/>
      <c r="AH20" s="1253">
        <f t="shared" si="14"/>
        <v>0</v>
      </c>
      <c r="AI20" s="1253"/>
      <c r="AJ20" s="1253"/>
      <c r="AK20" s="1253"/>
      <c r="AL20" s="1253">
        <f t="shared" si="15"/>
        <v>0</v>
      </c>
      <c r="AM20" s="1253"/>
      <c r="AN20" s="1253"/>
      <c r="AO20" s="1253"/>
      <c r="AP20" s="1253">
        <f t="shared" si="16"/>
        <v>0</v>
      </c>
      <c r="AQ20" s="1253"/>
      <c r="AR20" s="1253">
        <f t="shared" si="7"/>
        <v>0</v>
      </c>
      <c r="AS20" s="1253">
        <f t="shared" si="8"/>
        <v>0</v>
      </c>
      <c r="AT20" s="1253">
        <f t="shared" si="9"/>
        <v>0</v>
      </c>
      <c r="AU20" s="1406" t="str">
        <f t="shared" si="10"/>
        <v xml:space="preserve">STATE: ; PDY: ; KKL: ; MHE: ; YNM: </v>
      </c>
    </row>
    <row r="21" spans="1:47" s="1260" customFormat="1" ht="27" customHeight="1">
      <c r="A21" s="1346" t="s">
        <v>2744</v>
      </c>
      <c r="B21" s="1314"/>
      <c r="C21" s="1326" t="s">
        <v>2960</v>
      </c>
      <c r="D21" s="1343" t="s">
        <v>70</v>
      </c>
      <c r="E21" s="1317" t="s">
        <v>2659</v>
      </c>
      <c r="F21" s="1327"/>
      <c r="G21" s="1328"/>
      <c r="H21" s="1330"/>
      <c r="I21" s="1330"/>
      <c r="J21" s="1327"/>
      <c r="K21" s="1332"/>
      <c r="L21" s="1318">
        <f t="shared" si="0"/>
        <v>0</v>
      </c>
      <c r="M21" s="1320">
        <f t="shared" si="1"/>
        <v>0</v>
      </c>
      <c r="N21" s="1321">
        <f t="shared" si="2"/>
        <v>0</v>
      </c>
      <c r="O21" s="1333">
        <f>'3-A. CI Sub-Annex'!P51</f>
        <v>0</v>
      </c>
      <c r="P21" s="1334" t="str">
        <f t="shared" si="11"/>
        <v xml:space="preserve">STATE: ; PDY: ; KKL: ; MHE: ; YNM: </v>
      </c>
      <c r="Q21" s="1335"/>
      <c r="R21" s="1342">
        <f>'3-A. CI Sub-Annex'!S51</f>
        <v>0</v>
      </c>
      <c r="S21" s="1291"/>
      <c r="T21" s="1253">
        <f t="shared" si="3"/>
        <v>0</v>
      </c>
      <c r="U21" s="1253">
        <f t="shared" si="4"/>
        <v>0</v>
      </c>
      <c r="V21" s="1253">
        <f t="shared" si="5"/>
        <v>0</v>
      </c>
      <c r="W21" s="1406" t="str">
        <f t="shared" si="6"/>
        <v xml:space="preserve">STATE: ; PDY: ; KKL: ; MHE: ; YNM: </v>
      </c>
      <c r="X21" s="1253"/>
      <c r="Y21" s="1253"/>
      <c r="Z21" s="1253">
        <f t="shared" si="12"/>
        <v>0</v>
      </c>
      <c r="AA21" s="1253"/>
      <c r="AB21" s="1253"/>
      <c r="AC21" s="1253"/>
      <c r="AD21" s="1253">
        <f t="shared" si="13"/>
        <v>0</v>
      </c>
      <c r="AE21" s="1253"/>
      <c r="AF21" s="1253"/>
      <c r="AG21" s="1253"/>
      <c r="AH21" s="1253">
        <f t="shared" si="14"/>
        <v>0</v>
      </c>
      <c r="AI21" s="1253"/>
      <c r="AJ21" s="1253"/>
      <c r="AK21" s="1253"/>
      <c r="AL21" s="1253">
        <f t="shared" si="15"/>
        <v>0</v>
      </c>
      <c r="AM21" s="1253"/>
      <c r="AN21" s="1253"/>
      <c r="AO21" s="1253"/>
      <c r="AP21" s="1253">
        <f t="shared" si="16"/>
        <v>0</v>
      </c>
      <c r="AQ21" s="1253"/>
      <c r="AR21" s="1253">
        <f t="shared" si="7"/>
        <v>0</v>
      </c>
      <c r="AS21" s="1253">
        <f t="shared" si="8"/>
        <v>0</v>
      </c>
      <c r="AT21" s="1253">
        <f t="shared" si="9"/>
        <v>0</v>
      </c>
      <c r="AU21" s="1406" t="str">
        <f t="shared" si="10"/>
        <v xml:space="preserve">STATE: ; PDY: ; KKL: ; MHE: ; YNM: </v>
      </c>
    </row>
    <row r="22" spans="1:47" s="1260" customFormat="1" ht="27" customHeight="1">
      <c r="A22" s="1313" t="s">
        <v>173</v>
      </c>
      <c r="B22" s="1314"/>
      <c r="C22" s="1315" t="s">
        <v>4842</v>
      </c>
      <c r="D22" s="1343" t="s">
        <v>70</v>
      </c>
      <c r="E22" s="1317" t="s">
        <v>2659</v>
      </c>
      <c r="F22" s="1318"/>
      <c r="G22" s="1318"/>
      <c r="H22" s="1318"/>
      <c r="I22" s="1318"/>
      <c r="J22" s="1318"/>
      <c r="K22" s="1319"/>
      <c r="L22" s="1318">
        <f t="shared" si="0"/>
        <v>0</v>
      </c>
      <c r="M22" s="1320">
        <f t="shared" si="1"/>
        <v>0</v>
      </c>
      <c r="N22" s="1321">
        <f t="shared" si="2"/>
        <v>0</v>
      </c>
      <c r="O22" s="1322">
        <f>'3-A. CI Sub-Annex'!P53</f>
        <v>0</v>
      </c>
      <c r="P22" s="1334" t="str">
        <f t="shared" si="11"/>
        <v xml:space="preserve">STATE: ; PDY: ; KKL: ; MHE: ; YNM: </v>
      </c>
      <c r="Q22" s="1335"/>
      <c r="R22" s="1344">
        <f>'3-A. CI Sub-Annex'!S53</f>
        <v>0</v>
      </c>
      <c r="S22" s="1291"/>
      <c r="T22" s="1253">
        <f t="shared" si="3"/>
        <v>0</v>
      </c>
      <c r="U22" s="1253">
        <f t="shared" si="4"/>
        <v>0</v>
      </c>
      <c r="V22" s="1253">
        <f t="shared" si="5"/>
        <v>0</v>
      </c>
      <c r="W22" s="1406" t="str">
        <f t="shared" si="6"/>
        <v xml:space="preserve">STATE: ; PDY: ; KKL: ; MHE: ; YNM: </v>
      </c>
      <c r="X22" s="1253"/>
      <c r="Y22" s="1253"/>
      <c r="Z22" s="1253">
        <f t="shared" si="12"/>
        <v>0</v>
      </c>
      <c r="AA22" s="1253"/>
      <c r="AB22" s="1253"/>
      <c r="AC22" s="1253"/>
      <c r="AD22" s="1253">
        <f t="shared" si="13"/>
        <v>0</v>
      </c>
      <c r="AE22" s="1253"/>
      <c r="AF22" s="1253"/>
      <c r="AG22" s="1253"/>
      <c r="AH22" s="1253">
        <f t="shared" si="14"/>
        <v>0</v>
      </c>
      <c r="AI22" s="1253"/>
      <c r="AJ22" s="1253"/>
      <c r="AK22" s="1253"/>
      <c r="AL22" s="1253">
        <f t="shared" si="15"/>
        <v>0</v>
      </c>
      <c r="AM22" s="1253"/>
      <c r="AN22" s="1253"/>
      <c r="AO22" s="1253"/>
      <c r="AP22" s="1253">
        <f t="shared" si="16"/>
        <v>0</v>
      </c>
      <c r="AQ22" s="1253"/>
      <c r="AR22" s="1253">
        <f t="shared" si="7"/>
        <v>0</v>
      </c>
      <c r="AS22" s="1253">
        <f t="shared" si="8"/>
        <v>0</v>
      </c>
      <c r="AT22" s="1253">
        <f t="shared" si="9"/>
        <v>0</v>
      </c>
      <c r="AU22" s="1406" t="str">
        <f t="shared" si="10"/>
        <v xml:space="preserve">STATE: ; PDY: ; KKL: ; MHE: ; YNM: </v>
      </c>
    </row>
    <row r="23" spans="1:47" s="1260" customFormat="1" ht="27" customHeight="1">
      <c r="A23" s="1313" t="s">
        <v>175</v>
      </c>
      <c r="B23" s="1314"/>
      <c r="C23" s="1315" t="s">
        <v>203</v>
      </c>
      <c r="D23" s="1347" t="s">
        <v>70</v>
      </c>
      <c r="E23" s="1317" t="s">
        <v>2659</v>
      </c>
      <c r="F23" s="1327"/>
      <c r="G23" s="1328"/>
      <c r="H23" s="1330"/>
      <c r="I23" s="1330"/>
      <c r="J23" s="1327"/>
      <c r="K23" s="1319"/>
      <c r="L23" s="1318">
        <f t="shared" si="0"/>
        <v>0</v>
      </c>
      <c r="M23" s="1320">
        <f t="shared" si="1"/>
        <v>0</v>
      </c>
      <c r="N23" s="1321">
        <f t="shared" si="2"/>
        <v>0</v>
      </c>
      <c r="O23" s="1322">
        <f>'3-A. CI Sub-Annex'!P58</f>
        <v>0</v>
      </c>
      <c r="P23" s="1334" t="str">
        <f t="shared" si="11"/>
        <v xml:space="preserve">STATE: ; PDY: ; KKL: ; MHE: ; YNM: </v>
      </c>
      <c r="Q23" s="1335"/>
      <c r="R23" s="1344">
        <f>'3-A. CI Sub-Annex'!S58</f>
        <v>0</v>
      </c>
      <c r="S23" s="1291"/>
      <c r="T23" s="1253">
        <f t="shared" si="3"/>
        <v>0</v>
      </c>
      <c r="U23" s="1253">
        <f t="shared" si="4"/>
        <v>0</v>
      </c>
      <c r="V23" s="1253">
        <f t="shared" si="5"/>
        <v>0</v>
      </c>
      <c r="W23" s="1406" t="str">
        <f t="shared" si="6"/>
        <v xml:space="preserve">STATE: ; PDY: ; KKL: ; MHE: ; YNM: </v>
      </c>
      <c r="X23" s="1253"/>
      <c r="Y23" s="1253"/>
      <c r="Z23" s="1253">
        <f t="shared" si="12"/>
        <v>0</v>
      </c>
      <c r="AA23" s="1253"/>
      <c r="AB23" s="1253"/>
      <c r="AC23" s="1253"/>
      <c r="AD23" s="1253">
        <f t="shared" si="13"/>
        <v>0</v>
      </c>
      <c r="AE23" s="1253"/>
      <c r="AF23" s="1253"/>
      <c r="AG23" s="1253"/>
      <c r="AH23" s="1253">
        <f t="shared" si="14"/>
        <v>0</v>
      </c>
      <c r="AI23" s="1253"/>
      <c r="AJ23" s="1253"/>
      <c r="AK23" s="1253"/>
      <c r="AL23" s="1253">
        <f t="shared" si="15"/>
        <v>0</v>
      </c>
      <c r="AM23" s="1253"/>
      <c r="AN23" s="1253"/>
      <c r="AO23" s="1253"/>
      <c r="AP23" s="1253">
        <f t="shared" si="16"/>
        <v>0</v>
      </c>
      <c r="AQ23" s="1253"/>
      <c r="AR23" s="1253">
        <f t="shared" si="7"/>
        <v>0</v>
      </c>
      <c r="AS23" s="1253">
        <f t="shared" si="8"/>
        <v>0</v>
      </c>
      <c r="AT23" s="1253">
        <f t="shared" si="9"/>
        <v>0</v>
      </c>
      <c r="AU23" s="1406" t="str">
        <f t="shared" si="10"/>
        <v xml:space="preserve">STATE: ; PDY: ; KKL: ; MHE: ; YNM: </v>
      </c>
    </row>
    <row r="24" spans="1:47" s="1260" customFormat="1" ht="27" customHeight="1">
      <c r="A24" s="1313" t="s">
        <v>3293</v>
      </c>
      <c r="B24" s="1346"/>
      <c r="C24" s="1315" t="s">
        <v>4814</v>
      </c>
      <c r="D24" s="1347" t="s">
        <v>70</v>
      </c>
      <c r="E24" s="1348" t="s">
        <v>2659</v>
      </c>
      <c r="F24" s="1318"/>
      <c r="G24" s="1318"/>
      <c r="H24" s="1318"/>
      <c r="I24" s="1318"/>
      <c r="J24" s="1318"/>
      <c r="K24" s="1319"/>
      <c r="L24" s="1318">
        <f t="shared" si="0"/>
        <v>0</v>
      </c>
      <c r="M24" s="1320">
        <f t="shared" si="1"/>
        <v>0</v>
      </c>
      <c r="N24" s="1321">
        <f t="shared" si="2"/>
        <v>0</v>
      </c>
      <c r="O24" s="1322">
        <f>'3-A. CI Sub-Annex'!P59</f>
        <v>0</v>
      </c>
      <c r="P24" s="1334" t="str">
        <f t="shared" si="11"/>
        <v xml:space="preserve">STATE: ; PDY: ; KKL: ; MHE: ; YNM: </v>
      </c>
      <c r="Q24" s="1335"/>
      <c r="R24" s="1344">
        <f>'3-A. CI Sub-Annex'!S59</f>
        <v>0</v>
      </c>
      <c r="S24" s="1291"/>
      <c r="T24" s="1253">
        <f t="shared" si="3"/>
        <v>0</v>
      </c>
      <c r="U24" s="1253">
        <f t="shared" si="4"/>
        <v>0</v>
      </c>
      <c r="V24" s="1253">
        <f t="shared" si="5"/>
        <v>0</v>
      </c>
      <c r="W24" s="1406" t="str">
        <f t="shared" si="6"/>
        <v xml:space="preserve">STATE: ; PDY: ; KKL: ; MHE: ; YNM: </v>
      </c>
      <c r="X24" s="1253"/>
      <c r="Y24" s="1253"/>
      <c r="Z24" s="1253">
        <f t="shared" si="12"/>
        <v>0</v>
      </c>
      <c r="AA24" s="1253"/>
      <c r="AB24" s="1253"/>
      <c r="AC24" s="1253"/>
      <c r="AD24" s="1253">
        <f t="shared" si="13"/>
        <v>0</v>
      </c>
      <c r="AE24" s="1253"/>
      <c r="AF24" s="1253"/>
      <c r="AG24" s="1253"/>
      <c r="AH24" s="1253">
        <f t="shared" si="14"/>
        <v>0</v>
      </c>
      <c r="AI24" s="1253"/>
      <c r="AJ24" s="1253"/>
      <c r="AK24" s="1253"/>
      <c r="AL24" s="1253">
        <f t="shared" si="15"/>
        <v>0</v>
      </c>
      <c r="AM24" s="1253"/>
      <c r="AN24" s="1253"/>
      <c r="AO24" s="1253"/>
      <c r="AP24" s="1253">
        <f t="shared" si="16"/>
        <v>0</v>
      </c>
      <c r="AQ24" s="1253"/>
      <c r="AR24" s="1253">
        <f t="shared" si="7"/>
        <v>0</v>
      </c>
      <c r="AS24" s="1253">
        <f t="shared" si="8"/>
        <v>0</v>
      </c>
      <c r="AT24" s="1253">
        <f t="shared" si="9"/>
        <v>0</v>
      </c>
      <c r="AU24" s="1406" t="str">
        <f t="shared" si="10"/>
        <v xml:space="preserve">STATE: ; PDY: ; KKL: ; MHE: ; YNM: </v>
      </c>
    </row>
    <row r="25" spans="1:47" s="1260" customFormat="1" ht="27" customHeight="1">
      <c r="A25" s="1301" t="s">
        <v>47</v>
      </c>
      <c r="B25" s="1302"/>
      <c r="C25" s="1303" t="s">
        <v>740</v>
      </c>
      <c r="D25" s="1304"/>
      <c r="E25" s="1304"/>
      <c r="F25" s="1305"/>
      <c r="G25" s="1305"/>
      <c r="H25" s="1305"/>
      <c r="I25" s="1305"/>
      <c r="J25" s="1305"/>
      <c r="K25" s="1306"/>
      <c r="L25" s="1305"/>
      <c r="M25" s="1307"/>
      <c r="N25" s="1308"/>
      <c r="O25" s="1309">
        <f>SUM(O26:O28)</f>
        <v>1.5</v>
      </c>
      <c r="P25" s="1334"/>
      <c r="Q25" s="1311"/>
      <c r="R25" s="1312">
        <f>SUM(R26:R28)</f>
        <v>0</v>
      </c>
      <c r="S25" s="1291"/>
      <c r="T25" s="1253">
        <f t="shared" si="3"/>
        <v>0</v>
      </c>
      <c r="U25" s="1253">
        <f t="shared" si="4"/>
        <v>0</v>
      </c>
      <c r="V25" s="1253">
        <f t="shared" si="5"/>
        <v>0</v>
      </c>
      <c r="W25" s="1406" t="str">
        <f t="shared" si="6"/>
        <v xml:space="preserve">STATE: ; PDY: ; KKL: ; MHE: ; YNM: </v>
      </c>
      <c r="X25" s="1253"/>
      <c r="Y25" s="1253"/>
      <c r="Z25" s="1253">
        <f t="shared" si="12"/>
        <v>0</v>
      </c>
      <c r="AA25" s="1253"/>
      <c r="AB25" s="1253"/>
      <c r="AC25" s="1253"/>
      <c r="AD25" s="1253">
        <f t="shared" si="13"/>
        <v>0</v>
      </c>
      <c r="AE25" s="1253"/>
      <c r="AF25" s="1253"/>
      <c r="AG25" s="1253"/>
      <c r="AH25" s="1253">
        <f t="shared" si="14"/>
        <v>0</v>
      </c>
      <c r="AI25" s="1253"/>
      <c r="AJ25" s="1253"/>
      <c r="AK25" s="1253"/>
      <c r="AL25" s="1253">
        <f t="shared" si="15"/>
        <v>0</v>
      </c>
      <c r="AM25" s="1253"/>
      <c r="AN25" s="1253"/>
      <c r="AO25" s="1253"/>
      <c r="AP25" s="1253">
        <f t="shared" si="16"/>
        <v>0</v>
      </c>
      <c r="AQ25" s="1253"/>
      <c r="AR25" s="1253">
        <f t="shared" si="7"/>
        <v>0</v>
      </c>
      <c r="AS25" s="1253">
        <f t="shared" si="8"/>
        <v>0</v>
      </c>
      <c r="AT25" s="1253">
        <f t="shared" si="9"/>
        <v>0</v>
      </c>
      <c r="AU25" s="1406" t="str">
        <f t="shared" si="10"/>
        <v xml:space="preserve">STATE: ; PDY: ; KKL: ; MHE: ; YNM: </v>
      </c>
    </row>
    <row r="26" spans="1:47" s="1260" customFormat="1" ht="27" customHeight="1">
      <c r="A26" s="1323" t="s">
        <v>225</v>
      </c>
      <c r="B26" s="1318"/>
      <c r="C26" s="1349" t="s">
        <v>4815</v>
      </c>
      <c r="D26" s="1347" t="s">
        <v>70</v>
      </c>
      <c r="E26" s="1270" t="s">
        <v>2659</v>
      </c>
      <c r="K26" s="1319"/>
      <c r="L26" s="1318">
        <f>T26</f>
        <v>0</v>
      </c>
      <c r="M26" s="1320">
        <f>L26/100000</f>
        <v>0</v>
      </c>
      <c r="N26" s="1321">
        <f>U26</f>
        <v>0</v>
      </c>
      <c r="O26" s="1350">
        <f>'3-A. CI Sub-Annex'!P61</f>
        <v>1.5</v>
      </c>
      <c r="P26" s="1334" t="str">
        <f t="shared" si="11"/>
        <v xml:space="preserve">STATE: ; PDY: ; KKL: ; MHE: ; YNM: </v>
      </c>
      <c r="Q26" s="1351"/>
      <c r="R26" s="1291">
        <f>'3-A. CI Sub-Annex'!V61</f>
        <v>0</v>
      </c>
      <c r="T26" s="1253">
        <f t="shared" si="3"/>
        <v>0</v>
      </c>
      <c r="U26" s="1253">
        <f t="shared" si="4"/>
        <v>0</v>
      </c>
      <c r="V26" s="1253">
        <f t="shared" si="5"/>
        <v>0</v>
      </c>
      <c r="W26" s="1406" t="str">
        <f t="shared" si="6"/>
        <v xml:space="preserve">STATE: ; PDY: ; KKL: ; MHE: ; YNM: </v>
      </c>
      <c r="X26" s="1253"/>
      <c r="Y26" s="1253"/>
      <c r="Z26" s="1253">
        <f t="shared" si="12"/>
        <v>0</v>
      </c>
      <c r="AA26" s="1253"/>
      <c r="AB26" s="1253"/>
      <c r="AC26" s="1253"/>
      <c r="AD26" s="1253">
        <f t="shared" si="13"/>
        <v>0</v>
      </c>
      <c r="AE26" s="1253"/>
      <c r="AF26" s="1253"/>
      <c r="AG26" s="1253"/>
      <c r="AH26" s="1253">
        <f t="shared" si="14"/>
        <v>0</v>
      </c>
      <c r="AI26" s="1253"/>
      <c r="AJ26" s="1253"/>
      <c r="AK26" s="1253"/>
      <c r="AL26" s="1253">
        <f t="shared" si="15"/>
        <v>0</v>
      </c>
      <c r="AM26" s="1253"/>
      <c r="AN26" s="1253"/>
      <c r="AO26" s="1253"/>
      <c r="AP26" s="1253">
        <f t="shared" si="16"/>
        <v>0</v>
      </c>
      <c r="AQ26" s="1253"/>
      <c r="AR26" s="1253">
        <f t="shared" si="7"/>
        <v>0</v>
      </c>
      <c r="AS26" s="1253">
        <f t="shared" si="8"/>
        <v>0</v>
      </c>
      <c r="AT26" s="1253">
        <f t="shared" si="9"/>
        <v>0</v>
      </c>
      <c r="AU26" s="1406" t="str">
        <f t="shared" si="10"/>
        <v xml:space="preserve">STATE: ; PDY: ; KKL: ; MHE: ; YNM: </v>
      </c>
    </row>
    <row r="27" spans="1:47" s="1260" customFormat="1" ht="27" customHeight="1">
      <c r="A27" s="1323" t="s">
        <v>228</v>
      </c>
      <c r="B27" s="1352"/>
      <c r="C27" s="1353" t="s">
        <v>1136</v>
      </c>
      <c r="D27" s="1347" t="s">
        <v>70</v>
      </c>
      <c r="E27" s="1270" t="s">
        <v>2659</v>
      </c>
      <c r="K27" s="1319"/>
      <c r="L27" s="1318">
        <f>T27</f>
        <v>0</v>
      </c>
      <c r="M27" s="1320">
        <f>L27/100000</f>
        <v>0</v>
      </c>
      <c r="N27" s="1321">
        <f>U27</f>
        <v>0</v>
      </c>
      <c r="O27" s="1350">
        <f>'3-A. CI Sub-Annex'!P72</f>
        <v>0</v>
      </c>
      <c r="P27" s="1334" t="str">
        <f t="shared" si="11"/>
        <v xml:space="preserve">STATE: ; PDY: ; KKL: ; MHE: ; YNM: </v>
      </c>
      <c r="Q27" s="1354"/>
      <c r="R27" s="1291">
        <f>'3-A. CI Sub-Annex'!S72</f>
        <v>0</v>
      </c>
      <c r="S27" s="1291"/>
      <c r="T27" s="1253">
        <f t="shared" si="3"/>
        <v>0</v>
      </c>
      <c r="U27" s="1253">
        <f t="shared" si="4"/>
        <v>0</v>
      </c>
      <c r="V27" s="1253">
        <f t="shared" si="5"/>
        <v>0</v>
      </c>
      <c r="W27" s="1406" t="str">
        <f t="shared" si="6"/>
        <v xml:space="preserve">STATE: ; PDY: ; KKL: ; MHE: ; YNM: </v>
      </c>
      <c r="X27" s="1253"/>
      <c r="Y27" s="1253"/>
      <c r="Z27" s="1253">
        <f t="shared" si="12"/>
        <v>0</v>
      </c>
      <c r="AA27" s="1253"/>
      <c r="AB27" s="1253"/>
      <c r="AC27" s="1253"/>
      <c r="AD27" s="1253">
        <f t="shared" si="13"/>
        <v>0</v>
      </c>
      <c r="AE27" s="1253"/>
      <c r="AF27" s="1253"/>
      <c r="AG27" s="1253"/>
      <c r="AH27" s="1253">
        <f t="shared" si="14"/>
        <v>0</v>
      </c>
      <c r="AI27" s="1253"/>
      <c r="AJ27" s="1253"/>
      <c r="AK27" s="1253"/>
      <c r="AL27" s="1253">
        <f t="shared" si="15"/>
        <v>0</v>
      </c>
      <c r="AM27" s="1253"/>
      <c r="AN27" s="1253"/>
      <c r="AO27" s="1253"/>
      <c r="AP27" s="1253">
        <f t="shared" si="16"/>
        <v>0</v>
      </c>
      <c r="AQ27" s="1253"/>
      <c r="AR27" s="1253">
        <f t="shared" si="7"/>
        <v>0</v>
      </c>
      <c r="AS27" s="1253">
        <f t="shared" si="8"/>
        <v>0</v>
      </c>
      <c r="AT27" s="1253">
        <f t="shared" si="9"/>
        <v>0</v>
      </c>
      <c r="AU27" s="1406" t="str">
        <f t="shared" si="10"/>
        <v xml:space="preserve">STATE: ; PDY: ; KKL: ; MHE: ; YNM: </v>
      </c>
    </row>
    <row r="28" spans="1:47" s="1260" customFormat="1" ht="27" customHeight="1">
      <c r="A28" s="1323" t="s">
        <v>234</v>
      </c>
      <c r="B28" s="1355"/>
      <c r="C28" s="1200" t="s">
        <v>4499</v>
      </c>
      <c r="D28" s="1347" t="s">
        <v>70</v>
      </c>
      <c r="E28" s="1270" t="s">
        <v>2659</v>
      </c>
      <c r="K28" s="1319"/>
      <c r="L28" s="1318">
        <f>T28</f>
        <v>0</v>
      </c>
      <c r="M28" s="1320">
        <f>L28/100000</f>
        <v>0</v>
      </c>
      <c r="N28" s="1321">
        <f>U28</f>
        <v>0</v>
      </c>
      <c r="O28" s="1350">
        <f>'3-A. CI Sub-Annex'!P75</f>
        <v>0</v>
      </c>
      <c r="P28" s="1334" t="str">
        <f t="shared" si="11"/>
        <v xml:space="preserve">STATE: ; PDY: ; KKL: ; MHE: ; YNM: </v>
      </c>
      <c r="Q28" s="1354"/>
      <c r="R28" s="1291">
        <f>'3-A. CI Sub-Annex'!S75</f>
        <v>0</v>
      </c>
      <c r="S28" s="1291"/>
      <c r="T28" s="1253">
        <f t="shared" si="3"/>
        <v>0</v>
      </c>
      <c r="U28" s="1253">
        <f t="shared" si="4"/>
        <v>0</v>
      </c>
      <c r="V28" s="1253">
        <f t="shared" si="5"/>
        <v>0</v>
      </c>
      <c r="W28" s="1406" t="str">
        <f t="shared" si="6"/>
        <v xml:space="preserve">STATE: ; PDY: ; KKL: ; MHE: ; YNM: </v>
      </c>
      <c r="X28" s="1253"/>
      <c r="Y28" s="1253"/>
      <c r="Z28" s="1253">
        <f t="shared" si="12"/>
        <v>0</v>
      </c>
      <c r="AA28" s="1253"/>
      <c r="AB28" s="1253"/>
      <c r="AC28" s="1253"/>
      <c r="AD28" s="1253">
        <f t="shared" si="13"/>
        <v>0</v>
      </c>
      <c r="AE28" s="1253"/>
      <c r="AF28" s="1253"/>
      <c r="AG28" s="1253"/>
      <c r="AH28" s="1253">
        <f t="shared" si="14"/>
        <v>0</v>
      </c>
      <c r="AI28" s="1253"/>
      <c r="AJ28" s="1253"/>
      <c r="AK28" s="1253"/>
      <c r="AL28" s="1253">
        <f t="shared" si="15"/>
        <v>0</v>
      </c>
      <c r="AM28" s="1253"/>
      <c r="AN28" s="1253"/>
      <c r="AO28" s="1253"/>
      <c r="AP28" s="1253">
        <f t="shared" si="16"/>
        <v>0</v>
      </c>
      <c r="AQ28" s="1253"/>
      <c r="AR28" s="1253">
        <f t="shared" si="7"/>
        <v>0</v>
      </c>
      <c r="AS28" s="1253">
        <f t="shared" si="8"/>
        <v>0</v>
      </c>
      <c r="AT28" s="1253">
        <f t="shared" si="9"/>
        <v>0</v>
      </c>
      <c r="AU28" s="1406" t="str">
        <f t="shared" si="10"/>
        <v xml:space="preserve">STATE: ; PDY: ; KKL: ; MHE: ; YNM: </v>
      </c>
    </row>
    <row r="29" spans="1:47" s="1359" customFormat="1" ht="27" customHeight="1">
      <c r="A29" s="1301" t="s">
        <v>48</v>
      </c>
      <c r="B29" s="1302"/>
      <c r="C29" s="1303" t="s">
        <v>4818</v>
      </c>
      <c r="D29" s="1304"/>
      <c r="E29" s="1304"/>
      <c r="F29" s="1305"/>
      <c r="G29" s="1305"/>
      <c r="H29" s="1305"/>
      <c r="I29" s="1305"/>
      <c r="J29" s="1305"/>
      <c r="K29" s="1306"/>
      <c r="L29" s="1305"/>
      <c r="M29" s="1307"/>
      <c r="N29" s="1308"/>
      <c r="O29" s="1309">
        <f>SUM(O30:O32)</f>
        <v>6.0262200000000004</v>
      </c>
      <c r="P29" s="1334"/>
      <c r="Q29" s="1356"/>
      <c r="R29" s="1357">
        <f>SUM(R30:R32)</f>
        <v>0</v>
      </c>
      <c r="S29" s="1358"/>
      <c r="T29" s="1253">
        <f t="shared" si="3"/>
        <v>0</v>
      </c>
      <c r="U29" s="1253">
        <f t="shared" si="4"/>
        <v>0</v>
      </c>
      <c r="V29" s="1253">
        <f t="shared" si="5"/>
        <v>0</v>
      </c>
      <c r="W29" s="1406" t="str">
        <f t="shared" si="6"/>
        <v xml:space="preserve">STATE: ; PDY: ; KKL: ; MHE: ; YNM: </v>
      </c>
      <c r="X29" s="1253"/>
      <c r="Y29" s="1253"/>
      <c r="Z29" s="1253">
        <f t="shared" si="12"/>
        <v>0</v>
      </c>
      <c r="AA29" s="1253"/>
      <c r="AB29" s="1253"/>
      <c r="AC29" s="1253"/>
      <c r="AD29" s="1253">
        <f t="shared" si="13"/>
        <v>0</v>
      </c>
      <c r="AE29" s="1253"/>
      <c r="AF29" s="1253"/>
      <c r="AG29" s="1253"/>
      <c r="AH29" s="1253">
        <f t="shared" si="14"/>
        <v>0</v>
      </c>
      <c r="AI29" s="1253"/>
      <c r="AJ29" s="1253"/>
      <c r="AK29" s="1253"/>
      <c r="AL29" s="1253">
        <f t="shared" si="15"/>
        <v>0</v>
      </c>
      <c r="AM29" s="1253"/>
      <c r="AN29" s="1253"/>
      <c r="AO29" s="1253"/>
      <c r="AP29" s="1253">
        <f t="shared" si="16"/>
        <v>0</v>
      </c>
      <c r="AQ29" s="1253"/>
      <c r="AR29" s="1253">
        <f t="shared" si="7"/>
        <v>0</v>
      </c>
      <c r="AS29" s="1253">
        <f t="shared" si="8"/>
        <v>0</v>
      </c>
      <c r="AT29" s="1253">
        <f t="shared" si="9"/>
        <v>0</v>
      </c>
      <c r="AU29" s="1406" t="str">
        <f t="shared" si="10"/>
        <v xml:space="preserve">STATE: ; PDY: ; KKL: ; MHE: ; YNM: </v>
      </c>
    </row>
    <row r="30" spans="1:47" s="1260" customFormat="1" ht="42" customHeight="1">
      <c r="A30" s="1346" t="s">
        <v>239</v>
      </c>
      <c r="B30" s="1352"/>
      <c r="C30" s="1353" t="s">
        <v>4819</v>
      </c>
      <c r="D30" s="1360" t="s">
        <v>70</v>
      </c>
      <c r="E30" s="1270" t="s">
        <v>2659</v>
      </c>
      <c r="F30" s="1361"/>
      <c r="G30" s="1362"/>
      <c r="H30" s="1363"/>
      <c r="I30" s="1363"/>
      <c r="J30" s="1361"/>
      <c r="K30" s="1319"/>
      <c r="L30" s="1318">
        <f>T30</f>
        <v>0</v>
      </c>
      <c r="M30" s="1320">
        <f>L30/100000</f>
        <v>0</v>
      </c>
      <c r="N30" s="1321">
        <f>U30</f>
        <v>0</v>
      </c>
      <c r="O30" s="1350">
        <f>'3-A. CI Sub-Annex'!P77</f>
        <v>4.8600000000000003</v>
      </c>
      <c r="P30" s="1334" t="str">
        <f t="shared" si="11"/>
        <v xml:space="preserve">STATE: ; PDY: ; KKL: ; MHE: ; YNM: </v>
      </c>
      <c r="Q30" s="1354"/>
      <c r="R30" s="1291">
        <f>'3-A. CI Sub-Annex'!S77</f>
        <v>0</v>
      </c>
      <c r="S30" s="1364"/>
      <c r="T30" s="1253">
        <f t="shared" si="3"/>
        <v>0</v>
      </c>
      <c r="U30" s="1253">
        <f t="shared" si="4"/>
        <v>0</v>
      </c>
      <c r="V30" s="1253">
        <f t="shared" si="5"/>
        <v>0</v>
      </c>
      <c r="W30" s="1406" t="str">
        <f t="shared" si="6"/>
        <v xml:space="preserve">STATE: ; PDY: ; KKL: ; MHE: ; YNM: </v>
      </c>
      <c r="X30" s="1253"/>
      <c r="Y30" s="1253"/>
      <c r="Z30" s="1253">
        <f t="shared" si="12"/>
        <v>0</v>
      </c>
      <c r="AA30" s="1253"/>
      <c r="AB30" s="1253"/>
      <c r="AC30" s="1253"/>
      <c r="AD30" s="1253">
        <f t="shared" si="13"/>
        <v>0</v>
      </c>
      <c r="AE30" s="1253"/>
      <c r="AF30" s="1253"/>
      <c r="AG30" s="1253"/>
      <c r="AH30" s="1253">
        <f t="shared" si="14"/>
        <v>0</v>
      </c>
      <c r="AI30" s="1253"/>
      <c r="AJ30" s="1253"/>
      <c r="AK30" s="1253"/>
      <c r="AL30" s="1253">
        <f t="shared" si="15"/>
        <v>0</v>
      </c>
      <c r="AM30" s="1253"/>
      <c r="AN30" s="1253"/>
      <c r="AO30" s="1253"/>
      <c r="AP30" s="1253">
        <f t="shared" si="16"/>
        <v>0</v>
      </c>
      <c r="AQ30" s="1253"/>
      <c r="AR30" s="1253">
        <f t="shared" si="7"/>
        <v>0</v>
      </c>
      <c r="AS30" s="1253">
        <f t="shared" si="8"/>
        <v>0</v>
      </c>
      <c r="AT30" s="1253">
        <f t="shared" si="9"/>
        <v>0</v>
      </c>
      <c r="AU30" s="1406" t="str">
        <f t="shared" si="10"/>
        <v xml:space="preserve">STATE: ; PDY: ; KKL: ; MHE: ; YNM: </v>
      </c>
    </row>
    <row r="31" spans="1:47" s="1260" customFormat="1" ht="27" customHeight="1">
      <c r="A31" s="1346" t="s">
        <v>242</v>
      </c>
      <c r="B31" s="1352" t="s">
        <v>4833</v>
      </c>
      <c r="C31" s="1353" t="s">
        <v>367</v>
      </c>
      <c r="D31" s="1360" t="s">
        <v>70</v>
      </c>
      <c r="E31" s="1317" t="s">
        <v>2659</v>
      </c>
      <c r="F31" s="1361"/>
      <c r="G31" s="1362"/>
      <c r="H31" s="1363"/>
      <c r="I31" s="1363"/>
      <c r="J31" s="1361"/>
      <c r="K31" s="1319"/>
      <c r="L31" s="1318">
        <f>T31</f>
        <v>0</v>
      </c>
      <c r="M31" s="1320">
        <f>L31/100000</f>
        <v>0</v>
      </c>
      <c r="N31" s="1321">
        <f>U31</f>
        <v>0</v>
      </c>
      <c r="O31" s="1350">
        <f>'3-A. CI Sub-Annex'!P84</f>
        <v>0</v>
      </c>
      <c r="P31" s="1334" t="str">
        <f t="shared" si="11"/>
        <v xml:space="preserve">STATE: ; PDY: ; KKL: ; MHE: ; YNM: </v>
      </c>
      <c r="Q31" s="1365"/>
      <c r="R31" s="1291">
        <f>'3-A. CI Sub-Annex'!S84</f>
        <v>0</v>
      </c>
      <c r="S31" s="1291"/>
      <c r="T31" s="1253">
        <f t="shared" si="3"/>
        <v>0</v>
      </c>
      <c r="U31" s="1253">
        <f t="shared" si="4"/>
        <v>0</v>
      </c>
      <c r="V31" s="1253">
        <f t="shared" si="5"/>
        <v>0</v>
      </c>
      <c r="W31" s="1406" t="str">
        <f t="shared" si="6"/>
        <v xml:space="preserve">STATE: ; PDY: ; KKL: ; MHE: ; YNM: </v>
      </c>
      <c r="X31" s="1253"/>
      <c r="Y31" s="1253"/>
      <c r="Z31" s="1253">
        <f t="shared" si="12"/>
        <v>0</v>
      </c>
      <c r="AA31" s="1253"/>
      <c r="AB31" s="1253"/>
      <c r="AC31" s="1253"/>
      <c r="AD31" s="1253">
        <f t="shared" si="13"/>
        <v>0</v>
      </c>
      <c r="AE31" s="1253"/>
      <c r="AF31" s="1253"/>
      <c r="AG31" s="1253"/>
      <c r="AH31" s="1253">
        <f t="shared" si="14"/>
        <v>0</v>
      </c>
      <c r="AI31" s="1253"/>
      <c r="AJ31" s="1253"/>
      <c r="AK31" s="1253"/>
      <c r="AL31" s="1253">
        <f t="shared" si="15"/>
        <v>0</v>
      </c>
      <c r="AM31" s="1253"/>
      <c r="AN31" s="1253"/>
      <c r="AO31" s="1253"/>
      <c r="AP31" s="1253">
        <f t="shared" si="16"/>
        <v>0</v>
      </c>
      <c r="AQ31" s="1253"/>
      <c r="AR31" s="1253">
        <f t="shared" si="7"/>
        <v>0</v>
      </c>
      <c r="AS31" s="1253">
        <f t="shared" si="8"/>
        <v>0</v>
      </c>
      <c r="AT31" s="1253">
        <f t="shared" si="9"/>
        <v>0</v>
      </c>
      <c r="AU31" s="1406" t="str">
        <f t="shared" si="10"/>
        <v xml:space="preserve">STATE: ; PDY: ; KKL: ; MHE: ; YNM: </v>
      </c>
    </row>
    <row r="32" spans="1:47" s="1260" customFormat="1" ht="27" customHeight="1">
      <c r="A32" s="1346" t="s">
        <v>244</v>
      </c>
      <c r="B32" s="1352"/>
      <c r="C32" s="1353" t="s">
        <v>4499</v>
      </c>
      <c r="D32" s="1360" t="s">
        <v>70</v>
      </c>
      <c r="E32" s="1270" t="s">
        <v>2659</v>
      </c>
      <c r="F32" s="1361"/>
      <c r="G32" s="1362"/>
      <c r="H32" s="1363"/>
      <c r="I32" s="1363"/>
      <c r="J32" s="1361"/>
      <c r="K32" s="1319"/>
      <c r="L32" s="1318">
        <f>T32</f>
        <v>0</v>
      </c>
      <c r="M32" s="1320">
        <f>L32/100000</f>
        <v>0</v>
      </c>
      <c r="N32" s="1321">
        <f>U32</f>
        <v>0</v>
      </c>
      <c r="O32" s="1350">
        <f>'3-A. CI Sub-Annex'!P85</f>
        <v>1.16622</v>
      </c>
      <c r="P32" s="1334" t="str">
        <f t="shared" si="11"/>
        <v xml:space="preserve">STATE: ; PDY: ; KKL: ; MHE: ; YNM: </v>
      </c>
      <c r="Q32" s="1354"/>
      <c r="R32" s="1291">
        <f>'3-A. CI Sub-Annex'!S85</f>
        <v>0</v>
      </c>
      <c r="S32" s="1291"/>
      <c r="T32" s="1253">
        <f t="shared" si="3"/>
        <v>0</v>
      </c>
      <c r="U32" s="1253">
        <f t="shared" si="4"/>
        <v>0</v>
      </c>
      <c r="V32" s="1253">
        <f t="shared" si="5"/>
        <v>0</v>
      </c>
      <c r="W32" s="1406" t="str">
        <f t="shared" si="6"/>
        <v xml:space="preserve">STATE: ; PDY: ; KKL: ; MHE: ; YNM: </v>
      </c>
      <c r="X32" s="1253"/>
      <c r="Y32" s="1253"/>
      <c r="Z32" s="1253">
        <f t="shared" si="12"/>
        <v>0</v>
      </c>
      <c r="AA32" s="1253"/>
      <c r="AB32" s="1253"/>
      <c r="AC32" s="1253"/>
      <c r="AD32" s="1253">
        <f t="shared" si="13"/>
        <v>0</v>
      </c>
      <c r="AE32" s="1253"/>
      <c r="AF32" s="1253"/>
      <c r="AG32" s="1253"/>
      <c r="AH32" s="1253">
        <f t="shared" si="14"/>
        <v>0</v>
      </c>
      <c r="AI32" s="1253"/>
      <c r="AJ32" s="1253"/>
      <c r="AK32" s="1253"/>
      <c r="AL32" s="1253">
        <f t="shared" si="15"/>
        <v>0</v>
      </c>
      <c r="AM32" s="1253"/>
      <c r="AN32" s="1253"/>
      <c r="AO32" s="1253"/>
      <c r="AP32" s="1253">
        <f t="shared" si="16"/>
        <v>0</v>
      </c>
      <c r="AQ32" s="1253"/>
      <c r="AR32" s="1253">
        <f t="shared" si="7"/>
        <v>0</v>
      </c>
      <c r="AS32" s="1253">
        <f t="shared" si="8"/>
        <v>0</v>
      </c>
      <c r="AT32" s="1253">
        <f t="shared" si="9"/>
        <v>0</v>
      </c>
      <c r="AU32" s="1406" t="str">
        <f t="shared" si="10"/>
        <v xml:space="preserve">STATE: ; PDY: ; KKL: ; MHE: ; YNM: </v>
      </c>
    </row>
    <row r="33" spans="1:47" s="1260" customFormat="1" ht="27" customHeight="1">
      <c r="A33" s="1292">
        <v>3.2</v>
      </c>
      <c r="B33" s="1293"/>
      <c r="C33" s="1294" t="s">
        <v>12</v>
      </c>
      <c r="D33" s="1295"/>
      <c r="E33" s="1295"/>
      <c r="F33" s="1296"/>
      <c r="G33" s="1296"/>
      <c r="H33" s="1296"/>
      <c r="I33" s="1296"/>
      <c r="J33" s="1296"/>
      <c r="K33" s="1297"/>
      <c r="L33" s="1296"/>
      <c r="M33" s="1298"/>
      <c r="N33" s="1295"/>
      <c r="O33" s="1298">
        <f>O34+O37+O45+O47+O48+O40</f>
        <v>44.159200000000006</v>
      </c>
      <c r="P33" s="1334"/>
      <c r="Q33" s="1366"/>
      <c r="R33" s="1298">
        <f>R34+R37+R45+R47+R48+R40</f>
        <v>0</v>
      </c>
      <c r="S33" s="1291"/>
      <c r="T33" s="1253">
        <f t="shared" si="3"/>
        <v>0</v>
      </c>
      <c r="U33" s="1253">
        <f t="shared" si="4"/>
        <v>0</v>
      </c>
      <c r="V33" s="1253">
        <f t="shared" si="5"/>
        <v>0</v>
      </c>
      <c r="W33" s="1406" t="str">
        <f t="shared" si="6"/>
        <v xml:space="preserve">STATE: ; PDY: ; KKL: ; MHE: ; YNM: </v>
      </c>
      <c r="X33" s="1253"/>
      <c r="Y33" s="1253"/>
      <c r="Z33" s="1253">
        <f t="shared" si="12"/>
        <v>0</v>
      </c>
      <c r="AA33" s="1253"/>
      <c r="AB33" s="1253"/>
      <c r="AC33" s="1253"/>
      <c r="AD33" s="1253">
        <f t="shared" si="13"/>
        <v>0</v>
      </c>
      <c r="AE33" s="1253"/>
      <c r="AF33" s="1253"/>
      <c r="AG33" s="1253"/>
      <c r="AH33" s="1253">
        <f t="shared" si="14"/>
        <v>0</v>
      </c>
      <c r="AI33" s="1253"/>
      <c r="AJ33" s="1253"/>
      <c r="AK33" s="1253"/>
      <c r="AL33" s="1253">
        <f t="shared" si="15"/>
        <v>0</v>
      </c>
      <c r="AM33" s="1253"/>
      <c r="AN33" s="1253"/>
      <c r="AO33" s="1253"/>
      <c r="AP33" s="1253">
        <f t="shared" si="16"/>
        <v>0</v>
      </c>
      <c r="AQ33" s="1253"/>
      <c r="AR33" s="1253">
        <f t="shared" si="7"/>
        <v>0</v>
      </c>
      <c r="AS33" s="1253">
        <f t="shared" si="8"/>
        <v>0</v>
      </c>
      <c r="AT33" s="1253">
        <f t="shared" si="9"/>
        <v>0</v>
      </c>
      <c r="AU33" s="1406" t="str">
        <f t="shared" si="10"/>
        <v xml:space="preserve">STATE: ; PDY: ; KKL: ; MHE: ; YNM: </v>
      </c>
    </row>
    <row r="34" spans="1:47" s="1260" customFormat="1" ht="27" customHeight="1">
      <c r="A34" s="1367" t="s">
        <v>249</v>
      </c>
      <c r="B34" s="1302"/>
      <c r="C34" s="1303" t="s">
        <v>4840</v>
      </c>
      <c r="D34" s="1368"/>
      <c r="E34" s="1368"/>
      <c r="F34" s="1369"/>
      <c r="G34" s="1369"/>
      <c r="H34" s="1369"/>
      <c r="I34" s="1369"/>
      <c r="J34" s="1369"/>
      <c r="K34" s="1370"/>
      <c r="L34" s="1369"/>
      <c r="M34" s="1309"/>
      <c r="N34" s="1368"/>
      <c r="O34" s="1309">
        <f>SUM(O35:O36)</f>
        <v>4.0140000000000002</v>
      </c>
      <c r="P34" s="1334"/>
      <c r="Q34" s="1371"/>
      <c r="R34" s="1372">
        <f>SUM(R35:R36)</f>
        <v>0</v>
      </c>
      <c r="S34" s="1291"/>
      <c r="T34" s="1253">
        <f t="shared" si="3"/>
        <v>0</v>
      </c>
      <c r="U34" s="1253">
        <f t="shared" si="4"/>
        <v>0</v>
      </c>
      <c r="V34" s="1253">
        <f t="shared" si="5"/>
        <v>0</v>
      </c>
      <c r="W34" s="1406" t="str">
        <f t="shared" si="6"/>
        <v xml:space="preserve">STATE: ; PDY: ; KKL: ; MHE: ; YNM: </v>
      </c>
      <c r="X34" s="1253"/>
      <c r="Y34" s="1253"/>
      <c r="Z34" s="1253">
        <f t="shared" si="12"/>
        <v>0</v>
      </c>
      <c r="AA34" s="1253"/>
      <c r="AB34" s="1253"/>
      <c r="AC34" s="1253"/>
      <c r="AD34" s="1253">
        <f t="shared" si="13"/>
        <v>0</v>
      </c>
      <c r="AE34" s="1253"/>
      <c r="AF34" s="1253"/>
      <c r="AG34" s="1253"/>
      <c r="AH34" s="1253">
        <f t="shared" si="14"/>
        <v>0</v>
      </c>
      <c r="AI34" s="1253"/>
      <c r="AJ34" s="1253"/>
      <c r="AK34" s="1253"/>
      <c r="AL34" s="1253">
        <f t="shared" si="15"/>
        <v>0</v>
      </c>
      <c r="AM34" s="1253"/>
      <c r="AN34" s="1253"/>
      <c r="AO34" s="1253"/>
      <c r="AP34" s="1253">
        <f t="shared" si="16"/>
        <v>0</v>
      </c>
      <c r="AQ34" s="1253"/>
      <c r="AR34" s="1253">
        <f t="shared" si="7"/>
        <v>0</v>
      </c>
      <c r="AS34" s="1253">
        <f t="shared" si="8"/>
        <v>0</v>
      </c>
      <c r="AT34" s="1253">
        <f t="shared" si="9"/>
        <v>0</v>
      </c>
      <c r="AU34" s="1406" t="str">
        <f t="shared" si="10"/>
        <v xml:space="preserve">STATE: ; PDY: ; KKL: ; MHE: ; YNM: </v>
      </c>
    </row>
    <row r="35" spans="1:47" s="1260" customFormat="1" ht="42.75" customHeight="1">
      <c r="A35" s="1346" t="s">
        <v>4844</v>
      </c>
      <c r="B35" s="1314" t="s">
        <v>250</v>
      </c>
      <c r="C35" s="1326" t="s">
        <v>4839</v>
      </c>
      <c r="D35" s="1316" t="s">
        <v>90</v>
      </c>
      <c r="E35" s="1270" t="s">
        <v>91</v>
      </c>
      <c r="F35" s="1361"/>
      <c r="G35" s="1361"/>
      <c r="H35" s="1361"/>
      <c r="I35" s="1361"/>
      <c r="J35" s="1361"/>
      <c r="K35" s="1319"/>
      <c r="L35" s="1318">
        <f>T35</f>
        <v>0</v>
      </c>
      <c r="M35" s="1320">
        <f>L35/100000</f>
        <v>0</v>
      </c>
      <c r="N35" s="1321">
        <f>U35</f>
        <v>0</v>
      </c>
      <c r="O35" s="1350">
        <f>'3-A. CI Sub-Annex'!P88</f>
        <v>0</v>
      </c>
      <c r="P35" s="1334" t="str">
        <f t="shared" si="11"/>
        <v xml:space="preserve">STATE: ; PDY: ; KKL: ; MHE: ; YNM: </v>
      </c>
      <c r="Q35" s="1354"/>
      <c r="R35" s="1291">
        <f>'3-A. CI Sub-Annex'!S88</f>
        <v>0</v>
      </c>
      <c r="S35" s="1291"/>
      <c r="T35" s="1253">
        <f t="shared" si="3"/>
        <v>0</v>
      </c>
      <c r="U35" s="1253">
        <f t="shared" si="4"/>
        <v>0</v>
      </c>
      <c r="V35" s="1253">
        <f t="shared" si="5"/>
        <v>0</v>
      </c>
      <c r="W35" s="1406" t="str">
        <f t="shared" si="6"/>
        <v xml:space="preserve">STATE: ; PDY: ; KKL: ; MHE: ; YNM: </v>
      </c>
      <c r="X35" s="1253"/>
      <c r="Y35" s="1253"/>
      <c r="Z35" s="1253">
        <f t="shared" si="12"/>
        <v>0</v>
      </c>
      <c r="AA35" s="1253"/>
      <c r="AB35" s="1253"/>
      <c r="AC35" s="1253"/>
      <c r="AD35" s="1253">
        <f t="shared" si="13"/>
        <v>0</v>
      </c>
      <c r="AE35" s="1253"/>
      <c r="AF35" s="1253"/>
      <c r="AG35" s="1253"/>
      <c r="AH35" s="1253">
        <f t="shared" si="14"/>
        <v>0</v>
      </c>
      <c r="AI35" s="1253"/>
      <c r="AJ35" s="1253"/>
      <c r="AK35" s="1253"/>
      <c r="AL35" s="1253">
        <f t="shared" si="15"/>
        <v>0</v>
      </c>
      <c r="AM35" s="1253"/>
      <c r="AN35" s="1253"/>
      <c r="AO35" s="1253"/>
      <c r="AP35" s="1253">
        <f t="shared" si="16"/>
        <v>0</v>
      </c>
      <c r="AQ35" s="1253"/>
      <c r="AR35" s="1253">
        <f t="shared" si="7"/>
        <v>0</v>
      </c>
      <c r="AS35" s="1253">
        <f t="shared" si="8"/>
        <v>0</v>
      </c>
      <c r="AT35" s="1253">
        <f t="shared" si="9"/>
        <v>0</v>
      </c>
      <c r="AU35" s="1406" t="str">
        <f t="shared" si="10"/>
        <v xml:space="preserve">STATE: ; PDY: ; KKL: ; MHE: ; YNM: </v>
      </c>
    </row>
    <row r="36" spans="1:47" s="1260" customFormat="1" ht="44.25" customHeight="1">
      <c r="A36" s="1346" t="s">
        <v>4845</v>
      </c>
      <c r="B36" s="1314" t="s">
        <v>252</v>
      </c>
      <c r="C36" s="1326" t="s">
        <v>4846</v>
      </c>
      <c r="D36" s="1316" t="s">
        <v>90</v>
      </c>
      <c r="E36" s="1270" t="s">
        <v>193</v>
      </c>
      <c r="F36" s="1361"/>
      <c r="G36" s="1362"/>
      <c r="H36" s="1363"/>
      <c r="I36" s="1363"/>
      <c r="J36" s="1373"/>
      <c r="K36" s="1319"/>
      <c r="L36" s="1318">
        <f>T36</f>
        <v>0</v>
      </c>
      <c r="M36" s="1320">
        <f>L36/100000</f>
        <v>0</v>
      </c>
      <c r="N36" s="1321">
        <f>U36</f>
        <v>0</v>
      </c>
      <c r="O36" s="1350">
        <f>'3-A. CI Sub-Annex'!P90</f>
        <v>4.0140000000000002</v>
      </c>
      <c r="P36" s="1334" t="str">
        <f t="shared" si="11"/>
        <v xml:space="preserve">STATE: ; PDY: ; KKL: ; MHE: ; YNM: </v>
      </c>
      <c r="Q36" s="1354"/>
      <c r="R36" s="1291">
        <f>'3-A. CI Sub-Annex'!S90</f>
        <v>0</v>
      </c>
      <c r="S36" s="1291"/>
      <c r="T36" s="1253">
        <f t="shared" si="3"/>
        <v>0</v>
      </c>
      <c r="U36" s="1253">
        <f t="shared" si="4"/>
        <v>0</v>
      </c>
      <c r="V36" s="1253">
        <f t="shared" si="5"/>
        <v>0</v>
      </c>
      <c r="W36" s="1406" t="str">
        <f t="shared" si="6"/>
        <v xml:space="preserve">STATE: ; PDY: ; KKL: ; MHE: ; YNM: </v>
      </c>
      <c r="X36" s="1253"/>
      <c r="Y36" s="1253"/>
      <c r="Z36" s="1253">
        <f t="shared" si="12"/>
        <v>0</v>
      </c>
      <c r="AA36" s="1253"/>
      <c r="AB36" s="1253"/>
      <c r="AC36" s="1253"/>
      <c r="AD36" s="1253">
        <f t="shared" si="13"/>
        <v>0</v>
      </c>
      <c r="AE36" s="1253"/>
      <c r="AF36" s="1253"/>
      <c r="AG36" s="1253"/>
      <c r="AH36" s="1253">
        <f t="shared" si="14"/>
        <v>0</v>
      </c>
      <c r="AI36" s="1253"/>
      <c r="AJ36" s="1253"/>
      <c r="AK36" s="1253"/>
      <c r="AL36" s="1253">
        <f t="shared" si="15"/>
        <v>0</v>
      </c>
      <c r="AM36" s="1253"/>
      <c r="AN36" s="1253"/>
      <c r="AO36" s="1253"/>
      <c r="AP36" s="1253">
        <f t="shared" si="16"/>
        <v>0</v>
      </c>
      <c r="AQ36" s="1253"/>
      <c r="AR36" s="1253">
        <f t="shared" si="7"/>
        <v>0</v>
      </c>
      <c r="AS36" s="1253">
        <f t="shared" si="8"/>
        <v>0</v>
      </c>
      <c r="AT36" s="1253">
        <f t="shared" si="9"/>
        <v>0</v>
      </c>
      <c r="AU36" s="1406" t="str">
        <f t="shared" si="10"/>
        <v xml:space="preserve">STATE: ; PDY: ; KKL: ; MHE: ; YNM: </v>
      </c>
    </row>
    <row r="37" spans="1:47" s="1260" customFormat="1" ht="27" customHeight="1">
      <c r="A37" s="1301" t="s">
        <v>251</v>
      </c>
      <c r="B37" s="1302"/>
      <c r="C37" s="1303" t="s">
        <v>5579</v>
      </c>
      <c r="D37" s="1304"/>
      <c r="E37" s="1304"/>
      <c r="F37" s="1305"/>
      <c r="G37" s="1305"/>
      <c r="H37" s="1305"/>
      <c r="I37" s="1305"/>
      <c r="J37" s="1305"/>
      <c r="K37" s="1306"/>
      <c r="L37" s="1305"/>
      <c r="M37" s="1307"/>
      <c r="N37" s="1308"/>
      <c r="O37" s="1309">
        <f>SUM(O38:O39)</f>
        <v>27.195000000000004</v>
      </c>
      <c r="P37" s="1334"/>
      <c r="Q37" s="1356"/>
      <c r="R37" s="1312">
        <f>SUM(R38:R39)</f>
        <v>0</v>
      </c>
      <c r="S37" s="1291"/>
      <c r="T37" s="1253">
        <f t="shared" si="3"/>
        <v>0</v>
      </c>
      <c r="U37" s="1253">
        <f t="shared" si="4"/>
        <v>0</v>
      </c>
      <c r="V37" s="1253">
        <f t="shared" si="5"/>
        <v>0</v>
      </c>
      <c r="W37" s="1406" t="str">
        <f t="shared" si="6"/>
        <v xml:space="preserve">STATE: ; PDY: ; KKL: ; MHE: ; YNM: </v>
      </c>
      <c r="X37" s="1253"/>
      <c r="Y37" s="1253"/>
      <c r="Z37" s="1253">
        <f t="shared" si="12"/>
        <v>0</v>
      </c>
      <c r="AA37" s="1253"/>
      <c r="AB37" s="1253"/>
      <c r="AC37" s="1253"/>
      <c r="AD37" s="1253">
        <f t="shared" si="13"/>
        <v>0</v>
      </c>
      <c r="AE37" s="1253"/>
      <c r="AF37" s="1253"/>
      <c r="AG37" s="1253"/>
      <c r="AH37" s="1253">
        <f t="shared" si="14"/>
        <v>0</v>
      </c>
      <c r="AI37" s="1253"/>
      <c r="AJ37" s="1253"/>
      <c r="AK37" s="1253"/>
      <c r="AL37" s="1253">
        <f t="shared" si="15"/>
        <v>0</v>
      </c>
      <c r="AM37" s="1253"/>
      <c r="AN37" s="1253"/>
      <c r="AO37" s="1253"/>
      <c r="AP37" s="1253">
        <f t="shared" si="16"/>
        <v>0</v>
      </c>
      <c r="AQ37" s="1253"/>
      <c r="AR37" s="1253">
        <f t="shared" si="7"/>
        <v>0</v>
      </c>
      <c r="AS37" s="1253">
        <f t="shared" si="8"/>
        <v>0</v>
      </c>
      <c r="AT37" s="1253">
        <f t="shared" si="9"/>
        <v>0</v>
      </c>
      <c r="AU37" s="1406" t="str">
        <f t="shared" si="10"/>
        <v xml:space="preserve">STATE: ; PDY: ; KKL: ; MHE: ; YNM: </v>
      </c>
    </row>
    <row r="38" spans="1:47" s="1318" customFormat="1" ht="27" customHeight="1">
      <c r="A38" s="1346" t="s">
        <v>4854</v>
      </c>
      <c r="B38" s="1346"/>
      <c r="C38" s="1326" t="s">
        <v>4850</v>
      </c>
      <c r="D38" s="1345" t="s">
        <v>4345</v>
      </c>
      <c r="E38" s="1317" t="s">
        <v>114</v>
      </c>
      <c r="F38" s="1327"/>
      <c r="G38" s="1328"/>
      <c r="H38" s="1330"/>
      <c r="I38" s="1330"/>
      <c r="J38" s="1327"/>
      <c r="K38" s="1319"/>
      <c r="L38" s="1318">
        <f>T38</f>
        <v>0</v>
      </c>
      <c r="M38" s="1320">
        <f>L38/100000</f>
        <v>0</v>
      </c>
      <c r="N38" s="1321">
        <f>U38</f>
        <v>0</v>
      </c>
      <c r="O38" s="1322">
        <f>'3-A. CI Sub-Annex'!P93</f>
        <v>27.195000000000004</v>
      </c>
      <c r="P38" s="1334" t="str">
        <f t="shared" si="11"/>
        <v xml:space="preserve">STATE: ; PDY: ; KKL: ; MHE: ; YNM: </v>
      </c>
      <c r="R38" s="1325">
        <f>'3-A. CI Sub-Annex'!S93</f>
        <v>0</v>
      </c>
      <c r="S38" s="1342"/>
      <c r="T38" s="1253">
        <f t="shared" si="3"/>
        <v>0</v>
      </c>
      <c r="U38" s="1253">
        <f t="shared" si="4"/>
        <v>0</v>
      </c>
      <c r="V38" s="1253">
        <f t="shared" si="5"/>
        <v>0</v>
      </c>
      <c r="W38" s="1406" t="str">
        <f t="shared" si="6"/>
        <v xml:space="preserve">STATE: ; PDY: ; KKL: ; MHE: ; YNM: </v>
      </c>
      <c r="X38" s="1253"/>
      <c r="Y38" s="1253"/>
      <c r="Z38" s="1253">
        <f t="shared" si="12"/>
        <v>0</v>
      </c>
      <c r="AA38" s="1253"/>
      <c r="AB38" s="1253"/>
      <c r="AC38" s="1253"/>
      <c r="AD38" s="1253">
        <f t="shared" si="13"/>
        <v>0</v>
      </c>
      <c r="AE38" s="1253"/>
      <c r="AF38" s="1253"/>
      <c r="AG38" s="1253"/>
      <c r="AH38" s="1253">
        <f t="shared" si="14"/>
        <v>0</v>
      </c>
      <c r="AI38" s="1253"/>
      <c r="AJ38" s="1253"/>
      <c r="AK38" s="1253"/>
      <c r="AL38" s="1253">
        <f t="shared" si="15"/>
        <v>0</v>
      </c>
      <c r="AM38" s="1253"/>
      <c r="AN38" s="1253"/>
      <c r="AO38" s="1253"/>
      <c r="AP38" s="1253">
        <f t="shared" si="16"/>
        <v>0</v>
      </c>
      <c r="AQ38" s="1253"/>
      <c r="AR38" s="1253">
        <f t="shared" si="7"/>
        <v>0</v>
      </c>
      <c r="AS38" s="1253">
        <f t="shared" si="8"/>
        <v>0</v>
      </c>
      <c r="AT38" s="1253">
        <f t="shared" si="9"/>
        <v>0</v>
      </c>
      <c r="AU38" s="1406" t="str">
        <f t="shared" si="10"/>
        <v xml:space="preserve">STATE: ; PDY: ; KKL: ; MHE: ; YNM: </v>
      </c>
    </row>
    <row r="39" spans="1:47" s="1318" customFormat="1" ht="27" customHeight="1">
      <c r="A39" s="1346" t="s">
        <v>4855</v>
      </c>
      <c r="B39" s="1346"/>
      <c r="C39" s="1326" t="s">
        <v>4847</v>
      </c>
      <c r="D39" s="1345" t="s">
        <v>4345</v>
      </c>
      <c r="E39" s="1317" t="s">
        <v>3306</v>
      </c>
      <c r="F39" s="1327"/>
      <c r="G39" s="1328"/>
      <c r="H39" s="1330"/>
      <c r="I39" s="1330"/>
      <c r="J39" s="1327"/>
      <c r="K39" s="1319"/>
      <c r="L39" s="1318">
        <f>T39</f>
        <v>0</v>
      </c>
      <c r="M39" s="1320">
        <f>L39/100000</f>
        <v>0</v>
      </c>
      <c r="N39" s="1321">
        <f>U39</f>
        <v>0</v>
      </c>
      <c r="O39" s="1322">
        <f>'3-A. CI Sub-Annex'!P112</f>
        <v>0</v>
      </c>
      <c r="P39" s="1334" t="str">
        <f t="shared" si="11"/>
        <v xml:space="preserve">STATE: ; PDY: ; KKL: ; MHE: ; YNM: </v>
      </c>
      <c r="Q39" s="1335"/>
      <c r="R39" s="1344">
        <f>'3-A. CI Sub-Annex'!S112</f>
        <v>0</v>
      </c>
      <c r="S39" s="1342"/>
      <c r="T39" s="1253">
        <f t="shared" si="3"/>
        <v>0</v>
      </c>
      <c r="U39" s="1253">
        <f t="shared" si="4"/>
        <v>0</v>
      </c>
      <c r="V39" s="1253">
        <f t="shared" si="5"/>
        <v>0</v>
      </c>
      <c r="W39" s="1406" t="str">
        <f t="shared" si="6"/>
        <v xml:space="preserve">STATE: ; PDY: ; KKL: ; MHE: ; YNM: </v>
      </c>
      <c r="X39" s="1253"/>
      <c r="Y39" s="1253"/>
      <c r="Z39" s="1253">
        <f t="shared" si="12"/>
        <v>0</v>
      </c>
      <c r="AA39" s="1253"/>
      <c r="AB39" s="1253"/>
      <c r="AC39" s="1253"/>
      <c r="AD39" s="1253">
        <f t="shared" si="13"/>
        <v>0</v>
      </c>
      <c r="AE39" s="1253"/>
      <c r="AF39" s="1253"/>
      <c r="AG39" s="1253"/>
      <c r="AH39" s="1253">
        <f t="shared" si="14"/>
        <v>0</v>
      </c>
      <c r="AI39" s="1253"/>
      <c r="AJ39" s="1253"/>
      <c r="AK39" s="1253"/>
      <c r="AL39" s="1253">
        <f t="shared" si="15"/>
        <v>0</v>
      </c>
      <c r="AM39" s="1253"/>
      <c r="AN39" s="1253"/>
      <c r="AO39" s="1253"/>
      <c r="AP39" s="1253">
        <f t="shared" si="16"/>
        <v>0</v>
      </c>
      <c r="AQ39" s="1253"/>
      <c r="AR39" s="1253">
        <f t="shared" si="7"/>
        <v>0</v>
      </c>
      <c r="AS39" s="1253">
        <f t="shared" si="8"/>
        <v>0</v>
      </c>
      <c r="AT39" s="1253">
        <f t="shared" si="9"/>
        <v>0</v>
      </c>
      <c r="AU39" s="1406" t="str">
        <f t="shared" si="10"/>
        <v xml:space="preserve">STATE: ; PDY: ; KKL: ; MHE: ; YNM: </v>
      </c>
    </row>
    <row r="40" spans="1:47" s="1318" customFormat="1" ht="27" customHeight="1">
      <c r="A40" s="1301" t="s">
        <v>254</v>
      </c>
      <c r="B40" s="1302"/>
      <c r="C40" s="1303" t="s">
        <v>5580</v>
      </c>
      <c r="D40" s="1304"/>
      <c r="E40" s="1304"/>
      <c r="F40" s="1305"/>
      <c r="G40" s="1305"/>
      <c r="H40" s="1305"/>
      <c r="I40" s="1305"/>
      <c r="J40" s="1305"/>
      <c r="K40" s="1306"/>
      <c r="L40" s="1305"/>
      <c r="M40" s="1307"/>
      <c r="N40" s="1308"/>
      <c r="O40" s="1309">
        <f>SUM(O41:O44)</f>
        <v>10.450200000000001</v>
      </c>
      <c r="P40" s="1334"/>
      <c r="Q40" s="1356"/>
      <c r="R40" s="1309">
        <f>SUM(R41:R44)</f>
        <v>0</v>
      </c>
      <c r="S40" s="1342"/>
      <c r="T40" s="1253">
        <f t="shared" si="3"/>
        <v>0</v>
      </c>
      <c r="U40" s="1253">
        <f t="shared" si="4"/>
        <v>0</v>
      </c>
      <c r="V40" s="1253">
        <f t="shared" si="5"/>
        <v>0</v>
      </c>
      <c r="W40" s="1406" t="str">
        <f t="shared" si="6"/>
        <v xml:space="preserve">STATE: ; PDY: ; KKL: ; MHE: ; YNM: </v>
      </c>
      <c r="X40" s="1253"/>
      <c r="Y40" s="1253"/>
      <c r="Z40" s="1253">
        <f t="shared" si="12"/>
        <v>0</v>
      </c>
      <c r="AA40" s="1253"/>
      <c r="AB40" s="1253"/>
      <c r="AC40" s="1253"/>
      <c r="AD40" s="1253">
        <f t="shared" si="13"/>
        <v>0</v>
      </c>
      <c r="AE40" s="1253"/>
      <c r="AF40" s="1253"/>
      <c r="AG40" s="1253"/>
      <c r="AH40" s="1253">
        <f t="shared" si="14"/>
        <v>0</v>
      </c>
      <c r="AI40" s="1253"/>
      <c r="AJ40" s="1253"/>
      <c r="AK40" s="1253"/>
      <c r="AL40" s="1253">
        <f t="shared" si="15"/>
        <v>0</v>
      </c>
      <c r="AM40" s="1253"/>
      <c r="AN40" s="1253"/>
      <c r="AO40" s="1253"/>
      <c r="AP40" s="1253">
        <f t="shared" si="16"/>
        <v>0</v>
      </c>
      <c r="AQ40" s="1253"/>
      <c r="AR40" s="1253">
        <f t="shared" si="7"/>
        <v>0</v>
      </c>
      <c r="AS40" s="1253">
        <f t="shared" si="8"/>
        <v>0</v>
      </c>
      <c r="AT40" s="1253">
        <f t="shared" si="9"/>
        <v>0</v>
      </c>
      <c r="AU40" s="1406" t="str">
        <f t="shared" si="10"/>
        <v xml:space="preserve">STATE: ; PDY: ; KKL: ; MHE: ; YNM: </v>
      </c>
    </row>
    <row r="41" spans="1:47" s="1318" customFormat="1" ht="27" customHeight="1">
      <c r="A41" s="1346" t="s">
        <v>4057</v>
      </c>
      <c r="B41" s="1346" t="s">
        <v>4364</v>
      </c>
      <c r="C41" s="1326" t="s">
        <v>4362</v>
      </c>
      <c r="D41" s="1345" t="s">
        <v>4345</v>
      </c>
      <c r="E41" s="1317" t="s">
        <v>4656</v>
      </c>
      <c r="F41" s="1318">
        <f>'3-A. CI Sub-Annex'!G107</f>
        <v>0</v>
      </c>
      <c r="G41" s="1318">
        <f>'3-A. CI Sub-Annex'!H107</f>
        <v>0</v>
      </c>
      <c r="I41" s="1318">
        <f>'3-A. CI Sub-Annex'!J107</f>
        <v>0</v>
      </c>
      <c r="J41" s="1318">
        <f>'3-A. CI Sub-Annex'!K107</f>
        <v>0</v>
      </c>
      <c r="K41" s="1319">
        <f>'3-A. CI Sub-Annex'!L107</f>
        <v>0</v>
      </c>
      <c r="L41" s="1319">
        <f>'3-A. CI Sub-Annex'!M107</f>
        <v>1000</v>
      </c>
      <c r="M41" s="1374">
        <f>'3-A. CI Sub-Annex'!N107</f>
        <v>0.01</v>
      </c>
      <c r="N41" s="1319">
        <f>'3-A. CI Sub-Annex'!O107</f>
        <v>275</v>
      </c>
      <c r="O41" s="1374">
        <f>'3-A. CI Sub-Annex'!P107</f>
        <v>2.75</v>
      </c>
      <c r="P41" s="1334" t="str">
        <f t="shared" si="11"/>
        <v xml:space="preserve">STATE: ; PDY: ; KKL: ; MHE: ; YNM: </v>
      </c>
      <c r="Q41" s="1375">
        <f>'3-A. CI Sub-Annex'!R107</f>
        <v>0</v>
      </c>
      <c r="R41" s="1374">
        <f>'3-A. CI Sub-Annex'!S107</f>
        <v>0</v>
      </c>
      <c r="S41" s="1342"/>
      <c r="T41" s="1253">
        <f t="shared" si="3"/>
        <v>0</v>
      </c>
      <c r="U41" s="1253">
        <f t="shared" si="4"/>
        <v>0</v>
      </c>
      <c r="V41" s="1253">
        <f t="shared" si="5"/>
        <v>0</v>
      </c>
      <c r="W41" s="1406" t="str">
        <f t="shared" si="6"/>
        <v xml:space="preserve">STATE: ; PDY: ; KKL: ; MHE: ; YNM: </v>
      </c>
      <c r="X41" s="1253"/>
      <c r="Y41" s="1253"/>
      <c r="Z41" s="1253">
        <f t="shared" si="12"/>
        <v>0</v>
      </c>
      <c r="AA41" s="1253"/>
      <c r="AB41" s="1253"/>
      <c r="AC41" s="1253"/>
      <c r="AD41" s="1253"/>
      <c r="AE41" s="4084"/>
      <c r="AF41" s="1253"/>
      <c r="AG41" s="1253"/>
      <c r="AH41" s="1253"/>
      <c r="AI41" s="4084"/>
      <c r="AJ41" s="1253"/>
      <c r="AK41" s="1253"/>
      <c r="AL41" s="1253"/>
      <c r="AM41" s="4084"/>
      <c r="AN41" s="1253"/>
      <c r="AO41" s="1253"/>
      <c r="AP41" s="1253"/>
      <c r="AQ41" s="4084"/>
      <c r="AR41" s="1253"/>
      <c r="AS41" s="1253"/>
      <c r="AT41" s="1253"/>
      <c r="AU41" s="1406" t="str">
        <f t="shared" si="10"/>
        <v xml:space="preserve">STATE: ; PDY: ; KKL: ; MHE: ; YNM: </v>
      </c>
    </row>
    <row r="42" spans="1:47" s="1318" customFormat="1" ht="27" customHeight="1">
      <c r="A42" s="1346" t="s">
        <v>4058</v>
      </c>
      <c r="B42" s="1346" t="s">
        <v>4365</v>
      </c>
      <c r="C42" s="1326" t="s">
        <v>4363</v>
      </c>
      <c r="D42" s="1345" t="s">
        <v>4345</v>
      </c>
      <c r="E42" s="1317" t="s">
        <v>4656</v>
      </c>
      <c r="F42" s="1318">
        <f>'3-A. CI Sub-Annex'!G108</f>
        <v>0</v>
      </c>
      <c r="G42" s="1318">
        <f>'3-A. CI Sub-Annex'!H108</f>
        <v>0</v>
      </c>
      <c r="I42" s="1318">
        <f>'3-A. CI Sub-Annex'!J108</f>
        <v>0</v>
      </c>
      <c r="J42" s="1318">
        <f>'3-A. CI Sub-Annex'!K108</f>
        <v>0</v>
      </c>
      <c r="K42" s="1319">
        <f>'3-A. CI Sub-Annex'!L108</f>
        <v>0</v>
      </c>
      <c r="L42" s="1319">
        <f>'3-A. CI Sub-Annex'!M108</f>
        <v>5000</v>
      </c>
      <c r="M42" s="1374">
        <f>'3-A. CI Sub-Annex'!N108</f>
        <v>0.05</v>
      </c>
      <c r="N42" s="1319">
        <f>'3-A. CI Sub-Annex'!O108</f>
        <v>20</v>
      </c>
      <c r="O42" s="1374">
        <f>'3-A. CI Sub-Annex'!P108</f>
        <v>1</v>
      </c>
      <c r="P42" s="1334" t="str">
        <f t="shared" si="11"/>
        <v xml:space="preserve">STATE: ; PDY: ; KKL: ; MHE: ; YNM: </v>
      </c>
      <c r="Q42" s="1375">
        <f>'3-A. CI Sub-Annex'!R108</f>
        <v>0</v>
      </c>
      <c r="R42" s="1374">
        <f>'3-A. CI Sub-Annex'!S108</f>
        <v>0</v>
      </c>
      <c r="S42" s="1342"/>
      <c r="T42" s="1253">
        <f t="shared" si="3"/>
        <v>0</v>
      </c>
      <c r="U42" s="1253">
        <f t="shared" si="4"/>
        <v>0</v>
      </c>
      <c r="V42" s="1253">
        <f t="shared" si="5"/>
        <v>0</v>
      </c>
      <c r="W42" s="1406" t="str">
        <f t="shared" si="6"/>
        <v xml:space="preserve">STATE: ; PDY: ; KKL: ; MHE: ; YNM: </v>
      </c>
      <c r="X42" s="1253"/>
      <c r="Y42" s="1253"/>
      <c r="Z42" s="1253">
        <f t="shared" si="12"/>
        <v>0</v>
      </c>
      <c r="AA42" s="1253"/>
      <c r="AB42" s="1253"/>
      <c r="AC42" s="1253"/>
      <c r="AD42" s="1253"/>
      <c r="AE42" s="4084"/>
      <c r="AF42" s="1253"/>
      <c r="AG42" s="1253"/>
      <c r="AH42" s="1253"/>
      <c r="AI42" s="4084"/>
      <c r="AJ42" s="1253"/>
      <c r="AK42" s="1253"/>
      <c r="AL42" s="1253"/>
      <c r="AM42" s="4084"/>
      <c r="AN42" s="1253"/>
      <c r="AO42" s="1253"/>
      <c r="AP42" s="1253"/>
      <c r="AQ42" s="4084"/>
      <c r="AR42" s="1253"/>
      <c r="AS42" s="1253"/>
      <c r="AT42" s="1253"/>
      <c r="AU42" s="1406" t="str">
        <f t="shared" si="10"/>
        <v xml:space="preserve">STATE: ; PDY: ; KKL: ; MHE: ; YNM: </v>
      </c>
    </row>
    <row r="43" spans="1:47" s="1318" customFormat="1" ht="27" customHeight="1">
      <c r="A43" s="1346" t="s">
        <v>4530</v>
      </c>
      <c r="B43" s="1346"/>
      <c r="C43" s="1326" t="s">
        <v>4531</v>
      </c>
      <c r="D43" s="1345" t="s">
        <v>4345</v>
      </c>
      <c r="E43" s="1317" t="s">
        <v>4656</v>
      </c>
      <c r="F43" s="1318">
        <f>'3-A. CI Sub-Annex'!G109</f>
        <v>0</v>
      </c>
      <c r="G43" s="1318">
        <f>'3-A. CI Sub-Annex'!H109</f>
        <v>0</v>
      </c>
      <c r="I43" s="1318">
        <f>'3-A. CI Sub-Annex'!J109</f>
        <v>0</v>
      </c>
      <c r="J43" s="1318">
        <f>'3-A. CI Sub-Annex'!K109</f>
        <v>0</v>
      </c>
      <c r="K43" s="1319">
        <f>'3-A. CI Sub-Annex'!L109</f>
        <v>0</v>
      </c>
      <c r="L43" s="1319">
        <f>'3-A. CI Sub-Annex'!M109</f>
        <v>500</v>
      </c>
      <c r="M43" s="1374">
        <f>'3-A. CI Sub-Annex'!N109</f>
        <v>5.0000000000000001E-3</v>
      </c>
      <c r="N43" s="1319">
        <f>'3-A. CI Sub-Annex'!O109</f>
        <v>100</v>
      </c>
      <c r="O43" s="1374">
        <f>'3-A. CI Sub-Annex'!P109</f>
        <v>0.5</v>
      </c>
      <c r="P43" s="1334" t="str">
        <f t="shared" si="11"/>
        <v xml:space="preserve">STATE: ; PDY: ; KKL: ; MHE: ; YNM: </v>
      </c>
      <c r="Q43" s="1375">
        <f>'3-A. CI Sub-Annex'!R109</f>
        <v>0</v>
      </c>
      <c r="R43" s="1374">
        <f>'3-A. CI Sub-Annex'!S109</f>
        <v>0</v>
      </c>
      <c r="S43" s="1342"/>
      <c r="T43" s="1253">
        <f t="shared" si="3"/>
        <v>0</v>
      </c>
      <c r="U43" s="1253">
        <f t="shared" si="4"/>
        <v>0</v>
      </c>
      <c r="V43" s="1253">
        <f t="shared" si="5"/>
        <v>0</v>
      </c>
      <c r="W43" s="1406" t="str">
        <f t="shared" si="6"/>
        <v xml:space="preserve">STATE: ; PDY: ; KKL: ; MHE: ; YNM: </v>
      </c>
      <c r="X43" s="1253"/>
      <c r="Y43" s="1253"/>
      <c r="Z43" s="1253">
        <f t="shared" si="12"/>
        <v>0</v>
      </c>
      <c r="AA43" s="1253"/>
      <c r="AB43" s="1253"/>
      <c r="AC43" s="1253"/>
      <c r="AD43" s="1253"/>
      <c r="AE43" s="4084"/>
      <c r="AF43" s="1253"/>
      <c r="AG43" s="1253"/>
      <c r="AH43" s="1253"/>
      <c r="AI43" s="4084"/>
      <c r="AJ43" s="1253"/>
      <c r="AK43" s="1253"/>
      <c r="AL43" s="1253"/>
      <c r="AM43" s="4084"/>
      <c r="AN43" s="1253"/>
      <c r="AO43" s="1253"/>
      <c r="AP43" s="1253"/>
      <c r="AQ43" s="4084"/>
      <c r="AR43" s="1253"/>
      <c r="AS43" s="1253"/>
      <c r="AT43" s="1253"/>
      <c r="AU43" s="1406" t="str">
        <f t="shared" si="10"/>
        <v xml:space="preserve">STATE: ; PDY: ; KKL: ; MHE: ; YNM: </v>
      </c>
    </row>
    <row r="44" spans="1:47" s="1318" customFormat="1" ht="27" customHeight="1">
      <c r="A44" s="1346" t="s">
        <v>5581</v>
      </c>
      <c r="B44" s="1346"/>
      <c r="C44" s="1326" t="s">
        <v>5891</v>
      </c>
      <c r="D44" s="1345" t="s">
        <v>4345</v>
      </c>
      <c r="E44" s="1317" t="s">
        <v>4656</v>
      </c>
      <c r="F44" s="1327"/>
      <c r="G44" s="1328"/>
      <c r="H44" s="1330"/>
      <c r="I44" s="1330"/>
      <c r="J44" s="1327"/>
      <c r="K44" s="1319"/>
      <c r="L44" s="1318">
        <f>T44</f>
        <v>0</v>
      </c>
      <c r="M44" s="1320">
        <f>L44/100000</f>
        <v>0</v>
      </c>
      <c r="N44" s="1321">
        <f>U44</f>
        <v>0</v>
      </c>
      <c r="O44" s="1322">
        <f>'3-A. CI Sub-Annex'!P110+'3-A. CI Sub-Annex'!P111</f>
        <v>6.2002000000000006</v>
      </c>
      <c r="P44" s="1334" t="str">
        <f t="shared" si="11"/>
        <v xml:space="preserve">STATE: ; PDY: ; KKL: ; MHE: ; YNM: </v>
      </c>
      <c r="Q44" s="1335"/>
      <c r="R44" s="1322">
        <f>'3-A. CI Sub-Annex'!S110+'3-A. CI Sub-Annex'!S111</f>
        <v>0</v>
      </c>
      <c r="S44" s="1342"/>
      <c r="T44" s="1253">
        <f t="shared" si="3"/>
        <v>0</v>
      </c>
      <c r="U44" s="1253">
        <f t="shared" si="4"/>
        <v>0</v>
      </c>
      <c r="V44" s="1253">
        <f t="shared" si="5"/>
        <v>0</v>
      </c>
      <c r="W44" s="1406" t="str">
        <f t="shared" si="6"/>
        <v xml:space="preserve">STATE: ; PDY: ; KKL: ; MHE: ; YNM: </v>
      </c>
      <c r="X44" s="1253"/>
      <c r="Y44" s="1253"/>
      <c r="Z44" s="1253">
        <v>0</v>
      </c>
      <c r="AA44" s="3348"/>
      <c r="AB44" s="1253"/>
      <c r="AC44" s="1253"/>
      <c r="AD44" s="1253">
        <f t="shared" si="13"/>
        <v>0</v>
      </c>
      <c r="AE44" s="3347"/>
      <c r="AF44" s="1253"/>
      <c r="AG44" s="1253"/>
      <c r="AH44" s="1253">
        <f t="shared" si="14"/>
        <v>0</v>
      </c>
      <c r="AI44" s="3347"/>
      <c r="AJ44" s="1253"/>
      <c r="AK44" s="1253"/>
      <c r="AL44" s="1253">
        <f t="shared" si="15"/>
        <v>0</v>
      </c>
      <c r="AM44" s="3347"/>
      <c r="AN44" s="1253"/>
      <c r="AO44" s="1253"/>
      <c r="AP44" s="1253">
        <f t="shared" si="16"/>
        <v>0</v>
      </c>
      <c r="AQ44" s="3347"/>
      <c r="AR44" s="1253">
        <f t="shared" si="7"/>
        <v>0</v>
      </c>
      <c r="AS44" s="1253">
        <f t="shared" si="8"/>
        <v>0</v>
      </c>
      <c r="AT44" s="1253">
        <f t="shared" si="9"/>
        <v>0</v>
      </c>
      <c r="AU44" s="1406" t="str">
        <f t="shared" si="10"/>
        <v xml:space="preserve">STATE: ; PDY: ; KKL: ; MHE: ; YNM: </v>
      </c>
    </row>
    <row r="45" spans="1:47" s="1318" customFormat="1" ht="27" customHeight="1">
      <c r="A45" s="1301" t="s">
        <v>2552</v>
      </c>
      <c r="B45" s="1302"/>
      <c r="C45" s="1303" t="s">
        <v>4851</v>
      </c>
      <c r="D45" s="1304"/>
      <c r="E45" s="1304"/>
      <c r="F45" s="1305"/>
      <c r="G45" s="1305"/>
      <c r="H45" s="1305"/>
      <c r="I45" s="1305"/>
      <c r="J45" s="1305"/>
      <c r="K45" s="1306"/>
      <c r="L45" s="1305"/>
      <c r="M45" s="1307"/>
      <c r="N45" s="1308"/>
      <c r="O45" s="1309">
        <f>O46</f>
        <v>2.5</v>
      </c>
      <c r="P45" s="1334"/>
      <c r="Q45" s="1356"/>
      <c r="R45" s="1312">
        <f>R46</f>
        <v>0</v>
      </c>
      <c r="S45" s="1342"/>
      <c r="T45" s="1253">
        <f t="shared" si="3"/>
        <v>0</v>
      </c>
      <c r="U45" s="1253">
        <f t="shared" si="4"/>
        <v>0</v>
      </c>
      <c r="V45" s="1253">
        <f t="shared" si="5"/>
        <v>0</v>
      </c>
      <c r="W45" s="1406" t="str">
        <f t="shared" si="6"/>
        <v xml:space="preserve">STATE: ; PDY: ; KKL: ; MHE: ; YNM: </v>
      </c>
      <c r="X45" s="1253"/>
      <c r="Y45" s="1253"/>
      <c r="Z45" s="1253">
        <f t="shared" si="12"/>
        <v>0</v>
      </c>
      <c r="AA45" s="1253"/>
      <c r="AB45" s="1253"/>
      <c r="AC45" s="1253"/>
      <c r="AD45" s="1253">
        <f t="shared" si="13"/>
        <v>0</v>
      </c>
      <c r="AE45" s="1253"/>
      <c r="AF45" s="1253"/>
      <c r="AG45" s="1253"/>
      <c r="AH45" s="1253">
        <f t="shared" si="14"/>
        <v>0</v>
      </c>
      <c r="AI45" s="1253"/>
      <c r="AJ45" s="1253"/>
      <c r="AK45" s="1253"/>
      <c r="AL45" s="1253">
        <f t="shared" si="15"/>
        <v>0</v>
      </c>
      <c r="AM45" s="1253"/>
      <c r="AN45" s="1253"/>
      <c r="AO45" s="1253"/>
      <c r="AP45" s="1253">
        <f t="shared" si="16"/>
        <v>0</v>
      </c>
      <c r="AQ45" s="1253"/>
      <c r="AR45" s="1253">
        <f t="shared" si="7"/>
        <v>0</v>
      </c>
      <c r="AS45" s="1253">
        <f t="shared" si="8"/>
        <v>0</v>
      </c>
      <c r="AT45" s="1253">
        <f t="shared" si="9"/>
        <v>0</v>
      </c>
      <c r="AU45" s="1406" t="str">
        <f t="shared" si="10"/>
        <v xml:space="preserve">STATE: ; PDY: ; KKL: ; MHE: ; YNM: </v>
      </c>
    </row>
    <row r="46" spans="1:47" s="1318" customFormat="1" ht="50.25" customHeight="1">
      <c r="A46" s="1346" t="s">
        <v>2553</v>
      </c>
      <c r="B46" s="1346" t="s">
        <v>2347</v>
      </c>
      <c r="C46" s="1326" t="s">
        <v>4853</v>
      </c>
      <c r="D46" s="1376" t="s">
        <v>85</v>
      </c>
      <c r="E46" s="1317" t="s">
        <v>150</v>
      </c>
      <c r="F46" s="1327"/>
      <c r="G46" s="1328"/>
      <c r="H46" s="1330"/>
      <c r="I46" s="1330"/>
      <c r="J46" s="1327"/>
      <c r="K46" s="1319"/>
      <c r="L46" s="1318">
        <f>T46</f>
        <v>0</v>
      </c>
      <c r="M46" s="1320">
        <f>L46/100000</f>
        <v>0</v>
      </c>
      <c r="N46" s="1321">
        <f>U46</f>
        <v>0</v>
      </c>
      <c r="O46" s="1322">
        <f>'3-A. CI Sub-Annex'!P116</f>
        <v>2.5</v>
      </c>
      <c r="P46" s="1334" t="str">
        <f t="shared" si="11"/>
        <v xml:space="preserve">STATE: ; PDY: ; KKL: ; MHE: ; YNM: </v>
      </c>
      <c r="R46" s="1325">
        <f>'3-A. CI Sub-Annex'!S116</f>
        <v>0</v>
      </c>
      <c r="S46" s="1342"/>
      <c r="T46" s="1253">
        <f t="shared" si="3"/>
        <v>0</v>
      </c>
      <c r="U46" s="1253">
        <f t="shared" si="4"/>
        <v>0</v>
      </c>
      <c r="V46" s="1253">
        <f t="shared" si="5"/>
        <v>0</v>
      </c>
      <c r="W46" s="1406" t="str">
        <f t="shared" si="6"/>
        <v xml:space="preserve">STATE: ; PDY: ; KKL: ; MHE: ; YNM: </v>
      </c>
      <c r="X46" s="1253"/>
      <c r="Y46" s="1253"/>
      <c r="Z46" s="1253">
        <f t="shared" si="12"/>
        <v>0</v>
      </c>
      <c r="AA46" s="1253"/>
      <c r="AB46" s="1253"/>
      <c r="AC46" s="1253"/>
      <c r="AD46" s="1253">
        <f t="shared" si="13"/>
        <v>0</v>
      </c>
      <c r="AE46" s="1253"/>
      <c r="AF46" s="1253"/>
      <c r="AG46" s="1253"/>
      <c r="AH46" s="1253">
        <f t="shared" si="14"/>
        <v>0</v>
      </c>
      <c r="AI46" s="1253"/>
      <c r="AJ46" s="1253"/>
      <c r="AK46" s="1253"/>
      <c r="AL46" s="1253">
        <f t="shared" si="15"/>
        <v>0</v>
      </c>
      <c r="AM46" s="1253"/>
      <c r="AN46" s="1253"/>
      <c r="AO46" s="1253"/>
      <c r="AP46" s="1253">
        <f t="shared" si="16"/>
        <v>0</v>
      </c>
      <c r="AQ46" s="1253"/>
      <c r="AR46" s="1253">
        <f t="shared" si="7"/>
        <v>0</v>
      </c>
      <c r="AS46" s="1253">
        <f t="shared" si="8"/>
        <v>0</v>
      </c>
      <c r="AT46" s="1253">
        <f t="shared" si="9"/>
        <v>0</v>
      </c>
      <c r="AU46" s="1406" t="str">
        <f t="shared" si="10"/>
        <v xml:space="preserve">STATE: ; PDY: ; KKL: ; MHE: ; YNM: </v>
      </c>
    </row>
    <row r="47" spans="1:47" s="1318" customFormat="1" ht="27" customHeight="1">
      <c r="A47" s="1313" t="s">
        <v>265</v>
      </c>
      <c r="B47" s="1314" t="s">
        <v>255</v>
      </c>
      <c r="C47" s="1315" t="s">
        <v>4848</v>
      </c>
      <c r="D47" s="1360" t="s">
        <v>70</v>
      </c>
      <c r="E47" s="1270" t="s">
        <v>70</v>
      </c>
      <c r="K47" s="1319"/>
      <c r="L47" s="1318">
        <f>T47</f>
        <v>0</v>
      </c>
      <c r="M47" s="1320">
        <f>L47/100000</f>
        <v>0</v>
      </c>
      <c r="N47" s="1321">
        <f>U47</f>
        <v>0</v>
      </c>
      <c r="O47" s="1322">
        <f>'3-A. CI Sub-Annex'!P119</f>
        <v>0</v>
      </c>
      <c r="P47" s="1334" t="str">
        <f t="shared" si="11"/>
        <v xml:space="preserve">STATE: ; PDY: ; KKL: ; MHE: ; YNM: </v>
      </c>
      <c r="Q47" s="1335"/>
      <c r="R47" s="1344">
        <f>'3-A. CI Sub-Annex'!S119</f>
        <v>0</v>
      </c>
      <c r="S47" s="1342"/>
      <c r="T47" s="1253">
        <f t="shared" si="3"/>
        <v>0</v>
      </c>
      <c r="U47" s="1253">
        <f t="shared" si="4"/>
        <v>0</v>
      </c>
      <c r="V47" s="1253">
        <f t="shared" si="5"/>
        <v>0</v>
      </c>
      <c r="W47" s="1406" t="str">
        <f t="shared" si="6"/>
        <v xml:space="preserve">STATE: ; PDY: ; KKL: ; MHE: ; YNM: </v>
      </c>
      <c r="X47" s="1253"/>
      <c r="Y47" s="1253"/>
      <c r="Z47" s="1253">
        <f t="shared" si="12"/>
        <v>0</v>
      </c>
      <c r="AA47" s="1253"/>
      <c r="AB47" s="1253"/>
      <c r="AC47" s="1253"/>
      <c r="AD47" s="1253">
        <f t="shared" si="13"/>
        <v>0</v>
      </c>
      <c r="AE47" s="1253"/>
      <c r="AF47" s="1253"/>
      <c r="AG47" s="1253"/>
      <c r="AH47" s="1253">
        <f t="shared" si="14"/>
        <v>0</v>
      </c>
      <c r="AI47" s="1253"/>
      <c r="AJ47" s="1253"/>
      <c r="AK47" s="1253"/>
      <c r="AL47" s="1253">
        <f t="shared" si="15"/>
        <v>0</v>
      </c>
      <c r="AM47" s="1253"/>
      <c r="AN47" s="1253"/>
      <c r="AO47" s="1253"/>
      <c r="AP47" s="1253">
        <f t="shared" si="16"/>
        <v>0</v>
      </c>
      <c r="AQ47" s="1253"/>
      <c r="AR47" s="1253">
        <f t="shared" si="7"/>
        <v>0</v>
      </c>
      <c r="AS47" s="1253">
        <f t="shared" si="8"/>
        <v>0</v>
      </c>
      <c r="AT47" s="1253">
        <f t="shared" si="9"/>
        <v>0</v>
      </c>
      <c r="AU47" s="1406" t="str">
        <f t="shared" si="10"/>
        <v xml:space="preserve">STATE: ; PDY: ; KKL: ; MHE: ; YNM: </v>
      </c>
    </row>
    <row r="48" spans="1:47" s="1260" customFormat="1" ht="27" customHeight="1">
      <c r="A48" s="1377" t="s">
        <v>5582</v>
      </c>
      <c r="B48" s="1378"/>
      <c r="C48" s="1379" t="s">
        <v>3859</v>
      </c>
      <c r="D48" s="1360" t="s">
        <v>70</v>
      </c>
      <c r="E48" s="1380" t="s">
        <v>2659</v>
      </c>
      <c r="F48" s="1381"/>
      <c r="G48" s="1382"/>
      <c r="H48" s="1383"/>
      <c r="I48" s="1383"/>
      <c r="J48" s="1381"/>
      <c r="K48" s="1384"/>
      <c r="L48" s="1318">
        <f>T48</f>
        <v>0</v>
      </c>
      <c r="M48" s="1320">
        <f>L48/100000</f>
        <v>0</v>
      </c>
      <c r="N48" s="1321">
        <f>U48</f>
        <v>0</v>
      </c>
      <c r="O48" s="1385">
        <f>M48*N48</f>
        <v>0</v>
      </c>
      <c r="P48" s="1334" t="str">
        <f t="shared" si="11"/>
        <v xml:space="preserve">STATE: ; PDY: ; KKL: ; MHE: ; YNM: </v>
      </c>
      <c r="Q48" s="1386"/>
      <c r="R48" s="1387"/>
      <c r="S48" s="1291"/>
      <c r="T48" s="1253">
        <f t="shared" si="3"/>
        <v>0</v>
      </c>
      <c r="U48" s="1253">
        <f t="shared" si="4"/>
        <v>0</v>
      </c>
      <c r="V48" s="1253">
        <f t="shared" si="5"/>
        <v>0</v>
      </c>
      <c r="W48" s="1406" t="str">
        <f t="shared" si="6"/>
        <v xml:space="preserve">STATE: ; PDY: ; KKL: ; MHE: ; YNM: </v>
      </c>
      <c r="X48" s="1253"/>
      <c r="Y48" s="1253"/>
      <c r="Z48" s="1253">
        <f t="shared" si="12"/>
        <v>0</v>
      </c>
      <c r="AA48" s="1253"/>
      <c r="AB48" s="1253"/>
      <c r="AC48" s="1253"/>
      <c r="AD48" s="1253">
        <f t="shared" si="13"/>
        <v>0</v>
      </c>
      <c r="AE48" s="1253"/>
      <c r="AF48" s="1253"/>
      <c r="AG48" s="1253"/>
      <c r="AH48" s="1253">
        <f t="shared" si="14"/>
        <v>0</v>
      </c>
      <c r="AI48" s="1253"/>
      <c r="AJ48" s="1253"/>
      <c r="AK48" s="1253"/>
      <c r="AL48" s="1253">
        <f t="shared" si="15"/>
        <v>0</v>
      </c>
      <c r="AM48" s="1253"/>
      <c r="AN48" s="1253"/>
      <c r="AO48" s="1253"/>
      <c r="AP48" s="1253">
        <f t="shared" si="16"/>
        <v>0</v>
      </c>
      <c r="AQ48" s="1253"/>
      <c r="AR48" s="1253">
        <f t="shared" si="7"/>
        <v>0</v>
      </c>
      <c r="AS48" s="1253">
        <f t="shared" si="8"/>
        <v>0</v>
      </c>
      <c r="AT48" s="1253">
        <f t="shared" si="9"/>
        <v>0</v>
      </c>
      <c r="AU48" s="1406" t="str">
        <f t="shared" si="10"/>
        <v xml:space="preserve">STATE: ; PDY: ; KKL: ; MHE: ; YNM: </v>
      </c>
    </row>
    <row r="49" spans="1:47" s="1260" customFormat="1" ht="27" customHeight="1">
      <c r="A49" s="1292">
        <v>3.3</v>
      </c>
      <c r="B49" s="1293" t="s">
        <v>2711</v>
      </c>
      <c r="C49" s="1294" t="s">
        <v>13</v>
      </c>
      <c r="D49" s="1295"/>
      <c r="E49" s="1295"/>
      <c r="F49" s="1388"/>
      <c r="G49" s="1388"/>
      <c r="H49" s="1388"/>
      <c r="I49" s="1388"/>
      <c r="J49" s="1388"/>
      <c r="K49" s="1389"/>
      <c r="L49" s="1388"/>
      <c r="M49" s="1298"/>
      <c r="N49" s="1390"/>
      <c r="O49" s="1298">
        <f>O50+O51+O52+O56</f>
        <v>0.25</v>
      </c>
      <c r="P49" s="1334"/>
      <c r="Q49" s="1366"/>
      <c r="R49" s="1391">
        <f>R50+R51+R52+R56</f>
        <v>0</v>
      </c>
      <c r="S49" s="1291"/>
      <c r="T49" s="1253">
        <f t="shared" si="3"/>
        <v>0</v>
      </c>
      <c r="U49" s="1253">
        <f t="shared" si="4"/>
        <v>0</v>
      </c>
      <c r="V49" s="1253">
        <f t="shared" si="5"/>
        <v>0</v>
      </c>
      <c r="W49" s="1406" t="str">
        <f t="shared" si="6"/>
        <v xml:space="preserve">STATE: ; PDY: ; KKL: ; MHE: ; YNM: </v>
      </c>
      <c r="X49" s="1253"/>
      <c r="Y49" s="1253"/>
      <c r="Z49" s="1253">
        <f t="shared" si="12"/>
        <v>0</v>
      </c>
      <c r="AA49" s="1253"/>
      <c r="AB49" s="1253"/>
      <c r="AC49" s="1253"/>
      <c r="AD49" s="1253">
        <f t="shared" si="13"/>
        <v>0</v>
      </c>
      <c r="AE49" s="1253"/>
      <c r="AF49" s="1253"/>
      <c r="AG49" s="1253"/>
      <c r="AH49" s="1253">
        <f t="shared" si="14"/>
        <v>0</v>
      </c>
      <c r="AI49" s="1253"/>
      <c r="AJ49" s="1253"/>
      <c r="AK49" s="1253"/>
      <c r="AL49" s="1253">
        <f t="shared" si="15"/>
        <v>0</v>
      </c>
      <c r="AM49" s="1253"/>
      <c r="AN49" s="1253"/>
      <c r="AO49" s="1253"/>
      <c r="AP49" s="1253">
        <f t="shared" si="16"/>
        <v>0</v>
      </c>
      <c r="AQ49" s="1253"/>
      <c r="AR49" s="1253">
        <f t="shared" si="7"/>
        <v>0</v>
      </c>
      <c r="AS49" s="1253">
        <f t="shared" si="8"/>
        <v>0</v>
      </c>
      <c r="AT49" s="1253">
        <f t="shared" si="9"/>
        <v>0</v>
      </c>
      <c r="AU49" s="1406" t="str">
        <f t="shared" si="10"/>
        <v xml:space="preserve">STATE: ; PDY: ; KKL: ; MHE: ; YNM: </v>
      </c>
    </row>
    <row r="50" spans="1:47" s="1260" customFormat="1" ht="27" customHeight="1">
      <c r="A50" s="1323" t="s">
        <v>282</v>
      </c>
      <c r="B50" s="1352" t="s">
        <v>283</v>
      </c>
      <c r="C50" s="1349" t="s">
        <v>284</v>
      </c>
      <c r="D50" s="1360" t="s">
        <v>70</v>
      </c>
      <c r="E50" s="1270" t="s">
        <v>70</v>
      </c>
      <c r="F50" s="1392"/>
      <c r="G50" s="1392"/>
      <c r="H50" s="1392"/>
      <c r="I50" s="1392"/>
      <c r="J50" s="1392"/>
      <c r="K50" s="1384"/>
      <c r="L50" s="1318">
        <f>T50</f>
        <v>0</v>
      </c>
      <c r="M50" s="1320">
        <f>L50/100000</f>
        <v>0</v>
      </c>
      <c r="N50" s="1321">
        <f>U50</f>
        <v>0</v>
      </c>
      <c r="O50" s="1350">
        <f>M50*N50</f>
        <v>0</v>
      </c>
      <c r="P50" s="1334" t="str">
        <f t="shared" si="11"/>
        <v xml:space="preserve">STATE: ; PDY: ; KKL: ; MHE: ; YNM: </v>
      </c>
      <c r="Q50" s="1386"/>
      <c r="R50" s="1393"/>
      <c r="S50" s="1291"/>
      <c r="T50" s="1253">
        <f t="shared" si="3"/>
        <v>0</v>
      </c>
      <c r="U50" s="1253">
        <f t="shared" si="4"/>
        <v>0</v>
      </c>
      <c r="V50" s="1253">
        <f t="shared" si="5"/>
        <v>0</v>
      </c>
      <c r="W50" s="1406" t="str">
        <f t="shared" si="6"/>
        <v xml:space="preserve">STATE: ; PDY: ; KKL: ; MHE: ; YNM: </v>
      </c>
      <c r="X50" s="1253"/>
      <c r="Y50" s="1253"/>
      <c r="Z50" s="1253">
        <f t="shared" si="12"/>
        <v>0</v>
      </c>
      <c r="AA50" s="1253"/>
      <c r="AB50" s="1253"/>
      <c r="AC50" s="1253"/>
      <c r="AD50" s="1253">
        <f t="shared" si="13"/>
        <v>0</v>
      </c>
      <c r="AE50" s="1253"/>
      <c r="AF50" s="1253"/>
      <c r="AG50" s="1253"/>
      <c r="AH50" s="1253">
        <f t="shared" si="14"/>
        <v>0</v>
      </c>
      <c r="AI50" s="1253"/>
      <c r="AJ50" s="1253"/>
      <c r="AK50" s="1253"/>
      <c r="AL50" s="1253">
        <f t="shared" si="15"/>
        <v>0</v>
      </c>
      <c r="AM50" s="1253"/>
      <c r="AN50" s="1253"/>
      <c r="AO50" s="1253"/>
      <c r="AP50" s="1253">
        <f t="shared" si="16"/>
        <v>0</v>
      </c>
      <c r="AQ50" s="1253"/>
      <c r="AR50" s="1253">
        <f t="shared" si="7"/>
        <v>0</v>
      </c>
      <c r="AS50" s="1253">
        <f t="shared" si="8"/>
        <v>0</v>
      </c>
      <c r="AT50" s="1253">
        <f t="shared" si="9"/>
        <v>0</v>
      </c>
      <c r="AU50" s="1406" t="str">
        <f t="shared" si="10"/>
        <v xml:space="preserve">STATE: ; PDY: ; KKL: ; MHE: ; YNM: </v>
      </c>
    </row>
    <row r="51" spans="1:47" s="1260" customFormat="1" ht="27" customHeight="1">
      <c r="A51" s="1323" t="s">
        <v>285</v>
      </c>
      <c r="B51" s="1352" t="s">
        <v>286</v>
      </c>
      <c r="C51" s="1349" t="s">
        <v>287</v>
      </c>
      <c r="D51" s="1360" t="s">
        <v>70</v>
      </c>
      <c r="E51" s="1270" t="s">
        <v>70</v>
      </c>
      <c r="F51" s="1392"/>
      <c r="G51" s="1392"/>
      <c r="H51" s="1392"/>
      <c r="I51" s="1392"/>
      <c r="J51" s="1392"/>
      <c r="K51" s="1384"/>
      <c r="L51" s="1318">
        <f>T51</f>
        <v>0</v>
      </c>
      <c r="M51" s="1320">
        <f>L51/100000</f>
        <v>0</v>
      </c>
      <c r="N51" s="1321">
        <f>U51</f>
        <v>0</v>
      </c>
      <c r="O51" s="1350">
        <f>M51*N51</f>
        <v>0</v>
      </c>
      <c r="P51" s="1334" t="str">
        <f t="shared" si="11"/>
        <v xml:space="preserve">STATE: ; PDY: ; KKL: ; MHE: ; YNM: </v>
      </c>
      <c r="Q51" s="1386"/>
      <c r="R51" s="1393"/>
      <c r="S51" s="1291"/>
      <c r="T51" s="1253">
        <f t="shared" si="3"/>
        <v>0</v>
      </c>
      <c r="U51" s="1253">
        <f t="shared" si="4"/>
        <v>0</v>
      </c>
      <c r="V51" s="1253">
        <f t="shared" si="5"/>
        <v>0</v>
      </c>
      <c r="W51" s="1406" t="str">
        <f t="shared" si="6"/>
        <v xml:space="preserve">STATE: ; PDY: ; KKL: ; MHE: ; YNM: </v>
      </c>
      <c r="X51" s="1253"/>
      <c r="Y51" s="1253"/>
      <c r="Z51" s="1253">
        <f t="shared" si="12"/>
        <v>0</v>
      </c>
      <c r="AA51" s="1253"/>
      <c r="AB51" s="1253"/>
      <c r="AC51" s="1253"/>
      <c r="AD51" s="1253">
        <f t="shared" si="13"/>
        <v>0</v>
      </c>
      <c r="AE51" s="1253"/>
      <c r="AF51" s="1253"/>
      <c r="AG51" s="1253"/>
      <c r="AH51" s="1253">
        <f t="shared" si="14"/>
        <v>0</v>
      </c>
      <c r="AI51" s="1253"/>
      <c r="AJ51" s="1253"/>
      <c r="AK51" s="1253"/>
      <c r="AL51" s="1253">
        <f t="shared" si="15"/>
        <v>0</v>
      </c>
      <c r="AM51" s="1253"/>
      <c r="AN51" s="1253"/>
      <c r="AO51" s="1253"/>
      <c r="AP51" s="1253">
        <f t="shared" si="16"/>
        <v>0</v>
      </c>
      <c r="AQ51" s="1253"/>
      <c r="AR51" s="1253">
        <f t="shared" si="7"/>
        <v>0</v>
      </c>
      <c r="AS51" s="1253">
        <f t="shared" si="8"/>
        <v>0</v>
      </c>
      <c r="AT51" s="1253">
        <f t="shared" si="9"/>
        <v>0</v>
      </c>
      <c r="AU51" s="1406" t="str">
        <f t="shared" si="10"/>
        <v xml:space="preserve">STATE: ; PDY: ; KKL: ; MHE: ; YNM: </v>
      </c>
    </row>
    <row r="52" spans="1:47" s="1260" customFormat="1" ht="27" customHeight="1">
      <c r="A52" s="1301" t="s">
        <v>288</v>
      </c>
      <c r="B52" s="1302"/>
      <c r="C52" s="1303" t="s">
        <v>289</v>
      </c>
      <c r="D52" s="1304"/>
      <c r="E52" s="1304"/>
      <c r="F52" s="1394"/>
      <c r="G52" s="1394"/>
      <c r="H52" s="1394"/>
      <c r="I52" s="1394"/>
      <c r="J52" s="1394"/>
      <c r="K52" s="1395"/>
      <c r="L52" s="1394"/>
      <c r="M52" s="1307"/>
      <c r="N52" s="1396"/>
      <c r="O52" s="1397">
        <f>SUM(O53:O55)</f>
        <v>0.25</v>
      </c>
      <c r="P52" s="1334"/>
      <c r="Q52" s="1356"/>
      <c r="R52" s="1357">
        <f>SUM(R53:R55)</f>
        <v>0</v>
      </c>
      <c r="S52" s="1291"/>
      <c r="T52" s="1253">
        <f t="shared" si="3"/>
        <v>0</v>
      </c>
      <c r="U52" s="1253">
        <f t="shared" si="4"/>
        <v>0</v>
      </c>
      <c r="V52" s="1253">
        <f t="shared" si="5"/>
        <v>0</v>
      </c>
      <c r="W52" s="1406" t="str">
        <f t="shared" si="6"/>
        <v xml:space="preserve">STATE: ; PDY: ; KKL: ; MHE: ; YNM: </v>
      </c>
      <c r="X52" s="1253"/>
      <c r="Y52" s="1253"/>
      <c r="Z52" s="1253">
        <f t="shared" si="12"/>
        <v>0</v>
      </c>
      <c r="AA52" s="1253"/>
      <c r="AB52" s="1253"/>
      <c r="AC52" s="1253"/>
      <c r="AD52" s="1253">
        <f t="shared" si="13"/>
        <v>0</v>
      </c>
      <c r="AE52" s="1253"/>
      <c r="AF52" s="1253"/>
      <c r="AG52" s="1253"/>
      <c r="AH52" s="1253">
        <f t="shared" si="14"/>
        <v>0</v>
      </c>
      <c r="AI52" s="1253"/>
      <c r="AJ52" s="1253"/>
      <c r="AK52" s="1253"/>
      <c r="AL52" s="1253">
        <f t="shared" si="15"/>
        <v>0</v>
      </c>
      <c r="AM52" s="1253"/>
      <c r="AN52" s="1253"/>
      <c r="AO52" s="1253"/>
      <c r="AP52" s="1253">
        <f t="shared" si="16"/>
        <v>0</v>
      </c>
      <c r="AQ52" s="1253"/>
      <c r="AR52" s="1253">
        <f t="shared" si="7"/>
        <v>0</v>
      </c>
      <c r="AS52" s="1253">
        <f t="shared" si="8"/>
        <v>0</v>
      </c>
      <c r="AT52" s="1253">
        <f t="shared" si="9"/>
        <v>0</v>
      </c>
      <c r="AU52" s="1406" t="str">
        <f t="shared" si="10"/>
        <v xml:space="preserve">STATE: ; PDY: ; KKL: ; MHE: ; YNM: </v>
      </c>
    </row>
    <row r="53" spans="1:47" s="1260" customFormat="1" ht="27" customHeight="1">
      <c r="A53" s="1323" t="s">
        <v>290</v>
      </c>
      <c r="B53" s="1365" t="s">
        <v>291</v>
      </c>
      <c r="C53" s="1200" t="s">
        <v>292</v>
      </c>
      <c r="D53" s="1345" t="s">
        <v>4345</v>
      </c>
      <c r="E53" s="1270" t="s">
        <v>293</v>
      </c>
      <c r="F53" s="1392"/>
      <c r="G53" s="1392"/>
      <c r="H53" s="1392"/>
      <c r="I53" s="1392"/>
      <c r="J53" s="1392"/>
      <c r="K53" s="1384"/>
      <c r="L53" s="1318">
        <f>T53</f>
        <v>0</v>
      </c>
      <c r="M53" s="1320">
        <f>L53/100000</f>
        <v>0</v>
      </c>
      <c r="N53" s="1321">
        <f>U53</f>
        <v>0</v>
      </c>
      <c r="O53" s="1350">
        <f>M53*N53</f>
        <v>0</v>
      </c>
      <c r="P53" s="1334" t="str">
        <f t="shared" si="11"/>
        <v xml:space="preserve">STATE: ; PDY: ; KKL: ; MHE: ; YNM: </v>
      </c>
      <c r="Q53" s="1354">
        <f>'Abs8. IDSP'!Q7</f>
        <v>0</v>
      </c>
      <c r="R53" s="1398">
        <f>'Abs8. IDSP'!R7</f>
        <v>0</v>
      </c>
      <c r="S53" s="1291"/>
      <c r="T53" s="1253">
        <f t="shared" si="3"/>
        <v>0</v>
      </c>
      <c r="U53" s="1253">
        <f t="shared" si="4"/>
        <v>0</v>
      </c>
      <c r="V53" s="1253">
        <f t="shared" si="5"/>
        <v>0</v>
      </c>
      <c r="W53" s="1406" t="str">
        <f t="shared" si="6"/>
        <v xml:space="preserve">STATE: ; PDY: ; KKL: ; MHE: ; YNM: </v>
      </c>
      <c r="X53" s="1253"/>
      <c r="Y53" s="1253"/>
      <c r="Z53" s="1253">
        <f t="shared" si="12"/>
        <v>0</v>
      </c>
      <c r="AA53" s="1253"/>
      <c r="AB53" s="1253"/>
      <c r="AC53" s="1253"/>
      <c r="AD53" s="1253">
        <f t="shared" si="13"/>
        <v>0</v>
      </c>
      <c r="AE53" s="1253"/>
      <c r="AF53" s="1253"/>
      <c r="AG53" s="1253"/>
      <c r="AH53" s="1253">
        <f t="shared" si="14"/>
        <v>0</v>
      </c>
      <c r="AI53" s="1253"/>
      <c r="AJ53" s="1253"/>
      <c r="AK53" s="1253"/>
      <c r="AL53" s="1253">
        <f t="shared" si="15"/>
        <v>0</v>
      </c>
      <c r="AM53" s="1253"/>
      <c r="AN53" s="1253"/>
      <c r="AO53" s="1253"/>
      <c r="AP53" s="1253">
        <f t="shared" si="16"/>
        <v>0</v>
      </c>
      <c r="AQ53" s="1253"/>
      <c r="AR53" s="1253">
        <f t="shared" si="7"/>
        <v>0</v>
      </c>
      <c r="AS53" s="1253">
        <f t="shared" si="8"/>
        <v>0</v>
      </c>
      <c r="AT53" s="1253">
        <f t="shared" si="9"/>
        <v>0</v>
      </c>
      <c r="AU53" s="1406" t="str">
        <f t="shared" si="10"/>
        <v xml:space="preserve">STATE: ; PDY: ; KKL: ; MHE: ; YNM: </v>
      </c>
    </row>
    <row r="54" spans="1:47" s="1260" customFormat="1" ht="51.75" customHeight="1">
      <c r="A54" s="1323" t="s">
        <v>294</v>
      </c>
      <c r="B54" s="1352" t="s">
        <v>295</v>
      </c>
      <c r="C54" s="1353" t="s">
        <v>296</v>
      </c>
      <c r="D54" s="1030" t="s">
        <v>85</v>
      </c>
      <c r="E54" s="1270" t="s">
        <v>152</v>
      </c>
      <c r="F54" s="1392"/>
      <c r="G54" s="1392"/>
      <c r="H54" s="1392">
        <v>0.25</v>
      </c>
      <c r="I54" s="1392"/>
      <c r="J54" s="1392"/>
      <c r="K54" s="1384"/>
      <c r="L54" s="1318">
        <f>T54</f>
        <v>12500</v>
      </c>
      <c r="M54" s="1320">
        <f>L54/100000</f>
        <v>0.125</v>
      </c>
      <c r="N54" s="1321">
        <f>U54</f>
        <v>2</v>
      </c>
      <c r="O54" s="1350">
        <f>M54*N54</f>
        <v>0.25</v>
      </c>
      <c r="P54" s="1334" t="str">
        <f t="shared" si="11"/>
        <v xml:space="preserve">STATE: ; PDY: ; KKL: ; MHE: ; YNM: </v>
      </c>
      <c r="Q54" s="1354">
        <f>'Abs18. NTCP'!Q10</f>
        <v>0</v>
      </c>
      <c r="R54" s="1398">
        <f>'Abs18. NTCP'!R10</f>
        <v>0</v>
      </c>
      <c r="S54" s="1291"/>
      <c r="T54" s="1253">
        <f t="shared" si="3"/>
        <v>12500</v>
      </c>
      <c r="U54" s="1253">
        <f t="shared" si="4"/>
        <v>2</v>
      </c>
      <c r="V54" s="1253">
        <f t="shared" si="5"/>
        <v>25000</v>
      </c>
      <c r="W54" s="1406" t="str">
        <f t="shared" si="6"/>
        <v xml:space="preserve">STATE: ; PDY: ; KKL: ; MHE: ; YNM: </v>
      </c>
      <c r="X54" s="1253"/>
      <c r="Y54" s="1253"/>
      <c r="Z54" s="1253">
        <f t="shared" si="12"/>
        <v>0</v>
      </c>
      <c r="AA54" s="1253"/>
      <c r="AB54" s="1253">
        <f>+'3-A. CI Sub-Annex'!AB130</f>
        <v>12500</v>
      </c>
      <c r="AC54" s="1253">
        <f>+'3-A. CI Sub-Annex'!AC130</f>
        <v>2</v>
      </c>
      <c r="AD54" s="1253">
        <f t="shared" si="13"/>
        <v>25000</v>
      </c>
      <c r="AE54" s="3370"/>
      <c r="AF54" s="1253"/>
      <c r="AG54" s="1253"/>
      <c r="AH54" s="1253">
        <f t="shared" si="14"/>
        <v>0</v>
      </c>
      <c r="AI54" s="1253"/>
      <c r="AJ54" s="1253"/>
      <c r="AK54" s="1253"/>
      <c r="AL54" s="1253">
        <f t="shared" si="15"/>
        <v>0</v>
      </c>
      <c r="AM54" s="1253"/>
      <c r="AN54" s="1253"/>
      <c r="AO54" s="1253"/>
      <c r="AP54" s="1253">
        <f t="shared" si="16"/>
        <v>0</v>
      </c>
      <c r="AQ54" s="1253"/>
      <c r="AR54" s="1253">
        <f t="shared" si="7"/>
        <v>25000</v>
      </c>
      <c r="AS54" s="1253">
        <f t="shared" si="8"/>
        <v>2</v>
      </c>
      <c r="AT54" s="1253">
        <f t="shared" si="9"/>
        <v>12500</v>
      </c>
      <c r="AU54" s="1406" t="str">
        <f t="shared" si="10"/>
        <v xml:space="preserve">STATE: ; PDY: ; KKL: ; MHE: ; YNM: </v>
      </c>
    </row>
    <row r="55" spans="1:47" s="1318" customFormat="1" ht="27" customHeight="1">
      <c r="A55" s="1323" t="s">
        <v>4112</v>
      </c>
      <c r="B55" s="1314"/>
      <c r="C55" s="1326" t="s">
        <v>4110</v>
      </c>
      <c r="D55" s="1030" t="s">
        <v>85</v>
      </c>
      <c r="E55" s="1317" t="s">
        <v>4111</v>
      </c>
      <c r="F55" s="1399"/>
      <c r="G55" s="1399"/>
      <c r="H55" s="1399"/>
      <c r="I55" s="1399"/>
      <c r="J55" s="1399"/>
      <c r="K55" s="1400"/>
      <c r="L55" s="1318">
        <f>T55</f>
        <v>0</v>
      </c>
      <c r="M55" s="1320">
        <f>L55/100000</f>
        <v>0</v>
      </c>
      <c r="N55" s="1321">
        <f>U55</f>
        <v>0</v>
      </c>
      <c r="O55" s="1333">
        <f>M55*N55</f>
        <v>0</v>
      </c>
      <c r="P55" s="1334" t="str">
        <f t="shared" si="11"/>
        <v xml:space="preserve">STATE: ; PDY: ; KKL: ; MHE: ; YNM: </v>
      </c>
      <c r="Q55" s="1335">
        <f>'Abs21. NPCCHH'!Q7</f>
        <v>0</v>
      </c>
      <c r="R55" s="1336">
        <f>'Abs21. NPCCHH'!R7</f>
        <v>0</v>
      </c>
      <c r="S55" s="1342"/>
      <c r="T55" s="1253">
        <f t="shared" si="3"/>
        <v>0</v>
      </c>
      <c r="U55" s="1253">
        <f t="shared" si="4"/>
        <v>0</v>
      </c>
      <c r="V55" s="1253">
        <f t="shared" si="5"/>
        <v>0</v>
      </c>
      <c r="W55" s="1406" t="str">
        <f t="shared" si="6"/>
        <v xml:space="preserve">STATE: ; PDY: ; KKL: ; MHE: ; YNM: </v>
      </c>
      <c r="X55" s="1253"/>
      <c r="Y55" s="1253"/>
      <c r="Z55" s="1253">
        <f t="shared" si="12"/>
        <v>0</v>
      </c>
      <c r="AA55" s="1253"/>
      <c r="AB55" s="1253"/>
      <c r="AC55" s="1253"/>
      <c r="AD55" s="1253">
        <f t="shared" si="13"/>
        <v>0</v>
      </c>
      <c r="AE55" s="1253"/>
      <c r="AF55" s="1253"/>
      <c r="AG55" s="1253"/>
      <c r="AH55" s="1253">
        <f t="shared" si="14"/>
        <v>0</v>
      </c>
      <c r="AI55" s="1253"/>
      <c r="AJ55" s="1253"/>
      <c r="AK55" s="1253"/>
      <c r="AL55" s="1253">
        <f t="shared" si="15"/>
        <v>0</v>
      </c>
      <c r="AM55" s="1253"/>
      <c r="AN55" s="1253"/>
      <c r="AO55" s="1253"/>
      <c r="AP55" s="1253">
        <f t="shared" si="16"/>
        <v>0</v>
      </c>
      <c r="AQ55" s="1253"/>
      <c r="AR55" s="1253">
        <f t="shared" si="7"/>
        <v>0</v>
      </c>
      <c r="AS55" s="1253">
        <f t="shared" si="8"/>
        <v>0</v>
      </c>
      <c r="AT55" s="1253">
        <f t="shared" si="9"/>
        <v>0</v>
      </c>
      <c r="AU55" s="1406" t="str">
        <f t="shared" si="10"/>
        <v xml:space="preserve">STATE: ; PDY: ; KKL: ; MHE: ; YNM: </v>
      </c>
    </row>
    <row r="56" spans="1:47" s="1405" customFormat="1" ht="27" customHeight="1">
      <c r="A56" s="1323" t="s">
        <v>2557</v>
      </c>
      <c r="B56" s="1401"/>
      <c r="C56" s="1353" t="s">
        <v>1308</v>
      </c>
      <c r="D56" s="1360" t="s">
        <v>70</v>
      </c>
      <c r="E56" s="1380" t="s">
        <v>70</v>
      </c>
      <c r="F56" s="1402"/>
      <c r="G56" s="1402"/>
      <c r="H56" s="1402"/>
      <c r="I56" s="1402"/>
      <c r="J56" s="1402"/>
      <c r="K56" s="1403"/>
      <c r="L56" s="1318">
        <f>T56</f>
        <v>0</v>
      </c>
      <c r="M56" s="1320">
        <f>L56/100000</f>
        <v>0</v>
      </c>
      <c r="N56" s="1321">
        <f>U56</f>
        <v>0</v>
      </c>
      <c r="O56" s="1385">
        <f>M56*N56</f>
        <v>0</v>
      </c>
      <c r="P56" s="1334" t="str">
        <f t="shared" si="11"/>
        <v xml:space="preserve">STATE: ; PDY: ; KKL: ; MHE: ; YNM: </v>
      </c>
      <c r="Q56" s="1404"/>
      <c r="R56" s="1393"/>
      <c r="S56" s="1291"/>
      <c r="T56" s="1253">
        <f t="shared" si="3"/>
        <v>0</v>
      </c>
      <c r="U56" s="1253">
        <f t="shared" si="4"/>
        <v>0</v>
      </c>
      <c r="V56" s="1253">
        <f t="shared" si="5"/>
        <v>0</v>
      </c>
      <c r="W56" s="1406" t="str">
        <f t="shared" si="6"/>
        <v xml:space="preserve">STATE: ; PDY: ; KKL: ; MHE: ; YNM: </v>
      </c>
      <c r="X56" s="1253"/>
      <c r="Y56" s="1253"/>
      <c r="Z56" s="1253">
        <f t="shared" si="12"/>
        <v>0</v>
      </c>
      <c r="AA56" s="1253"/>
      <c r="AB56" s="1253"/>
      <c r="AC56" s="1253"/>
      <c r="AD56" s="1253">
        <f t="shared" si="13"/>
        <v>0</v>
      </c>
      <c r="AE56" s="1253"/>
      <c r="AF56" s="1253"/>
      <c r="AG56" s="1253"/>
      <c r="AH56" s="1253">
        <f t="shared" si="14"/>
        <v>0</v>
      </c>
      <c r="AI56" s="1253"/>
      <c r="AJ56" s="1253"/>
      <c r="AK56" s="1253"/>
      <c r="AL56" s="1253">
        <f t="shared" si="15"/>
        <v>0</v>
      </c>
      <c r="AM56" s="1253"/>
      <c r="AN56" s="1253"/>
      <c r="AO56" s="1253"/>
      <c r="AP56" s="1253">
        <f t="shared" si="16"/>
        <v>0</v>
      </c>
      <c r="AQ56" s="1253"/>
      <c r="AR56" s="1253">
        <f t="shared" si="7"/>
        <v>0</v>
      </c>
      <c r="AS56" s="1253">
        <f t="shared" si="8"/>
        <v>0</v>
      </c>
      <c r="AT56" s="1253">
        <f t="shared" si="9"/>
        <v>0</v>
      </c>
      <c r="AU56" s="1406" t="str">
        <f t="shared" si="10"/>
        <v xml:space="preserve">STATE: ; PDY: ; KKL: ; MHE: ; YNM: </v>
      </c>
    </row>
    <row r="57" spans="1:47" ht="27" customHeight="1">
      <c r="B57" s="415"/>
    </row>
  </sheetData>
  <sheetProtection autoFilter="0"/>
  <autoFilter ref="A6:XFD6"/>
  <mergeCells count="22">
    <mergeCell ref="Q5:R5"/>
    <mergeCell ref="O1:AH1"/>
    <mergeCell ref="AI1:AO1"/>
    <mergeCell ref="AP1:BA1"/>
    <mergeCell ref="F5:J5"/>
    <mergeCell ref="T5:W5"/>
    <mergeCell ref="X5:AA5"/>
    <mergeCell ref="AB5:AE5"/>
    <mergeCell ref="AF5:AI5"/>
    <mergeCell ref="AJ5:AM5"/>
    <mergeCell ref="AN5:AQ5"/>
    <mergeCell ref="AR5:AU5"/>
    <mergeCell ref="A1:C1"/>
    <mergeCell ref="E1:E2"/>
    <mergeCell ref="F1:N1"/>
    <mergeCell ref="A2:A4"/>
    <mergeCell ref="A5:A6"/>
    <mergeCell ref="B5:B6"/>
    <mergeCell ref="C5:C6"/>
    <mergeCell ref="D5:D6"/>
    <mergeCell ref="E5:E6"/>
    <mergeCell ref="K5:P5"/>
  </mergeCells>
  <phoneticPr fontId="38"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sheetPr codeName="Sheet3"/>
  <dimension ref="A1:BJ142"/>
  <sheetViews>
    <sheetView view="pageBreakPreview" topLeftCell="AJ10" zoomScale="70" zoomScaleSheetLayoutView="70" workbookViewId="0">
      <selection activeCell="AB14" sqref="AB14:AU15"/>
    </sheetView>
  </sheetViews>
  <sheetFormatPr defaultColWidth="64.5703125" defaultRowHeight="15"/>
  <cols>
    <col min="1" max="1" width="14.140625" style="459" hidden="1" customWidth="1"/>
    <col min="2" max="2" width="31.42578125" style="459" customWidth="1"/>
    <col min="3" max="3" width="18.85546875" style="450" hidden="1" customWidth="1"/>
    <col min="4" max="4" width="69.7109375" style="423" customWidth="1"/>
    <col min="5" max="5" width="8.140625" style="438" customWidth="1"/>
    <col min="6" max="6" width="25.140625" style="438" customWidth="1"/>
    <col min="7" max="7" width="15.85546875" style="423" hidden="1" customWidth="1"/>
    <col min="8" max="8" width="22.85546875" style="423" hidden="1" customWidth="1"/>
    <col min="9" max="9" width="18.28515625" style="423" hidden="1" customWidth="1"/>
    <col min="10" max="10" width="15.140625" style="423" hidden="1" customWidth="1"/>
    <col min="11" max="11" width="15" style="423" hidden="1" customWidth="1"/>
    <col min="12" max="12" width="21.85546875" style="423" hidden="1" customWidth="1"/>
    <col min="13" max="13" width="12.42578125" style="423" hidden="1" customWidth="1"/>
    <col min="14" max="14" width="18.28515625" style="398" customWidth="1"/>
    <col min="15" max="15" width="13.7109375" style="438" customWidth="1"/>
    <col min="16" max="16" width="19.28515625" style="398" customWidth="1"/>
    <col min="17" max="17" width="24.42578125" style="459" hidden="1" customWidth="1"/>
    <col min="18" max="18" width="19.28515625" style="460" hidden="1" customWidth="1"/>
    <col min="19" max="19" width="17.5703125" style="461" hidden="1" customWidth="1"/>
    <col min="20" max="20" width="19.7109375" style="423" hidden="1" customWidth="1"/>
    <col min="21" max="21" width="26" style="423" hidden="1" customWidth="1"/>
    <col min="22" max="22" width="27.140625" style="423" hidden="1" customWidth="1"/>
    <col min="23" max="23" width="75.42578125" style="423" customWidth="1"/>
    <col min="24" max="24" width="15.85546875" style="423" customWidth="1"/>
    <col min="25" max="25" width="13.28515625" style="423" customWidth="1"/>
    <col min="26" max="26" width="21.140625" style="423" customWidth="1"/>
    <col min="27" max="27" width="51.5703125" style="423" customWidth="1"/>
    <col min="28" max="28" width="21.7109375" style="423" customWidth="1"/>
    <col min="29" max="29" width="14" style="423" customWidth="1"/>
    <col min="30" max="30" width="26" style="423" customWidth="1"/>
    <col min="31" max="31" width="55.85546875" style="423" customWidth="1"/>
    <col min="32" max="32" width="19.7109375" style="423" customWidth="1"/>
    <col min="33" max="33" width="14" style="423" customWidth="1"/>
    <col min="34" max="34" width="24.140625" style="423" customWidth="1"/>
    <col min="35" max="35" width="56.28515625" style="423" customWidth="1"/>
    <col min="36" max="36" width="15.85546875" style="423" customWidth="1"/>
    <col min="37" max="37" width="13.140625" style="423" customWidth="1"/>
    <col min="38" max="38" width="23.85546875" style="423" customWidth="1"/>
    <col min="39" max="39" width="43.85546875" style="423" customWidth="1"/>
    <col min="40" max="40" width="15.85546875" style="423" customWidth="1"/>
    <col min="41" max="41" width="13.140625" style="423" customWidth="1"/>
    <col min="42" max="42" width="23.85546875" style="423" customWidth="1"/>
    <col min="43" max="43" width="49.5703125" style="423" customWidth="1"/>
    <col min="44" max="44" width="26" style="423" customWidth="1"/>
    <col min="45" max="45" width="11.7109375" style="423" customWidth="1"/>
    <col min="46" max="46" width="21.7109375" style="423" customWidth="1"/>
    <col min="47" max="47" width="51.42578125" style="423" customWidth="1"/>
    <col min="48" max="48" width="16.42578125" style="423" customWidth="1"/>
    <col min="49" max="49" width="30.85546875" style="423" customWidth="1"/>
    <col min="50" max="50" width="15.140625" style="423" customWidth="1"/>
    <col min="51" max="51" width="9" style="423" bestFit="1" customWidth="1"/>
    <col min="52" max="52" width="12.5703125" style="423" bestFit="1" customWidth="1"/>
    <col min="53" max="53" width="11.42578125" style="423" bestFit="1" customWidth="1"/>
    <col min="54" max="54" width="12.85546875" style="423" bestFit="1" customWidth="1"/>
    <col min="55" max="60" width="64.5703125" style="423" customWidth="1"/>
    <col min="61" max="61" width="21.85546875" style="423" customWidth="1"/>
    <col min="62" max="62" width="31.140625" style="423" customWidth="1"/>
    <col min="63" max="63" width="26.85546875" style="423" customWidth="1"/>
    <col min="64" max="64" width="22.7109375" style="423" customWidth="1"/>
    <col min="65" max="65" width="25.42578125" style="423" customWidth="1"/>
    <col min="66" max="66" width="26" style="423" customWidth="1"/>
    <col min="67" max="67" width="27" style="423" customWidth="1"/>
    <col min="68" max="68" width="21.85546875" style="423" customWidth="1"/>
    <col min="69" max="16384" width="64.5703125" style="423"/>
  </cols>
  <sheetData>
    <row r="1" spans="1:62" s="1456" customFormat="1" ht="20.25">
      <c r="A1" s="5227" t="s">
        <v>4992</v>
      </c>
      <c r="B1" s="5227"/>
      <c r="C1" s="5227"/>
      <c r="D1" s="5227"/>
      <c r="E1" s="429"/>
      <c r="F1" s="430"/>
      <c r="G1" s="431"/>
      <c r="H1" s="431"/>
      <c r="I1" s="1444"/>
      <c r="J1" s="431"/>
      <c r="K1" s="431"/>
      <c r="L1" s="431"/>
      <c r="M1" s="431"/>
      <c r="N1" s="431"/>
      <c r="O1" s="431"/>
      <c r="P1" s="1444"/>
      <c r="Q1" s="1444"/>
      <c r="R1" s="1444"/>
      <c r="S1" s="1444"/>
      <c r="T1" s="1444"/>
      <c r="U1" s="1444"/>
      <c r="V1" s="1444"/>
      <c r="W1" s="1489"/>
      <c r="X1" s="1444"/>
      <c r="Y1" s="1444"/>
      <c r="Z1" s="1444"/>
      <c r="AA1" s="1444"/>
      <c r="AB1" s="1444"/>
      <c r="AC1" s="1444"/>
      <c r="AD1" s="1444"/>
      <c r="AE1" s="1444"/>
      <c r="AF1" s="1444"/>
      <c r="AG1" s="1444"/>
      <c r="AH1" s="1444"/>
      <c r="AI1" s="1444"/>
      <c r="AJ1" s="1444"/>
      <c r="AK1" s="1444"/>
      <c r="AL1" s="1444"/>
      <c r="AM1" s="1444"/>
      <c r="AN1" s="1444"/>
      <c r="AO1" s="1454"/>
      <c r="AP1" s="1454"/>
      <c r="AQ1" s="1454"/>
      <c r="AR1" s="1454"/>
      <c r="AS1" s="1454"/>
      <c r="AT1" s="1454"/>
      <c r="AU1" s="1454"/>
      <c r="AV1" s="1455"/>
      <c r="AW1" s="1455"/>
      <c r="AX1" s="1455"/>
      <c r="AY1" s="1455"/>
      <c r="AZ1" s="1455"/>
      <c r="BA1" s="1455"/>
      <c r="BB1" s="1455"/>
    </row>
    <row r="2" spans="1:62" s="1460" customFormat="1" ht="60.75">
      <c r="A2" s="1431" t="str">
        <f>HYPERLINK("#Index!A4", "Index Pg")</f>
        <v>Index Pg</v>
      </c>
      <c r="B2" s="1432" t="str">
        <f>HYPERLINK("#'Budget Summary I'!A1:AL1", "Budget Summary I")</f>
        <v>Budget Summary I</v>
      </c>
      <c r="C2" s="1432" t="str">
        <f>HYPERLINK("#'Budget Summary II'!A3:B5", "Budget Summary II")</f>
        <v>Budget Summary II</v>
      </c>
      <c r="D2" s="1433" t="str">
        <f>HYPERLINK("#'Summary of Abstracts'!A2", "Summary of Abst.")</f>
        <v>Summary of Abst.</v>
      </c>
      <c r="E2" s="433"/>
      <c r="F2" s="430"/>
      <c r="G2" s="434"/>
      <c r="H2" s="434"/>
      <c r="I2" s="1445"/>
      <c r="J2" s="434"/>
      <c r="K2" s="434"/>
      <c r="L2" s="434"/>
      <c r="M2" s="435"/>
      <c r="N2" s="435"/>
      <c r="O2" s="435"/>
      <c r="P2" s="1457"/>
      <c r="Q2" s="1457"/>
      <c r="R2" s="1457"/>
      <c r="S2" s="1457"/>
      <c r="T2" s="1457"/>
      <c r="U2" s="1457"/>
      <c r="V2" s="1457"/>
      <c r="W2" s="1490"/>
      <c r="X2" s="1457"/>
      <c r="Y2" s="1457"/>
      <c r="Z2" s="1457"/>
      <c r="AA2" s="1457"/>
      <c r="AB2" s="1457"/>
      <c r="AC2" s="1457"/>
      <c r="AD2" s="1457"/>
      <c r="AE2" s="1457"/>
      <c r="AF2" s="1457"/>
      <c r="AG2" s="1457"/>
      <c r="AH2" s="1457"/>
      <c r="AI2" s="1457"/>
      <c r="AJ2" s="1457"/>
      <c r="AK2" s="1458"/>
      <c r="AL2" s="1458"/>
      <c r="AM2" s="1458"/>
      <c r="AN2" s="1458"/>
      <c r="AO2" s="1458"/>
      <c r="AP2" s="1458"/>
      <c r="AQ2" s="1458"/>
      <c r="AR2" s="1458"/>
      <c r="AS2" s="1458"/>
      <c r="AT2" s="1458"/>
      <c r="AU2" s="1458"/>
      <c r="AV2" s="1459"/>
      <c r="AW2" s="1459"/>
      <c r="AX2" s="1459"/>
      <c r="AY2" s="1459"/>
      <c r="AZ2" s="1459"/>
      <c r="BA2" s="1459"/>
      <c r="BB2" s="1459"/>
    </row>
    <row r="3" spans="1:62" s="1461" customFormat="1" ht="20.25">
      <c r="A3" s="5229" t="s">
        <v>4800</v>
      </c>
      <c r="B3" s="5229" t="s">
        <v>54</v>
      </c>
      <c r="C3" s="5229"/>
      <c r="D3" s="5230" t="s">
        <v>55</v>
      </c>
      <c r="E3" s="5232" t="s">
        <v>56</v>
      </c>
      <c r="F3" s="5233" t="s">
        <v>57</v>
      </c>
      <c r="G3" s="5223" t="s">
        <v>4603</v>
      </c>
      <c r="H3" s="5224"/>
      <c r="I3" s="5225"/>
      <c r="J3" s="5228"/>
      <c r="K3" s="5223"/>
      <c r="L3" s="5223" t="s">
        <v>7689</v>
      </c>
      <c r="M3" s="5223"/>
      <c r="N3" s="5223"/>
      <c r="O3" s="5224"/>
      <c r="P3" s="5225"/>
      <c r="Q3" s="5225"/>
      <c r="R3" s="5226" t="s">
        <v>4643</v>
      </c>
      <c r="S3" s="5226"/>
      <c r="T3" s="1559" t="s">
        <v>5743</v>
      </c>
      <c r="U3" s="1559"/>
      <c r="V3" s="1559"/>
      <c r="W3" s="1560"/>
      <c r="X3" s="1561" t="s">
        <v>5744</v>
      </c>
      <c r="Y3" s="1561"/>
      <c r="Z3" s="1561"/>
      <c r="AA3" s="1561"/>
      <c r="AB3" s="1562" t="s">
        <v>5745</v>
      </c>
      <c r="AC3" s="1562"/>
      <c r="AD3" s="1562"/>
      <c r="AE3" s="1562"/>
      <c r="AF3" s="1563" t="s">
        <v>5746</v>
      </c>
      <c r="AG3" s="1563"/>
      <c r="AH3" s="1563"/>
      <c r="AI3" s="1563"/>
      <c r="AJ3" s="1564" t="s">
        <v>5747</v>
      </c>
      <c r="AK3" s="1564"/>
      <c r="AL3" s="1564"/>
      <c r="AM3" s="1564"/>
      <c r="AN3" s="1565" t="s">
        <v>5748</v>
      </c>
      <c r="AO3" s="1565"/>
      <c r="AP3" s="1565"/>
      <c r="AQ3" s="1565"/>
      <c r="AR3" s="1561" t="s">
        <v>5749</v>
      </c>
      <c r="AS3" s="1561"/>
      <c r="AT3" s="1561"/>
      <c r="AU3" s="1566"/>
    </row>
    <row r="4" spans="1:62" s="1461" customFormat="1" ht="101.25">
      <c r="A4" s="5229"/>
      <c r="B4" s="5229"/>
      <c r="C4" s="5229"/>
      <c r="D4" s="5231"/>
      <c r="E4" s="5232"/>
      <c r="F4" s="5233"/>
      <c r="G4" s="379" t="s">
        <v>4604</v>
      </c>
      <c r="H4" s="1407" t="s">
        <v>4611</v>
      </c>
      <c r="I4" s="1446" t="s">
        <v>4605</v>
      </c>
      <c r="J4" s="1423" t="s">
        <v>4612</v>
      </c>
      <c r="K4" s="379" t="s">
        <v>2527</v>
      </c>
      <c r="L4" s="380" t="s">
        <v>58</v>
      </c>
      <c r="M4" s="380" t="s">
        <v>59</v>
      </c>
      <c r="N4" s="381" t="s">
        <v>60</v>
      </c>
      <c r="O4" s="405" t="s">
        <v>61</v>
      </c>
      <c r="P4" s="1462" t="s">
        <v>62</v>
      </c>
      <c r="Q4" s="1463" t="s">
        <v>5545</v>
      </c>
      <c r="R4" s="1464" t="s">
        <v>2529</v>
      </c>
      <c r="S4" s="1464" t="s">
        <v>4644</v>
      </c>
      <c r="T4" s="1567" t="s">
        <v>5750</v>
      </c>
      <c r="U4" s="1567" t="s">
        <v>61</v>
      </c>
      <c r="V4" s="1567" t="s">
        <v>5751</v>
      </c>
      <c r="W4" s="1569" t="s">
        <v>5752</v>
      </c>
      <c r="X4" s="4814" t="s">
        <v>5750</v>
      </c>
      <c r="Y4" s="1568" t="s">
        <v>61</v>
      </c>
      <c r="Z4" s="1567" t="s">
        <v>5751</v>
      </c>
      <c r="AA4" s="1569" t="s">
        <v>5752</v>
      </c>
      <c r="AB4" s="1568" t="s">
        <v>5750</v>
      </c>
      <c r="AC4" s="1568" t="s">
        <v>61</v>
      </c>
      <c r="AD4" s="1567" t="s">
        <v>5751</v>
      </c>
      <c r="AE4" s="1569" t="s">
        <v>5752</v>
      </c>
      <c r="AF4" s="1568" t="s">
        <v>5750</v>
      </c>
      <c r="AG4" s="1568" t="s">
        <v>61</v>
      </c>
      <c r="AH4" s="1567" t="s">
        <v>5751</v>
      </c>
      <c r="AI4" s="1569" t="s">
        <v>5752</v>
      </c>
      <c r="AJ4" s="1568" t="s">
        <v>5750</v>
      </c>
      <c r="AK4" s="1568" t="s">
        <v>61</v>
      </c>
      <c r="AL4" s="1567" t="s">
        <v>5751</v>
      </c>
      <c r="AM4" s="1569" t="s">
        <v>5752</v>
      </c>
      <c r="AN4" s="1568" t="s">
        <v>5750</v>
      </c>
      <c r="AO4" s="1568" t="s">
        <v>61</v>
      </c>
      <c r="AP4" s="1567" t="s">
        <v>5751</v>
      </c>
      <c r="AQ4" s="1569" t="s">
        <v>5752</v>
      </c>
      <c r="AR4" s="1567" t="s">
        <v>5751</v>
      </c>
      <c r="AS4" s="3553" t="s">
        <v>5753</v>
      </c>
      <c r="AT4" s="1567" t="s">
        <v>5754</v>
      </c>
      <c r="AU4" s="1578" t="s">
        <v>5752</v>
      </c>
      <c r="AW4" s="1461" t="s">
        <v>7690</v>
      </c>
      <c r="AX4" s="1461" t="s">
        <v>7688</v>
      </c>
      <c r="AY4" s="4828"/>
    </row>
    <row r="5" spans="1:62" s="1461" customFormat="1" ht="46.5" customHeight="1">
      <c r="A5" s="1434"/>
      <c r="B5" s="1434">
        <v>3.1</v>
      </c>
      <c r="C5" s="1435"/>
      <c r="D5" s="1435" t="s">
        <v>11</v>
      </c>
      <c r="E5" s="1420"/>
      <c r="F5" s="419"/>
      <c r="G5" s="419"/>
      <c r="H5" s="1408"/>
      <c r="I5" s="1435"/>
      <c r="J5" s="1424"/>
      <c r="K5" s="439"/>
      <c r="L5" s="419"/>
      <c r="M5" s="440"/>
      <c r="N5" s="406"/>
      <c r="O5" s="1415"/>
      <c r="P5" s="1465"/>
      <c r="Q5" s="1466"/>
      <c r="R5" s="1467"/>
      <c r="S5" s="1467"/>
      <c r="T5" s="1572"/>
      <c r="U5" s="1572"/>
      <c r="V5" s="1572"/>
      <c r="W5" s="1573"/>
      <c r="X5" s="4815"/>
      <c r="Y5" s="1572"/>
      <c r="Z5" s="1572"/>
      <c r="AA5" s="1572"/>
      <c r="AB5" s="1572"/>
      <c r="AC5" s="1572"/>
      <c r="AD5" s="1572"/>
      <c r="AE5" s="1572"/>
      <c r="AF5" s="1572"/>
      <c r="AG5" s="1572"/>
      <c r="AH5" s="1572"/>
      <c r="AI5" s="1572"/>
      <c r="AJ5" s="1572"/>
      <c r="AK5" s="1572"/>
      <c r="AL5" s="1572"/>
      <c r="AM5" s="1572"/>
      <c r="AN5" s="1572"/>
      <c r="AO5" s="1572"/>
      <c r="AP5" s="1572"/>
      <c r="AQ5" s="1572"/>
      <c r="AR5" s="1572"/>
      <c r="AS5" s="1572"/>
      <c r="AT5" s="1572"/>
      <c r="AU5" s="1573"/>
      <c r="AX5" s="4912"/>
      <c r="AY5" s="4828"/>
    </row>
    <row r="6" spans="1:62" s="1472" customFormat="1" ht="54" customHeight="1">
      <c r="A6" s="5235" t="s">
        <v>4798</v>
      </c>
      <c r="B6" s="5235"/>
      <c r="C6" s="5235"/>
      <c r="D6" s="5235"/>
      <c r="E6" s="1421" t="s">
        <v>90</v>
      </c>
      <c r="F6" s="442"/>
      <c r="G6" s="442"/>
      <c r="H6" s="1409"/>
      <c r="I6" s="1447"/>
      <c r="J6" s="1425"/>
      <c r="K6" s="443"/>
      <c r="L6" s="442"/>
      <c r="M6" s="444"/>
      <c r="N6" s="388"/>
      <c r="O6" s="1416"/>
      <c r="P6" s="3330">
        <f>P7+P12+P20+P23+P33+P36+P37</f>
        <v>77.5952123</v>
      </c>
      <c r="Q6" s="1469"/>
      <c r="R6" s="1470"/>
      <c r="S6" s="1471">
        <f>S7+S12+S20+S23+S33+S36+S37</f>
        <v>0</v>
      </c>
      <c r="T6" s="1574"/>
      <c r="U6" s="1574"/>
      <c r="V6" s="3330">
        <f>V7+V12+V20+V23+V33+V36+V37</f>
        <v>7759521.2300000004</v>
      </c>
      <c r="W6" s="1575"/>
      <c r="X6" s="4816"/>
      <c r="Y6" s="1574"/>
      <c r="Z6" s="1468">
        <f>Z7+Z12+Z20+Z23+Z33+Z36+Z37</f>
        <v>0</v>
      </c>
      <c r="AA6" s="1574"/>
      <c r="AB6" s="1574"/>
      <c r="AC6" s="1574"/>
      <c r="AD6" s="1468">
        <f>AD7+AD12+AD20+AD23+AD33+AD36+AD37</f>
        <v>5316560.5999999996</v>
      </c>
      <c r="AE6" s="1574"/>
      <c r="AF6" s="1574"/>
      <c r="AG6" s="1574"/>
      <c r="AH6" s="1468">
        <f>AH7+AH12+AH20+AH23+AH33+AH36+AH37</f>
        <v>1410500</v>
      </c>
      <c r="AI6" s="1574"/>
      <c r="AJ6" s="1574"/>
      <c r="AK6" s="1574"/>
      <c r="AL6" s="1468">
        <f>AL7+AL12+AL20+AL23+AL33+AL36+AL37</f>
        <v>310652.95</v>
      </c>
      <c r="AM6" s="1574"/>
      <c r="AN6" s="1574"/>
      <c r="AO6" s="1574"/>
      <c r="AP6" s="1468">
        <f>AP7+AP12+AP20+AP23+AP33+AP36+AP37</f>
        <v>539107.67999999993</v>
      </c>
      <c r="AQ6" s="1574"/>
      <c r="AR6" s="1468">
        <f>AR7+AR12+AR20+AR23+AR33+AR36+AR37</f>
        <v>7576821.2300000004</v>
      </c>
      <c r="AS6" s="1574"/>
      <c r="AT6" s="1574"/>
      <c r="AU6" s="1575"/>
      <c r="AX6" s="4188"/>
      <c r="AY6" s="4829"/>
    </row>
    <row r="7" spans="1:62" s="1478" customFormat="1" ht="36" customHeight="1">
      <c r="A7" s="1436" t="s">
        <v>4337</v>
      </c>
      <c r="B7" s="1436" t="s">
        <v>164</v>
      </c>
      <c r="C7" s="1437"/>
      <c r="D7" s="1438" t="s">
        <v>4799</v>
      </c>
      <c r="E7" s="1421" t="s">
        <v>90</v>
      </c>
      <c r="F7" s="446"/>
      <c r="G7" s="447"/>
      <c r="H7" s="1410"/>
      <c r="I7" s="1448"/>
      <c r="J7" s="1426"/>
      <c r="K7" s="447"/>
      <c r="L7" s="447"/>
      <c r="M7" s="447"/>
      <c r="N7" s="448"/>
      <c r="O7" s="1417"/>
      <c r="P7" s="1473">
        <f>SUM(P8:P11)</f>
        <v>24.680136000000005</v>
      </c>
      <c r="Q7" s="1474"/>
      <c r="R7" s="1475"/>
      <c r="S7" s="1476">
        <f>SUM(S8:S11)</f>
        <v>0</v>
      </c>
      <c r="T7" s="1576"/>
      <c r="U7" s="1576"/>
      <c r="V7" s="1477">
        <f>SUM(V8:V11)</f>
        <v>2468013.6</v>
      </c>
      <c r="W7" s="1577"/>
      <c r="X7" s="4817"/>
      <c r="Y7" s="1576"/>
      <c r="Z7" s="1477">
        <f>SUM(Z8:Z11)</f>
        <v>0</v>
      </c>
      <c r="AA7" s="1576"/>
      <c r="AB7" s="1576"/>
      <c r="AC7" s="1576"/>
      <c r="AD7" s="1477">
        <f>SUM(AD8:AD11)</f>
        <v>1708002.6</v>
      </c>
      <c r="AE7" s="1576"/>
      <c r="AF7" s="1576"/>
      <c r="AG7" s="1576"/>
      <c r="AH7" s="1477">
        <f>SUM(AH8:AH11)</f>
        <v>400000</v>
      </c>
      <c r="AI7" s="1576"/>
      <c r="AJ7" s="1576"/>
      <c r="AK7" s="1576"/>
      <c r="AL7" s="1477">
        <f>SUM(AL8:AL11)</f>
        <v>120003</v>
      </c>
      <c r="AM7" s="1576"/>
      <c r="AN7" s="1576"/>
      <c r="AO7" s="1576"/>
      <c r="AP7" s="1477">
        <f>SUM(AP8:AP11)</f>
        <v>240008</v>
      </c>
      <c r="AQ7" s="1576"/>
      <c r="AR7" s="1477">
        <f>SUM(AR8:AR11)</f>
        <v>2468013.6</v>
      </c>
      <c r="AS7" s="1576"/>
      <c r="AT7" s="1576"/>
      <c r="AU7" s="1577"/>
      <c r="AX7" s="4913"/>
      <c r="AY7" s="4830"/>
    </row>
    <row r="8" spans="1:62" s="1456" customFormat="1" ht="409.5">
      <c r="A8" s="1439">
        <v>1</v>
      </c>
      <c r="B8" s="1440" t="s">
        <v>2723</v>
      </c>
      <c r="C8" s="1441" t="s">
        <v>165</v>
      </c>
      <c r="D8" s="1442" t="s">
        <v>166</v>
      </c>
      <c r="E8" s="1421" t="s">
        <v>90</v>
      </c>
      <c r="F8" s="390" t="s">
        <v>118</v>
      </c>
      <c r="G8" s="120"/>
      <c r="H8" s="1411"/>
      <c r="I8" s="1449">
        <v>24.7399752</v>
      </c>
      <c r="J8" s="1427"/>
      <c r="K8" s="66"/>
      <c r="L8" s="126"/>
      <c r="M8" s="3746">
        <f>T8</f>
        <v>7237.5765395894432</v>
      </c>
      <c r="N8" s="1729">
        <f>M8/100000</f>
        <v>7.2375765395894437E-2</v>
      </c>
      <c r="O8" s="4645">
        <f>U8</f>
        <v>341</v>
      </c>
      <c r="P8" s="1739">
        <f>N8*O8</f>
        <v>24.680136000000005</v>
      </c>
      <c r="Q8" s="1480"/>
      <c r="R8" s="1481">
        <f>'Ab3. ASHA'!Q8</f>
        <v>0</v>
      </c>
      <c r="S8" s="1482">
        <f>'Ab3. ASHA'!R8</f>
        <v>0</v>
      </c>
      <c r="T8" s="1578">
        <f>IFERROR(AR8/AS8,0)</f>
        <v>7237.5765395894432</v>
      </c>
      <c r="U8" s="1578">
        <f>Y8+AC8+AG8+AK8+AO8</f>
        <v>341</v>
      </c>
      <c r="V8" s="1610">
        <f>T8*U8</f>
        <v>2468013.6</v>
      </c>
      <c r="W8" s="1571" t="str">
        <f>"STATE: "&amp;AA8&amp;"; PDY: "&amp;AE8&amp;"; KKL: "&amp;AI8&amp;"; MHE: "&amp;AM8&amp;"; YNM: "&amp;AQ8</f>
        <v>STATE: ; PDY: Ensuring Antenatal Care (ANC) min 4 Visit &amp;  Facilitating institutional delivery at Rural - Rs.600/case * 2000= Rs. 12,00,000 ; at Urban - Rs.400/case * 1270= Rs. 5,08,000 (Total-Rs.17,08,000); KKL: Ensuring Antenatal Care (ANC) min 4 Visit &amp;  Facilitating institutional delivery at Rural - Rs.600/case * 600 cases= Rs. 3,60,000; at Urban - Rs.400/case * 100= Rs. 40,000 (Total-Rs.4,00,000); MHE: Ensuring Antenatal Care (ANC) min 4 Visit &amp;  Facilitating institutional delivery at Urban- Rs.400/case * 300 cases= Rs. 1,20,000; YNM: Ensuring Antenatal Care (ANC) min 4 Visit &amp;  Facilitating institutional delivery at Urban- Rs.400/case * 600 cases= Rs. 2,40,000</v>
      </c>
      <c r="X8" s="1483"/>
      <c r="Y8" s="1483"/>
      <c r="Z8" s="1483">
        <f>X8*Y8</f>
        <v>0</v>
      </c>
      <c r="AA8" s="1484"/>
      <c r="AB8" s="1485">
        <v>6943.1</v>
      </c>
      <c r="AC8" s="1485">
        <v>246</v>
      </c>
      <c r="AD8" s="1485">
        <f>AB8*AC8</f>
        <v>1708002.6</v>
      </c>
      <c r="AE8" s="1486" t="s">
        <v>7911</v>
      </c>
      <c r="AF8" s="1485">
        <v>10000</v>
      </c>
      <c r="AG8" s="1485">
        <v>40</v>
      </c>
      <c r="AH8" s="1485">
        <f>AF8*AG8</f>
        <v>400000</v>
      </c>
      <c r="AI8" s="1486" t="s">
        <v>7912</v>
      </c>
      <c r="AJ8" s="1485">
        <v>7059</v>
      </c>
      <c r="AK8" s="1485">
        <v>17</v>
      </c>
      <c r="AL8" s="1485">
        <f>AJ8*AK8</f>
        <v>120003</v>
      </c>
      <c r="AM8" s="1486" t="s">
        <v>7913</v>
      </c>
      <c r="AN8" s="1485">
        <v>6316</v>
      </c>
      <c r="AO8" s="1485">
        <v>38</v>
      </c>
      <c r="AP8" s="1485">
        <f t="shared" ref="AP8" si="0">AN8*AO8</f>
        <v>240008</v>
      </c>
      <c r="AQ8" s="1486" t="s">
        <v>7914</v>
      </c>
      <c r="AR8" s="1578">
        <f>Z8+AD8+AH8+AL8+AP8</f>
        <v>2468013.6</v>
      </c>
      <c r="AS8" s="1578">
        <f>Y8+AC8+AG8+AK8+AO8</f>
        <v>341</v>
      </c>
      <c r="AT8" s="1578">
        <f>IFERROR((AR8/AS8),0)</f>
        <v>7237.5765395894432</v>
      </c>
      <c r="AU8" s="1571" t="str">
        <f>"STATE: "&amp;AA8&amp;"; PDY: "&amp;AE8&amp;"; KKL: "&amp;AI8&amp;"; MHE: "&amp;AM8&amp;"; YNM: "&amp;AQ8</f>
        <v>STATE: ; PDY: Ensuring Antenatal Care (ANC) min 4 Visit &amp;  Facilitating institutional delivery at Rural - Rs.600/case * 2000= Rs. 12,00,000 ; at Urban - Rs.400/case * 1270= Rs. 5,08,000 (Total-Rs.17,08,000); KKL: Ensuring Antenatal Care (ANC) min 4 Visit &amp;  Facilitating institutional delivery at Rural - Rs.600/case * 600 cases= Rs. 3,60,000; at Urban - Rs.400/case * 100= Rs. 40,000 (Total-Rs.4,00,000); MHE: Ensuring Antenatal Care (ANC) min 4 Visit &amp;  Facilitating institutional delivery at Urban- Rs.400/case * 300 cases= Rs. 1,20,000; YNM: Ensuring Antenatal Care (ANC) min 4 Visit &amp;  Facilitating institutional delivery at Urban- Rs.400/case * 600 cases= Rs. 2,40,000</v>
      </c>
      <c r="AV8" s="1461" t="s">
        <v>118</v>
      </c>
      <c r="AW8" s="4975" t="s">
        <v>7273</v>
      </c>
      <c r="AX8" s="5002" t="s">
        <v>8016</v>
      </c>
      <c r="AY8" s="1427"/>
      <c r="AZ8" s="121"/>
      <c r="BA8" s="66"/>
      <c r="BB8" s="126"/>
      <c r="BC8" s="4646"/>
      <c r="BD8" s="4647">
        <f>BC8/100000</f>
        <v>0</v>
      </c>
      <c r="BE8" s="4646"/>
      <c r="BF8" s="116">
        <f>BD8*BE8</f>
        <v>0</v>
      </c>
      <c r="BG8" s="4648"/>
      <c r="BH8" s="4649">
        <f>'[2]Ab3. ASHA'!BG8</f>
        <v>0</v>
      </c>
      <c r="BI8" s="4650">
        <f>'[2]Ab3. ASHA'!BH8</f>
        <v>0</v>
      </c>
      <c r="BJ8" s="4651" t="s">
        <v>7273</v>
      </c>
    </row>
    <row r="9" spans="1:62" s="1456" customFormat="1" ht="60.75">
      <c r="A9" s="1439">
        <v>2</v>
      </c>
      <c r="B9" s="1440" t="s">
        <v>2730</v>
      </c>
      <c r="C9" s="1441" t="s">
        <v>196</v>
      </c>
      <c r="D9" s="1442" t="s">
        <v>197</v>
      </c>
      <c r="E9" s="1421" t="s">
        <v>90</v>
      </c>
      <c r="F9" s="390" t="s">
        <v>5546</v>
      </c>
      <c r="G9" s="125"/>
      <c r="H9" s="1412"/>
      <c r="I9" s="1450"/>
      <c r="J9" s="1428"/>
      <c r="K9" s="125"/>
      <c r="L9" s="125"/>
      <c r="M9" s="167">
        <f>T9</f>
        <v>0</v>
      </c>
      <c r="N9" s="177">
        <f>M9/100000</f>
        <v>0</v>
      </c>
      <c r="O9" s="1418">
        <f>U9</f>
        <v>0</v>
      </c>
      <c r="P9" s="1479">
        <f>N9*O9</f>
        <v>0</v>
      </c>
      <c r="Q9" s="1480"/>
      <c r="R9" s="1481">
        <f>'Ab3. ASHA'!Q9</f>
        <v>0</v>
      </c>
      <c r="S9" s="1482">
        <f>'Ab3. ASHA'!R9</f>
        <v>0</v>
      </c>
      <c r="T9" s="1578">
        <f>IFERROR(AR9/AS9,0)</f>
        <v>0</v>
      </c>
      <c r="U9" s="1578">
        <f>Y9+AC9+AG9+AK9+AO9</f>
        <v>0</v>
      </c>
      <c r="V9" s="1610">
        <f>T9*U9</f>
        <v>0</v>
      </c>
      <c r="W9" s="1571" t="str">
        <f>"STATE: "&amp;AA9&amp;"; PDY: "&amp;AE9&amp;"; KKL: "&amp;AI9&amp;"; MHE: "&amp;AM9&amp;"; YNM: "&amp;AQ9</f>
        <v xml:space="preserve">STATE: ; PDY: ; KKL: ; MHE: ; YNM: </v>
      </c>
      <c r="X9" s="4819"/>
      <c r="Y9" s="1578"/>
      <c r="Z9" s="1578"/>
      <c r="AA9" s="1578"/>
      <c r="AB9" s="1483"/>
      <c r="AC9" s="1483"/>
      <c r="AD9" s="1483">
        <f>AB9*AC9</f>
        <v>0</v>
      </c>
      <c r="AE9" s="1578"/>
      <c r="AF9" s="1483"/>
      <c r="AG9" s="1483"/>
      <c r="AH9" s="1483">
        <f>AF9*AG9</f>
        <v>0</v>
      </c>
      <c r="AI9" s="1578"/>
      <c r="AJ9" s="1483"/>
      <c r="AK9" s="1483"/>
      <c r="AL9" s="1483">
        <f>AJ9*AK9</f>
        <v>0</v>
      </c>
      <c r="AM9" s="1578"/>
      <c r="AN9" s="1485"/>
      <c r="AO9" s="1485"/>
      <c r="AP9" s="1485">
        <f>AN9*AO9</f>
        <v>0</v>
      </c>
      <c r="AQ9" s="1578"/>
      <c r="AR9" s="1578">
        <f>Z9+AD9+AH9+AL9+AP9</f>
        <v>0</v>
      </c>
      <c r="AS9" s="1578">
        <f>Y9+AC9+AG9+AK9+AO9</f>
        <v>0</v>
      </c>
      <c r="AT9" s="1578">
        <f>IFERROR((AR9/AS9),0)</f>
        <v>0</v>
      </c>
      <c r="AU9" s="1571" t="str">
        <f>"STATE: "&amp;AA9&amp;"; PDY: "&amp;AE9&amp;"; KKL: "&amp;AI9&amp;"; MHE: "&amp;AM9&amp;"; YNM: "&amp;AQ9</f>
        <v xml:space="preserve">STATE: ; PDY: ; KKL: ; MHE: ; YNM: </v>
      </c>
      <c r="AV9" s="4696" t="s">
        <v>5546</v>
      </c>
      <c r="AW9" s="4835" t="s">
        <v>7274</v>
      </c>
      <c r="AX9" s="4915"/>
      <c r="AY9" s="1428"/>
      <c r="AZ9" s="125"/>
      <c r="BA9" s="125"/>
      <c r="BB9" s="125"/>
      <c r="BC9" s="4646"/>
      <c r="BD9" s="4647">
        <f>BC9/100000</f>
        <v>0</v>
      </c>
      <c r="BE9" s="4646"/>
      <c r="BF9" s="116">
        <f>BD9*BE9</f>
        <v>0</v>
      </c>
      <c r="BG9" s="4648"/>
      <c r="BH9" s="4649">
        <f>'[2]Ab3. ASHA'!BG9</f>
        <v>0</v>
      </c>
      <c r="BI9" s="4650">
        <f>'[2]Ab3. ASHA'!BH9</f>
        <v>0</v>
      </c>
      <c r="BJ9" s="4651" t="s">
        <v>7274</v>
      </c>
    </row>
    <row r="10" spans="1:62" s="1456" customFormat="1" ht="60.75">
      <c r="A10" s="1439">
        <v>3</v>
      </c>
      <c r="B10" s="1440" t="s">
        <v>2731</v>
      </c>
      <c r="C10" s="1441" t="s">
        <v>198</v>
      </c>
      <c r="D10" s="1442" t="s">
        <v>199</v>
      </c>
      <c r="E10" s="1421" t="s">
        <v>90</v>
      </c>
      <c r="F10" s="390" t="s">
        <v>5546</v>
      </c>
      <c r="G10" s="120"/>
      <c r="H10" s="1411"/>
      <c r="I10" s="1451"/>
      <c r="J10" s="1427"/>
      <c r="K10" s="120"/>
      <c r="L10" s="120"/>
      <c r="M10" s="167">
        <f>T10</f>
        <v>0</v>
      </c>
      <c r="N10" s="177">
        <f>M10/100000</f>
        <v>0</v>
      </c>
      <c r="O10" s="1418">
        <f>U10</f>
        <v>0</v>
      </c>
      <c r="P10" s="1479">
        <f>N10*O10</f>
        <v>0</v>
      </c>
      <c r="Q10" s="1480"/>
      <c r="R10" s="1481">
        <f>'Ab3. ASHA'!Q10</f>
        <v>0</v>
      </c>
      <c r="S10" s="1482">
        <f>'Ab3. ASHA'!R10</f>
        <v>0</v>
      </c>
      <c r="T10" s="1578">
        <f>IFERROR(AR10/AS10,0)</f>
        <v>0</v>
      </c>
      <c r="U10" s="1578">
        <f>Y10+AC10+AG10+AK10+AO10</f>
        <v>0</v>
      </c>
      <c r="V10" s="1610">
        <f>T10*U10</f>
        <v>0</v>
      </c>
      <c r="W10" s="1571" t="str">
        <f>"STATE: "&amp;AA10&amp;"; PDY: "&amp;AE10&amp;"; KKL: "&amp;AI10&amp;"; MHE: "&amp;AM10&amp;"; YNM: "&amp;AQ10</f>
        <v xml:space="preserve">STATE: ; PDY: ; KKL: ; MHE: ; YNM: </v>
      </c>
      <c r="X10" s="4819"/>
      <c r="Y10" s="1578"/>
      <c r="Z10" s="1578"/>
      <c r="AA10" s="1578"/>
      <c r="AB10" s="1483"/>
      <c r="AC10" s="1483"/>
      <c r="AD10" s="1483">
        <f>AB10*AC10</f>
        <v>0</v>
      </c>
      <c r="AE10" s="1578"/>
      <c r="AF10" s="1483"/>
      <c r="AG10" s="1483"/>
      <c r="AH10" s="1483">
        <f>AF10*AG10</f>
        <v>0</v>
      </c>
      <c r="AI10" s="1578"/>
      <c r="AJ10" s="1483"/>
      <c r="AK10" s="1483"/>
      <c r="AL10" s="1483">
        <f>AJ10*AK10</f>
        <v>0</v>
      </c>
      <c r="AM10" s="1578"/>
      <c r="AN10" s="1485"/>
      <c r="AO10" s="1485"/>
      <c r="AP10" s="1485">
        <f>AN10*AO10</f>
        <v>0</v>
      </c>
      <c r="AQ10" s="1578"/>
      <c r="AR10" s="1578">
        <f>Z10+AD10+AH10+AL10+AP10</f>
        <v>0</v>
      </c>
      <c r="AS10" s="1578">
        <f>Y10+AC10+AG10+AK10+AO10</f>
        <v>0</v>
      </c>
      <c r="AT10" s="1578">
        <f>IFERROR((AR10/AS10),0)</f>
        <v>0</v>
      </c>
      <c r="AU10" s="1571" t="str">
        <f>"STATE: "&amp;AA10&amp;"; PDY: "&amp;AE10&amp;"; KKL: "&amp;AI10&amp;"; MHE: "&amp;AM10&amp;"; YNM: "&amp;AQ10</f>
        <v xml:space="preserve">STATE: ; PDY: ; KKL: ; MHE: ; YNM: </v>
      </c>
      <c r="AV10" s="4696" t="s">
        <v>5546</v>
      </c>
      <c r="AW10" s="4835" t="s">
        <v>7274</v>
      </c>
      <c r="AX10" s="4914"/>
      <c r="AY10" s="1427"/>
      <c r="AZ10" s="121"/>
      <c r="BA10" s="120"/>
      <c r="BB10" s="120"/>
      <c r="BC10" s="4646"/>
      <c r="BD10" s="4647">
        <f>BC10/100000</f>
        <v>0</v>
      </c>
      <c r="BE10" s="4646"/>
      <c r="BF10" s="116">
        <f>BD10*BE10</f>
        <v>0</v>
      </c>
      <c r="BG10" s="4648"/>
      <c r="BH10" s="4649">
        <f>'[2]Ab3. ASHA'!BG10</f>
        <v>0</v>
      </c>
      <c r="BI10" s="4650">
        <f>'[2]Ab3. ASHA'!BH10</f>
        <v>0</v>
      </c>
      <c r="BJ10" s="4651" t="s">
        <v>7274</v>
      </c>
    </row>
    <row r="11" spans="1:62" s="1456" customFormat="1" ht="42">
      <c r="A11" s="1439">
        <v>4</v>
      </c>
      <c r="B11" s="1440" t="s">
        <v>2732</v>
      </c>
      <c r="C11" s="1441" t="s">
        <v>200</v>
      </c>
      <c r="D11" s="1442" t="s">
        <v>201</v>
      </c>
      <c r="E11" s="1421" t="s">
        <v>90</v>
      </c>
      <c r="F11" s="390" t="s">
        <v>5546</v>
      </c>
      <c r="G11" s="120"/>
      <c r="H11" s="1411"/>
      <c r="I11" s="1451"/>
      <c r="J11" s="1427"/>
      <c r="K11" s="120"/>
      <c r="L11" s="120"/>
      <c r="M11" s="167"/>
      <c r="N11" s="177">
        <f>M11/100000</f>
        <v>0</v>
      </c>
      <c r="O11" s="1418">
        <f>U11</f>
        <v>0</v>
      </c>
      <c r="P11" s="1479">
        <f>N11*O11</f>
        <v>0</v>
      </c>
      <c r="Q11" s="1480"/>
      <c r="R11" s="1481">
        <f>'Ab3. ASHA'!Q11</f>
        <v>0</v>
      </c>
      <c r="S11" s="1482">
        <f>'Ab3. ASHA'!R11</f>
        <v>0</v>
      </c>
      <c r="T11" s="1578">
        <f t="shared" ref="T11:T74" si="1">IFERROR(AR11/AS11,0)</f>
        <v>0</v>
      </c>
      <c r="U11" s="1578">
        <f t="shared" ref="U11:U74" si="2">Y11+AC11+AG11+AK11+AO11</f>
        <v>0</v>
      </c>
      <c r="V11" s="1610">
        <f t="shared" ref="V11:V74" si="3">T11*U11</f>
        <v>0</v>
      </c>
      <c r="W11" s="1571" t="str">
        <f t="shared" ref="W11:W74" si="4">"STATE: "&amp;AA11&amp;"; PDY: "&amp;AE11&amp;"; KKL: "&amp;AI11&amp;"; MHE: "&amp;AM11&amp;"; YNM: "&amp;AQ11</f>
        <v xml:space="preserve">STATE: ; PDY: ; KKL: ; MHE: ; YNM: </v>
      </c>
      <c r="X11" s="4819"/>
      <c r="Y11" s="1578"/>
      <c r="Z11" s="1578"/>
      <c r="AA11" s="1578"/>
      <c r="AB11" s="1483"/>
      <c r="AC11" s="1483"/>
      <c r="AD11" s="1483">
        <f>AB11*AC11</f>
        <v>0</v>
      </c>
      <c r="AE11" s="1578"/>
      <c r="AF11" s="1483"/>
      <c r="AG11" s="1483"/>
      <c r="AH11" s="1483">
        <f>AF11*AG11</f>
        <v>0</v>
      </c>
      <c r="AI11" s="1578"/>
      <c r="AJ11" s="1483"/>
      <c r="AK11" s="1483"/>
      <c r="AL11" s="1483">
        <f>AJ11*AK11</f>
        <v>0</v>
      </c>
      <c r="AM11" s="1578"/>
      <c r="AN11" s="1485"/>
      <c r="AO11" s="1485"/>
      <c r="AP11" s="1485">
        <f>AN11*AO11</f>
        <v>0</v>
      </c>
      <c r="AQ11" s="1578"/>
      <c r="AR11" s="1578">
        <f t="shared" ref="AR11:AR74" si="5">Z11+AD11+AH11+AL11+AP11</f>
        <v>0</v>
      </c>
      <c r="AS11" s="1578">
        <f t="shared" ref="AS11:AS74" si="6">Y11+AC11+AG11+AK11+AO11</f>
        <v>0</v>
      </c>
      <c r="AT11" s="1578">
        <f t="shared" ref="AT11:AT74" si="7">IFERROR((AR11/AS11),0)</f>
        <v>0</v>
      </c>
      <c r="AU11" s="1571" t="str">
        <f t="shared" ref="AU11:AU74" si="8">"STATE: "&amp;AA11&amp;"; PDY: "&amp;AE11&amp;"; KKL: "&amp;AI11&amp;"; MHE: "&amp;AM11&amp;"; YNM: "&amp;AQ11</f>
        <v xml:space="preserve">STATE: ; PDY: ; KKL: ; MHE: ; YNM: </v>
      </c>
      <c r="AV11" s="4696" t="s">
        <v>5546</v>
      </c>
      <c r="AW11" s="4835" t="s">
        <v>7274</v>
      </c>
      <c r="AX11" s="4914"/>
      <c r="AY11" s="1427"/>
      <c r="AZ11" s="121"/>
      <c r="BA11" s="120"/>
      <c r="BB11" s="120"/>
      <c r="BC11" s="4646"/>
      <c r="BD11" s="4647">
        <f>BC11/100000</f>
        <v>0</v>
      </c>
      <c r="BE11" s="4646"/>
      <c r="BF11" s="116">
        <f>BD11*BE11</f>
        <v>0</v>
      </c>
      <c r="BG11" s="4648"/>
      <c r="BH11" s="4649">
        <f>'[2]Ab3. ASHA'!BG11</f>
        <v>0</v>
      </c>
      <c r="BI11" s="4650">
        <f>'[2]Ab3. ASHA'!BH11</f>
        <v>0</v>
      </c>
      <c r="BJ11" s="4651" t="s">
        <v>7274</v>
      </c>
    </row>
    <row r="12" spans="1:62" s="1478" customFormat="1" ht="23.25">
      <c r="A12" s="1436" t="s">
        <v>4338</v>
      </c>
      <c r="B12" s="1436" t="s">
        <v>164</v>
      </c>
      <c r="C12" s="1437"/>
      <c r="D12" s="1438" t="s">
        <v>4802</v>
      </c>
      <c r="E12" s="1421" t="s">
        <v>90</v>
      </c>
      <c r="F12" s="446"/>
      <c r="G12" s="179"/>
      <c r="H12" s="1413"/>
      <c r="I12" s="1452"/>
      <c r="J12" s="1429"/>
      <c r="K12" s="179"/>
      <c r="L12" s="179"/>
      <c r="M12" s="179"/>
      <c r="N12" s="448"/>
      <c r="O12" s="1419"/>
      <c r="P12" s="1473">
        <f>SUM(P13:P19)</f>
        <v>28.338076300000001</v>
      </c>
      <c r="Q12" s="1487"/>
      <c r="R12" s="1475"/>
      <c r="S12" s="1476">
        <f>SUM(S13:S19)</f>
        <v>0</v>
      </c>
      <c r="T12" s="1475"/>
      <c r="U12" s="1475"/>
      <c r="V12" s="1476">
        <f>SUM(V13:V19)</f>
        <v>2833807.6300000004</v>
      </c>
      <c r="W12" s="1571"/>
      <c r="X12" s="4819"/>
      <c r="Y12" s="1578"/>
      <c r="Z12" s="1476">
        <f>SUM(Z13:Z19)</f>
        <v>0</v>
      </c>
      <c r="AA12" s="1578"/>
      <c r="AB12" s="1578"/>
      <c r="AC12" s="1578"/>
      <c r="AD12" s="1476">
        <f>SUM(AD13:AD19)</f>
        <v>1972308</v>
      </c>
      <c r="AE12" s="1578"/>
      <c r="AF12" s="1578"/>
      <c r="AG12" s="1578"/>
      <c r="AH12" s="1476">
        <f>SUM(AH13:AH19)</f>
        <v>573000</v>
      </c>
      <c r="AI12" s="1578"/>
      <c r="AJ12" s="1578"/>
      <c r="AK12" s="1578"/>
      <c r="AL12" s="1476">
        <f>SUM(AL13:AL19)</f>
        <v>111899.95000000001</v>
      </c>
      <c r="AM12" s="1578"/>
      <c r="AN12" s="1578"/>
      <c r="AO12" s="1578"/>
      <c r="AP12" s="1476">
        <f>SUM(AP13:AP19)</f>
        <v>176599.67999999999</v>
      </c>
      <c r="AQ12" s="1578"/>
      <c r="AR12" s="1476">
        <f>SUM(AR13:AR19)</f>
        <v>2833807.6300000004</v>
      </c>
      <c r="AS12" s="1578"/>
      <c r="AT12" s="1578"/>
      <c r="AU12" s="1571"/>
      <c r="AV12" s="4697"/>
      <c r="AW12" s="4836"/>
      <c r="AX12" s="4916"/>
      <c r="AY12" s="1429"/>
      <c r="AZ12" s="179"/>
      <c r="BA12" s="179"/>
      <c r="BB12" s="179"/>
      <c r="BC12" s="179"/>
      <c r="BD12" s="448"/>
      <c r="BE12" s="180"/>
      <c r="BF12" s="181">
        <f>SUM(BF13:BF19)</f>
        <v>0</v>
      </c>
      <c r="BG12" s="4652"/>
      <c r="BH12" s="4653"/>
      <c r="BI12" s="4654">
        <f>SUM(BI13:BI19)</f>
        <v>0</v>
      </c>
      <c r="BJ12" s="4655"/>
    </row>
    <row r="13" spans="1:62" s="1456" customFormat="1" ht="195.75" customHeight="1">
      <c r="A13" s="1439">
        <v>1</v>
      </c>
      <c r="B13" s="1440" t="s">
        <v>2724</v>
      </c>
      <c r="C13" s="1441" t="s">
        <v>178</v>
      </c>
      <c r="D13" s="1442" t="s">
        <v>179</v>
      </c>
      <c r="E13" s="1421" t="s">
        <v>90</v>
      </c>
      <c r="F13" s="390" t="s">
        <v>2657</v>
      </c>
      <c r="G13" s="120"/>
      <c r="H13" s="1411"/>
      <c r="I13" s="1449">
        <v>1.3640000000000001</v>
      </c>
      <c r="J13" s="1427"/>
      <c r="K13" s="120"/>
      <c r="L13" s="120"/>
      <c r="M13" s="167">
        <f>U13</f>
        <v>341</v>
      </c>
      <c r="N13" s="177">
        <f t="shared" ref="N13:N19" si="9">M13/100000</f>
        <v>3.4099999999999998E-3</v>
      </c>
      <c r="O13" s="1418">
        <f>T13</f>
        <v>400</v>
      </c>
      <c r="P13" s="1479">
        <f t="shared" ref="P13:P19" si="10">N13*O13</f>
        <v>1.3639999999999999</v>
      </c>
      <c r="Q13" s="1480"/>
      <c r="R13" s="1481">
        <f>'Ab3. ASHA'!Q13</f>
        <v>0</v>
      </c>
      <c r="S13" s="1482">
        <f>'Ab3. ASHA'!R13</f>
        <v>0</v>
      </c>
      <c r="T13" s="1578">
        <f>IFERROR(AR13/AS13,0)</f>
        <v>400</v>
      </c>
      <c r="U13" s="1578">
        <f t="shared" si="2"/>
        <v>341</v>
      </c>
      <c r="V13" s="1610">
        <f t="shared" si="3"/>
        <v>136400</v>
      </c>
      <c r="W13" s="1571" t="str">
        <f t="shared" si="4"/>
        <v>STATE: ; PDY: Rs.100 per ASHA/QTR for mothers's meeting = Rs. 400/ year*246 ASHA= Rs. 98400; KKL: Rs.100 per ASHA/QTR for mothers's meeting = Rs. 400/ year*40 ASHA= Rs. 16000; MHE: Rs.100 per ASHA/QTR for mothers's meeting = Rs. 400/ year*17 ASHA= Rs. 6800; YNM: Rs.100 per ASHA/QTR for mothers's meeting = Rs. 400/ year*38 ASHA= Rs. 15200</v>
      </c>
      <c r="X13" s="4820"/>
      <c r="Y13" s="1488"/>
      <c r="Z13" s="1488">
        <f t="shared" ref="Z13:Z18" si="11">X13*Y13</f>
        <v>0</v>
      </c>
      <c r="AA13" s="1488"/>
      <c r="AB13" s="5005">
        <v>400</v>
      </c>
      <c r="AC13" s="5005">
        <v>246</v>
      </c>
      <c r="AD13" s="1483">
        <f t="shared" ref="AD13:AD19" si="12">AB13*AC13</f>
        <v>98400</v>
      </c>
      <c r="AE13" s="5006" t="s">
        <v>6925</v>
      </c>
      <c r="AF13" s="5005">
        <v>400</v>
      </c>
      <c r="AG13" s="5005">
        <v>40</v>
      </c>
      <c r="AH13" s="1483">
        <f t="shared" ref="AH13:AH19" si="13">AF13*AG13</f>
        <v>16000</v>
      </c>
      <c r="AI13" s="5006" t="s">
        <v>6926</v>
      </c>
      <c r="AJ13" s="5005">
        <v>400</v>
      </c>
      <c r="AK13" s="5005">
        <v>17</v>
      </c>
      <c r="AL13" s="1483">
        <f t="shared" ref="AL13:AL18" si="14">AJ13*AK13</f>
        <v>6800</v>
      </c>
      <c r="AM13" s="5007" t="s">
        <v>6927</v>
      </c>
      <c r="AN13" s="5005">
        <v>400</v>
      </c>
      <c r="AO13" s="5005">
        <v>38</v>
      </c>
      <c r="AP13" s="1485">
        <f t="shared" ref="AP13:AP19" si="15">AN13*AO13</f>
        <v>15200</v>
      </c>
      <c r="AQ13" s="5007" t="s">
        <v>6928</v>
      </c>
      <c r="AR13" s="1578">
        <f t="shared" si="5"/>
        <v>136400</v>
      </c>
      <c r="AS13" s="1578">
        <f t="shared" si="6"/>
        <v>341</v>
      </c>
      <c r="AT13" s="1578">
        <f t="shared" si="7"/>
        <v>400</v>
      </c>
      <c r="AU13" s="1571" t="str">
        <f t="shared" si="8"/>
        <v>STATE: ; PDY: Rs.100 per ASHA/QTR for mothers's meeting = Rs. 400/ year*246 ASHA= Rs. 98400; KKL: Rs.100 per ASHA/QTR for mothers's meeting = Rs. 400/ year*40 ASHA= Rs. 16000; MHE: Rs.100 per ASHA/QTR for mothers's meeting = Rs. 400/ year*17 ASHA= Rs. 6800; YNM: Rs.100 per ASHA/QTR for mothers's meeting = Rs. 400/ year*38 ASHA= Rs. 15200</v>
      </c>
      <c r="AV13" s="4696" t="s">
        <v>2657</v>
      </c>
      <c r="AW13" s="4837" t="s">
        <v>7275</v>
      </c>
      <c r="AX13" s="4987" t="s">
        <v>8044</v>
      </c>
      <c r="AY13" s="1427"/>
      <c r="AZ13" s="121"/>
      <c r="BA13" s="120"/>
      <c r="BB13" s="120"/>
      <c r="BC13" s="4646"/>
      <c r="BD13" s="4647">
        <f t="shared" ref="BD13:BD19" si="16">BC13/100000</f>
        <v>0</v>
      </c>
      <c r="BE13" s="4646"/>
      <c r="BF13" s="116">
        <f t="shared" ref="BF13:BF19" si="17">BD13*BE13</f>
        <v>0</v>
      </c>
      <c r="BG13" s="4648"/>
      <c r="BH13" s="4649">
        <f>'[2]Ab3. ASHA'!BG13</f>
        <v>0</v>
      </c>
      <c r="BI13" s="4650">
        <f>'[2]Ab3. ASHA'!BH13</f>
        <v>0</v>
      </c>
      <c r="BJ13" s="423" t="s">
        <v>7275</v>
      </c>
    </row>
    <row r="14" spans="1:62" s="1456" customFormat="1" ht="270" customHeight="1">
      <c r="A14" s="1439">
        <v>2</v>
      </c>
      <c r="B14" s="1440" t="s">
        <v>2725</v>
      </c>
      <c r="C14" s="1441" t="s">
        <v>174</v>
      </c>
      <c r="D14" s="1442" t="s">
        <v>4068</v>
      </c>
      <c r="E14" s="1421" t="s">
        <v>90</v>
      </c>
      <c r="F14" s="390" t="s">
        <v>2657</v>
      </c>
      <c r="G14" s="120"/>
      <c r="H14" s="1411"/>
      <c r="I14" s="1449">
        <v>20.999994300000001</v>
      </c>
      <c r="J14" s="1427"/>
      <c r="K14" s="120"/>
      <c r="L14" s="120"/>
      <c r="M14" s="167">
        <f t="shared" ref="M14:M19" si="18">T14</f>
        <v>6598.556099706746</v>
      </c>
      <c r="N14" s="177">
        <f t="shared" si="9"/>
        <v>6.5985560997067455E-2</v>
      </c>
      <c r="O14" s="1418">
        <f t="shared" ref="O14:O19" si="19">U14</f>
        <v>341</v>
      </c>
      <c r="P14" s="1479">
        <f t="shared" si="10"/>
        <v>22.501076300000001</v>
      </c>
      <c r="Q14" s="1480"/>
      <c r="R14" s="1481">
        <f>'Ab3. ASHA'!Q14</f>
        <v>0</v>
      </c>
      <c r="S14" s="1482">
        <f>'Ab3. ASHA'!R14</f>
        <v>0</v>
      </c>
      <c r="T14" s="1578">
        <f t="shared" si="1"/>
        <v>6598.556099706746</v>
      </c>
      <c r="U14" s="1578">
        <f t="shared" si="2"/>
        <v>341</v>
      </c>
      <c r="V14" s="1610">
        <f t="shared" si="3"/>
        <v>2250107.6300000004</v>
      </c>
      <c r="W14" s="1571" t="str">
        <f t="shared" si="4"/>
        <v>STATE: ; PDY: Rs.250 / HBNC (Home based newborn care+PN care); Rs. 250 * 6,000 Newborn= Rs. 15,00,000; KKL: Rs.250 / HBNC (Home based newborn care+PN care); Rs. 250 * 2000 newborn= Rs. 5,00,000; MHE: Rs.250 / HBNC (Home based newborn care+PN care); Rs. 250 * 400 Newborn= Rs. 1,00,000; YNM: Rs.250 / HBNC (Home based newborn care+PN care); Rs. 250 * 600 Newborn= Rs. 1,50,000</v>
      </c>
      <c r="X14" s="4820"/>
      <c r="Y14" s="1488"/>
      <c r="Z14" s="1488">
        <f t="shared" si="11"/>
        <v>0</v>
      </c>
      <c r="AA14" s="4911"/>
      <c r="AB14" s="4988">
        <v>6098</v>
      </c>
      <c r="AC14" s="4988">
        <v>246</v>
      </c>
      <c r="AD14" s="2200">
        <f t="shared" si="12"/>
        <v>1500108</v>
      </c>
      <c r="AE14" s="4989" t="s">
        <v>7918</v>
      </c>
      <c r="AF14" s="4988">
        <v>12500</v>
      </c>
      <c r="AG14" s="4988">
        <v>40</v>
      </c>
      <c r="AH14" s="2200">
        <f t="shared" si="13"/>
        <v>500000</v>
      </c>
      <c r="AI14" s="4989" t="s">
        <v>7919</v>
      </c>
      <c r="AJ14" s="4988">
        <v>5882.35</v>
      </c>
      <c r="AK14" s="4988">
        <v>17</v>
      </c>
      <c r="AL14" s="2200">
        <f t="shared" si="14"/>
        <v>99999.950000000012</v>
      </c>
      <c r="AM14" s="4989" t="s">
        <v>7920</v>
      </c>
      <c r="AN14" s="4988">
        <v>3947.36</v>
      </c>
      <c r="AO14" s="4988">
        <v>38</v>
      </c>
      <c r="AP14" s="4727">
        <f t="shared" si="15"/>
        <v>149999.67999999999</v>
      </c>
      <c r="AQ14" s="4989" t="s">
        <v>7921</v>
      </c>
      <c r="AR14" s="1578">
        <f t="shared" si="5"/>
        <v>2250107.6300000004</v>
      </c>
      <c r="AS14" s="1578">
        <f t="shared" si="6"/>
        <v>341</v>
      </c>
      <c r="AT14" s="1578">
        <f t="shared" si="7"/>
        <v>6598.556099706746</v>
      </c>
      <c r="AU14" s="1571" t="str">
        <f t="shared" si="8"/>
        <v>STATE: ; PDY: Rs.250 / HBNC (Home based newborn care+PN care); Rs. 250 * 6,000 Newborn= Rs. 15,00,000; KKL: Rs.250 / HBNC (Home based newborn care+PN care); Rs. 250 * 2000 newborn= Rs. 5,00,000; MHE: Rs.250 / HBNC (Home based newborn care+PN care); Rs. 250 * 400 Newborn= Rs. 1,00,000; YNM: Rs.250 / HBNC (Home based newborn care+PN care); Rs. 250 * 600 Newborn= Rs. 1,50,000</v>
      </c>
      <c r="AV14" s="4696" t="s">
        <v>2657</v>
      </c>
      <c r="AW14" s="4835" t="s">
        <v>7276</v>
      </c>
      <c r="AX14" s="4987" t="s">
        <v>7987</v>
      </c>
      <c r="AY14" s="1427"/>
      <c r="AZ14" s="121"/>
      <c r="BA14" s="120"/>
      <c r="BB14" s="120"/>
      <c r="BC14" s="4646"/>
      <c r="BD14" s="4647">
        <f t="shared" si="16"/>
        <v>0</v>
      </c>
      <c r="BE14" s="4646"/>
      <c r="BF14" s="116">
        <f t="shared" si="17"/>
        <v>0</v>
      </c>
      <c r="BG14" s="4648"/>
      <c r="BH14" s="4649">
        <f>'[2]Ab3. ASHA'!BG14</f>
        <v>0</v>
      </c>
      <c r="BI14" s="4650">
        <f>'[2]Ab3. ASHA'!BH14</f>
        <v>0</v>
      </c>
      <c r="BJ14" s="4651" t="s">
        <v>7276</v>
      </c>
    </row>
    <row r="15" spans="1:62" s="1456" customFormat="1" ht="152.25" customHeight="1">
      <c r="A15" s="1439">
        <v>3</v>
      </c>
      <c r="B15" s="1440" t="s">
        <v>2726</v>
      </c>
      <c r="C15" s="1441" t="s">
        <v>176</v>
      </c>
      <c r="D15" s="1442" t="s">
        <v>2517</v>
      </c>
      <c r="E15" s="1421" t="s">
        <v>90</v>
      </c>
      <c r="F15" s="390" t="s">
        <v>2657</v>
      </c>
      <c r="G15" s="120"/>
      <c r="H15" s="1411"/>
      <c r="I15" s="1449">
        <v>0</v>
      </c>
      <c r="J15" s="1427"/>
      <c r="K15" s="120"/>
      <c r="L15" s="120"/>
      <c r="M15" s="167">
        <f t="shared" si="18"/>
        <v>150</v>
      </c>
      <c r="N15" s="177">
        <f t="shared" si="9"/>
        <v>1.5E-3</v>
      </c>
      <c r="O15" s="1418">
        <f t="shared" si="19"/>
        <v>2300</v>
      </c>
      <c r="P15" s="1479">
        <f t="shared" si="10"/>
        <v>3.45</v>
      </c>
      <c r="Q15" s="1480"/>
      <c r="R15" s="1481">
        <f>'Ab3. ASHA'!Q15</f>
        <v>0</v>
      </c>
      <c r="S15" s="1482">
        <f>'Ab3. ASHA'!R15</f>
        <v>0</v>
      </c>
      <c r="T15" s="1578">
        <f t="shared" si="1"/>
        <v>150</v>
      </c>
      <c r="U15" s="1578">
        <f t="shared" si="2"/>
        <v>2300</v>
      </c>
      <c r="V15" s="1610">
        <f t="shared" si="3"/>
        <v>345000</v>
      </c>
      <c r="W15" s="1571" t="str">
        <f t="shared" si="4"/>
        <v xml:space="preserve">STATE: ; PDY: Rs. 50/ Quarter-from the 3rd month until 1 year of age - Rs.50/Qtr*3 Qtr= Rs.150/Child* 2000 cases= Rs.3,00,000; KKL: Rs. 50/ Quarter-from the 3rd month until 1 year of age - Rs.50/Qtr*3 Qtr= Rs.150/Child* 300 cases= Rs45,000; MHE: ; YNM: </v>
      </c>
      <c r="X15" s="4820"/>
      <c r="Y15" s="1488"/>
      <c r="Z15" s="1488">
        <f t="shared" si="11"/>
        <v>0</v>
      </c>
      <c r="AA15" s="1488"/>
      <c r="AB15" s="1483">
        <v>150</v>
      </c>
      <c r="AC15" s="1483">
        <v>2000</v>
      </c>
      <c r="AD15" s="1483">
        <f t="shared" si="12"/>
        <v>300000</v>
      </c>
      <c r="AE15" s="5008" t="s">
        <v>8045</v>
      </c>
      <c r="AF15" s="1483">
        <v>150</v>
      </c>
      <c r="AG15" s="1483">
        <v>300</v>
      </c>
      <c r="AH15" s="1483">
        <f t="shared" si="13"/>
        <v>45000</v>
      </c>
      <c r="AI15" s="5008" t="s">
        <v>8046</v>
      </c>
      <c r="AJ15" s="1483"/>
      <c r="AK15" s="1483"/>
      <c r="AL15" s="1483">
        <f t="shared" si="14"/>
        <v>0</v>
      </c>
      <c r="AM15" s="1484"/>
      <c r="AN15" s="1485"/>
      <c r="AO15" s="1485"/>
      <c r="AP15" s="1485">
        <f t="shared" si="15"/>
        <v>0</v>
      </c>
      <c r="AQ15" s="1484"/>
      <c r="AR15" s="1578">
        <f t="shared" si="5"/>
        <v>345000</v>
      </c>
      <c r="AS15" s="1578">
        <f t="shared" si="6"/>
        <v>2300</v>
      </c>
      <c r="AT15" s="1578">
        <f t="shared" si="7"/>
        <v>150</v>
      </c>
      <c r="AU15" s="1571" t="str">
        <f t="shared" si="8"/>
        <v xml:space="preserve">STATE: ; PDY: Rs. 50/ Quarter-from the 3rd month until 1 year of age - Rs.50/Qtr*3 Qtr= Rs.150/Child* 2000 cases= Rs.3,00,000; KKL: Rs. 50/ Quarter-from the 3rd month until 1 year of age - Rs.50/Qtr*3 Qtr= Rs.150/Child* 300 cases= Rs45,000; MHE: ; YNM: </v>
      </c>
      <c r="AV15" s="4696" t="s">
        <v>2657</v>
      </c>
      <c r="AW15" s="4835" t="s">
        <v>7277</v>
      </c>
      <c r="AX15" s="5009" t="s">
        <v>7987</v>
      </c>
      <c r="AY15" s="1427"/>
      <c r="AZ15" s="121"/>
      <c r="BA15" s="120"/>
      <c r="BB15" s="120"/>
      <c r="BC15" s="4646"/>
      <c r="BD15" s="4647">
        <f t="shared" si="16"/>
        <v>0</v>
      </c>
      <c r="BE15" s="4646"/>
      <c r="BF15" s="116">
        <f t="shared" si="17"/>
        <v>0</v>
      </c>
      <c r="BG15" s="4648"/>
      <c r="BH15" s="4649">
        <f>'[2]Ab3. ASHA'!BG15</f>
        <v>0</v>
      </c>
      <c r="BI15" s="4650">
        <f>'[2]Ab3. ASHA'!BH15</f>
        <v>0</v>
      </c>
      <c r="BJ15" s="4651" t="s">
        <v>7277</v>
      </c>
    </row>
    <row r="16" spans="1:62" s="1456" customFormat="1" ht="63">
      <c r="A16" s="1439">
        <v>4</v>
      </c>
      <c r="B16" s="1440" t="s">
        <v>2727</v>
      </c>
      <c r="C16" s="1441" t="s">
        <v>177</v>
      </c>
      <c r="D16" s="1442" t="s">
        <v>2518</v>
      </c>
      <c r="E16" s="1421" t="s">
        <v>90</v>
      </c>
      <c r="F16" s="390" t="s">
        <v>2657</v>
      </c>
      <c r="G16" s="120"/>
      <c r="H16" s="1411"/>
      <c r="I16" s="1449">
        <v>0</v>
      </c>
      <c r="J16" s="1427"/>
      <c r="K16" s="120"/>
      <c r="L16" s="120"/>
      <c r="M16" s="167">
        <f t="shared" si="18"/>
        <v>0</v>
      </c>
      <c r="N16" s="177">
        <f t="shared" si="9"/>
        <v>0</v>
      </c>
      <c r="O16" s="1418">
        <f t="shared" si="19"/>
        <v>0</v>
      </c>
      <c r="P16" s="1479">
        <f t="shared" si="10"/>
        <v>0</v>
      </c>
      <c r="Q16" s="1480"/>
      <c r="R16" s="1481">
        <f>'Ab3. ASHA'!Q16</f>
        <v>0</v>
      </c>
      <c r="S16" s="1482">
        <f>'Ab3. ASHA'!R16</f>
        <v>0</v>
      </c>
      <c r="T16" s="1578">
        <f t="shared" si="1"/>
        <v>0</v>
      </c>
      <c r="U16" s="1578">
        <f t="shared" si="2"/>
        <v>0</v>
      </c>
      <c r="V16" s="1610">
        <f t="shared" si="3"/>
        <v>0</v>
      </c>
      <c r="W16" s="1571" t="str">
        <f t="shared" si="4"/>
        <v xml:space="preserve">STATE: ; PDY: ; KKL: ; MHE: ; YNM: </v>
      </c>
      <c r="X16" s="4820"/>
      <c r="Y16" s="1488"/>
      <c r="Z16" s="1488">
        <f t="shared" si="11"/>
        <v>0</v>
      </c>
      <c r="AA16" s="1488"/>
      <c r="AB16" s="1483"/>
      <c r="AC16" s="1483"/>
      <c r="AD16" s="1483">
        <f t="shared" si="12"/>
        <v>0</v>
      </c>
      <c r="AE16" s="1484"/>
      <c r="AF16" s="1483"/>
      <c r="AG16" s="1483"/>
      <c r="AH16" s="1483">
        <f t="shared" si="13"/>
        <v>0</v>
      </c>
      <c r="AI16" s="1488"/>
      <c r="AJ16" s="1483"/>
      <c r="AK16" s="1483"/>
      <c r="AL16" s="1483">
        <f t="shared" si="14"/>
        <v>0</v>
      </c>
      <c r="AM16" s="1488"/>
      <c r="AN16" s="1485"/>
      <c r="AO16" s="1485"/>
      <c r="AP16" s="1485">
        <f t="shared" si="15"/>
        <v>0</v>
      </c>
      <c r="AQ16" s="1484"/>
      <c r="AR16" s="1578">
        <f t="shared" si="5"/>
        <v>0</v>
      </c>
      <c r="AS16" s="1578">
        <f t="shared" si="6"/>
        <v>0</v>
      </c>
      <c r="AT16" s="1578">
        <f t="shared" si="7"/>
        <v>0</v>
      </c>
      <c r="AU16" s="1571" t="str">
        <f t="shared" si="8"/>
        <v xml:space="preserve">STATE: ; PDY: ; KKL: ; MHE: ; YNM: </v>
      </c>
      <c r="AV16" s="4696" t="s">
        <v>2657</v>
      </c>
      <c r="AW16" s="4835" t="s">
        <v>7278</v>
      </c>
      <c r="AX16" s="4916"/>
      <c r="AY16" s="1427"/>
      <c r="AZ16" s="121"/>
      <c r="BA16" s="120"/>
      <c r="BB16" s="120"/>
      <c r="BC16" s="4646"/>
      <c r="BD16" s="4647">
        <f t="shared" si="16"/>
        <v>0</v>
      </c>
      <c r="BE16" s="4646"/>
      <c r="BF16" s="116">
        <f t="shared" si="17"/>
        <v>0</v>
      </c>
      <c r="BG16" s="4648"/>
      <c r="BH16" s="4649">
        <f>'[2]Ab3. ASHA'!BG16</f>
        <v>0</v>
      </c>
      <c r="BI16" s="4650">
        <f>'[2]Ab3. ASHA'!BH16</f>
        <v>0</v>
      </c>
      <c r="BJ16" s="4651" t="s">
        <v>7278</v>
      </c>
    </row>
    <row r="17" spans="1:62" s="1456" customFormat="1" ht="409.5">
      <c r="A17" s="1439">
        <v>5</v>
      </c>
      <c r="B17" s="1440" t="s">
        <v>2728</v>
      </c>
      <c r="C17" s="1441" t="s">
        <v>180</v>
      </c>
      <c r="D17" s="1442" t="s">
        <v>181</v>
      </c>
      <c r="E17" s="1421" t="s">
        <v>90</v>
      </c>
      <c r="F17" s="390" t="s">
        <v>2657</v>
      </c>
      <c r="G17" s="120"/>
      <c r="H17" s="1411"/>
      <c r="I17" s="1449">
        <v>0.67398040000000015</v>
      </c>
      <c r="J17" s="1427"/>
      <c r="K17" s="120"/>
      <c r="L17" s="112"/>
      <c r="M17" s="167">
        <f t="shared" si="18"/>
        <v>200</v>
      </c>
      <c r="N17" s="177">
        <f t="shared" si="9"/>
        <v>2E-3</v>
      </c>
      <c r="O17" s="1418">
        <f t="shared" si="19"/>
        <v>341</v>
      </c>
      <c r="P17" s="1479">
        <f t="shared" si="10"/>
        <v>0.68200000000000005</v>
      </c>
      <c r="Q17" s="1480"/>
      <c r="R17" s="1481">
        <f>'Ab3. ASHA'!Q17</f>
        <v>0</v>
      </c>
      <c r="S17" s="1482">
        <f>'Ab3. ASHA'!R17</f>
        <v>0</v>
      </c>
      <c r="T17" s="1578">
        <f t="shared" si="1"/>
        <v>200</v>
      </c>
      <c r="U17" s="1578">
        <f t="shared" si="2"/>
        <v>341</v>
      </c>
      <c r="V17" s="1610">
        <f t="shared" si="3"/>
        <v>68200</v>
      </c>
      <c r="W17" s="1571" t="str">
        <f t="shared" si="4"/>
        <v>STATE: ; PDY: For Mobilizing &amp; ensuring every eligible child (1-19 yrs out of school &amp; non-enrolled) is administered albendazole-Max Rs.100/ASHA= Rs. 200 * 246 ASHAs= Rs.49200 (for 2 Round); KKL: For Mobilizing &amp; ensuring every eligible child (1-19 yrs out of school &amp; non-enrolled) is administered albendazole-Max Rs.100/ASHA= Rs. 200 * 40 ASHAs= Rs.8000 (for 2 Round); MHE: For Mobilizing &amp; ensuring every eligible child (1-19 yrs out of school &amp; non-enrolled) is administered albendazole-Max Rs.100/ASHA= Rs. 200 * 17 ASHAs= Rs.3400 (for 2 Round); YNM: For Mobilizing &amp; ensuring every eligible child (1-19 yrs out of school &amp; non-enrolled) is administered albendazole-Max Rs.100/ASHA= Rs. 200 * 38 ASHAs= Rs.7600 (for 2 Round)</v>
      </c>
      <c r="X17" s="4820"/>
      <c r="Y17" s="1488"/>
      <c r="Z17" s="1488">
        <f t="shared" si="11"/>
        <v>0</v>
      </c>
      <c r="AA17" s="1488"/>
      <c r="AB17" s="4988">
        <v>200</v>
      </c>
      <c r="AC17" s="4988">
        <v>246</v>
      </c>
      <c r="AD17" s="2200">
        <f t="shared" si="12"/>
        <v>49200</v>
      </c>
      <c r="AE17" s="4989" t="s">
        <v>8033</v>
      </c>
      <c r="AF17" s="4988">
        <v>200</v>
      </c>
      <c r="AG17" s="4988">
        <v>40</v>
      </c>
      <c r="AH17" s="2200">
        <f t="shared" si="13"/>
        <v>8000</v>
      </c>
      <c r="AI17" s="4989" t="s">
        <v>8034</v>
      </c>
      <c r="AJ17" s="4988">
        <v>200</v>
      </c>
      <c r="AK17" s="4988">
        <v>17</v>
      </c>
      <c r="AL17" s="2200">
        <f t="shared" si="14"/>
        <v>3400</v>
      </c>
      <c r="AM17" s="4989" t="s">
        <v>8035</v>
      </c>
      <c r="AN17" s="4988">
        <v>200</v>
      </c>
      <c r="AO17" s="4988">
        <v>38</v>
      </c>
      <c r="AP17" s="4727">
        <f t="shared" si="15"/>
        <v>7600</v>
      </c>
      <c r="AQ17" s="4989" t="s">
        <v>8036</v>
      </c>
      <c r="AR17" s="1578">
        <f t="shared" si="5"/>
        <v>68200</v>
      </c>
      <c r="AS17" s="1578">
        <f t="shared" si="6"/>
        <v>341</v>
      </c>
      <c r="AT17" s="1578">
        <f t="shared" si="7"/>
        <v>200</v>
      </c>
      <c r="AU17" s="1571" t="str">
        <f t="shared" si="8"/>
        <v>STATE: ; PDY: For Mobilizing &amp; ensuring every eligible child (1-19 yrs out of school &amp; non-enrolled) is administered albendazole-Max Rs.100/ASHA= Rs. 200 * 246 ASHAs= Rs.49200 (for 2 Round); KKL: For Mobilizing &amp; ensuring every eligible child (1-19 yrs out of school &amp; non-enrolled) is administered albendazole-Max Rs.100/ASHA= Rs. 200 * 40 ASHAs= Rs.8000 (for 2 Round); MHE: For Mobilizing &amp; ensuring every eligible child (1-19 yrs out of school &amp; non-enrolled) is administered albendazole-Max Rs.100/ASHA= Rs. 200 * 17 ASHAs= Rs.3400 (for 2 Round); YNM: For Mobilizing &amp; ensuring every eligible child (1-19 yrs out of school &amp; non-enrolled) is administered albendazole-Max Rs.100/ASHA= Rs. 200 * 38 ASHAs= Rs.7600 (for 2 Round)</v>
      </c>
      <c r="AV17" s="4696" t="s">
        <v>2657</v>
      </c>
      <c r="AW17" s="4835" t="s">
        <v>7279</v>
      </c>
      <c r="AX17" s="4987" t="s">
        <v>8032</v>
      </c>
      <c r="AY17" s="1427"/>
      <c r="AZ17" s="121"/>
      <c r="BA17" s="120"/>
      <c r="BB17" s="112"/>
      <c r="BC17" s="4646"/>
      <c r="BD17" s="4647">
        <f t="shared" si="16"/>
        <v>0</v>
      </c>
      <c r="BE17" s="4646"/>
      <c r="BF17" s="116">
        <f t="shared" si="17"/>
        <v>0</v>
      </c>
      <c r="BG17" s="4648"/>
      <c r="BH17" s="4649">
        <f>'[2]Ab3. ASHA'!BG17</f>
        <v>0</v>
      </c>
      <c r="BI17" s="4650">
        <f>'[2]Ab3. ASHA'!BH17</f>
        <v>0</v>
      </c>
      <c r="BJ17" s="4651" t="s">
        <v>7279</v>
      </c>
    </row>
    <row r="18" spans="1:62" s="1456" customFormat="1" ht="263.25">
      <c r="A18" s="1439">
        <v>6</v>
      </c>
      <c r="B18" s="1440" t="s">
        <v>2729</v>
      </c>
      <c r="C18" s="1441" t="s">
        <v>182</v>
      </c>
      <c r="D18" s="1442" t="s">
        <v>183</v>
      </c>
      <c r="E18" s="1421" t="s">
        <v>90</v>
      </c>
      <c r="F18" s="390" t="s">
        <v>2657</v>
      </c>
      <c r="G18" s="125"/>
      <c r="H18" s="1412"/>
      <c r="I18" s="1449">
        <v>0.34100000000000003</v>
      </c>
      <c r="J18" s="1428"/>
      <c r="K18" s="125"/>
      <c r="L18" s="125"/>
      <c r="M18" s="167">
        <f t="shared" si="18"/>
        <v>100</v>
      </c>
      <c r="N18" s="177">
        <f t="shared" si="9"/>
        <v>1E-3</v>
      </c>
      <c r="O18" s="1418">
        <f t="shared" si="19"/>
        <v>341</v>
      </c>
      <c r="P18" s="1479">
        <f t="shared" si="10"/>
        <v>0.34100000000000003</v>
      </c>
      <c r="Q18" s="1480"/>
      <c r="R18" s="1481">
        <f>'Ab3. ASHA'!Q18</f>
        <v>0</v>
      </c>
      <c r="S18" s="1482">
        <f>'Ab3. ASHA'!R18</f>
        <v>0</v>
      </c>
      <c r="T18" s="1578">
        <f t="shared" si="1"/>
        <v>100</v>
      </c>
      <c r="U18" s="1578">
        <f t="shared" si="2"/>
        <v>341</v>
      </c>
      <c r="V18" s="1610">
        <f t="shared" si="3"/>
        <v>34100</v>
      </c>
      <c r="W18" s="1571" t="str">
        <f t="shared" si="4"/>
        <v>STATE: ; PDY: ORS Packet distribution Rs.1/Packet- Rs.100 (Max) * 246 ASHA= Rs.24,600; KKL: ORS Packet distribution Rs.1/Packet- Rs.100 (Max) * 40 ASHA= Rs.4000; MHE: ORS Packet distribution Rs.1/Packet- Rs.100 (Max) * 17ASHA= Rs.1700; YNM: ORS Packet distribution Rs.1/Packet- Rs.100 (Max) * 38 ASHA= Rs.3800</v>
      </c>
      <c r="X18" s="4820"/>
      <c r="Y18" s="1488"/>
      <c r="Z18" s="1488">
        <f t="shared" si="11"/>
        <v>0</v>
      </c>
      <c r="AA18" s="1488"/>
      <c r="AB18" s="4988">
        <v>100</v>
      </c>
      <c r="AC18" s="4988">
        <v>246</v>
      </c>
      <c r="AD18" s="2200">
        <f t="shared" si="12"/>
        <v>24600</v>
      </c>
      <c r="AE18" s="4989" t="s">
        <v>7970</v>
      </c>
      <c r="AF18" s="4988">
        <v>100</v>
      </c>
      <c r="AG18" s="4988">
        <v>40</v>
      </c>
      <c r="AH18" s="2200">
        <f t="shared" si="13"/>
        <v>4000</v>
      </c>
      <c r="AI18" s="4989" t="s">
        <v>7971</v>
      </c>
      <c r="AJ18" s="4988">
        <v>100</v>
      </c>
      <c r="AK18" s="4988">
        <v>17</v>
      </c>
      <c r="AL18" s="2200">
        <f t="shared" si="14"/>
        <v>1700</v>
      </c>
      <c r="AM18" s="4989" t="s">
        <v>7972</v>
      </c>
      <c r="AN18" s="4988">
        <v>100</v>
      </c>
      <c r="AO18" s="4988">
        <v>38</v>
      </c>
      <c r="AP18" s="4727">
        <f t="shared" si="15"/>
        <v>3800</v>
      </c>
      <c r="AQ18" s="4989" t="s">
        <v>7973</v>
      </c>
      <c r="AR18" s="1578">
        <f t="shared" si="5"/>
        <v>34100</v>
      </c>
      <c r="AS18" s="1578">
        <f t="shared" si="6"/>
        <v>341</v>
      </c>
      <c r="AT18" s="1578">
        <f t="shared" si="7"/>
        <v>100</v>
      </c>
      <c r="AU18" s="1571" t="str">
        <f t="shared" si="8"/>
        <v>STATE: ; PDY: ORS Packet distribution Rs.1/Packet- Rs.100 (Max) * 246 ASHA= Rs.24,600; KKL: ORS Packet distribution Rs.1/Packet- Rs.100 (Max) * 40 ASHA= Rs.4000; MHE: ORS Packet distribution Rs.1/Packet- Rs.100 (Max) * 17ASHA= Rs.1700; YNM: ORS Packet distribution Rs.1/Packet- Rs.100 (Max) * 38 ASHA= Rs.3800</v>
      </c>
      <c r="AV18" s="4696" t="s">
        <v>2657</v>
      </c>
      <c r="AW18" s="4835" t="s">
        <v>7280</v>
      </c>
      <c r="AX18" s="4987" t="s">
        <v>7873</v>
      </c>
      <c r="AY18" s="1428"/>
      <c r="AZ18" s="125"/>
      <c r="BA18" s="125"/>
      <c r="BB18" s="125"/>
      <c r="BC18" s="4646"/>
      <c r="BD18" s="4647">
        <f t="shared" si="16"/>
        <v>0</v>
      </c>
      <c r="BE18" s="4646"/>
      <c r="BF18" s="116">
        <f t="shared" si="17"/>
        <v>0</v>
      </c>
      <c r="BG18" s="4648"/>
      <c r="BH18" s="4649">
        <f>'[2]Ab3. ASHA'!BG18</f>
        <v>0</v>
      </c>
      <c r="BI18" s="4650">
        <f>'[2]Ab3. ASHA'!BH18</f>
        <v>0</v>
      </c>
      <c r="BJ18" s="4651" t="s">
        <v>7280</v>
      </c>
    </row>
    <row r="19" spans="1:62" s="1456" customFormat="1" ht="63">
      <c r="A19" s="1439">
        <v>7</v>
      </c>
      <c r="B19" s="1440" t="s">
        <v>2734</v>
      </c>
      <c r="C19" s="1441"/>
      <c r="D19" s="1481" t="s">
        <v>3307</v>
      </c>
      <c r="E19" s="1421" t="s">
        <v>90</v>
      </c>
      <c r="F19" s="390" t="s">
        <v>2657</v>
      </c>
      <c r="G19" s="120"/>
      <c r="H19" s="1411"/>
      <c r="I19" s="1451"/>
      <c r="J19" s="1430"/>
      <c r="K19" s="125"/>
      <c r="L19" s="125"/>
      <c r="M19" s="167">
        <f t="shared" si="18"/>
        <v>0</v>
      </c>
      <c r="N19" s="177">
        <f t="shared" si="9"/>
        <v>0</v>
      </c>
      <c r="O19" s="1418">
        <f t="shared" si="19"/>
        <v>0</v>
      </c>
      <c r="P19" s="1479">
        <f t="shared" si="10"/>
        <v>0</v>
      </c>
      <c r="Q19" s="1480"/>
      <c r="R19" s="1481">
        <f>'Ab3. ASHA'!Q19</f>
        <v>0</v>
      </c>
      <c r="S19" s="1482">
        <f>'Ab3. ASHA'!R19</f>
        <v>0</v>
      </c>
      <c r="T19" s="1578">
        <f t="shared" si="1"/>
        <v>0</v>
      </c>
      <c r="U19" s="1578">
        <f t="shared" si="2"/>
        <v>0</v>
      </c>
      <c r="V19" s="1610">
        <f t="shared" si="3"/>
        <v>0</v>
      </c>
      <c r="W19" s="1571" t="str">
        <f t="shared" si="4"/>
        <v xml:space="preserve">STATE: ; PDY: ; KKL: ; MHE: ; YNM: </v>
      </c>
      <c r="X19" s="4819"/>
      <c r="Y19" s="1578"/>
      <c r="Z19" s="1578"/>
      <c r="AA19" s="1578"/>
      <c r="AB19" s="1483"/>
      <c r="AC19" s="1483"/>
      <c r="AD19" s="1483">
        <f t="shared" si="12"/>
        <v>0</v>
      </c>
      <c r="AE19" s="1571"/>
      <c r="AF19" s="1483"/>
      <c r="AG19" s="1483"/>
      <c r="AH19" s="1483">
        <f t="shared" si="13"/>
        <v>0</v>
      </c>
      <c r="AI19" s="1578"/>
      <c r="AJ19" s="1483"/>
      <c r="AK19" s="1483"/>
      <c r="AL19" s="1483">
        <f>AJ19*AK19</f>
        <v>0</v>
      </c>
      <c r="AM19" s="1578"/>
      <c r="AN19" s="1485"/>
      <c r="AO19" s="1485"/>
      <c r="AP19" s="1485">
        <f t="shared" si="15"/>
        <v>0</v>
      </c>
      <c r="AQ19" s="1578"/>
      <c r="AR19" s="1578">
        <f t="shared" si="5"/>
        <v>0</v>
      </c>
      <c r="AS19" s="1578">
        <f t="shared" si="6"/>
        <v>0</v>
      </c>
      <c r="AT19" s="1578">
        <f t="shared" si="7"/>
        <v>0</v>
      </c>
      <c r="AU19" s="1571" t="str">
        <f t="shared" si="8"/>
        <v xml:space="preserve">STATE: ; PDY: ; KKL: ; MHE: ; YNM: </v>
      </c>
      <c r="AV19" s="4696" t="s">
        <v>2657</v>
      </c>
      <c r="AW19" s="4835" t="s">
        <v>7276</v>
      </c>
      <c r="AX19" s="4914"/>
      <c r="AY19" s="1427"/>
      <c r="AZ19" s="4656"/>
      <c r="BA19" s="125"/>
      <c r="BB19" s="125"/>
      <c r="BC19" s="4646"/>
      <c r="BD19" s="4647">
        <f t="shared" si="16"/>
        <v>0</v>
      </c>
      <c r="BE19" s="4646"/>
      <c r="BF19" s="116">
        <f t="shared" si="17"/>
        <v>0</v>
      </c>
      <c r="BG19" s="4648"/>
      <c r="BH19" s="4649">
        <f>'[2]Ab3. ASHA'!BG19</f>
        <v>0</v>
      </c>
      <c r="BI19" s="4650">
        <f>'[2]Ab3. ASHA'!BH19</f>
        <v>0</v>
      </c>
      <c r="BJ19" s="4651" t="s">
        <v>7276</v>
      </c>
    </row>
    <row r="20" spans="1:62" s="1478" customFormat="1" ht="23.25">
      <c r="A20" s="1436" t="s">
        <v>4341</v>
      </c>
      <c r="B20" s="1436" t="s">
        <v>164</v>
      </c>
      <c r="C20" s="1437"/>
      <c r="D20" s="1438" t="s">
        <v>4804</v>
      </c>
      <c r="E20" s="1421" t="s">
        <v>90</v>
      </c>
      <c r="F20" s="446"/>
      <c r="G20" s="179"/>
      <c r="H20" s="1413"/>
      <c r="I20" s="1452"/>
      <c r="J20" s="1429"/>
      <c r="K20" s="179"/>
      <c r="L20" s="179"/>
      <c r="M20" s="179"/>
      <c r="N20" s="448"/>
      <c r="O20" s="1419"/>
      <c r="P20" s="1473">
        <f>P21+P22</f>
        <v>22.75</v>
      </c>
      <c r="Q20" s="1487"/>
      <c r="R20" s="1475"/>
      <c r="S20" s="1476">
        <f>S21+S22</f>
        <v>0</v>
      </c>
      <c r="T20" s="1473">
        <f>T21+T22</f>
        <v>175</v>
      </c>
      <c r="U20" s="1473">
        <f>U21+U22</f>
        <v>13000</v>
      </c>
      <c r="V20" s="1473">
        <f>V21+V22</f>
        <v>2275000</v>
      </c>
      <c r="W20" s="1571"/>
      <c r="X20" s="4819"/>
      <c r="Y20" s="1578"/>
      <c r="Z20" s="1477">
        <f>Z21+Z22</f>
        <v>0</v>
      </c>
      <c r="AA20" s="1578"/>
      <c r="AB20" s="1578"/>
      <c r="AC20" s="1578"/>
      <c r="AD20" s="1477">
        <f>AD21+AD22</f>
        <v>1636250</v>
      </c>
      <c r="AE20" s="1571"/>
      <c r="AF20" s="1578"/>
      <c r="AG20" s="1578"/>
      <c r="AH20" s="1477">
        <f>AH21+AH22</f>
        <v>437500</v>
      </c>
      <c r="AI20" s="1578"/>
      <c r="AJ20" s="1578"/>
      <c r="AK20" s="1578"/>
      <c r="AL20" s="1477">
        <f>AL21+AL22</f>
        <v>78750</v>
      </c>
      <c r="AM20" s="1578"/>
      <c r="AN20" s="1578"/>
      <c r="AO20" s="1578"/>
      <c r="AP20" s="1477">
        <f>AP21+AP22</f>
        <v>122500</v>
      </c>
      <c r="AQ20" s="1578"/>
      <c r="AR20" s="1477">
        <f>AR21+AR22</f>
        <v>2275000</v>
      </c>
      <c r="AS20" s="1578"/>
      <c r="AT20" s="1578"/>
      <c r="AU20" s="1571"/>
      <c r="AV20" s="4697"/>
      <c r="AW20" s="4836"/>
      <c r="AX20" s="4916"/>
      <c r="AY20" s="1429"/>
      <c r="AZ20" s="179"/>
      <c r="BA20" s="179"/>
      <c r="BB20" s="179"/>
      <c r="BC20" s="179"/>
      <c r="BD20" s="448"/>
      <c r="BE20" s="180"/>
      <c r="BF20" s="181">
        <f>BF21+BF22</f>
        <v>0</v>
      </c>
      <c r="BG20" s="4652"/>
      <c r="BH20" s="4653"/>
      <c r="BI20" s="4654">
        <f>BI21+BI22</f>
        <v>0</v>
      </c>
      <c r="BJ20" s="4655"/>
    </row>
    <row r="21" spans="1:62" s="1456" customFormat="1" ht="335.25" customHeight="1">
      <c r="A21" s="1439">
        <v>1</v>
      </c>
      <c r="B21" s="1440" t="s">
        <v>2733</v>
      </c>
      <c r="C21" s="1441" t="s">
        <v>204</v>
      </c>
      <c r="D21" s="1442" t="s">
        <v>4069</v>
      </c>
      <c r="E21" s="1421" t="s">
        <v>90</v>
      </c>
      <c r="F21" s="390" t="s">
        <v>2660</v>
      </c>
      <c r="G21" s="120"/>
      <c r="H21" s="1411"/>
      <c r="I21" s="1449">
        <v>12.3</v>
      </c>
      <c r="J21" s="1427"/>
      <c r="K21" s="120"/>
      <c r="L21" s="120"/>
      <c r="M21" s="968">
        <f>T21</f>
        <v>175</v>
      </c>
      <c r="N21" s="177">
        <f>M21/100000</f>
        <v>1.75E-3</v>
      </c>
      <c r="O21" s="1418">
        <f>U21</f>
        <v>13000</v>
      </c>
      <c r="P21" s="1479">
        <f>N21*O21</f>
        <v>22.75</v>
      </c>
      <c r="Q21" s="1480"/>
      <c r="R21" s="1481">
        <f>'Ab3. ASHA'!Q21</f>
        <v>0</v>
      </c>
      <c r="S21" s="1482">
        <f>'Ab3. ASHA'!R21</f>
        <v>0</v>
      </c>
      <c r="T21" s="1578">
        <f t="shared" si="1"/>
        <v>175</v>
      </c>
      <c r="U21" s="1578">
        <f t="shared" si="2"/>
        <v>13000</v>
      </c>
      <c r="V21" s="1610">
        <f t="shared" si="3"/>
        <v>2275000</v>
      </c>
      <c r="W21" s="1571" t="str">
        <f t="shared" si="4"/>
        <v>STATE: ; PDY: Complete immunization for a child under one year- Rs.100;  Full immunization per child up-to two years age- Rs.75 = Total Rs.175 * 9350 births= Rs. 16,36,250; KKL: Complete immunization for a child under one year- Rs.100;  Full immunization per child up-to two years age- Rs.75 = Total Rs.175 * 2500 births= Rs. 4,37,500; MHE: Complete immunization for a child under one year- Rs.100;  Full immunization per child up-to two years age- Rs.75 = Total Rs.175 * 450 births= Rs. 78,750; YNM: Complete immunization for a child under one year- Rs.100;  Full immunization per child up-to two years age- Rs.75 = Total Rs.175 * 700 births= Rs. 1,22,500</v>
      </c>
      <c r="X21" s="4820"/>
      <c r="Y21" s="1488"/>
      <c r="Z21" s="1488">
        <f>X21*Y21</f>
        <v>0</v>
      </c>
      <c r="AA21" s="1488"/>
      <c r="AB21" s="4988">
        <v>175</v>
      </c>
      <c r="AC21" s="4988">
        <v>9350</v>
      </c>
      <c r="AD21" s="4727">
        <f>AB21*AC21</f>
        <v>1636250</v>
      </c>
      <c r="AE21" s="4989" t="s">
        <v>7966</v>
      </c>
      <c r="AF21" s="4988">
        <v>175</v>
      </c>
      <c r="AG21" s="4988">
        <v>2500</v>
      </c>
      <c r="AH21" s="2200">
        <f t="shared" ref="AH21:AH32" si="20">AF21*AG21</f>
        <v>437500</v>
      </c>
      <c r="AI21" s="4989" t="s">
        <v>7967</v>
      </c>
      <c r="AJ21" s="4988">
        <v>175</v>
      </c>
      <c r="AK21" s="4988">
        <v>450</v>
      </c>
      <c r="AL21" s="4727">
        <f>AJ21*AK21</f>
        <v>78750</v>
      </c>
      <c r="AM21" s="4989" t="s">
        <v>7968</v>
      </c>
      <c r="AN21" s="4988">
        <v>175</v>
      </c>
      <c r="AO21" s="4988">
        <v>700</v>
      </c>
      <c r="AP21" s="4727">
        <f t="shared" ref="AP21:AP26" si="21">AN21*AO21</f>
        <v>122500</v>
      </c>
      <c r="AQ21" s="4989" t="s">
        <v>7969</v>
      </c>
      <c r="AR21" s="1578">
        <f t="shared" si="5"/>
        <v>2275000</v>
      </c>
      <c r="AS21" s="1578">
        <f t="shared" si="6"/>
        <v>13000</v>
      </c>
      <c r="AT21" s="1578">
        <f t="shared" si="7"/>
        <v>175</v>
      </c>
      <c r="AU21" s="1571" t="str">
        <f t="shared" si="8"/>
        <v>STATE: ; PDY: Complete immunization for a child under one year- Rs.100;  Full immunization per child up-to two years age- Rs.75 = Total Rs.175 * 9350 births= Rs. 16,36,250; KKL: Complete immunization for a child under one year- Rs.100;  Full immunization per child up-to two years age- Rs.75 = Total Rs.175 * 2500 births= Rs. 4,37,500; MHE: Complete immunization for a child under one year- Rs.100;  Full immunization per child up-to two years age- Rs.75 = Total Rs.175 * 450 births= Rs. 78,750; YNM: Complete immunization for a child under one year- Rs.100;  Full immunization per child up-to two years age- Rs.75 = Total Rs.175 * 700 births= Rs. 1,22,500</v>
      </c>
      <c r="AV21" s="4696" t="s">
        <v>2660</v>
      </c>
      <c r="AW21" s="4835" t="s">
        <v>7281</v>
      </c>
      <c r="AX21" s="4993" t="s">
        <v>7965</v>
      </c>
      <c r="AY21" s="1427"/>
      <c r="AZ21" s="121"/>
      <c r="BA21" s="120"/>
      <c r="BB21" s="120"/>
      <c r="BC21" s="4646"/>
      <c r="BD21" s="4647">
        <f>BC21/100000</f>
        <v>0</v>
      </c>
      <c r="BE21" s="4646"/>
      <c r="BF21" s="116">
        <f>BD21*BE21</f>
        <v>0</v>
      </c>
      <c r="BG21" s="4648"/>
      <c r="BH21" s="4649">
        <f>'[2]Ab3. ASHA'!BG21</f>
        <v>0</v>
      </c>
      <c r="BI21" s="4650">
        <f>'[2]Ab3. ASHA'!BH21</f>
        <v>0</v>
      </c>
      <c r="BJ21" s="4651" t="s">
        <v>7281</v>
      </c>
    </row>
    <row r="22" spans="1:62" s="1579" customFormat="1" ht="42">
      <c r="A22" s="1439">
        <v>2</v>
      </c>
      <c r="B22" s="1443" t="s">
        <v>246</v>
      </c>
      <c r="C22" s="1442" t="s">
        <v>247</v>
      </c>
      <c r="D22" s="1442" t="s">
        <v>248</v>
      </c>
      <c r="E22" s="1421" t="s">
        <v>90</v>
      </c>
      <c r="F22" s="390" t="s">
        <v>2660</v>
      </c>
      <c r="G22" s="120"/>
      <c r="H22" s="1411"/>
      <c r="I22" s="1451"/>
      <c r="J22" s="1427"/>
      <c r="K22" s="120"/>
      <c r="L22" s="120"/>
      <c r="M22" s="167">
        <f>T22</f>
        <v>0</v>
      </c>
      <c r="N22" s="177">
        <f>M22/100000</f>
        <v>0</v>
      </c>
      <c r="O22" s="1418">
        <f t="shared" ref="O22:O85" si="22">U22</f>
        <v>0</v>
      </c>
      <c r="P22" s="1479">
        <f>N22*O22</f>
        <v>0</v>
      </c>
      <c r="Q22" s="1480"/>
      <c r="R22" s="1481">
        <f>'Ab3. ASHA'!Q22</f>
        <v>0</v>
      </c>
      <c r="S22" s="1482">
        <f>'Ab3. ASHA'!R22</f>
        <v>0</v>
      </c>
      <c r="T22" s="1578">
        <f t="shared" si="1"/>
        <v>0</v>
      </c>
      <c r="U22" s="1578">
        <f t="shared" si="2"/>
        <v>0</v>
      </c>
      <c r="V22" s="1610">
        <f t="shared" si="3"/>
        <v>0</v>
      </c>
      <c r="W22" s="1571" t="str">
        <f t="shared" si="4"/>
        <v xml:space="preserve">STATE: ; PDY: ; KKL: ; MHE: ; YNM: </v>
      </c>
      <c r="X22" s="4818"/>
      <c r="Y22" s="1483"/>
      <c r="Z22" s="1483">
        <f>X22*Y22</f>
        <v>0</v>
      </c>
      <c r="AA22" s="1578"/>
      <c r="AB22" s="1483"/>
      <c r="AC22" s="1483"/>
      <c r="AD22" s="1483">
        <f>AB22*AC22</f>
        <v>0</v>
      </c>
      <c r="AE22" s="1571"/>
      <c r="AF22" s="1483"/>
      <c r="AG22" s="1483"/>
      <c r="AH22" s="1483">
        <f t="shared" si="20"/>
        <v>0</v>
      </c>
      <c r="AI22" s="1578"/>
      <c r="AJ22" s="1483"/>
      <c r="AK22" s="1483"/>
      <c r="AL22" s="1483">
        <f>AJ22*AK22</f>
        <v>0</v>
      </c>
      <c r="AM22" s="1578"/>
      <c r="AN22" s="1483"/>
      <c r="AO22" s="1483"/>
      <c r="AP22" s="1483">
        <f t="shared" si="21"/>
        <v>0</v>
      </c>
      <c r="AQ22" s="1578"/>
      <c r="AR22" s="1578">
        <f t="shared" si="5"/>
        <v>0</v>
      </c>
      <c r="AS22" s="1578">
        <f t="shared" si="6"/>
        <v>0</v>
      </c>
      <c r="AT22" s="1578">
        <f t="shared" si="7"/>
        <v>0</v>
      </c>
      <c r="AU22" s="1571" t="str">
        <f t="shared" si="8"/>
        <v xml:space="preserve">STATE: ; PDY: ; KKL: ; MHE: ; YNM: </v>
      </c>
      <c r="AV22" s="4696" t="s">
        <v>2660</v>
      </c>
      <c r="AW22" s="4835" t="s">
        <v>7281</v>
      </c>
      <c r="AX22" s="4914"/>
      <c r="AY22" s="1427"/>
      <c r="AZ22" s="121"/>
      <c r="BA22" s="120"/>
      <c r="BB22" s="120"/>
      <c r="BC22" s="4646"/>
      <c r="BD22" s="4647">
        <f>BC22/100000</f>
        <v>0</v>
      </c>
      <c r="BE22" s="4646"/>
      <c r="BF22" s="116">
        <f>BD22*BE22</f>
        <v>0</v>
      </c>
      <c r="BG22" s="4648"/>
      <c r="BH22" s="4649">
        <f>'[2]Ab3. ASHA'!BG22</f>
        <v>0</v>
      </c>
      <c r="BI22" s="4650">
        <f>'[2]Ab3. ASHA'!BH22</f>
        <v>0</v>
      </c>
      <c r="BJ22" s="4651" t="s">
        <v>7281</v>
      </c>
    </row>
    <row r="23" spans="1:62" s="1478" customFormat="1" ht="23.25">
      <c r="A23" s="1436" t="s">
        <v>4342</v>
      </c>
      <c r="B23" s="1436" t="s">
        <v>167</v>
      </c>
      <c r="C23" s="1437"/>
      <c r="D23" s="1438" t="s">
        <v>2720</v>
      </c>
      <c r="E23" s="1421" t="s">
        <v>90</v>
      </c>
      <c r="F23" s="446"/>
      <c r="G23" s="179"/>
      <c r="H23" s="1413"/>
      <c r="I23" s="1452"/>
      <c r="J23" s="1429"/>
      <c r="K23" s="179"/>
      <c r="L23" s="179"/>
      <c r="M23" s="179"/>
      <c r="N23" s="448"/>
      <c r="O23" s="1418">
        <f t="shared" si="22"/>
        <v>1218</v>
      </c>
      <c r="P23" s="1473">
        <f>SUM(P24:P32)</f>
        <v>1.827</v>
      </c>
      <c r="Q23" s="1487"/>
      <c r="R23" s="1475"/>
      <c r="S23" s="1476">
        <f>SUM(S24:S32)</f>
        <v>0</v>
      </c>
      <c r="T23" s="1473">
        <f>SUM(T24:T32)</f>
        <v>300</v>
      </c>
      <c r="U23" s="1473">
        <f>SUM(U24:U32)</f>
        <v>1218</v>
      </c>
      <c r="V23" s="1473">
        <f>SUM(V24:V32)</f>
        <v>182700</v>
      </c>
      <c r="W23" s="1571"/>
      <c r="X23" s="4819"/>
      <c r="Y23" s="1578"/>
      <c r="Z23" s="1578"/>
      <c r="AA23" s="1578"/>
      <c r="AB23" s="1483"/>
      <c r="AC23" s="1483"/>
      <c r="AD23" s="1483"/>
      <c r="AE23" s="1571"/>
      <c r="AF23" s="1483"/>
      <c r="AG23" s="1483"/>
      <c r="AH23" s="1483">
        <f t="shared" si="20"/>
        <v>0</v>
      </c>
      <c r="AI23" s="1578"/>
      <c r="AJ23" s="1483"/>
      <c r="AK23" s="1483"/>
      <c r="AL23" s="1483"/>
      <c r="AM23" s="1578"/>
      <c r="AN23" s="1483"/>
      <c r="AO23" s="1483"/>
      <c r="AP23" s="1483"/>
      <c r="AQ23" s="1578"/>
      <c r="AR23" s="1578"/>
      <c r="AS23" s="1578"/>
      <c r="AT23" s="1578"/>
      <c r="AU23" s="1571"/>
      <c r="AV23" s="4697"/>
      <c r="AW23" s="4836"/>
      <c r="AX23" s="4916"/>
      <c r="AY23" s="1429"/>
      <c r="AZ23" s="179"/>
      <c r="BA23" s="179"/>
      <c r="BB23" s="179"/>
      <c r="BC23" s="179"/>
      <c r="BD23" s="448"/>
      <c r="BE23" s="180"/>
      <c r="BF23" s="181">
        <f>SUM(BF24:BF32)</f>
        <v>0</v>
      </c>
      <c r="BG23" s="4652"/>
      <c r="BH23" s="4653"/>
      <c r="BI23" s="4654">
        <f>SUM(BI24:BI32)</f>
        <v>0</v>
      </c>
      <c r="BJ23" s="4655"/>
    </row>
    <row r="24" spans="1:62" s="1456" customFormat="1" ht="42">
      <c r="A24" s="1439">
        <v>1</v>
      </c>
      <c r="B24" s="1440" t="s">
        <v>2735</v>
      </c>
      <c r="C24" s="1442" t="s">
        <v>168</v>
      </c>
      <c r="D24" s="1442" t="s">
        <v>169</v>
      </c>
      <c r="E24" s="1421" t="s">
        <v>90</v>
      </c>
      <c r="F24" s="390" t="s">
        <v>2656</v>
      </c>
      <c r="G24" s="125"/>
      <c r="H24" s="1414"/>
      <c r="I24" s="1453"/>
      <c r="J24" s="1427"/>
      <c r="K24" s="121"/>
      <c r="L24" s="125"/>
      <c r="M24" s="167">
        <f t="shared" ref="M24:M87" si="23">T24</f>
        <v>0</v>
      </c>
      <c r="N24" s="177">
        <f t="shared" ref="N24:N31" si="24">M24/100000</f>
        <v>0</v>
      </c>
      <c r="O24" s="1418">
        <f t="shared" si="22"/>
        <v>0</v>
      </c>
      <c r="P24" s="1479">
        <f t="shared" ref="P24:P31" si="25">N24*O24</f>
        <v>0</v>
      </c>
      <c r="Q24" s="1480"/>
      <c r="R24" s="1481">
        <f>'Ab3. ASHA'!Q24</f>
        <v>0</v>
      </c>
      <c r="S24" s="1482">
        <f>'Ab3. ASHA'!R24</f>
        <v>0</v>
      </c>
      <c r="T24" s="1578">
        <f t="shared" si="1"/>
        <v>0</v>
      </c>
      <c r="U24" s="1578">
        <f t="shared" si="2"/>
        <v>0</v>
      </c>
      <c r="V24" s="1610">
        <f t="shared" si="3"/>
        <v>0</v>
      </c>
      <c r="W24" s="1571" t="str">
        <f t="shared" si="4"/>
        <v xml:space="preserve">STATE: ; PDY: ; KKL: ; MHE: ; YNM: </v>
      </c>
      <c r="X24" s="4818"/>
      <c r="Y24" s="1483"/>
      <c r="Z24" s="1483">
        <f>X24*Y24</f>
        <v>0</v>
      </c>
      <c r="AA24" s="1578"/>
      <c r="AB24" s="1483"/>
      <c r="AC24" s="1483"/>
      <c r="AD24" s="1483">
        <f>AB24*AC24</f>
        <v>0</v>
      </c>
      <c r="AE24" s="1571"/>
      <c r="AF24" s="1483"/>
      <c r="AG24" s="1483"/>
      <c r="AH24" s="1483">
        <f t="shared" si="20"/>
        <v>0</v>
      </c>
      <c r="AI24" s="1578"/>
      <c r="AJ24" s="1483"/>
      <c r="AK24" s="1483"/>
      <c r="AL24" s="1483">
        <f t="shared" ref="AL24:AL32" si="26">AJ24*AK24</f>
        <v>0</v>
      </c>
      <c r="AM24" s="1578"/>
      <c r="AN24" s="1483"/>
      <c r="AO24" s="1483"/>
      <c r="AP24" s="1483">
        <f t="shared" si="21"/>
        <v>0</v>
      </c>
      <c r="AQ24" s="1578"/>
      <c r="AR24" s="1578">
        <f t="shared" si="5"/>
        <v>0</v>
      </c>
      <c r="AS24" s="1578">
        <f t="shared" si="6"/>
        <v>0</v>
      </c>
      <c r="AT24" s="1578">
        <f t="shared" si="7"/>
        <v>0</v>
      </c>
      <c r="AU24" s="1571" t="str">
        <f t="shared" si="8"/>
        <v xml:space="preserve">STATE: ; PDY: ; KKL: ; MHE: ; YNM: </v>
      </c>
      <c r="AV24" s="4696" t="s">
        <v>2656</v>
      </c>
      <c r="AW24" s="4835" t="s">
        <v>7282</v>
      </c>
      <c r="AX24" s="4917"/>
      <c r="AY24" s="4831"/>
      <c r="AZ24" s="121"/>
      <c r="BA24" s="121"/>
      <c r="BB24" s="125"/>
      <c r="BC24" s="4646"/>
      <c r="BD24" s="4647">
        <f t="shared" ref="BD24:BD31" si="27">BC24/100000</f>
        <v>0</v>
      </c>
      <c r="BE24" s="4646"/>
      <c r="BF24" s="116">
        <f t="shared" ref="BF24:BF31" si="28">BD24*BE24</f>
        <v>0</v>
      </c>
      <c r="BG24" s="4648"/>
      <c r="BH24" s="4649">
        <f>'[2]Ab3. ASHA'!BG24</f>
        <v>0</v>
      </c>
      <c r="BI24" s="4650">
        <f>'[2]Ab3. ASHA'!BH24</f>
        <v>0</v>
      </c>
      <c r="BJ24" s="4651" t="s">
        <v>7282</v>
      </c>
    </row>
    <row r="25" spans="1:62" s="1456" customFormat="1" ht="42">
      <c r="A25" s="1439">
        <v>2</v>
      </c>
      <c r="B25" s="1440" t="s">
        <v>2736</v>
      </c>
      <c r="C25" s="1442" t="s">
        <v>171</v>
      </c>
      <c r="D25" s="1442" t="s">
        <v>172</v>
      </c>
      <c r="E25" s="1421" t="s">
        <v>90</v>
      </c>
      <c r="F25" s="390" t="s">
        <v>2656</v>
      </c>
      <c r="G25" s="125"/>
      <c r="H25" s="1412"/>
      <c r="I25" s="1450"/>
      <c r="J25" s="1428"/>
      <c r="K25" s="125"/>
      <c r="L25" s="125"/>
      <c r="M25" s="167">
        <f t="shared" si="23"/>
        <v>0</v>
      </c>
      <c r="N25" s="177">
        <f t="shared" si="24"/>
        <v>0</v>
      </c>
      <c r="O25" s="1418">
        <f t="shared" si="22"/>
        <v>0</v>
      </c>
      <c r="P25" s="1479">
        <f t="shared" si="25"/>
        <v>0</v>
      </c>
      <c r="Q25" s="1480"/>
      <c r="R25" s="1481">
        <f>'Ab3. ASHA'!Q25</f>
        <v>0</v>
      </c>
      <c r="S25" s="1482">
        <f>'Ab3. ASHA'!R25</f>
        <v>0</v>
      </c>
      <c r="T25" s="1578">
        <f t="shared" si="1"/>
        <v>0</v>
      </c>
      <c r="U25" s="1578">
        <f t="shared" si="2"/>
        <v>0</v>
      </c>
      <c r="V25" s="1610">
        <f t="shared" si="3"/>
        <v>0</v>
      </c>
      <c r="W25" s="1571" t="str">
        <f t="shared" si="4"/>
        <v xml:space="preserve">STATE: ; PDY: ; KKL: ; MHE: ; YNM: </v>
      </c>
      <c r="X25" s="4818"/>
      <c r="Y25" s="1483"/>
      <c r="Z25" s="1483">
        <f>X25*Y25</f>
        <v>0</v>
      </c>
      <c r="AA25" s="1578"/>
      <c r="AB25" s="1483"/>
      <c r="AC25" s="1483"/>
      <c r="AD25" s="1483">
        <f>AB25*AC25</f>
        <v>0</v>
      </c>
      <c r="AE25" s="1571"/>
      <c r="AF25" s="1483"/>
      <c r="AG25" s="1483"/>
      <c r="AH25" s="1483">
        <f t="shared" si="20"/>
        <v>0</v>
      </c>
      <c r="AI25" s="1578"/>
      <c r="AJ25" s="1483"/>
      <c r="AK25" s="1483"/>
      <c r="AL25" s="1483">
        <f t="shared" si="26"/>
        <v>0</v>
      </c>
      <c r="AM25" s="1578"/>
      <c r="AN25" s="1483"/>
      <c r="AO25" s="1483"/>
      <c r="AP25" s="1483">
        <f t="shared" si="21"/>
        <v>0</v>
      </c>
      <c r="AQ25" s="1578"/>
      <c r="AR25" s="1578">
        <f t="shared" si="5"/>
        <v>0</v>
      </c>
      <c r="AS25" s="1578">
        <f t="shared" si="6"/>
        <v>0</v>
      </c>
      <c r="AT25" s="1578">
        <f t="shared" si="7"/>
        <v>0</v>
      </c>
      <c r="AU25" s="1571" t="str">
        <f t="shared" si="8"/>
        <v xml:space="preserve">STATE: ; PDY: ; KKL: ; MHE: ; YNM: </v>
      </c>
      <c r="AV25" s="4696" t="s">
        <v>2656</v>
      </c>
      <c r="AW25" s="4835" t="s">
        <v>7282</v>
      </c>
      <c r="AX25" s="4915"/>
      <c r="AY25" s="1428"/>
      <c r="AZ25" s="125"/>
      <c r="BA25" s="125"/>
      <c r="BB25" s="125"/>
      <c r="BC25" s="4646"/>
      <c r="BD25" s="4647">
        <f t="shared" si="27"/>
        <v>0</v>
      </c>
      <c r="BE25" s="4646"/>
      <c r="BF25" s="116">
        <f t="shared" si="28"/>
        <v>0</v>
      </c>
      <c r="BG25" s="4648"/>
      <c r="BH25" s="4649">
        <f>'[2]Ab3. ASHA'!BG25</f>
        <v>0</v>
      </c>
      <c r="BI25" s="4650">
        <f>'[2]Ab3. ASHA'!BH25</f>
        <v>0</v>
      </c>
      <c r="BJ25" s="4651" t="s">
        <v>7282</v>
      </c>
    </row>
    <row r="26" spans="1:62" s="1456" customFormat="1" ht="42">
      <c r="A26" s="1439">
        <v>3</v>
      </c>
      <c r="B26" s="1440" t="s">
        <v>2737</v>
      </c>
      <c r="C26" s="1442"/>
      <c r="D26" s="1442" t="s">
        <v>2477</v>
      </c>
      <c r="E26" s="1421" t="s">
        <v>90</v>
      </c>
      <c r="F26" s="390" t="s">
        <v>2656</v>
      </c>
      <c r="G26" s="125"/>
      <c r="H26" s="1412"/>
      <c r="I26" s="1450"/>
      <c r="J26" s="1428"/>
      <c r="K26" s="125"/>
      <c r="L26" s="125"/>
      <c r="M26" s="167">
        <f t="shared" si="23"/>
        <v>0</v>
      </c>
      <c r="N26" s="177">
        <f t="shared" si="24"/>
        <v>0</v>
      </c>
      <c r="O26" s="1418">
        <f t="shared" si="22"/>
        <v>0</v>
      </c>
      <c r="P26" s="1479">
        <f t="shared" si="25"/>
        <v>0</v>
      </c>
      <c r="Q26" s="1480"/>
      <c r="R26" s="1481">
        <f>'Ab3. ASHA'!Q26</f>
        <v>0</v>
      </c>
      <c r="S26" s="1482">
        <f>'Ab3. ASHA'!R26</f>
        <v>0</v>
      </c>
      <c r="T26" s="1578">
        <f t="shared" si="1"/>
        <v>0</v>
      </c>
      <c r="U26" s="1578">
        <f t="shared" si="2"/>
        <v>0</v>
      </c>
      <c r="V26" s="1610">
        <f t="shared" si="3"/>
        <v>0</v>
      </c>
      <c r="W26" s="1571" t="str">
        <f t="shared" si="4"/>
        <v xml:space="preserve">STATE: ; PDY: ; KKL: ; MHE: ; YNM: </v>
      </c>
      <c r="X26" s="4818"/>
      <c r="Y26" s="1483"/>
      <c r="Z26" s="1483">
        <f>X26*Y26</f>
        <v>0</v>
      </c>
      <c r="AA26" s="1578"/>
      <c r="AB26" s="1483"/>
      <c r="AC26" s="1483"/>
      <c r="AD26" s="1483">
        <f t="shared" ref="AD26:AD32" si="29">AB26*AC26</f>
        <v>0</v>
      </c>
      <c r="AE26" s="1571"/>
      <c r="AF26" s="1483"/>
      <c r="AG26" s="1483"/>
      <c r="AH26" s="1483">
        <f t="shared" si="20"/>
        <v>0</v>
      </c>
      <c r="AI26" s="1578"/>
      <c r="AJ26" s="1483"/>
      <c r="AK26" s="1483"/>
      <c r="AL26" s="1483">
        <f t="shared" si="26"/>
        <v>0</v>
      </c>
      <c r="AM26" s="1578"/>
      <c r="AN26" s="1483"/>
      <c r="AO26" s="1483"/>
      <c r="AP26" s="1483">
        <f t="shared" si="21"/>
        <v>0</v>
      </c>
      <c r="AQ26" s="1578"/>
      <c r="AR26" s="1578">
        <f t="shared" si="5"/>
        <v>0</v>
      </c>
      <c r="AS26" s="1578">
        <f t="shared" si="6"/>
        <v>0</v>
      </c>
      <c r="AT26" s="1578">
        <f t="shared" si="7"/>
        <v>0</v>
      </c>
      <c r="AU26" s="1571" t="str">
        <f t="shared" si="8"/>
        <v xml:space="preserve">STATE: ; PDY: ; KKL: ; MHE: ; YNM: </v>
      </c>
      <c r="AV26" s="4696" t="s">
        <v>2656</v>
      </c>
      <c r="AW26" s="4835" t="s">
        <v>7282</v>
      </c>
      <c r="AX26" s="4915"/>
      <c r="AY26" s="1428"/>
      <c r="AZ26" s="125"/>
      <c r="BA26" s="125"/>
      <c r="BB26" s="125"/>
      <c r="BC26" s="4646"/>
      <c r="BD26" s="4647">
        <f t="shared" si="27"/>
        <v>0</v>
      </c>
      <c r="BE26" s="4646"/>
      <c r="BF26" s="116">
        <f t="shared" si="28"/>
        <v>0</v>
      </c>
      <c r="BG26" s="4648"/>
      <c r="BH26" s="4649">
        <f>'[2]Ab3. ASHA'!BG26</f>
        <v>0</v>
      </c>
      <c r="BI26" s="4650">
        <f>'[2]Ab3. ASHA'!BH26</f>
        <v>0</v>
      </c>
      <c r="BJ26" s="4651" t="s">
        <v>7282</v>
      </c>
    </row>
    <row r="27" spans="1:62" s="1456" customFormat="1" ht="247.5" customHeight="1">
      <c r="A27" s="1439">
        <v>4</v>
      </c>
      <c r="B27" s="1440" t="s">
        <v>2738</v>
      </c>
      <c r="C27" s="1442" t="s">
        <v>184</v>
      </c>
      <c r="D27" s="1442" t="s">
        <v>185</v>
      </c>
      <c r="E27" s="1421" t="s">
        <v>90</v>
      </c>
      <c r="F27" s="390" t="s">
        <v>2656</v>
      </c>
      <c r="G27" s="120"/>
      <c r="H27" s="1411"/>
      <c r="I27" s="1449">
        <v>1.788</v>
      </c>
      <c r="J27" s="1427"/>
      <c r="K27" s="120"/>
      <c r="L27" s="120"/>
      <c r="M27" s="167">
        <f t="shared" si="23"/>
        <v>150</v>
      </c>
      <c r="N27" s="177">
        <f t="shared" si="24"/>
        <v>1.5E-3</v>
      </c>
      <c r="O27" s="1418">
        <f t="shared" si="22"/>
        <v>1192</v>
      </c>
      <c r="P27" s="1479">
        <f t="shared" si="25"/>
        <v>1.788</v>
      </c>
      <c r="Q27" s="1480"/>
      <c r="R27" s="1481">
        <f>'Ab3. ASHA'!Q27</f>
        <v>0</v>
      </c>
      <c r="S27" s="1482">
        <f>'Ab3. ASHA'!R27</f>
        <v>0</v>
      </c>
      <c r="T27" s="1578">
        <f t="shared" si="1"/>
        <v>150</v>
      </c>
      <c r="U27" s="1578">
        <f t="shared" si="2"/>
        <v>1192</v>
      </c>
      <c r="V27" s="1610">
        <f t="shared" si="3"/>
        <v>178800</v>
      </c>
      <c r="W27" s="1571" t="str">
        <f t="shared" si="4"/>
        <v>STATE: ; PDY: For accompanying the client for PPIUCD insertion @ Rs. 150/ASHA/insertion- 1113 Cases* Rs.150= Rs. 1,66,950; KKL: For accompanying the client for PPIUCD insertion @ Rs. 150/ASHA/insertion- 27 Cases* Rs.150= Rs. 4050; MHE: For accompanying the client for PPIUCD insertion @ Rs. 150/ASHA/insertion- 6 Cases* Rs.150= Rs. 900; YNM: For accompanying the client for PPIUCD insertion @ Rs. 150/ASHA/insertion- 46 Cases* Rs.150= Rs. 6900</v>
      </c>
      <c r="X27" s="4820"/>
      <c r="Y27" s="1488"/>
      <c r="Z27" s="1488">
        <f>X27*Y27</f>
        <v>0</v>
      </c>
      <c r="AA27" s="1488"/>
      <c r="AB27" s="4988">
        <v>150</v>
      </c>
      <c r="AC27" s="4988">
        <v>1113</v>
      </c>
      <c r="AD27" s="2200">
        <f t="shared" si="29"/>
        <v>166950</v>
      </c>
      <c r="AE27" s="4996" t="s">
        <v>7931</v>
      </c>
      <c r="AF27" s="4988">
        <v>150</v>
      </c>
      <c r="AG27" s="4988">
        <v>27</v>
      </c>
      <c r="AH27" s="2200">
        <f t="shared" si="20"/>
        <v>4050</v>
      </c>
      <c r="AI27" s="4996" t="s">
        <v>7932</v>
      </c>
      <c r="AJ27" s="4988">
        <v>150</v>
      </c>
      <c r="AK27" s="4988">
        <v>6</v>
      </c>
      <c r="AL27" s="2200">
        <f t="shared" si="26"/>
        <v>900</v>
      </c>
      <c r="AM27" s="4996" t="s">
        <v>7933</v>
      </c>
      <c r="AN27" s="4988">
        <v>150</v>
      </c>
      <c r="AO27" s="4988">
        <v>46</v>
      </c>
      <c r="AP27" s="2200">
        <f t="shared" ref="AP27:AP32" si="30">AN27*AO27</f>
        <v>6900</v>
      </c>
      <c r="AQ27" s="4996" t="s">
        <v>7934</v>
      </c>
      <c r="AR27" s="1666">
        <f t="shared" si="5"/>
        <v>178800</v>
      </c>
      <c r="AS27" s="1578">
        <f t="shared" si="6"/>
        <v>1192</v>
      </c>
      <c r="AT27" s="1578">
        <f t="shared" si="7"/>
        <v>150</v>
      </c>
      <c r="AU27" s="1571" t="str">
        <f t="shared" si="8"/>
        <v>STATE: ; PDY: For accompanying the client for PPIUCD insertion @ Rs. 150/ASHA/insertion- 1113 Cases* Rs.150= Rs. 1,66,950; KKL: For accompanying the client for PPIUCD insertion @ Rs. 150/ASHA/insertion- 27 Cases* Rs.150= Rs. 4050; MHE: For accompanying the client for PPIUCD insertion @ Rs. 150/ASHA/insertion- 6 Cases* Rs.150= Rs. 900; YNM: For accompanying the client for PPIUCD insertion @ Rs. 150/ASHA/insertion- 46 Cases* Rs.150= Rs. 6900</v>
      </c>
      <c r="AV27" s="4696" t="s">
        <v>2656</v>
      </c>
      <c r="AW27" s="4835" t="s">
        <v>7283</v>
      </c>
      <c r="AX27" s="4987" t="s">
        <v>7944</v>
      </c>
      <c r="AY27" s="1427"/>
      <c r="AZ27" s="121"/>
      <c r="BA27" s="120"/>
      <c r="BB27" s="120"/>
      <c r="BC27" s="4646"/>
      <c r="BD27" s="4647">
        <f t="shared" si="27"/>
        <v>0</v>
      </c>
      <c r="BE27" s="4646"/>
      <c r="BF27" s="116">
        <f t="shared" si="28"/>
        <v>0</v>
      </c>
      <c r="BG27" s="4648"/>
      <c r="BH27" s="4649">
        <f>'[2]Ab3. ASHA'!BG27</f>
        <v>0</v>
      </c>
      <c r="BI27" s="4650">
        <f>'[2]Ab3. ASHA'!BH27</f>
        <v>0</v>
      </c>
      <c r="BJ27" s="4651" t="s">
        <v>7283</v>
      </c>
    </row>
    <row r="28" spans="1:62" s="1456" customFormat="1" ht="156.75" customHeight="1">
      <c r="A28" s="1439">
        <v>5</v>
      </c>
      <c r="B28" s="1443" t="s">
        <v>2739</v>
      </c>
      <c r="C28" s="1442" t="s">
        <v>186</v>
      </c>
      <c r="D28" s="1442" t="s">
        <v>187</v>
      </c>
      <c r="E28" s="1421" t="s">
        <v>90</v>
      </c>
      <c r="F28" s="390" t="s">
        <v>2656</v>
      </c>
      <c r="G28" s="120"/>
      <c r="H28" s="1411"/>
      <c r="I28" s="1449">
        <v>3.9E-2</v>
      </c>
      <c r="J28" s="1427"/>
      <c r="K28" s="120"/>
      <c r="L28" s="120"/>
      <c r="M28" s="167">
        <f t="shared" si="23"/>
        <v>150</v>
      </c>
      <c r="N28" s="177">
        <f t="shared" si="24"/>
        <v>1.5E-3</v>
      </c>
      <c r="O28" s="1418">
        <f t="shared" si="22"/>
        <v>26</v>
      </c>
      <c r="P28" s="1479">
        <f t="shared" si="25"/>
        <v>3.9E-2</v>
      </c>
      <c r="Q28" s="1480"/>
      <c r="R28" s="1481">
        <f>'Ab3. ASHA'!Q28</f>
        <v>0</v>
      </c>
      <c r="S28" s="1482">
        <f>'Ab3. ASHA'!R28</f>
        <v>0</v>
      </c>
      <c r="T28" s="1578">
        <f t="shared" si="1"/>
        <v>150</v>
      </c>
      <c r="U28" s="1578">
        <f t="shared" si="2"/>
        <v>26</v>
      </c>
      <c r="V28" s="1610">
        <f t="shared" si="3"/>
        <v>3900</v>
      </c>
      <c r="W28" s="1571" t="str">
        <f t="shared" si="4"/>
        <v xml:space="preserve">STATE: ; PDY: For accompanying the client for PAIUCD insertion @ Rs. 150/ASHA/insertion- 19 Cases* Rs.150= Rs. 2850; KKL: ; MHE: For accompanying the client for PAIUCD insertion @ Rs. 150/ASHA/insertion- 7Cases* Rs.150= Rs. 1050; YNM: </v>
      </c>
      <c r="X28" s="4820"/>
      <c r="Y28" s="1488"/>
      <c r="Z28" s="1488">
        <f>X28*Y28</f>
        <v>0</v>
      </c>
      <c r="AA28" s="1488"/>
      <c r="AB28" s="4988">
        <v>150</v>
      </c>
      <c r="AC28" s="4988">
        <v>19</v>
      </c>
      <c r="AD28" s="2200">
        <f t="shared" si="29"/>
        <v>2850</v>
      </c>
      <c r="AE28" s="4996" t="s">
        <v>7935</v>
      </c>
      <c r="AF28" s="4988"/>
      <c r="AG28" s="4988"/>
      <c r="AH28" s="2200">
        <f t="shared" si="20"/>
        <v>0</v>
      </c>
      <c r="AI28" s="4997"/>
      <c r="AJ28" s="4988">
        <v>150</v>
      </c>
      <c r="AK28" s="4988">
        <v>7</v>
      </c>
      <c r="AL28" s="2200">
        <f t="shared" si="26"/>
        <v>1050</v>
      </c>
      <c r="AM28" s="4996" t="s">
        <v>7936</v>
      </c>
      <c r="AN28" s="4988"/>
      <c r="AO28" s="4988"/>
      <c r="AP28" s="2200">
        <f t="shared" si="30"/>
        <v>0</v>
      </c>
      <c r="AQ28" s="4997"/>
      <c r="AR28" s="1666">
        <f t="shared" si="5"/>
        <v>3900</v>
      </c>
      <c r="AS28" s="1578">
        <f t="shared" si="6"/>
        <v>26</v>
      </c>
      <c r="AT28" s="1578">
        <f t="shared" si="7"/>
        <v>150</v>
      </c>
      <c r="AU28" s="1571" t="str">
        <f t="shared" si="8"/>
        <v xml:space="preserve">STATE: ; PDY: For accompanying the client for PAIUCD insertion @ Rs. 150/ASHA/insertion- 19 Cases* Rs.150= Rs. 2850; KKL: ; MHE: For accompanying the client for PAIUCD insertion @ Rs. 150/ASHA/insertion- 7Cases* Rs.150= Rs. 1050; YNM: </v>
      </c>
      <c r="AV28" s="4696" t="s">
        <v>2656</v>
      </c>
      <c r="AW28" s="4835" t="s">
        <v>7283</v>
      </c>
      <c r="AX28" s="4987" t="s">
        <v>7944</v>
      </c>
      <c r="AY28" s="1427"/>
      <c r="AZ28" s="121"/>
      <c r="BA28" s="120"/>
      <c r="BB28" s="120"/>
      <c r="BC28" s="4646"/>
      <c r="BD28" s="4647">
        <f t="shared" si="27"/>
        <v>0</v>
      </c>
      <c r="BE28" s="4646"/>
      <c r="BF28" s="116">
        <f t="shared" si="28"/>
        <v>0</v>
      </c>
      <c r="BG28" s="4648"/>
      <c r="BH28" s="4649">
        <f>'[2]Ab3. ASHA'!BG28</f>
        <v>0</v>
      </c>
      <c r="BI28" s="4650">
        <f>'[2]Ab3. ASHA'!BH28</f>
        <v>0</v>
      </c>
      <c r="BJ28" s="4651" t="s">
        <v>7283</v>
      </c>
    </row>
    <row r="29" spans="1:62" s="1456" customFormat="1" ht="60" customHeight="1">
      <c r="A29" s="1439">
        <v>6</v>
      </c>
      <c r="B29" s="1443" t="s">
        <v>2740</v>
      </c>
      <c r="C29" s="1442" t="s">
        <v>188</v>
      </c>
      <c r="D29" s="1442" t="s">
        <v>189</v>
      </c>
      <c r="E29" s="1421" t="s">
        <v>90</v>
      </c>
      <c r="F29" s="390" t="s">
        <v>2656</v>
      </c>
      <c r="G29" s="120"/>
      <c r="H29" s="1411"/>
      <c r="I29" s="1451"/>
      <c r="J29" s="1427"/>
      <c r="K29" s="120"/>
      <c r="L29" s="120"/>
      <c r="M29" s="167">
        <f t="shared" si="23"/>
        <v>0</v>
      </c>
      <c r="N29" s="177">
        <f t="shared" si="24"/>
        <v>0</v>
      </c>
      <c r="O29" s="1418">
        <f t="shared" si="22"/>
        <v>0</v>
      </c>
      <c r="P29" s="1479">
        <f t="shared" si="25"/>
        <v>0</v>
      </c>
      <c r="Q29" s="1480"/>
      <c r="R29" s="1481">
        <f>'Ab3. ASHA'!Q29</f>
        <v>0</v>
      </c>
      <c r="S29" s="1482">
        <f>'Ab3. ASHA'!R29</f>
        <v>0</v>
      </c>
      <c r="T29" s="1578">
        <f t="shared" si="1"/>
        <v>0</v>
      </c>
      <c r="U29" s="1578">
        <f t="shared" si="2"/>
        <v>0</v>
      </c>
      <c r="V29" s="1610">
        <f t="shared" si="3"/>
        <v>0</v>
      </c>
      <c r="W29" s="1571" t="str">
        <f t="shared" si="4"/>
        <v xml:space="preserve">STATE: ; PDY: ; KKL: ; MHE: ; YNM: </v>
      </c>
      <c r="X29" s="4819"/>
      <c r="Y29" s="1578"/>
      <c r="Z29" s="1578"/>
      <c r="AA29" s="1578"/>
      <c r="AB29" s="1483"/>
      <c r="AC29" s="1483"/>
      <c r="AD29" s="1483">
        <f t="shared" si="29"/>
        <v>0</v>
      </c>
      <c r="AE29" s="1571"/>
      <c r="AF29" s="1483"/>
      <c r="AG29" s="1483"/>
      <c r="AH29" s="1483">
        <f t="shared" si="20"/>
        <v>0</v>
      </c>
      <c r="AI29" s="1578"/>
      <c r="AJ29" s="1483"/>
      <c r="AK29" s="1483"/>
      <c r="AL29" s="1483">
        <f t="shared" si="26"/>
        <v>0</v>
      </c>
      <c r="AM29" s="1578"/>
      <c r="AN29" s="1483"/>
      <c r="AO29" s="1483"/>
      <c r="AP29" s="1483">
        <f t="shared" si="30"/>
        <v>0</v>
      </c>
      <c r="AQ29" s="1578"/>
      <c r="AR29" s="1578">
        <f t="shared" si="5"/>
        <v>0</v>
      </c>
      <c r="AS29" s="1578">
        <f t="shared" si="6"/>
        <v>0</v>
      </c>
      <c r="AT29" s="1578">
        <f t="shared" si="7"/>
        <v>0</v>
      </c>
      <c r="AU29" s="1571" t="str">
        <f t="shared" si="8"/>
        <v xml:space="preserve">STATE: ; PDY: ; KKL: ; MHE: ; YNM: </v>
      </c>
      <c r="AV29" s="4696" t="s">
        <v>2656</v>
      </c>
      <c r="AW29" s="4835" t="s">
        <v>7284</v>
      </c>
      <c r="AX29" s="4914"/>
      <c r="AY29" s="1427"/>
      <c r="AZ29" s="121"/>
      <c r="BA29" s="120"/>
      <c r="BB29" s="120"/>
      <c r="BC29" s="4646"/>
      <c r="BD29" s="4647">
        <f t="shared" si="27"/>
        <v>0</v>
      </c>
      <c r="BE29" s="4646"/>
      <c r="BF29" s="116">
        <f t="shared" si="28"/>
        <v>0</v>
      </c>
      <c r="BG29" s="4648"/>
      <c r="BH29" s="4649">
        <f>'[2]Ab3. ASHA'!BG29</f>
        <v>0</v>
      </c>
      <c r="BI29" s="4650">
        <f>'[2]Ab3. ASHA'!BH29</f>
        <v>0</v>
      </c>
      <c r="BJ29" s="4651" t="s">
        <v>7284</v>
      </c>
    </row>
    <row r="30" spans="1:62" s="1456" customFormat="1" ht="124.5" customHeight="1">
      <c r="A30" s="1439">
        <v>7</v>
      </c>
      <c r="B30" s="1443" t="s">
        <v>2741</v>
      </c>
      <c r="C30" s="1442" t="s">
        <v>190</v>
      </c>
      <c r="D30" s="1442" t="s">
        <v>4070</v>
      </c>
      <c r="E30" s="1421" t="s">
        <v>90</v>
      </c>
      <c r="F30" s="390" t="s">
        <v>2656</v>
      </c>
      <c r="G30" s="120"/>
      <c r="H30" s="1411"/>
      <c r="I30" s="1451"/>
      <c r="J30" s="1427"/>
      <c r="K30" s="120"/>
      <c r="L30" s="120"/>
      <c r="M30" s="167">
        <f t="shared" si="23"/>
        <v>0</v>
      </c>
      <c r="N30" s="177">
        <f t="shared" si="24"/>
        <v>0</v>
      </c>
      <c r="O30" s="1418">
        <f t="shared" si="22"/>
        <v>0</v>
      </c>
      <c r="P30" s="1479">
        <f t="shared" si="25"/>
        <v>0</v>
      </c>
      <c r="Q30" s="1480"/>
      <c r="R30" s="1481">
        <f>'Ab3. ASHA'!Q30</f>
        <v>0</v>
      </c>
      <c r="S30" s="1482">
        <f>'Ab3. ASHA'!R30</f>
        <v>0</v>
      </c>
      <c r="T30" s="1578">
        <f t="shared" si="1"/>
        <v>0</v>
      </c>
      <c r="U30" s="1578">
        <f t="shared" si="2"/>
        <v>0</v>
      </c>
      <c r="V30" s="1610">
        <f t="shared" si="3"/>
        <v>0</v>
      </c>
      <c r="W30" s="1571" t="str">
        <f t="shared" si="4"/>
        <v xml:space="preserve">STATE: ; PDY: ; KKL: ; MHE: ; YNM: </v>
      </c>
      <c r="X30" s="4819"/>
      <c r="Y30" s="1578"/>
      <c r="Z30" s="1578"/>
      <c r="AA30" s="1578"/>
      <c r="AB30" s="1483"/>
      <c r="AC30" s="1483"/>
      <c r="AD30" s="1483">
        <f t="shared" si="29"/>
        <v>0</v>
      </c>
      <c r="AE30" s="1571"/>
      <c r="AF30" s="1483"/>
      <c r="AG30" s="1483"/>
      <c r="AH30" s="1483">
        <f t="shared" si="20"/>
        <v>0</v>
      </c>
      <c r="AI30" s="1578"/>
      <c r="AJ30" s="1483"/>
      <c r="AK30" s="1483"/>
      <c r="AL30" s="1483">
        <f t="shared" si="26"/>
        <v>0</v>
      </c>
      <c r="AM30" s="1578"/>
      <c r="AN30" s="1483"/>
      <c r="AO30" s="1483"/>
      <c r="AP30" s="1483">
        <f t="shared" si="30"/>
        <v>0</v>
      </c>
      <c r="AQ30" s="1578"/>
      <c r="AR30" s="1578">
        <f t="shared" si="5"/>
        <v>0</v>
      </c>
      <c r="AS30" s="1578">
        <f t="shared" si="6"/>
        <v>0</v>
      </c>
      <c r="AT30" s="1578">
        <f t="shared" si="7"/>
        <v>0</v>
      </c>
      <c r="AU30" s="1571" t="str">
        <f t="shared" si="8"/>
        <v xml:space="preserve">STATE: ; PDY: ; KKL: ; MHE: ; YNM: </v>
      </c>
      <c r="AV30" s="4696" t="s">
        <v>2656</v>
      </c>
      <c r="AW30" s="4835" t="s">
        <v>7285</v>
      </c>
      <c r="AX30" s="4914"/>
      <c r="AY30" s="1427"/>
      <c r="AZ30" s="121"/>
      <c r="BA30" s="120"/>
      <c r="BB30" s="120"/>
      <c r="BC30" s="4646"/>
      <c r="BD30" s="4647">
        <f t="shared" si="27"/>
        <v>0</v>
      </c>
      <c r="BE30" s="4646"/>
      <c r="BF30" s="116">
        <f t="shared" si="28"/>
        <v>0</v>
      </c>
      <c r="BG30" s="4648"/>
      <c r="BH30" s="4649">
        <f>'[2]Ab3. ASHA'!BG30</f>
        <v>0</v>
      </c>
      <c r="BI30" s="4650">
        <f>'[2]Ab3. ASHA'!BH30</f>
        <v>0</v>
      </c>
      <c r="BJ30" s="4651" t="s">
        <v>7285</v>
      </c>
    </row>
    <row r="31" spans="1:62" s="1456" customFormat="1" ht="84">
      <c r="A31" s="1439">
        <v>8</v>
      </c>
      <c r="B31" s="1440" t="s">
        <v>3290</v>
      </c>
      <c r="C31" s="1443" t="s">
        <v>3310</v>
      </c>
      <c r="D31" s="1442" t="s">
        <v>3308</v>
      </c>
      <c r="E31" s="1421" t="s">
        <v>90</v>
      </c>
      <c r="F31" s="452" t="s">
        <v>3872</v>
      </c>
      <c r="G31" s="125"/>
      <c r="H31" s="1412"/>
      <c r="I31" s="1450"/>
      <c r="J31" s="1428"/>
      <c r="K31" s="125"/>
      <c r="L31" s="125"/>
      <c r="M31" s="167">
        <f t="shared" si="23"/>
        <v>0</v>
      </c>
      <c r="N31" s="177">
        <f t="shared" si="24"/>
        <v>0</v>
      </c>
      <c r="O31" s="1418">
        <f t="shared" si="22"/>
        <v>0</v>
      </c>
      <c r="P31" s="1479">
        <f t="shared" si="25"/>
        <v>0</v>
      </c>
      <c r="Q31" s="1480"/>
      <c r="R31" s="1481">
        <f>'Ab3. ASHA'!Q31</f>
        <v>0</v>
      </c>
      <c r="S31" s="1482">
        <f>'Ab3. ASHA'!R31</f>
        <v>0</v>
      </c>
      <c r="T31" s="1578">
        <f t="shared" si="1"/>
        <v>0</v>
      </c>
      <c r="U31" s="1578">
        <f t="shared" si="2"/>
        <v>0</v>
      </c>
      <c r="V31" s="1610">
        <f t="shared" si="3"/>
        <v>0</v>
      </c>
      <c r="W31" s="1571" t="str">
        <f t="shared" si="4"/>
        <v xml:space="preserve">STATE: ; PDY: ; KKL: ; MHE: ; YNM: </v>
      </c>
      <c r="X31" s="4819"/>
      <c r="Y31" s="1578"/>
      <c r="Z31" s="1578"/>
      <c r="AA31" s="1578"/>
      <c r="AB31" s="1483"/>
      <c r="AC31" s="1483"/>
      <c r="AD31" s="1483">
        <f t="shared" si="29"/>
        <v>0</v>
      </c>
      <c r="AE31" s="1571"/>
      <c r="AF31" s="1483"/>
      <c r="AG31" s="1483"/>
      <c r="AH31" s="1483">
        <f t="shared" si="20"/>
        <v>0</v>
      </c>
      <c r="AI31" s="1578"/>
      <c r="AJ31" s="1483"/>
      <c r="AK31" s="1483"/>
      <c r="AL31" s="1483">
        <f t="shared" si="26"/>
        <v>0</v>
      </c>
      <c r="AM31" s="1578"/>
      <c r="AN31" s="1483"/>
      <c r="AO31" s="1483"/>
      <c r="AP31" s="1483">
        <f t="shared" si="30"/>
        <v>0</v>
      </c>
      <c r="AQ31" s="1578"/>
      <c r="AR31" s="1578">
        <f t="shared" si="5"/>
        <v>0</v>
      </c>
      <c r="AS31" s="1578">
        <f t="shared" si="6"/>
        <v>0</v>
      </c>
      <c r="AT31" s="1578">
        <f t="shared" si="7"/>
        <v>0</v>
      </c>
      <c r="AU31" s="1571" t="str">
        <f t="shared" si="8"/>
        <v xml:space="preserve">STATE: ; PDY: ; KKL: ; MHE: ; YNM: </v>
      </c>
      <c r="AV31" s="4698" t="s">
        <v>3872</v>
      </c>
      <c r="AW31" s="4835" t="s">
        <v>7286</v>
      </c>
      <c r="AX31" s="4915"/>
      <c r="AY31" s="1428"/>
      <c r="AZ31" s="125"/>
      <c r="BA31" s="125"/>
      <c r="BB31" s="125"/>
      <c r="BC31" s="4646"/>
      <c r="BD31" s="4647">
        <f t="shared" si="27"/>
        <v>0</v>
      </c>
      <c r="BE31" s="4646"/>
      <c r="BF31" s="116">
        <f t="shared" si="28"/>
        <v>0</v>
      </c>
      <c r="BG31" s="4648"/>
      <c r="BH31" s="4649">
        <f>'[2]Ab3. ASHA'!BG31</f>
        <v>0</v>
      </c>
      <c r="BI31" s="4650">
        <f>'[2]Ab3. ASHA'!BH31</f>
        <v>0</v>
      </c>
      <c r="BJ31" s="4651" t="s">
        <v>7286</v>
      </c>
    </row>
    <row r="32" spans="1:62" s="1456" customFormat="1" ht="63">
      <c r="A32" s="1439">
        <v>9</v>
      </c>
      <c r="B32" s="1440"/>
      <c r="C32" s="1443"/>
      <c r="D32" s="1442" t="s">
        <v>2452</v>
      </c>
      <c r="E32" s="1421" t="s">
        <v>90</v>
      </c>
      <c r="F32" s="452" t="s">
        <v>3872</v>
      </c>
      <c r="G32" s="125"/>
      <c r="H32" s="1412"/>
      <c r="I32" s="1450"/>
      <c r="J32" s="1428"/>
      <c r="K32" s="125"/>
      <c r="L32" s="125"/>
      <c r="M32" s="167">
        <f t="shared" si="23"/>
        <v>0</v>
      </c>
      <c r="N32" s="177">
        <f>M32/100000</f>
        <v>0</v>
      </c>
      <c r="O32" s="1418">
        <f t="shared" si="22"/>
        <v>0</v>
      </c>
      <c r="P32" s="1479">
        <f>N32*O32</f>
        <v>0</v>
      </c>
      <c r="Q32" s="1480"/>
      <c r="R32" s="1481">
        <f>'Ab3. ASHA'!Q32</f>
        <v>0</v>
      </c>
      <c r="S32" s="1482">
        <f>'Ab3. ASHA'!R32</f>
        <v>0</v>
      </c>
      <c r="T32" s="1578">
        <f t="shared" si="1"/>
        <v>0</v>
      </c>
      <c r="U32" s="1578">
        <f t="shared" si="2"/>
        <v>0</v>
      </c>
      <c r="V32" s="1610">
        <f t="shared" si="3"/>
        <v>0</v>
      </c>
      <c r="W32" s="1571" t="str">
        <f t="shared" si="4"/>
        <v xml:space="preserve">STATE: ; PDY: ; KKL: ; MHE: ; YNM: </v>
      </c>
      <c r="X32" s="4819"/>
      <c r="Y32" s="1578"/>
      <c r="Z32" s="1578"/>
      <c r="AA32" s="1578"/>
      <c r="AB32" s="1483"/>
      <c r="AC32" s="1483"/>
      <c r="AD32" s="1483">
        <f t="shared" si="29"/>
        <v>0</v>
      </c>
      <c r="AE32" s="1571"/>
      <c r="AF32" s="1483"/>
      <c r="AG32" s="1483"/>
      <c r="AH32" s="1483">
        <f t="shared" si="20"/>
        <v>0</v>
      </c>
      <c r="AI32" s="1578"/>
      <c r="AJ32" s="1483"/>
      <c r="AK32" s="1483"/>
      <c r="AL32" s="1483">
        <f t="shared" si="26"/>
        <v>0</v>
      </c>
      <c r="AM32" s="1578"/>
      <c r="AN32" s="1483"/>
      <c r="AO32" s="1483"/>
      <c r="AP32" s="1483">
        <f t="shared" si="30"/>
        <v>0</v>
      </c>
      <c r="AQ32" s="1578"/>
      <c r="AR32" s="1578">
        <f t="shared" si="5"/>
        <v>0</v>
      </c>
      <c r="AS32" s="1578">
        <f t="shared" si="6"/>
        <v>0</v>
      </c>
      <c r="AT32" s="1578">
        <f t="shared" si="7"/>
        <v>0</v>
      </c>
      <c r="AU32" s="1571" t="str">
        <f t="shared" si="8"/>
        <v xml:space="preserve">STATE: ; PDY: ; KKL: ; MHE: ; YNM: </v>
      </c>
      <c r="AV32" s="4698" t="s">
        <v>3872</v>
      </c>
      <c r="AW32" s="4835" t="s">
        <v>7284</v>
      </c>
      <c r="AX32" s="4915"/>
      <c r="AY32" s="1428"/>
      <c r="AZ32" s="125"/>
      <c r="BA32" s="125"/>
      <c r="BB32" s="125"/>
      <c r="BC32" s="4646"/>
      <c r="BD32" s="4647">
        <f>BC32/100000</f>
        <v>0</v>
      </c>
      <c r="BE32" s="4646"/>
      <c r="BF32" s="116">
        <f>BD32*BE32</f>
        <v>0</v>
      </c>
      <c r="BG32" s="4648"/>
      <c r="BH32" s="4649">
        <f>'[2]Ab3. ASHA'!BG32</f>
        <v>0</v>
      </c>
      <c r="BI32" s="4650">
        <f>'[2]Ab3. ASHA'!BH32</f>
        <v>0</v>
      </c>
      <c r="BJ32" s="4651" t="s">
        <v>7284</v>
      </c>
    </row>
    <row r="33" spans="1:62" s="1478" customFormat="1" ht="40.5">
      <c r="A33" s="1436" t="s">
        <v>4343</v>
      </c>
      <c r="B33" s="1436" t="s">
        <v>170</v>
      </c>
      <c r="C33" s="1437"/>
      <c r="D33" s="1438" t="s">
        <v>2721</v>
      </c>
      <c r="E33" s="1421" t="s">
        <v>90</v>
      </c>
      <c r="F33" s="446"/>
      <c r="G33" s="179"/>
      <c r="H33" s="1413"/>
      <c r="I33" s="1452"/>
      <c r="J33" s="1429"/>
      <c r="K33" s="179"/>
      <c r="L33" s="179"/>
      <c r="M33" s="167">
        <f t="shared" si="23"/>
        <v>0</v>
      </c>
      <c r="N33" s="448"/>
      <c r="O33" s="1418">
        <f t="shared" si="22"/>
        <v>0</v>
      </c>
      <c r="P33" s="1477">
        <f>SUM(P34:P35)</f>
        <v>0</v>
      </c>
      <c r="Q33" s="1487"/>
      <c r="R33" s="1475"/>
      <c r="S33" s="2956">
        <f>SUM(S34:S35)</f>
        <v>0</v>
      </c>
      <c r="T33" s="1476">
        <f>SUM(T34:T35)</f>
        <v>0</v>
      </c>
      <c r="U33" s="1476">
        <f>SUM(U34:U35)</f>
        <v>0</v>
      </c>
      <c r="V33" s="1476">
        <f>SUM(V34:V35)</f>
        <v>0</v>
      </c>
      <c r="W33" s="1571" t="str">
        <f t="shared" si="4"/>
        <v xml:space="preserve">STATE: ; PDY: ; KKL: ; MHE: ; YNM: </v>
      </c>
      <c r="X33" s="4819"/>
      <c r="Y33" s="1578"/>
      <c r="Z33" s="1476">
        <f>SUM(Z34:Z35)</f>
        <v>0</v>
      </c>
      <c r="AA33" s="1578"/>
      <c r="AB33" s="1578"/>
      <c r="AC33" s="1578"/>
      <c r="AD33" s="1476">
        <f>SUM(AD34:AD35)</f>
        <v>0</v>
      </c>
      <c r="AE33" s="1571"/>
      <c r="AF33" s="1578"/>
      <c r="AG33" s="1578"/>
      <c r="AH33" s="1476">
        <f>SUM(AH34:AH35)</f>
        <v>0</v>
      </c>
      <c r="AI33" s="1578"/>
      <c r="AJ33" s="1578"/>
      <c r="AK33" s="1578"/>
      <c r="AL33" s="1476">
        <f>SUM(AL34:AL35)</f>
        <v>0</v>
      </c>
      <c r="AM33" s="1578"/>
      <c r="AN33" s="1578"/>
      <c r="AO33" s="1578"/>
      <c r="AP33" s="1476">
        <f>SUM(AP34:AP35)</f>
        <v>0</v>
      </c>
      <c r="AQ33" s="1578"/>
      <c r="AR33" s="1578">
        <f t="shared" si="5"/>
        <v>0</v>
      </c>
      <c r="AS33" s="1476">
        <f>SUM(AS34:AS35)</f>
        <v>0</v>
      </c>
      <c r="AT33" s="1578">
        <f t="shared" si="7"/>
        <v>0</v>
      </c>
      <c r="AU33" s="1571" t="str">
        <f t="shared" si="8"/>
        <v xml:space="preserve">STATE: ; PDY: ; KKL: ; MHE: ; YNM: </v>
      </c>
      <c r="AV33" s="4697"/>
      <c r="AW33" s="4836"/>
      <c r="AX33" s="4916"/>
      <c r="AY33" s="1429"/>
      <c r="AZ33" s="179"/>
      <c r="BA33" s="179"/>
      <c r="BB33" s="179"/>
      <c r="BC33" s="179"/>
      <c r="BD33" s="448"/>
      <c r="BE33" s="180"/>
      <c r="BF33" s="181">
        <f>SUM(BF34:BF35)</f>
        <v>0</v>
      </c>
      <c r="BG33" s="4652"/>
      <c r="BH33" s="4653"/>
      <c r="BI33" s="4654">
        <f>SUM(BI34:BI35)</f>
        <v>0</v>
      </c>
      <c r="BJ33" s="4655"/>
    </row>
    <row r="34" spans="1:62" s="1456" customFormat="1" ht="42">
      <c r="A34" s="1439">
        <v>1</v>
      </c>
      <c r="B34" s="1440" t="s">
        <v>2742</v>
      </c>
      <c r="C34" s="1442" t="s">
        <v>191</v>
      </c>
      <c r="D34" s="1442" t="s">
        <v>192</v>
      </c>
      <c r="E34" s="1422" t="s">
        <v>70</v>
      </c>
      <c r="F34" s="390" t="s">
        <v>2658</v>
      </c>
      <c r="G34" s="125"/>
      <c r="H34" s="1412"/>
      <c r="I34" s="1450"/>
      <c r="J34" s="1428"/>
      <c r="K34" s="125"/>
      <c r="L34" s="125"/>
      <c r="M34" s="167">
        <f t="shared" si="23"/>
        <v>0</v>
      </c>
      <c r="N34" s="177">
        <f>M34/100000</f>
        <v>0</v>
      </c>
      <c r="O34" s="1418">
        <f t="shared" si="22"/>
        <v>0</v>
      </c>
      <c r="P34" s="1479">
        <f>N34*O34</f>
        <v>0</v>
      </c>
      <c r="Q34" s="1480"/>
      <c r="R34" s="1481">
        <f>'Ab3. ASHA'!Q34</f>
        <v>0</v>
      </c>
      <c r="S34" s="1482">
        <f>'Ab3. ASHA'!R34</f>
        <v>0</v>
      </c>
      <c r="T34" s="1578">
        <f t="shared" si="1"/>
        <v>0</v>
      </c>
      <c r="U34" s="1578">
        <f t="shared" si="2"/>
        <v>0</v>
      </c>
      <c r="V34" s="1610">
        <f t="shared" si="3"/>
        <v>0</v>
      </c>
      <c r="W34" s="1571" t="str">
        <f t="shared" si="4"/>
        <v xml:space="preserve">STATE: ; PDY: ; KKL: ; MHE: ; YNM: </v>
      </c>
      <c r="X34" s="4818"/>
      <c r="Y34" s="1483"/>
      <c r="Z34" s="1483">
        <f>X34*Y34</f>
        <v>0</v>
      </c>
      <c r="AA34" s="1578"/>
      <c r="AB34" s="1483"/>
      <c r="AC34" s="1483"/>
      <c r="AD34" s="1483">
        <f>AB34*AC34</f>
        <v>0</v>
      </c>
      <c r="AE34" s="1571"/>
      <c r="AF34" s="1483"/>
      <c r="AG34" s="1483"/>
      <c r="AH34" s="1483">
        <f>AF34*AG34</f>
        <v>0</v>
      </c>
      <c r="AI34" s="1578"/>
      <c r="AJ34" s="1483"/>
      <c r="AK34" s="1483"/>
      <c r="AL34" s="1483">
        <f>AJ34*AK34</f>
        <v>0</v>
      </c>
      <c r="AM34" s="1578"/>
      <c r="AN34" s="1483"/>
      <c r="AO34" s="1483"/>
      <c r="AP34" s="1483">
        <f>AN34*AO34</f>
        <v>0</v>
      </c>
      <c r="AQ34" s="1578"/>
      <c r="AR34" s="1578">
        <f t="shared" si="5"/>
        <v>0</v>
      </c>
      <c r="AS34" s="1578">
        <f t="shared" si="6"/>
        <v>0</v>
      </c>
      <c r="AT34" s="1578">
        <f t="shared" si="7"/>
        <v>0</v>
      </c>
      <c r="AU34" s="1571" t="str">
        <f t="shared" si="8"/>
        <v xml:space="preserve">STATE: ; PDY: ; KKL: ; MHE: ; YNM: </v>
      </c>
      <c r="AV34" s="4696" t="s">
        <v>2658</v>
      </c>
      <c r="AW34" s="4838" t="s">
        <v>6102</v>
      </c>
      <c r="AX34" s="4915"/>
      <c r="AY34" s="1428"/>
      <c r="AZ34" s="125"/>
      <c r="BA34" s="125"/>
      <c r="BB34" s="125"/>
      <c r="BC34" s="4646"/>
      <c r="BD34" s="4647">
        <f>BC34/100000</f>
        <v>0</v>
      </c>
      <c r="BE34" s="4646"/>
      <c r="BF34" s="116">
        <f>BD34*BE34</f>
        <v>0</v>
      </c>
      <c r="BG34" s="4648"/>
      <c r="BH34" s="4649">
        <f>'[2]Ab3. ASHA'!BG34</f>
        <v>0</v>
      </c>
      <c r="BI34" s="4650">
        <f>'[2]Ab3. ASHA'!BH34</f>
        <v>0</v>
      </c>
      <c r="BJ34" s="4657" t="s">
        <v>6102</v>
      </c>
    </row>
    <row r="35" spans="1:62" s="1456" customFormat="1" ht="63">
      <c r="A35" s="1439">
        <v>2</v>
      </c>
      <c r="B35" s="1440" t="s">
        <v>2743</v>
      </c>
      <c r="C35" s="1442" t="s">
        <v>194</v>
      </c>
      <c r="D35" s="1442" t="s">
        <v>195</v>
      </c>
      <c r="E35" s="1422" t="s">
        <v>70</v>
      </c>
      <c r="F35" s="390" t="s">
        <v>2658</v>
      </c>
      <c r="G35" s="120"/>
      <c r="H35" s="123"/>
      <c r="I35" s="1451"/>
      <c r="J35" s="1427"/>
      <c r="K35" s="122"/>
      <c r="L35" s="120"/>
      <c r="M35" s="167">
        <f t="shared" si="23"/>
        <v>0</v>
      </c>
      <c r="N35" s="177">
        <f>M35/100000</f>
        <v>0</v>
      </c>
      <c r="O35" s="167">
        <f t="shared" si="22"/>
        <v>0</v>
      </c>
      <c r="P35" s="1479">
        <f>N35*O35</f>
        <v>0</v>
      </c>
      <c r="Q35" s="1480"/>
      <c r="R35" s="1481">
        <f>'Ab3. ASHA'!Q35</f>
        <v>0</v>
      </c>
      <c r="S35" s="1482">
        <f>'Ab3. ASHA'!R35</f>
        <v>0</v>
      </c>
      <c r="T35" s="1578">
        <f t="shared" si="1"/>
        <v>0</v>
      </c>
      <c r="U35" s="1578">
        <f t="shared" si="2"/>
        <v>0</v>
      </c>
      <c r="V35" s="1610">
        <f t="shared" si="3"/>
        <v>0</v>
      </c>
      <c r="W35" s="1571" t="str">
        <f t="shared" si="4"/>
        <v xml:space="preserve">STATE: ; PDY: ; KKL: ; MHE: ; YNM: </v>
      </c>
      <c r="X35" s="4818"/>
      <c r="Y35" s="1483"/>
      <c r="Z35" s="1483">
        <f>X35*Y35</f>
        <v>0</v>
      </c>
      <c r="AA35" s="1578"/>
      <c r="AB35" s="1483"/>
      <c r="AC35" s="1483"/>
      <c r="AD35" s="1483">
        <f>AB35*AC35</f>
        <v>0</v>
      </c>
      <c r="AE35" s="1571"/>
      <c r="AF35" s="1483"/>
      <c r="AG35" s="1483"/>
      <c r="AH35" s="1483">
        <f>AF35*AG35</f>
        <v>0</v>
      </c>
      <c r="AI35" s="1578"/>
      <c r="AJ35" s="1483"/>
      <c r="AK35" s="1483"/>
      <c r="AL35" s="1483">
        <f>AJ35*AK35</f>
        <v>0</v>
      </c>
      <c r="AM35" s="1578"/>
      <c r="AN35" s="1483"/>
      <c r="AO35" s="1483"/>
      <c r="AP35" s="1483">
        <f>AN35*AO35</f>
        <v>0</v>
      </c>
      <c r="AQ35" s="1578"/>
      <c r="AR35" s="1578">
        <f t="shared" si="5"/>
        <v>0</v>
      </c>
      <c r="AS35" s="1578">
        <f t="shared" si="6"/>
        <v>0</v>
      </c>
      <c r="AT35" s="1578">
        <f t="shared" si="7"/>
        <v>0</v>
      </c>
      <c r="AU35" s="1571" t="str">
        <f t="shared" si="8"/>
        <v xml:space="preserve">STATE: ; PDY: ; KKL: ; MHE: ; YNM: </v>
      </c>
      <c r="AV35" s="4696" t="s">
        <v>2658</v>
      </c>
      <c r="AW35" s="4838" t="s">
        <v>7287</v>
      </c>
      <c r="AX35" s="4914"/>
      <c r="AY35" s="1427"/>
      <c r="AZ35" s="121"/>
      <c r="BA35" s="122"/>
      <c r="BB35" s="120"/>
      <c r="BC35" s="4646"/>
      <c r="BD35" s="4647">
        <f>BC35/100000</f>
        <v>0</v>
      </c>
      <c r="BE35" s="4646"/>
      <c r="BF35" s="116">
        <f>BD35*BE35</f>
        <v>0</v>
      </c>
      <c r="BG35" s="4648"/>
      <c r="BH35" s="4649">
        <f>'[2]Ab3. ASHA'!BG35</f>
        <v>0</v>
      </c>
      <c r="BI35" s="4650">
        <f>'[2]Ab3. ASHA'!BH35</f>
        <v>0</v>
      </c>
      <c r="BJ35" s="4657" t="s">
        <v>7287</v>
      </c>
    </row>
    <row r="36" spans="1:62" s="1456" customFormat="1" ht="40.5">
      <c r="A36" s="1491" t="s">
        <v>4646</v>
      </c>
      <c r="B36" s="1440" t="s">
        <v>3790</v>
      </c>
      <c r="C36" s="1442"/>
      <c r="D36" s="1492" t="s">
        <v>2452</v>
      </c>
      <c r="E36" s="1422" t="s">
        <v>70</v>
      </c>
      <c r="F36" s="390" t="s">
        <v>2659</v>
      </c>
      <c r="G36" s="125"/>
      <c r="H36" s="125"/>
      <c r="I36" s="1450"/>
      <c r="J36" s="1428"/>
      <c r="K36" s="125"/>
      <c r="L36" s="125"/>
      <c r="M36" s="167">
        <f t="shared" si="23"/>
        <v>0</v>
      </c>
      <c r="N36" s="177">
        <f>M36/100000</f>
        <v>0</v>
      </c>
      <c r="O36" s="167">
        <f t="shared" si="22"/>
        <v>0</v>
      </c>
      <c r="P36" s="1479">
        <f>N36*O36</f>
        <v>0</v>
      </c>
      <c r="Q36" s="1480"/>
      <c r="R36" s="1481">
        <f>'Ab3. ASHA'!Q36</f>
        <v>0</v>
      </c>
      <c r="S36" s="1482">
        <f>'Ab3. ASHA'!R36</f>
        <v>0</v>
      </c>
      <c r="T36" s="1578">
        <f t="shared" si="1"/>
        <v>0</v>
      </c>
      <c r="U36" s="1578">
        <f t="shared" si="2"/>
        <v>0</v>
      </c>
      <c r="V36" s="1610">
        <f t="shared" si="3"/>
        <v>0</v>
      </c>
      <c r="W36" s="1571" t="str">
        <f t="shared" si="4"/>
        <v xml:space="preserve">STATE: ; PDY: ; KKL: ; MHE: ; YNM: </v>
      </c>
      <c r="X36" s="4818"/>
      <c r="Y36" s="1483"/>
      <c r="Z36" s="1483">
        <f>X36*Y36</f>
        <v>0</v>
      </c>
      <c r="AA36" s="1578"/>
      <c r="AB36" s="1483"/>
      <c r="AC36" s="1483"/>
      <c r="AD36" s="1483">
        <f>AB36*AC36</f>
        <v>0</v>
      </c>
      <c r="AE36" s="1571"/>
      <c r="AF36" s="1483"/>
      <c r="AG36" s="1483"/>
      <c r="AH36" s="1483">
        <f>AF36*AG36</f>
        <v>0</v>
      </c>
      <c r="AI36" s="1578"/>
      <c r="AJ36" s="1483"/>
      <c r="AK36" s="1483"/>
      <c r="AL36" s="1483">
        <f>AJ36*AK36</f>
        <v>0</v>
      </c>
      <c r="AM36" s="1578"/>
      <c r="AN36" s="1483"/>
      <c r="AO36" s="1483"/>
      <c r="AP36" s="1483">
        <f>AN36*AO36</f>
        <v>0</v>
      </c>
      <c r="AQ36" s="1578"/>
      <c r="AR36" s="1578">
        <f t="shared" si="5"/>
        <v>0</v>
      </c>
      <c r="AS36" s="1578">
        <f t="shared" si="6"/>
        <v>0</v>
      </c>
      <c r="AT36" s="1578">
        <f t="shared" si="7"/>
        <v>0</v>
      </c>
      <c r="AU36" s="1571" t="str">
        <f t="shared" si="8"/>
        <v xml:space="preserve">STATE: ; PDY: ; KKL: ; MHE: ; YNM: </v>
      </c>
      <c r="AV36" s="4696" t="s">
        <v>2659</v>
      </c>
      <c r="AW36" s="4835"/>
      <c r="AX36" s="4915"/>
      <c r="AY36" s="1428"/>
      <c r="AZ36" s="125"/>
      <c r="BA36" s="125"/>
      <c r="BB36" s="125"/>
      <c r="BC36" s="4646"/>
      <c r="BD36" s="4647">
        <f>BC36/100000</f>
        <v>0</v>
      </c>
      <c r="BE36" s="4646"/>
      <c r="BF36" s="116">
        <f>BD36*BE36</f>
        <v>0</v>
      </c>
      <c r="BG36" s="4648"/>
      <c r="BH36" s="4649">
        <f>'[2]Ab3. ASHA'!BG36</f>
        <v>0</v>
      </c>
      <c r="BI36" s="4650">
        <f>'[2]Ab3. ASHA'!BH36</f>
        <v>0</v>
      </c>
      <c r="BJ36" s="4651"/>
    </row>
    <row r="37" spans="1:62" s="1456" customFormat="1" ht="63">
      <c r="A37" s="1493" t="s">
        <v>4647</v>
      </c>
      <c r="B37" s="1440" t="s">
        <v>2752</v>
      </c>
      <c r="C37" s="1442" t="s">
        <v>206</v>
      </c>
      <c r="D37" s="1442" t="s">
        <v>207</v>
      </c>
      <c r="E37" s="1421" t="s">
        <v>90</v>
      </c>
      <c r="F37" s="390" t="s">
        <v>2661</v>
      </c>
      <c r="G37" s="125"/>
      <c r="H37" s="125"/>
      <c r="I37" s="1450"/>
      <c r="J37" s="1428"/>
      <c r="K37" s="125"/>
      <c r="L37" s="125"/>
      <c r="M37" s="167">
        <f t="shared" si="23"/>
        <v>0</v>
      </c>
      <c r="N37" s="177">
        <f>M37/100000</f>
        <v>0</v>
      </c>
      <c r="O37" s="167">
        <f t="shared" si="22"/>
        <v>0</v>
      </c>
      <c r="P37" s="1479">
        <f>N37*O37</f>
        <v>0</v>
      </c>
      <c r="Q37" s="1480"/>
      <c r="R37" s="1481">
        <f>'Ab3. ASHA'!Q37</f>
        <v>0</v>
      </c>
      <c r="S37" s="1482">
        <f>'Ab3. ASHA'!R37</f>
        <v>0</v>
      </c>
      <c r="T37" s="1578">
        <f t="shared" si="1"/>
        <v>0</v>
      </c>
      <c r="U37" s="1578">
        <f t="shared" si="2"/>
        <v>0</v>
      </c>
      <c r="V37" s="1610">
        <f t="shared" si="3"/>
        <v>0</v>
      </c>
      <c r="W37" s="1571" t="str">
        <f t="shared" si="4"/>
        <v xml:space="preserve">STATE: ; PDY: ; KKL: ; MHE: ; YNM: </v>
      </c>
      <c r="X37" s="4818"/>
      <c r="Y37" s="1483"/>
      <c r="Z37" s="1483">
        <f>X37*Y37</f>
        <v>0</v>
      </c>
      <c r="AA37" s="1578"/>
      <c r="AB37" s="1483"/>
      <c r="AC37" s="1483"/>
      <c r="AD37" s="1483">
        <f>AB37*AC37</f>
        <v>0</v>
      </c>
      <c r="AE37" s="1571"/>
      <c r="AF37" s="1483"/>
      <c r="AG37" s="1483"/>
      <c r="AH37" s="1483">
        <f>AF37*AG37</f>
        <v>0</v>
      </c>
      <c r="AI37" s="1578"/>
      <c r="AJ37" s="1483"/>
      <c r="AK37" s="1483"/>
      <c r="AL37" s="1483">
        <f>AJ37*AK37</f>
        <v>0</v>
      </c>
      <c r="AM37" s="1578"/>
      <c r="AN37" s="1483"/>
      <c r="AO37" s="1483"/>
      <c r="AP37" s="1483">
        <f>AN37*AO37</f>
        <v>0</v>
      </c>
      <c r="AQ37" s="1578"/>
      <c r="AR37" s="1578">
        <f t="shared" si="5"/>
        <v>0</v>
      </c>
      <c r="AS37" s="1578">
        <f t="shared" si="6"/>
        <v>0</v>
      </c>
      <c r="AT37" s="1578">
        <f t="shared" si="7"/>
        <v>0</v>
      </c>
      <c r="AU37" s="1571" t="str">
        <f t="shared" si="8"/>
        <v xml:space="preserve">STATE: ; PDY: ; KKL: ; MHE: ; YNM: </v>
      </c>
      <c r="AV37" s="4696" t="s">
        <v>2661</v>
      </c>
      <c r="AW37" s="4835" t="s">
        <v>7288</v>
      </c>
      <c r="AX37" s="4915"/>
      <c r="AY37" s="1428"/>
      <c r="AZ37" s="125"/>
      <c r="BA37" s="125"/>
      <c r="BB37" s="125"/>
      <c r="BC37" s="4646"/>
      <c r="BD37" s="4647">
        <f>BC37/100000</f>
        <v>0</v>
      </c>
      <c r="BE37" s="4646"/>
      <c r="BF37" s="116">
        <f>BD37*BE37</f>
        <v>0</v>
      </c>
      <c r="BG37" s="4648"/>
      <c r="BH37" s="4649">
        <f>'[2]Ab3. ASHA'!BG37</f>
        <v>0</v>
      </c>
      <c r="BI37" s="4650">
        <f>'[2]Ab3. ASHA'!BH37</f>
        <v>0</v>
      </c>
      <c r="BJ37" s="4651" t="s">
        <v>7288</v>
      </c>
    </row>
    <row r="38" spans="1:62" s="1456" customFormat="1" ht="23.25">
      <c r="A38" s="5235" t="s">
        <v>4805</v>
      </c>
      <c r="B38" s="5235"/>
      <c r="C38" s="5235"/>
      <c r="D38" s="5235"/>
      <c r="E38" s="1581" t="s">
        <v>4345</v>
      </c>
      <c r="F38" s="442"/>
      <c r="G38" s="119"/>
      <c r="H38" s="119"/>
      <c r="I38" s="1518"/>
      <c r="J38" s="1583"/>
      <c r="K38" s="165"/>
      <c r="L38" s="119"/>
      <c r="M38" s="167">
        <f t="shared" si="23"/>
        <v>0</v>
      </c>
      <c r="N38" s="388"/>
      <c r="O38" s="167">
        <f t="shared" si="22"/>
        <v>0</v>
      </c>
      <c r="P38" s="1468">
        <f>P39+P47+P51</f>
        <v>3.8755000000000002</v>
      </c>
      <c r="Q38" s="1601"/>
      <c r="R38" s="1470"/>
      <c r="S38" s="1468">
        <f>S39+S47+S51</f>
        <v>0</v>
      </c>
      <c r="T38" s="1470"/>
      <c r="U38" s="1470"/>
      <c r="V38" s="1611">
        <f>V39+V47+V51</f>
        <v>387550</v>
      </c>
      <c r="W38" s="1571"/>
      <c r="X38" s="4819"/>
      <c r="Y38" s="1578"/>
      <c r="Z38" s="1468">
        <f>Z39+Z47+Z51</f>
        <v>332500</v>
      </c>
      <c r="AA38" s="1578"/>
      <c r="AB38" s="1578"/>
      <c r="AC38" s="1578"/>
      <c r="AD38" s="1468">
        <f>AD39+AD47+AD51</f>
        <v>32050</v>
      </c>
      <c r="AE38" s="1571"/>
      <c r="AF38" s="1578"/>
      <c r="AG38" s="1578"/>
      <c r="AH38" s="1468">
        <f>AH39+AH47+AH51</f>
        <v>11300</v>
      </c>
      <c r="AI38" s="1578"/>
      <c r="AJ38" s="1578"/>
      <c r="AK38" s="1578"/>
      <c r="AL38" s="1468">
        <f>AL39+AL47+AL51</f>
        <v>3850</v>
      </c>
      <c r="AM38" s="1578"/>
      <c r="AN38" s="1578"/>
      <c r="AO38" s="1578"/>
      <c r="AP38" s="1468">
        <f>AP39+AP47+AP51</f>
        <v>7850</v>
      </c>
      <c r="AQ38" s="1578"/>
      <c r="AR38" s="1468">
        <f>AR39+AR47+AR51</f>
        <v>369300</v>
      </c>
      <c r="AS38" s="1578"/>
      <c r="AT38" s="1578"/>
      <c r="AU38" s="1571"/>
      <c r="AV38" s="4699"/>
      <c r="AW38" s="4837"/>
      <c r="AX38" s="4918"/>
      <c r="AY38" s="1583"/>
      <c r="AZ38" s="119"/>
      <c r="BA38" s="4658"/>
      <c r="BB38" s="119"/>
      <c r="BC38" s="4659"/>
      <c r="BD38" s="388"/>
      <c r="BE38" s="140"/>
      <c r="BF38" s="4660">
        <f>BF39+BF47+BF51</f>
        <v>0</v>
      </c>
      <c r="BG38" s="4661"/>
      <c r="BH38" s="4662"/>
      <c r="BI38" s="4660">
        <f>BI39+BI47+BI51</f>
        <v>0</v>
      </c>
      <c r="BJ38" s="423"/>
    </row>
    <row r="39" spans="1:62" s="1456" customFormat="1" ht="23.25">
      <c r="A39" s="1436" t="s">
        <v>4337</v>
      </c>
      <c r="B39" s="1436" t="s">
        <v>173</v>
      </c>
      <c r="C39" s="1437"/>
      <c r="D39" s="1438" t="s">
        <v>4806</v>
      </c>
      <c r="E39" s="1581" t="s">
        <v>4345</v>
      </c>
      <c r="F39" s="446"/>
      <c r="G39" s="179"/>
      <c r="H39" s="179"/>
      <c r="I39" s="1452"/>
      <c r="J39" s="1429"/>
      <c r="K39" s="179"/>
      <c r="L39" s="179"/>
      <c r="M39" s="167">
        <f t="shared" si="23"/>
        <v>0</v>
      </c>
      <c r="N39" s="448"/>
      <c r="O39" s="167">
        <f t="shared" si="22"/>
        <v>0</v>
      </c>
      <c r="P39" s="1473">
        <f>SUM(P40:P46)</f>
        <v>3.6930000000000001</v>
      </c>
      <c r="Q39" s="1487"/>
      <c r="R39" s="1475"/>
      <c r="S39" s="1476">
        <f>SUM(S40:S46)</f>
        <v>0</v>
      </c>
      <c r="T39" s="1475"/>
      <c r="U39" s="1475"/>
      <c r="V39" s="1476">
        <f>SUM(V40:V46)</f>
        <v>369300</v>
      </c>
      <c r="W39" s="1571"/>
      <c r="X39" s="4819"/>
      <c r="Y39" s="1578"/>
      <c r="Z39" s="1476">
        <f>SUM(Z40:Z46)</f>
        <v>332500</v>
      </c>
      <c r="AA39" s="1578"/>
      <c r="AB39" s="1578"/>
      <c r="AC39" s="1578"/>
      <c r="AD39" s="1476">
        <f>SUM(AD40:AD46)</f>
        <v>21600</v>
      </c>
      <c r="AE39" s="1571"/>
      <c r="AF39" s="1578"/>
      <c r="AG39" s="1578"/>
      <c r="AH39" s="1476">
        <f>SUM(AH40:AH46)</f>
        <v>5000</v>
      </c>
      <c r="AI39" s="1578"/>
      <c r="AJ39" s="1578"/>
      <c r="AK39" s="1578"/>
      <c r="AL39" s="1476">
        <f>SUM(AL40:AL46)</f>
        <v>3200</v>
      </c>
      <c r="AM39" s="1578"/>
      <c r="AN39" s="1578"/>
      <c r="AO39" s="1578"/>
      <c r="AP39" s="1476">
        <f>SUM(AP40:AP46)</f>
        <v>7000</v>
      </c>
      <c r="AQ39" s="1578"/>
      <c r="AR39" s="1476">
        <f>SUM(AR40:AR46)</f>
        <v>369300</v>
      </c>
      <c r="AS39" s="1578"/>
      <c r="AT39" s="1578"/>
      <c r="AU39" s="1571"/>
      <c r="AV39" s="4697"/>
      <c r="AW39" s="4837"/>
      <c r="AX39" s="4916"/>
      <c r="AY39" s="1429"/>
      <c r="AZ39" s="179"/>
      <c r="BA39" s="179"/>
      <c r="BB39" s="179"/>
      <c r="BC39" s="179"/>
      <c r="BD39" s="448"/>
      <c r="BE39" s="180"/>
      <c r="BF39" s="181">
        <f>SUM(BF40:BF46)</f>
        <v>0</v>
      </c>
      <c r="BG39" s="4652"/>
      <c r="BH39" s="4653"/>
      <c r="BI39" s="4654">
        <f>SUM(BI40:BI46)</f>
        <v>0</v>
      </c>
      <c r="BJ39" s="423"/>
    </row>
    <row r="40" spans="1:62" s="1456" customFormat="1" ht="147.75" customHeight="1">
      <c r="A40" s="1494">
        <v>1</v>
      </c>
      <c r="B40" s="1443" t="s">
        <v>2745</v>
      </c>
      <c r="C40" s="1492" t="s">
        <v>209</v>
      </c>
      <c r="D40" s="1492" t="s">
        <v>4428</v>
      </c>
      <c r="E40" s="1581" t="s">
        <v>4345</v>
      </c>
      <c r="F40" s="454" t="s">
        <v>4957</v>
      </c>
      <c r="G40" s="208"/>
      <c r="H40" s="123"/>
      <c r="I40" s="1519">
        <v>1</v>
      </c>
      <c r="J40" s="1427"/>
      <c r="K40" s="120"/>
      <c r="L40" s="120"/>
      <c r="M40" s="167">
        <f t="shared" si="23"/>
        <v>1075</v>
      </c>
      <c r="N40" s="177">
        <f t="shared" ref="N40:N46" si="31">M40/100000</f>
        <v>1.0749999999999999E-2</v>
      </c>
      <c r="O40" s="167">
        <f t="shared" si="22"/>
        <v>100</v>
      </c>
      <c r="P40" s="1479">
        <f t="shared" ref="P40:P46" si="32">N40*O40</f>
        <v>1.075</v>
      </c>
      <c r="Q40" s="1480"/>
      <c r="R40" s="1481">
        <f>'Ab3. ASHA'!Q39</f>
        <v>0</v>
      </c>
      <c r="S40" s="1482">
        <f>'Ab3. ASHA'!R39</f>
        <v>0</v>
      </c>
      <c r="T40" s="1578">
        <f t="shared" si="1"/>
        <v>1075</v>
      </c>
      <c r="U40" s="1578">
        <f t="shared" si="2"/>
        <v>100</v>
      </c>
      <c r="V40" s="1610">
        <f t="shared" si="3"/>
        <v>107500</v>
      </c>
      <c r="W40" s="1571" t="str">
        <f t="shared" si="4"/>
        <v xml:space="preserve">STATE: For Complete radical treatment and Surveillance @ Rs.75 for each positive case - Rs.75 x 100 case - Rs.7500/- (approx.) &amp; For Blood Smear Collection and RDT - Rs.1.00 Lakhs ( Total - Rs.1.08 Lakhs); PDY: ; KKL: ; MHE: ; YNM: </v>
      </c>
      <c r="X40" s="4821">
        <v>1075</v>
      </c>
      <c r="Y40" s="1538">
        <v>100</v>
      </c>
      <c r="Z40" s="1538">
        <f t="shared" ref="Z40:Z46" si="33">X40*Y40</f>
        <v>107500</v>
      </c>
      <c r="AA40" s="1538" t="s">
        <v>6758</v>
      </c>
      <c r="AB40" s="1483"/>
      <c r="AC40" s="1483"/>
      <c r="AD40" s="1483">
        <f t="shared" ref="AD40:AD45" si="34">AB40*AC40</f>
        <v>0</v>
      </c>
      <c r="AE40" s="1484"/>
      <c r="AF40" s="1483"/>
      <c r="AG40" s="1483"/>
      <c r="AH40" s="1483">
        <f t="shared" ref="AH40:AH46" si="35">AF40*AG40</f>
        <v>0</v>
      </c>
      <c r="AI40" s="1488"/>
      <c r="AJ40" s="1483"/>
      <c r="AK40" s="1483"/>
      <c r="AL40" s="1483">
        <f t="shared" ref="AL40:AL46" si="36">AJ40*AK40</f>
        <v>0</v>
      </c>
      <c r="AM40" s="1488"/>
      <c r="AN40" s="1483"/>
      <c r="AO40" s="1483"/>
      <c r="AP40" s="1483">
        <f t="shared" ref="AP40:AP46" si="37">AN40*AO40</f>
        <v>0</v>
      </c>
      <c r="AQ40" s="1488"/>
      <c r="AR40" s="1578">
        <f t="shared" si="5"/>
        <v>107500</v>
      </c>
      <c r="AS40" s="1578">
        <f t="shared" si="6"/>
        <v>100</v>
      </c>
      <c r="AT40" s="1578">
        <f t="shared" si="7"/>
        <v>1075</v>
      </c>
      <c r="AU40" s="1571" t="str">
        <f t="shared" si="8"/>
        <v xml:space="preserve">STATE: For Complete radical treatment and Surveillance @ Rs.75 for each positive case - Rs.75 x 100 case - Rs.7500/- (approx.) &amp; For Blood Smear Collection and RDT - Rs.1.00 Lakhs ( Total - Rs.1.08 Lakhs); PDY: ; KKL: ; MHE: ; YNM: </v>
      </c>
      <c r="AV40" s="4700" t="s">
        <v>4957</v>
      </c>
      <c r="AW40" s="4837" t="s">
        <v>7289</v>
      </c>
      <c r="AX40" s="5044" t="s">
        <v>8216</v>
      </c>
      <c r="AY40" s="1427"/>
      <c r="AZ40" s="121"/>
      <c r="BA40" s="120"/>
      <c r="BB40" s="120"/>
      <c r="BC40" s="4646"/>
      <c r="BD40" s="4647">
        <f t="shared" ref="BD40:BD46" si="38">BC40/100000</f>
        <v>0</v>
      </c>
      <c r="BE40" s="4646"/>
      <c r="BF40" s="116">
        <f t="shared" ref="BF40:BF46" si="39">BD40*BE40</f>
        <v>0</v>
      </c>
      <c r="BG40" s="4648"/>
      <c r="BH40" s="4649">
        <f>'[2]Ab3. ASHA'!BG39</f>
        <v>0</v>
      </c>
      <c r="BI40" s="4650">
        <f>'[2]Ab3. ASHA'!BH39</f>
        <v>0</v>
      </c>
      <c r="BJ40" s="423" t="s">
        <v>7289</v>
      </c>
    </row>
    <row r="41" spans="1:62" s="1456" customFormat="1" ht="130.5" customHeight="1">
      <c r="A41" s="1494">
        <v>2</v>
      </c>
      <c r="B41" s="1443" t="s">
        <v>2746</v>
      </c>
      <c r="C41" s="1492" t="s">
        <v>210</v>
      </c>
      <c r="D41" s="1492" t="s">
        <v>211</v>
      </c>
      <c r="E41" s="1581" t="s">
        <v>4345</v>
      </c>
      <c r="F41" s="455" t="s">
        <v>4953</v>
      </c>
      <c r="G41" s="125"/>
      <c r="H41" s="125"/>
      <c r="I41" s="1449">
        <v>1.75</v>
      </c>
      <c r="J41" s="1428"/>
      <c r="K41" s="125"/>
      <c r="L41" s="125"/>
      <c r="M41" s="167">
        <f t="shared" si="23"/>
        <v>1000</v>
      </c>
      <c r="N41" s="177">
        <f t="shared" si="31"/>
        <v>0.01</v>
      </c>
      <c r="O41" s="167">
        <f t="shared" si="22"/>
        <v>225</v>
      </c>
      <c r="P41" s="1479">
        <f t="shared" si="32"/>
        <v>2.25</v>
      </c>
      <c r="Q41" s="1480"/>
      <c r="R41" s="1481">
        <f>'Ab3. ASHA'!Q40</f>
        <v>0</v>
      </c>
      <c r="S41" s="1482">
        <f>'Ab3. ASHA'!R40</f>
        <v>0</v>
      </c>
      <c r="T41" s="1578">
        <f t="shared" si="1"/>
        <v>1000</v>
      </c>
      <c r="U41" s="1578">
        <f t="shared" si="2"/>
        <v>225</v>
      </c>
      <c r="V41" s="1610">
        <f t="shared" si="3"/>
        <v>225000</v>
      </c>
      <c r="W41" s="1571" t="str">
        <f t="shared" si="4"/>
        <v xml:space="preserve">STATE: ASHA incentive for prevention and control of Dengue &amp; Chickungunga (Rs.200/ASHA *5Months=Rs.1000/ASHA/Year)- Rs.1000*225 ASHA= Rs. 2.25 Lakhs.; PDY: ; KKL: ; MHE: ; YNM: </v>
      </c>
      <c r="X41" s="4820">
        <v>1000</v>
      </c>
      <c r="Y41" s="1488">
        <v>225</v>
      </c>
      <c r="Z41" s="1488">
        <f t="shared" si="33"/>
        <v>225000</v>
      </c>
      <c r="AA41" s="1486" t="s">
        <v>6778</v>
      </c>
      <c r="AB41" s="1483"/>
      <c r="AC41" s="1483"/>
      <c r="AD41" s="1483">
        <f t="shared" si="34"/>
        <v>0</v>
      </c>
      <c r="AE41" s="1486"/>
      <c r="AF41" s="1483"/>
      <c r="AG41" s="1483"/>
      <c r="AH41" s="1483">
        <f t="shared" si="35"/>
        <v>0</v>
      </c>
      <c r="AI41" s="1539"/>
      <c r="AJ41" s="1483"/>
      <c r="AK41" s="1483"/>
      <c r="AL41" s="1483">
        <f t="shared" si="36"/>
        <v>0</v>
      </c>
      <c r="AM41" s="1539"/>
      <c r="AN41" s="1483"/>
      <c r="AO41" s="1483"/>
      <c r="AP41" s="1483">
        <f t="shared" si="37"/>
        <v>0</v>
      </c>
      <c r="AQ41" s="1539"/>
      <c r="AR41" s="1578">
        <f t="shared" si="5"/>
        <v>225000</v>
      </c>
      <c r="AS41" s="1578">
        <f t="shared" si="6"/>
        <v>225</v>
      </c>
      <c r="AT41" s="1578">
        <f t="shared" si="7"/>
        <v>1000</v>
      </c>
      <c r="AU41" s="1571" t="str">
        <f t="shared" si="8"/>
        <v xml:space="preserve">STATE: ASHA incentive for prevention and control of Dengue &amp; Chickungunga (Rs.200/ASHA *5Months=Rs.1000/ASHA/Year)- Rs.1000*225 ASHA= Rs. 2.25 Lakhs.; PDY: ; KKL: ; MHE: ; YNM: </v>
      </c>
      <c r="AV41" s="4701" t="s">
        <v>4953</v>
      </c>
      <c r="AW41" s="4837" t="s">
        <v>7290</v>
      </c>
      <c r="AX41" s="4987" t="s">
        <v>8223</v>
      </c>
      <c r="AY41" s="1428"/>
      <c r="AZ41" s="125"/>
      <c r="BA41" s="125"/>
      <c r="BB41" s="125"/>
      <c r="BC41" s="4646"/>
      <c r="BD41" s="4647">
        <f t="shared" si="38"/>
        <v>0</v>
      </c>
      <c r="BE41" s="4646"/>
      <c r="BF41" s="116">
        <f t="shared" si="39"/>
        <v>0</v>
      </c>
      <c r="BG41" s="4648"/>
      <c r="BH41" s="4649">
        <f>'[2]Ab3. ASHA'!BG40</f>
        <v>0</v>
      </c>
      <c r="BI41" s="4650">
        <f>'[2]Ab3. ASHA'!BH40</f>
        <v>0</v>
      </c>
      <c r="BJ41" s="423" t="s">
        <v>7290</v>
      </c>
    </row>
    <row r="42" spans="1:62" s="1456" customFormat="1" ht="42">
      <c r="A42" s="1494">
        <v>3</v>
      </c>
      <c r="B42" s="1443" t="s">
        <v>2747</v>
      </c>
      <c r="C42" s="1492" t="s">
        <v>212</v>
      </c>
      <c r="D42" s="1492" t="s">
        <v>213</v>
      </c>
      <c r="E42" s="1581" t="s">
        <v>4345</v>
      </c>
      <c r="F42" s="390" t="s">
        <v>4954</v>
      </c>
      <c r="G42" s="125"/>
      <c r="H42" s="125"/>
      <c r="I42" s="1450"/>
      <c r="J42" s="1428"/>
      <c r="K42" s="125"/>
      <c r="L42" s="125"/>
      <c r="M42" s="167">
        <f t="shared" si="23"/>
        <v>0</v>
      </c>
      <c r="N42" s="177">
        <f t="shared" si="31"/>
        <v>0</v>
      </c>
      <c r="O42" s="167">
        <f t="shared" si="22"/>
        <v>0</v>
      </c>
      <c r="P42" s="1479">
        <f t="shared" si="32"/>
        <v>0</v>
      </c>
      <c r="Q42" s="1480"/>
      <c r="R42" s="1481">
        <f>'Ab3. ASHA'!Q41</f>
        <v>0</v>
      </c>
      <c r="S42" s="1482">
        <f>'Ab3. ASHA'!R41</f>
        <v>0</v>
      </c>
      <c r="T42" s="1578">
        <f t="shared" si="1"/>
        <v>0</v>
      </c>
      <c r="U42" s="1578">
        <f t="shared" si="2"/>
        <v>0</v>
      </c>
      <c r="V42" s="1610">
        <f t="shared" si="3"/>
        <v>0</v>
      </c>
      <c r="W42" s="1571" t="str">
        <f t="shared" si="4"/>
        <v xml:space="preserve">STATE: ; PDY: ; KKL: ; MHE: ; YNM: </v>
      </c>
      <c r="X42" s="4818"/>
      <c r="Y42" s="1483"/>
      <c r="Z42" s="1483">
        <f t="shared" si="33"/>
        <v>0</v>
      </c>
      <c r="AA42" s="1578"/>
      <c r="AB42" s="1483"/>
      <c r="AC42" s="1483"/>
      <c r="AD42" s="1483">
        <f t="shared" si="34"/>
        <v>0</v>
      </c>
      <c r="AE42" s="1571"/>
      <c r="AF42" s="1483"/>
      <c r="AG42" s="1483"/>
      <c r="AH42" s="1483">
        <f t="shared" si="35"/>
        <v>0</v>
      </c>
      <c r="AI42" s="1578"/>
      <c r="AJ42" s="1483"/>
      <c r="AK42" s="1483"/>
      <c r="AL42" s="1483">
        <f t="shared" si="36"/>
        <v>0</v>
      </c>
      <c r="AM42" s="1578"/>
      <c r="AN42" s="1483"/>
      <c r="AO42" s="1483"/>
      <c r="AP42" s="1483">
        <f t="shared" si="37"/>
        <v>0</v>
      </c>
      <c r="AQ42" s="1578"/>
      <c r="AR42" s="1578">
        <f t="shared" si="5"/>
        <v>0</v>
      </c>
      <c r="AS42" s="1578">
        <f t="shared" si="6"/>
        <v>0</v>
      </c>
      <c r="AT42" s="1578">
        <f t="shared" si="7"/>
        <v>0</v>
      </c>
      <c r="AU42" s="1571" t="str">
        <f t="shared" si="8"/>
        <v xml:space="preserve">STATE: ; PDY: ; KKL: ; MHE: ; YNM: </v>
      </c>
      <c r="AV42" s="4696" t="s">
        <v>4954</v>
      </c>
      <c r="AW42" s="4837" t="s">
        <v>7291</v>
      </c>
      <c r="AX42" s="4915"/>
      <c r="AY42" s="1428"/>
      <c r="AZ42" s="125"/>
      <c r="BA42" s="125"/>
      <c r="BB42" s="125"/>
      <c r="BC42" s="4646"/>
      <c r="BD42" s="4647">
        <f t="shared" si="38"/>
        <v>0</v>
      </c>
      <c r="BE42" s="4646"/>
      <c r="BF42" s="116">
        <f t="shared" si="39"/>
        <v>0</v>
      </c>
      <c r="BG42" s="4648"/>
      <c r="BH42" s="4649">
        <f>'[2]Ab3. ASHA'!BG41</f>
        <v>0</v>
      </c>
      <c r="BI42" s="4650">
        <f>'[2]Ab3. ASHA'!BH41</f>
        <v>0</v>
      </c>
      <c r="BJ42" s="423" t="s">
        <v>7291</v>
      </c>
    </row>
    <row r="43" spans="1:62" s="1456" customFormat="1" ht="42">
      <c r="A43" s="1494">
        <v>4</v>
      </c>
      <c r="B43" s="1443" t="s">
        <v>2748</v>
      </c>
      <c r="C43" s="1492" t="s">
        <v>214</v>
      </c>
      <c r="D43" s="1492" t="s">
        <v>215</v>
      </c>
      <c r="E43" s="1581" t="s">
        <v>4345</v>
      </c>
      <c r="F43" s="390" t="s">
        <v>4954</v>
      </c>
      <c r="G43" s="125"/>
      <c r="H43" s="125"/>
      <c r="I43" s="1450"/>
      <c r="J43" s="1428"/>
      <c r="K43" s="125"/>
      <c r="L43" s="125"/>
      <c r="M43" s="167">
        <f t="shared" si="23"/>
        <v>0</v>
      </c>
      <c r="N43" s="177">
        <f t="shared" si="31"/>
        <v>0</v>
      </c>
      <c r="O43" s="167">
        <f t="shared" si="22"/>
        <v>0</v>
      </c>
      <c r="P43" s="1479">
        <f t="shared" si="32"/>
        <v>0</v>
      </c>
      <c r="Q43" s="1480"/>
      <c r="R43" s="1481">
        <f>'Ab3. ASHA'!Q42</f>
        <v>0</v>
      </c>
      <c r="S43" s="1482">
        <f>'Ab3. ASHA'!R42</f>
        <v>0</v>
      </c>
      <c r="T43" s="1578">
        <f t="shared" si="1"/>
        <v>0</v>
      </c>
      <c r="U43" s="1578">
        <f t="shared" si="2"/>
        <v>0</v>
      </c>
      <c r="V43" s="1610">
        <f t="shared" si="3"/>
        <v>0</v>
      </c>
      <c r="W43" s="1571" t="str">
        <f t="shared" si="4"/>
        <v xml:space="preserve">STATE: ; PDY: ; KKL: ; MHE: ; YNM: </v>
      </c>
      <c r="X43" s="4818"/>
      <c r="Y43" s="1483"/>
      <c r="Z43" s="1483">
        <f t="shared" si="33"/>
        <v>0</v>
      </c>
      <c r="AA43" s="1578"/>
      <c r="AB43" s="1483"/>
      <c r="AC43" s="1483"/>
      <c r="AD43" s="1483">
        <f t="shared" si="34"/>
        <v>0</v>
      </c>
      <c r="AE43" s="1571"/>
      <c r="AF43" s="1483"/>
      <c r="AG43" s="1483"/>
      <c r="AH43" s="1483">
        <f t="shared" si="35"/>
        <v>0</v>
      </c>
      <c r="AI43" s="1578"/>
      <c r="AJ43" s="1483"/>
      <c r="AK43" s="1483"/>
      <c r="AL43" s="1483">
        <f t="shared" si="36"/>
        <v>0</v>
      </c>
      <c r="AM43" s="1578"/>
      <c r="AN43" s="1483"/>
      <c r="AO43" s="1483"/>
      <c r="AP43" s="1483">
        <f t="shared" si="37"/>
        <v>0</v>
      </c>
      <c r="AQ43" s="1578"/>
      <c r="AR43" s="1578">
        <f t="shared" si="5"/>
        <v>0</v>
      </c>
      <c r="AS43" s="1578">
        <f t="shared" si="6"/>
        <v>0</v>
      </c>
      <c r="AT43" s="1578">
        <f t="shared" si="7"/>
        <v>0</v>
      </c>
      <c r="AU43" s="1571" t="str">
        <f t="shared" si="8"/>
        <v xml:space="preserve">STATE: ; PDY: ; KKL: ; MHE: ; YNM: </v>
      </c>
      <c r="AV43" s="4696" t="s">
        <v>4954</v>
      </c>
      <c r="AW43" s="4837" t="s">
        <v>7291</v>
      </c>
      <c r="AX43" s="4915"/>
      <c r="AY43" s="1428"/>
      <c r="AZ43" s="125"/>
      <c r="BA43" s="125"/>
      <c r="BB43" s="125"/>
      <c r="BC43" s="4646"/>
      <c r="BD43" s="4647">
        <f t="shared" si="38"/>
        <v>0</v>
      </c>
      <c r="BE43" s="4646"/>
      <c r="BF43" s="116">
        <f t="shared" si="39"/>
        <v>0</v>
      </c>
      <c r="BG43" s="4648"/>
      <c r="BH43" s="4649">
        <f>'[2]Ab3. ASHA'!BG42</f>
        <v>0</v>
      </c>
      <c r="BI43" s="4650">
        <f>'[2]Ab3. ASHA'!BH42</f>
        <v>0</v>
      </c>
      <c r="BJ43" s="423" t="s">
        <v>7291</v>
      </c>
    </row>
    <row r="44" spans="1:62" s="1456" customFormat="1" ht="63">
      <c r="A44" s="1494">
        <v>5</v>
      </c>
      <c r="B44" s="1443" t="s">
        <v>2749</v>
      </c>
      <c r="C44" s="1492" t="s">
        <v>216</v>
      </c>
      <c r="D44" s="1492" t="s">
        <v>217</v>
      </c>
      <c r="E44" s="1581" t="s">
        <v>4345</v>
      </c>
      <c r="F44" s="390" t="s">
        <v>4955</v>
      </c>
      <c r="G44" s="166"/>
      <c r="H44" s="166"/>
      <c r="I44" s="1520"/>
      <c r="J44" s="1584"/>
      <c r="K44" s="166"/>
      <c r="L44" s="166"/>
      <c r="M44" s="167">
        <f t="shared" si="23"/>
        <v>0</v>
      </c>
      <c r="N44" s="177">
        <f t="shared" si="31"/>
        <v>0</v>
      </c>
      <c r="O44" s="167">
        <f t="shared" si="22"/>
        <v>0</v>
      </c>
      <c r="P44" s="1479">
        <f t="shared" si="32"/>
        <v>0</v>
      </c>
      <c r="Q44" s="1480"/>
      <c r="R44" s="1481">
        <f>'Ab3. ASHA'!Q43</f>
        <v>0</v>
      </c>
      <c r="S44" s="1482">
        <f>'Ab3. ASHA'!R43</f>
        <v>0</v>
      </c>
      <c r="T44" s="1578">
        <f t="shared" si="1"/>
        <v>0</v>
      </c>
      <c r="U44" s="1578">
        <f t="shared" si="2"/>
        <v>0</v>
      </c>
      <c r="V44" s="1610">
        <f t="shared" si="3"/>
        <v>0</v>
      </c>
      <c r="W44" s="1571" t="str">
        <f t="shared" si="4"/>
        <v xml:space="preserve">STATE: ; PDY: ; KKL: ; MHE: ; YNM: </v>
      </c>
      <c r="X44" s="4818"/>
      <c r="Y44" s="1483"/>
      <c r="Z44" s="1483">
        <f t="shared" si="33"/>
        <v>0</v>
      </c>
      <c r="AA44" s="1578"/>
      <c r="AB44" s="1483"/>
      <c r="AC44" s="1483"/>
      <c r="AD44" s="1483">
        <f t="shared" si="34"/>
        <v>0</v>
      </c>
      <c r="AE44" s="1571"/>
      <c r="AF44" s="1483"/>
      <c r="AG44" s="1483"/>
      <c r="AH44" s="1483">
        <f t="shared" si="35"/>
        <v>0</v>
      </c>
      <c r="AI44" s="1578"/>
      <c r="AJ44" s="1483"/>
      <c r="AK44" s="1483"/>
      <c r="AL44" s="1483">
        <f t="shared" si="36"/>
        <v>0</v>
      </c>
      <c r="AM44" s="1578"/>
      <c r="AN44" s="1483"/>
      <c r="AO44" s="1483"/>
      <c r="AP44" s="1483">
        <f t="shared" si="37"/>
        <v>0</v>
      </c>
      <c r="AQ44" s="1578"/>
      <c r="AR44" s="1578">
        <f t="shared" si="5"/>
        <v>0</v>
      </c>
      <c r="AS44" s="1578">
        <f t="shared" si="6"/>
        <v>0</v>
      </c>
      <c r="AT44" s="1578">
        <f t="shared" si="7"/>
        <v>0</v>
      </c>
      <c r="AU44" s="1571" t="str">
        <f t="shared" si="8"/>
        <v xml:space="preserve">STATE: ; PDY: ; KKL: ; MHE: ; YNM: </v>
      </c>
      <c r="AV44" s="4696" t="s">
        <v>4955</v>
      </c>
      <c r="AW44" s="4837" t="s">
        <v>7292</v>
      </c>
      <c r="AX44" s="4919"/>
      <c r="AY44" s="4832"/>
      <c r="AZ44" s="4663"/>
      <c r="BA44" s="4663"/>
      <c r="BB44" s="4663"/>
      <c r="BC44" s="4646"/>
      <c r="BD44" s="4647">
        <f t="shared" si="38"/>
        <v>0</v>
      </c>
      <c r="BE44" s="4646"/>
      <c r="BF44" s="116">
        <f t="shared" si="39"/>
        <v>0</v>
      </c>
      <c r="BG44" s="4648"/>
      <c r="BH44" s="4649">
        <f>'[2]Ab3. ASHA'!BG43</f>
        <v>0</v>
      </c>
      <c r="BI44" s="4650">
        <f>'[2]Ab3. ASHA'!BH43</f>
        <v>0</v>
      </c>
      <c r="BJ44" s="423" t="s">
        <v>7292</v>
      </c>
    </row>
    <row r="45" spans="1:62" s="1456" customFormat="1" ht="251.25" customHeight="1">
      <c r="A45" s="1494">
        <v>6</v>
      </c>
      <c r="B45" s="1443" t="s">
        <v>2750</v>
      </c>
      <c r="C45" s="1492" t="s">
        <v>218</v>
      </c>
      <c r="D45" s="1492" t="s">
        <v>4071</v>
      </c>
      <c r="E45" s="1581" t="s">
        <v>4345</v>
      </c>
      <c r="F45" s="390" t="s">
        <v>4955</v>
      </c>
      <c r="G45" s="125"/>
      <c r="H45" s="125"/>
      <c r="I45" s="1450"/>
      <c r="J45" s="1428"/>
      <c r="K45" s="125"/>
      <c r="L45" s="125"/>
      <c r="M45" s="167">
        <f t="shared" si="23"/>
        <v>200</v>
      </c>
      <c r="N45" s="177">
        <f t="shared" si="31"/>
        <v>2E-3</v>
      </c>
      <c r="O45" s="167">
        <f t="shared" si="22"/>
        <v>184</v>
      </c>
      <c r="P45" s="1479">
        <f t="shared" si="32"/>
        <v>0.36799999999999999</v>
      </c>
      <c r="Q45" s="1480"/>
      <c r="R45" s="1481">
        <f>'Ab3. ASHA'!Q44</f>
        <v>0</v>
      </c>
      <c r="S45" s="1482">
        <f>'Ab3. ASHA'!R44</f>
        <v>0</v>
      </c>
      <c r="T45" s="1578">
        <f t="shared" si="1"/>
        <v>200</v>
      </c>
      <c r="U45" s="1578">
        <f t="shared" si="2"/>
        <v>184</v>
      </c>
      <c r="V45" s="1610">
        <f t="shared" si="3"/>
        <v>36800</v>
      </c>
      <c r="W45" s="1571" t="str">
        <f t="shared" si="4"/>
        <v>STATE: ; PDY: ASHA incentive for one time line listing of Lymphodema and Aydrocele cases in non endemic districts Rs.200 x 108 nos.; KKL: ASHA incentive for one time line listing of Lymphodema and Aydrocele cases in non endemic districts Rs.200 x 25 nos.; MHE: ASHA incentive for one time line listing of Lymphodema and Aydrocele cases in non endemic districts Rs.200 x 16 nos.; YNM: ASHA incentive for one time line listing of Lymphodema and Aydrocele cases in non endemic districts Rs.200 x 35 nos.</v>
      </c>
      <c r="X45" s="4818"/>
      <c r="Y45" s="1483"/>
      <c r="Z45" s="1483">
        <f t="shared" si="33"/>
        <v>0</v>
      </c>
      <c r="AA45" s="1488"/>
      <c r="AB45" s="1483">
        <v>200</v>
      </c>
      <c r="AC45" s="1483">
        <v>108</v>
      </c>
      <c r="AD45" s="1483">
        <f t="shared" si="34"/>
        <v>21600</v>
      </c>
      <c r="AE45" s="1484" t="s">
        <v>6850</v>
      </c>
      <c r="AF45" s="1483">
        <v>200</v>
      </c>
      <c r="AG45" s="1483">
        <v>25</v>
      </c>
      <c r="AH45" s="1483">
        <f t="shared" si="35"/>
        <v>5000</v>
      </c>
      <c r="AI45" s="1484" t="s">
        <v>6851</v>
      </c>
      <c r="AJ45" s="1483">
        <v>200</v>
      </c>
      <c r="AK45" s="1483">
        <v>16</v>
      </c>
      <c r="AL45" s="1483">
        <f t="shared" si="36"/>
        <v>3200</v>
      </c>
      <c r="AM45" s="1484" t="s">
        <v>6852</v>
      </c>
      <c r="AN45" s="1483">
        <v>200</v>
      </c>
      <c r="AO45" s="1483">
        <v>35</v>
      </c>
      <c r="AP45" s="1483">
        <f t="shared" si="37"/>
        <v>7000</v>
      </c>
      <c r="AQ45" s="1484" t="s">
        <v>6853</v>
      </c>
      <c r="AR45" s="1578">
        <f t="shared" si="5"/>
        <v>36800</v>
      </c>
      <c r="AS45" s="1578">
        <f t="shared" si="6"/>
        <v>184</v>
      </c>
      <c r="AT45" s="1578">
        <f t="shared" si="7"/>
        <v>200</v>
      </c>
      <c r="AU45" s="1571" t="str">
        <f t="shared" si="8"/>
        <v>STATE: ; PDY: ASHA incentive for one time line listing of Lymphodema and Aydrocele cases in non endemic districts Rs.200 x 108 nos.; KKL: ASHA incentive for one time line listing of Lymphodema and Aydrocele cases in non endemic districts Rs.200 x 25 nos.; MHE: ASHA incentive for one time line listing of Lymphodema and Aydrocele cases in non endemic districts Rs.200 x 16 nos.; YNM: ASHA incentive for one time line listing of Lymphodema and Aydrocele cases in non endemic districts Rs.200 x 35 nos.</v>
      </c>
      <c r="AV45" s="4696" t="s">
        <v>4955</v>
      </c>
      <c r="AW45" s="4837" t="s">
        <v>7293</v>
      </c>
      <c r="AX45" s="4987" t="s">
        <v>8228</v>
      </c>
      <c r="AY45" s="1428"/>
      <c r="AZ45" s="125"/>
      <c r="BA45" s="125"/>
      <c r="BB45" s="125"/>
      <c r="BC45" s="4646"/>
      <c r="BD45" s="4647">
        <f t="shared" si="38"/>
        <v>0</v>
      </c>
      <c r="BE45" s="4646"/>
      <c r="BF45" s="116">
        <f t="shared" si="39"/>
        <v>0</v>
      </c>
      <c r="BG45" s="4648"/>
      <c r="BH45" s="4649">
        <f>'[2]Ab3. ASHA'!BG44</f>
        <v>0</v>
      </c>
      <c r="BI45" s="4650">
        <f>'[2]Ab3. ASHA'!BH44</f>
        <v>0</v>
      </c>
      <c r="BJ45" s="423" t="s">
        <v>7293</v>
      </c>
    </row>
    <row r="46" spans="1:62" s="1456" customFormat="1" ht="81">
      <c r="A46" s="1494">
        <v>7</v>
      </c>
      <c r="B46" s="1440" t="s">
        <v>2751</v>
      </c>
      <c r="C46" s="1495"/>
      <c r="D46" s="1495" t="s">
        <v>4820</v>
      </c>
      <c r="E46" s="1581" t="s">
        <v>4345</v>
      </c>
      <c r="F46" s="412" t="s">
        <v>4956</v>
      </c>
      <c r="G46" s="132"/>
      <c r="H46" s="132"/>
      <c r="I46" s="1521"/>
      <c r="J46" s="1585"/>
      <c r="K46" s="132"/>
      <c r="L46" s="132"/>
      <c r="M46" s="167">
        <f t="shared" si="23"/>
        <v>0</v>
      </c>
      <c r="N46" s="177">
        <f t="shared" si="31"/>
        <v>0</v>
      </c>
      <c r="O46" s="167">
        <f t="shared" si="22"/>
        <v>0</v>
      </c>
      <c r="P46" s="1540">
        <f t="shared" si="32"/>
        <v>0</v>
      </c>
      <c r="Q46" s="1480"/>
      <c r="R46" s="1481">
        <f>'Ab3. ASHA'!Q45</f>
        <v>0</v>
      </c>
      <c r="S46" s="1482">
        <f>'Ab3. ASHA'!R45</f>
        <v>0</v>
      </c>
      <c r="T46" s="1578">
        <f t="shared" si="1"/>
        <v>0</v>
      </c>
      <c r="U46" s="1578">
        <f t="shared" si="2"/>
        <v>0</v>
      </c>
      <c r="V46" s="1610">
        <f t="shared" si="3"/>
        <v>0</v>
      </c>
      <c r="W46" s="1571" t="str">
        <f t="shared" si="4"/>
        <v xml:space="preserve">STATE: ; PDY: ; KKL: ; MHE: ; YNM: </v>
      </c>
      <c r="X46" s="4818"/>
      <c r="Y46" s="1483"/>
      <c r="Z46" s="1483">
        <f t="shared" si="33"/>
        <v>0</v>
      </c>
      <c r="AA46" s="1578"/>
      <c r="AB46" s="1578"/>
      <c r="AC46" s="1578"/>
      <c r="AD46" s="1578">
        <f>AB46*AC46</f>
        <v>0</v>
      </c>
      <c r="AE46" s="1571"/>
      <c r="AF46" s="1483"/>
      <c r="AG46" s="1483"/>
      <c r="AH46" s="1483">
        <f t="shared" si="35"/>
        <v>0</v>
      </c>
      <c r="AI46" s="1578"/>
      <c r="AJ46" s="1483"/>
      <c r="AK46" s="1483"/>
      <c r="AL46" s="1483">
        <f t="shared" si="36"/>
        <v>0</v>
      </c>
      <c r="AM46" s="1578"/>
      <c r="AN46" s="1578"/>
      <c r="AO46" s="1578"/>
      <c r="AP46" s="1578">
        <f t="shared" si="37"/>
        <v>0</v>
      </c>
      <c r="AQ46" s="1578"/>
      <c r="AR46" s="1578">
        <f t="shared" si="5"/>
        <v>0</v>
      </c>
      <c r="AS46" s="1578">
        <f t="shared" si="6"/>
        <v>0</v>
      </c>
      <c r="AT46" s="1578">
        <f t="shared" si="7"/>
        <v>0</v>
      </c>
      <c r="AU46" s="1571" t="str">
        <f t="shared" si="8"/>
        <v xml:space="preserve">STATE: ; PDY: ; KKL: ; MHE: ; YNM: </v>
      </c>
      <c r="AV46" s="4702" t="s">
        <v>4956</v>
      </c>
      <c r="AW46" s="4837" t="s">
        <v>7294</v>
      </c>
      <c r="AX46" s="4920"/>
      <c r="AY46" s="1585"/>
      <c r="AZ46" s="132"/>
      <c r="BA46" s="132"/>
      <c r="BB46" s="132"/>
      <c r="BC46" s="4646"/>
      <c r="BD46" s="4647">
        <f t="shared" si="38"/>
        <v>0</v>
      </c>
      <c r="BE46" s="4646"/>
      <c r="BF46" s="4664">
        <f t="shared" si="39"/>
        <v>0</v>
      </c>
      <c r="BG46" s="4648"/>
      <c r="BH46" s="4649">
        <f>'[2]Ab3. ASHA'!BG45</f>
        <v>0</v>
      </c>
      <c r="BI46" s="4650">
        <f>'[2]Ab3. ASHA'!BH45</f>
        <v>0</v>
      </c>
      <c r="BJ46" s="423" t="s">
        <v>7294</v>
      </c>
    </row>
    <row r="47" spans="1:62" s="1456" customFormat="1" ht="23.25">
      <c r="A47" s="1496" t="s">
        <v>4338</v>
      </c>
      <c r="B47" s="1496" t="s">
        <v>3291</v>
      </c>
      <c r="C47" s="1497" t="s">
        <v>219</v>
      </c>
      <c r="D47" s="1497" t="s">
        <v>4485</v>
      </c>
      <c r="E47" s="1581" t="s">
        <v>4345</v>
      </c>
      <c r="F47" s="449"/>
      <c r="G47" s="182"/>
      <c r="H47" s="182"/>
      <c r="I47" s="1522"/>
      <c r="J47" s="1586"/>
      <c r="K47" s="182"/>
      <c r="L47" s="182"/>
      <c r="M47" s="167">
        <f t="shared" si="23"/>
        <v>0</v>
      </c>
      <c r="N47" s="181"/>
      <c r="O47" s="167">
        <f t="shared" si="22"/>
        <v>0</v>
      </c>
      <c r="P47" s="1473">
        <f>SUM(P48:P50)</f>
        <v>0.1825</v>
      </c>
      <c r="Q47" s="1602"/>
      <c r="R47" s="1541"/>
      <c r="S47" s="1541">
        <f>SUM(S48:S50)</f>
        <v>0</v>
      </c>
      <c r="T47" s="1541"/>
      <c r="U47" s="1541"/>
      <c r="V47" s="1476">
        <f>SUM(V48:V50)</f>
        <v>18250</v>
      </c>
      <c r="W47" s="1571"/>
      <c r="X47" s="4819"/>
      <c r="Y47" s="1578"/>
      <c r="Z47" s="1541">
        <f>SUM(Z48:Z50)</f>
        <v>0</v>
      </c>
      <c r="AA47" s="1578"/>
      <c r="AB47" s="1578"/>
      <c r="AC47" s="1578"/>
      <c r="AD47" s="1541">
        <f>SUM(AD48:AD50)</f>
        <v>10450</v>
      </c>
      <c r="AE47" s="1571"/>
      <c r="AF47" s="1578"/>
      <c r="AG47" s="1578"/>
      <c r="AH47" s="1541">
        <f>SUM(AH48:AH50)</f>
        <v>6300</v>
      </c>
      <c r="AI47" s="1578"/>
      <c r="AJ47" s="1578"/>
      <c r="AK47" s="1578"/>
      <c r="AL47" s="1541">
        <f>SUM(AL48:AL50)</f>
        <v>650</v>
      </c>
      <c r="AM47" s="1578"/>
      <c r="AN47" s="1578"/>
      <c r="AO47" s="1578"/>
      <c r="AP47" s="1541">
        <f>SUM(AP48:AP50)</f>
        <v>850</v>
      </c>
      <c r="AQ47" s="1578"/>
      <c r="AR47" s="1578"/>
      <c r="AS47" s="1578"/>
      <c r="AT47" s="1578"/>
      <c r="AU47" s="1571"/>
      <c r="AV47" s="4703"/>
      <c r="AW47" s="4837"/>
      <c r="AX47" s="4921"/>
      <c r="AY47" s="1586"/>
      <c r="AZ47" s="182"/>
      <c r="BA47" s="182"/>
      <c r="BB47" s="182"/>
      <c r="BC47" s="182"/>
      <c r="BD47" s="181"/>
      <c r="BE47" s="180"/>
      <c r="BF47" s="181">
        <f>SUM(BF48:BF50)</f>
        <v>0</v>
      </c>
      <c r="BG47" s="4665"/>
      <c r="BH47" s="4666"/>
      <c r="BI47" s="4666">
        <f>SUM(BI48:BI50)</f>
        <v>0</v>
      </c>
      <c r="BJ47" s="423"/>
    </row>
    <row r="48" spans="1:62" s="1456" customFormat="1" ht="129" customHeight="1">
      <c r="A48" s="1494">
        <v>1</v>
      </c>
      <c r="B48" s="1443" t="s">
        <v>4566</v>
      </c>
      <c r="C48" s="1492" t="s">
        <v>220</v>
      </c>
      <c r="D48" s="1456" t="s">
        <v>4464</v>
      </c>
      <c r="E48" s="1581" t="s">
        <v>4345</v>
      </c>
      <c r="F48" s="390" t="s">
        <v>2662</v>
      </c>
      <c r="G48" s="135"/>
      <c r="H48" s="135"/>
      <c r="I48" s="1449">
        <v>6.25E-2</v>
      </c>
      <c r="J48" s="1587"/>
      <c r="K48" s="135"/>
      <c r="L48" s="135"/>
      <c r="M48" s="167">
        <f t="shared" si="23"/>
        <v>250</v>
      </c>
      <c r="N48" s="177">
        <f>M48/100000</f>
        <v>2.5000000000000001E-3</v>
      </c>
      <c r="O48" s="167">
        <f t="shared" si="22"/>
        <v>25</v>
      </c>
      <c r="P48" s="1479">
        <f>N48*O48</f>
        <v>6.25E-2</v>
      </c>
      <c r="Q48" s="1480"/>
      <c r="R48" s="1481">
        <f>'Ab3. ASHA'!Q47</f>
        <v>0</v>
      </c>
      <c r="S48" s="1482">
        <f>'Ab3. ASHA'!R47</f>
        <v>0</v>
      </c>
      <c r="T48" s="1578">
        <f t="shared" si="1"/>
        <v>250</v>
      </c>
      <c r="U48" s="1578">
        <f t="shared" si="2"/>
        <v>25</v>
      </c>
      <c r="V48" s="1610">
        <f t="shared" si="3"/>
        <v>6250</v>
      </c>
      <c r="W48" s="1571" t="str">
        <f>"STATE: "&amp;AA48&amp;"; PDY: "&amp;AE47&amp;"; KKL: "&amp;AI48&amp;"; MHE: "&amp;AM48&amp;"; YNM: "&amp;AQ48</f>
        <v>STATE: ; PDY: ; KKL: For facilitating Diagnosis of leprosy case- 10 Cases * Rs.250= Rs.2500; MHE: For facilitating Diagnosis of leprosy case- 1 Cases * Rs.250= Rs.250; YNM: For facilitating Diagnosis of leprosy case- 1 Cases * Rs.250= Rs.250</v>
      </c>
      <c r="X48" s="4820"/>
      <c r="Y48" s="1488"/>
      <c r="Z48" s="1488">
        <f>X48*Y48</f>
        <v>0</v>
      </c>
      <c r="AA48" s="1488"/>
      <c r="AB48" s="4077">
        <v>250</v>
      </c>
      <c r="AC48" s="4077">
        <v>13</v>
      </c>
      <c r="AD48" s="1483">
        <f>AB48*AC48</f>
        <v>3250</v>
      </c>
      <c r="AE48" s="4077" t="s">
        <v>6932</v>
      </c>
      <c r="AF48" s="4077">
        <v>250</v>
      </c>
      <c r="AG48" s="4077">
        <v>10</v>
      </c>
      <c r="AH48" s="1483">
        <f>AF48*AG48</f>
        <v>2500</v>
      </c>
      <c r="AI48" s="4077" t="s">
        <v>6930</v>
      </c>
      <c r="AJ48" s="4077">
        <v>250</v>
      </c>
      <c r="AK48" s="4077">
        <v>1</v>
      </c>
      <c r="AL48" s="1483">
        <f>AJ48*AK48</f>
        <v>250</v>
      </c>
      <c r="AM48" s="4077" t="s">
        <v>6933</v>
      </c>
      <c r="AN48" s="4077">
        <v>250</v>
      </c>
      <c r="AO48" s="4077">
        <v>1</v>
      </c>
      <c r="AP48" s="1483">
        <f>AN48*AO48</f>
        <v>250</v>
      </c>
      <c r="AQ48" s="4077" t="s">
        <v>6933</v>
      </c>
      <c r="AR48" s="1578">
        <f t="shared" si="5"/>
        <v>6250</v>
      </c>
      <c r="AS48" s="1578">
        <f t="shared" si="6"/>
        <v>25</v>
      </c>
      <c r="AT48" s="1578">
        <f t="shared" si="7"/>
        <v>250</v>
      </c>
      <c r="AU48" s="1571" t="str">
        <f t="shared" si="8"/>
        <v>STATE: ; PDY: For facilitating Diagnosis of leprosy case- 13 Cases * Rs.250= Rs.3250; KKL: For facilitating Diagnosis of leprosy case- 10 Cases * Rs.250= Rs.2500; MHE: For facilitating Diagnosis of leprosy case- 1 Cases * Rs.250= Rs.250; YNM: For facilitating Diagnosis of leprosy case- 1 Cases * Rs.250= Rs.250</v>
      </c>
      <c r="AV48" s="4696" t="s">
        <v>2662</v>
      </c>
      <c r="AW48" s="4837" t="s">
        <v>7295</v>
      </c>
      <c r="AX48" s="5048" t="s">
        <v>8234</v>
      </c>
      <c r="AY48" s="4833"/>
      <c r="AZ48" s="135"/>
      <c r="BA48" s="135"/>
      <c r="BB48" s="135"/>
      <c r="BC48" s="4646"/>
      <c r="BD48" s="4647">
        <f>BC48/100000</f>
        <v>0</v>
      </c>
      <c r="BE48" s="4646"/>
      <c r="BF48" s="116">
        <f>BD48*BE48</f>
        <v>0</v>
      </c>
      <c r="BG48" s="4648"/>
      <c r="BH48" s="4649">
        <f>'[2]Ab3. ASHA'!BG47</f>
        <v>0</v>
      </c>
      <c r="BI48" s="4650">
        <f>'[2]Ab3. ASHA'!BH47</f>
        <v>0</v>
      </c>
      <c r="BJ48" s="423" t="s">
        <v>7295</v>
      </c>
    </row>
    <row r="49" spans="1:62" s="1478" customFormat="1" ht="149.25" customHeight="1">
      <c r="A49" s="1494">
        <v>2</v>
      </c>
      <c r="B49" s="1443" t="s">
        <v>4567</v>
      </c>
      <c r="C49" s="1492" t="s">
        <v>221</v>
      </c>
      <c r="D49" s="1456" t="s">
        <v>4486</v>
      </c>
      <c r="E49" s="1581" t="s">
        <v>4345</v>
      </c>
      <c r="F49" s="390" t="s">
        <v>2662</v>
      </c>
      <c r="G49" s="135"/>
      <c r="H49" s="135"/>
      <c r="I49" s="1449">
        <v>0.06</v>
      </c>
      <c r="J49" s="1587"/>
      <c r="K49" s="135"/>
      <c r="L49" s="135"/>
      <c r="M49" s="167">
        <f t="shared" si="23"/>
        <v>400</v>
      </c>
      <c r="N49" s="177">
        <f>M49/100000</f>
        <v>4.0000000000000001E-3</v>
      </c>
      <c r="O49" s="167">
        <f t="shared" si="22"/>
        <v>15</v>
      </c>
      <c r="P49" s="1479">
        <f>N49*O49</f>
        <v>0.06</v>
      </c>
      <c r="Q49" s="1480"/>
      <c r="R49" s="1481">
        <f>'Ab3. ASHA'!Q48</f>
        <v>0</v>
      </c>
      <c r="S49" s="1482">
        <f>'Ab3. ASHA'!R48</f>
        <v>0</v>
      </c>
      <c r="T49" s="1578">
        <f t="shared" si="1"/>
        <v>400</v>
      </c>
      <c r="U49" s="1578">
        <f t="shared" si="2"/>
        <v>15</v>
      </c>
      <c r="V49" s="1610">
        <f t="shared" si="3"/>
        <v>6000</v>
      </c>
      <c r="W49" s="1571" t="str">
        <f>"STATE: "&amp;AA49&amp;"; PDY: "&amp;AE48&amp;"; KKL: "&amp;AI49&amp;"; MHE: "&amp;AM49&amp;"; YNM: "&amp;AQ49</f>
        <v xml:space="preserve">STATE: ; PDY: For facilitating Diagnosis of leprosy case- 13 Cases * Rs.250= Rs.3250; KKL: for follow up on Completion of Treatment (PB)- RS.400 * 5 Cases= Rs.2000; MHE: for follow up on Completion of Treatment (PB)- RS.400 * 1 Cases= Rs.400; YNM: </v>
      </c>
      <c r="X49" s="4820"/>
      <c r="Y49" s="1488"/>
      <c r="Z49" s="1488">
        <f>X49*Y49</f>
        <v>0</v>
      </c>
      <c r="AA49" s="1488"/>
      <c r="AB49" s="4077">
        <v>400</v>
      </c>
      <c r="AC49" s="4077">
        <v>9</v>
      </c>
      <c r="AD49" s="1483">
        <f>AB49*AC49</f>
        <v>3600</v>
      </c>
      <c r="AE49" s="4077" t="s">
        <v>6929</v>
      </c>
      <c r="AF49" s="4077">
        <v>400</v>
      </c>
      <c r="AG49" s="4077">
        <v>5</v>
      </c>
      <c r="AH49" s="1483">
        <f>AF49*AG49</f>
        <v>2000</v>
      </c>
      <c r="AI49" s="4077" t="s">
        <v>6934</v>
      </c>
      <c r="AJ49" s="4077">
        <v>400</v>
      </c>
      <c r="AK49" s="4077">
        <v>1</v>
      </c>
      <c r="AL49" s="1483">
        <f>AJ49*AK49</f>
        <v>400</v>
      </c>
      <c r="AM49" s="4077" t="s">
        <v>6935</v>
      </c>
      <c r="AN49" s="1483"/>
      <c r="AO49" s="1483"/>
      <c r="AP49" s="1483">
        <f>AN49*AO49</f>
        <v>0</v>
      </c>
      <c r="AQ49" s="1485"/>
      <c r="AR49" s="1578">
        <f t="shared" si="5"/>
        <v>6000</v>
      </c>
      <c r="AS49" s="1578">
        <f t="shared" si="6"/>
        <v>15</v>
      </c>
      <c r="AT49" s="1578">
        <f t="shared" si="7"/>
        <v>400</v>
      </c>
      <c r="AU49" s="1571" t="str">
        <f>"STATE: "&amp;AA49&amp;"; PDY: "&amp;AE48&amp;"; KKL: "&amp;AI49&amp;"; MHE: "&amp;AM49&amp;"; YNM: "&amp;AQ49</f>
        <v xml:space="preserve">STATE: ; PDY: For facilitating Diagnosis of leprosy case- 13 Cases * Rs.250= Rs.3250; KKL: for follow up on Completion of Treatment (PB)- RS.400 * 5 Cases= Rs.2000; MHE: for follow up on Completion of Treatment (PB)- RS.400 * 1 Cases= Rs.400; YNM: </v>
      </c>
      <c r="AV49" s="4696" t="s">
        <v>2662</v>
      </c>
      <c r="AW49" s="4837" t="s">
        <v>7295</v>
      </c>
      <c r="AX49" s="5048" t="s">
        <v>8234</v>
      </c>
      <c r="AY49" s="4833"/>
      <c r="AZ49" s="135"/>
      <c r="BA49" s="135"/>
      <c r="BB49" s="135"/>
      <c r="BC49" s="4646"/>
      <c r="BD49" s="4647">
        <f>BC49/100000</f>
        <v>0</v>
      </c>
      <c r="BE49" s="4646"/>
      <c r="BF49" s="116">
        <f>BD49*BE49</f>
        <v>0</v>
      </c>
      <c r="BG49" s="4648"/>
      <c r="BH49" s="4649">
        <f>'[2]Ab3. ASHA'!BG48</f>
        <v>0</v>
      </c>
      <c r="BI49" s="4650">
        <f>'[2]Ab3. ASHA'!BH48</f>
        <v>0</v>
      </c>
      <c r="BJ49" s="423" t="s">
        <v>7295</v>
      </c>
    </row>
    <row r="50" spans="1:62" s="1456" customFormat="1" ht="140.25" customHeight="1">
      <c r="A50" s="1494">
        <v>3</v>
      </c>
      <c r="B50" s="1443" t="s">
        <v>4568</v>
      </c>
      <c r="C50" s="1492" t="s">
        <v>222</v>
      </c>
      <c r="D50" s="1456" t="s">
        <v>5738</v>
      </c>
      <c r="E50" s="1581" t="s">
        <v>4345</v>
      </c>
      <c r="F50" s="390" t="s">
        <v>2662</v>
      </c>
      <c r="G50" s="135"/>
      <c r="H50" s="135"/>
      <c r="I50" s="1449">
        <v>0.06</v>
      </c>
      <c r="J50" s="1587"/>
      <c r="K50" s="135"/>
      <c r="L50" s="135"/>
      <c r="M50" s="167">
        <f t="shared" si="23"/>
        <v>600</v>
      </c>
      <c r="N50" s="177">
        <f>M50/100000</f>
        <v>6.0000000000000001E-3</v>
      </c>
      <c r="O50" s="167">
        <f t="shared" si="22"/>
        <v>10</v>
      </c>
      <c r="P50" s="1479">
        <f>N50*O50</f>
        <v>0.06</v>
      </c>
      <c r="Q50" s="1480"/>
      <c r="R50" s="1481">
        <f>'Ab3. ASHA'!Q49</f>
        <v>0</v>
      </c>
      <c r="S50" s="1482">
        <f>'Ab3. ASHA'!R49</f>
        <v>0</v>
      </c>
      <c r="T50" s="1578">
        <f t="shared" si="1"/>
        <v>600</v>
      </c>
      <c r="U50" s="1578">
        <f t="shared" si="2"/>
        <v>10</v>
      </c>
      <c r="V50" s="1610">
        <f t="shared" si="3"/>
        <v>6000</v>
      </c>
      <c r="W50" s="1571" t="str">
        <f>"STATE: "&amp;AA50&amp;"; PDY: "&amp;AE49&amp;"; KKL: "&amp;AI50&amp;"; MHE: "&amp;AM50&amp;"; YNM: "&amp;AQ50</f>
        <v>STATE: ; PDY: for follow up on Completion of Treatment (PB)- RS.400 * 9 Cases= Rs.3600; KKL: for follow up on Completion of Treatment (MB)- RS.600 * 3 Cases= Rs.1800; MHE: ; YNM: for follow up on Completion of Treatment (MB)- RS.600 * 1 Case= Rs.600</v>
      </c>
      <c r="X50" s="4820"/>
      <c r="Y50" s="1488"/>
      <c r="Z50" s="1488">
        <f>X50*Y50</f>
        <v>0</v>
      </c>
      <c r="AA50" s="1488"/>
      <c r="AB50" s="4077">
        <v>600</v>
      </c>
      <c r="AC50" s="4077">
        <v>6</v>
      </c>
      <c r="AD50" s="1483">
        <f>AB50*AC50</f>
        <v>3600</v>
      </c>
      <c r="AE50" s="4077" t="s">
        <v>6931</v>
      </c>
      <c r="AF50" s="4077">
        <v>600</v>
      </c>
      <c r="AG50" s="4077">
        <v>3</v>
      </c>
      <c r="AH50" s="1483">
        <f>AF50*AG50</f>
        <v>1800</v>
      </c>
      <c r="AI50" s="4077" t="s">
        <v>6936</v>
      </c>
      <c r="AJ50" s="1483"/>
      <c r="AK50" s="1483"/>
      <c r="AL50" s="1483">
        <f>AJ50*AK50</f>
        <v>0</v>
      </c>
      <c r="AM50" s="1485"/>
      <c r="AN50" s="4077">
        <v>600</v>
      </c>
      <c r="AO50" s="4077">
        <v>1</v>
      </c>
      <c r="AP50" s="1483">
        <f>AN50*AO50</f>
        <v>600</v>
      </c>
      <c r="AQ50" s="4077" t="s">
        <v>6937</v>
      </c>
      <c r="AR50" s="1578">
        <f t="shared" si="5"/>
        <v>6000</v>
      </c>
      <c r="AS50" s="1578">
        <f t="shared" si="6"/>
        <v>10</v>
      </c>
      <c r="AT50" s="1578">
        <f t="shared" si="7"/>
        <v>600</v>
      </c>
      <c r="AU50" s="1571" t="str">
        <f>"STATE: "&amp;AA50&amp;"; PDY: "&amp;AE49&amp;"; KKL: "&amp;AI50&amp;"; MHE: "&amp;AM50&amp;"; YNM: "&amp;AQ50</f>
        <v>STATE: ; PDY: for follow up on Completion of Treatment (PB)- RS.400 * 9 Cases= Rs.3600; KKL: for follow up on Completion of Treatment (MB)- RS.600 * 3 Cases= Rs.1800; MHE: ; YNM: for follow up on Completion of Treatment (MB)- RS.600 * 1 Case= Rs.600</v>
      </c>
      <c r="AV50" s="4696" t="s">
        <v>2662</v>
      </c>
      <c r="AW50" s="4837" t="s">
        <v>7295</v>
      </c>
      <c r="AX50" s="5048" t="s">
        <v>8234</v>
      </c>
      <c r="AY50" s="4833"/>
      <c r="AZ50" s="135"/>
      <c r="BA50" s="135"/>
      <c r="BB50" s="135"/>
      <c r="BC50" s="4646"/>
      <c r="BD50" s="4647">
        <f>BC50/100000</f>
        <v>0</v>
      </c>
      <c r="BE50" s="4646"/>
      <c r="BF50" s="116">
        <f>BD50*BE50</f>
        <v>0</v>
      </c>
      <c r="BG50" s="4648"/>
      <c r="BH50" s="4649">
        <f>'[2]Ab3. ASHA'!BG49</f>
        <v>0</v>
      </c>
      <c r="BI50" s="4650">
        <f>'[2]Ab3. ASHA'!BH49</f>
        <v>0</v>
      </c>
      <c r="BJ50" s="423" t="s">
        <v>7295</v>
      </c>
    </row>
    <row r="51" spans="1:62" s="1456" customFormat="1" ht="40.5">
      <c r="A51" s="1493" t="s">
        <v>4342</v>
      </c>
      <c r="B51" s="1493"/>
      <c r="C51" s="1493"/>
      <c r="D51" s="1492" t="s">
        <v>2452</v>
      </c>
      <c r="E51" s="1581" t="s">
        <v>4345</v>
      </c>
      <c r="F51" s="390" t="s">
        <v>2659</v>
      </c>
      <c r="G51" s="125"/>
      <c r="H51" s="125"/>
      <c r="I51" s="1450"/>
      <c r="J51" s="1428"/>
      <c r="K51" s="125"/>
      <c r="L51" s="125"/>
      <c r="M51" s="167">
        <f t="shared" si="23"/>
        <v>0</v>
      </c>
      <c r="N51" s="177">
        <f>M51/100000</f>
        <v>0</v>
      </c>
      <c r="O51" s="167">
        <f t="shared" si="22"/>
        <v>0</v>
      </c>
      <c r="P51" s="1479">
        <f>N51*O51</f>
        <v>0</v>
      </c>
      <c r="Q51" s="1480"/>
      <c r="R51" s="1481">
        <f>'Ab3. ASHA'!Q50</f>
        <v>0</v>
      </c>
      <c r="S51" s="1482">
        <f>'Ab3. ASHA'!R50</f>
        <v>0</v>
      </c>
      <c r="T51" s="1578">
        <f t="shared" si="1"/>
        <v>0</v>
      </c>
      <c r="U51" s="1578">
        <f t="shared" si="2"/>
        <v>0</v>
      </c>
      <c r="V51" s="1610">
        <f t="shared" si="3"/>
        <v>0</v>
      </c>
      <c r="W51" s="1571" t="str">
        <f t="shared" si="4"/>
        <v xml:space="preserve">STATE: ; PDY: ; KKL: ; MHE: ; YNM: </v>
      </c>
      <c r="X51" s="4818"/>
      <c r="Y51" s="1483"/>
      <c r="Z51" s="1483">
        <f>X51*Y51</f>
        <v>0</v>
      </c>
      <c r="AA51" s="1578"/>
      <c r="AB51" s="1483"/>
      <c r="AC51" s="1483"/>
      <c r="AD51" s="1483">
        <f>AB51*AC51</f>
        <v>0</v>
      </c>
      <c r="AE51" s="1571"/>
      <c r="AF51" s="1483"/>
      <c r="AG51" s="1483"/>
      <c r="AH51" s="1483">
        <f>AF51*AG51</f>
        <v>0</v>
      </c>
      <c r="AI51" s="1578"/>
      <c r="AJ51" s="1483"/>
      <c r="AK51" s="1483"/>
      <c r="AL51" s="1483">
        <f>AJ51*AK51</f>
        <v>0</v>
      </c>
      <c r="AM51" s="1578"/>
      <c r="AN51" s="1483"/>
      <c r="AO51" s="1483"/>
      <c r="AP51" s="1483">
        <f>AN51*AO51</f>
        <v>0</v>
      </c>
      <c r="AQ51" s="1578"/>
      <c r="AR51" s="1578">
        <f t="shared" si="5"/>
        <v>0</v>
      </c>
      <c r="AS51" s="1578">
        <f t="shared" si="6"/>
        <v>0</v>
      </c>
      <c r="AT51" s="1578">
        <f t="shared" si="7"/>
        <v>0</v>
      </c>
      <c r="AU51" s="1571" t="str">
        <f t="shared" si="8"/>
        <v xml:space="preserve">STATE: ; PDY: ; KKL: ; MHE: ; YNM: </v>
      </c>
      <c r="AV51" s="4696" t="s">
        <v>2659</v>
      </c>
      <c r="AW51" s="4835"/>
      <c r="AX51" s="4915"/>
      <c r="AY51" s="1428"/>
      <c r="AZ51" s="125"/>
      <c r="BA51" s="125"/>
      <c r="BB51" s="125"/>
      <c r="BC51" s="4646"/>
      <c r="BD51" s="4647">
        <f>BC51/100000</f>
        <v>0</v>
      </c>
      <c r="BE51" s="4646"/>
      <c r="BF51" s="116">
        <f>BD51*BE51</f>
        <v>0</v>
      </c>
      <c r="BG51" s="4648"/>
      <c r="BH51" s="4649">
        <f>'[2]Ab3. ASHA'!BG50</f>
        <v>0</v>
      </c>
      <c r="BI51" s="4650">
        <f>'[2]Ab3. ASHA'!BH50</f>
        <v>0</v>
      </c>
      <c r="BJ51" s="4651"/>
    </row>
    <row r="52" spans="1:62" s="1456" customFormat="1" ht="23.25">
      <c r="A52" s="5235" t="s">
        <v>4805</v>
      </c>
      <c r="B52" s="5235"/>
      <c r="C52" s="5235"/>
      <c r="D52" s="5235"/>
      <c r="E52" s="1581" t="s">
        <v>4345</v>
      </c>
      <c r="F52" s="442"/>
      <c r="G52" s="119"/>
      <c r="H52" s="119"/>
      <c r="I52" s="1518"/>
      <c r="J52" s="1583"/>
      <c r="K52" s="165"/>
      <c r="L52" s="119"/>
      <c r="M52" s="167">
        <f t="shared" si="23"/>
        <v>0</v>
      </c>
      <c r="N52" s="388"/>
      <c r="O52" s="167">
        <f t="shared" si="22"/>
        <v>0</v>
      </c>
      <c r="P52" s="1468">
        <f>P53</f>
        <v>0</v>
      </c>
      <c r="Q52" s="1601"/>
      <c r="R52" s="1470"/>
      <c r="S52" s="1470"/>
      <c r="T52" s="1471"/>
      <c r="U52" s="1471"/>
      <c r="V52" s="1471"/>
      <c r="W52" s="1571"/>
      <c r="X52" s="4819"/>
      <c r="Y52" s="1578"/>
      <c r="Z52" s="1578"/>
      <c r="AA52" s="1578"/>
      <c r="AB52" s="1578"/>
      <c r="AC52" s="1578"/>
      <c r="AD52" s="1578"/>
      <c r="AE52" s="1571"/>
      <c r="AF52" s="1578"/>
      <c r="AG52" s="1578"/>
      <c r="AH52" s="1578"/>
      <c r="AI52" s="1578"/>
      <c r="AJ52" s="1578"/>
      <c r="AK52" s="1578"/>
      <c r="AL52" s="1578"/>
      <c r="AM52" s="1578"/>
      <c r="AN52" s="1578"/>
      <c r="AO52" s="1578"/>
      <c r="AP52" s="1578"/>
      <c r="AQ52" s="1578"/>
      <c r="AR52" s="1578"/>
      <c r="AS52" s="1578"/>
      <c r="AT52" s="1578"/>
      <c r="AU52" s="1571"/>
      <c r="AV52" s="4699"/>
      <c r="AW52" s="4837"/>
      <c r="AX52" s="4918"/>
      <c r="AY52" s="1583"/>
      <c r="AZ52" s="119"/>
      <c r="BA52" s="4658"/>
      <c r="BB52" s="119"/>
      <c r="BC52" s="4659"/>
      <c r="BD52" s="388"/>
      <c r="BE52" s="140"/>
      <c r="BF52" s="4660">
        <f>BF53</f>
        <v>0</v>
      </c>
      <c r="BG52" s="4661"/>
      <c r="BH52" s="4662"/>
      <c r="BI52" s="4662"/>
      <c r="BJ52" s="423"/>
    </row>
    <row r="53" spans="1:62" s="1456" customFormat="1" ht="23.25">
      <c r="A53" s="1436" t="s">
        <v>4337</v>
      </c>
      <c r="B53" s="1436" t="s">
        <v>175</v>
      </c>
      <c r="C53" s="1437"/>
      <c r="D53" s="1438" t="s">
        <v>3292</v>
      </c>
      <c r="E53" s="1422" t="s">
        <v>70</v>
      </c>
      <c r="F53" s="446"/>
      <c r="G53" s="179"/>
      <c r="H53" s="179"/>
      <c r="I53" s="1452"/>
      <c r="J53" s="1429"/>
      <c r="K53" s="179"/>
      <c r="L53" s="179"/>
      <c r="M53" s="167">
        <f t="shared" si="23"/>
        <v>0</v>
      </c>
      <c r="N53" s="448"/>
      <c r="O53" s="167">
        <f t="shared" si="22"/>
        <v>0</v>
      </c>
      <c r="P53" s="1477">
        <f>SUM(P54:P56)</f>
        <v>0</v>
      </c>
      <c r="Q53" s="1487"/>
      <c r="R53" s="1475"/>
      <c r="S53" s="1476">
        <f>SUM(S54:S56)</f>
        <v>0</v>
      </c>
      <c r="T53" s="1475"/>
      <c r="U53" s="1475"/>
      <c r="V53" s="1476">
        <f>SUM(V54:V56)</f>
        <v>0</v>
      </c>
      <c r="W53" s="1571"/>
      <c r="X53" s="4819"/>
      <c r="Y53" s="1578"/>
      <c r="Z53" s="1476">
        <f>SUM(Z54:Z56)</f>
        <v>0</v>
      </c>
      <c r="AA53" s="1578"/>
      <c r="AB53" s="1578"/>
      <c r="AC53" s="1578"/>
      <c r="AD53" s="1476">
        <f>SUM(AD54:AD56)</f>
        <v>0</v>
      </c>
      <c r="AE53" s="1571"/>
      <c r="AF53" s="1578"/>
      <c r="AG53" s="1578"/>
      <c r="AH53" s="1476">
        <f>SUM(AH54:AH56)</f>
        <v>0</v>
      </c>
      <c r="AI53" s="1578"/>
      <c r="AJ53" s="1578"/>
      <c r="AK53" s="1578"/>
      <c r="AL53" s="1476">
        <f>SUM(AL54:AL56)</f>
        <v>0</v>
      </c>
      <c r="AM53" s="1578"/>
      <c r="AN53" s="1578"/>
      <c r="AO53" s="1578"/>
      <c r="AP53" s="1476">
        <f>SUM(AP54:AP56)</f>
        <v>0</v>
      </c>
      <c r="AQ53" s="1578"/>
      <c r="AR53" s="1476">
        <f>SUM(AR54:AR56)</f>
        <v>0</v>
      </c>
      <c r="AS53" s="1578"/>
      <c r="AT53" s="1578"/>
      <c r="AU53" s="1571"/>
      <c r="AV53" s="4697"/>
      <c r="AW53" s="4835"/>
      <c r="AX53" s="4916"/>
      <c r="AY53" s="1429"/>
      <c r="AZ53" s="179"/>
      <c r="BA53" s="179"/>
      <c r="BB53" s="179"/>
      <c r="BC53" s="179"/>
      <c r="BD53" s="448"/>
      <c r="BE53" s="180"/>
      <c r="BF53" s="181">
        <f>SUM(BF54:BF56)</f>
        <v>0</v>
      </c>
      <c r="BG53" s="4652"/>
      <c r="BH53" s="4653"/>
      <c r="BI53" s="4654">
        <f>SUM(BI54:BI56)</f>
        <v>0</v>
      </c>
      <c r="BJ53" s="4651"/>
    </row>
    <row r="54" spans="1:62" s="1478" customFormat="1" ht="63">
      <c r="A54" s="1439">
        <v>1</v>
      </c>
      <c r="B54" s="1440"/>
      <c r="C54" s="1441"/>
      <c r="D54" s="1442" t="s">
        <v>4821</v>
      </c>
      <c r="E54" s="1422" t="s">
        <v>70</v>
      </c>
      <c r="F54" s="390" t="s">
        <v>2659</v>
      </c>
      <c r="G54" s="125"/>
      <c r="H54" s="125"/>
      <c r="I54" s="1450"/>
      <c r="J54" s="1428"/>
      <c r="K54" s="125"/>
      <c r="L54" s="125"/>
      <c r="M54" s="167">
        <f t="shared" si="23"/>
        <v>0</v>
      </c>
      <c r="N54" s="177">
        <f>M54/100000</f>
        <v>0</v>
      </c>
      <c r="O54" s="167">
        <f t="shared" si="22"/>
        <v>0</v>
      </c>
      <c r="P54" s="1479">
        <f>N54*O54</f>
        <v>0</v>
      </c>
      <c r="Q54" s="1480"/>
      <c r="R54" s="1481">
        <f>'Ab3. ASHA'!Q52</f>
        <v>0</v>
      </c>
      <c r="S54" s="1482">
        <f>'Ab3. ASHA'!R52</f>
        <v>0</v>
      </c>
      <c r="T54" s="1578">
        <f t="shared" si="1"/>
        <v>0</v>
      </c>
      <c r="U54" s="1578">
        <f t="shared" si="2"/>
        <v>0</v>
      </c>
      <c r="V54" s="1610">
        <f t="shared" si="3"/>
        <v>0</v>
      </c>
      <c r="W54" s="1571" t="str">
        <f t="shared" si="4"/>
        <v xml:space="preserve">STATE: ; PDY: ; KKL: ; MHE: ; YNM: </v>
      </c>
      <c r="X54" s="4818"/>
      <c r="Y54" s="1483"/>
      <c r="Z54" s="1483">
        <f>X54*Y54</f>
        <v>0</v>
      </c>
      <c r="AA54" s="1578"/>
      <c r="AB54" s="1483"/>
      <c r="AC54" s="1483"/>
      <c r="AD54" s="1483">
        <f>AB54*AC54</f>
        <v>0</v>
      </c>
      <c r="AE54" s="1571"/>
      <c r="AF54" s="1483"/>
      <c r="AG54" s="1483"/>
      <c r="AH54" s="1483">
        <f t="shared" ref="AH54:AH59" si="40">AF54*AG54</f>
        <v>0</v>
      </c>
      <c r="AI54" s="1578"/>
      <c r="AJ54" s="1483"/>
      <c r="AK54" s="1483"/>
      <c r="AL54" s="1483">
        <f>AJ54*AK54</f>
        <v>0</v>
      </c>
      <c r="AM54" s="1578"/>
      <c r="AN54" s="1483"/>
      <c r="AO54" s="1483"/>
      <c r="AP54" s="1483">
        <f t="shared" ref="AP54:AP59" si="41">AN54*AO54</f>
        <v>0</v>
      </c>
      <c r="AQ54" s="1578"/>
      <c r="AR54" s="1578">
        <f t="shared" si="5"/>
        <v>0</v>
      </c>
      <c r="AS54" s="1578">
        <f t="shared" si="6"/>
        <v>0</v>
      </c>
      <c r="AT54" s="1578">
        <f t="shared" si="7"/>
        <v>0</v>
      </c>
      <c r="AU54" s="1571" t="str">
        <f t="shared" si="8"/>
        <v xml:space="preserve">STATE: ; PDY: ; KKL: ; MHE: ; YNM: </v>
      </c>
      <c r="AV54" s="4696" t="s">
        <v>2659</v>
      </c>
      <c r="AW54" s="4836" t="s">
        <v>7296</v>
      </c>
      <c r="AX54" s="4915"/>
      <c r="AY54" s="1428"/>
      <c r="AZ54" s="125"/>
      <c r="BA54" s="125"/>
      <c r="BB54" s="125"/>
      <c r="BC54" s="4646"/>
      <c r="BD54" s="4647">
        <f>BC54/100000</f>
        <v>0</v>
      </c>
      <c r="BE54" s="4646"/>
      <c r="BF54" s="116">
        <f>BD54*BE54</f>
        <v>0</v>
      </c>
      <c r="BG54" s="4648"/>
      <c r="BH54" s="4649">
        <f>'[2]Ab3. ASHA'!BG52</f>
        <v>0</v>
      </c>
      <c r="BI54" s="4650">
        <f>'[2]Ab3. ASHA'!BH52</f>
        <v>0</v>
      </c>
      <c r="BJ54" s="4655" t="s">
        <v>7296</v>
      </c>
    </row>
    <row r="55" spans="1:62" s="1478" customFormat="1" ht="63">
      <c r="A55" s="1439">
        <v>2</v>
      </c>
      <c r="B55" s="1440"/>
      <c r="C55" s="1441"/>
      <c r="D55" s="1442" t="s">
        <v>4822</v>
      </c>
      <c r="E55" s="1422" t="s">
        <v>70</v>
      </c>
      <c r="F55" s="390" t="s">
        <v>2659</v>
      </c>
      <c r="G55" s="125"/>
      <c r="H55" s="125"/>
      <c r="I55" s="1450"/>
      <c r="J55" s="1428"/>
      <c r="K55" s="125"/>
      <c r="L55" s="125"/>
      <c r="M55" s="167">
        <f t="shared" si="23"/>
        <v>0</v>
      </c>
      <c r="N55" s="177">
        <f>M55/100000</f>
        <v>0</v>
      </c>
      <c r="O55" s="167">
        <f t="shared" si="22"/>
        <v>0</v>
      </c>
      <c r="P55" s="1479">
        <f>N55*O55</f>
        <v>0</v>
      </c>
      <c r="Q55" s="1480"/>
      <c r="R55" s="1481">
        <f>'Ab3. ASHA'!Q53</f>
        <v>0</v>
      </c>
      <c r="S55" s="1482">
        <f>'Ab3. ASHA'!R53</f>
        <v>0</v>
      </c>
      <c r="T55" s="1578">
        <f t="shared" si="1"/>
        <v>0</v>
      </c>
      <c r="U55" s="1578">
        <f t="shared" si="2"/>
        <v>0</v>
      </c>
      <c r="V55" s="1610">
        <f t="shared" si="3"/>
        <v>0</v>
      </c>
      <c r="W55" s="1571" t="str">
        <f t="shared" si="4"/>
        <v xml:space="preserve">STATE: ; PDY: ; KKL: ; MHE: ; YNM: </v>
      </c>
      <c r="X55" s="4818"/>
      <c r="Y55" s="1483"/>
      <c r="Z55" s="1483">
        <f>X55*Y55</f>
        <v>0</v>
      </c>
      <c r="AA55" s="1578"/>
      <c r="AB55" s="1483"/>
      <c r="AC55" s="1483"/>
      <c r="AD55" s="1483">
        <f>AB55*AC55</f>
        <v>0</v>
      </c>
      <c r="AE55" s="1571"/>
      <c r="AF55" s="1483"/>
      <c r="AG55" s="1483"/>
      <c r="AH55" s="1483">
        <f t="shared" si="40"/>
        <v>0</v>
      </c>
      <c r="AI55" s="1578"/>
      <c r="AJ55" s="1483"/>
      <c r="AK55" s="1483"/>
      <c r="AL55" s="1483">
        <f>AJ55*AK55</f>
        <v>0</v>
      </c>
      <c r="AM55" s="1578"/>
      <c r="AN55" s="1483"/>
      <c r="AO55" s="1483"/>
      <c r="AP55" s="1483">
        <f t="shared" si="41"/>
        <v>0</v>
      </c>
      <c r="AQ55" s="1578"/>
      <c r="AR55" s="1578">
        <f t="shared" si="5"/>
        <v>0</v>
      </c>
      <c r="AS55" s="1578">
        <f t="shared" si="6"/>
        <v>0</v>
      </c>
      <c r="AT55" s="1578">
        <f t="shared" si="7"/>
        <v>0</v>
      </c>
      <c r="AU55" s="1571" t="str">
        <f t="shared" si="8"/>
        <v xml:space="preserve">STATE: ; PDY: ; KKL: ; MHE: ; YNM: </v>
      </c>
      <c r="AV55" s="4696" t="s">
        <v>2659</v>
      </c>
      <c r="AW55" s="4836" t="s">
        <v>7296</v>
      </c>
      <c r="AX55" s="4915"/>
      <c r="AY55" s="1428"/>
      <c r="AZ55" s="125"/>
      <c r="BA55" s="125"/>
      <c r="BB55" s="125"/>
      <c r="BC55" s="4646"/>
      <c r="BD55" s="4647">
        <f>BC55/100000</f>
        <v>0</v>
      </c>
      <c r="BE55" s="4646"/>
      <c r="BF55" s="116">
        <f>BD55*BE55</f>
        <v>0</v>
      </c>
      <c r="BG55" s="4648"/>
      <c r="BH55" s="4649">
        <f>'[2]Ab3. ASHA'!BG53</f>
        <v>0</v>
      </c>
      <c r="BI55" s="4650">
        <f>'[2]Ab3. ASHA'!BH53</f>
        <v>0</v>
      </c>
      <c r="BJ55" s="4655" t="s">
        <v>7296</v>
      </c>
    </row>
    <row r="56" spans="1:62" s="1456" customFormat="1" ht="40.5">
      <c r="A56" s="1439">
        <v>3</v>
      </c>
      <c r="B56" s="1443" t="s">
        <v>2753</v>
      </c>
      <c r="C56" s="1442"/>
      <c r="D56" s="1492" t="s">
        <v>2452</v>
      </c>
      <c r="E56" s="1422" t="s">
        <v>70</v>
      </c>
      <c r="F56" s="390" t="s">
        <v>2659</v>
      </c>
      <c r="G56" s="125"/>
      <c r="H56" s="125"/>
      <c r="I56" s="1450"/>
      <c r="J56" s="1428"/>
      <c r="K56" s="125"/>
      <c r="L56" s="136"/>
      <c r="M56" s="167">
        <f t="shared" si="23"/>
        <v>0</v>
      </c>
      <c r="N56" s="177">
        <f>M56/100000</f>
        <v>0</v>
      </c>
      <c r="O56" s="167">
        <f t="shared" si="22"/>
        <v>0</v>
      </c>
      <c r="P56" s="1479">
        <f>N56*O56</f>
        <v>0</v>
      </c>
      <c r="Q56" s="1480"/>
      <c r="R56" s="1481">
        <f>'Ab3. ASHA'!Q54</f>
        <v>0</v>
      </c>
      <c r="S56" s="1482">
        <f>'Ab3. ASHA'!R54</f>
        <v>0</v>
      </c>
      <c r="T56" s="1578">
        <f t="shared" si="1"/>
        <v>0</v>
      </c>
      <c r="U56" s="1578">
        <f t="shared" si="2"/>
        <v>0</v>
      </c>
      <c r="V56" s="1610">
        <f t="shared" si="3"/>
        <v>0</v>
      </c>
      <c r="W56" s="1571" t="str">
        <f t="shared" si="4"/>
        <v xml:space="preserve">STATE: ; PDY: ; KKL: ; MHE: ; YNM: </v>
      </c>
      <c r="X56" s="4818"/>
      <c r="Y56" s="1483"/>
      <c r="Z56" s="1483">
        <f>X56*Y56</f>
        <v>0</v>
      </c>
      <c r="AA56" s="1578"/>
      <c r="AB56" s="1483"/>
      <c r="AC56" s="1483"/>
      <c r="AD56" s="1483">
        <f>AB56*AC56</f>
        <v>0</v>
      </c>
      <c r="AE56" s="1571"/>
      <c r="AF56" s="1483"/>
      <c r="AG56" s="1483"/>
      <c r="AH56" s="1483">
        <f t="shared" si="40"/>
        <v>0</v>
      </c>
      <c r="AI56" s="1578"/>
      <c r="AJ56" s="1483"/>
      <c r="AK56" s="1483"/>
      <c r="AL56" s="1483">
        <f>AJ56*AK56</f>
        <v>0</v>
      </c>
      <c r="AM56" s="1578"/>
      <c r="AN56" s="1483"/>
      <c r="AO56" s="1483"/>
      <c r="AP56" s="1483">
        <f t="shared" si="41"/>
        <v>0</v>
      </c>
      <c r="AQ56" s="1578"/>
      <c r="AR56" s="1578">
        <f t="shared" si="5"/>
        <v>0</v>
      </c>
      <c r="AS56" s="1578">
        <f t="shared" si="6"/>
        <v>0</v>
      </c>
      <c r="AT56" s="1578">
        <f t="shared" si="7"/>
        <v>0</v>
      </c>
      <c r="AU56" s="1571" t="str">
        <f t="shared" si="8"/>
        <v xml:space="preserve">STATE: ; PDY: ; KKL: ; MHE: ; YNM: </v>
      </c>
      <c r="AV56" s="4696" t="s">
        <v>2659</v>
      </c>
      <c r="AW56" s="4835"/>
      <c r="AX56" s="4915"/>
      <c r="AY56" s="1428"/>
      <c r="AZ56" s="125"/>
      <c r="BA56" s="125"/>
      <c r="BB56" s="136"/>
      <c r="BC56" s="4646"/>
      <c r="BD56" s="4647">
        <f>BC56/100000</f>
        <v>0</v>
      </c>
      <c r="BE56" s="4646"/>
      <c r="BF56" s="116">
        <f>BD56*BE56</f>
        <v>0</v>
      </c>
      <c r="BG56" s="4648"/>
      <c r="BH56" s="4649">
        <f>'[2]Ab3. ASHA'!BG54</f>
        <v>0</v>
      </c>
      <c r="BI56" s="4650">
        <f>'[2]Ab3. ASHA'!BH54</f>
        <v>0</v>
      </c>
      <c r="BJ56" s="4651"/>
    </row>
    <row r="57" spans="1:62" s="1478" customFormat="1" ht="23.25">
      <c r="A57" s="5235" t="s">
        <v>2722</v>
      </c>
      <c r="B57" s="5235"/>
      <c r="C57" s="5235"/>
      <c r="D57" s="5235"/>
      <c r="E57" s="1422" t="s">
        <v>70</v>
      </c>
      <c r="F57" s="407"/>
      <c r="G57" s="119"/>
      <c r="H57" s="119"/>
      <c r="I57" s="1518"/>
      <c r="J57" s="1583"/>
      <c r="K57" s="119"/>
      <c r="L57" s="119"/>
      <c r="M57" s="167">
        <f t="shared" si="23"/>
        <v>0</v>
      </c>
      <c r="N57" s="456"/>
      <c r="O57" s="167">
        <f t="shared" si="22"/>
        <v>0</v>
      </c>
      <c r="P57" s="1542">
        <f>SUM(P58:P59)</f>
        <v>0</v>
      </c>
      <c r="Q57" s="1543"/>
      <c r="R57" s="1471"/>
      <c r="S57" s="1470">
        <f>SUM(S58:S59)</f>
        <v>0</v>
      </c>
      <c r="T57" s="1471"/>
      <c r="U57" s="1471"/>
      <c r="V57" s="1470">
        <f>SUM(V58:V59)</f>
        <v>0</v>
      </c>
      <c r="W57" s="1571"/>
      <c r="X57" s="4819"/>
      <c r="Y57" s="1578"/>
      <c r="Z57" s="1470">
        <f>SUM(Z58:Z59)</f>
        <v>0</v>
      </c>
      <c r="AA57" s="1578"/>
      <c r="AB57" s="1483"/>
      <c r="AC57" s="1483"/>
      <c r="AD57" s="1483"/>
      <c r="AE57" s="1571"/>
      <c r="AF57" s="1483"/>
      <c r="AG57" s="1483"/>
      <c r="AH57" s="1483">
        <f t="shared" si="40"/>
        <v>0</v>
      </c>
      <c r="AI57" s="1578"/>
      <c r="AJ57" s="1578"/>
      <c r="AK57" s="1578"/>
      <c r="AL57" s="1578"/>
      <c r="AM57" s="1578"/>
      <c r="AN57" s="1483"/>
      <c r="AO57" s="1483"/>
      <c r="AP57" s="1483">
        <f t="shared" si="41"/>
        <v>0</v>
      </c>
      <c r="AQ57" s="1578"/>
      <c r="AR57" s="1578"/>
      <c r="AS57" s="1578"/>
      <c r="AT57" s="1578"/>
      <c r="AU57" s="1571"/>
      <c r="AV57" s="4704"/>
      <c r="AW57" s="4836"/>
      <c r="AX57" s="4918"/>
      <c r="AY57" s="1583"/>
      <c r="AZ57" s="119"/>
      <c r="BA57" s="119"/>
      <c r="BB57" s="119"/>
      <c r="BC57" s="119"/>
      <c r="BD57" s="456"/>
      <c r="BE57" s="4667"/>
      <c r="BF57" s="115">
        <f>SUM(BF58:BF59)</f>
        <v>0</v>
      </c>
      <c r="BG57" s="4667"/>
      <c r="BH57" s="4668"/>
      <c r="BI57" s="4662">
        <f>SUM(BI58:BI59)</f>
        <v>0</v>
      </c>
      <c r="BJ57" s="4655"/>
    </row>
    <row r="58" spans="1:62" s="1456" customFormat="1" ht="84">
      <c r="A58" s="1494">
        <v>1</v>
      </c>
      <c r="B58" s="1443" t="s">
        <v>3294</v>
      </c>
      <c r="C58" s="1442" t="s">
        <v>202</v>
      </c>
      <c r="D58" s="1498" t="s">
        <v>203</v>
      </c>
      <c r="E58" s="1422" t="s">
        <v>70</v>
      </c>
      <c r="F58" s="390" t="s">
        <v>2659</v>
      </c>
      <c r="G58" s="120"/>
      <c r="H58" s="123"/>
      <c r="I58" s="1451"/>
      <c r="J58" s="1427"/>
      <c r="K58" s="120"/>
      <c r="L58" s="120"/>
      <c r="M58" s="167">
        <f t="shared" si="23"/>
        <v>0</v>
      </c>
      <c r="N58" s="177">
        <f>M58/100000</f>
        <v>0</v>
      </c>
      <c r="O58" s="167">
        <f t="shared" si="22"/>
        <v>0</v>
      </c>
      <c r="P58" s="1479">
        <f>N58*O58</f>
        <v>0</v>
      </c>
      <c r="Q58" s="1480"/>
      <c r="R58" s="1481">
        <f>'Ab3. ASHA'!Q56</f>
        <v>0</v>
      </c>
      <c r="S58" s="1482">
        <f>'Ab3. ASHA'!R56</f>
        <v>0</v>
      </c>
      <c r="T58" s="1578">
        <f t="shared" si="1"/>
        <v>0</v>
      </c>
      <c r="U58" s="1578">
        <f t="shared" si="2"/>
        <v>0</v>
      </c>
      <c r="V58" s="1610">
        <f t="shared" si="3"/>
        <v>0</v>
      </c>
      <c r="W58" s="1571" t="str">
        <f t="shared" si="4"/>
        <v xml:space="preserve">STATE: ; PDY: ; KKL: ; MHE: ; YNM: </v>
      </c>
      <c r="X58" s="4818"/>
      <c r="Y58" s="1483"/>
      <c r="Z58" s="1483">
        <f>X58*Y58</f>
        <v>0</v>
      </c>
      <c r="AA58" s="1578"/>
      <c r="AB58" s="1483"/>
      <c r="AC58" s="1483"/>
      <c r="AD58" s="1483">
        <f>AB58*AC58</f>
        <v>0</v>
      </c>
      <c r="AE58" s="1571"/>
      <c r="AF58" s="1483"/>
      <c r="AG58" s="1483"/>
      <c r="AH58" s="1483">
        <f t="shared" si="40"/>
        <v>0</v>
      </c>
      <c r="AI58" s="1578"/>
      <c r="AJ58" s="1483"/>
      <c r="AK58" s="1483"/>
      <c r="AL58" s="1483">
        <f>AJ58*AK58</f>
        <v>0</v>
      </c>
      <c r="AM58" s="1578"/>
      <c r="AN58" s="1483"/>
      <c r="AO58" s="1483"/>
      <c r="AP58" s="1483">
        <f t="shared" si="41"/>
        <v>0</v>
      </c>
      <c r="AQ58" s="1578"/>
      <c r="AR58" s="1578">
        <f t="shared" si="5"/>
        <v>0</v>
      </c>
      <c r="AS58" s="1578">
        <f t="shared" si="6"/>
        <v>0</v>
      </c>
      <c r="AT58" s="1578">
        <f t="shared" si="7"/>
        <v>0</v>
      </c>
      <c r="AU58" s="1571" t="str">
        <f t="shared" si="8"/>
        <v xml:space="preserve">STATE: ; PDY: ; KKL: ; MHE: ; YNM: </v>
      </c>
      <c r="AV58" s="4696" t="s">
        <v>2659</v>
      </c>
      <c r="AW58" s="4835" t="s">
        <v>7297</v>
      </c>
      <c r="AX58" s="4914"/>
      <c r="AY58" s="1427"/>
      <c r="AZ58" s="121"/>
      <c r="BA58" s="120"/>
      <c r="BB58" s="120"/>
      <c r="BC58" s="4646"/>
      <c r="BD58" s="4647">
        <f>BC58/100000</f>
        <v>0</v>
      </c>
      <c r="BE58" s="4646"/>
      <c r="BF58" s="116">
        <f>BD58*BE58</f>
        <v>0</v>
      </c>
      <c r="BG58" s="4648"/>
      <c r="BH58" s="4649">
        <f>'[2]Ab3. ASHA'!BG56</f>
        <v>0</v>
      </c>
      <c r="BI58" s="4650">
        <f>'[2]Ab3. ASHA'!BH56</f>
        <v>0</v>
      </c>
      <c r="BJ58" s="4651" t="s">
        <v>7297</v>
      </c>
    </row>
    <row r="59" spans="1:62" s="1456" customFormat="1" ht="40.5">
      <c r="A59" s="1494">
        <v>2</v>
      </c>
      <c r="B59" s="1443" t="s">
        <v>3793</v>
      </c>
      <c r="C59" s="1492"/>
      <c r="D59" s="1492" t="s">
        <v>2452</v>
      </c>
      <c r="E59" s="1422" t="s">
        <v>70</v>
      </c>
      <c r="F59" s="390" t="s">
        <v>2659</v>
      </c>
      <c r="G59" s="125"/>
      <c r="H59" s="125"/>
      <c r="I59" s="1450"/>
      <c r="J59" s="1428"/>
      <c r="K59" s="125"/>
      <c r="L59" s="125"/>
      <c r="M59" s="167">
        <f t="shared" si="23"/>
        <v>0</v>
      </c>
      <c r="N59" s="177">
        <f>M59/100000</f>
        <v>0</v>
      </c>
      <c r="O59" s="167">
        <f t="shared" si="22"/>
        <v>0</v>
      </c>
      <c r="P59" s="1479">
        <f>N59*O59</f>
        <v>0</v>
      </c>
      <c r="Q59" s="1480"/>
      <c r="R59" s="1481">
        <f>'Ab3. ASHA'!Q57</f>
        <v>0</v>
      </c>
      <c r="S59" s="1482">
        <f>'Ab3. ASHA'!R57</f>
        <v>0</v>
      </c>
      <c r="T59" s="1578">
        <f t="shared" si="1"/>
        <v>0</v>
      </c>
      <c r="U59" s="1578">
        <f t="shared" si="2"/>
        <v>0</v>
      </c>
      <c r="V59" s="1610">
        <f t="shared" si="3"/>
        <v>0</v>
      </c>
      <c r="W59" s="1571" t="str">
        <f t="shared" si="4"/>
        <v xml:space="preserve">STATE: ; PDY: ; KKL: ; MHE: ; YNM: </v>
      </c>
      <c r="X59" s="4818"/>
      <c r="Y59" s="1483"/>
      <c r="Z59" s="1483">
        <f>X59*Y59</f>
        <v>0</v>
      </c>
      <c r="AA59" s="1578"/>
      <c r="AB59" s="1483"/>
      <c r="AC59" s="1483"/>
      <c r="AD59" s="1483">
        <f>AB59*AC59</f>
        <v>0</v>
      </c>
      <c r="AE59" s="1571"/>
      <c r="AF59" s="1483"/>
      <c r="AG59" s="1483"/>
      <c r="AH59" s="1483">
        <f t="shared" si="40"/>
        <v>0</v>
      </c>
      <c r="AI59" s="1578"/>
      <c r="AJ59" s="1483"/>
      <c r="AK59" s="1483"/>
      <c r="AL59" s="1483">
        <f>AJ59*AK59</f>
        <v>0</v>
      </c>
      <c r="AM59" s="1578"/>
      <c r="AN59" s="1483"/>
      <c r="AO59" s="1483"/>
      <c r="AP59" s="1483">
        <f t="shared" si="41"/>
        <v>0</v>
      </c>
      <c r="AQ59" s="1578"/>
      <c r="AR59" s="1578">
        <f t="shared" si="5"/>
        <v>0</v>
      </c>
      <c r="AS59" s="1578">
        <f t="shared" si="6"/>
        <v>0</v>
      </c>
      <c r="AT59" s="1578">
        <f t="shared" si="7"/>
        <v>0</v>
      </c>
      <c r="AU59" s="1571" t="str">
        <f t="shared" si="8"/>
        <v xml:space="preserve">STATE: ; PDY: ; KKL: ; MHE: ; YNM: </v>
      </c>
      <c r="AV59" s="4696" t="s">
        <v>2659</v>
      </c>
      <c r="AW59" s="4835"/>
      <c r="AX59" s="4915"/>
      <c r="AY59" s="1428"/>
      <c r="AZ59" s="125"/>
      <c r="BA59" s="125"/>
      <c r="BB59" s="125"/>
      <c r="BC59" s="4646"/>
      <c r="BD59" s="4647">
        <f>BC59/100000</f>
        <v>0</v>
      </c>
      <c r="BE59" s="4646"/>
      <c r="BF59" s="116">
        <f>BD59*BE59</f>
        <v>0</v>
      </c>
      <c r="BG59" s="4648"/>
      <c r="BH59" s="4649">
        <f>'[2]Ab3. ASHA'!BG57</f>
        <v>0</v>
      </c>
      <c r="BI59" s="4650">
        <f>'[2]Ab3. ASHA'!BH57</f>
        <v>0</v>
      </c>
      <c r="BJ59" s="4651"/>
    </row>
    <row r="60" spans="1:62" s="1456" customFormat="1" ht="23.25">
      <c r="A60" s="5235" t="s">
        <v>740</v>
      </c>
      <c r="B60" s="5235"/>
      <c r="C60" s="5235"/>
      <c r="D60" s="5235"/>
      <c r="E60" s="1422" t="s">
        <v>70</v>
      </c>
      <c r="F60" s="442"/>
      <c r="G60" s="119"/>
      <c r="H60" s="119"/>
      <c r="I60" s="1518"/>
      <c r="J60" s="1583"/>
      <c r="K60" s="165"/>
      <c r="L60" s="119"/>
      <c r="M60" s="167">
        <f t="shared" si="23"/>
        <v>0</v>
      </c>
      <c r="N60" s="388"/>
      <c r="O60" s="167">
        <f t="shared" si="22"/>
        <v>0</v>
      </c>
      <c r="P60" s="1468"/>
      <c r="Q60" s="1601"/>
      <c r="R60" s="1470"/>
      <c r="S60" s="1470"/>
      <c r="T60" s="1470"/>
      <c r="U60" s="1470"/>
      <c r="V60" s="1470"/>
      <c r="W60" s="1571"/>
      <c r="X60" s="4818"/>
      <c r="Y60" s="1483"/>
      <c r="Z60" s="1483">
        <f>X60*Y60</f>
        <v>0</v>
      </c>
      <c r="AA60" s="1578"/>
      <c r="AB60" s="1483"/>
      <c r="AC60" s="1483"/>
      <c r="AD60" s="1483">
        <f>AB60*AC60</f>
        <v>0</v>
      </c>
      <c r="AE60" s="1571"/>
      <c r="AF60" s="1483"/>
      <c r="AG60" s="1483"/>
      <c r="AH60" s="1483"/>
      <c r="AI60" s="1578"/>
      <c r="AJ60" s="1578"/>
      <c r="AK60" s="1578"/>
      <c r="AL60" s="1578"/>
      <c r="AM60" s="1578"/>
      <c r="AN60" s="1578"/>
      <c r="AO60" s="1578"/>
      <c r="AP60" s="1578"/>
      <c r="AQ60" s="1578"/>
      <c r="AR60" s="1578"/>
      <c r="AS60" s="1578"/>
      <c r="AT60" s="1578"/>
      <c r="AU60" s="1571"/>
      <c r="AV60" s="4699"/>
      <c r="AW60" s="4837"/>
      <c r="AX60" s="4918"/>
      <c r="AY60" s="1583"/>
      <c r="AZ60" s="119"/>
      <c r="BA60" s="4658"/>
      <c r="BB60" s="119"/>
      <c r="BC60" s="4659"/>
      <c r="BD60" s="388"/>
      <c r="BE60" s="140"/>
      <c r="BF60" s="4660"/>
      <c r="BG60" s="4661"/>
      <c r="BH60" s="4662"/>
      <c r="BI60" s="4662"/>
      <c r="BJ60" s="423"/>
    </row>
    <row r="61" spans="1:62" s="1456" customFormat="1" ht="23.25">
      <c r="A61" s="1436" t="s">
        <v>4337</v>
      </c>
      <c r="B61" s="1436" t="s">
        <v>47</v>
      </c>
      <c r="C61" s="1437" t="s">
        <v>223</v>
      </c>
      <c r="D61" s="1438" t="s">
        <v>224</v>
      </c>
      <c r="E61" s="1422" t="s">
        <v>70</v>
      </c>
      <c r="F61" s="446" t="s">
        <v>2659</v>
      </c>
      <c r="G61" s="179"/>
      <c r="H61" s="179"/>
      <c r="I61" s="1452"/>
      <c r="J61" s="1429"/>
      <c r="K61" s="179"/>
      <c r="L61" s="179"/>
      <c r="M61" s="167">
        <f t="shared" si="23"/>
        <v>0</v>
      </c>
      <c r="N61" s="448"/>
      <c r="O61" s="167">
        <f t="shared" si="22"/>
        <v>0</v>
      </c>
      <c r="P61" s="1477">
        <f>SUM(P62:P67)</f>
        <v>1.5</v>
      </c>
      <c r="Q61" s="1487"/>
      <c r="R61" s="1475"/>
      <c r="S61" s="1475"/>
      <c r="T61" s="1475"/>
      <c r="U61" s="1475"/>
      <c r="V61" s="1476">
        <f>SUM(S62:S67)</f>
        <v>0</v>
      </c>
      <c r="W61" s="1571"/>
      <c r="X61" s="4819"/>
      <c r="Y61" s="1578"/>
      <c r="Z61" s="1476">
        <f>SUM(W62:W67)</f>
        <v>0</v>
      </c>
      <c r="AA61" s="1578"/>
      <c r="AB61" s="1578"/>
      <c r="AC61" s="1578"/>
      <c r="AD61" s="1476">
        <f>SUM(AA62:AA67)</f>
        <v>0</v>
      </c>
      <c r="AE61" s="1571"/>
      <c r="AF61" s="1578"/>
      <c r="AG61" s="1578"/>
      <c r="AH61" s="1476">
        <f>SUM(AE62:AE67)</f>
        <v>0</v>
      </c>
      <c r="AI61" s="1578"/>
      <c r="AJ61" s="1578"/>
      <c r="AK61" s="1578"/>
      <c r="AL61" s="1476">
        <f>SUM(AI62:AI67)</f>
        <v>0</v>
      </c>
      <c r="AM61" s="1578"/>
      <c r="AN61" s="1578"/>
      <c r="AO61" s="1578"/>
      <c r="AP61" s="1476">
        <f>SUM(AM62:AM67)</f>
        <v>0</v>
      </c>
      <c r="AQ61" s="1578"/>
      <c r="AR61" s="1476">
        <f>SUM(AO62:AO67)</f>
        <v>0</v>
      </c>
      <c r="AS61" s="1578"/>
      <c r="AT61" s="1578"/>
      <c r="AU61" s="1571"/>
      <c r="AV61" s="4697" t="s">
        <v>2659</v>
      </c>
      <c r="AW61" s="4835"/>
      <c r="AX61" s="4916"/>
      <c r="AY61" s="1429"/>
      <c r="AZ61" s="179"/>
      <c r="BA61" s="179"/>
      <c r="BB61" s="179"/>
      <c r="BC61" s="179"/>
      <c r="BD61" s="448"/>
      <c r="BE61" s="180"/>
      <c r="BF61" s="181">
        <f>SUM(BF62:BF67)</f>
        <v>0</v>
      </c>
      <c r="BG61" s="4652"/>
      <c r="BH61" s="4653"/>
      <c r="BI61" s="4654">
        <f>SUM(BI62:BI67)</f>
        <v>0</v>
      </c>
      <c r="BJ61" s="4651"/>
    </row>
    <row r="62" spans="1:62" s="1456" customFormat="1" ht="84">
      <c r="A62" s="1499">
        <v>1</v>
      </c>
      <c r="B62" s="1500" t="s">
        <v>225</v>
      </c>
      <c r="C62" s="1495" t="s">
        <v>229</v>
      </c>
      <c r="D62" s="1478" t="s">
        <v>230</v>
      </c>
      <c r="E62" s="1422" t="s">
        <v>70</v>
      </c>
      <c r="F62" s="412" t="s">
        <v>2659</v>
      </c>
      <c r="G62" s="128"/>
      <c r="H62" s="175"/>
      <c r="I62" s="1523"/>
      <c r="J62" s="1588"/>
      <c r="K62" s="128"/>
      <c r="L62" s="128"/>
      <c r="M62" s="167">
        <f t="shared" si="23"/>
        <v>0</v>
      </c>
      <c r="N62" s="178">
        <f t="shared" ref="N62:N71" si="42">M62/100000</f>
        <v>0</v>
      </c>
      <c r="O62" s="167">
        <f t="shared" si="22"/>
        <v>0</v>
      </c>
      <c r="P62" s="1540">
        <f>N62*O62</f>
        <v>0</v>
      </c>
      <c r="Q62" s="1480"/>
      <c r="R62" s="1481">
        <f>'Ab3. ASHA'!Q59</f>
        <v>0</v>
      </c>
      <c r="S62" s="1482">
        <f>'Ab3. ASHA'!R59</f>
        <v>0</v>
      </c>
      <c r="T62" s="1578">
        <f t="shared" si="1"/>
        <v>0</v>
      </c>
      <c r="U62" s="1578">
        <f t="shared" si="2"/>
        <v>0</v>
      </c>
      <c r="V62" s="1610">
        <f t="shared" si="3"/>
        <v>0</v>
      </c>
      <c r="W62" s="1571" t="str">
        <f t="shared" si="4"/>
        <v xml:space="preserve">STATE: ; PDY: ; KKL: ; MHE: ; YNM: </v>
      </c>
      <c r="X62" s="4818"/>
      <c r="Y62" s="1483"/>
      <c r="Z62" s="1483">
        <f t="shared" ref="Z62:Z69" si="43">X62*Y62</f>
        <v>0</v>
      </c>
      <c r="AA62" s="1578"/>
      <c r="AB62" s="1483"/>
      <c r="AC62" s="1483"/>
      <c r="AD62" s="1483">
        <f t="shared" ref="AD62:AD71" si="44">AB62*AC62</f>
        <v>0</v>
      </c>
      <c r="AE62" s="1571"/>
      <c r="AF62" s="1483"/>
      <c r="AG62" s="1483"/>
      <c r="AH62" s="1483">
        <f t="shared" ref="AH62:AH71" si="45">AF62*AG62</f>
        <v>0</v>
      </c>
      <c r="AI62" s="1578"/>
      <c r="AJ62" s="1483"/>
      <c r="AK62" s="1483"/>
      <c r="AL62" s="1483">
        <f t="shared" ref="AL62:AL71" si="46">AJ62*AK62</f>
        <v>0</v>
      </c>
      <c r="AM62" s="1578"/>
      <c r="AN62" s="1483"/>
      <c r="AO62" s="1483"/>
      <c r="AP62" s="1483">
        <f t="shared" ref="AP62:AP71" si="47">AN62*AO62</f>
        <v>0</v>
      </c>
      <c r="AQ62" s="1578"/>
      <c r="AR62" s="1578">
        <f t="shared" si="5"/>
        <v>0</v>
      </c>
      <c r="AS62" s="1578">
        <f t="shared" si="6"/>
        <v>0</v>
      </c>
      <c r="AT62" s="1578">
        <f t="shared" si="7"/>
        <v>0</v>
      </c>
      <c r="AU62" s="1571" t="str">
        <f t="shared" si="8"/>
        <v xml:space="preserve">STATE: ; PDY: ; KKL: ; MHE: ; YNM: </v>
      </c>
      <c r="AV62" s="4702" t="s">
        <v>2659</v>
      </c>
      <c r="AW62" s="4835" t="s">
        <v>7298</v>
      </c>
      <c r="AX62" s="4922"/>
      <c r="AY62" s="1588"/>
      <c r="AZ62" s="4669"/>
      <c r="BA62" s="128"/>
      <c r="BB62" s="128"/>
      <c r="BC62" s="4646"/>
      <c r="BD62" s="4670">
        <f t="shared" ref="BD62:BD71" si="48">BC62/100000</f>
        <v>0</v>
      </c>
      <c r="BE62" s="4646"/>
      <c r="BF62" s="4664">
        <f>BD62*BE62</f>
        <v>0</v>
      </c>
      <c r="BG62" s="4648"/>
      <c r="BH62" s="4649">
        <f>'[2]Ab3. ASHA'!BG59</f>
        <v>0</v>
      </c>
      <c r="BI62" s="4650">
        <f>'[2]Ab3. ASHA'!BH59</f>
        <v>0</v>
      </c>
      <c r="BJ62" s="4651" t="s">
        <v>7298</v>
      </c>
    </row>
    <row r="63" spans="1:62" s="1478" customFormat="1" ht="84">
      <c r="A63" s="1499">
        <v>2</v>
      </c>
      <c r="B63" s="1500" t="s">
        <v>228</v>
      </c>
      <c r="C63" s="1495" t="s">
        <v>232</v>
      </c>
      <c r="D63" s="1478" t="s">
        <v>233</v>
      </c>
      <c r="E63" s="1422" t="s">
        <v>70</v>
      </c>
      <c r="F63" s="412" t="s">
        <v>2659</v>
      </c>
      <c r="G63" s="128"/>
      <c r="H63" s="129"/>
      <c r="I63" s="1523"/>
      <c r="J63" s="1588"/>
      <c r="K63" s="169"/>
      <c r="L63" s="128"/>
      <c r="M63" s="167">
        <f t="shared" si="23"/>
        <v>0</v>
      </c>
      <c r="N63" s="178">
        <f t="shared" si="42"/>
        <v>0</v>
      </c>
      <c r="O63" s="167">
        <f t="shared" si="22"/>
        <v>0</v>
      </c>
      <c r="P63" s="1540">
        <f>N63*O63</f>
        <v>0</v>
      </c>
      <c r="Q63" s="1480"/>
      <c r="R63" s="1481">
        <f>'Ab3. ASHA'!Q60</f>
        <v>0</v>
      </c>
      <c r="S63" s="1482">
        <f>'Ab3. ASHA'!R60</f>
        <v>0</v>
      </c>
      <c r="T63" s="1578">
        <f t="shared" si="1"/>
        <v>0</v>
      </c>
      <c r="U63" s="1578">
        <f t="shared" si="2"/>
        <v>0</v>
      </c>
      <c r="V63" s="1610">
        <f t="shared" si="3"/>
        <v>0</v>
      </c>
      <c r="W63" s="1571" t="str">
        <f t="shared" si="4"/>
        <v xml:space="preserve">STATE: ; PDY: ; KKL: ; MHE: ; YNM: </v>
      </c>
      <c r="X63" s="4818"/>
      <c r="Y63" s="1483"/>
      <c r="Z63" s="1483">
        <f t="shared" si="43"/>
        <v>0</v>
      </c>
      <c r="AA63" s="1578"/>
      <c r="AB63" s="1483"/>
      <c r="AC63" s="1483"/>
      <c r="AD63" s="1483">
        <f t="shared" si="44"/>
        <v>0</v>
      </c>
      <c r="AE63" s="1571"/>
      <c r="AF63" s="1483"/>
      <c r="AG63" s="1483"/>
      <c r="AH63" s="1483">
        <f t="shared" si="45"/>
        <v>0</v>
      </c>
      <c r="AI63" s="1578"/>
      <c r="AJ63" s="1483"/>
      <c r="AK63" s="1483"/>
      <c r="AL63" s="1483">
        <f t="shared" si="46"/>
        <v>0</v>
      </c>
      <c r="AM63" s="1578"/>
      <c r="AN63" s="1483"/>
      <c r="AO63" s="1483"/>
      <c r="AP63" s="1483">
        <f t="shared" si="47"/>
        <v>0</v>
      </c>
      <c r="AQ63" s="1578"/>
      <c r="AR63" s="1578">
        <f t="shared" si="5"/>
        <v>0</v>
      </c>
      <c r="AS63" s="1578">
        <f t="shared" si="6"/>
        <v>0</v>
      </c>
      <c r="AT63" s="1578">
        <f t="shared" si="7"/>
        <v>0</v>
      </c>
      <c r="AU63" s="1571" t="str">
        <f t="shared" si="8"/>
        <v xml:space="preserve">STATE: ; PDY: ; KKL: ; MHE: ; YNM: </v>
      </c>
      <c r="AV63" s="4702" t="s">
        <v>2659</v>
      </c>
      <c r="AW63" s="4835" t="s">
        <v>7298</v>
      </c>
      <c r="AX63" s="4923"/>
      <c r="AY63" s="1588"/>
      <c r="AZ63" s="4669"/>
      <c r="BA63" s="169"/>
      <c r="BB63" s="128"/>
      <c r="BC63" s="4646"/>
      <c r="BD63" s="4670">
        <f t="shared" si="48"/>
        <v>0</v>
      </c>
      <c r="BE63" s="4646"/>
      <c r="BF63" s="4664">
        <f>BD63*BE63</f>
        <v>0</v>
      </c>
      <c r="BG63" s="4648"/>
      <c r="BH63" s="4649">
        <f>'[2]Ab3. ASHA'!BG60</f>
        <v>0</v>
      </c>
      <c r="BI63" s="4650">
        <f>'[2]Ab3. ASHA'!BH60</f>
        <v>0</v>
      </c>
      <c r="BJ63" s="4651" t="s">
        <v>7298</v>
      </c>
    </row>
    <row r="64" spans="1:62" s="1456" customFormat="1" ht="84">
      <c r="A64" s="1499">
        <v>3</v>
      </c>
      <c r="B64" s="1500" t="s">
        <v>234</v>
      </c>
      <c r="C64" s="1501" t="s">
        <v>237</v>
      </c>
      <c r="D64" s="1501" t="s">
        <v>238</v>
      </c>
      <c r="E64" s="1422" t="s">
        <v>70</v>
      </c>
      <c r="F64" s="412" t="s">
        <v>2659</v>
      </c>
      <c r="G64" s="170"/>
      <c r="H64" s="129"/>
      <c r="I64" s="1523"/>
      <c r="J64" s="1588"/>
      <c r="K64" s="170"/>
      <c r="L64" s="170"/>
      <c r="M64" s="167">
        <f t="shared" si="23"/>
        <v>0</v>
      </c>
      <c r="N64" s="178">
        <f t="shared" si="42"/>
        <v>0</v>
      </c>
      <c r="O64" s="167">
        <f t="shared" si="22"/>
        <v>0</v>
      </c>
      <c r="P64" s="1540">
        <f>N64*O64</f>
        <v>0</v>
      </c>
      <c r="Q64" s="1480"/>
      <c r="R64" s="1481">
        <f>'Ab3. ASHA'!Q61</f>
        <v>0</v>
      </c>
      <c r="S64" s="1482">
        <f>'Ab3. ASHA'!R61</f>
        <v>0</v>
      </c>
      <c r="T64" s="1578">
        <f t="shared" si="1"/>
        <v>0</v>
      </c>
      <c r="U64" s="1578">
        <f t="shared" si="2"/>
        <v>0</v>
      </c>
      <c r="V64" s="1610">
        <f t="shared" si="3"/>
        <v>0</v>
      </c>
      <c r="W64" s="1571" t="str">
        <f t="shared" si="4"/>
        <v xml:space="preserve">STATE: ; PDY: ; KKL: ; MHE: ; YNM: </v>
      </c>
      <c r="X64" s="4818"/>
      <c r="Y64" s="1483"/>
      <c r="Z64" s="1483">
        <f t="shared" si="43"/>
        <v>0</v>
      </c>
      <c r="AA64" s="1578"/>
      <c r="AB64" s="1483"/>
      <c r="AC64" s="1483"/>
      <c r="AD64" s="1483">
        <f t="shared" si="44"/>
        <v>0</v>
      </c>
      <c r="AE64" s="1571"/>
      <c r="AF64" s="1483"/>
      <c r="AG64" s="1483"/>
      <c r="AH64" s="1483">
        <f t="shared" si="45"/>
        <v>0</v>
      </c>
      <c r="AI64" s="1578"/>
      <c r="AJ64" s="1483"/>
      <c r="AK64" s="1483"/>
      <c r="AL64" s="1483">
        <f t="shared" si="46"/>
        <v>0</v>
      </c>
      <c r="AM64" s="1578"/>
      <c r="AN64" s="1483"/>
      <c r="AO64" s="1483"/>
      <c r="AP64" s="1483">
        <f t="shared" si="47"/>
        <v>0</v>
      </c>
      <c r="AQ64" s="1578"/>
      <c r="AR64" s="1578">
        <f t="shared" si="5"/>
        <v>0</v>
      </c>
      <c r="AS64" s="1578">
        <f t="shared" si="6"/>
        <v>0</v>
      </c>
      <c r="AT64" s="1578">
        <f t="shared" si="7"/>
        <v>0</v>
      </c>
      <c r="AU64" s="1571" t="str">
        <f t="shared" si="8"/>
        <v xml:space="preserve">STATE: ; PDY: ; KKL: ; MHE: ; YNM: </v>
      </c>
      <c r="AV64" s="4702" t="s">
        <v>2659</v>
      </c>
      <c r="AW64" s="4835" t="s">
        <v>7298</v>
      </c>
      <c r="AX64" s="4923"/>
      <c r="AY64" s="1588"/>
      <c r="AZ64" s="4669"/>
      <c r="BA64" s="170"/>
      <c r="BB64" s="170"/>
      <c r="BC64" s="4646"/>
      <c r="BD64" s="4670">
        <f t="shared" si="48"/>
        <v>0</v>
      </c>
      <c r="BE64" s="4646"/>
      <c r="BF64" s="4664">
        <f>BD64*BE64</f>
        <v>0</v>
      </c>
      <c r="BG64" s="4648"/>
      <c r="BH64" s="4649">
        <f>'[2]Ab3. ASHA'!BG61</f>
        <v>0</v>
      </c>
      <c r="BI64" s="4650">
        <f>'[2]Ab3. ASHA'!BH61</f>
        <v>0</v>
      </c>
      <c r="BJ64" s="4651" t="s">
        <v>7298</v>
      </c>
    </row>
    <row r="65" spans="1:62" s="1456" customFormat="1" ht="84">
      <c r="A65" s="1502">
        <v>4</v>
      </c>
      <c r="B65" s="1503" t="s">
        <v>3289</v>
      </c>
      <c r="C65" s="1501"/>
      <c r="D65" s="1460" t="s">
        <v>3309</v>
      </c>
      <c r="E65" s="1422" t="s">
        <v>70</v>
      </c>
      <c r="F65" s="412" t="s">
        <v>2659</v>
      </c>
      <c r="G65" s="132"/>
      <c r="H65" s="132"/>
      <c r="I65" s="1521"/>
      <c r="J65" s="1585"/>
      <c r="K65" s="132"/>
      <c r="L65" s="171"/>
      <c r="M65" s="167">
        <f t="shared" si="23"/>
        <v>0</v>
      </c>
      <c r="N65" s="178">
        <f t="shared" si="42"/>
        <v>0</v>
      </c>
      <c r="O65" s="167">
        <f t="shared" si="22"/>
        <v>0</v>
      </c>
      <c r="P65" s="1540">
        <f>N65*O65</f>
        <v>0</v>
      </c>
      <c r="Q65" s="1480"/>
      <c r="R65" s="1481">
        <f>'Ab3. ASHA'!Q62</f>
        <v>0</v>
      </c>
      <c r="S65" s="1482">
        <f>'Ab3. ASHA'!R62</f>
        <v>0</v>
      </c>
      <c r="T65" s="1578">
        <f t="shared" si="1"/>
        <v>0</v>
      </c>
      <c r="U65" s="1578">
        <f t="shared" si="2"/>
        <v>0</v>
      </c>
      <c r="V65" s="1610">
        <f t="shared" si="3"/>
        <v>0</v>
      </c>
      <c r="W65" s="1571" t="str">
        <f t="shared" si="4"/>
        <v xml:space="preserve">STATE: ; PDY: ; KKL: ; MHE: ; YNM: </v>
      </c>
      <c r="X65" s="4818"/>
      <c r="Y65" s="1483"/>
      <c r="Z65" s="1483">
        <f t="shared" si="43"/>
        <v>0</v>
      </c>
      <c r="AA65" s="1578"/>
      <c r="AB65" s="1483"/>
      <c r="AC65" s="1483"/>
      <c r="AD65" s="1483">
        <f t="shared" si="44"/>
        <v>0</v>
      </c>
      <c r="AE65" s="1571"/>
      <c r="AF65" s="1483"/>
      <c r="AG65" s="1483"/>
      <c r="AH65" s="1483">
        <f t="shared" si="45"/>
        <v>0</v>
      </c>
      <c r="AI65" s="1578"/>
      <c r="AJ65" s="1483"/>
      <c r="AK65" s="1483"/>
      <c r="AL65" s="1483">
        <f t="shared" si="46"/>
        <v>0</v>
      </c>
      <c r="AM65" s="1578"/>
      <c r="AN65" s="1483"/>
      <c r="AO65" s="1483"/>
      <c r="AP65" s="1483">
        <f t="shared" si="47"/>
        <v>0</v>
      </c>
      <c r="AQ65" s="1578"/>
      <c r="AR65" s="1578">
        <f t="shared" si="5"/>
        <v>0</v>
      </c>
      <c r="AS65" s="1578">
        <f t="shared" si="6"/>
        <v>0</v>
      </c>
      <c r="AT65" s="1578">
        <f t="shared" si="7"/>
        <v>0</v>
      </c>
      <c r="AU65" s="1571" t="str">
        <f t="shared" si="8"/>
        <v xml:space="preserve">STATE: ; PDY: ; KKL: ; MHE: ; YNM: </v>
      </c>
      <c r="AV65" s="4702" t="s">
        <v>2659</v>
      </c>
      <c r="AW65" s="4835" t="s">
        <v>7298</v>
      </c>
      <c r="AX65" s="4920"/>
      <c r="AY65" s="1585"/>
      <c r="AZ65" s="132"/>
      <c r="BA65" s="132"/>
      <c r="BB65" s="4671"/>
      <c r="BC65" s="4646"/>
      <c r="BD65" s="4670">
        <f t="shared" si="48"/>
        <v>0</v>
      </c>
      <c r="BE65" s="4646"/>
      <c r="BF65" s="4664">
        <f>BD65*BE65</f>
        <v>0</v>
      </c>
      <c r="BG65" s="4648"/>
      <c r="BH65" s="4649">
        <f>'[2]Ab3. ASHA'!BG62</f>
        <v>0</v>
      </c>
      <c r="BI65" s="4650">
        <f>'[2]Ab3. ASHA'!BH62</f>
        <v>0</v>
      </c>
      <c r="BJ65" s="4651" t="s">
        <v>7298</v>
      </c>
    </row>
    <row r="66" spans="1:62" s="1456" customFormat="1" ht="84">
      <c r="A66" s="1502">
        <v>5</v>
      </c>
      <c r="B66" s="1503"/>
      <c r="C66" s="1501"/>
      <c r="D66" s="1557" t="s">
        <v>4823</v>
      </c>
      <c r="E66" s="1422" t="s">
        <v>70</v>
      </c>
      <c r="F66" s="412" t="s">
        <v>2659</v>
      </c>
      <c r="G66" s="132"/>
      <c r="H66" s="132"/>
      <c r="I66" s="1521"/>
      <c r="J66" s="1585"/>
      <c r="K66" s="132"/>
      <c r="L66" s="171"/>
      <c r="M66" s="167">
        <f t="shared" si="23"/>
        <v>0</v>
      </c>
      <c r="N66" s="178">
        <f t="shared" si="42"/>
        <v>0</v>
      </c>
      <c r="O66" s="167">
        <f t="shared" si="22"/>
        <v>0</v>
      </c>
      <c r="P66" s="1540">
        <f>N66*O66</f>
        <v>0</v>
      </c>
      <c r="Q66" s="1480"/>
      <c r="R66" s="1481">
        <f>'Ab3. ASHA'!Q63</f>
        <v>0</v>
      </c>
      <c r="S66" s="1482">
        <f>'Ab3. ASHA'!R63</f>
        <v>0</v>
      </c>
      <c r="T66" s="1578">
        <f t="shared" si="1"/>
        <v>0</v>
      </c>
      <c r="U66" s="1578">
        <f t="shared" si="2"/>
        <v>0</v>
      </c>
      <c r="V66" s="1610">
        <f t="shared" si="3"/>
        <v>0</v>
      </c>
      <c r="W66" s="1571" t="str">
        <f t="shared" si="4"/>
        <v xml:space="preserve">STATE: ; PDY: ; KKL: ; MHE: ; YNM: </v>
      </c>
      <c r="X66" s="4818"/>
      <c r="Y66" s="1483"/>
      <c r="Z66" s="1483">
        <f t="shared" si="43"/>
        <v>0</v>
      </c>
      <c r="AA66" s="1578"/>
      <c r="AB66" s="1483"/>
      <c r="AC66" s="1483"/>
      <c r="AD66" s="1483">
        <f t="shared" si="44"/>
        <v>0</v>
      </c>
      <c r="AE66" s="1571"/>
      <c r="AF66" s="1483"/>
      <c r="AG66" s="1483"/>
      <c r="AH66" s="1483">
        <f t="shared" si="45"/>
        <v>0</v>
      </c>
      <c r="AI66" s="1578"/>
      <c r="AJ66" s="1483"/>
      <c r="AK66" s="1483"/>
      <c r="AL66" s="1483">
        <f t="shared" si="46"/>
        <v>0</v>
      </c>
      <c r="AM66" s="1578"/>
      <c r="AN66" s="1483"/>
      <c r="AO66" s="1483"/>
      <c r="AP66" s="1483">
        <f t="shared" si="47"/>
        <v>0</v>
      </c>
      <c r="AQ66" s="1578"/>
      <c r="AR66" s="1578">
        <f t="shared" si="5"/>
        <v>0</v>
      </c>
      <c r="AS66" s="1578">
        <f t="shared" si="6"/>
        <v>0</v>
      </c>
      <c r="AT66" s="1578">
        <f t="shared" si="7"/>
        <v>0</v>
      </c>
      <c r="AU66" s="1571" t="str">
        <f t="shared" si="8"/>
        <v xml:space="preserve">STATE: ; PDY: ; KKL: ; MHE: ; YNM: </v>
      </c>
      <c r="AV66" s="4702" t="s">
        <v>2659</v>
      </c>
      <c r="AW66" s="4835" t="s">
        <v>7298</v>
      </c>
      <c r="AX66" s="4920"/>
      <c r="AY66" s="1585"/>
      <c r="AZ66" s="132"/>
      <c r="BA66" s="132"/>
      <c r="BB66" s="4671"/>
      <c r="BC66" s="4646"/>
      <c r="BD66" s="4670">
        <f t="shared" si="48"/>
        <v>0</v>
      </c>
      <c r="BE66" s="4646"/>
      <c r="BF66" s="4664">
        <f>BD66*BE66</f>
        <v>0</v>
      </c>
      <c r="BG66" s="4648"/>
      <c r="BH66" s="4649">
        <f>'[2]Ab3. ASHA'!BG63</f>
        <v>0</v>
      </c>
      <c r="BI66" s="4650">
        <f>'[2]Ab3. ASHA'!BH63</f>
        <v>0</v>
      </c>
      <c r="BJ66" s="4651" t="s">
        <v>7298</v>
      </c>
    </row>
    <row r="67" spans="1:62" s="1478" customFormat="1" ht="84">
      <c r="A67" s="1502">
        <v>6</v>
      </c>
      <c r="B67" s="1503"/>
      <c r="C67" s="1501"/>
      <c r="D67" s="1558" t="s">
        <v>4824</v>
      </c>
      <c r="E67" s="1422" t="s">
        <v>70</v>
      </c>
      <c r="F67" s="412" t="s">
        <v>2659</v>
      </c>
      <c r="G67" s="132"/>
      <c r="H67" s="132"/>
      <c r="I67" s="1521"/>
      <c r="J67" s="1585"/>
      <c r="K67" s="132"/>
      <c r="L67" s="171"/>
      <c r="M67" s="167">
        <f t="shared" si="23"/>
        <v>0</v>
      </c>
      <c r="N67" s="178">
        <f t="shared" si="42"/>
        <v>0</v>
      </c>
      <c r="O67" s="167">
        <f t="shared" si="22"/>
        <v>0</v>
      </c>
      <c r="P67" s="1544">
        <f>SUM(P68:P71)</f>
        <v>1.5</v>
      </c>
      <c r="Q67" s="1480"/>
      <c r="R67" s="1481"/>
      <c r="S67" s="1544">
        <f>SUM(S68:S71)</f>
        <v>0</v>
      </c>
      <c r="T67" s="1578">
        <f t="shared" si="1"/>
        <v>0</v>
      </c>
      <c r="U67" s="1578">
        <f t="shared" si="2"/>
        <v>0</v>
      </c>
      <c r="V67" s="1610">
        <f t="shared" si="3"/>
        <v>0</v>
      </c>
      <c r="W67" s="1571" t="str">
        <f t="shared" si="4"/>
        <v xml:space="preserve">STATE: ; PDY: ; KKL: ; MHE: ; YNM: </v>
      </c>
      <c r="X67" s="4818"/>
      <c r="Y67" s="1483"/>
      <c r="Z67" s="1483">
        <f t="shared" si="43"/>
        <v>0</v>
      </c>
      <c r="AA67" s="1578"/>
      <c r="AB67" s="1483"/>
      <c r="AC67" s="1483"/>
      <c r="AD67" s="1483">
        <f t="shared" si="44"/>
        <v>0</v>
      </c>
      <c r="AE67" s="1571"/>
      <c r="AF67" s="1483"/>
      <c r="AG67" s="1483"/>
      <c r="AH67" s="1483">
        <f t="shared" si="45"/>
        <v>0</v>
      </c>
      <c r="AI67" s="1578"/>
      <c r="AJ67" s="1483"/>
      <c r="AK67" s="1483"/>
      <c r="AL67" s="1483">
        <f t="shared" si="46"/>
        <v>0</v>
      </c>
      <c r="AM67" s="1578"/>
      <c r="AN67" s="1483"/>
      <c r="AO67" s="1483"/>
      <c r="AP67" s="1483">
        <f t="shared" si="47"/>
        <v>0</v>
      </c>
      <c r="AQ67" s="1578"/>
      <c r="AR67" s="1578">
        <f t="shared" si="5"/>
        <v>0</v>
      </c>
      <c r="AS67" s="1578">
        <f t="shared" si="6"/>
        <v>0</v>
      </c>
      <c r="AT67" s="1578">
        <f t="shared" si="7"/>
        <v>0</v>
      </c>
      <c r="AU67" s="1571" t="str">
        <f t="shared" si="8"/>
        <v xml:space="preserve">STATE: ; PDY: ; KKL: ; MHE: ; YNM: </v>
      </c>
      <c r="AV67" s="4702" t="s">
        <v>2659</v>
      </c>
      <c r="AW67" s="4835" t="s">
        <v>7298</v>
      </c>
      <c r="AX67" s="4920"/>
      <c r="AY67" s="1585"/>
      <c r="AZ67" s="132"/>
      <c r="BA67" s="132"/>
      <c r="BB67" s="4671"/>
      <c r="BC67" s="4646"/>
      <c r="BD67" s="4670">
        <f t="shared" si="48"/>
        <v>0</v>
      </c>
      <c r="BE67" s="4646"/>
      <c r="BF67" s="4672">
        <f>SUM(BF68:BF71)</f>
        <v>0</v>
      </c>
      <c r="BG67" s="4648"/>
      <c r="BH67" s="4649"/>
      <c r="BI67" s="4672">
        <f>SUM(BI68:BI71)</f>
        <v>0</v>
      </c>
      <c r="BJ67" s="4651" t="s">
        <v>7298</v>
      </c>
    </row>
    <row r="68" spans="1:62" s="1456" customFormat="1" ht="84">
      <c r="A68" s="1502">
        <v>7</v>
      </c>
      <c r="B68" s="1500" t="s">
        <v>231</v>
      </c>
      <c r="C68" s="1495" t="s">
        <v>235</v>
      </c>
      <c r="D68" s="1557" t="s">
        <v>4825</v>
      </c>
      <c r="E68" s="1422" t="s">
        <v>70</v>
      </c>
      <c r="F68" s="412" t="s">
        <v>2659</v>
      </c>
      <c r="G68" s="128"/>
      <c r="H68" s="129"/>
      <c r="I68" s="1521"/>
      <c r="J68" s="1585"/>
      <c r="K68" s="132"/>
      <c r="L68" s="132"/>
      <c r="M68" s="167">
        <f t="shared" si="23"/>
        <v>0</v>
      </c>
      <c r="N68" s="178">
        <f t="shared" si="42"/>
        <v>0</v>
      </c>
      <c r="O68" s="167">
        <f t="shared" si="22"/>
        <v>0</v>
      </c>
      <c r="P68" s="1540">
        <f>N68*O68</f>
        <v>0</v>
      </c>
      <c r="Q68" s="1480"/>
      <c r="R68" s="1481">
        <f>'Ab3. ASHA'!Q65</f>
        <v>0</v>
      </c>
      <c r="S68" s="1482">
        <f>'Ab3. ASHA'!R65</f>
        <v>0</v>
      </c>
      <c r="T68" s="1578">
        <f t="shared" si="1"/>
        <v>0</v>
      </c>
      <c r="U68" s="1578">
        <f t="shared" si="2"/>
        <v>0</v>
      </c>
      <c r="V68" s="1610">
        <f t="shared" si="3"/>
        <v>0</v>
      </c>
      <c r="W68" s="1571" t="str">
        <f t="shared" si="4"/>
        <v xml:space="preserve">STATE: ; PDY: ; KKL: ; MHE: ; YNM: </v>
      </c>
      <c r="X68" s="4818"/>
      <c r="Y68" s="1483"/>
      <c r="Z68" s="1483">
        <f t="shared" si="43"/>
        <v>0</v>
      </c>
      <c r="AA68" s="1578"/>
      <c r="AB68" s="1483"/>
      <c r="AC68" s="1483"/>
      <c r="AD68" s="1483">
        <f t="shared" si="44"/>
        <v>0</v>
      </c>
      <c r="AE68" s="1571"/>
      <c r="AF68" s="1483"/>
      <c r="AG68" s="1483"/>
      <c r="AH68" s="1483">
        <f t="shared" si="45"/>
        <v>0</v>
      </c>
      <c r="AI68" s="1578"/>
      <c r="AJ68" s="1483"/>
      <c r="AK68" s="1483"/>
      <c r="AL68" s="1483">
        <f t="shared" si="46"/>
        <v>0</v>
      </c>
      <c r="AM68" s="1578"/>
      <c r="AN68" s="1483"/>
      <c r="AO68" s="1483"/>
      <c r="AP68" s="1483">
        <f t="shared" si="47"/>
        <v>0</v>
      </c>
      <c r="AQ68" s="1578"/>
      <c r="AR68" s="1578">
        <f t="shared" si="5"/>
        <v>0</v>
      </c>
      <c r="AS68" s="1578">
        <f t="shared" si="6"/>
        <v>0</v>
      </c>
      <c r="AT68" s="1578">
        <f t="shared" si="7"/>
        <v>0</v>
      </c>
      <c r="AU68" s="1571" t="str">
        <f t="shared" si="8"/>
        <v xml:space="preserve">STATE: ; PDY: ; KKL: ; MHE: ; YNM: </v>
      </c>
      <c r="AV68" s="4702" t="s">
        <v>2659</v>
      </c>
      <c r="AW68" s="4835" t="s">
        <v>7298</v>
      </c>
      <c r="AX68" s="4923"/>
      <c r="AY68" s="1585"/>
      <c r="AZ68" s="132"/>
      <c r="BA68" s="132"/>
      <c r="BB68" s="132"/>
      <c r="BC68" s="4646"/>
      <c r="BD68" s="4670">
        <f t="shared" si="48"/>
        <v>0</v>
      </c>
      <c r="BE68" s="4646"/>
      <c r="BF68" s="4664">
        <f>BD68*BE68</f>
        <v>0</v>
      </c>
      <c r="BG68" s="4648"/>
      <c r="BH68" s="4649">
        <f>'[2]Ab3. ASHA'!BG65</f>
        <v>0</v>
      </c>
      <c r="BI68" s="4650">
        <f>'[2]Ab3. ASHA'!BH65</f>
        <v>0</v>
      </c>
      <c r="BJ68" s="4651" t="s">
        <v>7298</v>
      </c>
    </row>
    <row r="69" spans="1:62" s="1456" customFormat="1" ht="138.75" customHeight="1">
      <c r="A69" s="1502">
        <v>8</v>
      </c>
      <c r="B69" s="1500" t="s">
        <v>236</v>
      </c>
      <c r="C69" s="1504" t="s">
        <v>226</v>
      </c>
      <c r="D69" s="1504" t="s">
        <v>227</v>
      </c>
      <c r="E69" s="1422" t="s">
        <v>70</v>
      </c>
      <c r="F69" s="412" t="s">
        <v>2659</v>
      </c>
      <c r="G69" s="168"/>
      <c r="H69" s="168"/>
      <c r="I69" s="1524"/>
      <c r="J69" s="1589"/>
      <c r="K69" s="168"/>
      <c r="L69" s="168"/>
      <c r="M69" s="167">
        <f t="shared" si="23"/>
        <v>0</v>
      </c>
      <c r="N69" s="178">
        <f t="shared" si="42"/>
        <v>0</v>
      </c>
      <c r="O69" s="167">
        <f t="shared" si="22"/>
        <v>0</v>
      </c>
      <c r="P69" s="1540">
        <f>N69*O69</f>
        <v>0</v>
      </c>
      <c r="Q69" s="1480"/>
      <c r="R69" s="1481">
        <f>'Ab3. ASHA'!Q66</f>
        <v>0</v>
      </c>
      <c r="S69" s="1482">
        <f>'Ab3. ASHA'!R66</f>
        <v>0</v>
      </c>
      <c r="T69" s="1578">
        <f t="shared" si="1"/>
        <v>0</v>
      </c>
      <c r="U69" s="1578">
        <f t="shared" si="2"/>
        <v>0</v>
      </c>
      <c r="V69" s="1610">
        <f t="shared" si="3"/>
        <v>0</v>
      </c>
      <c r="W69" s="1571" t="str">
        <f t="shared" si="4"/>
        <v xml:space="preserve">STATE: ; PDY: ; KKL: ; MHE: ; YNM: </v>
      </c>
      <c r="X69" s="4818"/>
      <c r="Y69" s="1483"/>
      <c r="Z69" s="1483">
        <f t="shared" si="43"/>
        <v>0</v>
      </c>
      <c r="AA69" s="1578"/>
      <c r="AB69" s="1483"/>
      <c r="AC69" s="1483"/>
      <c r="AD69" s="1483">
        <f t="shared" si="44"/>
        <v>0</v>
      </c>
      <c r="AE69" s="1571"/>
      <c r="AF69" s="1483"/>
      <c r="AG69" s="1483"/>
      <c r="AH69" s="1483">
        <f t="shared" si="45"/>
        <v>0</v>
      </c>
      <c r="AI69" s="1578"/>
      <c r="AJ69" s="1483"/>
      <c r="AK69" s="1483"/>
      <c r="AL69" s="1483">
        <f t="shared" si="46"/>
        <v>0</v>
      </c>
      <c r="AM69" s="1578"/>
      <c r="AN69" s="1483"/>
      <c r="AO69" s="1483"/>
      <c r="AP69" s="1483">
        <f t="shared" si="47"/>
        <v>0</v>
      </c>
      <c r="AQ69" s="1578"/>
      <c r="AR69" s="1578">
        <f t="shared" si="5"/>
        <v>0</v>
      </c>
      <c r="AS69" s="1578">
        <f t="shared" si="6"/>
        <v>0</v>
      </c>
      <c r="AT69" s="1578">
        <f t="shared" si="7"/>
        <v>0</v>
      </c>
      <c r="AU69" s="1571" t="str">
        <f t="shared" si="8"/>
        <v xml:space="preserve">STATE: ; PDY: ; KKL: ; MHE: ; YNM: </v>
      </c>
      <c r="AV69" s="4702" t="s">
        <v>4812</v>
      </c>
      <c r="AW69" s="4835" t="s">
        <v>7299</v>
      </c>
      <c r="AX69" s="4924"/>
      <c r="AY69" s="1589"/>
      <c r="AZ69" s="168"/>
      <c r="BA69" s="168"/>
      <c r="BB69" s="168"/>
      <c r="BC69" s="4646"/>
      <c r="BD69" s="4670">
        <f t="shared" si="48"/>
        <v>0</v>
      </c>
      <c r="BE69" s="4646"/>
      <c r="BF69" s="4664">
        <f>BD69*BE69</f>
        <v>0</v>
      </c>
      <c r="BG69" s="4648"/>
      <c r="BH69" s="4649">
        <f>'[2]Ab3. ASHA'!BG66</f>
        <v>0</v>
      </c>
      <c r="BI69" s="4650">
        <f>'[2]Ab3. ASHA'!BH66</f>
        <v>0</v>
      </c>
      <c r="BJ69" s="4651" t="s">
        <v>7299</v>
      </c>
    </row>
    <row r="70" spans="1:62" s="1456" customFormat="1" ht="71.25" customHeight="1">
      <c r="A70" s="1502">
        <v>9</v>
      </c>
      <c r="B70" s="1500" t="s">
        <v>2519</v>
      </c>
      <c r="C70" s="1501" t="s">
        <v>1003</v>
      </c>
      <c r="D70" s="1501" t="s">
        <v>1004</v>
      </c>
      <c r="E70" s="1422" t="s">
        <v>70</v>
      </c>
      <c r="F70" s="412" t="s">
        <v>2659</v>
      </c>
      <c r="G70" s="132"/>
      <c r="H70" s="132"/>
      <c r="I70" s="1521"/>
      <c r="J70" s="1585"/>
      <c r="K70" s="132"/>
      <c r="L70" s="171"/>
      <c r="M70" s="167">
        <f t="shared" si="23"/>
        <v>0</v>
      </c>
      <c r="N70" s="178">
        <f t="shared" si="42"/>
        <v>0</v>
      </c>
      <c r="O70" s="167">
        <f t="shared" si="22"/>
        <v>0</v>
      </c>
      <c r="P70" s="1540">
        <f>N70*O70</f>
        <v>0</v>
      </c>
      <c r="Q70" s="1480"/>
      <c r="R70" s="1481">
        <f>'Ab3. ASHA'!Q67</f>
        <v>0</v>
      </c>
      <c r="S70" s="1482">
        <f>'Ab3. ASHA'!R67</f>
        <v>0</v>
      </c>
      <c r="T70" s="1578">
        <f t="shared" si="1"/>
        <v>0</v>
      </c>
      <c r="U70" s="1578">
        <f t="shared" si="2"/>
        <v>0</v>
      </c>
      <c r="V70" s="1610">
        <f t="shared" si="3"/>
        <v>0</v>
      </c>
      <c r="W70" s="1571" t="str">
        <f t="shared" si="4"/>
        <v xml:space="preserve">STATE: ; PDY: ; KKL: ; MHE: ; YNM: </v>
      </c>
      <c r="X70" s="4819"/>
      <c r="Y70" s="1578"/>
      <c r="Z70" s="1578"/>
      <c r="AA70" s="1578"/>
      <c r="AB70" s="1483"/>
      <c r="AC70" s="1483"/>
      <c r="AD70" s="1483">
        <f t="shared" si="44"/>
        <v>0</v>
      </c>
      <c r="AE70" s="1571"/>
      <c r="AF70" s="1483"/>
      <c r="AG70" s="1483"/>
      <c r="AH70" s="1483">
        <f t="shared" si="45"/>
        <v>0</v>
      </c>
      <c r="AI70" s="1578"/>
      <c r="AJ70" s="1483"/>
      <c r="AK70" s="1483"/>
      <c r="AL70" s="1483">
        <f t="shared" si="46"/>
        <v>0</v>
      </c>
      <c r="AM70" s="1578"/>
      <c r="AN70" s="1483"/>
      <c r="AO70" s="1483"/>
      <c r="AP70" s="1483">
        <f t="shared" si="47"/>
        <v>0</v>
      </c>
      <c r="AQ70" s="1578"/>
      <c r="AR70" s="1578">
        <f t="shared" si="5"/>
        <v>0</v>
      </c>
      <c r="AS70" s="1578">
        <f t="shared" si="6"/>
        <v>0</v>
      </c>
      <c r="AT70" s="1578">
        <f t="shared" si="7"/>
        <v>0</v>
      </c>
      <c r="AU70" s="1571" t="str">
        <f t="shared" si="8"/>
        <v xml:space="preserve">STATE: ; PDY: ; KKL: ; MHE: ; YNM: </v>
      </c>
      <c r="AV70" s="4702" t="s">
        <v>2659</v>
      </c>
      <c r="AW70" s="4835" t="s">
        <v>7298</v>
      </c>
      <c r="AX70" s="4920"/>
      <c r="AY70" s="1585"/>
      <c r="AZ70" s="132"/>
      <c r="BA70" s="132"/>
      <c r="BB70" s="4671"/>
      <c r="BC70" s="4646"/>
      <c r="BD70" s="4670">
        <f t="shared" si="48"/>
        <v>0</v>
      </c>
      <c r="BE70" s="4646"/>
      <c r="BF70" s="4664">
        <f>BD70*BE70</f>
        <v>0</v>
      </c>
      <c r="BG70" s="4648"/>
      <c r="BH70" s="4649">
        <f>'[2]Ab3. ASHA'!BG67</f>
        <v>0</v>
      </c>
      <c r="BI70" s="4650">
        <f>'[2]Ab3. ASHA'!BH67</f>
        <v>0</v>
      </c>
      <c r="BJ70" s="4651" t="s">
        <v>7298</v>
      </c>
    </row>
    <row r="71" spans="1:62" s="1456" customFormat="1" ht="101.25">
      <c r="A71" s="1502">
        <v>10</v>
      </c>
      <c r="B71" s="1503" t="s">
        <v>3789</v>
      </c>
      <c r="C71" s="1501"/>
      <c r="D71" s="1460" t="s">
        <v>4356</v>
      </c>
      <c r="E71" s="1422" t="s">
        <v>70</v>
      </c>
      <c r="F71" s="412" t="s">
        <v>2659</v>
      </c>
      <c r="G71" s="132"/>
      <c r="H71" s="132"/>
      <c r="I71" s="1521"/>
      <c r="J71" s="1585"/>
      <c r="K71" s="132"/>
      <c r="L71" s="171"/>
      <c r="M71" s="167">
        <f t="shared" si="23"/>
        <v>25000</v>
      </c>
      <c r="N71" s="178">
        <f t="shared" si="42"/>
        <v>0.25</v>
      </c>
      <c r="O71" s="167">
        <f t="shared" si="22"/>
        <v>6</v>
      </c>
      <c r="P71" s="1540">
        <f>N71*O71</f>
        <v>1.5</v>
      </c>
      <c r="Q71" s="1480"/>
      <c r="R71" s="1481">
        <f>'Ab3. ASHA'!Q68</f>
        <v>0</v>
      </c>
      <c r="S71" s="1482">
        <f>'Ab3. ASHA'!R68</f>
        <v>0</v>
      </c>
      <c r="T71" s="1578">
        <f t="shared" si="1"/>
        <v>25000</v>
      </c>
      <c r="U71" s="1578">
        <f t="shared" si="2"/>
        <v>6</v>
      </c>
      <c r="V71" s="1610">
        <f t="shared" si="3"/>
        <v>150000</v>
      </c>
      <c r="W71" s="1571" t="str">
        <f t="shared" si="4"/>
        <v xml:space="preserve">STATE: State Training of ASHAs in SAANS - 341 ASHAs x 6 batches x 1 day - Rs.1.50 Lakhs; PDY: ; KKL: ; MHE: ; YNM: </v>
      </c>
      <c r="X71" s="4822">
        <v>25000</v>
      </c>
      <c r="Y71" s="3597">
        <v>6</v>
      </c>
      <c r="Z71" s="3597">
        <f>X71*Y71</f>
        <v>150000</v>
      </c>
      <c r="AA71" s="1571" t="s">
        <v>5966</v>
      </c>
      <c r="AB71" s="1483"/>
      <c r="AC71" s="1483"/>
      <c r="AD71" s="1483">
        <f t="shared" si="44"/>
        <v>0</v>
      </c>
      <c r="AE71" s="1571"/>
      <c r="AF71" s="1483"/>
      <c r="AG71" s="1483"/>
      <c r="AH71" s="1483">
        <f t="shared" si="45"/>
        <v>0</v>
      </c>
      <c r="AI71" s="1578"/>
      <c r="AJ71" s="1483"/>
      <c r="AK71" s="1483"/>
      <c r="AL71" s="1483">
        <f t="shared" si="46"/>
        <v>0</v>
      </c>
      <c r="AM71" s="1578"/>
      <c r="AN71" s="1483"/>
      <c r="AO71" s="1483"/>
      <c r="AP71" s="1483">
        <f t="shared" si="47"/>
        <v>0</v>
      </c>
      <c r="AQ71" s="1578"/>
      <c r="AR71" s="1578">
        <f t="shared" si="5"/>
        <v>150000</v>
      </c>
      <c r="AS71" s="1578">
        <f t="shared" si="6"/>
        <v>6</v>
      </c>
      <c r="AT71" s="1578">
        <f t="shared" si="7"/>
        <v>25000</v>
      </c>
      <c r="AU71" s="1571" t="str">
        <f t="shared" si="8"/>
        <v xml:space="preserve">STATE: State Training of ASHAs in SAANS - 341 ASHAs x 6 batches x 1 day - Rs.1.50 Lakhs; PDY: ; KKL: ; MHE: ; YNM: </v>
      </c>
      <c r="AV71" s="4702" t="s">
        <v>2659</v>
      </c>
      <c r="AW71" s="4835" t="s">
        <v>7298</v>
      </c>
      <c r="AX71" s="4987" t="s">
        <v>7884</v>
      </c>
      <c r="AY71" s="1585"/>
      <c r="AZ71" s="132"/>
      <c r="BA71" s="132"/>
      <c r="BB71" s="4671"/>
      <c r="BC71" s="4646"/>
      <c r="BD71" s="4670">
        <f t="shared" si="48"/>
        <v>0</v>
      </c>
      <c r="BE71" s="4646"/>
      <c r="BF71" s="4664">
        <f>BD71*BE71</f>
        <v>0</v>
      </c>
      <c r="BG71" s="4648"/>
      <c r="BH71" s="4649">
        <f>'[2]Ab3. ASHA'!BG68</f>
        <v>0</v>
      </c>
      <c r="BI71" s="4650">
        <f>'[2]Ab3. ASHA'!BH68</f>
        <v>0</v>
      </c>
      <c r="BJ71" s="4651" t="s">
        <v>7298</v>
      </c>
    </row>
    <row r="72" spans="1:62" s="1456" customFormat="1" ht="23.25">
      <c r="A72" s="1505" t="s">
        <v>4338</v>
      </c>
      <c r="B72" s="1505"/>
      <c r="C72" s="1506"/>
      <c r="D72" s="1506" t="s">
        <v>1136</v>
      </c>
      <c r="E72" s="1422" t="s">
        <v>70</v>
      </c>
      <c r="F72" s="446" t="s">
        <v>2659</v>
      </c>
      <c r="G72" s="179"/>
      <c r="H72" s="179"/>
      <c r="I72" s="1452"/>
      <c r="J72" s="1429"/>
      <c r="K72" s="179"/>
      <c r="L72" s="184"/>
      <c r="M72" s="167">
        <f t="shared" si="23"/>
        <v>0</v>
      </c>
      <c r="N72" s="183"/>
      <c r="O72" s="167">
        <f t="shared" si="22"/>
        <v>0</v>
      </c>
      <c r="P72" s="1477">
        <f>SUM(P73:P74)</f>
        <v>0</v>
      </c>
      <c r="Q72" s="1487"/>
      <c r="R72" s="1475"/>
      <c r="S72" s="1476">
        <f>SUM(S73:S74)</f>
        <v>0</v>
      </c>
      <c r="T72" s="1475"/>
      <c r="U72" s="1475"/>
      <c r="V72" s="1476">
        <f>SUM(V73:V74)</f>
        <v>0</v>
      </c>
      <c r="W72" s="1571"/>
      <c r="X72" s="4819"/>
      <c r="Y72" s="1578"/>
      <c r="Z72" s="1476">
        <f>SUM(Z73:Z74)</f>
        <v>0</v>
      </c>
      <c r="AA72" s="1578"/>
      <c r="AB72" s="1578"/>
      <c r="AC72" s="1578"/>
      <c r="AD72" s="1476">
        <f>SUM(AD73:AD74)</f>
        <v>0</v>
      </c>
      <c r="AE72" s="1571"/>
      <c r="AF72" s="1578"/>
      <c r="AG72" s="1578"/>
      <c r="AH72" s="1476">
        <f>SUM(AH73:AH74)</f>
        <v>0</v>
      </c>
      <c r="AI72" s="1578"/>
      <c r="AJ72" s="1578"/>
      <c r="AK72" s="1578"/>
      <c r="AL72" s="1476">
        <f>SUM(AL73:AL74)</f>
        <v>0</v>
      </c>
      <c r="AM72" s="1578"/>
      <c r="AN72" s="1578"/>
      <c r="AO72" s="1578"/>
      <c r="AP72" s="1476">
        <f>SUM(AP73:AP74)</f>
        <v>0</v>
      </c>
      <c r="AQ72" s="1578"/>
      <c r="AR72" s="1476">
        <f>SUM(AR73:AR74)</f>
        <v>0</v>
      </c>
      <c r="AS72" s="1578"/>
      <c r="AT72" s="1578"/>
      <c r="AU72" s="1571"/>
      <c r="AV72" s="4697" t="s">
        <v>2659</v>
      </c>
      <c r="AW72" s="4835"/>
      <c r="AX72" s="4916"/>
      <c r="AY72" s="1429"/>
      <c r="AZ72" s="179"/>
      <c r="BA72" s="179"/>
      <c r="BB72" s="4673"/>
      <c r="BC72" s="4674"/>
      <c r="BD72" s="4675"/>
      <c r="BE72" s="4674"/>
      <c r="BF72" s="181">
        <f>SUM(BF73:BF74)</f>
        <v>0</v>
      </c>
      <c r="BG72" s="4652"/>
      <c r="BH72" s="4653"/>
      <c r="BI72" s="4654">
        <f>SUM(BI73:BI74)</f>
        <v>0</v>
      </c>
      <c r="BJ72" s="4651"/>
    </row>
    <row r="73" spans="1:62" s="1456" customFormat="1" ht="84">
      <c r="A73" s="1499">
        <v>1</v>
      </c>
      <c r="B73" s="1507" t="s">
        <v>2550</v>
      </c>
      <c r="C73" s="1508" t="s">
        <v>1135</v>
      </c>
      <c r="D73" s="1501" t="s">
        <v>1136</v>
      </c>
      <c r="E73" s="1422" t="s">
        <v>70</v>
      </c>
      <c r="F73" s="412" t="s">
        <v>2659</v>
      </c>
      <c r="G73" s="172"/>
      <c r="H73" s="173"/>
      <c r="I73" s="1525"/>
      <c r="J73" s="1590"/>
      <c r="K73" s="172"/>
      <c r="L73" s="174"/>
      <c r="M73" s="167">
        <f t="shared" si="23"/>
        <v>0</v>
      </c>
      <c r="N73" s="178">
        <f>M73/100000</f>
        <v>0</v>
      </c>
      <c r="O73" s="167">
        <f t="shared" si="22"/>
        <v>0</v>
      </c>
      <c r="P73" s="1540">
        <f>N73*O73</f>
        <v>0</v>
      </c>
      <c r="Q73" s="1480"/>
      <c r="R73" s="1481">
        <f>'Ab3. ASHA'!Q70</f>
        <v>0</v>
      </c>
      <c r="S73" s="1482">
        <f>'Ab3. ASHA'!R70</f>
        <v>0</v>
      </c>
      <c r="T73" s="1578">
        <f t="shared" si="1"/>
        <v>0</v>
      </c>
      <c r="U73" s="1578">
        <f t="shared" si="2"/>
        <v>0</v>
      </c>
      <c r="V73" s="1610">
        <f t="shared" si="3"/>
        <v>0</v>
      </c>
      <c r="W73" s="1571" t="str">
        <f t="shared" si="4"/>
        <v xml:space="preserve">STATE: ; PDY: ; KKL: ; MHE: ; YNM: </v>
      </c>
      <c r="X73" s="4818"/>
      <c r="Y73" s="1483"/>
      <c r="Z73" s="1483">
        <f>X73*Y73</f>
        <v>0</v>
      </c>
      <c r="AA73" s="1578"/>
      <c r="AB73" s="1483"/>
      <c r="AC73" s="1483"/>
      <c r="AD73" s="1483">
        <f>AB73*AC73</f>
        <v>0</v>
      </c>
      <c r="AE73" s="1571"/>
      <c r="AF73" s="1483"/>
      <c r="AG73" s="1483"/>
      <c r="AH73" s="1483">
        <f>AF73*AG73</f>
        <v>0</v>
      </c>
      <c r="AI73" s="1578"/>
      <c r="AJ73" s="1483"/>
      <c r="AK73" s="1483"/>
      <c r="AL73" s="1483">
        <f>AJ73*AK73</f>
        <v>0</v>
      </c>
      <c r="AM73" s="1578"/>
      <c r="AN73" s="1483"/>
      <c r="AO73" s="1483"/>
      <c r="AP73" s="1483">
        <f>AN73*AO73</f>
        <v>0</v>
      </c>
      <c r="AQ73" s="1578"/>
      <c r="AR73" s="1578">
        <f t="shared" si="5"/>
        <v>0</v>
      </c>
      <c r="AS73" s="1578">
        <f t="shared" si="6"/>
        <v>0</v>
      </c>
      <c r="AT73" s="1578">
        <f t="shared" si="7"/>
        <v>0</v>
      </c>
      <c r="AU73" s="1571" t="str">
        <f t="shared" si="8"/>
        <v xml:space="preserve">STATE: ; PDY: ; KKL: ; MHE: ; YNM: </v>
      </c>
      <c r="AV73" s="4702" t="s">
        <v>2659</v>
      </c>
      <c r="AW73" s="4835" t="s">
        <v>7298</v>
      </c>
      <c r="AX73" s="4925"/>
      <c r="AY73" s="1590"/>
      <c r="AZ73" s="4676"/>
      <c r="BA73" s="172"/>
      <c r="BB73" s="174"/>
      <c r="BC73" s="4646"/>
      <c r="BD73" s="4670">
        <f>BC73/100000</f>
        <v>0</v>
      </c>
      <c r="BE73" s="4646"/>
      <c r="BF73" s="4664">
        <f>BD73*BE73</f>
        <v>0</v>
      </c>
      <c r="BG73" s="4648"/>
      <c r="BH73" s="4649">
        <f>'[2]Ab3. ASHA'!BG70</f>
        <v>0</v>
      </c>
      <c r="BI73" s="4650">
        <f>'[2]Ab3. ASHA'!BH70</f>
        <v>0</v>
      </c>
      <c r="BJ73" s="4651" t="s">
        <v>7298</v>
      </c>
    </row>
    <row r="74" spans="1:62" s="1456" customFormat="1" ht="84">
      <c r="A74" s="1499">
        <v>2</v>
      </c>
      <c r="B74" s="1500"/>
      <c r="C74" s="1501"/>
      <c r="D74" s="1501" t="s">
        <v>4826</v>
      </c>
      <c r="E74" s="1422" t="s">
        <v>70</v>
      </c>
      <c r="F74" s="412" t="s">
        <v>2659</v>
      </c>
      <c r="G74" s="172"/>
      <c r="H74" s="173"/>
      <c r="I74" s="1525"/>
      <c r="J74" s="1590"/>
      <c r="K74" s="172"/>
      <c r="L74" s="174"/>
      <c r="M74" s="167">
        <f t="shared" si="23"/>
        <v>0</v>
      </c>
      <c r="N74" s="178">
        <f>M74/100000</f>
        <v>0</v>
      </c>
      <c r="O74" s="167">
        <f t="shared" si="22"/>
        <v>0</v>
      </c>
      <c r="P74" s="1540">
        <f>N74*O74</f>
        <v>0</v>
      </c>
      <c r="Q74" s="1480"/>
      <c r="R74" s="1481">
        <f>'Ab3. ASHA'!Q71</f>
        <v>0</v>
      </c>
      <c r="S74" s="1482">
        <f>'Ab3. ASHA'!R71</f>
        <v>0</v>
      </c>
      <c r="T74" s="1578">
        <f t="shared" si="1"/>
        <v>0</v>
      </c>
      <c r="U74" s="1578">
        <f t="shared" si="2"/>
        <v>0</v>
      </c>
      <c r="V74" s="1610">
        <f t="shared" si="3"/>
        <v>0</v>
      </c>
      <c r="W74" s="1571" t="str">
        <f t="shared" si="4"/>
        <v xml:space="preserve">STATE: ; PDY: ; KKL: ; MHE: ; YNM: </v>
      </c>
      <c r="X74" s="4818"/>
      <c r="Y74" s="1483"/>
      <c r="Z74" s="1483">
        <f>X74*Y74</f>
        <v>0</v>
      </c>
      <c r="AA74" s="1578"/>
      <c r="AB74" s="1483"/>
      <c r="AC74" s="1483"/>
      <c r="AD74" s="1483">
        <f>AB74*AC74</f>
        <v>0</v>
      </c>
      <c r="AE74" s="1571"/>
      <c r="AF74" s="1483"/>
      <c r="AG74" s="1483"/>
      <c r="AH74" s="1483">
        <f>AF74*AG74</f>
        <v>0</v>
      </c>
      <c r="AI74" s="1578"/>
      <c r="AJ74" s="1483"/>
      <c r="AK74" s="1483"/>
      <c r="AL74" s="1483">
        <f>AJ74*AK74</f>
        <v>0</v>
      </c>
      <c r="AM74" s="1578"/>
      <c r="AN74" s="1483"/>
      <c r="AO74" s="1483"/>
      <c r="AP74" s="1483">
        <f>AN74*AO74</f>
        <v>0</v>
      </c>
      <c r="AQ74" s="1578"/>
      <c r="AR74" s="1578">
        <f t="shared" si="5"/>
        <v>0</v>
      </c>
      <c r="AS74" s="1578">
        <f t="shared" si="6"/>
        <v>0</v>
      </c>
      <c r="AT74" s="1578">
        <f t="shared" si="7"/>
        <v>0</v>
      </c>
      <c r="AU74" s="1571" t="str">
        <f t="shared" si="8"/>
        <v xml:space="preserve">STATE: ; PDY: ; KKL: ; MHE: ; YNM: </v>
      </c>
      <c r="AV74" s="4702" t="s">
        <v>2659</v>
      </c>
      <c r="AW74" s="4835" t="s">
        <v>7298</v>
      </c>
      <c r="AX74" s="4925"/>
      <c r="AY74" s="1590"/>
      <c r="AZ74" s="4676"/>
      <c r="BA74" s="172"/>
      <c r="BB74" s="174"/>
      <c r="BC74" s="4646"/>
      <c r="BD74" s="4670">
        <f>BC74/100000</f>
        <v>0</v>
      </c>
      <c r="BE74" s="4646"/>
      <c r="BF74" s="4664">
        <f>BD74*BE74</f>
        <v>0</v>
      </c>
      <c r="BG74" s="4648"/>
      <c r="BH74" s="4649">
        <f>'[2]Ab3. ASHA'!BG71</f>
        <v>0</v>
      </c>
      <c r="BI74" s="4650">
        <f>'[2]Ab3. ASHA'!BH71</f>
        <v>0</v>
      </c>
      <c r="BJ74" s="4651" t="s">
        <v>7298</v>
      </c>
    </row>
    <row r="75" spans="1:62" s="1456" customFormat="1" ht="40.5">
      <c r="A75" s="1509" t="s">
        <v>4342</v>
      </c>
      <c r="B75" s="1509" t="s">
        <v>4355</v>
      </c>
      <c r="C75" s="1508"/>
      <c r="D75" s="1508" t="s">
        <v>1308</v>
      </c>
      <c r="E75" s="1422" t="s">
        <v>70</v>
      </c>
      <c r="F75" s="412" t="s">
        <v>2659</v>
      </c>
      <c r="G75" s="128"/>
      <c r="H75" s="129"/>
      <c r="I75" s="1526"/>
      <c r="J75" s="1591"/>
      <c r="K75" s="128"/>
      <c r="L75" s="128"/>
      <c r="M75" s="167">
        <f t="shared" si="23"/>
        <v>0</v>
      </c>
      <c r="N75" s="178">
        <f>M75/100000</f>
        <v>0</v>
      </c>
      <c r="O75" s="167">
        <f t="shared" si="22"/>
        <v>0</v>
      </c>
      <c r="P75" s="1544">
        <f>N75*O75</f>
        <v>0</v>
      </c>
      <c r="Q75" s="1480"/>
      <c r="R75" s="1481">
        <f>'Ab3. ASHA'!Q72</f>
        <v>0</v>
      </c>
      <c r="S75" s="1482">
        <f>'Ab3. ASHA'!R72</f>
        <v>0</v>
      </c>
      <c r="T75" s="1578">
        <f t="shared" ref="T75:T123" si="49">IFERROR(AR75/AS75,0)</f>
        <v>0</v>
      </c>
      <c r="U75" s="1578">
        <f t="shared" ref="U75:U123" si="50">Y75+AC75+AG75+AK75+AO75</f>
        <v>0</v>
      </c>
      <c r="V75" s="1610">
        <f t="shared" ref="V75:V123" si="51">T75*U75</f>
        <v>0</v>
      </c>
      <c r="W75" s="1571" t="str">
        <f t="shared" ref="W75:W123" si="52">"STATE: "&amp;AA75&amp;"; PDY: "&amp;AE75&amp;"; KKL: "&amp;AI75&amp;"; MHE: "&amp;AM75&amp;"; YNM: "&amp;AQ75</f>
        <v xml:space="preserve">STATE: ; PDY: ; KKL: ; MHE: ; YNM: </v>
      </c>
      <c r="X75" s="4818"/>
      <c r="Y75" s="1483"/>
      <c r="Z75" s="1483">
        <f>X75*Y75</f>
        <v>0</v>
      </c>
      <c r="AA75" s="1578"/>
      <c r="AB75" s="1483"/>
      <c r="AC75" s="1483"/>
      <c r="AD75" s="1483">
        <f>AB75*AC75</f>
        <v>0</v>
      </c>
      <c r="AE75" s="1571"/>
      <c r="AF75" s="1483"/>
      <c r="AG75" s="1483"/>
      <c r="AH75" s="1483">
        <f>AF75*AG75</f>
        <v>0</v>
      </c>
      <c r="AI75" s="1578"/>
      <c r="AJ75" s="1483"/>
      <c r="AK75" s="1483"/>
      <c r="AL75" s="1483">
        <f>AJ75*AK75</f>
        <v>0</v>
      </c>
      <c r="AM75" s="1578"/>
      <c r="AN75" s="1483"/>
      <c r="AO75" s="1483"/>
      <c r="AP75" s="1483">
        <f>AN75*AO75</f>
        <v>0</v>
      </c>
      <c r="AQ75" s="1578"/>
      <c r="AR75" s="1578">
        <f t="shared" ref="AR75:AR123" si="53">Z75+AD75+AH75+AL75+AP75</f>
        <v>0</v>
      </c>
      <c r="AS75" s="1578">
        <f t="shared" ref="AS75:AS123" si="54">Y75+AC75+AG75+AK75+AO75</f>
        <v>0</v>
      </c>
      <c r="AT75" s="1578">
        <f t="shared" ref="AT75:AT123" si="55">IFERROR((AR75/AS75),0)</f>
        <v>0</v>
      </c>
      <c r="AU75" s="1571" t="str">
        <f t="shared" ref="AU75:AU123" si="56">"STATE: "&amp;AA75&amp;"; PDY: "&amp;AE75&amp;"; KKL: "&amp;AI75&amp;"; MHE: "&amp;AM75&amp;"; YNM: "&amp;AQ75</f>
        <v xml:space="preserve">STATE: ; PDY: ; KKL: ; MHE: ; YNM: </v>
      </c>
      <c r="AV75" s="4702" t="s">
        <v>2659</v>
      </c>
      <c r="AW75" s="4835"/>
      <c r="AX75" s="4923"/>
      <c r="AY75" s="1591"/>
      <c r="AZ75" s="4677"/>
      <c r="BA75" s="128"/>
      <c r="BB75" s="128"/>
      <c r="BC75" s="4646"/>
      <c r="BD75" s="4670">
        <f>BC75/100000</f>
        <v>0</v>
      </c>
      <c r="BE75" s="4646"/>
      <c r="BF75" s="4672">
        <f>BD75*BE75</f>
        <v>0</v>
      </c>
      <c r="BG75" s="4648"/>
      <c r="BH75" s="4649">
        <f>'[2]Ab3. ASHA'!BG72</f>
        <v>0</v>
      </c>
      <c r="BI75" s="4650">
        <f>'[2]Ab3. ASHA'!BH72</f>
        <v>0</v>
      </c>
      <c r="BJ75" s="4651"/>
    </row>
    <row r="76" spans="1:62" s="1456" customFormat="1" ht="23.25">
      <c r="A76" s="5235" t="s">
        <v>4818</v>
      </c>
      <c r="B76" s="5235"/>
      <c r="C76" s="5235"/>
      <c r="D76" s="5235"/>
      <c r="E76" s="1422" t="s">
        <v>70</v>
      </c>
      <c r="F76" s="442"/>
      <c r="G76" s="119"/>
      <c r="H76" s="119"/>
      <c r="I76" s="1518"/>
      <c r="J76" s="1583"/>
      <c r="K76" s="165"/>
      <c r="L76" s="119"/>
      <c r="M76" s="167">
        <f t="shared" si="23"/>
        <v>0</v>
      </c>
      <c r="N76" s="388"/>
      <c r="O76" s="167">
        <f t="shared" si="22"/>
        <v>0</v>
      </c>
      <c r="P76" s="1468"/>
      <c r="Q76" s="1601"/>
      <c r="R76" s="1470"/>
      <c r="S76" s="1470"/>
      <c r="T76" s="1470"/>
      <c r="U76" s="1470"/>
      <c r="V76" s="1470"/>
      <c r="W76" s="1571"/>
      <c r="X76" s="4819"/>
      <c r="Y76" s="1578"/>
      <c r="Z76" s="1578"/>
      <c r="AA76" s="1578"/>
      <c r="AB76" s="1578"/>
      <c r="AC76" s="1578"/>
      <c r="AD76" s="1578"/>
      <c r="AE76" s="1571"/>
      <c r="AF76" s="1578"/>
      <c r="AG76" s="1578"/>
      <c r="AH76" s="1578"/>
      <c r="AI76" s="1578"/>
      <c r="AJ76" s="1578"/>
      <c r="AK76" s="1578"/>
      <c r="AL76" s="1578"/>
      <c r="AM76" s="1578"/>
      <c r="AN76" s="1578"/>
      <c r="AO76" s="1578"/>
      <c r="AP76" s="1578"/>
      <c r="AQ76" s="1578"/>
      <c r="AR76" s="1578"/>
      <c r="AS76" s="1578"/>
      <c r="AT76" s="1578"/>
      <c r="AU76" s="1571"/>
      <c r="AV76" s="4699"/>
      <c r="AW76" s="4837"/>
      <c r="AX76" s="4918"/>
      <c r="AY76" s="1583"/>
      <c r="AZ76" s="119"/>
      <c r="BA76" s="4658"/>
      <c r="BB76" s="119"/>
      <c r="BC76" s="4659"/>
      <c r="BD76" s="388"/>
      <c r="BE76" s="140"/>
      <c r="BF76" s="4660"/>
      <c r="BG76" s="4661"/>
      <c r="BH76" s="4662"/>
      <c r="BI76" s="4662"/>
      <c r="BJ76" s="423"/>
    </row>
    <row r="77" spans="1:62" s="1456" customFormat="1" ht="23.25">
      <c r="A77" s="1510" t="s">
        <v>4337</v>
      </c>
      <c r="B77" s="1510" t="s">
        <v>48</v>
      </c>
      <c r="C77" s="1511"/>
      <c r="D77" s="1512" t="s">
        <v>4827</v>
      </c>
      <c r="E77" s="1422" t="s">
        <v>70</v>
      </c>
      <c r="F77" s="407"/>
      <c r="G77" s="119"/>
      <c r="H77" s="119"/>
      <c r="I77" s="1518"/>
      <c r="J77" s="1583"/>
      <c r="K77" s="119"/>
      <c r="L77" s="119"/>
      <c r="M77" s="167">
        <f t="shared" si="23"/>
        <v>0</v>
      </c>
      <c r="N77" s="456"/>
      <c r="O77" s="167">
        <f t="shared" si="22"/>
        <v>0</v>
      </c>
      <c r="P77" s="1542">
        <f>SUM(P78:P83)</f>
        <v>4.8600000000000003</v>
      </c>
      <c r="Q77" s="1603"/>
      <c r="R77" s="1471"/>
      <c r="S77" s="1470">
        <f>SUM(S78:S83)</f>
        <v>0</v>
      </c>
      <c r="T77" s="1470"/>
      <c r="U77" s="1470"/>
      <c r="V77" s="1470">
        <f>SUM(V78:V83)</f>
        <v>486000</v>
      </c>
      <c r="W77" s="1571"/>
      <c r="X77" s="4819"/>
      <c r="Y77" s="1578"/>
      <c r="Z77" s="1470">
        <f>SUM(Z78:Z83)</f>
        <v>0</v>
      </c>
      <c r="AA77" s="1578"/>
      <c r="AB77" s="1578"/>
      <c r="AC77" s="1578"/>
      <c r="AD77" s="1470">
        <f>SUM(AD78:AD83)</f>
        <v>351000</v>
      </c>
      <c r="AE77" s="1571"/>
      <c r="AF77" s="1578"/>
      <c r="AG77" s="1578"/>
      <c r="AH77" s="1470">
        <f>SUM(AH78:AH83)</f>
        <v>54000</v>
      </c>
      <c r="AI77" s="1578"/>
      <c r="AJ77" s="1578"/>
      <c r="AK77" s="1578"/>
      <c r="AL77" s="1470">
        <f>SUM(AL78:AL83)</f>
        <v>27000</v>
      </c>
      <c r="AM77" s="1578"/>
      <c r="AN77" s="1578"/>
      <c r="AO77" s="1578"/>
      <c r="AP77" s="1470">
        <f>SUM(AP78:AP83)</f>
        <v>54000</v>
      </c>
      <c r="AQ77" s="1578"/>
      <c r="AR77" s="1470">
        <f>SUM(AR78:AR83)</f>
        <v>486000</v>
      </c>
      <c r="AS77" s="1578"/>
      <c r="AT77" s="1578"/>
      <c r="AU77" s="1571"/>
      <c r="AV77" s="4704"/>
      <c r="AW77" s="4835"/>
      <c r="AX77" s="4918"/>
      <c r="AY77" s="1583"/>
      <c r="AZ77" s="119"/>
      <c r="BA77" s="119"/>
      <c r="BB77" s="119"/>
      <c r="BC77" s="119"/>
      <c r="BD77" s="456"/>
      <c r="BE77" s="4667"/>
      <c r="BF77" s="115">
        <f>SUM(BF78:BF83)</f>
        <v>0</v>
      </c>
      <c r="BG77" s="4678"/>
      <c r="BH77" s="4668"/>
      <c r="BI77" s="4662">
        <f>SUM(BI78:BI83)</f>
        <v>0</v>
      </c>
      <c r="BJ77" s="4651"/>
    </row>
    <row r="78" spans="1:62" s="1579" customFormat="1" ht="63">
      <c r="A78" s="1443">
        <v>1</v>
      </c>
      <c r="B78" s="1443" t="s">
        <v>242</v>
      </c>
      <c r="C78" s="1442" t="s">
        <v>243</v>
      </c>
      <c r="D78" s="1442" t="s">
        <v>4828</v>
      </c>
      <c r="E78" s="1422" t="s">
        <v>70</v>
      </c>
      <c r="F78" s="390" t="s">
        <v>2659</v>
      </c>
      <c r="G78" s="120"/>
      <c r="H78" s="123"/>
      <c r="I78" s="1451"/>
      <c r="J78" s="1427"/>
      <c r="K78" s="120"/>
      <c r="L78" s="120"/>
      <c r="M78" s="167">
        <f t="shared" si="23"/>
        <v>0</v>
      </c>
      <c r="N78" s="177">
        <f>M78/100000</f>
        <v>0</v>
      </c>
      <c r="O78" s="167">
        <f t="shared" si="22"/>
        <v>0</v>
      </c>
      <c r="P78" s="1479">
        <f>N78*O78</f>
        <v>0</v>
      </c>
      <c r="Q78" s="1480"/>
      <c r="R78" s="1481">
        <f>'Ab3. ASHA'!Q74</f>
        <v>0</v>
      </c>
      <c r="S78" s="1482">
        <f>'Ab3. ASHA'!R74</f>
        <v>0</v>
      </c>
      <c r="T78" s="1578">
        <f t="shared" si="49"/>
        <v>0</v>
      </c>
      <c r="U78" s="1578">
        <f t="shared" si="50"/>
        <v>0</v>
      </c>
      <c r="V78" s="1610">
        <f t="shared" si="51"/>
        <v>0</v>
      </c>
      <c r="W78" s="1571" t="str">
        <f t="shared" si="52"/>
        <v xml:space="preserve">STATE: ; PDY: ; KKL: ; MHE: ; YNM: </v>
      </c>
      <c r="X78" s="4818"/>
      <c r="Y78" s="1483"/>
      <c r="Z78" s="1483">
        <f t="shared" ref="Z78:Z85" si="57">X78*Y78</f>
        <v>0</v>
      </c>
      <c r="AA78" s="1578"/>
      <c r="AB78" s="1483"/>
      <c r="AC78" s="1483"/>
      <c r="AD78" s="1483">
        <f t="shared" ref="AD78:AD85" si="58">AB78*AC78</f>
        <v>0</v>
      </c>
      <c r="AE78" s="1571"/>
      <c r="AF78" s="1483"/>
      <c r="AG78" s="1483"/>
      <c r="AH78" s="1483">
        <f t="shared" ref="AH78:AH85" si="59">AF78*AG78</f>
        <v>0</v>
      </c>
      <c r="AI78" s="1578"/>
      <c r="AJ78" s="1483"/>
      <c r="AK78" s="1483"/>
      <c r="AL78" s="1483">
        <f t="shared" ref="AL78:AL85" si="60">AJ78*AK78</f>
        <v>0</v>
      </c>
      <c r="AM78" s="1578"/>
      <c r="AN78" s="1483"/>
      <c r="AO78" s="1483"/>
      <c r="AP78" s="1483">
        <f t="shared" ref="AP78:AP85" si="61">AN78*AO78</f>
        <v>0</v>
      </c>
      <c r="AQ78" s="1578"/>
      <c r="AR78" s="1578">
        <f t="shared" si="53"/>
        <v>0</v>
      </c>
      <c r="AS78" s="1578">
        <f t="shared" si="54"/>
        <v>0</v>
      </c>
      <c r="AT78" s="1578">
        <f t="shared" si="55"/>
        <v>0</v>
      </c>
      <c r="AU78" s="1571" t="str">
        <f t="shared" si="56"/>
        <v xml:space="preserve">STATE: ; PDY: ; KKL: ; MHE: ; YNM: </v>
      </c>
      <c r="AV78" s="4696" t="s">
        <v>2659</v>
      </c>
      <c r="AW78" s="4835" t="s">
        <v>7300</v>
      </c>
      <c r="AX78" s="4914"/>
      <c r="AY78" s="1427"/>
      <c r="AZ78" s="121"/>
      <c r="BA78" s="120"/>
      <c r="BB78" s="120"/>
      <c r="BC78" s="4646"/>
      <c r="BD78" s="4647">
        <f>BC78/100000</f>
        <v>0</v>
      </c>
      <c r="BE78" s="4646"/>
      <c r="BF78" s="116">
        <f>BD78*BE78</f>
        <v>0</v>
      </c>
      <c r="BG78" s="4648"/>
      <c r="BH78" s="4649">
        <f>'[2]Ab3. ASHA'!BG74</f>
        <v>0</v>
      </c>
      <c r="BI78" s="4650">
        <f>'[2]Ab3. ASHA'!BH74</f>
        <v>0</v>
      </c>
      <c r="BJ78" s="4651" t="s">
        <v>7300</v>
      </c>
    </row>
    <row r="79" spans="1:62" s="1456" customFormat="1" ht="63">
      <c r="A79" s="1492">
        <v>2</v>
      </c>
      <c r="B79" s="1492"/>
      <c r="C79" s="1478"/>
      <c r="D79" s="1557" t="s">
        <v>4829</v>
      </c>
      <c r="E79" s="1422" t="s">
        <v>70</v>
      </c>
      <c r="F79" s="390" t="s">
        <v>2659</v>
      </c>
      <c r="G79" s="125"/>
      <c r="H79" s="125"/>
      <c r="I79" s="1450"/>
      <c r="J79" s="1428"/>
      <c r="K79" s="125"/>
      <c r="L79" s="125"/>
      <c r="M79" s="167">
        <f t="shared" si="23"/>
        <v>0</v>
      </c>
      <c r="N79" s="177">
        <f t="shared" ref="N79:N84" si="62">M79/100000</f>
        <v>0</v>
      </c>
      <c r="O79" s="167">
        <f t="shared" si="22"/>
        <v>0</v>
      </c>
      <c r="P79" s="1479">
        <f t="shared" ref="P79:P84" si="63">N79*O79</f>
        <v>0</v>
      </c>
      <c r="Q79" s="1480"/>
      <c r="R79" s="1481">
        <f>'Ab3. ASHA'!Q75</f>
        <v>0</v>
      </c>
      <c r="S79" s="1482">
        <f>'Ab3. ASHA'!R75</f>
        <v>0</v>
      </c>
      <c r="T79" s="1578">
        <f t="shared" si="49"/>
        <v>0</v>
      </c>
      <c r="U79" s="1578">
        <f t="shared" si="50"/>
        <v>0</v>
      </c>
      <c r="V79" s="1610">
        <f t="shared" si="51"/>
        <v>0</v>
      </c>
      <c r="W79" s="1571" t="str">
        <f t="shared" si="52"/>
        <v xml:space="preserve">STATE: ; PDY: ; KKL: ; MHE: ; YNM: </v>
      </c>
      <c r="X79" s="4818"/>
      <c r="Y79" s="1483"/>
      <c r="Z79" s="1483">
        <f t="shared" si="57"/>
        <v>0</v>
      </c>
      <c r="AA79" s="1578"/>
      <c r="AB79" s="1483"/>
      <c r="AC79" s="1483"/>
      <c r="AD79" s="1483">
        <f t="shared" si="58"/>
        <v>0</v>
      </c>
      <c r="AE79" s="1571"/>
      <c r="AF79" s="1483"/>
      <c r="AG79" s="1483"/>
      <c r="AH79" s="1483">
        <f t="shared" si="59"/>
        <v>0</v>
      </c>
      <c r="AI79" s="1578"/>
      <c r="AJ79" s="1483"/>
      <c r="AK79" s="1483"/>
      <c r="AL79" s="1483">
        <f t="shared" si="60"/>
        <v>0</v>
      </c>
      <c r="AM79" s="1578"/>
      <c r="AN79" s="1483"/>
      <c r="AO79" s="1483"/>
      <c r="AP79" s="1483">
        <f t="shared" si="61"/>
        <v>0</v>
      </c>
      <c r="AQ79" s="1578"/>
      <c r="AR79" s="1578">
        <f t="shared" si="53"/>
        <v>0</v>
      </c>
      <c r="AS79" s="1578">
        <f t="shared" si="54"/>
        <v>0</v>
      </c>
      <c r="AT79" s="1578">
        <f t="shared" si="55"/>
        <v>0</v>
      </c>
      <c r="AU79" s="1571" t="str">
        <f t="shared" si="56"/>
        <v xml:space="preserve">STATE: ; PDY: ; KKL: ; MHE: ; YNM: </v>
      </c>
      <c r="AV79" s="4696" t="s">
        <v>2659</v>
      </c>
      <c r="AW79" s="4835" t="s">
        <v>7300</v>
      </c>
      <c r="AX79" s="4915"/>
      <c r="AY79" s="1428"/>
      <c r="AZ79" s="125"/>
      <c r="BA79" s="125"/>
      <c r="BB79" s="125"/>
      <c r="BC79" s="4646"/>
      <c r="BD79" s="4647">
        <f t="shared" ref="BD79:BD84" si="64">BC79/100000</f>
        <v>0</v>
      </c>
      <c r="BE79" s="4646"/>
      <c r="BF79" s="116">
        <f t="shared" ref="BF79:BF84" si="65">BD79*BE79</f>
        <v>0</v>
      </c>
      <c r="BG79" s="4648"/>
      <c r="BH79" s="4649">
        <f>'[2]Ab3. ASHA'!BG75</f>
        <v>0</v>
      </c>
      <c r="BI79" s="4650">
        <f>'[2]Ab3. ASHA'!BH75</f>
        <v>0</v>
      </c>
      <c r="BJ79" s="4651" t="s">
        <v>7300</v>
      </c>
    </row>
    <row r="80" spans="1:62" s="1604" customFormat="1" ht="63">
      <c r="A80" s="1443">
        <v>3</v>
      </c>
      <c r="B80" s="1443" t="s">
        <v>244</v>
      </c>
      <c r="C80" s="1442" t="s">
        <v>245</v>
      </c>
      <c r="D80" s="1442" t="s">
        <v>4830</v>
      </c>
      <c r="E80" s="1422" t="s">
        <v>70</v>
      </c>
      <c r="F80" s="390" t="s">
        <v>2659</v>
      </c>
      <c r="G80" s="120"/>
      <c r="H80" s="123"/>
      <c r="I80" s="1451"/>
      <c r="J80" s="1427"/>
      <c r="K80" s="120"/>
      <c r="L80" s="120"/>
      <c r="M80" s="167">
        <f t="shared" si="23"/>
        <v>0</v>
      </c>
      <c r="N80" s="177">
        <f t="shared" si="62"/>
        <v>0</v>
      </c>
      <c r="O80" s="167">
        <f t="shared" si="22"/>
        <v>0</v>
      </c>
      <c r="P80" s="1479">
        <f t="shared" si="63"/>
        <v>0</v>
      </c>
      <c r="Q80" s="1480"/>
      <c r="R80" s="1481">
        <f>'Ab3. ASHA'!Q76</f>
        <v>0</v>
      </c>
      <c r="S80" s="1482">
        <f>'Ab3. ASHA'!R76</f>
        <v>0</v>
      </c>
      <c r="T80" s="1578">
        <f t="shared" si="49"/>
        <v>0</v>
      </c>
      <c r="U80" s="1578">
        <f t="shared" si="50"/>
        <v>0</v>
      </c>
      <c r="V80" s="1610">
        <f t="shared" si="51"/>
        <v>0</v>
      </c>
      <c r="W80" s="1571" t="str">
        <f t="shared" si="52"/>
        <v xml:space="preserve">STATE: ; PDY: ; KKL: ; MHE: ; YNM: </v>
      </c>
      <c r="X80" s="4818"/>
      <c r="Y80" s="1483"/>
      <c r="Z80" s="1483">
        <f t="shared" si="57"/>
        <v>0</v>
      </c>
      <c r="AA80" s="1578"/>
      <c r="AB80" s="1483"/>
      <c r="AC80" s="1483"/>
      <c r="AD80" s="1483">
        <f t="shared" si="58"/>
        <v>0</v>
      </c>
      <c r="AE80" s="1571"/>
      <c r="AF80" s="1483"/>
      <c r="AG80" s="1483"/>
      <c r="AH80" s="1483">
        <f t="shared" si="59"/>
        <v>0</v>
      </c>
      <c r="AI80" s="1578"/>
      <c r="AJ80" s="1483"/>
      <c r="AK80" s="1483"/>
      <c r="AL80" s="1483">
        <f t="shared" si="60"/>
        <v>0</v>
      </c>
      <c r="AM80" s="1578"/>
      <c r="AN80" s="1483"/>
      <c r="AO80" s="1483"/>
      <c r="AP80" s="1483">
        <f t="shared" si="61"/>
        <v>0</v>
      </c>
      <c r="AQ80" s="1578"/>
      <c r="AR80" s="1578">
        <f t="shared" si="53"/>
        <v>0</v>
      </c>
      <c r="AS80" s="1578">
        <f t="shared" si="54"/>
        <v>0</v>
      </c>
      <c r="AT80" s="1578">
        <f t="shared" si="55"/>
        <v>0</v>
      </c>
      <c r="AU80" s="1571" t="str">
        <f t="shared" si="56"/>
        <v xml:space="preserve">STATE: ; PDY: ; KKL: ; MHE: ; YNM: </v>
      </c>
      <c r="AV80" s="4696" t="s">
        <v>2659</v>
      </c>
      <c r="AW80" s="4835" t="s">
        <v>7300</v>
      </c>
      <c r="AX80" s="4914"/>
      <c r="AY80" s="1427"/>
      <c r="AZ80" s="121"/>
      <c r="BA80" s="120"/>
      <c r="BB80" s="120"/>
      <c r="BC80" s="4646"/>
      <c r="BD80" s="4647">
        <f t="shared" si="64"/>
        <v>0</v>
      </c>
      <c r="BE80" s="4646"/>
      <c r="BF80" s="116">
        <f t="shared" si="65"/>
        <v>0</v>
      </c>
      <c r="BG80" s="4648"/>
      <c r="BH80" s="4649">
        <f>'[2]Ab3. ASHA'!BG76</f>
        <v>0</v>
      </c>
      <c r="BI80" s="4650">
        <f>'[2]Ab3. ASHA'!BH76</f>
        <v>0</v>
      </c>
      <c r="BJ80" s="4651" t="s">
        <v>7300</v>
      </c>
    </row>
    <row r="81" spans="1:62" s="1604" customFormat="1" ht="63">
      <c r="A81" s="1443">
        <v>4</v>
      </c>
      <c r="B81" s="1443"/>
      <c r="C81" s="1442"/>
      <c r="D81" s="1442" t="s">
        <v>4831</v>
      </c>
      <c r="E81" s="1422" t="s">
        <v>70</v>
      </c>
      <c r="F81" s="390" t="s">
        <v>2659</v>
      </c>
      <c r="G81" s="120"/>
      <c r="H81" s="123"/>
      <c r="I81" s="1451"/>
      <c r="J81" s="1427"/>
      <c r="K81" s="120"/>
      <c r="L81" s="120"/>
      <c r="M81" s="167">
        <f t="shared" si="23"/>
        <v>0</v>
      </c>
      <c r="N81" s="177">
        <f t="shared" si="62"/>
        <v>0</v>
      </c>
      <c r="O81" s="167">
        <f t="shared" si="22"/>
        <v>0</v>
      </c>
      <c r="P81" s="1479">
        <f t="shared" si="63"/>
        <v>0</v>
      </c>
      <c r="Q81" s="1480"/>
      <c r="R81" s="1481">
        <f>'Ab3. ASHA'!Q77</f>
        <v>0</v>
      </c>
      <c r="S81" s="1482">
        <f>'Ab3. ASHA'!R77</f>
        <v>0</v>
      </c>
      <c r="T81" s="1578">
        <f t="shared" si="49"/>
        <v>0</v>
      </c>
      <c r="U81" s="1578">
        <f t="shared" si="50"/>
        <v>0</v>
      </c>
      <c r="V81" s="1610">
        <f t="shared" si="51"/>
        <v>0</v>
      </c>
      <c r="W81" s="1571" t="str">
        <f t="shared" si="52"/>
        <v xml:space="preserve">STATE: ; PDY: ; KKL: ; MHE: ; YNM: </v>
      </c>
      <c r="X81" s="4818"/>
      <c r="Y81" s="1483"/>
      <c r="Z81" s="1483">
        <f t="shared" si="57"/>
        <v>0</v>
      </c>
      <c r="AA81" s="1578"/>
      <c r="AB81" s="1483"/>
      <c r="AC81" s="1483"/>
      <c r="AD81" s="1483">
        <f t="shared" si="58"/>
        <v>0</v>
      </c>
      <c r="AE81" s="1571"/>
      <c r="AF81" s="1483"/>
      <c r="AG81" s="1483"/>
      <c r="AH81" s="1483">
        <f t="shared" si="59"/>
        <v>0</v>
      </c>
      <c r="AI81" s="1578"/>
      <c r="AJ81" s="1483"/>
      <c r="AK81" s="1483"/>
      <c r="AL81" s="1483">
        <f t="shared" si="60"/>
        <v>0</v>
      </c>
      <c r="AM81" s="1578"/>
      <c r="AN81" s="1483"/>
      <c r="AO81" s="1483"/>
      <c r="AP81" s="1483">
        <f t="shared" si="61"/>
        <v>0</v>
      </c>
      <c r="AQ81" s="1578"/>
      <c r="AR81" s="1578">
        <f t="shared" si="53"/>
        <v>0</v>
      </c>
      <c r="AS81" s="1578">
        <f t="shared" si="54"/>
        <v>0</v>
      </c>
      <c r="AT81" s="1578">
        <f t="shared" si="55"/>
        <v>0</v>
      </c>
      <c r="AU81" s="1571" t="str">
        <f t="shared" si="56"/>
        <v xml:space="preserve">STATE: ; PDY: ; KKL: ; MHE: ; YNM: </v>
      </c>
      <c r="AV81" s="4696" t="s">
        <v>2659</v>
      </c>
      <c r="AW81" s="4835" t="s">
        <v>7300</v>
      </c>
      <c r="AX81" s="4914"/>
      <c r="AY81" s="1427"/>
      <c r="AZ81" s="121"/>
      <c r="BA81" s="120"/>
      <c r="BB81" s="120"/>
      <c r="BC81" s="4646"/>
      <c r="BD81" s="4647">
        <f t="shared" si="64"/>
        <v>0</v>
      </c>
      <c r="BE81" s="4646"/>
      <c r="BF81" s="116">
        <f t="shared" si="65"/>
        <v>0</v>
      </c>
      <c r="BG81" s="4648"/>
      <c r="BH81" s="4649">
        <f>'[2]Ab3. ASHA'!BG77</f>
        <v>0</v>
      </c>
      <c r="BI81" s="4650">
        <f>'[2]Ab3. ASHA'!BH77</f>
        <v>0</v>
      </c>
      <c r="BJ81" s="4651" t="s">
        <v>7300</v>
      </c>
    </row>
    <row r="82" spans="1:62" s="1604" customFormat="1" ht="63">
      <c r="A82" s="1443">
        <v>5</v>
      </c>
      <c r="B82" s="1443"/>
      <c r="C82" s="1442"/>
      <c r="D82" s="1442" t="s">
        <v>4832</v>
      </c>
      <c r="E82" s="1422" t="s">
        <v>70</v>
      </c>
      <c r="F82" s="390" t="s">
        <v>2659</v>
      </c>
      <c r="G82" s="120"/>
      <c r="H82" s="123"/>
      <c r="I82" s="1451"/>
      <c r="J82" s="1427"/>
      <c r="K82" s="120"/>
      <c r="L82" s="120"/>
      <c r="M82" s="167">
        <f t="shared" si="23"/>
        <v>0</v>
      </c>
      <c r="N82" s="177">
        <f t="shared" si="62"/>
        <v>0</v>
      </c>
      <c r="O82" s="167">
        <f t="shared" si="22"/>
        <v>0</v>
      </c>
      <c r="P82" s="1479">
        <f t="shared" si="63"/>
        <v>0</v>
      </c>
      <c r="Q82" s="1480"/>
      <c r="R82" s="1481">
        <f>'Ab3. ASHA'!Q78</f>
        <v>0</v>
      </c>
      <c r="S82" s="1482">
        <f>'Ab3. ASHA'!R78</f>
        <v>0</v>
      </c>
      <c r="T82" s="1578">
        <f t="shared" si="49"/>
        <v>0</v>
      </c>
      <c r="U82" s="1578">
        <f t="shared" si="50"/>
        <v>0</v>
      </c>
      <c r="V82" s="1610">
        <f t="shared" si="51"/>
        <v>0</v>
      </c>
      <c r="W82" s="1571" t="str">
        <f t="shared" si="52"/>
        <v xml:space="preserve">STATE: ; PDY: ; KKL: ; MHE: ; YNM: </v>
      </c>
      <c r="X82" s="4818"/>
      <c r="Y82" s="1483"/>
      <c r="Z82" s="1483">
        <f t="shared" si="57"/>
        <v>0</v>
      </c>
      <c r="AA82" s="1578"/>
      <c r="AB82" s="1483"/>
      <c r="AC82" s="1483"/>
      <c r="AD82" s="1483">
        <f t="shared" si="58"/>
        <v>0</v>
      </c>
      <c r="AE82" s="1571"/>
      <c r="AF82" s="1483"/>
      <c r="AG82" s="1483"/>
      <c r="AH82" s="1483">
        <f t="shared" si="59"/>
        <v>0</v>
      </c>
      <c r="AI82" s="1578"/>
      <c r="AJ82" s="1483"/>
      <c r="AK82" s="1483"/>
      <c r="AL82" s="1483">
        <f t="shared" si="60"/>
        <v>0</v>
      </c>
      <c r="AM82" s="1578"/>
      <c r="AN82" s="1483"/>
      <c r="AO82" s="1483"/>
      <c r="AP82" s="1483">
        <f t="shared" si="61"/>
        <v>0</v>
      </c>
      <c r="AQ82" s="1578"/>
      <c r="AR82" s="1578">
        <f t="shared" si="53"/>
        <v>0</v>
      </c>
      <c r="AS82" s="1578">
        <f t="shared" si="54"/>
        <v>0</v>
      </c>
      <c r="AT82" s="1578">
        <f t="shared" si="55"/>
        <v>0</v>
      </c>
      <c r="AU82" s="1571" t="str">
        <f t="shared" si="56"/>
        <v xml:space="preserve">STATE: ; PDY: ; KKL: ; MHE: ; YNM: </v>
      </c>
      <c r="AV82" s="4696" t="s">
        <v>2659</v>
      </c>
      <c r="AW82" s="4835" t="s">
        <v>7300</v>
      </c>
      <c r="AX82" s="4914"/>
      <c r="AY82" s="1427"/>
      <c r="AZ82" s="121"/>
      <c r="BA82" s="120"/>
      <c r="BB82" s="120"/>
      <c r="BC82" s="4646"/>
      <c r="BD82" s="4647">
        <f t="shared" si="64"/>
        <v>0</v>
      </c>
      <c r="BE82" s="4646"/>
      <c r="BF82" s="116">
        <f t="shared" si="65"/>
        <v>0</v>
      </c>
      <c r="BG82" s="4648"/>
      <c r="BH82" s="4649">
        <f>'[2]Ab3. ASHA'!BG78</f>
        <v>0</v>
      </c>
      <c r="BI82" s="4650">
        <f>'[2]Ab3. ASHA'!BH78</f>
        <v>0</v>
      </c>
      <c r="BJ82" s="4651" t="s">
        <v>7300</v>
      </c>
    </row>
    <row r="83" spans="1:62" s="1456" customFormat="1" ht="382.5" customHeight="1">
      <c r="A83" s="1443">
        <v>6</v>
      </c>
      <c r="B83" s="1443" t="s">
        <v>239</v>
      </c>
      <c r="C83" s="1442" t="s">
        <v>240</v>
      </c>
      <c r="D83" s="1442" t="s">
        <v>241</v>
      </c>
      <c r="E83" s="1422" t="s">
        <v>70</v>
      </c>
      <c r="F83" s="390" t="s">
        <v>2659</v>
      </c>
      <c r="G83" s="120"/>
      <c r="H83" s="123"/>
      <c r="I83" s="1451"/>
      <c r="J83" s="1427"/>
      <c r="K83" s="120"/>
      <c r="L83" s="120"/>
      <c r="M83" s="167">
        <f t="shared" si="23"/>
        <v>27000</v>
      </c>
      <c r="N83" s="5028">
        <f t="shared" si="62"/>
        <v>0.27</v>
      </c>
      <c r="O83" s="5029">
        <f t="shared" si="22"/>
        <v>18</v>
      </c>
      <c r="P83" s="1479">
        <f t="shared" si="63"/>
        <v>4.8600000000000003</v>
      </c>
      <c r="Q83" s="1480"/>
      <c r="R83" s="1481">
        <f>'Ab3. ASHA'!Q79</f>
        <v>0</v>
      </c>
      <c r="S83" s="1482">
        <f>'Ab3. ASHA'!R79</f>
        <v>0</v>
      </c>
      <c r="T83" s="1578">
        <f t="shared" si="49"/>
        <v>27000</v>
      </c>
      <c r="U83" s="1578">
        <f t="shared" si="50"/>
        <v>18</v>
      </c>
      <c r="V83" s="1610">
        <f t="shared" si="51"/>
        <v>486000</v>
      </c>
      <c r="W83" s="1571" t="str">
        <f t="shared" si="52"/>
        <v>STATE: UT of Puducherry, need a AF for proper supervisory support &amp; for monitoring of ASHAs; PDY: New activity- ASHA Facilitator-Field visit DA- PDY ( 20 ASHA/AF- 13 AF Required for 246 ASHAs) - Rs.150/Field visit*15 Visit/Month*13 AF*12 months = Rs.3,51,000; KKL: New activity- ASHA Facilitator-Field visit DA- PDY ( 20 ASHA/AF- 2 AF Required for 246 ASHAs) - Rs.150/Field visit*15 Visit/Month*2 AF*12 months = Rs.54,000; MHE: New activity- ASHA Facilitator-Field visit DA- PDY ( 20 ASHA/AF- 1 AF Required for 246 ASHAs) - Rs.150/Field visit*15 Visit/Month*1 AF*12 months = Rs.27,000; YNM: New activity- ASHA Facilitator-Field visit DA- PDY ( 20 ASHA/AF- 2 AF Required for 246 ASHAs) - Rs.150/Field visit*15 Visit/Month*2 AF*12 months = Rs.54,000</v>
      </c>
      <c r="X83" s="4818"/>
      <c r="Y83" s="1483"/>
      <c r="Z83" s="1483">
        <f t="shared" si="57"/>
        <v>0</v>
      </c>
      <c r="AA83" s="4948" t="s">
        <v>6672</v>
      </c>
      <c r="AB83" s="1483">
        <v>27000</v>
      </c>
      <c r="AC83" s="1483">
        <v>13</v>
      </c>
      <c r="AD83" s="1483">
        <f t="shared" si="58"/>
        <v>351000</v>
      </c>
      <c r="AE83" s="4070" t="s">
        <v>6671</v>
      </c>
      <c r="AF83" s="1483">
        <v>27000</v>
      </c>
      <c r="AG83" s="1483">
        <v>2</v>
      </c>
      <c r="AH83" s="1483">
        <f t="shared" si="59"/>
        <v>54000</v>
      </c>
      <c r="AI83" s="4070" t="s">
        <v>7038</v>
      </c>
      <c r="AJ83" s="1483">
        <v>27000</v>
      </c>
      <c r="AK83" s="1483">
        <v>1</v>
      </c>
      <c r="AL83" s="1483">
        <f t="shared" si="60"/>
        <v>27000</v>
      </c>
      <c r="AM83" s="5027" t="s">
        <v>8126</v>
      </c>
      <c r="AN83" s="1483">
        <v>27000</v>
      </c>
      <c r="AO83" s="1483">
        <v>2</v>
      </c>
      <c r="AP83" s="1483">
        <f t="shared" si="61"/>
        <v>54000</v>
      </c>
      <c r="AQ83" s="4070" t="s">
        <v>7038</v>
      </c>
      <c r="AR83" s="1578">
        <f t="shared" si="53"/>
        <v>486000</v>
      </c>
      <c r="AS83" s="1578">
        <f t="shared" si="54"/>
        <v>18</v>
      </c>
      <c r="AT83" s="1578">
        <f t="shared" si="55"/>
        <v>27000</v>
      </c>
      <c r="AU83" s="1571" t="str">
        <f t="shared" si="56"/>
        <v>STATE: UT of Puducherry, need a AF for proper supervisory support &amp; for monitoring of ASHAs; PDY: New activity- ASHA Facilitator-Field visit DA- PDY ( 20 ASHA/AF- 13 AF Required for 246 ASHAs) - Rs.150/Field visit*15 Visit/Month*13 AF*12 months = Rs.3,51,000; KKL: New activity- ASHA Facilitator-Field visit DA- PDY ( 20 ASHA/AF- 2 AF Required for 246 ASHAs) - Rs.150/Field visit*15 Visit/Month*2 AF*12 months = Rs.54,000; MHE: New activity- ASHA Facilitator-Field visit DA- PDY ( 20 ASHA/AF- 1 AF Required for 246 ASHAs) - Rs.150/Field visit*15 Visit/Month*1 AF*12 months = Rs.27,000; YNM: New activity- ASHA Facilitator-Field visit DA- PDY ( 20 ASHA/AF- 2 AF Required for 246 ASHAs) - Rs.150/Field visit*15 Visit/Month*2 AF*12 months = Rs.54,000</v>
      </c>
      <c r="AV83" s="4696" t="s">
        <v>2659</v>
      </c>
      <c r="AW83" s="4835" t="s">
        <v>7300</v>
      </c>
      <c r="AX83" s="4993" t="s">
        <v>8105</v>
      </c>
      <c r="AY83" s="1427"/>
      <c r="AZ83" s="121"/>
      <c r="BA83" s="120"/>
      <c r="BB83" s="120"/>
      <c r="BC83" s="4646"/>
      <c r="BD83" s="4647">
        <f t="shared" si="64"/>
        <v>0</v>
      </c>
      <c r="BE83" s="4646"/>
      <c r="BF83" s="116">
        <f t="shared" si="65"/>
        <v>0</v>
      </c>
      <c r="BG83" s="4648"/>
      <c r="BH83" s="4649">
        <f>'[2]Ab3. ASHA'!BG79</f>
        <v>0</v>
      </c>
      <c r="BI83" s="4650">
        <f>'[2]Ab3. ASHA'!BH79</f>
        <v>0</v>
      </c>
      <c r="BJ83" s="4651" t="s">
        <v>7300</v>
      </c>
    </row>
    <row r="84" spans="1:62" s="1456" customFormat="1" ht="84">
      <c r="A84" s="1443" t="s">
        <v>4338</v>
      </c>
      <c r="B84" s="1440" t="s">
        <v>242</v>
      </c>
      <c r="C84" s="1442" t="s">
        <v>4833</v>
      </c>
      <c r="D84" s="1442" t="s">
        <v>367</v>
      </c>
      <c r="E84" s="1422" t="s">
        <v>70</v>
      </c>
      <c r="F84" s="412" t="s">
        <v>2659</v>
      </c>
      <c r="G84" s="120"/>
      <c r="H84" s="123"/>
      <c r="I84" s="1451"/>
      <c r="J84" s="1427"/>
      <c r="K84" s="120"/>
      <c r="L84" s="167"/>
      <c r="M84" s="167">
        <f t="shared" si="23"/>
        <v>0</v>
      </c>
      <c r="N84" s="5028">
        <f t="shared" si="62"/>
        <v>0</v>
      </c>
      <c r="O84" s="5029">
        <f t="shared" si="22"/>
        <v>0</v>
      </c>
      <c r="P84" s="1479">
        <f t="shared" si="63"/>
        <v>0</v>
      </c>
      <c r="Q84" s="1480"/>
      <c r="R84" s="1481">
        <f>'Ab3. ASHA'!Q80</f>
        <v>0</v>
      </c>
      <c r="S84" s="1482">
        <f>'Ab3. ASHA'!R80</f>
        <v>0</v>
      </c>
      <c r="T84" s="1578">
        <f t="shared" si="49"/>
        <v>0</v>
      </c>
      <c r="U84" s="1578">
        <f t="shared" si="50"/>
        <v>0</v>
      </c>
      <c r="V84" s="1610">
        <f t="shared" si="51"/>
        <v>0</v>
      </c>
      <c r="W84" s="1571" t="str">
        <f t="shared" si="52"/>
        <v xml:space="preserve">STATE: ; PDY: ; KKL: ; MHE: ; YNM: </v>
      </c>
      <c r="X84" s="4818"/>
      <c r="Y84" s="1483"/>
      <c r="Z84" s="1483">
        <f t="shared" si="57"/>
        <v>0</v>
      </c>
      <c r="AA84" s="1578"/>
      <c r="AB84" s="1483"/>
      <c r="AC84" s="1483"/>
      <c r="AD84" s="1483">
        <f t="shared" si="58"/>
        <v>0</v>
      </c>
      <c r="AE84" s="1571"/>
      <c r="AF84" s="1483"/>
      <c r="AG84" s="1483"/>
      <c r="AH84" s="1483">
        <f t="shared" si="59"/>
        <v>0</v>
      </c>
      <c r="AI84" s="1578"/>
      <c r="AJ84" s="1483"/>
      <c r="AK84" s="1483"/>
      <c r="AL84" s="1483">
        <f t="shared" si="60"/>
        <v>0</v>
      </c>
      <c r="AM84" s="1578"/>
      <c r="AN84" s="1483"/>
      <c r="AO84" s="1483"/>
      <c r="AP84" s="1483">
        <f t="shared" si="61"/>
        <v>0</v>
      </c>
      <c r="AQ84" s="1578"/>
      <c r="AR84" s="1578">
        <f t="shared" si="53"/>
        <v>0</v>
      </c>
      <c r="AS84" s="1578">
        <f t="shared" si="54"/>
        <v>0</v>
      </c>
      <c r="AT84" s="1578">
        <f t="shared" si="55"/>
        <v>0</v>
      </c>
      <c r="AU84" s="1571" t="str">
        <f t="shared" si="56"/>
        <v xml:space="preserve">STATE: ; PDY: ; KKL: ; MHE: ; YNM: </v>
      </c>
      <c r="AV84" s="4702" t="s">
        <v>2659</v>
      </c>
      <c r="AW84" s="4835" t="s">
        <v>7301</v>
      </c>
      <c r="AX84" s="4993"/>
      <c r="AY84" s="1427"/>
      <c r="AZ84" s="121"/>
      <c r="BA84" s="120"/>
      <c r="BB84" s="4646"/>
      <c r="BC84" s="4646"/>
      <c r="BD84" s="4647">
        <f t="shared" si="64"/>
        <v>0</v>
      </c>
      <c r="BE84" s="4646"/>
      <c r="BF84" s="116">
        <f t="shared" si="65"/>
        <v>0</v>
      </c>
      <c r="BG84" s="4648"/>
      <c r="BH84" s="4649">
        <f>'[2]Ab3. ASHA'!BG80</f>
        <v>0</v>
      </c>
      <c r="BI84" s="4650">
        <f>'[2]Ab3. ASHA'!BH80</f>
        <v>0</v>
      </c>
      <c r="BJ84" s="4651" t="s">
        <v>7301</v>
      </c>
    </row>
    <row r="85" spans="1:62" s="1579" customFormat="1" ht="154.5" customHeight="1">
      <c r="A85" s="1443" t="s">
        <v>4341</v>
      </c>
      <c r="B85" s="1443" t="s">
        <v>2551</v>
      </c>
      <c r="C85" s="1442"/>
      <c r="D85" s="1442" t="s">
        <v>5894</v>
      </c>
      <c r="E85" s="1422" t="s">
        <v>70</v>
      </c>
      <c r="F85" s="390" t="s">
        <v>2659</v>
      </c>
      <c r="G85" s="120"/>
      <c r="H85" s="123"/>
      <c r="I85" s="1451"/>
      <c r="J85" s="1427"/>
      <c r="K85" s="127"/>
      <c r="L85" s="120"/>
      <c r="M85" s="167">
        <f t="shared" si="23"/>
        <v>342</v>
      </c>
      <c r="N85" s="5028">
        <f>M85/100000</f>
        <v>3.4199999999999999E-3</v>
      </c>
      <c r="O85" s="5029">
        <f t="shared" si="22"/>
        <v>341</v>
      </c>
      <c r="P85" s="1545">
        <f>N85*O85</f>
        <v>1.16622</v>
      </c>
      <c r="Q85" s="1480"/>
      <c r="R85" s="1481">
        <f>'Ab3. ASHA'!Q81</f>
        <v>0</v>
      </c>
      <c r="S85" s="1482">
        <f>'Ab3. ASHA'!R81</f>
        <v>0</v>
      </c>
      <c r="T85" s="1578">
        <f t="shared" si="49"/>
        <v>342</v>
      </c>
      <c r="U85" s="1578">
        <f t="shared" si="50"/>
        <v>341</v>
      </c>
      <c r="V85" s="1610">
        <f t="shared" si="51"/>
        <v>116622</v>
      </c>
      <c r="W85" s="1571" t="str">
        <f>"STATE: "&amp;AA85&amp;"; PDY: "&amp;AE85&amp;"; KKL: "&amp;AI85&amp;"; MHE: "&amp;AM85&amp;"; YNM: "&amp;AQ85</f>
        <v>STATE: ; PDY: Rs.12 for PMSBY; Rs.330 for PMJJBY/ASHA for 246 ASHAs= Rs.84,132; KKL: Rs.12 for PMSBY; Rs.330 for PMJJBY/ASHA for 40 ASHAs= Rs.13,680; MHE: Rs.12 for PMSBY; Rs.330 for PMJJBY/ASHA for 17 ASHAs= Rs.5,814; YNM: Rs.12 for PMSBY; Rs.330 for PMJJBY/ASHA for 38 ASHAs= Rs.12,996</v>
      </c>
      <c r="X85" s="4818"/>
      <c r="Y85" s="1483"/>
      <c r="Z85" s="1483">
        <f t="shared" si="57"/>
        <v>0</v>
      </c>
      <c r="AA85" s="1578"/>
      <c r="AB85" s="1483">
        <v>342</v>
      </c>
      <c r="AC85" s="1483">
        <v>246</v>
      </c>
      <c r="AD85" s="1483">
        <f t="shared" si="58"/>
        <v>84132</v>
      </c>
      <c r="AE85" s="1571" t="s">
        <v>6945</v>
      </c>
      <c r="AF85" s="1483">
        <v>342</v>
      </c>
      <c r="AG85" s="1483">
        <v>40</v>
      </c>
      <c r="AH85" s="1483">
        <f t="shared" si="59"/>
        <v>13680</v>
      </c>
      <c r="AI85" s="1571" t="s">
        <v>6946</v>
      </c>
      <c r="AJ85" s="1483">
        <v>342</v>
      </c>
      <c r="AK85" s="1483">
        <v>17</v>
      </c>
      <c r="AL85" s="1483">
        <f t="shared" si="60"/>
        <v>5814</v>
      </c>
      <c r="AM85" s="1571" t="s">
        <v>6947</v>
      </c>
      <c r="AN85" s="1483">
        <v>342</v>
      </c>
      <c r="AO85" s="1483">
        <v>38</v>
      </c>
      <c r="AP85" s="1483">
        <f t="shared" si="61"/>
        <v>12996</v>
      </c>
      <c r="AQ85" s="1571" t="s">
        <v>6948</v>
      </c>
      <c r="AR85" s="1578">
        <f t="shared" si="53"/>
        <v>116622</v>
      </c>
      <c r="AS85" s="1578">
        <f t="shared" si="54"/>
        <v>341</v>
      </c>
      <c r="AT85" s="1578">
        <f t="shared" si="55"/>
        <v>342</v>
      </c>
      <c r="AU85" s="1571" t="str">
        <f t="shared" si="56"/>
        <v>STATE: ; PDY: Rs.12 for PMSBY; Rs.330 for PMJJBY/ASHA for 246 ASHAs= Rs.84,132; KKL: Rs.12 for PMSBY; Rs.330 for PMJJBY/ASHA for 40 ASHAs= Rs.13,680; MHE: Rs.12 for PMSBY; Rs.330 for PMJJBY/ASHA for 17 ASHAs= Rs.5,814; YNM: Rs.12 for PMSBY; Rs.330 for PMJJBY/ASHA for 38 ASHAs= Rs.12,996</v>
      </c>
      <c r="AV85" s="4696" t="s">
        <v>2659</v>
      </c>
      <c r="AW85" s="4835" t="s">
        <v>7300</v>
      </c>
      <c r="AX85" s="4993" t="s">
        <v>8105</v>
      </c>
      <c r="AY85" s="1427"/>
      <c r="AZ85" s="121"/>
      <c r="BA85" s="127"/>
      <c r="BB85" s="120"/>
      <c r="BC85" s="4646"/>
      <c r="BD85" s="4647">
        <f>BC85/100000</f>
        <v>0</v>
      </c>
      <c r="BE85" s="4646"/>
      <c r="BF85" s="326">
        <f>BD85*BE85</f>
        <v>0</v>
      </c>
      <c r="BG85" s="4648"/>
      <c r="BH85" s="4649">
        <f>'[2]Ab3. ASHA'!BG81</f>
        <v>0</v>
      </c>
      <c r="BI85" s="4650">
        <f>'[2]Ab3. ASHA'!BH81</f>
        <v>0</v>
      </c>
      <c r="BJ85" s="4651" t="s">
        <v>7300</v>
      </c>
    </row>
    <row r="86" spans="1:62" s="1579" customFormat="1" ht="23.25">
      <c r="A86" s="1434"/>
      <c r="B86" s="1434">
        <v>3.2</v>
      </c>
      <c r="C86" s="1513"/>
      <c r="D86" s="1435" t="s">
        <v>12</v>
      </c>
      <c r="E86" s="1420"/>
      <c r="F86" s="386"/>
      <c r="G86" s="118"/>
      <c r="H86" s="118"/>
      <c r="I86" s="1527"/>
      <c r="J86" s="1592"/>
      <c r="K86" s="118"/>
      <c r="L86" s="118"/>
      <c r="M86" s="167">
        <f t="shared" si="23"/>
        <v>0</v>
      </c>
      <c r="N86" s="256"/>
      <c r="O86" s="167">
        <f t="shared" ref="O86:O123" si="66">U86</f>
        <v>0</v>
      </c>
      <c r="P86" s="1546">
        <f>SUM(P89:P91)+P119+P93</f>
        <v>35.223000000000006</v>
      </c>
      <c r="Q86" s="1605"/>
      <c r="R86" s="1467"/>
      <c r="S86" s="1547">
        <f>SUM(S89:S91)+S119+S93</f>
        <v>0</v>
      </c>
      <c r="T86" s="1467"/>
      <c r="U86" s="1467"/>
      <c r="V86" s="1547">
        <f>SUM(V89:V91)+V119+V93</f>
        <v>3522300</v>
      </c>
      <c r="W86" s="1571"/>
      <c r="X86" s="4819"/>
      <c r="Y86" s="1578"/>
      <c r="Z86" s="1547">
        <f>SUM(Z89:Z91)+Z119+Z93</f>
        <v>0</v>
      </c>
      <c r="AA86" s="1578"/>
      <c r="AB86" s="1578"/>
      <c r="AC86" s="1578"/>
      <c r="AD86" s="1547">
        <f>SUM(AD89:AD91)+AD119+AD93</f>
        <v>2574100.0015000002</v>
      </c>
      <c r="AE86" s="1571"/>
      <c r="AF86" s="1578"/>
      <c r="AG86" s="1578"/>
      <c r="AH86" s="1547">
        <f>SUM(AH89:AH91)+AH119+AH93</f>
        <v>426999.99849999999</v>
      </c>
      <c r="AI86" s="1578"/>
      <c r="AJ86" s="1578"/>
      <c r="AK86" s="1578"/>
      <c r="AL86" s="1547">
        <f>SUM(AL89:AL91)+AL119+AL93</f>
        <v>131000</v>
      </c>
      <c r="AM86" s="1578"/>
      <c r="AN86" s="1578"/>
      <c r="AO86" s="1578"/>
      <c r="AP86" s="1547">
        <f>SUM(AP89:AP91)+AP119+AP93</f>
        <v>390200</v>
      </c>
      <c r="AQ86" s="1578"/>
      <c r="AR86" s="1547">
        <f>SUM(AR89:AR91)+AR119+AR93</f>
        <v>3522300</v>
      </c>
      <c r="AS86" s="1578"/>
      <c r="AT86" s="1578"/>
      <c r="AU86" s="1571"/>
      <c r="AV86" s="4705"/>
      <c r="AW86" s="4838"/>
      <c r="AX86" s="4926"/>
      <c r="AY86" s="1592"/>
      <c r="AZ86" s="118"/>
      <c r="BA86" s="118"/>
      <c r="BB86" s="118"/>
      <c r="BC86" s="118"/>
      <c r="BD86" s="256"/>
      <c r="BE86" s="4679"/>
      <c r="BF86" s="256">
        <f>SUM(BF89:BF91)+BF119+BF93</f>
        <v>0</v>
      </c>
      <c r="BG86" s="4680"/>
      <c r="BH86" s="4681"/>
      <c r="BI86" s="4682">
        <f>SUM(BI89:BI91)+BI119+BI93</f>
        <v>0</v>
      </c>
      <c r="BJ86" s="4657"/>
    </row>
    <row r="87" spans="1:62" s="1607" customFormat="1" ht="23.25">
      <c r="A87" s="5234" t="s">
        <v>4840</v>
      </c>
      <c r="B87" s="5234"/>
      <c r="C87" s="5234"/>
      <c r="D87" s="5234"/>
      <c r="E87" s="1421" t="s">
        <v>90</v>
      </c>
      <c r="F87" s="458"/>
      <c r="G87" s="185"/>
      <c r="H87" s="185"/>
      <c r="I87" s="1528"/>
      <c r="J87" s="1593"/>
      <c r="K87" s="185"/>
      <c r="L87" s="185"/>
      <c r="M87" s="167">
        <f t="shared" si="23"/>
        <v>0</v>
      </c>
      <c r="N87" s="181"/>
      <c r="O87" s="167">
        <f t="shared" si="66"/>
        <v>0</v>
      </c>
      <c r="P87" s="1477"/>
      <c r="Q87" s="1606"/>
      <c r="R87" s="1541"/>
      <c r="S87" s="1476"/>
      <c r="T87" s="1541"/>
      <c r="U87" s="1541"/>
      <c r="V87" s="1476"/>
      <c r="W87" s="1571"/>
      <c r="X87" s="4819"/>
      <c r="Y87" s="1578"/>
      <c r="Z87" s="1476"/>
      <c r="AA87" s="1578"/>
      <c r="AB87" s="1578"/>
      <c r="AC87" s="1578"/>
      <c r="AD87" s="1476"/>
      <c r="AE87" s="1571"/>
      <c r="AF87" s="1578"/>
      <c r="AG87" s="1578"/>
      <c r="AH87" s="1476"/>
      <c r="AI87" s="1578"/>
      <c r="AJ87" s="1578"/>
      <c r="AK87" s="1578"/>
      <c r="AL87" s="1476"/>
      <c r="AM87" s="1578"/>
      <c r="AN87" s="1578"/>
      <c r="AO87" s="1578"/>
      <c r="AP87" s="1476"/>
      <c r="AQ87" s="1578"/>
      <c r="AR87" s="1476"/>
      <c r="AS87" s="1578"/>
      <c r="AT87" s="1578"/>
      <c r="AU87" s="1571"/>
      <c r="AV87" s="4706"/>
      <c r="AW87" s="4839"/>
      <c r="AX87" s="4927"/>
      <c r="AY87" s="1593"/>
      <c r="AZ87" s="185"/>
      <c r="BA87" s="185"/>
      <c r="BB87" s="185"/>
      <c r="BC87" s="185"/>
      <c r="BD87" s="181"/>
      <c r="BE87" s="4683"/>
      <c r="BF87" s="181"/>
      <c r="BG87" s="4684"/>
      <c r="BH87" s="4666"/>
      <c r="BI87" s="4654"/>
      <c r="BJ87" s="4685"/>
    </row>
    <row r="88" spans="1:62" s="1607" customFormat="1" ht="40.5">
      <c r="A88" s="1496" t="s">
        <v>4337</v>
      </c>
      <c r="B88" s="1496"/>
      <c r="C88" s="1437"/>
      <c r="D88" s="1438" t="s">
        <v>4839</v>
      </c>
      <c r="E88" s="1421" t="s">
        <v>90</v>
      </c>
      <c r="F88" s="458"/>
      <c r="G88" s="185"/>
      <c r="H88" s="185"/>
      <c r="I88" s="1528"/>
      <c r="J88" s="1593"/>
      <c r="K88" s="185"/>
      <c r="L88" s="185"/>
      <c r="M88" s="167">
        <f t="shared" ref="M88:M123" si="67">T88</f>
        <v>0</v>
      </c>
      <c r="N88" s="181"/>
      <c r="O88" s="167">
        <f t="shared" si="66"/>
        <v>0</v>
      </c>
      <c r="P88" s="1477">
        <f>P89</f>
        <v>0</v>
      </c>
      <c r="Q88" s="1606"/>
      <c r="R88" s="1541"/>
      <c r="S88" s="1476">
        <f>S89</f>
        <v>0</v>
      </c>
      <c r="T88" s="1541"/>
      <c r="U88" s="1541"/>
      <c r="V88" s="1476">
        <f>V89</f>
        <v>0</v>
      </c>
      <c r="W88" s="1571"/>
      <c r="X88" s="4819"/>
      <c r="Y88" s="1578"/>
      <c r="Z88" s="1476">
        <f>Z89</f>
        <v>0</v>
      </c>
      <c r="AA88" s="1578"/>
      <c r="AB88" s="1578"/>
      <c r="AC88" s="1578"/>
      <c r="AD88" s="1476">
        <f>AD89</f>
        <v>0</v>
      </c>
      <c r="AE88" s="1571"/>
      <c r="AF88" s="1578"/>
      <c r="AG88" s="1578"/>
      <c r="AH88" s="1476">
        <f>AH89</f>
        <v>0</v>
      </c>
      <c r="AI88" s="1578"/>
      <c r="AJ88" s="1578"/>
      <c r="AK88" s="1578"/>
      <c r="AL88" s="1476">
        <f>AL89</f>
        <v>0</v>
      </c>
      <c r="AM88" s="1578"/>
      <c r="AN88" s="1578"/>
      <c r="AO88" s="1578"/>
      <c r="AP88" s="1476">
        <f>AP89</f>
        <v>0</v>
      </c>
      <c r="AQ88" s="1578"/>
      <c r="AR88" s="1476">
        <f>AR89</f>
        <v>0</v>
      </c>
      <c r="AS88" s="1578"/>
      <c r="AT88" s="1578"/>
      <c r="AU88" s="1571"/>
      <c r="AV88" s="4706"/>
      <c r="AW88" s="4839"/>
      <c r="AX88" s="4927"/>
      <c r="AY88" s="1593"/>
      <c r="AZ88" s="185"/>
      <c r="BA88" s="185"/>
      <c r="BB88" s="185"/>
      <c r="BC88" s="185"/>
      <c r="BD88" s="181"/>
      <c r="BE88" s="4683"/>
      <c r="BF88" s="181">
        <f>BF89</f>
        <v>0</v>
      </c>
      <c r="BG88" s="4684"/>
      <c r="BH88" s="4666"/>
      <c r="BI88" s="4654">
        <f>BI89</f>
        <v>0</v>
      </c>
      <c r="BJ88" s="4685"/>
    </row>
    <row r="89" spans="1:62" s="1579" customFormat="1" ht="60.75">
      <c r="A89" s="1440">
        <v>1</v>
      </c>
      <c r="B89" s="1440" t="s">
        <v>249</v>
      </c>
      <c r="C89" s="1442" t="s">
        <v>250</v>
      </c>
      <c r="D89" s="1442" t="s">
        <v>2478</v>
      </c>
      <c r="E89" s="1421" t="s">
        <v>90</v>
      </c>
      <c r="F89" s="390" t="s">
        <v>91</v>
      </c>
      <c r="G89" s="120"/>
      <c r="H89" s="120"/>
      <c r="I89" s="1529"/>
      <c r="J89" s="208"/>
      <c r="K89" s="120"/>
      <c r="L89" s="120"/>
      <c r="M89" s="167">
        <f t="shared" si="67"/>
        <v>0</v>
      </c>
      <c r="N89" s="177">
        <f>M89/100000</f>
        <v>0</v>
      </c>
      <c r="O89" s="167">
        <f t="shared" si="66"/>
        <v>0</v>
      </c>
      <c r="P89" s="1479">
        <f>N89*O89</f>
        <v>0</v>
      </c>
      <c r="Q89" s="1480"/>
      <c r="R89" s="1481">
        <f>'Ab1. RMNCH+A'!Q223</f>
        <v>0</v>
      </c>
      <c r="S89" s="1482">
        <f>'Ab1. RMNCH+A'!R223</f>
        <v>0</v>
      </c>
      <c r="T89" s="1578">
        <f t="shared" si="49"/>
        <v>0</v>
      </c>
      <c r="U89" s="1578">
        <f t="shared" si="50"/>
        <v>0</v>
      </c>
      <c r="V89" s="1610">
        <f t="shared" si="51"/>
        <v>0</v>
      </c>
      <c r="W89" s="1571" t="str">
        <f t="shared" si="52"/>
        <v xml:space="preserve">STATE: ; PDY: ; KKL: ; MHE: ; YNM: </v>
      </c>
      <c r="X89" s="4818"/>
      <c r="Y89" s="1483"/>
      <c r="Z89" s="1483">
        <f>X89*Y89</f>
        <v>0</v>
      </c>
      <c r="AA89" s="1578"/>
      <c r="AB89" s="1483"/>
      <c r="AC89" s="1483"/>
      <c r="AD89" s="1483">
        <f>AB89*AC89</f>
        <v>0</v>
      </c>
      <c r="AE89" s="1571"/>
      <c r="AF89" s="1483"/>
      <c r="AG89" s="1483"/>
      <c r="AH89" s="1483">
        <f>AF89*AG89</f>
        <v>0</v>
      </c>
      <c r="AI89" s="1578"/>
      <c r="AJ89" s="1483"/>
      <c r="AK89" s="1483"/>
      <c r="AL89" s="1483">
        <f>AJ89*AK89</f>
        <v>0</v>
      </c>
      <c r="AM89" s="1578"/>
      <c r="AN89" s="1483"/>
      <c r="AO89" s="1483"/>
      <c r="AP89" s="1483">
        <f>AN89*AO89</f>
        <v>0</v>
      </c>
      <c r="AQ89" s="1578"/>
      <c r="AR89" s="1578">
        <f t="shared" si="53"/>
        <v>0</v>
      </c>
      <c r="AS89" s="1578">
        <f t="shared" si="54"/>
        <v>0</v>
      </c>
      <c r="AT89" s="1578">
        <f t="shared" si="55"/>
        <v>0</v>
      </c>
      <c r="AU89" s="1571" t="str">
        <f t="shared" si="56"/>
        <v xml:space="preserve">STATE: ; PDY: ; KKL: ; MHE: ; YNM: </v>
      </c>
      <c r="AV89" s="4696" t="s">
        <v>91</v>
      </c>
      <c r="AW89" s="4835" t="s">
        <v>7302</v>
      </c>
      <c r="AX89" s="4917"/>
      <c r="AY89" s="208"/>
      <c r="AZ89" s="120"/>
      <c r="BA89" s="120"/>
      <c r="BB89" s="120"/>
      <c r="BC89" s="4646"/>
      <c r="BD89" s="4647">
        <f>BC89/100000</f>
        <v>0</v>
      </c>
      <c r="BE89" s="4646"/>
      <c r="BF89" s="116">
        <f>BD89*BE89</f>
        <v>0</v>
      </c>
      <c r="BG89" s="4648"/>
      <c r="BH89" s="4649">
        <f>'[2]Ab1. RMNCH+A'!BG223</f>
        <v>0</v>
      </c>
      <c r="BI89" s="4650">
        <f>'[2]Ab1. RMNCH+A'!BH223</f>
        <v>0</v>
      </c>
      <c r="BJ89" s="4651" t="s">
        <v>7302</v>
      </c>
    </row>
    <row r="90" spans="1:62" s="1579" customFormat="1" ht="40.5">
      <c r="A90" s="1514" t="s">
        <v>4338</v>
      </c>
      <c r="B90" s="1514"/>
      <c r="C90" s="1437"/>
      <c r="D90" s="1438" t="s">
        <v>4834</v>
      </c>
      <c r="E90" s="1421" t="s">
        <v>90</v>
      </c>
      <c r="F90" s="446"/>
      <c r="G90" s="186"/>
      <c r="H90" s="186"/>
      <c r="I90" s="1530"/>
      <c r="J90" s="1594"/>
      <c r="K90" s="186"/>
      <c r="L90" s="186"/>
      <c r="M90" s="167">
        <f t="shared" si="67"/>
        <v>0</v>
      </c>
      <c r="N90" s="183"/>
      <c r="O90" s="167">
        <f t="shared" si="66"/>
        <v>0</v>
      </c>
      <c r="P90" s="1473">
        <f>P91</f>
        <v>4.0140000000000002</v>
      </c>
      <c r="Q90" s="1487"/>
      <c r="R90" s="1475"/>
      <c r="S90" s="1476">
        <f>S91</f>
        <v>0</v>
      </c>
      <c r="T90" s="1541"/>
      <c r="U90" s="1541"/>
      <c r="V90" s="1476">
        <f>V91</f>
        <v>401400</v>
      </c>
      <c r="W90" s="1571"/>
      <c r="X90" s="4819"/>
      <c r="Y90" s="1578"/>
      <c r="Z90" s="1476">
        <f>Z91</f>
        <v>0</v>
      </c>
      <c r="AA90" s="1578"/>
      <c r="AB90" s="1578"/>
      <c r="AC90" s="1578"/>
      <c r="AD90" s="1476">
        <f>AD91</f>
        <v>271800</v>
      </c>
      <c r="AE90" s="1571"/>
      <c r="AF90" s="1578"/>
      <c r="AG90" s="1578"/>
      <c r="AH90" s="1476">
        <f>AH91</f>
        <v>0</v>
      </c>
      <c r="AI90" s="1578"/>
      <c r="AJ90" s="1578"/>
      <c r="AK90" s="1578"/>
      <c r="AL90" s="1476">
        <f>AL91</f>
        <v>0</v>
      </c>
      <c r="AM90" s="1578"/>
      <c r="AN90" s="1578"/>
      <c r="AO90" s="1578"/>
      <c r="AP90" s="1476">
        <f>AP91</f>
        <v>129600</v>
      </c>
      <c r="AQ90" s="1578"/>
      <c r="AR90" s="1476">
        <f>AR91</f>
        <v>401400</v>
      </c>
      <c r="AS90" s="1578"/>
      <c r="AT90" s="1578"/>
      <c r="AU90" s="1571"/>
      <c r="AV90" s="4697"/>
      <c r="AW90" s="4838"/>
      <c r="AX90" s="4928"/>
      <c r="AY90" s="1594"/>
      <c r="AZ90" s="186"/>
      <c r="BA90" s="186"/>
      <c r="BB90" s="186"/>
      <c r="BC90" s="4674"/>
      <c r="BD90" s="4675"/>
      <c r="BE90" s="4674"/>
      <c r="BF90" s="181">
        <f>BF91</f>
        <v>0</v>
      </c>
      <c r="BG90" s="4652"/>
      <c r="BH90" s="4653"/>
      <c r="BI90" s="4654">
        <f>BI91</f>
        <v>0</v>
      </c>
      <c r="BJ90" s="4657"/>
    </row>
    <row r="91" spans="1:62" s="1579" customFormat="1" ht="98.25" customHeight="1">
      <c r="A91" s="1440">
        <v>1</v>
      </c>
      <c r="B91" s="1440" t="s">
        <v>251</v>
      </c>
      <c r="C91" s="1442" t="s">
        <v>252</v>
      </c>
      <c r="D91" s="1442" t="s">
        <v>253</v>
      </c>
      <c r="E91" s="1421" t="s">
        <v>90</v>
      </c>
      <c r="F91" s="390" t="s">
        <v>193</v>
      </c>
      <c r="G91" s="120"/>
      <c r="H91" s="123"/>
      <c r="I91" s="1451"/>
      <c r="J91" s="1427"/>
      <c r="K91" s="138"/>
      <c r="L91" s="120"/>
      <c r="M91" s="3576">
        <f t="shared" si="67"/>
        <v>600</v>
      </c>
      <c r="N91" s="1729">
        <f>M91/100000</f>
        <v>6.0000000000000001E-3</v>
      </c>
      <c r="O91" s="3576">
        <f t="shared" si="66"/>
        <v>669</v>
      </c>
      <c r="P91" s="1479">
        <f>N91*O91</f>
        <v>4.0140000000000002</v>
      </c>
      <c r="Q91" s="1480"/>
      <c r="R91" s="1481">
        <f>'Ab1. RMNCH+A'!Q301</f>
        <v>0</v>
      </c>
      <c r="S91" s="1482">
        <f>'Ab1. RMNCH+A'!R301</f>
        <v>0</v>
      </c>
      <c r="T91" s="1578">
        <f t="shared" si="49"/>
        <v>600</v>
      </c>
      <c r="U91" s="1578">
        <f t="shared" si="50"/>
        <v>669</v>
      </c>
      <c r="V91" s="1610">
        <f t="shared" si="51"/>
        <v>401400</v>
      </c>
      <c r="W91" s="1571" t="str">
        <f t="shared" si="52"/>
        <v xml:space="preserve">STATE: ; PDY: Incentives for Peer Educators - 453 x Rs.50 x 12 months - Rs.2,71,800/- ; KKL: ; MHE: ; YNM: Incentives for Peer Educators - 216 x Rs.50 x 12 months - Rs.1,29600/- </v>
      </c>
      <c r="X91" s="4820"/>
      <c r="Y91" s="1488"/>
      <c r="Z91" s="1488">
        <f>X91*Y91</f>
        <v>0</v>
      </c>
      <c r="AA91" s="1488"/>
      <c r="AB91" s="1488">
        <v>600</v>
      </c>
      <c r="AC91" s="1488">
        <v>453</v>
      </c>
      <c r="AD91" s="1488">
        <f>AB91*AC91</f>
        <v>271800</v>
      </c>
      <c r="AE91" s="1484" t="s">
        <v>5794</v>
      </c>
      <c r="AF91" s="1483"/>
      <c r="AG91" s="1483"/>
      <c r="AH91" s="1483">
        <f>AF91*AG91</f>
        <v>0</v>
      </c>
      <c r="AI91" s="1488"/>
      <c r="AJ91" s="1483"/>
      <c r="AK91" s="1483"/>
      <c r="AL91" s="1483">
        <f>AJ91*AK91</f>
        <v>0</v>
      </c>
      <c r="AM91" s="1488"/>
      <c r="AN91" s="1488">
        <v>600</v>
      </c>
      <c r="AO91" s="1488">
        <v>216</v>
      </c>
      <c r="AP91" s="1488">
        <f>AN91*AO91</f>
        <v>129600</v>
      </c>
      <c r="AQ91" s="1488" t="s">
        <v>5795</v>
      </c>
      <c r="AR91" s="1578">
        <f t="shared" si="53"/>
        <v>401400</v>
      </c>
      <c r="AS91" s="1578">
        <f t="shared" si="54"/>
        <v>669</v>
      </c>
      <c r="AT91" s="1578">
        <f t="shared" si="55"/>
        <v>600</v>
      </c>
      <c r="AU91" s="1571" t="str">
        <f t="shared" si="56"/>
        <v xml:space="preserve">STATE: ; PDY: Incentives for Peer Educators - 453 x Rs.50 x 12 months - Rs.2,71,800/- ; KKL: ; MHE: ; YNM: Incentives for Peer Educators - 216 x Rs.50 x 12 months - Rs.1,29600/- </v>
      </c>
      <c r="AV91" s="4696" t="s">
        <v>193</v>
      </c>
      <c r="AW91" s="4840" t="s">
        <v>6102</v>
      </c>
      <c r="AX91" s="4993" t="s">
        <v>7951</v>
      </c>
      <c r="AY91" s="1427"/>
      <c r="AZ91" s="121"/>
      <c r="BA91" s="138"/>
      <c r="BB91" s="120"/>
      <c r="BC91" s="4646"/>
      <c r="BD91" s="4647">
        <f>BC91/100000</f>
        <v>0</v>
      </c>
      <c r="BE91" s="4646"/>
      <c r="BF91" s="116">
        <f>BD91*BE91</f>
        <v>0</v>
      </c>
      <c r="BG91" s="4648"/>
      <c r="BH91" s="4649">
        <f>'[2]Ab1. RMNCH+A'!BG301</f>
        <v>0</v>
      </c>
      <c r="BI91" s="4650">
        <f>'[2]Ab1. RMNCH+A'!BH301</f>
        <v>0</v>
      </c>
      <c r="BJ91" s="4657" t="s">
        <v>6102</v>
      </c>
    </row>
    <row r="92" spans="1:62" s="1607" customFormat="1" ht="23.25">
      <c r="A92" s="5234" t="s">
        <v>4841</v>
      </c>
      <c r="B92" s="5234"/>
      <c r="C92" s="5234"/>
      <c r="D92" s="5234"/>
      <c r="E92" s="1421" t="s">
        <v>90</v>
      </c>
      <c r="F92" s="458"/>
      <c r="G92" s="185"/>
      <c r="H92" s="185"/>
      <c r="I92" s="1528"/>
      <c r="J92" s="1593"/>
      <c r="K92" s="185"/>
      <c r="L92" s="185"/>
      <c r="M92" s="167">
        <f t="shared" si="67"/>
        <v>0</v>
      </c>
      <c r="N92" s="181"/>
      <c r="O92" s="167">
        <f t="shared" si="66"/>
        <v>0</v>
      </c>
      <c r="P92" s="1477"/>
      <c r="Q92" s="1606"/>
      <c r="R92" s="1541"/>
      <c r="S92" s="1476"/>
      <c r="T92" s="1541"/>
      <c r="U92" s="1541"/>
      <c r="V92" s="1476"/>
      <c r="W92" s="1571"/>
      <c r="X92" s="4819"/>
      <c r="Y92" s="1578"/>
      <c r="Z92" s="1476"/>
      <c r="AA92" s="1578"/>
      <c r="AB92" s="1578"/>
      <c r="AC92" s="1578"/>
      <c r="AD92" s="1476"/>
      <c r="AE92" s="1571"/>
      <c r="AF92" s="1578"/>
      <c r="AG92" s="1578"/>
      <c r="AH92" s="1476"/>
      <c r="AI92" s="1578"/>
      <c r="AJ92" s="1578"/>
      <c r="AK92" s="1578"/>
      <c r="AL92" s="1476"/>
      <c r="AM92" s="1578"/>
      <c r="AN92" s="1578"/>
      <c r="AO92" s="1578"/>
      <c r="AP92" s="1476"/>
      <c r="AQ92" s="1578"/>
      <c r="AR92" s="1476"/>
      <c r="AS92" s="1578"/>
      <c r="AT92" s="1578"/>
      <c r="AU92" s="1571"/>
      <c r="AV92" s="4706"/>
      <c r="AW92" s="4839"/>
      <c r="AX92" s="4927"/>
      <c r="AY92" s="1593"/>
      <c r="AZ92" s="185"/>
      <c r="BA92" s="185"/>
      <c r="BB92" s="185"/>
      <c r="BC92" s="185"/>
      <c r="BD92" s="181"/>
      <c r="BE92" s="4683"/>
      <c r="BF92" s="181"/>
      <c r="BG92" s="4684"/>
      <c r="BH92" s="4666"/>
      <c r="BI92" s="4654"/>
      <c r="BJ92" s="4685"/>
    </row>
    <row r="93" spans="1:62" s="1478" customFormat="1" ht="40.5">
      <c r="A93" s="1436" t="s">
        <v>4337</v>
      </c>
      <c r="B93" s="1436" t="s">
        <v>265</v>
      </c>
      <c r="C93" s="1437"/>
      <c r="D93" s="1438" t="s">
        <v>4849</v>
      </c>
      <c r="E93" s="1581" t="s">
        <v>4345</v>
      </c>
      <c r="F93" s="446"/>
      <c r="G93" s="179"/>
      <c r="H93" s="179"/>
      <c r="I93" s="1452"/>
      <c r="J93" s="1429"/>
      <c r="K93" s="179"/>
      <c r="L93" s="179"/>
      <c r="M93" s="167">
        <f t="shared" si="67"/>
        <v>0</v>
      </c>
      <c r="N93" s="448"/>
      <c r="O93" s="167">
        <f t="shared" si="66"/>
        <v>0</v>
      </c>
      <c r="P93" s="1473">
        <f>P94+P101</f>
        <v>27.195000000000004</v>
      </c>
      <c r="Q93" s="1487"/>
      <c r="R93" s="1475"/>
      <c r="S93" s="1476">
        <f>S94+S101</f>
        <v>0</v>
      </c>
      <c r="T93" s="1541"/>
      <c r="U93" s="1541"/>
      <c r="V93" s="1476">
        <f>V94+V101</f>
        <v>2719500</v>
      </c>
      <c r="W93" s="1571"/>
      <c r="X93" s="4819"/>
      <c r="Y93" s="1578"/>
      <c r="Z93" s="1476">
        <f>Z94+Z101</f>
        <v>0</v>
      </c>
      <c r="AA93" s="1578"/>
      <c r="AB93" s="1578"/>
      <c r="AC93" s="1578"/>
      <c r="AD93" s="1476">
        <f>AD94+AD101</f>
        <v>2030500.0015</v>
      </c>
      <c r="AE93" s="1571"/>
      <c r="AF93" s="1578"/>
      <c r="AG93" s="1578"/>
      <c r="AH93" s="1476">
        <f>AH94+AH101</f>
        <v>426999.99849999999</v>
      </c>
      <c r="AI93" s="1578"/>
      <c r="AJ93" s="1578"/>
      <c r="AK93" s="1578"/>
      <c r="AL93" s="1476">
        <f>AL94+AL101</f>
        <v>131000</v>
      </c>
      <c r="AM93" s="1578"/>
      <c r="AN93" s="1578"/>
      <c r="AO93" s="1578"/>
      <c r="AP93" s="1476">
        <f>AP94+AP101</f>
        <v>131000</v>
      </c>
      <c r="AQ93" s="1578"/>
      <c r="AR93" s="1476">
        <f>AR94+AR101</f>
        <v>2719500</v>
      </c>
      <c r="AS93" s="1578"/>
      <c r="AT93" s="1578"/>
      <c r="AU93" s="1571"/>
      <c r="AV93" s="4697"/>
      <c r="AW93" s="4836"/>
      <c r="AX93" s="4916"/>
      <c r="AY93" s="1429"/>
      <c r="AZ93" s="179"/>
      <c r="BA93" s="179"/>
      <c r="BB93" s="179"/>
      <c r="BC93" s="179"/>
      <c r="BD93" s="448"/>
      <c r="BE93" s="180"/>
      <c r="BF93" s="181">
        <f>BF94+BF101</f>
        <v>0</v>
      </c>
      <c r="BG93" s="4652"/>
      <c r="BH93" s="4653"/>
      <c r="BI93" s="4654">
        <f>BI94+BI101</f>
        <v>0</v>
      </c>
      <c r="BJ93" s="4655"/>
    </row>
    <row r="94" spans="1:62" s="1478" customFormat="1" ht="23.25">
      <c r="A94" s="1436"/>
      <c r="B94" s="1436" t="s">
        <v>266</v>
      </c>
      <c r="C94" s="1436" t="s">
        <v>267</v>
      </c>
      <c r="D94" s="1436" t="s">
        <v>2755</v>
      </c>
      <c r="E94" s="1581" t="s">
        <v>4345</v>
      </c>
      <c r="F94" s="449"/>
      <c r="G94" s="180"/>
      <c r="H94" s="180"/>
      <c r="I94" s="1531"/>
      <c r="J94" s="1595"/>
      <c r="K94" s="180"/>
      <c r="L94" s="180"/>
      <c r="M94" s="167">
        <f t="shared" si="67"/>
        <v>0</v>
      </c>
      <c r="N94" s="181"/>
      <c r="O94" s="167">
        <f t="shared" si="66"/>
        <v>0</v>
      </c>
      <c r="P94" s="1477">
        <f>SUM(P95:P100)</f>
        <v>2.4450000000000003</v>
      </c>
      <c r="Q94" s="1602"/>
      <c r="R94" s="1541"/>
      <c r="S94" s="1476">
        <f>SUM(S95:S100)</f>
        <v>0</v>
      </c>
      <c r="T94" s="1541"/>
      <c r="U94" s="1541"/>
      <c r="V94" s="1476">
        <f>SUM(V95:V100)</f>
        <v>244500</v>
      </c>
      <c r="W94" s="1571"/>
      <c r="X94" s="4819"/>
      <c r="Y94" s="1578"/>
      <c r="Z94" s="1476">
        <f>SUM(Z95:Z100)</f>
        <v>0</v>
      </c>
      <c r="AA94" s="1578"/>
      <c r="AB94" s="1578"/>
      <c r="AC94" s="1578"/>
      <c r="AD94" s="1476">
        <f>SUM(AD95:AD100)</f>
        <v>155500</v>
      </c>
      <c r="AE94" s="1571"/>
      <c r="AF94" s="1578"/>
      <c r="AG94" s="1578"/>
      <c r="AH94" s="1476">
        <f>SUM(AH95:AH100)</f>
        <v>52000</v>
      </c>
      <c r="AI94" s="1578"/>
      <c r="AJ94" s="1578"/>
      <c r="AK94" s="1578"/>
      <c r="AL94" s="1476">
        <f>SUM(AL95:AL100)</f>
        <v>18500</v>
      </c>
      <c r="AM94" s="1578"/>
      <c r="AN94" s="1578"/>
      <c r="AO94" s="1578"/>
      <c r="AP94" s="1476">
        <f>SUM(AP95:AP100)</f>
        <v>18500</v>
      </c>
      <c r="AQ94" s="1578"/>
      <c r="AR94" s="1476">
        <f>SUM(AR95:AR100)</f>
        <v>244500</v>
      </c>
      <c r="AS94" s="1578"/>
      <c r="AT94" s="1578"/>
      <c r="AU94" s="1571"/>
      <c r="AV94" s="4703"/>
      <c r="AW94" s="4836"/>
      <c r="AX94" s="4929"/>
      <c r="AY94" s="1595"/>
      <c r="AZ94" s="180"/>
      <c r="BA94" s="180"/>
      <c r="BB94" s="180"/>
      <c r="BC94" s="180"/>
      <c r="BD94" s="181"/>
      <c r="BE94" s="180"/>
      <c r="BF94" s="181">
        <f>SUM(BF95:BF100)</f>
        <v>0</v>
      </c>
      <c r="BG94" s="4665"/>
      <c r="BH94" s="4666"/>
      <c r="BI94" s="4654">
        <f>SUM(BI95:BI100)</f>
        <v>0</v>
      </c>
      <c r="BJ94" s="4655"/>
    </row>
    <row r="95" spans="1:62" s="1478" customFormat="1" ht="139.5" customHeight="1">
      <c r="A95" s="1515">
        <v>1</v>
      </c>
      <c r="B95" s="1516" t="s">
        <v>2763</v>
      </c>
      <c r="C95" s="1517" t="s">
        <v>269</v>
      </c>
      <c r="D95" s="1517" t="s">
        <v>2756</v>
      </c>
      <c r="E95" s="1581" t="s">
        <v>4345</v>
      </c>
      <c r="F95" s="412" t="s">
        <v>4801</v>
      </c>
      <c r="G95" s="134"/>
      <c r="H95" s="134"/>
      <c r="I95" s="1449">
        <v>4.8700001250000007</v>
      </c>
      <c r="J95" s="1596"/>
      <c r="K95" s="134"/>
      <c r="L95" s="134"/>
      <c r="M95" s="167">
        <f t="shared" si="67"/>
        <v>8500</v>
      </c>
      <c r="N95" s="178">
        <f t="shared" ref="N95:N100" si="68">M95/100000</f>
        <v>8.5000000000000006E-2</v>
      </c>
      <c r="O95" s="167">
        <f t="shared" si="66"/>
        <v>7</v>
      </c>
      <c r="P95" s="1540">
        <f t="shared" ref="P95:P100" si="69">N95*O95</f>
        <v>0.59500000000000008</v>
      </c>
      <c r="Q95" s="1480"/>
      <c r="R95" s="1481">
        <f>'Abs9. NVBDCP'!Q22</f>
        <v>0</v>
      </c>
      <c r="S95" s="1479">
        <f>'Abs9. NVBDCP'!R22</f>
        <v>0</v>
      </c>
      <c r="T95" s="1578">
        <f t="shared" si="49"/>
        <v>8500</v>
      </c>
      <c r="U95" s="1578">
        <f t="shared" si="50"/>
        <v>7</v>
      </c>
      <c r="V95" s="1610">
        <f t="shared" si="51"/>
        <v>59500</v>
      </c>
      <c r="W95" s="1571" t="str">
        <f t="shared" si="52"/>
        <v xml:space="preserve">STATE: ; PDY: Purchase of stirrup brass pump - 3nos. X Rs.8500 - Rs.25500/-; KKL: Purchase of stirrup brass pump - 2 nos. X Rs.8500 - Rs.17000/-; MHE: Purchase of stirrup brass pump - 1 nos. X Rs.8500 ; YNM: Purchase of stirrup brass pump - 1 nos. X Rs.8500 </v>
      </c>
      <c r="X95" s="4818"/>
      <c r="Y95" s="1483"/>
      <c r="Z95" s="1483">
        <f t="shared" ref="Z95:Z100" si="70">X95*Y95</f>
        <v>0</v>
      </c>
      <c r="AA95" s="1483"/>
      <c r="AB95" s="4062">
        <v>8500</v>
      </c>
      <c r="AC95" s="4062">
        <v>3</v>
      </c>
      <c r="AD95" s="4062">
        <f t="shared" ref="AD95:AD100" si="71">AB95*AC95</f>
        <v>25500</v>
      </c>
      <c r="AE95" s="1548" t="s">
        <v>6759</v>
      </c>
      <c r="AF95" s="4062">
        <v>8500</v>
      </c>
      <c r="AG95" s="4062">
        <v>2</v>
      </c>
      <c r="AH95" s="4062">
        <f t="shared" ref="AH95:AH100" si="72">AF95*AG95</f>
        <v>17000</v>
      </c>
      <c r="AI95" s="1548" t="s">
        <v>6760</v>
      </c>
      <c r="AJ95" s="4062">
        <v>8500</v>
      </c>
      <c r="AK95" s="4062">
        <v>1</v>
      </c>
      <c r="AL95" s="4062">
        <f t="shared" ref="AL95:AL100" si="73">AJ95*AK95</f>
        <v>8500</v>
      </c>
      <c r="AM95" s="1548" t="s">
        <v>6761</v>
      </c>
      <c r="AN95" s="4062">
        <v>8500</v>
      </c>
      <c r="AO95" s="4062">
        <v>1</v>
      </c>
      <c r="AP95" s="4062">
        <f t="shared" ref="AP95:AP100" si="74">AN95*AO95</f>
        <v>8500</v>
      </c>
      <c r="AQ95" s="1548" t="s">
        <v>6761</v>
      </c>
      <c r="AR95" s="1578">
        <f>Z95+AD95+AH95+AL95+AP95</f>
        <v>59500</v>
      </c>
      <c r="AS95" s="1578">
        <f>Y95+AC95+AG95+AK95+AO95</f>
        <v>7</v>
      </c>
      <c r="AT95" s="1578">
        <f>IFERROR((AR95/AS95),0)</f>
        <v>8500</v>
      </c>
      <c r="AU95" s="1571" t="str">
        <f>"STATE: "&amp;AA95&amp;"; PDY: "&amp;AE95&amp;"; KKL: "&amp;AI95&amp;"; MHE: "&amp;AM95&amp;"; YNM: "&amp;AQ95</f>
        <v xml:space="preserve">STATE: ; PDY: Purchase of stirrup brass pump - 3nos. X Rs.8500 - Rs.25500/-; KKL: Purchase of stirrup brass pump - 2 nos. X Rs.8500 - Rs.17000/-; MHE: Purchase of stirrup brass pump - 1 nos. X Rs.8500 ; YNM: Purchase of stirrup brass pump - 1 nos. X Rs.8500 </v>
      </c>
      <c r="AV95" s="4702" t="s">
        <v>4801</v>
      </c>
      <c r="AW95" s="4837" t="s">
        <v>6211</v>
      </c>
      <c r="AX95" s="5042" t="s">
        <v>8219</v>
      </c>
      <c r="AY95" s="1596"/>
      <c r="AZ95" s="134"/>
      <c r="BA95" s="134"/>
      <c r="BB95" s="134"/>
      <c r="BC95" s="4646"/>
      <c r="BD95" s="4670">
        <f t="shared" ref="BD95:BD100" si="75">BC95/100000</f>
        <v>0</v>
      </c>
      <c r="BE95" s="4646"/>
      <c r="BF95" s="4664">
        <f t="shared" ref="BF95:BF100" si="76">BD95*BE95</f>
        <v>0</v>
      </c>
      <c r="BG95" s="4648"/>
      <c r="BH95" s="4649">
        <f>'[2]Abs9. NVBDCP'!BG22</f>
        <v>0</v>
      </c>
      <c r="BI95" s="4686">
        <f>'[2]Abs9. NVBDCP'!BH22</f>
        <v>0</v>
      </c>
      <c r="BJ95" s="423" t="s">
        <v>6211</v>
      </c>
    </row>
    <row r="96" spans="1:62" s="1478" customFormat="1" ht="42">
      <c r="A96" s="1515">
        <v>2</v>
      </c>
      <c r="B96" s="1516" t="s">
        <v>2764</v>
      </c>
      <c r="C96" s="1517" t="s">
        <v>271</v>
      </c>
      <c r="D96" s="1517" t="s">
        <v>272</v>
      </c>
      <c r="E96" s="1581" t="s">
        <v>4345</v>
      </c>
      <c r="F96" s="412" t="s">
        <v>4801</v>
      </c>
      <c r="G96" s="134"/>
      <c r="H96" s="134"/>
      <c r="I96" s="1449">
        <v>2</v>
      </c>
      <c r="J96" s="1596"/>
      <c r="K96" s="134"/>
      <c r="L96" s="134"/>
      <c r="M96" s="167">
        <f t="shared" si="67"/>
        <v>0</v>
      </c>
      <c r="N96" s="178">
        <f t="shared" si="68"/>
        <v>0</v>
      </c>
      <c r="O96" s="167">
        <f t="shared" si="66"/>
        <v>0</v>
      </c>
      <c r="P96" s="1540">
        <f t="shared" si="69"/>
        <v>0</v>
      </c>
      <c r="Q96" s="1480"/>
      <c r="R96" s="1481">
        <f>'Abs9. NVBDCP'!Q23</f>
        <v>0</v>
      </c>
      <c r="S96" s="1479">
        <f>'Abs9. NVBDCP'!R23</f>
        <v>0</v>
      </c>
      <c r="T96" s="1578">
        <f t="shared" si="49"/>
        <v>0</v>
      </c>
      <c r="U96" s="1578">
        <f t="shared" si="50"/>
        <v>0</v>
      </c>
      <c r="V96" s="1610">
        <f t="shared" si="51"/>
        <v>0</v>
      </c>
      <c r="W96" s="1571" t="str">
        <f t="shared" si="52"/>
        <v xml:space="preserve">STATE: ; PDY: ; KKL: ; MHE: ; YNM: </v>
      </c>
      <c r="X96" s="4818"/>
      <c r="Y96" s="1483"/>
      <c r="Z96" s="1483">
        <f t="shared" si="70"/>
        <v>0</v>
      </c>
      <c r="AA96" s="1483"/>
      <c r="AB96" s="1483"/>
      <c r="AC96" s="1483"/>
      <c r="AD96" s="1483">
        <f t="shared" si="71"/>
        <v>0</v>
      </c>
      <c r="AE96" s="1548"/>
      <c r="AF96" s="1483"/>
      <c r="AG96" s="1483"/>
      <c r="AH96" s="1483">
        <f t="shared" si="72"/>
        <v>0</v>
      </c>
      <c r="AI96" s="1548"/>
      <c r="AJ96" s="1483"/>
      <c r="AK96" s="1483"/>
      <c r="AL96" s="1483">
        <f t="shared" si="73"/>
        <v>0</v>
      </c>
      <c r="AM96" s="1548"/>
      <c r="AN96" s="1483"/>
      <c r="AO96" s="1483"/>
      <c r="AP96" s="1483">
        <f t="shared" si="74"/>
        <v>0</v>
      </c>
      <c r="AQ96" s="1548"/>
      <c r="AR96" s="1578">
        <f t="shared" si="53"/>
        <v>0</v>
      </c>
      <c r="AS96" s="1578">
        <f t="shared" si="54"/>
        <v>0</v>
      </c>
      <c r="AT96" s="1578">
        <f t="shared" si="55"/>
        <v>0</v>
      </c>
      <c r="AU96" s="1571" t="str">
        <f t="shared" si="56"/>
        <v xml:space="preserve">STATE: ; PDY: ; KKL: ; MHE: ; YNM: </v>
      </c>
      <c r="AV96" s="4702" t="s">
        <v>4801</v>
      </c>
      <c r="AW96" s="4837" t="s">
        <v>6211</v>
      </c>
      <c r="AX96" s="4930"/>
      <c r="AY96" s="1596"/>
      <c r="AZ96" s="134"/>
      <c r="BA96" s="134"/>
      <c r="BB96" s="134"/>
      <c r="BC96" s="4646"/>
      <c r="BD96" s="4670">
        <f t="shared" si="75"/>
        <v>0</v>
      </c>
      <c r="BE96" s="4646"/>
      <c r="BF96" s="4664">
        <f t="shared" si="76"/>
        <v>0</v>
      </c>
      <c r="BG96" s="4648"/>
      <c r="BH96" s="4649">
        <f>'[2]Abs9. NVBDCP'!BG23</f>
        <v>0</v>
      </c>
      <c r="BI96" s="4686">
        <f>'[2]Abs9. NVBDCP'!BH23</f>
        <v>0</v>
      </c>
      <c r="BJ96" s="423" t="s">
        <v>6211</v>
      </c>
    </row>
    <row r="97" spans="1:62" s="1478" customFormat="1" ht="42">
      <c r="A97" s="1515">
        <v>3</v>
      </c>
      <c r="B97" s="1516" t="s">
        <v>2765</v>
      </c>
      <c r="C97" s="1517" t="s">
        <v>273</v>
      </c>
      <c r="D97" s="1517" t="s">
        <v>2757</v>
      </c>
      <c r="E97" s="1581" t="s">
        <v>4345</v>
      </c>
      <c r="F97" s="412" t="s">
        <v>4801</v>
      </c>
      <c r="G97" s="134"/>
      <c r="H97" s="134"/>
      <c r="I97" s="1532"/>
      <c r="J97" s="1596"/>
      <c r="K97" s="134"/>
      <c r="L97" s="134"/>
      <c r="M97" s="167">
        <f t="shared" si="67"/>
        <v>0</v>
      </c>
      <c r="N97" s="178">
        <f t="shared" si="68"/>
        <v>0</v>
      </c>
      <c r="O97" s="167">
        <f t="shared" si="66"/>
        <v>0</v>
      </c>
      <c r="P97" s="1540">
        <f t="shared" si="69"/>
        <v>0</v>
      </c>
      <c r="Q97" s="1480"/>
      <c r="R97" s="1481">
        <f>'Abs9. NVBDCP'!Q24</f>
        <v>0</v>
      </c>
      <c r="S97" s="1479">
        <f>'Abs9. NVBDCP'!R24</f>
        <v>0</v>
      </c>
      <c r="T97" s="1578">
        <f t="shared" si="49"/>
        <v>0</v>
      </c>
      <c r="U97" s="1578">
        <f t="shared" si="50"/>
        <v>0</v>
      </c>
      <c r="V97" s="1610">
        <f t="shared" si="51"/>
        <v>0</v>
      </c>
      <c r="W97" s="1571" t="str">
        <f t="shared" si="52"/>
        <v xml:space="preserve">STATE: ; PDY: ; KKL: ; MHE: ; YNM: </v>
      </c>
      <c r="X97" s="4818"/>
      <c r="Y97" s="1483"/>
      <c r="Z97" s="1483">
        <f t="shared" si="70"/>
        <v>0</v>
      </c>
      <c r="AA97" s="1578"/>
      <c r="AB97" s="1483"/>
      <c r="AC97" s="1483"/>
      <c r="AD97" s="1483">
        <f t="shared" si="71"/>
        <v>0</v>
      </c>
      <c r="AE97" s="1571"/>
      <c r="AF97" s="1483"/>
      <c r="AG97" s="1483"/>
      <c r="AH97" s="1483">
        <f t="shared" si="72"/>
        <v>0</v>
      </c>
      <c r="AI97" s="1578"/>
      <c r="AJ97" s="1483"/>
      <c r="AK97" s="1483"/>
      <c r="AL97" s="1483">
        <f t="shared" si="73"/>
        <v>0</v>
      </c>
      <c r="AM97" s="1578"/>
      <c r="AN97" s="1483"/>
      <c r="AO97" s="1483"/>
      <c r="AP97" s="1483">
        <f t="shared" si="74"/>
        <v>0</v>
      </c>
      <c r="AQ97" s="1578"/>
      <c r="AR97" s="1578">
        <f t="shared" si="53"/>
        <v>0</v>
      </c>
      <c r="AS97" s="1578">
        <f t="shared" si="54"/>
        <v>0</v>
      </c>
      <c r="AT97" s="1578">
        <f t="shared" si="55"/>
        <v>0</v>
      </c>
      <c r="AU97" s="1571" t="str">
        <f t="shared" si="56"/>
        <v xml:space="preserve">STATE: ; PDY: ; KKL: ; MHE: ; YNM: </v>
      </c>
      <c r="AV97" s="4702" t="s">
        <v>4801</v>
      </c>
      <c r="AW97" s="4837" t="s">
        <v>6211</v>
      </c>
      <c r="AX97" s="4930"/>
      <c r="AY97" s="1596"/>
      <c r="AZ97" s="134"/>
      <c r="BA97" s="134"/>
      <c r="BB97" s="134"/>
      <c r="BC97" s="4646"/>
      <c r="BD97" s="4670">
        <f t="shared" si="75"/>
        <v>0</v>
      </c>
      <c r="BE97" s="4646"/>
      <c r="BF97" s="4664">
        <f t="shared" si="76"/>
        <v>0</v>
      </c>
      <c r="BG97" s="4648"/>
      <c r="BH97" s="4649">
        <f>'[2]Abs9. NVBDCP'!BG24</f>
        <v>0</v>
      </c>
      <c r="BI97" s="4686">
        <f>'[2]Abs9. NVBDCP'!BH24</f>
        <v>0</v>
      </c>
      <c r="BJ97" s="423" t="s">
        <v>6211</v>
      </c>
    </row>
    <row r="98" spans="1:62" s="1478" customFormat="1" ht="42">
      <c r="A98" s="1515">
        <v>4</v>
      </c>
      <c r="B98" s="1516" t="s">
        <v>2766</v>
      </c>
      <c r="C98" s="1517" t="s">
        <v>274</v>
      </c>
      <c r="D98" s="1517" t="s">
        <v>275</v>
      </c>
      <c r="E98" s="1581" t="s">
        <v>4345</v>
      </c>
      <c r="F98" s="412" t="s">
        <v>4801</v>
      </c>
      <c r="G98" s="134"/>
      <c r="H98" s="134"/>
      <c r="I98" s="1532"/>
      <c r="J98" s="1596"/>
      <c r="K98" s="134"/>
      <c r="L98" s="134"/>
      <c r="M98" s="167">
        <f t="shared" si="67"/>
        <v>0</v>
      </c>
      <c r="N98" s="178">
        <f t="shared" si="68"/>
        <v>0</v>
      </c>
      <c r="O98" s="167">
        <f t="shared" si="66"/>
        <v>0</v>
      </c>
      <c r="P98" s="1540">
        <f t="shared" si="69"/>
        <v>0</v>
      </c>
      <c r="Q98" s="1480"/>
      <c r="R98" s="1481">
        <f>'Abs9. NVBDCP'!Q25</f>
        <v>0</v>
      </c>
      <c r="S98" s="1479">
        <f>'Abs9. NVBDCP'!R25</f>
        <v>0</v>
      </c>
      <c r="T98" s="1578">
        <f t="shared" si="49"/>
        <v>0</v>
      </c>
      <c r="U98" s="1578">
        <f t="shared" si="50"/>
        <v>0</v>
      </c>
      <c r="V98" s="1610">
        <f t="shared" si="51"/>
        <v>0</v>
      </c>
      <c r="W98" s="1571" t="str">
        <f t="shared" si="52"/>
        <v xml:space="preserve">STATE: ; PDY: ; KKL: ; MHE: ; YNM: </v>
      </c>
      <c r="X98" s="4818"/>
      <c r="Y98" s="1483"/>
      <c r="Z98" s="1483">
        <f t="shared" si="70"/>
        <v>0</v>
      </c>
      <c r="AA98" s="1578"/>
      <c r="AB98" s="1483"/>
      <c r="AC98" s="1483"/>
      <c r="AD98" s="1483">
        <f t="shared" si="71"/>
        <v>0</v>
      </c>
      <c r="AE98" s="1571"/>
      <c r="AF98" s="1483"/>
      <c r="AG98" s="1483"/>
      <c r="AH98" s="1483">
        <f t="shared" si="72"/>
        <v>0</v>
      </c>
      <c r="AI98" s="1578"/>
      <c r="AJ98" s="1483"/>
      <c r="AK98" s="1483"/>
      <c r="AL98" s="1483">
        <f t="shared" si="73"/>
        <v>0</v>
      </c>
      <c r="AM98" s="1578"/>
      <c r="AN98" s="1483"/>
      <c r="AO98" s="1483"/>
      <c r="AP98" s="1483">
        <f t="shared" si="74"/>
        <v>0</v>
      </c>
      <c r="AQ98" s="1578"/>
      <c r="AR98" s="1578">
        <f t="shared" si="53"/>
        <v>0</v>
      </c>
      <c r="AS98" s="1578">
        <f t="shared" si="54"/>
        <v>0</v>
      </c>
      <c r="AT98" s="1578">
        <f t="shared" si="55"/>
        <v>0</v>
      </c>
      <c r="AU98" s="1571" t="str">
        <f t="shared" si="56"/>
        <v xml:space="preserve">STATE: ; PDY: ; KKL: ; MHE: ; YNM: </v>
      </c>
      <c r="AV98" s="4702" t="s">
        <v>4801</v>
      </c>
      <c r="AW98" s="4837" t="s">
        <v>7303</v>
      </c>
      <c r="AX98" s="4930"/>
      <c r="AY98" s="1596"/>
      <c r="AZ98" s="134"/>
      <c r="BA98" s="134"/>
      <c r="BB98" s="134"/>
      <c r="BC98" s="4646"/>
      <c r="BD98" s="4670">
        <f t="shared" si="75"/>
        <v>0</v>
      </c>
      <c r="BE98" s="4646"/>
      <c r="BF98" s="4664">
        <f t="shared" si="76"/>
        <v>0</v>
      </c>
      <c r="BG98" s="4648"/>
      <c r="BH98" s="4649">
        <f>'[2]Abs9. NVBDCP'!BG25</f>
        <v>0</v>
      </c>
      <c r="BI98" s="4686">
        <f>'[2]Abs9. NVBDCP'!BH25</f>
        <v>0</v>
      </c>
      <c r="BJ98" s="423" t="s">
        <v>7303</v>
      </c>
    </row>
    <row r="99" spans="1:62" s="1478" customFormat="1" ht="273" customHeight="1">
      <c r="A99" s="1515">
        <v>5</v>
      </c>
      <c r="B99" s="1516" t="s">
        <v>2767</v>
      </c>
      <c r="C99" s="1517" t="s">
        <v>276</v>
      </c>
      <c r="D99" s="1517" t="s">
        <v>277</v>
      </c>
      <c r="E99" s="1581" t="s">
        <v>4345</v>
      </c>
      <c r="F99" s="412" t="s">
        <v>4801</v>
      </c>
      <c r="G99" s="134"/>
      <c r="H99" s="134"/>
      <c r="I99" s="1449">
        <v>0.85</v>
      </c>
      <c r="J99" s="1596"/>
      <c r="K99" s="134"/>
      <c r="L99" s="134"/>
      <c r="M99" s="167">
        <f t="shared" si="67"/>
        <v>200</v>
      </c>
      <c r="N99" s="178">
        <f t="shared" si="68"/>
        <v>2E-3</v>
      </c>
      <c r="O99" s="167">
        <f t="shared" si="66"/>
        <v>925</v>
      </c>
      <c r="P99" s="1540">
        <f t="shared" si="69"/>
        <v>1.85</v>
      </c>
      <c r="Q99" s="1480"/>
      <c r="R99" s="1481">
        <f>'Abs9. NVBDCP'!Q26</f>
        <v>0</v>
      </c>
      <c r="S99" s="1479">
        <f>'Abs9. NVBDCP'!R26</f>
        <v>0</v>
      </c>
      <c r="T99" s="1578">
        <f t="shared" si="49"/>
        <v>200</v>
      </c>
      <c r="U99" s="1578">
        <f t="shared" si="50"/>
        <v>925</v>
      </c>
      <c r="V99" s="1610">
        <f t="shared" si="51"/>
        <v>185000</v>
      </c>
      <c r="W99" s="1571" t="str">
        <f t="shared" si="52"/>
        <v>STATE: ; PDY: Larvivorous Fish support- Procurement of Fishes &amp; Honorarium for release of fish in wells storage tanks - Rs.1.30 Lakhs.; KKL: Larvivorous Fish support- Procurement of Fishes &amp; Honorarium for release of fish in wells storage tanks - Rs.35000/-; MHE: Larvivorous Fish support- Procurement of Fishes &amp; Honorarium for release of fish in wells storage tanks - Rs.10000/-; YNM: Larvivorous Fish support- Procurement of Fishes &amp; Honorarium for release of fish in wells storage tanks - Rs.10000/-</v>
      </c>
      <c r="X99" s="4818"/>
      <c r="Y99" s="1483"/>
      <c r="Z99" s="1483">
        <f t="shared" si="70"/>
        <v>0</v>
      </c>
      <c r="AA99" s="1483"/>
      <c r="AB99" s="1483">
        <v>200</v>
      </c>
      <c r="AC99" s="1483">
        <v>650</v>
      </c>
      <c r="AD99" s="1483">
        <f t="shared" si="71"/>
        <v>130000</v>
      </c>
      <c r="AE99" s="1484" t="s">
        <v>6762</v>
      </c>
      <c r="AF99" s="1483">
        <v>200</v>
      </c>
      <c r="AG99" s="1483">
        <v>175</v>
      </c>
      <c r="AH99" s="1483">
        <f t="shared" si="72"/>
        <v>35000</v>
      </c>
      <c r="AI99" s="1484" t="s">
        <v>6763</v>
      </c>
      <c r="AJ99" s="1483">
        <v>200</v>
      </c>
      <c r="AK99" s="1483">
        <v>50</v>
      </c>
      <c r="AL99" s="1483">
        <f t="shared" si="73"/>
        <v>10000</v>
      </c>
      <c r="AM99" s="1484" t="s">
        <v>6764</v>
      </c>
      <c r="AN99" s="1483">
        <v>200</v>
      </c>
      <c r="AO99" s="1483">
        <v>50</v>
      </c>
      <c r="AP99" s="1483">
        <f t="shared" si="74"/>
        <v>10000</v>
      </c>
      <c r="AQ99" s="1484" t="s">
        <v>6764</v>
      </c>
      <c r="AR99" s="1578">
        <f t="shared" si="53"/>
        <v>185000</v>
      </c>
      <c r="AS99" s="1578">
        <f t="shared" si="54"/>
        <v>925</v>
      </c>
      <c r="AT99" s="1578">
        <f t="shared" si="55"/>
        <v>200</v>
      </c>
      <c r="AU99" s="1571" t="str">
        <f>"STATE: "&amp;AA99&amp;"; PDY: "&amp;AE99&amp;"; KKL: "&amp;AI99&amp;"; MHE: "&amp;AM99&amp;"; YNM: "&amp;AQ99</f>
        <v>STATE: ; PDY: Larvivorous Fish support- Procurement of Fishes &amp; Honorarium for release of fish in wells storage tanks - Rs.1.30 Lakhs.; KKL: Larvivorous Fish support- Procurement of Fishes &amp; Honorarium for release of fish in wells storage tanks - Rs.35000/-; MHE: Larvivorous Fish support- Procurement of Fishes &amp; Honorarium for release of fish in wells storage tanks - Rs.10000/-; YNM: Larvivorous Fish support- Procurement of Fishes &amp; Honorarium for release of fish in wells storage tanks - Rs.10000/-</v>
      </c>
      <c r="AV99" s="4702" t="s">
        <v>4801</v>
      </c>
      <c r="AW99" s="4837" t="s">
        <v>6211</v>
      </c>
      <c r="AX99" s="5042" t="s">
        <v>8219</v>
      </c>
      <c r="AY99" s="1596"/>
      <c r="AZ99" s="134"/>
      <c r="BA99" s="134"/>
      <c r="BB99" s="134"/>
      <c r="BC99" s="4646"/>
      <c r="BD99" s="4670">
        <f t="shared" si="75"/>
        <v>0</v>
      </c>
      <c r="BE99" s="4646"/>
      <c r="BF99" s="4664">
        <f t="shared" si="76"/>
        <v>0</v>
      </c>
      <c r="BG99" s="4648"/>
      <c r="BH99" s="4649">
        <f>'[2]Abs9. NVBDCP'!BG26</f>
        <v>0</v>
      </c>
      <c r="BI99" s="4686">
        <f>'[2]Abs9. NVBDCP'!BH26</f>
        <v>0</v>
      </c>
      <c r="BJ99" s="423" t="s">
        <v>6211</v>
      </c>
    </row>
    <row r="100" spans="1:62" s="1478" customFormat="1" ht="42">
      <c r="A100" s="1515">
        <v>6</v>
      </c>
      <c r="B100" s="1516" t="s">
        <v>4429</v>
      </c>
      <c r="C100" s="1517"/>
      <c r="D100" s="1517" t="s">
        <v>4430</v>
      </c>
      <c r="E100" s="1581" t="s">
        <v>4345</v>
      </c>
      <c r="F100" s="412" t="s">
        <v>4801</v>
      </c>
      <c r="G100" s="134"/>
      <c r="H100" s="134"/>
      <c r="I100" s="1532"/>
      <c r="J100" s="1596"/>
      <c r="K100" s="134"/>
      <c r="L100" s="134"/>
      <c r="M100" s="167">
        <f t="shared" si="67"/>
        <v>0</v>
      </c>
      <c r="N100" s="178">
        <f t="shared" si="68"/>
        <v>0</v>
      </c>
      <c r="O100" s="167">
        <f t="shared" si="66"/>
        <v>0</v>
      </c>
      <c r="P100" s="1540">
        <f t="shared" si="69"/>
        <v>0</v>
      </c>
      <c r="Q100" s="1480"/>
      <c r="R100" s="1481">
        <f>'Abs9. NVBDCP'!Q27</f>
        <v>0</v>
      </c>
      <c r="S100" s="1479">
        <f>'Abs9. NVBDCP'!R27</f>
        <v>0</v>
      </c>
      <c r="T100" s="1578">
        <f t="shared" si="49"/>
        <v>0</v>
      </c>
      <c r="U100" s="1578">
        <f t="shared" si="50"/>
        <v>0</v>
      </c>
      <c r="V100" s="1610">
        <f t="shared" si="51"/>
        <v>0</v>
      </c>
      <c r="W100" s="1571" t="str">
        <f t="shared" si="52"/>
        <v xml:space="preserve">STATE: ; PDY: ; KKL: ; MHE: ; YNM: </v>
      </c>
      <c r="X100" s="4818"/>
      <c r="Y100" s="1483"/>
      <c r="Z100" s="1483">
        <f t="shared" si="70"/>
        <v>0</v>
      </c>
      <c r="AA100" s="1578"/>
      <c r="AB100" s="1483"/>
      <c r="AC100" s="1483"/>
      <c r="AD100" s="1483">
        <f t="shared" si="71"/>
        <v>0</v>
      </c>
      <c r="AE100" s="1571"/>
      <c r="AF100" s="1483"/>
      <c r="AG100" s="1483"/>
      <c r="AH100" s="1483">
        <f t="shared" si="72"/>
        <v>0</v>
      </c>
      <c r="AI100" s="1578"/>
      <c r="AJ100" s="1483"/>
      <c r="AK100" s="1483"/>
      <c r="AL100" s="1483">
        <f t="shared" si="73"/>
        <v>0</v>
      </c>
      <c r="AM100" s="1578"/>
      <c r="AN100" s="1483"/>
      <c r="AO100" s="1483"/>
      <c r="AP100" s="1483">
        <f t="shared" si="74"/>
        <v>0</v>
      </c>
      <c r="AQ100" s="1578"/>
      <c r="AR100" s="1578">
        <f t="shared" si="53"/>
        <v>0</v>
      </c>
      <c r="AS100" s="1578">
        <f t="shared" si="54"/>
        <v>0</v>
      </c>
      <c r="AT100" s="1578">
        <f t="shared" si="55"/>
        <v>0</v>
      </c>
      <c r="AU100" s="1571" t="str">
        <f t="shared" si="56"/>
        <v xml:space="preserve">STATE: ; PDY: ; KKL: ; MHE: ; YNM: </v>
      </c>
      <c r="AV100" s="4702" t="s">
        <v>4801</v>
      </c>
      <c r="AW100" s="4837" t="s">
        <v>6211</v>
      </c>
      <c r="AX100" s="4930"/>
      <c r="AY100" s="1596"/>
      <c r="AZ100" s="134"/>
      <c r="BA100" s="134"/>
      <c r="BB100" s="134"/>
      <c r="BC100" s="4646"/>
      <c r="BD100" s="4670">
        <f t="shared" si="75"/>
        <v>0</v>
      </c>
      <c r="BE100" s="4646"/>
      <c r="BF100" s="4664">
        <f t="shared" si="76"/>
        <v>0</v>
      </c>
      <c r="BG100" s="4648"/>
      <c r="BH100" s="4649">
        <f>'[2]Abs9. NVBDCP'!BG27</f>
        <v>0</v>
      </c>
      <c r="BI100" s="4686">
        <f>'[2]Abs9. NVBDCP'!BH27</f>
        <v>0</v>
      </c>
      <c r="BJ100" s="423" t="s">
        <v>6211</v>
      </c>
    </row>
    <row r="101" spans="1:62" s="1478" customFormat="1" ht="40.5">
      <c r="A101" s="1436"/>
      <c r="B101" s="1436" t="s">
        <v>268</v>
      </c>
      <c r="C101" s="1436" t="s">
        <v>267</v>
      </c>
      <c r="D101" s="1436" t="s">
        <v>2758</v>
      </c>
      <c r="E101" s="1581" t="s">
        <v>4345</v>
      </c>
      <c r="F101" s="449"/>
      <c r="G101" s="180"/>
      <c r="H101" s="180"/>
      <c r="I101" s="1531"/>
      <c r="J101" s="1595"/>
      <c r="K101" s="180"/>
      <c r="L101" s="180"/>
      <c r="M101" s="167">
        <f t="shared" si="67"/>
        <v>0</v>
      </c>
      <c r="N101" s="181"/>
      <c r="O101" s="167">
        <f t="shared" si="66"/>
        <v>0</v>
      </c>
      <c r="P101" s="1477">
        <f>SUM(P102:P105)</f>
        <v>24.750000000000004</v>
      </c>
      <c r="Q101" s="1602"/>
      <c r="R101" s="1541"/>
      <c r="S101" s="1476">
        <f>SUM(S102:S105)</f>
        <v>0</v>
      </c>
      <c r="T101" s="1541"/>
      <c r="U101" s="1541"/>
      <c r="V101" s="1476">
        <f>SUM(V102:V105)</f>
        <v>2475000</v>
      </c>
      <c r="W101" s="1571"/>
      <c r="X101" s="4819"/>
      <c r="Y101" s="1578"/>
      <c r="Z101" s="1476">
        <f>SUM(Z102:Z105)</f>
        <v>0</v>
      </c>
      <c r="AA101" s="1578"/>
      <c r="AB101" s="1578"/>
      <c r="AC101" s="1578"/>
      <c r="AD101" s="1476">
        <f>SUM(AD102:AD105)</f>
        <v>1875000.0015</v>
      </c>
      <c r="AE101" s="1571"/>
      <c r="AF101" s="1578"/>
      <c r="AG101" s="1578"/>
      <c r="AH101" s="1476">
        <f>SUM(AH102:AH105)</f>
        <v>374999.99849999999</v>
      </c>
      <c r="AI101" s="1578"/>
      <c r="AJ101" s="1578"/>
      <c r="AK101" s="1578"/>
      <c r="AL101" s="1476">
        <f>SUM(AL102:AL105)</f>
        <v>112500</v>
      </c>
      <c r="AM101" s="1578"/>
      <c r="AN101" s="1578"/>
      <c r="AO101" s="1578"/>
      <c r="AP101" s="1476">
        <f>SUM(AP102:AP105)</f>
        <v>112500</v>
      </c>
      <c r="AQ101" s="1578"/>
      <c r="AR101" s="1476">
        <f>SUM(AR102:AR105)</f>
        <v>2475000</v>
      </c>
      <c r="AS101" s="1578"/>
      <c r="AT101" s="1578"/>
      <c r="AU101" s="1571"/>
      <c r="AV101" s="4703"/>
      <c r="AW101" s="4836"/>
      <c r="AX101" s="4929"/>
      <c r="AY101" s="1595"/>
      <c r="AZ101" s="180"/>
      <c r="BA101" s="180"/>
      <c r="BB101" s="180"/>
      <c r="BC101" s="180"/>
      <c r="BD101" s="181"/>
      <c r="BE101" s="180"/>
      <c r="BF101" s="181">
        <f>SUM(BF102:BF105)</f>
        <v>0</v>
      </c>
      <c r="BG101" s="4665"/>
      <c r="BH101" s="4666"/>
      <c r="BI101" s="4654">
        <f>SUM(BI102:BI105)</f>
        <v>0</v>
      </c>
      <c r="BJ101" s="4655"/>
    </row>
    <row r="102" spans="1:62" s="1478" customFormat="1" ht="409.5">
      <c r="A102" s="1515">
        <v>7</v>
      </c>
      <c r="B102" s="1516" t="s">
        <v>2768</v>
      </c>
      <c r="C102" s="1517" t="s">
        <v>278</v>
      </c>
      <c r="D102" s="1517" t="s">
        <v>2759</v>
      </c>
      <c r="E102" s="1581" t="s">
        <v>4345</v>
      </c>
      <c r="F102" s="412" t="s">
        <v>4953</v>
      </c>
      <c r="G102" s="176"/>
      <c r="H102" s="176"/>
      <c r="I102" s="1449">
        <v>24.750000000000004</v>
      </c>
      <c r="J102" s="1588"/>
      <c r="K102" s="176"/>
      <c r="L102" s="176"/>
      <c r="M102" s="167">
        <f t="shared" si="67"/>
        <v>13750</v>
      </c>
      <c r="N102" s="178">
        <f>M102/100000</f>
        <v>0.13750000000000001</v>
      </c>
      <c r="O102" s="167">
        <f t="shared" si="66"/>
        <v>180</v>
      </c>
      <c r="P102" s="1540">
        <f>N102*O102</f>
        <v>24.750000000000004</v>
      </c>
      <c r="Q102" s="1480"/>
      <c r="R102" s="1481">
        <f>'Abs9. NVBDCP'!Q28</f>
        <v>0</v>
      </c>
      <c r="S102" s="1479">
        <f>'Abs9. NVBDCP'!R28</f>
        <v>0</v>
      </c>
      <c r="T102" s="1578">
        <f t="shared" si="49"/>
        <v>13750</v>
      </c>
      <c r="U102" s="1578">
        <f t="shared" si="50"/>
        <v>180</v>
      </c>
      <c r="V102" s="1610">
        <f t="shared" si="51"/>
        <v>2475000</v>
      </c>
      <c r="W102" s="1571" t="str">
        <f t="shared" si="52"/>
        <v>STATE: ; PDY: Source Reduction involving Domestic Breeding Checkers (DBCs) each DBC to cover  houses in vulnerable areas - 30000 x 45 per household - Rs.13.50 Lakhs, Repairing of fogging machines available at local bodies &amp; Head Quarters - 20 nos. x Rs.7500 (approx.) - 1.50 L &amp; Procurement of fogging Machine - Rs.3.75 L (Total - 18.75 Lakhs); KKL: Source Reduction involving Domestic Breeding Checkers (DBCs) each DBC to cover  houses in vulnerable areas - 5000 x 45 per household - Rs. 2.25 Lakhs &amp; Procurement of fogging Machine  (Total - 3.75 Lakhs); MHE: Source Reduction involving Domestic Breeding Checkers (DBCs) each DBC to cover houses in vulnerable areas - 2500 x 45 per household -  (Total - Rs.1.12500 Lakhs); YNM: Source Reduction involving Domestic Breeding Checkers (DBCs) each DBC to cover houses in vulnerable areas - 2500 x 45 per household (Total - Rs.1.12500 Lakhs)</v>
      </c>
      <c r="X102" s="4823"/>
      <c r="Y102" s="1580"/>
      <c r="Z102" s="1580">
        <f>Y102*X102</f>
        <v>0</v>
      </c>
      <c r="AA102" s="1549"/>
      <c r="AB102" s="1550">
        <v>41666.666700000002</v>
      </c>
      <c r="AC102" s="1550">
        <v>45</v>
      </c>
      <c r="AD102" s="1483">
        <f>AB102*AC102</f>
        <v>1875000.0015</v>
      </c>
      <c r="AE102" s="1609" t="s">
        <v>6833</v>
      </c>
      <c r="AF102" s="1550">
        <v>8333.3333000000002</v>
      </c>
      <c r="AG102" s="1550">
        <v>45</v>
      </c>
      <c r="AH102" s="1483">
        <f>AF102*AG102</f>
        <v>374999.99849999999</v>
      </c>
      <c r="AI102" s="1551" t="s">
        <v>6834</v>
      </c>
      <c r="AJ102" s="1550">
        <v>2500</v>
      </c>
      <c r="AK102" s="1550">
        <v>45</v>
      </c>
      <c r="AL102" s="1483">
        <f>AJ102*AK102</f>
        <v>112500</v>
      </c>
      <c r="AM102" s="1551" t="s">
        <v>6835</v>
      </c>
      <c r="AN102" s="1550">
        <v>2500</v>
      </c>
      <c r="AO102" s="1550">
        <v>45</v>
      </c>
      <c r="AP102" s="1483">
        <f>AN102*AO102</f>
        <v>112500</v>
      </c>
      <c r="AQ102" s="1551" t="s">
        <v>6836</v>
      </c>
      <c r="AR102" s="1578">
        <f>Z102+AD102+AH102+AL102+AP102</f>
        <v>2475000</v>
      </c>
      <c r="AS102" s="1578">
        <f>Y102+AC102+AG102+AK102+AO102</f>
        <v>180</v>
      </c>
      <c r="AT102" s="1578">
        <f>IFERROR((AR102/AS102),0)</f>
        <v>13750</v>
      </c>
      <c r="AU102" s="1571" t="str">
        <f>"STATE: "&amp;AA102&amp;"; PDY: "&amp;AE102&amp;"; KKL: "&amp;AI102&amp;"; MHE: "&amp;AM102&amp;"; YNM: "&amp;AQ102</f>
        <v>STATE: ; PDY: Source Reduction involving Domestic Breeding Checkers (DBCs) each DBC to cover  houses in vulnerable areas - 30000 x 45 per household - Rs.13.50 Lakhs, Repairing of fogging machines available at local bodies &amp; Head Quarters - 20 nos. x Rs.7500 (approx.) - 1.50 L &amp; Procurement of fogging Machine - Rs.3.75 L (Total - 18.75 Lakhs); KKL: Source Reduction involving Domestic Breeding Checkers (DBCs) each DBC to cover  houses in vulnerable areas - 5000 x 45 per household - Rs. 2.25 Lakhs &amp; Procurement of fogging Machine  (Total - 3.75 Lakhs); MHE: Source Reduction involving Domestic Breeding Checkers (DBCs) each DBC to cover houses in vulnerable areas - 2500 x 45 per household -  (Total - Rs.1.12500 Lakhs); YNM: Source Reduction involving Domestic Breeding Checkers (DBCs) each DBC to cover houses in vulnerable areas - 2500 x 45 per household (Total - Rs.1.12500 Lakhs)</v>
      </c>
      <c r="AV102" s="4702" t="s">
        <v>4953</v>
      </c>
      <c r="AW102" s="4837" t="s">
        <v>7304</v>
      </c>
      <c r="AX102" s="5045" t="s">
        <v>8224</v>
      </c>
      <c r="AY102" s="1588"/>
      <c r="AZ102" s="4669"/>
      <c r="BA102" s="176"/>
      <c r="BB102" s="176"/>
      <c r="BC102" s="4646"/>
      <c r="BD102" s="4670">
        <f>BC102/100000</f>
        <v>0</v>
      </c>
      <c r="BE102" s="4646"/>
      <c r="BF102" s="4664">
        <f>BD102*BE102</f>
        <v>0</v>
      </c>
      <c r="BG102" s="4648"/>
      <c r="BH102" s="4649">
        <f>'[2]Abs9. NVBDCP'!BG28</f>
        <v>0</v>
      </c>
      <c r="BI102" s="4686">
        <f>'[2]Abs9. NVBDCP'!BH28</f>
        <v>0</v>
      </c>
      <c r="BJ102" s="423" t="s">
        <v>7304</v>
      </c>
    </row>
    <row r="103" spans="1:62" s="1478" customFormat="1" ht="60.75">
      <c r="A103" s="1515">
        <v>8</v>
      </c>
      <c r="B103" s="1516" t="s">
        <v>2769</v>
      </c>
      <c r="C103" s="1517" t="s">
        <v>279</v>
      </c>
      <c r="D103" s="1517" t="s">
        <v>2760</v>
      </c>
      <c r="E103" s="1581" t="s">
        <v>4345</v>
      </c>
      <c r="F103" s="412" t="s">
        <v>4954</v>
      </c>
      <c r="G103" s="134"/>
      <c r="H103" s="134"/>
      <c r="I103" s="1532"/>
      <c r="J103" s="1596"/>
      <c r="K103" s="134"/>
      <c r="L103" s="134"/>
      <c r="M103" s="167">
        <f t="shared" si="67"/>
        <v>0</v>
      </c>
      <c r="N103" s="178">
        <f>M103/100000</f>
        <v>0</v>
      </c>
      <c r="O103" s="167">
        <f t="shared" si="66"/>
        <v>0</v>
      </c>
      <c r="P103" s="1540">
        <f>N103*O103</f>
        <v>0</v>
      </c>
      <c r="Q103" s="1480"/>
      <c r="R103" s="1481">
        <f>'Abs9. NVBDCP'!Q29</f>
        <v>0</v>
      </c>
      <c r="S103" s="1479">
        <f>'Abs9. NVBDCP'!R29</f>
        <v>0</v>
      </c>
      <c r="T103" s="1578">
        <f t="shared" si="49"/>
        <v>0</v>
      </c>
      <c r="U103" s="1578">
        <f t="shared" si="50"/>
        <v>0</v>
      </c>
      <c r="V103" s="1610">
        <f t="shared" si="51"/>
        <v>0</v>
      </c>
      <c r="W103" s="1571" t="str">
        <f t="shared" si="52"/>
        <v xml:space="preserve">STATE: ; PDY: ; KKL: ; MHE: ; YNM: </v>
      </c>
      <c r="X103" s="4818"/>
      <c r="Y103" s="1483"/>
      <c r="Z103" s="1483">
        <f>X103*Y103</f>
        <v>0</v>
      </c>
      <c r="AA103" s="1578"/>
      <c r="AB103" s="1483"/>
      <c r="AC103" s="1483"/>
      <c r="AD103" s="1483">
        <f>AB103*AC103</f>
        <v>0</v>
      </c>
      <c r="AE103" s="1571"/>
      <c r="AF103" s="1483"/>
      <c r="AG103" s="1483"/>
      <c r="AH103" s="1483">
        <f>AF103*AG103</f>
        <v>0</v>
      </c>
      <c r="AI103" s="1578"/>
      <c r="AJ103" s="1483"/>
      <c r="AK103" s="1483"/>
      <c r="AL103" s="1483">
        <f>AJ103*AK103</f>
        <v>0</v>
      </c>
      <c r="AM103" s="1578"/>
      <c r="AN103" s="1483"/>
      <c r="AO103" s="1483"/>
      <c r="AP103" s="1483">
        <f>AN103*AO103</f>
        <v>0</v>
      </c>
      <c r="AQ103" s="1578"/>
      <c r="AR103" s="1578">
        <f t="shared" si="53"/>
        <v>0</v>
      </c>
      <c r="AS103" s="1578">
        <f t="shared" si="54"/>
        <v>0</v>
      </c>
      <c r="AT103" s="1578">
        <f t="shared" si="55"/>
        <v>0</v>
      </c>
      <c r="AU103" s="1571" t="str">
        <f t="shared" si="56"/>
        <v xml:space="preserve">STATE: ; PDY: ; KKL: ; MHE: ; YNM: </v>
      </c>
      <c r="AV103" s="4702" t="s">
        <v>4954</v>
      </c>
      <c r="AW103" s="4837" t="s">
        <v>7305</v>
      </c>
      <c r="AX103" s="4930"/>
      <c r="AY103" s="1596"/>
      <c r="AZ103" s="134"/>
      <c r="BA103" s="134"/>
      <c r="BB103" s="134"/>
      <c r="BC103" s="4646"/>
      <c r="BD103" s="4670">
        <f>BC103/100000</f>
        <v>0</v>
      </c>
      <c r="BE103" s="4646"/>
      <c r="BF103" s="4664">
        <f>BD103*BE103</f>
        <v>0</v>
      </c>
      <c r="BG103" s="4648"/>
      <c r="BH103" s="4649">
        <f>'[2]Abs9. NVBDCP'!BG29</f>
        <v>0</v>
      </c>
      <c r="BI103" s="4686">
        <f>'[2]Abs9. NVBDCP'!BH29</f>
        <v>0</v>
      </c>
      <c r="BJ103" s="423" t="s">
        <v>7305</v>
      </c>
    </row>
    <row r="104" spans="1:62" s="1478" customFormat="1" ht="42">
      <c r="A104" s="1515">
        <v>9</v>
      </c>
      <c r="B104" s="1516" t="s">
        <v>2770</v>
      </c>
      <c r="C104" s="1517" t="s">
        <v>280</v>
      </c>
      <c r="D104" s="1517" t="s">
        <v>2761</v>
      </c>
      <c r="E104" s="1581" t="s">
        <v>4345</v>
      </c>
      <c r="F104" s="412" t="s">
        <v>4956</v>
      </c>
      <c r="G104" s="134"/>
      <c r="H104" s="134"/>
      <c r="I104" s="1532"/>
      <c r="J104" s="1596"/>
      <c r="K104" s="134"/>
      <c r="L104" s="134"/>
      <c r="M104" s="167">
        <f t="shared" si="67"/>
        <v>0</v>
      </c>
      <c r="N104" s="178">
        <f>M104/100000</f>
        <v>0</v>
      </c>
      <c r="O104" s="167">
        <f t="shared" si="66"/>
        <v>0</v>
      </c>
      <c r="P104" s="1540">
        <f>N104*O104</f>
        <v>0</v>
      </c>
      <c r="Q104" s="1480"/>
      <c r="R104" s="1481">
        <f>'Abs9. NVBDCP'!Q30</f>
        <v>0</v>
      </c>
      <c r="S104" s="1479">
        <f>'Abs9. NVBDCP'!R30</f>
        <v>0</v>
      </c>
      <c r="T104" s="1578">
        <f t="shared" si="49"/>
        <v>0</v>
      </c>
      <c r="U104" s="1578">
        <f t="shared" si="50"/>
        <v>0</v>
      </c>
      <c r="V104" s="1610">
        <f t="shared" si="51"/>
        <v>0</v>
      </c>
      <c r="W104" s="1571" t="str">
        <f t="shared" si="52"/>
        <v xml:space="preserve">STATE: ; PDY: ; KKL: ; MHE: ; YNM: </v>
      </c>
      <c r="X104" s="4818"/>
      <c r="Y104" s="1483"/>
      <c r="Z104" s="1483">
        <f>X104*Y104</f>
        <v>0</v>
      </c>
      <c r="AA104" s="1578"/>
      <c r="AB104" s="1483"/>
      <c r="AC104" s="1483"/>
      <c r="AD104" s="1483">
        <f>AB104*AC104</f>
        <v>0</v>
      </c>
      <c r="AE104" s="1571"/>
      <c r="AF104" s="1483"/>
      <c r="AG104" s="1483"/>
      <c r="AH104" s="1483">
        <f>AF104*AG104</f>
        <v>0</v>
      </c>
      <c r="AI104" s="1578"/>
      <c r="AJ104" s="1483"/>
      <c r="AK104" s="1483"/>
      <c r="AL104" s="1483">
        <f>AJ104*AK104</f>
        <v>0</v>
      </c>
      <c r="AM104" s="1578"/>
      <c r="AN104" s="1483"/>
      <c r="AO104" s="1483"/>
      <c r="AP104" s="1483">
        <f>AN104*AO104</f>
        <v>0</v>
      </c>
      <c r="AQ104" s="1578"/>
      <c r="AR104" s="1578">
        <f t="shared" si="53"/>
        <v>0</v>
      </c>
      <c r="AS104" s="1578">
        <f t="shared" si="54"/>
        <v>0</v>
      </c>
      <c r="AT104" s="1578">
        <f t="shared" si="55"/>
        <v>0</v>
      </c>
      <c r="AU104" s="1571" t="str">
        <f t="shared" si="56"/>
        <v xml:space="preserve">STATE: ; PDY: ; KKL: ; MHE: ; YNM: </v>
      </c>
      <c r="AV104" s="4702" t="s">
        <v>4956</v>
      </c>
      <c r="AW104" s="4837" t="s">
        <v>6097</v>
      </c>
      <c r="AX104" s="4930"/>
      <c r="AY104" s="1596"/>
      <c r="AZ104" s="134"/>
      <c r="BA104" s="134"/>
      <c r="BB104" s="134"/>
      <c r="BC104" s="4646"/>
      <c r="BD104" s="4670">
        <f>BC104/100000</f>
        <v>0</v>
      </c>
      <c r="BE104" s="4646"/>
      <c r="BF104" s="4664">
        <f>BD104*BE104</f>
        <v>0</v>
      </c>
      <c r="BG104" s="4648"/>
      <c r="BH104" s="4649">
        <f>'[2]Abs9. NVBDCP'!BG30</f>
        <v>0</v>
      </c>
      <c r="BI104" s="4686">
        <f>'[2]Abs9. NVBDCP'!BH30</f>
        <v>0</v>
      </c>
      <c r="BJ104" s="423" t="s">
        <v>6097</v>
      </c>
    </row>
    <row r="105" spans="1:62" s="1478" customFormat="1" ht="42">
      <c r="A105" s="1515">
        <v>10</v>
      </c>
      <c r="B105" s="1516" t="s">
        <v>2771</v>
      </c>
      <c r="C105" s="1517" t="s">
        <v>281</v>
      </c>
      <c r="D105" s="1517" t="s">
        <v>2762</v>
      </c>
      <c r="E105" s="1581" t="s">
        <v>4345</v>
      </c>
      <c r="F105" s="412" t="s">
        <v>4956</v>
      </c>
      <c r="G105" s="134"/>
      <c r="H105" s="134"/>
      <c r="I105" s="1532"/>
      <c r="J105" s="1596"/>
      <c r="K105" s="134"/>
      <c r="L105" s="134"/>
      <c r="M105" s="167">
        <f t="shared" si="67"/>
        <v>0</v>
      </c>
      <c r="N105" s="178">
        <f>M105/100000</f>
        <v>0</v>
      </c>
      <c r="O105" s="167">
        <f t="shared" si="66"/>
        <v>0</v>
      </c>
      <c r="P105" s="1540">
        <f>N105*O105</f>
        <v>0</v>
      </c>
      <c r="Q105" s="1480"/>
      <c r="R105" s="1481">
        <f>'Abs9. NVBDCP'!Q31</f>
        <v>0</v>
      </c>
      <c r="S105" s="1479">
        <f>'Abs9. NVBDCP'!R31</f>
        <v>0</v>
      </c>
      <c r="T105" s="1578">
        <f t="shared" si="49"/>
        <v>0</v>
      </c>
      <c r="U105" s="1578">
        <f t="shared" si="50"/>
        <v>0</v>
      </c>
      <c r="V105" s="1610">
        <f t="shared" si="51"/>
        <v>0</v>
      </c>
      <c r="W105" s="1571" t="str">
        <f t="shared" si="52"/>
        <v xml:space="preserve">STATE: ; PDY: ; KKL: ; MHE: ; YNM: </v>
      </c>
      <c r="X105" s="4818"/>
      <c r="Y105" s="1483"/>
      <c r="Z105" s="1483">
        <f>X105*Y105</f>
        <v>0</v>
      </c>
      <c r="AA105" s="1578"/>
      <c r="AB105" s="1483"/>
      <c r="AC105" s="1483"/>
      <c r="AD105" s="1483">
        <f>AB105*AC105</f>
        <v>0</v>
      </c>
      <c r="AE105" s="1571"/>
      <c r="AF105" s="1483"/>
      <c r="AG105" s="1483"/>
      <c r="AH105" s="1483">
        <f>AF105*AG105</f>
        <v>0</v>
      </c>
      <c r="AI105" s="1578"/>
      <c r="AJ105" s="1483"/>
      <c r="AK105" s="1483"/>
      <c r="AL105" s="1483">
        <f>AJ105*AK105</f>
        <v>0</v>
      </c>
      <c r="AM105" s="1578"/>
      <c r="AN105" s="1483"/>
      <c r="AO105" s="1483"/>
      <c r="AP105" s="1483">
        <f>AN105*AO105</f>
        <v>0</v>
      </c>
      <c r="AQ105" s="1578"/>
      <c r="AR105" s="1578">
        <f t="shared" si="53"/>
        <v>0</v>
      </c>
      <c r="AS105" s="1578">
        <f t="shared" si="54"/>
        <v>0</v>
      </c>
      <c r="AT105" s="1578">
        <f t="shared" si="55"/>
        <v>0</v>
      </c>
      <c r="AU105" s="1571" t="str">
        <f t="shared" si="56"/>
        <v xml:space="preserve">STATE: ; PDY: ; KKL: ; MHE: ; YNM: </v>
      </c>
      <c r="AV105" s="4702" t="s">
        <v>4956</v>
      </c>
      <c r="AW105" s="4837" t="s">
        <v>7306</v>
      </c>
      <c r="AX105" s="4930"/>
      <c r="AY105" s="1596"/>
      <c r="AZ105" s="134"/>
      <c r="BA105" s="134"/>
      <c r="BB105" s="134"/>
      <c r="BC105" s="4646"/>
      <c r="BD105" s="4670">
        <f>BC105/100000</f>
        <v>0</v>
      </c>
      <c r="BE105" s="4646"/>
      <c r="BF105" s="4664">
        <f>BD105*BE105</f>
        <v>0</v>
      </c>
      <c r="BG105" s="4648"/>
      <c r="BH105" s="4649">
        <f>'[2]Abs9. NVBDCP'!BG31</f>
        <v>0</v>
      </c>
      <c r="BI105" s="4686">
        <f>'[2]Abs9. NVBDCP'!BH31</f>
        <v>0</v>
      </c>
      <c r="BJ105" s="423" t="s">
        <v>7306</v>
      </c>
    </row>
    <row r="106" spans="1:62" s="1608" customFormat="1" ht="40.5">
      <c r="A106" s="1496" t="s">
        <v>4338</v>
      </c>
      <c r="B106" s="1496" t="s">
        <v>3998</v>
      </c>
      <c r="C106" s="1496" t="s">
        <v>2347</v>
      </c>
      <c r="D106" s="1496" t="s">
        <v>4835</v>
      </c>
      <c r="E106" s="1581" t="s">
        <v>4345</v>
      </c>
      <c r="F106" s="449" t="s">
        <v>4656</v>
      </c>
      <c r="G106" s="187"/>
      <c r="H106" s="188"/>
      <c r="I106" s="1533"/>
      <c r="J106" s="1597"/>
      <c r="K106" s="187"/>
      <c r="L106" s="187"/>
      <c r="M106" s="167">
        <f t="shared" si="67"/>
        <v>0</v>
      </c>
      <c r="N106" s="181"/>
      <c r="O106" s="167">
        <f t="shared" si="66"/>
        <v>0</v>
      </c>
      <c r="P106" s="1477">
        <f>SUM(P107:P111)</f>
        <v>10.450200000000001</v>
      </c>
      <c r="Q106" s="1602"/>
      <c r="R106" s="1541"/>
      <c r="S106" s="1476">
        <f>SUM(S107:S111)</f>
        <v>0</v>
      </c>
      <c r="T106" s="1541"/>
      <c r="U106" s="1541"/>
      <c r="V106" s="1476">
        <f>SUM(V107:V111)</f>
        <v>1045020</v>
      </c>
      <c r="W106" s="1571"/>
      <c r="X106" s="4819"/>
      <c r="Y106" s="1578"/>
      <c r="Z106" s="1476">
        <f>SUM(Z107:Z111)</f>
        <v>20000</v>
      </c>
      <c r="AA106" s="1578"/>
      <c r="AB106" s="1578"/>
      <c r="AC106" s="1578"/>
      <c r="AD106" s="1476">
        <f>SUM(AD107:AD111)</f>
        <v>805000</v>
      </c>
      <c r="AE106" s="1571"/>
      <c r="AF106" s="1578"/>
      <c r="AG106" s="1578"/>
      <c r="AH106" s="1476">
        <f>SUM(AH107:AH111)</f>
        <v>117480</v>
      </c>
      <c r="AI106" s="1578"/>
      <c r="AJ106" s="1578"/>
      <c r="AK106" s="1578"/>
      <c r="AL106" s="1476">
        <f>SUM(AL107:AL111)</f>
        <v>42520</v>
      </c>
      <c r="AM106" s="1578"/>
      <c r="AN106" s="1578"/>
      <c r="AO106" s="1578"/>
      <c r="AP106" s="1476">
        <f>SUM(AP107:AP111)</f>
        <v>60020</v>
      </c>
      <c r="AQ106" s="1578"/>
      <c r="AR106" s="1476">
        <f>SUM(AR107:AR111)</f>
        <v>1045020</v>
      </c>
      <c r="AS106" s="1578"/>
      <c r="AT106" s="1578"/>
      <c r="AU106" s="1571"/>
      <c r="AV106" s="4703" t="s">
        <v>4656</v>
      </c>
      <c r="AW106" s="4841"/>
      <c r="AX106" s="4931"/>
      <c r="AY106" s="1597"/>
      <c r="AZ106" s="4687"/>
      <c r="BA106" s="187"/>
      <c r="BB106" s="187"/>
      <c r="BC106" s="187"/>
      <c r="BD106" s="181"/>
      <c r="BE106" s="180"/>
      <c r="BF106" s="181">
        <f>SUM(BF107:BF111)</f>
        <v>0</v>
      </c>
      <c r="BG106" s="4665"/>
      <c r="BH106" s="4666"/>
      <c r="BI106" s="4654">
        <f>SUM(BI107:BI111)</f>
        <v>0</v>
      </c>
      <c r="BJ106" s="4688"/>
    </row>
    <row r="107" spans="1:62" s="1456" customFormat="1" ht="223.5" customHeight="1">
      <c r="A107" s="1443">
        <v>1</v>
      </c>
      <c r="B107" s="1443" t="s">
        <v>4057</v>
      </c>
      <c r="C107" s="1443" t="s">
        <v>4364</v>
      </c>
      <c r="D107" s="1443" t="s">
        <v>4362</v>
      </c>
      <c r="E107" s="1581" t="s">
        <v>4345</v>
      </c>
      <c r="F107" s="390" t="s">
        <v>4656</v>
      </c>
      <c r="G107" s="120"/>
      <c r="H107" s="123"/>
      <c r="I107" s="1449">
        <v>3.75</v>
      </c>
      <c r="J107" s="1427"/>
      <c r="K107" s="120"/>
      <c r="L107" s="120"/>
      <c r="M107" s="167">
        <f t="shared" si="67"/>
        <v>1000</v>
      </c>
      <c r="N107" s="177">
        <f t="shared" ref="N107:N114" si="77">M107/100000</f>
        <v>0.01</v>
      </c>
      <c r="O107" s="167">
        <f t="shared" si="66"/>
        <v>275</v>
      </c>
      <c r="P107" s="1479">
        <f t="shared" ref="P107:P114" si="78">N107*O107</f>
        <v>2.75</v>
      </c>
      <c r="Q107" s="1480"/>
      <c r="R107" s="1481">
        <f>'Abs11. NTEP'!Q13</f>
        <v>0</v>
      </c>
      <c r="S107" s="1552">
        <f>'Abs11. NTEP'!R13</f>
        <v>0</v>
      </c>
      <c r="T107" s="1578">
        <f t="shared" si="49"/>
        <v>1000</v>
      </c>
      <c r="U107" s="1578">
        <f t="shared" si="50"/>
        <v>275</v>
      </c>
      <c r="V107" s="1610">
        <f t="shared" si="51"/>
        <v>275000</v>
      </c>
      <c r="W107" s="1571" t="str">
        <f>"STATE: "&amp;AA107&amp;"; PDY: "&amp;AE107&amp;"; KKL: "&amp;AI107&amp;"; MHE: "&amp;AM107&amp;"; YNM: "&amp;AQ107</f>
        <v>STATE: ; PDY: out of 1200 new cases(CAT I) expected,Proposed for 230 Nos. Treatment Supporter:230 casesx Rs.1000; KKL: out of 200 new cases (CAT I) expected, Proposed for 25 Nos. Treatment Supporter: 25 casesx Rs.1000; MHE: out of 25 new cases (CAT I) expected, 25% expected from Treatment Supporter: 5 casesx Rs.1000; YNM: out of 55 new cases (CAT I) expected, 25% expected from Treatment Supporter: 15 casesx Rs.1000</v>
      </c>
      <c r="X107" s="4818"/>
      <c r="Y107" s="1483"/>
      <c r="Z107" s="1483">
        <f>X107*Y107</f>
        <v>0</v>
      </c>
      <c r="AA107" s="1578"/>
      <c r="AB107" s="1711">
        <v>1000</v>
      </c>
      <c r="AC107" s="1711">
        <v>230</v>
      </c>
      <c r="AD107" s="1711">
        <f>AB107*AC107</f>
        <v>230000</v>
      </c>
      <c r="AE107" s="3377" t="s">
        <v>7167</v>
      </c>
      <c r="AF107" s="1711">
        <v>1000</v>
      </c>
      <c r="AG107" s="1711">
        <v>25</v>
      </c>
      <c r="AH107" s="1711">
        <f>AF107*AG107</f>
        <v>25000</v>
      </c>
      <c r="AI107" s="3355" t="s">
        <v>7168</v>
      </c>
      <c r="AJ107" s="1711">
        <v>1000</v>
      </c>
      <c r="AK107" s="1711">
        <v>5</v>
      </c>
      <c r="AL107" s="1711">
        <f>AJ107*AK107</f>
        <v>5000</v>
      </c>
      <c r="AM107" s="3355" t="s">
        <v>6961</v>
      </c>
      <c r="AN107" s="1711">
        <v>1000</v>
      </c>
      <c r="AO107" s="1711">
        <v>15</v>
      </c>
      <c r="AP107" s="1711">
        <f>AN107*AO107</f>
        <v>15000</v>
      </c>
      <c r="AQ107" s="3355" t="s">
        <v>6962</v>
      </c>
      <c r="AR107" s="1711">
        <f>Z107+AD107+AH107+AL107+AP107</f>
        <v>275000</v>
      </c>
      <c r="AS107" s="1711">
        <f>Y107+AC107+AG107+AK107+AO107</f>
        <v>275</v>
      </c>
      <c r="AT107" s="1711">
        <f>IFERROR((AR107/AS107),0)</f>
        <v>1000</v>
      </c>
      <c r="AU107" s="1571" t="str">
        <f t="shared" si="56"/>
        <v>STATE: ; PDY: out of 1200 new cases(CAT I) expected,Proposed for 230 Nos. Treatment Supporter:230 casesx Rs.1000; KKL: out of 200 new cases (CAT I) expected, Proposed for 25 Nos. Treatment Supporter: 25 casesx Rs.1000; MHE: out of 25 new cases (CAT I) expected, 25% expected from Treatment Supporter: 5 casesx Rs.1000; YNM: out of 55 new cases (CAT I) expected, 25% expected from Treatment Supporter: 15 casesx Rs.1000</v>
      </c>
      <c r="AV107" s="4696" t="s">
        <v>4656</v>
      </c>
      <c r="AW107" s="4835" t="s">
        <v>7307</v>
      </c>
      <c r="AX107" s="4993" t="s">
        <v>8172</v>
      </c>
      <c r="AY107" s="1427"/>
      <c r="AZ107" s="121"/>
      <c r="BA107" s="120"/>
      <c r="BB107" s="120"/>
      <c r="BC107" s="4646"/>
      <c r="BD107" s="4647">
        <f t="shared" ref="BD107:BD114" si="79">BC107/100000</f>
        <v>0</v>
      </c>
      <c r="BE107" s="4646"/>
      <c r="BF107" s="116">
        <f t="shared" ref="BF107:BF114" si="80">BD107*BE107</f>
        <v>0</v>
      </c>
      <c r="BG107" s="4648"/>
      <c r="BH107" s="4649">
        <f>'[2]Abs11. NTEP'!BG13</f>
        <v>0</v>
      </c>
      <c r="BI107" s="4689">
        <f>'[2]Abs11. NTEP'!BH13</f>
        <v>0</v>
      </c>
      <c r="BJ107" s="4651" t="s">
        <v>7307</v>
      </c>
    </row>
    <row r="108" spans="1:62" s="1456" customFormat="1" ht="199.5" customHeight="1">
      <c r="A108" s="1443">
        <v>2</v>
      </c>
      <c r="B108" s="1443" t="s">
        <v>4058</v>
      </c>
      <c r="C108" s="1443" t="s">
        <v>4365</v>
      </c>
      <c r="D108" s="1443" t="s">
        <v>4363</v>
      </c>
      <c r="E108" s="1581" t="s">
        <v>4345</v>
      </c>
      <c r="F108" s="390" t="s">
        <v>4656</v>
      </c>
      <c r="G108" s="120"/>
      <c r="H108" s="123"/>
      <c r="I108" s="1449">
        <v>1</v>
      </c>
      <c r="J108" s="1427"/>
      <c r="K108" s="120"/>
      <c r="L108" s="120"/>
      <c r="M108" s="167">
        <f t="shared" si="67"/>
        <v>5000</v>
      </c>
      <c r="N108" s="177">
        <f t="shared" si="77"/>
        <v>0.05</v>
      </c>
      <c r="O108" s="167">
        <f t="shared" si="66"/>
        <v>20</v>
      </c>
      <c r="P108" s="1479">
        <f t="shared" si="78"/>
        <v>1</v>
      </c>
      <c r="Q108" s="1480"/>
      <c r="R108" s="1481">
        <f>'Abs11. NTEP'!Q14</f>
        <v>0</v>
      </c>
      <c r="S108" s="1552">
        <f>'Abs11. NTEP'!R14</f>
        <v>0</v>
      </c>
      <c r="T108" s="1578">
        <f t="shared" si="49"/>
        <v>5000</v>
      </c>
      <c r="U108" s="1578">
        <f t="shared" si="50"/>
        <v>20</v>
      </c>
      <c r="V108" s="1610">
        <f t="shared" si="51"/>
        <v>100000</v>
      </c>
      <c r="W108" s="1571" t="str">
        <f t="shared" si="52"/>
        <v>STATE: ; PDY: out of 25 CAT IV cases expected, 50% expected from Treatment Supporter:13 casesx Rs.5000; KKL: out of 8 CAT IV cases expected, 50% expected from Treatment Supporter: 4 casesx Rs.5000; MHE: out of 3 CAT IV cases expected, 50% expected from Treatment Supporter: 1 casesx Rs.5000; YNM: out of 3 CAT IV cases expected, 50% expected from Treatment Supporter: 1 casesx Rs.5000</v>
      </c>
      <c r="X108" s="4818"/>
      <c r="Y108" s="1483"/>
      <c r="Z108" s="1483">
        <f>X108*Y108</f>
        <v>0</v>
      </c>
      <c r="AA108" s="1578"/>
      <c r="AB108" s="1711">
        <v>5000</v>
      </c>
      <c r="AC108" s="1711">
        <v>13</v>
      </c>
      <c r="AD108" s="1711">
        <f>AB108*AC108</f>
        <v>65000</v>
      </c>
      <c r="AE108" s="3355" t="s">
        <v>6963</v>
      </c>
      <c r="AF108" s="1711">
        <v>5000</v>
      </c>
      <c r="AG108" s="1711">
        <v>4</v>
      </c>
      <c r="AH108" s="1711">
        <f>AF108*AG108</f>
        <v>20000</v>
      </c>
      <c r="AI108" s="3355" t="s">
        <v>6964</v>
      </c>
      <c r="AJ108" s="1711">
        <v>5000</v>
      </c>
      <c r="AK108" s="1711">
        <v>1</v>
      </c>
      <c r="AL108" s="1711">
        <f>AJ108*AK108</f>
        <v>5000</v>
      </c>
      <c r="AM108" s="3355" t="s">
        <v>6965</v>
      </c>
      <c r="AN108" s="1711">
        <v>5000</v>
      </c>
      <c r="AO108" s="1711">
        <v>2</v>
      </c>
      <c r="AP108" s="1711">
        <f>AN108*AO108</f>
        <v>10000</v>
      </c>
      <c r="AQ108" s="3355" t="s">
        <v>6965</v>
      </c>
      <c r="AR108" s="1711">
        <f>Z108+AD108+AH108+AL108+AP108</f>
        <v>100000</v>
      </c>
      <c r="AS108" s="1711">
        <f>Y108+AC108+AG108+AK108+AO108</f>
        <v>20</v>
      </c>
      <c r="AT108" s="1711">
        <f>IFERROR((AR108/AS108),0)</f>
        <v>5000</v>
      </c>
      <c r="AU108" s="1571" t="str">
        <f t="shared" si="56"/>
        <v>STATE: ; PDY: out of 25 CAT IV cases expected, 50% expected from Treatment Supporter:13 casesx Rs.5000; KKL: out of 8 CAT IV cases expected, 50% expected from Treatment Supporter: 4 casesx Rs.5000; MHE: out of 3 CAT IV cases expected, 50% expected from Treatment Supporter: 1 casesx Rs.5000; YNM: out of 3 CAT IV cases expected, 50% expected from Treatment Supporter: 1 casesx Rs.5000</v>
      </c>
      <c r="AV108" s="4696" t="s">
        <v>4656</v>
      </c>
      <c r="AW108" s="4835" t="s">
        <v>7308</v>
      </c>
      <c r="AX108" s="4993" t="s">
        <v>8178</v>
      </c>
      <c r="AY108" s="1427"/>
      <c r="AZ108" s="121"/>
      <c r="BA108" s="120"/>
      <c r="BB108" s="120"/>
      <c r="BC108" s="4646"/>
      <c r="BD108" s="4647">
        <f t="shared" si="79"/>
        <v>0</v>
      </c>
      <c r="BE108" s="4646"/>
      <c r="BF108" s="116">
        <f t="shared" si="80"/>
        <v>0</v>
      </c>
      <c r="BG108" s="4648"/>
      <c r="BH108" s="4649">
        <f>'[2]Abs11. NTEP'!BG14</f>
        <v>0</v>
      </c>
      <c r="BI108" s="4689">
        <f>'[2]Abs11. NTEP'!BH14</f>
        <v>0</v>
      </c>
      <c r="BJ108" s="4651" t="s">
        <v>7308</v>
      </c>
    </row>
    <row r="109" spans="1:62" s="1456" customFormat="1" ht="129.75" customHeight="1">
      <c r="A109" s="1443">
        <v>3</v>
      </c>
      <c r="B109" s="1443" t="s">
        <v>4530</v>
      </c>
      <c r="C109" s="1443"/>
      <c r="D109" s="1443" t="s">
        <v>4531</v>
      </c>
      <c r="E109" s="1581" t="s">
        <v>4345</v>
      </c>
      <c r="F109" s="390" t="s">
        <v>4656</v>
      </c>
      <c r="G109" s="120"/>
      <c r="H109" s="123"/>
      <c r="I109" s="1449">
        <v>0.5</v>
      </c>
      <c r="J109" s="1427"/>
      <c r="K109" s="120"/>
      <c r="L109" s="120"/>
      <c r="M109" s="167">
        <f t="shared" si="67"/>
        <v>500</v>
      </c>
      <c r="N109" s="177">
        <f t="shared" si="77"/>
        <v>5.0000000000000001E-3</v>
      </c>
      <c r="O109" s="167">
        <f t="shared" si="66"/>
        <v>100</v>
      </c>
      <c r="P109" s="1479">
        <f t="shared" si="78"/>
        <v>0.5</v>
      </c>
      <c r="Q109" s="1480"/>
      <c r="R109" s="1481">
        <f>'Abs11. NTEP'!Q15</f>
        <v>0</v>
      </c>
      <c r="S109" s="1552">
        <f>'Abs11. NTEP'!R15</f>
        <v>0</v>
      </c>
      <c r="T109" s="1578">
        <f t="shared" si="49"/>
        <v>500</v>
      </c>
      <c r="U109" s="1578">
        <f t="shared" si="50"/>
        <v>100</v>
      </c>
      <c r="V109" s="1610">
        <f t="shared" si="51"/>
        <v>50000</v>
      </c>
      <c r="W109" s="1571" t="str">
        <f>"STATE: "&amp;AA109&amp;"; PDY: "&amp;AE109&amp;"; KKL: "&amp;AI109&amp;"; MHE: "&amp;AM109&amp;"; YNM: "&amp;AQ109</f>
        <v>STATE: ; PDY: 70 cases expected from informants: 70 xRs.500; KKL: 15 cases expected from informants: 15 xRs.500; MHE: 5 cases expected from informants: 5 xRs.500; YNM: 10 cases expected from informants: 10 xRs.500</v>
      </c>
      <c r="X109" s="4824"/>
      <c r="Y109" s="3539"/>
      <c r="Z109" s="3539">
        <f>X109*Y109</f>
        <v>0</v>
      </c>
      <c r="AA109" s="3540"/>
      <c r="AB109" s="1711">
        <v>500</v>
      </c>
      <c r="AC109" s="1711">
        <v>70</v>
      </c>
      <c r="AD109" s="1711">
        <f>AB109*AC109</f>
        <v>35000</v>
      </c>
      <c r="AE109" s="3355" t="s">
        <v>6966</v>
      </c>
      <c r="AF109" s="1711">
        <v>500</v>
      </c>
      <c r="AG109" s="1711">
        <v>15</v>
      </c>
      <c r="AH109" s="1711">
        <f>AF109*AG109</f>
        <v>7500</v>
      </c>
      <c r="AI109" s="3355" t="s">
        <v>6967</v>
      </c>
      <c r="AJ109" s="1711">
        <v>500</v>
      </c>
      <c r="AK109" s="1711">
        <v>5</v>
      </c>
      <c r="AL109" s="1711">
        <f>AJ109*AK109</f>
        <v>2500</v>
      </c>
      <c r="AM109" s="3355" t="s">
        <v>6968</v>
      </c>
      <c r="AN109" s="1711">
        <v>500</v>
      </c>
      <c r="AO109" s="1711">
        <v>10</v>
      </c>
      <c r="AP109" s="1711">
        <f>AN109*AO109</f>
        <v>5000</v>
      </c>
      <c r="AQ109" s="3355" t="s">
        <v>6969</v>
      </c>
      <c r="AR109" s="1711">
        <f>Z109+AD109+AH109+AL109+AP109</f>
        <v>50000</v>
      </c>
      <c r="AS109" s="1711">
        <f>Y109+AC109+AG109+AK109+AO109</f>
        <v>100</v>
      </c>
      <c r="AT109" s="1711">
        <f>IFERROR((AR109/AS109),0)</f>
        <v>500</v>
      </c>
      <c r="AU109" s="1571" t="str">
        <f t="shared" si="56"/>
        <v>STATE: ; PDY: 70 cases expected from informants: 70 xRs.500; KKL: 15 cases expected from informants: 15 xRs.500; MHE: 5 cases expected from informants: 5 xRs.500; YNM: 10 cases expected from informants: 10 xRs.500</v>
      </c>
      <c r="AV109" s="4696" t="s">
        <v>4656</v>
      </c>
      <c r="AW109" s="4835" t="s">
        <v>7309</v>
      </c>
      <c r="AX109" s="4993" t="s">
        <v>8176</v>
      </c>
      <c r="AY109" s="1427"/>
      <c r="AZ109" s="121"/>
      <c r="BA109" s="120"/>
      <c r="BB109" s="120"/>
      <c r="BC109" s="4646"/>
      <c r="BD109" s="4647">
        <f t="shared" si="79"/>
        <v>0</v>
      </c>
      <c r="BE109" s="4646"/>
      <c r="BF109" s="116">
        <f t="shared" si="80"/>
        <v>0</v>
      </c>
      <c r="BG109" s="4648"/>
      <c r="BH109" s="4649">
        <f>'[2]Abs11. NTEP'!BG15</f>
        <v>0</v>
      </c>
      <c r="BI109" s="4689">
        <f>'[2]Abs11. NTEP'!BH15</f>
        <v>0</v>
      </c>
      <c r="BJ109" s="4651" t="s">
        <v>7309</v>
      </c>
    </row>
    <row r="110" spans="1:62" s="1456" customFormat="1" ht="87.75" customHeight="1">
      <c r="A110" s="1516">
        <v>4</v>
      </c>
      <c r="B110" s="1516" t="s">
        <v>4488</v>
      </c>
      <c r="C110" s="1517"/>
      <c r="D110" s="1517" t="s">
        <v>4489</v>
      </c>
      <c r="E110" s="1581" t="s">
        <v>4345</v>
      </c>
      <c r="F110" s="412" t="s">
        <v>4656</v>
      </c>
      <c r="G110" s="134"/>
      <c r="H110" s="134"/>
      <c r="I110" s="1449">
        <v>0.2</v>
      </c>
      <c r="J110" s="1596"/>
      <c r="K110" s="134"/>
      <c r="L110" s="134"/>
      <c r="M110" s="167">
        <f t="shared" si="67"/>
        <v>5000</v>
      </c>
      <c r="N110" s="177">
        <f>M110/100000</f>
        <v>0.05</v>
      </c>
      <c r="O110" s="167">
        <f t="shared" si="66"/>
        <v>4</v>
      </c>
      <c r="P110" s="1540">
        <f>N110*O110</f>
        <v>0.2</v>
      </c>
      <c r="Q110" s="1480"/>
      <c r="R110" s="1481">
        <f>'Abs11. NTEP'!Q16</f>
        <v>0</v>
      </c>
      <c r="S110" s="1481">
        <f>'Abs11. NTEP'!R16</f>
        <v>0</v>
      </c>
      <c r="T110" s="1578">
        <f t="shared" si="49"/>
        <v>5000</v>
      </c>
      <c r="U110" s="1578">
        <f t="shared" si="50"/>
        <v>4</v>
      </c>
      <c r="V110" s="1610">
        <f t="shared" si="51"/>
        <v>20000</v>
      </c>
      <c r="W110" s="1571" t="str">
        <f t="shared" si="52"/>
        <v xml:space="preserve">STATE: Meeting of of State TB Forum in 4 quarter (Rs.5000*4 Nos); PDY: ; KKL: ; MHE: ; YNM: </v>
      </c>
      <c r="X110" s="4818">
        <v>5000</v>
      </c>
      <c r="Y110" s="1483">
        <v>4</v>
      </c>
      <c r="Z110" s="1483">
        <f>X110*Y110</f>
        <v>20000</v>
      </c>
      <c r="AA110" s="4088" t="s">
        <v>6970</v>
      </c>
      <c r="AB110" s="1483"/>
      <c r="AC110" s="1483"/>
      <c r="AD110" s="1483">
        <f>AB110*AC110</f>
        <v>0</v>
      </c>
      <c r="AE110" s="1571"/>
      <c r="AF110" s="1483"/>
      <c r="AG110" s="1483"/>
      <c r="AH110" s="1483">
        <f>AF110*AG110</f>
        <v>0</v>
      </c>
      <c r="AI110" s="1578"/>
      <c r="AJ110" s="1578"/>
      <c r="AK110" s="1578"/>
      <c r="AL110" s="1578">
        <f>AJ110*AK110</f>
        <v>0</v>
      </c>
      <c r="AM110" s="1578"/>
      <c r="AN110" s="1483"/>
      <c r="AO110" s="1483"/>
      <c r="AP110" s="1483">
        <f>AN110*AO110</f>
        <v>0</v>
      </c>
      <c r="AQ110" s="1578"/>
      <c r="AR110" s="1578">
        <f t="shared" si="53"/>
        <v>20000</v>
      </c>
      <c r="AS110" s="1578">
        <f t="shared" si="54"/>
        <v>4</v>
      </c>
      <c r="AT110" s="1578">
        <f t="shared" si="55"/>
        <v>5000</v>
      </c>
      <c r="AU110" s="1571" t="str">
        <f t="shared" si="56"/>
        <v xml:space="preserve">STATE: Meeting of of State TB Forum in 4 quarter (Rs.5000*4 Nos); PDY: ; KKL: ; MHE: ; YNM: </v>
      </c>
      <c r="AV110" s="4702" t="s">
        <v>4656</v>
      </c>
      <c r="AW110" s="4835" t="s">
        <v>7310</v>
      </c>
      <c r="AX110" s="5042" t="s">
        <v>7887</v>
      </c>
      <c r="AY110" s="1596"/>
      <c r="AZ110" s="134"/>
      <c r="BA110" s="134"/>
      <c r="BB110" s="134"/>
      <c r="BC110" s="4646"/>
      <c r="BD110" s="4647">
        <f>BC110/100000</f>
        <v>0</v>
      </c>
      <c r="BE110" s="4646"/>
      <c r="BF110" s="4664">
        <f>BD110*BE110</f>
        <v>0</v>
      </c>
      <c r="BG110" s="4648"/>
      <c r="BH110" s="4649">
        <f>'[2]Abs11. NTEP'!BG16</f>
        <v>0</v>
      </c>
      <c r="BI110" s="4649">
        <f>'[2]Abs11. NTEP'!BH16</f>
        <v>0</v>
      </c>
      <c r="BJ110" s="4651" t="s">
        <v>7310</v>
      </c>
    </row>
    <row r="111" spans="1:62" s="1456" customFormat="1" ht="279.75" customHeight="1">
      <c r="A111" s="1516">
        <v>5</v>
      </c>
      <c r="B111" s="1516" t="s">
        <v>4490</v>
      </c>
      <c r="C111" s="1517"/>
      <c r="D111" s="1517" t="s">
        <v>5882</v>
      </c>
      <c r="E111" s="1581" t="s">
        <v>4345</v>
      </c>
      <c r="F111" s="412" t="s">
        <v>4656</v>
      </c>
      <c r="G111" s="134"/>
      <c r="H111" s="134"/>
      <c r="I111" s="1449">
        <v>3</v>
      </c>
      <c r="J111" s="1596"/>
      <c r="K111" s="134"/>
      <c r="L111" s="134"/>
      <c r="M111" s="167">
        <f t="shared" si="67"/>
        <v>190</v>
      </c>
      <c r="N111" s="177">
        <f>M111/100000</f>
        <v>1.9E-3</v>
      </c>
      <c r="O111" s="167">
        <f t="shared" si="66"/>
        <v>3158</v>
      </c>
      <c r="P111" s="1540">
        <f>N111*O111</f>
        <v>6.0002000000000004</v>
      </c>
      <c r="Q111" s="1480"/>
      <c r="R111" s="1481">
        <f>'Abs11. NTEP'!Q17</f>
        <v>0</v>
      </c>
      <c r="S111" s="1481">
        <f>'Abs11. NTEP'!R17</f>
        <v>0</v>
      </c>
      <c r="T111" s="1578">
        <f t="shared" si="49"/>
        <v>190</v>
      </c>
      <c r="U111" s="1578">
        <f t="shared" si="50"/>
        <v>3158</v>
      </c>
      <c r="V111" s="1610">
        <f t="shared" si="51"/>
        <v>600020</v>
      </c>
      <c r="W111" s="1571" t="str">
        <f>"STATE: "&amp;AA111&amp;"; PDY: "&amp;AE111&amp;"; KKL: "&amp;AI111&amp;"; MHE: "&amp;AM111&amp;"; YNM: "&amp;AQ111</f>
        <v>STATE: ; PDY: Meeting of TB Surviors at PHC/CHC level (Rs.75000/-.) &amp; Active case finding of Vulnerable population&amp; incentive in Rs.400000/-; KKL: Meeting of TB Surviors at PHC/CHC level (Rs.15000/-.)&amp; Active case finding of vulnerbale popultion/prison &amp; ASHA incentive Rs.50000/-; MHE: Meeting of TB Surviors at PHC/CHC level (Rs.5000/-.)&amp; Active case finding of vulnerbale popultion/prison &amp; ASHA incentive Rs.25000/-; YNM: Meeting of TB Surviors at PHC/CHC level (Rs.5000/-.)&amp; Active case finding of vulnerbale popultion/prison &amp; ASHA incentive Rs.25000/-</v>
      </c>
      <c r="X111" s="4818"/>
      <c r="Y111" s="1483"/>
      <c r="Z111" s="1483">
        <f>X111*Y111</f>
        <v>0</v>
      </c>
      <c r="AA111" s="1578"/>
      <c r="AB111" s="1483">
        <v>190</v>
      </c>
      <c r="AC111" s="1483">
        <v>2500</v>
      </c>
      <c r="AD111" s="1483">
        <f>AB111*AC111</f>
        <v>475000</v>
      </c>
      <c r="AE111" s="2611" t="s">
        <v>6971</v>
      </c>
      <c r="AF111" s="1483">
        <v>190</v>
      </c>
      <c r="AG111" s="1483">
        <v>342</v>
      </c>
      <c r="AH111" s="1483">
        <f>AF111*AG111</f>
        <v>64980</v>
      </c>
      <c r="AI111" s="2611" t="s">
        <v>6972</v>
      </c>
      <c r="AJ111" s="1578">
        <v>190</v>
      </c>
      <c r="AK111" s="1578">
        <v>158</v>
      </c>
      <c r="AL111" s="1578">
        <f>AJ111*AK111</f>
        <v>30020</v>
      </c>
      <c r="AM111" s="2611" t="s">
        <v>6973</v>
      </c>
      <c r="AN111" s="1483">
        <v>190</v>
      </c>
      <c r="AO111" s="1483">
        <v>158</v>
      </c>
      <c r="AP111" s="1483">
        <f>AN111*AO111</f>
        <v>30020</v>
      </c>
      <c r="AQ111" s="2611" t="s">
        <v>6973</v>
      </c>
      <c r="AR111" s="1578">
        <f t="shared" si="53"/>
        <v>600020</v>
      </c>
      <c r="AS111" s="1578">
        <f t="shared" si="54"/>
        <v>3158</v>
      </c>
      <c r="AT111" s="1578">
        <f t="shared" si="55"/>
        <v>190</v>
      </c>
      <c r="AU111" s="1571" t="str">
        <f t="shared" si="56"/>
        <v>STATE: ; PDY: Meeting of TB Surviors at PHC/CHC level (Rs.75000/-.) &amp; Active case finding of Vulnerable population&amp; incentive in Rs.400000/-; KKL: Meeting of TB Surviors at PHC/CHC level (Rs.15000/-.)&amp; Active case finding of vulnerbale popultion/prison &amp; ASHA incentive Rs.50000/-; MHE: Meeting of TB Surviors at PHC/CHC level (Rs.5000/-.)&amp; Active case finding of vulnerbale popultion/prison &amp; ASHA incentive Rs.25000/-; YNM: Meeting of TB Surviors at PHC/CHC level (Rs.5000/-.)&amp; Active case finding of vulnerbale popultion/prison &amp; ASHA incentive Rs.25000/-</v>
      </c>
      <c r="AV111" s="4702" t="s">
        <v>4656</v>
      </c>
      <c r="AW111" s="4835" t="s">
        <v>7311</v>
      </c>
      <c r="AX111" s="5042" t="s">
        <v>8210</v>
      </c>
      <c r="AY111" s="1596" t="s">
        <v>8211</v>
      </c>
      <c r="AZ111" s="134"/>
      <c r="BA111" s="134"/>
      <c r="BB111" s="134"/>
      <c r="BC111" s="4646"/>
      <c r="BD111" s="4647">
        <f>BC111/100000</f>
        <v>0</v>
      </c>
      <c r="BE111" s="4646"/>
      <c r="BF111" s="4664">
        <f>BD111*BE111</f>
        <v>0</v>
      </c>
      <c r="BG111" s="4648"/>
      <c r="BH111" s="4649">
        <f>'[2]Abs11. NTEP'!BG17</f>
        <v>0</v>
      </c>
      <c r="BI111" s="4649">
        <f>'[2]Abs11. NTEP'!BH17</f>
        <v>0</v>
      </c>
      <c r="BJ111" s="4651" t="s">
        <v>7311</v>
      </c>
    </row>
    <row r="112" spans="1:62" s="1456" customFormat="1" ht="40.5">
      <c r="A112" s="1496" t="s">
        <v>4341</v>
      </c>
      <c r="B112" s="1496"/>
      <c r="C112" s="1496"/>
      <c r="D112" s="1496" t="s">
        <v>4838</v>
      </c>
      <c r="E112" s="1581" t="s">
        <v>4345</v>
      </c>
      <c r="F112" s="446"/>
      <c r="G112" s="186"/>
      <c r="H112" s="189"/>
      <c r="I112" s="1534"/>
      <c r="J112" s="1598"/>
      <c r="K112" s="186"/>
      <c r="L112" s="186"/>
      <c r="M112" s="167">
        <f t="shared" si="67"/>
        <v>0</v>
      </c>
      <c r="N112" s="183"/>
      <c r="O112" s="167">
        <f t="shared" si="66"/>
        <v>0</v>
      </c>
      <c r="P112" s="1477">
        <f>SUM(P113:P114)</f>
        <v>0</v>
      </c>
      <c r="Q112" s="1602"/>
      <c r="R112" s="1541"/>
      <c r="S112" s="1476">
        <f>SUM(S113:S114)</f>
        <v>0</v>
      </c>
      <c r="T112" s="1541"/>
      <c r="U112" s="1541"/>
      <c r="V112" s="1476">
        <f>SUM(V113:V114)</f>
        <v>0</v>
      </c>
      <c r="W112" s="1571"/>
      <c r="X112" s="4819"/>
      <c r="Y112" s="1578"/>
      <c r="Z112" s="1476">
        <f>SUM(Z113:Z114)</f>
        <v>0</v>
      </c>
      <c r="AA112" s="1578"/>
      <c r="AB112" s="1578"/>
      <c r="AC112" s="1578"/>
      <c r="AD112" s="1476">
        <f>SUM(AD113:AD114)</f>
        <v>0</v>
      </c>
      <c r="AE112" s="1571"/>
      <c r="AF112" s="1578"/>
      <c r="AG112" s="1578"/>
      <c r="AH112" s="1476">
        <f>SUM(AH113:AH114)</f>
        <v>0</v>
      </c>
      <c r="AI112" s="1578"/>
      <c r="AJ112" s="1578"/>
      <c r="AK112" s="1578"/>
      <c r="AL112" s="1476">
        <f>SUM(AL113:AL114)</f>
        <v>0</v>
      </c>
      <c r="AM112" s="1578"/>
      <c r="AN112" s="1578"/>
      <c r="AO112" s="1578"/>
      <c r="AP112" s="1476">
        <f>SUM(AP113:AP114)</f>
        <v>0</v>
      </c>
      <c r="AQ112" s="1578"/>
      <c r="AR112" s="1476">
        <f>SUM(AR113:AR114)</f>
        <v>0</v>
      </c>
      <c r="AS112" s="1578"/>
      <c r="AT112" s="1578"/>
      <c r="AU112" s="1571"/>
      <c r="AV112" s="4697"/>
      <c r="AW112" s="4835"/>
      <c r="AX112" s="4932"/>
      <c r="AY112" s="1598"/>
      <c r="AZ112" s="4690"/>
      <c r="BA112" s="186"/>
      <c r="BB112" s="186"/>
      <c r="BC112" s="4674"/>
      <c r="BD112" s="4675"/>
      <c r="BE112" s="4674"/>
      <c r="BF112" s="181">
        <f>SUM(BF113:BF114)</f>
        <v>0</v>
      </c>
      <c r="BG112" s="4665"/>
      <c r="BH112" s="4666"/>
      <c r="BI112" s="4654">
        <f>SUM(BI113:BI114)</f>
        <v>0</v>
      </c>
      <c r="BJ112" s="4651"/>
    </row>
    <row r="113" spans="1:62" s="1456" customFormat="1" ht="42">
      <c r="A113" s="1440">
        <v>1</v>
      </c>
      <c r="B113" s="1440" t="s">
        <v>3999</v>
      </c>
      <c r="C113" s="1440"/>
      <c r="D113" s="1441" t="s">
        <v>3858</v>
      </c>
      <c r="E113" s="1581" t="s">
        <v>4345</v>
      </c>
      <c r="F113" s="412" t="s">
        <v>3306</v>
      </c>
      <c r="G113" s="128"/>
      <c r="H113" s="129"/>
      <c r="I113" s="1523"/>
      <c r="J113" s="1588"/>
      <c r="K113" s="128"/>
      <c r="L113" s="128"/>
      <c r="M113" s="167">
        <f t="shared" si="67"/>
        <v>0</v>
      </c>
      <c r="N113" s="177">
        <f t="shared" si="77"/>
        <v>0</v>
      </c>
      <c r="O113" s="167">
        <f t="shared" si="66"/>
        <v>0</v>
      </c>
      <c r="P113" s="1540">
        <f t="shared" si="78"/>
        <v>0</v>
      </c>
      <c r="Q113" s="1480"/>
      <c r="R113" s="1481">
        <f>'Abs12. NVHCP'!Q15</f>
        <v>0</v>
      </c>
      <c r="S113" s="1481">
        <f>'Abs12. NVHCP'!R15</f>
        <v>0</v>
      </c>
      <c r="T113" s="1578">
        <f t="shared" si="49"/>
        <v>0</v>
      </c>
      <c r="U113" s="1578">
        <f t="shared" si="50"/>
        <v>0</v>
      </c>
      <c r="V113" s="1610">
        <f t="shared" si="51"/>
        <v>0</v>
      </c>
      <c r="W113" s="1571" t="str">
        <f t="shared" si="52"/>
        <v xml:space="preserve">STATE: ; PDY: ; KKL: ; MHE: ; YNM: </v>
      </c>
      <c r="X113" s="4818"/>
      <c r="Y113" s="1483"/>
      <c r="Z113" s="1483">
        <f>X113*Y113</f>
        <v>0</v>
      </c>
      <c r="AA113" s="1578"/>
      <c r="AB113" s="1483"/>
      <c r="AC113" s="1483"/>
      <c r="AD113" s="1483">
        <f>AB113*AC113</f>
        <v>0</v>
      </c>
      <c r="AE113" s="1571"/>
      <c r="AF113" s="1483"/>
      <c r="AG113" s="1483"/>
      <c r="AH113" s="1483">
        <f>AF113*AG113</f>
        <v>0</v>
      </c>
      <c r="AI113" s="1578"/>
      <c r="AJ113" s="1483"/>
      <c r="AK113" s="1483"/>
      <c r="AL113" s="1483">
        <f>AJ113*AK113</f>
        <v>0</v>
      </c>
      <c r="AM113" s="1578"/>
      <c r="AN113" s="1483"/>
      <c r="AO113" s="1483"/>
      <c r="AP113" s="1483">
        <f>AN113*AO113</f>
        <v>0</v>
      </c>
      <c r="AQ113" s="1578"/>
      <c r="AR113" s="1578">
        <f t="shared" si="53"/>
        <v>0</v>
      </c>
      <c r="AS113" s="1578">
        <f t="shared" si="54"/>
        <v>0</v>
      </c>
      <c r="AT113" s="1578">
        <f t="shared" si="55"/>
        <v>0</v>
      </c>
      <c r="AU113" s="1571" t="str">
        <f t="shared" si="56"/>
        <v xml:space="preserve">STATE: ; PDY: ; KKL: ; MHE: ; YNM: </v>
      </c>
      <c r="AV113" s="4702" t="s">
        <v>3306</v>
      </c>
      <c r="AW113" s="4835" t="s">
        <v>7312</v>
      </c>
      <c r="AX113" s="4923"/>
      <c r="AY113" s="1588"/>
      <c r="AZ113" s="4669"/>
      <c r="BA113" s="128"/>
      <c r="BB113" s="128"/>
      <c r="BC113" s="4646"/>
      <c r="BD113" s="4647">
        <f t="shared" si="79"/>
        <v>0</v>
      </c>
      <c r="BE113" s="4646"/>
      <c r="BF113" s="4664">
        <f t="shared" si="80"/>
        <v>0</v>
      </c>
      <c r="BG113" s="4648"/>
      <c r="BH113" s="4649">
        <f>'[2]Abs12. NVHCP'!BG15</f>
        <v>0</v>
      </c>
      <c r="BI113" s="4649">
        <f>'[2]Abs12. NVHCP'!BH15</f>
        <v>0</v>
      </c>
      <c r="BJ113" s="4651" t="s">
        <v>7312</v>
      </c>
    </row>
    <row r="114" spans="1:62" s="1456" customFormat="1" ht="40.5">
      <c r="A114" s="1443">
        <v>2</v>
      </c>
      <c r="B114" s="1443" t="s">
        <v>4000</v>
      </c>
      <c r="C114" s="1443"/>
      <c r="D114" s="1442" t="s">
        <v>4347</v>
      </c>
      <c r="E114" s="1581" t="s">
        <v>4345</v>
      </c>
      <c r="F114" s="390" t="s">
        <v>3306</v>
      </c>
      <c r="G114" s="120"/>
      <c r="H114" s="123"/>
      <c r="I114" s="1451"/>
      <c r="J114" s="1427"/>
      <c r="K114" s="120"/>
      <c r="L114" s="120"/>
      <c r="M114" s="167">
        <f t="shared" si="67"/>
        <v>0</v>
      </c>
      <c r="N114" s="177">
        <f t="shared" si="77"/>
        <v>0</v>
      </c>
      <c r="O114" s="167">
        <f t="shared" si="66"/>
        <v>0</v>
      </c>
      <c r="P114" s="1479">
        <f t="shared" si="78"/>
        <v>0</v>
      </c>
      <c r="Q114" s="1480"/>
      <c r="R114" s="1481">
        <f>'Abs12. NVHCP'!Q16</f>
        <v>0</v>
      </c>
      <c r="S114" s="1481">
        <f>'Abs12. NVHCP'!R16</f>
        <v>0</v>
      </c>
      <c r="T114" s="1578">
        <f t="shared" si="49"/>
        <v>0</v>
      </c>
      <c r="U114" s="1578">
        <f t="shared" si="50"/>
        <v>0</v>
      </c>
      <c r="V114" s="1610">
        <f t="shared" si="51"/>
        <v>0</v>
      </c>
      <c r="W114" s="1571" t="str">
        <f t="shared" si="52"/>
        <v xml:space="preserve">STATE: ; PDY: ; KKL: ; MHE: ; YNM: </v>
      </c>
      <c r="X114" s="4818"/>
      <c r="Y114" s="1483"/>
      <c r="Z114" s="1483">
        <f>X114*Y114</f>
        <v>0</v>
      </c>
      <c r="AA114" s="1578"/>
      <c r="AB114" s="1483"/>
      <c r="AC114" s="1483"/>
      <c r="AD114" s="1483">
        <f>AB114*AC114</f>
        <v>0</v>
      </c>
      <c r="AE114" s="1571"/>
      <c r="AF114" s="1483"/>
      <c r="AG114" s="1483"/>
      <c r="AH114" s="1483">
        <f>AF114*AG114</f>
        <v>0</v>
      </c>
      <c r="AI114" s="1578"/>
      <c r="AJ114" s="1483"/>
      <c r="AK114" s="1483"/>
      <c r="AL114" s="1483">
        <f>AJ114*AK114</f>
        <v>0</v>
      </c>
      <c r="AM114" s="1578"/>
      <c r="AN114" s="1483"/>
      <c r="AO114" s="1483"/>
      <c r="AP114" s="1483">
        <f>AN114*AO114</f>
        <v>0</v>
      </c>
      <c r="AQ114" s="1578"/>
      <c r="AR114" s="1578">
        <f t="shared" si="53"/>
        <v>0</v>
      </c>
      <c r="AS114" s="1578">
        <f t="shared" si="54"/>
        <v>0</v>
      </c>
      <c r="AT114" s="1578">
        <f t="shared" si="55"/>
        <v>0</v>
      </c>
      <c r="AU114" s="1571" t="str">
        <f t="shared" si="56"/>
        <v xml:space="preserve">STATE: ; PDY: ; KKL: ; MHE: ; YNM: </v>
      </c>
      <c r="AV114" s="4696" t="s">
        <v>3306</v>
      </c>
      <c r="AW114" s="4835" t="s">
        <v>7313</v>
      </c>
      <c r="AX114" s="4914"/>
      <c r="AY114" s="1427"/>
      <c r="AZ114" s="121"/>
      <c r="BA114" s="120"/>
      <c r="BB114" s="120"/>
      <c r="BC114" s="4646"/>
      <c r="BD114" s="4647">
        <f t="shared" si="79"/>
        <v>0</v>
      </c>
      <c r="BE114" s="4646"/>
      <c r="BF114" s="116">
        <f t="shared" si="80"/>
        <v>0</v>
      </c>
      <c r="BG114" s="4648"/>
      <c r="BH114" s="4649">
        <f>'[2]Abs12. NVHCP'!BG16</f>
        <v>0</v>
      </c>
      <c r="BI114" s="4649">
        <f>'[2]Abs12. NVHCP'!BH16</f>
        <v>0</v>
      </c>
      <c r="BJ114" s="4651" t="s">
        <v>7313</v>
      </c>
    </row>
    <row r="115" spans="1:62" s="1456" customFormat="1" ht="23.25">
      <c r="A115" s="5234" t="s">
        <v>4851</v>
      </c>
      <c r="B115" s="5234"/>
      <c r="C115" s="5234"/>
      <c r="D115" s="5234"/>
      <c r="E115" s="1582" t="s">
        <v>85</v>
      </c>
      <c r="F115" s="446"/>
      <c r="G115" s="179"/>
      <c r="H115" s="179"/>
      <c r="I115" s="1452"/>
      <c r="J115" s="1429"/>
      <c r="K115" s="179"/>
      <c r="L115" s="179"/>
      <c r="M115" s="167">
        <f t="shared" si="67"/>
        <v>0</v>
      </c>
      <c r="N115" s="448"/>
      <c r="O115" s="167">
        <f t="shared" si="66"/>
        <v>0</v>
      </c>
      <c r="P115" s="1553"/>
      <c r="Q115" s="1487"/>
      <c r="R115" s="1475"/>
      <c r="S115" s="1475"/>
      <c r="T115" s="1475"/>
      <c r="U115" s="1475"/>
      <c r="V115" s="1475"/>
      <c r="W115" s="1571"/>
      <c r="X115" s="4818"/>
      <c r="Y115" s="1483"/>
      <c r="Z115" s="1483">
        <f>X115*Y115</f>
        <v>0</v>
      </c>
      <c r="AA115" s="1578"/>
      <c r="AB115" s="1483"/>
      <c r="AC115" s="1483"/>
      <c r="AD115" s="1483">
        <f>AB115*AC115</f>
        <v>0</v>
      </c>
      <c r="AE115" s="1571"/>
      <c r="AF115" s="1483"/>
      <c r="AG115" s="1483"/>
      <c r="AH115" s="1483">
        <f>AF115*AG115</f>
        <v>0</v>
      </c>
      <c r="AI115" s="1578"/>
      <c r="AJ115" s="1578"/>
      <c r="AK115" s="1578"/>
      <c r="AL115" s="1578"/>
      <c r="AM115" s="1578"/>
      <c r="AN115" s="1483"/>
      <c r="AO115" s="1483"/>
      <c r="AP115" s="1483"/>
      <c r="AQ115" s="1578"/>
      <c r="AR115" s="1578"/>
      <c r="AS115" s="1578"/>
      <c r="AT115" s="1578"/>
      <c r="AU115" s="1571"/>
      <c r="AV115" s="4697"/>
      <c r="AW115" s="4837"/>
      <c r="AX115" s="4916"/>
      <c r="AY115" s="1429"/>
      <c r="AZ115" s="179"/>
      <c r="BA115" s="179"/>
      <c r="BB115" s="179"/>
      <c r="BC115" s="179"/>
      <c r="BD115" s="448"/>
      <c r="BE115" s="4691"/>
      <c r="BF115" s="448"/>
      <c r="BG115" s="4652"/>
      <c r="BH115" s="4653"/>
      <c r="BI115" s="4653"/>
      <c r="BJ115" s="423"/>
    </row>
    <row r="116" spans="1:62" s="1456" customFormat="1" ht="40.5">
      <c r="A116" s="1496" t="s">
        <v>4337</v>
      </c>
      <c r="B116" s="1496"/>
      <c r="C116" s="1496"/>
      <c r="D116" s="1496" t="s">
        <v>4852</v>
      </c>
      <c r="E116" s="1582" t="s">
        <v>85</v>
      </c>
      <c r="F116" s="446"/>
      <c r="G116" s="179"/>
      <c r="H116" s="179"/>
      <c r="I116" s="1452"/>
      <c r="J116" s="1429"/>
      <c r="K116" s="179"/>
      <c r="L116" s="179"/>
      <c r="M116" s="167">
        <f t="shared" si="67"/>
        <v>0</v>
      </c>
      <c r="N116" s="448"/>
      <c r="O116" s="167">
        <f t="shared" si="66"/>
        <v>0</v>
      </c>
      <c r="P116" s="1473">
        <f>P117</f>
        <v>2.5</v>
      </c>
      <c r="Q116" s="1602"/>
      <c r="R116" s="1541"/>
      <c r="S116" s="1476">
        <f>S117</f>
        <v>0</v>
      </c>
      <c r="T116" s="1541"/>
      <c r="U116" s="1541"/>
      <c r="V116" s="1476">
        <f>V117</f>
        <v>250000</v>
      </c>
      <c r="W116" s="1571"/>
      <c r="X116" s="4819"/>
      <c r="Y116" s="1578"/>
      <c r="Z116" s="1476">
        <f>Z117</f>
        <v>0</v>
      </c>
      <c r="AA116" s="1578"/>
      <c r="AB116" s="1578"/>
      <c r="AC116" s="1578"/>
      <c r="AD116" s="1476">
        <f>AD117</f>
        <v>150000</v>
      </c>
      <c r="AE116" s="1571"/>
      <c r="AF116" s="1578"/>
      <c r="AG116" s="1578"/>
      <c r="AH116" s="1476">
        <f>AH117</f>
        <v>100000</v>
      </c>
      <c r="AI116" s="1578"/>
      <c r="AJ116" s="1578"/>
      <c r="AK116" s="1578"/>
      <c r="AL116" s="1476">
        <f>AL117</f>
        <v>0</v>
      </c>
      <c r="AM116" s="1578"/>
      <c r="AN116" s="1578"/>
      <c r="AO116" s="1578"/>
      <c r="AP116" s="1476">
        <f>AP117</f>
        <v>0</v>
      </c>
      <c r="AQ116" s="1578"/>
      <c r="AR116" s="1476">
        <f>AR117</f>
        <v>250000</v>
      </c>
      <c r="AS116" s="1578"/>
      <c r="AT116" s="1578"/>
      <c r="AU116" s="1571"/>
      <c r="AV116" s="4697"/>
      <c r="AW116" s="4837"/>
      <c r="AX116" s="4916"/>
      <c r="AY116" s="1429"/>
      <c r="AZ116" s="179"/>
      <c r="BA116" s="179"/>
      <c r="BB116" s="179"/>
      <c r="BC116" s="179"/>
      <c r="BD116" s="448"/>
      <c r="BE116" s="4691"/>
      <c r="BF116" s="181">
        <f>BF117</f>
        <v>0</v>
      </c>
      <c r="BG116" s="4665"/>
      <c r="BH116" s="4666"/>
      <c r="BI116" s="4654">
        <f>BI117</f>
        <v>0</v>
      </c>
      <c r="BJ116" s="423"/>
    </row>
    <row r="117" spans="1:62" s="1478" customFormat="1" ht="367.5" customHeight="1">
      <c r="A117" s="1516">
        <v>1</v>
      </c>
      <c r="B117" s="1516" t="s">
        <v>270</v>
      </c>
      <c r="C117" s="1495" t="s">
        <v>149</v>
      </c>
      <c r="D117" s="1495" t="s">
        <v>2754</v>
      </c>
      <c r="E117" s="1024" t="s">
        <v>85</v>
      </c>
      <c r="F117" s="412" t="s">
        <v>150</v>
      </c>
      <c r="G117" s="133"/>
      <c r="H117" s="133"/>
      <c r="I117" s="1535"/>
      <c r="J117" s="1599"/>
      <c r="K117" s="133"/>
      <c r="L117" s="133"/>
      <c r="M117" s="167">
        <f t="shared" si="67"/>
        <v>125000</v>
      </c>
      <c r="N117" s="178">
        <f>M117/100000</f>
        <v>1.25</v>
      </c>
      <c r="O117" s="167">
        <f t="shared" si="66"/>
        <v>2</v>
      </c>
      <c r="P117" s="1540">
        <f>N117*O117</f>
        <v>2.5</v>
      </c>
      <c r="Q117" s="1480"/>
      <c r="R117" s="1481">
        <f>'Abs16. NMHP'!Q9</f>
        <v>0</v>
      </c>
      <c r="S117" s="1552">
        <f>'Abs16. NMHP'!R9</f>
        <v>0</v>
      </c>
      <c r="T117" s="1578">
        <f t="shared" si="49"/>
        <v>125000</v>
      </c>
      <c r="U117" s="1578">
        <f t="shared" si="50"/>
        <v>2</v>
      </c>
      <c r="V117" s="1610">
        <f t="shared" si="51"/>
        <v>250000</v>
      </c>
      <c r="W117" s="1571" t="str">
        <f t="shared" si="52"/>
        <v xml:space="preserve">STATE: ; PDY: District Couselling centre (DCC) and crisis helpline out sourced Psychology department/NGO per year Rs.1000 per high school for counselling session as per year training of trainers &amp; school teachers in the skills training of college teachers in couseling skills and hiring then services of the psychiatrist , Psychologist from private sector - Rs.1.50 Lakhs; KKL: District Couselling centre (DCC) and crisis helpline out sourced Psychology department/NGO per year Rs.1000 per high school for counselling session as per year training of trainers &amp; school teachers in the skills training of college teachers in couseling skills and hiring then services of the psychiatrist , Psychologist from private sector - Rs.1.00 Lakhs; MHE: ; YNM: </v>
      </c>
      <c r="X117" s="4818"/>
      <c r="Y117" s="1483"/>
      <c r="Z117" s="1483">
        <f>X117*Y117</f>
        <v>0</v>
      </c>
      <c r="AA117" s="1483"/>
      <c r="AB117" s="1550">
        <v>150000</v>
      </c>
      <c r="AC117" s="1550">
        <v>1</v>
      </c>
      <c r="AD117" s="1551">
        <f>AB117*AC117</f>
        <v>150000</v>
      </c>
      <c r="AE117" s="1551" t="s">
        <v>7854</v>
      </c>
      <c r="AF117" s="1550">
        <v>100000</v>
      </c>
      <c r="AG117" s="1550">
        <v>1</v>
      </c>
      <c r="AH117" s="1551">
        <f>AF117*AG117</f>
        <v>100000</v>
      </c>
      <c r="AI117" s="1551" t="s">
        <v>7855</v>
      </c>
      <c r="AJ117" s="1483"/>
      <c r="AK117" s="1483"/>
      <c r="AL117" s="1483">
        <f>AJ117*AK117</f>
        <v>0</v>
      </c>
      <c r="AM117" s="1483"/>
      <c r="AN117" s="1483"/>
      <c r="AO117" s="1483"/>
      <c r="AP117" s="1483">
        <f>AN117*AO117</f>
        <v>0</v>
      </c>
      <c r="AQ117" s="1483"/>
      <c r="AR117" s="1578">
        <f t="shared" si="53"/>
        <v>250000</v>
      </c>
      <c r="AS117" s="1578">
        <f t="shared" si="54"/>
        <v>2</v>
      </c>
      <c r="AT117" s="1578">
        <f t="shared" si="55"/>
        <v>125000</v>
      </c>
      <c r="AU117" s="1571" t="str">
        <f t="shared" si="56"/>
        <v xml:space="preserve">STATE: ; PDY: District Couselling centre (DCC) and crisis helpline out sourced Psychology department/NGO per year Rs.1000 per high school for counselling session as per year training of trainers &amp; school teachers in the skills training of college teachers in couseling skills and hiring then services of the psychiatrist , Psychologist from private sector - Rs.1.50 Lakhs; KKL: District Couselling centre (DCC) and crisis helpline out sourced Psychology department/NGO per year Rs.1000 per high school for counselling session as per year training of trainers &amp; school teachers in the skills training of college teachers in couseling skills and hiring then services of the psychiatrist , Psychologist from private sector - Rs.1.00 Lakhs; MHE: ; YNM: </v>
      </c>
      <c r="AV117" s="4702" t="s">
        <v>150</v>
      </c>
      <c r="AW117" s="4836" t="s">
        <v>7314</v>
      </c>
      <c r="AX117" s="5016" t="s">
        <v>8070</v>
      </c>
      <c r="AY117" s="1599"/>
      <c r="AZ117" s="133"/>
      <c r="BA117" s="133"/>
      <c r="BB117" s="133"/>
      <c r="BC117" s="4646"/>
      <c r="BD117" s="4670">
        <f>BC117/100000</f>
        <v>0</v>
      </c>
      <c r="BE117" s="4646"/>
      <c r="BF117" s="4664">
        <f>BD117*BE117</f>
        <v>0</v>
      </c>
      <c r="BG117" s="4648"/>
      <c r="BH117" s="4649">
        <f>'[2]Abs16. NMHP'!BG9</f>
        <v>0</v>
      </c>
      <c r="BI117" s="4689">
        <f>'[2]Abs16. NMHP'!BH9</f>
        <v>0</v>
      </c>
      <c r="BJ117" s="4655" t="s">
        <v>7314</v>
      </c>
    </row>
    <row r="118" spans="1:62" s="1456" customFormat="1" ht="23.25">
      <c r="A118" s="5234" t="s">
        <v>4848</v>
      </c>
      <c r="B118" s="5234"/>
      <c r="C118" s="5234"/>
      <c r="D118" s="5234"/>
      <c r="E118" s="1422" t="s">
        <v>70</v>
      </c>
      <c r="F118" s="446"/>
      <c r="G118" s="186"/>
      <c r="H118" s="189"/>
      <c r="I118" s="1534"/>
      <c r="J118" s="1598"/>
      <c r="K118" s="186"/>
      <c r="L118" s="186"/>
      <c r="M118" s="167">
        <f t="shared" si="67"/>
        <v>0</v>
      </c>
      <c r="N118" s="183"/>
      <c r="O118" s="167">
        <f t="shared" si="66"/>
        <v>0</v>
      </c>
      <c r="P118" s="1553"/>
      <c r="Q118" s="1487"/>
      <c r="R118" s="1475"/>
      <c r="S118" s="1475"/>
      <c r="T118" s="1475"/>
      <c r="U118" s="1475"/>
      <c r="V118" s="1475"/>
      <c r="W118" s="1571"/>
      <c r="X118" s="4818"/>
      <c r="Y118" s="1483"/>
      <c r="Z118" s="1483">
        <f>X118*Y118</f>
        <v>0</v>
      </c>
      <c r="AA118" s="1578"/>
      <c r="AB118" s="1578"/>
      <c r="AC118" s="1578"/>
      <c r="AD118" s="1578"/>
      <c r="AE118" s="1571"/>
      <c r="AF118" s="1578"/>
      <c r="AG118" s="1578"/>
      <c r="AH118" s="1578"/>
      <c r="AI118" s="1578"/>
      <c r="AJ118" s="1578"/>
      <c r="AK118" s="1578"/>
      <c r="AL118" s="1578"/>
      <c r="AM118" s="1578"/>
      <c r="AN118" s="1578"/>
      <c r="AO118" s="1578"/>
      <c r="AP118" s="1578"/>
      <c r="AQ118" s="1578"/>
      <c r="AR118" s="1578"/>
      <c r="AS118" s="1578"/>
      <c r="AT118" s="1578"/>
      <c r="AU118" s="1571"/>
      <c r="AV118" s="4697"/>
      <c r="AW118" s="4835"/>
      <c r="AX118" s="4932"/>
      <c r="AY118" s="1598"/>
      <c r="AZ118" s="4690"/>
      <c r="BA118" s="186"/>
      <c r="BB118" s="186"/>
      <c r="BC118" s="4674"/>
      <c r="BD118" s="4675"/>
      <c r="BE118" s="4674"/>
      <c r="BF118" s="448"/>
      <c r="BG118" s="4652"/>
      <c r="BH118" s="4653"/>
      <c r="BI118" s="4653"/>
      <c r="BJ118" s="4651"/>
    </row>
    <row r="119" spans="1:62" s="1456" customFormat="1" ht="60.75">
      <c r="A119" s="1510"/>
      <c r="B119" s="1510" t="s">
        <v>2552</v>
      </c>
      <c r="C119" s="1511" t="s">
        <v>255</v>
      </c>
      <c r="D119" s="1512" t="s">
        <v>256</v>
      </c>
      <c r="E119" s="1422" t="s">
        <v>70</v>
      </c>
      <c r="F119" s="407"/>
      <c r="G119" s="119"/>
      <c r="H119" s="119"/>
      <c r="I119" s="1518"/>
      <c r="J119" s="1583"/>
      <c r="K119" s="119"/>
      <c r="L119" s="119"/>
      <c r="M119" s="167">
        <f t="shared" si="67"/>
        <v>0</v>
      </c>
      <c r="N119" s="456"/>
      <c r="O119" s="167">
        <f t="shared" si="66"/>
        <v>0</v>
      </c>
      <c r="P119" s="1542">
        <f>SUM(P120:P123)</f>
        <v>0</v>
      </c>
      <c r="Q119" s="1603"/>
      <c r="R119" s="1471"/>
      <c r="S119" s="1554">
        <f>SUM(S120:S123)</f>
        <v>0</v>
      </c>
      <c r="T119" s="1471"/>
      <c r="U119" s="1471"/>
      <c r="V119" s="1470">
        <f>SUM(V120:V123)</f>
        <v>0</v>
      </c>
      <c r="W119" s="1571"/>
      <c r="X119" s="4819"/>
      <c r="Y119" s="1578"/>
      <c r="Z119" s="1554">
        <f>SUM(Z120:Z123)</f>
        <v>0</v>
      </c>
      <c r="AA119" s="1578"/>
      <c r="AB119" s="1578"/>
      <c r="AC119" s="1578"/>
      <c r="AD119" s="1554">
        <f>SUM(AD120:AD123)</f>
        <v>0</v>
      </c>
      <c r="AE119" s="1571"/>
      <c r="AF119" s="1578"/>
      <c r="AG119" s="1578"/>
      <c r="AH119" s="1554">
        <f>SUM(AH120:AH123)</f>
        <v>0</v>
      </c>
      <c r="AI119" s="1578"/>
      <c r="AJ119" s="1578"/>
      <c r="AK119" s="1578"/>
      <c r="AL119" s="1554">
        <f>SUM(AL120:AL123)</f>
        <v>0</v>
      </c>
      <c r="AM119" s="1578"/>
      <c r="AN119" s="1578"/>
      <c r="AO119" s="1578"/>
      <c r="AP119" s="1554">
        <f>SUM(AP120:AP123)</f>
        <v>0</v>
      </c>
      <c r="AQ119" s="1578"/>
      <c r="AR119" s="1554">
        <f>SUM(AR120:AR123)</f>
        <v>0</v>
      </c>
      <c r="AS119" s="1578"/>
      <c r="AT119" s="1578"/>
      <c r="AU119" s="1571"/>
      <c r="AV119" s="4704"/>
      <c r="AW119" s="4835"/>
      <c r="AX119" s="4918"/>
      <c r="AY119" s="1583"/>
      <c r="AZ119" s="119"/>
      <c r="BA119" s="119"/>
      <c r="BB119" s="119"/>
      <c r="BC119" s="119"/>
      <c r="BD119" s="456"/>
      <c r="BE119" s="4667"/>
      <c r="BF119" s="115">
        <f>SUM(BF120:BF123)</f>
        <v>0</v>
      </c>
      <c r="BG119" s="4678"/>
      <c r="BH119" s="4668"/>
      <c r="BI119" s="4692">
        <f>SUM(BI120:BI123)</f>
        <v>0</v>
      </c>
      <c r="BJ119" s="4651"/>
    </row>
    <row r="120" spans="1:62" s="1456" customFormat="1" ht="105">
      <c r="A120" s="1492">
        <v>1</v>
      </c>
      <c r="B120" s="1492" t="s">
        <v>2553</v>
      </c>
      <c r="C120" s="1442" t="s">
        <v>257</v>
      </c>
      <c r="D120" s="1442" t="s">
        <v>258</v>
      </c>
      <c r="E120" s="1422" t="s">
        <v>70</v>
      </c>
      <c r="F120" s="390" t="s">
        <v>70</v>
      </c>
      <c r="G120" s="139"/>
      <c r="H120" s="139"/>
      <c r="I120" s="1536"/>
      <c r="J120" s="1600"/>
      <c r="K120" s="139"/>
      <c r="L120" s="139"/>
      <c r="M120" s="167">
        <f t="shared" si="67"/>
        <v>0</v>
      </c>
      <c r="N120" s="177">
        <f t="shared" ref="N120:N132" si="81">M120/100000</f>
        <v>0</v>
      </c>
      <c r="O120" s="167">
        <f t="shared" si="66"/>
        <v>0</v>
      </c>
      <c r="P120" s="1479">
        <f t="shared" ref="P120:P132" si="82">N120*O120</f>
        <v>0</v>
      </c>
      <c r="Q120" s="1480"/>
      <c r="R120" s="1555"/>
      <c r="S120" s="1556"/>
      <c r="T120" s="1578">
        <f t="shared" si="49"/>
        <v>0</v>
      </c>
      <c r="U120" s="1578">
        <f t="shared" si="50"/>
        <v>0</v>
      </c>
      <c r="V120" s="1610">
        <f t="shared" si="51"/>
        <v>0</v>
      </c>
      <c r="W120" s="1571" t="str">
        <f t="shared" si="52"/>
        <v xml:space="preserve">STATE: ; PDY: ; KKL: ; MHE: ; YNM: </v>
      </c>
      <c r="X120" s="4818"/>
      <c r="Y120" s="1483"/>
      <c r="Z120" s="1483">
        <f>X120*Y120</f>
        <v>0</v>
      </c>
      <c r="AA120" s="1578"/>
      <c r="AB120" s="1483"/>
      <c r="AC120" s="1483"/>
      <c r="AD120" s="1483">
        <f>AB120*AC120</f>
        <v>0</v>
      </c>
      <c r="AE120" s="1571"/>
      <c r="AF120" s="1483"/>
      <c r="AG120" s="1483"/>
      <c r="AH120" s="1483">
        <f>AF120*AG120</f>
        <v>0</v>
      </c>
      <c r="AI120" s="1578"/>
      <c r="AJ120" s="1483"/>
      <c r="AK120" s="1483"/>
      <c r="AL120" s="1483">
        <f>AJ120*AK120</f>
        <v>0</v>
      </c>
      <c r="AM120" s="1578"/>
      <c r="AN120" s="1483"/>
      <c r="AO120" s="1483"/>
      <c r="AP120" s="1483">
        <f>AN120*AO120</f>
        <v>0</v>
      </c>
      <c r="AQ120" s="1578"/>
      <c r="AR120" s="1578">
        <f t="shared" si="53"/>
        <v>0</v>
      </c>
      <c r="AS120" s="1578">
        <f t="shared" si="54"/>
        <v>0</v>
      </c>
      <c r="AT120" s="1578">
        <f t="shared" si="55"/>
        <v>0</v>
      </c>
      <c r="AU120" s="1571" t="str">
        <f t="shared" si="56"/>
        <v xml:space="preserve">STATE: ; PDY: ; KKL: ; MHE: ; YNM: </v>
      </c>
      <c r="AV120" s="4696" t="s">
        <v>70</v>
      </c>
      <c r="AW120" s="4837" t="s">
        <v>7315</v>
      </c>
      <c r="AX120" s="4933"/>
      <c r="AY120" s="4834"/>
      <c r="AZ120" s="139"/>
      <c r="BA120" s="139"/>
      <c r="BB120" s="139"/>
      <c r="BC120" s="4646"/>
      <c r="BD120" s="4647">
        <f>BC120/100000</f>
        <v>0</v>
      </c>
      <c r="BE120" s="4646"/>
      <c r="BF120" s="116">
        <f>BD120*BE120</f>
        <v>0</v>
      </c>
      <c r="BG120" s="4648"/>
      <c r="BH120" s="4693"/>
      <c r="BI120" s="4694"/>
      <c r="BJ120" s="423" t="s">
        <v>7315</v>
      </c>
    </row>
    <row r="121" spans="1:62" s="1456" customFormat="1" ht="105">
      <c r="A121" s="1492">
        <v>2</v>
      </c>
      <c r="B121" s="1492" t="s">
        <v>2554</v>
      </c>
      <c r="C121" s="1442" t="s">
        <v>259</v>
      </c>
      <c r="D121" s="1442" t="s">
        <v>260</v>
      </c>
      <c r="E121" s="1422" t="s">
        <v>70</v>
      </c>
      <c r="F121" s="390" t="s">
        <v>70</v>
      </c>
      <c r="G121" s="139"/>
      <c r="H121" s="139"/>
      <c r="I121" s="1537"/>
      <c r="J121" s="1600"/>
      <c r="K121" s="139"/>
      <c r="L121" s="139"/>
      <c r="M121" s="167">
        <f t="shared" si="67"/>
        <v>0</v>
      </c>
      <c r="N121" s="177">
        <f t="shared" si="81"/>
        <v>0</v>
      </c>
      <c r="O121" s="167">
        <f t="shared" si="66"/>
        <v>0</v>
      </c>
      <c r="P121" s="1479">
        <f t="shared" si="82"/>
        <v>0</v>
      </c>
      <c r="Q121" s="1480"/>
      <c r="R121" s="1555"/>
      <c r="S121" s="1556"/>
      <c r="T121" s="1578">
        <f t="shared" si="49"/>
        <v>0</v>
      </c>
      <c r="U121" s="1578">
        <f t="shared" si="50"/>
        <v>0</v>
      </c>
      <c r="V121" s="1610">
        <f t="shared" si="51"/>
        <v>0</v>
      </c>
      <c r="W121" s="1571" t="str">
        <f t="shared" si="52"/>
        <v xml:space="preserve">STATE: ; PDY: ; KKL: ; MHE: ; YNM: </v>
      </c>
      <c r="X121" s="4818"/>
      <c r="Y121" s="1483"/>
      <c r="Z121" s="1483">
        <f>X121*Y121</f>
        <v>0</v>
      </c>
      <c r="AA121" s="1578"/>
      <c r="AB121" s="1483"/>
      <c r="AC121" s="1483"/>
      <c r="AD121" s="1483">
        <f>AB121*AC121</f>
        <v>0</v>
      </c>
      <c r="AE121" s="3538"/>
      <c r="AF121" s="1483"/>
      <c r="AG121" s="1483"/>
      <c r="AH121" s="1483">
        <f>AF121*AG121</f>
        <v>0</v>
      </c>
      <c r="AI121" s="3538"/>
      <c r="AJ121" s="1483"/>
      <c r="AK121" s="1483"/>
      <c r="AL121" s="1483">
        <f>AJ121*AK121</f>
        <v>0</v>
      </c>
      <c r="AM121" s="3538"/>
      <c r="AN121" s="1483"/>
      <c r="AO121" s="1483"/>
      <c r="AP121" s="1483">
        <f>AN121*AO121</f>
        <v>0</v>
      </c>
      <c r="AQ121" s="3538"/>
      <c r="AR121" s="1578">
        <f t="shared" si="53"/>
        <v>0</v>
      </c>
      <c r="AS121" s="1578">
        <f t="shared" si="54"/>
        <v>0</v>
      </c>
      <c r="AT121" s="1578">
        <f t="shared" si="55"/>
        <v>0</v>
      </c>
      <c r="AU121" s="1571" t="str">
        <f t="shared" si="56"/>
        <v xml:space="preserve">STATE: ; PDY: ; KKL: ; MHE: ; YNM: </v>
      </c>
      <c r="AV121" s="4696" t="s">
        <v>70</v>
      </c>
      <c r="AW121" s="4837" t="s">
        <v>7315</v>
      </c>
      <c r="AX121" s="4933"/>
      <c r="AY121" s="1600"/>
      <c r="AZ121" s="139"/>
      <c r="BA121" s="139"/>
      <c r="BB121" s="139"/>
      <c r="BC121" s="4646"/>
      <c r="BD121" s="4647">
        <f>BC121/100000</f>
        <v>0</v>
      </c>
      <c r="BE121" s="4646"/>
      <c r="BF121" s="116">
        <f>BD121*BE121</f>
        <v>0</v>
      </c>
      <c r="BG121" s="4648"/>
      <c r="BH121" s="4693"/>
      <c r="BI121" s="4694"/>
      <c r="BJ121" s="423" t="s">
        <v>7315</v>
      </c>
    </row>
    <row r="122" spans="1:62" s="1456" customFormat="1" ht="105">
      <c r="A122" s="1492">
        <v>3</v>
      </c>
      <c r="B122" s="1492" t="s">
        <v>2555</v>
      </c>
      <c r="C122" s="1442" t="s">
        <v>261</v>
      </c>
      <c r="D122" s="1442" t="s">
        <v>262</v>
      </c>
      <c r="E122" s="1422" t="s">
        <v>70</v>
      </c>
      <c r="F122" s="390" t="s">
        <v>70</v>
      </c>
      <c r="G122" s="139"/>
      <c r="H122" s="139"/>
      <c r="I122" s="1537"/>
      <c r="J122" s="1600"/>
      <c r="K122" s="139"/>
      <c r="L122" s="139"/>
      <c r="M122" s="167">
        <f t="shared" si="67"/>
        <v>0</v>
      </c>
      <c r="N122" s="177">
        <f t="shared" si="81"/>
        <v>0</v>
      </c>
      <c r="O122" s="167">
        <f t="shared" si="66"/>
        <v>0</v>
      </c>
      <c r="P122" s="1479">
        <f t="shared" si="82"/>
        <v>0</v>
      </c>
      <c r="Q122" s="1480"/>
      <c r="R122" s="1555"/>
      <c r="S122" s="1556"/>
      <c r="T122" s="1578">
        <f t="shared" si="49"/>
        <v>0</v>
      </c>
      <c r="U122" s="1578">
        <f t="shared" si="50"/>
        <v>0</v>
      </c>
      <c r="V122" s="1610">
        <f t="shared" si="51"/>
        <v>0</v>
      </c>
      <c r="W122" s="1571" t="str">
        <f t="shared" si="52"/>
        <v xml:space="preserve">STATE: ; PDY: ; KKL: ; MHE: ; YNM: </v>
      </c>
      <c r="X122" s="4818"/>
      <c r="Y122" s="1483"/>
      <c r="Z122" s="1483">
        <f>X122*Y122</f>
        <v>0</v>
      </c>
      <c r="AA122" s="1578"/>
      <c r="AB122" s="1483"/>
      <c r="AC122" s="1483"/>
      <c r="AD122" s="1483">
        <f>AB122*AC122</f>
        <v>0</v>
      </c>
      <c r="AE122" s="1571"/>
      <c r="AF122" s="1483"/>
      <c r="AG122" s="1483"/>
      <c r="AH122" s="1483">
        <f>AF122*AG122</f>
        <v>0</v>
      </c>
      <c r="AI122" s="1578"/>
      <c r="AJ122" s="1483"/>
      <c r="AK122" s="1483"/>
      <c r="AL122" s="1483">
        <f>AJ122*AK122</f>
        <v>0</v>
      </c>
      <c r="AM122" s="1578"/>
      <c r="AN122" s="1483"/>
      <c r="AO122" s="1483"/>
      <c r="AP122" s="1483">
        <f>AN122*AO122</f>
        <v>0</v>
      </c>
      <c r="AQ122" s="1578"/>
      <c r="AR122" s="1578">
        <f t="shared" si="53"/>
        <v>0</v>
      </c>
      <c r="AS122" s="1578">
        <f t="shared" si="54"/>
        <v>0</v>
      </c>
      <c r="AT122" s="1578">
        <f t="shared" si="55"/>
        <v>0</v>
      </c>
      <c r="AU122" s="1571" t="str">
        <f t="shared" si="56"/>
        <v xml:space="preserve">STATE: ; PDY: ; KKL: ; MHE: ; YNM: </v>
      </c>
      <c r="AV122" s="4696" t="s">
        <v>70</v>
      </c>
      <c r="AW122" s="4837" t="s">
        <v>7315</v>
      </c>
      <c r="AX122" s="4933"/>
      <c r="AY122" s="1600"/>
      <c r="AZ122" s="139"/>
      <c r="BA122" s="139"/>
      <c r="BB122" s="139"/>
      <c r="BC122" s="4646"/>
      <c r="BD122" s="4647">
        <f>BC122/100000</f>
        <v>0</v>
      </c>
      <c r="BE122" s="4646"/>
      <c r="BF122" s="116">
        <f>BD122*BE122</f>
        <v>0</v>
      </c>
      <c r="BG122" s="4648"/>
      <c r="BH122" s="4693"/>
      <c r="BI122" s="4694"/>
      <c r="BJ122" s="423" t="s">
        <v>7315</v>
      </c>
    </row>
    <row r="123" spans="1:62" s="1456" customFormat="1" ht="40.5">
      <c r="A123" s="1492">
        <v>4</v>
      </c>
      <c r="B123" s="1492" t="s">
        <v>2556</v>
      </c>
      <c r="C123" s="1498" t="s">
        <v>263</v>
      </c>
      <c r="D123" s="1498" t="s">
        <v>264</v>
      </c>
      <c r="E123" s="1422" t="s">
        <v>70</v>
      </c>
      <c r="F123" s="390" t="s">
        <v>70</v>
      </c>
      <c r="G123" s="139"/>
      <c r="H123" s="139"/>
      <c r="I123" s="1537"/>
      <c r="J123" s="1600"/>
      <c r="K123" s="139"/>
      <c r="L123" s="106"/>
      <c r="M123" s="167">
        <f t="shared" si="67"/>
        <v>0</v>
      </c>
      <c r="N123" s="177">
        <f t="shared" si="81"/>
        <v>0</v>
      </c>
      <c r="O123" s="167">
        <f t="shared" si="66"/>
        <v>0</v>
      </c>
      <c r="P123" s="1479">
        <f t="shared" si="82"/>
        <v>0</v>
      </c>
      <c r="Q123" s="1480"/>
      <c r="R123" s="1555"/>
      <c r="S123" s="1556"/>
      <c r="T123" s="1578">
        <f t="shared" si="49"/>
        <v>0</v>
      </c>
      <c r="U123" s="1578">
        <f t="shared" si="50"/>
        <v>0</v>
      </c>
      <c r="V123" s="1610">
        <f t="shared" si="51"/>
        <v>0</v>
      </c>
      <c r="W123" s="1571" t="str">
        <f t="shared" si="52"/>
        <v xml:space="preserve">STATE: ; PDY: ; KKL: ; MHE: ; YNM: </v>
      </c>
      <c r="X123" s="4818"/>
      <c r="Y123" s="1483"/>
      <c r="Z123" s="1483">
        <f>X123*Y123</f>
        <v>0</v>
      </c>
      <c r="AA123" s="1578"/>
      <c r="AB123" s="1483"/>
      <c r="AC123" s="1483"/>
      <c r="AD123" s="1483">
        <f>AB123*AC123</f>
        <v>0</v>
      </c>
      <c r="AE123" s="1571"/>
      <c r="AF123" s="1483"/>
      <c r="AG123" s="1483"/>
      <c r="AH123" s="1483">
        <f>AF123*AG123</f>
        <v>0</v>
      </c>
      <c r="AI123" s="1578"/>
      <c r="AJ123" s="1483"/>
      <c r="AK123" s="1483"/>
      <c r="AL123" s="1483">
        <f>AJ123*AK123</f>
        <v>0</v>
      </c>
      <c r="AM123" s="1578"/>
      <c r="AN123" s="1483"/>
      <c r="AO123" s="1483"/>
      <c r="AP123" s="1483">
        <f>AN123*AO123</f>
        <v>0</v>
      </c>
      <c r="AQ123" s="1578"/>
      <c r="AR123" s="1578">
        <f t="shared" si="53"/>
        <v>0</v>
      </c>
      <c r="AS123" s="1578">
        <f t="shared" si="54"/>
        <v>0</v>
      </c>
      <c r="AT123" s="1578">
        <f t="shared" si="55"/>
        <v>0</v>
      </c>
      <c r="AU123" s="1578" t="str">
        <f t="shared" si="56"/>
        <v xml:space="preserve">STATE: ; PDY: ; KKL: ; MHE: ; YNM: </v>
      </c>
      <c r="AV123" s="4696" t="s">
        <v>70</v>
      </c>
      <c r="AW123" s="4835" t="s">
        <v>7316</v>
      </c>
      <c r="AX123" s="4933"/>
      <c r="AY123" s="1600"/>
      <c r="AZ123" s="139"/>
      <c r="BA123" s="139"/>
      <c r="BB123" s="106"/>
      <c r="BC123" s="4646"/>
      <c r="BD123" s="4647">
        <f>BC123/100000</f>
        <v>0</v>
      </c>
      <c r="BE123" s="4646"/>
      <c r="BF123" s="116">
        <f>BD123*BE123</f>
        <v>0</v>
      </c>
      <c r="BG123" s="4648"/>
      <c r="BH123" s="4693"/>
      <c r="BI123" s="4694"/>
      <c r="BJ123" s="4651" t="s">
        <v>7316</v>
      </c>
    </row>
    <row r="124" spans="1:62" ht="63">
      <c r="A124" s="3762"/>
      <c r="B124" s="3763" t="s">
        <v>2553</v>
      </c>
      <c r="C124" s="3763" t="s">
        <v>2347</v>
      </c>
      <c r="D124" s="1441" t="s">
        <v>4853</v>
      </c>
      <c r="E124" s="3764" t="s">
        <v>85</v>
      </c>
      <c r="F124" s="3765" t="s">
        <v>150</v>
      </c>
      <c r="G124" s="3766"/>
      <c r="H124" s="3766"/>
      <c r="I124" s="3766"/>
      <c r="J124" s="3766"/>
      <c r="K124" s="3766"/>
      <c r="L124" s="1349"/>
      <c r="M124" s="167">
        <f t="shared" ref="M124:M132" si="83">T124</f>
        <v>0</v>
      </c>
      <c r="N124" s="177">
        <f t="shared" si="81"/>
        <v>0</v>
      </c>
      <c r="O124" s="167">
        <f t="shared" ref="O124:O132" si="84">U124</f>
        <v>0</v>
      </c>
      <c r="P124" s="1479">
        <f t="shared" si="82"/>
        <v>0</v>
      </c>
      <c r="Q124" s="1480"/>
      <c r="R124" s="4714"/>
      <c r="S124" s="1202"/>
      <c r="T124" s="4715"/>
      <c r="U124" s="1349"/>
      <c r="V124" s="1349"/>
      <c r="W124" s="1349"/>
      <c r="X124" s="4825"/>
      <c r="Y124" s="1349"/>
      <c r="Z124" s="1349"/>
      <c r="AA124" s="1349"/>
      <c r="AB124" s="1349"/>
      <c r="AC124" s="1349"/>
      <c r="AD124" s="1349"/>
      <c r="AE124" s="1349"/>
      <c r="AF124" s="1349"/>
      <c r="AG124" s="1349"/>
      <c r="AH124" s="1349"/>
      <c r="AI124" s="1349"/>
      <c r="AJ124" s="1349"/>
      <c r="AK124" s="1349"/>
      <c r="AL124" s="1349"/>
      <c r="AM124" s="1349"/>
      <c r="AN124" s="1349"/>
      <c r="AO124" s="1349"/>
      <c r="AP124" s="1349"/>
      <c r="AQ124" s="1349"/>
      <c r="AR124" s="1349"/>
      <c r="AS124" s="1349"/>
      <c r="AT124" s="1349"/>
      <c r="AU124" s="1349"/>
      <c r="AV124" s="4707" t="s">
        <v>150</v>
      </c>
      <c r="AW124" s="4836" t="s">
        <v>7314</v>
      </c>
      <c r="AX124" s="4934"/>
      <c r="AY124" s="450"/>
      <c r="AZ124" s="450"/>
      <c r="BA124" s="450"/>
      <c r="BB124" s="450"/>
      <c r="BC124" s="450"/>
      <c r="BD124" s="462"/>
      <c r="BE124" s="450"/>
      <c r="BF124" s="462"/>
      <c r="BG124" s="4695"/>
      <c r="BH124" s="450"/>
      <c r="BI124" s="462"/>
      <c r="BJ124" s="4655" t="s">
        <v>7314</v>
      </c>
    </row>
    <row r="125" spans="1:62" ht="43.5" customHeight="1">
      <c r="A125" s="3762"/>
      <c r="B125" s="3767">
        <v>3.3</v>
      </c>
      <c r="C125" s="3768" t="s">
        <v>2711</v>
      </c>
      <c r="D125" s="1435" t="s">
        <v>13</v>
      </c>
      <c r="E125" s="3769"/>
      <c r="F125" s="3769"/>
      <c r="G125" s="3766"/>
      <c r="H125" s="3766"/>
      <c r="I125" s="3766"/>
      <c r="J125" s="3766"/>
      <c r="K125" s="3766"/>
      <c r="L125" s="1349"/>
      <c r="M125" s="167">
        <f t="shared" si="83"/>
        <v>0</v>
      </c>
      <c r="N125" s="177">
        <f t="shared" si="81"/>
        <v>0</v>
      </c>
      <c r="O125" s="167">
        <f t="shared" si="84"/>
        <v>0</v>
      </c>
      <c r="P125" s="1479">
        <f t="shared" si="82"/>
        <v>0</v>
      </c>
      <c r="Q125" s="1480"/>
      <c r="R125" s="4714"/>
      <c r="S125" s="1202"/>
      <c r="T125" s="4715"/>
      <c r="U125" s="1349"/>
      <c r="V125" s="1349"/>
      <c r="W125" s="1349"/>
      <c r="X125" s="4825"/>
      <c r="Y125" s="1349"/>
      <c r="Z125" s="1349"/>
      <c r="AA125" s="1349"/>
      <c r="AB125" s="1349"/>
      <c r="AC125" s="1349"/>
      <c r="AD125" s="1349"/>
      <c r="AE125" s="1349"/>
      <c r="AF125" s="1349"/>
      <c r="AG125" s="1349"/>
      <c r="AH125" s="1349"/>
      <c r="AI125" s="1349"/>
      <c r="AJ125" s="1349"/>
      <c r="AK125" s="1349"/>
      <c r="AL125" s="1349"/>
      <c r="AM125" s="1349"/>
      <c r="AN125" s="1349"/>
      <c r="AO125" s="1349"/>
      <c r="AP125" s="1349"/>
      <c r="AQ125" s="1349"/>
      <c r="AR125" s="1349"/>
      <c r="AS125" s="1349"/>
      <c r="AT125" s="1349"/>
      <c r="AU125" s="1349"/>
      <c r="AV125" s="4708"/>
      <c r="AW125" s="4837"/>
      <c r="AX125" s="4935"/>
      <c r="BD125" s="398"/>
      <c r="BE125" s="438"/>
      <c r="BF125" s="398"/>
      <c r="BG125" s="464"/>
      <c r="BH125" s="460"/>
      <c r="BI125" s="461"/>
    </row>
    <row r="126" spans="1:62" ht="62.25" customHeight="1">
      <c r="A126" s="3762"/>
      <c r="B126" s="3770" t="s">
        <v>282</v>
      </c>
      <c r="C126" s="3771" t="s">
        <v>283</v>
      </c>
      <c r="D126" s="1456" t="s">
        <v>284</v>
      </c>
      <c r="E126" s="3772" t="s">
        <v>70</v>
      </c>
      <c r="F126" s="3773" t="s">
        <v>70</v>
      </c>
      <c r="G126" s="3766"/>
      <c r="H126" s="3766"/>
      <c r="I126" s="3766"/>
      <c r="J126" s="3766"/>
      <c r="K126" s="3766"/>
      <c r="L126" s="1349"/>
      <c r="M126" s="167">
        <f t="shared" si="83"/>
        <v>0</v>
      </c>
      <c r="N126" s="177">
        <f t="shared" si="81"/>
        <v>0</v>
      </c>
      <c r="O126" s="167">
        <f t="shared" si="84"/>
        <v>0</v>
      </c>
      <c r="P126" s="1479">
        <f t="shared" si="82"/>
        <v>0</v>
      </c>
      <c r="Q126" s="1480"/>
      <c r="R126" s="4714"/>
      <c r="S126" s="1202"/>
      <c r="T126" s="4715"/>
      <c r="U126" s="1349"/>
      <c r="V126" s="1349"/>
      <c r="W126" s="1349"/>
      <c r="X126" s="4825"/>
      <c r="Y126" s="1349"/>
      <c r="Z126" s="1349"/>
      <c r="AA126" s="1349"/>
      <c r="AB126" s="1349"/>
      <c r="AC126" s="1349"/>
      <c r="AD126" s="1349"/>
      <c r="AE126" s="1349"/>
      <c r="AF126" s="1349"/>
      <c r="AG126" s="1349"/>
      <c r="AH126" s="1349"/>
      <c r="AI126" s="1349"/>
      <c r="AJ126" s="1349"/>
      <c r="AK126" s="1349"/>
      <c r="AL126" s="1349"/>
      <c r="AM126" s="1349"/>
      <c r="AN126" s="1349"/>
      <c r="AO126" s="1349"/>
      <c r="AP126" s="1349"/>
      <c r="AQ126" s="1349"/>
      <c r="AR126" s="1349"/>
      <c r="AS126" s="1349"/>
      <c r="AT126" s="1349"/>
      <c r="AU126" s="1349"/>
      <c r="AV126" s="4709" t="s">
        <v>70</v>
      </c>
      <c r="AW126" s="4837" t="s">
        <v>7317</v>
      </c>
      <c r="AX126" s="4935"/>
      <c r="BD126" s="398"/>
      <c r="BE126" s="438"/>
      <c r="BF126" s="398"/>
      <c r="BG126" s="464"/>
      <c r="BH126" s="460"/>
      <c r="BI126" s="461"/>
      <c r="BJ126" s="423" t="s">
        <v>7317</v>
      </c>
    </row>
    <row r="127" spans="1:62" ht="82.5" customHeight="1">
      <c r="A127" s="3762"/>
      <c r="B127" s="3770" t="s">
        <v>285</v>
      </c>
      <c r="C127" s="3771" t="s">
        <v>286</v>
      </c>
      <c r="D127" s="1456" t="s">
        <v>287</v>
      </c>
      <c r="E127" s="3772" t="s">
        <v>70</v>
      </c>
      <c r="F127" s="3773" t="s">
        <v>70</v>
      </c>
      <c r="G127" s="3766"/>
      <c r="H127" s="3766"/>
      <c r="I127" s="3766"/>
      <c r="J127" s="3766"/>
      <c r="K127" s="3766"/>
      <c r="L127" s="1349"/>
      <c r="M127" s="167">
        <f t="shared" si="83"/>
        <v>0</v>
      </c>
      <c r="N127" s="177">
        <f t="shared" si="81"/>
        <v>0</v>
      </c>
      <c r="O127" s="167">
        <f t="shared" si="84"/>
        <v>0</v>
      </c>
      <c r="P127" s="1479">
        <f t="shared" si="82"/>
        <v>0</v>
      </c>
      <c r="Q127" s="1480"/>
      <c r="R127" s="4714"/>
      <c r="S127" s="1202"/>
      <c r="T127" s="4715"/>
      <c r="U127" s="1349"/>
      <c r="V127" s="1349"/>
      <c r="W127" s="1349"/>
      <c r="X127" s="4825"/>
      <c r="Y127" s="1349"/>
      <c r="Z127" s="1349"/>
      <c r="AA127" s="1349"/>
      <c r="AB127" s="1349"/>
      <c r="AC127" s="1349"/>
      <c r="AD127" s="1349"/>
      <c r="AE127" s="1349"/>
      <c r="AF127" s="1349"/>
      <c r="AG127" s="1349"/>
      <c r="AH127" s="1349"/>
      <c r="AI127" s="1349"/>
      <c r="AJ127" s="1349"/>
      <c r="AK127" s="1349"/>
      <c r="AL127" s="1349"/>
      <c r="AM127" s="1349"/>
      <c r="AN127" s="1349"/>
      <c r="AO127" s="1349"/>
      <c r="AP127" s="1349"/>
      <c r="AQ127" s="1349"/>
      <c r="AR127" s="1349"/>
      <c r="AS127" s="1349"/>
      <c r="AT127" s="1349"/>
      <c r="AU127" s="1349"/>
      <c r="AV127" s="4709" t="s">
        <v>70</v>
      </c>
      <c r="AW127" s="4837" t="s">
        <v>7318</v>
      </c>
      <c r="AX127" s="4935"/>
      <c r="BD127" s="398"/>
      <c r="BE127" s="438"/>
      <c r="BF127" s="398"/>
      <c r="BG127" s="464"/>
      <c r="BH127" s="460"/>
      <c r="BI127" s="461"/>
      <c r="BJ127" s="423" t="s">
        <v>7318</v>
      </c>
    </row>
    <row r="128" spans="1:62" ht="48.75" customHeight="1">
      <c r="A128" s="3762"/>
      <c r="B128" s="3774" t="s">
        <v>288</v>
      </c>
      <c r="C128" s="3775"/>
      <c r="D128" s="1512" t="s">
        <v>289</v>
      </c>
      <c r="E128" s="3776"/>
      <c r="F128" s="3776"/>
      <c r="G128" s="3766"/>
      <c r="H128" s="3766"/>
      <c r="I128" s="3766"/>
      <c r="J128" s="3766"/>
      <c r="K128" s="3766"/>
      <c r="L128" s="1349"/>
      <c r="M128" s="167">
        <f t="shared" si="83"/>
        <v>0</v>
      </c>
      <c r="N128" s="177">
        <f t="shared" si="81"/>
        <v>0</v>
      </c>
      <c r="O128" s="167">
        <f t="shared" si="84"/>
        <v>0</v>
      </c>
      <c r="P128" s="1479">
        <f t="shared" si="82"/>
        <v>0</v>
      </c>
      <c r="Q128" s="1480"/>
      <c r="R128" s="4714"/>
      <c r="S128" s="1202"/>
      <c r="T128" s="4715"/>
      <c r="U128" s="1349"/>
      <c r="V128" s="1349"/>
      <c r="W128" s="1349"/>
      <c r="X128" s="4825"/>
      <c r="Y128" s="1349"/>
      <c r="Z128" s="1349"/>
      <c r="AA128" s="1349"/>
      <c r="AB128" s="1349"/>
      <c r="AC128" s="1349"/>
      <c r="AD128" s="1349"/>
      <c r="AE128" s="1349"/>
      <c r="AF128" s="1349"/>
      <c r="AG128" s="1349"/>
      <c r="AH128" s="1349"/>
      <c r="AI128" s="1349"/>
      <c r="AJ128" s="1349"/>
      <c r="AK128" s="1349"/>
      <c r="AL128" s="1349"/>
      <c r="AM128" s="1349"/>
      <c r="AN128" s="1349"/>
      <c r="AO128" s="1349"/>
      <c r="AP128" s="1349"/>
      <c r="AQ128" s="1349"/>
      <c r="AR128" s="1349"/>
      <c r="AS128" s="1349"/>
      <c r="AT128" s="1349"/>
      <c r="AU128" s="1349"/>
      <c r="AV128" s="4710"/>
      <c r="AW128" s="4837"/>
      <c r="AX128" s="4935"/>
      <c r="BD128" s="398"/>
      <c r="BE128" s="438"/>
      <c r="BF128" s="398"/>
      <c r="BG128" s="464"/>
      <c r="BH128" s="460"/>
      <c r="BI128" s="461"/>
    </row>
    <row r="129" spans="1:62" ht="45.75" customHeight="1">
      <c r="A129" s="3762"/>
      <c r="B129" s="3770" t="s">
        <v>290</v>
      </c>
      <c r="C129" s="3777" t="s">
        <v>291</v>
      </c>
      <c r="D129" s="1492" t="s">
        <v>292</v>
      </c>
      <c r="E129" s="3778" t="s">
        <v>4345</v>
      </c>
      <c r="F129" s="3773" t="s">
        <v>293</v>
      </c>
      <c r="G129" s="3766"/>
      <c r="H129" s="3766"/>
      <c r="I129" s="3766"/>
      <c r="J129" s="3766"/>
      <c r="K129" s="3766"/>
      <c r="L129" s="1349"/>
      <c r="M129" s="167">
        <f t="shared" si="83"/>
        <v>0</v>
      </c>
      <c r="N129" s="177">
        <f t="shared" si="81"/>
        <v>0</v>
      </c>
      <c r="O129" s="167">
        <f t="shared" si="84"/>
        <v>0</v>
      </c>
      <c r="P129" s="1479">
        <f t="shared" si="82"/>
        <v>0</v>
      </c>
      <c r="Q129" s="1480"/>
      <c r="R129" s="4714"/>
      <c r="S129" s="1202"/>
      <c r="T129" s="1578">
        <f>IFERROR(AR129/AS129,0)</f>
        <v>0</v>
      </c>
      <c r="U129" s="1578">
        <f>Y129+AC129+AG129+AK129+AO129</f>
        <v>0</v>
      </c>
      <c r="V129" s="1610">
        <f>T129*U129</f>
        <v>0</v>
      </c>
      <c r="W129" s="1571" t="str">
        <f>"STATE: "&amp;AA129&amp;"; PDY: "&amp;AE129&amp;"; KKL: "&amp;AI129&amp;"; MHE: "&amp;AM129&amp;"; YNM: "&amp;AQ129</f>
        <v xml:space="preserve">STATE: ; PDY: ; KKL: ; MHE: ; YNM: </v>
      </c>
      <c r="X129" s="4825"/>
      <c r="Y129" s="1349"/>
      <c r="Z129" s="1349"/>
      <c r="AA129" s="1349"/>
      <c r="AB129" s="1349"/>
      <c r="AC129" s="1349"/>
      <c r="AD129" s="1349"/>
      <c r="AE129" s="1349"/>
      <c r="AF129" s="1349"/>
      <c r="AG129" s="1349"/>
      <c r="AH129" s="1349"/>
      <c r="AI129" s="1349"/>
      <c r="AJ129" s="1349"/>
      <c r="AK129" s="1349"/>
      <c r="AL129" s="1349"/>
      <c r="AM129" s="1349"/>
      <c r="AN129" s="1349"/>
      <c r="AO129" s="1349"/>
      <c r="AP129" s="1349"/>
      <c r="AQ129" s="1349"/>
      <c r="AR129" s="1578">
        <f>Z129+AD129+AH129+AL129+AP129</f>
        <v>0</v>
      </c>
      <c r="AS129" s="1578">
        <f>Y129+AC129+AG129+AK129+AO129</f>
        <v>0</v>
      </c>
      <c r="AT129" s="1578">
        <f>IFERROR((AR129/AS129),0)</f>
        <v>0</v>
      </c>
      <c r="AU129" s="1578" t="str">
        <f>"STATE: "&amp;AA129&amp;"; PDY: "&amp;AE129&amp;"; KKL: "&amp;AI129&amp;"; MHE: "&amp;AM129&amp;"; YNM: "&amp;AQ129</f>
        <v xml:space="preserve">STATE: ; PDY: ; KKL: ; MHE: ; YNM: </v>
      </c>
      <c r="AV129" s="4709" t="s">
        <v>293</v>
      </c>
      <c r="AW129" s="4837" t="s">
        <v>7319</v>
      </c>
      <c r="AX129" s="4935"/>
      <c r="BD129" s="398"/>
      <c r="BE129" s="438"/>
      <c r="BF129" s="398"/>
      <c r="BG129" s="464"/>
      <c r="BH129" s="460"/>
      <c r="BI129" s="461"/>
      <c r="BJ129" s="423" t="s">
        <v>7319</v>
      </c>
    </row>
    <row r="130" spans="1:62" s="450" customFormat="1" ht="75" customHeight="1">
      <c r="A130" s="3779"/>
      <c r="B130" s="3770" t="s">
        <v>294</v>
      </c>
      <c r="C130" s="3771" t="s">
        <v>295</v>
      </c>
      <c r="D130" s="1442" t="s">
        <v>296</v>
      </c>
      <c r="E130" s="3756" t="s">
        <v>85</v>
      </c>
      <c r="F130" s="3773" t="s">
        <v>152</v>
      </c>
      <c r="G130" s="3780"/>
      <c r="H130" s="3780"/>
      <c r="I130" s="3780"/>
      <c r="J130" s="3780"/>
      <c r="K130" s="3780"/>
      <c r="L130" s="3781"/>
      <c r="M130" s="4716">
        <f t="shared" si="83"/>
        <v>12500</v>
      </c>
      <c r="N130" s="4717">
        <f t="shared" si="81"/>
        <v>0.125</v>
      </c>
      <c r="O130" s="4716">
        <f t="shared" si="84"/>
        <v>2</v>
      </c>
      <c r="P130" s="1479">
        <f t="shared" si="82"/>
        <v>0.25</v>
      </c>
      <c r="Q130" s="1480"/>
      <c r="R130" s="3781"/>
      <c r="S130" s="4712"/>
      <c r="T130" s="1578">
        <f>IFERROR(AR130/AS130,0)</f>
        <v>12500</v>
      </c>
      <c r="U130" s="1578">
        <f>Y130+AC130+AG130+AK130+AO130</f>
        <v>2</v>
      </c>
      <c r="V130" s="1610">
        <f>T130*U130</f>
        <v>25000</v>
      </c>
      <c r="W130" s="1571" t="str">
        <f>"STATE: "&amp;AA130&amp;"; PDY: "&amp;AE130&amp;"; KKL: "&amp;AI130&amp;"; MHE: "&amp;AM130&amp;"; YNM: "&amp;AQ130</f>
        <v xml:space="preserve">STATE: ; PDY: 2 batches of training proposed; KKL: ; MHE: ; YNM: </v>
      </c>
      <c r="X130" s="4826"/>
      <c r="Y130" s="3781"/>
      <c r="Z130" s="3781"/>
      <c r="AA130" s="3781"/>
      <c r="AB130" s="1688">
        <v>12500</v>
      </c>
      <c r="AC130" s="1688">
        <v>2</v>
      </c>
      <c r="AD130" s="1688">
        <f>AB130*AC130</f>
        <v>25000</v>
      </c>
      <c r="AE130" s="1688" t="s">
        <v>7026</v>
      </c>
      <c r="AF130" s="3781"/>
      <c r="AG130" s="3781"/>
      <c r="AH130" s="3781"/>
      <c r="AI130" s="3781"/>
      <c r="AJ130" s="3781"/>
      <c r="AK130" s="3781"/>
      <c r="AL130" s="3781"/>
      <c r="AM130" s="3781"/>
      <c r="AN130" s="3781"/>
      <c r="AO130" s="3781"/>
      <c r="AP130" s="3781"/>
      <c r="AQ130" s="3781"/>
      <c r="AR130" s="1578">
        <f>Z130+AD130+AH130+AL130+AP130</f>
        <v>25000</v>
      </c>
      <c r="AS130" s="1578">
        <f>Y130+AC130+AG130+AK130+AO130</f>
        <v>2</v>
      </c>
      <c r="AT130" s="1578">
        <f>IFERROR((AR130/AS130),0)</f>
        <v>12500</v>
      </c>
      <c r="AU130" s="1578" t="str">
        <f>"STATE: "&amp;AA130&amp;"; PDY: "&amp;AE130&amp;"; KKL: "&amp;AI130&amp;"; MHE: "&amp;AM130&amp;"; YNM: "&amp;AQ130</f>
        <v xml:space="preserve">STATE: ; PDY: 2 batches of training proposed; KKL: ; MHE: ; YNM: </v>
      </c>
      <c r="AV130" s="4709" t="s">
        <v>152</v>
      </c>
      <c r="AW130" s="4837" t="s">
        <v>7320</v>
      </c>
      <c r="AX130" s="5039" t="s">
        <v>8165</v>
      </c>
      <c r="AY130" s="423"/>
      <c r="AZ130" s="423"/>
      <c r="BA130" s="423"/>
      <c r="BB130" s="423"/>
      <c r="BC130" s="423"/>
      <c r="BD130" s="398"/>
      <c r="BE130" s="438"/>
      <c r="BF130" s="398"/>
      <c r="BG130" s="464"/>
      <c r="BH130" s="460"/>
      <c r="BI130" s="461"/>
      <c r="BJ130" s="423" t="s">
        <v>7320</v>
      </c>
    </row>
    <row r="131" spans="1:62" s="463" customFormat="1" ht="76.5" customHeight="1">
      <c r="A131" s="3782"/>
      <c r="B131" s="3770" t="s">
        <v>4112</v>
      </c>
      <c r="C131" s="3783"/>
      <c r="D131" s="1441" t="s">
        <v>4110</v>
      </c>
      <c r="E131" s="3756" t="s">
        <v>85</v>
      </c>
      <c r="F131" s="3765" t="s">
        <v>4111</v>
      </c>
      <c r="G131" s="3784"/>
      <c r="H131" s="3784"/>
      <c r="I131" s="3784"/>
      <c r="J131" s="3784"/>
      <c r="K131" s="3784"/>
      <c r="L131" s="3785"/>
      <c r="M131" s="167">
        <f t="shared" si="83"/>
        <v>0</v>
      </c>
      <c r="N131" s="177">
        <f t="shared" si="81"/>
        <v>0</v>
      </c>
      <c r="O131" s="167">
        <f t="shared" si="84"/>
        <v>0</v>
      </c>
      <c r="P131" s="1479">
        <f t="shared" si="82"/>
        <v>0</v>
      </c>
      <c r="Q131" s="1480"/>
      <c r="R131" s="3785"/>
      <c r="S131" s="4713"/>
      <c r="T131" s="1578">
        <f>IFERROR(AR131/AS131,0)</f>
        <v>0</v>
      </c>
      <c r="U131" s="1578">
        <f>Y131+AC131+AG131+AK131+AO131</f>
        <v>0</v>
      </c>
      <c r="V131" s="1610">
        <f>T131*U131</f>
        <v>0</v>
      </c>
      <c r="W131" s="1571" t="str">
        <f>"STATE: "&amp;AA131&amp;"; PDY: "&amp;AE131&amp;"; KKL: "&amp;AI131&amp;"; MHE: "&amp;AM131&amp;"; YNM: "&amp;AQ131</f>
        <v xml:space="preserve">STATE: ; PDY: ; KKL: ; MHE: ; YNM: </v>
      </c>
      <c r="X131" s="4827"/>
      <c r="Y131" s="3785"/>
      <c r="Z131" s="3785"/>
      <c r="AA131" s="3785"/>
      <c r="AB131" s="3785"/>
      <c r="AC131" s="3785"/>
      <c r="AD131" s="3785"/>
      <c r="AE131" s="3785"/>
      <c r="AF131" s="3785"/>
      <c r="AG131" s="3785"/>
      <c r="AH131" s="3785"/>
      <c r="AI131" s="3785"/>
      <c r="AJ131" s="3785"/>
      <c r="AK131" s="3785"/>
      <c r="AL131" s="3785"/>
      <c r="AM131" s="3785"/>
      <c r="AN131" s="3785"/>
      <c r="AO131" s="3785"/>
      <c r="AP131" s="3785"/>
      <c r="AQ131" s="3785"/>
      <c r="AR131" s="1578">
        <f>Z131+AD131+AH131+AL131+AP131</f>
        <v>0</v>
      </c>
      <c r="AS131" s="1578">
        <f>Y131+AC131+AG131+AK131+AO131</f>
        <v>0</v>
      </c>
      <c r="AT131" s="1578">
        <f>IFERROR((AR131/AS131),0)</f>
        <v>0</v>
      </c>
      <c r="AU131" s="1578" t="str">
        <f>"STATE: "&amp;AA131&amp;"; PDY: "&amp;AE131&amp;"; KKL: "&amp;AI131&amp;"; MHE: "&amp;AM131&amp;"; YNM: "&amp;AQ131</f>
        <v xml:space="preserve">STATE: ; PDY: ; KKL: ; MHE: ; YNM: </v>
      </c>
      <c r="AV131" s="4707" t="s">
        <v>4111</v>
      </c>
      <c r="AW131" s="4837" t="s">
        <v>7321</v>
      </c>
      <c r="AX131" s="4935"/>
      <c r="AY131" s="423"/>
      <c r="AZ131" s="423"/>
      <c r="BA131" s="423"/>
      <c r="BB131" s="423"/>
      <c r="BC131" s="423"/>
      <c r="BD131" s="398"/>
      <c r="BE131" s="438"/>
      <c r="BF131" s="398"/>
      <c r="BG131" s="464"/>
      <c r="BH131" s="460"/>
      <c r="BI131" s="461"/>
      <c r="BJ131" s="423" t="s">
        <v>7321</v>
      </c>
    </row>
    <row r="132" spans="1:62" ht="40.5">
      <c r="A132" s="3762"/>
      <c r="B132" s="3770" t="s">
        <v>2557</v>
      </c>
      <c r="C132" s="3786"/>
      <c r="D132" s="1442" t="s">
        <v>1308</v>
      </c>
      <c r="E132" s="3772" t="s">
        <v>70</v>
      </c>
      <c r="F132" s="3787" t="s">
        <v>70</v>
      </c>
      <c r="G132" s="3766"/>
      <c r="H132" s="3766"/>
      <c r="I132" s="3766"/>
      <c r="J132" s="3766"/>
      <c r="K132" s="3766"/>
      <c r="L132" s="1349"/>
      <c r="M132" s="167">
        <f t="shared" si="83"/>
        <v>0</v>
      </c>
      <c r="N132" s="177">
        <f t="shared" si="81"/>
        <v>0</v>
      </c>
      <c r="O132" s="167">
        <f t="shared" si="84"/>
        <v>0</v>
      </c>
      <c r="P132" s="1479">
        <f t="shared" si="82"/>
        <v>0</v>
      </c>
      <c r="Q132" s="1480"/>
      <c r="R132" s="4714"/>
      <c r="S132" s="1202"/>
      <c r="T132" s="1578">
        <f>IFERROR(AR132/AS132,0)</f>
        <v>0</v>
      </c>
      <c r="U132" s="1578">
        <f>Y132+AC132+AG132+AK132+AO132</f>
        <v>0</v>
      </c>
      <c r="V132" s="1610">
        <f>T132*U132</f>
        <v>0</v>
      </c>
      <c r="W132" s="1571" t="str">
        <f>"STATE: "&amp;AA132&amp;"; PDY: "&amp;AE132&amp;"; KKL: "&amp;AI132&amp;"; MHE: "&amp;AM132&amp;"; YNM: "&amp;AQ132</f>
        <v xml:space="preserve">STATE: ; PDY: ; KKL: ; MHE: ; YNM: </v>
      </c>
      <c r="X132" s="4825"/>
      <c r="Y132" s="1349"/>
      <c r="Z132" s="1349"/>
      <c r="AA132" s="1349"/>
      <c r="AB132" s="1349"/>
      <c r="AC132" s="1349"/>
      <c r="AD132" s="1349"/>
      <c r="AE132" s="1349"/>
      <c r="AF132" s="1349"/>
      <c r="AG132" s="1349"/>
      <c r="AH132" s="1349"/>
      <c r="AI132" s="1349"/>
      <c r="AJ132" s="1349"/>
      <c r="AK132" s="1349"/>
      <c r="AL132" s="1349"/>
      <c r="AM132" s="1349"/>
      <c r="AN132" s="1349"/>
      <c r="AO132" s="1349"/>
      <c r="AP132" s="1349"/>
      <c r="AQ132" s="1349"/>
      <c r="AR132" s="1578">
        <f>Z132+AD132+AH132+AL132+AP132</f>
        <v>0</v>
      </c>
      <c r="AS132" s="1578">
        <f>Y132+AC132+AG132+AK132+AO132</f>
        <v>0</v>
      </c>
      <c r="AT132" s="1578">
        <f>IFERROR((AR132/AS132),0)</f>
        <v>0</v>
      </c>
      <c r="AU132" s="1578" t="str">
        <f>"STATE: "&amp;AA132&amp;"; PDY: "&amp;AE132&amp;"; KKL: "&amp;AI132&amp;"; MHE: "&amp;AM132&amp;"; YNM: "&amp;AQ132</f>
        <v xml:space="preserve">STATE: ; PDY: ; KKL: ; MHE: ; YNM: </v>
      </c>
      <c r="AV132" s="4711" t="s">
        <v>70</v>
      </c>
      <c r="AW132" s="4837"/>
      <c r="AX132" s="4935"/>
      <c r="BD132" s="398"/>
      <c r="BE132" s="438"/>
      <c r="BF132" s="398"/>
      <c r="BG132" s="464"/>
      <c r="BH132" s="460"/>
      <c r="BI132" s="461"/>
    </row>
    <row r="133" spans="1:62">
      <c r="Q133" s="464"/>
    </row>
    <row r="134" spans="1:62">
      <c r="Q134" s="464"/>
    </row>
    <row r="135" spans="1:62">
      <c r="Q135" s="464"/>
    </row>
    <row r="136" spans="1:62">
      <c r="Q136" s="464"/>
    </row>
    <row r="137" spans="1:62">
      <c r="Q137" s="464"/>
    </row>
    <row r="138" spans="1:62">
      <c r="Q138" s="464"/>
    </row>
    <row r="139" spans="1:62">
      <c r="Q139" s="464"/>
    </row>
    <row r="140" spans="1:62">
      <c r="Q140" s="464"/>
    </row>
    <row r="141" spans="1:62">
      <c r="Q141" s="464"/>
    </row>
    <row r="142" spans="1:62">
      <c r="Q142" s="464"/>
    </row>
  </sheetData>
  <sheetProtection formatCells="0" formatColumns="0" formatRows="0" autoFilter="0"/>
  <autoFilter ref="A4:S132">
    <filterColumn colId="15"/>
  </autoFilter>
  <mergeCells count="19">
    <mergeCell ref="A87:D87"/>
    <mergeCell ref="A92:D92"/>
    <mergeCell ref="A118:D118"/>
    <mergeCell ref="A115:D115"/>
    <mergeCell ref="A6:D6"/>
    <mergeCell ref="A38:D38"/>
    <mergeCell ref="A52:D52"/>
    <mergeCell ref="A60:D60"/>
    <mergeCell ref="A76:D76"/>
    <mergeCell ref="A57:D57"/>
    <mergeCell ref="L3:Q3"/>
    <mergeCell ref="R3:S3"/>
    <mergeCell ref="A1:D1"/>
    <mergeCell ref="G3:K3"/>
    <mergeCell ref="A3:A4"/>
    <mergeCell ref="D3:D4"/>
    <mergeCell ref="E3:E4"/>
    <mergeCell ref="F3:F4"/>
    <mergeCell ref="B3:C4"/>
  </mergeCells>
  <phoneticPr fontId="38" type="noConversion"/>
  <printOptions horizontalCentered="1"/>
  <pageMargins left="0.7" right="0.7" top="0.56999999999999995" bottom="0.5" header="0.3" footer="0.3"/>
  <pageSetup paperSize="8" scale="12" fitToHeight="20" orientation="landscape" r:id="rId1"/>
  <rowBreaks count="1" manualBreakCount="1">
    <brk id="43" max="49" man="1"/>
  </rowBreaks>
</worksheet>
</file>

<file path=xl/worksheets/sheet15.xml><?xml version="1.0" encoding="utf-8"?>
<worksheet xmlns="http://schemas.openxmlformats.org/spreadsheetml/2006/main" xmlns:r="http://schemas.openxmlformats.org/officeDocument/2006/relationships">
  <sheetPr codeName="Sheet14">
    <pageSetUpPr fitToPage="1"/>
  </sheetPr>
  <dimension ref="A1:BB15"/>
  <sheetViews>
    <sheetView view="pageBreakPreview" topLeftCell="A4" zoomScale="70" zoomScaleNormal="85" zoomScaleSheetLayoutView="70" workbookViewId="0">
      <selection activeCell="AY14" sqref="AY14"/>
    </sheetView>
  </sheetViews>
  <sheetFormatPr defaultColWidth="8.7109375" defaultRowHeight="15"/>
  <cols>
    <col min="1" max="1" width="10.5703125" style="660" bestFit="1" customWidth="1"/>
    <col min="2" max="2" width="16.5703125" style="660" hidden="1" customWidth="1"/>
    <col min="3" max="3" width="69.28515625" style="660" customWidth="1"/>
    <col min="4" max="4" width="8.7109375" style="660" customWidth="1"/>
    <col min="5" max="5" width="12.28515625" style="660" customWidth="1"/>
    <col min="6" max="6" width="18.85546875" style="660" hidden="1" customWidth="1"/>
    <col min="7" max="7" width="13.85546875" style="660" hidden="1" customWidth="1"/>
    <col min="8" max="8" width="21.7109375" style="660" hidden="1" customWidth="1"/>
    <col min="9" max="9" width="12.140625" style="660" hidden="1" customWidth="1"/>
    <col min="10" max="10" width="14" style="660" hidden="1" customWidth="1"/>
    <col min="11" max="11" width="17" style="660" hidden="1" customWidth="1"/>
    <col min="12" max="12" width="12" style="660" hidden="1" customWidth="1"/>
    <col min="13" max="13" width="13.42578125" style="660" hidden="1" customWidth="1"/>
    <col min="14" max="14" width="12.28515625" style="965" customWidth="1"/>
    <col min="15" max="15" width="15.140625" style="660" customWidth="1"/>
    <col min="16" max="16" width="13.5703125" style="965" bestFit="1" customWidth="1"/>
    <col min="17" max="17" width="86.5703125" style="660" customWidth="1"/>
    <col min="18" max="18" width="27.85546875" style="660" hidden="1" customWidth="1"/>
    <col min="19" max="19" width="16.42578125" style="965" hidden="1" customWidth="1"/>
    <col min="20" max="20" width="10.7109375" style="660" hidden="1" customWidth="1"/>
    <col min="21" max="21" width="13.42578125" style="660" hidden="1" customWidth="1"/>
    <col min="22" max="22" width="9.140625" style="660" hidden="1" customWidth="1"/>
    <col min="23" max="23" width="21.140625" style="660" hidden="1" customWidth="1"/>
    <col min="24" max="24" width="50.42578125" style="660" hidden="1" customWidth="1"/>
    <col min="25" max="26" width="8.7109375" style="660" hidden="1" customWidth="1"/>
    <col min="27" max="27" width="9.140625" style="660" hidden="1" customWidth="1"/>
    <col min="28" max="28" width="8.7109375" style="660" hidden="1" customWidth="1"/>
    <col min="29" max="29" width="13.42578125" style="660" hidden="1" customWidth="1"/>
    <col min="30" max="30" width="9.140625" style="660" hidden="1" customWidth="1"/>
    <col min="31" max="31" width="19.42578125" style="660" hidden="1" customWidth="1"/>
    <col min="32" max="32" width="26.42578125" style="660" hidden="1" customWidth="1"/>
    <col min="33" max="33" width="13.42578125" style="660" hidden="1" customWidth="1"/>
    <col min="34" max="34" width="9.140625" style="660" hidden="1" customWidth="1"/>
    <col min="35" max="35" width="19.28515625" style="660" hidden="1" customWidth="1"/>
    <col min="36" max="36" width="29.7109375" style="660" hidden="1" customWidth="1"/>
    <col min="37" max="37" width="13.42578125" style="660" hidden="1" customWidth="1"/>
    <col min="38" max="38" width="9.140625" style="660" hidden="1" customWidth="1"/>
    <col min="39" max="39" width="19.28515625" style="660" hidden="1" customWidth="1"/>
    <col min="40" max="40" width="23.140625" style="660" hidden="1" customWidth="1"/>
    <col min="41" max="41" width="13.42578125" style="660" hidden="1" customWidth="1"/>
    <col min="42" max="42" width="9.140625" style="660" hidden="1" customWidth="1"/>
    <col min="43" max="43" width="19.5703125" style="660" hidden="1" customWidth="1"/>
    <col min="44" max="44" width="25.28515625" style="660" hidden="1" customWidth="1"/>
    <col min="45" max="45" width="21.140625" style="660" hidden="1" customWidth="1"/>
    <col min="46" max="46" width="9.140625" style="660" hidden="1" customWidth="1"/>
    <col min="47" max="47" width="13.42578125" style="660" hidden="1" customWidth="1"/>
    <col min="48" max="48" width="42.140625" style="660" hidden="1" customWidth="1"/>
    <col min="49" max="49" width="8.7109375" style="660" hidden="1" customWidth="1"/>
    <col min="50" max="50" width="20.42578125" style="660" bestFit="1" customWidth="1"/>
    <col min="51" max="16384" width="8.7109375" style="660"/>
  </cols>
  <sheetData>
    <row r="1" spans="1:54" s="1614" customFormat="1" ht="18">
      <c r="A1" s="5250" t="s">
        <v>2859</v>
      </c>
      <c r="B1" s="5251"/>
      <c r="C1" s="5251"/>
      <c r="D1" s="1612"/>
      <c r="E1" s="5255" t="s">
        <v>4691</v>
      </c>
      <c r="F1" s="3751"/>
      <c r="G1" s="5256" t="s">
        <v>4689</v>
      </c>
      <c r="H1" s="5257"/>
      <c r="I1" s="5257"/>
      <c r="J1" s="5257"/>
      <c r="K1" s="5257"/>
      <c r="L1" s="5257"/>
      <c r="M1" s="5257"/>
      <c r="N1" s="5257"/>
      <c r="O1" s="5258"/>
      <c r="P1" s="5259" t="s">
        <v>70</v>
      </c>
      <c r="Q1" s="5260"/>
      <c r="R1" s="5260"/>
      <c r="S1" s="5260"/>
      <c r="T1" s="5260"/>
      <c r="U1" s="5260"/>
      <c r="V1" s="5260"/>
      <c r="W1" s="5260"/>
      <c r="X1" s="5260"/>
      <c r="Y1" s="5260"/>
      <c r="Z1" s="5260"/>
      <c r="AA1" s="5260"/>
      <c r="AB1" s="5260"/>
      <c r="AC1" s="5260"/>
      <c r="AD1" s="5260"/>
      <c r="AE1" s="5260"/>
      <c r="AF1" s="5260"/>
      <c r="AG1" s="5260"/>
      <c r="AH1" s="5260"/>
      <c r="AI1" s="5260"/>
      <c r="AJ1" s="5242" t="s">
        <v>4345</v>
      </c>
      <c r="AK1" s="5243"/>
      <c r="AL1" s="5243"/>
      <c r="AM1" s="5243"/>
      <c r="AN1" s="5243"/>
      <c r="AO1" s="5243"/>
      <c r="AP1" s="5244"/>
      <c r="AQ1" s="5245" t="s">
        <v>85</v>
      </c>
      <c r="AR1" s="5246"/>
      <c r="AS1" s="5246"/>
      <c r="AT1" s="5246"/>
      <c r="AU1" s="5246"/>
      <c r="AV1" s="5246"/>
      <c r="AW1" s="5246"/>
      <c r="AX1" s="5246"/>
      <c r="AY1" s="5246"/>
      <c r="AZ1" s="5246"/>
      <c r="BA1" s="5246"/>
      <c r="BB1" s="5247"/>
    </row>
    <row r="2" spans="1:54" s="1614" customFormat="1" ht="72">
      <c r="A2" s="5252" t="str">
        <f>HYPERLINK("#Index!A4", "Index Pg")</f>
        <v>Index Pg</v>
      </c>
      <c r="B2" s="1615"/>
      <c r="C2" s="1615"/>
      <c r="D2" s="1616"/>
      <c r="E2" s="5255"/>
      <c r="F2" s="3743"/>
      <c r="G2" s="1617" t="s">
        <v>118</v>
      </c>
      <c r="H2" s="1617" t="s">
        <v>131</v>
      </c>
      <c r="I2" s="1617" t="s">
        <v>91</v>
      </c>
      <c r="J2" s="1617" t="s">
        <v>4687</v>
      </c>
      <c r="K2" s="1617" t="s">
        <v>96</v>
      </c>
      <c r="L2" s="1618" t="s">
        <v>4052</v>
      </c>
      <c r="M2" s="1619" t="s">
        <v>4688</v>
      </c>
      <c r="N2" s="1617" t="s">
        <v>4692</v>
      </c>
      <c r="O2" s="1619" t="s">
        <v>208</v>
      </c>
      <c r="P2" s="1620" t="s">
        <v>4344</v>
      </c>
      <c r="Q2" s="1621" t="s">
        <v>3838</v>
      </c>
      <c r="R2" s="1621" t="s">
        <v>4701</v>
      </c>
      <c r="S2" s="1621" t="s">
        <v>4698</v>
      </c>
      <c r="T2" s="1621" t="s">
        <v>4699</v>
      </c>
      <c r="U2" s="1621" t="s">
        <v>4700</v>
      </c>
      <c r="V2" s="1621" t="s">
        <v>4702</v>
      </c>
      <c r="W2" s="1621" t="s">
        <v>4677</v>
      </c>
      <c r="X2" s="1621" t="s">
        <v>4703</v>
      </c>
      <c r="Y2" s="1621" t="s">
        <v>33</v>
      </c>
      <c r="Z2" s="1621" t="s">
        <v>4704</v>
      </c>
      <c r="AA2" s="1621" t="s">
        <v>4705</v>
      </c>
      <c r="AB2" s="1621" t="s">
        <v>4695</v>
      </c>
      <c r="AC2" s="1621" t="s">
        <v>740</v>
      </c>
      <c r="AD2" s="1621" t="s">
        <v>4696</v>
      </c>
      <c r="AE2" s="1621" t="s">
        <v>4697</v>
      </c>
      <c r="AF2" s="1621" t="s">
        <v>2374</v>
      </c>
      <c r="AG2" s="1621" t="s">
        <v>4706</v>
      </c>
      <c r="AH2" s="1621" t="s">
        <v>3837</v>
      </c>
      <c r="AI2" s="1621" t="s">
        <v>307</v>
      </c>
      <c r="AJ2" s="1622" t="s">
        <v>293</v>
      </c>
      <c r="AK2" s="1622" t="s">
        <v>114</v>
      </c>
      <c r="AL2" s="1622" t="s">
        <v>146</v>
      </c>
      <c r="AM2" s="1622" t="s">
        <v>4656</v>
      </c>
      <c r="AN2" s="1622" t="s">
        <v>3306</v>
      </c>
      <c r="AO2" s="1622" t="s">
        <v>3976</v>
      </c>
      <c r="AP2" s="1622" t="s">
        <v>4527</v>
      </c>
      <c r="AQ2" s="1623" t="s">
        <v>86</v>
      </c>
      <c r="AR2" s="1623" t="s">
        <v>150</v>
      </c>
      <c r="AS2" s="1623" t="s">
        <v>399</v>
      </c>
      <c r="AT2" s="1623" t="s">
        <v>152</v>
      </c>
      <c r="AU2" s="1623" t="s">
        <v>415</v>
      </c>
      <c r="AV2" s="1623" t="s">
        <v>4581</v>
      </c>
      <c r="AW2" s="1623" t="s">
        <v>4111</v>
      </c>
      <c r="AX2" s="1623" t="s">
        <v>312</v>
      </c>
      <c r="AY2" s="1623" t="s">
        <v>314</v>
      </c>
      <c r="AZ2" s="1623" t="s">
        <v>1032</v>
      </c>
      <c r="BA2" s="1623" t="s">
        <v>1018</v>
      </c>
      <c r="BB2" s="1623" t="s">
        <v>4690</v>
      </c>
    </row>
    <row r="3" spans="1:54" s="1614" customFormat="1" ht="18">
      <c r="A3" s="5253"/>
      <c r="B3" s="1624" t="str">
        <f>HYPERLINK("#'Budget Summary I'!A1:AL1", "Budget Summary I")</f>
        <v>Budget Summary I</v>
      </c>
      <c r="C3" s="1625" t="s">
        <v>4582</v>
      </c>
      <c r="D3" s="1616"/>
      <c r="E3" s="1626">
        <f>S7</f>
        <v>0</v>
      </c>
      <c r="F3" s="1626"/>
      <c r="G3" s="1627"/>
      <c r="H3" s="1627"/>
      <c r="I3" s="1627"/>
      <c r="J3" s="1627"/>
      <c r="K3" s="1627"/>
      <c r="L3" s="1628"/>
      <c r="M3" s="1627"/>
      <c r="N3" s="1627"/>
      <c r="O3" s="1628"/>
      <c r="P3" s="1628"/>
      <c r="Q3" s="1628"/>
      <c r="R3" s="1628"/>
      <c r="S3" s="1628"/>
      <c r="T3" s="1628"/>
      <c r="U3" s="1628"/>
      <c r="V3" s="1628"/>
      <c r="W3" s="1628"/>
      <c r="X3" s="1628">
        <f>S9+S10+S11+S12+S13+S14+S15</f>
        <v>0</v>
      </c>
      <c r="Y3" s="1628"/>
      <c r="Z3" s="1628"/>
      <c r="AA3" s="1628"/>
      <c r="AB3" s="1628"/>
      <c r="AC3" s="1628"/>
      <c r="AD3" s="1628"/>
      <c r="AE3" s="1628"/>
      <c r="AF3" s="1628"/>
      <c r="AG3" s="1628"/>
      <c r="AH3" s="1628"/>
      <c r="AI3" s="1628"/>
      <c r="AJ3" s="1628"/>
      <c r="AK3" s="1628"/>
      <c r="AL3" s="1628"/>
      <c r="AM3" s="1628"/>
      <c r="AN3" s="1628"/>
      <c r="AO3" s="1628"/>
      <c r="AP3" s="1628"/>
      <c r="AQ3" s="1628"/>
      <c r="AR3" s="1628"/>
      <c r="AS3" s="1628"/>
      <c r="AT3" s="1628"/>
      <c r="AU3" s="1628"/>
      <c r="AV3" s="1628"/>
      <c r="AW3" s="1628"/>
      <c r="AX3" s="1628"/>
      <c r="AY3" s="1628"/>
      <c r="AZ3" s="1628"/>
      <c r="BA3" s="1628"/>
      <c r="BB3" s="1628"/>
    </row>
    <row r="4" spans="1:54" s="1614" customFormat="1" ht="18">
      <c r="A4" s="5254"/>
      <c r="B4" s="1624" t="str">
        <f>HYPERLINK("#'Budget Summary II'!A3:B5", "Budget Summary II")</f>
        <v>Budget Summary II</v>
      </c>
      <c r="C4" s="1625" t="s">
        <v>4583</v>
      </c>
      <c r="D4" s="1616"/>
      <c r="E4" s="1626">
        <f>P7</f>
        <v>122.5</v>
      </c>
      <c r="F4" s="1626"/>
      <c r="G4" s="1627"/>
      <c r="H4" s="1627"/>
      <c r="I4" s="1627"/>
      <c r="J4" s="1627"/>
      <c r="K4" s="1627"/>
      <c r="L4" s="1628"/>
      <c r="M4" s="1627"/>
      <c r="N4" s="1627"/>
      <c r="O4" s="1628"/>
      <c r="P4" s="1628"/>
      <c r="Q4" s="1628"/>
      <c r="R4" s="1628"/>
      <c r="S4" s="1628"/>
      <c r="T4" s="1628"/>
      <c r="U4" s="1661"/>
      <c r="V4" s="1661"/>
      <c r="W4" s="1661"/>
      <c r="X4" s="1661">
        <f>P9+P10+P11+P12+P13+P14+P15</f>
        <v>122.5</v>
      </c>
      <c r="Y4" s="1661"/>
      <c r="Z4" s="1661"/>
      <c r="AA4" s="1661"/>
      <c r="AB4" s="1661"/>
      <c r="AC4" s="1661"/>
      <c r="AD4" s="1661"/>
      <c r="AE4" s="1661"/>
      <c r="AF4" s="1661"/>
      <c r="AG4" s="1661"/>
      <c r="AH4" s="1661"/>
      <c r="AI4" s="1661"/>
      <c r="AJ4" s="1661"/>
      <c r="AK4" s="1661"/>
      <c r="AL4" s="1661"/>
      <c r="AM4" s="1661"/>
      <c r="AN4" s="1661"/>
      <c r="AO4" s="1661"/>
      <c r="AP4" s="1661"/>
      <c r="AQ4" s="1661"/>
      <c r="AR4" s="1661"/>
      <c r="AS4" s="1661"/>
      <c r="AT4" s="1661"/>
      <c r="AU4" s="1661"/>
      <c r="AV4" s="1661"/>
      <c r="AW4" s="1628"/>
      <c r="AX4" s="1628"/>
      <c r="AY4" s="1628"/>
      <c r="AZ4" s="1628"/>
      <c r="BA4" s="1628"/>
      <c r="BB4" s="1628"/>
    </row>
    <row r="5" spans="1:54" s="1629" customFormat="1" ht="18">
      <c r="A5" s="5249" t="s">
        <v>53</v>
      </c>
      <c r="B5" s="5249" t="s">
        <v>54</v>
      </c>
      <c r="C5" s="5249" t="s">
        <v>55</v>
      </c>
      <c r="D5" s="5249" t="s">
        <v>56</v>
      </c>
      <c r="E5" s="5249" t="s">
        <v>57</v>
      </c>
      <c r="F5" s="4775"/>
      <c r="G5" s="5248" t="s">
        <v>4603</v>
      </c>
      <c r="H5" s="5248"/>
      <c r="I5" s="5248"/>
      <c r="J5" s="5248"/>
      <c r="K5" s="5248"/>
      <c r="L5" s="5248" t="s">
        <v>7689</v>
      </c>
      <c r="M5" s="5248"/>
      <c r="N5" s="5248"/>
      <c r="O5" s="5248"/>
      <c r="P5" s="5248"/>
      <c r="Q5" s="5248"/>
      <c r="R5" s="5249" t="s">
        <v>4643</v>
      </c>
      <c r="S5" s="5249"/>
      <c r="T5" s="4843"/>
      <c r="U5" s="5261" t="s">
        <v>5743</v>
      </c>
      <c r="V5" s="5261"/>
      <c r="W5" s="5261"/>
      <c r="X5" s="5261"/>
      <c r="Y5" s="5237" t="s">
        <v>5744</v>
      </c>
      <c r="Z5" s="5237"/>
      <c r="AA5" s="5237"/>
      <c r="AB5" s="5237"/>
      <c r="AC5" s="5238" t="s">
        <v>5745</v>
      </c>
      <c r="AD5" s="5238"/>
      <c r="AE5" s="5238"/>
      <c r="AF5" s="5238"/>
      <c r="AG5" s="5239" t="s">
        <v>5746</v>
      </c>
      <c r="AH5" s="5239"/>
      <c r="AI5" s="5239"/>
      <c r="AJ5" s="5239"/>
      <c r="AK5" s="5240" t="s">
        <v>5747</v>
      </c>
      <c r="AL5" s="5240"/>
      <c r="AM5" s="5240"/>
      <c r="AN5" s="5240"/>
      <c r="AO5" s="5241" t="s">
        <v>5748</v>
      </c>
      <c r="AP5" s="5241"/>
      <c r="AQ5" s="5241"/>
      <c r="AR5" s="5241"/>
      <c r="AS5" s="5237" t="s">
        <v>5749</v>
      </c>
      <c r="AT5" s="5237"/>
      <c r="AU5" s="5237"/>
      <c r="AV5" s="5237"/>
      <c r="AW5" s="4843"/>
      <c r="AX5" s="4843"/>
    </row>
    <row r="6" spans="1:54" s="1629" customFormat="1" ht="72">
      <c r="A6" s="5249"/>
      <c r="B6" s="5249"/>
      <c r="C6" s="5249"/>
      <c r="D6" s="5249"/>
      <c r="E6" s="5249"/>
      <c r="F6" s="4775"/>
      <c r="G6" s="1630" t="s">
        <v>4604</v>
      </c>
      <c r="H6" s="1630" t="s">
        <v>4611</v>
      </c>
      <c r="I6" s="1630" t="s">
        <v>4605</v>
      </c>
      <c r="J6" s="1630" t="s">
        <v>4612</v>
      </c>
      <c r="K6" s="1630" t="s">
        <v>2527</v>
      </c>
      <c r="L6" s="1631" t="s">
        <v>58</v>
      </c>
      <c r="M6" s="1631" t="s">
        <v>59</v>
      </c>
      <c r="N6" s="1632" t="s">
        <v>60</v>
      </c>
      <c r="O6" s="1631" t="s">
        <v>61</v>
      </c>
      <c r="P6" s="1632" t="s">
        <v>62</v>
      </c>
      <c r="Q6" s="1631" t="s">
        <v>5545</v>
      </c>
      <c r="R6" s="1633" t="s">
        <v>2529</v>
      </c>
      <c r="S6" s="1634" t="s">
        <v>4644</v>
      </c>
      <c r="T6" s="4843"/>
      <c r="U6" s="1662" t="s">
        <v>5750</v>
      </c>
      <c r="V6" s="1662" t="s">
        <v>61</v>
      </c>
      <c r="W6" s="1662" t="s">
        <v>5751</v>
      </c>
      <c r="X6" s="1663" t="s">
        <v>5752</v>
      </c>
      <c r="Y6" s="1664" t="s">
        <v>5750</v>
      </c>
      <c r="Z6" s="1664" t="s">
        <v>61</v>
      </c>
      <c r="AA6" s="1662" t="s">
        <v>5751</v>
      </c>
      <c r="AB6" s="1663" t="s">
        <v>5752</v>
      </c>
      <c r="AC6" s="1664" t="s">
        <v>5750</v>
      </c>
      <c r="AD6" s="1664" t="s">
        <v>61</v>
      </c>
      <c r="AE6" s="1662" t="s">
        <v>5751</v>
      </c>
      <c r="AF6" s="1663" t="s">
        <v>5752</v>
      </c>
      <c r="AG6" s="1664" t="s">
        <v>5750</v>
      </c>
      <c r="AH6" s="1664" t="s">
        <v>61</v>
      </c>
      <c r="AI6" s="1662" t="s">
        <v>5751</v>
      </c>
      <c r="AJ6" s="1663" t="s">
        <v>5752</v>
      </c>
      <c r="AK6" s="1664" t="s">
        <v>5750</v>
      </c>
      <c r="AL6" s="1664" t="s">
        <v>61</v>
      </c>
      <c r="AM6" s="1662" t="s">
        <v>5751</v>
      </c>
      <c r="AN6" s="1663" t="s">
        <v>5752</v>
      </c>
      <c r="AO6" s="1664" t="s">
        <v>5750</v>
      </c>
      <c r="AP6" s="1664" t="s">
        <v>61</v>
      </c>
      <c r="AQ6" s="1662" t="s">
        <v>5751</v>
      </c>
      <c r="AR6" s="1663" t="s">
        <v>5752</v>
      </c>
      <c r="AS6" s="1662" t="s">
        <v>5751</v>
      </c>
      <c r="AT6" s="1665" t="s">
        <v>5753</v>
      </c>
      <c r="AU6" s="1662" t="s">
        <v>5754</v>
      </c>
      <c r="AV6" s="1666" t="s">
        <v>5752</v>
      </c>
      <c r="AW6" s="5236" t="s">
        <v>53</v>
      </c>
      <c r="AX6" s="5236"/>
      <c r="AY6" s="4843"/>
    </row>
    <row r="7" spans="1:54" s="1614" customFormat="1" ht="18">
      <c r="A7" s="1635">
        <v>4</v>
      </c>
      <c r="B7" s="1636"/>
      <c r="C7" s="1635" t="s">
        <v>2712</v>
      </c>
      <c r="D7" s="1635"/>
      <c r="E7" s="1635"/>
      <c r="F7" s="3750"/>
      <c r="G7" s="1635"/>
      <c r="H7" s="1635"/>
      <c r="I7" s="1635"/>
      <c r="J7" s="1635"/>
      <c r="K7" s="1635"/>
      <c r="L7" s="1635"/>
      <c r="M7" s="1635"/>
      <c r="N7" s="1637"/>
      <c r="O7" s="1635"/>
      <c r="P7" s="1638">
        <f>P8</f>
        <v>122.5</v>
      </c>
      <c r="Q7" s="1635"/>
      <c r="R7" s="1635"/>
      <c r="S7" s="1638">
        <f>S8</f>
        <v>0</v>
      </c>
      <c r="T7" s="3750"/>
      <c r="U7" s="1667"/>
      <c r="V7" s="1667"/>
      <c r="W7" s="1638">
        <f>W8</f>
        <v>12250000</v>
      </c>
      <c r="X7" s="1667"/>
      <c r="Y7" s="1667"/>
      <c r="Z7" s="1667"/>
      <c r="AA7" s="1638">
        <f>AA8</f>
        <v>0</v>
      </c>
      <c r="AB7" s="1667"/>
      <c r="AC7" s="1667"/>
      <c r="AD7" s="1667"/>
      <c r="AE7" s="1638">
        <f>AE8</f>
        <v>6388750</v>
      </c>
      <c r="AF7" s="1667"/>
      <c r="AG7" s="1667"/>
      <c r="AH7" s="1667"/>
      <c r="AI7" s="1638">
        <f>AI8</f>
        <v>3201250</v>
      </c>
      <c r="AJ7" s="1667"/>
      <c r="AK7" s="1667"/>
      <c r="AL7" s="1667"/>
      <c r="AM7" s="1638">
        <f>AM8</f>
        <v>1580000</v>
      </c>
      <c r="AN7" s="1667"/>
      <c r="AO7" s="1667"/>
      <c r="AP7" s="1667"/>
      <c r="AQ7" s="1638">
        <f>AQ8</f>
        <v>1080000</v>
      </c>
      <c r="AR7" s="1667"/>
      <c r="AS7" s="1638">
        <f>AS8</f>
        <v>12250000</v>
      </c>
      <c r="AT7" s="1667"/>
      <c r="AU7" s="1667"/>
      <c r="AV7" s="1667"/>
      <c r="AW7" s="3750"/>
      <c r="AX7" s="3750"/>
      <c r="AY7" s="3750"/>
    </row>
    <row r="8" spans="1:54" s="1614" customFormat="1" ht="54">
      <c r="A8" s="1639">
        <v>4.0999999999999996</v>
      </c>
      <c r="B8" s="1639" t="s">
        <v>1571</v>
      </c>
      <c r="C8" s="1639" t="s">
        <v>5570</v>
      </c>
      <c r="D8" s="1639"/>
      <c r="E8" s="1639"/>
      <c r="F8" s="3750"/>
      <c r="G8" s="1639"/>
      <c r="H8" s="1639"/>
      <c r="I8" s="1639"/>
      <c r="J8" s="1639"/>
      <c r="K8" s="1639"/>
      <c r="L8" s="1639"/>
      <c r="M8" s="1639"/>
      <c r="N8" s="1640"/>
      <c r="O8" s="1641"/>
      <c r="P8" s="1642">
        <f>SUM(P9:P15)</f>
        <v>122.5</v>
      </c>
      <c r="Q8" s="1639"/>
      <c r="R8" s="1639"/>
      <c r="S8" s="1642">
        <f>SUM(S9:S15)</f>
        <v>0</v>
      </c>
      <c r="T8" s="3750"/>
      <c r="U8" s="1668"/>
      <c r="V8" s="1668"/>
      <c r="W8" s="1642">
        <f>SUM(W9:W15)</f>
        <v>12250000</v>
      </c>
      <c r="X8" s="1668"/>
      <c r="Y8" s="1668"/>
      <c r="Z8" s="1668"/>
      <c r="AA8" s="1642">
        <f>SUM(AA9:AA15)</f>
        <v>0</v>
      </c>
      <c r="AB8" s="1668"/>
      <c r="AC8" s="1668"/>
      <c r="AD8" s="1668"/>
      <c r="AE8" s="1642">
        <f>SUM(AE9:AE15)</f>
        <v>6388750</v>
      </c>
      <c r="AF8" s="1668"/>
      <c r="AG8" s="1668"/>
      <c r="AH8" s="1668"/>
      <c r="AI8" s="1642">
        <f>SUM(AI9:AI15)</f>
        <v>3201250</v>
      </c>
      <c r="AJ8" s="1668"/>
      <c r="AK8" s="1668"/>
      <c r="AL8" s="1668"/>
      <c r="AM8" s="1642">
        <f>SUM(AM9:AM15)</f>
        <v>1580000</v>
      </c>
      <c r="AN8" s="1668"/>
      <c r="AO8" s="1668"/>
      <c r="AP8" s="1668"/>
      <c r="AQ8" s="1642">
        <f>SUM(AQ9:AQ15)</f>
        <v>1080000</v>
      </c>
      <c r="AR8" s="1668"/>
      <c r="AS8" s="1642">
        <f>SUM(AS9:AS15)</f>
        <v>12250000</v>
      </c>
      <c r="AT8" s="1668"/>
      <c r="AU8" s="1668"/>
      <c r="AV8" s="1668"/>
      <c r="AW8" s="3750"/>
      <c r="AX8" s="3750"/>
      <c r="AY8" s="3750"/>
    </row>
    <row r="9" spans="1:54" s="1614" customFormat="1" ht="126">
      <c r="A9" s="1643" t="s">
        <v>2713</v>
      </c>
      <c r="B9" s="1644" t="s">
        <v>1572</v>
      </c>
      <c r="C9" s="1644" t="s">
        <v>1573</v>
      </c>
      <c r="D9" s="1620" t="s">
        <v>70</v>
      </c>
      <c r="E9" s="1645" t="s">
        <v>70</v>
      </c>
      <c r="F9" s="470" t="s">
        <v>6117</v>
      </c>
      <c r="G9" s="1646"/>
      <c r="H9" s="1646"/>
      <c r="I9" s="1646">
        <v>25</v>
      </c>
      <c r="J9" s="1646"/>
      <c r="K9" s="1646"/>
      <c r="L9" s="1647"/>
      <c r="M9" s="3746">
        <f t="shared" ref="M9:M15" si="0">U9</f>
        <v>1000000</v>
      </c>
      <c r="N9" s="1649">
        <f t="shared" ref="N9:N15" si="1">M9/100000</f>
        <v>10</v>
      </c>
      <c r="O9" s="3746">
        <f t="shared" ref="O9:O15" si="2">V9</f>
        <v>5</v>
      </c>
      <c r="P9" s="1650">
        <f t="shared" ref="P9:P15" si="3">N9*O9</f>
        <v>50</v>
      </c>
      <c r="Q9" s="1660" t="str">
        <f>X9</f>
        <v xml:space="preserve">STATE: ; PDY: DH - 2 x Rs.1000000 - 20 lakhs ; KKL: DH - 1 x Rs.1000000 - 10 lakhs ; MHE: DH - 1 x Rs.1000000 - 10 lakhs ; YNM: DH - 1 x Rs.1000000 - 10 lakhs </v>
      </c>
      <c r="R9" s="1651"/>
      <c r="S9" s="1652"/>
      <c r="T9" s="3750"/>
      <c r="U9" s="1666">
        <f t="shared" ref="U9:U15" si="4">IFERROR(AS9/AT9,0)</f>
        <v>1000000</v>
      </c>
      <c r="V9" s="1666">
        <f t="shared" ref="V9:V15" si="5">Z9+AD9+AH9+AL9+AP9</f>
        <v>5</v>
      </c>
      <c r="W9" s="1666">
        <f t="shared" ref="W9:W15" si="6">U9*V9</f>
        <v>5000000</v>
      </c>
      <c r="X9" s="1669" t="str">
        <f t="shared" ref="X9:X15" si="7">"STATE: "&amp;AB9&amp;"; PDY: "&amp;AF9&amp;"; KKL: "&amp;AJ9&amp;"; MHE: "&amp;AN9&amp;"; YNM: "&amp;AR9</f>
        <v xml:space="preserve">STATE: ; PDY: DH - 2 x Rs.1000000 - 20 lakhs ; KKL: DH - 1 x Rs.1000000 - 10 lakhs ; MHE: DH - 1 x Rs.1000000 - 10 lakhs ; YNM: DH - 1 x Rs.1000000 - 10 lakhs </v>
      </c>
      <c r="Y9" s="1670"/>
      <c r="Z9" s="1670"/>
      <c r="AA9" s="1670">
        <f t="shared" ref="AA9:AA15" si="8">Y9*Z9</f>
        <v>0</v>
      </c>
      <c r="AB9" s="1670"/>
      <c r="AC9" s="3555">
        <v>1000000</v>
      </c>
      <c r="AD9" s="3555">
        <v>2</v>
      </c>
      <c r="AE9" s="3556">
        <f t="shared" ref="AE9:AE15" si="9">AC9*AD9</f>
        <v>2000000</v>
      </c>
      <c r="AF9" s="3555" t="s">
        <v>5961</v>
      </c>
      <c r="AG9" s="3555">
        <v>1000000</v>
      </c>
      <c r="AH9" s="3555">
        <v>1</v>
      </c>
      <c r="AI9" s="3556">
        <f t="shared" ref="AI9:AI15" si="10">AG9*AH9</f>
        <v>1000000</v>
      </c>
      <c r="AJ9" s="3555" t="s">
        <v>5962</v>
      </c>
      <c r="AK9" s="3555">
        <v>1000000</v>
      </c>
      <c r="AL9" s="3555">
        <v>1</v>
      </c>
      <c r="AM9" s="3556">
        <f t="shared" ref="AM9:AM15" si="11">AK9*AL9</f>
        <v>1000000</v>
      </c>
      <c r="AN9" s="3555" t="s">
        <v>5962</v>
      </c>
      <c r="AO9" s="3555">
        <v>1000000</v>
      </c>
      <c r="AP9" s="3555">
        <v>1</v>
      </c>
      <c r="AQ9" s="3556">
        <f t="shared" ref="AQ9:AQ15" si="12">AO9*AP9</f>
        <v>1000000</v>
      </c>
      <c r="AR9" s="3555" t="s">
        <v>5962</v>
      </c>
      <c r="AS9" s="4844">
        <f t="shared" ref="AS9:AS15" si="13">AA9+AE9+AI9+AM9+AQ9</f>
        <v>5000000</v>
      </c>
      <c r="AT9" s="4844">
        <f t="shared" ref="AT9:AT15" si="14">Z9+AD9+AH9+AL9+AP9</f>
        <v>5</v>
      </c>
      <c r="AU9" s="4844">
        <f t="shared" ref="AU9:AU15" si="15">IFERROR((AS9/AT9),0)</f>
        <v>1000000</v>
      </c>
      <c r="AV9" s="4844" t="str">
        <f t="shared" ref="AV9:AV15" si="16">"STATE: "&amp;AB9&amp;"; PDY: "&amp;AF9&amp;"; KKL: "&amp;AJ9&amp;"; MHE: "&amp;AN9&amp;"; YNM: "&amp;AR9</f>
        <v xml:space="preserve">STATE: ; PDY: DH - 2 x Rs.1000000 - 20 lakhs ; KKL: DH - 1 x Rs.1000000 - 10 lakhs ; MHE: DH - 1 x Rs.1000000 - 10 lakhs ; YNM: DH - 1 x Rs.1000000 - 10 lakhs </v>
      </c>
      <c r="AW9" s="1643" t="s">
        <v>2713</v>
      </c>
      <c r="AX9" s="4949" t="s">
        <v>6117</v>
      </c>
      <c r="AY9" s="5030" t="s">
        <v>8130</v>
      </c>
    </row>
    <row r="10" spans="1:54" s="1614" customFormat="1" ht="37.5">
      <c r="A10" s="1643" t="s">
        <v>2714</v>
      </c>
      <c r="B10" s="1644" t="s">
        <v>1574</v>
      </c>
      <c r="C10" s="1644" t="s">
        <v>305</v>
      </c>
      <c r="D10" s="1620" t="s">
        <v>70</v>
      </c>
      <c r="E10" s="1645" t="s">
        <v>70</v>
      </c>
      <c r="F10" s="470" t="s">
        <v>6117</v>
      </c>
      <c r="G10" s="1646"/>
      <c r="H10" s="1646"/>
      <c r="I10" s="1646"/>
      <c r="J10" s="1646"/>
      <c r="K10" s="1646"/>
      <c r="L10" s="1647"/>
      <c r="M10" s="3746">
        <f t="shared" si="0"/>
        <v>0</v>
      </c>
      <c r="N10" s="1649">
        <f t="shared" si="1"/>
        <v>0</v>
      </c>
      <c r="O10" s="3746">
        <f t="shared" si="2"/>
        <v>0</v>
      </c>
      <c r="P10" s="1650">
        <f t="shared" si="3"/>
        <v>0</v>
      </c>
      <c r="Q10" s="1660" t="str">
        <f t="shared" ref="Q10:Q15" si="17">X10</f>
        <v xml:space="preserve">STATE: ; PDY: ; KKL: ; MHE: ; YNM: </v>
      </c>
      <c r="R10" s="1651"/>
      <c r="S10" s="1652"/>
      <c r="T10" s="3750"/>
      <c r="U10" s="1666">
        <f t="shared" si="4"/>
        <v>0</v>
      </c>
      <c r="V10" s="1666">
        <f t="shared" si="5"/>
        <v>0</v>
      </c>
      <c r="W10" s="1666">
        <f t="shared" si="6"/>
        <v>0</v>
      </c>
      <c r="X10" s="1669" t="str">
        <f t="shared" si="7"/>
        <v xml:space="preserve">STATE: ; PDY: ; KKL: ; MHE: ; YNM: </v>
      </c>
      <c r="Y10" s="1666"/>
      <c r="Z10" s="1666"/>
      <c r="AA10" s="1666">
        <f t="shared" si="8"/>
        <v>0</v>
      </c>
      <c r="AB10" s="1666"/>
      <c r="AC10" s="1666"/>
      <c r="AD10" s="1666"/>
      <c r="AE10" s="1666">
        <f t="shared" si="9"/>
        <v>0</v>
      </c>
      <c r="AF10" s="1666"/>
      <c r="AG10" s="1666"/>
      <c r="AH10" s="1666"/>
      <c r="AI10" s="1666">
        <f t="shared" si="10"/>
        <v>0</v>
      </c>
      <c r="AJ10" s="1666"/>
      <c r="AK10" s="1666"/>
      <c r="AL10" s="1666"/>
      <c r="AM10" s="1666">
        <f t="shared" si="11"/>
        <v>0</v>
      </c>
      <c r="AN10" s="1666"/>
      <c r="AO10" s="1666"/>
      <c r="AP10" s="1666"/>
      <c r="AQ10" s="1666">
        <f t="shared" si="12"/>
        <v>0</v>
      </c>
      <c r="AR10" s="1666"/>
      <c r="AS10" s="1666">
        <f t="shared" si="13"/>
        <v>0</v>
      </c>
      <c r="AT10" s="1666">
        <f t="shared" si="14"/>
        <v>0</v>
      </c>
      <c r="AU10" s="1666">
        <f t="shared" si="15"/>
        <v>0</v>
      </c>
      <c r="AV10" s="1669" t="str">
        <f t="shared" si="16"/>
        <v xml:space="preserve">STATE: ; PDY: ; KKL: ; MHE: ; YNM: </v>
      </c>
      <c r="AW10" s="1643" t="s">
        <v>2714</v>
      </c>
      <c r="AX10" s="4949" t="s">
        <v>6117</v>
      </c>
      <c r="AY10" s="3750"/>
    </row>
    <row r="11" spans="1:54" s="1614" customFormat="1" ht="108">
      <c r="A11" s="1643" t="s">
        <v>2715</v>
      </c>
      <c r="B11" s="1644" t="s">
        <v>1575</v>
      </c>
      <c r="C11" s="1644" t="s">
        <v>302</v>
      </c>
      <c r="D11" s="1620" t="s">
        <v>70</v>
      </c>
      <c r="E11" s="1645" t="s">
        <v>70</v>
      </c>
      <c r="F11" s="470" t="s">
        <v>6117</v>
      </c>
      <c r="G11" s="1646"/>
      <c r="H11" s="1646"/>
      <c r="I11" s="1646">
        <v>10</v>
      </c>
      <c r="J11" s="1646"/>
      <c r="K11" s="1646"/>
      <c r="L11" s="1647"/>
      <c r="M11" s="3746">
        <f t="shared" si="0"/>
        <v>500000</v>
      </c>
      <c r="N11" s="1649">
        <f t="shared" si="1"/>
        <v>5</v>
      </c>
      <c r="O11" s="3746">
        <f t="shared" si="2"/>
        <v>4</v>
      </c>
      <c r="P11" s="1650">
        <f t="shared" si="3"/>
        <v>20</v>
      </c>
      <c r="Q11" s="1660" t="str">
        <f t="shared" si="17"/>
        <v xml:space="preserve">STATE: ; PDY: CHC - 2 x Rs.500000 - Rs.10 lakhs; KKL: CHC - 1 x Rs.500000 - Rs.5.00 Lakhs; MHE: CHC - 1 x Rs.500000 - Rs.5.00 Lakhs; YNM: </v>
      </c>
      <c r="R11" s="1651"/>
      <c r="S11" s="1652"/>
      <c r="T11" s="3750"/>
      <c r="U11" s="1666">
        <f t="shared" si="4"/>
        <v>500000</v>
      </c>
      <c r="V11" s="1666">
        <f t="shared" si="5"/>
        <v>4</v>
      </c>
      <c r="W11" s="1666">
        <f t="shared" si="6"/>
        <v>2000000</v>
      </c>
      <c r="X11" s="1669" t="str">
        <f t="shared" si="7"/>
        <v xml:space="preserve">STATE: ; PDY: CHC - 2 x Rs.500000 - Rs.10 lakhs; KKL: CHC - 1 x Rs.500000 - Rs.5.00 Lakhs; MHE: CHC - 1 x Rs.500000 - Rs.5.00 Lakhs; YNM: </v>
      </c>
      <c r="Y11" s="1670"/>
      <c r="Z11" s="1670"/>
      <c r="AA11" s="1670">
        <f t="shared" si="8"/>
        <v>0</v>
      </c>
      <c r="AB11" s="1670"/>
      <c r="AC11" s="1653">
        <v>500000</v>
      </c>
      <c r="AD11" s="1653">
        <v>2</v>
      </c>
      <c r="AE11" s="1654">
        <f t="shared" si="9"/>
        <v>1000000</v>
      </c>
      <c r="AF11" s="1653" t="s">
        <v>5796</v>
      </c>
      <c r="AG11" s="1655">
        <v>500000</v>
      </c>
      <c r="AH11" s="1655">
        <v>1</v>
      </c>
      <c r="AI11" s="1654">
        <f t="shared" si="10"/>
        <v>500000</v>
      </c>
      <c r="AJ11" s="1653" t="s">
        <v>5797</v>
      </c>
      <c r="AK11" s="1653">
        <v>500000</v>
      </c>
      <c r="AL11" s="1655">
        <v>1</v>
      </c>
      <c r="AM11" s="1654">
        <f t="shared" si="11"/>
        <v>500000</v>
      </c>
      <c r="AN11" s="1653" t="s">
        <v>5797</v>
      </c>
      <c r="AO11" s="1656"/>
      <c r="AP11" s="1656"/>
      <c r="AQ11" s="1656">
        <f t="shared" si="12"/>
        <v>0</v>
      </c>
      <c r="AR11" s="1656"/>
      <c r="AS11" s="1670">
        <f t="shared" si="13"/>
        <v>2000000</v>
      </c>
      <c r="AT11" s="1670">
        <f t="shared" si="14"/>
        <v>4</v>
      </c>
      <c r="AU11" s="1670">
        <f t="shared" si="15"/>
        <v>500000</v>
      </c>
      <c r="AV11" s="1669" t="str">
        <f t="shared" si="16"/>
        <v xml:space="preserve">STATE: ; PDY: CHC - 2 x Rs.500000 - Rs.10 lakhs; KKL: CHC - 1 x Rs.500000 - Rs.5.00 Lakhs; MHE: CHC - 1 x Rs.500000 - Rs.5.00 Lakhs; YNM: </v>
      </c>
      <c r="AW11" s="1643" t="s">
        <v>2715</v>
      </c>
      <c r="AX11" s="4949" t="s">
        <v>6117</v>
      </c>
      <c r="AY11" s="5030" t="s">
        <v>8130</v>
      </c>
    </row>
    <row r="12" spans="1:54" s="1614" customFormat="1" ht="72">
      <c r="A12" s="1643" t="s">
        <v>2716</v>
      </c>
      <c r="B12" s="1644" t="s">
        <v>1576</v>
      </c>
      <c r="C12" s="1644" t="s">
        <v>303</v>
      </c>
      <c r="D12" s="1620" t="s">
        <v>70</v>
      </c>
      <c r="E12" s="1645" t="s">
        <v>70</v>
      </c>
      <c r="F12" s="470" t="s">
        <v>6117</v>
      </c>
      <c r="G12" s="1646"/>
      <c r="H12" s="1646"/>
      <c r="I12" s="1646">
        <v>34.125</v>
      </c>
      <c r="J12" s="1646"/>
      <c r="K12" s="1646"/>
      <c r="L12" s="1647"/>
      <c r="M12" s="3746">
        <f t="shared" si="0"/>
        <v>131250</v>
      </c>
      <c r="N12" s="1649">
        <f t="shared" si="1"/>
        <v>1.3125</v>
      </c>
      <c r="O12" s="3746">
        <f t="shared" si="2"/>
        <v>24</v>
      </c>
      <c r="P12" s="1650">
        <f t="shared" si="3"/>
        <v>31.5</v>
      </c>
      <c r="Q12" s="1660" t="str">
        <f t="shared" si="17"/>
        <v xml:space="preserve">STATE: ; PDY: PHC - 15 x Rs. 175000/- (75%); KKL: PHC - 9 x Rs. 175000/-(75%) ; MHE: ; YNM: </v>
      </c>
      <c r="R12" s="1651"/>
      <c r="S12" s="1652"/>
      <c r="T12" s="3750"/>
      <c r="U12" s="1666">
        <f t="shared" si="4"/>
        <v>131250</v>
      </c>
      <c r="V12" s="1666">
        <f t="shared" si="5"/>
        <v>24</v>
      </c>
      <c r="W12" s="1666">
        <f t="shared" si="6"/>
        <v>3150000</v>
      </c>
      <c r="X12" s="1669" t="str">
        <f t="shared" si="7"/>
        <v xml:space="preserve">STATE: ; PDY: PHC - 15 x Rs. 175000/- (75%); KKL: PHC - 9 x Rs. 175000/-(75%) ; MHE: ; YNM: </v>
      </c>
      <c r="Y12" s="1670"/>
      <c r="Z12" s="1670"/>
      <c r="AA12" s="1670">
        <f t="shared" si="8"/>
        <v>0</v>
      </c>
      <c r="AB12" s="1670"/>
      <c r="AC12" s="3555">
        <v>131250</v>
      </c>
      <c r="AD12" s="3555">
        <f>27-12</f>
        <v>15</v>
      </c>
      <c r="AE12" s="3556">
        <f t="shared" si="9"/>
        <v>1968750</v>
      </c>
      <c r="AF12" s="3555" t="s">
        <v>7862</v>
      </c>
      <c r="AG12" s="3557">
        <v>131250</v>
      </c>
      <c r="AH12" s="3556">
        <f>11-2</f>
        <v>9</v>
      </c>
      <c r="AI12" s="3556">
        <f t="shared" si="10"/>
        <v>1181250</v>
      </c>
      <c r="AJ12" s="3555" t="s">
        <v>7863</v>
      </c>
      <c r="AK12" s="3555"/>
      <c r="AL12" s="3556"/>
      <c r="AM12" s="3556">
        <f t="shared" si="11"/>
        <v>0</v>
      </c>
      <c r="AN12" s="3555"/>
      <c r="AO12" s="4845"/>
      <c r="AP12" s="4845"/>
      <c r="AQ12" s="4845">
        <f t="shared" si="12"/>
        <v>0</v>
      </c>
      <c r="AR12" s="4845"/>
      <c r="AS12" s="4844">
        <f t="shared" si="13"/>
        <v>3150000</v>
      </c>
      <c r="AT12" s="4844">
        <f t="shared" si="14"/>
        <v>24</v>
      </c>
      <c r="AU12" s="4844">
        <f t="shared" si="15"/>
        <v>131250</v>
      </c>
      <c r="AV12" s="4844" t="str">
        <f t="shared" si="16"/>
        <v xml:space="preserve">STATE: ; PDY: PHC - 15 x Rs. 175000/- (75%); KKL: PHC - 9 x Rs. 175000/-(75%) ; MHE: ; YNM: </v>
      </c>
      <c r="AW12" s="1643" t="s">
        <v>2716</v>
      </c>
      <c r="AX12" s="4949" t="s">
        <v>6117</v>
      </c>
      <c r="AY12" s="5030" t="s">
        <v>8130</v>
      </c>
    </row>
    <row r="13" spans="1:54" s="1614" customFormat="1" ht="126">
      <c r="A13" s="1643" t="s">
        <v>2717</v>
      </c>
      <c r="B13" s="1644" t="s">
        <v>1577</v>
      </c>
      <c r="C13" s="1644" t="s">
        <v>7322</v>
      </c>
      <c r="D13" s="1620" t="s">
        <v>70</v>
      </c>
      <c r="E13" s="1645" t="s">
        <v>70</v>
      </c>
      <c r="F13" s="470" t="s">
        <v>6117</v>
      </c>
      <c r="G13" s="1646"/>
      <c r="H13" s="1646"/>
      <c r="I13" s="1646">
        <v>8</v>
      </c>
      <c r="J13" s="1646"/>
      <c r="K13" s="1646"/>
      <c r="L13" s="1647"/>
      <c r="M13" s="3746">
        <f t="shared" si="0"/>
        <v>20000</v>
      </c>
      <c r="N13" s="1649">
        <f t="shared" si="1"/>
        <v>0.2</v>
      </c>
      <c r="O13" s="3746">
        <f t="shared" si="2"/>
        <v>80</v>
      </c>
      <c r="P13" s="1650">
        <f t="shared" si="3"/>
        <v>16</v>
      </c>
      <c r="Q13" s="1660" t="str">
        <f t="shared" si="17"/>
        <v xml:space="preserve">STATE: ; PDY: SC - 55 x Rs.20000 - 11 lakhs; KKL: SC - 17 x Rs.20000 -3.40 lakhs  ; MHE: SC - 4 x Rs.20000 -0.80 lakhs ; YNM: SC - 4 x Rs.20000 -0.80 lakhs </v>
      </c>
      <c r="R13" s="1651"/>
      <c r="S13" s="1652"/>
      <c r="T13" s="3750"/>
      <c r="U13" s="1666">
        <f t="shared" si="4"/>
        <v>20000</v>
      </c>
      <c r="V13" s="1666">
        <f t="shared" si="5"/>
        <v>80</v>
      </c>
      <c r="W13" s="1666">
        <f t="shared" si="6"/>
        <v>1600000</v>
      </c>
      <c r="X13" s="1669" t="str">
        <f t="shared" si="7"/>
        <v xml:space="preserve">STATE: ; PDY: SC - 55 x Rs.20000 - 11 lakhs; KKL: SC - 17 x Rs.20000 -3.40 lakhs  ; MHE: SC - 4 x Rs.20000 -0.80 lakhs ; YNM: SC - 4 x Rs.20000 -0.80 lakhs </v>
      </c>
      <c r="Y13" s="1670"/>
      <c r="Z13" s="1670"/>
      <c r="AA13" s="1670">
        <f t="shared" si="8"/>
        <v>0</v>
      </c>
      <c r="AB13" s="1670"/>
      <c r="AC13" s="3555">
        <v>20000</v>
      </c>
      <c r="AD13" s="3555">
        <v>55</v>
      </c>
      <c r="AE13" s="3556">
        <f t="shared" si="9"/>
        <v>1100000</v>
      </c>
      <c r="AF13" s="3555" t="s">
        <v>7244</v>
      </c>
      <c r="AG13" s="3557">
        <v>20000</v>
      </c>
      <c r="AH13" s="3557">
        <v>17</v>
      </c>
      <c r="AI13" s="3556">
        <f t="shared" si="10"/>
        <v>340000</v>
      </c>
      <c r="AJ13" s="3555" t="s">
        <v>7245</v>
      </c>
      <c r="AK13" s="3555">
        <v>20000</v>
      </c>
      <c r="AL13" s="3557">
        <v>4</v>
      </c>
      <c r="AM13" s="3556">
        <f t="shared" si="11"/>
        <v>80000</v>
      </c>
      <c r="AN13" s="3555" t="s">
        <v>7246</v>
      </c>
      <c r="AO13" s="3555">
        <v>20000</v>
      </c>
      <c r="AP13" s="3555">
        <v>4</v>
      </c>
      <c r="AQ13" s="3556">
        <f t="shared" si="12"/>
        <v>80000</v>
      </c>
      <c r="AR13" s="3555" t="s">
        <v>7246</v>
      </c>
      <c r="AS13" s="4844">
        <f t="shared" si="13"/>
        <v>1600000</v>
      </c>
      <c r="AT13" s="4844">
        <f t="shared" si="14"/>
        <v>80</v>
      </c>
      <c r="AU13" s="4844">
        <f t="shared" si="15"/>
        <v>20000</v>
      </c>
      <c r="AV13" s="4844" t="str">
        <f t="shared" si="16"/>
        <v xml:space="preserve">STATE: ; PDY: SC - 55 x Rs.20000 - 11 lakhs; KKL: SC - 17 x Rs.20000 -3.40 lakhs  ; MHE: SC - 4 x Rs.20000 -0.80 lakhs ; YNM: SC - 4 x Rs.20000 -0.80 lakhs </v>
      </c>
      <c r="AW13" s="1643" t="s">
        <v>2717</v>
      </c>
      <c r="AX13" s="4949" t="s">
        <v>6117</v>
      </c>
      <c r="AY13" s="5030" t="s">
        <v>8130</v>
      </c>
    </row>
    <row r="14" spans="1:54" s="1614" customFormat="1" ht="90">
      <c r="A14" s="1643" t="s">
        <v>2718</v>
      </c>
      <c r="B14" s="1644" t="s">
        <v>1578</v>
      </c>
      <c r="C14" s="1644" t="s">
        <v>1579</v>
      </c>
      <c r="D14" s="1620" t="s">
        <v>70</v>
      </c>
      <c r="E14" s="1645" t="s">
        <v>70</v>
      </c>
      <c r="F14" s="470" t="s">
        <v>6117</v>
      </c>
      <c r="G14" s="1646"/>
      <c r="H14" s="1657"/>
      <c r="I14" s="1658">
        <v>5</v>
      </c>
      <c r="J14" s="1658"/>
      <c r="K14" s="1659"/>
      <c r="L14" s="1647"/>
      <c r="M14" s="3746">
        <f t="shared" si="0"/>
        <v>5000</v>
      </c>
      <c r="N14" s="1649">
        <f t="shared" si="1"/>
        <v>0.05</v>
      </c>
      <c r="O14" s="3746">
        <f t="shared" si="2"/>
        <v>100</v>
      </c>
      <c r="P14" s="1650">
        <f t="shared" si="3"/>
        <v>5</v>
      </c>
      <c r="Q14" s="1660" t="str">
        <f t="shared" si="17"/>
        <v xml:space="preserve">STATE: ; PDY: VHSC - 64 x Rs.10000 - 6.40 lakhs (50%); KKL: VHSC - 36 x Rs.10000 - 3.60 lakhs (50%) ; MHE: ; YNM: </v>
      </c>
      <c r="R14" s="1651"/>
      <c r="S14" s="1652"/>
      <c r="T14" s="3750"/>
      <c r="U14" s="1666">
        <f t="shared" si="4"/>
        <v>5000</v>
      </c>
      <c r="V14" s="1666">
        <f t="shared" si="5"/>
        <v>100</v>
      </c>
      <c r="W14" s="1666">
        <f t="shared" si="6"/>
        <v>500000</v>
      </c>
      <c r="X14" s="1669" t="str">
        <f t="shared" si="7"/>
        <v xml:space="preserve">STATE: ; PDY: VHSC - 64 x Rs.10000 - 6.40 lakhs (50%); KKL: VHSC - 36 x Rs.10000 - 3.60 lakhs (50%) ; MHE: ; YNM: </v>
      </c>
      <c r="Y14" s="1670"/>
      <c r="Z14" s="1670"/>
      <c r="AA14" s="1670">
        <f t="shared" si="8"/>
        <v>0</v>
      </c>
      <c r="AB14" s="1670"/>
      <c r="AC14" s="3555">
        <v>5000</v>
      </c>
      <c r="AD14" s="3555">
        <v>64</v>
      </c>
      <c r="AE14" s="3556">
        <f t="shared" si="9"/>
        <v>320000</v>
      </c>
      <c r="AF14" s="3555" t="s">
        <v>7110</v>
      </c>
      <c r="AG14" s="3557">
        <v>5000</v>
      </c>
      <c r="AH14" s="3557">
        <v>36</v>
      </c>
      <c r="AI14" s="3556">
        <f t="shared" si="10"/>
        <v>180000</v>
      </c>
      <c r="AJ14" s="3555" t="s">
        <v>7111</v>
      </c>
      <c r="AK14" s="4845"/>
      <c r="AL14" s="4845"/>
      <c r="AM14" s="4845">
        <f t="shared" si="11"/>
        <v>0</v>
      </c>
      <c r="AN14" s="4845"/>
      <c r="AO14" s="4845"/>
      <c r="AP14" s="4845"/>
      <c r="AQ14" s="4845">
        <f t="shared" si="12"/>
        <v>0</v>
      </c>
      <c r="AR14" s="4845"/>
      <c r="AS14" s="4844">
        <f t="shared" si="13"/>
        <v>500000</v>
      </c>
      <c r="AT14" s="4844">
        <f t="shared" si="14"/>
        <v>100</v>
      </c>
      <c r="AU14" s="4844">
        <f t="shared" si="15"/>
        <v>5000</v>
      </c>
      <c r="AV14" s="4844" t="str">
        <f t="shared" si="16"/>
        <v xml:space="preserve">STATE: ; PDY: VHSC - 64 x Rs.10000 - 6.40 lakhs (50%); KKL: VHSC - 36 x Rs.10000 - 3.60 lakhs (50%) ; MHE: ; YNM: </v>
      </c>
      <c r="AW14" s="1643" t="s">
        <v>2718</v>
      </c>
      <c r="AX14" s="4949" t="s">
        <v>6117</v>
      </c>
      <c r="AY14" s="5030" t="s">
        <v>8130</v>
      </c>
    </row>
    <row r="15" spans="1:54" s="1614" customFormat="1" ht="36">
      <c r="A15" s="1643" t="s">
        <v>2719</v>
      </c>
      <c r="B15" s="1644" t="s">
        <v>1580</v>
      </c>
      <c r="C15" s="1644" t="s">
        <v>1762</v>
      </c>
      <c r="D15" s="1620" t="s">
        <v>70</v>
      </c>
      <c r="E15" s="1645" t="s">
        <v>70</v>
      </c>
      <c r="F15" s="3750"/>
      <c r="G15" s="1646"/>
      <c r="H15" s="1646"/>
      <c r="I15" s="1646"/>
      <c r="J15" s="1646"/>
      <c r="K15" s="1646"/>
      <c r="L15" s="1646"/>
      <c r="M15" s="3746">
        <f t="shared" si="0"/>
        <v>0</v>
      </c>
      <c r="N15" s="1649">
        <f t="shared" si="1"/>
        <v>0</v>
      </c>
      <c r="O15" s="3746">
        <f t="shared" si="2"/>
        <v>0</v>
      </c>
      <c r="P15" s="1650">
        <f t="shared" si="3"/>
        <v>0</v>
      </c>
      <c r="Q15" s="1660" t="str">
        <f t="shared" si="17"/>
        <v xml:space="preserve">STATE: ; PDY: ; KKL: ; MHE: ; YNM: </v>
      </c>
      <c r="R15" s="1651"/>
      <c r="S15" s="1652"/>
      <c r="T15" s="3750"/>
      <c r="U15" s="1666">
        <f t="shared" si="4"/>
        <v>0</v>
      </c>
      <c r="V15" s="1666">
        <f t="shared" si="5"/>
        <v>0</v>
      </c>
      <c r="W15" s="1666">
        <f t="shared" si="6"/>
        <v>0</v>
      </c>
      <c r="X15" s="1669" t="str">
        <f t="shared" si="7"/>
        <v xml:space="preserve">STATE: ; PDY: ; KKL: ; MHE: ; YNM: </v>
      </c>
      <c r="Y15" s="1666"/>
      <c r="Z15" s="1666"/>
      <c r="AA15" s="1666">
        <f t="shared" si="8"/>
        <v>0</v>
      </c>
      <c r="AB15" s="1666"/>
      <c r="AC15" s="1666"/>
      <c r="AD15" s="1666"/>
      <c r="AE15" s="1666">
        <f t="shared" si="9"/>
        <v>0</v>
      </c>
      <c r="AF15" s="1666"/>
      <c r="AG15" s="1666"/>
      <c r="AH15" s="1666"/>
      <c r="AI15" s="1666">
        <f t="shared" si="10"/>
        <v>0</v>
      </c>
      <c r="AJ15" s="1666"/>
      <c r="AK15" s="1666"/>
      <c r="AL15" s="1666"/>
      <c r="AM15" s="1666">
        <f t="shared" si="11"/>
        <v>0</v>
      </c>
      <c r="AN15" s="1666"/>
      <c r="AO15" s="1666"/>
      <c r="AP15" s="1666"/>
      <c r="AQ15" s="1666">
        <f t="shared" si="12"/>
        <v>0</v>
      </c>
      <c r="AR15" s="1666"/>
      <c r="AS15" s="1666">
        <f t="shared" si="13"/>
        <v>0</v>
      </c>
      <c r="AT15" s="1666">
        <f t="shared" si="14"/>
        <v>0</v>
      </c>
      <c r="AU15" s="1666">
        <f t="shared" si="15"/>
        <v>0</v>
      </c>
      <c r="AV15" s="1669" t="str">
        <f t="shared" si="16"/>
        <v xml:space="preserve">STATE: ; PDY: ; KKL: ; MHE: ; YNM: </v>
      </c>
      <c r="AW15" s="1643" t="s">
        <v>2719</v>
      </c>
      <c r="AX15" s="3750"/>
      <c r="AY15" s="3750"/>
    </row>
  </sheetData>
  <sheetProtection formatCells="0" formatColumns="0" formatRows="0" autoFilter="0"/>
  <autoFilter ref="A6:S15"/>
  <mergeCells count="23">
    <mergeCell ref="AJ1:AP1"/>
    <mergeCell ref="AQ1:BB1"/>
    <mergeCell ref="L5:Q5"/>
    <mergeCell ref="R5:S5"/>
    <mergeCell ref="A1:C1"/>
    <mergeCell ref="G5:K5"/>
    <mergeCell ref="A5:A6"/>
    <mergeCell ref="B5:B6"/>
    <mergeCell ref="C5:C6"/>
    <mergeCell ref="D5:D6"/>
    <mergeCell ref="E5:E6"/>
    <mergeCell ref="A2:A4"/>
    <mergeCell ref="E1:E2"/>
    <mergeCell ref="G1:O1"/>
    <mergeCell ref="P1:AI1"/>
    <mergeCell ref="U5:X5"/>
    <mergeCell ref="AW6:AX6"/>
    <mergeCell ref="AS5:AV5"/>
    <mergeCell ref="Y5:AB5"/>
    <mergeCell ref="AC5:AF5"/>
    <mergeCell ref="AG5:AJ5"/>
    <mergeCell ref="AK5:AN5"/>
    <mergeCell ref="AO5:AR5"/>
  </mergeCells>
  <printOptions horizontalCentered="1"/>
  <pageMargins left="0.7" right="0.7" top="0.75" bottom="0.75" header="0.3" footer="0.3"/>
  <pageSetup paperSize="8" scale="52" orientation="landscape" r:id="rId1"/>
</worksheet>
</file>

<file path=xl/worksheets/sheet16.xml><?xml version="1.0" encoding="utf-8"?>
<worksheet xmlns="http://schemas.openxmlformats.org/spreadsheetml/2006/main" xmlns:r="http://schemas.openxmlformats.org/officeDocument/2006/relationships">
  <sheetPr codeName="Sheet4">
    <pageSetUpPr fitToPage="1"/>
  </sheetPr>
  <dimension ref="A1:BB128"/>
  <sheetViews>
    <sheetView view="pageBreakPreview" topLeftCell="A5" zoomScale="70" zoomScaleNormal="70" zoomScaleSheetLayoutView="70" workbookViewId="0">
      <pane xSplit="5" ySplit="2" topLeftCell="AS82" activePane="bottomRight" state="frozen"/>
      <selection activeCell="A5" sqref="A5"/>
      <selection pane="topRight" activeCell="F5" sqref="F5"/>
      <selection pane="bottomLeft" activeCell="A7" sqref="A7"/>
      <selection pane="bottomRight" activeCell="AX7" sqref="AX1:AX1048576"/>
    </sheetView>
  </sheetViews>
  <sheetFormatPr defaultColWidth="9.140625" defaultRowHeight="15"/>
  <cols>
    <col min="1" max="1" width="15.28515625" style="423" bestFit="1" customWidth="1"/>
    <col min="2" max="2" width="30.140625" style="450" hidden="1" customWidth="1"/>
    <col min="3" max="3" width="59.5703125" style="423" customWidth="1"/>
    <col min="4" max="4" width="21.28515625" style="438" customWidth="1"/>
    <col min="5" max="5" width="22.42578125" style="438" hidden="1" customWidth="1"/>
    <col min="6" max="6" width="40.42578125" style="438" hidden="1" customWidth="1"/>
    <col min="7" max="7" width="30.140625" style="423" hidden="1" customWidth="1"/>
    <col min="8" max="8" width="31.140625" style="423" hidden="1" customWidth="1"/>
    <col min="9" max="9" width="18.28515625" style="423" hidden="1" customWidth="1"/>
    <col min="10" max="11" width="20.85546875" style="423" hidden="1" customWidth="1"/>
    <col min="12" max="12" width="15.7109375" style="423" customWidth="1"/>
    <col min="13" max="13" width="17.7109375" style="423" customWidth="1"/>
    <col min="14" max="14" width="14.5703125" style="398" customWidth="1"/>
    <col min="15" max="15" width="14.42578125" style="423" customWidth="1"/>
    <col min="16" max="16" width="18.140625" style="398" customWidth="1"/>
    <col min="17" max="17" width="59.85546875" style="459" customWidth="1"/>
    <col min="18" max="18" width="17.7109375" style="459" customWidth="1"/>
    <col min="19" max="19" width="11" style="398" customWidth="1"/>
    <col min="20" max="20" width="12.28515625" style="450" customWidth="1"/>
    <col min="21" max="21" width="12.42578125" style="450" customWidth="1"/>
    <col min="22" max="22" width="11.28515625" style="450" customWidth="1"/>
    <col min="23" max="23" width="26.5703125" style="450" customWidth="1"/>
    <col min="24" max="24" width="45.7109375" style="450" customWidth="1"/>
    <col min="25" max="25" width="16" style="450" customWidth="1"/>
    <col min="26" max="26" width="8.28515625" style="450" customWidth="1"/>
    <col min="27" max="27" width="22.140625" style="450" customWidth="1"/>
    <col min="28" max="28" width="70.5703125" style="450" customWidth="1"/>
    <col min="29" max="29" width="17.85546875" style="450" customWidth="1"/>
    <col min="30" max="30" width="16.140625" style="450" customWidth="1"/>
    <col min="31" max="31" width="27.140625" style="450" customWidth="1"/>
    <col min="32" max="32" width="48.140625" style="450" customWidth="1"/>
    <col min="33" max="33" width="18.140625" style="450" customWidth="1"/>
    <col min="34" max="34" width="15.85546875" style="450" customWidth="1"/>
    <col min="35" max="35" width="22.5703125" style="450" customWidth="1"/>
    <col min="36" max="36" width="38.28515625" style="450" customWidth="1"/>
    <col min="37" max="37" width="21" style="450" customWidth="1"/>
    <col min="38" max="39" width="16.42578125" style="450" customWidth="1"/>
    <col min="40" max="40" width="26.85546875" style="450" customWidth="1"/>
    <col min="41" max="41" width="23" style="450" customWidth="1"/>
    <col min="42" max="42" width="17.42578125" style="450" customWidth="1"/>
    <col min="43" max="43" width="17.5703125" style="450" customWidth="1"/>
    <col min="44" max="44" width="23" style="450" customWidth="1"/>
    <col min="45" max="45" width="25" style="450" customWidth="1"/>
    <col min="46" max="46" width="21" style="450" customWidth="1"/>
    <col min="47" max="47" width="18.7109375" style="450" customWidth="1"/>
    <col min="48" max="48" width="82.5703125" style="450" customWidth="1"/>
    <col min="49" max="49" width="14.85546875" style="450" customWidth="1"/>
    <col min="50" max="50" width="37.140625" style="450" hidden="1" customWidth="1"/>
    <col min="51" max="51" width="37.42578125" style="450" customWidth="1"/>
    <col min="52" max="52" width="15" style="450" customWidth="1"/>
    <col min="53" max="53" width="8.85546875" style="450" customWidth="1"/>
    <col min="54" max="54" width="4.7109375" style="450" customWidth="1"/>
    <col min="55" max="16384" width="9.140625" style="450"/>
  </cols>
  <sheetData>
    <row r="1" spans="1:54" s="1671" customFormat="1" ht="18">
      <c r="A1" s="5276" t="s">
        <v>297</v>
      </c>
      <c r="B1" s="5276"/>
      <c r="C1" s="5276"/>
      <c r="D1" s="1612"/>
      <c r="E1" s="5255" t="s">
        <v>4691</v>
      </c>
      <c r="F1" s="3751"/>
      <c r="G1" s="5256" t="s">
        <v>4689</v>
      </c>
      <c r="H1" s="5257"/>
      <c r="I1" s="5257"/>
      <c r="J1" s="5257"/>
      <c r="K1" s="5257"/>
      <c r="L1" s="5257"/>
      <c r="M1" s="5257"/>
      <c r="N1" s="5257"/>
      <c r="O1" s="5258"/>
      <c r="P1" s="5259" t="s">
        <v>70</v>
      </c>
      <c r="Q1" s="5260"/>
      <c r="R1" s="5260"/>
      <c r="S1" s="5260"/>
      <c r="T1" s="5260"/>
      <c r="U1" s="5260"/>
      <c r="V1" s="5260"/>
      <c r="W1" s="5260"/>
      <c r="X1" s="5260"/>
      <c r="Y1" s="5260"/>
      <c r="Z1" s="5260"/>
      <c r="AA1" s="5260"/>
      <c r="AB1" s="5260"/>
      <c r="AC1" s="5260"/>
      <c r="AD1" s="5260"/>
      <c r="AE1" s="5260"/>
      <c r="AF1" s="5260"/>
      <c r="AG1" s="5260"/>
      <c r="AH1" s="5260"/>
      <c r="AI1" s="5260"/>
      <c r="AJ1" s="5242" t="s">
        <v>4345</v>
      </c>
      <c r="AK1" s="5243"/>
      <c r="AL1" s="5243"/>
      <c r="AM1" s="5243"/>
      <c r="AN1" s="5243"/>
      <c r="AO1" s="5243"/>
      <c r="AP1" s="5244"/>
      <c r="AQ1" s="5245" t="s">
        <v>85</v>
      </c>
      <c r="AR1" s="5246"/>
      <c r="AS1" s="5246"/>
      <c r="AT1" s="5246"/>
      <c r="AU1" s="5246"/>
      <c r="AV1" s="5246"/>
      <c r="AW1" s="5246"/>
      <c r="AX1" s="5246"/>
      <c r="AY1" s="5246"/>
      <c r="AZ1" s="5246"/>
      <c r="BA1" s="5246"/>
      <c r="BB1" s="5247"/>
    </row>
    <row r="2" spans="1:54" s="1671" customFormat="1" ht="72">
      <c r="A2" s="5252" t="str">
        <f>HYPERLINK("#Index!A4", "Index Pg")</f>
        <v>Index Pg</v>
      </c>
      <c r="B2" s="1615"/>
      <c r="C2" s="1615"/>
      <c r="D2" s="1616"/>
      <c r="E2" s="5255"/>
      <c r="F2" s="3743"/>
      <c r="G2" s="1617" t="s">
        <v>118</v>
      </c>
      <c r="H2" s="1617" t="s">
        <v>131</v>
      </c>
      <c r="I2" s="1617" t="s">
        <v>91</v>
      </c>
      <c r="J2" s="1617" t="s">
        <v>4687</v>
      </c>
      <c r="K2" s="1617" t="s">
        <v>96</v>
      </c>
      <c r="L2" s="1618" t="s">
        <v>4052</v>
      </c>
      <c r="M2" s="1619" t="s">
        <v>4688</v>
      </c>
      <c r="N2" s="1619" t="s">
        <v>4692</v>
      </c>
      <c r="O2" s="1619" t="s">
        <v>208</v>
      </c>
      <c r="P2" s="1621" t="s">
        <v>4344</v>
      </c>
      <c r="Q2" s="1621" t="s">
        <v>3838</v>
      </c>
      <c r="R2" s="1621" t="s">
        <v>4701</v>
      </c>
      <c r="S2" s="1621" t="s">
        <v>4698</v>
      </c>
      <c r="T2" s="1621" t="s">
        <v>4699</v>
      </c>
      <c r="U2" s="1621" t="s">
        <v>4700</v>
      </c>
      <c r="V2" s="1621" t="s">
        <v>4702</v>
      </c>
      <c r="W2" s="1621" t="s">
        <v>4677</v>
      </c>
      <c r="X2" s="1621" t="s">
        <v>4703</v>
      </c>
      <c r="Y2" s="1621" t="s">
        <v>33</v>
      </c>
      <c r="Z2" s="1621" t="s">
        <v>4704</v>
      </c>
      <c r="AA2" s="1621" t="s">
        <v>4705</v>
      </c>
      <c r="AB2" s="1621" t="s">
        <v>4695</v>
      </c>
      <c r="AC2" s="1621" t="s">
        <v>740</v>
      </c>
      <c r="AD2" s="1621" t="s">
        <v>4696</v>
      </c>
      <c r="AE2" s="1621" t="s">
        <v>4697</v>
      </c>
      <c r="AF2" s="1621" t="s">
        <v>2374</v>
      </c>
      <c r="AG2" s="1621" t="s">
        <v>4706</v>
      </c>
      <c r="AH2" s="1621" t="s">
        <v>3837</v>
      </c>
      <c r="AI2" s="1621" t="s">
        <v>307</v>
      </c>
      <c r="AJ2" s="1622" t="s">
        <v>293</v>
      </c>
      <c r="AK2" s="1622" t="s">
        <v>114</v>
      </c>
      <c r="AL2" s="1622" t="s">
        <v>146</v>
      </c>
      <c r="AM2" s="1622" t="s">
        <v>4656</v>
      </c>
      <c r="AN2" s="1622" t="s">
        <v>3306</v>
      </c>
      <c r="AO2" s="1622" t="s">
        <v>3976</v>
      </c>
      <c r="AP2" s="1622" t="s">
        <v>4527</v>
      </c>
      <c r="AQ2" s="1623" t="s">
        <v>86</v>
      </c>
      <c r="AR2" s="1623" t="s">
        <v>150</v>
      </c>
      <c r="AS2" s="1623" t="s">
        <v>399</v>
      </c>
      <c r="AT2" s="1623" t="s">
        <v>152</v>
      </c>
      <c r="AU2" s="1623" t="s">
        <v>415</v>
      </c>
      <c r="AV2" s="1623" t="s">
        <v>4581</v>
      </c>
      <c r="AW2" s="1623" t="s">
        <v>4111</v>
      </c>
      <c r="AX2" s="1623" t="s">
        <v>312</v>
      </c>
      <c r="AY2" s="1623" t="s">
        <v>314</v>
      </c>
      <c r="AZ2" s="1623" t="s">
        <v>1032</v>
      </c>
      <c r="BA2" s="1623" t="s">
        <v>1018</v>
      </c>
      <c r="BB2" s="1623" t="s">
        <v>4690</v>
      </c>
    </row>
    <row r="3" spans="1:54" s="1671" customFormat="1" ht="18">
      <c r="A3" s="5253"/>
      <c r="B3" s="1672" t="str">
        <f>HYPERLINK("#'Budget Summary I'!A1:AL1", "Budget Summary I")</f>
        <v>Budget Summary I</v>
      </c>
      <c r="C3" s="1625" t="s">
        <v>4582</v>
      </c>
      <c r="D3" s="1616"/>
      <c r="E3" s="1673">
        <f>S7</f>
        <v>0</v>
      </c>
      <c r="F3" s="1673"/>
      <c r="G3" s="1627"/>
      <c r="H3" s="1627">
        <f>S66</f>
        <v>0</v>
      </c>
      <c r="I3" s="1627"/>
      <c r="J3" s="1627">
        <f>S65</f>
        <v>0</v>
      </c>
      <c r="K3" s="1627"/>
      <c r="L3" s="1628"/>
      <c r="M3" s="1627">
        <f>S89</f>
        <v>0</v>
      </c>
      <c r="N3" s="1627"/>
      <c r="O3" s="1628">
        <f>S90</f>
        <v>0</v>
      </c>
      <c r="P3" s="1628">
        <f>S28+S29+S30+S41</f>
        <v>0</v>
      </c>
      <c r="Q3" s="1628"/>
      <c r="R3" s="1674">
        <f>S11+S12+S13+S14+S15+S16+S17+S19+S20+S22+S25+S26+S27+S31+S32+S33+S37+S38+S40+S42+S43+S44+S45+S47+S48+S49+S50+S51+S52+S53+S57+S58+S59+S60+S61+S62+S63+S64+S67+S68+S69+S72+S73+S74+S75+S76+S77+S78+S79+S80+S81+S83+S86+S87+S35+S70+S98+S54+S39+S85</f>
        <v>0</v>
      </c>
      <c r="S3" s="1628"/>
      <c r="T3" s="1628"/>
      <c r="U3" s="1628"/>
      <c r="V3" s="1628"/>
      <c r="W3" s="1628"/>
      <c r="X3" s="1628"/>
      <c r="Y3" s="1628"/>
      <c r="Z3" s="1628"/>
      <c r="AA3" s="1628"/>
      <c r="AB3" s="1628"/>
      <c r="AC3" s="1628"/>
      <c r="AD3" s="1628"/>
      <c r="AE3" s="1628"/>
      <c r="AF3" s="1628"/>
      <c r="AG3" s="1628">
        <f>S84</f>
        <v>0</v>
      </c>
      <c r="AH3" s="1628"/>
      <c r="AI3" s="1628"/>
      <c r="AJ3" s="1628"/>
      <c r="AK3" s="1628">
        <f>S91+S92+S93</f>
        <v>0</v>
      </c>
      <c r="AL3" s="1628"/>
      <c r="AM3" s="1628">
        <f>S94</f>
        <v>0</v>
      </c>
      <c r="AN3" s="1628"/>
      <c r="AO3" s="1628"/>
      <c r="AP3" s="1628"/>
      <c r="AQ3" s="1628">
        <f>S18</f>
        <v>0</v>
      </c>
      <c r="AR3" s="1628">
        <f>S95</f>
        <v>0</v>
      </c>
      <c r="AS3" s="1628">
        <f>S96</f>
        <v>0</v>
      </c>
      <c r="AT3" s="1628"/>
      <c r="AU3" s="1628">
        <f>S97</f>
        <v>0</v>
      </c>
      <c r="AV3" s="1628"/>
      <c r="AW3" s="1628">
        <f>S34</f>
        <v>0</v>
      </c>
      <c r="AX3" s="1628">
        <f>S23</f>
        <v>0</v>
      </c>
      <c r="AY3" s="1628">
        <f>S24</f>
        <v>0</v>
      </c>
      <c r="AZ3" s="1628"/>
      <c r="BA3" s="1628"/>
      <c r="BB3" s="1628">
        <f>S88</f>
        <v>0</v>
      </c>
    </row>
    <row r="4" spans="1:54" s="1671" customFormat="1" ht="18">
      <c r="A4" s="5254"/>
      <c r="B4" s="1672" t="str">
        <f>HYPERLINK("#'Budget Summary II'!A3:B5", "Budget Summary II")</f>
        <v>Budget Summary II</v>
      </c>
      <c r="C4" s="1625" t="s">
        <v>4583</v>
      </c>
      <c r="D4" s="1616"/>
      <c r="E4" s="1673">
        <f>P7</f>
        <v>19</v>
      </c>
      <c r="F4" s="1673"/>
      <c r="G4" s="1627"/>
      <c r="H4" s="1627">
        <f>P66</f>
        <v>0</v>
      </c>
      <c r="I4" s="1627"/>
      <c r="J4" s="1627">
        <f>P65</f>
        <v>0</v>
      </c>
      <c r="K4" s="1627"/>
      <c r="L4" s="1628"/>
      <c r="M4" s="1627">
        <f>P89</f>
        <v>0</v>
      </c>
      <c r="N4" s="1627"/>
      <c r="O4" s="1628">
        <f>P90</f>
        <v>0</v>
      </c>
      <c r="P4" s="1628">
        <f>P28+P29+P30+P41</f>
        <v>0</v>
      </c>
      <c r="Q4" s="1628"/>
      <c r="R4" s="1674">
        <f>P11+P12+P13+P14+P15+P16+P17+P19+P20+P22+P25+P26+P27+P31+P32+P33+P37+P38+P40+P42+P43+P44+P45+P47+P48+P49+P50+P51+P52+P53+P57+P58+P59+P60+P61+P62+P63+P64+P67+P68+P69+P72+P73+P74+P75+P76+P77+P78+P79+P80+P81+P83+P86+P87+P98+P70+P35+P39+P54+P85</f>
        <v>0</v>
      </c>
      <c r="S4" s="1628"/>
      <c r="T4" s="1628"/>
      <c r="U4" s="1661"/>
      <c r="V4" s="1661"/>
      <c r="W4" s="1661"/>
      <c r="X4" s="1661"/>
      <c r="Y4" s="1661"/>
      <c r="Z4" s="1661"/>
      <c r="AA4" s="1661"/>
      <c r="AB4" s="1661"/>
      <c r="AC4" s="1661"/>
      <c r="AD4" s="1661"/>
      <c r="AE4" s="1661"/>
      <c r="AF4" s="1661"/>
      <c r="AG4" s="1661">
        <f>P84</f>
        <v>0</v>
      </c>
      <c r="AH4" s="1661"/>
      <c r="AI4" s="1661"/>
      <c r="AJ4" s="1661"/>
      <c r="AK4" s="1661">
        <f>P91+P92+P93</f>
        <v>0</v>
      </c>
      <c r="AL4" s="1661"/>
      <c r="AM4" s="1661">
        <f>P94</f>
        <v>19</v>
      </c>
      <c r="AN4" s="1661"/>
      <c r="AO4" s="1661"/>
      <c r="AP4" s="1661"/>
      <c r="AQ4" s="1661">
        <f>P18</f>
        <v>0</v>
      </c>
      <c r="AR4" s="1661">
        <f>P95</f>
        <v>0</v>
      </c>
      <c r="AS4" s="1661">
        <f>P96</f>
        <v>0</v>
      </c>
      <c r="AT4" s="1661"/>
      <c r="AU4" s="1661">
        <f>P97</f>
        <v>0</v>
      </c>
      <c r="AV4" s="1661"/>
      <c r="AW4" s="1628">
        <f>P34</f>
        <v>0</v>
      </c>
      <c r="AX4" s="1628">
        <f>P23</f>
        <v>0</v>
      </c>
      <c r="AY4" s="1628">
        <f>P24</f>
        <v>0</v>
      </c>
      <c r="AZ4" s="1628"/>
      <c r="BA4" s="1628"/>
      <c r="BB4" s="1628">
        <f>P88</f>
        <v>0</v>
      </c>
    </row>
    <row r="5" spans="1:54" s="1675" customFormat="1" ht="18">
      <c r="A5" s="5249" t="s">
        <v>53</v>
      </c>
      <c r="B5" s="5249" t="s">
        <v>54</v>
      </c>
      <c r="C5" s="5249" t="s">
        <v>55</v>
      </c>
      <c r="D5" s="5249" t="s">
        <v>56</v>
      </c>
      <c r="E5" s="5249" t="s">
        <v>57</v>
      </c>
      <c r="F5" s="4634"/>
      <c r="G5" s="5248" t="s">
        <v>4603</v>
      </c>
      <c r="H5" s="5248"/>
      <c r="I5" s="5248"/>
      <c r="J5" s="5248"/>
      <c r="K5" s="5248"/>
      <c r="L5" s="5271" t="s">
        <v>7689</v>
      </c>
      <c r="M5" s="5272"/>
      <c r="N5" s="5272"/>
      <c r="O5" s="5272"/>
      <c r="P5" s="5272"/>
      <c r="Q5" s="5273"/>
      <c r="R5" s="5274" t="s">
        <v>4643</v>
      </c>
      <c r="S5" s="5275"/>
      <c r="U5" s="5277" t="s">
        <v>5743</v>
      </c>
      <c r="V5" s="5277"/>
      <c r="W5" s="5277"/>
      <c r="X5" s="5277"/>
      <c r="Y5" s="5266" t="s">
        <v>5744</v>
      </c>
      <c r="Z5" s="5266"/>
      <c r="AA5" s="5266"/>
      <c r="AB5" s="5266"/>
      <c r="AC5" s="5267" t="s">
        <v>5745</v>
      </c>
      <c r="AD5" s="5267"/>
      <c r="AE5" s="5267"/>
      <c r="AF5" s="5267"/>
      <c r="AG5" s="5268" t="s">
        <v>5746</v>
      </c>
      <c r="AH5" s="5268"/>
      <c r="AI5" s="5268"/>
      <c r="AJ5" s="5268"/>
      <c r="AK5" s="5269" t="s">
        <v>5747</v>
      </c>
      <c r="AL5" s="5269"/>
      <c r="AM5" s="5269"/>
      <c r="AN5" s="5269"/>
      <c r="AO5" s="5270" t="s">
        <v>5748</v>
      </c>
      <c r="AP5" s="5270"/>
      <c r="AQ5" s="5270"/>
      <c r="AR5" s="5270"/>
      <c r="AS5" s="5266" t="s">
        <v>5749</v>
      </c>
      <c r="AT5" s="5266"/>
      <c r="AU5" s="5266"/>
      <c r="AV5" s="5266"/>
      <c r="AW5" s="5262" t="s">
        <v>53</v>
      </c>
      <c r="AX5" s="5263"/>
    </row>
    <row r="6" spans="1:54" s="1675" customFormat="1" ht="90">
      <c r="A6" s="5249"/>
      <c r="B6" s="5249"/>
      <c r="C6" s="5249"/>
      <c r="D6" s="5249"/>
      <c r="E6" s="5249"/>
      <c r="F6" s="4634"/>
      <c r="G6" s="1630" t="s">
        <v>4604</v>
      </c>
      <c r="H6" s="1630" t="s">
        <v>4611</v>
      </c>
      <c r="I6" s="1630" t="s">
        <v>4605</v>
      </c>
      <c r="J6" s="1630" t="s">
        <v>4612</v>
      </c>
      <c r="K6" s="1630" t="s">
        <v>2527</v>
      </c>
      <c r="L6" s="1631" t="s">
        <v>58</v>
      </c>
      <c r="M6" s="1631" t="s">
        <v>59</v>
      </c>
      <c r="N6" s="1676" t="s">
        <v>60</v>
      </c>
      <c r="O6" s="1631" t="s">
        <v>61</v>
      </c>
      <c r="P6" s="1676" t="s">
        <v>62</v>
      </c>
      <c r="Q6" s="1677" t="s">
        <v>5545</v>
      </c>
      <c r="R6" s="1678" t="s">
        <v>2529</v>
      </c>
      <c r="S6" s="1679" t="s">
        <v>4644</v>
      </c>
      <c r="U6" s="1777" t="s">
        <v>5750</v>
      </c>
      <c r="V6" s="1777" t="s">
        <v>61</v>
      </c>
      <c r="W6" s="1777" t="s">
        <v>5751</v>
      </c>
      <c r="X6" s="1778" t="s">
        <v>5752</v>
      </c>
      <c r="Y6" s="1779" t="s">
        <v>5750</v>
      </c>
      <c r="Z6" s="1779" t="s">
        <v>61</v>
      </c>
      <c r="AA6" s="1777" t="s">
        <v>5751</v>
      </c>
      <c r="AB6" s="1778" t="s">
        <v>5752</v>
      </c>
      <c r="AC6" s="1779" t="s">
        <v>5750</v>
      </c>
      <c r="AD6" s="1779" t="s">
        <v>61</v>
      </c>
      <c r="AE6" s="1777" t="s">
        <v>5751</v>
      </c>
      <c r="AF6" s="1778" t="s">
        <v>5752</v>
      </c>
      <c r="AG6" s="1779" t="s">
        <v>5750</v>
      </c>
      <c r="AH6" s="1779" t="s">
        <v>61</v>
      </c>
      <c r="AI6" s="1777" t="s">
        <v>5751</v>
      </c>
      <c r="AJ6" s="1778" t="s">
        <v>5752</v>
      </c>
      <c r="AK6" s="1779" t="s">
        <v>5750</v>
      </c>
      <c r="AL6" s="1779" t="s">
        <v>61</v>
      </c>
      <c r="AM6" s="1777" t="s">
        <v>5751</v>
      </c>
      <c r="AN6" s="1778" t="s">
        <v>5752</v>
      </c>
      <c r="AO6" s="1779" t="s">
        <v>5750</v>
      </c>
      <c r="AP6" s="1779" t="s">
        <v>61</v>
      </c>
      <c r="AQ6" s="1777" t="s">
        <v>5751</v>
      </c>
      <c r="AR6" s="1778" t="s">
        <v>5752</v>
      </c>
      <c r="AS6" s="1777" t="s">
        <v>5751</v>
      </c>
      <c r="AT6" s="1781" t="s">
        <v>5753</v>
      </c>
      <c r="AU6" s="1777" t="s">
        <v>5754</v>
      </c>
      <c r="AV6" s="1711" t="s">
        <v>5752</v>
      </c>
      <c r="AW6" s="5264"/>
      <c r="AX6" s="5265"/>
      <c r="AY6" s="2113" t="s">
        <v>7691</v>
      </c>
      <c r="AZ6" s="2113" t="s">
        <v>7688</v>
      </c>
    </row>
    <row r="7" spans="1:54" s="1671" customFormat="1" ht="18.75">
      <c r="A7" s="1635">
        <v>5</v>
      </c>
      <c r="B7" s="1680"/>
      <c r="C7" s="1635" t="s">
        <v>14</v>
      </c>
      <c r="D7" s="1681"/>
      <c r="E7" s="1681"/>
      <c r="F7" s="1681"/>
      <c r="G7" s="1681"/>
      <c r="H7" s="1681"/>
      <c r="I7" s="1681"/>
      <c r="J7" s="1681"/>
      <c r="K7" s="1681"/>
      <c r="L7" s="1681"/>
      <c r="M7" s="1681"/>
      <c r="N7" s="1682"/>
      <c r="O7" s="1683"/>
      <c r="P7" s="1684">
        <f>P8+P55+P82</f>
        <v>19</v>
      </c>
      <c r="Q7" s="1685"/>
      <c r="R7" s="1686"/>
      <c r="S7" s="1687">
        <f>S8+S55+S82</f>
        <v>0</v>
      </c>
      <c r="U7" s="1688"/>
      <c r="V7" s="1688"/>
      <c r="W7" s="1684">
        <f>W8+W55+W82</f>
        <v>1900000</v>
      </c>
      <c r="X7" s="2112"/>
      <c r="Y7" s="1688"/>
      <c r="Z7" s="1688"/>
      <c r="AA7" s="1684">
        <f>AA8+AA55+AA82</f>
        <v>1400000</v>
      </c>
      <c r="AB7" s="1688"/>
      <c r="AC7" s="1688"/>
      <c r="AD7" s="1688"/>
      <c r="AE7" s="1684">
        <f>AE8+AE55+AE82</f>
        <v>80000</v>
      </c>
      <c r="AF7" s="1688"/>
      <c r="AG7" s="1688"/>
      <c r="AH7" s="1688"/>
      <c r="AI7" s="1684">
        <f>AI8+AI55+AI82</f>
        <v>400000</v>
      </c>
      <c r="AJ7" s="1688"/>
      <c r="AK7" s="1688"/>
      <c r="AL7" s="1688"/>
      <c r="AM7" s="1684">
        <f>AM8+AM55+AM82</f>
        <v>10000</v>
      </c>
      <c r="AN7" s="1688"/>
      <c r="AO7" s="1688"/>
      <c r="AP7" s="1688"/>
      <c r="AQ7" s="1684">
        <f>AQ8+AQ55+AQ82</f>
        <v>10000</v>
      </c>
      <c r="AR7" s="1688"/>
      <c r="AS7" s="1684">
        <f>AS8+AS55+AS82</f>
        <v>1900000</v>
      </c>
      <c r="AT7" s="1688"/>
      <c r="AU7" s="1688"/>
      <c r="AV7" s="1688"/>
      <c r="AW7" s="4636">
        <v>5</v>
      </c>
      <c r="AX7" s="4637"/>
      <c r="AY7" s="1681"/>
      <c r="AZ7" s="1688"/>
    </row>
    <row r="8" spans="1:54" s="1671" customFormat="1" ht="36">
      <c r="A8" s="1689">
        <v>5.0999999999999996</v>
      </c>
      <c r="B8" s="1690"/>
      <c r="C8" s="1691" t="s">
        <v>4332</v>
      </c>
      <c r="D8" s="1692"/>
      <c r="E8" s="1692"/>
      <c r="F8" s="1692"/>
      <c r="G8" s="1693"/>
      <c r="H8" s="1693"/>
      <c r="I8" s="1693"/>
      <c r="J8" s="1693"/>
      <c r="K8" s="1693"/>
      <c r="L8" s="1693"/>
      <c r="M8" s="1693"/>
      <c r="N8" s="1694"/>
      <c r="O8" s="1695"/>
      <c r="P8" s="1696">
        <f>P9+P54</f>
        <v>0</v>
      </c>
      <c r="Q8" s="1697"/>
      <c r="R8" s="1698"/>
      <c r="S8" s="1699">
        <f>S9+S54</f>
        <v>0</v>
      </c>
      <c r="U8" s="1688"/>
      <c r="V8" s="1688"/>
      <c r="W8" s="1696">
        <f>W9+W54</f>
        <v>0</v>
      </c>
      <c r="X8" s="2112"/>
      <c r="Y8" s="1688"/>
      <c r="Z8" s="1688"/>
      <c r="AA8" s="1696">
        <f>AA9+AA54</f>
        <v>0</v>
      </c>
      <c r="AB8" s="1688"/>
      <c r="AC8" s="1688"/>
      <c r="AD8" s="1688"/>
      <c r="AE8" s="1696">
        <f>AE9+AE54</f>
        <v>0</v>
      </c>
      <c r="AF8" s="1688"/>
      <c r="AG8" s="1688"/>
      <c r="AH8" s="1688"/>
      <c r="AI8" s="1696">
        <f>AI9+AI54</f>
        <v>0</v>
      </c>
      <c r="AJ8" s="1688"/>
      <c r="AK8" s="1688"/>
      <c r="AL8" s="1688"/>
      <c r="AM8" s="1696">
        <f>AM9+AM54</f>
        <v>0</v>
      </c>
      <c r="AN8" s="1688"/>
      <c r="AO8" s="1688"/>
      <c r="AP8" s="1688"/>
      <c r="AQ8" s="1696">
        <f>AQ9+AQ54</f>
        <v>0</v>
      </c>
      <c r="AR8" s="1688"/>
      <c r="AS8" s="1696">
        <f>AS9+AS54</f>
        <v>0</v>
      </c>
      <c r="AT8" s="1688"/>
      <c r="AU8" s="1688"/>
      <c r="AV8" s="1688"/>
      <c r="AW8" s="4638">
        <v>5.0999999999999996</v>
      </c>
      <c r="AX8" s="4637"/>
      <c r="AY8" s="1692"/>
      <c r="AZ8" s="1688"/>
    </row>
    <row r="9" spans="1:54" s="1671" customFormat="1" ht="18.75">
      <c r="A9" s="1700" t="s">
        <v>298</v>
      </c>
      <c r="B9" s="1701" t="s">
        <v>299</v>
      </c>
      <c r="C9" s="1702" t="s">
        <v>4780</v>
      </c>
      <c r="D9" s="1703"/>
      <c r="E9" s="1703"/>
      <c r="F9" s="1703"/>
      <c r="G9" s="1704"/>
      <c r="H9" s="1704"/>
      <c r="I9" s="1704"/>
      <c r="J9" s="1704"/>
      <c r="K9" s="1704"/>
      <c r="L9" s="1704"/>
      <c r="M9" s="1704"/>
      <c r="N9" s="1705"/>
      <c r="O9" s="1706"/>
      <c r="P9" s="1707">
        <f>P10+P21+P36+P46</f>
        <v>0</v>
      </c>
      <c r="Q9" s="1708"/>
      <c r="R9" s="1709"/>
      <c r="S9" s="1710">
        <f>S10+S21+S36+S46</f>
        <v>0</v>
      </c>
      <c r="U9" s="1666"/>
      <c r="V9" s="1666"/>
      <c r="W9" s="1707">
        <f>W10+W21+W36+W46</f>
        <v>0</v>
      </c>
      <c r="X9" s="1669"/>
      <c r="Y9" s="1666"/>
      <c r="Z9" s="1666"/>
      <c r="AA9" s="1707">
        <f>AA10+AA21+AA36+AA46</f>
        <v>0</v>
      </c>
      <c r="AB9" s="1666"/>
      <c r="AC9" s="1666"/>
      <c r="AD9" s="1666"/>
      <c r="AE9" s="1707">
        <f>AE10+AE21+AE36+AE46</f>
        <v>0</v>
      </c>
      <c r="AF9" s="1666"/>
      <c r="AG9" s="1666"/>
      <c r="AH9" s="1666"/>
      <c r="AI9" s="1707">
        <f>AI10+AI21+AI36+AI46</f>
        <v>0</v>
      </c>
      <c r="AJ9" s="1666"/>
      <c r="AK9" s="1666"/>
      <c r="AL9" s="1666"/>
      <c r="AM9" s="1707">
        <f>AM10+AM21+AM36+AM46</f>
        <v>0</v>
      </c>
      <c r="AN9" s="1666"/>
      <c r="AO9" s="1666"/>
      <c r="AP9" s="1666"/>
      <c r="AQ9" s="1707">
        <f>AQ10+AQ21+AQ36+AQ46</f>
        <v>0</v>
      </c>
      <c r="AR9" s="1666"/>
      <c r="AS9" s="1707">
        <f>AS10+AS21+AS36+AS46</f>
        <v>0</v>
      </c>
      <c r="AT9" s="1666"/>
      <c r="AU9" s="1666"/>
      <c r="AV9" s="1666"/>
      <c r="AW9" s="4639" t="s">
        <v>298</v>
      </c>
      <c r="AX9" s="4637"/>
      <c r="AY9" s="1703"/>
      <c r="AZ9" s="1688"/>
    </row>
    <row r="10" spans="1:54" s="1671" customFormat="1" ht="54">
      <c r="A10" s="1712" t="s">
        <v>300</v>
      </c>
      <c r="B10" s="1713" t="s">
        <v>4858</v>
      </c>
      <c r="C10" s="1714" t="s">
        <v>4860</v>
      </c>
      <c r="D10" s="1715"/>
      <c r="E10" s="1715"/>
      <c r="F10" s="4637"/>
      <c r="G10" s="1716"/>
      <c r="H10" s="1716"/>
      <c r="I10" s="1716"/>
      <c r="J10" s="1716"/>
      <c r="K10" s="1716"/>
      <c r="L10" s="1716"/>
      <c r="M10" s="1716"/>
      <c r="N10" s="1717"/>
      <c r="O10" s="1718"/>
      <c r="P10" s="1719">
        <f>SUM(P11:P20)</f>
        <v>0</v>
      </c>
      <c r="Q10" s="1720"/>
      <c r="R10" s="1721"/>
      <c r="S10" s="1722">
        <f>SUM(S11:S20)</f>
        <v>0</v>
      </c>
      <c r="U10" s="1666"/>
      <c r="V10" s="1666"/>
      <c r="W10" s="1719">
        <f>SUM(W11:W20)</f>
        <v>0</v>
      </c>
      <c r="X10" s="1669"/>
      <c r="Y10" s="1666"/>
      <c r="Z10" s="1666"/>
      <c r="AA10" s="1719">
        <f>SUM(AA11:AA20)</f>
        <v>0</v>
      </c>
      <c r="AB10" s="1666"/>
      <c r="AC10" s="1666"/>
      <c r="AD10" s="1666"/>
      <c r="AE10" s="1719">
        <f>SUM(AE11:AE20)</f>
        <v>0</v>
      </c>
      <c r="AF10" s="1666"/>
      <c r="AG10" s="1666"/>
      <c r="AH10" s="1666"/>
      <c r="AI10" s="1719">
        <f>SUM(AI11:AI20)</f>
        <v>0</v>
      </c>
      <c r="AJ10" s="1666"/>
      <c r="AK10" s="1666"/>
      <c r="AL10" s="1666"/>
      <c r="AM10" s="1719">
        <f>SUM(AM11:AM20)</f>
        <v>0</v>
      </c>
      <c r="AN10" s="1666"/>
      <c r="AO10" s="1666"/>
      <c r="AP10" s="1666"/>
      <c r="AQ10" s="1719">
        <f>SUM(AQ11:AQ20)</f>
        <v>0</v>
      </c>
      <c r="AR10" s="1666"/>
      <c r="AS10" s="1719">
        <f>SUM(AS11:AS20)</f>
        <v>0</v>
      </c>
      <c r="AT10" s="1666"/>
      <c r="AU10" s="1666"/>
      <c r="AV10" s="1666"/>
      <c r="AW10" s="4640" t="s">
        <v>300</v>
      </c>
      <c r="AX10" s="4637"/>
      <c r="AY10" s="4641"/>
      <c r="AZ10" s="1688"/>
    </row>
    <row r="11" spans="1:54" s="1733" customFormat="1" ht="56.25">
      <c r="A11" s="1688" t="s">
        <v>4149</v>
      </c>
      <c r="B11" s="1723" t="s">
        <v>2775</v>
      </c>
      <c r="C11" s="1724" t="s">
        <v>301</v>
      </c>
      <c r="D11" s="1620" t="s">
        <v>70</v>
      </c>
      <c r="E11" s="1725" t="s">
        <v>70</v>
      </c>
      <c r="F11" s="2971" t="s">
        <v>6118</v>
      </c>
      <c r="G11" s="1726"/>
      <c r="H11" s="2957"/>
      <c r="I11" s="1727"/>
      <c r="J11" s="1727"/>
      <c r="K11" s="1728"/>
      <c r="L11" s="1726"/>
      <c r="M11" s="3746">
        <f>U11</f>
        <v>0</v>
      </c>
      <c r="N11" s="1729">
        <f t="shared" ref="N11:N20" si="0">M11/100000</f>
        <v>0</v>
      </c>
      <c r="O11" s="3746">
        <f>V11</f>
        <v>0</v>
      </c>
      <c r="P11" s="1729">
        <f t="shared" ref="P11:P17" si="1">N11*O11</f>
        <v>0</v>
      </c>
      <c r="Q11" s="1730" t="str">
        <f>X11</f>
        <v xml:space="preserve">STATE: ; PDY: ; KKL: ; MHE: ; YNM: </v>
      </c>
      <c r="R11" s="1731"/>
      <c r="S11" s="1732"/>
      <c r="U11" s="1666">
        <f>IFERROR(AS11/AT11,0)</f>
        <v>0</v>
      </c>
      <c r="V11" s="1666">
        <f>Z11+AD11+AH11+AL11+AP11</f>
        <v>0</v>
      </c>
      <c r="W11" s="1666">
        <f>U11*V11</f>
        <v>0</v>
      </c>
      <c r="X11" s="1669" t="str">
        <f>"STATE: "&amp;AB11&amp;"; PDY: "&amp;AF11&amp;"; KKL: "&amp;AJ11&amp;"; MHE: "&amp;AN11&amp;"; YNM: "&amp;AR11</f>
        <v xml:space="preserve">STATE: ; PDY: ; KKL: ; MHE: ; YNM: </v>
      </c>
      <c r="Y11" s="1666"/>
      <c r="Z11" s="1666"/>
      <c r="AA11" s="1666">
        <f>Y11*Z11</f>
        <v>0</v>
      </c>
      <c r="AB11" s="1666"/>
      <c r="AC11" s="1666"/>
      <c r="AD11" s="1666"/>
      <c r="AE11" s="1666">
        <f>AC11*AD11</f>
        <v>0</v>
      </c>
      <c r="AF11" s="1666"/>
      <c r="AG11" s="1666"/>
      <c r="AH11" s="1666"/>
      <c r="AI11" s="1666">
        <f>AG11*AH11</f>
        <v>0</v>
      </c>
      <c r="AJ11" s="1666"/>
      <c r="AK11" s="1666"/>
      <c r="AL11" s="1666"/>
      <c r="AM11" s="1666">
        <f>AK11*AL11</f>
        <v>0</v>
      </c>
      <c r="AN11" s="1666"/>
      <c r="AO11" s="1666"/>
      <c r="AP11" s="1666"/>
      <c r="AQ11" s="1666">
        <f>AO11*AP11</f>
        <v>0</v>
      </c>
      <c r="AR11" s="1666"/>
      <c r="AS11" s="1666">
        <f>AA11+AE11+AI11+AM11+AQ11</f>
        <v>0</v>
      </c>
      <c r="AT11" s="1666">
        <f>Z11+AD11+AH11+AL11+AP11</f>
        <v>0</v>
      </c>
      <c r="AU11" s="1666">
        <f>IFERROR((AS11/AT11),0)</f>
        <v>0</v>
      </c>
      <c r="AV11" s="1669" t="str">
        <f>"STATE: "&amp;AB12&amp;"; PDY: "&amp;AF12&amp;"; KKL: "&amp;AJ12&amp;"; MHE: "&amp;AN12&amp;"; YNM: "&amp;AR12</f>
        <v xml:space="preserve">STATE: ; PDY: ; KKL: ; MHE: ; YNM: </v>
      </c>
      <c r="AW11" s="4641" t="s">
        <v>4149</v>
      </c>
      <c r="AX11" s="2971" t="s">
        <v>6118</v>
      </c>
      <c r="AY11" s="4842" t="s">
        <v>6118</v>
      </c>
      <c r="AZ11" s="1724"/>
    </row>
    <row r="12" spans="1:54" s="1733" customFormat="1" ht="56.25">
      <c r="A12" s="1688" t="s">
        <v>4150</v>
      </c>
      <c r="B12" s="1723" t="s">
        <v>2780</v>
      </c>
      <c r="C12" s="1723" t="s">
        <v>305</v>
      </c>
      <c r="D12" s="1620" t="s">
        <v>70</v>
      </c>
      <c r="E12" s="1725" t="s">
        <v>70</v>
      </c>
      <c r="F12" s="2971" t="s">
        <v>6119</v>
      </c>
      <c r="G12" s="1726"/>
      <c r="H12" s="2957"/>
      <c r="I12" s="1727"/>
      <c r="J12" s="1727"/>
      <c r="K12" s="1734"/>
      <c r="L12" s="1726"/>
      <c r="M12" s="3746">
        <f t="shared" ref="M12:M75" si="2">U12</f>
        <v>0</v>
      </c>
      <c r="N12" s="1729">
        <f t="shared" si="0"/>
        <v>0</v>
      </c>
      <c r="O12" s="3746">
        <f t="shared" ref="O12:O75" si="3">V12</f>
        <v>0</v>
      </c>
      <c r="P12" s="1729">
        <f t="shared" si="1"/>
        <v>0</v>
      </c>
      <c r="Q12" s="1730" t="str">
        <f t="shared" ref="Q12:Q75" si="4">X12</f>
        <v xml:space="preserve">STATE: ; PDY: ; KKL: ; MHE: ; YNM: </v>
      </c>
      <c r="R12" s="1731"/>
      <c r="S12" s="1732"/>
      <c r="U12" s="1666">
        <f>IFERROR(AS12/AT12,0)</f>
        <v>0</v>
      </c>
      <c r="V12" s="1666">
        <f>Z12+AD12+AH12+AL12+AP12</f>
        <v>0</v>
      </c>
      <c r="W12" s="1666">
        <f>U12*V12</f>
        <v>0</v>
      </c>
      <c r="X12" s="1669" t="str">
        <f>"STATE: "&amp;AB12&amp;"; PDY: "&amp;AF12&amp;"; KKL: "&amp;AJ12&amp;"; MHE: "&amp;AN12&amp;"; YNM: "&amp;AR12</f>
        <v xml:space="preserve">STATE: ; PDY: ; KKL: ; MHE: ; YNM: </v>
      </c>
      <c r="Y12" s="1666"/>
      <c r="Z12" s="1666"/>
      <c r="AA12" s="1666">
        <f>Y12*Z12</f>
        <v>0</v>
      </c>
      <c r="AB12" s="1666"/>
      <c r="AC12" s="1666"/>
      <c r="AD12" s="1666"/>
      <c r="AE12" s="1666">
        <f>AC12*AD12</f>
        <v>0</v>
      </c>
      <c r="AF12" s="1666"/>
      <c r="AG12" s="1666"/>
      <c r="AH12" s="1666"/>
      <c r="AI12" s="1666">
        <f>AG12*AH12</f>
        <v>0</v>
      </c>
      <c r="AJ12" s="1666"/>
      <c r="AK12" s="1666"/>
      <c r="AL12" s="1666"/>
      <c r="AM12" s="1666">
        <f>AK12*AL12</f>
        <v>0</v>
      </c>
      <c r="AN12" s="1666"/>
      <c r="AO12" s="1666"/>
      <c r="AP12" s="1666"/>
      <c r="AQ12" s="1666">
        <f>AO12*AP12</f>
        <v>0</v>
      </c>
      <c r="AR12" s="1666"/>
      <c r="AS12" s="1666">
        <f>AA12+AE12+AI12+AM12+AQ12</f>
        <v>0</v>
      </c>
      <c r="AT12" s="1666">
        <f>Z12+AD12+AH12+AL12+AP12</f>
        <v>0</v>
      </c>
      <c r="AU12" s="1666">
        <f>IFERROR((AS12/AT12),0)</f>
        <v>0</v>
      </c>
      <c r="AV12" s="1669" t="str">
        <f>"STATE: "&amp;AB13&amp;"; PDY: "&amp;AF13&amp;"; KKL: "&amp;AJ13&amp;"; MHE: "&amp;AN13&amp;"; YNM: "&amp;AR13</f>
        <v xml:space="preserve">STATE: ; PDY: ; KKL: ; MHE: ; YNM: </v>
      </c>
      <c r="AW12" s="4641" t="s">
        <v>4150</v>
      </c>
      <c r="AX12" s="2971" t="s">
        <v>6119</v>
      </c>
      <c r="AY12" s="4842" t="s">
        <v>6119</v>
      </c>
      <c r="AZ12" s="1724"/>
    </row>
    <row r="13" spans="1:54" s="1733" customFormat="1" ht="56.25">
      <c r="A13" s="1688" t="s">
        <v>4151</v>
      </c>
      <c r="B13" s="1723" t="s">
        <v>2776</v>
      </c>
      <c r="C13" s="1723" t="s">
        <v>302</v>
      </c>
      <c r="D13" s="1620" t="s">
        <v>70</v>
      </c>
      <c r="E13" s="1725" t="s">
        <v>70</v>
      </c>
      <c r="F13" s="2971" t="s">
        <v>6120</v>
      </c>
      <c r="G13" s="1726"/>
      <c r="H13" s="2957"/>
      <c r="I13" s="1727"/>
      <c r="J13" s="1727"/>
      <c r="K13" s="1734"/>
      <c r="L13" s="1726"/>
      <c r="M13" s="3746">
        <f t="shared" si="2"/>
        <v>0</v>
      </c>
      <c r="N13" s="1729">
        <f t="shared" si="0"/>
        <v>0</v>
      </c>
      <c r="O13" s="3746">
        <f t="shared" si="3"/>
        <v>0</v>
      </c>
      <c r="P13" s="1729">
        <f t="shared" si="1"/>
        <v>0</v>
      </c>
      <c r="Q13" s="1730" t="str">
        <f t="shared" si="4"/>
        <v xml:space="preserve">STATE: ; PDY: ; KKL: ; MHE: ; YNM: </v>
      </c>
      <c r="R13" s="1731"/>
      <c r="S13" s="1732"/>
      <c r="U13" s="1666">
        <f t="shared" ref="U13:U76" si="5">IFERROR(AS13/AT13,0)</f>
        <v>0</v>
      </c>
      <c r="V13" s="1666">
        <f t="shared" ref="V13:V76" si="6">Z13+AD13+AH13+AL13+AP13</f>
        <v>0</v>
      </c>
      <c r="W13" s="1666">
        <f t="shared" ref="W13:W76" si="7">U13*V13</f>
        <v>0</v>
      </c>
      <c r="X13" s="1669" t="str">
        <f t="shared" ref="X13:X76" si="8">"STATE: "&amp;AB13&amp;"; PDY: "&amp;AF13&amp;"; KKL: "&amp;AJ13&amp;"; MHE: "&amp;AN13&amp;"; YNM: "&amp;AR13</f>
        <v xml:space="preserve">STATE: ; PDY: ; KKL: ; MHE: ; YNM: </v>
      </c>
      <c r="Y13" s="1666"/>
      <c r="Z13" s="1666"/>
      <c r="AA13" s="1666">
        <f t="shared" ref="AA13:AA76" si="9">Y13*Z13</f>
        <v>0</v>
      </c>
      <c r="AB13" s="1666"/>
      <c r="AC13" s="1666"/>
      <c r="AD13" s="1666"/>
      <c r="AE13" s="1666">
        <f t="shared" ref="AE13:AE76" si="10">AC13*AD13</f>
        <v>0</v>
      </c>
      <c r="AF13" s="1666"/>
      <c r="AG13" s="1666"/>
      <c r="AH13" s="1666"/>
      <c r="AI13" s="1666">
        <f t="shared" ref="AI13:AI76" si="11">AG13*AH13</f>
        <v>0</v>
      </c>
      <c r="AJ13" s="1666"/>
      <c r="AK13" s="1666"/>
      <c r="AL13" s="1666"/>
      <c r="AM13" s="1666">
        <f t="shared" ref="AM13:AM76" si="12">AK13*AL13</f>
        <v>0</v>
      </c>
      <c r="AN13" s="1666"/>
      <c r="AO13" s="1666"/>
      <c r="AP13" s="1666"/>
      <c r="AQ13" s="1666">
        <f t="shared" ref="AQ13:AQ76" si="13">AO13*AP13</f>
        <v>0</v>
      </c>
      <c r="AR13" s="1666"/>
      <c r="AS13" s="1666">
        <f t="shared" ref="AS13:AS76" si="14">AA13+AE13+AI13+AM13+AQ13</f>
        <v>0</v>
      </c>
      <c r="AT13" s="1666">
        <f t="shared" ref="AT13:AT76" si="15">Z13+AD13+AH13+AL13+AP13</f>
        <v>0</v>
      </c>
      <c r="AU13" s="1666">
        <f t="shared" ref="AU13:AU76" si="16">IFERROR((AS13/AT13),0)</f>
        <v>0</v>
      </c>
      <c r="AV13" s="1669" t="str">
        <f t="shared" ref="AV13:AV76" si="17">"STATE: "&amp;AB14&amp;"; PDY: "&amp;AF14&amp;"; KKL: "&amp;AJ14&amp;"; MHE: "&amp;AN14&amp;"; YNM: "&amp;AR14</f>
        <v xml:space="preserve">STATE: ; PDY: ; KKL: ; MHE: ; YNM: </v>
      </c>
      <c r="AW13" s="4641" t="s">
        <v>4151</v>
      </c>
      <c r="AX13" s="2971" t="s">
        <v>6120</v>
      </c>
      <c r="AY13" s="4842" t="s">
        <v>6120</v>
      </c>
      <c r="AZ13" s="1724"/>
    </row>
    <row r="14" spans="1:54" s="1733" customFormat="1" ht="56.25">
      <c r="A14" s="1688" t="s">
        <v>4152</v>
      </c>
      <c r="B14" s="1723" t="s">
        <v>2777</v>
      </c>
      <c r="C14" s="1723" t="s">
        <v>303</v>
      </c>
      <c r="D14" s="1620" t="s">
        <v>70</v>
      </c>
      <c r="E14" s="1725" t="s">
        <v>70</v>
      </c>
      <c r="F14" s="2971" t="s">
        <v>6121</v>
      </c>
      <c r="G14" s="1726"/>
      <c r="H14" s="2957"/>
      <c r="I14" s="1727"/>
      <c r="J14" s="1727"/>
      <c r="K14" s="1734"/>
      <c r="L14" s="1726"/>
      <c r="M14" s="3746">
        <f t="shared" si="2"/>
        <v>0</v>
      </c>
      <c r="N14" s="1729">
        <f t="shared" si="0"/>
        <v>0</v>
      </c>
      <c r="O14" s="3746">
        <f t="shared" si="3"/>
        <v>0</v>
      </c>
      <c r="P14" s="1729">
        <f t="shared" si="1"/>
        <v>0</v>
      </c>
      <c r="Q14" s="1730" t="str">
        <f t="shared" si="4"/>
        <v xml:space="preserve">STATE: ; PDY: ; KKL: ; MHE: ; YNM: </v>
      </c>
      <c r="R14" s="1731"/>
      <c r="S14" s="1732"/>
      <c r="U14" s="1666">
        <f t="shared" si="5"/>
        <v>0</v>
      </c>
      <c r="V14" s="1666">
        <f t="shared" si="6"/>
        <v>0</v>
      </c>
      <c r="W14" s="1666">
        <f t="shared" si="7"/>
        <v>0</v>
      </c>
      <c r="X14" s="1669" t="str">
        <f t="shared" si="8"/>
        <v xml:space="preserve">STATE: ; PDY: ; KKL: ; MHE: ; YNM: </v>
      </c>
      <c r="Y14" s="1666"/>
      <c r="Z14" s="1666"/>
      <c r="AA14" s="1666">
        <f t="shared" si="9"/>
        <v>0</v>
      </c>
      <c r="AB14" s="1666"/>
      <c r="AC14" s="1666"/>
      <c r="AD14" s="1666"/>
      <c r="AE14" s="1666">
        <f t="shared" si="10"/>
        <v>0</v>
      </c>
      <c r="AF14" s="1666"/>
      <c r="AG14" s="1666"/>
      <c r="AH14" s="1666"/>
      <c r="AI14" s="1666">
        <f t="shared" si="11"/>
        <v>0</v>
      </c>
      <c r="AJ14" s="1666"/>
      <c r="AK14" s="1666"/>
      <c r="AL14" s="1666"/>
      <c r="AM14" s="1666">
        <f t="shared" si="12"/>
        <v>0</v>
      </c>
      <c r="AN14" s="1666"/>
      <c r="AO14" s="1666"/>
      <c r="AP14" s="1666"/>
      <c r="AQ14" s="1666">
        <f t="shared" si="13"/>
        <v>0</v>
      </c>
      <c r="AR14" s="1666"/>
      <c r="AS14" s="1666">
        <f t="shared" si="14"/>
        <v>0</v>
      </c>
      <c r="AT14" s="1666">
        <f t="shared" si="15"/>
        <v>0</v>
      </c>
      <c r="AU14" s="1666">
        <f t="shared" si="16"/>
        <v>0</v>
      </c>
      <c r="AV14" s="1669" t="str">
        <f t="shared" si="17"/>
        <v xml:space="preserve">STATE: ; PDY: ; KKL: ; MHE: ; YNM: </v>
      </c>
      <c r="AW14" s="4641" t="s">
        <v>4152</v>
      </c>
      <c r="AX14" s="2971" t="s">
        <v>6121</v>
      </c>
      <c r="AY14" s="4842" t="s">
        <v>6121</v>
      </c>
      <c r="AZ14" s="1724"/>
    </row>
    <row r="15" spans="1:54" s="1733" customFormat="1" ht="56.25">
      <c r="A15" s="1688" t="s">
        <v>4153</v>
      </c>
      <c r="B15" s="1723" t="s">
        <v>2778</v>
      </c>
      <c r="C15" s="1723" t="s">
        <v>4333</v>
      </c>
      <c r="D15" s="1620" t="s">
        <v>70</v>
      </c>
      <c r="E15" s="1725" t="s">
        <v>70</v>
      </c>
      <c r="F15" s="2971" t="s">
        <v>6122</v>
      </c>
      <c r="G15" s="1726"/>
      <c r="H15" s="2957"/>
      <c r="I15" s="1727"/>
      <c r="J15" s="1727"/>
      <c r="K15" s="1734"/>
      <c r="L15" s="1726"/>
      <c r="M15" s="3746">
        <f t="shared" si="2"/>
        <v>0</v>
      </c>
      <c r="N15" s="1729">
        <f t="shared" si="0"/>
        <v>0</v>
      </c>
      <c r="O15" s="3746">
        <f t="shared" si="3"/>
        <v>0</v>
      </c>
      <c r="P15" s="1729">
        <f t="shared" si="1"/>
        <v>0</v>
      </c>
      <c r="Q15" s="1730" t="str">
        <f t="shared" si="4"/>
        <v xml:space="preserve">STATE: ; PDY: ; KKL: ; MHE: ; YNM: </v>
      </c>
      <c r="R15" s="1731"/>
      <c r="S15" s="1732"/>
      <c r="U15" s="1666">
        <f t="shared" si="5"/>
        <v>0</v>
      </c>
      <c r="V15" s="1666">
        <f t="shared" si="6"/>
        <v>0</v>
      </c>
      <c r="W15" s="1666">
        <f t="shared" si="7"/>
        <v>0</v>
      </c>
      <c r="X15" s="1669" t="str">
        <f t="shared" si="8"/>
        <v xml:space="preserve">STATE: ; PDY: ; KKL: ; MHE: ; YNM: </v>
      </c>
      <c r="Y15" s="1666"/>
      <c r="Z15" s="1666"/>
      <c r="AA15" s="1666">
        <f t="shared" si="9"/>
        <v>0</v>
      </c>
      <c r="AB15" s="1666"/>
      <c r="AC15" s="1666"/>
      <c r="AD15" s="1666"/>
      <c r="AE15" s="1666">
        <f t="shared" si="10"/>
        <v>0</v>
      </c>
      <c r="AF15" s="1666"/>
      <c r="AG15" s="1666"/>
      <c r="AH15" s="1666"/>
      <c r="AI15" s="1666">
        <f t="shared" si="11"/>
        <v>0</v>
      </c>
      <c r="AJ15" s="1666"/>
      <c r="AK15" s="1666"/>
      <c r="AL15" s="1666"/>
      <c r="AM15" s="1666">
        <f t="shared" si="12"/>
        <v>0</v>
      </c>
      <c r="AN15" s="1666"/>
      <c r="AO15" s="1666"/>
      <c r="AP15" s="1666"/>
      <c r="AQ15" s="1666">
        <f t="shared" si="13"/>
        <v>0</v>
      </c>
      <c r="AR15" s="1666"/>
      <c r="AS15" s="1666">
        <f t="shared" si="14"/>
        <v>0</v>
      </c>
      <c r="AT15" s="1666">
        <f t="shared" si="15"/>
        <v>0</v>
      </c>
      <c r="AU15" s="1666">
        <f t="shared" si="16"/>
        <v>0</v>
      </c>
      <c r="AV15" s="1669" t="str">
        <f t="shared" si="17"/>
        <v xml:space="preserve">STATE: ; PDY: ; KKL: ; MHE: ; YNM: </v>
      </c>
      <c r="AW15" s="4641" t="s">
        <v>4153</v>
      </c>
      <c r="AX15" s="2971" t="s">
        <v>6122</v>
      </c>
      <c r="AY15" s="4842" t="s">
        <v>6122</v>
      </c>
      <c r="AZ15" s="1724"/>
    </row>
    <row r="16" spans="1:54" s="1733" customFormat="1" ht="36">
      <c r="A16" s="1688" t="s">
        <v>4154</v>
      </c>
      <c r="B16" s="1723" t="s">
        <v>2779</v>
      </c>
      <c r="C16" s="1723" t="s">
        <v>5590</v>
      </c>
      <c r="D16" s="1620" t="s">
        <v>70</v>
      </c>
      <c r="E16" s="1725" t="s">
        <v>70</v>
      </c>
      <c r="F16" s="2971" t="s">
        <v>6123</v>
      </c>
      <c r="G16" s="1726"/>
      <c r="H16" s="1735"/>
      <c r="I16" s="1727"/>
      <c r="J16" s="1727"/>
      <c r="K16" s="1734"/>
      <c r="L16" s="1726"/>
      <c r="M16" s="3746">
        <f t="shared" si="2"/>
        <v>0</v>
      </c>
      <c r="N16" s="1729">
        <f t="shared" si="0"/>
        <v>0</v>
      </c>
      <c r="O16" s="3746">
        <f t="shared" si="3"/>
        <v>0</v>
      </c>
      <c r="P16" s="1729">
        <f t="shared" si="1"/>
        <v>0</v>
      </c>
      <c r="Q16" s="1730" t="str">
        <f t="shared" si="4"/>
        <v xml:space="preserve">STATE: ; PDY: ; KKL: ; MHE: ; YNM: </v>
      </c>
      <c r="R16" s="1731"/>
      <c r="S16" s="1732"/>
      <c r="U16" s="1666">
        <f t="shared" si="5"/>
        <v>0</v>
      </c>
      <c r="V16" s="1666">
        <f t="shared" si="6"/>
        <v>0</v>
      </c>
      <c r="W16" s="1666">
        <f t="shared" si="7"/>
        <v>0</v>
      </c>
      <c r="X16" s="1669" t="str">
        <f t="shared" si="8"/>
        <v xml:space="preserve">STATE: ; PDY: ; KKL: ; MHE: ; YNM: </v>
      </c>
      <c r="Y16" s="1666"/>
      <c r="Z16" s="1666"/>
      <c r="AA16" s="1666">
        <f t="shared" si="9"/>
        <v>0</v>
      </c>
      <c r="AB16" s="1666"/>
      <c r="AC16" s="1666"/>
      <c r="AD16" s="1666"/>
      <c r="AE16" s="1666">
        <f t="shared" si="10"/>
        <v>0</v>
      </c>
      <c r="AF16" s="1666"/>
      <c r="AG16" s="1666"/>
      <c r="AH16" s="1666"/>
      <c r="AI16" s="1666">
        <f t="shared" si="11"/>
        <v>0</v>
      </c>
      <c r="AJ16" s="1666"/>
      <c r="AK16" s="1666"/>
      <c r="AL16" s="1666"/>
      <c r="AM16" s="1666">
        <f t="shared" si="12"/>
        <v>0</v>
      </c>
      <c r="AN16" s="1666"/>
      <c r="AO16" s="1666"/>
      <c r="AP16" s="1666"/>
      <c r="AQ16" s="1666">
        <f t="shared" si="13"/>
        <v>0</v>
      </c>
      <c r="AR16" s="1666"/>
      <c r="AS16" s="1666">
        <f t="shared" si="14"/>
        <v>0</v>
      </c>
      <c r="AT16" s="1666">
        <f t="shared" si="15"/>
        <v>0</v>
      </c>
      <c r="AU16" s="1666">
        <f t="shared" si="16"/>
        <v>0</v>
      </c>
      <c r="AV16" s="1669" t="str">
        <f t="shared" si="17"/>
        <v xml:space="preserve">STATE: ; PDY: ; KKL: ; MHE: ; YNM: </v>
      </c>
      <c r="AW16" s="4641" t="s">
        <v>4154</v>
      </c>
      <c r="AX16" s="2971" t="s">
        <v>6123</v>
      </c>
      <c r="AY16" s="4842" t="s">
        <v>6123</v>
      </c>
      <c r="AZ16" s="1724"/>
    </row>
    <row r="17" spans="1:52" s="1733" customFormat="1" ht="54">
      <c r="A17" s="1688" t="s">
        <v>4155</v>
      </c>
      <c r="B17" s="1723" t="s">
        <v>2781</v>
      </c>
      <c r="C17" s="1723" t="s">
        <v>5591</v>
      </c>
      <c r="D17" s="1620" t="s">
        <v>70</v>
      </c>
      <c r="E17" s="1725" t="s">
        <v>70</v>
      </c>
      <c r="F17" s="2971" t="s">
        <v>6124</v>
      </c>
      <c r="G17" s="1736"/>
      <c r="H17" s="1736"/>
      <c r="I17" s="1736"/>
      <c r="J17" s="1736"/>
      <c r="K17" s="1736"/>
      <c r="L17" s="1726"/>
      <c r="M17" s="3746">
        <f t="shared" si="2"/>
        <v>0</v>
      </c>
      <c r="N17" s="1729">
        <f t="shared" si="0"/>
        <v>0</v>
      </c>
      <c r="O17" s="3746">
        <f t="shared" si="3"/>
        <v>0</v>
      </c>
      <c r="P17" s="1729">
        <f t="shared" si="1"/>
        <v>0</v>
      </c>
      <c r="Q17" s="1730" t="str">
        <f t="shared" si="4"/>
        <v xml:space="preserve">STATE: ; PDY: ; KKL: ; MHE: ; YNM: </v>
      </c>
      <c r="R17" s="1731"/>
      <c r="S17" s="1732"/>
      <c r="U17" s="1666">
        <f t="shared" si="5"/>
        <v>0</v>
      </c>
      <c r="V17" s="1666">
        <f t="shared" si="6"/>
        <v>0</v>
      </c>
      <c r="W17" s="1666">
        <f t="shared" si="7"/>
        <v>0</v>
      </c>
      <c r="X17" s="1669" t="str">
        <f t="shared" si="8"/>
        <v xml:space="preserve">STATE: ; PDY: ; KKL: ; MHE: ; YNM: </v>
      </c>
      <c r="Y17" s="1666"/>
      <c r="Z17" s="1666"/>
      <c r="AA17" s="1666">
        <f t="shared" si="9"/>
        <v>0</v>
      </c>
      <c r="AB17" s="1666"/>
      <c r="AC17" s="1666"/>
      <c r="AD17" s="1666"/>
      <c r="AE17" s="1666">
        <f t="shared" si="10"/>
        <v>0</v>
      </c>
      <c r="AF17" s="1666"/>
      <c r="AG17" s="1666"/>
      <c r="AH17" s="1666"/>
      <c r="AI17" s="1666">
        <f t="shared" si="11"/>
        <v>0</v>
      </c>
      <c r="AJ17" s="1666"/>
      <c r="AK17" s="1666"/>
      <c r="AL17" s="1666"/>
      <c r="AM17" s="1666">
        <f t="shared" si="12"/>
        <v>0</v>
      </c>
      <c r="AN17" s="1666"/>
      <c r="AO17" s="1666"/>
      <c r="AP17" s="1666"/>
      <c r="AQ17" s="1666">
        <f t="shared" si="13"/>
        <v>0</v>
      </c>
      <c r="AR17" s="1666"/>
      <c r="AS17" s="1666">
        <f t="shared" si="14"/>
        <v>0</v>
      </c>
      <c r="AT17" s="1666">
        <f t="shared" si="15"/>
        <v>0</v>
      </c>
      <c r="AU17" s="1666">
        <f t="shared" si="16"/>
        <v>0</v>
      </c>
      <c r="AV17" s="1669" t="str">
        <f t="shared" si="17"/>
        <v xml:space="preserve">STATE: ; PDY: ; KKL: ; MHE: ; YNM: </v>
      </c>
      <c r="AW17" s="4641" t="s">
        <v>4155</v>
      </c>
      <c r="AX17" s="2971" t="s">
        <v>6124</v>
      </c>
      <c r="AY17" s="4842" t="s">
        <v>6124</v>
      </c>
      <c r="AZ17" s="1724"/>
    </row>
    <row r="18" spans="1:52" s="1733" customFormat="1" ht="56.25">
      <c r="A18" s="1688" t="s">
        <v>4156</v>
      </c>
      <c r="B18" s="1737" t="s">
        <v>326</v>
      </c>
      <c r="C18" s="1737" t="s">
        <v>327</v>
      </c>
      <c r="D18" s="4635" t="s">
        <v>85</v>
      </c>
      <c r="E18" s="1725" t="s">
        <v>86</v>
      </c>
      <c r="F18" s="2971" t="s">
        <v>6125</v>
      </c>
      <c r="G18" s="1736"/>
      <c r="H18" s="1736"/>
      <c r="I18" s="1736"/>
      <c r="J18" s="1736"/>
      <c r="K18" s="1736"/>
      <c r="L18" s="1736"/>
      <c r="M18" s="3746">
        <f t="shared" si="2"/>
        <v>0</v>
      </c>
      <c r="N18" s="1729">
        <f t="shared" si="0"/>
        <v>0</v>
      </c>
      <c r="O18" s="3746">
        <f t="shared" si="3"/>
        <v>0</v>
      </c>
      <c r="P18" s="1729">
        <f>N18*O18</f>
        <v>0</v>
      </c>
      <c r="Q18" s="1730" t="str">
        <f t="shared" si="4"/>
        <v xml:space="preserve">STATE: ; PDY: ; KKL: ; MHE: ; YNM: </v>
      </c>
      <c r="R18" s="1738">
        <f>'Abs15. NPCB'!Q12</f>
        <v>0</v>
      </c>
      <c r="S18" s="1739">
        <f>'Abs15. NPCB'!R12</f>
        <v>0</v>
      </c>
      <c r="U18" s="1666">
        <f t="shared" si="5"/>
        <v>0</v>
      </c>
      <c r="V18" s="1666">
        <f t="shared" si="6"/>
        <v>0</v>
      </c>
      <c r="W18" s="1666">
        <f t="shared" si="7"/>
        <v>0</v>
      </c>
      <c r="X18" s="1669" t="str">
        <f t="shared" si="8"/>
        <v xml:space="preserve">STATE: ; PDY: ; KKL: ; MHE: ; YNM: </v>
      </c>
      <c r="Y18" s="1666"/>
      <c r="Z18" s="1666"/>
      <c r="AA18" s="1666">
        <f t="shared" si="9"/>
        <v>0</v>
      </c>
      <c r="AB18" s="1666"/>
      <c r="AC18" s="1666"/>
      <c r="AD18" s="1666"/>
      <c r="AE18" s="1666">
        <f t="shared" si="10"/>
        <v>0</v>
      </c>
      <c r="AF18" s="1666"/>
      <c r="AG18" s="1666"/>
      <c r="AH18" s="1666"/>
      <c r="AI18" s="1666">
        <f t="shared" si="11"/>
        <v>0</v>
      </c>
      <c r="AJ18" s="1666"/>
      <c r="AK18" s="1666"/>
      <c r="AL18" s="1666"/>
      <c r="AM18" s="1666">
        <f t="shared" si="12"/>
        <v>0</v>
      </c>
      <c r="AN18" s="1666"/>
      <c r="AO18" s="1666"/>
      <c r="AP18" s="1666"/>
      <c r="AQ18" s="1666">
        <f t="shared" si="13"/>
        <v>0</v>
      </c>
      <c r="AR18" s="1666"/>
      <c r="AS18" s="1666">
        <f t="shared" si="14"/>
        <v>0</v>
      </c>
      <c r="AT18" s="1666">
        <f t="shared" si="15"/>
        <v>0</v>
      </c>
      <c r="AU18" s="1666">
        <f t="shared" si="16"/>
        <v>0</v>
      </c>
      <c r="AV18" s="1669" t="str">
        <f t="shared" si="17"/>
        <v xml:space="preserve">STATE: ; PDY: ; KKL: ; MHE: ; YNM: </v>
      </c>
      <c r="AW18" s="4641" t="s">
        <v>4156</v>
      </c>
      <c r="AX18" s="2971" t="s">
        <v>6125</v>
      </c>
      <c r="AY18" s="4842" t="s">
        <v>6125</v>
      </c>
      <c r="AZ18" s="1724"/>
    </row>
    <row r="19" spans="1:52" s="1733" customFormat="1" ht="37.5">
      <c r="A19" s="1688" t="s">
        <v>4157</v>
      </c>
      <c r="B19" s="1723" t="s">
        <v>2789</v>
      </c>
      <c r="C19" s="1723" t="s">
        <v>306</v>
      </c>
      <c r="D19" s="1620" t="s">
        <v>70</v>
      </c>
      <c r="E19" s="1725" t="s">
        <v>70</v>
      </c>
      <c r="F19" s="2971" t="s">
        <v>6126</v>
      </c>
      <c r="G19" s="1736"/>
      <c r="H19" s="1736"/>
      <c r="I19" s="1736"/>
      <c r="J19" s="1736"/>
      <c r="K19" s="1736"/>
      <c r="L19" s="1736"/>
      <c r="M19" s="3746">
        <f t="shared" si="2"/>
        <v>0</v>
      </c>
      <c r="N19" s="1729">
        <f t="shared" si="0"/>
        <v>0</v>
      </c>
      <c r="O19" s="3746">
        <f t="shared" si="3"/>
        <v>0</v>
      </c>
      <c r="P19" s="1729">
        <f>N19*O19</f>
        <v>0</v>
      </c>
      <c r="Q19" s="1730" t="str">
        <f t="shared" si="4"/>
        <v xml:space="preserve">STATE: ; PDY: ; KKL: ; MHE: ; YNM: </v>
      </c>
      <c r="R19" s="1731"/>
      <c r="S19" s="1732"/>
      <c r="U19" s="1666">
        <f t="shared" si="5"/>
        <v>0</v>
      </c>
      <c r="V19" s="1666">
        <f t="shared" si="6"/>
        <v>0</v>
      </c>
      <c r="W19" s="1666">
        <f t="shared" si="7"/>
        <v>0</v>
      </c>
      <c r="X19" s="1669" t="str">
        <f t="shared" si="8"/>
        <v xml:space="preserve">STATE: ; PDY: ; KKL: ; MHE: ; YNM: </v>
      </c>
      <c r="Y19" s="1666"/>
      <c r="Z19" s="1666"/>
      <c r="AA19" s="1666">
        <f t="shared" si="9"/>
        <v>0</v>
      </c>
      <c r="AB19" s="1666"/>
      <c r="AC19" s="1666"/>
      <c r="AD19" s="1666"/>
      <c r="AE19" s="1666">
        <f t="shared" si="10"/>
        <v>0</v>
      </c>
      <c r="AF19" s="1666"/>
      <c r="AG19" s="1666"/>
      <c r="AH19" s="1666"/>
      <c r="AI19" s="1666">
        <f t="shared" si="11"/>
        <v>0</v>
      </c>
      <c r="AJ19" s="1666"/>
      <c r="AK19" s="1666"/>
      <c r="AL19" s="1666"/>
      <c r="AM19" s="1666">
        <f t="shared" si="12"/>
        <v>0</v>
      </c>
      <c r="AN19" s="1666"/>
      <c r="AO19" s="1666"/>
      <c r="AP19" s="1666"/>
      <c r="AQ19" s="1666">
        <f t="shared" si="13"/>
        <v>0</v>
      </c>
      <c r="AR19" s="1666"/>
      <c r="AS19" s="1666">
        <f t="shared" si="14"/>
        <v>0</v>
      </c>
      <c r="AT19" s="1666">
        <f t="shared" si="15"/>
        <v>0</v>
      </c>
      <c r="AU19" s="1666">
        <f t="shared" si="16"/>
        <v>0</v>
      </c>
      <c r="AV19" s="1669" t="str">
        <f t="shared" si="17"/>
        <v xml:space="preserve">STATE: ; PDY: ; KKL: ; MHE: ; YNM: </v>
      </c>
      <c r="AW19" s="4641" t="s">
        <v>4157</v>
      </c>
      <c r="AX19" s="2971" t="s">
        <v>6126</v>
      </c>
      <c r="AY19" s="4842" t="s">
        <v>6126</v>
      </c>
      <c r="AZ19" s="1724"/>
    </row>
    <row r="20" spans="1:52" s="1733" customFormat="1" ht="36">
      <c r="A20" s="1688" t="s">
        <v>4158</v>
      </c>
      <c r="B20" s="1740"/>
      <c r="C20" s="1723" t="s">
        <v>2960</v>
      </c>
      <c r="D20" s="1620" t="s">
        <v>70</v>
      </c>
      <c r="E20" s="1725" t="s">
        <v>70</v>
      </c>
      <c r="F20" s="2971"/>
      <c r="G20" s="1736"/>
      <c r="H20" s="1736"/>
      <c r="I20" s="1736"/>
      <c r="J20" s="1736"/>
      <c r="K20" s="1736"/>
      <c r="L20" s="1736"/>
      <c r="M20" s="3746">
        <f t="shared" si="2"/>
        <v>0</v>
      </c>
      <c r="N20" s="1729">
        <f t="shared" si="0"/>
        <v>0</v>
      </c>
      <c r="O20" s="3746">
        <f t="shared" si="3"/>
        <v>0</v>
      </c>
      <c r="P20" s="1729">
        <f>N20*O20</f>
        <v>0</v>
      </c>
      <c r="Q20" s="1730" t="str">
        <f t="shared" si="4"/>
        <v xml:space="preserve">STATE: ; PDY: ; KKL: ; MHE: ; YNM: </v>
      </c>
      <c r="R20" s="1731"/>
      <c r="S20" s="1732"/>
      <c r="U20" s="1666">
        <f t="shared" si="5"/>
        <v>0</v>
      </c>
      <c r="V20" s="1666">
        <f t="shared" si="6"/>
        <v>0</v>
      </c>
      <c r="W20" s="1666">
        <f t="shared" si="7"/>
        <v>0</v>
      </c>
      <c r="X20" s="1669" t="str">
        <f t="shared" si="8"/>
        <v xml:space="preserve">STATE: ; PDY: ; KKL: ; MHE: ; YNM: </v>
      </c>
      <c r="Y20" s="1666"/>
      <c r="Z20" s="1666"/>
      <c r="AA20" s="1666">
        <f t="shared" si="9"/>
        <v>0</v>
      </c>
      <c r="AB20" s="1666"/>
      <c r="AC20" s="1666"/>
      <c r="AD20" s="1666"/>
      <c r="AE20" s="1666">
        <f t="shared" si="10"/>
        <v>0</v>
      </c>
      <c r="AF20" s="1666"/>
      <c r="AG20" s="1666"/>
      <c r="AH20" s="1666"/>
      <c r="AI20" s="1666">
        <f t="shared" si="11"/>
        <v>0</v>
      </c>
      <c r="AJ20" s="1666"/>
      <c r="AK20" s="1666"/>
      <c r="AL20" s="1666"/>
      <c r="AM20" s="1666">
        <f t="shared" si="12"/>
        <v>0</v>
      </c>
      <c r="AN20" s="1666"/>
      <c r="AO20" s="1666"/>
      <c r="AP20" s="1666"/>
      <c r="AQ20" s="1666">
        <f t="shared" si="13"/>
        <v>0</v>
      </c>
      <c r="AR20" s="1666"/>
      <c r="AS20" s="1666">
        <f t="shared" si="14"/>
        <v>0</v>
      </c>
      <c r="AT20" s="1666">
        <f t="shared" si="15"/>
        <v>0</v>
      </c>
      <c r="AU20" s="1666">
        <f t="shared" si="16"/>
        <v>0</v>
      </c>
      <c r="AV20" s="1669" t="str">
        <f t="shared" si="17"/>
        <v xml:space="preserve">STATE: ; PDY: ; KKL: ; MHE: ; YNM: </v>
      </c>
      <c r="AW20" s="4641" t="s">
        <v>4158</v>
      </c>
      <c r="AX20" s="2971"/>
      <c r="AY20" s="4842"/>
      <c r="AZ20" s="1724"/>
    </row>
    <row r="21" spans="1:52" s="1671" customFormat="1" ht="36">
      <c r="A21" s="1712" t="s">
        <v>308</v>
      </c>
      <c r="B21" s="1713" t="s">
        <v>4859</v>
      </c>
      <c r="C21" s="1714" t="s">
        <v>309</v>
      </c>
      <c r="D21" s="1715"/>
      <c r="E21" s="1715"/>
      <c r="F21" s="4637"/>
      <c r="G21" s="1741"/>
      <c r="H21" s="1741"/>
      <c r="I21" s="1741"/>
      <c r="J21" s="1741"/>
      <c r="K21" s="1741"/>
      <c r="L21" s="1741"/>
      <c r="M21" s="3746"/>
      <c r="N21" s="1719"/>
      <c r="O21" s="3746"/>
      <c r="P21" s="1742">
        <f>SUM(P22:P35)</f>
        <v>0</v>
      </c>
      <c r="Q21" s="1730"/>
      <c r="R21" s="1721"/>
      <c r="S21" s="1722">
        <f>SUM(S22:S35)</f>
        <v>0</v>
      </c>
      <c r="U21" s="1666"/>
      <c r="V21" s="1666"/>
      <c r="W21" s="1742">
        <f>SUM(W22:W35)</f>
        <v>0</v>
      </c>
      <c r="X21" s="1669"/>
      <c r="Y21" s="1666"/>
      <c r="Z21" s="1666"/>
      <c r="AA21" s="1742">
        <f>SUM(AA22:AA35)</f>
        <v>0</v>
      </c>
      <c r="AB21" s="1666"/>
      <c r="AC21" s="1666"/>
      <c r="AD21" s="1666"/>
      <c r="AE21" s="1742">
        <f>SUM(AE22:AE35)</f>
        <v>0</v>
      </c>
      <c r="AF21" s="1666"/>
      <c r="AG21" s="1666"/>
      <c r="AH21" s="1666"/>
      <c r="AI21" s="1742">
        <f>SUM(AI22:AI35)</f>
        <v>0</v>
      </c>
      <c r="AJ21" s="1666"/>
      <c r="AK21" s="1666"/>
      <c r="AL21" s="1666"/>
      <c r="AM21" s="1742">
        <f>SUM(AM22:AM35)</f>
        <v>0</v>
      </c>
      <c r="AN21" s="1666"/>
      <c r="AO21" s="1666"/>
      <c r="AP21" s="1666"/>
      <c r="AQ21" s="1742">
        <f>SUM(AQ22:AQ35)</f>
        <v>0</v>
      </c>
      <c r="AR21" s="1666"/>
      <c r="AS21" s="1742">
        <f>SUM(AS22:AS35)</f>
        <v>0</v>
      </c>
      <c r="AT21" s="1666"/>
      <c r="AU21" s="1666"/>
      <c r="AV21" s="1669"/>
      <c r="AW21" s="4640" t="s">
        <v>308</v>
      </c>
      <c r="AX21" s="4637"/>
      <c r="AY21" s="4641"/>
      <c r="AZ21" s="1688"/>
    </row>
    <row r="22" spans="1:52" s="1733" customFormat="1" ht="56.25">
      <c r="A22" s="1688" t="s">
        <v>4159</v>
      </c>
      <c r="B22" s="1723" t="s">
        <v>2782</v>
      </c>
      <c r="C22" s="1724" t="s">
        <v>301</v>
      </c>
      <c r="D22" s="1620" t="s">
        <v>70</v>
      </c>
      <c r="E22" s="1725" t="s">
        <v>70</v>
      </c>
      <c r="F22" s="2971" t="s">
        <v>6118</v>
      </c>
      <c r="G22" s="1736"/>
      <c r="H22" s="2957"/>
      <c r="I22" s="1736"/>
      <c r="J22" s="1736"/>
      <c r="K22" s="1736"/>
      <c r="L22" s="1743"/>
      <c r="M22" s="3746">
        <f t="shared" si="2"/>
        <v>0</v>
      </c>
      <c r="N22" s="1729">
        <f t="shared" ref="N22:N35" si="18">M22/100000</f>
        <v>0</v>
      </c>
      <c r="O22" s="3746">
        <f t="shared" si="3"/>
        <v>0</v>
      </c>
      <c r="P22" s="1729">
        <f t="shared" ref="P22:P35" si="19">N22*O22</f>
        <v>0</v>
      </c>
      <c r="Q22" s="1730" t="str">
        <f t="shared" si="4"/>
        <v xml:space="preserve">STATE: ; PDY: ; KKL: ; MHE: ; YNM: </v>
      </c>
      <c r="R22" s="1744"/>
      <c r="S22" s="1745"/>
      <c r="U22" s="1666">
        <f t="shared" si="5"/>
        <v>0</v>
      </c>
      <c r="V22" s="1666">
        <f t="shared" si="6"/>
        <v>0</v>
      </c>
      <c r="W22" s="1666">
        <f t="shared" si="7"/>
        <v>0</v>
      </c>
      <c r="X22" s="1669" t="str">
        <f t="shared" si="8"/>
        <v xml:space="preserve">STATE: ; PDY: ; KKL: ; MHE: ; YNM: </v>
      </c>
      <c r="Y22" s="1666"/>
      <c r="Z22" s="1666"/>
      <c r="AA22" s="1666">
        <f t="shared" si="9"/>
        <v>0</v>
      </c>
      <c r="AB22" s="1666"/>
      <c r="AC22" s="1666"/>
      <c r="AD22" s="1666"/>
      <c r="AE22" s="1666">
        <f t="shared" si="10"/>
        <v>0</v>
      </c>
      <c r="AF22" s="1666"/>
      <c r="AG22" s="1666"/>
      <c r="AH22" s="1666"/>
      <c r="AI22" s="1666">
        <f t="shared" si="11"/>
        <v>0</v>
      </c>
      <c r="AJ22" s="1666"/>
      <c r="AK22" s="1666"/>
      <c r="AL22" s="1666"/>
      <c r="AM22" s="1666">
        <f t="shared" si="12"/>
        <v>0</v>
      </c>
      <c r="AN22" s="1666"/>
      <c r="AO22" s="1666"/>
      <c r="AP22" s="1666"/>
      <c r="AQ22" s="1666">
        <f t="shared" si="13"/>
        <v>0</v>
      </c>
      <c r="AR22" s="1666"/>
      <c r="AS22" s="1666">
        <f t="shared" si="14"/>
        <v>0</v>
      </c>
      <c r="AT22" s="1666">
        <f t="shared" si="15"/>
        <v>0</v>
      </c>
      <c r="AU22" s="1666">
        <f t="shared" si="16"/>
        <v>0</v>
      </c>
      <c r="AV22" s="1669" t="str">
        <f t="shared" si="17"/>
        <v xml:space="preserve">STATE: ; PDY: ; KKL: ; MHE: ; YNM: </v>
      </c>
      <c r="AW22" s="4641" t="s">
        <v>4159</v>
      </c>
      <c r="AX22" s="2971" t="s">
        <v>6118</v>
      </c>
      <c r="AY22" s="4842" t="s">
        <v>6118</v>
      </c>
      <c r="AZ22" s="1724"/>
    </row>
    <row r="23" spans="1:52" s="1733" customFormat="1" ht="37.5">
      <c r="A23" s="1688" t="s">
        <v>4160</v>
      </c>
      <c r="B23" s="1723" t="s">
        <v>310</v>
      </c>
      <c r="C23" s="1723" t="s">
        <v>311</v>
      </c>
      <c r="D23" s="1746" t="s">
        <v>85</v>
      </c>
      <c r="E23" s="1725" t="s">
        <v>312</v>
      </c>
      <c r="F23" s="2971" t="s">
        <v>6127</v>
      </c>
      <c r="G23" s="1736"/>
      <c r="H23" s="1736"/>
      <c r="I23" s="1736"/>
      <c r="J23" s="1736"/>
      <c r="K23" s="1736"/>
      <c r="L23" s="1743"/>
      <c r="M23" s="3746">
        <f t="shared" si="2"/>
        <v>0</v>
      </c>
      <c r="N23" s="1729">
        <f t="shared" si="18"/>
        <v>0</v>
      </c>
      <c r="O23" s="3746">
        <f t="shared" si="3"/>
        <v>0</v>
      </c>
      <c r="P23" s="1729">
        <f t="shared" si="19"/>
        <v>0</v>
      </c>
      <c r="Q23" s="1730" t="str">
        <f t="shared" si="4"/>
        <v xml:space="preserve">STATE: ; PDY: ; KKL: ; MHE: ; YNM: </v>
      </c>
      <c r="R23" s="1738">
        <f>'Abs24. NOHP'!Q7</f>
        <v>0</v>
      </c>
      <c r="S23" s="1739">
        <f>'Abs24. NOHP'!R7</f>
        <v>0</v>
      </c>
      <c r="U23" s="1666">
        <f t="shared" si="5"/>
        <v>0</v>
      </c>
      <c r="V23" s="1666">
        <f t="shared" si="6"/>
        <v>0</v>
      </c>
      <c r="W23" s="1666">
        <f t="shared" si="7"/>
        <v>0</v>
      </c>
      <c r="X23" s="1669" t="str">
        <f t="shared" si="8"/>
        <v xml:space="preserve">STATE: ; PDY: ; KKL: ; MHE: ; YNM: </v>
      </c>
      <c r="Y23" s="1666"/>
      <c r="Z23" s="1666"/>
      <c r="AA23" s="1666">
        <f t="shared" si="9"/>
        <v>0</v>
      </c>
      <c r="AB23" s="1666"/>
      <c r="AC23" s="1666"/>
      <c r="AD23" s="1666"/>
      <c r="AE23" s="1666">
        <f t="shared" si="10"/>
        <v>0</v>
      </c>
      <c r="AF23" s="1666"/>
      <c r="AG23" s="1666"/>
      <c r="AH23" s="1666"/>
      <c r="AI23" s="1666">
        <f t="shared" si="11"/>
        <v>0</v>
      </c>
      <c r="AJ23" s="1666"/>
      <c r="AK23" s="1666"/>
      <c r="AL23" s="1666"/>
      <c r="AM23" s="1666">
        <f t="shared" si="12"/>
        <v>0</v>
      </c>
      <c r="AN23" s="1666"/>
      <c r="AO23" s="1666"/>
      <c r="AP23" s="1666"/>
      <c r="AQ23" s="1666">
        <f t="shared" si="13"/>
        <v>0</v>
      </c>
      <c r="AR23" s="1666"/>
      <c r="AS23" s="1666">
        <f t="shared" si="14"/>
        <v>0</v>
      </c>
      <c r="AT23" s="1666">
        <f t="shared" si="15"/>
        <v>0</v>
      </c>
      <c r="AU23" s="1666">
        <f t="shared" si="16"/>
        <v>0</v>
      </c>
      <c r="AV23" s="1669" t="str">
        <f t="shared" si="17"/>
        <v xml:space="preserve">STATE: ; PDY: ; KKL: ; MHE: ; YNM: </v>
      </c>
      <c r="AW23" s="4641" t="s">
        <v>4160</v>
      </c>
      <c r="AX23" s="2971" t="s">
        <v>6127</v>
      </c>
      <c r="AY23" s="4842" t="s">
        <v>6127</v>
      </c>
      <c r="AZ23" s="1724"/>
    </row>
    <row r="24" spans="1:52" s="1733" customFormat="1" ht="37.5">
      <c r="A24" s="1688" t="s">
        <v>4161</v>
      </c>
      <c r="B24" s="1723" t="s">
        <v>313</v>
      </c>
      <c r="C24" s="1723" t="s">
        <v>4862</v>
      </c>
      <c r="D24" s="1746" t="s">
        <v>85</v>
      </c>
      <c r="E24" s="1725" t="s">
        <v>314</v>
      </c>
      <c r="F24" s="2971" t="s">
        <v>6128</v>
      </c>
      <c r="G24" s="1736"/>
      <c r="H24" s="1736"/>
      <c r="I24" s="1736">
        <v>2.5</v>
      </c>
      <c r="J24" s="1736"/>
      <c r="K24" s="1736"/>
      <c r="L24" s="1743"/>
      <c r="M24" s="3746">
        <f t="shared" si="2"/>
        <v>0</v>
      </c>
      <c r="N24" s="1729">
        <f t="shared" si="18"/>
        <v>0</v>
      </c>
      <c r="O24" s="3746">
        <f t="shared" si="3"/>
        <v>0</v>
      </c>
      <c r="P24" s="1729">
        <f t="shared" si="19"/>
        <v>0</v>
      </c>
      <c r="Q24" s="1730" t="str">
        <f t="shared" si="4"/>
        <v xml:space="preserve">STATE: ; PDY: ; KKL: ; MHE: ; YNM: </v>
      </c>
      <c r="R24" s="1738">
        <f>'Abs25. NPPC'!Q9</f>
        <v>0</v>
      </c>
      <c r="S24" s="1739">
        <f>'Abs25. NPPC'!R9</f>
        <v>0</v>
      </c>
      <c r="U24" s="1666">
        <f t="shared" si="5"/>
        <v>0</v>
      </c>
      <c r="V24" s="1666">
        <f t="shared" si="6"/>
        <v>0</v>
      </c>
      <c r="W24" s="1666">
        <f t="shared" si="7"/>
        <v>0</v>
      </c>
      <c r="X24" s="1669" t="str">
        <f t="shared" si="8"/>
        <v xml:space="preserve">STATE: ; PDY: ; KKL: ; MHE: ; YNM: </v>
      </c>
      <c r="Y24" s="1666"/>
      <c r="Z24" s="1666"/>
      <c r="AA24" s="1666">
        <f t="shared" si="9"/>
        <v>0</v>
      </c>
      <c r="AB24" s="1666"/>
      <c r="AC24" s="1666"/>
      <c r="AD24" s="1666"/>
      <c r="AE24" s="1666">
        <f t="shared" si="10"/>
        <v>0</v>
      </c>
      <c r="AF24" s="1666"/>
      <c r="AG24" s="1666"/>
      <c r="AH24" s="1666"/>
      <c r="AI24" s="1666">
        <f t="shared" si="11"/>
        <v>0</v>
      </c>
      <c r="AJ24" s="1666"/>
      <c r="AK24" s="1666"/>
      <c r="AL24" s="1666"/>
      <c r="AM24" s="1666">
        <f t="shared" si="12"/>
        <v>0</v>
      </c>
      <c r="AN24" s="1666"/>
      <c r="AO24" s="1666"/>
      <c r="AP24" s="1666"/>
      <c r="AQ24" s="1666">
        <f t="shared" si="13"/>
        <v>0</v>
      </c>
      <c r="AR24" s="1666"/>
      <c r="AS24" s="1666">
        <f t="shared" si="14"/>
        <v>0</v>
      </c>
      <c r="AT24" s="1666">
        <f t="shared" si="15"/>
        <v>0</v>
      </c>
      <c r="AU24" s="1666">
        <f t="shared" si="16"/>
        <v>0</v>
      </c>
      <c r="AV24" s="1669" t="str">
        <f t="shared" si="17"/>
        <v xml:space="preserve">STATE: ; PDY: ; KKL: ; MHE: ; YNM: </v>
      </c>
      <c r="AW24" s="4641" t="s">
        <v>4161</v>
      </c>
      <c r="AX24" s="2971" t="s">
        <v>6128</v>
      </c>
      <c r="AY24" s="4842" t="s">
        <v>6128</v>
      </c>
      <c r="AZ24" s="1724"/>
    </row>
    <row r="25" spans="1:52" s="1733" customFormat="1" ht="56.25">
      <c r="A25" s="1688" t="s">
        <v>4162</v>
      </c>
      <c r="B25" s="1723" t="s">
        <v>2786</v>
      </c>
      <c r="C25" s="1723" t="s">
        <v>305</v>
      </c>
      <c r="D25" s="1620" t="s">
        <v>70</v>
      </c>
      <c r="E25" s="1725" t="s">
        <v>70</v>
      </c>
      <c r="F25" s="2971" t="s">
        <v>6119</v>
      </c>
      <c r="G25" s="1736"/>
      <c r="H25" s="2957"/>
      <c r="I25" s="1736"/>
      <c r="J25" s="1736"/>
      <c r="K25" s="1736"/>
      <c r="L25" s="1743"/>
      <c r="M25" s="3746">
        <f t="shared" si="2"/>
        <v>0</v>
      </c>
      <c r="N25" s="1729">
        <f t="shared" si="18"/>
        <v>0</v>
      </c>
      <c r="O25" s="3746">
        <f t="shared" si="3"/>
        <v>0</v>
      </c>
      <c r="P25" s="1729">
        <f t="shared" si="19"/>
        <v>0</v>
      </c>
      <c r="Q25" s="1730" t="str">
        <f t="shared" si="4"/>
        <v xml:space="preserve">STATE: ; PDY: ; KKL: ; MHE: ; YNM: </v>
      </c>
      <c r="R25" s="1738"/>
      <c r="S25" s="1739"/>
      <c r="U25" s="1666">
        <f t="shared" si="5"/>
        <v>0</v>
      </c>
      <c r="V25" s="1666">
        <f t="shared" si="6"/>
        <v>0</v>
      </c>
      <c r="W25" s="1666">
        <f t="shared" si="7"/>
        <v>0</v>
      </c>
      <c r="X25" s="1669" t="str">
        <f t="shared" si="8"/>
        <v xml:space="preserve">STATE: ; PDY: ; KKL: ; MHE: ; YNM: </v>
      </c>
      <c r="Y25" s="1666"/>
      <c r="Z25" s="1666"/>
      <c r="AA25" s="1666">
        <f t="shared" si="9"/>
        <v>0</v>
      </c>
      <c r="AB25" s="1666"/>
      <c r="AC25" s="1666"/>
      <c r="AD25" s="1666"/>
      <c r="AE25" s="1666">
        <f t="shared" si="10"/>
        <v>0</v>
      </c>
      <c r="AF25" s="1666"/>
      <c r="AG25" s="1666"/>
      <c r="AH25" s="1666"/>
      <c r="AI25" s="1666">
        <f t="shared" si="11"/>
        <v>0</v>
      </c>
      <c r="AJ25" s="1666"/>
      <c r="AK25" s="1666"/>
      <c r="AL25" s="1666"/>
      <c r="AM25" s="1666">
        <f t="shared" si="12"/>
        <v>0</v>
      </c>
      <c r="AN25" s="1666"/>
      <c r="AO25" s="1666"/>
      <c r="AP25" s="1666"/>
      <c r="AQ25" s="1666">
        <f t="shared" si="13"/>
        <v>0</v>
      </c>
      <c r="AR25" s="1666"/>
      <c r="AS25" s="1666">
        <f t="shared" si="14"/>
        <v>0</v>
      </c>
      <c r="AT25" s="1666">
        <f t="shared" si="15"/>
        <v>0</v>
      </c>
      <c r="AU25" s="1666">
        <f t="shared" si="16"/>
        <v>0</v>
      </c>
      <c r="AV25" s="1669" t="str">
        <f t="shared" si="17"/>
        <v xml:space="preserve">STATE: ; PDY: ; KKL: ; MHE: ; YNM: </v>
      </c>
      <c r="AW25" s="4641" t="s">
        <v>4162</v>
      </c>
      <c r="AX25" s="2971" t="s">
        <v>6119</v>
      </c>
      <c r="AY25" s="4842" t="s">
        <v>6119</v>
      </c>
      <c r="AZ25" s="1724"/>
    </row>
    <row r="26" spans="1:52" s="1733" customFormat="1" ht="56.25">
      <c r="A26" s="1688" t="s">
        <v>4163</v>
      </c>
      <c r="B26" s="1723" t="s">
        <v>2783</v>
      </c>
      <c r="C26" s="1723" t="s">
        <v>302</v>
      </c>
      <c r="D26" s="1620" t="s">
        <v>70</v>
      </c>
      <c r="E26" s="1725" t="s">
        <v>70</v>
      </c>
      <c r="F26" s="2971" t="s">
        <v>6120</v>
      </c>
      <c r="G26" s="1736"/>
      <c r="H26" s="1736"/>
      <c r="I26" s="1736"/>
      <c r="J26" s="1736"/>
      <c r="K26" s="1736"/>
      <c r="L26" s="1743"/>
      <c r="M26" s="3746">
        <f t="shared" si="2"/>
        <v>0</v>
      </c>
      <c r="N26" s="1729">
        <f t="shared" si="18"/>
        <v>0</v>
      </c>
      <c r="O26" s="3746">
        <f t="shared" si="3"/>
        <v>0</v>
      </c>
      <c r="P26" s="1729">
        <f t="shared" si="19"/>
        <v>0</v>
      </c>
      <c r="Q26" s="1730" t="str">
        <f t="shared" si="4"/>
        <v xml:space="preserve">STATE: ; PDY: ; KKL: ; MHE: ; YNM: </v>
      </c>
      <c r="R26" s="1738"/>
      <c r="S26" s="1739"/>
      <c r="U26" s="1666">
        <f t="shared" si="5"/>
        <v>0</v>
      </c>
      <c r="V26" s="1666">
        <f t="shared" si="6"/>
        <v>0</v>
      </c>
      <c r="W26" s="1666">
        <f t="shared" si="7"/>
        <v>0</v>
      </c>
      <c r="X26" s="1669" t="str">
        <f t="shared" si="8"/>
        <v xml:space="preserve">STATE: ; PDY: ; KKL: ; MHE: ; YNM: </v>
      </c>
      <c r="Y26" s="1666"/>
      <c r="Z26" s="1666"/>
      <c r="AA26" s="1666">
        <f t="shared" si="9"/>
        <v>0</v>
      </c>
      <c r="AB26" s="1666"/>
      <c r="AC26" s="1666"/>
      <c r="AD26" s="1666"/>
      <c r="AE26" s="1666">
        <f t="shared" si="10"/>
        <v>0</v>
      </c>
      <c r="AF26" s="1666"/>
      <c r="AG26" s="1666"/>
      <c r="AH26" s="1666"/>
      <c r="AI26" s="1666">
        <f t="shared" si="11"/>
        <v>0</v>
      </c>
      <c r="AJ26" s="1666"/>
      <c r="AK26" s="1666"/>
      <c r="AL26" s="1666"/>
      <c r="AM26" s="1666">
        <f t="shared" si="12"/>
        <v>0</v>
      </c>
      <c r="AN26" s="1666"/>
      <c r="AO26" s="1666"/>
      <c r="AP26" s="1666"/>
      <c r="AQ26" s="1666">
        <f t="shared" si="13"/>
        <v>0</v>
      </c>
      <c r="AR26" s="1666"/>
      <c r="AS26" s="1666">
        <f t="shared" si="14"/>
        <v>0</v>
      </c>
      <c r="AT26" s="1666">
        <f t="shared" si="15"/>
        <v>0</v>
      </c>
      <c r="AU26" s="1666">
        <f t="shared" si="16"/>
        <v>0</v>
      </c>
      <c r="AV26" s="1669" t="str">
        <f t="shared" si="17"/>
        <v xml:space="preserve">STATE: ; PDY: ; KKL: ; MHE: ; YNM: </v>
      </c>
      <c r="AW26" s="4641" t="s">
        <v>4163</v>
      </c>
      <c r="AX26" s="2971" t="s">
        <v>6120</v>
      </c>
      <c r="AY26" s="4842" t="s">
        <v>6120</v>
      </c>
      <c r="AZ26" s="1724"/>
    </row>
    <row r="27" spans="1:52" s="1733" customFormat="1" ht="56.25">
      <c r="A27" s="1688" t="s">
        <v>4164</v>
      </c>
      <c r="B27" s="1723" t="s">
        <v>2784</v>
      </c>
      <c r="C27" s="1723" t="s">
        <v>303</v>
      </c>
      <c r="D27" s="1620" t="s">
        <v>70</v>
      </c>
      <c r="E27" s="1725" t="s">
        <v>70</v>
      </c>
      <c r="F27" s="2971" t="s">
        <v>6121</v>
      </c>
      <c r="G27" s="1736"/>
      <c r="H27" s="2957"/>
      <c r="I27" s="1736"/>
      <c r="J27" s="1736"/>
      <c r="K27" s="1736"/>
      <c r="L27" s="1743"/>
      <c r="M27" s="3746">
        <f t="shared" si="2"/>
        <v>0</v>
      </c>
      <c r="N27" s="1729">
        <f t="shared" si="18"/>
        <v>0</v>
      </c>
      <c r="O27" s="3746">
        <f t="shared" si="3"/>
        <v>0</v>
      </c>
      <c r="P27" s="1729">
        <f t="shared" si="19"/>
        <v>0</v>
      </c>
      <c r="Q27" s="1730" t="str">
        <f t="shared" si="4"/>
        <v xml:space="preserve">STATE: ; PDY: ; KKL: ; MHE: ; YNM: </v>
      </c>
      <c r="R27" s="1738"/>
      <c r="S27" s="1739"/>
      <c r="U27" s="1666">
        <f t="shared" si="5"/>
        <v>0</v>
      </c>
      <c r="V27" s="1666">
        <f t="shared" si="6"/>
        <v>0</v>
      </c>
      <c r="W27" s="1666">
        <f t="shared" si="7"/>
        <v>0</v>
      </c>
      <c r="X27" s="1669" t="str">
        <f t="shared" si="8"/>
        <v xml:space="preserve">STATE: ; PDY: ; KKL: ; MHE: ; YNM: </v>
      </c>
      <c r="Y27" s="1666"/>
      <c r="Z27" s="1666"/>
      <c r="AA27" s="1666">
        <f t="shared" si="9"/>
        <v>0</v>
      </c>
      <c r="AB27" s="1666"/>
      <c r="AC27" s="1666"/>
      <c r="AD27" s="1666"/>
      <c r="AE27" s="1666">
        <f t="shared" si="10"/>
        <v>0</v>
      </c>
      <c r="AF27" s="1666"/>
      <c r="AG27" s="1666"/>
      <c r="AH27" s="1666"/>
      <c r="AI27" s="1666">
        <f t="shared" si="11"/>
        <v>0</v>
      </c>
      <c r="AJ27" s="1666"/>
      <c r="AK27" s="1666"/>
      <c r="AL27" s="1666"/>
      <c r="AM27" s="1666">
        <f t="shared" si="12"/>
        <v>0</v>
      </c>
      <c r="AN27" s="1666"/>
      <c r="AO27" s="1666"/>
      <c r="AP27" s="1666"/>
      <c r="AQ27" s="1666">
        <f t="shared" si="13"/>
        <v>0</v>
      </c>
      <c r="AR27" s="1666"/>
      <c r="AS27" s="1666">
        <f t="shared" si="14"/>
        <v>0</v>
      </c>
      <c r="AT27" s="1666">
        <f t="shared" si="15"/>
        <v>0</v>
      </c>
      <c r="AU27" s="1666">
        <f t="shared" si="16"/>
        <v>0</v>
      </c>
      <c r="AV27" s="1669" t="str">
        <f t="shared" si="17"/>
        <v xml:space="preserve">STATE: ; PDY: ; KKL: ; MHE: ; YNM: </v>
      </c>
      <c r="AW27" s="4641" t="s">
        <v>4164</v>
      </c>
      <c r="AX27" s="2971" t="s">
        <v>6121</v>
      </c>
      <c r="AY27" s="4842" t="s">
        <v>6121</v>
      </c>
      <c r="AZ27" s="1724"/>
    </row>
    <row r="28" spans="1:52" s="1733" customFormat="1" ht="56.25">
      <c r="A28" s="1688" t="s">
        <v>4165</v>
      </c>
      <c r="B28" s="1723" t="s">
        <v>2785</v>
      </c>
      <c r="C28" s="2156" t="s">
        <v>5575</v>
      </c>
      <c r="D28" s="1620" t="s">
        <v>70</v>
      </c>
      <c r="E28" s="1725" t="s">
        <v>4344</v>
      </c>
      <c r="F28" s="2971" t="s">
        <v>6122</v>
      </c>
      <c r="G28" s="1736"/>
      <c r="H28" s="2957"/>
      <c r="I28" s="1736"/>
      <c r="J28" s="1736"/>
      <c r="K28" s="1736"/>
      <c r="L28" s="1743"/>
      <c r="M28" s="3746">
        <f t="shared" si="2"/>
        <v>0</v>
      </c>
      <c r="N28" s="1729">
        <f t="shared" si="18"/>
        <v>0</v>
      </c>
      <c r="O28" s="3746">
        <f t="shared" si="3"/>
        <v>0</v>
      </c>
      <c r="P28" s="1729">
        <f t="shared" si="19"/>
        <v>0</v>
      </c>
      <c r="Q28" s="1730" t="str">
        <f t="shared" si="4"/>
        <v xml:space="preserve">STATE: ; PDY: ; KKL: ; MHE: ; YNM: </v>
      </c>
      <c r="R28" s="1738">
        <f>'Abs6. CPHC'!Q9</f>
        <v>0</v>
      </c>
      <c r="S28" s="1748">
        <f>'Abs6. CPHC'!R9</f>
        <v>0</v>
      </c>
      <c r="U28" s="1666">
        <f t="shared" si="5"/>
        <v>0</v>
      </c>
      <c r="V28" s="1666">
        <f t="shared" si="6"/>
        <v>0</v>
      </c>
      <c r="W28" s="1666">
        <f t="shared" si="7"/>
        <v>0</v>
      </c>
      <c r="X28" s="1669" t="str">
        <f t="shared" si="8"/>
        <v xml:space="preserve">STATE: ; PDY: ; KKL: ; MHE: ; YNM: </v>
      </c>
      <c r="Y28" s="1666"/>
      <c r="Z28" s="1666"/>
      <c r="AA28" s="1666">
        <f t="shared" si="9"/>
        <v>0</v>
      </c>
      <c r="AB28" s="1666"/>
      <c r="AC28" s="1666"/>
      <c r="AD28" s="1666"/>
      <c r="AE28" s="1666">
        <f t="shared" si="10"/>
        <v>0</v>
      </c>
      <c r="AF28" s="1666"/>
      <c r="AG28" s="1666"/>
      <c r="AH28" s="1666"/>
      <c r="AI28" s="1666">
        <f t="shared" si="11"/>
        <v>0</v>
      </c>
      <c r="AJ28" s="1666"/>
      <c r="AK28" s="1666"/>
      <c r="AL28" s="1666"/>
      <c r="AM28" s="1666">
        <f t="shared" si="12"/>
        <v>0</v>
      </c>
      <c r="AN28" s="1666"/>
      <c r="AO28" s="1666"/>
      <c r="AP28" s="1666"/>
      <c r="AQ28" s="1666">
        <f t="shared" si="13"/>
        <v>0</v>
      </c>
      <c r="AR28" s="1666"/>
      <c r="AS28" s="1666">
        <f t="shared" si="14"/>
        <v>0</v>
      </c>
      <c r="AT28" s="1666">
        <f t="shared" si="15"/>
        <v>0</v>
      </c>
      <c r="AU28" s="1666">
        <f t="shared" si="16"/>
        <v>0</v>
      </c>
      <c r="AV28" s="1669" t="str">
        <f t="shared" si="17"/>
        <v xml:space="preserve">STATE: ; PDY: ; KKL: ; MHE: ; YNM: </v>
      </c>
      <c r="AW28" s="4641" t="s">
        <v>4165</v>
      </c>
      <c r="AX28" s="2971" t="s">
        <v>6122</v>
      </c>
      <c r="AY28" s="4842" t="s">
        <v>6122</v>
      </c>
      <c r="AZ28" s="1724"/>
    </row>
    <row r="29" spans="1:52" s="1733" customFormat="1" ht="37.5">
      <c r="A29" s="1688" t="s">
        <v>4166</v>
      </c>
      <c r="B29" s="1724" t="s">
        <v>2033</v>
      </c>
      <c r="C29" s="1724" t="s">
        <v>4585</v>
      </c>
      <c r="D29" s="1620" t="s">
        <v>70</v>
      </c>
      <c r="E29" s="1725" t="s">
        <v>4344</v>
      </c>
      <c r="F29" s="2971" t="s">
        <v>6129</v>
      </c>
      <c r="G29" s="1736"/>
      <c r="H29" s="1736"/>
      <c r="I29" s="1736"/>
      <c r="J29" s="1736"/>
      <c r="K29" s="1736"/>
      <c r="L29" s="1743"/>
      <c r="M29" s="3746">
        <f t="shared" si="2"/>
        <v>0</v>
      </c>
      <c r="N29" s="1729">
        <f t="shared" si="18"/>
        <v>0</v>
      </c>
      <c r="O29" s="3746">
        <f t="shared" si="3"/>
        <v>0</v>
      </c>
      <c r="P29" s="1729">
        <f t="shared" si="19"/>
        <v>0</v>
      </c>
      <c r="Q29" s="1730" t="str">
        <f t="shared" si="4"/>
        <v xml:space="preserve">STATE: ; PDY: ; KKL: ; MHE: ; YNM: </v>
      </c>
      <c r="R29" s="1738">
        <f>'Abs6. CPHC'!Q10</f>
        <v>0</v>
      </c>
      <c r="S29" s="1748">
        <f>'Abs6. CPHC'!R10</f>
        <v>0</v>
      </c>
      <c r="U29" s="1666">
        <f t="shared" si="5"/>
        <v>0</v>
      </c>
      <c r="V29" s="1666">
        <f t="shared" si="6"/>
        <v>0</v>
      </c>
      <c r="W29" s="1666">
        <f t="shared" si="7"/>
        <v>0</v>
      </c>
      <c r="X29" s="1669" t="str">
        <f t="shared" si="8"/>
        <v xml:space="preserve">STATE: ; PDY: ; KKL: ; MHE: ; YNM: </v>
      </c>
      <c r="Y29" s="1666"/>
      <c r="Z29" s="1666"/>
      <c r="AA29" s="1666">
        <f t="shared" si="9"/>
        <v>0</v>
      </c>
      <c r="AB29" s="1666"/>
      <c r="AC29" s="1666"/>
      <c r="AD29" s="1666"/>
      <c r="AE29" s="1666">
        <f t="shared" si="10"/>
        <v>0</v>
      </c>
      <c r="AF29" s="1666"/>
      <c r="AG29" s="1666"/>
      <c r="AH29" s="1666"/>
      <c r="AI29" s="1666">
        <f t="shared" si="11"/>
        <v>0</v>
      </c>
      <c r="AJ29" s="1666"/>
      <c r="AK29" s="1666"/>
      <c r="AL29" s="1666"/>
      <c r="AM29" s="1666">
        <f t="shared" si="12"/>
        <v>0</v>
      </c>
      <c r="AN29" s="1666"/>
      <c r="AO29" s="1666"/>
      <c r="AP29" s="1666"/>
      <c r="AQ29" s="1666">
        <f t="shared" si="13"/>
        <v>0</v>
      </c>
      <c r="AR29" s="1666"/>
      <c r="AS29" s="1666">
        <f t="shared" si="14"/>
        <v>0</v>
      </c>
      <c r="AT29" s="1666">
        <f t="shared" si="15"/>
        <v>0</v>
      </c>
      <c r="AU29" s="1666">
        <f t="shared" si="16"/>
        <v>0</v>
      </c>
      <c r="AV29" s="1669" t="str">
        <f t="shared" si="17"/>
        <v xml:space="preserve">STATE: ; PDY: ; KKL: ; MHE: ; YNM: </v>
      </c>
      <c r="AW29" s="4641" t="s">
        <v>4166</v>
      </c>
      <c r="AX29" s="2971" t="s">
        <v>6129</v>
      </c>
      <c r="AY29" s="4842" t="s">
        <v>6129</v>
      </c>
      <c r="AZ29" s="1724"/>
    </row>
    <row r="30" spans="1:52" s="1671" customFormat="1" ht="37.5">
      <c r="A30" s="1688" t="s">
        <v>4167</v>
      </c>
      <c r="B30" s="1688"/>
      <c r="C30" s="1688" t="s">
        <v>4586</v>
      </c>
      <c r="D30" s="1620" t="s">
        <v>70</v>
      </c>
      <c r="E30" s="1725" t="s">
        <v>4344</v>
      </c>
      <c r="F30" s="2971" t="s">
        <v>6129</v>
      </c>
      <c r="G30" s="1743"/>
      <c r="H30" s="1743"/>
      <c r="I30" s="1743"/>
      <c r="J30" s="1743"/>
      <c r="K30" s="1743"/>
      <c r="L30" s="1743"/>
      <c r="M30" s="3746">
        <f t="shared" si="2"/>
        <v>0</v>
      </c>
      <c r="N30" s="1729">
        <f t="shared" si="18"/>
        <v>0</v>
      </c>
      <c r="O30" s="3746">
        <f t="shared" si="3"/>
        <v>0</v>
      </c>
      <c r="P30" s="1729">
        <f t="shared" si="19"/>
        <v>0</v>
      </c>
      <c r="Q30" s="1730" t="str">
        <f t="shared" si="4"/>
        <v xml:space="preserve">STATE: ; PDY: ; KKL: ; MHE: ; YNM: </v>
      </c>
      <c r="R30" s="1738">
        <f>'Abs6. CPHC'!Q11</f>
        <v>0</v>
      </c>
      <c r="S30" s="1748">
        <f>'Abs6. CPHC'!R11</f>
        <v>0</v>
      </c>
      <c r="U30" s="1666">
        <f t="shared" si="5"/>
        <v>0</v>
      </c>
      <c r="V30" s="1666">
        <f t="shared" si="6"/>
        <v>0</v>
      </c>
      <c r="W30" s="1666">
        <f t="shared" si="7"/>
        <v>0</v>
      </c>
      <c r="X30" s="1669" t="str">
        <f t="shared" si="8"/>
        <v xml:space="preserve">STATE: ; PDY: ; KKL: ; MHE: ; YNM: </v>
      </c>
      <c r="Y30" s="1666"/>
      <c r="Z30" s="1666"/>
      <c r="AA30" s="1666">
        <f t="shared" si="9"/>
        <v>0</v>
      </c>
      <c r="AB30" s="1666"/>
      <c r="AC30" s="1666"/>
      <c r="AD30" s="1666"/>
      <c r="AE30" s="1666">
        <f t="shared" si="10"/>
        <v>0</v>
      </c>
      <c r="AF30" s="1666"/>
      <c r="AG30" s="1666"/>
      <c r="AH30" s="1666"/>
      <c r="AI30" s="1666">
        <f t="shared" si="11"/>
        <v>0</v>
      </c>
      <c r="AJ30" s="1666"/>
      <c r="AK30" s="1666"/>
      <c r="AL30" s="1666"/>
      <c r="AM30" s="1666">
        <f t="shared" si="12"/>
        <v>0</v>
      </c>
      <c r="AN30" s="1666"/>
      <c r="AO30" s="1666"/>
      <c r="AP30" s="1666"/>
      <c r="AQ30" s="1666">
        <f t="shared" si="13"/>
        <v>0</v>
      </c>
      <c r="AR30" s="1666"/>
      <c r="AS30" s="1666">
        <f t="shared" si="14"/>
        <v>0</v>
      </c>
      <c r="AT30" s="1666">
        <f t="shared" si="15"/>
        <v>0</v>
      </c>
      <c r="AU30" s="1666">
        <f t="shared" si="16"/>
        <v>0</v>
      </c>
      <c r="AV30" s="1669" t="str">
        <f t="shared" si="17"/>
        <v xml:space="preserve">STATE: ; PDY: ; KKL: ; MHE: ; YNM: </v>
      </c>
      <c r="AW30" s="4641" t="s">
        <v>4167</v>
      </c>
      <c r="AX30" s="2971" t="s">
        <v>6129</v>
      </c>
      <c r="AY30" s="4842" t="s">
        <v>6129</v>
      </c>
      <c r="AZ30" s="1688"/>
    </row>
    <row r="31" spans="1:52" s="1733" customFormat="1" ht="37.5">
      <c r="A31" s="1688" t="s">
        <v>4168</v>
      </c>
      <c r="B31" s="1723" t="s">
        <v>2787</v>
      </c>
      <c r="C31" s="1723" t="s">
        <v>306</v>
      </c>
      <c r="D31" s="1620" t="s">
        <v>70</v>
      </c>
      <c r="E31" s="1725" t="s">
        <v>70</v>
      </c>
      <c r="F31" s="2971" t="s">
        <v>6126</v>
      </c>
      <c r="G31" s="1736"/>
      <c r="H31" s="1736"/>
      <c r="I31" s="1736"/>
      <c r="J31" s="1736"/>
      <c r="K31" s="1736"/>
      <c r="L31" s="1743"/>
      <c r="M31" s="3746">
        <f t="shared" si="2"/>
        <v>0</v>
      </c>
      <c r="N31" s="1729">
        <f t="shared" si="18"/>
        <v>0</v>
      </c>
      <c r="O31" s="3746">
        <f t="shared" si="3"/>
        <v>0</v>
      </c>
      <c r="P31" s="1729">
        <f t="shared" si="19"/>
        <v>0</v>
      </c>
      <c r="Q31" s="1730" t="str">
        <f t="shared" si="4"/>
        <v xml:space="preserve">STATE: ; PDY: ; KKL: ; MHE: ; YNM: </v>
      </c>
      <c r="R31" s="1738"/>
      <c r="S31" s="1739"/>
      <c r="U31" s="1666">
        <f t="shared" si="5"/>
        <v>0</v>
      </c>
      <c r="V31" s="1666">
        <f t="shared" si="6"/>
        <v>0</v>
      </c>
      <c r="W31" s="1666">
        <f t="shared" si="7"/>
        <v>0</v>
      </c>
      <c r="X31" s="1669" t="str">
        <f t="shared" si="8"/>
        <v xml:space="preserve">STATE: ; PDY: ; KKL: ; MHE: ; YNM: </v>
      </c>
      <c r="Y31" s="1666"/>
      <c r="Z31" s="1666"/>
      <c r="AA31" s="1666">
        <f t="shared" si="9"/>
        <v>0</v>
      </c>
      <c r="AB31" s="1666"/>
      <c r="AC31" s="1666"/>
      <c r="AD31" s="1666"/>
      <c r="AE31" s="1666">
        <f t="shared" si="10"/>
        <v>0</v>
      </c>
      <c r="AF31" s="1666"/>
      <c r="AG31" s="1666"/>
      <c r="AH31" s="1666"/>
      <c r="AI31" s="1666">
        <f t="shared" si="11"/>
        <v>0</v>
      </c>
      <c r="AJ31" s="1666"/>
      <c r="AK31" s="1666"/>
      <c r="AL31" s="1666"/>
      <c r="AM31" s="1666">
        <f t="shared" si="12"/>
        <v>0</v>
      </c>
      <c r="AN31" s="1666"/>
      <c r="AO31" s="1666"/>
      <c r="AP31" s="1666"/>
      <c r="AQ31" s="1666">
        <f t="shared" si="13"/>
        <v>0</v>
      </c>
      <c r="AR31" s="1666"/>
      <c r="AS31" s="1666">
        <f t="shared" si="14"/>
        <v>0</v>
      </c>
      <c r="AT31" s="1666">
        <f t="shared" si="15"/>
        <v>0</v>
      </c>
      <c r="AU31" s="1666">
        <f t="shared" si="16"/>
        <v>0</v>
      </c>
      <c r="AV31" s="1669" t="str">
        <f t="shared" si="17"/>
        <v xml:space="preserve">STATE: ; PDY: ; KKL: ; MHE: ; YNM: </v>
      </c>
      <c r="AW31" s="4641" t="s">
        <v>4168</v>
      </c>
      <c r="AX31" s="2971" t="s">
        <v>6126</v>
      </c>
      <c r="AY31" s="4842" t="s">
        <v>6126</v>
      </c>
      <c r="AZ31" s="1724"/>
    </row>
    <row r="32" spans="1:52" s="1733" customFormat="1" ht="93.75">
      <c r="A32" s="1688" t="s">
        <v>4169</v>
      </c>
      <c r="B32" s="1740"/>
      <c r="C32" s="1723" t="s">
        <v>2390</v>
      </c>
      <c r="D32" s="1620" t="s">
        <v>70</v>
      </c>
      <c r="E32" s="1725" t="s">
        <v>70</v>
      </c>
      <c r="F32" s="2971" t="s">
        <v>6130</v>
      </c>
      <c r="G32" s="1736"/>
      <c r="H32" s="1736"/>
      <c r="I32" s="1736"/>
      <c r="J32" s="1736"/>
      <c r="K32" s="1736"/>
      <c r="L32" s="1743"/>
      <c r="M32" s="3746">
        <f t="shared" si="2"/>
        <v>0</v>
      </c>
      <c r="N32" s="1729">
        <f t="shared" si="18"/>
        <v>0</v>
      </c>
      <c r="O32" s="3746">
        <f t="shared" si="3"/>
        <v>0</v>
      </c>
      <c r="P32" s="1729">
        <f t="shared" si="19"/>
        <v>0</v>
      </c>
      <c r="Q32" s="1730" t="str">
        <f t="shared" si="4"/>
        <v xml:space="preserve">STATE: ; PDY: ; KKL: ; MHE: ; YNM: </v>
      </c>
      <c r="R32" s="1738"/>
      <c r="S32" s="1739"/>
      <c r="U32" s="1666">
        <f t="shared" si="5"/>
        <v>0</v>
      </c>
      <c r="V32" s="1666">
        <f t="shared" si="6"/>
        <v>0</v>
      </c>
      <c r="W32" s="1666">
        <f t="shared" si="7"/>
        <v>0</v>
      </c>
      <c r="X32" s="1669" t="str">
        <f t="shared" si="8"/>
        <v xml:space="preserve">STATE: ; PDY: ; KKL: ; MHE: ; YNM: </v>
      </c>
      <c r="Y32" s="1666"/>
      <c r="Z32" s="1666"/>
      <c r="AA32" s="1666">
        <f t="shared" si="9"/>
        <v>0</v>
      </c>
      <c r="AB32" s="1666"/>
      <c r="AC32" s="1666"/>
      <c r="AD32" s="1666"/>
      <c r="AE32" s="1666">
        <f t="shared" si="10"/>
        <v>0</v>
      </c>
      <c r="AF32" s="1666"/>
      <c r="AG32" s="1666"/>
      <c r="AH32" s="1666"/>
      <c r="AI32" s="1666">
        <f t="shared" si="11"/>
        <v>0</v>
      </c>
      <c r="AJ32" s="1666"/>
      <c r="AK32" s="1666"/>
      <c r="AL32" s="1666"/>
      <c r="AM32" s="1666">
        <f t="shared" si="12"/>
        <v>0</v>
      </c>
      <c r="AN32" s="1666"/>
      <c r="AO32" s="1666"/>
      <c r="AP32" s="1666"/>
      <c r="AQ32" s="1666">
        <f t="shared" si="13"/>
        <v>0</v>
      </c>
      <c r="AR32" s="1666"/>
      <c r="AS32" s="1666">
        <f t="shared" si="14"/>
        <v>0</v>
      </c>
      <c r="AT32" s="1666">
        <f t="shared" si="15"/>
        <v>0</v>
      </c>
      <c r="AU32" s="1666">
        <f t="shared" si="16"/>
        <v>0</v>
      </c>
      <c r="AV32" s="1669" t="str">
        <f t="shared" si="17"/>
        <v xml:space="preserve">STATE: ; PDY: ; KKL: ; MHE: ; YNM: </v>
      </c>
      <c r="AW32" s="4641" t="s">
        <v>4169</v>
      </c>
      <c r="AX32" s="2971" t="s">
        <v>6130</v>
      </c>
      <c r="AY32" s="4842" t="s">
        <v>6130</v>
      </c>
      <c r="AZ32" s="1724"/>
    </row>
    <row r="33" spans="1:52" s="1733" customFormat="1" ht="54">
      <c r="A33" s="1688" t="s">
        <v>4170</v>
      </c>
      <c r="B33" s="1740"/>
      <c r="C33" s="1723" t="s">
        <v>2394</v>
      </c>
      <c r="D33" s="1620" t="s">
        <v>70</v>
      </c>
      <c r="E33" s="1725" t="s">
        <v>2393</v>
      </c>
      <c r="F33" s="2971" t="s">
        <v>6131</v>
      </c>
      <c r="G33" s="1726"/>
      <c r="H33" s="1735"/>
      <c r="I33" s="1727"/>
      <c r="J33" s="1727"/>
      <c r="K33" s="1734"/>
      <c r="L33" s="1749"/>
      <c r="M33" s="3746">
        <f t="shared" si="2"/>
        <v>0</v>
      </c>
      <c r="N33" s="1729">
        <f t="shared" si="18"/>
        <v>0</v>
      </c>
      <c r="O33" s="3746">
        <f t="shared" si="3"/>
        <v>0</v>
      </c>
      <c r="P33" s="1729">
        <f t="shared" si="19"/>
        <v>0</v>
      </c>
      <c r="Q33" s="1730" t="str">
        <f>X33</f>
        <v xml:space="preserve">STATE: ; PDY: ; KKL: ; MHE: ; YNM: </v>
      </c>
      <c r="R33" s="3550">
        <f>'Ab1. RMNCH+A'!Q32</f>
        <v>0</v>
      </c>
      <c r="S33" s="1751">
        <f>'Ab1. RMNCH+A'!R32</f>
        <v>0</v>
      </c>
      <c r="U33" s="1666">
        <f t="shared" si="5"/>
        <v>0</v>
      </c>
      <c r="V33" s="1666">
        <f t="shared" si="6"/>
        <v>0</v>
      </c>
      <c r="W33" s="1666">
        <f t="shared" si="7"/>
        <v>0</v>
      </c>
      <c r="X33" s="1669" t="str">
        <f t="shared" si="8"/>
        <v xml:space="preserve">STATE: ; PDY: ; KKL: ; MHE: ; YNM: </v>
      </c>
      <c r="Y33" s="1666"/>
      <c r="Z33" s="1666"/>
      <c r="AA33" s="1666">
        <f t="shared" si="9"/>
        <v>0</v>
      </c>
      <c r="AB33" s="1666"/>
      <c r="AC33" s="3580"/>
      <c r="AD33" s="3580"/>
      <c r="AE33" s="3580">
        <f t="shared" si="10"/>
        <v>0</v>
      </c>
      <c r="AF33" s="1669"/>
      <c r="AG33" s="1666"/>
      <c r="AH33" s="1666"/>
      <c r="AI33" s="1666">
        <f t="shared" si="11"/>
        <v>0</v>
      </c>
      <c r="AJ33" s="1666"/>
      <c r="AK33" s="1666"/>
      <c r="AL33" s="1666"/>
      <c r="AM33" s="1666">
        <f t="shared" si="12"/>
        <v>0</v>
      </c>
      <c r="AN33" s="1666"/>
      <c r="AO33" s="1666"/>
      <c r="AP33" s="1666"/>
      <c r="AQ33" s="1666">
        <f t="shared" si="13"/>
        <v>0</v>
      </c>
      <c r="AR33" s="1666"/>
      <c r="AS33" s="1666">
        <f t="shared" si="14"/>
        <v>0</v>
      </c>
      <c r="AT33" s="1666">
        <f t="shared" si="15"/>
        <v>0</v>
      </c>
      <c r="AU33" s="1666">
        <f t="shared" si="16"/>
        <v>0</v>
      </c>
      <c r="AV33" s="1669" t="str">
        <f t="shared" si="17"/>
        <v xml:space="preserve">STATE: ; PDY: ; KKL: ; MHE: ; YNM: </v>
      </c>
      <c r="AW33" s="4641" t="s">
        <v>4170</v>
      </c>
      <c r="AX33" s="2971" t="s">
        <v>6131</v>
      </c>
      <c r="AY33" s="4842" t="s">
        <v>6131</v>
      </c>
      <c r="AZ33" s="1724"/>
    </row>
    <row r="34" spans="1:52" s="1733" customFormat="1" ht="37.5">
      <c r="A34" s="1688" t="s">
        <v>4171</v>
      </c>
      <c r="B34" s="1740"/>
      <c r="C34" s="1723" t="s">
        <v>4114</v>
      </c>
      <c r="D34" s="4635" t="s">
        <v>85</v>
      </c>
      <c r="E34" s="1725" t="s">
        <v>4111</v>
      </c>
      <c r="F34" s="2971" t="s">
        <v>6132</v>
      </c>
      <c r="G34" s="1726"/>
      <c r="H34" s="1735"/>
      <c r="I34" s="1727">
        <v>9</v>
      </c>
      <c r="J34" s="1727"/>
      <c r="K34" s="1734"/>
      <c r="L34" s="1749"/>
      <c r="M34" s="3746">
        <f t="shared" si="2"/>
        <v>0</v>
      </c>
      <c r="N34" s="1729">
        <f t="shared" si="18"/>
        <v>0</v>
      </c>
      <c r="O34" s="3746">
        <f t="shared" si="3"/>
        <v>0</v>
      </c>
      <c r="P34" s="1729">
        <f t="shared" si="19"/>
        <v>0</v>
      </c>
      <c r="Q34" s="1730" t="str">
        <f t="shared" si="4"/>
        <v xml:space="preserve">STATE: ; PDY: ; KKL: ; MHE: ; YNM: </v>
      </c>
      <c r="R34" s="2823">
        <f>'Abs21. NPCCHH'!Q9</f>
        <v>0</v>
      </c>
      <c r="S34" s="1739">
        <f>'Abs21. NPCCHH'!R9</f>
        <v>0</v>
      </c>
      <c r="U34" s="1666">
        <f t="shared" si="5"/>
        <v>0</v>
      </c>
      <c r="V34" s="1666">
        <f t="shared" si="6"/>
        <v>0</v>
      </c>
      <c r="W34" s="1666">
        <f t="shared" si="7"/>
        <v>0</v>
      </c>
      <c r="X34" s="1669" t="str">
        <f t="shared" si="8"/>
        <v xml:space="preserve">STATE: ; PDY: ; KKL: ; MHE: ; YNM: </v>
      </c>
      <c r="Y34" s="1752"/>
      <c r="Z34" s="1752"/>
      <c r="AA34" s="1752">
        <f t="shared" si="9"/>
        <v>0</v>
      </c>
      <c r="AB34" s="1752"/>
      <c r="AC34" s="1752"/>
      <c r="AD34" s="1752"/>
      <c r="AE34" s="1752">
        <f t="shared" si="10"/>
        <v>0</v>
      </c>
      <c r="AF34" s="1753"/>
      <c r="AG34" s="1752"/>
      <c r="AH34" s="1752"/>
      <c r="AI34" s="1752">
        <f t="shared" si="11"/>
        <v>0</v>
      </c>
      <c r="AJ34" s="1753"/>
      <c r="AK34" s="1752"/>
      <c r="AL34" s="1752"/>
      <c r="AM34" s="1752">
        <f t="shared" si="12"/>
        <v>0</v>
      </c>
      <c r="AN34" s="1752"/>
      <c r="AO34" s="1752"/>
      <c r="AP34" s="1752"/>
      <c r="AQ34" s="1752">
        <f t="shared" si="13"/>
        <v>0</v>
      </c>
      <c r="AR34" s="1752"/>
      <c r="AS34" s="1666">
        <f t="shared" si="14"/>
        <v>0</v>
      </c>
      <c r="AT34" s="1666">
        <f t="shared" si="15"/>
        <v>0</v>
      </c>
      <c r="AU34" s="1666">
        <f t="shared" si="16"/>
        <v>0</v>
      </c>
      <c r="AV34" s="1669" t="str">
        <f t="shared" si="17"/>
        <v xml:space="preserve">STATE: ; PDY: ; KKL: ; MHE: ; YNM: </v>
      </c>
      <c r="AW34" s="4641" t="s">
        <v>4171</v>
      </c>
      <c r="AX34" s="2971" t="s">
        <v>6132</v>
      </c>
      <c r="AY34" s="4842" t="s">
        <v>6132</v>
      </c>
      <c r="AZ34" s="1724"/>
    </row>
    <row r="35" spans="1:52" s="1733" customFormat="1" ht="36">
      <c r="A35" s="1688" t="s">
        <v>4171</v>
      </c>
      <c r="B35" s="1688"/>
      <c r="C35" s="1724" t="s">
        <v>5883</v>
      </c>
      <c r="D35" s="1620" t="s">
        <v>70</v>
      </c>
      <c r="E35" s="1725" t="s">
        <v>70</v>
      </c>
      <c r="F35" s="2971"/>
      <c r="G35" s="1736"/>
      <c r="H35" s="1736"/>
      <c r="I35" s="1736"/>
      <c r="J35" s="1736"/>
      <c r="K35" s="1736"/>
      <c r="L35" s="1743"/>
      <c r="M35" s="3746">
        <f t="shared" si="2"/>
        <v>0</v>
      </c>
      <c r="N35" s="1729">
        <f t="shared" si="18"/>
        <v>0</v>
      </c>
      <c r="O35" s="3746">
        <f t="shared" si="3"/>
        <v>0</v>
      </c>
      <c r="P35" s="1729">
        <f t="shared" si="19"/>
        <v>0</v>
      </c>
      <c r="Q35" s="1730" t="str">
        <f t="shared" si="4"/>
        <v xml:space="preserve">STATE: ; PDY: ; KKL: ; MHE: ; YNM: </v>
      </c>
      <c r="R35" s="1738"/>
      <c r="S35" s="1739"/>
      <c r="U35" s="1666">
        <f t="shared" si="5"/>
        <v>0</v>
      </c>
      <c r="V35" s="1666">
        <f t="shared" si="6"/>
        <v>0</v>
      </c>
      <c r="W35" s="1666">
        <f t="shared" si="7"/>
        <v>0</v>
      </c>
      <c r="X35" s="1669" t="str">
        <f t="shared" si="8"/>
        <v xml:space="preserve">STATE: ; PDY: ; KKL: ; MHE: ; YNM: </v>
      </c>
      <c r="Y35" s="1666"/>
      <c r="Z35" s="1666"/>
      <c r="AA35" s="1666">
        <f t="shared" si="9"/>
        <v>0</v>
      </c>
      <c r="AB35" s="1666"/>
      <c r="AC35" s="1768"/>
      <c r="AD35" s="1768"/>
      <c r="AE35" s="1769">
        <f t="shared" si="10"/>
        <v>0</v>
      </c>
      <c r="AF35" s="1768"/>
      <c r="AG35" s="1768"/>
      <c r="AH35" s="1768"/>
      <c r="AI35" s="1769">
        <f t="shared" si="11"/>
        <v>0</v>
      </c>
      <c r="AJ35" s="1768"/>
      <c r="AK35" s="1666"/>
      <c r="AL35" s="1666"/>
      <c r="AM35" s="1666">
        <f t="shared" si="12"/>
        <v>0</v>
      </c>
      <c r="AN35" s="1666"/>
      <c r="AO35" s="1666"/>
      <c r="AP35" s="1666"/>
      <c r="AQ35" s="1666">
        <f t="shared" si="13"/>
        <v>0</v>
      </c>
      <c r="AR35" s="1666"/>
      <c r="AS35" s="1666">
        <f t="shared" si="14"/>
        <v>0</v>
      </c>
      <c r="AT35" s="1666">
        <f t="shared" si="15"/>
        <v>0</v>
      </c>
      <c r="AU35" s="1666">
        <f t="shared" si="16"/>
        <v>0</v>
      </c>
      <c r="AV35" s="1669" t="str">
        <f t="shared" si="17"/>
        <v xml:space="preserve">STATE: ; PDY: ; KKL: ; MHE: ; YNM: </v>
      </c>
      <c r="AW35" s="4641" t="s">
        <v>4171</v>
      </c>
      <c r="AX35" s="2971"/>
      <c r="AY35" s="4842"/>
      <c r="AZ35" s="1724"/>
    </row>
    <row r="36" spans="1:52" s="1671" customFormat="1" ht="72">
      <c r="A36" s="1714" t="s">
        <v>315</v>
      </c>
      <c r="B36" s="1713" t="s">
        <v>2797</v>
      </c>
      <c r="C36" s="1714" t="s">
        <v>4528</v>
      </c>
      <c r="D36" s="1715"/>
      <c r="E36" s="1715"/>
      <c r="F36" s="4637"/>
      <c r="G36" s="1741"/>
      <c r="H36" s="1741"/>
      <c r="I36" s="1741"/>
      <c r="J36" s="1741"/>
      <c r="K36" s="1741"/>
      <c r="L36" s="1741"/>
      <c r="M36" s="3746"/>
      <c r="N36" s="1717"/>
      <c r="O36" s="3746"/>
      <c r="P36" s="1719">
        <f>SUM(P37:P45)</f>
        <v>0</v>
      </c>
      <c r="Q36" s="1730"/>
      <c r="R36" s="1721"/>
      <c r="S36" s="1722">
        <f>SUM(S37:S45)</f>
        <v>0</v>
      </c>
      <c r="U36" s="1666"/>
      <c r="V36" s="1666"/>
      <c r="W36" s="1719">
        <f>SUM(W37:W45)</f>
        <v>0</v>
      </c>
      <c r="X36" s="1669"/>
      <c r="Y36" s="1666"/>
      <c r="Z36" s="1666"/>
      <c r="AA36" s="1719">
        <f>SUM(AA37:AA45)</f>
        <v>0</v>
      </c>
      <c r="AB36" s="1666"/>
      <c r="AC36" s="1666"/>
      <c r="AD36" s="1666"/>
      <c r="AE36" s="1719">
        <f>SUM(AE37:AE45)</f>
        <v>0</v>
      </c>
      <c r="AF36" s="1666"/>
      <c r="AG36" s="1666"/>
      <c r="AH36" s="1666"/>
      <c r="AI36" s="1719">
        <f>SUM(AI37:AI45)</f>
        <v>0</v>
      </c>
      <c r="AJ36" s="1666"/>
      <c r="AK36" s="1666"/>
      <c r="AL36" s="1666"/>
      <c r="AM36" s="1719">
        <f>SUM(AM37:AM45)</f>
        <v>0</v>
      </c>
      <c r="AN36" s="1666"/>
      <c r="AO36" s="1666"/>
      <c r="AP36" s="1666"/>
      <c r="AQ36" s="1719">
        <f>SUM(AQ37:AQ45)</f>
        <v>0</v>
      </c>
      <c r="AR36" s="1666"/>
      <c r="AS36" s="1719">
        <f>SUM(AS37:AS45)</f>
        <v>0</v>
      </c>
      <c r="AT36" s="1666"/>
      <c r="AU36" s="1666"/>
      <c r="AV36" s="1669"/>
      <c r="AW36" s="4642" t="s">
        <v>315</v>
      </c>
      <c r="AX36" s="4637"/>
      <c r="AY36" s="4641"/>
      <c r="AZ36" s="1688"/>
    </row>
    <row r="37" spans="1:52" s="1733" customFormat="1" ht="56.25">
      <c r="A37" s="1740" t="s">
        <v>4172</v>
      </c>
      <c r="B37" s="1723" t="s">
        <v>2790</v>
      </c>
      <c r="C37" s="1724" t="s">
        <v>301</v>
      </c>
      <c r="D37" s="1620" t="s">
        <v>70</v>
      </c>
      <c r="E37" s="1725" t="s">
        <v>70</v>
      </c>
      <c r="F37" s="2971" t="s">
        <v>6118</v>
      </c>
      <c r="G37" s="1726"/>
      <c r="H37" s="1735"/>
      <c r="I37" s="1727"/>
      <c r="J37" s="1727"/>
      <c r="K37" s="1726"/>
      <c r="L37" s="1726"/>
      <c r="M37" s="3746">
        <f t="shared" si="2"/>
        <v>0</v>
      </c>
      <c r="N37" s="1729">
        <f t="shared" ref="N37:N45" si="20">M37/100000</f>
        <v>0</v>
      </c>
      <c r="O37" s="3746">
        <f t="shared" si="3"/>
        <v>0</v>
      </c>
      <c r="P37" s="1729">
        <f t="shared" ref="P37:P42" si="21">N37*O37</f>
        <v>0</v>
      </c>
      <c r="Q37" s="1730" t="str">
        <f t="shared" si="4"/>
        <v xml:space="preserve">STATE: ; PDY: ; KKL: ; MHE: ; YNM: </v>
      </c>
      <c r="R37" s="1731"/>
      <c r="S37" s="1732"/>
      <c r="U37" s="1666">
        <f t="shared" si="5"/>
        <v>0</v>
      </c>
      <c r="V37" s="1666">
        <f t="shared" si="6"/>
        <v>0</v>
      </c>
      <c r="W37" s="1666">
        <f t="shared" si="7"/>
        <v>0</v>
      </c>
      <c r="X37" s="1669" t="str">
        <f t="shared" si="8"/>
        <v xml:space="preserve">STATE: ; PDY: ; KKL: ; MHE: ; YNM: </v>
      </c>
      <c r="Y37" s="1666"/>
      <c r="Z37" s="1666"/>
      <c r="AA37" s="1666">
        <f t="shared" si="9"/>
        <v>0</v>
      </c>
      <c r="AB37" s="1666"/>
      <c r="AC37" s="1666"/>
      <c r="AD37" s="1666"/>
      <c r="AE37" s="1666">
        <f t="shared" si="10"/>
        <v>0</v>
      </c>
      <c r="AF37" s="1666"/>
      <c r="AG37" s="1666"/>
      <c r="AH37" s="1666"/>
      <c r="AI37" s="1666">
        <f t="shared" si="11"/>
        <v>0</v>
      </c>
      <c r="AJ37" s="1666"/>
      <c r="AK37" s="1666"/>
      <c r="AL37" s="1666"/>
      <c r="AM37" s="1666">
        <f t="shared" si="12"/>
        <v>0</v>
      </c>
      <c r="AN37" s="1666"/>
      <c r="AO37" s="1666"/>
      <c r="AP37" s="1666"/>
      <c r="AQ37" s="1666">
        <f t="shared" si="13"/>
        <v>0</v>
      </c>
      <c r="AR37" s="1666"/>
      <c r="AS37" s="1666">
        <f t="shared" si="14"/>
        <v>0</v>
      </c>
      <c r="AT37" s="1666">
        <f t="shared" si="15"/>
        <v>0</v>
      </c>
      <c r="AU37" s="1666">
        <f t="shared" si="16"/>
        <v>0</v>
      </c>
      <c r="AV37" s="1669" t="str">
        <f t="shared" si="17"/>
        <v xml:space="preserve">STATE: ; PDY: ; KKL: ; MHE: ; YNM: </v>
      </c>
      <c r="AW37" s="4643" t="s">
        <v>4172</v>
      </c>
      <c r="AX37" s="2971" t="s">
        <v>6118</v>
      </c>
      <c r="AY37" s="4842" t="s">
        <v>6118</v>
      </c>
      <c r="AZ37" s="1724"/>
    </row>
    <row r="38" spans="1:52" s="1733" customFormat="1" ht="56.25">
      <c r="A38" s="1740" t="s">
        <v>4173</v>
      </c>
      <c r="B38" s="1723" t="s">
        <v>2795</v>
      </c>
      <c r="C38" s="1723" t="s">
        <v>305</v>
      </c>
      <c r="D38" s="1620" t="s">
        <v>70</v>
      </c>
      <c r="E38" s="1725" t="s">
        <v>70</v>
      </c>
      <c r="F38" s="2971" t="s">
        <v>6119</v>
      </c>
      <c r="G38" s="1726"/>
      <c r="H38" s="1735"/>
      <c r="I38" s="1727"/>
      <c r="J38" s="1727"/>
      <c r="K38" s="1726"/>
      <c r="L38" s="1726"/>
      <c r="M38" s="3746">
        <f t="shared" si="2"/>
        <v>0</v>
      </c>
      <c r="N38" s="1729">
        <f t="shared" si="20"/>
        <v>0</v>
      </c>
      <c r="O38" s="3746">
        <f t="shared" si="3"/>
        <v>0</v>
      </c>
      <c r="P38" s="1729">
        <f t="shared" si="21"/>
        <v>0</v>
      </c>
      <c r="Q38" s="1730" t="str">
        <f t="shared" si="4"/>
        <v xml:space="preserve">STATE: ; PDY: ; KKL: ; MHE: ; YNM: </v>
      </c>
      <c r="R38" s="1731"/>
      <c r="S38" s="1732"/>
      <c r="U38" s="1666">
        <f t="shared" si="5"/>
        <v>0</v>
      </c>
      <c r="V38" s="1666">
        <f t="shared" si="6"/>
        <v>0</v>
      </c>
      <c r="W38" s="1666">
        <f t="shared" si="7"/>
        <v>0</v>
      </c>
      <c r="X38" s="1669" t="str">
        <f t="shared" si="8"/>
        <v xml:space="preserve">STATE: ; PDY: ; KKL: ; MHE: ; YNM: </v>
      </c>
      <c r="Y38" s="1666"/>
      <c r="Z38" s="1666"/>
      <c r="AA38" s="1666">
        <f t="shared" si="9"/>
        <v>0</v>
      </c>
      <c r="AB38" s="1666"/>
      <c r="AC38" s="1666"/>
      <c r="AD38" s="1666"/>
      <c r="AE38" s="1666">
        <f t="shared" si="10"/>
        <v>0</v>
      </c>
      <c r="AF38" s="1666"/>
      <c r="AG38" s="1666"/>
      <c r="AH38" s="1666"/>
      <c r="AI38" s="1666">
        <f t="shared" si="11"/>
        <v>0</v>
      </c>
      <c r="AJ38" s="1666"/>
      <c r="AK38" s="1666"/>
      <c r="AL38" s="1666"/>
      <c r="AM38" s="1666">
        <f t="shared" si="12"/>
        <v>0</v>
      </c>
      <c r="AN38" s="1666"/>
      <c r="AO38" s="1666"/>
      <c r="AP38" s="1666"/>
      <c r="AQ38" s="1666">
        <f t="shared" si="13"/>
        <v>0</v>
      </c>
      <c r="AR38" s="1666"/>
      <c r="AS38" s="1666">
        <f t="shared" si="14"/>
        <v>0</v>
      </c>
      <c r="AT38" s="1666">
        <f t="shared" si="15"/>
        <v>0</v>
      </c>
      <c r="AU38" s="1666">
        <f t="shared" si="16"/>
        <v>0</v>
      </c>
      <c r="AV38" s="1669" t="str">
        <f t="shared" si="17"/>
        <v xml:space="preserve">STATE: ; PDY: ; KKL: ; MHE: ; YNM: </v>
      </c>
      <c r="AW38" s="4643" t="s">
        <v>4173</v>
      </c>
      <c r="AX38" s="2971" t="s">
        <v>6119</v>
      </c>
      <c r="AY38" s="4842" t="s">
        <v>6119</v>
      </c>
      <c r="AZ38" s="1724"/>
    </row>
    <row r="39" spans="1:52" s="1733" customFormat="1" ht="56.25">
      <c r="A39" s="1740" t="s">
        <v>4174</v>
      </c>
      <c r="B39" s="1723" t="s">
        <v>2791</v>
      </c>
      <c r="C39" s="1723" t="s">
        <v>302</v>
      </c>
      <c r="D39" s="1620" t="s">
        <v>70</v>
      </c>
      <c r="E39" s="1725" t="s">
        <v>70</v>
      </c>
      <c r="F39" s="2971" t="s">
        <v>6120</v>
      </c>
      <c r="G39" s="1726"/>
      <c r="H39" s="1735"/>
      <c r="I39" s="1727"/>
      <c r="J39" s="1727"/>
      <c r="K39" s="1726"/>
      <c r="L39" s="1726"/>
      <c r="M39" s="3746">
        <f t="shared" si="2"/>
        <v>0</v>
      </c>
      <c r="N39" s="1729">
        <f t="shared" si="20"/>
        <v>0</v>
      </c>
      <c r="O39" s="3746">
        <f t="shared" si="3"/>
        <v>0</v>
      </c>
      <c r="P39" s="1729">
        <f t="shared" si="21"/>
        <v>0</v>
      </c>
      <c r="Q39" s="1730" t="str">
        <f t="shared" si="4"/>
        <v xml:space="preserve">STATE: ; PDY: ; KKL: ; MHE: ; YNM: </v>
      </c>
      <c r="R39" s="1731"/>
      <c r="S39" s="1732"/>
      <c r="U39" s="1666">
        <f t="shared" si="5"/>
        <v>0</v>
      </c>
      <c r="V39" s="1666">
        <f t="shared" si="6"/>
        <v>0</v>
      </c>
      <c r="W39" s="1666">
        <f t="shared" si="7"/>
        <v>0</v>
      </c>
      <c r="X39" s="1669" t="str">
        <f t="shared" si="8"/>
        <v xml:space="preserve">STATE: ; PDY: ; KKL: ; MHE: ; YNM: </v>
      </c>
      <c r="Y39" s="1666"/>
      <c r="Z39" s="1666"/>
      <c r="AA39" s="1666">
        <f t="shared" si="9"/>
        <v>0</v>
      </c>
      <c r="AB39" s="1666"/>
      <c r="AC39" s="1666"/>
      <c r="AD39" s="1666"/>
      <c r="AE39" s="1666">
        <f t="shared" si="10"/>
        <v>0</v>
      </c>
      <c r="AF39" s="1666"/>
      <c r="AG39" s="1666"/>
      <c r="AH39" s="1666"/>
      <c r="AI39" s="1666">
        <f t="shared" si="11"/>
        <v>0</v>
      </c>
      <c r="AJ39" s="1666"/>
      <c r="AK39" s="1666"/>
      <c r="AL39" s="1666"/>
      <c r="AM39" s="1666">
        <f t="shared" si="12"/>
        <v>0</v>
      </c>
      <c r="AN39" s="1666"/>
      <c r="AO39" s="1666"/>
      <c r="AP39" s="1666"/>
      <c r="AQ39" s="1666">
        <f t="shared" si="13"/>
        <v>0</v>
      </c>
      <c r="AR39" s="1666"/>
      <c r="AS39" s="1666">
        <f t="shared" si="14"/>
        <v>0</v>
      </c>
      <c r="AT39" s="1666">
        <f t="shared" si="15"/>
        <v>0</v>
      </c>
      <c r="AU39" s="1666">
        <f t="shared" si="16"/>
        <v>0</v>
      </c>
      <c r="AV39" s="1669" t="str">
        <f t="shared" si="17"/>
        <v xml:space="preserve">STATE: ; PDY: ; KKL: ; MHE: ; YNM: </v>
      </c>
      <c r="AW39" s="4643" t="s">
        <v>4174</v>
      </c>
      <c r="AX39" s="2971" t="s">
        <v>6120</v>
      </c>
      <c r="AY39" s="4842" t="s">
        <v>6120</v>
      </c>
      <c r="AZ39" s="1724"/>
    </row>
    <row r="40" spans="1:52" s="1733" customFormat="1" ht="56.25">
      <c r="A40" s="1740" t="s">
        <v>4175</v>
      </c>
      <c r="B40" s="1723" t="s">
        <v>2792</v>
      </c>
      <c r="C40" s="1723" t="s">
        <v>303</v>
      </c>
      <c r="D40" s="1620" t="s">
        <v>70</v>
      </c>
      <c r="E40" s="1725" t="s">
        <v>70</v>
      </c>
      <c r="F40" s="2971" t="s">
        <v>6121</v>
      </c>
      <c r="G40" s="1726"/>
      <c r="H40" s="1735"/>
      <c r="I40" s="1727"/>
      <c r="J40" s="1727"/>
      <c r="K40" s="1726"/>
      <c r="L40" s="1726"/>
      <c r="M40" s="3746">
        <f t="shared" si="2"/>
        <v>0</v>
      </c>
      <c r="N40" s="1729">
        <f t="shared" si="20"/>
        <v>0</v>
      </c>
      <c r="O40" s="3746">
        <f t="shared" si="3"/>
        <v>0</v>
      </c>
      <c r="P40" s="1729">
        <f t="shared" si="21"/>
        <v>0</v>
      </c>
      <c r="Q40" s="1730" t="str">
        <f t="shared" si="4"/>
        <v xml:space="preserve">STATE: ; PDY: ; KKL: ; MHE: ; YNM: </v>
      </c>
      <c r="R40" s="1731"/>
      <c r="S40" s="1732"/>
      <c r="U40" s="1666">
        <f t="shared" si="5"/>
        <v>0</v>
      </c>
      <c r="V40" s="1666">
        <f t="shared" si="6"/>
        <v>0</v>
      </c>
      <c r="W40" s="1666">
        <f t="shared" si="7"/>
        <v>0</v>
      </c>
      <c r="X40" s="1669" t="str">
        <f t="shared" si="8"/>
        <v xml:space="preserve">STATE: ; PDY: ; KKL: ; MHE: ; YNM: </v>
      </c>
      <c r="Y40" s="1666"/>
      <c r="Z40" s="1666"/>
      <c r="AA40" s="1666">
        <f t="shared" si="9"/>
        <v>0</v>
      </c>
      <c r="AB40" s="1666"/>
      <c r="AC40" s="1666"/>
      <c r="AD40" s="1666"/>
      <c r="AE40" s="1666">
        <f t="shared" si="10"/>
        <v>0</v>
      </c>
      <c r="AF40" s="1666"/>
      <c r="AG40" s="1666"/>
      <c r="AH40" s="1666"/>
      <c r="AI40" s="1666">
        <f t="shared" si="11"/>
        <v>0</v>
      </c>
      <c r="AJ40" s="1666"/>
      <c r="AK40" s="1666"/>
      <c r="AL40" s="1666"/>
      <c r="AM40" s="1666">
        <f t="shared" si="12"/>
        <v>0</v>
      </c>
      <c r="AN40" s="1666"/>
      <c r="AO40" s="1666"/>
      <c r="AP40" s="1666"/>
      <c r="AQ40" s="1666">
        <f t="shared" si="13"/>
        <v>0</v>
      </c>
      <c r="AR40" s="1666"/>
      <c r="AS40" s="1666">
        <f t="shared" si="14"/>
        <v>0</v>
      </c>
      <c r="AT40" s="1666">
        <f t="shared" si="15"/>
        <v>0</v>
      </c>
      <c r="AU40" s="1666">
        <f t="shared" si="16"/>
        <v>0</v>
      </c>
      <c r="AV40" s="1669" t="str">
        <f t="shared" si="17"/>
        <v xml:space="preserve">STATE: ; PDY: ; KKL: ; MHE: ; YNM: </v>
      </c>
      <c r="AW40" s="4643" t="s">
        <v>4175</v>
      </c>
      <c r="AX40" s="2971" t="s">
        <v>6121</v>
      </c>
      <c r="AY40" s="4842" t="s">
        <v>6121</v>
      </c>
      <c r="AZ40" s="1724"/>
    </row>
    <row r="41" spans="1:52" s="1733" customFormat="1" ht="37.5">
      <c r="A41" s="1740" t="s">
        <v>4176</v>
      </c>
      <c r="B41" s="1723" t="s">
        <v>2793</v>
      </c>
      <c r="C41" s="2156" t="s">
        <v>5576</v>
      </c>
      <c r="D41" s="1620" t="s">
        <v>70</v>
      </c>
      <c r="E41" s="1725" t="s">
        <v>4344</v>
      </c>
      <c r="F41" s="2971" t="s">
        <v>6129</v>
      </c>
      <c r="G41" s="1726"/>
      <c r="H41" s="1735"/>
      <c r="I41" s="1727"/>
      <c r="J41" s="1727"/>
      <c r="K41" s="1726"/>
      <c r="L41" s="1726"/>
      <c r="M41" s="3746">
        <f t="shared" si="2"/>
        <v>0</v>
      </c>
      <c r="N41" s="1729">
        <f t="shared" si="20"/>
        <v>0</v>
      </c>
      <c r="O41" s="3746">
        <f t="shared" si="3"/>
        <v>0</v>
      </c>
      <c r="P41" s="1729">
        <f t="shared" si="21"/>
        <v>0</v>
      </c>
      <c r="Q41" s="1730" t="str">
        <f t="shared" si="4"/>
        <v xml:space="preserve">STATE: ; PDY: ; KKL: ; MHE: ; YNM: </v>
      </c>
      <c r="R41" s="1738">
        <f>'Abs6. CPHC'!Q12</f>
        <v>0</v>
      </c>
      <c r="S41" s="1748">
        <f>'Abs6. CPHC'!R12</f>
        <v>0</v>
      </c>
      <c r="U41" s="1666">
        <f t="shared" si="5"/>
        <v>0</v>
      </c>
      <c r="V41" s="1666">
        <f t="shared" si="6"/>
        <v>0</v>
      </c>
      <c r="W41" s="1666">
        <f t="shared" si="7"/>
        <v>0</v>
      </c>
      <c r="X41" s="1669" t="str">
        <f t="shared" si="8"/>
        <v xml:space="preserve">STATE: ; PDY: ; KKL: ; MHE: ; YNM: </v>
      </c>
      <c r="Y41" s="1666"/>
      <c r="Z41" s="1666"/>
      <c r="AA41" s="1666">
        <f t="shared" si="9"/>
        <v>0</v>
      </c>
      <c r="AB41" s="1666"/>
      <c r="AC41" s="1666"/>
      <c r="AD41" s="1666"/>
      <c r="AE41" s="1666">
        <f t="shared" si="10"/>
        <v>0</v>
      </c>
      <c r="AF41" s="1666"/>
      <c r="AG41" s="1666"/>
      <c r="AH41" s="1666"/>
      <c r="AI41" s="1666">
        <f t="shared" si="11"/>
        <v>0</v>
      </c>
      <c r="AJ41" s="1666"/>
      <c r="AK41" s="1666"/>
      <c r="AL41" s="1666"/>
      <c r="AM41" s="1666">
        <f t="shared" si="12"/>
        <v>0</v>
      </c>
      <c r="AN41" s="1666"/>
      <c r="AO41" s="1666"/>
      <c r="AP41" s="1666"/>
      <c r="AQ41" s="1666">
        <f t="shared" si="13"/>
        <v>0</v>
      </c>
      <c r="AR41" s="1666"/>
      <c r="AS41" s="1666">
        <f t="shared" si="14"/>
        <v>0</v>
      </c>
      <c r="AT41" s="1666">
        <f t="shared" si="15"/>
        <v>0</v>
      </c>
      <c r="AU41" s="1666">
        <f t="shared" si="16"/>
        <v>0</v>
      </c>
      <c r="AV41" s="1669" t="str">
        <f t="shared" si="17"/>
        <v xml:space="preserve">STATE: ; PDY: ; KKL: ; MHE: ; YNM: </v>
      </c>
      <c r="AW41" s="4643" t="s">
        <v>4176</v>
      </c>
      <c r="AX41" s="2971" t="s">
        <v>6129</v>
      </c>
      <c r="AY41" s="4842" t="s">
        <v>6129</v>
      </c>
      <c r="AZ41" s="1724"/>
    </row>
    <row r="42" spans="1:52" s="1733" customFormat="1" ht="36">
      <c r="A42" s="1740" t="s">
        <v>4177</v>
      </c>
      <c r="B42" s="1723" t="s">
        <v>2794</v>
      </c>
      <c r="C42" s="1723" t="s">
        <v>5583</v>
      </c>
      <c r="D42" s="1620" t="s">
        <v>70</v>
      </c>
      <c r="E42" s="1725" t="s">
        <v>2393</v>
      </c>
      <c r="F42" s="2971" t="s">
        <v>6123</v>
      </c>
      <c r="G42" s="1726"/>
      <c r="H42" s="1735"/>
      <c r="I42" s="1727"/>
      <c r="J42" s="1727"/>
      <c r="K42" s="1726"/>
      <c r="L42" s="1726"/>
      <c r="M42" s="3746">
        <f t="shared" si="2"/>
        <v>0</v>
      </c>
      <c r="N42" s="1729">
        <f t="shared" si="20"/>
        <v>0</v>
      </c>
      <c r="O42" s="3746">
        <f t="shared" si="3"/>
        <v>0</v>
      </c>
      <c r="P42" s="1729">
        <f t="shared" si="21"/>
        <v>0</v>
      </c>
      <c r="Q42" s="1730" t="str">
        <f t="shared" si="4"/>
        <v xml:space="preserve">STATE: ; PDY: ; KKL: ; MHE: ; YNM: </v>
      </c>
      <c r="R42" s="1750">
        <f>'Ab1. RMNCH+A'!Q33</f>
        <v>0</v>
      </c>
      <c r="S42" s="1751">
        <f>'Ab1. RMNCH+A'!R33</f>
        <v>0</v>
      </c>
      <c r="U42" s="1666">
        <f t="shared" si="5"/>
        <v>0</v>
      </c>
      <c r="V42" s="1666">
        <f t="shared" si="6"/>
        <v>0</v>
      </c>
      <c r="W42" s="1666">
        <f t="shared" si="7"/>
        <v>0</v>
      </c>
      <c r="X42" s="1669" t="str">
        <f t="shared" si="8"/>
        <v xml:space="preserve">STATE: ; PDY: ; KKL: ; MHE: ; YNM: </v>
      </c>
      <c r="Y42" s="1666"/>
      <c r="Z42" s="1666"/>
      <c r="AA42" s="1666">
        <f t="shared" si="9"/>
        <v>0</v>
      </c>
      <c r="AB42" s="1666"/>
      <c r="AC42" s="1666"/>
      <c r="AD42" s="1666"/>
      <c r="AE42" s="1666">
        <f t="shared" si="10"/>
        <v>0</v>
      </c>
      <c r="AF42" s="1666"/>
      <c r="AG42" s="1666"/>
      <c r="AH42" s="1666"/>
      <c r="AI42" s="1666">
        <f t="shared" si="11"/>
        <v>0</v>
      </c>
      <c r="AJ42" s="1666"/>
      <c r="AK42" s="1666"/>
      <c r="AL42" s="1666"/>
      <c r="AM42" s="1666">
        <f t="shared" si="12"/>
        <v>0</v>
      </c>
      <c r="AN42" s="1666"/>
      <c r="AO42" s="1666"/>
      <c r="AP42" s="1666"/>
      <c r="AQ42" s="1666">
        <f t="shared" si="13"/>
        <v>0</v>
      </c>
      <c r="AR42" s="1666"/>
      <c r="AS42" s="1666">
        <f t="shared" si="14"/>
        <v>0</v>
      </c>
      <c r="AT42" s="1666">
        <f t="shared" si="15"/>
        <v>0</v>
      </c>
      <c r="AU42" s="1666">
        <f t="shared" si="16"/>
        <v>0</v>
      </c>
      <c r="AV42" s="1669" t="str">
        <f t="shared" si="17"/>
        <v xml:space="preserve">STATE: ; PDY: ; KKL: ; MHE: ; YNM: </v>
      </c>
      <c r="AW42" s="4643" t="s">
        <v>4177</v>
      </c>
      <c r="AX42" s="2971" t="s">
        <v>6123</v>
      </c>
      <c r="AY42" s="4842" t="s">
        <v>6123</v>
      </c>
      <c r="AZ42" s="1724"/>
    </row>
    <row r="43" spans="1:52" s="1733" customFormat="1" ht="90">
      <c r="A43" s="1740" t="s">
        <v>4178</v>
      </c>
      <c r="B43" s="1740"/>
      <c r="C43" s="1764" t="s">
        <v>5584</v>
      </c>
      <c r="D43" s="1620" t="s">
        <v>70</v>
      </c>
      <c r="E43" s="1725" t="s">
        <v>4861</v>
      </c>
      <c r="F43" s="2971" t="s">
        <v>6133</v>
      </c>
      <c r="G43" s="1726"/>
      <c r="H43" s="1735"/>
      <c r="I43" s="1727"/>
      <c r="J43" s="1727"/>
      <c r="K43" s="1726"/>
      <c r="L43" s="1726"/>
      <c r="M43" s="3746">
        <f t="shared" si="2"/>
        <v>0</v>
      </c>
      <c r="N43" s="1729">
        <f t="shared" si="20"/>
        <v>0</v>
      </c>
      <c r="O43" s="3746">
        <f t="shared" si="3"/>
        <v>0</v>
      </c>
      <c r="P43" s="1729">
        <f>N43*O43</f>
        <v>0</v>
      </c>
      <c r="Q43" s="1730" t="str">
        <f t="shared" si="4"/>
        <v xml:space="preserve">STATE: ; PDY: ; KKL: ; MHE: ; YNM: </v>
      </c>
      <c r="R43" s="1750">
        <f>'Ab1. RMNCH+A'!Q122</f>
        <v>0</v>
      </c>
      <c r="S43" s="1751">
        <f>'Ab1. RMNCH+A'!R122</f>
        <v>0</v>
      </c>
      <c r="U43" s="1666">
        <f t="shared" si="5"/>
        <v>0</v>
      </c>
      <c r="V43" s="1666">
        <f t="shared" si="6"/>
        <v>0</v>
      </c>
      <c r="W43" s="1666">
        <f t="shared" si="7"/>
        <v>0</v>
      </c>
      <c r="X43" s="1669" t="str">
        <f t="shared" si="8"/>
        <v xml:space="preserve">STATE: ; PDY: ; KKL: ; MHE: ; YNM: </v>
      </c>
      <c r="Y43" s="1666"/>
      <c r="Z43" s="1666"/>
      <c r="AA43" s="1666">
        <f t="shared" si="9"/>
        <v>0</v>
      </c>
      <c r="AB43" s="1666"/>
      <c r="AC43" s="1666"/>
      <c r="AD43" s="1666"/>
      <c r="AE43" s="1666">
        <f t="shared" si="10"/>
        <v>0</v>
      </c>
      <c r="AF43" s="1666"/>
      <c r="AG43" s="1666"/>
      <c r="AH43" s="1666"/>
      <c r="AI43" s="1666">
        <f t="shared" si="11"/>
        <v>0</v>
      </c>
      <c r="AJ43" s="1666"/>
      <c r="AK43" s="1666"/>
      <c r="AL43" s="1666"/>
      <c r="AM43" s="1666">
        <f t="shared" si="12"/>
        <v>0</v>
      </c>
      <c r="AN43" s="1666"/>
      <c r="AO43" s="1666"/>
      <c r="AP43" s="1666"/>
      <c r="AQ43" s="1666">
        <f t="shared" si="13"/>
        <v>0</v>
      </c>
      <c r="AR43" s="1666"/>
      <c r="AS43" s="1666">
        <f t="shared" si="14"/>
        <v>0</v>
      </c>
      <c r="AT43" s="1666">
        <f t="shared" si="15"/>
        <v>0</v>
      </c>
      <c r="AU43" s="1666">
        <f t="shared" si="16"/>
        <v>0</v>
      </c>
      <c r="AV43" s="1669" t="str">
        <f t="shared" si="17"/>
        <v xml:space="preserve">STATE: ; PDY: ; KKL: ; MHE: ; YNM: </v>
      </c>
      <c r="AW43" s="4643" t="s">
        <v>4178</v>
      </c>
      <c r="AX43" s="2971" t="s">
        <v>6133</v>
      </c>
      <c r="AY43" s="4842" t="s">
        <v>6133</v>
      </c>
      <c r="AZ43" s="1724"/>
    </row>
    <row r="44" spans="1:52" s="1733" customFormat="1" ht="37.5">
      <c r="A44" s="1740" t="s">
        <v>4179</v>
      </c>
      <c r="B44" s="1723" t="s">
        <v>2796</v>
      </c>
      <c r="C44" s="1723" t="s">
        <v>306</v>
      </c>
      <c r="D44" s="1620" t="s">
        <v>70</v>
      </c>
      <c r="E44" s="1725" t="s">
        <v>70</v>
      </c>
      <c r="F44" s="2971" t="s">
        <v>6134</v>
      </c>
      <c r="G44" s="1726"/>
      <c r="H44" s="1735"/>
      <c r="I44" s="1727"/>
      <c r="J44" s="1727"/>
      <c r="K44" s="1726"/>
      <c r="L44" s="1726"/>
      <c r="M44" s="3746">
        <f t="shared" si="2"/>
        <v>0</v>
      </c>
      <c r="N44" s="1729">
        <f t="shared" si="20"/>
        <v>0</v>
      </c>
      <c r="O44" s="3746">
        <f t="shared" si="3"/>
        <v>0</v>
      </c>
      <c r="P44" s="1729">
        <f>N44*O44</f>
        <v>0</v>
      </c>
      <c r="Q44" s="1730" t="str">
        <f t="shared" si="4"/>
        <v xml:space="preserve">STATE: ; PDY: ; KKL: ; MHE: ; YNM: </v>
      </c>
      <c r="R44" s="1731"/>
      <c r="S44" s="1732"/>
      <c r="U44" s="1666">
        <f t="shared" si="5"/>
        <v>0</v>
      </c>
      <c r="V44" s="1666">
        <f t="shared" si="6"/>
        <v>0</v>
      </c>
      <c r="W44" s="1666">
        <f t="shared" si="7"/>
        <v>0</v>
      </c>
      <c r="X44" s="1669" t="str">
        <f t="shared" si="8"/>
        <v xml:space="preserve">STATE: ; PDY: ; KKL: ; MHE: ; YNM: </v>
      </c>
      <c r="Y44" s="1666"/>
      <c r="Z44" s="1666"/>
      <c r="AA44" s="1666">
        <f t="shared" si="9"/>
        <v>0</v>
      </c>
      <c r="AB44" s="1666"/>
      <c r="AC44" s="1666"/>
      <c r="AD44" s="1666"/>
      <c r="AE44" s="1666">
        <f t="shared" si="10"/>
        <v>0</v>
      </c>
      <c r="AF44" s="1666"/>
      <c r="AG44" s="1666"/>
      <c r="AH44" s="1666"/>
      <c r="AI44" s="1666">
        <f t="shared" si="11"/>
        <v>0</v>
      </c>
      <c r="AJ44" s="1666"/>
      <c r="AK44" s="1666"/>
      <c r="AL44" s="1666"/>
      <c r="AM44" s="1666">
        <f t="shared" si="12"/>
        <v>0</v>
      </c>
      <c r="AN44" s="1666"/>
      <c r="AO44" s="1666"/>
      <c r="AP44" s="1666"/>
      <c r="AQ44" s="1666">
        <f t="shared" si="13"/>
        <v>0</v>
      </c>
      <c r="AR44" s="1666"/>
      <c r="AS44" s="1666">
        <f t="shared" si="14"/>
        <v>0</v>
      </c>
      <c r="AT44" s="1666">
        <f t="shared" si="15"/>
        <v>0</v>
      </c>
      <c r="AU44" s="1666">
        <f t="shared" si="16"/>
        <v>0</v>
      </c>
      <c r="AV44" s="1669" t="str">
        <f t="shared" si="17"/>
        <v xml:space="preserve">STATE: ; PDY: ; KKL: ; MHE: ; YNM: </v>
      </c>
      <c r="AW44" s="4643" t="s">
        <v>4179</v>
      </c>
      <c r="AX44" s="2971" t="s">
        <v>6134</v>
      </c>
      <c r="AY44" s="4842" t="s">
        <v>6134</v>
      </c>
      <c r="AZ44" s="1724"/>
    </row>
    <row r="45" spans="1:52" s="1733" customFormat="1" ht="36">
      <c r="A45" s="1740" t="s">
        <v>4180</v>
      </c>
      <c r="B45" s="1740"/>
      <c r="C45" s="1723" t="s">
        <v>4614</v>
      </c>
      <c r="D45" s="1620" t="s">
        <v>70</v>
      </c>
      <c r="E45" s="1725" t="s">
        <v>70</v>
      </c>
      <c r="F45" s="2971"/>
      <c r="G45" s="1726"/>
      <c r="H45" s="1735"/>
      <c r="I45" s="1727"/>
      <c r="J45" s="1727"/>
      <c r="K45" s="1726"/>
      <c r="L45" s="1726"/>
      <c r="M45" s="3746">
        <f t="shared" si="2"/>
        <v>0</v>
      </c>
      <c r="N45" s="1729">
        <f t="shared" si="20"/>
        <v>0</v>
      </c>
      <c r="O45" s="3746">
        <f t="shared" si="3"/>
        <v>0</v>
      </c>
      <c r="P45" s="1729">
        <f t="shared" ref="P45:P52" si="22">N45*O45</f>
        <v>0</v>
      </c>
      <c r="Q45" s="1730" t="str">
        <f t="shared" si="4"/>
        <v xml:space="preserve">STATE: ; PDY: ; KKL: ; MHE: ; YNM: </v>
      </c>
      <c r="R45" s="1731"/>
      <c r="S45" s="1732"/>
      <c r="U45" s="1666">
        <f t="shared" si="5"/>
        <v>0</v>
      </c>
      <c r="V45" s="1666">
        <f t="shared" si="6"/>
        <v>0</v>
      </c>
      <c r="W45" s="1666">
        <f t="shared" si="7"/>
        <v>0</v>
      </c>
      <c r="X45" s="1669" t="str">
        <f t="shared" si="8"/>
        <v xml:space="preserve">STATE: ; PDY: ; KKL: ; MHE: ; YNM: </v>
      </c>
      <c r="Y45" s="1666"/>
      <c r="Z45" s="1666"/>
      <c r="AA45" s="1666">
        <f t="shared" si="9"/>
        <v>0</v>
      </c>
      <c r="AB45" s="1666"/>
      <c r="AC45" s="1666"/>
      <c r="AD45" s="1666"/>
      <c r="AE45" s="1666">
        <f t="shared" si="10"/>
        <v>0</v>
      </c>
      <c r="AF45" s="1666"/>
      <c r="AG45" s="1666"/>
      <c r="AH45" s="1666"/>
      <c r="AI45" s="1666">
        <f t="shared" si="11"/>
        <v>0</v>
      </c>
      <c r="AJ45" s="1666"/>
      <c r="AK45" s="1666"/>
      <c r="AL45" s="1666"/>
      <c r="AM45" s="1666">
        <f t="shared" si="12"/>
        <v>0</v>
      </c>
      <c r="AN45" s="1666"/>
      <c r="AO45" s="1666"/>
      <c r="AP45" s="1666"/>
      <c r="AQ45" s="1666">
        <f t="shared" si="13"/>
        <v>0</v>
      </c>
      <c r="AR45" s="1666"/>
      <c r="AS45" s="1666">
        <f t="shared" si="14"/>
        <v>0</v>
      </c>
      <c r="AT45" s="1666">
        <f t="shared" si="15"/>
        <v>0</v>
      </c>
      <c r="AU45" s="1666">
        <f t="shared" si="16"/>
        <v>0</v>
      </c>
      <c r="AV45" s="1669" t="str">
        <f t="shared" si="17"/>
        <v xml:space="preserve">STATE: ; PDY: ; KKL: ; MHE: ; YNM: </v>
      </c>
      <c r="AW45" s="4643" t="s">
        <v>4180</v>
      </c>
      <c r="AX45" s="2971"/>
      <c r="AY45" s="4842"/>
      <c r="AZ45" s="1724"/>
    </row>
    <row r="46" spans="1:52" s="1671" customFormat="1" ht="54">
      <c r="A46" s="1712" t="s">
        <v>316</v>
      </c>
      <c r="B46" s="1713" t="s">
        <v>2788</v>
      </c>
      <c r="C46" s="1714" t="s">
        <v>317</v>
      </c>
      <c r="D46" s="1715"/>
      <c r="E46" s="1715"/>
      <c r="F46" s="4637"/>
      <c r="G46" s="1741"/>
      <c r="H46" s="1741"/>
      <c r="I46" s="1741"/>
      <c r="J46" s="1741"/>
      <c r="K46" s="1741"/>
      <c r="L46" s="1741"/>
      <c r="M46" s="3746"/>
      <c r="N46" s="1717"/>
      <c r="O46" s="3746"/>
      <c r="P46" s="1719">
        <f>SUM(P47:P53)</f>
        <v>0</v>
      </c>
      <c r="Q46" s="1730"/>
      <c r="R46" s="1721"/>
      <c r="S46" s="1722">
        <f>SUM(S47:S53)</f>
        <v>0</v>
      </c>
      <c r="U46" s="1666"/>
      <c r="V46" s="1666"/>
      <c r="W46" s="1719">
        <f>SUM(W47:W53)</f>
        <v>0</v>
      </c>
      <c r="X46" s="1669"/>
      <c r="Y46" s="1666"/>
      <c r="Z46" s="1666"/>
      <c r="AA46" s="1719">
        <f>SUM(AA47:AA53)</f>
        <v>0</v>
      </c>
      <c r="AB46" s="1666"/>
      <c r="AC46" s="1666"/>
      <c r="AD46" s="1666"/>
      <c r="AE46" s="1719">
        <f>SUM(AE47:AE53)</f>
        <v>0</v>
      </c>
      <c r="AF46" s="1666"/>
      <c r="AG46" s="1666"/>
      <c r="AH46" s="1666"/>
      <c r="AI46" s="1719">
        <f>SUM(AI47:AI53)</f>
        <v>0</v>
      </c>
      <c r="AJ46" s="1666"/>
      <c r="AK46" s="1666"/>
      <c r="AL46" s="1666"/>
      <c r="AM46" s="1719">
        <f>SUM(AM47:AM53)</f>
        <v>0</v>
      </c>
      <c r="AN46" s="1666"/>
      <c r="AO46" s="1666"/>
      <c r="AP46" s="1666"/>
      <c r="AQ46" s="1719">
        <f>SUM(AQ47:AQ53)</f>
        <v>0</v>
      </c>
      <c r="AR46" s="1666"/>
      <c r="AS46" s="1719">
        <f>SUM(AS47:AS53)</f>
        <v>0</v>
      </c>
      <c r="AT46" s="1666">
        <f t="shared" si="15"/>
        <v>0</v>
      </c>
      <c r="AU46" s="1666">
        <f t="shared" si="16"/>
        <v>0</v>
      </c>
      <c r="AV46" s="1669" t="str">
        <f t="shared" si="17"/>
        <v xml:space="preserve">STATE: ; PDY: ; KKL: ; MHE: ; YNM: </v>
      </c>
      <c r="AW46" s="4640" t="s">
        <v>316</v>
      </c>
      <c r="AX46" s="4637"/>
      <c r="AY46" s="4641"/>
      <c r="AZ46" s="1688"/>
    </row>
    <row r="47" spans="1:52" s="1733" customFormat="1" ht="56.25">
      <c r="A47" s="1688" t="s">
        <v>4181</v>
      </c>
      <c r="B47" s="1723" t="s">
        <v>2798</v>
      </c>
      <c r="C47" s="1724" t="s">
        <v>301</v>
      </c>
      <c r="D47" s="1620" t="s">
        <v>70</v>
      </c>
      <c r="E47" s="1725" t="s">
        <v>70</v>
      </c>
      <c r="F47" s="2971" t="s">
        <v>6118</v>
      </c>
      <c r="G47" s="1736"/>
      <c r="H47" s="1736"/>
      <c r="I47" s="1736"/>
      <c r="J47" s="1736"/>
      <c r="K47" s="1736"/>
      <c r="L47" s="1736"/>
      <c r="M47" s="3746">
        <f t="shared" si="2"/>
        <v>0</v>
      </c>
      <c r="N47" s="1729">
        <f t="shared" ref="N47:N53" si="23">M47/100000</f>
        <v>0</v>
      </c>
      <c r="O47" s="3746">
        <f t="shared" si="3"/>
        <v>0</v>
      </c>
      <c r="P47" s="1729">
        <f t="shared" si="22"/>
        <v>0</v>
      </c>
      <c r="Q47" s="1730" t="str">
        <f t="shared" si="4"/>
        <v xml:space="preserve">STATE: ; PDY: ; KKL: ; MHE: ; YNM: </v>
      </c>
      <c r="R47" s="1731"/>
      <c r="S47" s="1732"/>
      <c r="U47" s="1666">
        <f t="shared" si="5"/>
        <v>0</v>
      </c>
      <c r="V47" s="1666">
        <f t="shared" si="6"/>
        <v>0</v>
      </c>
      <c r="W47" s="1666">
        <f t="shared" si="7"/>
        <v>0</v>
      </c>
      <c r="X47" s="1669" t="str">
        <f t="shared" si="8"/>
        <v xml:space="preserve">STATE: ; PDY: ; KKL: ; MHE: ; YNM: </v>
      </c>
      <c r="Y47" s="1666"/>
      <c r="Z47" s="1666"/>
      <c r="AA47" s="1666">
        <f t="shared" si="9"/>
        <v>0</v>
      </c>
      <c r="AB47" s="1666"/>
      <c r="AC47" s="1666"/>
      <c r="AD47" s="1666"/>
      <c r="AE47" s="1666">
        <f t="shared" si="10"/>
        <v>0</v>
      </c>
      <c r="AF47" s="1666"/>
      <c r="AG47" s="1666"/>
      <c r="AH47" s="1666"/>
      <c r="AI47" s="1666">
        <f t="shared" si="11"/>
        <v>0</v>
      </c>
      <c r="AJ47" s="1666"/>
      <c r="AK47" s="1666"/>
      <c r="AL47" s="1666"/>
      <c r="AM47" s="1666">
        <f t="shared" si="12"/>
        <v>0</v>
      </c>
      <c r="AN47" s="1666"/>
      <c r="AO47" s="1666"/>
      <c r="AP47" s="1666"/>
      <c r="AQ47" s="1666">
        <f t="shared" si="13"/>
        <v>0</v>
      </c>
      <c r="AR47" s="1666"/>
      <c r="AS47" s="1666">
        <f t="shared" si="14"/>
        <v>0</v>
      </c>
      <c r="AT47" s="1666">
        <f t="shared" si="15"/>
        <v>0</v>
      </c>
      <c r="AU47" s="1666">
        <f t="shared" si="16"/>
        <v>0</v>
      </c>
      <c r="AV47" s="1669" t="str">
        <f t="shared" si="17"/>
        <v xml:space="preserve">STATE: ; PDY: ; KKL: ; MHE: ; YNM: </v>
      </c>
      <c r="AW47" s="4641" t="s">
        <v>4181</v>
      </c>
      <c r="AX47" s="2971" t="s">
        <v>6118</v>
      </c>
      <c r="AY47" s="4842" t="s">
        <v>6118</v>
      </c>
      <c r="AZ47" s="1724"/>
    </row>
    <row r="48" spans="1:52" s="1733" customFormat="1" ht="56.25">
      <c r="A48" s="1688" t="s">
        <v>4182</v>
      </c>
      <c r="B48" s="1723" t="s">
        <v>2802</v>
      </c>
      <c r="C48" s="1723" t="s">
        <v>305</v>
      </c>
      <c r="D48" s="1620" t="s">
        <v>70</v>
      </c>
      <c r="E48" s="1725" t="s">
        <v>70</v>
      </c>
      <c r="F48" s="2971" t="s">
        <v>6119</v>
      </c>
      <c r="G48" s="1726"/>
      <c r="H48" s="1735"/>
      <c r="I48" s="1727"/>
      <c r="J48" s="1727"/>
      <c r="K48" s="1726"/>
      <c r="L48" s="1726"/>
      <c r="M48" s="3746">
        <f t="shared" si="2"/>
        <v>0</v>
      </c>
      <c r="N48" s="1729">
        <f t="shared" si="23"/>
        <v>0</v>
      </c>
      <c r="O48" s="3746">
        <f t="shared" si="3"/>
        <v>0</v>
      </c>
      <c r="P48" s="1729">
        <f t="shared" si="22"/>
        <v>0</v>
      </c>
      <c r="Q48" s="1730" t="str">
        <f t="shared" si="4"/>
        <v xml:space="preserve">STATE: ; PDY: ; KKL: ; MHE: ; YNM: </v>
      </c>
      <c r="R48" s="1731"/>
      <c r="S48" s="1732"/>
      <c r="U48" s="1666">
        <f t="shared" si="5"/>
        <v>0</v>
      </c>
      <c r="V48" s="1666">
        <f t="shared" si="6"/>
        <v>0</v>
      </c>
      <c r="W48" s="1666">
        <f t="shared" si="7"/>
        <v>0</v>
      </c>
      <c r="X48" s="1669" t="str">
        <f t="shared" si="8"/>
        <v xml:space="preserve">STATE: ; PDY: ; KKL: ; MHE: ; YNM: </v>
      </c>
      <c r="Y48" s="1666"/>
      <c r="Z48" s="1666"/>
      <c r="AA48" s="1666">
        <f t="shared" si="9"/>
        <v>0</v>
      </c>
      <c r="AB48" s="1666"/>
      <c r="AC48" s="1666"/>
      <c r="AD48" s="1666"/>
      <c r="AE48" s="1666">
        <f t="shared" si="10"/>
        <v>0</v>
      </c>
      <c r="AF48" s="1666"/>
      <c r="AG48" s="1666"/>
      <c r="AH48" s="1666"/>
      <c r="AI48" s="1666">
        <f t="shared" si="11"/>
        <v>0</v>
      </c>
      <c r="AJ48" s="1666"/>
      <c r="AK48" s="1666"/>
      <c r="AL48" s="1666"/>
      <c r="AM48" s="1666">
        <f t="shared" si="12"/>
        <v>0</v>
      </c>
      <c r="AN48" s="1666"/>
      <c r="AO48" s="1666"/>
      <c r="AP48" s="1666"/>
      <c r="AQ48" s="1666">
        <f t="shared" si="13"/>
        <v>0</v>
      </c>
      <c r="AR48" s="1666"/>
      <c r="AS48" s="1666">
        <f t="shared" si="14"/>
        <v>0</v>
      </c>
      <c r="AT48" s="1666">
        <f t="shared" si="15"/>
        <v>0</v>
      </c>
      <c r="AU48" s="1666">
        <f t="shared" si="16"/>
        <v>0</v>
      </c>
      <c r="AV48" s="1669" t="str">
        <f t="shared" si="17"/>
        <v xml:space="preserve">STATE: ; PDY: ; KKL: ; MHE: ; YNM: </v>
      </c>
      <c r="AW48" s="4641" t="s">
        <v>4182</v>
      </c>
      <c r="AX48" s="2971" t="s">
        <v>6119</v>
      </c>
      <c r="AY48" s="4842" t="s">
        <v>6119</v>
      </c>
      <c r="AZ48" s="1724"/>
    </row>
    <row r="49" spans="1:52" s="1733" customFormat="1" ht="56.25">
      <c r="A49" s="1688" t="s">
        <v>4183</v>
      </c>
      <c r="B49" s="1723" t="s">
        <v>2799</v>
      </c>
      <c r="C49" s="1723" t="s">
        <v>302</v>
      </c>
      <c r="D49" s="1620" t="s">
        <v>70</v>
      </c>
      <c r="E49" s="1725" t="s">
        <v>70</v>
      </c>
      <c r="F49" s="2971" t="s">
        <v>6120</v>
      </c>
      <c r="G49" s="1726"/>
      <c r="H49" s="1735"/>
      <c r="I49" s="1727"/>
      <c r="J49" s="1727"/>
      <c r="K49" s="1726"/>
      <c r="L49" s="1726"/>
      <c r="M49" s="3746">
        <f t="shared" si="2"/>
        <v>0</v>
      </c>
      <c r="N49" s="1729">
        <f t="shared" si="23"/>
        <v>0</v>
      </c>
      <c r="O49" s="3746">
        <f t="shared" si="3"/>
        <v>0</v>
      </c>
      <c r="P49" s="1729">
        <f t="shared" si="22"/>
        <v>0</v>
      </c>
      <c r="Q49" s="1730" t="str">
        <f t="shared" si="4"/>
        <v xml:space="preserve">STATE: ; PDY: ; KKL: ; MHE: ; YNM: </v>
      </c>
      <c r="R49" s="1731"/>
      <c r="S49" s="1732"/>
      <c r="U49" s="1666">
        <f t="shared" si="5"/>
        <v>0</v>
      </c>
      <c r="V49" s="1666">
        <f t="shared" si="6"/>
        <v>0</v>
      </c>
      <c r="W49" s="1666">
        <f t="shared" si="7"/>
        <v>0</v>
      </c>
      <c r="X49" s="1669" t="str">
        <f t="shared" si="8"/>
        <v xml:space="preserve">STATE: ; PDY: ; KKL: ; MHE: ; YNM: </v>
      </c>
      <c r="Y49" s="1666"/>
      <c r="Z49" s="1666"/>
      <c r="AA49" s="1666">
        <f t="shared" si="9"/>
        <v>0</v>
      </c>
      <c r="AB49" s="1666"/>
      <c r="AC49" s="1666"/>
      <c r="AD49" s="1666"/>
      <c r="AE49" s="1666">
        <f t="shared" si="10"/>
        <v>0</v>
      </c>
      <c r="AF49" s="1666"/>
      <c r="AG49" s="1666"/>
      <c r="AH49" s="1666"/>
      <c r="AI49" s="1666">
        <f t="shared" si="11"/>
        <v>0</v>
      </c>
      <c r="AJ49" s="1666"/>
      <c r="AK49" s="1666"/>
      <c r="AL49" s="1666"/>
      <c r="AM49" s="1666">
        <f t="shared" si="12"/>
        <v>0</v>
      </c>
      <c r="AN49" s="1666"/>
      <c r="AO49" s="1666"/>
      <c r="AP49" s="1666"/>
      <c r="AQ49" s="1666">
        <f t="shared" si="13"/>
        <v>0</v>
      </c>
      <c r="AR49" s="1666"/>
      <c r="AS49" s="1666">
        <f t="shared" si="14"/>
        <v>0</v>
      </c>
      <c r="AT49" s="1666">
        <f t="shared" si="15"/>
        <v>0</v>
      </c>
      <c r="AU49" s="1666">
        <f t="shared" si="16"/>
        <v>0</v>
      </c>
      <c r="AV49" s="1669" t="str">
        <f t="shared" si="17"/>
        <v xml:space="preserve">STATE: ; PDY: ; KKL: ; MHE: ; YNM: </v>
      </c>
      <c r="AW49" s="4641" t="s">
        <v>4183</v>
      </c>
      <c r="AX49" s="2971" t="s">
        <v>6120</v>
      </c>
      <c r="AY49" s="4842" t="s">
        <v>6120</v>
      </c>
      <c r="AZ49" s="1724"/>
    </row>
    <row r="50" spans="1:52" s="1733" customFormat="1" ht="56.25">
      <c r="A50" s="1688" t="s">
        <v>4184</v>
      </c>
      <c r="B50" s="1723" t="s">
        <v>2800</v>
      </c>
      <c r="C50" s="1723" t="s">
        <v>303</v>
      </c>
      <c r="D50" s="1620" t="s">
        <v>70</v>
      </c>
      <c r="E50" s="1725" t="s">
        <v>70</v>
      </c>
      <c r="F50" s="2971" t="s">
        <v>6121</v>
      </c>
      <c r="G50" s="1726"/>
      <c r="H50" s="1735"/>
      <c r="I50" s="1727"/>
      <c r="J50" s="1727"/>
      <c r="K50" s="1726"/>
      <c r="L50" s="1726"/>
      <c r="M50" s="3746">
        <f t="shared" si="2"/>
        <v>0</v>
      </c>
      <c r="N50" s="1729">
        <f t="shared" si="23"/>
        <v>0</v>
      </c>
      <c r="O50" s="3746">
        <f t="shared" si="3"/>
        <v>0</v>
      </c>
      <c r="P50" s="1729">
        <f t="shared" si="22"/>
        <v>0</v>
      </c>
      <c r="Q50" s="1730" t="str">
        <f t="shared" si="4"/>
        <v xml:space="preserve">STATE: ; PDY: ; KKL: ; MHE: ; YNM: </v>
      </c>
      <c r="R50" s="1731"/>
      <c r="S50" s="1732"/>
      <c r="U50" s="1666">
        <f t="shared" si="5"/>
        <v>0</v>
      </c>
      <c r="V50" s="1666">
        <f t="shared" si="6"/>
        <v>0</v>
      </c>
      <c r="W50" s="1666">
        <f t="shared" si="7"/>
        <v>0</v>
      </c>
      <c r="X50" s="1669" t="str">
        <f t="shared" si="8"/>
        <v xml:space="preserve">STATE: ; PDY: ; KKL: ; MHE: ; YNM: </v>
      </c>
      <c r="Y50" s="1666"/>
      <c r="Z50" s="1666"/>
      <c r="AA50" s="1666">
        <f t="shared" si="9"/>
        <v>0</v>
      </c>
      <c r="AB50" s="1666"/>
      <c r="AC50" s="1666"/>
      <c r="AD50" s="1666"/>
      <c r="AE50" s="1666">
        <f t="shared" si="10"/>
        <v>0</v>
      </c>
      <c r="AF50" s="1666"/>
      <c r="AG50" s="1666"/>
      <c r="AH50" s="1666"/>
      <c r="AI50" s="1666">
        <f t="shared" si="11"/>
        <v>0</v>
      </c>
      <c r="AJ50" s="1666"/>
      <c r="AK50" s="1666"/>
      <c r="AL50" s="1666"/>
      <c r="AM50" s="1666">
        <f t="shared" si="12"/>
        <v>0</v>
      </c>
      <c r="AN50" s="1666"/>
      <c r="AO50" s="1666"/>
      <c r="AP50" s="1666"/>
      <c r="AQ50" s="1666">
        <f t="shared" si="13"/>
        <v>0</v>
      </c>
      <c r="AR50" s="1666"/>
      <c r="AS50" s="1666">
        <f t="shared" si="14"/>
        <v>0</v>
      </c>
      <c r="AT50" s="1666">
        <f t="shared" si="15"/>
        <v>0</v>
      </c>
      <c r="AU50" s="1666">
        <f t="shared" si="16"/>
        <v>0</v>
      </c>
      <c r="AV50" s="1669" t="str">
        <f t="shared" si="17"/>
        <v xml:space="preserve">STATE: ; PDY: ; KKL: ; MHE: ; YNM: </v>
      </c>
      <c r="AW50" s="4641" t="s">
        <v>4184</v>
      </c>
      <c r="AX50" s="2971" t="s">
        <v>6121</v>
      </c>
      <c r="AY50" s="4842" t="s">
        <v>6121</v>
      </c>
      <c r="AZ50" s="1724"/>
    </row>
    <row r="51" spans="1:52" s="1733" customFormat="1" ht="56.25">
      <c r="A51" s="1688" t="s">
        <v>4185</v>
      </c>
      <c r="B51" s="1723" t="s">
        <v>2801</v>
      </c>
      <c r="C51" s="1723" t="s">
        <v>304</v>
      </c>
      <c r="D51" s="1620" t="s">
        <v>70</v>
      </c>
      <c r="E51" s="1725" t="s">
        <v>70</v>
      </c>
      <c r="F51" s="2971" t="s">
        <v>6122</v>
      </c>
      <c r="G51" s="1726"/>
      <c r="H51" s="1735"/>
      <c r="I51" s="1727"/>
      <c r="J51" s="1727"/>
      <c r="K51" s="1726"/>
      <c r="L51" s="1726"/>
      <c r="M51" s="3746">
        <f t="shared" si="2"/>
        <v>0</v>
      </c>
      <c r="N51" s="1729">
        <f t="shared" si="23"/>
        <v>0</v>
      </c>
      <c r="O51" s="3746">
        <f t="shared" si="3"/>
        <v>0</v>
      </c>
      <c r="P51" s="1729">
        <f t="shared" si="22"/>
        <v>0</v>
      </c>
      <c r="Q51" s="1730" t="str">
        <f t="shared" si="4"/>
        <v xml:space="preserve">STATE: ; PDY: ; KKL: ; MHE: ; YNM: </v>
      </c>
      <c r="R51" s="1731"/>
      <c r="S51" s="1732"/>
      <c r="U51" s="1666">
        <f t="shared" si="5"/>
        <v>0</v>
      </c>
      <c r="V51" s="1666">
        <f t="shared" si="6"/>
        <v>0</v>
      </c>
      <c r="W51" s="1666">
        <f t="shared" si="7"/>
        <v>0</v>
      </c>
      <c r="X51" s="1669" t="str">
        <f t="shared" si="8"/>
        <v xml:space="preserve">STATE: ; PDY: ; KKL: ; MHE: ; YNM: </v>
      </c>
      <c r="Y51" s="1666"/>
      <c r="Z51" s="1666"/>
      <c r="AA51" s="1666">
        <f t="shared" si="9"/>
        <v>0</v>
      </c>
      <c r="AB51" s="1666"/>
      <c r="AC51" s="1666"/>
      <c r="AD51" s="1666"/>
      <c r="AE51" s="1666">
        <f t="shared" si="10"/>
        <v>0</v>
      </c>
      <c r="AF51" s="1666"/>
      <c r="AG51" s="1666"/>
      <c r="AH51" s="1666"/>
      <c r="AI51" s="1666">
        <f t="shared" si="11"/>
        <v>0</v>
      </c>
      <c r="AJ51" s="1666"/>
      <c r="AK51" s="1666"/>
      <c r="AL51" s="1666"/>
      <c r="AM51" s="1666">
        <f t="shared" si="12"/>
        <v>0</v>
      </c>
      <c r="AN51" s="1666"/>
      <c r="AO51" s="1666"/>
      <c r="AP51" s="1666"/>
      <c r="AQ51" s="1666">
        <f t="shared" si="13"/>
        <v>0</v>
      </c>
      <c r="AR51" s="1666"/>
      <c r="AS51" s="1666">
        <f t="shared" si="14"/>
        <v>0</v>
      </c>
      <c r="AT51" s="1666">
        <f t="shared" si="15"/>
        <v>0</v>
      </c>
      <c r="AU51" s="1666">
        <f t="shared" si="16"/>
        <v>0</v>
      </c>
      <c r="AV51" s="1669" t="str">
        <f t="shared" si="17"/>
        <v xml:space="preserve">STATE: ; PDY: ; KKL: ; MHE: ; YNM: </v>
      </c>
      <c r="AW51" s="4641" t="s">
        <v>4185</v>
      </c>
      <c r="AX51" s="2971" t="s">
        <v>6122</v>
      </c>
      <c r="AY51" s="4842" t="s">
        <v>6122</v>
      </c>
      <c r="AZ51" s="1724"/>
    </row>
    <row r="52" spans="1:52" s="1733" customFormat="1" ht="37.5">
      <c r="A52" s="1688" t="s">
        <v>4186</v>
      </c>
      <c r="B52" s="1723" t="s">
        <v>2803</v>
      </c>
      <c r="C52" s="1723" t="s">
        <v>2804</v>
      </c>
      <c r="D52" s="1620" t="s">
        <v>70</v>
      </c>
      <c r="E52" s="1725" t="s">
        <v>70</v>
      </c>
      <c r="F52" s="2971" t="s">
        <v>6126</v>
      </c>
      <c r="G52" s="1754"/>
      <c r="H52" s="1755"/>
      <c r="I52" s="1727"/>
      <c r="J52" s="1727"/>
      <c r="K52" s="1754"/>
      <c r="L52" s="1726"/>
      <c r="M52" s="3746">
        <f t="shared" si="2"/>
        <v>0</v>
      </c>
      <c r="N52" s="1729">
        <f t="shared" si="23"/>
        <v>0</v>
      </c>
      <c r="O52" s="3746">
        <f t="shared" si="3"/>
        <v>0</v>
      </c>
      <c r="P52" s="1729">
        <f t="shared" si="22"/>
        <v>0</v>
      </c>
      <c r="Q52" s="1730" t="str">
        <f t="shared" si="4"/>
        <v xml:space="preserve">STATE: ; PDY: ; KKL: ; MHE: ; YNM: </v>
      </c>
      <c r="R52" s="1731"/>
      <c r="S52" s="1732"/>
      <c r="U52" s="1666">
        <f t="shared" si="5"/>
        <v>0</v>
      </c>
      <c r="V52" s="1666">
        <f t="shared" si="6"/>
        <v>0</v>
      </c>
      <c r="W52" s="1666">
        <f t="shared" si="7"/>
        <v>0</v>
      </c>
      <c r="X52" s="1669" t="str">
        <f t="shared" si="8"/>
        <v xml:space="preserve">STATE: ; PDY: ; KKL: ; MHE: ; YNM: </v>
      </c>
      <c r="Y52" s="1666"/>
      <c r="Z52" s="1666"/>
      <c r="AA52" s="1666">
        <f t="shared" si="9"/>
        <v>0</v>
      </c>
      <c r="AB52" s="1666"/>
      <c r="AC52" s="1666"/>
      <c r="AD52" s="1666"/>
      <c r="AE52" s="1666">
        <f t="shared" si="10"/>
        <v>0</v>
      </c>
      <c r="AF52" s="1666"/>
      <c r="AG52" s="1666"/>
      <c r="AH52" s="1666"/>
      <c r="AI52" s="1666">
        <f t="shared" si="11"/>
        <v>0</v>
      </c>
      <c r="AJ52" s="1666"/>
      <c r="AK52" s="1666"/>
      <c r="AL52" s="1666"/>
      <c r="AM52" s="1666">
        <f t="shared" si="12"/>
        <v>0</v>
      </c>
      <c r="AN52" s="1666"/>
      <c r="AO52" s="1666"/>
      <c r="AP52" s="1666"/>
      <c r="AQ52" s="1666">
        <f t="shared" si="13"/>
        <v>0</v>
      </c>
      <c r="AR52" s="1666"/>
      <c r="AS52" s="1666">
        <f t="shared" si="14"/>
        <v>0</v>
      </c>
      <c r="AT52" s="1666">
        <f t="shared" si="15"/>
        <v>0</v>
      </c>
      <c r="AU52" s="1666">
        <f t="shared" si="16"/>
        <v>0</v>
      </c>
      <c r="AV52" s="1669" t="str">
        <f t="shared" si="17"/>
        <v xml:space="preserve">STATE: ; PDY: ; KKL: ; MHE: ; YNM: </v>
      </c>
      <c r="AW52" s="4641" t="s">
        <v>4186</v>
      </c>
      <c r="AX52" s="2971" t="s">
        <v>6126</v>
      </c>
      <c r="AY52" s="4842" t="s">
        <v>6126</v>
      </c>
      <c r="AZ52" s="1724"/>
    </row>
    <row r="53" spans="1:52" s="1733" customFormat="1" ht="36">
      <c r="A53" s="1688" t="s">
        <v>4187</v>
      </c>
      <c r="B53" s="1740"/>
      <c r="C53" s="1723" t="s">
        <v>4614</v>
      </c>
      <c r="D53" s="1620" t="s">
        <v>70</v>
      </c>
      <c r="E53" s="1725" t="s">
        <v>70</v>
      </c>
      <c r="F53" s="2971"/>
      <c r="G53" s="1756"/>
      <c r="H53" s="1756"/>
      <c r="I53" s="1756"/>
      <c r="J53" s="1756"/>
      <c r="K53" s="1756"/>
      <c r="L53" s="1756"/>
      <c r="M53" s="3746">
        <f t="shared" si="2"/>
        <v>0</v>
      </c>
      <c r="N53" s="1729">
        <f t="shared" si="23"/>
        <v>0</v>
      </c>
      <c r="O53" s="3746">
        <f t="shared" si="3"/>
        <v>0</v>
      </c>
      <c r="P53" s="1729">
        <f>N53*O53</f>
        <v>0</v>
      </c>
      <c r="Q53" s="1730" t="str">
        <f t="shared" si="4"/>
        <v xml:space="preserve">STATE: ; PDY: ; KKL: ; MHE: ; YNM: </v>
      </c>
      <c r="R53" s="1731"/>
      <c r="S53" s="1732"/>
      <c r="U53" s="1666">
        <f t="shared" si="5"/>
        <v>0</v>
      </c>
      <c r="V53" s="1666">
        <f t="shared" si="6"/>
        <v>0</v>
      </c>
      <c r="W53" s="1666">
        <f t="shared" si="7"/>
        <v>0</v>
      </c>
      <c r="X53" s="1669" t="str">
        <f t="shared" si="8"/>
        <v xml:space="preserve">STATE: ; PDY: ; KKL: ; MHE: ; YNM: </v>
      </c>
      <c r="Y53" s="1666"/>
      <c r="Z53" s="1666"/>
      <c r="AA53" s="1666">
        <f t="shared" si="9"/>
        <v>0</v>
      </c>
      <c r="AB53" s="1666"/>
      <c r="AC53" s="1666"/>
      <c r="AD53" s="1666"/>
      <c r="AE53" s="1666">
        <f t="shared" si="10"/>
        <v>0</v>
      </c>
      <c r="AF53" s="1666"/>
      <c r="AG53" s="1666"/>
      <c r="AH53" s="1666"/>
      <c r="AI53" s="1666">
        <f t="shared" si="11"/>
        <v>0</v>
      </c>
      <c r="AJ53" s="1666"/>
      <c r="AK53" s="1666"/>
      <c r="AL53" s="1666"/>
      <c r="AM53" s="1666">
        <f t="shared" si="12"/>
        <v>0</v>
      </c>
      <c r="AN53" s="1666"/>
      <c r="AO53" s="1666"/>
      <c r="AP53" s="1666"/>
      <c r="AQ53" s="1666">
        <f t="shared" si="13"/>
        <v>0</v>
      </c>
      <c r="AR53" s="1666"/>
      <c r="AS53" s="1666">
        <f t="shared" si="14"/>
        <v>0</v>
      </c>
      <c r="AT53" s="1666">
        <f t="shared" si="15"/>
        <v>0</v>
      </c>
      <c r="AU53" s="1666">
        <f t="shared" si="16"/>
        <v>0</v>
      </c>
      <c r="AV53" s="1669" t="str">
        <f t="shared" si="17"/>
        <v xml:space="preserve">STATE: ; PDY: ; KKL: ; MHE: ; YNM: </v>
      </c>
      <c r="AW53" s="4641" t="s">
        <v>4187</v>
      </c>
      <c r="AX53" s="2971"/>
      <c r="AY53" s="4842"/>
      <c r="AZ53" s="1724"/>
    </row>
    <row r="54" spans="1:52" s="1733" customFormat="1" ht="36">
      <c r="A54" s="1700" t="s">
        <v>318</v>
      </c>
      <c r="B54" s="1701" t="s">
        <v>328</v>
      </c>
      <c r="C54" s="1702" t="s">
        <v>329</v>
      </c>
      <c r="D54" s="1620" t="s">
        <v>70</v>
      </c>
      <c r="E54" s="1703" t="s">
        <v>70</v>
      </c>
      <c r="F54" s="2971"/>
      <c r="G54" s="1757"/>
      <c r="H54" s="1757"/>
      <c r="I54" s="1757"/>
      <c r="J54" s="1757"/>
      <c r="K54" s="1757"/>
      <c r="L54" s="1757"/>
      <c r="M54" s="3746">
        <f t="shared" si="2"/>
        <v>0</v>
      </c>
      <c r="N54" s="1707">
        <f>M54/100000</f>
        <v>0</v>
      </c>
      <c r="O54" s="3746">
        <f t="shared" si="3"/>
        <v>0</v>
      </c>
      <c r="P54" s="1707">
        <f>N54*O54</f>
        <v>0</v>
      </c>
      <c r="Q54" s="1730" t="str">
        <f t="shared" si="4"/>
        <v xml:space="preserve">STATE: ; PDY: ; KKL: ; MHE: ; YNM: </v>
      </c>
      <c r="R54" s="1709"/>
      <c r="S54" s="1758"/>
      <c r="U54" s="1666">
        <f t="shared" si="5"/>
        <v>0</v>
      </c>
      <c r="V54" s="1666">
        <f t="shared" si="6"/>
        <v>0</v>
      </c>
      <c r="W54" s="1666">
        <f t="shared" si="7"/>
        <v>0</v>
      </c>
      <c r="X54" s="1669" t="str">
        <f t="shared" si="8"/>
        <v xml:space="preserve">STATE: ; PDY: ; KKL: ; MHE: ; YNM: </v>
      </c>
      <c r="Y54" s="1666"/>
      <c r="Z54" s="1666"/>
      <c r="AA54" s="1666">
        <f t="shared" si="9"/>
        <v>0</v>
      </c>
      <c r="AB54" s="1666"/>
      <c r="AC54" s="1666"/>
      <c r="AD54" s="1666"/>
      <c r="AE54" s="1666">
        <f t="shared" si="10"/>
        <v>0</v>
      </c>
      <c r="AF54" s="1666"/>
      <c r="AG54" s="1666"/>
      <c r="AH54" s="1666"/>
      <c r="AI54" s="1666">
        <f t="shared" si="11"/>
        <v>0</v>
      </c>
      <c r="AJ54" s="1666"/>
      <c r="AK54" s="1666"/>
      <c r="AL54" s="1666"/>
      <c r="AM54" s="1666">
        <f t="shared" si="12"/>
        <v>0</v>
      </c>
      <c r="AN54" s="1666"/>
      <c r="AO54" s="1666"/>
      <c r="AP54" s="1666"/>
      <c r="AQ54" s="1666">
        <f t="shared" si="13"/>
        <v>0</v>
      </c>
      <c r="AR54" s="1666"/>
      <c r="AS54" s="1666">
        <f t="shared" si="14"/>
        <v>0</v>
      </c>
      <c r="AT54" s="1666"/>
      <c r="AU54" s="1666"/>
      <c r="AV54" s="1669"/>
      <c r="AW54" s="4639" t="s">
        <v>318</v>
      </c>
      <c r="AX54" s="2971"/>
      <c r="AY54" s="4842"/>
      <c r="AZ54" s="1724"/>
    </row>
    <row r="55" spans="1:52" s="1671" customFormat="1" ht="18.75">
      <c r="A55" s="1689">
        <v>5.2</v>
      </c>
      <c r="B55" s="1689"/>
      <c r="C55" s="1691" t="s">
        <v>16</v>
      </c>
      <c r="D55" s="1692"/>
      <c r="E55" s="1692"/>
      <c r="F55" s="4637"/>
      <c r="G55" s="1759"/>
      <c r="H55" s="1759"/>
      <c r="I55" s="1759"/>
      <c r="J55" s="1759"/>
      <c r="K55" s="1759"/>
      <c r="L55" s="1759"/>
      <c r="M55" s="3746">
        <f t="shared" si="2"/>
        <v>0</v>
      </c>
      <c r="N55" s="1694"/>
      <c r="O55" s="3746">
        <f t="shared" si="3"/>
        <v>0</v>
      </c>
      <c r="P55" s="1696">
        <f>P56+P71</f>
        <v>0</v>
      </c>
      <c r="Q55" s="1730">
        <f t="shared" si="4"/>
        <v>0</v>
      </c>
      <c r="R55" s="1698"/>
      <c r="S55" s="1699">
        <f>S56+S71</f>
        <v>0</v>
      </c>
      <c r="U55" s="1666"/>
      <c r="V55" s="1666"/>
      <c r="W55" s="1696">
        <f>W56+W71</f>
        <v>0</v>
      </c>
      <c r="X55" s="1669"/>
      <c r="Y55" s="1666"/>
      <c r="Z55" s="1666"/>
      <c r="AA55" s="1696">
        <f>AA56+AA71</f>
        <v>0</v>
      </c>
      <c r="AB55" s="1666"/>
      <c r="AC55" s="1666"/>
      <c r="AD55" s="1666"/>
      <c r="AE55" s="1696">
        <f>AE56+AE71</f>
        <v>0</v>
      </c>
      <c r="AF55" s="1666"/>
      <c r="AG55" s="1666"/>
      <c r="AH55" s="1666"/>
      <c r="AI55" s="1696">
        <f>AI56+AI71</f>
        <v>0</v>
      </c>
      <c r="AJ55" s="1666"/>
      <c r="AK55" s="1666"/>
      <c r="AL55" s="1666"/>
      <c r="AM55" s="1696">
        <f>AM56+AM71</f>
        <v>0</v>
      </c>
      <c r="AN55" s="1666"/>
      <c r="AO55" s="1666"/>
      <c r="AP55" s="1666"/>
      <c r="AQ55" s="1696">
        <f>AQ56+AQ71</f>
        <v>0</v>
      </c>
      <c r="AR55" s="1666"/>
      <c r="AS55" s="1696">
        <f>AS56+AS71</f>
        <v>0</v>
      </c>
      <c r="AT55" s="1666"/>
      <c r="AU55" s="1666"/>
      <c r="AV55" s="1669"/>
      <c r="AW55" s="4638">
        <v>5.2</v>
      </c>
      <c r="AX55" s="4637"/>
      <c r="AY55" s="4641"/>
      <c r="AZ55" s="1688"/>
    </row>
    <row r="56" spans="1:52" s="1671" customFormat="1" ht="108">
      <c r="A56" s="1712" t="s">
        <v>330</v>
      </c>
      <c r="B56" s="1713" t="s">
        <v>2805</v>
      </c>
      <c r="C56" s="1714" t="s">
        <v>4334</v>
      </c>
      <c r="D56" s="1715"/>
      <c r="E56" s="1715"/>
      <c r="F56" s="4637"/>
      <c r="G56" s="1741"/>
      <c r="H56" s="1741"/>
      <c r="I56" s="1741"/>
      <c r="J56" s="1741"/>
      <c r="K56" s="1741"/>
      <c r="L56" s="1741"/>
      <c r="M56" s="3746">
        <f t="shared" si="2"/>
        <v>0</v>
      </c>
      <c r="N56" s="1717"/>
      <c r="O56" s="3746">
        <f t="shared" si="3"/>
        <v>0</v>
      </c>
      <c r="P56" s="1719">
        <f>SUM(P57:P70)</f>
        <v>0</v>
      </c>
      <c r="Q56" s="1730">
        <f t="shared" si="4"/>
        <v>0</v>
      </c>
      <c r="R56" s="1721"/>
      <c r="S56" s="1722">
        <f>SUM(S57:S70)</f>
        <v>0</v>
      </c>
      <c r="U56" s="1666"/>
      <c r="V56" s="1666"/>
      <c r="W56" s="1719">
        <f>SUM(W57:W70)</f>
        <v>0</v>
      </c>
      <c r="X56" s="1669"/>
      <c r="Y56" s="1666"/>
      <c r="Z56" s="1666"/>
      <c r="AA56" s="1719">
        <f>SUM(AA57:AA70)</f>
        <v>0</v>
      </c>
      <c r="AB56" s="1666"/>
      <c r="AC56" s="1666"/>
      <c r="AD56" s="1666"/>
      <c r="AE56" s="1719">
        <f>SUM(AE57:AE70)</f>
        <v>0</v>
      </c>
      <c r="AF56" s="1666"/>
      <c r="AG56" s="1666"/>
      <c r="AH56" s="1666"/>
      <c r="AI56" s="1719">
        <f>SUM(AI57:AI70)</f>
        <v>0</v>
      </c>
      <c r="AJ56" s="1666"/>
      <c r="AK56" s="1666"/>
      <c r="AL56" s="1666"/>
      <c r="AM56" s="1719">
        <f>SUM(AM57:AM70)</f>
        <v>0</v>
      </c>
      <c r="AN56" s="1666"/>
      <c r="AO56" s="1666"/>
      <c r="AP56" s="1666"/>
      <c r="AQ56" s="1719">
        <f>SUM(AQ57:AQ70)</f>
        <v>0</v>
      </c>
      <c r="AR56" s="1666"/>
      <c r="AS56" s="1719">
        <f>SUM(AS57:AS70)</f>
        <v>0</v>
      </c>
      <c r="AT56" s="1666"/>
      <c r="AU56" s="1666"/>
      <c r="AV56" s="1669"/>
      <c r="AW56" s="4640" t="s">
        <v>330</v>
      </c>
      <c r="AX56" s="4637"/>
      <c r="AY56" s="4641"/>
      <c r="AZ56" s="1688"/>
    </row>
    <row r="57" spans="1:52" s="1733" customFormat="1" ht="56.25">
      <c r="A57" s="1688" t="s">
        <v>331</v>
      </c>
      <c r="B57" s="1723" t="s">
        <v>2811</v>
      </c>
      <c r="C57" s="1723" t="s">
        <v>342</v>
      </c>
      <c r="D57" s="1620" t="s">
        <v>70</v>
      </c>
      <c r="E57" s="1725" t="s">
        <v>70</v>
      </c>
      <c r="F57" s="2971" t="s">
        <v>6118</v>
      </c>
      <c r="G57" s="1736"/>
      <c r="H57" s="1736"/>
      <c r="I57" s="1736"/>
      <c r="J57" s="1736"/>
      <c r="K57" s="1736"/>
      <c r="L57" s="1736"/>
      <c r="M57" s="3746">
        <f t="shared" si="2"/>
        <v>0</v>
      </c>
      <c r="N57" s="1729">
        <f t="shared" ref="N57:N70" si="24">M57/100000</f>
        <v>0</v>
      </c>
      <c r="O57" s="3746">
        <f t="shared" si="3"/>
        <v>0</v>
      </c>
      <c r="P57" s="1729">
        <f t="shared" ref="P57:P62" si="25">N57*O57</f>
        <v>0</v>
      </c>
      <c r="Q57" s="1730" t="str">
        <f t="shared" si="4"/>
        <v xml:space="preserve">STATE: ; PDY: ; KKL: ; MHE: ; YNM: </v>
      </c>
      <c r="R57" s="1731"/>
      <c r="S57" s="1732"/>
      <c r="U57" s="1666">
        <f t="shared" si="5"/>
        <v>0</v>
      </c>
      <c r="V57" s="1666">
        <f t="shared" si="6"/>
        <v>0</v>
      </c>
      <c r="W57" s="1666">
        <f t="shared" si="7"/>
        <v>0</v>
      </c>
      <c r="X57" s="1669" t="str">
        <f t="shared" si="8"/>
        <v xml:space="preserve">STATE: ; PDY: ; KKL: ; MHE: ; YNM: </v>
      </c>
      <c r="Y57" s="1666"/>
      <c r="Z57" s="1666"/>
      <c r="AA57" s="1666">
        <f t="shared" si="9"/>
        <v>0</v>
      </c>
      <c r="AB57" s="1666"/>
      <c r="AC57" s="1666"/>
      <c r="AD57" s="1666"/>
      <c r="AE57" s="1666">
        <f t="shared" si="10"/>
        <v>0</v>
      </c>
      <c r="AF57" s="1666"/>
      <c r="AG57" s="1666"/>
      <c r="AH57" s="1666"/>
      <c r="AI57" s="1666">
        <f t="shared" si="11"/>
        <v>0</v>
      </c>
      <c r="AJ57" s="1666"/>
      <c r="AK57" s="1666"/>
      <c r="AL57" s="1666"/>
      <c r="AM57" s="1666">
        <f t="shared" si="12"/>
        <v>0</v>
      </c>
      <c r="AN57" s="1666"/>
      <c r="AO57" s="1666"/>
      <c r="AP57" s="1666"/>
      <c r="AQ57" s="1666">
        <f t="shared" si="13"/>
        <v>0</v>
      </c>
      <c r="AR57" s="1666"/>
      <c r="AS57" s="1666">
        <f t="shared" si="14"/>
        <v>0</v>
      </c>
      <c r="AT57" s="1666">
        <f t="shared" si="15"/>
        <v>0</v>
      </c>
      <c r="AU57" s="1666">
        <f t="shared" si="16"/>
        <v>0</v>
      </c>
      <c r="AV57" s="1669" t="str">
        <f t="shared" si="17"/>
        <v xml:space="preserve">STATE: ; PDY: ; KKL: ; MHE: ; YNM: </v>
      </c>
      <c r="AW57" s="4641" t="s">
        <v>331</v>
      </c>
      <c r="AX57" s="2971" t="s">
        <v>6118</v>
      </c>
      <c r="AY57" s="4842" t="s">
        <v>6118</v>
      </c>
      <c r="AZ57" s="1724"/>
    </row>
    <row r="58" spans="1:52" s="1733" customFormat="1" ht="56.25">
      <c r="A58" s="1688" t="s">
        <v>332</v>
      </c>
      <c r="B58" s="1723" t="s">
        <v>2810</v>
      </c>
      <c r="C58" s="1723" t="s">
        <v>305</v>
      </c>
      <c r="D58" s="1620" t="s">
        <v>70</v>
      </c>
      <c r="E58" s="1725" t="s">
        <v>70</v>
      </c>
      <c r="F58" s="2971" t="s">
        <v>6119</v>
      </c>
      <c r="G58" s="1736"/>
      <c r="H58" s="1736"/>
      <c r="I58" s="1736"/>
      <c r="J58" s="1736"/>
      <c r="K58" s="1736"/>
      <c r="L58" s="1736"/>
      <c r="M58" s="3746">
        <f t="shared" si="2"/>
        <v>0</v>
      </c>
      <c r="N58" s="1729">
        <f t="shared" si="24"/>
        <v>0</v>
      </c>
      <c r="O58" s="3746">
        <f t="shared" si="3"/>
        <v>0</v>
      </c>
      <c r="P58" s="1729">
        <f t="shared" si="25"/>
        <v>0</v>
      </c>
      <c r="Q58" s="1730" t="str">
        <f t="shared" si="4"/>
        <v xml:space="preserve">STATE: ; PDY: ; KKL: ; MHE: ; YNM: </v>
      </c>
      <c r="R58" s="1731"/>
      <c r="S58" s="1732"/>
      <c r="U58" s="1666">
        <f t="shared" si="5"/>
        <v>0</v>
      </c>
      <c r="V58" s="1666">
        <f t="shared" si="6"/>
        <v>0</v>
      </c>
      <c r="W58" s="1666">
        <f t="shared" si="7"/>
        <v>0</v>
      </c>
      <c r="X58" s="1669" t="str">
        <f t="shared" si="8"/>
        <v xml:space="preserve">STATE: ; PDY: ; KKL: ; MHE: ; YNM: </v>
      </c>
      <c r="Y58" s="1666"/>
      <c r="Z58" s="1666"/>
      <c r="AA58" s="1666">
        <f t="shared" si="9"/>
        <v>0</v>
      </c>
      <c r="AB58" s="1666"/>
      <c r="AC58" s="1666"/>
      <c r="AD58" s="1666"/>
      <c r="AE58" s="1666">
        <f t="shared" si="10"/>
        <v>0</v>
      </c>
      <c r="AF58" s="1666"/>
      <c r="AG58" s="1666"/>
      <c r="AH58" s="1666"/>
      <c r="AI58" s="1666">
        <f t="shared" si="11"/>
        <v>0</v>
      </c>
      <c r="AJ58" s="1666"/>
      <c r="AK58" s="1666"/>
      <c r="AL58" s="1666"/>
      <c r="AM58" s="1666">
        <f t="shared" si="12"/>
        <v>0</v>
      </c>
      <c r="AN58" s="1666"/>
      <c r="AO58" s="1666"/>
      <c r="AP58" s="1666"/>
      <c r="AQ58" s="1666">
        <f t="shared" si="13"/>
        <v>0</v>
      </c>
      <c r="AR58" s="1666"/>
      <c r="AS58" s="1666">
        <f t="shared" si="14"/>
        <v>0</v>
      </c>
      <c r="AT58" s="1666">
        <f t="shared" si="15"/>
        <v>0</v>
      </c>
      <c r="AU58" s="1666">
        <f t="shared" si="16"/>
        <v>0</v>
      </c>
      <c r="AV58" s="1669" t="str">
        <f t="shared" si="17"/>
        <v xml:space="preserve">STATE: ; PDY: ; KKL: ; MHE: ; YNM: </v>
      </c>
      <c r="AW58" s="4641" t="s">
        <v>332</v>
      </c>
      <c r="AX58" s="2971" t="s">
        <v>6119</v>
      </c>
      <c r="AY58" s="4842" t="s">
        <v>6119</v>
      </c>
      <c r="AZ58" s="1724"/>
    </row>
    <row r="59" spans="1:52" s="1733" customFormat="1" ht="56.25">
      <c r="A59" s="1688" t="s">
        <v>333</v>
      </c>
      <c r="B59" s="1723" t="s">
        <v>2806</v>
      </c>
      <c r="C59" s="1723" t="s">
        <v>302</v>
      </c>
      <c r="D59" s="1620" t="s">
        <v>70</v>
      </c>
      <c r="E59" s="1725" t="s">
        <v>70</v>
      </c>
      <c r="F59" s="2971" t="s">
        <v>6120</v>
      </c>
      <c r="G59" s="1726"/>
      <c r="H59" s="1735"/>
      <c r="I59" s="1727"/>
      <c r="J59" s="1727"/>
      <c r="K59" s="1728"/>
      <c r="L59" s="1726"/>
      <c r="M59" s="3746">
        <f t="shared" si="2"/>
        <v>0</v>
      </c>
      <c r="N59" s="1729">
        <f t="shared" si="24"/>
        <v>0</v>
      </c>
      <c r="O59" s="3746">
        <f t="shared" si="3"/>
        <v>0</v>
      </c>
      <c r="P59" s="1729">
        <f t="shared" si="25"/>
        <v>0</v>
      </c>
      <c r="Q59" s="1730" t="str">
        <f t="shared" si="4"/>
        <v xml:space="preserve">STATE: ; PDY: ; KKL: ; MHE: ; YNM: </v>
      </c>
      <c r="R59" s="1731"/>
      <c r="S59" s="1732"/>
      <c r="U59" s="1666">
        <f t="shared" si="5"/>
        <v>0</v>
      </c>
      <c r="V59" s="1666">
        <f t="shared" si="6"/>
        <v>0</v>
      </c>
      <c r="W59" s="1666">
        <f t="shared" si="7"/>
        <v>0</v>
      </c>
      <c r="X59" s="1669" t="str">
        <f t="shared" si="8"/>
        <v xml:space="preserve">STATE: ; PDY: ; KKL: ; MHE: ; YNM: </v>
      </c>
      <c r="Y59" s="1666"/>
      <c r="Z59" s="1666"/>
      <c r="AA59" s="1666">
        <f t="shared" si="9"/>
        <v>0</v>
      </c>
      <c r="AB59" s="1666"/>
      <c r="AC59" s="1666"/>
      <c r="AD59" s="1666"/>
      <c r="AE59" s="1666">
        <f t="shared" si="10"/>
        <v>0</v>
      </c>
      <c r="AF59" s="1666"/>
      <c r="AG59" s="1666"/>
      <c r="AH59" s="1666"/>
      <c r="AI59" s="1666">
        <f t="shared" si="11"/>
        <v>0</v>
      </c>
      <c r="AJ59" s="1666"/>
      <c r="AK59" s="1666"/>
      <c r="AL59" s="1666"/>
      <c r="AM59" s="1666">
        <f t="shared" si="12"/>
        <v>0</v>
      </c>
      <c r="AN59" s="1666"/>
      <c r="AO59" s="1666"/>
      <c r="AP59" s="1666"/>
      <c r="AQ59" s="1666">
        <f t="shared" si="13"/>
        <v>0</v>
      </c>
      <c r="AR59" s="1666"/>
      <c r="AS59" s="1666">
        <f t="shared" si="14"/>
        <v>0</v>
      </c>
      <c r="AT59" s="1666">
        <f t="shared" si="15"/>
        <v>0</v>
      </c>
      <c r="AU59" s="1666">
        <f t="shared" si="16"/>
        <v>0</v>
      </c>
      <c r="AV59" s="1669" t="str">
        <f t="shared" si="17"/>
        <v xml:space="preserve">STATE: ; PDY: ; KKL: ; MHE: ; YNM: </v>
      </c>
      <c r="AW59" s="4641" t="s">
        <v>333</v>
      </c>
      <c r="AX59" s="2971" t="s">
        <v>6120</v>
      </c>
      <c r="AY59" s="4842" t="s">
        <v>6120</v>
      </c>
      <c r="AZ59" s="1724"/>
    </row>
    <row r="60" spans="1:52" s="1733" customFormat="1" ht="56.25">
      <c r="A60" s="1688" t="s">
        <v>335</v>
      </c>
      <c r="B60" s="1723" t="s">
        <v>2807</v>
      </c>
      <c r="C60" s="1723" t="s">
        <v>303</v>
      </c>
      <c r="D60" s="1620" t="s">
        <v>70</v>
      </c>
      <c r="E60" s="1725" t="s">
        <v>70</v>
      </c>
      <c r="F60" s="2971" t="s">
        <v>6121</v>
      </c>
      <c r="G60" s="1726"/>
      <c r="H60" s="2957"/>
      <c r="I60" s="1727"/>
      <c r="J60" s="1727"/>
      <c r="K60" s="1728"/>
      <c r="L60" s="1726"/>
      <c r="M60" s="3746">
        <f t="shared" si="2"/>
        <v>0</v>
      </c>
      <c r="N60" s="1729">
        <f t="shared" si="24"/>
        <v>0</v>
      </c>
      <c r="O60" s="3746">
        <f t="shared" si="3"/>
        <v>0</v>
      </c>
      <c r="P60" s="1729">
        <f t="shared" si="25"/>
        <v>0</v>
      </c>
      <c r="Q60" s="1730" t="str">
        <f t="shared" si="4"/>
        <v xml:space="preserve">STATE: ; PDY: ; KKL: ; MHE: ; YNM: </v>
      </c>
      <c r="R60" s="1731"/>
      <c r="S60" s="1732"/>
      <c r="U60" s="1666">
        <f t="shared" si="5"/>
        <v>0</v>
      </c>
      <c r="V60" s="1666">
        <f t="shared" si="6"/>
        <v>0</v>
      </c>
      <c r="W60" s="1666">
        <f t="shared" si="7"/>
        <v>0</v>
      </c>
      <c r="X60" s="1669" t="str">
        <f t="shared" si="8"/>
        <v xml:space="preserve">STATE: ; PDY: ; KKL: ; MHE: ; YNM: </v>
      </c>
      <c r="Y60" s="1666"/>
      <c r="Z60" s="1666"/>
      <c r="AA60" s="1666">
        <f t="shared" si="9"/>
        <v>0</v>
      </c>
      <c r="AB60" s="1666"/>
      <c r="AC60" s="1666"/>
      <c r="AD60" s="1666"/>
      <c r="AE60" s="1666">
        <f t="shared" si="10"/>
        <v>0</v>
      </c>
      <c r="AF60" s="1666"/>
      <c r="AG60" s="1666"/>
      <c r="AH60" s="1666"/>
      <c r="AI60" s="1666">
        <f t="shared" si="11"/>
        <v>0</v>
      </c>
      <c r="AJ60" s="1666"/>
      <c r="AK60" s="1666"/>
      <c r="AL60" s="1666"/>
      <c r="AM60" s="1666">
        <f t="shared" si="12"/>
        <v>0</v>
      </c>
      <c r="AN60" s="1666"/>
      <c r="AO60" s="1666"/>
      <c r="AP60" s="1666"/>
      <c r="AQ60" s="1666">
        <f t="shared" si="13"/>
        <v>0</v>
      </c>
      <c r="AR60" s="1666"/>
      <c r="AS60" s="1666">
        <f t="shared" si="14"/>
        <v>0</v>
      </c>
      <c r="AT60" s="1666">
        <f t="shared" si="15"/>
        <v>0</v>
      </c>
      <c r="AU60" s="1666">
        <f t="shared" si="16"/>
        <v>0</v>
      </c>
      <c r="AV60" s="1669" t="str">
        <f t="shared" si="17"/>
        <v xml:space="preserve">STATE: ; PDY: ; KKL: ; MHE: ; YNM: </v>
      </c>
      <c r="AW60" s="4641" t="s">
        <v>335</v>
      </c>
      <c r="AX60" s="2971" t="s">
        <v>6121</v>
      </c>
      <c r="AY60" s="4842" t="s">
        <v>6121</v>
      </c>
      <c r="AZ60" s="1724"/>
    </row>
    <row r="61" spans="1:52" s="1733" customFormat="1" ht="56.25">
      <c r="A61" s="1688" t="s">
        <v>336</v>
      </c>
      <c r="B61" s="1723" t="s">
        <v>2808</v>
      </c>
      <c r="C61" s="1723" t="s">
        <v>334</v>
      </c>
      <c r="D61" s="1620" t="s">
        <v>70</v>
      </c>
      <c r="E61" s="1725" t="s">
        <v>70</v>
      </c>
      <c r="F61" s="2971" t="s">
        <v>6122</v>
      </c>
      <c r="G61" s="1726"/>
      <c r="H61" s="2957"/>
      <c r="I61" s="1727"/>
      <c r="J61" s="1727"/>
      <c r="K61" s="1728"/>
      <c r="L61" s="1726"/>
      <c r="M61" s="3746">
        <f t="shared" si="2"/>
        <v>0</v>
      </c>
      <c r="N61" s="1729">
        <f t="shared" si="24"/>
        <v>0</v>
      </c>
      <c r="O61" s="3746">
        <f t="shared" si="3"/>
        <v>0</v>
      </c>
      <c r="P61" s="1729">
        <f t="shared" si="25"/>
        <v>0</v>
      </c>
      <c r="Q61" s="1730" t="str">
        <f t="shared" si="4"/>
        <v xml:space="preserve">STATE: ; PDY: ; KKL: ; MHE: ; YNM: </v>
      </c>
      <c r="R61" s="1731"/>
      <c r="S61" s="1732"/>
      <c r="U61" s="1666">
        <f t="shared" si="5"/>
        <v>0</v>
      </c>
      <c r="V61" s="1666">
        <f t="shared" si="6"/>
        <v>0</v>
      </c>
      <c r="W61" s="1666">
        <f t="shared" si="7"/>
        <v>0</v>
      </c>
      <c r="X61" s="1669" t="str">
        <f t="shared" si="8"/>
        <v xml:space="preserve">STATE: ; PDY: ; KKL: ; MHE: ; YNM: </v>
      </c>
      <c r="Y61" s="1666"/>
      <c r="Z61" s="1666"/>
      <c r="AA61" s="1666">
        <f t="shared" si="9"/>
        <v>0</v>
      </c>
      <c r="AB61" s="1666"/>
      <c r="AC61" s="1666"/>
      <c r="AD61" s="1666"/>
      <c r="AE61" s="1666">
        <f t="shared" si="10"/>
        <v>0</v>
      </c>
      <c r="AF61" s="1666"/>
      <c r="AG61" s="1666"/>
      <c r="AH61" s="1666"/>
      <c r="AI61" s="1666">
        <f t="shared" si="11"/>
        <v>0</v>
      </c>
      <c r="AJ61" s="1666"/>
      <c r="AK61" s="1666"/>
      <c r="AL61" s="1666"/>
      <c r="AM61" s="1666">
        <f t="shared" si="12"/>
        <v>0</v>
      </c>
      <c r="AN61" s="1666"/>
      <c r="AO61" s="1666"/>
      <c r="AP61" s="1666"/>
      <c r="AQ61" s="1666">
        <f t="shared" si="13"/>
        <v>0</v>
      </c>
      <c r="AR61" s="1666"/>
      <c r="AS61" s="1666">
        <f t="shared" si="14"/>
        <v>0</v>
      </c>
      <c r="AT61" s="1666">
        <f t="shared" si="15"/>
        <v>0</v>
      </c>
      <c r="AU61" s="1666">
        <f t="shared" si="16"/>
        <v>0</v>
      </c>
      <c r="AV61" s="1669" t="str">
        <f t="shared" si="17"/>
        <v xml:space="preserve">STATE: ; PDY: ; KKL: ; MHE: ; YNM: </v>
      </c>
      <c r="AW61" s="4641" t="s">
        <v>336</v>
      </c>
      <c r="AX61" s="2971" t="s">
        <v>6122</v>
      </c>
      <c r="AY61" s="4842" t="s">
        <v>6122</v>
      </c>
      <c r="AZ61" s="1724"/>
    </row>
    <row r="62" spans="1:52" s="1733" customFormat="1" ht="37.5">
      <c r="A62" s="1688" t="s">
        <v>339</v>
      </c>
      <c r="B62" s="1723" t="s">
        <v>2813</v>
      </c>
      <c r="C62" s="1723" t="s">
        <v>5585</v>
      </c>
      <c r="D62" s="1620" t="s">
        <v>70</v>
      </c>
      <c r="E62" s="1725" t="s">
        <v>2393</v>
      </c>
      <c r="F62" s="2971" t="s">
        <v>6135</v>
      </c>
      <c r="G62" s="1736"/>
      <c r="H62" s="1736"/>
      <c r="I62" s="1736"/>
      <c r="J62" s="1736"/>
      <c r="K62" s="1736"/>
      <c r="L62" s="1736"/>
      <c r="M62" s="3746">
        <f t="shared" si="2"/>
        <v>0</v>
      </c>
      <c r="N62" s="1729">
        <f t="shared" si="24"/>
        <v>0</v>
      </c>
      <c r="O62" s="3746">
        <f t="shared" si="3"/>
        <v>0</v>
      </c>
      <c r="P62" s="1729">
        <f t="shared" si="25"/>
        <v>0</v>
      </c>
      <c r="Q62" s="1730" t="str">
        <f t="shared" si="4"/>
        <v xml:space="preserve">STATE: ; PDY: ; KKL: ; MHE: ; YNM: </v>
      </c>
      <c r="R62" s="1750">
        <f>'Ab1. RMNCH+A'!Q34</f>
        <v>0</v>
      </c>
      <c r="S62" s="1751">
        <f>'Ab1. RMNCH+A'!R34</f>
        <v>0</v>
      </c>
      <c r="U62" s="1666">
        <f t="shared" si="5"/>
        <v>0</v>
      </c>
      <c r="V62" s="1666">
        <f t="shared" si="6"/>
        <v>0</v>
      </c>
      <c r="W62" s="1666">
        <f t="shared" si="7"/>
        <v>0</v>
      </c>
      <c r="X62" s="1669" t="str">
        <f t="shared" si="8"/>
        <v xml:space="preserve">STATE: ; PDY: ; KKL: ; MHE: ; YNM: </v>
      </c>
      <c r="Y62" s="1666"/>
      <c r="Z62" s="1666"/>
      <c r="AA62" s="1666">
        <f t="shared" si="9"/>
        <v>0</v>
      </c>
      <c r="AB62" s="1666"/>
      <c r="AC62" s="1666"/>
      <c r="AD62" s="1666"/>
      <c r="AE62" s="1666">
        <f t="shared" si="10"/>
        <v>0</v>
      </c>
      <c r="AF62" s="1666"/>
      <c r="AG62" s="1666"/>
      <c r="AH62" s="1666"/>
      <c r="AI62" s="1666">
        <f t="shared" si="11"/>
        <v>0</v>
      </c>
      <c r="AJ62" s="1666"/>
      <c r="AK62" s="1666"/>
      <c r="AL62" s="1666"/>
      <c r="AM62" s="1666">
        <f t="shared" si="12"/>
        <v>0</v>
      </c>
      <c r="AN62" s="1666"/>
      <c r="AO62" s="1666"/>
      <c r="AP62" s="1666"/>
      <c r="AQ62" s="1666">
        <f t="shared" si="13"/>
        <v>0</v>
      </c>
      <c r="AR62" s="1666"/>
      <c r="AS62" s="1666">
        <f t="shared" si="14"/>
        <v>0</v>
      </c>
      <c r="AT62" s="1666">
        <f t="shared" si="15"/>
        <v>0</v>
      </c>
      <c r="AU62" s="1666">
        <f t="shared" si="16"/>
        <v>0</v>
      </c>
      <c r="AV62" s="1669" t="str">
        <f t="shared" si="17"/>
        <v xml:space="preserve">STATE: ; PDY: ; KKL: ; MHE: ; YNM: </v>
      </c>
      <c r="AW62" s="4641" t="s">
        <v>339</v>
      </c>
      <c r="AX62" s="2971" t="s">
        <v>6135</v>
      </c>
      <c r="AY62" s="4842" t="s">
        <v>6135</v>
      </c>
      <c r="AZ62" s="1724"/>
    </row>
    <row r="63" spans="1:52" s="1733" customFormat="1" ht="54">
      <c r="A63" s="1688" t="s">
        <v>340</v>
      </c>
      <c r="B63" s="1724" t="s">
        <v>2809</v>
      </c>
      <c r="C63" s="1723" t="s">
        <v>5586</v>
      </c>
      <c r="D63" s="1620" t="s">
        <v>70</v>
      </c>
      <c r="E63" s="1725" t="s">
        <v>4861</v>
      </c>
      <c r="F63" s="2971" t="s">
        <v>6136</v>
      </c>
      <c r="G63" s="1760"/>
      <c r="H63" s="1760"/>
      <c r="I63" s="1760"/>
      <c r="J63" s="1760"/>
      <c r="K63" s="1760"/>
      <c r="L63" s="1736"/>
      <c r="M63" s="3746">
        <f t="shared" si="2"/>
        <v>0</v>
      </c>
      <c r="N63" s="1729">
        <f t="shared" si="24"/>
        <v>0</v>
      </c>
      <c r="O63" s="3746">
        <f t="shared" si="3"/>
        <v>0</v>
      </c>
      <c r="P63" s="1729">
        <f t="shared" ref="P63:P70" si="26">N63*O63</f>
        <v>0</v>
      </c>
      <c r="Q63" s="1730" t="str">
        <f t="shared" si="4"/>
        <v xml:space="preserve">STATE: ; PDY: ; KKL: ; MHE: ; YNM: </v>
      </c>
      <c r="R63" s="1750">
        <f>'Ab1. RMNCH+A'!Q123</f>
        <v>0</v>
      </c>
      <c r="S63" s="1751">
        <f>'Ab1. RMNCH+A'!R123</f>
        <v>0</v>
      </c>
      <c r="U63" s="1666">
        <f t="shared" si="5"/>
        <v>0</v>
      </c>
      <c r="V63" s="1666">
        <f t="shared" si="6"/>
        <v>0</v>
      </c>
      <c r="W63" s="1666">
        <f t="shared" si="7"/>
        <v>0</v>
      </c>
      <c r="X63" s="1669" t="str">
        <f t="shared" si="8"/>
        <v xml:space="preserve">STATE: ; PDY: ; KKL: ; MHE: ; YNM: </v>
      </c>
      <c r="Y63" s="1666"/>
      <c r="Z63" s="1666"/>
      <c r="AA63" s="1666">
        <f t="shared" si="9"/>
        <v>0</v>
      </c>
      <c r="AB63" s="1666"/>
      <c r="AC63" s="1666"/>
      <c r="AD63" s="1666"/>
      <c r="AE63" s="1666">
        <f t="shared" si="10"/>
        <v>0</v>
      </c>
      <c r="AF63" s="1666"/>
      <c r="AG63" s="1666"/>
      <c r="AH63" s="1666"/>
      <c r="AI63" s="1666">
        <f t="shared" si="11"/>
        <v>0</v>
      </c>
      <c r="AJ63" s="1666"/>
      <c r="AK63" s="1666"/>
      <c r="AL63" s="1666"/>
      <c r="AM63" s="1666">
        <f t="shared" si="12"/>
        <v>0</v>
      </c>
      <c r="AN63" s="1666"/>
      <c r="AO63" s="1666"/>
      <c r="AP63" s="1666"/>
      <c r="AQ63" s="1666">
        <f t="shared" si="13"/>
        <v>0</v>
      </c>
      <c r="AR63" s="1666"/>
      <c r="AS63" s="1666">
        <f t="shared" si="14"/>
        <v>0</v>
      </c>
      <c r="AT63" s="1666">
        <f t="shared" si="15"/>
        <v>0</v>
      </c>
      <c r="AU63" s="1666">
        <f t="shared" si="16"/>
        <v>0</v>
      </c>
      <c r="AV63" s="1669" t="str">
        <f t="shared" si="17"/>
        <v xml:space="preserve">STATE: ; PDY: ; KKL: ; MHE: ; YNM: </v>
      </c>
      <c r="AW63" s="4641" t="s">
        <v>340</v>
      </c>
      <c r="AX63" s="2971" t="s">
        <v>6136</v>
      </c>
      <c r="AY63" s="4842" t="s">
        <v>6136</v>
      </c>
      <c r="AZ63" s="1724"/>
    </row>
    <row r="64" spans="1:52" s="1733" customFormat="1" ht="56.25">
      <c r="A64" s="1688" t="s">
        <v>341</v>
      </c>
      <c r="B64" s="1723" t="s">
        <v>2812</v>
      </c>
      <c r="C64" s="1723" t="s">
        <v>5587</v>
      </c>
      <c r="D64" s="1620" t="s">
        <v>70</v>
      </c>
      <c r="E64" s="1725" t="s">
        <v>96</v>
      </c>
      <c r="F64" s="2971" t="s">
        <v>6137</v>
      </c>
      <c r="G64" s="1736"/>
      <c r="H64" s="1736"/>
      <c r="I64" s="1736"/>
      <c r="J64" s="1736"/>
      <c r="K64" s="1736"/>
      <c r="L64" s="1736"/>
      <c r="M64" s="3746">
        <f t="shared" si="2"/>
        <v>0</v>
      </c>
      <c r="N64" s="1729">
        <f t="shared" si="24"/>
        <v>0</v>
      </c>
      <c r="O64" s="3746">
        <f t="shared" si="3"/>
        <v>0</v>
      </c>
      <c r="P64" s="1729">
        <f t="shared" si="26"/>
        <v>0</v>
      </c>
      <c r="Q64" s="1730" t="str">
        <f t="shared" si="4"/>
        <v xml:space="preserve">STATE: ; PDY: ; KKL: ; MHE: ; YNM: </v>
      </c>
      <c r="R64" s="1750">
        <f>'Ab1. RMNCH+A'!Q352</f>
        <v>0</v>
      </c>
      <c r="S64" s="1751">
        <f>'Ab1. RMNCH+A'!R352</f>
        <v>0</v>
      </c>
      <c r="U64" s="1666">
        <f t="shared" si="5"/>
        <v>0</v>
      </c>
      <c r="V64" s="1666">
        <f t="shared" si="6"/>
        <v>0</v>
      </c>
      <c r="W64" s="1666">
        <f t="shared" si="7"/>
        <v>0</v>
      </c>
      <c r="X64" s="1669" t="str">
        <f t="shared" si="8"/>
        <v xml:space="preserve">STATE: ; PDY: ; KKL: ; MHE: ; YNM: </v>
      </c>
      <c r="Y64" s="1666"/>
      <c r="Z64" s="1666"/>
      <c r="AA64" s="1666">
        <f t="shared" si="9"/>
        <v>0</v>
      </c>
      <c r="AB64" s="1666"/>
      <c r="AC64" s="1666"/>
      <c r="AD64" s="1666"/>
      <c r="AE64" s="1666">
        <f t="shared" si="10"/>
        <v>0</v>
      </c>
      <c r="AF64" s="1666"/>
      <c r="AG64" s="1666"/>
      <c r="AH64" s="1666"/>
      <c r="AI64" s="1666">
        <f t="shared" si="11"/>
        <v>0</v>
      </c>
      <c r="AJ64" s="1666"/>
      <c r="AK64" s="1666"/>
      <c r="AL64" s="1666"/>
      <c r="AM64" s="1666">
        <f t="shared" si="12"/>
        <v>0</v>
      </c>
      <c r="AN64" s="1666"/>
      <c r="AO64" s="1666"/>
      <c r="AP64" s="1666"/>
      <c r="AQ64" s="1666">
        <f t="shared" si="13"/>
        <v>0</v>
      </c>
      <c r="AR64" s="1666"/>
      <c r="AS64" s="1666">
        <f t="shared" si="14"/>
        <v>0</v>
      </c>
      <c r="AT64" s="1666">
        <f t="shared" si="15"/>
        <v>0</v>
      </c>
      <c r="AU64" s="1666">
        <f t="shared" si="16"/>
        <v>0</v>
      </c>
      <c r="AV64" s="1669" t="str">
        <f t="shared" si="17"/>
        <v xml:space="preserve">STATE: ; PDY: ; KKL: ; MHE: ; YNM: </v>
      </c>
      <c r="AW64" s="4641" t="s">
        <v>341</v>
      </c>
      <c r="AX64" s="2971" t="s">
        <v>6137</v>
      </c>
      <c r="AY64" s="4842" t="s">
        <v>6137</v>
      </c>
      <c r="AZ64" s="1724"/>
    </row>
    <row r="65" spans="1:52" s="1733" customFormat="1" ht="56.25">
      <c r="A65" s="1688" t="s">
        <v>343</v>
      </c>
      <c r="B65" s="1723" t="s">
        <v>346</v>
      </c>
      <c r="C65" s="1723" t="s">
        <v>347</v>
      </c>
      <c r="D65" s="1761" t="s">
        <v>90</v>
      </c>
      <c r="E65" s="1725" t="s">
        <v>193</v>
      </c>
      <c r="F65" s="2971" t="s">
        <v>6138</v>
      </c>
      <c r="G65" s="1736"/>
      <c r="H65" s="1736"/>
      <c r="I65" s="1736"/>
      <c r="J65" s="1736"/>
      <c r="K65" s="1736"/>
      <c r="L65" s="1736"/>
      <c r="M65" s="3746">
        <f t="shared" si="2"/>
        <v>0</v>
      </c>
      <c r="N65" s="1729">
        <f t="shared" si="24"/>
        <v>0</v>
      </c>
      <c r="O65" s="3746">
        <f t="shared" si="3"/>
        <v>0</v>
      </c>
      <c r="P65" s="1729">
        <f t="shared" si="26"/>
        <v>0</v>
      </c>
      <c r="Q65" s="1730" t="str">
        <f t="shared" si="4"/>
        <v xml:space="preserve">STATE: ; PDY: ; KKL: ; MHE: ; YNM: </v>
      </c>
      <c r="R65" s="1738">
        <f>'Ab1. RMNCH+A'!Q303</f>
        <v>0</v>
      </c>
      <c r="S65" s="1748">
        <f>'Ab1. RMNCH+A'!R303</f>
        <v>0</v>
      </c>
      <c r="U65" s="1666">
        <f t="shared" si="5"/>
        <v>0</v>
      </c>
      <c r="V65" s="1666">
        <f t="shared" si="6"/>
        <v>0</v>
      </c>
      <c r="W65" s="1666">
        <f t="shared" si="7"/>
        <v>0</v>
      </c>
      <c r="X65" s="1669" t="str">
        <f t="shared" si="8"/>
        <v xml:space="preserve">STATE: ; PDY: ; KKL: ; MHE: ; YNM: </v>
      </c>
      <c r="Y65" s="1666"/>
      <c r="Z65" s="1666"/>
      <c r="AA65" s="1666">
        <f t="shared" si="9"/>
        <v>0</v>
      </c>
      <c r="AB65" s="1666"/>
      <c r="AC65" s="1666"/>
      <c r="AD65" s="1666"/>
      <c r="AE65" s="1666">
        <f t="shared" si="10"/>
        <v>0</v>
      </c>
      <c r="AF65" s="1666"/>
      <c r="AG65" s="1666"/>
      <c r="AH65" s="1666"/>
      <c r="AI65" s="1666">
        <f t="shared" si="11"/>
        <v>0</v>
      </c>
      <c r="AJ65" s="1666"/>
      <c r="AK65" s="1666"/>
      <c r="AL65" s="1666"/>
      <c r="AM65" s="1666">
        <f t="shared" si="12"/>
        <v>0</v>
      </c>
      <c r="AN65" s="1666"/>
      <c r="AO65" s="1666"/>
      <c r="AP65" s="1666"/>
      <c r="AQ65" s="1666">
        <f t="shared" si="13"/>
        <v>0</v>
      </c>
      <c r="AR65" s="1666"/>
      <c r="AS65" s="1666">
        <f t="shared" si="14"/>
        <v>0</v>
      </c>
      <c r="AT65" s="1666">
        <f t="shared" si="15"/>
        <v>0</v>
      </c>
      <c r="AU65" s="1666">
        <f t="shared" si="16"/>
        <v>0</v>
      </c>
      <c r="AV65" s="1669" t="str">
        <f t="shared" si="17"/>
        <v xml:space="preserve">STATE: ; PDY: ; KKL: ; MHE: ; YNM: </v>
      </c>
      <c r="AW65" s="4641" t="s">
        <v>343</v>
      </c>
      <c r="AX65" s="2971" t="s">
        <v>6138</v>
      </c>
      <c r="AY65" s="4842" t="s">
        <v>6138</v>
      </c>
      <c r="AZ65" s="1724"/>
    </row>
    <row r="66" spans="1:52" s="1733" customFormat="1" ht="37.5">
      <c r="A66" s="1688" t="s">
        <v>344</v>
      </c>
      <c r="B66" s="1723" t="s">
        <v>349</v>
      </c>
      <c r="C66" s="1723" t="s">
        <v>350</v>
      </c>
      <c r="D66" s="1761" t="s">
        <v>90</v>
      </c>
      <c r="E66" s="1725" t="s">
        <v>131</v>
      </c>
      <c r="F66" s="2971" t="s">
        <v>6139</v>
      </c>
      <c r="G66" s="1736"/>
      <c r="H66" s="1736"/>
      <c r="I66" s="1736"/>
      <c r="J66" s="1736"/>
      <c r="K66" s="1736"/>
      <c r="L66" s="1736"/>
      <c r="M66" s="3746">
        <f t="shared" si="2"/>
        <v>0</v>
      </c>
      <c r="N66" s="1729">
        <f t="shared" si="24"/>
        <v>0</v>
      </c>
      <c r="O66" s="3746">
        <f t="shared" si="3"/>
        <v>0</v>
      </c>
      <c r="P66" s="1729">
        <f t="shared" si="26"/>
        <v>0</v>
      </c>
      <c r="Q66" s="1730" t="str">
        <f t="shared" si="4"/>
        <v xml:space="preserve">STATE: ; PDY: ; KKL: ; MHE: ; YNM: </v>
      </c>
      <c r="R66" s="1738">
        <f>'Ab1. RMNCH+A'!Q124</f>
        <v>0</v>
      </c>
      <c r="S66" s="1748">
        <f>'Ab1. RMNCH+A'!R124</f>
        <v>0</v>
      </c>
      <c r="U66" s="1666">
        <f t="shared" si="5"/>
        <v>0</v>
      </c>
      <c r="V66" s="1666">
        <f t="shared" si="6"/>
        <v>0</v>
      </c>
      <c r="W66" s="1666">
        <f t="shared" si="7"/>
        <v>0</v>
      </c>
      <c r="X66" s="1669" t="str">
        <f t="shared" si="8"/>
        <v xml:space="preserve">STATE: ; PDY: ; KKL: ; MHE: ; YNM: </v>
      </c>
      <c r="Y66" s="1666"/>
      <c r="Z66" s="1666"/>
      <c r="AA66" s="1666">
        <f t="shared" si="9"/>
        <v>0</v>
      </c>
      <c r="AB66" s="1666"/>
      <c r="AC66" s="1666"/>
      <c r="AD66" s="1666"/>
      <c r="AE66" s="1666">
        <f t="shared" si="10"/>
        <v>0</v>
      </c>
      <c r="AF66" s="1666"/>
      <c r="AG66" s="1666"/>
      <c r="AH66" s="1666"/>
      <c r="AI66" s="1666">
        <f t="shared" si="11"/>
        <v>0</v>
      </c>
      <c r="AJ66" s="1666"/>
      <c r="AK66" s="1666"/>
      <c r="AL66" s="1666"/>
      <c r="AM66" s="1666">
        <f t="shared" si="12"/>
        <v>0</v>
      </c>
      <c r="AN66" s="1666"/>
      <c r="AO66" s="1666"/>
      <c r="AP66" s="1666"/>
      <c r="AQ66" s="1666">
        <f t="shared" si="13"/>
        <v>0</v>
      </c>
      <c r="AR66" s="1666"/>
      <c r="AS66" s="1666">
        <f t="shared" si="14"/>
        <v>0</v>
      </c>
      <c r="AT66" s="1666">
        <f t="shared" si="15"/>
        <v>0</v>
      </c>
      <c r="AU66" s="1666">
        <f t="shared" si="16"/>
        <v>0</v>
      </c>
      <c r="AV66" s="1669" t="str">
        <f t="shared" si="17"/>
        <v xml:space="preserve">STATE: ; PDY: ; KKL: ; MHE: ; YNM: </v>
      </c>
      <c r="AW66" s="4641" t="s">
        <v>344</v>
      </c>
      <c r="AX66" s="2971" t="s">
        <v>6139</v>
      </c>
      <c r="AY66" s="4842" t="s">
        <v>6139</v>
      </c>
      <c r="AZ66" s="1724"/>
    </row>
    <row r="67" spans="1:52" s="1733" customFormat="1" ht="56.25">
      <c r="A67" s="1688" t="s">
        <v>345</v>
      </c>
      <c r="B67" s="1740"/>
      <c r="C67" s="1723" t="s">
        <v>2390</v>
      </c>
      <c r="D67" s="1620" t="s">
        <v>70</v>
      </c>
      <c r="E67" s="1725" t="s">
        <v>70</v>
      </c>
      <c r="F67" s="2971" t="s">
        <v>6140</v>
      </c>
      <c r="G67" s="1736"/>
      <c r="H67" s="1736"/>
      <c r="I67" s="1736"/>
      <c r="J67" s="1736"/>
      <c r="K67" s="1736"/>
      <c r="L67" s="1736"/>
      <c r="M67" s="3746">
        <f t="shared" si="2"/>
        <v>0</v>
      </c>
      <c r="N67" s="1729">
        <f t="shared" si="24"/>
        <v>0</v>
      </c>
      <c r="O67" s="3746">
        <f t="shared" si="3"/>
        <v>0</v>
      </c>
      <c r="P67" s="1729">
        <f t="shared" si="26"/>
        <v>0</v>
      </c>
      <c r="Q67" s="1730" t="str">
        <f t="shared" si="4"/>
        <v xml:space="preserve">STATE: ; PDY: ; KKL: ; MHE: ; YNM: </v>
      </c>
      <c r="R67" s="1731"/>
      <c r="S67" s="1732"/>
      <c r="U67" s="1666">
        <f t="shared" si="5"/>
        <v>0</v>
      </c>
      <c r="V67" s="1666">
        <f t="shared" si="6"/>
        <v>0</v>
      </c>
      <c r="W67" s="1666">
        <f t="shared" si="7"/>
        <v>0</v>
      </c>
      <c r="X67" s="1669" t="str">
        <f t="shared" si="8"/>
        <v xml:space="preserve">STATE: ; PDY: ; KKL: ; MHE: ; YNM: </v>
      </c>
      <c r="Y67" s="1666"/>
      <c r="Z67" s="1666"/>
      <c r="AA67" s="1666">
        <f t="shared" si="9"/>
        <v>0</v>
      </c>
      <c r="AB67" s="1666"/>
      <c r="AC67" s="1666"/>
      <c r="AD67" s="1666"/>
      <c r="AE67" s="1666">
        <f t="shared" si="10"/>
        <v>0</v>
      </c>
      <c r="AF67" s="1666"/>
      <c r="AG67" s="1666"/>
      <c r="AH67" s="1666"/>
      <c r="AI67" s="1666">
        <f t="shared" si="11"/>
        <v>0</v>
      </c>
      <c r="AJ67" s="1666"/>
      <c r="AK67" s="1666"/>
      <c r="AL67" s="1666"/>
      <c r="AM67" s="1666">
        <f t="shared" si="12"/>
        <v>0</v>
      </c>
      <c r="AN67" s="1666"/>
      <c r="AO67" s="1666"/>
      <c r="AP67" s="1666"/>
      <c r="AQ67" s="1666">
        <f t="shared" si="13"/>
        <v>0</v>
      </c>
      <c r="AR67" s="1666"/>
      <c r="AS67" s="1666">
        <f t="shared" si="14"/>
        <v>0</v>
      </c>
      <c r="AT67" s="1666">
        <f t="shared" si="15"/>
        <v>0</v>
      </c>
      <c r="AU67" s="1666">
        <f t="shared" si="16"/>
        <v>0</v>
      </c>
      <c r="AV67" s="1669" t="str">
        <f t="shared" si="17"/>
        <v xml:space="preserve">STATE: ; PDY: ; KKL: ; MHE: ; YNM: </v>
      </c>
      <c r="AW67" s="4641" t="s">
        <v>345</v>
      </c>
      <c r="AX67" s="2971" t="s">
        <v>6140</v>
      </c>
      <c r="AY67" s="4842" t="s">
        <v>6140</v>
      </c>
      <c r="AZ67" s="1724"/>
    </row>
    <row r="68" spans="1:52" s="1733" customFormat="1" ht="56.25">
      <c r="A68" s="1688" t="s">
        <v>348</v>
      </c>
      <c r="B68" s="1723" t="s">
        <v>337</v>
      </c>
      <c r="C68" s="1723" t="s">
        <v>338</v>
      </c>
      <c r="D68" s="1620" t="s">
        <v>70</v>
      </c>
      <c r="E68" s="1725" t="s">
        <v>70</v>
      </c>
      <c r="F68" s="2971" t="s">
        <v>6140</v>
      </c>
      <c r="G68" s="1736"/>
      <c r="H68" s="1736"/>
      <c r="I68" s="1736"/>
      <c r="J68" s="1736"/>
      <c r="K68" s="1736"/>
      <c r="L68" s="1736"/>
      <c r="M68" s="3746">
        <f t="shared" si="2"/>
        <v>0</v>
      </c>
      <c r="N68" s="1729">
        <f t="shared" si="24"/>
        <v>0</v>
      </c>
      <c r="O68" s="3746">
        <f t="shared" si="3"/>
        <v>0</v>
      </c>
      <c r="P68" s="1729">
        <f t="shared" si="26"/>
        <v>0</v>
      </c>
      <c r="Q68" s="1730" t="str">
        <f t="shared" si="4"/>
        <v xml:space="preserve">STATE: ; PDY: ; KKL: ; MHE: ; YNM: </v>
      </c>
      <c r="R68" s="1731"/>
      <c r="S68" s="1732"/>
      <c r="U68" s="1666">
        <f t="shared" si="5"/>
        <v>0</v>
      </c>
      <c r="V68" s="1666">
        <f t="shared" si="6"/>
        <v>0</v>
      </c>
      <c r="W68" s="1666">
        <f t="shared" si="7"/>
        <v>0</v>
      </c>
      <c r="X68" s="1669" t="str">
        <f t="shared" si="8"/>
        <v xml:space="preserve">STATE: ; PDY: ; KKL: ; MHE: ; YNM: </v>
      </c>
      <c r="Y68" s="1666"/>
      <c r="Z68" s="1666"/>
      <c r="AA68" s="1666">
        <f t="shared" si="9"/>
        <v>0</v>
      </c>
      <c r="AB68" s="1666"/>
      <c r="AC68" s="1666"/>
      <c r="AD68" s="1666"/>
      <c r="AE68" s="1666">
        <f t="shared" si="10"/>
        <v>0</v>
      </c>
      <c r="AF68" s="1666"/>
      <c r="AG68" s="1666"/>
      <c r="AH68" s="1666"/>
      <c r="AI68" s="1666">
        <f t="shared" si="11"/>
        <v>0</v>
      </c>
      <c r="AJ68" s="1666"/>
      <c r="AK68" s="1666"/>
      <c r="AL68" s="1666"/>
      <c r="AM68" s="1666">
        <f t="shared" si="12"/>
        <v>0</v>
      </c>
      <c r="AN68" s="1666"/>
      <c r="AO68" s="1666"/>
      <c r="AP68" s="1666"/>
      <c r="AQ68" s="1666">
        <f t="shared" si="13"/>
        <v>0</v>
      </c>
      <c r="AR68" s="1666"/>
      <c r="AS68" s="1666">
        <f t="shared" si="14"/>
        <v>0</v>
      </c>
      <c r="AT68" s="1666">
        <f t="shared" si="15"/>
        <v>0</v>
      </c>
      <c r="AU68" s="1666">
        <f t="shared" si="16"/>
        <v>0</v>
      </c>
      <c r="AV68" s="1669" t="str">
        <f t="shared" si="17"/>
        <v xml:space="preserve">STATE: ; PDY: ; KKL: ; MHE: ; YNM: </v>
      </c>
      <c r="AW68" s="4641" t="s">
        <v>348</v>
      </c>
      <c r="AX68" s="2971" t="s">
        <v>6140</v>
      </c>
      <c r="AY68" s="4842" t="s">
        <v>6140</v>
      </c>
      <c r="AZ68" s="1724"/>
    </row>
    <row r="69" spans="1:52" s="1733" customFormat="1" ht="37.5">
      <c r="A69" s="1688" t="s">
        <v>351</v>
      </c>
      <c r="B69" s="1723" t="s">
        <v>2814</v>
      </c>
      <c r="C69" s="1723" t="s">
        <v>306</v>
      </c>
      <c r="D69" s="1620" t="s">
        <v>70</v>
      </c>
      <c r="E69" s="1725" t="s">
        <v>70</v>
      </c>
      <c r="F69" s="2971" t="s">
        <v>6126</v>
      </c>
      <c r="G69" s="1736"/>
      <c r="H69" s="1736"/>
      <c r="I69" s="1736"/>
      <c r="J69" s="1736"/>
      <c r="K69" s="1736"/>
      <c r="L69" s="1736"/>
      <c r="M69" s="3746">
        <f t="shared" si="2"/>
        <v>0</v>
      </c>
      <c r="N69" s="1729">
        <f t="shared" si="24"/>
        <v>0</v>
      </c>
      <c r="O69" s="3746">
        <f t="shared" si="3"/>
        <v>0</v>
      </c>
      <c r="P69" s="1729">
        <f t="shared" si="26"/>
        <v>0</v>
      </c>
      <c r="Q69" s="1730" t="str">
        <f t="shared" si="4"/>
        <v xml:space="preserve">STATE: ; PDY: ; KKL: ; MHE: ; YNM: </v>
      </c>
      <c r="R69" s="1731"/>
      <c r="S69" s="1732"/>
      <c r="U69" s="1666">
        <f t="shared" si="5"/>
        <v>0</v>
      </c>
      <c r="V69" s="1666">
        <f t="shared" si="6"/>
        <v>0</v>
      </c>
      <c r="W69" s="1666">
        <f t="shared" si="7"/>
        <v>0</v>
      </c>
      <c r="X69" s="1669" t="str">
        <f t="shared" si="8"/>
        <v xml:space="preserve">STATE: ; PDY: ; KKL: ; MHE: ; YNM: </v>
      </c>
      <c r="Y69" s="1666"/>
      <c r="Z69" s="1666"/>
      <c r="AA69" s="1666">
        <f t="shared" si="9"/>
        <v>0</v>
      </c>
      <c r="AB69" s="1666"/>
      <c r="AC69" s="1752"/>
      <c r="AD69" s="1752"/>
      <c r="AE69" s="1752"/>
      <c r="AF69" s="1753"/>
      <c r="AG69" s="1752"/>
      <c r="AH69" s="1752"/>
      <c r="AI69" s="1752">
        <f>AG69*AH69</f>
        <v>0</v>
      </c>
      <c r="AJ69" s="1753"/>
      <c r="AK69" s="1666"/>
      <c r="AL69" s="1666"/>
      <c r="AM69" s="1666">
        <f t="shared" si="12"/>
        <v>0</v>
      </c>
      <c r="AN69" s="1666"/>
      <c r="AO69" s="1666"/>
      <c r="AP69" s="1666"/>
      <c r="AQ69" s="1666">
        <f t="shared" si="13"/>
        <v>0</v>
      </c>
      <c r="AR69" s="1666"/>
      <c r="AS69" s="1666">
        <f t="shared" si="14"/>
        <v>0</v>
      </c>
      <c r="AT69" s="1666">
        <f t="shared" si="15"/>
        <v>0</v>
      </c>
      <c r="AU69" s="1666">
        <f t="shared" si="16"/>
        <v>0</v>
      </c>
      <c r="AV69" s="1669" t="str">
        <f t="shared" si="17"/>
        <v xml:space="preserve">STATE: ; PDY: ; KKL: ; MHE: ; YNM: </v>
      </c>
      <c r="AW69" s="4641" t="s">
        <v>351</v>
      </c>
      <c r="AX69" s="2971" t="s">
        <v>6126</v>
      </c>
      <c r="AY69" s="4842" t="s">
        <v>6126</v>
      </c>
      <c r="AZ69" s="1724"/>
    </row>
    <row r="70" spans="1:52" s="1733" customFormat="1" ht="36">
      <c r="A70" s="1688" t="s">
        <v>2391</v>
      </c>
      <c r="B70" s="1740"/>
      <c r="C70" s="1723" t="s">
        <v>307</v>
      </c>
      <c r="D70" s="1620" t="s">
        <v>70</v>
      </c>
      <c r="E70" s="1725" t="s">
        <v>70</v>
      </c>
      <c r="F70" s="2971"/>
      <c r="G70" s="1726"/>
      <c r="H70" s="1735"/>
      <c r="I70" s="1727"/>
      <c r="J70" s="1727"/>
      <c r="K70" s="1726"/>
      <c r="L70" s="1726"/>
      <c r="M70" s="3746">
        <f t="shared" si="2"/>
        <v>0</v>
      </c>
      <c r="N70" s="1729">
        <f t="shared" si="24"/>
        <v>0</v>
      </c>
      <c r="O70" s="3746">
        <f t="shared" si="3"/>
        <v>0</v>
      </c>
      <c r="P70" s="1729">
        <f t="shared" si="26"/>
        <v>0</v>
      </c>
      <c r="Q70" s="1730" t="str">
        <f t="shared" si="4"/>
        <v xml:space="preserve">STATE: ; PDY: ; KKL: ; MHE: ; YNM: </v>
      </c>
      <c r="R70" s="1731"/>
      <c r="S70" s="1732"/>
      <c r="U70" s="1666">
        <f t="shared" si="5"/>
        <v>0</v>
      </c>
      <c r="V70" s="1666">
        <f t="shared" si="6"/>
        <v>0</v>
      </c>
      <c r="W70" s="1666">
        <f t="shared" si="7"/>
        <v>0</v>
      </c>
      <c r="X70" s="1669" t="str">
        <f t="shared" si="8"/>
        <v xml:space="preserve">STATE: ; PDY: ; KKL: ; MHE: ; YNM: </v>
      </c>
      <c r="Y70" s="1666"/>
      <c r="Z70" s="1666"/>
      <c r="AA70" s="1666">
        <f t="shared" si="9"/>
        <v>0</v>
      </c>
      <c r="AB70" s="1666"/>
      <c r="AC70" s="1666"/>
      <c r="AD70" s="1666"/>
      <c r="AE70" s="1666">
        <f t="shared" si="10"/>
        <v>0</v>
      </c>
      <c r="AF70" s="1666"/>
      <c r="AG70" s="1666"/>
      <c r="AH70" s="1666"/>
      <c r="AI70" s="1666">
        <f t="shared" si="11"/>
        <v>0</v>
      </c>
      <c r="AJ70" s="1666"/>
      <c r="AK70" s="1666"/>
      <c r="AL70" s="1666"/>
      <c r="AM70" s="1666">
        <f t="shared" si="12"/>
        <v>0</v>
      </c>
      <c r="AN70" s="1666"/>
      <c r="AO70" s="1666"/>
      <c r="AP70" s="1666"/>
      <c r="AQ70" s="1666">
        <f t="shared" si="13"/>
        <v>0</v>
      </c>
      <c r="AR70" s="1666"/>
      <c r="AS70" s="1666">
        <f t="shared" si="14"/>
        <v>0</v>
      </c>
      <c r="AT70" s="1666">
        <f t="shared" si="15"/>
        <v>0</v>
      </c>
      <c r="AU70" s="1666">
        <f t="shared" si="16"/>
        <v>0</v>
      </c>
      <c r="AV70" s="1669" t="str">
        <f t="shared" si="17"/>
        <v xml:space="preserve">STATE: ; PDY: ; KKL: ; MHE: ; YNM: </v>
      </c>
      <c r="AW70" s="4641" t="s">
        <v>2391</v>
      </c>
      <c r="AX70" s="2971"/>
      <c r="AY70" s="4842"/>
      <c r="AZ70" s="1724"/>
    </row>
    <row r="71" spans="1:52" s="1671" customFormat="1" ht="72">
      <c r="A71" s="1712" t="s">
        <v>352</v>
      </c>
      <c r="B71" s="1762" t="s">
        <v>2815</v>
      </c>
      <c r="C71" s="1763" t="s">
        <v>353</v>
      </c>
      <c r="D71" s="1715"/>
      <c r="E71" s="1715"/>
      <c r="F71" s="4637"/>
      <c r="G71" s="1741"/>
      <c r="H71" s="1741"/>
      <c r="I71" s="1741"/>
      <c r="J71" s="1741"/>
      <c r="K71" s="1741"/>
      <c r="L71" s="1741"/>
      <c r="M71" s="3746"/>
      <c r="N71" s="1717"/>
      <c r="O71" s="3746"/>
      <c r="P71" s="1719">
        <f>SUM(P72:P81)</f>
        <v>0</v>
      </c>
      <c r="Q71" s="1730"/>
      <c r="R71" s="1721"/>
      <c r="S71" s="1722">
        <f>SUM(S72:S81)</f>
        <v>0</v>
      </c>
      <c r="U71" s="1666"/>
      <c r="V71" s="1666"/>
      <c r="W71" s="1719">
        <f>SUM(W72:W81)</f>
        <v>0</v>
      </c>
      <c r="X71" s="1669"/>
      <c r="Y71" s="1666"/>
      <c r="Z71" s="1666"/>
      <c r="AA71" s="1719">
        <f>SUM(AA72:AA81)</f>
        <v>0</v>
      </c>
      <c r="AB71" s="1666"/>
      <c r="AC71" s="1666"/>
      <c r="AD71" s="1666"/>
      <c r="AE71" s="1719">
        <f>SUM(AE72:AE81)</f>
        <v>0</v>
      </c>
      <c r="AF71" s="1666"/>
      <c r="AG71" s="1666"/>
      <c r="AH71" s="1666"/>
      <c r="AI71" s="1719">
        <f>SUM(AI72:AI81)</f>
        <v>0</v>
      </c>
      <c r="AJ71" s="1666"/>
      <c r="AK71" s="1666"/>
      <c r="AL71" s="1666"/>
      <c r="AM71" s="1719">
        <f>SUM(AM72:AM81)</f>
        <v>0</v>
      </c>
      <c r="AN71" s="1666"/>
      <c r="AO71" s="1666"/>
      <c r="AP71" s="1666"/>
      <c r="AQ71" s="1719">
        <f>SUM(AQ72:AQ81)</f>
        <v>0</v>
      </c>
      <c r="AR71" s="1666"/>
      <c r="AS71" s="1719">
        <f>SUM(AS72:AS81)</f>
        <v>0</v>
      </c>
      <c r="AT71" s="1666"/>
      <c r="AU71" s="1666"/>
      <c r="AV71" s="1669"/>
      <c r="AW71" s="4640" t="s">
        <v>352</v>
      </c>
      <c r="AX71" s="4637"/>
      <c r="AY71" s="4641"/>
      <c r="AZ71" s="1688"/>
    </row>
    <row r="72" spans="1:52" s="1733" customFormat="1" ht="56.25">
      <c r="A72" s="1688" t="s">
        <v>354</v>
      </c>
      <c r="B72" s="1723" t="s">
        <v>2822</v>
      </c>
      <c r="C72" s="1723" t="s">
        <v>342</v>
      </c>
      <c r="D72" s="1620" t="s">
        <v>70</v>
      </c>
      <c r="E72" s="1725" t="s">
        <v>70</v>
      </c>
      <c r="F72" s="2971" t="s">
        <v>6118</v>
      </c>
      <c r="G72" s="1726"/>
      <c r="H72" s="1735"/>
      <c r="I72" s="1727"/>
      <c r="J72" s="1727"/>
      <c r="K72" s="1726"/>
      <c r="L72" s="1726"/>
      <c r="M72" s="3746">
        <f t="shared" si="2"/>
        <v>0</v>
      </c>
      <c r="N72" s="1729">
        <f t="shared" ref="N72:N81" si="27">M72/100000</f>
        <v>0</v>
      </c>
      <c r="O72" s="3746">
        <f t="shared" si="3"/>
        <v>0</v>
      </c>
      <c r="P72" s="1729">
        <f>N72*O72</f>
        <v>0</v>
      </c>
      <c r="Q72" s="1730" t="str">
        <f t="shared" si="4"/>
        <v xml:space="preserve">STATE: ; PDY: ; KKL: ; MHE: ; YNM: </v>
      </c>
      <c r="R72" s="1731"/>
      <c r="S72" s="1732"/>
      <c r="U72" s="1666">
        <f t="shared" si="5"/>
        <v>0</v>
      </c>
      <c r="V72" s="1666">
        <f t="shared" si="6"/>
        <v>0</v>
      </c>
      <c r="W72" s="1666">
        <f t="shared" si="7"/>
        <v>0</v>
      </c>
      <c r="X72" s="1669" t="str">
        <f t="shared" si="8"/>
        <v xml:space="preserve">STATE: ; PDY: ; KKL: ; MHE: ; YNM: </v>
      </c>
      <c r="Y72" s="1666"/>
      <c r="Z72" s="1666"/>
      <c r="AA72" s="1666">
        <f t="shared" si="9"/>
        <v>0</v>
      </c>
      <c r="AB72" s="1666"/>
      <c r="AC72" s="1666"/>
      <c r="AD72" s="1666"/>
      <c r="AE72" s="1666">
        <f t="shared" si="10"/>
        <v>0</v>
      </c>
      <c r="AF72" s="1666"/>
      <c r="AG72" s="1666"/>
      <c r="AH72" s="1666"/>
      <c r="AI72" s="1666">
        <f t="shared" si="11"/>
        <v>0</v>
      </c>
      <c r="AJ72" s="1666"/>
      <c r="AK72" s="1666"/>
      <c r="AL72" s="1666"/>
      <c r="AM72" s="1666">
        <f t="shared" si="12"/>
        <v>0</v>
      </c>
      <c r="AN72" s="1666"/>
      <c r="AO72" s="1666"/>
      <c r="AP72" s="1666"/>
      <c r="AQ72" s="1666">
        <f t="shared" si="13"/>
        <v>0</v>
      </c>
      <c r="AR72" s="1666"/>
      <c r="AS72" s="1666">
        <f t="shared" si="14"/>
        <v>0</v>
      </c>
      <c r="AT72" s="1666">
        <f t="shared" si="15"/>
        <v>0</v>
      </c>
      <c r="AU72" s="1666">
        <f t="shared" si="16"/>
        <v>0</v>
      </c>
      <c r="AV72" s="1669" t="str">
        <f t="shared" si="17"/>
        <v xml:space="preserve">STATE: ; PDY: ; KKL: ; MHE: ; YNM: </v>
      </c>
      <c r="AW72" s="4641" t="s">
        <v>354</v>
      </c>
      <c r="AX72" s="2971" t="s">
        <v>6118</v>
      </c>
      <c r="AY72" s="4842" t="s">
        <v>6118</v>
      </c>
      <c r="AZ72" s="1724"/>
    </row>
    <row r="73" spans="1:52" s="1733" customFormat="1" ht="56.25">
      <c r="A73" s="1688" t="s">
        <v>355</v>
      </c>
      <c r="B73" s="1723" t="s">
        <v>2821</v>
      </c>
      <c r="C73" s="1723" t="s">
        <v>305</v>
      </c>
      <c r="D73" s="1620" t="s">
        <v>70</v>
      </c>
      <c r="E73" s="1725" t="s">
        <v>70</v>
      </c>
      <c r="F73" s="2971" t="s">
        <v>6119</v>
      </c>
      <c r="G73" s="1726"/>
      <c r="H73" s="1735"/>
      <c r="I73" s="1727"/>
      <c r="J73" s="1727"/>
      <c r="K73" s="1726"/>
      <c r="L73" s="1726"/>
      <c r="M73" s="3746">
        <f t="shared" si="2"/>
        <v>0</v>
      </c>
      <c r="N73" s="1729">
        <f t="shared" si="27"/>
        <v>0</v>
      </c>
      <c r="O73" s="3746">
        <f t="shared" si="3"/>
        <v>0</v>
      </c>
      <c r="P73" s="1729">
        <f>N73*O73</f>
        <v>0</v>
      </c>
      <c r="Q73" s="1730" t="str">
        <f t="shared" si="4"/>
        <v xml:space="preserve">STATE: ; PDY: ; KKL: ; MHE: ; YNM: </v>
      </c>
      <c r="R73" s="1731"/>
      <c r="S73" s="1732"/>
      <c r="U73" s="1666">
        <f t="shared" si="5"/>
        <v>0</v>
      </c>
      <c r="V73" s="1666">
        <f t="shared" si="6"/>
        <v>0</v>
      </c>
      <c r="W73" s="1666">
        <f t="shared" si="7"/>
        <v>0</v>
      </c>
      <c r="X73" s="1669" t="str">
        <f t="shared" si="8"/>
        <v xml:space="preserve">STATE: ; PDY: ; KKL: ; MHE: ; YNM: </v>
      </c>
      <c r="Y73" s="1666"/>
      <c r="Z73" s="1666"/>
      <c r="AA73" s="1666">
        <f t="shared" si="9"/>
        <v>0</v>
      </c>
      <c r="AB73" s="1666"/>
      <c r="AC73" s="1666"/>
      <c r="AD73" s="1666"/>
      <c r="AE73" s="1666">
        <f t="shared" si="10"/>
        <v>0</v>
      </c>
      <c r="AF73" s="1666"/>
      <c r="AG73" s="1666"/>
      <c r="AH73" s="1666"/>
      <c r="AI73" s="1666">
        <f t="shared" si="11"/>
        <v>0</v>
      </c>
      <c r="AJ73" s="1666"/>
      <c r="AK73" s="1666"/>
      <c r="AL73" s="1666"/>
      <c r="AM73" s="1666">
        <f t="shared" si="12"/>
        <v>0</v>
      </c>
      <c r="AN73" s="1666"/>
      <c r="AO73" s="1666"/>
      <c r="AP73" s="1666"/>
      <c r="AQ73" s="1666">
        <f t="shared" si="13"/>
        <v>0</v>
      </c>
      <c r="AR73" s="1666"/>
      <c r="AS73" s="1666">
        <f t="shared" si="14"/>
        <v>0</v>
      </c>
      <c r="AT73" s="1666">
        <f t="shared" si="15"/>
        <v>0</v>
      </c>
      <c r="AU73" s="1666">
        <f t="shared" si="16"/>
        <v>0</v>
      </c>
      <c r="AV73" s="1669" t="str">
        <f t="shared" si="17"/>
        <v xml:space="preserve">STATE: ; PDY: ; KKL: ; MHE: ; YNM: </v>
      </c>
      <c r="AW73" s="4641" t="s">
        <v>355</v>
      </c>
      <c r="AX73" s="2971" t="s">
        <v>6119</v>
      </c>
      <c r="AY73" s="4842" t="s">
        <v>6119</v>
      </c>
      <c r="AZ73" s="1724"/>
    </row>
    <row r="74" spans="1:52" s="1733" customFormat="1" ht="56.25">
      <c r="A74" s="1688" t="s">
        <v>356</v>
      </c>
      <c r="B74" s="1723" t="s">
        <v>2816</v>
      </c>
      <c r="C74" s="1723" t="s">
        <v>302</v>
      </c>
      <c r="D74" s="1620" t="s">
        <v>70</v>
      </c>
      <c r="E74" s="1725" t="s">
        <v>70</v>
      </c>
      <c r="F74" s="2971" t="s">
        <v>6120</v>
      </c>
      <c r="G74" s="1726"/>
      <c r="H74" s="1735"/>
      <c r="I74" s="1727"/>
      <c r="J74" s="1727"/>
      <c r="K74" s="1726"/>
      <c r="L74" s="1726"/>
      <c r="M74" s="3746">
        <f t="shared" si="2"/>
        <v>0</v>
      </c>
      <c r="N74" s="1729">
        <f t="shared" si="27"/>
        <v>0</v>
      </c>
      <c r="O74" s="3746">
        <f t="shared" si="3"/>
        <v>0</v>
      </c>
      <c r="P74" s="1729">
        <f>N74*O74</f>
        <v>0</v>
      </c>
      <c r="Q74" s="1730" t="str">
        <f t="shared" si="4"/>
        <v xml:space="preserve">STATE: ; PDY: ; KKL: ; MHE: ; YNM: </v>
      </c>
      <c r="R74" s="1731"/>
      <c r="S74" s="1732"/>
      <c r="U74" s="1666">
        <f t="shared" si="5"/>
        <v>0</v>
      </c>
      <c r="V74" s="1666">
        <f t="shared" si="6"/>
        <v>0</v>
      </c>
      <c r="W74" s="1666">
        <f t="shared" si="7"/>
        <v>0</v>
      </c>
      <c r="X74" s="1669" t="str">
        <f t="shared" si="8"/>
        <v xml:space="preserve">STATE: ; PDY: ; KKL: ; MHE: ; YNM: </v>
      </c>
      <c r="Y74" s="1666"/>
      <c r="Z74" s="1666"/>
      <c r="AA74" s="1666">
        <f t="shared" si="9"/>
        <v>0</v>
      </c>
      <c r="AB74" s="1666"/>
      <c r="AC74" s="1666"/>
      <c r="AD74" s="1666"/>
      <c r="AE74" s="1666">
        <f t="shared" si="10"/>
        <v>0</v>
      </c>
      <c r="AF74" s="1666"/>
      <c r="AG74" s="1666"/>
      <c r="AH74" s="1666"/>
      <c r="AI74" s="1666">
        <f t="shared" si="11"/>
        <v>0</v>
      </c>
      <c r="AJ74" s="1666"/>
      <c r="AK74" s="1666"/>
      <c r="AL74" s="1666"/>
      <c r="AM74" s="1666">
        <f t="shared" si="12"/>
        <v>0</v>
      </c>
      <c r="AN74" s="1666"/>
      <c r="AO74" s="1666"/>
      <c r="AP74" s="1666"/>
      <c r="AQ74" s="1666">
        <f t="shared" si="13"/>
        <v>0</v>
      </c>
      <c r="AR74" s="1666"/>
      <c r="AS74" s="1666">
        <f t="shared" si="14"/>
        <v>0</v>
      </c>
      <c r="AT74" s="1666">
        <f t="shared" si="15"/>
        <v>0</v>
      </c>
      <c r="AU74" s="1666">
        <f t="shared" si="16"/>
        <v>0</v>
      </c>
      <c r="AV74" s="1669" t="str">
        <f t="shared" si="17"/>
        <v xml:space="preserve">STATE: ; PDY: ; KKL: ; MHE: ; YNM: </v>
      </c>
      <c r="AW74" s="4641" t="s">
        <v>356</v>
      </c>
      <c r="AX74" s="2971" t="s">
        <v>6120</v>
      </c>
      <c r="AY74" s="4842" t="s">
        <v>6120</v>
      </c>
      <c r="AZ74" s="1724"/>
    </row>
    <row r="75" spans="1:52" s="1733" customFormat="1" ht="56.25">
      <c r="A75" s="1688" t="s">
        <v>357</v>
      </c>
      <c r="B75" s="1723" t="s">
        <v>2817</v>
      </c>
      <c r="C75" s="1723" t="s">
        <v>303</v>
      </c>
      <c r="D75" s="1620" t="s">
        <v>70</v>
      </c>
      <c r="E75" s="1725" t="s">
        <v>70</v>
      </c>
      <c r="F75" s="2971" t="s">
        <v>6121</v>
      </c>
      <c r="G75" s="1726"/>
      <c r="H75" s="1735"/>
      <c r="I75" s="1727"/>
      <c r="J75" s="1727"/>
      <c r="K75" s="1726"/>
      <c r="L75" s="1726"/>
      <c r="M75" s="3746">
        <f t="shared" si="2"/>
        <v>0</v>
      </c>
      <c r="N75" s="1729">
        <f t="shared" si="27"/>
        <v>0</v>
      </c>
      <c r="O75" s="3746">
        <f t="shared" si="3"/>
        <v>0</v>
      </c>
      <c r="P75" s="1729">
        <f>N75*O75</f>
        <v>0</v>
      </c>
      <c r="Q75" s="1730" t="str">
        <f t="shared" si="4"/>
        <v xml:space="preserve">STATE: ; PDY: ; KKL: ; MHE: ; YNM: </v>
      </c>
      <c r="R75" s="1731"/>
      <c r="S75" s="1732"/>
      <c r="U75" s="1666">
        <f t="shared" si="5"/>
        <v>0</v>
      </c>
      <c r="V75" s="1666">
        <f t="shared" si="6"/>
        <v>0</v>
      </c>
      <c r="W75" s="1666">
        <f t="shared" si="7"/>
        <v>0</v>
      </c>
      <c r="X75" s="1669" t="str">
        <f t="shared" si="8"/>
        <v xml:space="preserve">STATE: ; PDY: ; KKL: ; MHE: ; YNM: </v>
      </c>
      <c r="Y75" s="1666"/>
      <c r="Z75" s="1666"/>
      <c r="AA75" s="1666">
        <f t="shared" si="9"/>
        <v>0</v>
      </c>
      <c r="AB75" s="1666"/>
      <c r="AC75" s="1666"/>
      <c r="AD75" s="1666"/>
      <c r="AE75" s="1666">
        <f t="shared" si="10"/>
        <v>0</v>
      </c>
      <c r="AF75" s="1666"/>
      <c r="AG75" s="1666"/>
      <c r="AH75" s="1666"/>
      <c r="AI75" s="1666">
        <f t="shared" si="11"/>
        <v>0</v>
      </c>
      <c r="AJ75" s="1666"/>
      <c r="AK75" s="1666"/>
      <c r="AL75" s="1666"/>
      <c r="AM75" s="1666">
        <f t="shared" si="12"/>
        <v>0</v>
      </c>
      <c r="AN75" s="1666"/>
      <c r="AO75" s="1666"/>
      <c r="AP75" s="1666"/>
      <c r="AQ75" s="1666">
        <f t="shared" si="13"/>
        <v>0</v>
      </c>
      <c r="AR75" s="1666"/>
      <c r="AS75" s="1666">
        <f t="shared" si="14"/>
        <v>0</v>
      </c>
      <c r="AT75" s="1666">
        <f t="shared" si="15"/>
        <v>0</v>
      </c>
      <c r="AU75" s="1666">
        <f t="shared" si="16"/>
        <v>0</v>
      </c>
      <c r="AV75" s="1669" t="str">
        <f t="shared" si="17"/>
        <v xml:space="preserve">STATE: ; PDY: ; KKL: ; MHE: ; YNM: </v>
      </c>
      <c r="AW75" s="4641" t="s">
        <v>357</v>
      </c>
      <c r="AX75" s="2971" t="s">
        <v>6121</v>
      </c>
      <c r="AY75" s="4842" t="s">
        <v>6121</v>
      </c>
      <c r="AZ75" s="1724"/>
    </row>
    <row r="76" spans="1:52" s="1733" customFormat="1" ht="56.25">
      <c r="A76" s="1688" t="s">
        <v>358</v>
      </c>
      <c r="B76" s="1723" t="s">
        <v>2818</v>
      </c>
      <c r="C76" s="1723" t="s">
        <v>334</v>
      </c>
      <c r="D76" s="1620" t="s">
        <v>70</v>
      </c>
      <c r="E76" s="1725" t="s">
        <v>70</v>
      </c>
      <c r="F76" s="2971" t="s">
        <v>6122</v>
      </c>
      <c r="G76" s="1726"/>
      <c r="H76" s="1735"/>
      <c r="I76" s="1726"/>
      <c r="J76" s="1726"/>
      <c r="K76" s="1726"/>
      <c r="L76" s="1726"/>
      <c r="M76" s="3746">
        <f t="shared" ref="M76:M98" si="28">U76</f>
        <v>0</v>
      </c>
      <c r="N76" s="1729">
        <f t="shared" si="27"/>
        <v>0</v>
      </c>
      <c r="O76" s="3746">
        <f t="shared" ref="O76:O98" si="29">V76</f>
        <v>0</v>
      </c>
      <c r="P76" s="1729">
        <f t="shared" ref="P76:P81" si="30">N76*O76</f>
        <v>0</v>
      </c>
      <c r="Q76" s="1730" t="str">
        <f t="shared" ref="Q76:Q98" si="31">X76</f>
        <v xml:space="preserve">STATE: ; PDY: ; KKL: ; MHE: ; YNM: </v>
      </c>
      <c r="R76" s="1731"/>
      <c r="S76" s="1732"/>
      <c r="U76" s="1666">
        <f t="shared" si="5"/>
        <v>0</v>
      </c>
      <c r="V76" s="1666">
        <f t="shared" si="6"/>
        <v>0</v>
      </c>
      <c r="W76" s="1666">
        <f t="shared" si="7"/>
        <v>0</v>
      </c>
      <c r="X76" s="1669" t="str">
        <f t="shared" si="8"/>
        <v xml:space="preserve">STATE: ; PDY: ; KKL: ; MHE: ; YNM: </v>
      </c>
      <c r="Y76" s="1666"/>
      <c r="Z76" s="1666"/>
      <c r="AA76" s="1666">
        <f t="shared" si="9"/>
        <v>0</v>
      </c>
      <c r="AB76" s="1666"/>
      <c r="AC76" s="1666"/>
      <c r="AD76" s="1666"/>
      <c r="AE76" s="1666">
        <f t="shared" si="10"/>
        <v>0</v>
      </c>
      <c r="AF76" s="1666"/>
      <c r="AG76" s="1666"/>
      <c r="AH76" s="1666"/>
      <c r="AI76" s="1666">
        <f t="shared" si="11"/>
        <v>0</v>
      </c>
      <c r="AJ76" s="1666"/>
      <c r="AK76" s="1666"/>
      <c r="AL76" s="1666"/>
      <c r="AM76" s="1666">
        <f t="shared" si="12"/>
        <v>0</v>
      </c>
      <c r="AN76" s="1666"/>
      <c r="AO76" s="1666"/>
      <c r="AP76" s="1666"/>
      <c r="AQ76" s="1666">
        <f t="shared" si="13"/>
        <v>0</v>
      </c>
      <c r="AR76" s="1666"/>
      <c r="AS76" s="1666">
        <f t="shared" si="14"/>
        <v>0</v>
      </c>
      <c r="AT76" s="1666">
        <f t="shared" si="15"/>
        <v>0</v>
      </c>
      <c r="AU76" s="1666">
        <f t="shared" si="16"/>
        <v>0</v>
      </c>
      <c r="AV76" s="1669" t="str">
        <f t="shared" si="17"/>
        <v xml:space="preserve">STATE: ; PDY: ; KKL: ; MHE: ; YNM: </v>
      </c>
      <c r="AW76" s="4641" t="s">
        <v>358</v>
      </c>
      <c r="AX76" s="2971" t="s">
        <v>6122</v>
      </c>
      <c r="AY76" s="4842" t="s">
        <v>6122</v>
      </c>
      <c r="AZ76" s="1724"/>
    </row>
    <row r="77" spans="1:52" s="1733" customFormat="1" ht="72">
      <c r="A77" s="1688" t="s">
        <v>359</v>
      </c>
      <c r="B77" s="1723" t="s">
        <v>2819</v>
      </c>
      <c r="C77" s="1764" t="s">
        <v>5589</v>
      </c>
      <c r="D77" s="1620" t="s">
        <v>70</v>
      </c>
      <c r="E77" s="1725" t="s">
        <v>4861</v>
      </c>
      <c r="F77" s="2971" t="s">
        <v>6141</v>
      </c>
      <c r="G77" s="1736"/>
      <c r="H77" s="1736"/>
      <c r="I77" s="1726"/>
      <c r="J77" s="1726"/>
      <c r="K77" s="1736"/>
      <c r="L77" s="1736"/>
      <c r="M77" s="3746">
        <f t="shared" si="28"/>
        <v>0</v>
      </c>
      <c r="N77" s="1729">
        <f t="shared" si="27"/>
        <v>0</v>
      </c>
      <c r="O77" s="3746">
        <f t="shared" si="29"/>
        <v>0</v>
      </c>
      <c r="P77" s="1729">
        <f t="shared" si="30"/>
        <v>0</v>
      </c>
      <c r="Q77" s="1730" t="str">
        <f t="shared" si="31"/>
        <v xml:space="preserve">STATE: ; PDY: ; KKL: ; MHE: ; YNM: </v>
      </c>
      <c r="R77" s="1750">
        <f>'Ab1. RMNCH+A'!Q125</f>
        <v>0</v>
      </c>
      <c r="S77" s="1751">
        <f>'Ab1. RMNCH+A'!R125</f>
        <v>0</v>
      </c>
      <c r="U77" s="1666">
        <f t="shared" ref="U77:U98" si="32">IFERROR(AS77/AT77,0)</f>
        <v>0</v>
      </c>
      <c r="V77" s="1666">
        <f t="shared" ref="V77:V98" si="33">Z77+AD77+AH77+AL77+AP77</f>
        <v>0</v>
      </c>
      <c r="W77" s="1666">
        <f t="shared" ref="W77:W98" si="34">U77*V77</f>
        <v>0</v>
      </c>
      <c r="X77" s="1669" t="str">
        <f t="shared" ref="X77:X98" si="35">"STATE: "&amp;AB77&amp;"; PDY: "&amp;AF77&amp;"; KKL: "&amp;AJ77&amp;"; MHE: "&amp;AN77&amp;"; YNM: "&amp;AR77</f>
        <v xml:space="preserve">STATE: ; PDY: ; KKL: ; MHE: ; YNM: </v>
      </c>
      <c r="Y77" s="1666"/>
      <c r="Z77" s="1666"/>
      <c r="AA77" s="1666">
        <f t="shared" ref="AA77:AA98" si="36">Y77*Z77</f>
        <v>0</v>
      </c>
      <c r="AB77" s="1666"/>
      <c r="AC77" s="1666"/>
      <c r="AD77" s="1666"/>
      <c r="AE77" s="1666">
        <f t="shared" ref="AE77:AE98" si="37">AC77*AD77</f>
        <v>0</v>
      </c>
      <c r="AF77" s="1666"/>
      <c r="AG77" s="1666"/>
      <c r="AH77" s="1666"/>
      <c r="AI77" s="1666">
        <f t="shared" ref="AI77:AI98" si="38">AG77*AH77</f>
        <v>0</v>
      </c>
      <c r="AJ77" s="1666"/>
      <c r="AK77" s="1666"/>
      <c r="AL77" s="1666"/>
      <c r="AM77" s="1666">
        <f t="shared" ref="AM77:AM98" si="39">AK77*AL77</f>
        <v>0</v>
      </c>
      <c r="AN77" s="1666"/>
      <c r="AO77" s="1666"/>
      <c r="AP77" s="1666"/>
      <c r="AQ77" s="1666">
        <f t="shared" ref="AQ77:AQ98" si="40">AO77*AP77</f>
        <v>0</v>
      </c>
      <c r="AR77" s="1666"/>
      <c r="AS77" s="1666">
        <f t="shared" ref="AS77:AS98" si="41">AA77+AE77+AI77+AM77+AQ77</f>
        <v>0</v>
      </c>
      <c r="AT77" s="1666">
        <f t="shared" ref="AT77:AT98" si="42">Z77+AD77+AH77+AL77+AP77</f>
        <v>0</v>
      </c>
      <c r="AU77" s="1666">
        <f t="shared" ref="AU77:AU98" si="43">IFERROR((AS77/AT77),0)</f>
        <v>0</v>
      </c>
      <c r="AV77" s="1669" t="str">
        <f t="shared" ref="AV77:AV98" si="44">"STATE: "&amp;AB78&amp;"; PDY: "&amp;AF78&amp;"; KKL: "&amp;AJ78&amp;"; MHE: "&amp;AN78&amp;"; YNM: "&amp;AR78</f>
        <v xml:space="preserve">STATE: ; PDY: ; KKL: ; MHE: ; YNM: </v>
      </c>
      <c r="AW77" s="4641" t="s">
        <v>359</v>
      </c>
      <c r="AX77" s="2971" t="s">
        <v>6141</v>
      </c>
      <c r="AY77" s="4842" t="s">
        <v>6141</v>
      </c>
      <c r="AZ77" s="1724"/>
    </row>
    <row r="78" spans="1:52" s="1733" customFormat="1" ht="56.25">
      <c r="A78" s="1688" t="s">
        <v>360</v>
      </c>
      <c r="B78" s="1723" t="s">
        <v>2823</v>
      </c>
      <c r="C78" s="1723" t="s">
        <v>5588</v>
      </c>
      <c r="D78" s="1620" t="s">
        <v>70</v>
      </c>
      <c r="E78" s="1725" t="s">
        <v>96</v>
      </c>
      <c r="F78" s="2971" t="s">
        <v>6137</v>
      </c>
      <c r="G78" s="1736"/>
      <c r="H78" s="1736"/>
      <c r="I78" s="1726"/>
      <c r="J78" s="1726"/>
      <c r="K78" s="1736"/>
      <c r="L78" s="1736"/>
      <c r="M78" s="3746">
        <f t="shared" si="28"/>
        <v>0</v>
      </c>
      <c r="N78" s="1729">
        <f t="shared" si="27"/>
        <v>0</v>
      </c>
      <c r="O78" s="3746">
        <f t="shared" si="29"/>
        <v>0</v>
      </c>
      <c r="P78" s="1729">
        <f t="shared" si="30"/>
        <v>0</v>
      </c>
      <c r="Q78" s="1730" t="str">
        <f t="shared" si="31"/>
        <v xml:space="preserve">STATE: ; PDY: ; KKL: ; MHE: ; YNM: </v>
      </c>
      <c r="R78" s="1750">
        <f>'Ab1. RMNCH+A'!Q353</f>
        <v>0</v>
      </c>
      <c r="S78" s="1751">
        <f>'Ab1. RMNCH+A'!R353</f>
        <v>0</v>
      </c>
      <c r="U78" s="1666">
        <f t="shared" si="32"/>
        <v>0</v>
      </c>
      <c r="V78" s="1666">
        <f t="shared" si="33"/>
        <v>0</v>
      </c>
      <c r="W78" s="1666">
        <f t="shared" si="34"/>
        <v>0</v>
      </c>
      <c r="X78" s="1669" t="str">
        <f t="shared" si="35"/>
        <v xml:space="preserve">STATE: ; PDY: ; KKL: ; MHE: ; YNM: </v>
      </c>
      <c r="Y78" s="1666"/>
      <c r="Z78" s="1666"/>
      <c r="AA78" s="1666">
        <f t="shared" si="36"/>
        <v>0</v>
      </c>
      <c r="AB78" s="1666"/>
      <c r="AC78" s="1666"/>
      <c r="AD78" s="1666"/>
      <c r="AE78" s="1666">
        <f t="shared" si="37"/>
        <v>0</v>
      </c>
      <c r="AF78" s="1666"/>
      <c r="AG78" s="1666"/>
      <c r="AH78" s="1666"/>
      <c r="AI78" s="1666">
        <f t="shared" si="38"/>
        <v>0</v>
      </c>
      <c r="AJ78" s="1666"/>
      <c r="AK78" s="1666"/>
      <c r="AL78" s="1666"/>
      <c r="AM78" s="1666">
        <f t="shared" si="39"/>
        <v>0</v>
      </c>
      <c r="AN78" s="1666"/>
      <c r="AO78" s="1666"/>
      <c r="AP78" s="1666"/>
      <c r="AQ78" s="1666">
        <f t="shared" si="40"/>
        <v>0</v>
      </c>
      <c r="AR78" s="1666"/>
      <c r="AS78" s="1666">
        <f t="shared" si="41"/>
        <v>0</v>
      </c>
      <c r="AT78" s="1666">
        <f t="shared" si="42"/>
        <v>0</v>
      </c>
      <c r="AU78" s="1666">
        <f t="shared" si="43"/>
        <v>0</v>
      </c>
      <c r="AV78" s="1669" t="str">
        <f t="shared" si="44"/>
        <v xml:space="preserve">STATE: ; PDY: ; KKL: ; MHE: ; YNM: </v>
      </c>
      <c r="AW78" s="4641" t="s">
        <v>360</v>
      </c>
      <c r="AX78" s="2971" t="s">
        <v>6137</v>
      </c>
      <c r="AY78" s="4842" t="s">
        <v>6137</v>
      </c>
      <c r="AZ78" s="1724"/>
    </row>
    <row r="79" spans="1:52" s="1733" customFormat="1" ht="56.25">
      <c r="A79" s="1688" t="s">
        <v>361</v>
      </c>
      <c r="B79" s="1723" t="s">
        <v>337</v>
      </c>
      <c r="C79" s="1723" t="s">
        <v>338</v>
      </c>
      <c r="D79" s="1620" t="s">
        <v>70</v>
      </c>
      <c r="E79" s="1725" t="s">
        <v>70</v>
      </c>
      <c r="F79" s="2971" t="s">
        <v>6140</v>
      </c>
      <c r="G79" s="1736"/>
      <c r="H79" s="1736"/>
      <c r="I79" s="1726"/>
      <c r="J79" s="1726"/>
      <c r="K79" s="1736"/>
      <c r="L79" s="1736"/>
      <c r="M79" s="3746">
        <f t="shared" si="28"/>
        <v>0</v>
      </c>
      <c r="N79" s="1729">
        <f t="shared" si="27"/>
        <v>0</v>
      </c>
      <c r="O79" s="3746">
        <f t="shared" si="29"/>
        <v>0</v>
      </c>
      <c r="P79" s="1729">
        <f>N79*O79</f>
        <v>0</v>
      </c>
      <c r="Q79" s="1730" t="str">
        <f t="shared" si="31"/>
        <v xml:space="preserve">STATE: ; PDY: ; KKL: ; MHE: ; YNM: </v>
      </c>
      <c r="R79" s="1731"/>
      <c r="S79" s="1732"/>
      <c r="U79" s="1666">
        <f t="shared" si="32"/>
        <v>0</v>
      </c>
      <c r="V79" s="1666">
        <f t="shared" si="33"/>
        <v>0</v>
      </c>
      <c r="W79" s="1666">
        <f t="shared" si="34"/>
        <v>0</v>
      </c>
      <c r="X79" s="1669" t="str">
        <f t="shared" si="35"/>
        <v xml:space="preserve">STATE: ; PDY: ; KKL: ; MHE: ; YNM: </v>
      </c>
      <c r="Y79" s="1666"/>
      <c r="Z79" s="1666"/>
      <c r="AA79" s="1666">
        <f t="shared" si="36"/>
        <v>0</v>
      </c>
      <c r="AB79" s="1666"/>
      <c r="AC79" s="1666"/>
      <c r="AD79" s="1666"/>
      <c r="AE79" s="1666">
        <f t="shared" si="37"/>
        <v>0</v>
      </c>
      <c r="AF79" s="1666"/>
      <c r="AG79" s="1666"/>
      <c r="AH79" s="1666"/>
      <c r="AI79" s="1666">
        <f t="shared" si="38"/>
        <v>0</v>
      </c>
      <c r="AJ79" s="1666"/>
      <c r="AK79" s="1666"/>
      <c r="AL79" s="1666"/>
      <c r="AM79" s="1666">
        <f t="shared" si="39"/>
        <v>0</v>
      </c>
      <c r="AN79" s="1666"/>
      <c r="AO79" s="1666"/>
      <c r="AP79" s="1666"/>
      <c r="AQ79" s="1666">
        <f t="shared" si="40"/>
        <v>0</v>
      </c>
      <c r="AR79" s="1666"/>
      <c r="AS79" s="1666">
        <f t="shared" si="41"/>
        <v>0</v>
      </c>
      <c r="AT79" s="1666">
        <f t="shared" si="42"/>
        <v>0</v>
      </c>
      <c r="AU79" s="1666">
        <f t="shared" si="43"/>
        <v>0</v>
      </c>
      <c r="AV79" s="1669" t="str">
        <f t="shared" si="44"/>
        <v xml:space="preserve">STATE: ; PDY: ; KKL: ; MHE: ; YNM: </v>
      </c>
      <c r="AW79" s="4641" t="s">
        <v>361</v>
      </c>
      <c r="AX79" s="2971" t="s">
        <v>6140</v>
      </c>
      <c r="AY79" s="4842" t="s">
        <v>6140</v>
      </c>
      <c r="AZ79" s="1724"/>
    </row>
    <row r="80" spans="1:52" s="1733" customFormat="1" ht="37.5">
      <c r="A80" s="1688" t="s">
        <v>362</v>
      </c>
      <c r="B80" s="1723" t="s">
        <v>2820</v>
      </c>
      <c r="C80" s="1723" t="s">
        <v>306</v>
      </c>
      <c r="D80" s="1620" t="s">
        <v>70</v>
      </c>
      <c r="E80" s="1725" t="s">
        <v>70</v>
      </c>
      <c r="F80" s="2971" t="s">
        <v>6126</v>
      </c>
      <c r="G80" s="1726"/>
      <c r="H80" s="1735"/>
      <c r="I80" s="1726"/>
      <c r="J80" s="1726"/>
      <c r="K80" s="1726"/>
      <c r="L80" s="1726"/>
      <c r="M80" s="3746">
        <f t="shared" si="28"/>
        <v>0</v>
      </c>
      <c r="N80" s="1729">
        <f t="shared" si="27"/>
        <v>0</v>
      </c>
      <c r="O80" s="3746">
        <f t="shared" si="29"/>
        <v>0</v>
      </c>
      <c r="P80" s="1729">
        <f t="shared" si="30"/>
        <v>0</v>
      </c>
      <c r="Q80" s="1730" t="str">
        <f t="shared" si="31"/>
        <v xml:space="preserve">STATE: ; PDY: ; KKL: ; MHE: ; YNM: </v>
      </c>
      <c r="R80" s="1731"/>
      <c r="S80" s="1732"/>
      <c r="U80" s="1666">
        <f t="shared" si="32"/>
        <v>0</v>
      </c>
      <c r="V80" s="1666">
        <f t="shared" si="33"/>
        <v>0</v>
      </c>
      <c r="W80" s="1666">
        <f t="shared" si="34"/>
        <v>0</v>
      </c>
      <c r="X80" s="1669" t="str">
        <f t="shared" si="35"/>
        <v xml:space="preserve">STATE: ; PDY: ; KKL: ; MHE: ; YNM: </v>
      </c>
      <c r="Y80" s="1752"/>
      <c r="Z80" s="1752"/>
      <c r="AA80" s="1752">
        <f>Y80*Z80</f>
        <v>0</v>
      </c>
      <c r="AB80" s="1753"/>
      <c r="AC80" s="1752"/>
      <c r="AD80" s="1752"/>
      <c r="AE80" s="1752">
        <f>AC80*AD80</f>
        <v>0</v>
      </c>
      <c r="AF80" s="1753"/>
      <c r="AG80" s="1752"/>
      <c r="AH80" s="1752"/>
      <c r="AI80" s="1752">
        <f>AG80*AH80</f>
        <v>0</v>
      </c>
      <c r="AJ80" s="1753"/>
      <c r="AK80" s="1666"/>
      <c r="AL80" s="1666"/>
      <c r="AM80" s="1666">
        <f t="shared" si="39"/>
        <v>0</v>
      </c>
      <c r="AN80" s="1666"/>
      <c r="AO80" s="1666"/>
      <c r="AP80" s="1666"/>
      <c r="AQ80" s="1666">
        <f t="shared" si="40"/>
        <v>0</v>
      </c>
      <c r="AR80" s="1666"/>
      <c r="AS80" s="1666">
        <f t="shared" si="41"/>
        <v>0</v>
      </c>
      <c r="AT80" s="1666">
        <f t="shared" si="42"/>
        <v>0</v>
      </c>
      <c r="AU80" s="1666">
        <f t="shared" si="43"/>
        <v>0</v>
      </c>
      <c r="AV80" s="1669" t="str">
        <f t="shared" si="44"/>
        <v xml:space="preserve">STATE: ; PDY: ; KKL: ; MHE: ; YNM: </v>
      </c>
      <c r="AW80" s="4641" t="s">
        <v>362</v>
      </c>
      <c r="AX80" s="2971" t="s">
        <v>6126</v>
      </c>
      <c r="AY80" s="4842" t="s">
        <v>6126</v>
      </c>
      <c r="AZ80" s="1724"/>
    </row>
    <row r="81" spans="1:53" s="1733" customFormat="1" ht="36">
      <c r="A81" s="1688" t="s">
        <v>363</v>
      </c>
      <c r="B81" s="1740"/>
      <c r="C81" s="1723" t="s">
        <v>307</v>
      </c>
      <c r="D81" s="1620" t="s">
        <v>70</v>
      </c>
      <c r="E81" s="1725" t="s">
        <v>70</v>
      </c>
      <c r="F81" s="2971"/>
      <c r="G81" s="1726"/>
      <c r="H81" s="1735"/>
      <c r="I81" s="1726"/>
      <c r="J81" s="1726"/>
      <c r="K81" s="1726"/>
      <c r="L81" s="1726"/>
      <c r="M81" s="3746">
        <f t="shared" si="28"/>
        <v>0</v>
      </c>
      <c r="N81" s="1729">
        <f t="shared" si="27"/>
        <v>0</v>
      </c>
      <c r="O81" s="3746">
        <f t="shared" si="29"/>
        <v>0</v>
      </c>
      <c r="P81" s="1729">
        <f t="shared" si="30"/>
        <v>0</v>
      </c>
      <c r="Q81" s="1730" t="str">
        <f t="shared" si="31"/>
        <v xml:space="preserve">STATE: ; PDY: ; KKL: ; MHE: ; YNM: </v>
      </c>
      <c r="R81" s="1731"/>
      <c r="S81" s="1732"/>
      <c r="U81" s="1666">
        <f t="shared" si="32"/>
        <v>0</v>
      </c>
      <c r="V81" s="1666">
        <f t="shared" si="33"/>
        <v>0</v>
      </c>
      <c r="W81" s="1666">
        <f t="shared" si="34"/>
        <v>0</v>
      </c>
      <c r="X81" s="1669" t="str">
        <f t="shared" si="35"/>
        <v xml:space="preserve">STATE: ; PDY: ; KKL: ; MHE: ; YNM: </v>
      </c>
      <c r="Y81" s="1666"/>
      <c r="Z81" s="1666"/>
      <c r="AA81" s="1666">
        <f t="shared" si="36"/>
        <v>0</v>
      </c>
      <c r="AB81" s="1666"/>
      <c r="AC81" s="1666"/>
      <c r="AD81" s="1666"/>
      <c r="AE81" s="1666">
        <f t="shared" si="37"/>
        <v>0</v>
      </c>
      <c r="AF81" s="1666"/>
      <c r="AG81" s="1666"/>
      <c r="AH81" s="1666"/>
      <c r="AI81" s="1666">
        <f t="shared" si="38"/>
        <v>0</v>
      </c>
      <c r="AJ81" s="1666"/>
      <c r="AK81" s="1666"/>
      <c r="AL81" s="1666"/>
      <c r="AM81" s="1666">
        <f t="shared" si="39"/>
        <v>0</v>
      </c>
      <c r="AN81" s="1666"/>
      <c r="AO81" s="1666"/>
      <c r="AP81" s="1666"/>
      <c r="AQ81" s="1666">
        <f t="shared" si="40"/>
        <v>0</v>
      </c>
      <c r="AR81" s="1666"/>
      <c r="AS81" s="1666">
        <f t="shared" si="41"/>
        <v>0</v>
      </c>
      <c r="AT81" s="1666">
        <f t="shared" si="42"/>
        <v>0</v>
      </c>
      <c r="AU81" s="1666">
        <f t="shared" si="43"/>
        <v>0</v>
      </c>
      <c r="AV81" s="1669" t="str">
        <f t="shared" si="44"/>
        <v xml:space="preserve">STATE: ; PDY: ; KKL: ; MHE: ; YNM: </v>
      </c>
      <c r="AW81" s="4641" t="s">
        <v>363</v>
      </c>
      <c r="AX81" s="2971"/>
      <c r="AY81" s="4842"/>
      <c r="AZ81" s="1724"/>
    </row>
    <row r="82" spans="1:53" s="1671" customFormat="1" ht="36">
      <c r="A82" s="1689">
        <v>5.3</v>
      </c>
      <c r="B82" s="1690"/>
      <c r="C82" s="1691" t="s">
        <v>4451</v>
      </c>
      <c r="D82" s="1692"/>
      <c r="E82" s="1692"/>
      <c r="F82" s="4637"/>
      <c r="G82" s="1759"/>
      <c r="H82" s="1759"/>
      <c r="I82" s="1759"/>
      <c r="J82" s="1759"/>
      <c r="K82" s="1759"/>
      <c r="L82" s="1759"/>
      <c r="M82" s="3746"/>
      <c r="N82" s="1694"/>
      <c r="O82" s="3746"/>
      <c r="P82" s="1696">
        <f>SUM(P83:P98)</f>
        <v>19</v>
      </c>
      <c r="Q82" s="1730"/>
      <c r="R82" s="1698"/>
      <c r="S82" s="1699">
        <f>SUM(S83:S98)</f>
        <v>0</v>
      </c>
      <c r="U82" s="1666"/>
      <c r="V82" s="1666"/>
      <c r="W82" s="1696">
        <f>SUM(W83:W98)</f>
        <v>1900000</v>
      </c>
      <c r="X82" s="1669"/>
      <c r="Y82" s="1666"/>
      <c r="Z82" s="1666"/>
      <c r="AA82" s="1696">
        <f>SUM(AA83:AA98)</f>
        <v>1400000</v>
      </c>
      <c r="AB82" s="1666"/>
      <c r="AC82" s="1666"/>
      <c r="AD82" s="1666"/>
      <c r="AE82" s="1696">
        <f>SUM(AE83:AE98)</f>
        <v>80000</v>
      </c>
      <c r="AF82" s="1666"/>
      <c r="AG82" s="1666"/>
      <c r="AH82" s="1666"/>
      <c r="AI82" s="1696">
        <f>SUM(AI83:AI98)</f>
        <v>400000</v>
      </c>
      <c r="AJ82" s="1666"/>
      <c r="AK82" s="1666"/>
      <c r="AL82" s="1666"/>
      <c r="AM82" s="1696">
        <f>SUM(AM83:AM98)</f>
        <v>10000</v>
      </c>
      <c r="AN82" s="1666"/>
      <c r="AO82" s="1666"/>
      <c r="AP82" s="1666"/>
      <c r="AQ82" s="1696">
        <f>SUM(AQ83:AQ98)</f>
        <v>10000</v>
      </c>
      <c r="AR82" s="1666"/>
      <c r="AS82" s="1696">
        <f>SUM(AS83:AS98)</f>
        <v>1900000</v>
      </c>
      <c r="AT82" s="1666"/>
      <c r="AU82" s="1666"/>
      <c r="AV82" s="1669"/>
      <c r="AW82" s="4638">
        <v>5.3</v>
      </c>
      <c r="AX82" s="4637"/>
      <c r="AY82" s="4641"/>
      <c r="AZ82" s="1688"/>
    </row>
    <row r="83" spans="1:53" s="1733" customFormat="1" ht="56.25">
      <c r="A83" s="1688" t="s">
        <v>364</v>
      </c>
      <c r="B83" s="1723" t="s">
        <v>365</v>
      </c>
      <c r="C83" s="1723" t="s">
        <v>366</v>
      </c>
      <c r="D83" s="1620" t="s">
        <v>70</v>
      </c>
      <c r="E83" s="1725" t="s">
        <v>70</v>
      </c>
      <c r="F83" s="2971" t="s">
        <v>6140</v>
      </c>
      <c r="G83" s="1726"/>
      <c r="H83" s="1735"/>
      <c r="I83" s="1727"/>
      <c r="J83" s="1727"/>
      <c r="K83" s="1726"/>
      <c r="L83" s="1726"/>
      <c r="M83" s="3746">
        <f t="shared" si="28"/>
        <v>0</v>
      </c>
      <c r="N83" s="1729">
        <f t="shared" ref="N83:N98" si="45">M83/100000</f>
        <v>0</v>
      </c>
      <c r="O83" s="3746">
        <f t="shared" si="29"/>
        <v>0</v>
      </c>
      <c r="P83" s="1729">
        <f>N83*O83</f>
        <v>0</v>
      </c>
      <c r="Q83" s="1730" t="str">
        <f t="shared" si="31"/>
        <v xml:space="preserve">STATE: ; PDY: ; KKL: ; MHE: ; YNM: </v>
      </c>
      <c r="R83" s="1731"/>
      <c r="S83" s="1732"/>
      <c r="U83" s="1666">
        <f t="shared" si="32"/>
        <v>0</v>
      </c>
      <c r="V83" s="1666">
        <f t="shared" si="33"/>
        <v>0</v>
      </c>
      <c r="W83" s="1666">
        <f t="shared" si="34"/>
        <v>0</v>
      </c>
      <c r="X83" s="1669" t="str">
        <f t="shared" si="35"/>
        <v xml:space="preserve">STATE: ; PDY: ; KKL: ; MHE: ; YNM: </v>
      </c>
      <c r="Y83" s="1666"/>
      <c r="Z83" s="1666"/>
      <c r="AA83" s="1666">
        <f t="shared" si="36"/>
        <v>0</v>
      </c>
      <c r="AB83" s="1666"/>
      <c r="AC83" s="1666"/>
      <c r="AD83" s="1666"/>
      <c r="AE83" s="1666">
        <f t="shared" si="37"/>
        <v>0</v>
      </c>
      <c r="AF83" s="1666"/>
      <c r="AG83" s="1666"/>
      <c r="AH83" s="1666"/>
      <c r="AI83" s="1666">
        <f t="shared" si="38"/>
        <v>0</v>
      </c>
      <c r="AJ83" s="1666"/>
      <c r="AK83" s="1666"/>
      <c r="AL83" s="1666"/>
      <c r="AM83" s="1666">
        <f t="shared" si="39"/>
        <v>0</v>
      </c>
      <c r="AN83" s="1666"/>
      <c r="AO83" s="1666"/>
      <c r="AP83" s="1666"/>
      <c r="AQ83" s="1666">
        <f t="shared" si="40"/>
        <v>0</v>
      </c>
      <c r="AR83" s="1666"/>
      <c r="AS83" s="1666">
        <f t="shared" si="41"/>
        <v>0</v>
      </c>
      <c r="AT83" s="1666">
        <f t="shared" si="42"/>
        <v>0</v>
      </c>
      <c r="AU83" s="1666">
        <f t="shared" si="43"/>
        <v>0</v>
      </c>
      <c r="AV83" s="1669" t="str">
        <f t="shared" si="44"/>
        <v xml:space="preserve">STATE: ; PDY: ; KKL: ; MHE: ; YNM: </v>
      </c>
      <c r="AW83" s="4641" t="s">
        <v>364</v>
      </c>
      <c r="AX83" s="2971" t="s">
        <v>6140</v>
      </c>
      <c r="AY83" s="4842" t="s">
        <v>6140</v>
      </c>
      <c r="AZ83" s="1724"/>
    </row>
    <row r="84" spans="1:53" s="1733" customFormat="1" ht="56.25">
      <c r="A84" s="1688" t="s">
        <v>368</v>
      </c>
      <c r="B84" s="1723" t="s">
        <v>369</v>
      </c>
      <c r="C84" s="1724" t="s">
        <v>3877</v>
      </c>
      <c r="D84" s="1620" t="s">
        <v>70</v>
      </c>
      <c r="E84" s="1725" t="s">
        <v>2926</v>
      </c>
      <c r="F84" s="2971" t="s">
        <v>6142</v>
      </c>
      <c r="G84" s="1726"/>
      <c r="H84" s="1735"/>
      <c r="I84" s="1727"/>
      <c r="J84" s="1727"/>
      <c r="K84" s="1726"/>
      <c r="L84" s="1726"/>
      <c r="M84" s="3746">
        <f t="shared" si="28"/>
        <v>0</v>
      </c>
      <c r="N84" s="1729">
        <f t="shared" si="45"/>
        <v>0</v>
      </c>
      <c r="O84" s="3746">
        <f t="shared" si="29"/>
        <v>0</v>
      </c>
      <c r="P84" s="1729">
        <f>N84*O84</f>
        <v>0</v>
      </c>
      <c r="Q84" s="1730" t="str">
        <f t="shared" si="31"/>
        <v xml:space="preserve">STATE: ; PDY: ; KKL: ; MHE: ; YNM: </v>
      </c>
      <c r="R84" s="1738">
        <f>'Abs5. Blood services &amp; Disorder'!Q13</f>
        <v>0</v>
      </c>
      <c r="S84" s="1748">
        <f>'Abs5. Blood services &amp; Disorder'!R13</f>
        <v>0</v>
      </c>
      <c r="U84" s="1666">
        <f t="shared" si="32"/>
        <v>0</v>
      </c>
      <c r="V84" s="1666">
        <f t="shared" si="33"/>
        <v>0</v>
      </c>
      <c r="W84" s="1666">
        <f t="shared" si="34"/>
        <v>0</v>
      </c>
      <c r="X84" s="1669" t="str">
        <f t="shared" si="35"/>
        <v xml:space="preserve">STATE: ; PDY: ; KKL: ; MHE: ; YNM: </v>
      </c>
      <c r="Y84" s="1666"/>
      <c r="Z84" s="1666"/>
      <c r="AA84" s="1666">
        <f t="shared" si="36"/>
        <v>0</v>
      </c>
      <c r="AB84" s="1666"/>
      <c r="AC84" s="1666"/>
      <c r="AD84" s="1666"/>
      <c r="AE84" s="1666">
        <f t="shared" si="37"/>
        <v>0</v>
      </c>
      <c r="AF84" s="1666"/>
      <c r="AG84" s="1666"/>
      <c r="AH84" s="1666"/>
      <c r="AI84" s="1666">
        <f t="shared" si="38"/>
        <v>0</v>
      </c>
      <c r="AJ84" s="1666"/>
      <c r="AK84" s="1666"/>
      <c r="AL84" s="1666"/>
      <c r="AM84" s="1666">
        <f t="shared" si="39"/>
        <v>0</v>
      </c>
      <c r="AN84" s="1666"/>
      <c r="AO84" s="1666"/>
      <c r="AP84" s="1666"/>
      <c r="AQ84" s="1666">
        <f t="shared" si="40"/>
        <v>0</v>
      </c>
      <c r="AR84" s="1666"/>
      <c r="AS84" s="1666">
        <f t="shared" si="41"/>
        <v>0</v>
      </c>
      <c r="AT84" s="1666">
        <f t="shared" si="42"/>
        <v>0</v>
      </c>
      <c r="AU84" s="1666">
        <f t="shared" si="43"/>
        <v>0</v>
      </c>
      <c r="AV84" s="1669" t="str">
        <f t="shared" si="44"/>
        <v xml:space="preserve">STATE: ; PDY: ; KKL: ; MHE: ; YNM: </v>
      </c>
      <c r="AW84" s="4641" t="s">
        <v>368</v>
      </c>
      <c r="AX84" s="2971" t="s">
        <v>6142</v>
      </c>
      <c r="AY84" s="4842" t="s">
        <v>6142</v>
      </c>
      <c r="AZ84" s="1724"/>
    </row>
    <row r="85" spans="1:53" s="1733" customFormat="1" ht="36">
      <c r="A85" s="1688" t="s">
        <v>370</v>
      </c>
      <c r="B85" s="1723" t="s">
        <v>371</v>
      </c>
      <c r="C85" s="1723" t="s">
        <v>372</v>
      </c>
      <c r="D85" s="1620" t="s">
        <v>70</v>
      </c>
      <c r="E85" s="1725" t="s">
        <v>70</v>
      </c>
      <c r="F85" s="2971" t="s">
        <v>6143</v>
      </c>
      <c r="G85" s="1736"/>
      <c r="H85" s="1736"/>
      <c r="I85" s="1736"/>
      <c r="J85" s="1736"/>
      <c r="K85" s="1736"/>
      <c r="L85" s="1736"/>
      <c r="M85" s="3746">
        <f t="shared" si="28"/>
        <v>0</v>
      </c>
      <c r="N85" s="1729">
        <f t="shared" si="45"/>
        <v>0</v>
      </c>
      <c r="O85" s="3746">
        <f t="shared" si="29"/>
        <v>0</v>
      </c>
      <c r="P85" s="1729">
        <f>N85*O85</f>
        <v>0</v>
      </c>
      <c r="Q85" s="1730" t="str">
        <f t="shared" si="31"/>
        <v xml:space="preserve">STATE: ; PDY: ; KKL: ; MHE: ; YNM: </v>
      </c>
      <c r="R85" s="1731"/>
      <c r="S85" s="1732"/>
      <c r="U85" s="1666">
        <f t="shared" si="32"/>
        <v>0</v>
      </c>
      <c r="V85" s="1666">
        <f t="shared" si="33"/>
        <v>0</v>
      </c>
      <c r="W85" s="1666">
        <f t="shared" si="34"/>
        <v>0</v>
      </c>
      <c r="X85" s="1669" t="str">
        <f t="shared" si="35"/>
        <v xml:space="preserve">STATE: ; PDY: ; KKL: ; MHE: ; YNM: </v>
      </c>
      <c r="Y85" s="1666"/>
      <c r="Z85" s="1666"/>
      <c r="AA85" s="1666">
        <f t="shared" si="36"/>
        <v>0</v>
      </c>
      <c r="AB85" s="1666"/>
      <c r="AC85" s="1666"/>
      <c r="AD85" s="1666"/>
      <c r="AE85" s="1666">
        <f t="shared" si="37"/>
        <v>0</v>
      </c>
      <c r="AF85" s="1666"/>
      <c r="AG85" s="1666"/>
      <c r="AH85" s="1666"/>
      <c r="AI85" s="1666">
        <f t="shared" si="38"/>
        <v>0</v>
      </c>
      <c r="AJ85" s="1666"/>
      <c r="AK85" s="1666"/>
      <c r="AL85" s="1666"/>
      <c r="AM85" s="1666">
        <f t="shared" si="39"/>
        <v>0</v>
      </c>
      <c r="AN85" s="1666"/>
      <c r="AO85" s="1666"/>
      <c r="AP85" s="1666"/>
      <c r="AQ85" s="1666">
        <f t="shared" si="40"/>
        <v>0</v>
      </c>
      <c r="AR85" s="1666"/>
      <c r="AS85" s="1666">
        <f t="shared" si="41"/>
        <v>0</v>
      </c>
      <c r="AT85" s="1666">
        <f t="shared" si="42"/>
        <v>0</v>
      </c>
      <c r="AU85" s="1666">
        <f t="shared" si="43"/>
        <v>0</v>
      </c>
      <c r="AV85" s="1669" t="str">
        <f t="shared" si="44"/>
        <v xml:space="preserve">STATE: ; PDY: ; KKL: ; MHE: ; YNM: </v>
      </c>
      <c r="AW85" s="4641" t="s">
        <v>370</v>
      </c>
      <c r="AX85" s="2971" t="s">
        <v>6143</v>
      </c>
      <c r="AY85" s="4842" t="s">
        <v>6143</v>
      </c>
      <c r="AZ85" s="1724"/>
    </row>
    <row r="86" spans="1:53" s="1733" customFormat="1" ht="56.25">
      <c r="A86" s="1688" t="s">
        <v>373</v>
      </c>
      <c r="B86" s="1723" t="s">
        <v>374</v>
      </c>
      <c r="C86" s="1723" t="s">
        <v>375</v>
      </c>
      <c r="D86" s="1620" t="s">
        <v>70</v>
      </c>
      <c r="E86" s="1725" t="s">
        <v>70</v>
      </c>
      <c r="F86" s="2971" t="s">
        <v>6121</v>
      </c>
      <c r="G86" s="1736"/>
      <c r="H86" s="1736"/>
      <c r="I86" s="1736"/>
      <c r="J86" s="1736"/>
      <c r="K86" s="1736"/>
      <c r="L86" s="1736"/>
      <c r="M86" s="3746">
        <f t="shared" si="28"/>
        <v>0</v>
      </c>
      <c r="N86" s="1729">
        <f t="shared" si="45"/>
        <v>0</v>
      </c>
      <c r="O86" s="3746">
        <f t="shared" si="29"/>
        <v>0</v>
      </c>
      <c r="P86" s="1729">
        <f>N86*O86</f>
        <v>0</v>
      </c>
      <c r="Q86" s="1730" t="str">
        <f t="shared" si="31"/>
        <v xml:space="preserve">STATE: ; PDY: ; KKL: ; MHE: ; YNM: </v>
      </c>
      <c r="R86" s="1731"/>
      <c r="S86" s="1732"/>
      <c r="U86" s="1666">
        <f t="shared" si="32"/>
        <v>0</v>
      </c>
      <c r="V86" s="1666">
        <f t="shared" si="33"/>
        <v>0</v>
      </c>
      <c r="W86" s="1666">
        <f t="shared" si="34"/>
        <v>0</v>
      </c>
      <c r="X86" s="1669" t="str">
        <f t="shared" si="35"/>
        <v xml:space="preserve">STATE: ; PDY: ; KKL: ; MHE: ; YNM: </v>
      </c>
      <c r="Y86" s="1666"/>
      <c r="Z86" s="1666"/>
      <c r="AA86" s="1666">
        <f t="shared" si="36"/>
        <v>0</v>
      </c>
      <c r="AB86" s="1666"/>
      <c r="AC86" s="1666"/>
      <c r="AD86" s="1666"/>
      <c r="AE86" s="1666">
        <f t="shared" si="37"/>
        <v>0</v>
      </c>
      <c r="AF86" s="1666"/>
      <c r="AG86" s="1666"/>
      <c r="AH86" s="1666"/>
      <c r="AI86" s="1666">
        <f t="shared" si="38"/>
        <v>0</v>
      </c>
      <c r="AJ86" s="1666"/>
      <c r="AK86" s="1666"/>
      <c r="AL86" s="1666"/>
      <c r="AM86" s="1666">
        <f t="shared" si="39"/>
        <v>0</v>
      </c>
      <c r="AN86" s="1666"/>
      <c r="AO86" s="1666"/>
      <c r="AP86" s="1666"/>
      <c r="AQ86" s="1666">
        <f t="shared" si="40"/>
        <v>0</v>
      </c>
      <c r="AR86" s="1666"/>
      <c r="AS86" s="1666">
        <f t="shared" si="41"/>
        <v>0</v>
      </c>
      <c r="AT86" s="1666">
        <f t="shared" si="42"/>
        <v>0</v>
      </c>
      <c r="AU86" s="1666">
        <f t="shared" si="43"/>
        <v>0</v>
      </c>
      <c r="AV86" s="1669" t="str">
        <f t="shared" si="44"/>
        <v xml:space="preserve">STATE: ; PDY: ; KKL: ; MHE: ; YNM: </v>
      </c>
      <c r="AW86" s="4641" t="s">
        <v>373</v>
      </c>
      <c r="AX86" s="2971" t="s">
        <v>6121</v>
      </c>
      <c r="AY86" s="4842" t="s">
        <v>6121</v>
      </c>
      <c r="AZ86" s="1724"/>
    </row>
    <row r="87" spans="1:53" s="1733" customFormat="1" ht="56.25">
      <c r="A87" s="1688" t="s">
        <v>376</v>
      </c>
      <c r="B87" s="1723" t="s">
        <v>377</v>
      </c>
      <c r="C87" s="1723" t="s">
        <v>378</v>
      </c>
      <c r="D87" s="1620" t="s">
        <v>70</v>
      </c>
      <c r="E87" s="1725" t="s">
        <v>70</v>
      </c>
      <c r="F87" s="2971" t="s">
        <v>6140</v>
      </c>
      <c r="G87" s="1736"/>
      <c r="H87" s="1736"/>
      <c r="I87" s="1736"/>
      <c r="J87" s="1736"/>
      <c r="K87" s="1736"/>
      <c r="L87" s="1736"/>
      <c r="M87" s="3746">
        <f t="shared" si="28"/>
        <v>0</v>
      </c>
      <c r="N87" s="1729">
        <f t="shared" si="45"/>
        <v>0</v>
      </c>
      <c r="O87" s="3746">
        <f t="shared" si="29"/>
        <v>0</v>
      </c>
      <c r="P87" s="1729">
        <f>N87*O87</f>
        <v>0</v>
      </c>
      <c r="Q87" s="1730" t="str">
        <f t="shared" si="31"/>
        <v xml:space="preserve">STATE: ; PDY: ; KKL: ; MHE: ; YNM: </v>
      </c>
      <c r="R87" s="1731"/>
      <c r="S87" s="1732"/>
      <c r="U87" s="1666">
        <f t="shared" si="32"/>
        <v>0</v>
      </c>
      <c r="V87" s="1666">
        <f t="shared" si="33"/>
        <v>0</v>
      </c>
      <c r="W87" s="1666">
        <f t="shared" si="34"/>
        <v>0</v>
      </c>
      <c r="X87" s="1669" t="str">
        <f t="shared" si="35"/>
        <v xml:space="preserve">STATE: ; PDY: ; KKL: ; MHE: ; YNM: </v>
      </c>
      <c r="Y87" s="1666"/>
      <c r="Z87" s="1666"/>
      <c r="AA87" s="1666">
        <f t="shared" si="36"/>
        <v>0</v>
      </c>
      <c r="AB87" s="1666"/>
      <c r="AC87" s="1666"/>
      <c r="AD87" s="1666"/>
      <c r="AE87" s="1666">
        <f t="shared" si="37"/>
        <v>0</v>
      </c>
      <c r="AF87" s="1666"/>
      <c r="AG87" s="1666"/>
      <c r="AH87" s="1666"/>
      <c r="AI87" s="1666">
        <f t="shared" si="38"/>
        <v>0</v>
      </c>
      <c r="AJ87" s="1666"/>
      <c r="AK87" s="1666"/>
      <c r="AL87" s="1666"/>
      <c r="AM87" s="1666">
        <f t="shared" si="39"/>
        <v>0</v>
      </c>
      <c r="AN87" s="1666"/>
      <c r="AO87" s="1666"/>
      <c r="AP87" s="1666"/>
      <c r="AQ87" s="1666">
        <f t="shared" si="40"/>
        <v>0</v>
      </c>
      <c r="AR87" s="1666"/>
      <c r="AS87" s="1666">
        <f t="shared" si="41"/>
        <v>0</v>
      </c>
      <c r="AT87" s="1666">
        <f t="shared" si="42"/>
        <v>0</v>
      </c>
      <c r="AU87" s="1666">
        <f t="shared" si="43"/>
        <v>0</v>
      </c>
      <c r="AV87" s="1669" t="str">
        <f t="shared" si="44"/>
        <v xml:space="preserve">STATE: ; PDY: ; KKL: ; MHE: ; YNM: </v>
      </c>
      <c r="AW87" s="4641" t="s">
        <v>376</v>
      </c>
      <c r="AX87" s="2971" t="s">
        <v>6140</v>
      </c>
      <c r="AY87" s="4842" t="s">
        <v>6140</v>
      </c>
      <c r="AZ87" s="1724"/>
    </row>
    <row r="88" spans="1:53" s="1733" customFormat="1" ht="56.25">
      <c r="A88" s="1688" t="s">
        <v>380</v>
      </c>
      <c r="B88" s="1723" t="s">
        <v>379</v>
      </c>
      <c r="C88" s="1723" t="s">
        <v>2824</v>
      </c>
      <c r="D88" s="1746" t="s">
        <v>85</v>
      </c>
      <c r="E88" s="1765" t="s">
        <v>4690</v>
      </c>
      <c r="F88" s="2971" t="s">
        <v>6144</v>
      </c>
      <c r="G88" s="1736"/>
      <c r="H88" s="1736"/>
      <c r="I88" s="1736"/>
      <c r="J88" s="1736"/>
      <c r="K88" s="1736"/>
      <c r="L88" s="1736"/>
      <c r="M88" s="3746">
        <f t="shared" si="28"/>
        <v>0</v>
      </c>
      <c r="N88" s="1729">
        <f t="shared" si="45"/>
        <v>0</v>
      </c>
      <c r="O88" s="3746">
        <f t="shared" si="29"/>
        <v>0</v>
      </c>
      <c r="P88" s="1729">
        <f t="shared" ref="P88:P95" si="46">N88*O88</f>
        <v>0</v>
      </c>
      <c r="Q88" s="1730" t="str">
        <f t="shared" si="31"/>
        <v xml:space="preserve">STATE: ; PDY: ; KKL: ; MHE: ; YNM: </v>
      </c>
      <c r="R88" s="1738">
        <f>'Abs26. Burns &amp; Injury'!Q7</f>
        <v>0</v>
      </c>
      <c r="S88" s="1739">
        <f>'Abs26. Burns &amp; Injury'!R7</f>
        <v>0</v>
      </c>
      <c r="U88" s="1666">
        <f t="shared" si="32"/>
        <v>0</v>
      </c>
      <c r="V88" s="1666">
        <f t="shared" si="33"/>
        <v>0</v>
      </c>
      <c r="W88" s="1666">
        <f t="shared" si="34"/>
        <v>0</v>
      </c>
      <c r="X88" s="1669" t="str">
        <f t="shared" si="35"/>
        <v xml:space="preserve">STATE: ; PDY: ; KKL: ; MHE: ; YNM: </v>
      </c>
      <c r="Y88" s="1666"/>
      <c r="Z88" s="1666"/>
      <c r="AA88" s="1666">
        <f t="shared" si="36"/>
        <v>0</v>
      </c>
      <c r="AB88" s="1666"/>
      <c r="AC88" s="1666"/>
      <c r="AD88" s="1666"/>
      <c r="AE88" s="1666">
        <f t="shared" si="37"/>
        <v>0</v>
      </c>
      <c r="AF88" s="1666"/>
      <c r="AG88" s="1666"/>
      <c r="AH88" s="1666"/>
      <c r="AI88" s="1666">
        <f t="shared" si="38"/>
        <v>0</v>
      </c>
      <c r="AJ88" s="1666"/>
      <c r="AK88" s="1666"/>
      <c r="AL88" s="1666"/>
      <c r="AM88" s="1666">
        <f t="shared" si="39"/>
        <v>0</v>
      </c>
      <c r="AN88" s="1666"/>
      <c r="AO88" s="1666"/>
      <c r="AP88" s="1666"/>
      <c r="AQ88" s="1666">
        <f t="shared" si="40"/>
        <v>0</v>
      </c>
      <c r="AR88" s="1666"/>
      <c r="AS88" s="1666">
        <f t="shared" si="41"/>
        <v>0</v>
      </c>
      <c r="AT88" s="1666">
        <f t="shared" si="42"/>
        <v>0</v>
      </c>
      <c r="AU88" s="1666">
        <f t="shared" si="43"/>
        <v>0</v>
      </c>
      <c r="AV88" s="1669" t="str">
        <f t="shared" si="44"/>
        <v xml:space="preserve">STATE: ; PDY: ; KKL: ; MHE: ; YNM: </v>
      </c>
      <c r="AW88" s="4641" t="s">
        <v>380</v>
      </c>
      <c r="AX88" s="2971" t="s">
        <v>6144</v>
      </c>
      <c r="AY88" s="4842" t="s">
        <v>6144</v>
      </c>
      <c r="AZ88" s="1724"/>
    </row>
    <row r="89" spans="1:53" s="1733" customFormat="1" ht="75">
      <c r="A89" s="1688" t="s">
        <v>383</v>
      </c>
      <c r="B89" s="1724" t="s">
        <v>381</v>
      </c>
      <c r="C89" s="1724" t="s">
        <v>382</v>
      </c>
      <c r="D89" s="1761" t="s">
        <v>90</v>
      </c>
      <c r="E89" s="1725" t="s">
        <v>205</v>
      </c>
      <c r="F89" s="2971" t="s">
        <v>6145</v>
      </c>
      <c r="G89" s="1736"/>
      <c r="H89" s="1736"/>
      <c r="I89" s="1736">
        <v>2.6999</v>
      </c>
      <c r="J89" s="1736"/>
      <c r="K89" s="1736"/>
      <c r="L89" s="1736"/>
      <c r="M89" s="3746">
        <f t="shared" si="28"/>
        <v>0</v>
      </c>
      <c r="N89" s="1729">
        <f t="shared" si="45"/>
        <v>0</v>
      </c>
      <c r="O89" s="3746">
        <f t="shared" si="29"/>
        <v>0</v>
      </c>
      <c r="P89" s="1729">
        <f t="shared" si="46"/>
        <v>0</v>
      </c>
      <c r="Q89" s="1730" t="str">
        <f t="shared" si="31"/>
        <v xml:space="preserve">STATE: ; PDY: ; KKL: ; MHE: ; YNM: </v>
      </c>
      <c r="R89" s="1738">
        <f>'Ab1. RMNCH+A'!Q408</f>
        <v>0</v>
      </c>
      <c r="S89" s="1748">
        <f>'Ab1. RMNCH+A'!R408</f>
        <v>0</v>
      </c>
      <c r="U89" s="1666">
        <f t="shared" si="32"/>
        <v>0</v>
      </c>
      <c r="V89" s="1666">
        <f t="shared" si="33"/>
        <v>0</v>
      </c>
      <c r="W89" s="1666">
        <f t="shared" si="34"/>
        <v>0</v>
      </c>
      <c r="X89" s="1669" t="str">
        <f t="shared" si="35"/>
        <v xml:space="preserve">STATE: ; PDY: ; KKL: ; MHE: ; YNM: </v>
      </c>
      <c r="Y89" s="1752"/>
      <c r="Z89" s="1752"/>
      <c r="AA89" s="1752">
        <f t="shared" si="36"/>
        <v>0</v>
      </c>
      <c r="AB89" s="1752"/>
      <c r="AC89" s="1752"/>
      <c r="AD89" s="1752"/>
      <c r="AE89" s="1752">
        <f t="shared" si="37"/>
        <v>0</v>
      </c>
      <c r="AF89" s="1753"/>
      <c r="AG89" s="1752"/>
      <c r="AH89" s="1752"/>
      <c r="AI89" s="1752">
        <f t="shared" si="38"/>
        <v>0</v>
      </c>
      <c r="AJ89" s="1753"/>
      <c r="AK89" s="1752"/>
      <c r="AL89" s="1752"/>
      <c r="AM89" s="1752">
        <f t="shared" si="39"/>
        <v>0</v>
      </c>
      <c r="AN89" s="1753"/>
      <c r="AO89" s="1752"/>
      <c r="AP89" s="1752"/>
      <c r="AQ89" s="1752">
        <f t="shared" si="40"/>
        <v>0</v>
      </c>
      <c r="AR89" s="1753"/>
      <c r="AS89" s="1666">
        <f t="shared" si="41"/>
        <v>0</v>
      </c>
      <c r="AT89" s="1666">
        <f t="shared" si="42"/>
        <v>0</v>
      </c>
      <c r="AU89" s="1666">
        <f t="shared" si="43"/>
        <v>0</v>
      </c>
      <c r="AV89" s="1669" t="str">
        <f t="shared" si="44"/>
        <v xml:space="preserve">STATE: ; PDY: ; KKL: ; MHE: ; YNM: </v>
      </c>
      <c r="AW89" s="4641" t="s">
        <v>383</v>
      </c>
      <c r="AX89" s="2971" t="s">
        <v>6145</v>
      </c>
      <c r="AY89" s="4842" t="s">
        <v>6145</v>
      </c>
      <c r="AZ89" s="1724"/>
    </row>
    <row r="90" spans="1:53" s="1733" customFormat="1" ht="37.5">
      <c r="A90" s="1688" t="s">
        <v>386</v>
      </c>
      <c r="B90" s="1724" t="s">
        <v>384</v>
      </c>
      <c r="C90" s="1724" t="s">
        <v>385</v>
      </c>
      <c r="D90" s="1761" t="s">
        <v>90</v>
      </c>
      <c r="E90" s="1725" t="s">
        <v>208</v>
      </c>
      <c r="F90" s="2971" t="s">
        <v>6146</v>
      </c>
      <c r="G90" s="1736"/>
      <c r="H90" s="1736"/>
      <c r="I90" s="1736"/>
      <c r="J90" s="1736"/>
      <c r="K90" s="1736"/>
      <c r="L90" s="1736"/>
      <c r="M90" s="3746">
        <f t="shared" si="28"/>
        <v>0</v>
      </c>
      <c r="N90" s="1729">
        <f t="shared" si="45"/>
        <v>0</v>
      </c>
      <c r="O90" s="3746">
        <f t="shared" si="29"/>
        <v>0</v>
      </c>
      <c r="P90" s="1729">
        <f t="shared" si="46"/>
        <v>0</v>
      </c>
      <c r="Q90" s="1730" t="str">
        <f t="shared" si="31"/>
        <v xml:space="preserve">STATE: ; PDY: ; KKL: ; MHE: ; YNM: </v>
      </c>
      <c r="R90" s="1738">
        <f>'Ab2. NIDDCP'!Q9</f>
        <v>0</v>
      </c>
      <c r="S90" s="1748">
        <f>'Ab2. NIDDCP'!R9</f>
        <v>0</v>
      </c>
      <c r="U90" s="1666">
        <f t="shared" si="32"/>
        <v>0</v>
      </c>
      <c r="V90" s="1666">
        <f t="shared" si="33"/>
        <v>0</v>
      </c>
      <c r="W90" s="1666">
        <f t="shared" si="34"/>
        <v>0</v>
      </c>
      <c r="X90" s="1669" t="str">
        <f t="shared" si="35"/>
        <v xml:space="preserve">STATE: ; PDY: ; KKL: ; MHE: ; YNM: </v>
      </c>
      <c r="Y90" s="1666"/>
      <c r="Z90" s="1666"/>
      <c r="AA90" s="1666">
        <f t="shared" si="36"/>
        <v>0</v>
      </c>
      <c r="AB90" s="1666"/>
      <c r="AC90" s="1666"/>
      <c r="AD90" s="1666"/>
      <c r="AE90" s="1666">
        <f t="shared" si="37"/>
        <v>0</v>
      </c>
      <c r="AF90" s="1666"/>
      <c r="AG90" s="1666"/>
      <c r="AH90" s="1666"/>
      <c r="AI90" s="1666">
        <f t="shared" si="38"/>
        <v>0</v>
      </c>
      <c r="AJ90" s="1666"/>
      <c r="AK90" s="1666"/>
      <c r="AL90" s="1666"/>
      <c r="AM90" s="1666">
        <f t="shared" si="39"/>
        <v>0</v>
      </c>
      <c r="AN90" s="1666"/>
      <c r="AO90" s="1666"/>
      <c r="AP90" s="1666"/>
      <c r="AQ90" s="1666">
        <f t="shared" si="40"/>
        <v>0</v>
      </c>
      <c r="AR90" s="1666"/>
      <c r="AS90" s="1666">
        <f t="shared" si="41"/>
        <v>0</v>
      </c>
      <c r="AT90" s="1666">
        <f t="shared" si="42"/>
        <v>0</v>
      </c>
      <c r="AU90" s="1666">
        <f t="shared" si="43"/>
        <v>0</v>
      </c>
      <c r="AV90" s="1669" t="str">
        <f t="shared" si="44"/>
        <v xml:space="preserve">STATE: ; PDY: ; KKL: ; MHE: ; YNM: </v>
      </c>
      <c r="AW90" s="4641" t="s">
        <v>386</v>
      </c>
      <c r="AX90" s="2971" t="s">
        <v>6146</v>
      </c>
      <c r="AY90" s="4842" t="s">
        <v>6146</v>
      </c>
      <c r="AZ90" s="1724"/>
    </row>
    <row r="91" spans="1:53" s="1733" customFormat="1" ht="36">
      <c r="A91" s="1688" t="s">
        <v>389</v>
      </c>
      <c r="B91" s="1737" t="s">
        <v>387</v>
      </c>
      <c r="C91" s="1737" t="s">
        <v>388</v>
      </c>
      <c r="D91" s="1766" t="s">
        <v>4345</v>
      </c>
      <c r="E91" s="1725" t="s">
        <v>4801</v>
      </c>
      <c r="F91" s="2971" t="s">
        <v>6147</v>
      </c>
      <c r="G91" s="1726"/>
      <c r="H91" s="1735"/>
      <c r="I91" s="1727"/>
      <c r="J91" s="1727"/>
      <c r="K91" s="1726"/>
      <c r="L91" s="1726"/>
      <c r="M91" s="3746">
        <f t="shared" si="28"/>
        <v>0</v>
      </c>
      <c r="N91" s="1729">
        <f t="shared" si="45"/>
        <v>0</v>
      </c>
      <c r="O91" s="3746">
        <f t="shared" si="29"/>
        <v>0</v>
      </c>
      <c r="P91" s="1729">
        <f t="shared" si="46"/>
        <v>0</v>
      </c>
      <c r="Q91" s="1730" t="str">
        <f t="shared" si="31"/>
        <v xml:space="preserve">STATE: ; PDY: ; KKL: ; MHE: ; YNM: </v>
      </c>
      <c r="R91" s="1738">
        <f>'Abs9. NVBDCP'!Q33</f>
        <v>0</v>
      </c>
      <c r="S91" s="1739">
        <f>'Abs9. NVBDCP'!R33</f>
        <v>0</v>
      </c>
      <c r="U91" s="1666">
        <f t="shared" si="32"/>
        <v>0</v>
      </c>
      <c r="V91" s="1666">
        <f t="shared" si="33"/>
        <v>0</v>
      </c>
      <c r="W91" s="1666">
        <f t="shared" si="34"/>
        <v>0</v>
      </c>
      <c r="X91" s="1669" t="str">
        <f t="shared" si="35"/>
        <v xml:space="preserve">STATE: ; PDY: ; KKL: ; MHE: ; YNM: </v>
      </c>
      <c r="Y91" s="1666"/>
      <c r="Z91" s="1666"/>
      <c r="AA91" s="1666">
        <f t="shared" si="36"/>
        <v>0</v>
      </c>
      <c r="AB91" s="1666"/>
      <c r="AC91" s="1666"/>
      <c r="AD91" s="1666"/>
      <c r="AE91" s="1666">
        <f t="shared" si="37"/>
        <v>0</v>
      </c>
      <c r="AF91" s="1666"/>
      <c r="AG91" s="1666"/>
      <c r="AH91" s="1666"/>
      <c r="AI91" s="1666">
        <f t="shared" si="38"/>
        <v>0</v>
      </c>
      <c r="AJ91" s="1666"/>
      <c r="AK91" s="1666"/>
      <c r="AL91" s="1666"/>
      <c r="AM91" s="1666">
        <f t="shared" si="39"/>
        <v>0</v>
      </c>
      <c r="AN91" s="1666"/>
      <c r="AO91" s="1666"/>
      <c r="AP91" s="1666"/>
      <c r="AQ91" s="1666">
        <f t="shared" si="40"/>
        <v>0</v>
      </c>
      <c r="AR91" s="1666"/>
      <c r="AS91" s="1666">
        <f t="shared" si="41"/>
        <v>0</v>
      </c>
      <c r="AT91" s="1666">
        <f t="shared" si="42"/>
        <v>0</v>
      </c>
      <c r="AU91" s="1666">
        <f t="shared" si="43"/>
        <v>0</v>
      </c>
      <c r="AV91" s="1669" t="str">
        <f t="shared" si="44"/>
        <v xml:space="preserve">STATE: ; PDY: ; KKL: ; MHE: ; YNM: </v>
      </c>
      <c r="AW91" s="4641" t="s">
        <v>389</v>
      </c>
      <c r="AX91" s="2971" t="s">
        <v>6147</v>
      </c>
      <c r="AY91" s="4842" t="s">
        <v>6147</v>
      </c>
      <c r="AZ91" s="1724"/>
    </row>
    <row r="92" spans="1:53" s="1733" customFormat="1" ht="36">
      <c r="A92" s="1688" t="s">
        <v>392</v>
      </c>
      <c r="B92" s="1737" t="s">
        <v>390</v>
      </c>
      <c r="C92" s="1737" t="s">
        <v>391</v>
      </c>
      <c r="D92" s="1766" t="s">
        <v>4345</v>
      </c>
      <c r="E92" s="1725" t="s">
        <v>1546</v>
      </c>
      <c r="F92" s="2971" t="s">
        <v>6147</v>
      </c>
      <c r="G92" s="1736"/>
      <c r="H92" s="1736"/>
      <c r="I92" s="1736"/>
      <c r="J92" s="1736"/>
      <c r="K92" s="1736"/>
      <c r="L92" s="1736"/>
      <c r="M92" s="3746">
        <f t="shared" si="28"/>
        <v>0</v>
      </c>
      <c r="N92" s="1729">
        <f t="shared" si="45"/>
        <v>0</v>
      </c>
      <c r="O92" s="3746">
        <f t="shared" si="29"/>
        <v>0</v>
      </c>
      <c r="P92" s="1729">
        <f t="shared" si="46"/>
        <v>0</v>
      </c>
      <c r="Q92" s="1730" t="str">
        <f t="shared" si="31"/>
        <v xml:space="preserve">STATE: ; PDY: ; KKL: ; MHE: ; YNM: </v>
      </c>
      <c r="R92" s="1738">
        <f>'Abs9. NVBDCP'!Q34</f>
        <v>0</v>
      </c>
      <c r="S92" s="1739">
        <f>'Abs9. NVBDCP'!R34</f>
        <v>0</v>
      </c>
      <c r="U92" s="1666">
        <f t="shared" si="32"/>
        <v>0</v>
      </c>
      <c r="V92" s="1666">
        <f t="shared" si="33"/>
        <v>0</v>
      </c>
      <c r="W92" s="1666">
        <f t="shared" si="34"/>
        <v>0</v>
      </c>
      <c r="X92" s="1669" t="str">
        <f t="shared" si="35"/>
        <v xml:space="preserve">STATE: ; PDY: ; KKL: ; MHE: ; YNM: </v>
      </c>
      <c r="Y92" s="1666"/>
      <c r="Z92" s="1666"/>
      <c r="AA92" s="1666">
        <f t="shared" si="36"/>
        <v>0</v>
      </c>
      <c r="AB92" s="1666"/>
      <c r="AC92" s="1666"/>
      <c r="AD92" s="1666"/>
      <c r="AE92" s="1666">
        <f t="shared" si="37"/>
        <v>0</v>
      </c>
      <c r="AF92" s="1666"/>
      <c r="AG92" s="1666"/>
      <c r="AH92" s="1666"/>
      <c r="AI92" s="1666">
        <f t="shared" si="38"/>
        <v>0</v>
      </c>
      <c r="AJ92" s="1666"/>
      <c r="AK92" s="1666"/>
      <c r="AL92" s="1666"/>
      <c r="AM92" s="1666">
        <f t="shared" si="39"/>
        <v>0</v>
      </c>
      <c r="AN92" s="1666"/>
      <c r="AO92" s="1666"/>
      <c r="AP92" s="1666"/>
      <c r="AQ92" s="1666">
        <f t="shared" si="40"/>
        <v>0</v>
      </c>
      <c r="AR92" s="1666"/>
      <c r="AS92" s="1666">
        <f t="shared" si="41"/>
        <v>0</v>
      </c>
      <c r="AT92" s="1666">
        <f t="shared" si="42"/>
        <v>0</v>
      </c>
      <c r="AU92" s="1666">
        <f t="shared" si="43"/>
        <v>0</v>
      </c>
      <c r="AV92" s="1669" t="str">
        <f t="shared" si="44"/>
        <v xml:space="preserve">STATE: ; PDY: ; KKL: ; MHE: ; YNM: </v>
      </c>
      <c r="AW92" s="4641" t="s">
        <v>392</v>
      </c>
      <c r="AX92" s="2971" t="s">
        <v>6147</v>
      </c>
      <c r="AY92" s="4842" t="s">
        <v>6147</v>
      </c>
      <c r="AZ92" s="1724"/>
    </row>
    <row r="93" spans="1:53" s="1733" customFormat="1" ht="87" customHeight="1">
      <c r="A93" s="1688" t="s">
        <v>393</v>
      </c>
      <c r="B93" s="1737" t="s">
        <v>2099</v>
      </c>
      <c r="C93" s="1737" t="s">
        <v>2100</v>
      </c>
      <c r="D93" s="1766" t="s">
        <v>4345</v>
      </c>
      <c r="E93" s="1725" t="s">
        <v>4954</v>
      </c>
      <c r="F93" s="2971" t="s">
        <v>6148</v>
      </c>
      <c r="G93" s="1736"/>
      <c r="H93" s="1736"/>
      <c r="I93" s="1736"/>
      <c r="J93" s="1736"/>
      <c r="K93" s="1736"/>
      <c r="L93" s="1736"/>
      <c r="M93" s="3746">
        <f t="shared" si="28"/>
        <v>0</v>
      </c>
      <c r="N93" s="1729">
        <f t="shared" si="45"/>
        <v>0</v>
      </c>
      <c r="O93" s="3746">
        <f t="shared" si="29"/>
        <v>0</v>
      </c>
      <c r="P93" s="1729">
        <f t="shared" si="46"/>
        <v>0</v>
      </c>
      <c r="Q93" s="1730" t="str">
        <f t="shared" si="31"/>
        <v xml:space="preserve">STATE: ; PDY: ; KKL: ; MHE: ; YNM: </v>
      </c>
      <c r="R93" s="1738">
        <f>'Abs9. NVBDCP'!Q35</f>
        <v>0</v>
      </c>
      <c r="S93" s="1739">
        <f>'Abs9. NVBDCP'!R35</f>
        <v>0</v>
      </c>
      <c r="U93" s="1666">
        <f t="shared" si="32"/>
        <v>0</v>
      </c>
      <c r="V93" s="1666">
        <f t="shared" si="33"/>
        <v>0</v>
      </c>
      <c r="W93" s="1666">
        <f t="shared" si="34"/>
        <v>0</v>
      </c>
      <c r="X93" s="1669" t="str">
        <f t="shared" si="35"/>
        <v xml:space="preserve">STATE: ; PDY: ; KKL: ; MHE: ; YNM: </v>
      </c>
      <c r="Y93" s="1666"/>
      <c r="Z93" s="1666"/>
      <c r="AA93" s="1666">
        <f t="shared" si="36"/>
        <v>0</v>
      </c>
      <c r="AB93" s="1666"/>
      <c r="AC93" s="1666"/>
      <c r="AD93" s="1666"/>
      <c r="AE93" s="1666">
        <f t="shared" si="37"/>
        <v>0</v>
      </c>
      <c r="AF93" s="1666"/>
      <c r="AG93" s="1666"/>
      <c r="AH93" s="1666"/>
      <c r="AI93" s="1666">
        <f t="shared" si="38"/>
        <v>0</v>
      </c>
      <c r="AJ93" s="1666"/>
      <c r="AK93" s="1666"/>
      <c r="AL93" s="1666"/>
      <c r="AM93" s="1666">
        <f t="shared" si="39"/>
        <v>0</v>
      </c>
      <c r="AN93" s="1666"/>
      <c r="AO93" s="1666"/>
      <c r="AP93" s="1666"/>
      <c r="AQ93" s="1666">
        <f t="shared" si="40"/>
        <v>0</v>
      </c>
      <c r="AR93" s="1666"/>
      <c r="AS93" s="1666">
        <f t="shared" si="41"/>
        <v>0</v>
      </c>
      <c r="AT93" s="1666">
        <f t="shared" si="42"/>
        <v>0</v>
      </c>
      <c r="AU93" s="1666">
        <f t="shared" si="43"/>
        <v>0</v>
      </c>
      <c r="AV93" s="1669" t="str">
        <f t="shared" si="44"/>
        <v>STATE: 1. Upgradation of conference hall in STC (Flooring, ceiling &amp; Painting works Rs.3,00,000/-)     2. Maintenance work in STC (Plumbing, Patch work, Aluminium particition -Rs.2,00,000/-) 3. Upgradation STDC facilities Rs.1,50,000) 4.Tiles works in all four wallsides area (800 sq ft area) and floor in existing sputum processing and microscopy area for Rs.8,00,000/- ; PDY: Maintenance cost of DTC/DDS/TB units/DMC/C&amp;DST Lab; KKL: Proposed Upgradation &amp; Maintenance cost  of DTC=1, DDS=1 with aluminium partition &amp; AC; MHE: Maintenance cost  of DTC=1, DDS=1 &amp;DMC=1; YNM: Maintenance cost  of DTC=1, DDS=1 &amp;DMC=1</v>
      </c>
      <c r="AW93" s="4641" t="s">
        <v>393</v>
      </c>
      <c r="AX93" s="2971" t="s">
        <v>6148</v>
      </c>
      <c r="AY93" s="4842" t="s">
        <v>6148</v>
      </c>
      <c r="AZ93" s="1724"/>
    </row>
    <row r="94" spans="1:53" s="1733" customFormat="1" ht="309.75" customHeight="1">
      <c r="A94" s="1688" t="s">
        <v>395</v>
      </c>
      <c r="B94" s="1737" t="s">
        <v>394</v>
      </c>
      <c r="C94" s="1737" t="s">
        <v>4863</v>
      </c>
      <c r="D94" s="1766" t="s">
        <v>4345</v>
      </c>
      <c r="E94" s="1725" t="s">
        <v>4656</v>
      </c>
      <c r="F94" s="2971" t="s">
        <v>6149</v>
      </c>
      <c r="G94" s="1726"/>
      <c r="H94" s="1735"/>
      <c r="I94" s="1767">
        <v>18.001199997999997</v>
      </c>
      <c r="J94" s="1727"/>
      <c r="K94" s="1734"/>
      <c r="L94" s="1726"/>
      <c r="M94" s="3746">
        <f t="shared" si="28"/>
        <v>105555.55555555556</v>
      </c>
      <c r="N94" s="1729">
        <f t="shared" si="45"/>
        <v>1.0555555555555556</v>
      </c>
      <c r="O94" s="3746">
        <f t="shared" si="29"/>
        <v>18</v>
      </c>
      <c r="P94" s="1729">
        <f t="shared" si="46"/>
        <v>19</v>
      </c>
      <c r="Q94" s="1730" t="str">
        <f>X94</f>
        <v>STATE: 1. Upgradation of conference hall in STC (Flooring, ceiling &amp; Painting works Rs.3,00,000/-)     2. Maintenance work in STC (Plumbing, Patch work, Aluminium particition -Rs.2,00,000/-) 3. Upgradation STDC facilities Rs.1,50,000) 4.Tiles works in all four wallsides area (800 sq ft area) and floor in existing sputum processing and microscopy area for Rs.8,00,000/- ; PDY: Maintenance cost of DTC/DDS/TB units/DMC/C&amp;DST Lab; KKL: Proposed Upgradation &amp; Maintenance cost  of DTC=1, DDS=1 with aluminium partition &amp; AC; MHE: Maintenance cost  of DTC=1, DDS=1 &amp;DMC=1; YNM: Maintenance cost  of DTC=1, DDS=1 &amp;DMC=1</v>
      </c>
      <c r="R94" s="1738">
        <f>'Abs11. NTEP'!Q19</f>
        <v>0</v>
      </c>
      <c r="S94" s="1739">
        <f>'Abs11. NTEP'!R19</f>
        <v>0</v>
      </c>
      <c r="U94" s="1666">
        <f t="shared" si="32"/>
        <v>105555.55555555556</v>
      </c>
      <c r="V94" s="1666">
        <f t="shared" si="33"/>
        <v>18</v>
      </c>
      <c r="W94" s="1666">
        <f t="shared" si="34"/>
        <v>1900000</v>
      </c>
      <c r="X94" s="1669" t="str">
        <f t="shared" si="35"/>
        <v>STATE: 1. Upgradation of conference hall in STC (Flooring, ceiling &amp; Painting works Rs.3,00,000/-)     2. Maintenance work in STC (Plumbing, Patch work, Aluminium particition -Rs.2,00,000/-) 3. Upgradation STDC facilities Rs.1,50,000) 4.Tiles works in all four wallsides area (800 sq ft area) and floor in existing sputum processing and microscopy area for Rs.8,00,000/- ; PDY: Maintenance cost of DTC/DDS/TB units/DMC/C&amp;DST Lab; KKL: Proposed Upgradation &amp; Maintenance cost  of DTC=1, DDS=1 with aluminium partition &amp; AC; MHE: Maintenance cost  of DTC=1, DDS=1 &amp;DMC=1; YNM: Maintenance cost  of DTC=1, DDS=1 &amp;DMC=1</v>
      </c>
      <c r="Y94" s="3352">
        <v>350000</v>
      </c>
      <c r="Z94" s="3352">
        <v>4</v>
      </c>
      <c r="AA94" s="1666">
        <f t="shared" si="36"/>
        <v>1400000</v>
      </c>
      <c r="AB94" s="2611" t="s">
        <v>7169</v>
      </c>
      <c r="AC94" s="3352">
        <v>10000</v>
      </c>
      <c r="AD94" s="1666">
        <v>8</v>
      </c>
      <c r="AE94" s="1666">
        <f t="shared" si="37"/>
        <v>80000</v>
      </c>
      <c r="AF94" s="3353" t="s">
        <v>6974</v>
      </c>
      <c r="AG94" s="1669">
        <v>200000</v>
      </c>
      <c r="AH94" s="1669">
        <v>2</v>
      </c>
      <c r="AI94" s="1669">
        <f t="shared" si="38"/>
        <v>400000</v>
      </c>
      <c r="AJ94" s="3353" t="s">
        <v>6975</v>
      </c>
      <c r="AK94" s="1669">
        <v>5000</v>
      </c>
      <c r="AL94" s="1669">
        <v>2</v>
      </c>
      <c r="AM94" s="1669">
        <f t="shared" si="39"/>
        <v>10000</v>
      </c>
      <c r="AN94" s="3353" t="s">
        <v>6976</v>
      </c>
      <c r="AO94" s="1669">
        <v>5000</v>
      </c>
      <c r="AP94" s="1669">
        <v>2</v>
      </c>
      <c r="AQ94" s="1669">
        <f t="shared" si="40"/>
        <v>10000</v>
      </c>
      <c r="AR94" s="3353" t="s">
        <v>6976</v>
      </c>
      <c r="AS94" s="1669">
        <f t="shared" si="41"/>
        <v>1900000</v>
      </c>
      <c r="AT94" s="1669">
        <f t="shared" si="42"/>
        <v>18</v>
      </c>
      <c r="AU94" s="1669">
        <f t="shared" si="43"/>
        <v>105555.55555555556</v>
      </c>
      <c r="AV94" s="1669" t="str">
        <f t="shared" si="44"/>
        <v xml:space="preserve">STATE: ; PDY: ; KKL: ; MHE: ; YNM: </v>
      </c>
      <c r="AW94" s="4641" t="s">
        <v>395</v>
      </c>
      <c r="AX94" s="2971" t="s">
        <v>6149</v>
      </c>
      <c r="AY94" s="4842" t="s">
        <v>6149</v>
      </c>
      <c r="AZ94" s="5010" t="s">
        <v>8180</v>
      </c>
      <c r="BA94" s="1733" t="s">
        <v>8179</v>
      </c>
    </row>
    <row r="95" spans="1:53" s="1733" customFormat="1" ht="56.25">
      <c r="A95" s="1688" t="s">
        <v>397</v>
      </c>
      <c r="B95" s="1724" t="s">
        <v>396</v>
      </c>
      <c r="C95" s="1724" t="s">
        <v>4072</v>
      </c>
      <c r="D95" s="4635" t="s">
        <v>85</v>
      </c>
      <c r="E95" s="1725" t="s">
        <v>150</v>
      </c>
      <c r="F95" s="2971" t="s">
        <v>6150</v>
      </c>
      <c r="G95" s="1736"/>
      <c r="H95" s="1736"/>
      <c r="I95" s="1736"/>
      <c r="J95" s="1736"/>
      <c r="K95" s="1736"/>
      <c r="L95" s="1736"/>
      <c r="M95" s="3746">
        <f t="shared" si="28"/>
        <v>0</v>
      </c>
      <c r="N95" s="1729">
        <f t="shared" si="45"/>
        <v>0</v>
      </c>
      <c r="O95" s="3746">
        <f t="shared" si="29"/>
        <v>0</v>
      </c>
      <c r="P95" s="1729">
        <f t="shared" si="46"/>
        <v>0</v>
      </c>
      <c r="Q95" s="1730" t="str">
        <f t="shared" si="31"/>
        <v xml:space="preserve">STATE: ; PDY: ; KKL: ; MHE: ; YNM: </v>
      </c>
      <c r="R95" s="1738">
        <f>'Abs16. NMHP'!Q11</f>
        <v>0</v>
      </c>
      <c r="S95" s="1739">
        <f>'Abs16. NMHP'!R11</f>
        <v>0</v>
      </c>
      <c r="U95" s="1666">
        <f t="shared" si="32"/>
        <v>0</v>
      </c>
      <c r="V95" s="1666">
        <f t="shared" si="33"/>
        <v>0</v>
      </c>
      <c r="W95" s="1666">
        <f t="shared" si="34"/>
        <v>0</v>
      </c>
      <c r="X95" s="1669" t="str">
        <f t="shared" si="35"/>
        <v xml:space="preserve">STATE: ; PDY: ; KKL: ; MHE: ; YNM: </v>
      </c>
      <c r="Y95" s="1752"/>
      <c r="Z95" s="1752"/>
      <c r="AA95" s="1752">
        <f t="shared" si="36"/>
        <v>0</v>
      </c>
      <c r="AB95" s="1752"/>
      <c r="AC95" s="1768"/>
      <c r="AD95" s="1768"/>
      <c r="AE95" s="1769">
        <f t="shared" si="37"/>
        <v>0</v>
      </c>
      <c r="AF95" s="1769"/>
      <c r="AG95" s="1768"/>
      <c r="AH95" s="1768"/>
      <c r="AI95" s="1769">
        <f t="shared" si="38"/>
        <v>0</v>
      </c>
      <c r="AJ95" s="1769"/>
      <c r="AK95" s="1752"/>
      <c r="AL95" s="1752"/>
      <c r="AM95" s="1752">
        <f t="shared" si="39"/>
        <v>0</v>
      </c>
      <c r="AN95" s="1752"/>
      <c r="AO95" s="1752"/>
      <c r="AP95" s="1752"/>
      <c r="AQ95" s="1752">
        <f t="shared" si="40"/>
        <v>0</v>
      </c>
      <c r="AR95" s="1752"/>
      <c r="AS95" s="1666">
        <f t="shared" si="41"/>
        <v>0</v>
      </c>
      <c r="AT95" s="1666">
        <f t="shared" si="42"/>
        <v>0</v>
      </c>
      <c r="AU95" s="1666">
        <f t="shared" si="43"/>
        <v>0</v>
      </c>
      <c r="AV95" s="1669" t="str">
        <f t="shared" si="44"/>
        <v xml:space="preserve">STATE: ; PDY: ; KKL: ; MHE: ; YNM: </v>
      </c>
      <c r="AW95" s="4641" t="s">
        <v>397</v>
      </c>
      <c r="AX95" s="2971" t="s">
        <v>6150</v>
      </c>
      <c r="AY95" s="4842" t="s">
        <v>6150</v>
      </c>
      <c r="AZ95" s="1724"/>
    </row>
    <row r="96" spans="1:53" s="1733" customFormat="1" ht="90">
      <c r="A96" s="1688" t="s">
        <v>2101</v>
      </c>
      <c r="B96" s="2958" t="s">
        <v>398</v>
      </c>
      <c r="C96" s="2959" t="s">
        <v>4400</v>
      </c>
      <c r="D96" s="4635" t="s">
        <v>85</v>
      </c>
      <c r="E96" s="1770" t="s">
        <v>399</v>
      </c>
      <c r="F96" s="2971" t="s">
        <v>6151</v>
      </c>
      <c r="G96" s="1771"/>
      <c r="H96" s="1771"/>
      <c r="I96" s="1771"/>
      <c r="J96" s="1771"/>
      <c r="K96" s="1771"/>
      <c r="L96" s="1772"/>
      <c r="M96" s="3746">
        <f t="shared" si="28"/>
        <v>0</v>
      </c>
      <c r="N96" s="1729">
        <f t="shared" si="45"/>
        <v>0</v>
      </c>
      <c r="O96" s="3746">
        <f t="shared" si="29"/>
        <v>0</v>
      </c>
      <c r="P96" s="1729">
        <f>O96*N96</f>
        <v>0</v>
      </c>
      <c r="Q96" s="1730" t="str">
        <f t="shared" si="31"/>
        <v xml:space="preserve">STATE: ; PDY: ; KKL: ; MHE: ; YNM: </v>
      </c>
      <c r="R96" s="2318">
        <f>'Abs17. NPHCE'!Q9</f>
        <v>0</v>
      </c>
      <c r="S96" s="2164">
        <f>'Abs17. NPHCE'!R9</f>
        <v>0</v>
      </c>
      <c r="U96" s="1666">
        <f t="shared" si="32"/>
        <v>0</v>
      </c>
      <c r="V96" s="1666">
        <f t="shared" si="33"/>
        <v>0</v>
      </c>
      <c r="W96" s="1666">
        <f t="shared" si="34"/>
        <v>0</v>
      </c>
      <c r="X96" s="1669" t="str">
        <f t="shared" si="35"/>
        <v xml:space="preserve">STATE: ; PDY: ; KKL: ; MHE: ; YNM: </v>
      </c>
      <c r="Y96" s="1666"/>
      <c r="Z96" s="1666"/>
      <c r="AA96" s="1666">
        <f t="shared" si="36"/>
        <v>0</v>
      </c>
      <c r="AB96" s="1666"/>
      <c r="AC96" s="1666"/>
      <c r="AD96" s="1666"/>
      <c r="AE96" s="1666">
        <f t="shared" si="37"/>
        <v>0</v>
      </c>
      <c r="AF96" s="1666"/>
      <c r="AG96" s="1666"/>
      <c r="AH96" s="1666"/>
      <c r="AI96" s="1666">
        <f t="shared" si="38"/>
        <v>0</v>
      </c>
      <c r="AJ96" s="1666"/>
      <c r="AK96" s="1666"/>
      <c r="AL96" s="1666"/>
      <c r="AM96" s="1666">
        <f t="shared" si="39"/>
        <v>0</v>
      </c>
      <c r="AN96" s="1666"/>
      <c r="AO96" s="1666"/>
      <c r="AP96" s="1666"/>
      <c r="AQ96" s="1666">
        <f t="shared" si="40"/>
        <v>0</v>
      </c>
      <c r="AR96" s="1666"/>
      <c r="AS96" s="1666">
        <f t="shared" si="41"/>
        <v>0</v>
      </c>
      <c r="AT96" s="1666">
        <f t="shared" si="42"/>
        <v>0</v>
      </c>
      <c r="AU96" s="1666">
        <f t="shared" si="43"/>
        <v>0</v>
      </c>
      <c r="AV96" s="1669" t="str">
        <f t="shared" si="44"/>
        <v xml:space="preserve">STATE: ; PDY: ; KKL: ; MHE: ; YNM: </v>
      </c>
      <c r="AW96" s="4641" t="s">
        <v>2101</v>
      </c>
      <c r="AX96" s="2971" t="s">
        <v>6151</v>
      </c>
      <c r="AY96" s="4842" t="s">
        <v>6151</v>
      </c>
      <c r="AZ96" s="1724"/>
    </row>
    <row r="97" spans="1:52" s="1733" customFormat="1" ht="37.5">
      <c r="A97" s="1688" t="s">
        <v>2463</v>
      </c>
      <c r="B97" s="1737" t="s">
        <v>1666</v>
      </c>
      <c r="C97" s="1737" t="s">
        <v>2102</v>
      </c>
      <c r="D97" s="4635" t="s">
        <v>85</v>
      </c>
      <c r="E97" s="1725" t="s">
        <v>415</v>
      </c>
      <c r="F97" s="2971" t="s">
        <v>6152</v>
      </c>
      <c r="G97" s="1736"/>
      <c r="H97" s="1736"/>
      <c r="I97" s="1736"/>
      <c r="J97" s="1736"/>
      <c r="K97" s="1736"/>
      <c r="L97" s="1736"/>
      <c r="M97" s="3746">
        <f t="shared" si="28"/>
        <v>0</v>
      </c>
      <c r="N97" s="1729">
        <f t="shared" si="45"/>
        <v>0</v>
      </c>
      <c r="O97" s="3746">
        <f t="shared" si="29"/>
        <v>0</v>
      </c>
      <c r="P97" s="1729">
        <f>N97*O97</f>
        <v>0</v>
      </c>
      <c r="Q97" s="1730" t="str">
        <f t="shared" si="31"/>
        <v xml:space="preserve">STATE: ; PDY: ; KKL: ; MHE: ; YNM: </v>
      </c>
      <c r="R97" s="1738">
        <f>'Abs19. NPCDCS'!Q16</f>
        <v>0</v>
      </c>
      <c r="S97" s="1739">
        <f>'Abs19. NPCDCS'!R16</f>
        <v>0</v>
      </c>
      <c r="U97" s="1666">
        <f t="shared" si="32"/>
        <v>0</v>
      </c>
      <c r="V97" s="1666">
        <f t="shared" si="33"/>
        <v>0</v>
      </c>
      <c r="W97" s="1666">
        <f t="shared" si="34"/>
        <v>0</v>
      </c>
      <c r="X97" s="1669" t="str">
        <f t="shared" si="35"/>
        <v xml:space="preserve">STATE: ; PDY: ; KKL: ; MHE: ; YNM: </v>
      </c>
      <c r="Y97" s="1666"/>
      <c r="Z97" s="1666"/>
      <c r="AA97" s="1666">
        <f t="shared" si="36"/>
        <v>0</v>
      </c>
      <c r="AB97" s="1666"/>
      <c r="AC97" s="1666"/>
      <c r="AD97" s="1666"/>
      <c r="AE97" s="1666">
        <f t="shared" si="37"/>
        <v>0</v>
      </c>
      <c r="AF97" s="1666"/>
      <c r="AG97" s="1666"/>
      <c r="AH97" s="1666"/>
      <c r="AI97" s="1666">
        <f t="shared" si="38"/>
        <v>0</v>
      </c>
      <c r="AJ97" s="1666"/>
      <c r="AK97" s="1666"/>
      <c r="AL97" s="1666"/>
      <c r="AM97" s="1666">
        <f t="shared" si="39"/>
        <v>0</v>
      </c>
      <c r="AN97" s="1666"/>
      <c r="AO97" s="1666"/>
      <c r="AP97" s="1666"/>
      <c r="AQ97" s="1666">
        <f t="shared" si="40"/>
        <v>0</v>
      </c>
      <c r="AR97" s="1666"/>
      <c r="AS97" s="1666">
        <f t="shared" si="41"/>
        <v>0</v>
      </c>
      <c r="AT97" s="1666">
        <f t="shared" si="42"/>
        <v>0</v>
      </c>
      <c r="AU97" s="1666">
        <f t="shared" si="43"/>
        <v>0</v>
      </c>
      <c r="AV97" s="1669" t="str">
        <f t="shared" si="44"/>
        <v xml:space="preserve">STATE: ; PDY: ; KKL: ; MHE: ; YNM: </v>
      </c>
      <c r="AW97" s="4641" t="s">
        <v>2463</v>
      </c>
      <c r="AX97" s="2971" t="s">
        <v>6152</v>
      </c>
      <c r="AY97" s="4842" t="s">
        <v>6152</v>
      </c>
      <c r="AZ97" s="1724"/>
    </row>
    <row r="98" spans="1:52" s="1733" customFormat="1" ht="36">
      <c r="A98" s="1688" t="s">
        <v>2464</v>
      </c>
      <c r="B98" s="1688"/>
      <c r="C98" s="1724" t="s">
        <v>1308</v>
      </c>
      <c r="D98" s="1620" t="s">
        <v>70</v>
      </c>
      <c r="E98" s="1725" t="s">
        <v>70</v>
      </c>
      <c r="F98" s="2971"/>
      <c r="G98" s="1736"/>
      <c r="H98" s="1736"/>
      <c r="I98" s="1736"/>
      <c r="J98" s="1736"/>
      <c r="K98" s="1736"/>
      <c r="L98" s="1736"/>
      <c r="M98" s="3746">
        <f t="shared" si="28"/>
        <v>0</v>
      </c>
      <c r="N98" s="1729">
        <f t="shared" si="45"/>
        <v>0</v>
      </c>
      <c r="O98" s="3746">
        <f t="shared" si="29"/>
        <v>0</v>
      </c>
      <c r="P98" s="1729">
        <f>N98*O98</f>
        <v>0</v>
      </c>
      <c r="Q98" s="1730" t="str">
        <f t="shared" si="31"/>
        <v xml:space="preserve">STATE: ; PDY: ; KKL: ; MHE: ; YNM: </v>
      </c>
      <c r="R98" s="1731"/>
      <c r="S98" s="1732"/>
      <c r="U98" s="1666">
        <f t="shared" si="32"/>
        <v>0</v>
      </c>
      <c r="V98" s="1666">
        <f t="shared" si="33"/>
        <v>0</v>
      </c>
      <c r="W98" s="1666">
        <f t="shared" si="34"/>
        <v>0</v>
      </c>
      <c r="X98" s="1669" t="str">
        <f t="shared" si="35"/>
        <v xml:space="preserve">STATE: ; PDY: ; KKL: ; MHE: ; YNM: </v>
      </c>
      <c r="Y98" s="1666"/>
      <c r="Z98" s="1666"/>
      <c r="AA98" s="1666">
        <f t="shared" si="36"/>
        <v>0</v>
      </c>
      <c r="AB98" s="1666"/>
      <c r="AC98" s="1666"/>
      <c r="AD98" s="1666"/>
      <c r="AE98" s="1666">
        <f t="shared" si="37"/>
        <v>0</v>
      </c>
      <c r="AF98" s="1666"/>
      <c r="AG98" s="1666"/>
      <c r="AH98" s="1666"/>
      <c r="AI98" s="1666">
        <f t="shared" si="38"/>
        <v>0</v>
      </c>
      <c r="AJ98" s="1666"/>
      <c r="AK98" s="1666"/>
      <c r="AL98" s="1666"/>
      <c r="AM98" s="1666">
        <f t="shared" si="39"/>
        <v>0</v>
      </c>
      <c r="AN98" s="1666"/>
      <c r="AO98" s="1666"/>
      <c r="AP98" s="1666"/>
      <c r="AQ98" s="1666">
        <f t="shared" si="40"/>
        <v>0</v>
      </c>
      <c r="AR98" s="1666"/>
      <c r="AS98" s="1666">
        <f t="shared" si="41"/>
        <v>0</v>
      </c>
      <c r="AT98" s="1666">
        <f t="shared" si="42"/>
        <v>0</v>
      </c>
      <c r="AU98" s="1666">
        <f t="shared" si="43"/>
        <v>0</v>
      </c>
      <c r="AV98" s="1669" t="str">
        <f t="shared" si="44"/>
        <v xml:space="preserve">STATE: ; PDY: ; KKL: ; MHE: ; YNM: </v>
      </c>
      <c r="AW98" s="4641" t="s">
        <v>2464</v>
      </c>
      <c r="AX98" s="2971"/>
      <c r="AY98" s="4842"/>
      <c r="AZ98" s="1724"/>
    </row>
    <row r="99" spans="1:52">
      <c r="AY99" s="438"/>
    </row>
    <row r="100" spans="1:52">
      <c r="AY100" s="438"/>
    </row>
    <row r="101" spans="1:52">
      <c r="AY101" s="438"/>
    </row>
    <row r="102" spans="1:52">
      <c r="AY102" s="438"/>
    </row>
    <row r="103" spans="1:52">
      <c r="AY103" s="438"/>
    </row>
    <row r="104" spans="1:52">
      <c r="AY104" s="438"/>
    </row>
    <row r="105" spans="1:52">
      <c r="AY105" s="438"/>
    </row>
    <row r="106" spans="1:52">
      <c r="AY106" s="438"/>
    </row>
    <row r="107" spans="1:52">
      <c r="AY107" s="438"/>
    </row>
    <row r="108" spans="1:52">
      <c r="AY108" s="438"/>
    </row>
    <row r="109" spans="1:52">
      <c r="AY109" s="438"/>
    </row>
    <row r="110" spans="1:52">
      <c r="AY110" s="438"/>
    </row>
    <row r="111" spans="1:52">
      <c r="AY111" s="438"/>
    </row>
    <row r="112" spans="1:52">
      <c r="AY112" s="438"/>
    </row>
    <row r="113" spans="51:52">
      <c r="AY113" s="438"/>
    </row>
    <row r="114" spans="51:52">
      <c r="AY114" s="438"/>
    </row>
    <row r="115" spans="51:52">
      <c r="AY115" s="438"/>
    </row>
    <row r="116" spans="51:52">
      <c r="AZ116" s="438"/>
    </row>
    <row r="117" spans="51:52">
      <c r="AZ117" s="438"/>
    </row>
    <row r="118" spans="51:52">
      <c r="AZ118" s="438"/>
    </row>
    <row r="119" spans="51:52">
      <c r="AZ119" s="438"/>
    </row>
    <row r="120" spans="51:52">
      <c r="AZ120" s="438"/>
    </row>
    <row r="121" spans="51:52">
      <c r="AZ121" s="438"/>
    </row>
    <row r="122" spans="51:52">
      <c r="AZ122" s="438"/>
    </row>
    <row r="123" spans="51:52">
      <c r="AZ123" s="438"/>
    </row>
    <row r="124" spans="51:52">
      <c r="AZ124" s="438"/>
    </row>
    <row r="125" spans="51:52">
      <c r="AZ125" s="438"/>
    </row>
    <row r="126" spans="51:52">
      <c r="AZ126" s="438"/>
    </row>
    <row r="127" spans="51:52">
      <c r="AZ127" s="438"/>
    </row>
    <row r="128" spans="51:52">
      <c r="AZ128" s="438"/>
    </row>
  </sheetData>
  <sheetProtection formatCells="0" formatColumns="0" formatRows="0" autoFilter="0"/>
  <autoFilter ref="A6:S98"/>
  <mergeCells count="23">
    <mergeCell ref="AJ1:AP1"/>
    <mergeCell ref="AQ1:BB1"/>
    <mergeCell ref="L5:Q5"/>
    <mergeCell ref="R5:S5"/>
    <mergeCell ref="A1:C1"/>
    <mergeCell ref="G5:K5"/>
    <mergeCell ref="A5:A6"/>
    <mergeCell ref="B5:B6"/>
    <mergeCell ref="C5:C6"/>
    <mergeCell ref="D5:D6"/>
    <mergeCell ref="E5:E6"/>
    <mergeCell ref="A2:A4"/>
    <mergeCell ref="E1:E2"/>
    <mergeCell ref="G1:O1"/>
    <mergeCell ref="P1:AI1"/>
    <mergeCell ref="U5:X5"/>
    <mergeCell ref="AW5:AX6"/>
    <mergeCell ref="AS5:AV5"/>
    <mergeCell ref="Y5:AB5"/>
    <mergeCell ref="AC5:AF5"/>
    <mergeCell ref="AG5:AJ5"/>
    <mergeCell ref="AK5:AN5"/>
    <mergeCell ref="AO5:AR5"/>
  </mergeCells>
  <phoneticPr fontId="38" type="noConversion"/>
  <pageMargins left="0.7" right="0.7" top="0.75" bottom="0.75" header="0.3" footer="0.3"/>
  <pageSetup paperSize="8" scale="12" fitToHeight="10" orientation="landscape" r:id="rId1"/>
</worksheet>
</file>

<file path=xl/worksheets/sheet17.xml><?xml version="1.0" encoding="utf-8"?>
<worksheet xmlns="http://schemas.openxmlformats.org/spreadsheetml/2006/main" xmlns:r="http://schemas.openxmlformats.org/officeDocument/2006/relationships">
  <sheetPr codeName="Sheet54"/>
  <dimension ref="A1:BA87"/>
  <sheetViews>
    <sheetView zoomScale="70" zoomScaleNormal="70" workbookViewId="0">
      <pane xSplit="5" ySplit="6" topLeftCell="K25" activePane="bottomRight" state="frozen"/>
      <selection pane="topRight" activeCell="F1" sqref="F1"/>
      <selection pane="bottomLeft" activeCell="A7" sqref="A7"/>
      <selection pane="bottomRight" activeCell="O7" sqref="O7"/>
    </sheetView>
  </sheetViews>
  <sheetFormatPr defaultColWidth="66.85546875" defaultRowHeight="29.25" customHeight="1"/>
  <cols>
    <col min="1" max="1" width="12.140625" style="476" customWidth="1"/>
    <col min="2" max="2" width="23.28515625" style="475" customWidth="1"/>
    <col min="3" max="3" width="68.28515625" style="476" customWidth="1"/>
    <col min="4" max="4" width="14.42578125" style="477" customWidth="1"/>
    <col min="5" max="5" width="20.140625" style="478" customWidth="1"/>
    <col min="6" max="6" width="14.140625" style="474" hidden="1" customWidth="1"/>
    <col min="7" max="7" width="21.5703125" style="474" hidden="1" customWidth="1"/>
    <col min="8" max="8" width="13.5703125" style="474" hidden="1" customWidth="1"/>
    <col min="9" max="9" width="18.85546875" style="474" hidden="1" customWidth="1"/>
    <col min="10" max="10" width="19.7109375" style="474" hidden="1" customWidth="1"/>
    <col min="11" max="11" width="15.28515625" style="477" customWidth="1"/>
    <col min="12" max="12" width="19.7109375" style="477" bestFit="1" customWidth="1"/>
    <col min="13" max="13" width="12.42578125" style="479" bestFit="1" customWidth="1"/>
    <col min="14" max="14" width="14.28515625" style="477" customWidth="1"/>
    <col min="15" max="15" width="17.7109375" style="479" customWidth="1"/>
    <col min="16" max="16" width="38.28515625" style="480" customWidth="1"/>
    <col min="17" max="17" width="23" style="480" customWidth="1"/>
    <col min="18" max="18" width="17.42578125" style="479" customWidth="1"/>
    <col min="19" max="19" width="13" style="476" hidden="1" customWidth="1"/>
    <col min="20" max="22" width="17.5703125" style="476" hidden="1" customWidth="1"/>
    <col min="23" max="23" width="51.140625" style="476" hidden="1" customWidth="1"/>
    <col min="24" max="31" width="17.5703125" style="476" hidden="1" customWidth="1"/>
    <col min="32" max="46" width="13.42578125" style="476" hidden="1" customWidth="1"/>
    <col min="47" max="47" width="41" style="476" hidden="1" customWidth="1"/>
    <col min="48" max="48" width="16" style="476" hidden="1" customWidth="1"/>
    <col min="49" max="49" width="11.5703125" style="476" hidden="1" customWidth="1"/>
    <col min="50" max="51" width="10.7109375" style="476" hidden="1" customWidth="1"/>
    <col min="52" max="52" width="14" style="476" hidden="1" customWidth="1"/>
    <col min="53" max="53" width="11.5703125" style="476" hidden="1" customWidth="1"/>
    <col min="54" max="16384" width="66.85546875" style="476"/>
  </cols>
  <sheetData>
    <row r="1" spans="1:53" s="1785" customFormat="1" ht="89.25" customHeight="1">
      <c r="A1" s="5280" t="s">
        <v>1581</v>
      </c>
      <c r="B1" s="5280"/>
      <c r="C1" s="5280"/>
      <c r="D1" s="1612"/>
      <c r="E1" s="5255" t="s">
        <v>4691</v>
      </c>
      <c r="F1" s="5281" t="s">
        <v>4689</v>
      </c>
      <c r="G1" s="5281"/>
      <c r="H1" s="5281"/>
      <c r="I1" s="5281"/>
      <c r="J1" s="5281"/>
      <c r="K1" s="5281"/>
      <c r="L1" s="5281"/>
      <c r="M1" s="5281"/>
      <c r="N1" s="5281"/>
      <c r="O1" s="5282" t="s">
        <v>70</v>
      </c>
      <c r="P1" s="5282"/>
      <c r="Q1" s="5282"/>
      <c r="R1" s="5282"/>
      <c r="S1" s="5282"/>
      <c r="T1" s="5282"/>
      <c r="U1" s="5282"/>
      <c r="V1" s="5282"/>
      <c r="W1" s="5282"/>
      <c r="X1" s="5282"/>
      <c r="Y1" s="5282"/>
      <c r="Z1" s="5282"/>
      <c r="AA1" s="5282"/>
      <c r="AB1" s="5282"/>
      <c r="AC1" s="5282"/>
      <c r="AD1" s="5282"/>
      <c r="AE1" s="5282"/>
      <c r="AF1" s="5282"/>
      <c r="AG1" s="5282"/>
      <c r="AH1" s="5282"/>
      <c r="AI1" s="5283" t="s">
        <v>4345</v>
      </c>
      <c r="AJ1" s="5283"/>
      <c r="AK1" s="5283"/>
      <c r="AL1" s="5283"/>
      <c r="AM1" s="5283"/>
      <c r="AN1" s="5283"/>
      <c r="AO1" s="5283"/>
      <c r="AP1" s="5278" t="s">
        <v>85</v>
      </c>
      <c r="AQ1" s="5278"/>
      <c r="AR1" s="5278"/>
      <c r="AS1" s="5278"/>
      <c r="AT1" s="5278"/>
      <c r="AU1" s="5278"/>
      <c r="AV1" s="5278"/>
      <c r="AW1" s="5278"/>
      <c r="AX1" s="5278"/>
      <c r="AY1" s="5278"/>
      <c r="AZ1" s="5278"/>
      <c r="BA1" s="5278"/>
    </row>
    <row r="2" spans="1:53" s="1786" customFormat="1" ht="89.25" customHeight="1">
      <c r="A2" s="5279" t="str">
        <f>HYPERLINK("#Index!A4", "Index Pg")</f>
        <v>Index Pg</v>
      </c>
      <c r="B2" s="1615"/>
      <c r="C2" s="1615"/>
      <c r="D2" s="1616"/>
      <c r="E2" s="5255"/>
      <c r="F2" s="1617" t="s">
        <v>118</v>
      </c>
      <c r="G2" s="1617" t="s">
        <v>131</v>
      </c>
      <c r="H2" s="1617" t="s">
        <v>91</v>
      </c>
      <c r="I2" s="1617" t="s">
        <v>4687</v>
      </c>
      <c r="J2" s="1617" t="s">
        <v>96</v>
      </c>
      <c r="K2" s="1618" t="s">
        <v>4052</v>
      </c>
      <c r="L2" s="1619" t="s">
        <v>4688</v>
      </c>
      <c r="M2" s="1619" t="s">
        <v>4692</v>
      </c>
      <c r="N2" s="1619" t="s">
        <v>208</v>
      </c>
      <c r="O2" s="1621" t="s">
        <v>4344</v>
      </c>
      <c r="P2" s="1621" t="s">
        <v>3838</v>
      </c>
      <c r="Q2" s="1621" t="s">
        <v>4701</v>
      </c>
      <c r="R2" s="1621" t="s">
        <v>4698</v>
      </c>
      <c r="S2" s="1621" t="s">
        <v>4699</v>
      </c>
      <c r="T2" s="1621" t="s">
        <v>4700</v>
      </c>
      <c r="U2" s="1621" t="s">
        <v>4702</v>
      </c>
      <c r="V2" s="1621" t="s">
        <v>4677</v>
      </c>
      <c r="W2" s="1621" t="s">
        <v>4703</v>
      </c>
      <c r="X2" s="1621" t="s">
        <v>33</v>
      </c>
      <c r="Y2" s="1621" t="s">
        <v>4704</v>
      </c>
      <c r="Z2" s="1621" t="s">
        <v>4705</v>
      </c>
      <c r="AA2" s="1621" t="s">
        <v>4695</v>
      </c>
      <c r="AB2" s="1621" t="s">
        <v>740</v>
      </c>
      <c r="AC2" s="1621" t="s">
        <v>4696</v>
      </c>
      <c r="AD2" s="1621" t="s">
        <v>4697</v>
      </c>
      <c r="AE2" s="1621" t="s">
        <v>2374</v>
      </c>
      <c r="AF2" s="1621" t="s">
        <v>4706</v>
      </c>
      <c r="AG2" s="1621" t="s">
        <v>3837</v>
      </c>
      <c r="AH2" s="1621" t="s">
        <v>307</v>
      </c>
      <c r="AI2" s="1622" t="s">
        <v>293</v>
      </c>
      <c r="AJ2" s="1622" t="s">
        <v>114</v>
      </c>
      <c r="AK2" s="1622" t="s">
        <v>146</v>
      </c>
      <c r="AL2" s="1622" t="s">
        <v>4656</v>
      </c>
      <c r="AM2" s="1622" t="s">
        <v>3306</v>
      </c>
      <c r="AN2" s="1622" t="s">
        <v>3976</v>
      </c>
      <c r="AO2" s="1622" t="s">
        <v>4527</v>
      </c>
      <c r="AP2" s="1623" t="s">
        <v>86</v>
      </c>
      <c r="AQ2" s="1623" t="s">
        <v>150</v>
      </c>
      <c r="AR2" s="1623" t="s">
        <v>399</v>
      </c>
      <c r="AS2" s="1623" t="s">
        <v>152</v>
      </c>
      <c r="AT2" s="1623" t="s">
        <v>415</v>
      </c>
      <c r="AU2" s="1623" t="s">
        <v>4581</v>
      </c>
      <c r="AV2" s="1623" t="s">
        <v>4111</v>
      </c>
      <c r="AW2" s="1623" t="s">
        <v>312</v>
      </c>
      <c r="AX2" s="1623" t="s">
        <v>314</v>
      </c>
      <c r="AY2" s="1623" t="s">
        <v>1032</v>
      </c>
      <c r="AZ2" s="1623" t="s">
        <v>1018</v>
      </c>
      <c r="BA2" s="1623" t="s">
        <v>4690</v>
      </c>
    </row>
    <row r="3" spans="1:53" s="1786" customFormat="1" ht="89.25" customHeight="1">
      <c r="A3" s="5279"/>
      <c r="B3" s="1672" t="str">
        <f>HYPERLINK("#'Budget Summary I'!A1:AL1", "Budget Summary I")</f>
        <v>Budget Summary I</v>
      </c>
      <c r="C3" s="1625" t="s">
        <v>4582</v>
      </c>
      <c r="D3" s="1616"/>
      <c r="E3" s="2610">
        <f>R7</f>
        <v>0</v>
      </c>
      <c r="F3" s="1627">
        <f>R10+R27+R56</f>
        <v>0</v>
      </c>
      <c r="G3" s="1627">
        <f>R11+R57+R28</f>
        <v>0</v>
      </c>
      <c r="H3" s="1627">
        <f>R12+R47+R58</f>
        <v>0</v>
      </c>
      <c r="I3" s="1627">
        <f>R13+R59</f>
        <v>0</v>
      </c>
      <c r="J3" s="1627">
        <f>R14+R60</f>
        <v>0</v>
      </c>
      <c r="K3" s="1627"/>
      <c r="L3" s="1627">
        <f>R15+R61</f>
        <v>0</v>
      </c>
      <c r="M3" s="1627"/>
      <c r="N3" s="1627">
        <f>R16+R62</f>
        <v>0</v>
      </c>
      <c r="O3" s="1627">
        <f>R23+R69</f>
        <v>0</v>
      </c>
      <c r="P3" s="1627">
        <f>R64</f>
        <v>0</v>
      </c>
      <c r="Q3" s="1627"/>
      <c r="R3" s="1627"/>
      <c r="S3" s="1628"/>
      <c r="T3" s="1628"/>
      <c r="U3" s="1628"/>
      <c r="V3" s="1628"/>
      <c r="W3" s="1628"/>
      <c r="X3" s="1628"/>
      <c r="Y3" s="1628">
        <f>R68</f>
        <v>0</v>
      </c>
      <c r="Z3" s="1628">
        <f>R26</f>
        <v>0</v>
      </c>
      <c r="AA3" s="1628"/>
      <c r="AB3" s="1628"/>
      <c r="AC3" s="1628"/>
      <c r="AD3" s="1628"/>
      <c r="AE3" s="1628">
        <f>R24</f>
        <v>0</v>
      </c>
      <c r="AF3" s="1628">
        <f>R20+R65</f>
        <v>0</v>
      </c>
      <c r="AG3" s="1628">
        <f>R19+R67</f>
        <v>0</v>
      </c>
      <c r="AH3" s="1628">
        <f>R18+R21+R22+R52+R53+R66+R70</f>
        <v>0</v>
      </c>
      <c r="AI3" s="1628">
        <f>R30+R48</f>
        <v>0</v>
      </c>
      <c r="AJ3" s="1628">
        <f>R31+R50+R72</f>
        <v>0</v>
      </c>
      <c r="AK3" s="1628">
        <f>R32+R73</f>
        <v>0</v>
      </c>
      <c r="AL3" s="1628">
        <f>R33+R49+R74+R87</f>
        <v>0</v>
      </c>
      <c r="AM3" s="1628">
        <f>R75</f>
        <v>0</v>
      </c>
      <c r="AN3" s="1628">
        <f>R34+R76</f>
        <v>0</v>
      </c>
      <c r="AO3" s="1628">
        <f>R77</f>
        <v>0</v>
      </c>
      <c r="AP3" s="1628">
        <f>R36+R51+R79</f>
        <v>0</v>
      </c>
      <c r="AQ3" s="1628">
        <f>R37+R80</f>
        <v>0</v>
      </c>
      <c r="AR3" s="1628">
        <f>R38+R81</f>
        <v>0</v>
      </c>
      <c r="AS3" s="1628">
        <f>R39+R82</f>
        <v>0</v>
      </c>
      <c r="AT3" s="1628">
        <f>R40+R83</f>
        <v>0</v>
      </c>
      <c r="AU3" s="1628">
        <f>R41+R84</f>
        <v>0</v>
      </c>
      <c r="AV3" s="1628"/>
      <c r="AW3" s="1628">
        <f>R43+R85</f>
        <v>0</v>
      </c>
      <c r="AX3" s="1628">
        <f>R44</f>
        <v>0</v>
      </c>
      <c r="AY3" s="1628"/>
      <c r="AZ3" s="1628">
        <f>R42</f>
        <v>0</v>
      </c>
      <c r="BA3" s="1628">
        <f>R45</f>
        <v>0</v>
      </c>
    </row>
    <row r="4" spans="1:53" s="1786" customFormat="1" ht="89.25" customHeight="1">
      <c r="A4" s="5279"/>
      <c r="B4" s="1672" t="str">
        <f>HYPERLINK("#'Budget Summary II'!A3:B5", "Budget Summary II")</f>
        <v>Budget Summary II</v>
      </c>
      <c r="C4" s="1625" t="s">
        <v>4583</v>
      </c>
      <c r="D4" s="1616"/>
      <c r="E4" s="2610">
        <f>O7</f>
        <v>2047.108761099646</v>
      </c>
      <c r="F4" s="1627">
        <f>O10+O27+O56</f>
        <v>485.900109999996</v>
      </c>
      <c r="G4" s="1627">
        <f>O11+O57+O28</f>
        <v>164.45464799997001</v>
      </c>
      <c r="H4" s="1627">
        <f>O12+O47+O58</f>
        <v>0</v>
      </c>
      <c r="I4" s="1627">
        <f>O13+O59</f>
        <v>104.96632349999999</v>
      </c>
      <c r="J4" s="1627">
        <f>O14+O60</f>
        <v>9.35</v>
      </c>
      <c r="K4" s="1627"/>
      <c r="L4" s="1627">
        <f>O15+O61</f>
        <v>1.54419999999919</v>
      </c>
      <c r="M4" s="1627"/>
      <c r="N4" s="1627">
        <f>O16+O62</f>
        <v>0.26999999999999996</v>
      </c>
      <c r="O4" s="1627">
        <f>O23+O69</f>
        <v>30.299999999999997</v>
      </c>
      <c r="P4" s="1627">
        <f>O64</f>
        <v>0</v>
      </c>
      <c r="Q4" s="1627"/>
      <c r="R4" s="1627"/>
      <c r="S4" s="1628"/>
      <c r="T4" s="1628"/>
      <c r="U4" s="1628"/>
      <c r="V4" s="1628"/>
      <c r="W4" s="1628"/>
      <c r="X4" s="1628"/>
      <c r="Y4" s="1628">
        <f>O68</f>
        <v>44.996000000000002</v>
      </c>
      <c r="Z4" s="1628">
        <f>O26</f>
        <v>7.625</v>
      </c>
      <c r="AA4" s="1628"/>
      <c r="AB4" s="1628"/>
      <c r="AC4" s="1628"/>
      <c r="AD4" s="1628"/>
      <c r="AE4" s="1628">
        <f>O24</f>
        <v>3.8299999999988996</v>
      </c>
      <c r="AF4" s="1628">
        <f>O20+O65</f>
        <v>22.5</v>
      </c>
      <c r="AG4" s="1628">
        <f>O19+O67</f>
        <v>0</v>
      </c>
      <c r="AH4" s="1628">
        <f>O18+O21+O22+O52+O53+O66+O70</f>
        <v>561.77572959983991</v>
      </c>
      <c r="AI4" s="1628">
        <f>O30+O48</f>
        <v>0.2</v>
      </c>
      <c r="AJ4" s="1628">
        <f>O31+O50+O72</f>
        <v>45.833750000000002</v>
      </c>
      <c r="AK4" s="1628">
        <f>O32+O73</f>
        <v>1.48</v>
      </c>
      <c r="AL4" s="1628">
        <f>O33+O49+O74+O87</f>
        <v>154.15</v>
      </c>
      <c r="AM4" s="1628">
        <f>O75</f>
        <v>38.96</v>
      </c>
      <c r="AN4" s="1628">
        <f>O34+O76</f>
        <v>27.047999999992122</v>
      </c>
      <c r="AO4" s="1628">
        <f>O77</f>
        <v>0</v>
      </c>
      <c r="AP4" s="1628">
        <f>O36+O51+O79</f>
        <v>114.5</v>
      </c>
      <c r="AQ4" s="1628">
        <f>O37+O80</f>
        <v>19.999999999980002</v>
      </c>
      <c r="AR4" s="1628">
        <f>O38+O81</f>
        <v>29.5</v>
      </c>
      <c r="AS4" s="1628">
        <f>O39+O82</f>
        <v>4.3250000000000002</v>
      </c>
      <c r="AT4" s="1628">
        <f>O40+O83</f>
        <v>71.599999999999994</v>
      </c>
      <c r="AU4" s="1628">
        <f>O41+O84</f>
        <v>63.999999999919993</v>
      </c>
      <c r="AV4" s="1628"/>
      <c r="AW4" s="1628">
        <f>O43+O85</f>
        <v>12</v>
      </c>
      <c r="AX4" s="1628">
        <f>O44</f>
        <v>0</v>
      </c>
      <c r="AY4" s="1628"/>
      <c r="AZ4" s="1628">
        <f>O42</f>
        <v>25.999999999949996</v>
      </c>
      <c r="BA4" s="1628">
        <f>O45</f>
        <v>0</v>
      </c>
    </row>
    <row r="5" spans="1:53" s="1787" customFormat="1" ht="89.25" customHeight="1">
      <c r="A5" s="5249" t="s">
        <v>53</v>
      </c>
      <c r="B5" s="5249" t="s">
        <v>54</v>
      </c>
      <c r="C5" s="5249" t="s">
        <v>55</v>
      </c>
      <c r="D5" s="5249" t="s">
        <v>56</v>
      </c>
      <c r="E5" s="5249" t="s">
        <v>57</v>
      </c>
      <c r="F5" s="5248" t="s">
        <v>4603</v>
      </c>
      <c r="G5" s="5248"/>
      <c r="H5" s="5248"/>
      <c r="I5" s="5248"/>
      <c r="J5" s="5248"/>
      <c r="K5" s="5248" t="s">
        <v>7689</v>
      </c>
      <c r="L5" s="5248"/>
      <c r="M5" s="5248"/>
      <c r="N5" s="5248"/>
      <c r="O5" s="5248"/>
      <c r="P5" s="5248"/>
      <c r="Q5" s="5249" t="s">
        <v>4643</v>
      </c>
      <c r="R5" s="5249"/>
      <c r="T5" s="5277" t="s">
        <v>5743</v>
      </c>
      <c r="U5" s="5277"/>
      <c r="V5" s="5277"/>
      <c r="W5" s="5277"/>
      <c r="X5" s="5266" t="s">
        <v>5744</v>
      </c>
      <c r="Y5" s="5266"/>
      <c r="Z5" s="5266"/>
      <c r="AA5" s="5266"/>
      <c r="AB5" s="5267" t="s">
        <v>5745</v>
      </c>
      <c r="AC5" s="5267"/>
      <c r="AD5" s="5267"/>
      <c r="AE5" s="5267"/>
      <c r="AF5" s="5268" t="s">
        <v>5746</v>
      </c>
      <c r="AG5" s="5268"/>
      <c r="AH5" s="5268"/>
      <c r="AI5" s="5268"/>
      <c r="AJ5" s="5269" t="s">
        <v>5747</v>
      </c>
      <c r="AK5" s="5269"/>
      <c r="AL5" s="5269"/>
      <c r="AM5" s="5269"/>
      <c r="AN5" s="5270" t="s">
        <v>5748</v>
      </c>
      <c r="AO5" s="5270"/>
      <c r="AP5" s="5270"/>
      <c r="AQ5" s="5270"/>
      <c r="AR5" s="5266" t="s">
        <v>5749</v>
      </c>
      <c r="AS5" s="5266"/>
      <c r="AT5" s="5266"/>
    </row>
    <row r="6" spans="1:53" s="1789" customFormat="1" ht="72">
      <c r="A6" s="5249"/>
      <c r="B6" s="5249"/>
      <c r="C6" s="5249"/>
      <c r="D6" s="5249"/>
      <c r="E6" s="5249"/>
      <c r="F6" s="1630" t="s">
        <v>4604</v>
      </c>
      <c r="G6" s="1630" t="s">
        <v>4611</v>
      </c>
      <c r="H6" s="1630" t="s">
        <v>4605</v>
      </c>
      <c r="I6" s="1630" t="s">
        <v>4612</v>
      </c>
      <c r="J6" s="1630" t="s">
        <v>2527</v>
      </c>
      <c r="K6" s="1631" t="s">
        <v>58</v>
      </c>
      <c r="L6" s="1631" t="s">
        <v>59</v>
      </c>
      <c r="M6" s="1676" t="s">
        <v>60</v>
      </c>
      <c r="N6" s="1631" t="s">
        <v>61</v>
      </c>
      <c r="O6" s="1676" t="s">
        <v>62</v>
      </c>
      <c r="P6" s="1631" t="s">
        <v>5545</v>
      </c>
      <c r="Q6" s="1633" t="s">
        <v>2529</v>
      </c>
      <c r="R6" s="1788" t="s">
        <v>4644</v>
      </c>
      <c r="T6" s="1777" t="s">
        <v>5750</v>
      </c>
      <c r="U6" s="1777" t="s">
        <v>61</v>
      </c>
      <c r="V6" s="1777" t="s">
        <v>5751</v>
      </c>
      <c r="W6" s="1778" t="s">
        <v>5752</v>
      </c>
      <c r="X6" s="1779" t="s">
        <v>5750</v>
      </c>
      <c r="Y6" s="1779" t="s">
        <v>61</v>
      </c>
      <c r="Z6" s="1777" t="s">
        <v>5751</v>
      </c>
      <c r="AA6" s="1778" t="s">
        <v>5752</v>
      </c>
      <c r="AB6" s="1779" t="s">
        <v>5750</v>
      </c>
      <c r="AC6" s="1779" t="s">
        <v>61</v>
      </c>
      <c r="AD6" s="1777" t="s">
        <v>5751</v>
      </c>
      <c r="AE6" s="1778" t="s">
        <v>5752</v>
      </c>
      <c r="AF6" s="1779" t="s">
        <v>5750</v>
      </c>
      <c r="AG6" s="1779" t="s">
        <v>61</v>
      </c>
      <c r="AH6" s="1777" t="s">
        <v>5751</v>
      </c>
      <c r="AI6" s="1778" t="s">
        <v>5752</v>
      </c>
      <c r="AJ6" s="1779" t="s">
        <v>5750</v>
      </c>
      <c r="AK6" s="1779" t="s">
        <v>61</v>
      </c>
      <c r="AL6" s="1777" t="s">
        <v>5751</v>
      </c>
      <c r="AM6" s="1778" t="s">
        <v>5752</v>
      </c>
      <c r="AN6" s="1779" t="s">
        <v>5750</v>
      </c>
      <c r="AO6" s="1779" t="s">
        <v>61</v>
      </c>
      <c r="AP6" s="1777" t="s">
        <v>5751</v>
      </c>
      <c r="AQ6" s="1778" t="s">
        <v>5752</v>
      </c>
      <c r="AR6" s="1777" t="s">
        <v>5751</v>
      </c>
      <c r="AS6" s="1781" t="s">
        <v>5753</v>
      </c>
      <c r="AT6" s="1777" t="s">
        <v>5754</v>
      </c>
      <c r="AU6" s="1711" t="s">
        <v>5752</v>
      </c>
    </row>
    <row r="7" spans="1:53" s="1796" customFormat="1" ht="89.25" customHeight="1">
      <c r="A7" s="1790">
        <v>6</v>
      </c>
      <c r="B7" s="1790"/>
      <c r="C7" s="1790" t="s">
        <v>18</v>
      </c>
      <c r="D7" s="1791"/>
      <c r="E7" s="1791"/>
      <c r="F7" s="1792"/>
      <c r="G7" s="1792"/>
      <c r="H7" s="1792"/>
      <c r="I7" s="1792"/>
      <c r="J7" s="1792"/>
      <c r="K7" s="1793"/>
      <c r="L7" s="1793"/>
      <c r="M7" s="1794"/>
      <c r="N7" s="1793"/>
      <c r="O7" s="1795">
        <f>O8+O54+O86</f>
        <v>2047.108761099646</v>
      </c>
      <c r="P7" s="1792"/>
      <c r="Q7" s="1792"/>
      <c r="R7" s="1794">
        <f>R8+R54+R86</f>
        <v>0</v>
      </c>
      <c r="T7" s="1797"/>
      <c r="U7" s="1797"/>
      <c r="V7" s="1794">
        <f>V8+V54+V86</f>
        <v>0</v>
      </c>
      <c r="W7" s="1797"/>
      <c r="X7" s="1797"/>
      <c r="Y7" s="1797"/>
      <c r="Z7" s="1794">
        <f>Z8+Z54+Z86</f>
        <v>0</v>
      </c>
      <c r="AA7" s="1797"/>
      <c r="AB7" s="1797"/>
      <c r="AC7" s="1797"/>
      <c r="AD7" s="1794">
        <f>AD8+AD54+AD86</f>
        <v>0</v>
      </c>
      <c r="AE7" s="1797"/>
      <c r="AF7" s="1797"/>
      <c r="AG7" s="1797"/>
      <c r="AH7" s="1794">
        <f>AH8+AH54+AH86</f>
        <v>0</v>
      </c>
      <c r="AI7" s="1797"/>
      <c r="AJ7" s="1797"/>
      <c r="AK7" s="1797"/>
      <c r="AL7" s="1794">
        <f>AL8+AL54+AL86</f>
        <v>0</v>
      </c>
      <c r="AM7" s="1797"/>
      <c r="AN7" s="1797"/>
      <c r="AO7" s="1797"/>
      <c r="AP7" s="1794">
        <f>AP8+AP54+AP86</f>
        <v>0</v>
      </c>
      <c r="AQ7" s="1797"/>
      <c r="AR7" s="1794">
        <f>AR8+AR54+AR86</f>
        <v>0</v>
      </c>
      <c r="AS7" s="1797"/>
      <c r="AT7" s="1798"/>
      <c r="AU7" s="1867"/>
    </row>
    <row r="8" spans="1:53" s="1785" customFormat="1" ht="89.25" customHeight="1">
      <c r="A8" s="1799">
        <v>6.1</v>
      </c>
      <c r="B8" s="1800" t="s">
        <v>1582</v>
      </c>
      <c r="C8" s="1799" t="s">
        <v>1583</v>
      </c>
      <c r="D8" s="1801"/>
      <c r="E8" s="1801"/>
      <c r="F8" s="1639"/>
      <c r="G8" s="1639"/>
      <c r="H8" s="1639"/>
      <c r="I8" s="1639"/>
      <c r="J8" s="1639"/>
      <c r="K8" s="1802"/>
      <c r="L8" s="1802"/>
      <c r="M8" s="1803"/>
      <c r="N8" s="1802"/>
      <c r="O8" s="1804">
        <f>O9+O17+O25+O29+O35+O46</f>
        <v>941.43062959975475</v>
      </c>
      <c r="P8" s="1639"/>
      <c r="Q8" s="1639"/>
      <c r="R8" s="1803">
        <f>R9+R17+R25+R29+R35+R46</f>
        <v>0</v>
      </c>
      <c r="T8" s="1805"/>
      <c r="U8" s="1805"/>
      <c r="V8" s="1803">
        <f>V9+V17+V25+V29+V35+V46</f>
        <v>0</v>
      </c>
      <c r="W8" s="1805"/>
      <c r="X8" s="1805"/>
      <c r="Y8" s="1805"/>
      <c r="Z8" s="1803">
        <f>Z9+Z17+Z25+Z29+Z35+Z46</f>
        <v>0</v>
      </c>
      <c r="AA8" s="1805"/>
      <c r="AB8" s="1805"/>
      <c r="AC8" s="1805"/>
      <c r="AD8" s="1803">
        <f>AD9+AD17+AD25+AD29+AD35+AD46</f>
        <v>0</v>
      </c>
      <c r="AE8" s="1805"/>
      <c r="AF8" s="1805"/>
      <c r="AG8" s="1805"/>
      <c r="AH8" s="1803">
        <f>AH9+AH17+AH25+AH29+AH35+AH46</f>
        <v>0</v>
      </c>
      <c r="AI8" s="1805"/>
      <c r="AJ8" s="1805"/>
      <c r="AK8" s="1805"/>
      <c r="AL8" s="1803">
        <f>AL9+AL17+AL25+AL29+AL35+AL46</f>
        <v>0</v>
      </c>
      <c r="AM8" s="1805"/>
      <c r="AN8" s="1805"/>
      <c r="AO8" s="1805"/>
      <c r="AP8" s="1803">
        <f>AP9+AP17+AP25+AP29+AP35+AP46</f>
        <v>0</v>
      </c>
      <c r="AQ8" s="1805"/>
      <c r="AR8" s="1803">
        <f>AR9+AR17+AR25+AR29+AR35+AR46</f>
        <v>0</v>
      </c>
      <c r="AS8" s="1805"/>
      <c r="AT8" s="1798"/>
      <c r="AU8" s="1868"/>
    </row>
    <row r="9" spans="1:53" s="1815" customFormat="1" ht="89.25" customHeight="1">
      <c r="A9" s="1806" t="s">
        <v>1584</v>
      </c>
      <c r="B9" s="1807"/>
      <c r="C9" s="1808" t="s">
        <v>4917</v>
      </c>
      <c r="D9" s="1809"/>
      <c r="E9" s="1809"/>
      <c r="F9" s="1810"/>
      <c r="G9" s="1810"/>
      <c r="H9" s="1810"/>
      <c r="I9" s="1810"/>
      <c r="J9" s="1810"/>
      <c r="K9" s="1811"/>
      <c r="L9" s="1811"/>
      <c r="M9" s="1812"/>
      <c r="N9" s="1811"/>
      <c r="O9" s="1813">
        <f>SUM(O10:O16)</f>
        <v>162.41989999996596</v>
      </c>
      <c r="P9" s="1814"/>
      <c r="Q9" s="1814"/>
      <c r="R9" s="1812">
        <f>SUM(R10:R16)</f>
        <v>0</v>
      </c>
      <c r="T9" s="1816"/>
      <c r="U9" s="1816"/>
      <c r="V9" s="1812">
        <f>SUM(V10:V16)</f>
        <v>0</v>
      </c>
      <c r="W9" s="1816"/>
      <c r="X9" s="1816"/>
      <c r="Y9" s="1816"/>
      <c r="Z9" s="1812">
        <f>SUM(Z10:Z16)</f>
        <v>0</v>
      </c>
      <c r="AA9" s="1816"/>
      <c r="AB9" s="1816"/>
      <c r="AC9" s="1816"/>
      <c r="AD9" s="1812">
        <f>SUM(AD10:AD16)</f>
        <v>0</v>
      </c>
      <c r="AE9" s="1816"/>
      <c r="AF9" s="1816"/>
      <c r="AG9" s="1816"/>
      <c r="AH9" s="1812">
        <f>SUM(AH10:AH16)</f>
        <v>0</v>
      </c>
      <c r="AI9" s="1816"/>
      <c r="AJ9" s="1816"/>
      <c r="AK9" s="1816"/>
      <c r="AL9" s="1812">
        <f>SUM(AL10:AL16)</f>
        <v>0</v>
      </c>
      <c r="AM9" s="1816"/>
      <c r="AN9" s="1816"/>
      <c r="AO9" s="1816"/>
      <c r="AP9" s="1812">
        <f>SUM(AP10:AP16)</f>
        <v>0</v>
      </c>
      <c r="AQ9" s="1816"/>
      <c r="AR9" s="1812">
        <f>SUM(AR10:AR16)</f>
        <v>0</v>
      </c>
      <c r="AS9" s="1816"/>
      <c r="AT9" s="1798"/>
      <c r="AU9" s="1869"/>
    </row>
    <row r="10" spans="1:53" s="1826" customFormat="1" ht="89.25" customHeight="1">
      <c r="A10" s="1817" t="s">
        <v>1585</v>
      </c>
      <c r="B10" s="1817" t="s">
        <v>1586</v>
      </c>
      <c r="C10" s="1817" t="s">
        <v>4903</v>
      </c>
      <c r="D10" s="1818" t="s">
        <v>90</v>
      </c>
      <c r="E10" s="1765" t="s">
        <v>118</v>
      </c>
      <c r="F10" s="1819"/>
      <c r="G10" s="1819"/>
      <c r="H10" s="1819"/>
      <c r="I10" s="1819"/>
      <c r="J10" s="1819"/>
      <c r="K10" s="1820"/>
      <c r="L10" s="1820">
        <f>T10</f>
        <v>0</v>
      </c>
      <c r="M10" s="1821"/>
      <c r="N10" s="1820">
        <f>U10</f>
        <v>0</v>
      </c>
      <c r="O10" s="1822">
        <f>'6-A. Proc. Sub-Annex'!P7</f>
        <v>101.83989999999599</v>
      </c>
      <c r="P10" s="1823"/>
      <c r="Q10" s="1824"/>
      <c r="R10" s="1822">
        <f>'6-A. Proc. Sub-Annex'!S7</f>
        <v>0</v>
      </c>
      <c r="S10" s="1825"/>
      <c r="T10" s="1711">
        <f>IFERROR(AR10/AS10,0)</f>
        <v>0</v>
      </c>
      <c r="U10" s="1711">
        <f>Y10+AC10+AG10+AK10+AO10</f>
        <v>0</v>
      </c>
      <c r="V10" s="1711">
        <f>T10*U10</f>
        <v>0</v>
      </c>
      <c r="W10" s="1711" t="str">
        <f>"STATE: "&amp;AA10&amp;"; PDY: "&amp;AE10&amp;"; KKL: "&amp;AI10&amp;"; MHE: "&amp;AM10&amp;"; YNM: "&amp;AQ10</f>
        <v xml:space="preserve">STATE: ; PDY: ; KKL: ; MHE: ; YNM: </v>
      </c>
      <c r="X10" s="1711"/>
      <c r="Y10" s="1711"/>
      <c r="Z10" s="1711">
        <f>X10*Y10</f>
        <v>0</v>
      </c>
      <c r="AA10" s="1711"/>
      <c r="AB10" s="1711"/>
      <c r="AC10" s="1711"/>
      <c r="AD10" s="1711">
        <f>AB10*AC10</f>
        <v>0</v>
      </c>
      <c r="AE10" s="1711"/>
      <c r="AF10" s="1711"/>
      <c r="AG10" s="1711"/>
      <c r="AH10" s="1711">
        <f>AF10*AG10</f>
        <v>0</v>
      </c>
      <c r="AI10" s="1711"/>
      <c r="AJ10" s="1711"/>
      <c r="AK10" s="1711"/>
      <c r="AL10" s="1711">
        <f>AJ10*AK10</f>
        <v>0</v>
      </c>
      <c r="AM10" s="1711"/>
      <c r="AN10" s="1711"/>
      <c r="AO10" s="1711"/>
      <c r="AP10" s="1711">
        <f>AN10*AO10</f>
        <v>0</v>
      </c>
      <c r="AQ10" s="1711"/>
      <c r="AR10" s="1711">
        <f>Z10+AD10+AH10+AL10+AP10</f>
        <v>0</v>
      </c>
      <c r="AS10" s="1711">
        <f>Y10+AC10+AG10+AK10+AO10</f>
        <v>0</v>
      </c>
      <c r="AT10" s="1711">
        <f>IFERROR((AR10/AS10),0)</f>
        <v>0</v>
      </c>
      <c r="AU10" s="1780" t="str">
        <f>"STATE: "&amp;AA10&amp;"; PDY: "&amp;AE10&amp;"; KKL: "&amp;AI10&amp;"; MHE: "&amp;AM10&amp;"; YNM: "&amp;AQ10</f>
        <v xml:space="preserve">STATE: ; PDY: ; KKL: ; MHE: ; YNM: </v>
      </c>
    </row>
    <row r="11" spans="1:53" s="1826" customFormat="1" ht="89.25" customHeight="1">
      <c r="A11" s="1817" t="s">
        <v>1590</v>
      </c>
      <c r="B11" s="1817" t="s">
        <v>1591</v>
      </c>
      <c r="C11" s="1817" t="s">
        <v>4920</v>
      </c>
      <c r="D11" s="1818" t="s">
        <v>90</v>
      </c>
      <c r="E11" s="1765" t="s">
        <v>131</v>
      </c>
      <c r="F11" s="1819"/>
      <c r="G11" s="1819"/>
      <c r="H11" s="1819"/>
      <c r="I11" s="1819"/>
      <c r="J11" s="1819"/>
      <c r="K11" s="1820"/>
      <c r="L11" s="1820">
        <f t="shared" ref="L11:L74" si="0">T11</f>
        <v>0</v>
      </c>
      <c r="M11" s="1821"/>
      <c r="N11" s="1820">
        <f t="shared" ref="N11:N74" si="1">U11</f>
        <v>0</v>
      </c>
      <c r="O11" s="1822">
        <f>'6-A. Proc. Sub-Annex'!P13</f>
        <v>51.229999999969991</v>
      </c>
      <c r="P11" s="1823"/>
      <c r="Q11" s="1824"/>
      <c r="R11" s="1822">
        <f>'6-A. Proc. Sub-Annex'!S13</f>
        <v>0</v>
      </c>
      <c r="S11" s="1825"/>
      <c r="T11" s="1711">
        <f t="shared" ref="T11:T74" si="2">IFERROR(AR11/AS11,0)</f>
        <v>0</v>
      </c>
      <c r="U11" s="1711">
        <f t="shared" ref="U11:U74" si="3">Y11+AC11+AG11+AK11+AO11</f>
        <v>0</v>
      </c>
      <c r="V11" s="1711">
        <f t="shared" ref="V11:V74" si="4">T11*U11</f>
        <v>0</v>
      </c>
      <c r="W11" s="1711" t="str">
        <f t="shared" ref="W11:W74" si="5">"STATE: "&amp;AA11&amp;"; PDY: "&amp;AE11&amp;"; KKL: "&amp;AI11&amp;"; MHE: "&amp;AM11&amp;"; YNM: "&amp;AQ11</f>
        <v xml:space="preserve">STATE: ; PDY: ; KKL: ; MHE: ; YNM: </v>
      </c>
      <c r="X11" s="1711"/>
      <c r="Y11" s="1711"/>
      <c r="Z11" s="1711">
        <f t="shared" ref="Z11:Z74" si="6">X11*Y11</f>
        <v>0</v>
      </c>
      <c r="AA11" s="1711"/>
      <c r="AB11" s="1711"/>
      <c r="AC11" s="1711"/>
      <c r="AD11" s="1711">
        <f t="shared" ref="AD11:AD74" si="7">AB11*AC11</f>
        <v>0</v>
      </c>
      <c r="AE11" s="1711"/>
      <c r="AF11" s="1711"/>
      <c r="AG11" s="1711"/>
      <c r="AH11" s="1711">
        <f t="shared" ref="AH11:AH74" si="8">AF11*AG11</f>
        <v>0</v>
      </c>
      <c r="AI11" s="1711"/>
      <c r="AJ11" s="1711"/>
      <c r="AK11" s="1711"/>
      <c r="AL11" s="1711">
        <f t="shared" ref="AL11:AL74" si="9">AJ11*AK11</f>
        <v>0</v>
      </c>
      <c r="AM11" s="1711"/>
      <c r="AN11" s="1711"/>
      <c r="AO11" s="1711"/>
      <c r="AP11" s="1711">
        <f t="shared" ref="AP11:AP74" si="10">AN11*AO11</f>
        <v>0</v>
      </c>
      <c r="AQ11" s="1711"/>
      <c r="AR11" s="1711">
        <f t="shared" ref="AR11:AR74" si="11">Z11+AD11+AH11+AL11+AP11</f>
        <v>0</v>
      </c>
      <c r="AS11" s="1711">
        <f t="shared" ref="AS11:AS74" si="12">Y11+AC11+AG11+AK11+AO11</f>
        <v>0</v>
      </c>
      <c r="AT11" s="1711">
        <f t="shared" ref="AT11:AT74" si="13">IFERROR((AR11/AS11),0)</f>
        <v>0</v>
      </c>
      <c r="AU11" s="1780" t="str">
        <f t="shared" ref="AU11:AU74" si="14">"STATE: "&amp;AA11&amp;"; PDY: "&amp;AE11&amp;"; KKL: "&amp;AI11&amp;"; MHE: "&amp;AM11&amp;"; YNM: "&amp;AQ11</f>
        <v xml:space="preserve">STATE: ; PDY: ; KKL: ; MHE: ; YNM: </v>
      </c>
    </row>
    <row r="12" spans="1:53" s="1826" customFormat="1" ht="89.25" customHeight="1">
      <c r="A12" s="1817" t="s">
        <v>1594</v>
      </c>
      <c r="B12" s="1817" t="s">
        <v>1595</v>
      </c>
      <c r="C12" s="1817" t="s">
        <v>4921</v>
      </c>
      <c r="D12" s="1818" t="s">
        <v>90</v>
      </c>
      <c r="E12" s="1765" t="s">
        <v>91</v>
      </c>
      <c r="F12" s="1819"/>
      <c r="G12" s="1819"/>
      <c r="H12" s="1819"/>
      <c r="I12" s="1819"/>
      <c r="J12" s="1819"/>
      <c r="K12" s="1820"/>
      <c r="L12" s="1820">
        <f t="shared" si="0"/>
        <v>0</v>
      </c>
      <c r="M12" s="1821"/>
      <c r="N12" s="1820">
        <f t="shared" si="1"/>
        <v>0</v>
      </c>
      <c r="O12" s="1822">
        <f>'6-A. Proc. Sub-Annex'!P19</f>
        <v>0</v>
      </c>
      <c r="P12" s="1823"/>
      <c r="Q12" s="1824"/>
      <c r="R12" s="1822">
        <f>'6-A. Proc. Sub-Annex'!S19</f>
        <v>0</v>
      </c>
      <c r="S12" s="1825"/>
      <c r="T12" s="1711">
        <f t="shared" si="2"/>
        <v>0</v>
      </c>
      <c r="U12" s="1711">
        <f t="shared" si="3"/>
        <v>0</v>
      </c>
      <c r="V12" s="1711">
        <f t="shared" si="4"/>
        <v>0</v>
      </c>
      <c r="W12" s="1711" t="str">
        <f t="shared" si="5"/>
        <v xml:space="preserve">STATE: ; PDY: ; KKL: ; MHE: ; YNM: </v>
      </c>
      <c r="X12" s="1711"/>
      <c r="Y12" s="1711"/>
      <c r="Z12" s="1711">
        <f t="shared" si="6"/>
        <v>0</v>
      </c>
      <c r="AA12" s="1711"/>
      <c r="AB12" s="1711"/>
      <c r="AC12" s="1711"/>
      <c r="AD12" s="1711">
        <f t="shared" si="7"/>
        <v>0</v>
      </c>
      <c r="AE12" s="1711"/>
      <c r="AF12" s="1711"/>
      <c r="AG12" s="1711"/>
      <c r="AH12" s="1711">
        <f t="shared" si="8"/>
        <v>0</v>
      </c>
      <c r="AI12" s="1711"/>
      <c r="AJ12" s="1711"/>
      <c r="AK12" s="1711"/>
      <c r="AL12" s="1711">
        <f t="shared" si="9"/>
        <v>0</v>
      </c>
      <c r="AM12" s="1711"/>
      <c r="AN12" s="1711"/>
      <c r="AO12" s="1711"/>
      <c r="AP12" s="1711">
        <f t="shared" si="10"/>
        <v>0</v>
      </c>
      <c r="AQ12" s="1711"/>
      <c r="AR12" s="1711">
        <f t="shared" si="11"/>
        <v>0</v>
      </c>
      <c r="AS12" s="1711">
        <f t="shared" si="12"/>
        <v>0</v>
      </c>
      <c r="AT12" s="1711">
        <f t="shared" si="13"/>
        <v>0</v>
      </c>
      <c r="AU12" s="1780" t="str">
        <f t="shared" si="14"/>
        <v xml:space="preserve">STATE: ; PDY: ; KKL: ; MHE: ; YNM: </v>
      </c>
    </row>
    <row r="13" spans="1:53" s="1826" customFormat="1" ht="89.25" customHeight="1">
      <c r="A13" s="1817" t="s">
        <v>1608</v>
      </c>
      <c r="B13" s="1817" t="s">
        <v>1609</v>
      </c>
      <c r="C13" s="1817" t="s">
        <v>4922</v>
      </c>
      <c r="D13" s="1818" t="s">
        <v>90</v>
      </c>
      <c r="E13" s="1827" t="s">
        <v>193</v>
      </c>
      <c r="F13" s="1819"/>
      <c r="G13" s="1819"/>
      <c r="H13" s="1819"/>
      <c r="I13" s="1819"/>
      <c r="J13" s="1819"/>
      <c r="K13" s="1820"/>
      <c r="L13" s="1820">
        <f t="shared" si="0"/>
        <v>0</v>
      </c>
      <c r="M13" s="1821"/>
      <c r="N13" s="1820">
        <f t="shared" si="1"/>
        <v>0</v>
      </c>
      <c r="O13" s="1822">
        <f>'6-A. Proc. Sub-Annex'!P26</f>
        <v>0</v>
      </c>
      <c r="P13" s="1823"/>
      <c r="Q13" s="1824"/>
      <c r="R13" s="1822">
        <f>'6-A. Proc. Sub-Annex'!S26</f>
        <v>0</v>
      </c>
      <c r="S13" s="1825"/>
      <c r="T13" s="1711">
        <f t="shared" si="2"/>
        <v>0</v>
      </c>
      <c r="U13" s="1711">
        <f t="shared" si="3"/>
        <v>0</v>
      </c>
      <c r="V13" s="1711">
        <f t="shared" si="4"/>
        <v>0</v>
      </c>
      <c r="W13" s="1711" t="str">
        <f t="shared" si="5"/>
        <v xml:space="preserve">STATE: ; PDY: ; KKL: ; MHE: ; YNM: </v>
      </c>
      <c r="X13" s="1711"/>
      <c r="Y13" s="1711"/>
      <c r="Z13" s="1711">
        <f t="shared" si="6"/>
        <v>0</v>
      </c>
      <c r="AA13" s="1711"/>
      <c r="AB13" s="1711"/>
      <c r="AC13" s="1711"/>
      <c r="AD13" s="1711">
        <f t="shared" si="7"/>
        <v>0</v>
      </c>
      <c r="AE13" s="1711"/>
      <c r="AF13" s="1711"/>
      <c r="AG13" s="1711"/>
      <c r="AH13" s="1711">
        <f t="shared" si="8"/>
        <v>0</v>
      </c>
      <c r="AI13" s="1711"/>
      <c r="AJ13" s="1711"/>
      <c r="AK13" s="1711"/>
      <c r="AL13" s="1711">
        <f t="shared" si="9"/>
        <v>0</v>
      </c>
      <c r="AM13" s="1711"/>
      <c r="AN13" s="1711"/>
      <c r="AO13" s="1711"/>
      <c r="AP13" s="1711">
        <f t="shared" si="10"/>
        <v>0</v>
      </c>
      <c r="AQ13" s="1711"/>
      <c r="AR13" s="1711">
        <f t="shared" si="11"/>
        <v>0</v>
      </c>
      <c r="AS13" s="1711">
        <f t="shared" si="12"/>
        <v>0</v>
      </c>
      <c r="AT13" s="1711">
        <f t="shared" si="13"/>
        <v>0</v>
      </c>
      <c r="AU13" s="1780" t="str">
        <f t="shared" si="14"/>
        <v xml:space="preserve">STATE: ; PDY: ; KKL: ; MHE: ; YNM: </v>
      </c>
    </row>
    <row r="14" spans="1:53" s="1826" customFormat="1" ht="89.25" customHeight="1">
      <c r="A14" s="1817" t="s">
        <v>1612</v>
      </c>
      <c r="B14" s="1817" t="s">
        <v>1613</v>
      </c>
      <c r="C14" s="1817" t="s">
        <v>4923</v>
      </c>
      <c r="D14" s="1818" t="s">
        <v>90</v>
      </c>
      <c r="E14" s="1765" t="s">
        <v>96</v>
      </c>
      <c r="F14" s="1819"/>
      <c r="G14" s="1819"/>
      <c r="H14" s="1819"/>
      <c r="I14" s="1819"/>
      <c r="J14" s="1819"/>
      <c r="K14" s="1820"/>
      <c r="L14" s="1820">
        <f t="shared" si="0"/>
        <v>0</v>
      </c>
      <c r="M14" s="1821"/>
      <c r="N14" s="1820">
        <f t="shared" si="1"/>
        <v>0</v>
      </c>
      <c r="O14" s="1822">
        <f>'6-A. Proc. Sub-Annex'!P29</f>
        <v>9.35</v>
      </c>
      <c r="P14" s="1823"/>
      <c r="Q14" s="1824"/>
      <c r="R14" s="1822">
        <f>'6-A. Proc. Sub-Annex'!S29</f>
        <v>0</v>
      </c>
      <c r="S14" s="1825"/>
      <c r="T14" s="1711">
        <f t="shared" si="2"/>
        <v>0</v>
      </c>
      <c r="U14" s="1711">
        <f t="shared" si="3"/>
        <v>0</v>
      </c>
      <c r="V14" s="1711">
        <f t="shared" si="4"/>
        <v>0</v>
      </c>
      <c r="W14" s="1711" t="str">
        <f t="shared" si="5"/>
        <v xml:space="preserve">STATE: ; PDY: ; KKL: ; MHE: ; YNM: </v>
      </c>
      <c r="X14" s="1711"/>
      <c r="Y14" s="1711"/>
      <c r="Z14" s="1711">
        <f t="shared" si="6"/>
        <v>0</v>
      </c>
      <c r="AA14" s="1711"/>
      <c r="AB14" s="1711"/>
      <c r="AC14" s="1711"/>
      <c r="AD14" s="1711">
        <f t="shared" si="7"/>
        <v>0</v>
      </c>
      <c r="AE14" s="1711"/>
      <c r="AF14" s="1711"/>
      <c r="AG14" s="1711"/>
      <c r="AH14" s="1711">
        <f t="shared" si="8"/>
        <v>0</v>
      </c>
      <c r="AI14" s="1711"/>
      <c r="AJ14" s="1711"/>
      <c r="AK14" s="1711"/>
      <c r="AL14" s="1711">
        <f t="shared" si="9"/>
        <v>0</v>
      </c>
      <c r="AM14" s="1711"/>
      <c r="AN14" s="1711"/>
      <c r="AO14" s="1711"/>
      <c r="AP14" s="1711">
        <f t="shared" si="10"/>
        <v>0</v>
      </c>
      <c r="AQ14" s="1711"/>
      <c r="AR14" s="1711">
        <f t="shared" si="11"/>
        <v>0</v>
      </c>
      <c r="AS14" s="1711">
        <f t="shared" si="12"/>
        <v>0</v>
      </c>
      <c r="AT14" s="1711">
        <f t="shared" si="13"/>
        <v>0</v>
      </c>
      <c r="AU14" s="1780" t="str">
        <f t="shared" si="14"/>
        <v xml:space="preserve">STATE: ; PDY: ; KKL: ; MHE: ; YNM: </v>
      </c>
    </row>
    <row r="15" spans="1:53" s="1826" customFormat="1" ht="89.25" customHeight="1">
      <c r="A15" s="1817" t="s">
        <v>1622</v>
      </c>
      <c r="B15" s="1817"/>
      <c r="C15" s="1817" t="s">
        <v>4877</v>
      </c>
      <c r="D15" s="1818" t="s">
        <v>90</v>
      </c>
      <c r="E15" s="1765" t="s">
        <v>205</v>
      </c>
      <c r="F15" s="1819"/>
      <c r="G15" s="1819"/>
      <c r="H15" s="1819"/>
      <c r="I15" s="1819"/>
      <c r="J15" s="1819"/>
      <c r="K15" s="1820"/>
      <c r="L15" s="1820">
        <f t="shared" si="0"/>
        <v>0</v>
      </c>
      <c r="M15" s="1821"/>
      <c r="N15" s="1820">
        <f t="shared" si="1"/>
        <v>0</v>
      </c>
      <c r="O15" s="1822">
        <f>'6-A. Proc. Sub-Annex'!P35</f>
        <v>0</v>
      </c>
      <c r="P15" s="1823"/>
      <c r="Q15" s="1824"/>
      <c r="R15" s="1822">
        <f>'6-A. Proc. Sub-Annex'!S35</f>
        <v>0</v>
      </c>
      <c r="S15" s="1825"/>
      <c r="T15" s="1711">
        <f t="shared" si="2"/>
        <v>0</v>
      </c>
      <c r="U15" s="1711">
        <f t="shared" si="3"/>
        <v>0</v>
      </c>
      <c r="V15" s="1711">
        <f t="shared" si="4"/>
        <v>0</v>
      </c>
      <c r="W15" s="1711" t="str">
        <f t="shared" si="5"/>
        <v xml:space="preserve">STATE: ; PDY: ; KKL: ; MHE: ; YNM: </v>
      </c>
      <c r="X15" s="1711"/>
      <c r="Y15" s="1711"/>
      <c r="Z15" s="1711">
        <f t="shared" si="6"/>
        <v>0</v>
      </c>
      <c r="AA15" s="1711"/>
      <c r="AB15" s="1711"/>
      <c r="AC15" s="1711"/>
      <c r="AD15" s="1711">
        <f t="shared" si="7"/>
        <v>0</v>
      </c>
      <c r="AE15" s="1711"/>
      <c r="AF15" s="1711"/>
      <c r="AG15" s="1711"/>
      <c r="AH15" s="1711">
        <f t="shared" si="8"/>
        <v>0</v>
      </c>
      <c r="AI15" s="1711"/>
      <c r="AJ15" s="1711"/>
      <c r="AK15" s="1711"/>
      <c r="AL15" s="1711">
        <f t="shared" si="9"/>
        <v>0</v>
      </c>
      <c r="AM15" s="1711"/>
      <c r="AN15" s="1711"/>
      <c r="AO15" s="1711"/>
      <c r="AP15" s="1711">
        <f t="shared" si="10"/>
        <v>0</v>
      </c>
      <c r="AQ15" s="1711"/>
      <c r="AR15" s="1711">
        <f t="shared" si="11"/>
        <v>0</v>
      </c>
      <c r="AS15" s="1711">
        <f t="shared" si="12"/>
        <v>0</v>
      </c>
      <c r="AT15" s="1711">
        <f t="shared" si="13"/>
        <v>0</v>
      </c>
      <c r="AU15" s="1780" t="str">
        <f t="shared" si="14"/>
        <v xml:space="preserve">STATE: ; PDY: ; KKL: ; MHE: ; YNM: </v>
      </c>
    </row>
    <row r="16" spans="1:53" s="1826" customFormat="1" ht="89.25" customHeight="1">
      <c r="A16" s="1817" t="s">
        <v>1626</v>
      </c>
      <c r="B16" s="1828"/>
      <c r="C16" s="1817" t="s">
        <v>4878</v>
      </c>
      <c r="D16" s="1818" t="s">
        <v>90</v>
      </c>
      <c r="E16" s="1827" t="s">
        <v>208</v>
      </c>
      <c r="F16" s="1819"/>
      <c r="G16" s="1819"/>
      <c r="H16" s="1819"/>
      <c r="I16" s="1819"/>
      <c r="J16" s="1819"/>
      <c r="K16" s="1820"/>
      <c r="L16" s="1820">
        <f t="shared" si="0"/>
        <v>0</v>
      </c>
      <c r="M16" s="1821"/>
      <c r="N16" s="1820">
        <f t="shared" si="1"/>
        <v>0</v>
      </c>
      <c r="O16" s="1822">
        <f>'6-A. Proc. Sub-Annex'!P38</f>
        <v>0</v>
      </c>
      <c r="P16" s="1823"/>
      <c r="Q16" s="1824"/>
      <c r="R16" s="1822">
        <f>'6-A. Proc. Sub-Annex'!S38</f>
        <v>0</v>
      </c>
      <c r="S16" s="1825"/>
      <c r="T16" s="1711">
        <f t="shared" si="2"/>
        <v>0</v>
      </c>
      <c r="U16" s="1711">
        <f t="shared" si="3"/>
        <v>0</v>
      </c>
      <c r="V16" s="1711">
        <f t="shared" si="4"/>
        <v>0</v>
      </c>
      <c r="W16" s="1711" t="str">
        <f t="shared" si="5"/>
        <v xml:space="preserve">STATE: ; PDY: ; KKL: ; MHE: ; YNM: </v>
      </c>
      <c r="X16" s="1711"/>
      <c r="Y16" s="1711"/>
      <c r="Z16" s="1711">
        <f t="shared" si="6"/>
        <v>0</v>
      </c>
      <c r="AA16" s="1711"/>
      <c r="AB16" s="1711"/>
      <c r="AC16" s="1711"/>
      <c r="AD16" s="1711">
        <f t="shared" si="7"/>
        <v>0</v>
      </c>
      <c r="AE16" s="1711"/>
      <c r="AF16" s="1711"/>
      <c r="AG16" s="1711"/>
      <c r="AH16" s="1711">
        <f t="shared" si="8"/>
        <v>0</v>
      </c>
      <c r="AI16" s="1711"/>
      <c r="AJ16" s="1711"/>
      <c r="AK16" s="1711"/>
      <c r="AL16" s="1711">
        <f t="shared" si="9"/>
        <v>0</v>
      </c>
      <c r="AM16" s="1711"/>
      <c r="AN16" s="1711"/>
      <c r="AO16" s="1711"/>
      <c r="AP16" s="1711">
        <f t="shared" si="10"/>
        <v>0</v>
      </c>
      <c r="AQ16" s="1711"/>
      <c r="AR16" s="1711">
        <f t="shared" si="11"/>
        <v>0</v>
      </c>
      <c r="AS16" s="1711">
        <f t="shared" si="12"/>
        <v>0</v>
      </c>
      <c r="AT16" s="1711">
        <f t="shared" si="13"/>
        <v>0</v>
      </c>
      <c r="AU16" s="1780" t="str">
        <f t="shared" si="14"/>
        <v xml:space="preserve">STATE: ; PDY: ; KKL: ; MHE: ; YNM: </v>
      </c>
    </row>
    <row r="17" spans="1:47" s="1815" customFormat="1" ht="89.25" customHeight="1">
      <c r="A17" s="1806" t="s">
        <v>1674</v>
      </c>
      <c r="B17" s="1807"/>
      <c r="C17" s="1808" t="s">
        <v>4918</v>
      </c>
      <c r="D17" s="1809"/>
      <c r="E17" s="1809"/>
      <c r="F17" s="1829"/>
      <c r="G17" s="1829"/>
      <c r="H17" s="1829"/>
      <c r="I17" s="1829"/>
      <c r="J17" s="1829"/>
      <c r="K17" s="1830"/>
      <c r="L17" s="1820"/>
      <c r="M17" s="1831"/>
      <c r="N17" s="1820"/>
      <c r="O17" s="1812">
        <f>SUM(O18:O24)</f>
        <v>3.8299999999988996</v>
      </c>
      <c r="P17" s="1832"/>
      <c r="Q17" s="1814"/>
      <c r="R17" s="1812">
        <f>SUM(R18:R24)</f>
        <v>0</v>
      </c>
      <c r="T17" s="1711"/>
      <c r="U17" s="1711"/>
      <c r="V17" s="1812">
        <f>SUM(V18:V24)</f>
        <v>0</v>
      </c>
      <c r="W17" s="1711"/>
      <c r="X17" s="1711"/>
      <c r="Y17" s="1711"/>
      <c r="Z17" s="1812">
        <f>SUM(Z18:Z24)</f>
        <v>0</v>
      </c>
      <c r="AA17" s="1711"/>
      <c r="AB17" s="1711"/>
      <c r="AC17" s="1711"/>
      <c r="AD17" s="1812">
        <f>SUM(AD18:AD24)</f>
        <v>0</v>
      </c>
      <c r="AE17" s="1711"/>
      <c r="AF17" s="1711"/>
      <c r="AG17" s="1711"/>
      <c r="AH17" s="1812">
        <f>SUM(AH18:AH24)</f>
        <v>0</v>
      </c>
      <c r="AI17" s="1711"/>
      <c r="AJ17" s="1711"/>
      <c r="AK17" s="1711"/>
      <c r="AL17" s="1812">
        <f>SUM(AL18:AL24)</f>
        <v>0</v>
      </c>
      <c r="AM17" s="1711"/>
      <c r="AN17" s="1711"/>
      <c r="AO17" s="1711"/>
      <c r="AP17" s="1812">
        <f>SUM(AP18:AP24)</f>
        <v>0</v>
      </c>
      <c r="AQ17" s="1711"/>
      <c r="AR17" s="1812">
        <f>SUM(AR18:AR24)</f>
        <v>0</v>
      </c>
      <c r="AS17" s="1711"/>
      <c r="AT17" s="1711">
        <f t="shared" si="13"/>
        <v>0</v>
      </c>
      <c r="AU17" s="1780" t="str">
        <f t="shared" si="14"/>
        <v xml:space="preserve">STATE: ; PDY: ; KKL: ; MHE: ; YNM: </v>
      </c>
    </row>
    <row r="18" spans="1:47" s="1826" customFormat="1" ht="89.25" customHeight="1">
      <c r="A18" s="1817" t="s">
        <v>1675</v>
      </c>
      <c r="B18" s="1817" t="s">
        <v>1623</v>
      </c>
      <c r="C18" s="1817" t="s">
        <v>4879</v>
      </c>
      <c r="D18" s="1620" t="s">
        <v>70</v>
      </c>
      <c r="E18" s="1765" t="s">
        <v>4933</v>
      </c>
      <c r="F18" s="1819"/>
      <c r="G18" s="1819"/>
      <c r="H18" s="1819"/>
      <c r="I18" s="1819"/>
      <c r="J18" s="1819"/>
      <c r="K18" s="1820"/>
      <c r="L18" s="1820">
        <f t="shared" si="0"/>
        <v>0</v>
      </c>
      <c r="M18" s="1821"/>
      <c r="N18" s="1820">
        <f t="shared" si="1"/>
        <v>0</v>
      </c>
      <c r="O18" s="1822">
        <f>'6-A. Proc. Sub-Annex'!P42</f>
        <v>0</v>
      </c>
      <c r="P18" s="1833"/>
      <c r="Q18" s="1834"/>
      <c r="R18" s="1822">
        <f>'6-A. Proc. Sub-Annex'!S42</f>
        <v>0</v>
      </c>
      <c r="T18" s="1711">
        <f t="shared" si="2"/>
        <v>0</v>
      </c>
      <c r="U18" s="1711">
        <f t="shared" si="3"/>
        <v>0</v>
      </c>
      <c r="V18" s="1711">
        <f t="shared" si="4"/>
        <v>0</v>
      </c>
      <c r="W18" s="1711" t="str">
        <f t="shared" si="5"/>
        <v xml:space="preserve">STATE: ; PDY: ; KKL: ; MHE: ; YNM: </v>
      </c>
      <c r="X18" s="1711"/>
      <c r="Y18" s="1711"/>
      <c r="Z18" s="1711">
        <f t="shared" si="6"/>
        <v>0</v>
      </c>
      <c r="AA18" s="1711"/>
      <c r="AB18" s="1711"/>
      <c r="AC18" s="1711"/>
      <c r="AD18" s="1711">
        <f t="shared" si="7"/>
        <v>0</v>
      </c>
      <c r="AE18" s="1711"/>
      <c r="AF18" s="1711"/>
      <c r="AG18" s="1711"/>
      <c r="AH18" s="1711">
        <f t="shared" si="8"/>
        <v>0</v>
      </c>
      <c r="AI18" s="1711"/>
      <c r="AJ18" s="1711"/>
      <c r="AK18" s="1711"/>
      <c r="AL18" s="1711">
        <f t="shared" si="9"/>
        <v>0</v>
      </c>
      <c r="AM18" s="1711"/>
      <c r="AN18" s="1711"/>
      <c r="AO18" s="1711"/>
      <c r="AP18" s="1711">
        <f t="shared" si="10"/>
        <v>0</v>
      </c>
      <c r="AQ18" s="1711"/>
      <c r="AR18" s="1711">
        <f t="shared" si="11"/>
        <v>0</v>
      </c>
      <c r="AS18" s="1711">
        <f t="shared" si="12"/>
        <v>0</v>
      </c>
      <c r="AT18" s="1711">
        <f t="shared" si="13"/>
        <v>0</v>
      </c>
      <c r="AU18" s="1780" t="str">
        <f t="shared" si="14"/>
        <v xml:space="preserve">STATE: ; PDY: ; KKL: ; MHE: ; YNM: </v>
      </c>
    </row>
    <row r="19" spans="1:47" s="1826" customFormat="1" ht="89.25" customHeight="1">
      <c r="A19" s="1817" t="s">
        <v>1676</v>
      </c>
      <c r="B19" s="1817" t="s">
        <v>1627</v>
      </c>
      <c r="C19" s="1817" t="s">
        <v>4919</v>
      </c>
      <c r="D19" s="1620" t="s">
        <v>70</v>
      </c>
      <c r="E19" s="1765" t="s">
        <v>70</v>
      </c>
      <c r="F19" s="1819"/>
      <c r="G19" s="1819"/>
      <c r="H19" s="1819"/>
      <c r="I19" s="1819"/>
      <c r="J19" s="1819"/>
      <c r="K19" s="1820"/>
      <c r="L19" s="1820">
        <f t="shared" si="0"/>
        <v>0</v>
      </c>
      <c r="M19" s="1821"/>
      <c r="N19" s="1820">
        <f t="shared" si="1"/>
        <v>0</v>
      </c>
      <c r="O19" s="1822">
        <f>'6-A. Proc. Sub-Annex'!P47</f>
        <v>0</v>
      </c>
      <c r="P19" s="1833"/>
      <c r="Q19" s="1834"/>
      <c r="R19" s="1822">
        <f>'6-A. Proc. Sub-Annex'!S47</f>
        <v>0</v>
      </c>
      <c r="T19" s="1711">
        <f t="shared" si="2"/>
        <v>0</v>
      </c>
      <c r="U19" s="1711">
        <f t="shared" si="3"/>
        <v>0</v>
      </c>
      <c r="V19" s="1711">
        <f t="shared" si="4"/>
        <v>0</v>
      </c>
      <c r="W19" s="1711" t="str">
        <f t="shared" si="5"/>
        <v xml:space="preserve">STATE: ; PDY: ; KKL: ; MHE: ; YNM: </v>
      </c>
      <c r="X19" s="1711"/>
      <c r="Y19" s="1711"/>
      <c r="Z19" s="1711">
        <f t="shared" si="6"/>
        <v>0</v>
      </c>
      <c r="AA19" s="1711"/>
      <c r="AB19" s="1711"/>
      <c r="AC19" s="1711"/>
      <c r="AD19" s="1711">
        <f t="shared" si="7"/>
        <v>0</v>
      </c>
      <c r="AE19" s="1711"/>
      <c r="AF19" s="1711"/>
      <c r="AG19" s="1711"/>
      <c r="AH19" s="1711">
        <f t="shared" si="8"/>
        <v>0</v>
      </c>
      <c r="AI19" s="1711"/>
      <c r="AJ19" s="1711"/>
      <c r="AK19" s="1711"/>
      <c r="AL19" s="1711">
        <f t="shared" si="9"/>
        <v>0</v>
      </c>
      <c r="AM19" s="1711"/>
      <c r="AN19" s="1711"/>
      <c r="AO19" s="1711"/>
      <c r="AP19" s="1711">
        <f t="shared" si="10"/>
        <v>0</v>
      </c>
      <c r="AQ19" s="1711"/>
      <c r="AR19" s="1711">
        <f t="shared" si="11"/>
        <v>0</v>
      </c>
      <c r="AS19" s="1711">
        <f t="shared" si="12"/>
        <v>0</v>
      </c>
      <c r="AT19" s="1711">
        <f t="shared" si="13"/>
        <v>0</v>
      </c>
      <c r="AU19" s="1780" t="str">
        <f t="shared" si="14"/>
        <v xml:space="preserve">STATE: ; PDY: ; KKL: ; MHE: ; YNM: </v>
      </c>
    </row>
    <row r="20" spans="1:47" s="1826" customFormat="1" ht="89.25" customHeight="1">
      <c r="A20" s="1817" t="s">
        <v>1685</v>
      </c>
      <c r="B20" s="1817" t="s">
        <v>1629</v>
      </c>
      <c r="C20" s="1817" t="s">
        <v>4880</v>
      </c>
      <c r="D20" s="1620" t="s">
        <v>70</v>
      </c>
      <c r="E20" s="1770" t="s">
        <v>3295</v>
      </c>
      <c r="F20" s="1819"/>
      <c r="G20" s="1819"/>
      <c r="H20" s="1819"/>
      <c r="I20" s="1819"/>
      <c r="J20" s="1819"/>
      <c r="K20" s="1820"/>
      <c r="L20" s="1820">
        <f t="shared" si="0"/>
        <v>0</v>
      </c>
      <c r="M20" s="1821"/>
      <c r="N20" s="1820">
        <f t="shared" si="1"/>
        <v>0</v>
      </c>
      <c r="O20" s="1822">
        <f>'6-A. Proc. Sub-Annex'!P50</f>
        <v>0</v>
      </c>
      <c r="P20" s="1833"/>
      <c r="Q20" s="1834"/>
      <c r="R20" s="1822">
        <f>'6-A. Proc. Sub-Annex'!S50</f>
        <v>0</v>
      </c>
      <c r="T20" s="1711">
        <f t="shared" si="2"/>
        <v>0</v>
      </c>
      <c r="U20" s="1711">
        <f t="shared" si="3"/>
        <v>0</v>
      </c>
      <c r="V20" s="1711">
        <f t="shared" si="4"/>
        <v>0</v>
      </c>
      <c r="W20" s="1711" t="str">
        <f t="shared" si="5"/>
        <v xml:space="preserve">STATE: ; PDY: ; KKL: ; MHE: ; YNM: </v>
      </c>
      <c r="X20" s="1711"/>
      <c r="Y20" s="1711"/>
      <c r="Z20" s="1711">
        <f t="shared" si="6"/>
        <v>0</v>
      </c>
      <c r="AA20" s="1711"/>
      <c r="AB20" s="1711"/>
      <c r="AC20" s="1711"/>
      <c r="AD20" s="1711">
        <f t="shared" si="7"/>
        <v>0</v>
      </c>
      <c r="AE20" s="1711"/>
      <c r="AF20" s="1711"/>
      <c r="AG20" s="1711"/>
      <c r="AH20" s="1711">
        <f t="shared" si="8"/>
        <v>0</v>
      </c>
      <c r="AI20" s="1711"/>
      <c r="AJ20" s="1711"/>
      <c r="AK20" s="1711"/>
      <c r="AL20" s="1711">
        <f t="shared" si="9"/>
        <v>0</v>
      </c>
      <c r="AM20" s="1711"/>
      <c r="AN20" s="1711"/>
      <c r="AO20" s="1711"/>
      <c r="AP20" s="1711">
        <f t="shared" si="10"/>
        <v>0</v>
      </c>
      <c r="AQ20" s="1711"/>
      <c r="AR20" s="1711">
        <f t="shared" si="11"/>
        <v>0</v>
      </c>
      <c r="AS20" s="1711">
        <f t="shared" si="12"/>
        <v>0</v>
      </c>
      <c r="AT20" s="1711">
        <f t="shared" si="13"/>
        <v>0</v>
      </c>
      <c r="AU20" s="1780" t="str">
        <f t="shared" si="14"/>
        <v xml:space="preserve">STATE: ; PDY: ; KKL: ; MHE: ; YNM: </v>
      </c>
    </row>
    <row r="21" spans="1:47" s="1826" customFormat="1" ht="89.25" customHeight="1">
      <c r="A21" s="1817" t="s">
        <v>1690</v>
      </c>
      <c r="B21" s="1817" t="s">
        <v>1631</v>
      </c>
      <c r="C21" s="1817" t="s">
        <v>1632</v>
      </c>
      <c r="D21" s="1620" t="s">
        <v>70</v>
      </c>
      <c r="E21" s="1765" t="s">
        <v>70</v>
      </c>
      <c r="F21" s="1835"/>
      <c r="G21" s="1835"/>
      <c r="H21" s="1835"/>
      <c r="I21" s="1835"/>
      <c r="J21" s="1835"/>
      <c r="K21" s="1836"/>
      <c r="L21" s="1820">
        <f t="shared" si="0"/>
        <v>0</v>
      </c>
      <c r="M21" s="1837"/>
      <c r="N21" s="1820">
        <f t="shared" si="1"/>
        <v>0</v>
      </c>
      <c r="O21" s="1822">
        <f>'6-A. Proc. Sub-Annex'!P53</f>
        <v>0</v>
      </c>
      <c r="P21" s="1823"/>
      <c r="Q21" s="1824"/>
      <c r="R21" s="1822">
        <f>'6-A. Proc. Sub-Annex'!S53</f>
        <v>0</v>
      </c>
      <c r="T21" s="1711">
        <f t="shared" si="2"/>
        <v>0</v>
      </c>
      <c r="U21" s="1711">
        <f t="shared" si="3"/>
        <v>0</v>
      </c>
      <c r="V21" s="1711">
        <f t="shared" si="4"/>
        <v>0</v>
      </c>
      <c r="W21" s="1711" t="str">
        <f t="shared" si="5"/>
        <v xml:space="preserve">STATE: ; PDY: ; KKL: ; MHE: ; YNM: </v>
      </c>
      <c r="X21" s="1711"/>
      <c r="Y21" s="1711"/>
      <c r="Z21" s="1711">
        <f t="shared" si="6"/>
        <v>0</v>
      </c>
      <c r="AA21" s="1711"/>
      <c r="AB21" s="1711"/>
      <c r="AC21" s="1711"/>
      <c r="AD21" s="1711">
        <f t="shared" si="7"/>
        <v>0</v>
      </c>
      <c r="AE21" s="1711"/>
      <c r="AF21" s="1711"/>
      <c r="AG21" s="1711"/>
      <c r="AH21" s="1711">
        <f t="shared" si="8"/>
        <v>0</v>
      </c>
      <c r="AI21" s="1711"/>
      <c r="AJ21" s="1711"/>
      <c r="AK21" s="1711"/>
      <c r="AL21" s="1711">
        <f t="shared" si="9"/>
        <v>0</v>
      </c>
      <c r="AM21" s="1711"/>
      <c r="AN21" s="1711"/>
      <c r="AO21" s="1711"/>
      <c r="AP21" s="1711">
        <f t="shared" si="10"/>
        <v>0</v>
      </c>
      <c r="AQ21" s="1711"/>
      <c r="AR21" s="1711">
        <f t="shared" si="11"/>
        <v>0</v>
      </c>
      <c r="AS21" s="1711">
        <f t="shared" si="12"/>
        <v>0</v>
      </c>
      <c r="AT21" s="1711">
        <f t="shared" si="13"/>
        <v>0</v>
      </c>
      <c r="AU21" s="1780" t="str">
        <f t="shared" si="14"/>
        <v xml:space="preserve">STATE: ; PDY: ; KKL: ; MHE: ; YNM: </v>
      </c>
    </row>
    <row r="22" spans="1:47" s="1826" customFormat="1" ht="89.25" customHeight="1">
      <c r="A22" s="1817" t="s">
        <v>1692</v>
      </c>
      <c r="B22" s="1817"/>
      <c r="C22" s="1817" t="s">
        <v>1693</v>
      </c>
      <c r="D22" s="1620" t="s">
        <v>70</v>
      </c>
      <c r="E22" s="1827" t="s">
        <v>70</v>
      </c>
      <c r="F22" s="1835"/>
      <c r="G22" s="1835"/>
      <c r="H22" s="1835"/>
      <c r="I22" s="1835"/>
      <c r="J22" s="1835"/>
      <c r="K22" s="1836"/>
      <c r="L22" s="1820">
        <f t="shared" si="0"/>
        <v>0</v>
      </c>
      <c r="M22" s="1837"/>
      <c r="N22" s="1820">
        <f t="shared" si="1"/>
        <v>0</v>
      </c>
      <c r="O22" s="1822">
        <f>'6-A. Proc. Sub-Annex'!P55</f>
        <v>0</v>
      </c>
      <c r="P22" s="1823"/>
      <c r="Q22" s="1824"/>
      <c r="R22" s="1822">
        <f>'6-A. Proc. Sub-Annex'!S55</f>
        <v>0</v>
      </c>
      <c r="T22" s="1711">
        <f t="shared" si="2"/>
        <v>0</v>
      </c>
      <c r="U22" s="1711">
        <f t="shared" si="3"/>
        <v>0</v>
      </c>
      <c r="V22" s="1711">
        <f t="shared" si="4"/>
        <v>0</v>
      </c>
      <c r="W22" s="1711" t="str">
        <f t="shared" si="5"/>
        <v xml:space="preserve">STATE: ; PDY: ; KKL: ; MHE: ; YNM: </v>
      </c>
      <c r="X22" s="1711"/>
      <c r="Y22" s="1711"/>
      <c r="Z22" s="1711">
        <f t="shared" si="6"/>
        <v>0</v>
      </c>
      <c r="AA22" s="1711"/>
      <c r="AB22" s="1711"/>
      <c r="AC22" s="1711"/>
      <c r="AD22" s="1711">
        <f t="shared" si="7"/>
        <v>0</v>
      </c>
      <c r="AE22" s="1711"/>
      <c r="AF22" s="1711"/>
      <c r="AG22" s="1711"/>
      <c r="AH22" s="1711">
        <f t="shared" si="8"/>
        <v>0</v>
      </c>
      <c r="AI22" s="1711"/>
      <c r="AJ22" s="1711"/>
      <c r="AK22" s="1711"/>
      <c r="AL22" s="1711">
        <f t="shared" si="9"/>
        <v>0</v>
      </c>
      <c r="AM22" s="1711"/>
      <c r="AN22" s="1711"/>
      <c r="AO22" s="1711"/>
      <c r="AP22" s="1711">
        <f t="shared" si="10"/>
        <v>0</v>
      </c>
      <c r="AQ22" s="1711"/>
      <c r="AR22" s="1711">
        <f t="shared" si="11"/>
        <v>0</v>
      </c>
      <c r="AS22" s="1711">
        <f t="shared" si="12"/>
        <v>0</v>
      </c>
      <c r="AT22" s="1711">
        <f t="shared" si="13"/>
        <v>0</v>
      </c>
      <c r="AU22" s="1780" t="str">
        <f t="shared" si="14"/>
        <v xml:space="preserve">STATE: ; PDY: ; KKL: ; MHE: ; YNM: </v>
      </c>
    </row>
    <row r="23" spans="1:47" s="1826" customFormat="1" ht="89.25" customHeight="1">
      <c r="A23" s="1817" t="s">
        <v>2386</v>
      </c>
      <c r="B23" s="1817"/>
      <c r="C23" s="1817" t="s">
        <v>4991</v>
      </c>
      <c r="D23" s="1620" t="s">
        <v>70</v>
      </c>
      <c r="E23" s="1827" t="s">
        <v>4344</v>
      </c>
      <c r="F23" s="1835"/>
      <c r="G23" s="1835"/>
      <c r="H23" s="1835"/>
      <c r="I23" s="1835"/>
      <c r="J23" s="1835"/>
      <c r="K23" s="1836"/>
      <c r="L23" s="1820">
        <f t="shared" si="0"/>
        <v>0</v>
      </c>
      <c r="M23" s="1837"/>
      <c r="N23" s="1820">
        <f t="shared" si="1"/>
        <v>0</v>
      </c>
      <c r="O23" s="1822">
        <f>'6-A. Proc. Sub-Annex'!P59</f>
        <v>0</v>
      </c>
      <c r="P23" s="1823"/>
      <c r="Q23" s="1824"/>
      <c r="R23" s="1822">
        <f>'6-A. Proc. Sub-Annex'!S59</f>
        <v>0</v>
      </c>
      <c r="T23" s="1711">
        <f t="shared" si="2"/>
        <v>0</v>
      </c>
      <c r="U23" s="1711">
        <f t="shared" si="3"/>
        <v>0</v>
      </c>
      <c r="V23" s="1711">
        <f t="shared" si="4"/>
        <v>0</v>
      </c>
      <c r="W23" s="1711" t="str">
        <f t="shared" si="5"/>
        <v xml:space="preserve">STATE: ; PDY: ; KKL: ; MHE: ; YNM: </v>
      </c>
      <c r="X23" s="1711"/>
      <c r="Y23" s="1711"/>
      <c r="Z23" s="1711">
        <f t="shared" si="6"/>
        <v>0</v>
      </c>
      <c r="AA23" s="1711"/>
      <c r="AB23" s="1711"/>
      <c r="AC23" s="1711"/>
      <c r="AD23" s="1711">
        <f t="shared" si="7"/>
        <v>0</v>
      </c>
      <c r="AE23" s="1711"/>
      <c r="AF23" s="1711"/>
      <c r="AG23" s="1711"/>
      <c r="AH23" s="1711">
        <f t="shared" si="8"/>
        <v>0</v>
      </c>
      <c r="AI23" s="1711"/>
      <c r="AJ23" s="1711"/>
      <c r="AK23" s="1711"/>
      <c r="AL23" s="1711">
        <f t="shared" si="9"/>
        <v>0</v>
      </c>
      <c r="AM23" s="1711"/>
      <c r="AN23" s="1711"/>
      <c r="AO23" s="1711"/>
      <c r="AP23" s="1711">
        <f t="shared" si="10"/>
        <v>0</v>
      </c>
      <c r="AQ23" s="1711"/>
      <c r="AR23" s="1711">
        <f t="shared" si="11"/>
        <v>0</v>
      </c>
      <c r="AS23" s="1711">
        <f t="shared" si="12"/>
        <v>0</v>
      </c>
      <c r="AT23" s="1711">
        <f t="shared" si="13"/>
        <v>0</v>
      </c>
      <c r="AU23" s="1780" t="str">
        <f t="shared" si="14"/>
        <v xml:space="preserve">STATE: ; PDY: ; KKL: ; MHE: ; YNM: </v>
      </c>
    </row>
    <row r="24" spans="1:47" s="1826" customFormat="1" ht="89.25" customHeight="1">
      <c r="A24" s="1817" t="s">
        <v>4989</v>
      </c>
      <c r="B24" s="1817"/>
      <c r="C24" s="1817" t="s">
        <v>2406</v>
      </c>
      <c r="D24" s="1620" t="s">
        <v>70</v>
      </c>
      <c r="E24" s="1827" t="s">
        <v>2374</v>
      </c>
      <c r="F24" s="1835"/>
      <c r="G24" s="1835"/>
      <c r="H24" s="1835"/>
      <c r="I24" s="1835"/>
      <c r="J24" s="1835"/>
      <c r="K24" s="1836"/>
      <c r="L24" s="1820">
        <f t="shared" si="0"/>
        <v>0</v>
      </c>
      <c r="M24" s="1837"/>
      <c r="N24" s="1820">
        <f t="shared" si="1"/>
        <v>0</v>
      </c>
      <c r="O24" s="1822">
        <f>'6-A. Proc. Sub-Annex'!P61</f>
        <v>3.8299999999988996</v>
      </c>
      <c r="P24" s="1823"/>
      <c r="Q24" s="1824"/>
      <c r="R24" s="1822">
        <f>'6-A. Proc. Sub-Annex'!S61</f>
        <v>0</v>
      </c>
      <c r="T24" s="1711">
        <f t="shared" si="2"/>
        <v>0</v>
      </c>
      <c r="U24" s="1711">
        <f t="shared" si="3"/>
        <v>0</v>
      </c>
      <c r="V24" s="1711">
        <f t="shared" si="4"/>
        <v>0</v>
      </c>
      <c r="W24" s="1711" t="str">
        <f t="shared" si="5"/>
        <v xml:space="preserve">STATE: ; PDY: ; KKL: ; MHE: ; YNM: </v>
      </c>
      <c r="X24" s="1711"/>
      <c r="Y24" s="1711"/>
      <c r="Z24" s="1711">
        <f t="shared" si="6"/>
        <v>0</v>
      </c>
      <c r="AA24" s="1711"/>
      <c r="AB24" s="1711"/>
      <c r="AC24" s="1711"/>
      <c r="AD24" s="1711">
        <f t="shared" si="7"/>
        <v>0</v>
      </c>
      <c r="AE24" s="1711"/>
      <c r="AF24" s="1711"/>
      <c r="AG24" s="1711"/>
      <c r="AH24" s="1711">
        <f t="shared" si="8"/>
        <v>0</v>
      </c>
      <c r="AI24" s="1711"/>
      <c r="AJ24" s="1711"/>
      <c r="AK24" s="1711"/>
      <c r="AL24" s="1711">
        <f t="shared" si="9"/>
        <v>0</v>
      </c>
      <c r="AM24" s="1711"/>
      <c r="AN24" s="1711"/>
      <c r="AO24" s="1711"/>
      <c r="AP24" s="1711">
        <f t="shared" si="10"/>
        <v>0</v>
      </c>
      <c r="AQ24" s="1711"/>
      <c r="AR24" s="1711">
        <f t="shared" si="11"/>
        <v>0</v>
      </c>
      <c r="AS24" s="1711">
        <f t="shared" si="12"/>
        <v>0</v>
      </c>
      <c r="AT24" s="1711">
        <f t="shared" si="13"/>
        <v>0</v>
      </c>
      <c r="AU24" s="1780" t="str">
        <f t="shared" si="14"/>
        <v xml:space="preserve">STATE: ; PDY: ; KKL: ; MHE: ; YNM: </v>
      </c>
    </row>
    <row r="25" spans="1:47" s="1815" customFormat="1" ht="89.25" customHeight="1">
      <c r="A25" s="1806" t="s">
        <v>1694</v>
      </c>
      <c r="B25" s="1807"/>
      <c r="C25" s="1808" t="s">
        <v>4931</v>
      </c>
      <c r="D25" s="1809"/>
      <c r="E25" s="1809"/>
      <c r="F25" s="1829"/>
      <c r="G25" s="1829"/>
      <c r="H25" s="1829"/>
      <c r="I25" s="1829"/>
      <c r="J25" s="1829"/>
      <c r="K25" s="1830"/>
      <c r="L25" s="1820">
        <f t="shared" si="0"/>
        <v>0</v>
      </c>
      <c r="M25" s="1831"/>
      <c r="N25" s="1820">
        <f t="shared" si="1"/>
        <v>0</v>
      </c>
      <c r="O25" s="1812">
        <f>SUM(O26:O28)</f>
        <v>54.225000000000001</v>
      </c>
      <c r="P25" s="1832"/>
      <c r="Q25" s="1814"/>
      <c r="R25" s="1812">
        <f>SUM(R26:R28)</f>
        <v>0</v>
      </c>
      <c r="T25" s="1711"/>
      <c r="U25" s="1711"/>
      <c r="V25" s="1812">
        <f>SUM(V26:V28)</f>
        <v>0</v>
      </c>
      <c r="W25" s="1711"/>
      <c r="X25" s="1711"/>
      <c r="Y25" s="1711"/>
      <c r="Z25" s="1812">
        <f>SUM(Z26:Z28)</f>
        <v>0</v>
      </c>
      <c r="AA25" s="1711"/>
      <c r="AB25" s="1711"/>
      <c r="AC25" s="1711"/>
      <c r="AD25" s="1812">
        <f>SUM(AD26:AD28)</f>
        <v>0</v>
      </c>
      <c r="AE25" s="1711"/>
      <c r="AF25" s="1711"/>
      <c r="AG25" s="1711"/>
      <c r="AH25" s="1812">
        <f>SUM(AH26:AH28)</f>
        <v>0</v>
      </c>
      <c r="AI25" s="1711"/>
      <c r="AJ25" s="1711"/>
      <c r="AK25" s="1711"/>
      <c r="AL25" s="1812">
        <f>SUM(AL26:AL28)</f>
        <v>0</v>
      </c>
      <c r="AM25" s="1711"/>
      <c r="AN25" s="1711"/>
      <c r="AO25" s="1711"/>
      <c r="AP25" s="1812">
        <f>SUM(AP26:AP28)</f>
        <v>0</v>
      </c>
      <c r="AQ25" s="1711"/>
      <c r="AR25" s="1812">
        <f>SUM(AR26:AR28)</f>
        <v>0</v>
      </c>
      <c r="AS25" s="1711"/>
      <c r="AT25" s="1711">
        <f t="shared" si="13"/>
        <v>0</v>
      </c>
      <c r="AU25" s="1780" t="str">
        <f t="shared" si="14"/>
        <v xml:space="preserve">STATE: ; PDY: ; KKL: ; MHE: ; YNM: </v>
      </c>
    </row>
    <row r="26" spans="1:47" s="1826" customFormat="1" ht="89.25" customHeight="1">
      <c r="A26" s="1817" t="s">
        <v>1695</v>
      </c>
      <c r="B26" s="1817"/>
      <c r="C26" s="1817" t="s">
        <v>1932</v>
      </c>
      <c r="D26" s="1620" t="s">
        <v>70</v>
      </c>
      <c r="E26" s="1827" t="s">
        <v>4897</v>
      </c>
      <c r="F26" s="1819"/>
      <c r="G26" s="1819"/>
      <c r="H26" s="1819"/>
      <c r="I26" s="1819"/>
      <c r="J26" s="1819"/>
      <c r="K26" s="1820"/>
      <c r="L26" s="1820">
        <f t="shared" si="0"/>
        <v>0</v>
      </c>
      <c r="M26" s="1821"/>
      <c r="N26" s="1820">
        <f t="shared" si="1"/>
        <v>0</v>
      </c>
      <c r="O26" s="1822">
        <f>'6-A. Proc. Sub-Annex'!P65</f>
        <v>7.625</v>
      </c>
      <c r="P26" s="1833"/>
      <c r="Q26" s="1834"/>
      <c r="R26" s="1822">
        <f>'6-A. Proc. Sub-Annex'!S65</f>
        <v>0</v>
      </c>
      <c r="T26" s="1711">
        <f t="shared" si="2"/>
        <v>0</v>
      </c>
      <c r="U26" s="1711">
        <f t="shared" si="3"/>
        <v>0</v>
      </c>
      <c r="V26" s="1711">
        <f t="shared" si="4"/>
        <v>0</v>
      </c>
      <c r="W26" s="1711" t="str">
        <f t="shared" si="5"/>
        <v xml:space="preserve">STATE: ; PDY: ; KKL: ; MHE: ; YNM: </v>
      </c>
      <c r="X26" s="1711"/>
      <c r="Y26" s="1711"/>
      <c r="Z26" s="1711">
        <f t="shared" si="6"/>
        <v>0</v>
      </c>
      <c r="AA26" s="1711"/>
      <c r="AB26" s="1711"/>
      <c r="AC26" s="1711"/>
      <c r="AD26" s="1711">
        <f t="shared" si="7"/>
        <v>0</v>
      </c>
      <c r="AE26" s="1711"/>
      <c r="AF26" s="1711"/>
      <c r="AG26" s="1711"/>
      <c r="AH26" s="1711">
        <f t="shared" si="8"/>
        <v>0</v>
      </c>
      <c r="AI26" s="1711"/>
      <c r="AJ26" s="1711"/>
      <c r="AK26" s="1711"/>
      <c r="AL26" s="1711">
        <f t="shared" si="9"/>
        <v>0</v>
      </c>
      <c r="AM26" s="1711"/>
      <c r="AN26" s="1711"/>
      <c r="AO26" s="1711"/>
      <c r="AP26" s="1711">
        <f t="shared" si="10"/>
        <v>0</v>
      </c>
      <c r="AQ26" s="1711"/>
      <c r="AR26" s="1711">
        <f t="shared" si="11"/>
        <v>0</v>
      </c>
      <c r="AS26" s="1711">
        <f t="shared" si="12"/>
        <v>0</v>
      </c>
      <c r="AT26" s="1711">
        <f t="shared" si="13"/>
        <v>0</v>
      </c>
      <c r="AU26" s="1780" t="str">
        <f t="shared" si="14"/>
        <v xml:space="preserve">STATE: ; PDY: ; KKL: ; MHE: ; YNM: </v>
      </c>
    </row>
    <row r="27" spans="1:47" s="1826" customFormat="1" ht="89.25" customHeight="1">
      <c r="A27" s="1817" t="s">
        <v>1703</v>
      </c>
      <c r="B27" s="1817"/>
      <c r="C27" s="1817" t="s">
        <v>4930</v>
      </c>
      <c r="D27" s="1818" t="s">
        <v>90</v>
      </c>
      <c r="E27" s="1827" t="s">
        <v>118</v>
      </c>
      <c r="F27" s="1819"/>
      <c r="G27" s="1819"/>
      <c r="H27" s="1819"/>
      <c r="I27" s="1819"/>
      <c r="J27" s="1819"/>
      <c r="K27" s="1820"/>
      <c r="L27" s="1820">
        <f t="shared" si="0"/>
        <v>0</v>
      </c>
      <c r="M27" s="1821"/>
      <c r="N27" s="1820">
        <f t="shared" si="1"/>
        <v>0</v>
      </c>
      <c r="O27" s="1822">
        <f>'6-A. Proc. Sub-Annex'!P70</f>
        <v>41.6</v>
      </c>
      <c r="P27" s="1833"/>
      <c r="Q27" s="1834"/>
      <c r="R27" s="1822">
        <f>'6-A. Proc. Sub-Annex'!S70</f>
        <v>0</v>
      </c>
      <c r="T27" s="1711">
        <f t="shared" si="2"/>
        <v>0</v>
      </c>
      <c r="U27" s="1711">
        <f t="shared" si="3"/>
        <v>0</v>
      </c>
      <c r="V27" s="1711">
        <f t="shared" si="4"/>
        <v>0</v>
      </c>
      <c r="W27" s="1711" t="str">
        <f t="shared" si="5"/>
        <v xml:space="preserve">STATE: ; PDY: ; KKL: ; MHE: ; YNM: </v>
      </c>
      <c r="X27" s="1711"/>
      <c r="Y27" s="1711"/>
      <c r="Z27" s="1711">
        <f t="shared" si="6"/>
        <v>0</v>
      </c>
      <c r="AA27" s="1711"/>
      <c r="AB27" s="1711"/>
      <c r="AC27" s="1711"/>
      <c r="AD27" s="1711">
        <f t="shared" si="7"/>
        <v>0</v>
      </c>
      <c r="AE27" s="1711"/>
      <c r="AF27" s="1711"/>
      <c r="AG27" s="1711"/>
      <c r="AH27" s="1711">
        <f t="shared" si="8"/>
        <v>0</v>
      </c>
      <c r="AI27" s="1711"/>
      <c r="AJ27" s="1711"/>
      <c r="AK27" s="1711"/>
      <c r="AL27" s="1711">
        <f t="shared" si="9"/>
        <v>0</v>
      </c>
      <c r="AM27" s="1711"/>
      <c r="AN27" s="1711"/>
      <c r="AO27" s="1711"/>
      <c r="AP27" s="1711">
        <f t="shared" si="10"/>
        <v>0</v>
      </c>
      <c r="AQ27" s="1711"/>
      <c r="AR27" s="1711">
        <f t="shared" si="11"/>
        <v>0</v>
      </c>
      <c r="AS27" s="1711">
        <f t="shared" si="12"/>
        <v>0</v>
      </c>
      <c r="AT27" s="1711">
        <f t="shared" si="13"/>
        <v>0</v>
      </c>
      <c r="AU27" s="1780" t="str">
        <f t="shared" si="14"/>
        <v xml:space="preserve">STATE: ; PDY: ; KKL: ; MHE: ; YNM: </v>
      </c>
    </row>
    <row r="28" spans="1:47" s="1826" customFormat="1" ht="89.25" customHeight="1">
      <c r="A28" s="1817" t="s">
        <v>1703</v>
      </c>
      <c r="B28" s="1817"/>
      <c r="C28" s="1817" t="s">
        <v>4930</v>
      </c>
      <c r="D28" s="1818" t="s">
        <v>90</v>
      </c>
      <c r="E28" s="1827" t="s">
        <v>131</v>
      </c>
      <c r="F28" s="1819"/>
      <c r="G28" s="1819"/>
      <c r="H28" s="1819"/>
      <c r="I28" s="1819"/>
      <c r="J28" s="1819"/>
      <c r="K28" s="1820"/>
      <c r="L28" s="1820">
        <f t="shared" si="0"/>
        <v>0</v>
      </c>
      <c r="M28" s="1821"/>
      <c r="N28" s="1820">
        <f t="shared" si="1"/>
        <v>0</v>
      </c>
      <c r="O28" s="1822">
        <f>'6-A. Proc. Sub-Annex'!P71</f>
        <v>5</v>
      </c>
      <c r="P28" s="1833"/>
      <c r="Q28" s="1834"/>
      <c r="R28" s="1822">
        <f>'6-A. Proc. Sub-Annex'!S71</f>
        <v>0</v>
      </c>
      <c r="T28" s="1711">
        <f t="shared" si="2"/>
        <v>0</v>
      </c>
      <c r="U28" s="1711">
        <f t="shared" si="3"/>
        <v>0</v>
      </c>
      <c r="V28" s="1711">
        <f t="shared" si="4"/>
        <v>0</v>
      </c>
      <c r="W28" s="1711" t="str">
        <f t="shared" si="5"/>
        <v xml:space="preserve">STATE: ; PDY: ; KKL: ; MHE: ; YNM: </v>
      </c>
      <c r="X28" s="1711"/>
      <c r="Y28" s="1711"/>
      <c r="Z28" s="1711">
        <f t="shared" si="6"/>
        <v>0</v>
      </c>
      <c r="AA28" s="1711"/>
      <c r="AB28" s="1711"/>
      <c r="AC28" s="1711"/>
      <c r="AD28" s="1711">
        <f t="shared" si="7"/>
        <v>0</v>
      </c>
      <c r="AE28" s="1711"/>
      <c r="AF28" s="1711"/>
      <c r="AG28" s="1711"/>
      <c r="AH28" s="1711">
        <f t="shared" si="8"/>
        <v>0</v>
      </c>
      <c r="AI28" s="1711"/>
      <c r="AJ28" s="1711"/>
      <c r="AK28" s="1711"/>
      <c r="AL28" s="1711">
        <f t="shared" si="9"/>
        <v>0</v>
      </c>
      <c r="AM28" s="1711"/>
      <c r="AN28" s="1711"/>
      <c r="AO28" s="1711"/>
      <c r="AP28" s="1711">
        <f t="shared" si="10"/>
        <v>0</v>
      </c>
      <c r="AQ28" s="1711"/>
      <c r="AR28" s="1711">
        <f t="shared" si="11"/>
        <v>0</v>
      </c>
      <c r="AS28" s="1711">
        <f t="shared" si="12"/>
        <v>0</v>
      </c>
      <c r="AT28" s="1711">
        <f t="shared" si="13"/>
        <v>0</v>
      </c>
      <c r="AU28" s="1780" t="str">
        <f t="shared" si="14"/>
        <v xml:space="preserve">STATE: ; PDY: ; KKL: ; MHE: ; YNM: </v>
      </c>
    </row>
    <row r="29" spans="1:47" s="1826" customFormat="1" ht="89.25" customHeight="1">
      <c r="A29" s="1806" t="s">
        <v>4932</v>
      </c>
      <c r="B29" s="1807"/>
      <c r="C29" s="1808" t="s">
        <v>4929</v>
      </c>
      <c r="D29" s="1809"/>
      <c r="E29" s="1809"/>
      <c r="F29" s="1829"/>
      <c r="G29" s="1829"/>
      <c r="H29" s="1829"/>
      <c r="I29" s="1829"/>
      <c r="J29" s="1829"/>
      <c r="K29" s="1830"/>
      <c r="L29" s="1820">
        <f t="shared" si="0"/>
        <v>0</v>
      </c>
      <c r="M29" s="1831"/>
      <c r="N29" s="1820">
        <f t="shared" si="1"/>
        <v>0</v>
      </c>
      <c r="O29" s="1812">
        <f>SUM(O30:O34)</f>
        <v>27.88</v>
      </c>
      <c r="P29" s="1832"/>
      <c r="Q29" s="1814"/>
      <c r="R29" s="1812">
        <f>SUM(R30:R34)</f>
        <v>0</v>
      </c>
      <c r="T29" s="1711"/>
      <c r="U29" s="1711"/>
      <c r="V29" s="1812">
        <f>SUM(V30:V34)</f>
        <v>0</v>
      </c>
      <c r="W29" s="1711"/>
      <c r="X29" s="1711"/>
      <c r="Y29" s="1711"/>
      <c r="Z29" s="1812">
        <f>SUM(Z30:Z34)</f>
        <v>0</v>
      </c>
      <c r="AA29" s="1711"/>
      <c r="AB29" s="1711"/>
      <c r="AC29" s="1711"/>
      <c r="AD29" s="1812">
        <f>SUM(AD30:AD34)</f>
        <v>0</v>
      </c>
      <c r="AE29" s="1711"/>
      <c r="AF29" s="1711"/>
      <c r="AG29" s="1711"/>
      <c r="AH29" s="1812">
        <f>SUM(AH30:AH34)</f>
        <v>0</v>
      </c>
      <c r="AI29" s="1711"/>
      <c r="AJ29" s="1711"/>
      <c r="AK29" s="1711"/>
      <c r="AL29" s="1812">
        <f>SUM(AL30:AL34)</f>
        <v>0</v>
      </c>
      <c r="AM29" s="1711"/>
      <c r="AN29" s="1711"/>
      <c r="AO29" s="1711"/>
      <c r="AP29" s="1812">
        <f>SUM(AP30:AP34)</f>
        <v>0</v>
      </c>
      <c r="AQ29" s="1711"/>
      <c r="AR29" s="1812">
        <f>SUM(AR30:AR34)</f>
        <v>0</v>
      </c>
      <c r="AS29" s="1711"/>
      <c r="AT29" s="1711"/>
      <c r="AU29" s="1780"/>
    </row>
    <row r="30" spans="1:47" s="1826" customFormat="1" ht="89.25" customHeight="1">
      <c r="A30" s="1817" t="s">
        <v>4934</v>
      </c>
      <c r="B30" s="1817"/>
      <c r="C30" s="1817" t="s">
        <v>4881</v>
      </c>
      <c r="D30" s="1838" t="s">
        <v>4345</v>
      </c>
      <c r="E30" s="1765" t="s">
        <v>293</v>
      </c>
      <c r="F30" s="1819"/>
      <c r="G30" s="1819"/>
      <c r="H30" s="1819"/>
      <c r="I30" s="1819"/>
      <c r="J30" s="1819"/>
      <c r="K30" s="1820"/>
      <c r="L30" s="1820">
        <f t="shared" si="0"/>
        <v>0</v>
      </c>
      <c r="M30" s="1821"/>
      <c r="N30" s="1820">
        <f t="shared" si="1"/>
        <v>0</v>
      </c>
      <c r="O30" s="1822">
        <f>'6-A. Proc. Sub-Annex'!P73</f>
        <v>0.2</v>
      </c>
      <c r="P30" s="1833"/>
      <c r="Q30" s="1834"/>
      <c r="R30" s="1822">
        <f>'6-A. Proc. Sub-Annex'!S73</f>
        <v>0</v>
      </c>
      <c r="T30" s="1711">
        <f t="shared" si="2"/>
        <v>0</v>
      </c>
      <c r="U30" s="1711">
        <f t="shared" si="3"/>
        <v>0</v>
      </c>
      <c r="V30" s="1711">
        <f t="shared" si="4"/>
        <v>0</v>
      </c>
      <c r="W30" s="1711" t="str">
        <f t="shared" si="5"/>
        <v xml:space="preserve">STATE: ; PDY: ; KKL: ; MHE: ; YNM: </v>
      </c>
      <c r="X30" s="1711"/>
      <c r="Y30" s="1711"/>
      <c r="Z30" s="1711">
        <f t="shared" si="6"/>
        <v>0</v>
      </c>
      <c r="AA30" s="1711"/>
      <c r="AB30" s="1711"/>
      <c r="AC30" s="1711"/>
      <c r="AD30" s="1711">
        <f t="shared" si="7"/>
        <v>0</v>
      </c>
      <c r="AE30" s="1711"/>
      <c r="AF30" s="1711"/>
      <c r="AG30" s="1711"/>
      <c r="AH30" s="1711">
        <f t="shared" si="8"/>
        <v>0</v>
      </c>
      <c r="AI30" s="1711"/>
      <c r="AJ30" s="1711"/>
      <c r="AK30" s="1711"/>
      <c r="AL30" s="1711">
        <f t="shared" si="9"/>
        <v>0</v>
      </c>
      <c r="AM30" s="1711"/>
      <c r="AN30" s="1711"/>
      <c r="AO30" s="1711"/>
      <c r="AP30" s="1711">
        <f t="shared" si="10"/>
        <v>0</v>
      </c>
      <c r="AQ30" s="1711"/>
      <c r="AR30" s="1711">
        <f t="shared" si="11"/>
        <v>0</v>
      </c>
      <c r="AS30" s="1711">
        <f t="shared" si="12"/>
        <v>0</v>
      </c>
      <c r="AT30" s="1711">
        <f t="shared" si="13"/>
        <v>0</v>
      </c>
      <c r="AU30" s="1780" t="str">
        <f t="shared" si="14"/>
        <v xml:space="preserve">STATE: ; PDY: ; KKL: ; MHE: ; YNM: </v>
      </c>
    </row>
    <row r="31" spans="1:47" s="1826" customFormat="1" ht="89.25" customHeight="1">
      <c r="A31" s="1817" t="s">
        <v>4935</v>
      </c>
      <c r="B31" s="1817"/>
      <c r="C31" s="1817" t="s">
        <v>4882</v>
      </c>
      <c r="D31" s="1838" t="s">
        <v>4345</v>
      </c>
      <c r="E31" s="1765" t="s">
        <v>114</v>
      </c>
      <c r="F31" s="1819"/>
      <c r="G31" s="1819"/>
      <c r="H31" s="1819"/>
      <c r="I31" s="1819"/>
      <c r="J31" s="1819"/>
      <c r="K31" s="1820"/>
      <c r="L31" s="1820">
        <f t="shared" si="0"/>
        <v>0</v>
      </c>
      <c r="M31" s="1821"/>
      <c r="N31" s="1820">
        <f t="shared" si="1"/>
        <v>0</v>
      </c>
      <c r="O31" s="1822">
        <f>'6-A. Proc. Sub-Annex'!P76</f>
        <v>0</v>
      </c>
      <c r="P31" s="1833"/>
      <c r="Q31" s="1834"/>
      <c r="R31" s="1822">
        <f>'6-A. Proc. Sub-Annex'!S76</f>
        <v>0</v>
      </c>
      <c r="T31" s="1711">
        <f t="shared" si="2"/>
        <v>0</v>
      </c>
      <c r="U31" s="1711">
        <f t="shared" si="3"/>
        <v>0</v>
      </c>
      <c r="V31" s="1711">
        <f t="shared" si="4"/>
        <v>0</v>
      </c>
      <c r="W31" s="1711" t="str">
        <f t="shared" si="5"/>
        <v xml:space="preserve">STATE: ; PDY: ; KKL: ; MHE: ; YNM: </v>
      </c>
      <c r="X31" s="1711"/>
      <c r="Y31" s="1711"/>
      <c r="Z31" s="1711">
        <f t="shared" si="6"/>
        <v>0</v>
      </c>
      <c r="AA31" s="1711"/>
      <c r="AB31" s="1711"/>
      <c r="AC31" s="1711"/>
      <c r="AD31" s="1711">
        <f t="shared" si="7"/>
        <v>0</v>
      </c>
      <c r="AE31" s="1711"/>
      <c r="AF31" s="1711"/>
      <c r="AG31" s="1711"/>
      <c r="AH31" s="1711">
        <f t="shared" si="8"/>
        <v>0</v>
      </c>
      <c r="AI31" s="1711"/>
      <c r="AJ31" s="1711"/>
      <c r="AK31" s="1711"/>
      <c r="AL31" s="1711">
        <f t="shared" si="9"/>
        <v>0</v>
      </c>
      <c r="AM31" s="1711"/>
      <c r="AN31" s="1711"/>
      <c r="AO31" s="1711"/>
      <c r="AP31" s="1711">
        <f t="shared" si="10"/>
        <v>0</v>
      </c>
      <c r="AQ31" s="1711"/>
      <c r="AR31" s="1711">
        <f t="shared" si="11"/>
        <v>0</v>
      </c>
      <c r="AS31" s="1711">
        <f t="shared" si="12"/>
        <v>0</v>
      </c>
      <c r="AT31" s="1711">
        <f t="shared" si="13"/>
        <v>0</v>
      </c>
      <c r="AU31" s="1780" t="str">
        <f t="shared" si="14"/>
        <v xml:space="preserve">STATE: ; PDY: ; KKL: ; MHE: ; YNM: </v>
      </c>
    </row>
    <row r="32" spans="1:47" s="1826" customFormat="1" ht="89.25" customHeight="1">
      <c r="A32" s="1817" t="s">
        <v>4936</v>
      </c>
      <c r="B32" s="1817"/>
      <c r="C32" s="1817" t="s">
        <v>4883</v>
      </c>
      <c r="D32" s="1838" t="s">
        <v>4345</v>
      </c>
      <c r="E32" s="1765" t="s">
        <v>146</v>
      </c>
      <c r="F32" s="1819"/>
      <c r="G32" s="1819"/>
      <c r="H32" s="1819"/>
      <c r="I32" s="1819"/>
      <c r="J32" s="1819"/>
      <c r="K32" s="1820"/>
      <c r="L32" s="1820">
        <f t="shared" si="0"/>
        <v>0</v>
      </c>
      <c r="M32" s="1821"/>
      <c r="N32" s="1820">
        <f t="shared" si="1"/>
        <v>0</v>
      </c>
      <c r="O32" s="1822">
        <f>'6-A. Proc. Sub-Annex'!P83</f>
        <v>1.03</v>
      </c>
      <c r="P32" s="1833"/>
      <c r="Q32" s="1834"/>
      <c r="R32" s="1822">
        <f>'6-A. Proc. Sub-Annex'!S83</f>
        <v>0</v>
      </c>
      <c r="T32" s="1711">
        <f t="shared" si="2"/>
        <v>0</v>
      </c>
      <c r="U32" s="1711">
        <f t="shared" si="3"/>
        <v>0</v>
      </c>
      <c r="V32" s="1711">
        <f t="shared" si="4"/>
        <v>0</v>
      </c>
      <c r="W32" s="1711" t="str">
        <f t="shared" si="5"/>
        <v xml:space="preserve">STATE: ; PDY: ; KKL: ; MHE: ; YNM: </v>
      </c>
      <c r="X32" s="1711"/>
      <c r="Y32" s="1711"/>
      <c r="Z32" s="1711">
        <f t="shared" si="6"/>
        <v>0</v>
      </c>
      <c r="AA32" s="1711"/>
      <c r="AB32" s="1711"/>
      <c r="AC32" s="1711"/>
      <c r="AD32" s="1711">
        <f t="shared" si="7"/>
        <v>0</v>
      </c>
      <c r="AE32" s="1711"/>
      <c r="AF32" s="1711"/>
      <c r="AG32" s="1711"/>
      <c r="AH32" s="1711">
        <f t="shared" si="8"/>
        <v>0</v>
      </c>
      <c r="AI32" s="1711"/>
      <c r="AJ32" s="1711"/>
      <c r="AK32" s="1711"/>
      <c r="AL32" s="1711">
        <f t="shared" si="9"/>
        <v>0</v>
      </c>
      <c r="AM32" s="1711"/>
      <c r="AN32" s="1711"/>
      <c r="AO32" s="1711"/>
      <c r="AP32" s="1711">
        <f t="shared" si="10"/>
        <v>0</v>
      </c>
      <c r="AQ32" s="1711"/>
      <c r="AR32" s="1711">
        <f t="shared" si="11"/>
        <v>0</v>
      </c>
      <c r="AS32" s="1711">
        <f t="shared" si="12"/>
        <v>0</v>
      </c>
      <c r="AT32" s="1711">
        <f t="shared" si="13"/>
        <v>0</v>
      </c>
      <c r="AU32" s="1780" t="str">
        <f t="shared" si="14"/>
        <v xml:space="preserve">STATE: ; PDY: ; KKL: ; MHE: ; YNM: </v>
      </c>
    </row>
    <row r="33" spans="1:47" s="1826" customFormat="1" ht="89.25" customHeight="1">
      <c r="A33" s="1817" t="s">
        <v>4937</v>
      </c>
      <c r="B33" s="1817"/>
      <c r="C33" s="1817" t="s">
        <v>4884</v>
      </c>
      <c r="D33" s="1838" t="s">
        <v>4345</v>
      </c>
      <c r="E33" s="1765" t="s">
        <v>4656</v>
      </c>
      <c r="F33" s="1819">
        <v>1</v>
      </c>
      <c r="G33" s="1819"/>
      <c r="H33" s="1819">
        <v>5</v>
      </c>
      <c r="I33" s="1819"/>
      <c r="J33" s="1819"/>
      <c r="K33" s="1820"/>
      <c r="L33" s="1820">
        <f t="shared" si="0"/>
        <v>0</v>
      </c>
      <c r="M33" s="1821"/>
      <c r="N33" s="1820">
        <f t="shared" si="1"/>
        <v>0</v>
      </c>
      <c r="O33" s="1822">
        <f>'6-A. Proc. Sub-Annex'!P89</f>
        <v>26.65</v>
      </c>
      <c r="P33" s="1833"/>
      <c r="Q33" s="1834"/>
      <c r="R33" s="1822">
        <f>'6-A. Proc. Sub-Annex'!S88</f>
        <v>0</v>
      </c>
      <c r="T33" s="1711">
        <f t="shared" si="2"/>
        <v>0</v>
      </c>
      <c r="U33" s="1711">
        <f t="shared" si="3"/>
        <v>0</v>
      </c>
      <c r="V33" s="1711">
        <f t="shared" si="4"/>
        <v>0</v>
      </c>
      <c r="W33" s="1711" t="str">
        <f t="shared" si="5"/>
        <v xml:space="preserve">STATE: ; PDY: ; KKL: ; MHE: ; YNM: </v>
      </c>
      <c r="X33" s="1711"/>
      <c r="Y33" s="1711"/>
      <c r="Z33" s="1711">
        <v>0</v>
      </c>
      <c r="AA33" s="3355"/>
      <c r="AB33" s="1711"/>
      <c r="AC33" s="1711"/>
      <c r="AD33" s="1711"/>
      <c r="AE33" s="1653"/>
      <c r="AF33" s="1711"/>
      <c r="AG33" s="1711"/>
      <c r="AH33" s="1711"/>
      <c r="AI33" s="3355"/>
      <c r="AJ33" s="1711"/>
      <c r="AK33" s="1711"/>
      <c r="AL33" s="1711"/>
      <c r="AM33" s="1711"/>
      <c r="AN33" s="1711"/>
      <c r="AO33" s="1711"/>
      <c r="AP33" s="1711">
        <f t="shared" si="10"/>
        <v>0</v>
      </c>
      <c r="AQ33" s="1711"/>
      <c r="AR33" s="1711">
        <f t="shared" si="11"/>
        <v>0</v>
      </c>
      <c r="AS33" s="1711">
        <f t="shared" si="12"/>
        <v>0</v>
      </c>
      <c r="AT33" s="1711">
        <f t="shared" si="13"/>
        <v>0</v>
      </c>
      <c r="AU33" s="1780" t="str">
        <f t="shared" si="14"/>
        <v xml:space="preserve">STATE: ; PDY: ; KKL: ; MHE: ; YNM: </v>
      </c>
    </row>
    <row r="34" spans="1:47" s="1826" customFormat="1" ht="89.25" customHeight="1">
      <c r="A34" s="1817" t="s">
        <v>4938</v>
      </c>
      <c r="B34" s="1817"/>
      <c r="C34" s="1817" t="s">
        <v>4924</v>
      </c>
      <c r="D34" s="1838" t="s">
        <v>4345</v>
      </c>
      <c r="E34" s="1765" t="s">
        <v>3976</v>
      </c>
      <c r="F34" s="1819"/>
      <c r="G34" s="1819"/>
      <c r="H34" s="1819"/>
      <c r="I34" s="1819"/>
      <c r="J34" s="1819"/>
      <c r="K34" s="1820"/>
      <c r="L34" s="1820">
        <f t="shared" si="0"/>
        <v>0</v>
      </c>
      <c r="M34" s="1821"/>
      <c r="N34" s="1820">
        <f t="shared" si="1"/>
        <v>0</v>
      </c>
      <c r="O34" s="1822">
        <f>'6-A. Proc. Sub-Annex'!P90</f>
        <v>0</v>
      </c>
      <c r="P34" s="1833"/>
      <c r="Q34" s="1834"/>
      <c r="R34" s="1822">
        <f>'6-A. Proc. Sub-Annex'!S90</f>
        <v>0</v>
      </c>
      <c r="T34" s="1711">
        <f t="shared" si="2"/>
        <v>0</v>
      </c>
      <c r="U34" s="1711">
        <f t="shared" si="3"/>
        <v>0</v>
      </c>
      <c r="V34" s="1711">
        <f t="shared" si="4"/>
        <v>0</v>
      </c>
      <c r="W34" s="1711" t="str">
        <f t="shared" si="5"/>
        <v xml:space="preserve">STATE: ; PDY: ; KKL: ; MHE: ; YNM: </v>
      </c>
      <c r="X34" s="1711"/>
      <c r="Y34" s="1711"/>
      <c r="Z34" s="1711">
        <f t="shared" si="6"/>
        <v>0</v>
      </c>
      <c r="AA34" s="1711"/>
      <c r="AB34" s="1711"/>
      <c r="AC34" s="1711"/>
      <c r="AD34" s="1711">
        <f t="shared" si="7"/>
        <v>0</v>
      </c>
      <c r="AE34" s="1711"/>
      <c r="AF34" s="1711"/>
      <c r="AG34" s="1711"/>
      <c r="AH34" s="1711">
        <f t="shared" si="8"/>
        <v>0</v>
      </c>
      <c r="AI34" s="1711"/>
      <c r="AJ34" s="1711"/>
      <c r="AK34" s="1711"/>
      <c r="AL34" s="1711">
        <f t="shared" si="9"/>
        <v>0</v>
      </c>
      <c r="AM34" s="1711"/>
      <c r="AN34" s="1711"/>
      <c r="AO34" s="1711"/>
      <c r="AP34" s="1711">
        <f t="shared" si="10"/>
        <v>0</v>
      </c>
      <c r="AQ34" s="1711"/>
      <c r="AR34" s="1711">
        <f t="shared" si="11"/>
        <v>0</v>
      </c>
      <c r="AS34" s="1711">
        <f t="shared" si="12"/>
        <v>0</v>
      </c>
      <c r="AT34" s="1711">
        <f t="shared" si="13"/>
        <v>0</v>
      </c>
      <c r="AU34" s="1780" t="str">
        <f t="shared" si="14"/>
        <v xml:space="preserve">STATE: ; PDY: ; KKL: ; MHE: ; YNM: </v>
      </c>
    </row>
    <row r="35" spans="1:47" s="1826" customFormat="1" ht="89.25" customHeight="1">
      <c r="A35" s="1806" t="s">
        <v>4940</v>
      </c>
      <c r="B35" s="1807"/>
      <c r="C35" s="1808" t="s">
        <v>4939</v>
      </c>
      <c r="D35" s="1809"/>
      <c r="E35" s="1809"/>
      <c r="F35" s="1829"/>
      <c r="G35" s="1829"/>
      <c r="H35" s="1829"/>
      <c r="I35" s="1829"/>
      <c r="J35" s="1829"/>
      <c r="K35" s="1830"/>
      <c r="L35" s="1820">
        <f t="shared" si="0"/>
        <v>0</v>
      </c>
      <c r="M35" s="1831"/>
      <c r="N35" s="1820">
        <f t="shared" si="1"/>
        <v>0</v>
      </c>
      <c r="O35" s="1812">
        <f>SUM(O36:O45)</f>
        <v>109.29999999994999</v>
      </c>
      <c r="P35" s="1832"/>
      <c r="Q35" s="1814"/>
      <c r="R35" s="1812">
        <f>SUM(R36:R45)</f>
        <v>0</v>
      </c>
      <c r="T35" s="1711"/>
      <c r="U35" s="1711"/>
      <c r="V35" s="1812">
        <f>SUM(V36:V45)</f>
        <v>0</v>
      </c>
      <c r="W35" s="1711"/>
      <c r="X35" s="1711"/>
      <c r="Y35" s="1711"/>
      <c r="Z35" s="1812">
        <f>SUM(Z36:Z45)</f>
        <v>0</v>
      </c>
      <c r="AA35" s="1711"/>
      <c r="AB35" s="1711"/>
      <c r="AC35" s="1711"/>
      <c r="AD35" s="1812">
        <f>SUM(AD36:AD45)</f>
        <v>0</v>
      </c>
      <c r="AE35" s="1711"/>
      <c r="AF35" s="1711"/>
      <c r="AG35" s="1711"/>
      <c r="AH35" s="1812">
        <f>SUM(AH36:AH45)</f>
        <v>0</v>
      </c>
      <c r="AI35" s="1711"/>
      <c r="AJ35" s="1711"/>
      <c r="AK35" s="1711"/>
      <c r="AL35" s="1812">
        <f>SUM(AL36:AL45)</f>
        <v>0</v>
      </c>
      <c r="AM35" s="1711"/>
      <c r="AN35" s="1711"/>
      <c r="AO35" s="1711"/>
      <c r="AP35" s="1812">
        <f>SUM(AP36:AP45)</f>
        <v>0</v>
      </c>
      <c r="AQ35" s="1711"/>
      <c r="AR35" s="1812">
        <f>SUM(AR36:AR45)</f>
        <v>0</v>
      </c>
      <c r="AS35" s="1711"/>
      <c r="AT35" s="1711"/>
      <c r="AU35" s="1780"/>
    </row>
    <row r="36" spans="1:47" s="1826" customFormat="1" ht="89.25" customHeight="1">
      <c r="A36" s="1817" t="s">
        <v>4941</v>
      </c>
      <c r="B36" s="1817"/>
      <c r="C36" s="1817" t="s">
        <v>4885</v>
      </c>
      <c r="D36" s="1623" t="s">
        <v>85</v>
      </c>
      <c r="E36" s="1827" t="s">
        <v>86</v>
      </c>
      <c r="F36" s="1835"/>
      <c r="G36" s="1835"/>
      <c r="H36" s="1835"/>
      <c r="I36" s="1835"/>
      <c r="J36" s="1835"/>
      <c r="K36" s="1836"/>
      <c r="L36" s="1820">
        <f t="shared" si="0"/>
        <v>0</v>
      </c>
      <c r="M36" s="1837"/>
      <c r="N36" s="1820">
        <f t="shared" si="1"/>
        <v>0</v>
      </c>
      <c r="O36" s="1822">
        <f>'6-A. Proc. Sub-Annex'!P93</f>
        <v>55</v>
      </c>
      <c r="P36" s="1823"/>
      <c r="Q36" s="1824"/>
      <c r="R36" s="1822">
        <f>'6-A. Proc. Sub-Annex'!S93</f>
        <v>0</v>
      </c>
      <c r="T36" s="1711">
        <f t="shared" si="2"/>
        <v>0</v>
      </c>
      <c r="U36" s="1711">
        <f t="shared" si="3"/>
        <v>0</v>
      </c>
      <c r="V36" s="1711">
        <f t="shared" si="4"/>
        <v>0</v>
      </c>
      <c r="W36" s="1711" t="str">
        <f t="shared" si="5"/>
        <v xml:space="preserve">STATE: ; PDY: ; KKL: ; MHE: ; YNM: </v>
      </c>
      <c r="X36" s="1711"/>
      <c r="Y36" s="1711"/>
      <c r="Z36" s="1711">
        <f t="shared" si="6"/>
        <v>0</v>
      </c>
      <c r="AA36" s="1711"/>
      <c r="AB36" s="1711"/>
      <c r="AC36" s="1711"/>
      <c r="AD36" s="1711">
        <f t="shared" si="7"/>
        <v>0</v>
      </c>
      <c r="AE36" s="1711"/>
      <c r="AF36" s="1711"/>
      <c r="AG36" s="1711"/>
      <c r="AH36" s="1711">
        <f t="shared" si="8"/>
        <v>0</v>
      </c>
      <c r="AI36" s="1711"/>
      <c r="AJ36" s="1711"/>
      <c r="AK36" s="1711"/>
      <c r="AL36" s="1711">
        <f t="shared" si="9"/>
        <v>0</v>
      </c>
      <c r="AM36" s="1711"/>
      <c r="AN36" s="1711"/>
      <c r="AO36" s="1711"/>
      <c r="AP36" s="1711">
        <f t="shared" si="10"/>
        <v>0</v>
      </c>
      <c r="AQ36" s="1711"/>
      <c r="AR36" s="1711">
        <f t="shared" si="11"/>
        <v>0</v>
      </c>
      <c r="AS36" s="1711">
        <f t="shared" si="12"/>
        <v>0</v>
      </c>
      <c r="AT36" s="1711">
        <f t="shared" si="13"/>
        <v>0</v>
      </c>
      <c r="AU36" s="1780" t="str">
        <f t="shared" si="14"/>
        <v xml:space="preserve">STATE: ; PDY: ; KKL: ; MHE: ; YNM: </v>
      </c>
    </row>
    <row r="37" spans="1:47" s="1826" customFormat="1" ht="89.25" customHeight="1">
      <c r="A37" s="1817" t="s">
        <v>4942</v>
      </c>
      <c r="B37" s="1817"/>
      <c r="C37" s="1817" t="s">
        <v>4890</v>
      </c>
      <c r="D37" s="1623" t="s">
        <v>85</v>
      </c>
      <c r="E37" s="1827" t="s">
        <v>150</v>
      </c>
      <c r="F37" s="1835"/>
      <c r="G37" s="1835"/>
      <c r="H37" s="1835"/>
      <c r="I37" s="1835"/>
      <c r="J37" s="1835"/>
      <c r="K37" s="1836"/>
      <c r="L37" s="1820">
        <f t="shared" si="0"/>
        <v>0</v>
      </c>
      <c r="M37" s="1837"/>
      <c r="N37" s="1820">
        <f t="shared" si="1"/>
        <v>0</v>
      </c>
      <c r="O37" s="1822">
        <f>'6-A. Proc. Sub-Annex'!P99</f>
        <v>0</v>
      </c>
      <c r="P37" s="1823"/>
      <c r="Q37" s="1824"/>
      <c r="R37" s="1822">
        <f>'6-A. Proc. Sub-Annex'!S99</f>
        <v>0</v>
      </c>
      <c r="T37" s="1711">
        <f t="shared" si="2"/>
        <v>0</v>
      </c>
      <c r="U37" s="1711">
        <f t="shared" si="3"/>
        <v>0</v>
      </c>
      <c r="V37" s="1711">
        <f t="shared" si="4"/>
        <v>0</v>
      </c>
      <c r="W37" s="1711" t="str">
        <f t="shared" si="5"/>
        <v xml:space="preserve">STATE: ; PDY: ; KKL: ; MHE: ; YNM: </v>
      </c>
      <c r="X37" s="1711"/>
      <c r="Y37" s="1711"/>
      <c r="Z37" s="1711">
        <f t="shared" si="6"/>
        <v>0</v>
      </c>
      <c r="AA37" s="1711"/>
      <c r="AB37" s="1711"/>
      <c r="AC37" s="1711"/>
      <c r="AD37" s="1711">
        <f t="shared" si="7"/>
        <v>0</v>
      </c>
      <c r="AE37" s="1711"/>
      <c r="AF37" s="1711"/>
      <c r="AG37" s="1711"/>
      <c r="AH37" s="1711">
        <f t="shared" si="8"/>
        <v>0</v>
      </c>
      <c r="AI37" s="1711"/>
      <c r="AJ37" s="1711"/>
      <c r="AK37" s="1711"/>
      <c r="AL37" s="1711">
        <f t="shared" si="9"/>
        <v>0</v>
      </c>
      <c r="AM37" s="1711"/>
      <c r="AN37" s="1711"/>
      <c r="AO37" s="1711"/>
      <c r="AP37" s="1711">
        <f t="shared" si="10"/>
        <v>0</v>
      </c>
      <c r="AQ37" s="1711"/>
      <c r="AR37" s="1711">
        <f t="shared" si="11"/>
        <v>0</v>
      </c>
      <c r="AS37" s="1711">
        <f t="shared" si="12"/>
        <v>0</v>
      </c>
      <c r="AT37" s="1711">
        <f t="shared" si="13"/>
        <v>0</v>
      </c>
      <c r="AU37" s="1780" t="str">
        <f t="shared" si="14"/>
        <v xml:space="preserve">STATE: ; PDY: ; KKL: ; MHE: ; YNM: </v>
      </c>
    </row>
    <row r="38" spans="1:47" s="1826" customFormat="1" ht="89.25" customHeight="1">
      <c r="A38" s="1817" t="s">
        <v>4943</v>
      </c>
      <c r="B38" s="1817" t="s">
        <v>1654</v>
      </c>
      <c r="C38" s="1817" t="s">
        <v>4891</v>
      </c>
      <c r="D38" s="1623" t="s">
        <v>85</v>
      </c>
      <c r="E38" s="1827" t="s">
        <v>399</v>
      </c>
      <c r="F38" s="1835"/>
      <c r="G38" s="1835"/>
      <c r="H38" s="1835"/>
      <c r="I38" s="1835"/>
      <c r="J38" s="1835"/>
      <c r="K38" s="1836"/>
      <c r="L38" s="1820">
        <f t="shared" si="0"/>
        <v>0</v>
      </c>
      <c r="M38" s="1837"/>
      <c r="N38" s="1820">
        <f t="shared" si="1"/>
        <v>0</v>
      </c>
      <c r="O38" s="1822">
        <f>'6-A. Proc. Sub-Annex'!P101</f>
        <v>10.5</v>
      </c>
      <c r="P38" s="1823"/>
      <c r="Q38" s="1824"/>
      <c r="R38" s="1822">
        <f>'6-A. Proc. Sub-Annex'!S101</f>
        <v>0</v>
      </c>
      <c r="T38" s="1711">
        <f t="shared" si="2"/>
        <v>0</v>
      </c>
      <c r="U38" s="1711">
        <f t="shared" si="3"/>
        <v>0</v>
      </c>
      <c r="V38" s="1711">
        <f t="shared" si="4"/>
        <v>0</v>
      </c>
      <c r="W38" s="1711" t="str">
        <f t="shared" si="5"/>
        <v xml:space="preserve">STATE: ; PDY: ; KKL: ; MHE: ; YNM: </v>
      </c>
      <c r="X38" s="1711"/>
      <c r="Y38" s="1711"/>
      <c r="Z38" s="1711">
        <f t="shared" si="6"/>
        <v>0</v>
      </c>
      <c r="AA38" s="1711"/>
      <c r="AB38" s="1711"/>
      <c r="AC38" s="1711"/>
      <c r="AD38" s="1711">
        <f t="shared" si="7"/>
        <v>0</v>
      </c>
      <c r="AE38" s="1711"/>
      <c r="AF38" s="1711"/>
      <c r="AG38" s="1711"/>
      <c r="AH38" s="1711">
        <f t="shared" si="8"/>
        <v>0</v>
      </c>
      <c r="AI38" s="1711"/>
      <c r="AJ38" s="1711"/>
      <c r="AK38" s="1711"/>
      <c r="AL38" s="1711">
        <f t="shared" si="9"/>
        <v>0</v>
      </c>
      <c r="AM38" s="1711"/>
      <c r="AN38" s="1711"/>
      <c r="AO38" s="1711"/>
      <c r="AP38" s="1711">
        <f t="shared" si="10"/>
        <v>0</v>
      </c>
      <c r="AQ38" s="1711"/>
      <c r="AR38" s="1711">
        <f t="shared" si="11"/>
        <v>0</v>
      </c>
      <c r="AS38" s="1711">
        <f t="shared" si="12"/>
        <v>0</v>
      </c>
      <c r="AT38" s="1711">
        <f t="shared" si="13"/>
        <v>0</v>
      </c>
      <c r="AU38" s="1780" t="str">
        <f t="shared" si="14"/>
        <v xml:space="preserve">STATE: ; PDY: ; KKL: ; MHE: ; YNM: </v>
      </c>
    </row>
    <row r="39" spans="1:47" s="1826" customFormat="1" ht="89.25" customHeight="1">
      <c r="A39" s="1817" t="s">
        <v>4944</v>
      </c>
      <c r="B39" s="1817"/>
      <c r="C39" s="1817" t="s">
        <v>4892</v>
      </c>
      <c r="D39" s="1623" t="s">
        <v>85</v>
      </c>
      <c r="E39" s="1827" t="s">
        <v>152</v>
      </c>
      <c r="F39" s="1835"/>
      <c r="G39" s="1835"/>
      <c r="H39" s="1835"/>
      <c r="I39" s="1835"/>
      <c r="J39" s="1835"/>
      <c r="K39" s="1836"/>
      <c r="L39" s="1820">
        <f t="shared" si="0"/>
        <v>0</v>
      </c>
      <c r="M39" s="1837"/>
      <c r="N39" s="1820">
        <f t="shared" si="1"/>
        <v>0</v>
      </c>
      <c r="O39" s="1822">
        <f>'6-A. Proc. Sub-Annex'!P109</f>
        <v>0</v>
      </c>
      <c r="P39" s="1823"/>
      <c r="Q39" s="1824"/>
      <c r="R39" s="1822">
        <f>'6-A. Proc. Sub-Annex'!S109</f>
        <v>0</v>
      </c>
      <c r="T39" s="1711">
        <f t="shared" si="2"/>
        <v>0</v>
      </c>
      <c r="U39" s="1711">
        <f t="shared" si="3"/>
        <v>0</v>
      </c>
      <c r="V39" s="1711">
        <f t="shared" si="4"/>
        <v>0</v>
      </c>
      <c r="W39" s="1711" t="str">
        <f t="shared" si="5"/>
        <v xml:space="preserve">STATE: ; PDY: ; KKL: ; MHE: ; YNM: </v>
      </c>
      <c r="X39" s="1711"/>
      <c r="Y39" s="1711"/>
      <c r="Z39" s="1711">
        <f t="shared" si="6"/>
        <v>0</v>
      </c>
      <c r="AA39" s="1711"/>
      <c r="AB39" s="1711"/>
      <c r="AC39" s="1711"/>
      <c r="AD39" s="1711">
        <f t="shared" si="7"/>
        <v>0</v>
      </c>
      <c r="AE39" s="1711"/>
      <c r="AF39" s="1711"/>
      <c r="AG39" s="1711"/>
      <c r="AH39" s="1711">
        <f t="shared" si="8"/>
        <v>0</v>
      </c>
      <c r="AI39" s="1711"/>
      <c r="AJ39" s="1711"/>
      <c r="AK39" s="1711"/>
      <c r="AL39" s="1711">
        <f t="shared" si="9"/>
        <v>0</v>
      </c>
      <c r="AM39" s="1711"/>
      <c r="AN39" s="1711"/>
      <c r="AO39" s="1711"/>
      <c r="AP39" s="1711">
        <f t="shared" si="10"/>
        <v>0</v>
      </c>
      <c r="AQ39" s="1711"/>
      <c r="AR39" s="1711">
        <f t="shared" si="11"/>
        <v>0</v>
      </c>
      <c r="AS39" s="1711">
        <f t="shared" si="12"/>
        <v>0</v>
      </c>
      <c r="AT39" s="1711">
        <f t="shared" si="13"/>
        <v>0</v>
      </c>
      <c r="AU39" s="1780" t="str">
        <f t="shared" si="14"/>
        <v xml:space="preserve">STATE: ; PDY: ; KKL: ; MHE: ; YNM: </v>
      </c>
    </row>
    <row r="40" spans="1:47" s="1826" customFormat="1" ht="89.25" customHeight="1">
      <c r="A40" s="1817" t="s">
        <v>4945</v>
      </c>
      <c r="B40" s="1817"/>
      <c r="C40" s="1817" t="s">
        <v>4893</v>
      </c>
      <c r="D40" s="1623" t="s">
        <v>85</v>
      </c>
      <c r="E40" s="1827" t="s">
        <v>415</v>
      </c>
      <c r="F40" s="1835"/>
      <c r="G40" s="1835"/>
      <c r="H40" s="1835"/>
      <c r="I40" s="1835"/>
      <c r="J40" s="1835"/>
      <c r="K40" s="1836"/>
      <c r="L40" s="1820">
        <f t="shared" si="0"/>
        <v>0</v>
      </c>
      <c r="M40" s="1837"/>
      <c r="N40" s="1820">
        <f t="shared" si="1"/>
        <v>0</v>
      </c>
      <c r="O40" s="1822">
        <f>'6-A. Proc. Sub-Annex'!P113</f>
        <v>4.8</v>
      </c>
      <c r="P40" s="1823"/>
      <c r="Q40" s="1824"/>
      <c r="R40" s="1822">
        <f>'6-A. Proc. Sub-Annex'!S113</f>
        <v>0</v>
      </c>
      <c r="T40" s="1711">
        <f t="shared" si="2"/>
        <v>0</v>
      </c>
      <c r="U40" s="1711">
        <f t="shared" si="3"/>
        <v>0</v>
      </c>
      <c r="V40" s="1711">
        <f t="shared" si="4"/>
        <v>0</v>
      </c>
      <c r="W40" s="1711" t="str">
        <f t="shared" si="5"/>
        <v xml:space="preserve">STATE: ; PDY: ; KKL: ; MHE: ; YNM: </v>
      </c>
      <c r="X40" s="1711"/>
      <c r="Y40" s="1711"/>
      <c r="Z40" s="1711">
        <f t="shared" si="6"/>
        <v>0</v>
      </c>
      <c r="AA40" s="1711"/>
      <c r="AB40" s="1711"/>
      <c r="AC40" s="1711"/>
      <c r="AD40" s="1711">
        <f t="shared" si="7"/>
        <v>0</v>
      </c>
      <c r="AE40" s="1711"/>
      <c r="AF40" s="1711"/>
      <c r="AG40" s="1711"/>
      <c r="AH40" s="1711">
        <f t="shared" si="8"/>
        <v>0</v>
      </c>
      <c r="AI40" s="1711"/>
      <c r="AJ40" s="1711"/>
      <c r="AK40" s="1711"/>
      <c r="AL40" s="1711">
        <f t="shared" si="9"/>
        <v>0</v>
      </c>
      <c r="AM40" s="1711"/>
      <c r="AN40" s="1711"/>
      <c r="AO40" s="1711"/>
      <c r="AP40" s="1711">
        <f t="shared" si="10"/>
        <v>0</v>
      </c>
      <c r="AQ40" s="1711"/>
      <c r="AR40" s="1711">
        <f t="shared" si="11"/>
        <v>0</v>
      </c>
      <c r="AS40" s="1711">
        <f t="shared" si="12"/>
        <v>0</v>
      </c>
      <c r="AT40" s="1711">
        <f t="shared" si="13"/>
        <v>0</v>
      </c>
      <c r="AU40" s="1780" t="str">
        <f t="shared" si="14"/>
        <v xml:space="preserve">STATE: ; PDY: ; KKL: ; MHE: ; YNM: </v>
      </c>
    </row>
    <row r="41" spans="1:47" s="1826" customFormat="1" ht="89.25" customHeight="1">
      <c r="A41" s="1817" t="s">
        <v>4946</v>
      </c>
      <c r="B41" s="1817" t="s">
        <v>1336</v>
      </c>
      <c r="C41" s="1817" t="s">
        <v>4894</v>
      </c>
      <c r="D41" s="1623" t="s">
        <v>85</v>
      </c>
      <c r="E41" s="1765" t="s">
        <v>4897</v>
      </c>
      <c r="F41" s="1835"/>
      <c r="G41" s="1835"/>
      <c r="H41" s="1835"/>
      <c r="I41" s="1835"/>
      <c r="J41" s="1835"/>
      <c r="K41" s="1836"/>
      <c r="L41" s="1820">
        <f t="shared" si="0"/>
        <v>0</v>
      </c>
      <c r="M41" s="1837"/>
      <c r="N41" s="1820">
        <f t="shared" si="1"/>
        <v>0</v>
      </c>
      <c r="O41" s="1822">
        <f>'6-A. Proc. Sub-Annex'!P120</f>
        <v>5</v>
      </c>
      <c r="P41" s="1823"/>
      <c r="Q41" s="1824"/>
      <c r="R41" s="1822">
        <f>'6-A. Proc. Sub-Annex'!S120</f>
        <v>0</v>
      </c>
      <c r="T41" s="1711">
        <f t="shared" si="2"/>
        <v>0</v>
      </c>
      <c r="U41" s="1711">
        <f t="shared" si="3"/>
        <v>0</v>
      </c>
      <c r="V41" s="1711">
        <f t="shared" si="4"/>
        <v>0</v>
      </c>
      <c r="W41" s="1711" t="str">
        <f t="shared" si="5"/>
        <v xml:space="preserve">STATE: ; PDY: ; KKL: ; MHE: ; YNM: </v>
      </c>
      <c r="X41" s="1711"/>
      <c r="Y41" s="1711"/>
      <c r="Z41" s="1711">
        <f t="shared" si="6"/>
        <v>0</v>
      </c>
      <c r="AA41" s="1711"/>
      <c r="AB41" s="1711"/>
      <c r="AC41" s="1711"/>
      <c r="AD41" s="1711">
        <f t="shared" si="7"/>
        <v>0</v>
      </c>
      <c r="AE41" s="1711"/>
      <c r="AF41" s="1711"/>
      <c r="AG41" s="1711"/>
      <c r="AH41" s="1711">
        <f t="shared" si="8"/>
        <v>0</v>
      </c>
      <c r="AI41" s="1711"/>
      <c r="AJ41" s="1711"/>
      <c r="AK41" s="1711"/>
      <c r="AL41" s="1711">
        <f t="shared" si="9"/>
        <v>0</v>
      </c>
      <c r="AM41" s="1711"/>
      <c r="AN41" s="1711"/>
      <c r="AO41" s="1711"/>
      <c r="AP41" s="1711">
        <f t="shared" si="10"/>
        <v>0</v>
      </c>
      <c r="AQ41" s="1711"/>
      <c r="AR41" s="1711">
        <f t="shared" si="11"/>
        <v>0</v>
      </c>
      <c r="AS41" s="1711">
        <f t="shared" si="12"/>
        <v>0</v>
      </c>
      <c r="AT41" s="1711">
        <f t="shared" si="13"/>
        <v>0</v>
      </c>
      <c r="AU41" s="1780" t="str">
        <f t="shared" si="14"/>
        <v xml:space="preserve">STATE: ; PDY: ; KKL: ; MHE: ; YNM: </v>
      </c>
    </row>
    <row r="42" spans="1:47" s="1826" customFormat="1" ht="89.25" customHeight="1">
      <c r="A42" s="1817" t="s">
        <v>4947</v>
      </c>
      <c r="B42" s="1817" t="s">
        <v>1636</v>
      </c>
      <c r="C42" s="1817" t="s">
        <v>4886</v>
      </c>
      <c r="D42" s="1623" t="s">
        <v>85</v>
      </c>
      <c r="E42" s="1765" t="s">
        <v>1018</v>
      </c>
      <c r="F42" s="1835"/>
      <c r="G42" s="1835"/>
      <c r="H42" s="1835"/>
      <c r="I42" s="1835"/>
      <c r="J42" s="1835"/>
      <c r="K42" s="1836"/>
      <c r="L42" s="1820">
        <f t="shared" si="0"/>
        <v>0</v>
      </c>
      <c r="M42" s="1837"/>
      <c r="N42" s="1820">
        <f t="shared" si="1"/>
        <v>0</v>
      </c>
      <c r="O42" s="1822">
        <f>'6-A. Proc. Sub-Annex'!P123</f>
        <v>25.999999999949996</v>
      </c>
      <c r="P42" s="1823"/>
      <c r="Q42" s="1824"/>
      <c r="R42" s="1822">
        <f>'6-A. Proc. Sub-Annex'!S123</f>
        <v>0</v>
      </c>
      <c r="T42" s="1711">
        <f t="shared" si="2"/>
        <v>0</v>
      </c>
      <c r="U42" s="1711">
        <f t="shared" si="3"/>
        <v>0</v>
      </c>
      <c r="V42" s="1711">
        <f t="shared" si="4"/>
        <v>0</v>
      </c>
      <c r="W42" s="1711" t="str">
        <f t="shared" si="5"/>
        <v xml:space="preserve">STATE: ; PDY: ; KKL: ; MHE: ; YNM: </v>
      </c>
      <c r="X42" s="1711"/>
      <c r="Y42" s="1711"/>
      <c r="Z42" s="1711">
        <f t="shared" si="6"/>
        <v>0</v>
      </c>
      <c r="AA42" s="1711"/>
      <c r="AB42" s="1711"/>
      <c r="AC42" s="1711"/>
      <c r="AD42" s="1711">
        <f t="shared" si="7"/>
        <v>0</v>
      </c>
      <c r="AE42" s="1711"/>
      <c r="AF42" s="1711"/>
      <c r="AG42" s="1711"/>
      <c r="AH42" s="1711">
        <f t="shared" si="8"/>
        <v>0</v>
      </c>
      <c r="AI42" s="1711"/>
      <c r="AJ42" s="1711"/>
      <c r="AK42" s="1711"/>
      <c r="AL42" s="1711">
        <f t="shared" si="9"/>
        <v>0</v>
      </c>
      <c r="AM42" s="1711"/>
      <c r="AN42" s="1711"/>
      <c r="AO42" s="1711"/>
      <c r="AP42" s="1711">
        <f t="shared" si="10"/>
        <v>0</v>
      </c>
      <c r="AQ42" s="1711"/>
      <c r="AR42" s="1711">
        <f t="shared" si="11"/>
        <v>0</v>
      </c>
      <c r="AS42" s="1711">
        <f t="shared" si="12"/>
        <v>0</v>
      </c>
      <c r="AT42" s="1711">
        <f t="shared" si="13"/>
        <v>0</v>
      </c>
      <c r="AU42" s="1780" t="str">
        <f t="shared" si="14"/>
        <v xml:space="preserve">STATE: ; PDY: ; KKL: ; MHE: ; YNM: </v>
      </c>
    </row>
    <row r="43" spans="1:47" s="1826" customFormat="1" ht="89.25" customHeight="1">
      <c r="A43" s="1817" t="s">
        <v>4971</v>
      </c>
      <c r="B43" s="1817"/>
      <c r="C43" s="1817" t="s">
        <v>4887</v>
      </c>
      <c r="D43" s="1623" t="s">
        <v>85</v>
      </c>
      <c r="E43" s="1765" t="s">
        <v>312</v>
      </c>
      <c r="F43" s="1835"/>
      <c r="G43" s="1835"/>
      <c r="H43" s="1835"/>
      <c r="I43" s="1835"/>
      <c r="J43" s="1835"/>
      <c r="K43" s="1836"/>
      <c r="L43" s="1820">
        <f t="shared" si="0"/>
        <v>0</v>
      </c>
      <c r="M43" s="1837"/>
      <c r="N43" s="1820">
        <f t="shared" si="1"/>
        <v>0</v>
      </c>
      <c r="O43" s="1822">
        <f>'6-A. Proc. Sub-Annex'!P126</f>
        <v>8</v>
      </c>
      <c r="P43" s="1823"/>
      <c r="Q43" s="1824"/>
      <c r="R43" s="1822">
        <f>'6-A. Proc. Sub-Annex'!S126</f>
        <v>0</v>
      </c>
      <c r="T43" s="1711">
        <f t="shared" si="2"/>
        <v>0</v>
      </c>
      <c r="U43" s="1711">
        <f t="shared" si="3"/>
        <v>0</v>
      </c>
      <c r="V43" s="1711">
        <f t="shared" si="4"/>
        <v>0</v>
      </c>
      <c r="W43" s="1711" t="str">
        <f t="shared" si="5"/>
        <v xml:space="preserve">STATE: ; PDY: ; KKL: ; MHE: ; YNM: </v>
      </c>
      <c r="X43" s="1711"/>
      <c r="Y43" s="1711"/>
      <c r="Z43" s="1711">
        <f t="shared" si="6"/>
        <v>0</v>
      </c>
      <c r="AA43" s="1711"/>
      <c r="AB43" s="1711"/>
      <c r="AC43" s="1711"/>
      <c r="AD43" s="1711">
        <f t="shared" si="7"/>
        <v>0</v>
      </c>
      <c r="AE43" s="1711"/>
      <c r="AF43" s="1711"/>
      <c r="AG43" s="1711"/>
      <c r="AH43" s="1711">
        <f t="shared" si="8"/>
        <v>0</v>
      </c>
      <c r="AI43" s="1711"/>
      <c r="AJ43" s="1711"/>
      <c r="AK43" s="1711"/>
      <c r="AL43" s="1711">
        <f t="shared" si="9"/>
        <v>0</v>
      </c>
      <c r="AM43" s="1711"/>
      <c r="AN43" s="1711"/>
      <c r="AO43" s="1711"/>
      <c r="AP43" s="1711">
        <f t="shared" si="10"/>
        <v>0</v>
      </c>
      <c r="AQ43" s="1711"/>
      <c r="AR43" s="1711">
        <f t="shared" si="11"/>
        <v>0</v>
      </c>
      <c r="AS43" s="1711">
        <f t="shared" si="12"/>
        <v>0</v>
      </c>
      <c r="AT43" s="1711">
        <f t="shared" si="13"/>
        <v>0</v>
      </c>
      <c r="AU43" s="1780" t="str">
        <f t="shared" si="14"/>
        <v xml:space="preserve">STATE: ; PDY: ; KKL: ; MHE: ; YNM: </v>
      </c>
    </row>
    <row r="44" spans="1:47" s="1826" customFormat="1" ht="89.25" customHeight="1">
      <c r="A44" s="1817" t="s">
        <v>4972</v>
      </c>
      <c r="B44" s="1817"/>
      <c r="C44" s="1817" t="s">
        <v>4888</v>
      </c>
      <c r="D44" s="1623" t="s">
        <v>85</v>
      </c>
      <c r="E44" s="1765" t="s">
        <v>314</v>
      </c>
      <c r="F44" s="1835"/>
      <c r="G44" s="1835"/>
      <c r="H44" s="1835"/>
      <c r="I44" s="1835"/>
      <c r="J44" s="1835"/>
      <c r="K44" s="1836"/>
      <c r="L44" s="1820">
        <f t="shared" si="0"/>
        <v>0</v>
      </c>
      <c r="M44" s="1837"/>
      <c r="N44" s="1820">
        <f t="shared" si="1"/>
        <v>0</v>
      </c>
      <c r="O44" s="1822">
        <f>'6-A. Proc. Sub-Annex'!P129</f>
        <v>0</v>
      </c>
      <c r="P44" s="1823"/>
      <c r="Q44" s="1824"/>
      <c r="R44" s="1822">
        <f>'6-A. Proc. Sub-Annex'!S129</f>
        <v>0</v>
      </c>
      <c r="T44" s="1711">
        <f t="shared" si="2"/>
        <v>0</v>
      </c>
      <c r="U44" s="1711">
        <f t="shared" si="3"/>
        <v>0</v>
      </c>
      <c r="V44" s="1711">
        <f t="shared" si="4"/>
        <v>0</v>
      </c>
      <c r="W44" s="1711" t="str">
        <f t="shared" si="5"/>
        <v xml:space="preserve">STATE: ; PDY: ; KKL: ; MHE: ; YNM: </v>
      </c>
      <c r="X44" s="1711"/>
      <c r="Y44" s="1711"/>
      <c r="Z44" s="1711">
        <f t="shared" si="6"/>
        <v>0</v>
      </c>
      <c r="AA44" s="1711"/>
      <c r="AB44" s="1711"/>
      <c r="AC44" s="1711"/>
      <c r="AD44" s="1711">
        <f t="shared" si="7"/>
        <v>0</v>
      </c>
      <c r="AE44" s="1711"/>
      <c r="AF44" s="1711"/>
      <c r="AG44" s="1711"/>
      <c r="AH44" s="1711">
        <f t="shared" si="8"/>
        <v>0</v>
      </c>
      <c r="AI44" s="1711"/>
      <c r="AJ44" s="1711"/>
      <c r="AK44" s="1711"/>
      <c r="AL44" s="1711">
        <f t="shared" si="9"/>
        <v>0</v>
      </c>
      <c r="AM44" s="1711"/>
      <c r="AN44" s="1711"/>
      <c r="AO44" s="1711"/>
      <c r="AP44" s="1711">
        <f t="shared" si="10"/>
        <v>0</v>
      </c>
      <c r="AQ44" s="1711"/>
      <c r="AR44" s="1711">
        <f t="shared" si="11"/>
        <v>0</v>
      </c>
      <c r="AS44" s="1711">
        <f t="shared" si="12"/>
        <v>0</v>
      </c>
      <c r="AT44" s="1711">
        <f t="shared" si="13"/>
        <v>0</v>
      </c>
      <c r="AU44" s="1780" t="str">
        <f t="shared" si="14"/>
        <v xml:space="preserve">STATE: ; PDY: ; KKL: ; MHE: ; YNM: </v>
      </c>
    </row>
    <row r="45" spans="1:47" s="1826" customFormat="1" ht="89.25" customHeight="1">
      <c r="A45" s="1817" t="s">
        <v>4973</v>
      </c>
      <c r="B45" s="1817"/>
      <c r="C45" s="1817" t="s">
        <v>4889</v>
      </c>
      <c r="D45" s="1623" t="s">
        <v>85</v>
      </c>
      <c r="E45" s="1765" t="s">
        <v>4690</v>
      </c>
      <c r="F45" s="1835"/>
      <c r="G45" s="1835"/>
      <c r="H45" s="1835"/>
      <c r="I45" s="1835"/>
      <c r="J45" s="1835"/>
      <c r="K45" s="1836"/>
      <c r="L45" s="1820">
        <f t="shared" si="0"/>
        <v>0</v>
      </c>
      <c r="M45" s="1837"/>
      <c r="N45" s="1820">
        <f t="shared" si="1"/>
        <v>0</v>
      </c>
      <c r="O45" s="1822">
        <f>'6-A. Proc. Sub-Annex'!P132</f>
        <v>0</v>
      </c>
      <c r="P45" s="1823"/>
      <c r="Q45" s="1824"/>
      <c r="R45" s="1822">
        <f>'6-A. Proc. Sub-Annex'!S132</f>
        <v>0</v>
      </c>
      <c r="T45" s="1711">
        <f t="shared" si="2"/>
        <v>0</v>
      </c>
      <c r="U45" s="1711">
        <f t="shared" si="3"/>
        <v>0</v>
      </c>
      <c r="V45" s="1711">
        <f t="shared" si="4"/>
        <v>0</v>
      </c>
      <c r="W45" s="1711" t="str">
        <f t="shared" si="5"/>
        <v xml:space="preserve">STATE: ; PDY: ; KKL: ; MHE: ; YNM: </v>
      </c>
      <c r="X45" s="1711"/>
      <c r="Y45" s="1711"/>
      <c r="Z45" s="1711">
        <f t="shared" si="6"/>
        <v>0</v>
      </c>
      <c r="AA45" s="1711"/>
      <c r="AB45" s="1711"/>
      <c r="AC45" s="1711"/>
      <c r="AD45" s="1711">
        <f t="shared" si="7"/>
        <v>0</v>
      </c>
      <c r="AE45" s="1711"/>
      <c r="AF45" s="1711"/>
      <c r="AG45" s="1711"/>
      <c r="AH45" s="1711">
        <f t="shared" si="8"/>
        <v>0</v>
      </c>
      <c r="AI45" s="1711"/>
      <c r="AJ45" s="1711"/>
      <c r="AK45" s="1711"/>
      <c r="AL45" s="1711">
        <f t="shared" si="9"/>
        <v>0</v>
      </c>
      <c r="AM45" s="1711"/>
      <c r="AN45" s="1711"/>
      <c r="AO45" s="1711"/>
      <c r="AP45" s="1711">
        <f t="shared" si="10"/>
        <v>0</v>
      </c>
      <c r="AQ45" s="1711"/>
      <c r="AR45" s="1711">
        <f t="shared" si="11"/>
        <v>0</v>
      </c>
      <c r="AS45" s="1711">
        <f t="shared" si="12"/>
        <v>0</v>
      </c>
      <c r="AT45" s="1711">
        <f t="shared" si="13"/>
        <v>0</v>
      </c>
      <c r="AU45" s="1780" t="str">
        <f t="shared" si="14"/>
        <v xml:space="preserve">STATE: ; PDY: ; KKL: ; MHE: ; YNM: </v>
      </c>
    </row>
    <row r="46" spans="1:47" s="1826" customFormat="1" ht="89.25" customHeight="1">
      <c r="A46" s="1806" t="s">
        <v>4970</v>
      </c>
      <c r="B46" s="1807"/>
      <c r="C46" s="1808" t="s">
        <v>4925</v>
      </c>
      <c r="D46" s="1809"/>
      <c r="E46" s="1809"/>
      <c r="F46" s="1829"/>
      <c r="G46" s="1829"/>
      <c r="H46" s="1829"/>
      <c r="I46" s="1829"/>
      <c r="J46" s="1829"/>
      <c r="K46" s="1830"/>
      <c r="L46" s="1820">
        <f t="shared" si="0"/>
        <v>0</v>
      </c>
      <c r="M46" s="1831"/>
      <c r="N46" s="1820">
        <f t="shared" si="1"/>
        <v>0</v>
      </c>
      <c r="O46" s="1812">
        <f>SUM(O47:O53)</f>
        <v>583.77572959983991</v>
      </c>
      <c r="P46" s="1832"/>
      <c r="Q46" s="1814"/>
      <c r="R46" s="1812">
        <f>SUM(R47:R53)</f>
        <v>0</v>
      </c>
      <c r="T46" s="1711"/>
      <c r="U46" s="1711"/>
      <c r="V46" s="1812">
        <f>SUM(V47:V53)</f>
        <v>0</v>
      </c>
      <c r="W46" s="1711"/>
      <c r="X46" s="1711"/>
      <c r="Y46" s="1711"/>
      <c r="Z46" s="1812">
        <f>SUM(Z47:Z53)</f>
        <v>0</v>
      </c>
      <c r="AA46" s="1711"/>
      <c r="AB46" s="1711"/>
      <c r="AC46" s="1711"/>
      <c r="AD46" s="1812">
        <f>SUM(AD47:AD53)</f>
        <v>0</v>
      </c>
      <c r="AE46" s="1711"/>
      <c r="AF46" s="1711"/>
      <c r="AG46" s="1711"/>
      <c r="AH46" s="1812">
        <f>SUM(AH47:AH53)</f>
        <v>0</v>
      </c>
      <c r="AI46" s="1711"/>
      <c r="AJ46" s="1711"/>
      <c r="AK46" s="1711"/>
      <c r="AL46" s="1812">
        <f>SUM(AL47:AL53)</f>
        <v>0</v>
      </c>
      <c r="AM46" s="1711"/>
      <c r="AN46" s="1711"/>
      <c r="AO46" s="1711"/>
      <c r="AP46" s="1812">
        <f>SUM(AP47:AP53)</f>
        <v>0</v>
      </c>
      <c r="AQ46" s="1711"/>
      <c r="AR46" s="1812">
        <f>SUM(AR47:AR53)</f>
        <v>0</v>
      </c>
      <c r="AS46" s="1711"/>
      <c r="AT46" s="1711"/>
      <c r="AU46" s="1780"/>
    </row>
    <row r="47" spans="1:47" s="1826" customFormat="1" ht="89.25" customHeight="1">
      <c r="A47" s="1817" t="s">
        <v>4974</v>
      </c>
      <c r="B47" s="1839" t="s">
        <v>1696</v>
      </c>
      <c r="C47" s="1817" t="s">
        <v>1697</v>
      </c>
      <c r="D47" s="1818" t="s">
        <v>90</v>
      </c>
      <c r="E47" s="1770" t="s">
        <v>91</v>
      </c>
      <c r="F47" s="1819"/>
      <c r="G47" s="1819"/>
      <c r="H47" s="1819"/>
      <c r="I47" s="1819"/>
      <c r="J47" s="1819"/>
      <c r="K47" s="1836">
        <f>'6-A. Proc. Sub-Annex'!L137</f>
        <v>0</v>
      </c>
      <c r="L47" s="1820">
        <f t="shared" si="0"/>
        <v>0</v>
      </c>
      <c r="M47" s="1840">
        <f>'6-A. Proc. Sub-Annex'!N137</f>
        <v>0</v>
      </c>
      <c r="N47" s="1820">
        <f t="shared" si="1"/>
        <v>0</v>
      </c>
      <c r="O47" s="1840">
        <f>'6-A. Proc. Sub-Annex'!P137</f>
        <v>0</v>
      </c>
      <c r="P47" s="1823">
        <f>'6-A. Proc. Sub-Annex'!Q137</f>
        <v>0</v>
      </c>
      <c r="Q47" s="1824">
        <f>'6-A. Proc. Sub-Annex'!R137</f>
        <v>0</v>
      </c>
      <c r="R47" s="1840">
        <f>'6-A. Proc. Sub-Annex'!S137</f>
        <v>0</v>
      </c>
      <c r="T47" s="1711">
        <f t="shared" si="2"/>
        <v>0</v>
      </c>
      <c r="U47" s="1711">
        <f t="shared" si="3"/>
        <v>0</v>
      </c>
      <c r="V47" s="1711">
        <f t="shared" si="4"/>
        <v>0</v>
      </c>
      <c r="W47" s="1711" t="str">
        <f t="shared" si="5"/>
        <v xml:space="preserve">STATE: ; PDY: ; KKL: ; MHE: ; YNM: </v>
      </c>
      <c r="X47" s="1711"/>
      <c r="Y47" s="1711"/>
      <c r="Z47" s="1711">
        <f t="shared" si="6"/>
        <v>0</v>
      </c>
      <c r="AA47" s="1711"/>
      <c r="AB47" s="1711"/>
      <c r="AC47" s="1711"/>
      <c r="AD47" s="1711">
        <f t="shared" si="7"/>
        <v>0</v>
      </c>
      <c r="AE47" s="1711"/>
      <c r="AF47" s="1711"/>
      <c r="AG47" s="1711"/>
      <c r="AH47" s="1711">
        <f t="shared" si="8"/>
        <v>0</v>
      </c>
      <c r="AI47" s="1711"/>
      <c r="AJ47" s="1711"/>
      <c r="AK47" s="1711"/>
      <c r="AL47" s="1711">
        <f t="shared" si="9"/>
        <v>0</v>
      </c>
      <c r="AM47" s="1711"/>
      <c r="AN47" s="1711"/>
      <c r="AO47" s="1711"/>
      <c r="AP47" s="1711">
        <f t="shared" si="10"/>
        <v>0</v>
      </c>
      <c r="AQ47" s="1711"/>
      <c r="AR47" s="1711">
        <f t="shared" si="11"/>
        <v>0</v>
      </c>
      <c r="AS47" s="1711">
        <f t="shared" si="12"/>
        <v>0</v>
      </c>
      <c r="AT47" s="1711">
        <f t="shared" si="13"/>
        <v>0</v>
      </c>
      <c r="AU47" s="1780" t="str">
        <f t="shared" si="14"/>
        <v xml:space="preserve">STATE: ; PDY: ; KKL: ; MHE: ; YNM: </v>
      </c>
    </row>
    <row r="48" spans="1:47" s="1826" customFormat="1" ht="89.25" customHeight="1">
      <c r="A48" s="1817" t="s">
        <v>4975</v>
      </c>
      <c r="B48" s="1817" t="s">
        <v>1698</v>
      </c>
      <c r="C48" s="1817" t="s">
        <v>1699</v>
      </c>
      <c r="D48" s="1766" t="s">
        <v>4345</v>
      </c>
      <c r="E48" s="1770" t="s">
        <v>293</v>
      </c>
      <c r="F48" s="1819"/>
      <c r="G48" s="1819"/>
      <c r="H48" s="1819"/>
      <c r="I48" s="1819"/>
      <c r="J48" s="1819"/>
      <c r="K48" s="1836">
        <f>'6-A. Proc. Sub-Annex'!L138</f>
        <v>0</v>
      </c>
      <c r="L48" s="1820">
        <f t="shared" si="0"/>
        <v>0</v>
      </c>
      <c r="M48" s="1840">
        <f>'6-A. Proc. Sub-Annex'!N138</f>
        <v>0</v>
      </c>
      <c r="N48" s="1820">
        <f t="shared" si="1"/>
        <v>0</v>
      </c>
      <c r="O48" s="1840">
        <f>'6-A. Proc. Sub-Annex'!P138</f>
        <v>0</v>
      </c>
      <c r="P48" s="1823">
        <f>'6-A. Proc. Sub-Annex'!Q138</f>
        <v>0</v>
      </c>
      <c r="Q48" s="1824">
        <f>'6-A. Proc. Sub-Annex'!R138</f>
        <v>0</v>
      </c>
      <c r="R48" s="1840">
        <f>'6-A. Proc. Sub-Annex'!S138</f>
        <v>0</v>
      </c>
      <c r="T48" s="1711">
        <f t="shared" si="2"/>
        <v>0</v>
      </c>
      <c r="U48" s="1711">
        <f t="shared" si="3"/>
        <v>0</v>
      </c>
      <c r="V48" s="1711">
        <f t="shared" si="4"/>
        <v>0</v>
      </c>
      <c r="W48" s="1711" t="str">
        <f t="shared" si="5"/>
        <v xml:space="preserve">STATE: ; PDY: ; KKL: ; MHE: ; YNM: </v>
      </c>
      <c r="X48" s="1711"/>
      <c r="Y48" s="1711"/>
      <c r="Z48" s="1711">
        <f t="shared" si="6"/>
        <v>0</v>
      </c>
      <c r="AA48" s="1711"/>
      <c r="AB48" s="1711"/>
      <c r="AC48" s="1711"/>
      <c r="AD48" s="1711">
        <f t="shared" si="7"/>
        <v>0</v>
      </c>
      <c r="AE48" s="1711"/>
      <c r="AF48" s="1711"/>
      <c r="AG48" s="1711"/>
      <c r="AH48" s="1711">
        <f t="shared" si="8"/>
        <v>0</v>
      </c>
      <c r="AI48" s="1711"/>
      <c r="AJ48" s="1711"/>
      <c r="AK48" s="1711"/>
      <c r="AL48" s="1711">
        <f t="shared" si="9"/>
        <v>0</v>
      </c>
      <c r="AM48" s="1711"/>
      <c r="AN48" s="1711"/>
      <c r="AO48" s="1711"/>
      <c r="AP48" s="1711">
        <f t="shared" si="10"/>
        <v>0</v>
      </c>
      <c r="AQ48" s="1711"/>
      <c r="AR48" s="1711">
        <f t="shared" si="11"/>
        <v>0</v>
      </c>
      <c r="AS48" s="1711">
        <f t="shared" si="12"/>
        <v>0</v>
      </c>
      <c r="AT48" s="1711">
        <f t="shared" si="13"/>
        <v>0</v>
      </c>
      <c r="AU48" s="1780" t="str">
        <f t="shared" si="14"/>
        <v xml:space="preserve">STATE: ; PDY: ; KKL: ; MHE: ; YNM: </v>
      </c>
    </row>
    <row r="49" spans="1:47" s="1826" customFormat="1" ht="89.25" customHeight="1">
      <c r="A49" s="1817" t="s">
        <v>4976</v>
      </c>
      <c r="B49" s="1817" t="s">
        <v>1700</v>
      </c>
      <c r="C49" s="1817" t="s">
        <v>1701</v>
      </c>
      <c r="D49" s="1766" t="s">
        <v>4345</v>
      </c>
      <c r="E49" s="1770" t="s">
        <v>4656</v>
      </c>
      <c r="F49" s="1819"/>
      <c r="G49" s="1819"/>
      <c r="H49" s="1819"/>
      <c r="I49" s="1819"/>
      <c r="J49" s="1819"/>
      <c r="K49" s="1836">
        <f>'6-A. Proc. Sub-Annex'!L139</f>
        <v>0</v>
      </c>
      <c r="L49" s="1820">
        <f t="shared" si="0"/>
        <v>0</v>
      </c>
      <c r="M49" s="1840">
        <f>'6-A. Proc. Sub-Annex'!N139</f>
        <v>0.21359223300970873</v>
      </c>
      <c r="N49" s="1820">
        <f t="shared" si="1"/>
        <v>0</v>
      </c>
      <c r="O49" s="1840">
        <f>'6-A. Proc. Sub-Annex'!P139</f>
        <v>22</v>
      </c>
      <c r="P49" s="1823">
        <f>'6-A. Proc. Sub-Annex'!Q139</f>
        <v>0</v>
      </c>
      <c r="Q49" s="1824">
        <f>'6-A. Proc. Sub-Annex'!R139</f>
        <v>0</v>
      </c>
      <c r="R49" s="1840">
        <f>'6-A. Proc. Sub-Annex'!S139</f>
        <v>0</v>
      </c>
      <c r="T49" s="1711">
        <f t="shared" si="2"/>
        <v>0</v>
      </c>
      <c r="U49" s="1711">
        <f t="shared" si="3"/>
        <v>0</v>
      </c>
      <c r="V49" s="1711">
        <f t="shared" si="4"/>
        <v>0</v>
      </c>
      <c r="W49" s="1711" t="str">
        <f t="shared" si="5"/>
        <v xml:space="preserve">STATE: ; PDY: ; KKL: ; MHE: ; YNM: </v>
      </c>
      <c r="X49" s="3350"/>
      <c r="Y49" s="3350"/>
      <c r="Z49" s="1711">
        <v>0</v>
      </c>
      <c r="AA49" s="3347"/>
      <c r="AB49" s="1711"/>
      <c r="AC49" s="1711"/>
      <c r="AD49" s="1711"/>
      <c r="AE49" s="3349"/>
      <c r="AF49" s="1711"/>
      <c r="AG49" s="1711"/>
      <c r="AH49" s="1711"/>
      <c r="AI49" s="1711"/>
      <c r="AJ49" s="1711"/>
      <c r="AK49" s="1711"/>
      <c r="AL49" s="1711">
        <f t="shared" si="9"/>
        <v>0</v>
      </c>
      <c r="AM49" s="1711"/>
      <c r="AN49" s="1711"/>
      <c r="AO49" s="1711"/>
      <c r="AP49" s="1711">
        <f t="shared" si="10"/>
        <v>0</v>
      </c>
      <c r="AQ49" s="1711"/>
      <c r="AR49" s="1711">
        <f t="shared" si="11"/>
        <v>0</v>
      </c>
      <c r="AS49" s="1711">
        <f t="shared" si="12"/>
        <v>0</v>
      </c>
      <c r="AT49" s="1711">
        <f t="shared" si="13"/>
        <v>0</v>
      </c>
      <c r="AU49" s="1780" t="str">
        <f t="shared" si="14"/>
        <v xml:space="preserve">STATE: ; PDY: ; KKL: ; MHE: ; YNM: </v>
      </c>
    </row>
    <row r="50" spans="1:47" s="1826" customFormat="1" ht="89.25" customHeight="1">
      <c r="A50" s="1817" t="s">
        <v>4977</v>
      </c>
      <c r="B50" s="1817"/>
      <c r="C50" s="1817" t="s">
        <v>4425</v>
      </c>
      <c r="D50" s="1766" t="s">
        <v>4345</v>
      </c>
      <c r="E50" s="1827" t="s">
        <v>114</v>
      </c>
      <c r="F50" s="1819"/>
      <c r="G50" s="1819"/>
      <c r="H50" s="1819"/>
      <c r="I50" s="1819"/>
      <c r="J50" s="1819"/>
      <c r="K50" s="1836">
        <f>'6-A. Proc. Sub-Annex'!L140</f>
        <v>0</v>
      </c>
      <c r="L50" s="1820">
        <f t="shared" si="0"/>
        <v>0</v>
      </c>
      <c r="M50" s="1840">
        <f>'6-A. Proc. Sub-Annex'!N140</f>
        <v>0</v>
      </c>
      <c r="N50" s="1820">
        <f t="shared" si="1"/>
        <v>0</v>
      </c>
      <c r="O50" s="1840">
        <f>'6-A. Proc. Sub-Annex'!P140</f>
        <v>0</v>
      </c>
      <c r="P50" s="1823">
        <f>'6-A. Proc. Sub-Annex'!Q140</f>
        <v>0</v>
      </c>
      <c r="Q50" s="1824">
        <f>'6-A. Proc. Sub-Annex'!R140</f>
        <v>0</v>
      </c>
      <c r="R50" s="1840">
        <f>'6-A. Proc. Sub-Annex'!S140</f>
        <v>0</v>
      </c>
      <c r="T50" s="1711">
        <f t="shared" si="2"/>
        <v>0</v>
      </c>
      <c r="U50" s="1711">
        <f t="shared" si="3"/>
        <v>0</v>
      </c>
      <c r="V50" s="1711">
        <f t="shared" si="4"/>
        <v>0</v>
      </c>
      <c r="W50" s="1711" t="str">
        <f t="shared" si="5"/>
        <v xml:space="preserve">STATE: ; PDY: ; KKL: ; MHE: ; YNM: </v>
      </c>
      <c r="X50" s="1711"/>
      <c r="Y50" s="1711"/>
      <c r="Z50" s="1711">
        <f t="shared" si="6"/>
        <v>0</v>
      </c>
      <c r="AA50" s="1711"/>
      <c r="AB50" s="1711"/>
      <c r="AC50" s="1711"/>
      <c r="AD50" s="1711">
        <f t="shared" si="7"/>
        <v>0</v>
      </c>
      <c r="AE50" s="1711"/>
      <c r="AF50" s="1711"/>
      <c r="AG50" s="1711"/>
      <c r="AH50" s="1711">
        <f t="shared" si="8"/>
        <v>0</v>
      </c>
      <c r="AI50" s="1711"/>
      <c r="AJ50" s="1711"/>
      <c r="AK50" s="1711"/>
      <c r="AL50" s="1711">
        <f t="shared" si="9"/>
        <v>0</v>
      </c>
      <c r="AM50" s="1711"/>
      <c r="AN50" s="1711"/>
      <c r="AO50" s="1711"/>
      <c r="AP50" s="1711">
        <f t="shared" si="10"/>
        <v>0</v>
      </c>
      <c r="AQ50" s="1711"/>
      <c r="AR50" s="1711">
        <f t="shared" si="11"/>
        <v>0</v>
      </c>
      <c r="AS50" s="1711">
        <f t="shared" si="12"/>
        <v>0</v>
      </c>
      <c r="AT50" s="1711">
        <f t="shared" si="13"/>
        <v>0</v>
      </c>
      <c r="AU50" s="1780" t="str">
        <f t="shared" si="14"/>
        <v xml:space="preserve">STATE: ; PDY: ; KKL: ; MHE: ; YNM: </v>
      </c>
    </row>
    <row r="51" spans="1:47" s="1826" customFormat="1" ht="89.25" customHeight="1">
      <c r="A51" s="1817" t="s">
        <v>4978</v>
      </c>
      <c r="B51" s="1841" t="s">
        <v>1702</v>
      </c>
      <c r="C51" s="1841" t="s">
        <v>2837</v>
      </c>
      <c r="D51" s="1623" t="s">
        <v>85</v>
      </c>
      <c r="E51" s="1770" t="s">
        <v>86</v>
      </c>
      <c r="F51" s="1833"/>
      <c r="G51" s="1833"/>
      <c r="H51" s="1833"/>
      <c r="I51" s="1833"/>
      <c r="J51" s="1833"/>
      <c r="K51" s="1836">
        <f>'6-A. Proc. Sub-Annex'!L141</f>
        <v>0</v>
      </c>
      <c r="L51" s="1820">
        <f t="shared" si="0"/>
        <v>0</v>
      </c>
      <c r="M51" s="1840">
        <f>'6-A. Proc. Sub-Annex'!N141</f>
        <v>0</v>
      </c>
      <c r="N51" s="1820">
        <f t="shared" si="1"/>
        <v>0</v>
      </c>
      <c r="O51" s="1840">
        <f>'6-A. Proc. Sub-Annex'!P141</f>
        <v>0</v>
      </c>
      <c r="P51" s="1823">
        <f>'6-A. Proc. Sub-Annex'!Q141</f>
        <v>0</v>
      </c>
      <c r="Q51" s="1824">
        <f>'6-A. Proc. Sub-Annex'!R141</f>
        <v>0</v>
      </c>
      <c r="R51" s="1840">
        <f>'6-A. Proc. Sub-Annex'!S141</f>
        <v>0</v>
      </c>
      <c r="T51" s="1711">
        <f t="shared" si="2"/>
        <v>0</v>
      </c>
      <c r="U51" s="1711">
        <f t="shared" si="3"/>
        <v>0</v>
      </c>
      <c r="V51" s="1711">
        <f t="shared" si="4"/>
        <v>0</v>
      </c>
      <c r="W51" s="1711" t="str">
        <f t="shared" si="5"/>
        <v xml:space="preserve">STATE: ; PDY: ; KKL: ; MHE: ; YNM: </v>
      </c>
      <c r="X51" s="1711"/>
      <c r="Y51" s="1711"/>
      <c r="Z51" s="1711">
        <f t="shared" si="6"/>
        <v>0</v>
      </c>
      <c r="AA51" s="1711"/>
      <c r="AB51" s="1711"/>
      <c r="AC51" s="1711"/>
      <c r="AD51" s="1711">
        <f t="shared" si="7"/>
        <v>0</v>
      </c>
      <c r="AE51" s="1711"/>
      <c r="AF51" s="1711"/>
      <c r="AG51" s="1711"/>
      <c r="AH51" s="1711">
        <f t="shared" si="8"/>
        <v>0</v>
      </c>
      <c r="AI51" s="1711"/>
      <c r="AJ51" s="1711"/>
      <c r="AK51" s="1711"/>
      <c r="AL51" s="1711">
        <f t="shared" si="9"/>
        <v>0</v>
      </c>
      <c r="AM51" s="1711"/>
      <c r="AN51" s="1711"/>
      <c r="AO51" s="1711"/>
      <c r="AP51" s="1711">
        <f t="shared" si="10"/>
        <v>0</v>
      </c>
      <c r="AQ51" s="1711"/>
      <c r="AR51" s="1711">
        <f t="shared" si="11"/>
        <v>0</v>
      </c>
      <c r="AS51" s="1711">
        <f t="shared" si="12"/>
        <v>0</v>
      </c>
      <c r="AT51" s="1711">
        <f t="shared" si="13"/>
        <v>0</v>
      </c>
      <c r="AU51" s="1780" t="str">
        <f t="shared" si="14"/>
        <v xml:space="preserve">STATE: ; PDY: ; KKL: ; MHE: ; YNM: </v>
      </c>
    </row>
    <row r="52" spans="1:47" s="1826" customFormat="1" ht="89.25" customHeight="1">
      <c r="A52" s="1817" t="s">
        <v>4979</v>
      </c>
      <c r="B52" s="1817"/>
      <c r="C52" s="1817" t="s">
        <v>4424</v>
      </c>
      <c r="D52" s="1620" t="s">
        <v>70</v>
      </c>
      <c r="E52" s="1827" t="s">
        <v>4897</v>
      </c>
      <c r="F52" s="1819"/>
      <c r="G52" s="1819"/>
      <c r="H52" s="1819"/>
      <c r="I52" s="1819"/>
      <c r="J52" s="1819"/>
      <c r="K52" s="1836">
        <f>'6-A. Proc. Sub-Annex'!L142</f>
        <v>0</v>
      </c>
      <c r="L52" s="1820">
        <f t="shared" si="0"/>
        <v>0</v>
      </c>
      <c r="M52" s="1840">
        <f>'6-A. Proc. Sub-Annex'!N142</f>
        <v>0</v>
      </c>
      <c r="N52" s="1820">
        <f t="shared" si="1"/>
        <v>0</v>
      </c>
      <c r="O52" s="1840">
        <f>'6-A. Proc. Sub-Annex'!P142</f>
        <v>0</v>
      </c>
      <c r="P52" s="1823">
        <f>'6-A. Proc. Sub-Annex'!Q142</f>
        <v>0</v>
      </c>
      <c r="Q52" s="1824">
        <f>'6-A. Proc. Sub-Annex'!R142</f>
        <v>0</v>
      </c>
      <c r="R52" s="1840">
        <f>'6-A. Proc. Sub-Annex'!S142</f>
        <v>0</v>
      </c>
      <c r="T52" s="1711">
        <f t="shared" si="2"/>
        <v>0</v>
      </c>
      <c r="U52" s="1711">
        <f t="shared" si="3"/>
        <v>0</v>
      </c>
      <c r="V52" s="1711">
        <f t="shared" si="4"/>
        <v>0</v>
      </c>
      <c r="W52" s="1711" t="str">
        <f t="shared" si="5"/>
        <v xml:space="preserve">STATE: ; PDY: ; KKL: ; MHE: ; YNM: </v>
      </c>
      <c r="X52" s="1711"/>
      <c r="Y52" s="1711"/>
      <c r="Z52" s="1711">
        <f t="shared" si="6"/>
        <v>0</v>
      </c>
      <c r="AA52" s="1711"/>
      <c r="AB52" s="1711"/>
      <c r="AC52" s="1711"/>
      <c r="AD52" s="1711">
        <f t="shared" si="7"/>
        <v>0</v>
      </c>
      <c r="AE52" s="1711"/>
      <c r="AF52" s="1711"/>
      <c r="AG52" s="1711"/>
      <c r="AH52" s="1711">
        <f t="shared" si="8"/>
        <v>0</v>
      </c>
      <c r="AI52" s="1711"/>
      <c r="AJ52" s="1711"/>
      <c r="AK52" s="1711"/>
      <c r="AL52" s="1711">
        <f t="shared" si="9"/>
        <v>0</v>
      </c>
      <c r="AM52" s="1711"/>
      <c r="AN52" s="1711"/>
      <c r="AO52" s="1711"/>
      <c r="AP52" s="1711">
        <f t="shared" si="10"/>
        <v>0</v>
      </c>
      <c r="AQ52" s="1711"/>
      <c r="AR52" s="1711">
        <f t="shared" si="11"/>
        <v>0</v>
      </c>
      <c r="AS52" s="1711">
        <f t="shared" si="12"/>
        <v>0</v>
      </c>
      <c r="AT52" s="1711">
        <f t="shared" si="13"/>
        <v>0</v>
      </c>
      <c r="AU52" s="1780" t="str">
        <f t="shared" si="14"/>
        <v xml:space="preserve">STATE: ; PDY: ; KKL: ; MHE: ; YNM: </v>
      </c>
    </row>
    <row r="53" spans="1:47" s="1826" customFormat="1" ht="89.25" customHeight="1">
      <c r="A53" s="1817" t="s">
        <v>4980</v>
      </c>
      <c r="B53" s="1817"/>
      <c r="C53" s="1817" t="s">
        <v>1308</v>
      </c>
      <c r="D53" s="1620" t="s">
        <v>70</v>
      </c>
      <c r="E53" s="1770" t="s">
        <v>4897</v>
      </c>
      <c r="F53" s="1819"/>
      <c r="G53" s="1819"/>
      <c r="H53" s="1819"/>
      <c r="I53" s="1819"/>
      <c r="J53" s="1819"/>
      <c r="K53" s="1836">
        <f>'6-A. Proc. Sub-Annex'!L143</f>
        <v>0</v>
      </c>
      <c r="L53" s="1820">
        <f t="shared" si="0"/>
        <v>0</v>
      </c>
      <c r="M53" s="1840">
        <f>'6-A. Proc. Sub-Annex'!N143</f>
        <v>11.703661033329999</v>
      </c>
      <c r="N53" s="1820">
        <f t="shared" si="1"/>
        <v>0</v>
      </c>
      <c r="O53" s="1840">
        <f>'6-A. Proc. Sub-Annex'!P143</f>
        <v>561.77572959983991</v>
      </c>
      <c r="P53" s="1823">
        <f>'6-A. Proc. Sub-Annex'!Q143</f>
        <v>0</v>
      </c>
      <c r="Q53" s="1824">
        <f>'6-A. Proc. Sub-Annex'!R143</f>
        <v>0</v>
      </c>
      <c r="R53" s="1840">
        <f>'6-A. Proc. Sub-Annex'!S143</f>
        <v>0</v>
      </c>
      <c r="T53" s="1711">
        <f t="shared" si="2"/>
        <v>0</v>
      </c>
      <c r="U53" s="1711">
        <f t="shared" si="3"/>
        <v>0</v>
      </c>
      <c r="V53" s="1711">
        <f t="shared" si="4"/>
        <v>0</v>
      </c>
      <c r="W53" s="1711" t="str">
        <f t="shared" si="5"/>
        <v xml:space="preserve">STATE: ; PDY: ; KKL: ; MHE: ; YNM: </v>
      </c>
      <c r="X53" s="1711"/>
      <c r="Y53" s="1711"/>
      <c r="Z53" s="1711">
        <f t="shared" si="6"/>
        <v>0</v>
      </c>
      <c r="AA53" s="1711"/>
      <c r="AB53" s="1711"/>
      <c r="AC53" s="1711"/>
      <c r="AD53" s="1711">
        <f t="shared" si="7"/>
        <v>0</v>
      </c>
      <c r="AE53" s="1711"/>
      <c r="AF53" s="1711"/>
      <c r="AG53" s="1711"/>
      <c r="AH53" s="1711">
        <f t="shared" si="8"/>
        <v>0</v>
      </c>
      <c r="AI53" s="1711"/>
      <c r="AJ53" s="1711"/>
      <c r="AK53" s="1711"/>
      <c r="AL53" s="1711">
        <f t="shared" si="9"/>
        <v>0</v>
      </c>
      <c r="AM53" s="1711"/>
      <c r="AN53" s="1711"/>
      <c r="AO53" s="1711"/>
      <c r="AP53" s="1711">
        <f t="shared" si="10"/>
        <v>0</v>
      </c>
      <c r="AQ53" s="1711"/>
      <c r="AR53" s="1711">
        <f t="shared" si="11"/>
        <v>0</v>
      </c>
      <c r="AS53" s="1711">
        <f t="shared" si="12"/>
        <v>0</v>
      </c>
      <c r="AT53" s="1711">
        <f t="shared" si="13"/>
        <v>0</v>
      </c>
      <c r="AU53" s="1780" t="str">
        <f t="shared" si="14"/>
        <v xml:space="preserve">STATE: ; PDY: ; KKL: ; MHE: ; YNM: </v>
      </c>
    </row>
    <row r="54" spans="1:47" s="1785" customFormat="1" ht="89.25" customHeight="1">
      <c r="A54" s="1799">
        <v>6.2</v>
      </c>
      <c r="B54" s="1800" t="s">
        <v>1704</v>
      </c>
      <c r="C54" s="1799" t="s">
        <v>4969</v>
      </c>
      <c r="D54" s="1801"/>
      <c r="E54" s="1801"/>
      <c r="F54" s="1842"/>
      <c r="G54" s="1842"/>
      <c r="H54" s="1842"/>
      <c r="I54" s="1842"/>
      <c r="J54" s="1842"/>
      <c r="K54" s="1843"/>
      <c r="L54" s="1820">
        <f t="shared" si="0"/>
        <v>0</v>
      </c>
      <c r="M54" s="1844"/>
      <c r="N54" s="1820">
        <f t="shared" si="1"/>
        <v>0</v>
      </c>
      <c r="O54" s="1803">
        <f>O55+O63+O71+O78</f>
        <v>1105.6781314998914</v>
      </c>
      <c r="P54" s="1842"/>
      <c r="Q54" s="1639"/>
      <c r="R54" s="1803">
        <f>R55+R63+R71+R78</f>
        <v>0</v>
      </c>
      <c r="T54" s="1711"/>
      <c r="U54" s="1711"/>
      <c r="V54" s="1803">
        <f>V55+V63+V71+V78</f>
        <v>0</v>
      </c>
      <c r="W54" s="1711"/>
      <c r="X54" s="1711"/>
      <c r="Y54" s="1711"/>
      <c r="Z54" s="1803">
        <f>Z55+Z63+Z71+Z78</f>
        <v>0</v>
      </c>
      <c r="AA54" s="1711"/>
      <c r="AB54" s="1711"/>
      <c r="AC54" s="1711"/>
      <c r="AD54" s="1803">
        <f>AD55+AD63+AD71+AD78</f>
        <v>0</v>
      </c>
      <c r="AE54" s="1711"/>
      <c r="AF54" s="1711"/>
      <c r="AG54" s="1711"/>
      <c r="AH54" s="1803">
        <f>AH55+AH63+AH71+AH78</f>
        <v>0</v>
      </c>
      <c r="AI54" s="1711"/>
      <c r="AJ54" s="1711"/>
      <c r="AK54" s="1711"/>
      <c r="AL54" s="1803">
        <f>AL55+AL63+AL71+AL78</f>
        <v>0</v>
      </c>
      <c r="AM54" s="1711"/>
      <c r="AN54" s="1711"/>
      <c r="AO54" s="1711"/>
      <c r="AP54" s="1803">
        <f>AP55+AP63+AP71+AP78</f>
        <v>0</v>
      </c>
      <c r="AQ54" s="1711"/>
      <c r="AR54" s="1803">
        <f>AR55+AR63+AR71+AR78</f>
        <v>0</v>
      </c>
      <c r="AS54" s="1711"/>
      <c r="AT54" s="1711"/>
      <c r="AU54" s="1780"/>
    </row>
    <row r="55" spans="1:47" s="1815" customFormat="1" ht="89.25" customHeight="1">
      <c r="A55" s="1806" t="s">
        <v>1706</v>
      </c>
      <c r="B55" s="1807"/>
      <c r="C55" s="1808" t="s">
        <v>4926</v>
      </c>
      <c r="D55" s="1809"/>
      <c r="E55" s="1809"/>
      <c r="F55" s="1829"/>
      <c r="G55" s="1829"/>
      <c r="H55" s="1829"/>
      <c r="I55" s="1829"/>
      <c r="J55" s="1829"/>
      <c r="K55" s="1830"/>
      <c r="L55" s="1820">
        <f t="shared" si="0"/>
        <v>0</v>
      </c>
      <c r="M55" s="1831"/>
      <c r="N55" s="1820">
        <f t="shared" si="1"/>
        <v>0</v>
      </c>
      <c r="O55" s="1812">
        <f>SUM(O56:O62)</f>
        <v>557.46538149999913</v>
      </c>
      <c r="P55" s="1832"/>
      <c r="Q55" s="1814"/>
      <c r="R55" s="1812">
        <f>SUM(R56:R62)</f>
        <v>0</v>
      </c>
      <c r="T55" s="1711"/>
      <c r="U55" s="1711"/>
      <c r="V55" s="1812">
        <f>SUM(V56:V62)</f>
        <v>0</v>
      </c>
      <c r="W55" s="1711"/>
      <c r="X55" s="1711"/>
      <c r="Y55" s="1711"/>
      <c r="Z55" s="1812">
        <f>SUM(Z56:Z62)</f>
        <v>0</v>
      </c>
      <c r="AA55" s="1711"/>
      <c r="AB55" s="1711"/>
      <c r="AC55" s="1711"/>
      <c r="AD55" s="1812">
        <f>SUM(AD56:AD62)</f>
        <v>0</v>
      </c>
      <c r="AE55" s="1711"/>
      <c r="AF55" s="1711"/>
      <c r="AG55" s="1711"/>
      <c r="AH55" s="1812">
        <f>SUM(AH56:AH62)</f>
        <v>0</v>
      </c>
      <c r="AI55" s="1711"/>
      <c r="AJ55" s="1711"/>
      <c r="AK55" s="1711"/>
      <c r="AL55" s="1812">
        <f>SUM(AL56:AL62)</f>
        <v>0</v>
      </c>
      <c r="AM55" s="1711"/>
      <c r="AN55" s="1711"/>
      <c r="AO55" s="1711"/>
      <c r="AP55" s="1812">
        <f>SUM(AP56:AP62)</f>
        <v>0</v>
      </c>
      <c r="AQ55" s="1711"/>
      <c r="AR55" s="1812">
        <f>SUM(AR56:AR62)</f>
        <v>0</v>
      </c>
      <c r="AS55" s="1711"/>
      <c r="AT55" s="1711"/>
      <c r="AU55" s="1780"/>
    </row>
    <row r="56" spans="1:47" s="1826" customFormat="1" ht="89.25" customHeight="1">
      <c r="A56" s="1845" t="s">
        <v>1709</v>
      </c>
      <c r="B56" s="1817"/>
      <c r="C56" s="1817" t="s">
        <v>1708</v>
      </c>
      <c r="D56" s="1818" t="s">
        <v>90</v>
      </c>
      <c r="E56" s="1765" t="s">
        <v>118</v>
      </c>
      <c r="F56" s="1819"/>
      <c r="G56" s="1819"/>
      <c r="H56" s="1819"/>
      <c r="I56" s="1819"/>
      <c r="J56" s="1819"/>
      <c r="K56" s="1846"/>
      <c r="L56" s="1820">
        <f t="shared" si="0"/>
        <v>0</v>
      </c>
      <c r="M56" s="1821"/>
      <c r="N56" s="1820">
        <f t="shared" si="1"/>
        <v>0</v>
      </c>
      <c r="O56" s="1822">
        <f>'6-A. Proc. Sub-Annex'!P146</f>
        <v>342.46021000000002</v>
      </c>
      <c r="P56" s="1833"/>
      <c r="Q56" s="1834"/>
      <c r="R56" s="1822">
        <f>'6-A. Proc. Sub-Annex'!S146</f>
        <v>0</v>
      </c>
      <c r="T56" s="1711">
        <f t="shared" si="2"/>
        <v>0</v>
      </c>
      <c r="U56" s="1711">
        <f t="shared" si="3"/>
        <v>0</v>
      </c>
      <c r="V56" s="1711">
        <f t="shared" si="4"/>
        <v>0</v>
      </c>
      <c r="W56" s="1711" t="str">
        <f t="shared" si="5"/>
        <v xml:space="preserve">STATE: ; PDY: ; KKL: ; MHE: ; YNM: </v>
      </c>
      <c r="X56" s="1711"/>
      <c r="Y56" s="1711"/>
      <c r="Z56" s="1711">
        <f t="shared" si="6"/>
        <v>0</v>
      </c>
      <c r="AA56" s="1711"/>
      <c r="AB56" s="1711"/>
      <c r="AC56" s="1711"/>
      <c r="AD56" s="1711">
        <f t="shared" si="7"/>
        <v>0</v>
      </c>
      <c r="AE56" s="1711"/>
      <c r="AF56" s="1711"/>
      <c r="AG56" s="1711"/>
      <c r="AH56" s="1711">
        <f t="shared" si="8"/>
        <v>0</v>
      </c>
      <c r="AI56" s="1711"/>
      <c r="AJ56" s="1711"/>
      <c r="AK56" s="1711"/>
      <c r="AL56" s="1711">
        <f t="shared" si="9"/>
        <v>0</v>
      </c>
      <c r="AM56" s="1711"/>
      <c r="AN56" s="1711"/>
      <c r="AO56" s="1711"/>
      <c r="AP56" s="1711">
        <f t="shared" si="10"/>
        <v>0</v>
      </c>
      <c r="AQ56" s="1711"/>
      <c r="AR56" s="1711">
        <f t="shared" si="11"/>
        <v>0</v>
      </c>
      <c r="AS56" s="1711">
        <f t="shared" si="12"/>
        <v>0</v>
      </c>
      <c r="AT56" s="1711">
        <f t="shared" si="13"/>
        <v>0</v>
      </c>
      <c r="AU56" s="1780" t="str">
        <f t="shared" si="14"/>
        <v xml:space="preserve">STATE: ; PDY: ; KKL: ; MHE: ; YNM: </v>
      </c>
    </row>
    <row r="57" spans="1:47" s="1826" customFormat="1" ht="89.25" customHeight="1">
      <c r="A57" s="1845" t="s">
        <v>1712</v>
      </c>
      <c r="B57" s="1817"/>
      <c r="C57" s="1817" t="s">
        <v>1738</v>
      </c>
      <c r="D57" s="1818" t="s">
        <v>90</v>
      </c>
      <c r="E57" s="1765" t="s">
        <v>131</v>
      </c>
      <c r="F57" s="1819"/>
      <c r="G57" s="1819"/>
      <c r="H57" s="1819"/>
      <c r="I57" s="1819"/>
      <c r="J57" s="1819"/>
      <c r="K57" s="1846"/>
      <c r="L57" s="1820">
        <f t="shared" si="0"/>
        <v>0</v>
      </c>
      <c r="M57" s="1821"/>
      <c r="N57" s="1820">
        <f t="shared" si="1"/>
        <v>0</v>
      </c>
      <c r="O57" s="1822">
        <f>'6-A. Proc. Sub-Annex'!P160</f>
        <v>108.224648</v>
      </c>
      <c r="P57" s="1833"/>
      <c r="Q57" s="1834"/>
      <c r="R57" s="1822">
        <f>'6-A. Proc. Sub-Annex'!S160</f>
        <v>0</v>
      </c>
      <c r="T57" s="1711">
        <f t="shared" si="2"/>
        <v>0</v>
      </c>
      <c r="U57" s="1711">
        <f t="shared" si="3"/>
        <v>0</v>
      </c>
      <c r="V57" s="1711">
        <f t="shared" si="4"/>
        <v>0</v>
      </c>
      <c r="W57" s="1711" t="str">
        <f t="shared" si="5"/>
        <v xml:space="preserve">STATE: ; PDY: ; KKL: ; MHE: ; YNM: </v>
      </c>
      <c r="X57" s="1711"/>
      <c r="Y57" s="1711"/>
      <c r="Z57" s="1711">
        <f t="shared" si="6"/>
        <v>0</v>
      </c>
      <c r="AA57" s="1711"/>
      <c r="AB57" s="1711"/>
      <c r="AC57" s="1711"/>
      <c r="AD57" s="1711">
        <f t="shared" si="7"/>
        <v>0</v>
      </c>
      <c r="AE57" s="1711"/>
      <c r="AF57" s="1711"/>
      <c r="AG57" s="1711"/>
      <c r="AH57" s="1711">
        <f t="shared" si="8"/>
        <v>0</v>
      </c>
      <c r="AI57" s="1711"/>
      <c r="AJ57" s="1711"/>
      <c r="AK57" s="1711"/>
      <c r="AL57" s="1711">
        <f t="shared" si="9"/>
        <v>0</v>
      </c>
      <c r="AM57" s="1711"/>
      <c r="AN57" s="1711"/>
      <c r="AO57" s="1711"/>
      <c r="AP57" s="1711">
        <f t="shared" si="10"/>
        <v>0</v>
      </c>
      <c r="AQ57" s="1711"/>
      <c r="AR57" s="1711">
        <f t="shared" si="11"/>
        <v>0</v>
      </c>
      <c r="AS57" s="1711">
        <f t="shared" si="12"/>
        <v>0</v>
      </c>
      <c r="AT57" s="1711">
        <f t="shared" si="13"/>
        <v>0</v>
      </c>
      <c r="AU57" s="1780" t="str">
        <f t="shared" si="14"/>
        <v xml:space="preserve">STATE: ; PDY: ; KKL: ; MHE: ; YNM: </v>
      </c>
    </row>
    <row r="58" spans="1:47" s="1826" customFormat="1" ht="89.25" customHeight="1">
      <c r="A58" s="1845" t="s">
        <v>1714</v>
      </c>
      <c r="B58" s="1817"/>
      <c r="C58" s="1817" t="s">
        <v>1766</v>
      </c>
      <c r="D58" s="1818" t="s">
        <v>90</v>
      </c>
      <c r="E58" s="1765" t="s">
        <v>91</v>
      </c>
      <c r="F58" s="1819"/>
      <c r="G58" s="1819"/>
      <c r="H58" s="1819"/>
      <c r="I58" s="1819"/>
      <c r="J58" s="1819"/>
      <c r="K58" s="1846"/>
      <c r="L58" s="1820">
        <f t="shared" si="0"/>
        <v>0</v>
      </c>
      <c r="M58" s="1821"/>
      <c r="N58" s="1820">
        <f t="shared" si="1"/>
        <v>0</v>
      </c>
      <c r="O58" s="1822">
        <f>'6-A. Proc. Sub-Annex'!P173</f>
        <v>0</v>
      </c>
      <c r="P58" s="1833"/>
      <c r="Q58" s="1834"/>
      <c r="R58" s="1822">
        <f>'6-A. Proc. Sub-Annex'!S173</f>
        <v>0</v>
      </c>
      <c r="T58" s="1711">
        <f t="shared" si="2"/>
        <v>0</v>
      </c>
      <c r="U58" s="1711">
        <f t="shared" si="3"/>
        <v>0</v>
      </c>
      <c r="V58" s="1711">
        <f t="shared" si="4"/>
        <v>0</v>
      </c>
      <c r="W58" s="1711" t="str">
        <f t="shared" si="5"/>
        <v xml:space="preserve">STATE: ; PDY: ; KKL: ; MHE: ; YNM: </v>
      </c>
      <c r="X58" s="1711"/>
      <c r="Y58" s="1711"/>
      <c r="Z58" s="1711">
        <f t="shared" si="6"/>
        <v>0</v>
      </c>
      <c r="AA58" s="1711"/>
      <c r="AB58" s="1711"/>
      <c r="AC58" s="1711"/>
      <c r="AD58" s="1711">
        <f t="shared" si="7"/>
        <v>0</v>
      </c>
      <c r="AE58" s="1711"/>
      <c r="AF58" s="1711"/>
      <c r="AG58" s="1711"/>
      <c r="AH58" s="1711">
        <f t="shared" si="8"/>
        <v>0</v>
      </c>
      <c r="AI58" s="1711"/>
      <c r="AJ58" s="1711"/>
      <c r="AK58" s="1711"/>
      <c r="AL58" s="1711">
        <f t="shared" si="9"/>
        <v>0</v>
      </c>
      <c r="AM58" s="1711"/>
      <c r="AN58" s="1711"/>
      <c r="AO58" s="1711"/>
      <c r="AP58" s="1711">
        <f t="shared" si="10"/>
        <v>0</v>
      </c>
      <c r="AQ58" s="1711"/>
      <c r="AR58" s="1711">
        <f t="shared" si="11"/>
        <v>0</v>
      </c>
      <c r="AS58" s="1711">
        <f t="shared" si="12"/>
        <v>0</v>
      </c>
      <c r="AT58" s="1711">
        <f t="shared" si="13"/>
        <v>0</v>
      </c>
      <c r="AU58" s="1780" t="str">
        <f t="shared" si="14"/>
        <v xml:space="preserve">STATE: ; PDY: ; KKL: ; MHE: ; YNM: </v>
      </c>
    </row>
    <row r="59" spans="1:47" s="1826" customFormat="1" ht="89.25" customHeight="1">
      <c r="A59" s="1845" t="s">
        <v>1717</v>
      </c>
      <c r="B59" s="1817"/>
      <c r="C59" s="1817" t="s">
        <v>1770</v>
      </c>
      <c r="D59" s="1818" t="s">
        <v>90</v>
      </c>
      <c r="E59" s="1765" t="s">
        <v>193</v>
      </c>
      <c r="F59" s="1819"/>
      <c r="G59" s="1819"/>
      <c r="H59" s="1819"/>
      <c r="I59" s="1819"/>
      <c r="J59" s="1819"/>
      <c r="K59" s="1846"/>
      <c r="L59" s="1820">
        <f t="shared" si="0"/>
        <v>0</v>
      </c>
      <c r="M59" s="1821"/>
      <c r="N59" s="1820">
        <f t="shared" si="1"/>
        <v>0</v>
      </c>
      <c r="O59" s="1822">
        <f>'6-A. Proc. Sub-Annex'!P176</f>
        <v>104.96632349999999</v>
      </c>
      <c r="P59" s="1833"/>
      <c r="Q59" s="1834"/>
      <c r="R59" s="1822">
        <f>'6-A. Proc. Sub-Annex'!S176</f>
        <v>0</v>
      </c>
      <c r="T59" s="1711">
        <f t="shared" si="2"/>
        <v>0</v>
      </c>
      <c r="U59" s="1711">
        <f t="shared" si="3"/>
        <v>0</v>
      </c>
      <c r="V59" s="1711">
        <f t="shared" si="4"/>
        <v>0</v>
      </c>
      <c r="W59" s="1711" t="str">
        <f t="shared" si="5"/>
        <v xml:space="preserve">STATE: ; PDY: ; KKL: ; MHE: ; YNM: </v>
      </c>
      <c r="X59" s="1711"/>
      <c r="Y59" s="1711"/>
      <c r="Z59" s="1711">
        <f t="shared" si="6"/>
        <v>0</v>
      </c>
      <c r="AA59" s="1711"/>
      <c r="AB59" s="1711"/>
      <c r="AC59" s="1711"/>
      <c r="AD59" s="1711">
        <f t="shared" si="7"/>
        <v>0</v>
      </c>
      <c r="AE59" s="1711"/>
      <c r="AF59" s="1711"/>
      <c r="AG59" s="1711"/>
      <c r="AH59" s="1711">
        <f t="shared" si="8"/>
        <v>0</v>
      </c>
      <c r="AI59" s="1711"/>
      <c r="AJ59" s="1711"/>
      <c r="AK59" s="1711"/>
      <c r="AL59" s="1711">
        <f t="shared" si="9"/>
        <v>0</v>
      </c>
      <c r="AM59" s="1711"/>
      <c r="AN59" s="1711"/>
      <c r="AO59" s="1711"/>
      <c r="AP59" s="1711">
        <f t="shared" si="10"/>
        <v>0</v>
      </c>
      <c r="AQ59" s="1711"/>
      <c r="AR59" s="1711">
        <f t="shared" si="11"/>
        <v>0</v>
      </c>
      <c r="AS59" s="1711">
        <f t="shared" si="12"/>
        <v>0</v>
      </c>
      <c r="AT59" s="1711">
        <f t="shared" si="13"/>
        <v>0</v>
      </c>
      <c r="AU59" s="1780" t="str">
        <f t="shared" si="14"/>
        <v xml:space="preserve">STATE: ; PDY: ; KKL: ; MHE: ; YNM: </v>
      </c>
    </row>
    <row r="60" spans="1:47" s="1826" customFormat="1" ht="89.25" customHeight="1">
      <c r="A60" s="1845" t="s">
        <v>1720</v>
      </c>
      <c r="B60" s="1817"/>
      <c r="C60" s="1817" t="s">
        <v>1780</v>
      </c>
      <c r="D60" s="1818" t="s">
        <v>90</v>
      </c>
      <c r="E60" s="1765" t="s">
        <v>96</v>
      </c>
      <c r="F60" s="1847"/>
      <c r="G60" s="1847"/>
      <c r="H60" s="1847"/>
      <c r="I60" s="1847"/>
      <c r="J60" s="1847"/>
      <c r="K60" s="1848"/>
      <c r="L60" s="1820">
        <f t="shared" si="0"/>
        <v>0</v>
      </c>
      <c r="M60" s="1849"/>
      <c r="N60" s="1820">
        <f t="shared" si="1"/>
        <v>0</v>
      </c>
      <c r="O60" s="1850">
        <f>'6-A. Proc. Sub-Annex'!P181</f>
        <v>0</v>
      </c>
      <c r="P60" s="1851"/>
      <c r="Q60" s="1852"/>
      <c r="R60" s="1850">
        <f>'6-A. Proc. Sub-Annex'!S181</f>
        <v>0</v>
      </c>
      <c r="T60" s="1711">
        <f t="shared" si="2"/>
        <v>0</v>
      </c>
      <c r="U60" s="1711">
        <f t="shared" si="3"/>
        <v>0</v>
      </c>
      <c r="V60" s="1711">
        <f t="shared" si="4"/>
        <v>0</v>
      </c>
      <c r="W60" s="1711" t="str">
        <f t="shared" si="5"/>
        <v xml:space="preserve">STATE: ; PDY: ; KKL: ; MHE: ; YNM: </v>
      </c>
      <c r="X60" s="1711"/>
      <c r="Y60" s="1711"/>
      <c r="Z60" s="1711">
        <f t="shared" si="6"/>
        <v>0</v>
      </c>
      <c r="AA60" s="1711"/>
      <c r="AB60" s="1711"/>
      <c r="AC60" s="1711"/>
      <c r="AD60" s="1711">
        <f t="shared" si="7"/>
        <v>0</v>
      </c>
      <c r="AE60" s="1711"/>
      <c r="AF60" s="1711"/>
      <c r="AG60" s="1711"/>
      <c r="AH60" s="1711">
        <f t="shared" si="8"/>
        <v>0</v>
      </c>
      <c r="AI60" s="1711"/>
      <c r="AJ60" s="1711"/>
      <c r="AK60" s="1711"/>
      <c r="AL60" s="1711">
        <f t="shared" si="9"/>
        <v>0</v>
      </c>
      <c r="AM60" s="1711"/>
      <c r="AN60" s="1711"/>
      <c r="AO60" s="1711"/>
      <c r="AP60" s="1711">
        <f t="shared" si="10"/>
        <v>0</v>
      </c>
      <c r="AQ60" s="1711"/>
      <c r="AR60" s="1711">
        <f t="shared" si="11"/>
        <v>0</v>
      </c>
      <c r="AS60" s="1711">
        <f t="shared" si="12"/>
        <v>0</v>
      </c>
      <c r="AT60" s="1711">
        <f t="shared" si="13"/>
        <v>0</v>
      </c>
      <c r="AU60" s="1780" t="str">
        <f t="shared" si="14"/>
        <v xml:space="preserve">STATE: ; PDY: ; KKL: ; MHE: ; YNM: </v>
      </c>
    </row>
    <row r="61" spans="1:47" s="1826" customFormat="1" ht="89.25" customHeight="1">
      <c r="A61" s="1845" t="s">
        <v>1723</v>
      </c>
      <c r="B61" s="1817"/>
      <c r="C61" s="1817" t="s">
        <v>4968</v>
      </c>
      <c r="D61" s="1818" t="s">
        <v>90</v>
      </c>
      <c r="E61" s="1765" t="s">
        <v>205</v>
      </c>
      <c r="F61" s="1847"/>
      <c r="G61" s="1847"/>
      <c r="H61" s="1847"/>
      <c r="I61" s="1847"/>
      <c r="J61" s="1847"/>
      <c r="K61" s="1848"/>
      <c r="L61" s="1820">
        <f t="shared" si="0"/>
        <v>0</v>
      </c>
      <c r="M61" s="1849"/>
      <c r="N61" s="1820">
        <f t="shared" si="1"/>
        <v>0</v>
      </c>
      <c r="O61" s="1850">
        <f>'6-A. Proc. Sub-Annex'!P184</f>
        <v>1.54419999999919</v>
      </c>
      <c r="P61" s="1851"/>
      <c r="Q61" s="1852"/>
      <c r="R61" s="1850">
        <f>'6-A. Proc. Sub-Annex'!S184</f>
        <v>0</v>
      </c>
      <c r="T61" s="1711">
        <f t="shared" si="2"/>
        <v>0</v>
      </c>
      <c r="U61" s="1711">
        <f t="shared" si="3"/>
        <v>0</v>
      </c>
      <c r="V61" s="1711">
        <f t="shared" si="4"/>
        <v>0</v>
      </c>
      <c r="W61" s="1711" t="str">
        <f t="shared" si="5"/>
        <v xml:space="preserve">STATE: ; PDY: ; KKL: ; MHE: ; YNM: </v>
      </c>
      <c r="X61" s="1711"/>
      <c r="Y61" s="1711"/>
      <c r="Z61" s="1711">
        <f t="shared" si="6"/>
        <v>0</v>
      </c>
      <c r="AA61" s="1711"/>
      <c r="AB61" s="1711"/>
      <c r="AC61" s="1711"/>
      <c r="AD61" s="1711">
        <f t="shared" si="7"/>
        <v>0</v>
      </c>
      <c r="AE61" s="1711"/>
      <c r="AF61" s="1711"/>
      <c r="AG61" s="1711"/>
      <c r="AH61" s="1711">
        <f t="shared" si="8"/>
        <v>0</v>
      </c>
      <c r="AI61" s="1711"/>
      <c r="AJ61" s="1711"/>
      <c r="AK61" s="1711"/>
      <c r="AL61" s="1711">
        <f t="shared" si="9"/>
        <v>0</v>
      </c>
      <c r="AM61" s="1711"/>
      <c r="AN61" s="1711"/>
      <c r="AO61" s="1711"/>
      <c r="AP61" s="1711">
        <f t="shared" si="10"/>
        <v>0</v>
      </c>
      <c r="AQ61" s="1711"/>
      <c r="AR61" s="1711">
        <f t="shared" si="11"/>
        <v>0</v>
      </c>
      <c r="AS61" s="1711">
        <f t="shared" si="12"/>
        <v>0</v>
      </c>
      <c r="AT61" s="1711">
        <f t="shared" si="13"/>
        <v>0</v>
      </c>
      <c r="AU61" s="1780" t="str">
        <f t="shared" si="14"/>
        <v xml:space="preserve">STATE: ; PDY: ; KKL: ; MHE: ; YNM: </v>
      </c>
    </row>
    <row r="62" spans="1:47" s="1826" customFormat="1" ht="89.25" customHeight="1">
      <c r="A62" s="1845" t="s">
        <v>1725</v>
      </c>
      <c r="B62" s="1817"/>
      <c r="C62" s="1817" t="s">
        <v>1822</v>
      </c>
      <c r="D62" s="1818" t="s">
        <v>90</v>
      </c>
      <c r="E62" s="1765" t="s">
        <v>208</v>
      </c>
      <c r="F62" s="1847"/>
      <c r="G62" s="1847"/>
      <c r="H62" s="1847"/>
      <c r="I62" s="1847"/>
      <c r="J62" s="1847"/>
      <c r="K62" s="1848"/>
      <c r="L62" s="1820">
        <f t="shared" si="0"/>
        <v>0</v>
      </c>
      <c r="M62" s="1849"/>
      <c r="N62" s="1820">
        <f t="shared" si="1"/>
        <v>0</v>
      </c>
      <c r="O62" s="1850">
        <f>'6-A. Proc. Sub-Annex'!P187</f>
        <v>0.26999999999999996</v>
      </c>
      <c r="P62" s="1851"/>
      <c r="Q62" s="1852"/>
      <c r="R62" s="1850">
        <f>'6-A. Proc. Sub-Annex'!S187</f>
        <v>0</v>
      </c>
      <c r="T62" s="1711">
        <f t="shared" si="2"/>
        <v>0</v>
      </c>
      <c r="U62" s="1711">
        <f t="shared" si="3"/>
        <v>0</v>
      </c>
      <c r="V62" s="1711">
        <f t="shared" si="4"/>
        <v>0</v>
      </c>
      <c r="W62" s="1711" t="str">
        <f t="shared" si="5"/>
        <v xml:space="preserve">STATE: ; PDY: ; KKL: ; MHE: ; YNM: </v>
      </c>
      <c r="X62" s="1711"/>
      <c r="Y62" s="1711"/>
      <c r="Z62" s="1711">
        <f t="shared" si="6"/>
        <v>0</v>
      </c>
      <c r="AA62" s="1711"/>
      <c r="AB62" s="1711"/>
      <c r="AC62" s="1711"/>
      <c r="AD62" s="1711">
        <f t="shared" si="7"/>
        <v>0</v>
      </c>
      <c r="AE62" s="1711"/>
      <c r="AF62" s="1711"/>
      <c r="AG62" s="1711"/>
      <c r="AH62" s="1711">
        <f t="shared" si="8"/>
        <v>0</v>
      </c>
      <c r="AI62" s="1711"/>
      <c r="AJ62" s="1711"/>
      <c r="AK62" s="1711"/>
      <c r="AL62" s="1711">
        <f t="shared" si="9"/>
        <v>0</v>
      </c>
      <c r="AM62" s="1711"/>
      <c r="AN62" s="1711"/>
      <c r="AO62" s="1711"/>
      <c r="AP62" s="1711">
        <f t="shared" si="10"/>
        <v>0</v>
      </c>
      <c r="AQ62" s="1711"/>
      <c r="AR62" s="1711">
        <f t="shared" si="11"/>
        <v>0</v>
      </c>
      <c r="AS62" s="1711">
        <f t="shared" si="12"/>
        <v>0</v>
      </c>
      <c r="AT62" s="1711">
        <f t="shared" si="13"/>
        <v>0</v>
      </c>
      <c r="AU62" s="1780" t="str">
        <f t="shared" si="14"/>
        <v xml:space="preserve">STATE: ; PDY: ; KKL: ; MHE: ; YNM: </v>
      </c>
    </row>
    <row r="63" spans="1:47" s="1815" customFormat="1" ht="89.25" customHeight="1">
      <c r="A63" s="1806" t="s">
        <v>1736</v>
      </c>
      <c r="B63" s="1807"/>
      <c r="C63" s="1808" t="s">
        <v>4948</v>
      </c>
      <c r="D63" s="1809"/>
      <c r="E63" s="1809"/>
      <c r="F63" s="1829"/>
      <c r="G63" s="1829"/>
      <c r="H63" s="1829"/>
      <c r="I63" s="1829"/>
      <c r="J63" s="1829"/>
      <c r="K63" s="1830"/>
      <c r="L63" s="1820">
        <f t="shared" si="0"/>
        <v>0</v>
      </c>
      <c r="M63" s="1831"/>
      <c r="N63" s="1820">
        <f t="shared" si="1"/>
        <v>0</v>
      </c>
      <c r="O63" s="1812">
        <f>SUM(O64:O70)</f>
        <v>97.796000000000006</v>
      </c>
      <c r="P63" s="1832"/>
      <c r="Q63" s="1814"/>
      <c r="R63" s="1812">
        <f>SUM(R64:R70)</f>
        <v>0</v>
      </c>
      <c r="T63" s="1711"/>
      <c r="U63" s="1711"/>
      <c r="V63" s="1812">
        <f>SUM(V64:V70)</f>
        <v>0</v>
      </c>
      <c r="W63" s="1711"/>
      <c r="X63" s="1711"/>
      <c r="Y63" s="1711"/>
      <c r="Z63" s="1812">
        <f>SUM(Z64:Z70)</f>
        <v>0</v>
      </c>
      <c r="AA63" s="1711"/>
      <c r="AB63" s="1711"/>
      <c r="AC63" s="1711"/>
      <c r="AD63" s="1812">
        <f>SUM(AD64:AD70)</f>
        <v>0</v>
      </c>
      <c r="AE63" s="1711"/>
      <c r="AF63" s="1711"/>
      <c r="AG63" s="1711"/>
      <c r="AH63" s="1812">
        <f>SUM(AH64:AH70)</f>
        <v>0</v>
      </c>
      <c r="AI63" s="1711"/>
      <c r="AJ63" s="1711"/>
      <c r="AK63" s="1711"/>
      <c r="AL63" s="1812">
        <f>SUM(AL64:AL70)</f>
        <v>0</v>
      </c>
      <c r="AM63" s="1711"/>
      <c r="AN63" s="1711"/>
      <c r="AO63" s="1711"/>
      <c r="AP63" s="1812">
        <f>SUM(AP64:AP70)</f>
        <v>0</v>
      </c>
      <c r="AQ63" s="1711"/>
      <c r="AR63" s="1812">
        <f>SUM(AR64:AR70)</f>
        <v>0</v>
      </c>
      <c r="AS63" s="1711"/>
      <c r="AT63" s="1711"/>
      <c r="AU63" s="1780"/>
    </row>
    <row r="64" spans="1:47" s="1826" customFormat="1" ht="89.25" customHeight="1">
      <c r="A64" s="1845" t="s">
        <v>1739</v>
      </c>
      <c r="B64" s="1817"/>
      <c r="C64" s="1817" t="s">
        <v>1786</v>
      </c>
      <c r="D64" s="1620" t="s">
        <v>70</v>
      </c>
      <c r="E64" s="1765" t="s">
        <v>4967</v>
      </c>
      <c r="F64" s="1819"/>
      <c r="G64" s="1819"/>
      <c r="H64" s="1819"/>
      <c r="I64" s="1819"/>
      <c r="J64" s="1819"/>
      <c r="K64" s="1846"/>
      <c r="L64" s="1820">
        <f t="shared" si="0"/>
        <v>0</v>
      </c>
      <c r="M64" s="1821"/>
      <c r="N64" s="1820">
        <f t="shared" si="1"/>
        <v>0</v>
      </c>
      <c r="O64" s="1822">
        <f>'6-A. Proc. Sub-Annex'!P191</f>
        <v>0</v>
      </c>
      <c r="P64" s="1833"/>
      <c r="Q64" s="1834"/>
      <c r="R64" s="1822">
        <f>'6-A. Proc. Sub-Annex'!S191</f>
        <v>0</v>
      </c>
      <c r="T64" s="1711">
        <f t="shared" si="2"/>
        <v>0</v>
      </c>
      <c r="U64" s="1711">
        <f t="shared" si="3"/>
        <v>0</v>
      </c>
      <c r="V64" s="1711">
        <f t="shared" si="4"/>
        <v>0</v>
      </c>
      <c r="W64" s="1711" t="str">
        <f t="shared" si="5"/>
        <v xml:space="preserve">STATE: ; PDY: ; KKL: ; MHE: ; YNM: </v>
      </c>
      <c r="X64" s="1711"/>
      <c r="Y64" s="1711"/>
      <c r="Z64" s="1711">
        <f t="shared" si="6"/>
        <v>0</v>
      </c>
      <c r="AA64" s="1711"/>
      <c r="AB64" s="1711"/>
      <c r="AC64" s="1711"/>
      <c r="AD64" s="1711">
        <f t="shared" si="7"/>
        <v>0</v>
      </c>
      <c r="AE64" s="1711"/>
      <c r="AF64" s="1711"/>
      <c r="AG64" s="1711"/>
      <c r="AH64" s="1711">
        <f t="shared" si="8"/>
        <v>0</v>
      </c>
      <c r="AI64" s="1711"/>
      <c r="AJ64" s="1711"/>
      <c r="AK64" s="1711"/>
      <c r="AL64" s="1711">
        <f t="shared" si="9"/>
        <v>0</v>
      </c>
      <c r="AM64" s="1711"/>
      <c r="AN64" s="1711"/>
      <c r="AO64" s="1711"/>
      <c r="AP64" s="1711">
        <f t="shared" si="10"/>
        <v>0</v>
      </c>
      <c r="AQ64" s="1711"/>
      <c r="AR64" s="1711">
        <f t="shared" si="11"/>
        <v>0</v>
      </c>
      <c r="AS64" s="1711">
        <f t="shared" si="12"/>
        <v>0</v>
      </c>
      <c r="AT64" s="1711">
        <f t="shared" si="13"/>
        <v>0</v>
      </c>
      <c r="AU64" s="1780" t="str">
        <f t="shared" si="14"/>
        <v xml:space="preserve">STATE: ; PDY: ; KKL: ; MHE: ; YNM: </v>
      </c>
    </row>
    <row r="65" spans="1:47" s="1826" customFormat="1" ht="89.25" customHeight="1">
      <c r="A65" s="1845" t="s">
        <v>1741</v>
      </c>
      <c r="B65" s="1817"/>
      <c r="C65" s="1817" t="s">
        <v>2559</v>
      </c>
      <c r="D65" s="1620" t="s">
        <v>70</v>
      </c>
      <c r="E65" s="1765" t="s">
        <v>3295</v>
      </c>
      <c r="F65" s="1819"/>
      <c r="G65" s="1819"/>
      <c r="H65" s="1819"/>
      <c r="I65" s="1819"/>
      <c r="J65" s="1819"/>
      <c r="K65" s="1846"/>
      <c r="L65" s="1820">
        <f t="shared" si="0"/>
        <v>0</v>
      </c>
      <c r="M65" s="1821"/>
      <c r="N65" s="1820">
        <f t="shared" si="1"/>
        <v>0</v>
      </c>
      <c r="O65" s="1822">
        <f>'6-A. Proc. Sub-Annex'!P197</f>
        <v>22.5</v>
      </c>
      <c r="P65" s="1833"/>
      <c r="Q65" s="1834"/>
      <c r="R65" s="1822">
        <f>'6-A. Proc. Sub-Annex'!S197</f>
        <v>0</v>
      </c>
      <c r="T65" s="1711">
        <f t="shared" si="2"/>
        <v>0</v>
      </c>
      <c r="U65" s="1711">
        <f t="shared" si="3"/>
        <v>0</v>
      </c>
      <c r="V65" s="1711">
        <f t="shared" si="4"/>
        <v>0</v>
      </c>
      <c r="W65" s="1711" t="str">
        <f t="shared" si="5"/>
        <v xml:space="preserve">STATE: ; PDY: ; KKL: ; MHE: ; YNM: </v>
      </c>
      <c r="X65" s="1711"/>
      <c r="Y65" s="1711"/>
      <c r="Z65" s="1711">
        <f t="shared" si="6"/>
        <v>0</v>
      </c>
      <c r="AA65" s="1711"/>
      <c r="AB65" s="1711"/>
      <c r="AC65" s="1711"/>
      <c r="AD65" s="1711">
        <f t="shared" si="7"/>
        <v>0</v>
      </c>
      <c r="AE65" s="1711"/>
      <c r="AF65" s="1711"/>
      <c r="AG65" s="1711"/>
      <c r="AH65" s="1711">
        <f t="shared" si="8"/>
        <v>0</v>
      </c>
      <c r="AI65" s="1711"/>
      <c r="AJ65" s="1711"/>
      <c r="AK65" s="1711"/>
      <c r="AL65" s="1711">
        <f t="shared" si="9"/>
        <v>0</v>
      </c>
      <c r="AM65" s="1711"/>
      <c r="AN65" s="1711"/>
      <c r="AO65" s="1711"/>
      <c r="AP65" s="1711">
        <f t="shared" si="10"/>
        <v>0</v>
      </c>
      <c r="AQ65" s="1711"/>
      <c r="AR65" s="1711">
        <f t="shared" si="11"/>
        <v>0</v>
      </c>
      <c r="AS65" s="1711">
        <f t="shared" si="12"/>
        <v>0</v>
      </c>
      <c r="AT65" s="1711">
        <f t="shared" si="13"/>
        <v>0</v>
      </c>
      <c r="AU65" s="1780" t="str">
        <f t="shared" si="14"/>
        <v xml:space="preserve">STATE: ; PDY: ; KKL: ; MHE: ; YNM: </v>
      </c>
    </row>
    <row r="66" spans="1:47" s="1826" customFormat="1" ht="89.25" customHeight="1">
      <c r="A66" s="1845" t="s">
        <v>1744</v>
      </c>
      <c r="B66" s="1817"/>
      <c r="C66" s="1817" t="s">
        <v>1803</v>
      </c>
      <c r="D66" s="1620" t="s">
        <v>70</v>
      </c>
      <c r="E66" s="1765" t="s">
        <v>70</v>
      </c>
      <c r="F66" s="1819"/>
      <c r="G66" s="1819"/>
      <c r="H66" s="1819"/>
      <c r="I66" s="1819"/>
      <c r="J66" s="1819"/>
      <c r="K66" s="1846"/>
      <c r="L66" s="1820">
        <f t="shared" si="0"/>
        <v>0</v>
      </c>
      <c r="M66" s="1821"/>
      <c r="N66" s="1820">
        <f t="shared" si="1"/>
        <v>0</v>
      </c>
      <c r="O66" s="1822">
        <f>'6-A. Proc. Sub-Annex'!P200</f>
        <v>0</v>
      </c>
      <c r="P66" s="1833"/>
      <c r="Q66" s="1834"/>
      <c r="R66" s="1822">
        <f>'6-A. Proc. Sub-Annex'!S200</f>
        <v>0</v>
      </c>
      <c r="T66" s="1711">
        <f t="shared" si="2"/>
        <v>0</v>
      </c>
      <c r="U66" s="1711">
        <f t="shared" si="3"/>
        <v>0</v>
      </c>
      <c r="V66" s="1711">
        <f t="shared" si="4"/>
        <v>0</v>
      </c>
      <c r="W66" s="1711" t="str">
        <f t="shared" si="5"/>
        <v xml:space="preserve">STATE: ; PDY: ; KKL: ; MHE: ; YNM: </v>
      </c>
      <c r="X66" s="1711"/>
      <c r="Y66" s="1711"/>
      <c r="Z66" s="1711">
        <f t="shared" si="6"/>
        <v>0</v>
      </c>
      <c r="AA66" s="1711"/>
      <c r="AB66" s="1711"/>
      <c r="AC66" s="1711"/>
      <c r="AD66" s="1711">
        <f t="shared" si="7"/>
        <v>0</v>
      </c>
      <c r="AE66" s="1711"/>
      <c r="AF66" s="1711"/>
      <c r="AG66" s="1711"/>
      <c r="AH66" s="1711">
        <f t="shared" si="8"/>
        <v>0</v>
      </c>
      <c r="AI66" s="1711"/>
      <c r="AJ66" s="1711"/>
      <c r="AK66" s="1711"/>
      <c r="AL66" s="1711">
        <f t="shared" si="9"/>
        <v>0</v>
      </c>
      <c r="AM66" s="1711"/>
      <c r="AN66" s="1711"/>
      <c r="AO66" s="1711"/>
      <c r="AP66" s="1711">
        <f t="shared" si="10"/>
        <v>0</v>
      </c>
      <c r="AQ66" s="1711"/>
      <c r="AR66" s="1711">
        <f t="shared" si="11"/>
        <v>0</v>
      </c>
      <c r="AS66" s="1711">
        <f t="shared" si="12"/>
        <v>0</v>
      </c>
      <c r="AT66" s="1711">
        <f t="shared" si="13"/>
        <v>0</v>
      </c>
      <c r="AU66" s="1780" t="str">
        <f t="shared" si="14"/>
        <v xml:space="preserve">STATE: ; PDY: ; KKL: ; MHE: ; YNM: </v>
      </c>
    </row>
    <row r="67" spans="1:47" s="1826" customFormat="1" ht="89.25" customHeight="1">
      <c r="A67" s="1845" t="s">
        <v>1747</v>
      </c>
      <c r="B67" s="1817" t="s">
        <v>1812</v>
      </c>
      <c r="C67" s="1817" t="s">
        <v>1813</v>
      </c>
      <c r="D67" s="1620" t="s">
        <v>70</v>
      </c>
      <c r="E67" s="1765" t="s">
        <v>70</v>
      </c>
      <c r="F67" s="1819"/>
      <c r="G67" s="1819"/>
      <c r="H67" s="1819"/>
      <c r="I67" s="1819"/>
      <c r="J67" s="1819"/>
      <c r="K67" s="1846"/>
      <c r="L67" s="1820">
        <f t="shared" si="0"/>
        <v>0</v>
      </c>
      <c r="M67" s="1821"/>
      <c r="N67" s="1820">
        <f t="shared" si="1"/>
        <v>0</v>
      </c>
      <c r="O67" s="1822">
        <f>'6-A. Proc. Sub-Annex'!P202</f>
        <v>0</v>
      </c>
      <c r="P67" s="1833"/>
      <c r="Q67" s="1834"/>
      <c r="R67" s="1822">
        <f>'6-A. Proc. Sub-Annex'!S202</f>
        <v>0</v>
      </c>
      <c r="T67" s="1711">
        <f t="shared" si="2"/>
        <v>0</v>
      </c>
      <c r="U67" s="1711">
        <f t="shared" si="3"/>
        <v>0</v>
      </c>
      <c r="V67" s="1711">
        <f t="shared" si="4"/>
        <v>0</v>
      </c>
      <c r="W67" s="1711" t="str">
        <f t="shared" si="5"/>
        <v xml:space="preserve">STATE: ; PDY: ; KKL: ; MHE: ; YNM: </v>
      </c>
      <c r="X67" s="1711"/>
      <c r="Y67" s="1711"/>
      <c r="Z67" s="1711">
        <f t="shared" si="6"/>
        <v>0</v>
      </c>
      <c r="AA67" s="1711"/>
      <c r="AB67" s="1711"/>
      <c r="AC67" s="1711"/>
      <c r="AD67" s="1711">
        <f t="shared" si="7"/>
        <v>0</v>
      </c>
      <c r="AE67" s="1711"/>
      <c r="AF67" s="1711"/>
      <c r="AG67" s="1711"/>
      <c r="AH67" s="1711">
        <f t="shared" si="8"/>
        <v>0</v>
      </c>
      <c r="AI67" s="1711"/>
      <c r="AJ67" s="1711"/>
      <c r="AK67" s="1711"/>
      <c r="AL67" s="1711">
        <f t="shared" si="9"/>
        <v>0</v>
      </c>
      <c r="AM67" s="1711"/>
      <c r="AN67" s="1711"/>
      <c r="AO67" s="1711"/>
      <c r="AP67" s="1711">
        <f t="shared" si="10"/>
        <v>0</v>
      </c>
      <c r="AQ67" s="1711"/>
      <c r="AR67" s="1711">
        <f t="shared" si="11"/>
        <v>0</v>
      </c>
      <c r="AS67" s="1711">
        <f t="shared" si="12"/>
        <v>0</v>
      </c>
      <c r="AT67" s="1711">
        <f t="shared" si="13"/>
        <v>0</v>
      </c>
      <c r="AU67" s="1780" t="str">
        <f t="shared" si="14"/>
        <v xml:space="preserve">STATE: ; PDY: ; KKL: ; MHE: ; YNM: </v>
      </c>
    </row>
    <row r="68" spans="1:47" s="1826" customFormat="1" ht="89.25" customHeight="1">
      <c r="A68" s="1845" t="s">
        <v>1749</v>
      </c>
      <c r="B68" s="1817" t="s">
        <v>1922</v>
      </c>
      <c r="C68" s="1817" t="s">
        <v>1923</v>
      </c>
      <c r="D68" s="1620" t="s">
        <v>70</v>
      </c>
      <c r="E68" s="1765" t="s">
        <v>70</v>
      </c>
      <c r="F68" s="1819"/>
      <c r="G68" s="1819"/>
      <c r="H68" s="1819"/>
      <c r="I68" s="1819"/>
      <c r="J68" s="1819"/>
      <c r="K68" s="1846"/>
      <c r="L68" s="1820">
        <f t="shared" si="0"/>
        <v>0</v>
      </c>
      <c r="M68" s="1821"/>
      <c r="N68" s="1820">
        <f t="shared" si="1"/>
        <v>0</v>
      </c>
      <c r="O68" s="1822">
        <f>'6-A. Proc. Sub-Annex'!P205</f>
        <v>44.996000000000002</v>
      </c>
      <c r="P68" s="1833"/>
      <c r="Q68" s="1834"/>
      <c r="R68" s="1822">
        <f>'6-A. Proc. Sub-Annex'!S205</f>
        <v>0</v>
      </c>
      <c r="T68" s="1711">
        <f t="shared" si="2"/>
        <v>0</v>
      </c>
      <c r="U68" s="1711">
        <f t="shared" si="3"/>
        <v>0</v>
      </c>
      <c r="V68" s="1711">
        <f t="shared" si="4"/>
        <v>0</v>
      </c>
      <c r="W68" s="1711" t="str">
        <f t="shared" si="5"/>
        <v xml:space="preserve">STATE: ; PDY: ; KKL: ; MHE: ; YNM: </v>
      </c>
      <c r="X68" s="1711"/>
      <c r="Y68" s="1711"/>
      <c r="Z68" s="1711">
        <f t="shared" si="6"/>
        <v>0</v>
      </c>
      <c r="AA68" s="1711"/>
      <c r="AB68" s="1711"/>
      <c r="AC68" s="1711"/>
      <c r="AD68" s="1711">
        <f t="shared" si="7"/>
        <v>0</v>
      </c>
      <c r="AE68" s="1711"/>
      <c r="AF68" s="1711"/>
      <c r="AG68" s="1711"/>
      <c r="AH68" s="1711">
        <f t="shared" si="8"/>
        <v>0</v>
      </c>
      <c r="AI68" s="1711"/>
      <c r="AJ68" s="1711"/>
      <c r="AK68" s="1711"/>
      <c r="AL68" s="1711">
        <f t="shared" si="9"/>
        <v>0</v>
      </c>
      <c r="AM68" s="1711"/>
      <c r="AN68" s="1711"/>
      <c r="AO68" s="1711"/>
      <c r="AP68" s="1711">
        <f t="shared" si="10"/>
        <v>0</v>
      </c>
      <c r="AQ68" s="1711"/>
      <c r="AR68" s="1711">
        <f t="shared" si="11"/>
        <v>0</v>
      </c>
      <c r="AS68" s="1711">
        <f t="shared" si="12"/>
        <v>0</v>
      </c>
      <c r="AT68" s="1711">
        <f t="shared" si="13"/>
        <v>0</v>
      </c>
      <c r="AU68" s="1780" t="str">
        <f t="shared" si="14"/>
        <v xml:space="preserve">STATE: ; PDY: ; KKL: ; MHE: ; YNM: </v>
      </c>
    </row>
    <row r="69" spans="1:47" s="1826" customFormat="1" ht="89.25" customHeight="1">
      <c r="A69" s="1845" t="s">
        <v>1751</v>
      </c>
      <c r="B69" s="1817" t="s">
        <v>2033</v>
      </c>
      <c r="C69" s="1817" t="s">
        <v>2560</v>
      </c>
      <c r="D69" s="1620" t="s">
        <v>70</v>
      </c>
      <c r="E69" s="1765" t="s">
        <v>4344</v>
      </c>
      <c r="F69" s="1819"/>
      <c r="G69" s="1819"/>
      <c r="H69" s="1819"/>
      <c r="I69" s="1819"/>
      <c r="J69" s="1819"/>
      <c r="K69" s="1846"/>
      <c r="L69" s="1820">
        <f t="shared" si="0"/>
        <v>0</v>
      </c>
      <c r="M69" s="1821"/>
      <c r="N69" s="1820">
        <f t="shared" si="1"/>
        <v>0</v>
      </c>
      <c r="O69" s="1822">
        <f>'6-A. Proc. Sub-Annex'!P208</f>
        <v>30.299999999999997</v>
      </c>
      <c r="P69" s="1833"/>
      <c r="Q69" s="1834"/>
      <c r="R69" s="1822">
        <f>'6-A. Proc. Sub-Annex'!S208</f>
        <v>0</v>
      </c>
      <c r="T69" s="1711">
        <f t="shared" si="2"/>
        <v>0</v>
      </c>
      <c r="U69" s="1711">
        <f t="shared" si="3"/>
        <v>0</v>
      </c>
      <c r="V69" s="1711">
        <f t="shared" si="4"/>
        <v>0</v>
      </c>
      <c r="W69" s="1711" t="str">
        <f t="shared" si="5"/>
        <v xml:space="preserve">STATE: ; PDY: ; KKL: ; MHE: ; YNM: </v>
      </c>
      <c r="X69" s="1711"/>
      <c r="Y69" s="1711"/>
      <c r="Z69" s="1711">
        <f t="shared" si="6"/>
        <v>0</v>
      </c>
      <c r="AA69" s="1711"/>
      <c r="AB69" s="1711"/>
      <c r="AC69" s="1711"/>
      <c r="AD69" s="1711">
        <f t="shared" si="7"/>
        <v>0</v>
      </c>
      <c r="AE69" s="1711"/>
      <c r="AF69" s="1711"/>
      <c r="AG69" s="1711"/>
      <c r="AH69" s="1711">
        <f t="shared" si="8"/>
        <v>0</v>
      </c>
      <c r="AI69" s="1711"/>
      <c r="AJ69" s="1711"/>
      <c r="AK69" s="1711"/>
      <c r="AL69" s="1711">
        <f t="shared" si="9"/>
        <v>0</v>
      </c>
      <c r="AM69" s="1711"/>
      <c r="AN69" s="1711"/>
      <c r="AO69" s="1711"/>
      <c r="AP69" s="1711">
        <f t="shared" si="10"/>
        <v>0</v>
      </c>
      <c r="AQ69" s="1711"/>
      <c r="AR69" s="1711">
        <f t="shared" si="11"/>
        <v>0</v>
      </c>
      <c r="AS69" s="1711">
        <f t="shared" si="12"/>
        <v>0</v>
      </c>
      <c r="AT69" s="1711">
        <f t="shared" si="13"/>
        <v>0</v>
      </c>
      <c r="AU69" s="1780" t="str">
        <f t="shared" si="14"/>
        <v xml:space="preserve">STATE: ; PDY: ; KKL: ; MHE: ; YNM: </v>
      </c>
    </row>
    <row r="70" spans="1:47" s="1826" customFormat="1" ht="89.25" customHeight="1">
      <c r="A70" s="1845" t="s">
        <v>1753</v>
      </c>
      <c r="B70" s="1817"/>
      <c r="C70" s="1817" t="s">
        <v>4473</v>
      </c>
      <c r="D70" s="1620" t="s">
        <v>70</v>
      </c>
      <c r="E70" s="1765" t="s">
        <v>70</v>
      </c>
      <c r="F70" s="1819"/>
      <c r="G70" s="1819"/>
      <c r="H70" s="1819"/>
      <c r="I70" s="1819"/>
      <c r="J70" s="1819"/>
      <c r="K70" s="1846"/>
      <c r="L70" s="1820">
        <f t="shared" si="0"/>
        <v>0</v>
      </c>
      <c r="M70" s="1821"/>
      <c r="N70" s="1820">
        <f t="shared" si="1"/>
        <v>0</v>
      </c>
      <c r="O70" s="1822">
        <f>'6-A. Proc. Sub-Annex'!P211</f>
        <v>0</v>
      </c>
      <c r="P70" s="1833"/>
      <c r="Q70" s="1834"/>
      <c r="R70" s="1822">
        <f>'6-A. Proc. Sub-Annex'!S211</f>
        <v>0</v>
      </c>
      <c r="T70" s="1711">
        <f t="shared" si="2"/>
        <v>0</v>
      </c>
      <c r="U70" s="1711">
        <f t="shared" si="3"/>
        <v>0</v>
      </c>
      <c r="V70" s="1711">
        <f t="shared" si="4"/>
        <v>0</v>
      </c>
      <c r="W70" s="1711" t="str">
        <f t="shared" si="5"/>
        <v xml:space="preserve">STATE: ; PDY: ; KKL: ; MHE: ; YNM: </v>
      </c>
      <c r="X70" s="1711"/>
      <c r="Y70" s="1711"/>
      <c r="Z70" s="1711">
        <f t="shared" si="6"/>
        <v>0</v>
      </c>
      <c r="AA70" s="1711"/>
      <c r="AB70" s="1711"/>
      <c r="AC70" s="1711"/>
      <c r="AD70" s="1711">
        <f t="shared" si="7"/>
        <v>0</v>
      </c>
      <c r="AE70" s="1711"/>
      <c r="AF70" s="1711"/>
      <c r="AG70" s="1711"/>
      <c r="AH70" s="1711">
        <f t="shared" si="8"/>
        <v>0</v>
      </c>
      <c r="AI70" s="1711"/>
      <c r="AJ70" s="1711"/>
      <c r="AK70" s="1711"/>
      <c r="AL70" s="1711">
        <f t="shared" si="9"/>
        <v>0</v>
      </c>
      <c r="AM70" s="1711"/>
      <c r="AN70" s="1711"/>
      <c r="AO70" s="1711"/>
      <c r="AP70" s="1711">
        <f t="shared" si="10"/>
        <v>0</v>
      </c>
      <c r="AQ70" s="1711"/>
      <c r="AR70" s="1711">
        <f t="shared" si="11"/>
        <v>0</v>
      </c>
      <c r="AS70" s="1711">
        <f t="shared" si="12"/>
        <v>0</v>
      </c>
      <c r="AT70" s="1711">
        <f t="shared" si="13"/>
        <v>0</v>
      </c>
      <c r="AU70" s="1780" t="str">
        <f t="shared" si="14"/>
        <v xml:space="preserve">STATE: ; PDY: ; KKL: ; MHE: ; YNM: </v>
      </c>
    </row>
    <row r="71" spans="1:47" s="1815" customFormat="1" ht="89.25" customHeight="1">
      <c r="A71" s="1806" t="s">
        <v>1764</v>
      </c>
      <c r="B71" s="1807"/>
      <c r="C71" s="1808" t="s">
        <v>4951</v>
      </c>
      <c r="D71" s="1809"/>
      <c r="E71" s="1809"/>
      <c r="F71" s="1829"/>
      <c r="G71" s="1829"/>
      <c r="H71" s="1829"/>
      <c r="I71" s="1829"/>
      <c r="J71" s="1829"/>
      <c r="K71" s="1830"/>
      <c r="L71" s="1820">
        <f t="shared" si="0"/>
        <v>0</v>
      </c>
      <c r="M71" s="1831"/>
      <c r="N71" s="1820">
        <f t="shared" si="1"/>
        <v>0</v>
      </c>
      <c r="O71" s="1812">
        <f>SUM(O72:O77)</f>
        <v>217.79174999999213</v>
      </c>
      <c r="P71" s="1832"/>
      <c r="Q71" s="1814"/>
      <c r="R71" s="1812">
        <f>SUM(R72:R77)</f>
        <v>0</v>
      </c>
      <c r="T71" s="1711"/>
      <c r="U71" s="1711"/>
      <c r="V71" s="1812">
        <f>SUM(V72:V77)</f>
        <v>0</v>
      </c>
      <c r="W71" s="1711"/>
      <c r="X71" s="1711"/>
      <c r="Y71" s="1711"/>
      <c r="Z71" s="1812">
        <f>SUM(Z72:Z77)</f>
        <v>0</v>
      </c>
      <c r="AA71" s="1711"/>
      <c r="AB71" s="1711"/>
      <c r="AC71" s="1711"/>
      <c r="AD71" s="1812">
        <f>SUM(AD72:AD77)</f>
        <v>0</v>
      </c>
      <c r="AE71" s="1711"/>
      <c r="AF71" s="1711"/>
      <c r="AG71" s="1711"/>
      <c r="AH71" s="1812">
        <f>SUM(AH72:AH77)</f>
        <v>0</v>
      </c>
      <c r="AI71" s="1711"/>
      <c r="AJ71" s="1711"/>
      <c r="AK71" s="1711"/>
      <c r="AL71" s="1812">
        <f>SUM(AL72:AL77)</f>
        <v>0</v>
      </c>
      <c r="AM71" s="1711"/>
      <c r="AN71" s="1711"/>
      <c r="AO71" s="1711"/>
      <c r="AP71" s="1812">
        <f>SUM(AP72:AP77)</f>
        <v>0</v>
      </c>
      <c r="AQ71" s="1711"/>
      <c r="AR71" s="1812">
        <f>SUM(AR72:AR77)</f>
        <v>0</v>
      </c>
      <c r="AS71" s="1711"/>
      <c r="AT71" s="1711"/>
      <c r="AU71" s="1780"/>
    </row>
    <row r="72" spans="1:47" s="1826" customFormat="1" ht="89.25" customHeight="1">
      <c r="A72" s="1845" t="s">
        <v>1767</v>
      </c>
      <c r="B72" s="1817"/>
      <c r="C72" s="1817" t="s">
        <v>1827</v>
      </c>
      <c r="D72" s="1766" t="s">
        <v>4345</v>
      </c>
      <c r="E72" s="1770" t="s">
        <v>114</v>
      </c>
      <c r="F72" s="1819"/>
      <c r="G72" s="1819"/>
      <c r="H72" s="1819"/>
      <c r="I72" s="1819"/>
      <c r="J72" s="1819"/>
      <c r="K72" s="1846"/>
      <c r="L72" s="1820">
        <f t="shared" si="0"/>
        <v>0</v>
      </c>
      <c r="M72" s="1821"/>
      <c r="N72" s="1820">
        <f t="shared" si="1"/>
        <v>0</v>
      </c>
      <c r="O72" s="1822">
        <f>'6-A. Proc. Sub-Annex'!P214</f>
        <v>45.833750000000002</v>
      </c>
      <c r="P72" s="1833"/>
      <c r="Q72" s="1834"/>
      <c r="R72" s="1822">
        <f>'6-A. Proc. Sub-Annex'!S214</f>
        <v>0</v>
      </c>
      <c r="T72" s="1711">
        <f t="shared" si="2"/>
        <v>0</v>
      </c>
      <c r="U72" s="1711">
        <f t="shared" si="3"/>
        <v>0</v>
      </c>
      <c r="V72" s="1711">
        <f t="shared" si="4"/>
        <v>0</v>
      </c>
      <c r="W72" s="1711" t="str">
        <f t="shared" si="5"/>
        <v xml:space="preserve">STATE: ; PDY: ; KKL: ; MHE: ; YNM: </v>
      </c>
      <c r="X72" s="1711"/>
      <c r="Y72" s="1711"/>
      <c r="Z72" s="1711">
        <f t="shared" si="6"/>
        <v>0</v>
      </c>
      <c r="AA72" s="1711"/>
      <c r="AB72" s="1711"/>
      <c r="AC72" s="1711"/>
      <c r="AD72" s="1711">
        <f t="shared" si="7"/>
        <v>0</v>
      </c>
      <c r="AE72" s="1711"/>
      <c r="AF72" s="1711"/>
      <c r="AG72" s="1711"/>
      <c r="AH72" s="1711">
        <f t="shared" si="8"/>
        <v>0</v>
      </c>
      <c r="AI72" s="1711"/>
      <c r="AJ72" s="1711"/>
      <c r="AK72" s="1711"/>
      <c r="AL72" s="1711">
        <f t="shared" si="9"/>
        <v>0</v>
      </c>
      <c r="AM72" s="1711"/>
      <c r="AN72" s="1711"/>
      <c r="AO72" s="1711"/>
      <c r="AP72" s="1711">
        <f t="shared" si="10"/>
        <v>0</v>
      </c>
      <c r="AQ72" s="1711"/>
      <c r="AR72" s="1711">
        <f t="shared" si="11"/>
        <v>0</v>
      </c>
      <c r="AS72" s="1711">
        <f t="shared" si="12"/>
        <v>0</v>
      </c>
      <c r="AT72" s="1711">
        <f t="shared" si="13"/>
        <v>0</v>
      </c>
      <c r="AU72" s="1780" t="str">
        <f t="shared" si="14"/>
        <v xml:space="preserve">STATE: ; PDY: ; KKL: ; MHE: ; YNM: </v>
      </c>
    </row>
    <row r="73" spans="1:47" s="1826" customFormat="1" ht="89.25" customHeight="1">
      <c r="A73" s="1845" t="s">
        <v>1768</v>
      </c>
      <c r="B73" s="1817"/>
      <c r="C73" s="1817" t="s">
        <v>1875</v>
      </c>
      <c r="D73" s="1766" t="s">
        <v>4345</v>
      </c>
      <c r="E73" s="1765" t="s">
        <v>146</v>
      </c>
      <c r="F73" s="1819"/>
      <c r="G73" s="1819"/>
      <c r="H73" s="1819"/>
      <c r="I73" s="1819"/>
      <c r="J73" s="1819"/>
      <c r="K73" s="1846"/>
      <c r="L73" s="1820">
        <f t="shared" si="0"/>
        <v>0</v>
      </c>
      <c r="M73" s="1821"/>
      <c r="N73" s="1820">
        <f t="shared" si="1"/>
        <v>0</v>
      </c>
      <c r="O73" s="1822">
        <f>'6-A. Proc. Sub-Annex'!P232</f>
        <v>0.45</v>
      </c>
      <c r="P73" s="1833"/>
      <c r="Q73" s="1834"/>
      <c r="R73" s="1822">
        <f>'6-A. Proc. Sub-Annex'!S232</f>
        <v>0</v>
      </c>
      <c r="T73" s="1711">
        <f t="shared" si="2"/>
        <v>0</v>
      </c>
      <c r="U73" s="1711">
        <f t="shared" si="3"/>
        <v>0</v>
      </c>
      <c r="V73" s="1711">
        <f t="shared" si="4"/>
        <v>0</v>
      </c>
      <c r="W73" s="1711" t="str">
        <f t="shared" si="5"/>
        <v xml:space="preserve">STATE: ; PDY: ; KKL: ; MHE: ; YNM: </v>
      </c>
      <c r="X73" s="1711"/>
      <c r="Y73" s="1711"/>
      <c r="Z73" s="1711">
        <f t="shared" si="6"/>
        <v>0</v>
      </c>
      <c r="AA73" s="1711"/>
      <c r="AB73" s="1711"/>
      <c r="AC73" s="1711"/>
      <c r="AD73" s="1711">
        <f t="shared" si="7"/>
        <v>0</v>
      </c>
      <c r="AE73" s="1711"/>
      <c r="AF73" s="1711"/>
      <c r="AG73" s="1711"/>
      <c r="AH73" s="1711">
        <f t="shared" si="8"/>
        <v>0</v>
      </c>
      <c r="AI73" s="1711"/>
      <c r="AJ73" s="1711"/>
      <c r="AK73" s="1711"/>
      <c r="AL73" s="1711">
        <f t="shared" si="9"/>
        <v>0</v>
      </c>
      <c r="AM73" s="1711"/>
      <c r="AN73" s="1711"/>
      <c r="AO73" s="1711"/>
      <c r="AP73" s="1711">
        <f t="shared" si="10"/>
        <v>0</v>
      </c>
      <c r="AQ73" s="1711"/>
      <c r="AR73" s="1711">
        <f t="shared" si="11"/>
        <v>0</v>
      </c>
      <c r="AS73" s="1711">
        <f t="shared" si="12"/>
        <v>0</v>
      </c>
      <c r="AT73" s="1711">
        <f t="shared" si="13"/>
        <v>0</v>
      </c>
      <c r="AU73" s="1780" t="str">
        <f t="shared" si="14"/>
        <v xml:space="preserve">STATE: ; PDY: ; KKL: ; MHE: ; YNM: </v>
      </c>
    </row>
    <row r="74" spans="1:47" s="1826" customFormat="1" ht="89.25" customHeight="1">
      <c r="A74" s="1845" t="s">
        <v>4981</v>
      </c>
      <c r="B74" s="1817"/>
      <c r="C74" s="1817" t="s">
        <v>4865</v>
      </c>
      <c r="D74" s="1766" t="s">
        <v>4345</v>
      </c>
      <c r="E74" s="1765" t="s">
        <v>4656</v>
      </c>
      <c r="F74" s="1819"/>
      <c r="G74" s="1819"/>
      <c r="H74" s="1819"/>
      <c r="I74" s="1819"/>
      <c r="J74" s="1819"/>
      <c r="K74" s="1846"/>
      <c r="L74" s="1820">
        <f t="shared" si="0"/>
        <v>0</v>
      </c>
      <c r="M74" s="1821"/>
      <c r="N74" s="1820">
        <f t="shared" si="1"/>
        <v>0</v>
      </c>
      <c r="O74" s="1822">
        <f>'6-A. Proc. Sub-Annex'!P235</f>
        <v>105.5</v>
      </c>
      <c r="P74" s="1833"/>
      <c r="Q74" s="1834"/>
      <c r="R74" s="1822">
        <f>'6-A. Proc. Sub-Annex'!S235</f>
        <v>0</v>
      </c>
      <c r="T74" s="1711">
        <f t="shared" si="2"/>
        <v>0</v>
      </c>
      <c r="U74" s="1711">
        <f t="shared" si="3"/>
        <v>0</v>
      </c>
      <c r="V74" s="1711">
        <f t="shared" si="4"/>
        <v>0</v>
      </c>
      <c r="W74" s="1711" t="str">
        <f t="shared" si="5"/>
        <v xml:space="preserve">STATE: ; PDY: ; KKL: ; MHE: ; YNM: </v>
      </c>
      <c r="X74" s="1711"/>
      <c r="Y74" s="1711"/>
      <c r="Z74" s="1711">
        <f t="shared" si="6"/>
        <v>0</v>
      </c>
      <c r="AA74" s="1711"/>
      <c r="AB74" s="1711"/>
      <c r="AC74" s="1711"/>
      <c r="AD74" s="1711">
        <f t="shared" si="7"/>
        <v>0</v>
      </c>
      <c r="AE74" s="1711"/>
      <c r="AF74" s="1711"/>
      <c r="AG74" s="1711"/>
      <c r="AH74" s="1711">
        <f t="shared" si="8"/>
        <v>0</v>
      </c>
      <c r="AI74" s="1711"/>
      <c r="AJ74" s="1711"/>
      <c r="AK74" s="1711"/>
      <c r="AL74" s="1711">
        <f t="shared" si="9"/>
        <v>0</v>
      </c>
      <c r="AM74" s="1711"/>
      <c r="AN74" s="1711"/>
      <c r="AO74" s="1711"/>
      <c r="AP74" s="1711">
        <f t="shared" si="10"/>
        <v>0</v>
      </c>
      <c r="AQ74" s="1711"/>
      <c r="AR74" s="1711">
        <f t="shared" si="11"/>
        <v>0</v>
      </c>
      <c r="AS74" s="1711">
        <f t="shared" si="12"/>
        <v>0</v>
      </c>
      <c r="AT74" s="1711">
        <f t="shared" si="13"/>
        <v>0</v>
      </c>
      <c r="AU74" s="1780" t="str">
        <f t="shared" si="14"/>
        <v xml:space="preserve">STATE: ; PDY: ; KKL: ; MHE: ; YNM: </v>
      </c>
    </row>
    <row r="75" spans="1:47" s="1826" customFormat="1" ht="89.25" customHeight="1">
      <c r="A75" s="1845" t="s">
        <v>4982</v>
      </c>
      <c r="B75" s="1817"/>
      <c r="C75" s="1817" t="s">
        <v>3313</v>
      </c>
      <c r="D75" s="1766" t="s">
        <v>4345</v>
      </c>
      <c r="E75" s="1765" t="s">
        <v>3306</v>
      </c>
      <c r="F75" s="1819"/>
      <c r="G75" s="1819"/>
      <c r="H75" s="1819"/>
      <c r="I75" s="1819"/>
      <c r="J75" s="1819"/>
      <c r="K75" s="1846"/>
      <c r="L75" s="1820">
        <f t="shared" ref="L75:L87" si="15">T75</f>
        <v>0</v>
      </c>
      <c r="M75" s="1821"/>
      <c r="N75" s="1820">
        <f t="shared" ref="N75:N87" si="16">U75</f>
        <v>0</v>
      </c>
      <c r="O75" s="1822">
        <f>'6-A. Proc. Sub-Annex'!P239</f>
        <v>38.96</v>
      </c>
      <c r="P75" s="1833"/>
      <c r="Q75" s="1834"/>
      <c r="R75" s="1822">
        <f>'6-A. Proc. Sub-Annex'!S239</f>
        <v>0</v>
      </c>
      <c r="T75" s="1711">
        <f t="shared" ref="T75:T87" si="17">IFERROR(AR75/AS75,0)</f>
        <v>0</v>
      </c>
      <c r="U75" s="1711">
        <f t="shared" ref="U75:U87" si="18">Y75+AC75+AG75+AK75+AO75</f>
        <v>0</v>
      </c>
      <c r="V75" s="1711">
        <f t="shared" ref="V75:V87" si="19">T75*U75</f>
        <v>0</v>
      </c>
      <c r="W75" s="1711" t="str">
        <f t="shared" ref="W75:W87" si="20">"STATE: "&amp;AA75&amp;"; PDY: "&amp;AE75&amp;"; KKL: "&amp;AI75&amp;"; MHE: "&amp;AM75&amp;"; YNM: "&amp;AQ75</f>
        <v xml:space="preserve">STATE: ; PDY: ; KKL: ; MHE: ; YNM: </v>
      </c>
      <c r="X75" s="1711"/>
      <c r="Y75" s="1711"/>
      <c r="Z75" s="1711">
        <f t="shared" ref="Z75:Z87" si="21">X75*Y75</f>
        <v>0</v>
      </c>
      <c r="AA75" s="1711"/>
      <c r="AB75" s="1711"/>
      <c r="AC75" s="1711"/>
      <c r="AD75" s="1711">
        <f t="shared" ref="AD75:AD87" si="22">AB75*AC75</f>
        <v>0</v>
      </c>
      <c r="AE75" s="1711"/>
      <c r="AF75" s="1711"/>
      <c r="AG75" s="1711"/>
      <c r="AH75" s="1711">
        <f t="shared" ref="AH75:AH87" si="23">AF75*AG75</f>
        <v>0</v>
      </c>
      <c r="AI75" s="1711"/>
      <c r="AJ75" s="1711"/>
      <c r="AK75" s="1711"/>
      <c r="AL75" s="1711">
        <f t="shared" ref="AL75:AL87" si="24">AJ75*AK75</f>
        <v>0</v>
      </c>
      <c r="AM75" s="1711"/>
      <c r="AN75" s="1711"/>
      <c r="AO75" s="1711"/>
      <c r="AP75" s="1711">
        <f t="shared" ref="AP75:AP87" si="25">AN75*AO75</f>
        <v>0</v>
      </c>
      <c r="AQ75" s="1711"/>
      <c r="AR75" s="1711">
        <f t="shared" ref="AR75:AR87" si="26">Z75+AD75+AH75+AL75+AP75</f>
        <v>0</v>
      </c>
      <c r="AS75" s="1711">
        <f t="shared" ref="AS75:AS87" si="27">Y75+AC75+AG75+AK75+AO75</f>
        <v>0</v>
      </c>
      <c r="AT75" s="1711">
        <f t="shared" ref="AT75:AT87" si="28">IFERROR((AR75/AS75),0)</f>
        <v>0</v>
      </c>
      <c r="AU75" s="1780" t="str">
        <f t="shared" ref="AU75:AU87" si="29">"STATE: "&amp;AA75&amp;"; PDY: "&amp;AE75&amp;"; KKL: "&amp;AI75&amp;"; MHE: "&amp;AM75&amp;"; YNM: "&amp;AQ75</f>
        <v xml:space="preserve">STATE: ; PDY: ; KKL: ; MHE: ; YNM: </v>
      </c>
    </row>
    <row r="76" spans="1:47" s="1826" customFormat="1" ht="89.25" customHeight="1">
      <c r="A76" s="1845" t="s">
        <v>4983</v>
      </c>
      <c r="B76" s="1853"/>
      <c r="C76" s="1853" t="s">
        <v>4927</v>
      </c>
      <c r="D76" s="1766" t="s">
        <v>4345</v>
      </c>
      <c r="E76" s="1827" t="s">
        <v>3976</v>
      </c>
      <c r="F76" s="1847"/>
      <c r="G76" s="1847"/>
      <c r="H76" s="1847"/>
      <c r="I76" s="1847"/>
      <c r="J76" s="1854"/>
      <c r="K76" s="1855"/>
      <c r="L76" s="1820">
        <f t="shared" si="15"/>
        <v>0</v>
      </c>
      <c r="M76" s="1849"/>
      <c r="N76" s="1820">
        <f t="shared" si="16"/>
        <v>0</v>
      </c>
      <c r="O76" s="1850">
        <f>'6-A. Proc. Sub-Annex'!P244</f>
        <v>27.047999999992122</v>
      </c>
      <c r="P76" s="1851"/>
      <c r="Q76" s="1852"/>
      <c r="R76" s="1850">
        <f>'6-A. Proc. Sub-Annex'!S244</f>
        <v>0</v>
      </c>
      <c r="T76" s="1711">
        <f t="shared" si="17"/>
        <v>0</v>
      </c>
      <c r="U76" s="1711">
        <f t="shared" si="18"/>
        <v>0</v>
      </c>
      <c r="V76" s="1711">
        <f t="shared" si="19"/>
        <v>0</v>
      </c>
      <c r="W76" s="1711" t="str">
        <f t="shared" si="20"/>
        <v xml:space="preserve">STATE: ; PDY: ; KKL: ; MHE: ; YNM: </v>
      </c>
      <c r="X76" s="1711"/>
      <c r="Y76" s="1711"/>
      <c r="Z76" s="1711">
        <f t="shared" si="21"/>
        <v>0</v>
      </c>
      <c r="AA76" s="1711"/>
      <c r="AB76" s="1711"/>
      <c r="AC76" s="1711"/>
      <c r="AD76" s="1711">
        <f t="shared" si="22"/>
        <v>0</v>
      </c>
      <c r="AE76" s="1711"/>
      <c r="AF76" s="1711"/>
      <c r="AG76" s="1711"/>
      <c r="AH76" s="1711">
        <f t="shared" si="23"/>
        <v>0</v>
      </c>
      <c r="AI76" s="1711"/>
      <c r="AJ76" s="1711"/>
      <c r="AK76" s="1711"/>
      <c r="AL76" s="1711">
        <f t="shared" si="24"/>
        <v>0</v>
      </c>
      <c r="AM76" s="1711"/>
      <c r="AN76" s="1711"/>
      <c r="AO76" s="1711"/>
      <c r="AP76" s="1711">
        <f t="shared" si="25"/>
        <v>0</v>
      </c>
      <c r="AQ76" s="1711"/>
      <c r="AR76" s="1711">
        <f t="shared" si="26"/>
        <v>0</v>
      </c>
      <c r="AS76" s="1711">
        <f t="shared" si="27"/>
        <v>0</v>
      </c>
      <c r="AT76" s="1711">
        <f t="shared" si="28"/>
        <v>0</v>
      </c>
      <c r="AU76" s="1780" t="str">
        <f t="shared" si="29"/>
        <v xml:space="preserve">STATE: ; PDY: ; KKL: ; MHE: ; YNM: </v>
      </c>
    </row>
    <row r="77" spans="1:47" s="1826" customFormat="1" ht="89.25" customHeight="1">
      <c r="A77" s="1845" t="s">
        <v>4984</v>
      </c>
      <c r="B77" s="1853"/>
      <c r="C77" s="1853" t="s">
        <v>4928</v>
      </c>
      <c r="D77" s="1766" t="s">
        <v>4345</v>
      </c>
      <c r="E77" s="1827" t="s">
        <v>4527</v>
      </c>
      <c r="F77" s="1847"/>
      <c r="G77" s="1847"/>
      <c r="H77" s="1847"/>
      <c r="I77" s="1847"/>
      <c r="J77" s="1854"/>
      <c r="K77" s="1855"/>
      <c r="L77" s="1820">
        <f t="shared" si="15"/>
        <v>0</v>
      </c>
      <c r="M77" s="1849"/>
      <c r="N77" s="1820">
        <f t="shared" si="16"/>
        <v>0</v>
      </c>
      <c r="O77" s="1850">
        <f>'6-A. Proc. Sub-Annex'!P246</f>
        <v>0</v>
      </c>
      <c r="P77" s="1851"/>
      <c r="Q77" s="1852"/>
      <c r="R77" s="1850">
        <f>'6-A. Proc. Sub-Annex'!S246</f>
        <v>0</v>
      </c>
      <c r="T77" s="1711">
        <f t="shared" si="17"/>
        <v>0</v>
      </c>
      <c r="U77" s="1711">
        <f t="shared" si="18"/>
        <v>0</v>
      </c>
      <c r="V77" s="1711">
        <f t="shared" si="19"/>
        <v>0</v>
      </c>
      <c r="W77" s="1711" t="str">
        <f t="shared" si="20"/>
        <v xml:space="preserve">STATE: ; PDY: ; KKL: ; MHE: ; YNM: </v>
      </c>
      <c r="X77" s="1711"/>
      <c r="Y77" s="1711"/>
      <c r="Z77" s="1711">
        <f t="shared" si="21"/>
        <v>0</v>
      </c>
      <c r="AA77" s="1711"/>
      <c r="AB77" s="1711"/>
      <c r="AC77" s="1711"/>
      <c r="AD77" s="1711">
        <f t="shared" si="22"/>
        <v>0</v>
      </c>
      <c r="AE77" s="1711"/>
      <c r="AF77" s="1711"/>
      <c r="AG77" s="1711"/>
      <c r="AH77" s="1711">
        <f t="shared" si="23"/>
        <v>0</v>
      </c>
      <c r="AI77" s="1711"/>
      <c r="AJ77" s="1711"/>
      <c r="AK77" s="1711"/>
      <c r="AL77" s="1711">
        <f t="shared" si="24"/>
        <v>0</v>
      </c>
      <c r="AM77" s="1711"/>
      <c r="AN77" s="1711"/>
      <c r="AO77" s="1711"/>
      <c r="AP77" s="1711">
        <f t="shared" si="25"/>
        <v>0</v>
      </c>
      <c r="AQ77" s="1711"/>
      <c r="AR77" s="1711">
        <f t="shared" si="26"/>
        <v>0</v>
      </c>
      <c r="AS77" s="1711">
        <f t="shared" si="27"/>
        <v>0</v>
      </c>
      <c r="AT77" s="1711">
        <f t="shared" si="28"/>
        <v>0</v>
      </c>
      <c r="AU77" s="1780" t="str">
        <f t="shared" si="29"/>
        <v xml:space="preserve">STATE: ; PDY: ; KKL: ; MHE: ; YNM: </v>
      </c>
    </row>
    <row r="78" spans="1:47" s="1815" customFormat="1" ht="89.25" customHeight="1">
      <c r="A78" s="1806" t="s">
        <v>1769</v>
      </c>
      <c r="B78" s="1807"/>
      <c r="C78" s="1808" t="s">
        <v>4952</v>
      </c>
      <c r="D78" s="1809"/>
      <c r="E78" s="1809"/>
      <c r="F78" s="1829"/>
      <c r="G78" s="1829"/>
      <c r="H78" s="1829"/>
      <c r="I78" s="1829"/>
      <c r="J78" s="1829"/>
      <c r="K78" s="1830"/>
      <c r="L78" s="1820">
        <f t="shared" si="15"/>
        <v>0</v>
      </c>
      <c r="M78" s="1831"/>
      <c r="N78" s="1820">
        <f t="shared" si="16"/>
        <v>0</v>
      </c>
      <c r="O78" s="1812">
        <f>SUM(O79:O85)</f>
        <v>232.62499999989998</v>
      </c>
      <c r="P78" s="1832"/>
      <c r="Q78" s="1814"/>
      <c r="R78" s="1812">
        <f>SUM(R79:R85)</f>
        <v>0</v>
      </c>
      <c r="T78" s="1711"/>
      <c r="U78" s="1711"/>
      <c r="V78" s="1812">
        <f>SUM(V79:V85)</f>
        <v>0</v>
      </c>
      <c r="W78" s="1711"/>
      <c r="X78" s="1711"/>
      <c r="Y78" s="1711"/>
      <c r="Z78" s="1812">
        <f>SUM(Z79:Z85)</f>
        <v>0</v>
      </c>
      <c r="AA78" s="1711"/>
      <c r="AB78" s="1711"/>
      <c r="AC78" s="1711"/>
      <c r="AD78" s="1812">
        <f>SUM(AD79:AD85)</f>
        <v>0</v>
      </c>
      <c r="AE78" s="1711"/>
      <c r="AF78" s="1711"/>
      <c r="AG78" s="1711"/>
      <c r="AH78" s="1812">
        <f>SUM(AH79:AH85)</f>
        <v>0</v>
      </c>
      <c r="AI78" s="1711"/>
      <c r="AJ78" s="1711"/>
      <c r="AK78" s="1711"/>
      <c r="AL78" s="1812">
        <f>SUM(AL79:AL85)</f>
        <v>0</v>
      </c>
      <c r="AM78" s="1711"/>
      <c r="AN78" s="1711"/>
      <c r="AO78" s="1711"/>
      <c r="AP78" s="1812">
        <f>SUM(AP79:AP85)</f>
        <v>0</v>
      </c>
      <c r="AQ78" s="1711"/>
      <c r="AR78" s="1812">
        <f>SUM(AR79:AR85)</f>
        <v>0</v>
      </c>
      <c r="AS78" s="1711"/>
      <c r="AT78" s="1711"/>
      <c r="AU78" s="1780"/>
    </row>
    <row r="79" spans="1:47" s="1826" customFormat="1" ht="89.25" customHeight="1">
      <c r="A79" s="1845" t="s">
        <v>1771</v>
      </c>
      <c r="B79" s="1817" t="s">
        <v>1887</v>
      </c>
      <c r="C79" s="1817" t="s">
        <v>1888</v>
      </c>
      <c r="D79" s="1856" t="s">
        <v>85</v>
      </c>
      <c r="E79" s="1765" t="s">
        <v>86</v>
      </c>
      <c r="F79" s="1819"/>
      <c r="G79" s="1819"/>
      <c r="H79" s="1819"/>
      <c r="I79" s="1819"/>
      <c r="J79" s="1819"/>
      <c r="K79" s="1846"/>
      <c r="L79" s="1820">
        <f t="shared" si="15"/>
        <v>0</v>
      </c>
      <c r="M79" s="1821"/>
      <c r="N79" s="1820">
        <f t="shared" si="16"/>
        <v>0</v>
      </c>
      <c r="O79" s="1822">
        <f>'6-A. Proc. Sub-Annex'!P250</f>
        <v>59.5</v>
      </c>
      <c r="P79" s="1833"/>
      <c r="Q79" s="1834"/>
      <c r="R79" s="1822">
        <f>'6-A. Proc. Sub-Annex'!S250</f>
        <v>0</v>
      </c>
      <c r="T79" s="1711">
        <f t="shared" si="17"/>
        <v>0</v>
      </c>
      <c r="U79" s="1711">
        <f t="shared" si="18"/>
        <v>0</v>
      </c>
      <c r="V79" s="1711">
        <f t="shared" si="19"/>
        <v>0</v>
      </c>
      <c r="W79" s="1711" t="str">
        <f t="shared" si="20"/>
        <v xml:space="preserve">STATE: ; PDY: ; KKL: ; MHE: ; YNM: </v>
      </c>
      <c r="X79" s="1711"/>
      <c r="Y79" s="1711"/>
      <c r="Z79" s="1711">
        <f t="shared" si="21"/>
        <v>0</v>
      </c>
      <c r="AA79" s="1711"/>
      <c r="AB79" s="1711"/>
      <c r="AC79" s="1711"/>
      <c r="AD79" s="1711">
        <f t="shared" si="22"/>
        <v>0</v>
      </c>
      <c r="AE79" s="1711"/>
      <c r="AF79" s="1711"/>
      <c r="AG79" s="1711"/>
      <c r="AH79" s="1711">
        <f t="shared" si="23"/>
        <v>0</v>
      </c>
      <c r="AI79" s="1711"/>
      <c r="AJ79" s="1711"/>
      <c r="AK79" s="1711"/>
      <c r="AL79" s="1711">
        <f t="shared" si="24"/>
        <v>0</v>
      </c>
      <c r="AM79" s="1711"/>
      <c r="AN79" s="1711"/>
      <c r="AO79" s="1711"/>
      <c r="AP79" s="1711">
        <f t="shared" si="25"/>
        <v>0</v>
      </c>
      <c r="AQ79" s="1711"/>
      <c r="AR79" s="1711">
        <f t="shared" si="26"/>
        <v>0</v>
      </c>
      <c r="AS79" s="1711">
        <f t="shared" si="27"/>
        <v>0</v>
      </c>
      <c r="AT79" s="1711">
        <f t="shared" si="28"/>
        <v>0</v>
      </c>
      <c r="AU79" s="1780" t="str">
        <f t="shared" si="29"/>
        <v xml:space="preserve">STATE: ; PDY: ; KKL: ; MHE: ; YNM: </v>
      </c>
    </row>
    <row r="80" spans="1:47" s="1826" customFormat="1" ht="89.25" customHeight="1">
      <c r="A80" s="1845" t="s">
        <v>1773</v>
      </c>
      <c r="B80" s="1817" t="s">
        <v>1893</v>
      </c>
      <c r="C80" s="1817" t="s">
        <v>1894</v>
      </c>
      <c r="D80" s="1856" t="s">
        <v>85</v>
      </c>
      <c r="E80" s="1765" t="s">
        <v>150</v>
      </c>
      <c r="F80" s="1819"/>
      <c r="G80" s="1819"/>
      <c r="H80" s="1819"/>
      <c r="I80" s="1819"/>
      <c r="J80" s="1819"/>
      <c r="K80" s="1846"/>
      <c r="L80" s="1820">
        <f t="shared" si="15"/>
        <v>0</v>
      </c>
      <c r="M80" s="1821"/>
      <c r="N80" s="1820">
        <f t="shared" si="16"/>
        <v>0</v>
      </c>
      <c r="O80" s="1822">
        <f>'6-A. Proc. Sub-Annex'!P253</f>
        <v>19.999999999980002</v>
      </c>
      <c r="P80" s="1833"/>
      <c r="Q80" s="1834"/>
      <c r="R80" s="1822">
        <f>'6-A. Proc. Sub-Annex'!S253</f>
        <v>0</v>
      </c>
      <c r="T80" s="1711">
        <f t="shared" si="17"/>
        <v>0</v>
      </c>
      <c r="U80" s="1711">
        <f t="shared" si="18"/>
        <v>0</v>
      </c>
      <c r="V80" s="1711">
        <f t="shared" si="19"/>
        <v>0</v>
      </c>
      <c r="W80" s="1711" t="str">
        <f t="shared" si="20"/>
        <v xml:space="preserve">STATE: ; PDY: ; KKL: ; MHE: ; YNM: </v>
      </c>
      <c r="X80" s="1711"/>
      <c r="Y80" s="1711"/>
      <c r="Z80" s="1711">
        <f t="shared" si="21"/>
        <v>0</v>
      </c>
      <c r="AA80" s="1711"/>
      <c r="AB80" s="1711"/>
      <c r="AC80" s="1711"/>
      <c r="AD80" s="1711">
        <f t="shared" si="22"/>
        <v>0</v>
      </c>
      <c r="AE80" s="1711"/>
      <c r="AF80" s="1711"/>
      <c r="AG80" s="1711"/>
      <c r="AH80" s="1711">
        <f t="shared" si="23"/>
        <v>0</v>
      </c>
      <c r="AI80" s="1711"/>
      <c r="AJ80" s="1711"/>
      <c r="AK80" s="1711"/>
      <c r="AL80" s="1711">
        <f t="shared" si="24"/>
        <v>0</v>
      </c>
      <c r="AM80" s="1711"/>
      <c r="AN80" s="1711"/>
      <c r="AO80" s="1711"/>
      <c r="AP80" s="1711">
        <f t="shared" si="25"/>
        <v>0</v>
      </c>
      <c r="AQ80" s="1711"/>
      <c r="AR80" s="1711">
        <f t="shared" si="26"/>
        <v>0</v>
      </c>
      <c r="AS80" s="1711">
        <f t="shared" si="27"/>
        <v>0</v>
      </c>
      <c r="AT80" s="1711">
        <f t="shared" si="28"/>
        <v>0</v>
      </c>
      <c r="AU80" s="1780" t="str">
        <f t="shared" si="29"/>
        <v xml:space="preserve">STATE: ; PDY: ; KKL: ; MHE: ; YNM: </v>
      </c>
    </row>
    <row r="81" spans="1:47" s="1826" customFormat="1" ht="89.25" customHeight="1">
      <c r="A81" s="1845" t="s">
        <v>1775</v>
      </c>
      <c r="B81" s="1845" t="s">
        <v>1898</v>
      </c>
      <c r="C81" s="1845" t="s">
        <v>1899</v>
      </c>
      <c r="D81" s="1856" t="s">
        <v>85</v>
      </c>
      <c r="E81" s="1857" t="s">
        <v>399</v>
      </c>
      <c r="F81" s="1858"/>
      <c r="G81" s="1858"/>
      <c r="H81" s="1858"/>
      <c r="I81" s="1858"/>
      <c r="J81" s="1858"/>
      <c r="K81" s="1846"/>
      <c r="L81" s="1820">
        <f t="shared" si="15"/>
        <v>0</v>
      </c>
      <c r="M81" s="1859"/>
      <c r="N81" s="1820">
        <f t="shared" si="16"/>
        <v>0</v>
      </c>
      <c r="O81" s="1822">
        <f>'6-A. Proc. Sub-Annex'!P256</f>
        <v>19</v>
      </c>
      <c r="P81" s="1858"/>
      <c r="Q81" s="1860"/>
      <c r="R81" s="1822">
        <f>'6-A. Proc. Sub-Annex'!S256</f>
        <v>0</v>
      </c>
      <c r="T81" s="1711">
        <f t="shared" si="17"/>
        <v>0</v>
      </c>
      <c r="U81" s="1711">
        <f t="shared" si="18"/>
        <v>0</v>
      </c>
      <c r="V81" s="1711">
        <f t="shared" si="19"/>
        <v>0</v>
      </c>
      <c r="W81" s="1711" t="str">
        <f t="shared" si="20"/>
        <v xml:space="preserve">STATE: ; PDY: ; KKL: ; MHE: ; YNM: </v>
      </c>
      <c r="X81" s="1711"/>
      <c r="Y81" s="1711"/>
      <c r="Z81" s="1711">
        <f t="shared" si="21"/>
        <v>0</v>
      </c>
      <c r="AA81" s="1711"/>
      <c r="AB81" s="1711"/>
      <c r="AC81" s="1711"/>
      <c r="AD81" s="1711">
        <f t="shared" si="22"/>
        <v>0</v>
      </c>
      <c r="AE81" s="1711"/>
      <c r="AF81" s="1711"/>
      <c r="AG81" s="1711"/>
      <c r="AH81" s="1711">
        <f t="shared" si="23"/>
        <v>0</v>
      </c>
      <c r="AI81" s="1711"/>
      <c r="AJ81" s="1711"/>
      <c r="AK81" s="1711"/>
      <c r="AL81" s="1711">
        <f t="shared" si="24"/>
        <v>0</v>
      </c>
      <c r="AM81" s="1711"/>
      <c r="AN81" s="1711"/>
      <c r="AO81" s="1711"/>
      <c r="AP81" s="1711">
        <f t="shared" si="25"/>
        <v>0</v>
      </c>
      <c r="AQ81" s="1711"/>
      <c r="AR81" s="1711">
        <f t="shared" si="26"/>
        <v>0</v>
      </c>
      <c r="AS81" s="1711">
        <f t="shared" si="27"/>
        <v>0</v>
      </c>
      <c r="AT81" s="1711">
        <f t="shared" si="28"/>
        <v>0</v>
      </c>
      <c r="AU81" s="1780" t="str">
        <f t="shared" si="29"/>
        <v xml:space="preserve">STATE: ; PDY: ; KKL: ; MHE: ; YNM: </v>
      </c>
    </row>
    <row r="82" spans="1:47" s="1826" customFormat="1" ht="89.25" customHeight="1">
      <c r="A82" s="1845" t="s">
        <v>1778</v>
      </c>
      <c r="B82" s="1841"/>
      <c r="C82" s="1861" t="s">
        <v>1903</v>
      </c>
      <c r="D82" s="1856" t="s">
        <v>85</v>
      </c>
      <c r="E82" s="1765" t="s">
        <v>152</v>
      </c>
      <c r="F82" s="1833"/>
      <c r="G82" s="1833"/>
      <c r="H82" s="1833"/>
      <c r="I82" s="1833"/>
      <c r="J82" s="1833"/>
      <c r="K82" s="1820"/>
      <c r="L82" s="1820">
        <f t="shared" si="15"/>
        <v>0</v>
      </c>
      <c r="M82" s="1821"/>
      <c r="N82" s="1820">
        <f t="shared" si="16"/>
        <v>0</v>
      </c>
      <c r="O82" s="1822">
        <f>'6-A. Proc. Sub-Annex'!P259</f>
        <v>4.3250000000000002</v>
      </c>
      <c r="P82" s="1833"/>
      <c r="Q82" s="1834"/>
      <c r="R82" s="1822">
        <f>'6-A. Proc. Sub-Annex'!S259</f>
        <v>0</v>
      </c>
      <c r="T82" s="1711">
        <f t="shared" si="17"/>
        <v>0</v>
      </c>
      <c r="U82" s="1711">
        <f t="shared" si="18"/>
        <v>0</v>
      </c>
      <c r="V82" s="1711">
        <f t="shared" si="19"/>
        <v>0</v>
      </c>
      <c r="W82" s="1711" t="str">
        <f t="shared" si="20"/>
        <v xml:space="preserve">STATE: ; PDY: ; KKL: ; MHE: ; YNM: </v>
      </c>
      <c r="X82" s="1711"/>
      <c r="Y82" s="1711"/>
      <c r="Z82" s="1711">
        <f t="shared" si="21"/>
        <v>0</v>
      </c>
      <c r="AA82" s="1711"/>
      <c r="AB82" s="1711"/>
      <c r="AC82" s="1711"/>
      <c r="AD82" s="1711">
        <f t="shared" si="22"/>
        <v>0</v>
      </c>
      <c r="AE82" s="1711"/>
      <c r="AF82" s="1711"/>
      <c r="AG82" s="1711"/>
      <c r="AH82" s="1711">
        <f t="shared" si="23"/>
        <v>0</v>
      </c>
      <c r="AI82" s="1711"/>
      <c r="AJ82" s="1711"/>
      <c r="AK82" s="1711"/>
      <c r="AL82" s="1711">
        <f t="shared" si="24"/>
        <v>0</v>
      </c>
      <c r="AM82" s="1711"/>
      <c r="AN82" s="1711"/>
      <c r="AO82" s="1711"/>
      <c r="AP82" s="1711">
        <f t="shared" si="25"/>
        <v>0</v>
      </c>
      <c r="AQ82" s="1711"/>
      <c r="AR82" s="1711">
        <f t="shared" si="26"/>
        <v>0</v>
      </c>
      <c r="AS82" s="1711">
        <f t="shared" si="27"/>
        <v>0</v>
      </c>
      <c r="AT82" s="1711">
        <f t="shared" si="28"/>
        <v>0</v>
      </c>
      <c r="AU82" s="1780" t="str">
        <f t="shared" si="29"/>
        <v xml:space="preserve">STATE: ; PDY: ; KKL: ; MHE: ; YNM: </v>
      </c>
    </row>
    <row r="83" spans="1:47" s="1826" customFormat="1" ht="89.25" customHeight="1">
      <c r="A83" s="1845" t="s">
        <v>4985</v>
      </c>
      <c r="B83" s="1841" t="s">
        <v>1909</v>
      </c>
      <c r="C83" s="1841" t="s">
        <v>1910</v>
      </c>
      <c r="D83" s="1856" t="s">
        <v>85</v>
      </c>
      <c r="E83" s="1765" t="s">
        <v>415</v>
      </c>
      <c r="F83" s="1833"/>
      <c r="G83" s="1833"/>
      <c r="H83" s="1833"/>
      <c r="I83" s="1833"/>
      <c r="J83" s="1833"/>
      <c r="K83" s="1820"/>
      <c r="L83" s="1820">
        <f t="shared" si="15"/>
        <v>0</v>
      </c>
      <c r="M83" s="1821"/>
      <c r="N83" s="1820">
        <f t="shared" si="16"/>
        <v>0</v>
      </c>
      <c r="O83" s="1822">
        <f>'6-A. Proc. Sub-Annex'!P262</f>
        <v>66.8</v>
      </c>
      <c r="P83" s="1833"/>
      <c r="Q83" s="1834"/>
      <c r="R83" s="1822">
        <f>'6-A. Proc. Sub-Annex'!S262</f>
        <v>0</v>
      </c>
      <c r="T83" s="1711">
        <f t="shared" si="17"/>
        <v>0</v>
      </c>
      <c r="U83" s="1711">
        <f t="shared" si="18"/>
        <v>0</v>
      </c>
      <c r="V83" s="1711">
        <f t="shared" si="19"/>
        <v>0</v>
      </c>
      <c r="W83" s="1711" t="str">
        <f t="shared" si="20"/>
        <v xml:space="preserve">STATE: ; PDY: ; KKL: ; MHE: ; YNM: </v>
      </c>
      <c r="X83" s="1711"/>
      <c r="Y83" s="1711"/>
      <c r="Z83" s="1711">
        <f t="shared" si="21"/>
        <v>0</v>
      </c>
      <c r="AA83" s="1711"/>
      <c r="AB83" s="1711"/>
      <c r="AC83" s="1711"/>
      <c r="AD83" s="1711">
        <f t="shared" si="22"/>
        <v>0</v>
      </c>
      <c r="AE83" s="1711"/>
      <c r="AF83" s="1711"/>
      <c r="AG83" s="1711"/>
      <c r="AH83" s="1711">
        <f t="shared" si="23"/>
        <v>0</v>
      </c>
      <c r="AI83" s="1711"/>
      <c r="AJ83" s="1711"/>
      <c r="AK83" s="1711"/>
      <c r="AL83" s="1711">
        <f t="shared" si="24"/>
        <v>0</v>
      </c>
      <c r="AM83" s="1711"/>
      <c r="AN83" s="1711"/>
      <c r="AO83" s="1711"/>
      <c r="AP83" s="1711">
        <f t="shared" si="25"/>
        <v>0</v>
      </c>
      <c r="AQ83" s="1711"/>
      <c r="AR83" s="1711">
        <f t="shared" si="26"/>
        <v>0</v>
      </c>
      <c r="AS83" s="1711">
        <f t="shared" si="27"/>
        <v>0</v>
      </c>
      <c r="AT83" s="1711">
        <f t="shared" si="28"/>
        <v>0</v>
      </c>
      <c r="AU83" s="1780" t="str">
        <f t="shared" si="29"/>
        <v xml:space="preserve">STATE: ; PDY: ; KKL: ; MHE: ; YNM: </v>
      </c>
    </row>
    <row r="84" spans="1:47" s="1826" customFormat="1" ht="89.25" customHeight="1">
      <c r="A84" s="1845" t="s">
        <v>4986</v>
      </c>
      <c r="B84" s="1841" t="s">
        <v>1336</v>
      </c>
      <c r="C84" s="1841" t="s">
        <v>2382</v>
      </c>
      <c r="D84" s="1856" t="s">
        <v>85</v>
      </c>
      <c r="E84" s="1765" t="s">
        <v>4897</v>
      </c>
      <c r="F84" s="1833"/>
      <c r="G84" s="1833"/>
      <c r="H84" s="1833"/>
      <c r="I84" s="1833"/>
      <c r="J84" s="1833"/>
      <c r="K84" s="1820"/>
      <c r="L84" s="1820">
        <f t="shared" si="15"/>
        <v>0</v>
      </c>
      <c r="M84" s="1821"/>
      <c r="N84" s="1820">
        <f t="shared" si="16"/>
        <v>0</v>
      </c>
      <c r="O84" s="1822">
        <f>'6-A. Proc. Sub-Annex'!P271</f>
        <v>58.999999999919993</v>
      </c>
      <c r="P84" s="1833"/>
      <c r="Q84" s="1834"/>
      <c r="R84" s="1822">
        <f>'6-A. Proc. Sub-Annex'!S271</f>
        <v>0</v>
      </c>
      <c r="T84" s="1711">
        <f t="shared" si="17"/>
        <v>0</v>
      </c>
      <c r="U84" s="1711">
        <f t="shared" si="18"/>
        <v>0</v>
      </c>
      <c r="V84" s="1711">
        <f t="shared" si="19"/>
        <v>0</v>
      </c>
      <c r="W84" s="1711" t="str">
        <f t="shared" si="20"/>
        <v xml:space="preserve">STATE: ; PDY: ; KKL: ; MHE: ; YNM: </v>
      </c>
      <c r="X84" s="1711"/>
      <c r="Y84" s="1711"/>
      <c r="Z84" s="1711">
        <f t="shared" si="21"/>
        <v>0</v>
      </c>
      <c r="AA84" s="1711"/>
      <c r="AB84" s="1711"/>
      <c r="AC84" s="1711"/>
      <c r="AD84" s="1711">
        <f t="shared" si="22"/>
        <v>0</v>
      </c>
      <c r="AE84" s="1711"/>
      <c r="AF84" s="1711"/>
      <c r="AG84" s="1711"/>
      <c r="AH84" s="1711">
        <f t="shared" si="23"/>
        <v>0</v>
      </c>
      <c r="AI84" s="1711"/>
      <c r="AJ84" s="1711"/>
      <c r="AK84" s="1711"/>
      <c r="AL84" s="1711">
        <f t="shared" si="24"/>
        <v>0</v>
      </c>
      <c r="AM84" s="1711"/>
      <c r="AN84" s="1711"/>
      <c r="AO84" s="1711"/>
      <c r="AP84" s="1711">
        <f t="shared" si="25"/>
        <v>0</v>
      </c>
      <c r="AQ84" s="1711"/>
      <c r="AR84" s="1711">
        <f t="shared" si="26"/>
        <v>0</v>
      </c>
      <c r="AS84" s="1711">
        <f t="shared" si="27"/>
        <v>0</v>
      </c>
      <c r="AT84" s="1711">
        <f t="shared" si="28"/>
        <v>0</v>
      </c>
      <c r="AU84" s="1780" t="str">
        <f t="shared" si="29"/>
        <v xml:space="preserve">STATE: ; PDY: ; KKL: ; MHE: ; YNM: </v>
      </c>
    </row>
    <row r="85" spans="1:47" s="1826" customFormat="1" ht="89.25" customHeight="1">
      <c r="A85" s="1845" t="s">
        <v>4987</v>
      </c>
      <c r="B85" s="1841"/>
      <c r="C85" s="1841" t="s">
        <v>1817</v>
      </c>
      <c r="D85" s="1856" t="s">
        <v>85</v>
      </c>
      <c r="E85" s="1765" t="s">
        <v>312</v>
      </c>
      <c r="F85" s="1833"/>
      <c r="G85" s="1833"/>
      <c r="H85" s="1833"/>
      <c r="I85" s="1833"/>
      <c r="J85" s="1833"/>
      <c r="K85" s="1820"/>
      <c r="L85" s="1820">
        <f t="shared" si="15"/>
        <v>0</v>
      </c>
      <c r="M85" s="1821"/>
      <c r="N85" s="1820">
        <f t="shared" si="16"/>
        <v>0</v>
      </c>
      <c r="O85" s="1822">
        <f>'6-A. Proc. Sub-Annex'!P274</f>
        <v>4</v>
      </c>
      <c r="P85" s="1833"/>
      <c r="Q85" s="1834"/>
      <c r="R85" s="1822">
        <f>'6-A. Proc. Sub-Annex'!S274</f>
        <v>0</v>
      </c>
      <c r="T85" s="1711">
        <f t="shared" si="17"/>
        <v>0</v>
      </c>
      <c r="U85" s="1711">
        <f t="shared" si="18"/>
        <v>0</v>
      </c>
      <c r="V85" s="1711">
        <f t="shared" si="19"/>
        <v>0</v>
      </c>
      <c r="W85" s="1711" t="str">
        <f t="shared" si="20"/>
        <v xml:space="preserve">STATE: ; PDY: ; KKL: ; MHE: ; YNM: </v>
      </c>
      <c r="X85" s="1711"/>
      <c r="Y85" s="1711"/>
      <c r="Z85" s="1711">
        <f t="shared" si="21"/>
        <v>0</v>
      </c>
      <c r="AA85" s="1711"/>
      <c r="AB85" s="1711"/>
      <c r="AC85" s="1711"/>
      <c r="AD85" s="1711">
        <f t="shared" si="22"/>
        <v>0</v>
      </c>
      <c r="AE85" s="1711"/>
      <c r="AF85" s="1711"/>
      <c r="AG85" s="1711"/>
      <c r="AH85" s="1711">
        <f t="shared" si="23"/>
        <v>0</v>
      </c>
      <c r="AI85" s="1711"/>
      <c r="AJ85" s="1711"/>
      <c r="AK85" s="1711"/>
      <c r="AL85" s="1711">
        <f t="shared" si="24"/>
        <v>0</v>
      </c>
      <c r="AM85" s="1711"/>
      <c r="AN85" s="1711"/>
      <c r="AO85" s="1711"/>
      <c r="AP85" s="1711">
        <f t="shared" si="25"/>
        <v>0</v>
      </c>
      <c r="AQ85" s="1711"/>
      <c r="AR85" s="1711">
        <f t="shared" si="26"/>
        <v>0</v>
      </c>
      <c r="AS85" s="1711">
        <f t="shared" si="27"/>
        <v>0</v>
      </c>
      <c r="AT85" s="1711">
        <f t="shared" si="28"/>
        <v>0</v>
      </c>
      <c r="AU85" s="1780" t="str">
        <f t="shared" si="29"/>
        <v xml:space="preserve">STATE: ; PDY: ; KKL: ; MHE: ; YNM: </v>
      </c>
    </row>
    <row r="86" spans="1:47" s="1785" customFormat="1" ht="89.25" customHeight="1">
      <c r="A86" s="1799">
        <v>6.3</v>
      </c>
      <c r="B86" s="1800"/>
      <c r="C86" s="1799" t="s">
        <v>4911</v>
      </c>
      <c r="D86" s="1801"/>
      <c r="E86" s="1801"/>
      <c r="F86" s="1842"/>
      <c r="G86" s="1842"/>
      <c r="H86" s="1842"/>
      <c r="I86" s="1842"/>
      <c r="J86" s="1842"/>
      <c r="K86" s="1843"/>
      <c r="L86" s="1820">
        <f t="shared" si="15"/>
        <v>0</v>
      </c>
      <c r="M86" s="1844"/>
      <c r="N86" s="1820">
        <f t="shared" si="16"/>
        <v>0</v>
      </c>
      <c r="O86" s="1803">
        <f>O87</f>
        <v>0</v>
      </c>
      <c r="P86" s="1842"/>
      <c r="Q86" s="1639"/>
      <c r="R86" s="1803">
        <f>R87</f>
        <v>0</v>
      </c>
      <c r="T86" s="1711"/>
      <c r="U86" s="1711"/>
      <c r="V86" s="1803">
        <f>V87</f>
        <v>0</v>
      </c>
      <c r="W86" s="1711"/>
      <c r="X86" s="1711"/>
      <c r="Y86" s="1711"/>
      <c r="Z86" s="1803">
        <f>Z87</f>
        <v>0</v>
      </c>
      <c r="AA86" s="1711"/>
      <c r="AB86" s="1711"/>
      <c r="AC86" s="1711"/>
      <c r="AD86" s="1803">
        <f>AD87</f>
        <v>0</v>
      </c>
      <c r="AE86" s="1711"/>
      <c r="AF86" s="1711"/>
      <c r="AG86" s="1711"/>
      <c r="AH86" s="1803">
        <f>AH87</f>
        <v>0</v>
      </c>
      <c r="AI86" s="1711"/>
      <c r="AJ86" s="1711"/>
      <c r="AK86" s="1711"/>
      <c r="AL86" s="1803">
        <f>AL87</f>
        <v>0</v>
      </c>
      <c r="AM86" s="1711"/>
      <c r="AN86" s="1711"/>
      <c r="AO86" s="1711"/>
      <c r="AP86" s="1803">
        <f>AP87</f>
        <v>0</v>
      </c>
      <c r="AQ86" s="1711"/>
      <c r="AR86" s="1803">
        <f>AR87</f>
        <v>0</v>
      </c>
      <c r="AS86" s="1711"/>
      <c r="AT86" s="1711"/>
      <c r="AU86" s="1780"/>
    </row>
    <row r="87" spans="1:47" s="1826" customFormat="1" ht="89.25" customHeight="1">
      <c r="A87" s="1825" t="s">
        <v>1929</v>
      </c>
      <c r="B87" s="1825"/>
      <c r="C87" s="1826" t="s">
        <v>43</v>
      </c>
      <c r="D87" s="1766" t="s">
        <v>4345</v>
      </c>
      <c r="E87" s="1765" t="s">
        <v>4656</v>
      </c>
      <c r="F87" s="1862"/>
      <c r="G87" s="1862"/>
      <c r="H87" s="1862"/>
      <c r="I87" s="1862"/>
      <c r="J87" s="1862"/>
      <c r="K87" s="1863"/>
      <c r="L87" s="1820">
        <f t="shared" si="15"/>
        <v>0</v>
      </c>
      <c r="M87" s="1864"/>
      <c r="N87" s="1820">
        <f t="shared" si="16"/>
        <v>0</v>
      </c>
      <c r="O87" s="1773">
        <f>'6-A. Proc. Sub-Annex'!P277</f>
        <v>0</v>
      </c>
      <c r="P87" s="1865"/>
      <c r="Q87" s="1866"/>
      <c r="R87" s="1773">
        <f>'6-A. Proc. Sub-Annex'!S277</f>
        <v>0</v>
      </c>
      <c r="T87" s="1711">
        <f t="shared" si="17"/>
        <v>0</v>
      </c>
      <c r="U87" s="1711">
        <f t="shared" si="18"/>
        <v>0</v>
      </c>
      <c r="V87" s="1711">
        <f t="shared" si="19"/>
        <v>0</v>
      </c>
      <c r="W87" s="1711" t="str">
        <f t="shared" si="20"/>
        <v xml:space="preserve">STATE: ; PDY: ; KKL: ; MHE: ; YNM: </v>
      </c>
      <c r="X87" s="1711"/>
      <c r="Y87" s="1711"/>
      <c r="Z87" s="1711">
        <f t="shared" si="21"/>
        <v>0</v>
      </c>
      <c r="AA87" s="1711"/>
      <c r="AB87" s="1711"/>
      <c r="AC87" s="1711"/>
      <c r="AD87" s="1711">
        <f t="shared" si="22"/>
        <v>0</v>
      </c>
      <c r="AE87" s="1711"/>
      <c r="AF87" s="1711"/>
      <c r="AG87" s="1711"/>
      <c r="AH87" s="1711">
        <f t="shared" si="23"/>
        <v>0</v>
      </c>
      <c r="AI87" s="1711"/>
      <c r="AJ87" s="1711"/>
      <c r="AK87" s="1711"/>
      <c r="AL87" s="1711">
        <f t="shared" si="24"/>
        <v>0</v>
      </c>
      <c r="AM87" s="1711"/>
      <c r="AN87" s="1711"/>
      <c r="AO87" s="1711"/>
      <c r="AP87" s="1711">
        <f t="shared" si="25"/>
        <v>0</v>
      </c>
      <c r="AQ87" s="1711"/>
      <c r="AR87" s="1711">
        <f t="shared" si="26"/>
        <v>0</v>
      </c>
      <c r="AS87" s="1711">
        <f t="shared" si="27"/>
        <v>0</v>
      </c>
      <c r="AT87" s="1711">
        <f t="shared" si="28"/>
        <v>0</v>
      </c>
      <c r="AU87" s="1780" t="str">
        <f t="shared" si="29"/>
        <v xml:space="preserve">STATE: ; PDY: ; KKL: ; MHE: ; YNM: </v>
      </c>
    </row>
  </sheetData>
  <sheetProtection autoFilter="0"/>
  <mergeCells count="22">
    <mergeCell ref="K5:P5"/>
    <mergeCell ref="Q5:R5"/>
    <mergeCell ref="A5:A6"/>
    <mergeCell ref="B5:B6"/>
    <mergeCell ref="C5:C6"/>
    <mergeCell ref="D5:D6"/>
    <mergeCell ref="E5:E6"/>
    <mergeCell ref="F5:J5"/>
    <mergeCell ref="AP1:BA1"/>
    <mergeCell ref="A2:A4"/>
    <mergeCell ref="A1:C1"/>
    <mergeCell ref="E1:E2"/>
    <mergeCell ref="F1:N1"/>
    <mergeCell ref="O1:AH1"/>
    <mergeCell ref="AI1:AO1"/>
    <mergeCell ref="AN5:AQ5"/>
    <mergeCell ref="AR5:AT5"/>
    <mergeCell ref="T5:W5"/>
    <mergeCell ref="X5:AA5"/>
    <mergeCell ref="AB5:AE5"/>
    <mergeCell ref="AF5:AI5"/>
    <mergeCell ref="AJ5:AM5"/>
  </mergeCells>
  <phoneticPr fontId="38"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sheetPr codeName="Sheet41"/>
  <dimension ref="A1:XFD281"/>
  <sheetViews>
    <sheetView view="pageBreakPreview" topLeftCell="A17" zoomScale="80" zoomScaleNormal="80" zoomScaleSheetLayoutView="80" workbookViewId="0">
      <selection activeCell="B18" sqref="B18"/>
    </sheetView>
  </sheetViews>
  <sheetFormatPr defaultColWidth="66.85546875" defaultRowHeight="15"/>
  <cols>
    <col min="1" max="1" width="15.5703125" style="483" customWidth="1"/>
    <col min="2" max="2" width="15.140625" style="476" customWidth="1"/>
    <col min="3" max="3" width="23.5703125" style="475" customWidth="1"/>
    <col min="4" max="4" width="60.28515625" style="476" customWidth="1"/>
    <col min="5" max="5" width="8.85546875" style="477" customWidth="1"/>
    <col min="6" max="6" width="20.140625" style="478" hidden="1" customWidth="1"/>
    <col min="7" max="7" width="17.85546875" style="474" hidden="1" customWidth="1"/>
    <col min="8" max="8" width="21.5703125" style="474" hidden="1" customWidth="1"/>
    <col min="9" max="9" width="14.42578125" style="970" hidden="1" customWidth="1"/>
    <col min="10" max="10" width="20.85546875" style="474" hidden="1" customWidth="1"/>
    <col min="11" max="11" width="17.140625" style="474" hidden="1" customWidth="1"/>
    <col min="12" max="12" width="13.42578125" style="476" hidden="1" customWidth="1"/>
    <col min="13" max="13" width="14.42578125" style="476" hidden="1" customWidth="1"/>
    <col min="14" max="14" width="17" style="485" customWidth="1"/>
    <col min="15" max="15" width="14.85546875" style="476" customWidth="1"/>
    <col min="16" max="16" width="17.28515625" style="485" customWidth="1"/>
    <col min="17" max="17" width="17.28515625" style="480" hidden="1" customWidth="1"/>
    <col min="18" max="18" width="14" style="480" hidden="1" customWidth="1"/>
    <col min="19" max="19" width="12.85546875" style="485" hidden="1" customWidth="1"/>
    <col min="20" max="20" width="13.140625" style="476" hidden="1" customWidth="1"/>
    <col min="21" max="21" width="14.85546875" style="476" hidden="1" customWidth="1"/>
    <col min="22" max="22" width="20.140625" style="960" hidden="1" customWidth="1"/>
    <col min="23" max="23" width="65.42578125" style="476" customWidth="1"/>
    <col min="24" max="24" width="18.5703125" style="476" customWidth="1"/>
    <col min="25" max="25" width="13.5703125" style="476" customWidth="1"/>
    <col min="26" max="26" width="19.7109375" style="476" customWidth="1"/>
    <col min="27" max="27" width="33.42578125" style="476" customWidth="1"/>
    <col min="28" max="28" width="16.5703125" style="476" customWidth="1"/>
    <col min="29" max="29" width="15.28515625" style="476" customWidth="1"/>
    <col min="30" max="30" width="25.7109375" style="476" customWidth="1"/>
    <col min="31" max="31" width="69" style="476" customWidth="1"/>
    <col min="32" max="32" width="18" style="476" customWidth="1"/>
    <col min="33" max="33" width="13.42578125" style="476" customWidth="1"/>
    <col min="34" max="34" width="22.85546875" style="476" customWidth="1"/>
    <col min="35" max="35" width="64.42578125" style="476" customWidth="1"/>
    <col min="36" max="36" width="18.85546875" style="476" customWidth="1"/>
    <col min="37" max="37" width="14.28515625" style="476" customWidth="1"/>
    <col min="38" max="38" width="17" style="476" customWidth="1"/>
    <col min="39" max="39" width="45.7109375" style="476" customWidth="1"/>
    <col min="40" max="40" width="20.42578125" style="476" customWidth="1"/>
    <col min="41" max="41" width="13.7109375" style="476" customWidth="1"/>
    <col min="42" max="42" width="17.28515625" style="476" customWidth="1"/>
    <col min="43" max="43" width="40.140625" style="476" customWidth="1"/>
    <col min="44" max="44" width="23.5703125" style="476" customWidth="1"/>
    <col min="45" max="45" width="18.7109375" style="476" customWidth="1"/>
    <col min="46" max="46" width="16.28515625" style="476" customWidth="1"/>
    <col min="47" max="47" width="53.7109375" style="476" customWidth="1"/>
    <col min="48" max="48" width="49.140625" style="476" customWidth="1"/>
    <col min="49" max="49" width="20" style="476" customWidth="1"/>
    <col min="50" max="50" width="10.85546875" style="476" customWidth="1"/>
    <col min="51" max="51" width="15.42578125" style="476" customWidth="1"/>
    <col min="52" max="16384" width="66.85546875" style="476"/>
  </cols>
  <sheetData>
    <row r="1" spans="1:49" s="1733" customFormat="1" ht="54">
      <c r="A1" s="5294" t="s">
        <v>4993</v>
      </c>
      <c r="B1" s="5295"/>
      <c r="C1" s="5295"/>
      <c r="D1" s="5296"/>
      <c r="E1" s="3114"/>
      <c r="F1" s="3115"/>
      <c r="G1" s="3116"/>
      <c r="H1" s="3117"/>
      <c r="I1" s="3118"/>
      <c r="J1" s="3117"/>
      <c r="K1" s="3117"/>
      <c r="L1" s="3117"/>
      <c r="M1" s="3117"/>
      <c r="N1" s="3117"/>
      <c r="O1" s="3117"/>
      <c r="P1" s="2487" t="s">
        <v>60</v>
      </c>
      <c r="Q1" s="2486" t="s">
        <v>61</v>
      </c>
      <c r="R1" s="3117"/>
      <c r="S1" s="3117"/>
      <c r="T1" s="3119"/>
      <c r="U1" s="3119"/>
      <c r="V1" s="3120"/>
      <c r="W1" s="3119"/>
      <c r="X1" s="3115"/>
      <c r="Y1" s="3115"/>
      <c r="Z1" s="3115"/>
      <c r="AA1" s="3115"/>
      <c r="AB1" s="3115"/>
      <c r="AC1" s="3115"/>
      <c r="AD1" s="3115"/>
      <c r="AE1" s="3115"/>
      <c r="AF1" s="3115"/>
      <c r="AG1" s="3115"/>
      <c r="AH1" s="3115"/>
      <c r="AI1" s="3115"/>
      <c r="AJ1" s="3115"/>
      <c r="AK1" s="3115"/>
      <c r="AL1" s="3115"/>
      <c r="AM1" s="3115"/>
      <c r="AN1" s="3115"/>
      <c r="AO1" s="3115"/>
      <c r="AP1" s="3115"/>
      <c r="AQ1" s="3115"/>
      <c r="AR1" s="3115"/>
      <c r="AS1" s="3115"/>
      <c r="AT1" s="3115"/>
      <c r="AU1" s="3115"/>
    </row>
    <row r="2" spans="1:49" s="2245" customFormat="1" ht="54">
      <c r="A2" s="3121" t="str">
        <f>HYPERLINK("#Index!A4", "Index Pg")</f>
        <v>Index Pg</v>
      </c>
      <c r="B2" s="3122" t="str">
        <f>HYPERLINK("#'Budget Summary I'!A1:AL1", "Budget Summary I")</f>
        <v>Budget Summary I</v>
      </c>
      <c r="C2" s="3122" t="str">
        <f>HYPERLINK("#'Budget Summary II'!A3:B5", "Budget Summary II")</f>
        <v>Budget Summary II</v>
      </c>
      <c r="D2" s="3123" t="str">
        <f>HYPERLINK("#'Summary of Abstracts'!A2", "Summary of Abst.")</f>
        <v>Summary of Abst.</v>
      </c>
      <c r="E2" s="3114"/>
      <c r="F2" s="3124"/>
      <c r="G2" s="3116"/>
      <c r="H2" s="3125"/>
      <c r="I2" s="3126"/>
      <c r="J2" s="3125"/>
      <c r="K2" s="3125"/>
      <c r="L2" s="3125"/>
      <c r="M2" s="3125"/>
      <c r="N2" s="3127"/>
      <c r="O2" s="3127"/>
      <c r="P2" s="3127"/>
      <c r="Q2" s="3128"/>
      <c r="R2" s="3128"/>
      <c r="S2" s="3128"/>
      <c r="T2" s="3129"/>
      <c r="U2" s="3129"/>
      <c r="V2" s="3130"/>
      <c r="W2" s="3129"/>
      <c r="X2" s="3124"/>
      <c r="Y2" s="3124"/>
      <c r="Z2" s="3124"/>
      <c r="AA2" s="3124"/>
      <c r="AB2" s="3124"/>
      <c r="AC2" s="3124"/>
      <c r="AD2" s="3124"/>
      <c r="AE2" s="3124"/>
      <c r="AF2" s="3124"/>
      <c r="AG2" s="3124"/>
      <c r="AH2" s="3124"/>
      <c r="AI2" s="3124"/>
      <c r="AJ2" s="3124"/>
      <c r="AK2" s="3124"/>
      <c r="AL2" s="3124"/>
      <c r="AM2" s="3124"/>
      <c r="AN2" s="3124"/>
      <c r="AO2" s="3124"/>
      <c r="AP2" s="3124"/>
      <c r="AQ2" s="3124"/>
      <c r="AR2" s="3124"/>
      <c r="AS2" s="3124"/>
      <c r="AT2" s="3124"/>
      <c r="AU2" s="3124"/>
    </row>
    <row r="3" spans="1:49" s="3006" customFormat="1" ht="18">
      <c r="A3" s="5291" t="s">
        <v>4800</v>
      </c>
      <c r="B3" s="5297" t="s">
        <v>54</v>
      </c>
      <c r="C3" s="5298"/>
      <c r="D3" s="5291" t="s">
        <v>55</v>
      </c>
      <c r="E3" s="5291" t="s">
        <v>56</v>
      </c>
      <c r="F3" s="5291" t="s">
        <v>57</v>
      </c>
      <c r="G3" s="5290" t="s">
        <v>4603</v>
      </c>
      <c r="H3" s="5290"/>
      <c r="I3" s="5290"/>
      <c r="J3" s="5290"/>
      <c r="K3" s="5290"/>
      <c r="L3" s="5290" t="s">
        <v>7689</v>
      </c>
      <c r="M3" s="5290"/>
      <c r="N3" s="5290"/>
      <c r="O3" s="5290"/>
      <c r="P3" s="5290"/>
      <c r="Q3" s="5290"/>
      <c r="R3" s="5291" t="s">
        <v>5935</v>
      </c>
      <c r="S3" s="5292"/>
      <c r="T3" s="5286" t="s">
        <v>5743</v>
      </c>
      <c r="U3" s="5286"/>
      <c r="V3" s="5286"/>
      <c r="W3" s="5286"/>
      <c r="X3" s="5285" t="s">
        <v>5744</v>
      </c>
      <c r="Y3" s="5285"/>
      <c r="Z3" s="5285"/>
      <c r="AA3" s="5285"/>
      <c r="AB3" s="5287" t="s">
        <v>5745</v>
      </c>
      <c r="AC3" s="5287"/>
      <c r="AD3" s="5287"/>
      <c r="AE3" s="5287"/>
      <c r="AF3" s="5288" t="s">
        <v>5746</v>
      </c>
      <c r="AG3" s="5288"/>
      <c r="AH3" s="5288"/>
      <c r="AI3" s="5288"/>
      <c r="AJ3" s="5289" t="s">
        <v>5747</v>
      </c>
      <c r="AK3" s="5289"/>
      <c r="AL3" s="5289"/>
      <c r="AM3" s="5289"/>
      <c r="AN3" s="5284" t="s">
        <v>5748</v>
      </c>
      <c r="AO3" s="5284"/>
      <c r="AP3" s="5284"/>
      <c r="AQ3" s="5284"/>
      <c r="AR3" s="5285" t="s">
        <v>5749</v>
      </c>
      <c r="AS3" s="5285"/>
      <c r="AT3" s="5285"/>
      <c r="AU3" s="3131"/>
    </row>
    <row r="4" spans="1:49" s="2250" customFormat="1" ht="108">
      <c r="A4" s="5291"/>
      <c r="B4" s="5299"/>
      <c r="C4" s="5300"/>
      <c r="D4" s="5291"/>
      <c r="E4" s="5291"/>
      <c r="F4" s="5291"/>
      <c r="G4" s="2485" t="s">
        <v>4604</v>
      </c>
      <c r="H4" s="2485" t="s">
        <v>4611</v>
      </c>
      <c r="I4" s="3132" t="s">
        <v>4605</v>
      </c>
      <c r="J4" s="2485" t="s">
        <v>4612</v>
      </c>
      <c r="K4" s="2485" t="s">
        <v>5844</v>
      </c>
      <c r="L4" s="2486" t="s">
        <v>58</v>
      </c>
      <c r="M4" s="2486" t="s">
        <v>59</v>
      </c>
      <c r="P4" s="2487" t="s">
        <v>62</v>
      </c>
      <c r="Q4" s="2486" t="s">
        <v>5545</v>
      </c>
      <c r="R4" s="2488" t="s">
        <v>2529</v>
      </c>
      <c r="S4" s="3133" t="s">
        <v>4644</v>
      </c>
      <c r="T4" s="2490" t="s">
        <v>5750</v>
      </c>
      <c r="U4" s="2490" t="s">
        <v>61</v>
      </c>
      <c r="V4" s="3134" t="s">
        <v>5751</v>
      </c>
      <c r="W4" s="2491" t="s">
        <v>5752</v>
      </c>
      <c r="X4" s="2492" t="s">
        <v>5750</v>
      </c>
      <c r="Y4" s="2492" t="s">
        <v>61</v>
      </c>
      <c r="Z4" s="2490" t="s">
        <v>5751</v>
      </c>
      <c r="AA4" s="2491" t="s">
        <v>5752</v>
      </c>
      <c r="AB4" s="2492" t="s">
        <v>5750</v>
      </c>
      <c r="AC4" s="2492" t="s">
        <v>61</v>
      </c>
      <c r="AD4" s="2490" t="s">
        <v>5751</v>
      </c>
      <c r="AE4" s="2491" t="s">
        <v>5752</v>
      </c>
      <c r="AF4" s="2492" t="s">
        <v>5750</v>
      </c>
      <c r="AG4" s="2492" t="s">
        <v>61</v>
      </c>
      <c r="AH4" s="2490" t="s">
        <v>5751</v>
      </c>
      <c r="AI4" s="2491" t="s">
        <v>5752</v>
      </c>
      <c r="AJ4" s="2492" t="s">
        <v>5750</v>
      </c>
      <c r="AK4" s="2492" t="s">
        <v>61</v>
      </c>
      <c r="AL4" s="2490" t="s">
        <v>5751</v>
      </c>
      <c r="AM4" s="2491" t="s">
        <v>5752</v>
      </c>
      <c r="AN4" s="2492" t="s">
        <v>5750</v>
      </c>
      <c r="AO4" s="2492" t="s">
        <v>61</v>
      </c>
      <c r="AP4" s="2490" t="s">
        <v>5751</v>
      </c>
      <c r="AQ4" s="2491" t="s">
        <v>5752</v>
      </c>
      <c r="AR4" s="2490" t="s">
        <v>5751</v>
      </c>
      <c r="AS4" s="3135" t="s">
        <v>5753</v>
      </c>
      <c r="AT4" s="2490" t="s">
        <v>5754</v>
      </c>
      <c r="AU4" s="2493" t="s">
        <v>5752</v>
      </c>
      <c r="AV4" s="1789" t="s">
        <v>7688</v>
      </c>
      <c r="AW4" s="1789"/>
    </row>
    <row r="5" spans="1:49" s="3086" customFormat="1" ht="18">
      <c r="A5" s="3136" t="s">
        <v>4756</v>
      </c>
      <c r="B5" s="3137">
        <v>6.1</v>
      </c>
      <c r="C5" s="3138" t="s">
        <v>1582</v>
      </c>
      <c r="D5" s="3137" t="s">
        <v>1583</v>
      </c>
      <c r="E5" s="3139"/>
      <c r="F5" s="3139"/>
      <c r="G5" s="3140"/>
      <c r="H5" s="3140"/>
      <c r="I5" s="3141"/>
      <c r="J5" s="3140"/>
      <c r="K5" s="3140"/>
      <c r="L5" s="3140"/>
      <c r="M5" s="3140"/>
      <c r="N5" s="3142"/>
      <c r="O5" s="3143"/>
      <c r="P5" s="3142"/>
      <c r="Q5" s="3140"/>
      <c r="R5" s="3144"/>
      <c r="S5" s="3145"/>
      <c r="T5" s="3146"/>
      <c r="U5" s="3146"/>
      <c r="V5" s="3147"/>
      <c r="W5" s="3146"/>
      <c r="X5" s="3146"/>
      <c r="Y5" s="3146"/>
      <c r="Z5" s="3148"/>
      <c r="AA5" s="3146"/>
      <c r="AB5" s="3146"/>
      <c r="AC5" s="3146"/>
      <c r="AD5" s="3148"/>
      <c r="AE5" s="3146"/>
      <c r="AF5" s="3146"/>
      <c r="AG5" s="3146"/>
      <c r="AH5" s="3148"/>
      <c r="AI5" s="3146"/>
      <c r="AJ5" s="3146"/>
      <c r="AK5" s="3146"/>
      <c r="AL5" s="3148"/>
      <c r="AM5" s="3146"/>
      <c r="AN5" s="3146"/>
      <c r="AO5" s="3146"/>
      <c r="AP5" s="3148"/>
      <c r="AQ5" s="3146"/>
      <c r="AR5" s="3148"/>
      <c r="AS5" s="3146"/>
      <c r="AT5" s="3149"/>
      <c r="AU5" s="3150"/>
    </row>
    <row r="6" spans="1:49" s="3087" customFormat="1" ht="18">
      <c r="A6" s="5293" t="s">
        <v>4904</v>
      </c>
      <c r="B6" s="5293"/>
      <c r="C6" s="5293"/>
      <c r="D6" s="5293"/>
      <c r="E6" s="3151"/>
      <c r="F6" s="3151"/>
      <c r="G6" s="3152"/>
      <c r="H6" s="3152"/>
      <c r="I6" s="3153"/>
      <c r="J6" s="3152"/>
      <c r="K6" s="3152"/>
      <c r="L6" s="3152"/>
      <c r="M6" s="3152"/>
      <c r="N6" s="3154"/>
      <c r="O6" s="3155"/>
      <c r="P6" s="3154"/>
      <c r="Q6" s="3156"/>
      <c r="R6" s="3157"/>
      <c r="S6" s="3158"/>
      <c r="T6" s="3159"/>
      <c r="U6" s="3159"/>
      <c r="V6" s="3160"/>
      <c r="W6" s="3159"/>
      <c r="X6" s="3159"/>
      <c r="Y6" s="3159"/>
      <c r="Z6" s="3161"/>
      <c r="AA6" s="3159"/>
      <c r="AB6" s="3159"/>
      <c r="AC6" s="3159"/>
      <c r="AD6" s="3161"/>
      <c r="AE6" s="3159"/>
      <c r="AF6" s="3159"/>
      <c r="AG6" s="3159"/>
      <c r="AH6" s="3161"/>
      <c r="AI6" s="3159"/>
      <c r="AJ6" s="3159"/>
      <c r="AK6" s="3159"/>
      <c r="AL6" s="3161"/>
      <c r="AM6" s="3159"/>
      <c r="AN6" s="3159"/>
      <c r="AO6" s="3159"/>
      <c r="AP6" s="3161"/>
      <c r="AQ6" s="3159"/>
      <c r="AR6" s="3161"/>
      <c r="AS6" s="3159"/>
      <c r="AT6" s="3149"/>
      <c r="AU6" s="3150"/>
    </row>
    <row r="7" spans="1:49" s="3089" customFormat="1" ht="33">
      <c r="A7" s="3162" t="s">
        <v>4337</v>
      </c>
      <c r="B7" s="3163" t="s">
        <v>1585</v>
      </c>
      <c r="C7" s="3164" t="s">
        <v>1586</v>
      </c>
      <c r="D7" s="3163" t="s">
        <v>4903</v>
      </c>
      <c r="E7" s="3165"/>
      <c r="F7" s="3165"/>
      <c r="G7" s="3166"/>
      <c r="H7" s="3166"/>
      <c r="I7" s="3167"/>
      <c r="J7" s="3166"/>
      <c r="K7" s="3166"/>
      <c r="L7" s="3166"/>
      <c r="M7" s="3166"/>
      <c r="N7" s="3168"/>
      <c r="O7" s="3166"/>
      <c r="P7" s="3169">
        <f>SUM(P8:P12)</f>
        <v>101.83989999999599</v>
      </c>
      <c r="Q7" s="3170"/>
      <c r="R7" s="3171"/>
      <c r="S7" s="3172">
        <f>SUM(S8:S12)</f>
        <v>0</v>
      </c>
      <c r="T7" s="3329"/>
      <c r="U7" s="3329"/>
      <c r="V7" s="3174">
        <f>SUM(V8:V12)</f>
        <v>10183989.9999996</v>
      </c>
      <c r="W7" s="3169">
        <f>SUM(W8:W12)</f>
        <v>0</v>
      </c>
      <c r="X7" s="3173"/>
      <c r="Y7" s="3173"/>
      <c r="Z7" s="3174">
        <f>SUM(Z8:Z12)</f>
        <v>0</v>
      </c>
      <c r="AA7" s="3173"/>
      <c r="AB7" s="3173"/>
      <c r="AC7" s="3173"/>
      <c r="AD7" s="3174">
        <f>SUM(AD8:AD12)</f>
        <v>8013660</v>
      </c>
      <c r="AE7" s="3173"/>
      <c r="AF7" s="3173"/>
      <c r="AG7" s="3173"/>
      <c r="AH7" s="3174">
        <f>SUM(AH8:AH12)</f>
        <v>1230329.9999996</v>
      </c>
      <c r="AI7" s="3173"/>
      <c r="AJ7" s="3173"/>
      <c r="AK7" s="3173"/>
      <c r="AL7" s="3174">
        <f>SUM(AL8:AL12)</f>
        <v>500000</v>
      </c>
      <c r="AM7" s="3173"/>
      <c r="AN7" s="3173"/>
      <c r="AO7" s="3173"/>
      <c r="AP7" s="3174">
        <f>SUM(AP8:AP12)</f>
        <v>440000</v>
      </c>
      <c r="AQ7" s="3173"/>
      <c r="AR7" s="3174">
        <f>SUM(AR8:AR12)</f>
        <v>10183989.9999996</v>
      </c>
      <c r="AS7" s="3173"/>
      <c r="AT7" s="3149"/>
      <c r="AU7" s="3150"/>
    </row>
    <row r="8" spans="1:49" s="3089" customFormat="1" ht="138" customHeight="1">
      <c r="A8" s="3175">
        <v>1</v>
      </c>
      <c r="B8" s="3176" t="s">
        <v>4188</v>
      </c>
      <c r="C8" s="3177" t="s">
        <v>2092</v>
      </c>
      <c r="D8" s="3177" t="s">
        <v>1587</v>
      </c>
      <c r="E8" s="3178" t="s">
        <v>90</v>
      </c>
      <c r="F8" s="3175" t="s">
        <v>118</v>
      </c>
      <c r="G8" s="3179"/>
      <c r="H8" s="3179"/>
      <c r="I8" s="3180"/>
      <c r="J8" s="3179"/>
      <c r="K8" s="3179"/>
      <c r="L8" s="3181"/>
      <c r="M8" s="3182">
        <f>T8</f>
        <v>2500</v>
      </c>
      <c r="N8" s="3183">
        <f>M8/100000</f>
        <v>2.5000000000000001E-2</v>
      </c>
      <c r="O8" s="3182">
        <f>U8</f>
        <v>6</v>
      </c>
      <c r="P8" s="3184">
        <f>O8*N8</f>
        <v>0.15000000000000002</v>
      </c>
      <c r="Q8" s="3185"/>
      <c r="R8" s="3186">
        <f>'Ab1. RMNCH+A'!Q36</f>
        <v>0</v>
      </c>
      <c r="S8" s="3187">
        <f>'Ab1. RMNCH+A'!R36</f>
        <v>0</v>
      </c>
      <c r="T8" s="3258">
        <f>IFERROR(AR8/AS8,0)</f>
        <v>2500</v>
      </c>
      <c r="U8" s="3258">
        <f>Y8+AC8+AG8+AK8+AO8</f>
        <v>6</v>
      </c>
      <c r="V8" s="3259">
        <f>T8*U8</f>
        <v>15000</v>
      </c>
      <c r="W8" s="3189" t="str">
        <f>"STATE: "&amp;AA8&amp;"; PDY: "&amp;AE8&amp;"; KKL: "&amp;AI8&amp;"; MHE: "&amp;AM8&amp;"; YNM: "&amp;AQ8</f>
        <v xml:space="preserve">STATE: ; PDY: IGMC -  Manual Vacuum aspiration (MVA) - Rs.2500 x 2 set - Rs.5000 &amp; RGGW&amp;CH - Manual Vacuum aspiration (MVA) - Rs.2500 x 2 set - Rs.5000 (Total - Rs. 10000/-); KKL: Karaikal - Manual Vacuum aspiration (MVA) - Rs.2500 x 2 set - Rs.5000; MHE: ; YNM: </v>
      </c>
      <c r="X8" s="3188"/>
      <c r="Y8" s="3188"/>
      <c r="Z8" s="3188">
        <f>X8*Y8</f>
        <v>0</v>
      </c>
      <c r="AA8" s="3188"/>
      <c r="AB8" s="3584">
        <v>2500</v>
      </c>
      <c r="AC8" s="3584">
        <v>4</v>
      </c>
      <c r="AD8" s="3585">
        <f>AB8*AC8</f>
        <v>10000</v>
      </c>
      <c r="AE8" s="3189" t="s">
        <v>7705</v>
      </c>
      <c r="AF8" s="3584">
        <v>2500</v>
      </c>
      <c r="AG8" s="3584">
        <v>2</v>
      </c>
      <c r="AH8" s="3585">
        <f>AF8*AG8</f>
        <v>5000</v>
      </c>
      <c r="AI8" s="3189" t="s">
        <v>7706</v>
      </c>
      <c r="AJ8" s="3188"/>
      <c r="AK8" s="3188"/>
      <c r="AL8" s="3188">
        <f>AJ8*AK8</f>
        <v>0</v>
      </c>
      <c r="AM8" s="3188"/>
      <c r="AN8" s="3188"/>
      <c r="AO8" s="3188"/>
      <c r="AP8" s="3188">
        <f>AN8*AO8</f>
        <v>0</v>
      </c>
      <c r="AQ8" s="3188"/>
      <c r="AR8" s="3188">
        <f>Z8+AD8+AH8+AL8+AP8</f>
        <v>15000</v>
      </c>
      <c r="AS8" s="3188">
        <f>Y8+AC8+AG8+AK8+AO8</f>
        <v>6</v>
      </c>
      <c r="AT8" s="3188">
        <f>IFERROR((AR8/AS8),0)</f>
        <v>2500</v>
      </c>
      <c r="AU8" s="3189" t="str">
        <f>"STATE: "&amp;AA8&amp;"; PDY: "&amp;AE8&amp;"; KKL: "&amp;AI8&amp;"; MHE: "&amp;AM8&amp;"; YNM: "&amp;AQ8</f>
        <v xml:space="preserve">STATE: ; PDY: IGMC -  Manual Vacuum aspiration (MVA) - Rs.2500 x 2 set - Rs.5000 &amp; RGGW&amp;CH - Manual Vacuum aspiration (MVA) - Rs.2500 x 2 set - Rs.5000 (Total - Rs. 10000/-); KKL: Karaikal - Manual Vacuum aspiration (MVA) - Rs.2500 x 2 set - Rs.5000; MHE: ; YNM: </v>
      </c>
      <c r="AV8" s="4846" t="s">
        <v>7333</v>
      </c>
      <c r="AW8" s="4974" t="s">
        <v>8004</v>
      </c>
    </row>
    <row r="9" spans="1:49" s="3089" customFormat="1" ht="106.5" customHeight="1">
      <c r="A9" s="3175">
        <v>2</v>
      </c>
      <c r="B9" s="3176" t="s">
        <v>4189</v>
      </c>
      <c r="C9" s="3190"/>
      <c r="D9" s="3177" t="s">
        <v>2447</v>
      </c>
      <c r="E9" s="3178" t="s">
        <v>90</v>
      </c>
      <c r="F9" s="3175" t="s">
        <v>118</v>
      </c>
      <c r="G9" s="3179"/>
      <c r="H9" s="3179"/>
      <c r="I9" s="3191">
        <v>1.5065999999999999</v>
      </c>
      <c r="J9" s="3179"/>
      <c r="K9" s="3179"/>
      <c r="L9" s="3179"/>
      <c r="M9" s="3182">
        <f t="shared" ref="M9:M72" si="0">T9</f>
        <v>75330</v>
      </c>
      <c r="N9" s="3183">
        <f>M9/100000</f>
        <v>0.75329999999999997</v>
      </c>
      <c r="O9" s="3182">
        <f t="shared" ref="O9:O72" si="1">U9</f>
        <v>3</v>
      </c>
      <c r="P9" s="4884">
        <f>O9*N9</f>
        <v>2.2599</v>
      </c>
      <c r="Q9" s="3185"/>
      <c r="R9" s="3186">
        <f>'Ab1. RMNCH+A'!Q37</f>
        <v>0</v>
      </c>
      <c r="S9" s="3187">
        <f>'Ab1. RMNCH+A'!R37</f>
        <v>0</v>
      </c>
      <c r="T9" s="3258">
        <f>IFERROR(AR9/AS9,0)</f>
        <v>75330</v>
      </c>
      <c r="U9" s="3258">
        <f t="shared" ref="U9:U72" si="2">Y9+AC9+AG9+AK9+AO9</f>
        <v>3</v>
      </c>
      <c r="V9" s="3259">
        <f>T9*U9</f>
        <v>225990</v>
      </c>
      <c r="W9" s="3189" t="str">
        <f>"STATE: "&amp;AA9&amp;"; PDY: "&amp;AE9&amp;"; KKL: "&amp;AI9&amp;"; MHE: "&amp;AM9&amp;"; YNM: "&amp;AQ9</f>
        <v xml:space="preserve">STATE: ; PDY: Equipments &amp; Instruments for LaQshya as per guidelines - Rs.75330 x 2 units  ; KKL: Equipments &amp; Instruments for LaQshya as per guidelines - Rs.75330 x 1 units ; MHE: ; YNM: </v>
      </c>
      <c r="X9" s="3192"/>
      <c r="Y9" s="3192"/>
      <c r="Z9" s="3192">
        <f>X9*Y9</f>
        <v>0</v>
      </c>
      <c r="AA9" s="3192"/>
      <c r="AB9" s="3584">
        <v>75330</v>
      </c>
      <c r="AC9" s="3584">
        <v>2</v>
      </c>
      <c r="AD9" s="3585">
        <f>AB9*AC9</f>
        <v>150660</v>
      </c>
      <c r="AE9" s="3587" t="s">
        <v>6893</v>
      </c>
      <c r="AF9" s="3584">
        <v>75330</v>
      </c>
      <c r="AG9" s="3584">
        <v>1</v>
      </c>
      <c r="AH9" s="3585">
        <f>AF9*AG9</f>
        <v>75330</v>
      </c>
      <c r="AI9" s="3585" t="s">
        <v>6894</v>
      </c>
      <c r="AJ9" s="3192"/>
      <c r="AK9" s="3192"/>
      <c r="AL9" s="3192">
        <f>AJ9*AK9</f>
        <v>0</v>
      </c>
      <c r="AM9" s="3192"/>
      <c r="AN9" s="3192"/>
      <c r="AO9" s="3192"/>
      <c r="AP9" s="3192">
        <f>AN9*AO9</f>
        <v>0</v>
      </c>
      <c r="AQ9" s="3192"/>
      <c r="AR9" s="3188">
        <f>Z9+AD9+AH9+AL9+AP9</f>
        <v>225990</v>
      </c>
      <c r="AS9" s="3188">
        <f>Y9+AC9+AG9+AK9+AO9</f>
        <v>3</v>
      </c>
      <c r="AT9" s="3188">
        <f>IFERROR((AR9/AS9),0)</f>
        <v>75330</v>
      </c>
      <c r="AU9" s="3189" t="str">
        <f>"STATE: "&amp;AA9&amp;"; PDY: "&amp;AE9&amp;"; KKL: "&amp;AI9&amp;"; MHE: "&amp;AM9&amp;"; YNM: "&amp;AQ9</f>
        <v xml:space="preserve">STATE: ; PDY: Equipments &amp; Instruments for LaQshya as per guidelines - Rs.75330 x 2 units  ; KKL: Equipments &amp; Instruments for LaQshya as per guidelines - Rs.75330 x 1 units ; MHE: ; YNM: </v>
      </c>
      <c r="AV9" s="4846" t="s">
        <v>7334</v>
      </c>
      <c r="AW9" s="4974" t="s">
        <v>7869</v>
      </c>
    </row>
    <row r="10" spans="1:49" s="3089" customFormat="1" ht="125.25" customHeight="1">
      <c r="A10" s="3175">
        <v>3</v>
      </c>
      <c r="B10" s="3176" t="s">
        <v>4190</v>
      </c>
      <c r="C10" s="3196"/>
      <c r="D10" s="3177" t="s">
        <v>2395</v>
      </c>
      <c r="E10" s="3178" t="s">
        <v>90</v>
      </c>
      <c r="F10" s="3175" t="s">
        <v>118</v>
      </c>
      <c r="G10" s="3179"/>
      <c r="H10" s="3179"/>
      <c r="I10" s="3197">
        <v>65.42</v>
      </c>
      <c r="J10" s="3179"/>
      <c r="K10" s="3179"/>
      <c r="L10" s="3179"/>
      <c r="M10" s="3182">
        <f t="shared" si="0"/>
        <v>3411500</v>
      </c>
      <c r="N10" s="3183">
        <f>M10/100000</f>
        <v>34.115000000000002</v>
      </c>
      <c r="O10" s="3182">
        <f t="shared" si="1"/>
        <v>2</v>
      </c>
      <c r="P10" s="4884">
        <f>O10*N10</f>
        <v>68.23</v>
      </c>
      <c r="Q10" s="3185"/>
      <c r="R10" s="3186">
        <f>'Ab1. RMNCH+A'!Q38</f>
        <v>0</v>
      </c>
      <c r="S10" s="3187">
        <f>'Ab1. RMNCH+A'!R38</f>
        <v>0</v>
      </c>
      <c r="T10" s="3258">
        <f>IFERROR(AR10/AS10,0)</f>
        <v>3411500</v>
      </c>
      <c r="U10" s="3258">
        <f t="shared" si="2"/>
        <v>2</v>
      </c>
      <c r="V10" s="3259">
        <f>T10*U10</f>
        <v>6823000</v>
      </c>
      <c r="W10" s="3189" t="str">
        <f>"STATE: "&amp;AA10&amp;"; PDY: "&amp;AE10&amp;"; KKL: "&amp;AI10&amp;"; MHE: "&amp;AM10&amp;"; YNM: "&amp;AQ10</f>
        <v xml:space="preserve">STATE: ; PDY: Establishment of HDU, Hybrid HDU &amp; ICU in IGMC&amp;RI &amp; RGGW&amp;CH : Equipments - RGGW&amp;CH - (6+2 HybridHDU/ICU) - Rs.75,98,000 x 50% - Rs. 37.99/- and IGMC &amp; RI - (8 bedded HDU) - Rs. 60,48,000/- x 50 % - Rs. 30.24 Lakhs (Total - Rs.68.23 Lakhs); KKL: ; MHE: ; YNM: </v>
      </c>
      <c r="X10" s="3193"/>
      <c r="Y10" s="3193"/>
      <c r="Z10" s="3194"/>
      <c r="AA10" s="3198"/>
      <c r="AB10" s="3584">
        <v>3411500</v>
      </c>
      <c r="AC10" s="3584">
        <v>2</v>
      </c>
      <c r="AD10" s="3585">
        <f>AB10*AC10</f>
        <v>6823000</v>
      </c>
      <c r="AE10" s="4071" t="s">
        <v>7915</v>
      </c>
      <c r="AF10" s="3589"/>
      <c r="AG10" s="3589"/>
      <c r="AH10" s="3589">
        <f>AF10*AG10</f>
        <v>0</v>
      </c>
      <c r="AI10" s="3589"/>
      <c r="AJ10" s="3192"/>
      <c r="AK10" s="3192"/>
      <c r="AL10" s="3192">
        <f>AJ10*AK10</f>
        <v>0</v>
      </c>
      <c r="AM10" s="3192"/>
      <c r="AN10" s="3188"/>
      <c r="AO10" s="3188"/>
      <c r="AP10" s="3188">
        <f>AN10*AO10</f>
        <v>0</v>
      </c>
      <c r="AQ10" s="3188"/>
      <c r="AR10" s="3188">
        <f>Z10+AD10+AH10+AL10+AP10</f>
        <v>6823000</v>
      </c>
      <c r="AS10" s="3188">
        <f>Y10+AC10+AG10+AK10+AO10</f>
        <v>2</v>
      </c>
      <c r="AT10" s="3188">
        <f>IFERROR((AR10/AS10),0)</f>
        <v>3411500</v>
      </c>
      <c r="AU10" s="3189" t="str">
        <f>"STATE: "&amp;AA10&amp;"; PDY: "&amp;AE10&amp;"; KKL: "&amp;AI10&amp;"; MHE: "&amp;AM10&amp;"; YNM: "&amp;AQ10</f>
        <v xml:space="preserve">STATE: ; PDY: Establishment of HDU, Hybrid HDU &amp; ICU in IGMC&amp;RI &amp; RGGW&amp;CH : Equipments - RGGW&amp;CH - (6+2 HybridHDU/ICU) - Rs.75,98,000 x 50% - Rs. 37.99/- and IGMC &amp; RI - (8 bedded HDU) - Rs. 60,48,000/- x 50 % - Rs. 30.24 Lakhs (Total - Rs.68.23 Lakhs); KKL: ; MHE: ; YNM: </v>
      </c>
      <c r="AV10" s="4846" t="s">
        <v>7335</v>
      </c>
      <c r="AW10" s="4974" t="s">
        <v>8002</v>
      </c>
    </row>
    <row r="11" spans="1:49" s="3089" customFormat="1" ht="40.5">
      <c r="A11" s="3175">
        <v>4</v>
      </c>
      <c r="B11" s="3176" t="s">
        <v>4209</v>
      </c>
      <c r="C11" s="3177" t="s">
        <v>2833</v>
      </c>
      <c r="D11" s="3177" t="s">
        <v>4075</v>
      </c>
      <c r="E11" s="3178" t="s">
        <v>90</v>
      </c>
      <c r="F11" s="3175" t="s">
        <v>118</v>
      </c>
      <c r="G11" s="3199"/>
      <c r="H11" s="3199"/>
      <c r="I11" s="3200">
        <v>32.499999499999994</v>
      </c>
      <c r="J11" s="3199"/>
      <c r="K11" s="3199"/>
      <c r="L11" s="3179"/>
      <c r="M11" s="3182">
        <f t="shared" si="0"/>
        <v>0</v>
      </c>
      <c r="N11" s="3183">
        <f>M11/100000</f>
        <v>0</v>
      </c>
      <c r="O11" s="3182">
        <f t="shared" si="1"/>
        <v>0</v>
      </c>
      <c r="P11" s="4884">
        <f>O11*N11</f>
        <v>0</v>
      </c>
      <c r="Q11" s="3185"/>
      <c r="R11" s="3186">
        <f>'Ab1. RMNCH+A'!Q39</f>
        <v>0</v>
      </c>
      <c r="S11" s="3187">
        <f>'Ab1. RMNCH+A'!R39</f>
        <v>0</v>
      </c>
      <c r="T11" s="3258">
        <f t="shared" ref="T11:T74" si="3">IFERROR(AR11/AS11,0)</f>
        <v>0</v>
      </c>
      <c r="U11" s="3258">
        <f t="shared" si="2"/>
        <v>0</v>
      </c>
      <c r="V11" s="3259">
        <f t="shared" ref="V11:V74" si="4">T11*U11</f>
        <v>0</v>
      </c>
      <c r="W11" s="3189" t="str">
        <f t="shared" ref="W11:W71" si="5">"STATE: "&amp;AA11&amp;"; PDY: "&amp;AE11&amp;"; KKL: "&amp;AI11&amp;"; MHE: "&amp;AM11&amp;"; YNM: "&amp;AQ11</f>
        <v xml:space="preserve">STATE: ; PDY: ; KKL: ; MHE: ; YNM: </v>
      </c>
      <c r="X11" s="3188"/>
      <c r="Y11" s="3188"/>
      <c r="Z11" s="3188">
        <f t="shared" ref="Z11:Z71" si="6">X11*Y11</f>
        <v>0</v>
      </c>
      <c r="AA11" s="3188"/>
      <c r="AB11" s="3188"/>
      <c r="AC11" s="3188"/>
      <c r="AD11" s="3188">
        <f t="shared" ref="AD11:AD68" si="7">AB11*AC11</f>
        <v>0</v>
      </c>
      <c r="AE11" s="3188"/>
      <c r="AF11" s="3188"/>
      <c r="AG11" s="3188"/>
      <c r="AH11" s="3188">
        <f t="shared" ref="AH11:AH68" si="8">AF11*AG11</f>
        <v>0</v>
      </c>
      <c r="AI11" s="3188"/>
      <c r="AJ11" s="3188"/>
      <c r="AK11" s="3188"/>
      <c r="AL11" s="3188">
        <f t="shared" ref="AL11:AL68" si="9">AJ11*AK11</f>
        <v>0</v>
      </c>
      <c r="AM11" s="3188"/>
      <c r="AN11" s="3188"/>
      <c r="AO11" s="3188"/>
      <c r="AP11" s="3188">
        <f t="shared" ref="AP11:AP68" si="10">AN11*AO11</f>
        <v>0</v>
      </c>
      <c r="AQ11" s="3188"/>
      <c r="AR11" s="3188">
        <f t="shared" ref="AR11:AR74" si="11">Z11+AD11+AH11+AL11+AP11</f>
        <v>0</v>
      </c>
      <c r="AS11" s="3188">
        <f t="shared" ref="AS11:AS74" si="12">Y11+AC11+AG11+AK11+AO11</f>
        <v>0</v>
      </c>
      <c r="AT11" s="3188">
        <f t="shared" ref="AT11:AT74" si="13">IFERROR((AR11/AS11),0)</f>
        <v>0</v>
      </c>
      <c r="AU11" s="3189" t="str">
        <f t="shared" ref="AU11:AU74" si="14">"STATE: "&amp;AA11&amp;"; PDY: "&amp;AE11&amp;"; KKL: "&amp;AI11&amp;"; MHE: "&amp;AM11&amp;"; YNM: "&amp;AQ11</f>
        <v xml:space="preserve">STATE: ; PDY: ; KKL: ; MHE: ; YNM: </v>
      </c>
      <c r="AV11" s="4846" t="s">
        <v>7336</v>
      </c>
      <c r="AW11" s="1826"/>
    </row>
    <row r="12" spans="1:49" s="3089" customFormat="1" ht="205.5" customHeight="1">
      <c r="A12" s="3175">
        <v>5</v>
      </c>
      <c r="B12" s="3176" t="s">
        <v>4191</v>
      </c>
      <c r="C12" s="3177" t="s">
        <v>1588</v>
      </c>
      <c r="D12" s="3177" t="s">
        <v>1589</v>
      </c>
      <c r="E12" s="3178" t="s">
        <v>90</v>
      </c>
      <c r="F12" s="3175" t="s">
        <v>118</v>
      </c>
      <c r="G12" s="3179"/>
      <c r="H12" s="3201"/>
      <c r="I12" s="3202"/>
      <c r="J12" s="3203"/>
      <c r="K12" s="3204"/>
      <c r="L12" s="3205"/>
      <c r="M12" s="3182">
        <f t="shared" si="0"/>
        <v>135652.17391302608</v>
      </c>
      <c r="N12" s="3183">
        <f>M12/100000</f>
        <v>1.3565217391302609</v>
      </c>
      <c r="O12" s="3182">
        <f t="shared" si="1"/>
        <v>23</v>
      </c>
      <c r="P12" s="4884">
        <f>O12*N12</f>
        <v>31.199999999995999</v>
      </c>
      <c r="Q12" s="3206"/>
      <c r="R12" s="3186">
        <f>'Ab1. RMNCH+A'!Q40</f>
        <v>0</v>
      </c>
      <c r="S12" s="3187">
        <f>'Ab1. RMNCH+A'!R40</f>
        <v>0</v>
      </c>
      <c r="T12" s="3258">
        <f t="shared" si="3"/>
        <v>135652.17391302608</v>
      </c>
      <c r="U12" s="3258">
        <f t="shared" si="2"/>
        <v>23</v>
      </c>
      <c r="V12" s="3259">
        <f t="shared" si="4"/>
        <v>3119999.9999996</v>
      </c>
      <c r="W12" s="3189" t="str">
        <f>"STATE: "&amp;AA12&amp;"; PDY: "&amp;AE12&amp;"; KKL: "&amp;AI12&amp;"; MHE: "&amp;AM12&amp;"; YNM: "&amp;AQ12</f>
        <v>STATE: ; PDY: Medical College (IGMC)  - Surgical diathermy -1 x Rs.4.00 Lakh, Crash Cart - 1 x Rs.50000, Radiant warmer - 1 x Rs.60000, Cardio tocograph machine - 1x 4.00 Lakh Double surface phototherpy - 1no. x Rs.1.20 Lakhs  (Total - Rs.10.30 Lakhs); KKL: Normal delivery kit (10 Nos.) Rs. 2,50,000/-, CTG Machine (1 Nos.) Rs. 400000/-, OT table (1 No.) Rs.5,00,000/- (Total Cost Rs. 11.50 Lakhs); MHE: OT table (1 No.) Rs.5,00,000/-; YNM: CTG Machine to know the status  of  fetus - Rs.4.00 Lakhs  , Fetal Doppler Scanner  - 4 nos. X Rs.10000 - Rs.40000/-</v>
      </c>
      <c r="X12" s="3188"/>
      <c r="Y12" s="3188"/>
      <c r="Z12" s="3188">
        <f t="shared" si="6"/>
        <v>0</v>
      </c>
      <c r="AA12" s="3188"/>
      <c r="AB12" s="3258">
        <v>206000</v>
      </c>
      <c r="AC12" s="3258">
        <v>5</v>
      </c>
      <c r="AD12" s="3258">
        <f t="shared" si="7"/>
        <v>1030000</v>
      </c>
      <c r="AE12" s="3189" t="s">
        <v>7257</v>
      </c>
      <c r="AF12" s="3258">
        <v>95833.333333300005</v>
      </c>
      <c r="AG12" s="3258">
        <v>12</v>
      </c>
      <c r="AH12" s="3258">
        <f t="shared" si="8"/>
        <v>1149999.9999996</v>
      </c>
      <c r="AI12" s="3189" t="s">
        <v>7258</v>
      </c>
      <c r="AJ12" s="3258">
        <v>500000</v>
      </c>
      <c r="AK12" s="3258">
        <v>1</v>
      </c>
      <c r="AL12" s="3258">
        <f t="shared" si="9"/>
        <v>500000</v>
      </c>
      <c r="AM12" s="3189" t="s">
        <v>7243</v>
      </c>
      <c r="AN12" s="3188">
        <v>88000</v>
      </c>
      <c r="AO12" s="3188">
        <v>5</v>
      </c>
      <c r="AP12" s="3188">
        <f t="shared" si="10"/>
        <v>440000</v>
      </c>
      <c r="AQ12" s="3189" t="s">
        <v>7259</v>
      </c>
      <c r="AR12" s="3188">
        <f t="shared" si="11"/>
        <v>3119999.9999996</v>
      </c>
      <c r="AS12" s="3188">
        <f t="shared" si="12"/>
        <v>23</v>
      </c>
      <c r="AT12" s="3188">
        <f t="shared" si="13"/>
        <v>135652.17391302608</v>
      </c>
      <c r="AU12" s="3189" t="str">
        <f t="shared" si="14"/>
        <v>STATE: ; PDY: Medical College (IGMC)  - Surgical diathermy -1 x Rs.4.00 Lakh, Crash Cart - 1 x Rs.50000, Radiant warmer - 1 x Rs.60000, Cardio tocograph machine - 1x 4.00 Lakh Double surface phototherpy - 1no. x Rs.1.20 Lakhs  (Total - Rs.10.30 Lakhs); KKL: Normal delivery kit (10 Nos.) Rs. 2,50,000/-, CTG Machine (1 Nos.) Rs. 400000/-, OT table (1 No.) Rs.5,00,000/- (Total Cost Rs. 11.50 Lakhs); MHE: OT table (1 No.) Rs.5,00,000/-; YNM: CTG Machine to know the status  of  fetus - Rs.4.00 Lakhs  , Fetal Doppler Scanner  - 4 nos. X Rs.10000 - Rs.40000/-</v>
      </c>
      <c r="AV12" s="4846"/>
      <c r="AW12" s="4974" t="s">
        <v>7997</v>
      </c>
    </row>
    <row r="13" spans="1:49" s="3089" customFormat="1" ht="32.25" customHeight="1">
      <c r="A13" s="3162" t="s">
        <v>4338</v>
      </c>
      <c r="B13" s="3163" t="s">
        <v>1590</v>
      </c>
      <c r="C13" s="3164" t="s">
        <v>1591</v>
      </c>
      <c r="D13" s="3163" t="s">
        <v>4920</v>
      </c>
      <c r="E13" s="3165"/>
      <c r="F13" s="3165"/>
      <c r="G13" s="3207"/>
      <c r="H13" s="3207"/>
      <c r="I13" s="3208"/>
      <c r="J13" s="3207"/>
      <c r="K13" s="3207"/>
      <c r="L13" s="3207"/>
      <c r="M13" s="3182">
        <f t="shared" si="0"/>
        <v>0</v>
      </c>
      <c r="N13" s="3168"/>
      <c r="O13" s="3182">
        <f t="shared" si="1"/>
        <v>0</v>
      </c>
      <c r="P13" s="3168">
        <f>SUM(P14:P18)</f>
        <v>51.229999999969991</v>
      </c>
      <c r="Q13" s="3209"/>
      <c r="R13" s="3171"/>
      <c r="S13" s="3172">
        <f>SUM(S14:S18)</f>
        <v>0</v>
      </c>
      <c r="T13" s="3258"/>
      <c r="U13" s="3258"/>
      <c r="V13" s="3168">
        <f>SUM(V14:V18)</f>
        <v>5122999.9999969993</v>
      </c>
      <c r="W13" s="3189"/>
      <c r="X13" s="3188"/>
      <c r="Y13" s="3188"/>
      <c r="Z13" s="3168">
        <f>SUM(Z14:Z18)</f>
        <v>2879999.9999973997</v>
      </c>
      <c r="AA13" s="3188"/>
      <c r="AB13" s="3188"/>
      <c r="AC13" s="3188"/>
      <c r="AD13" s="3168">
        <f>SUM(AD14:AD18)</f>
        <v>824000</v>
      </c>
      <c r="AE13" s="3188"/>
      <c r="AF13" s="3188"/>
      <c r="AG13" s="3188"/>
      <c r="AH13" s="3168">
        <f>SUM(AH14:AH18)</f>
        <v>414000</v>
      </c>
      <c r="AI13" s="3188"/>
      <c r="AJ13" s="3188"/>
      <c r="AK13" s="3188"/>
      <c r="AL13" s="3168">
        <f>SUM(AL14:AL18)</f>
        <v>594999.9999996</v>
      </c>
      <c r="AM13" s="3188"/>
      <c r="AN13" s="3188"/>
      <c r="AO13" s="3188"/>
      <c r="AP13" s="3168">
        <f>SUM(AP14:AP18)</f>
        <v>410000</v>
      </c>
      <c r="AQ13" s="3188"/>
      <c r="AR13" s="3168">
        <f>SUM(AR14:AR18)</f>
        <v>5122999.9999969993</v>
      </c>
      <c r="AS13" s="3188"/>
      <c r="AT13" s="3188"/>
      <c r="AU13" s="3189"/>
      <c r="AV13" s="4731"/>
    </row>
    <row r="14" spans="1:49" s="3089" customFormat="1" ht="87" customHeight="1">
      <c r="A14" s="3175">
        <v>1</v>
      </c>
      <c r="B14" s="3176" t="s">
        <v>4192</v>
      </c>
      <c r="C14" s="3177" t="s">
        <v>1592</v>
      </c>
      <c r="D14" s="3210" t="s">
        <v>3311</v>
      </c>
      <c r="E14" s="3178" t="s">
        <v>90</v>
      </c>
      <c r="F14" s="3175" t="s">
        <v>131</v>
      </c>
      <c r="G14" s="3179"/>
      <c r="H14" s="3179"/>
      <c r="I14" s="3180"/>
      <c r="J14" s="3179"/>
      <c r="K14" s="3179"/>
      <c r="L14" s="3179"/>
      <c r="M14" s="3182">
        <f t="shared" si="0"/>
        <v>0</v>
      </c>
      <c r="N14" s="3183">
        <f>M14/100000</f>
        <v>0</v>
      </c>
      <c r="O14" s="3182">
        <f t="shared" si="1"/>
        <v>0</v>
      </c>
      <c r="P14" s="3184">
        <f>O14*N14</f>
        <v>0</v>
      </c>
      <c r="Q14" s="3185"/>
      <c r="R14" s="3186">
        <f>'Ab1. RMNCH+A'!Q127</f>
        <v>0</v>
      </c>
      <c r="S14" s="3187">
        <f>'Ab1. RMNCH+A'!R127</f>
        <v>0</v>
      </c>
      <c r="T14" s="3258">
        <f t="shared" si="3"/>
        <v>0</v>
      </c>
      <c r="U14" s="3258">
        <f t="shared" si="2"/>
        <v>0</v>
      </c>
      <c r="V14" s="3259">
        <f t="shared" si="4"/>
        <v>0</v>
      </c>
      <c r="W14" s="3189" t="str">
        <f t="shared" si="5"/>
        <v xml:space="preserve">STATE: ; PDY: ; KKL: ; MHE: ; YNM: </v>
      </c>
      <c r="X14" s="3188"/>
      <c r="Y14" s="3188"/>
      <c r="Z14" s="3188">
        <f t="shared" si="6"/>
        <v>0</v>
      </c>
      <c r="AA14" s="3188"/>
      <c r="AB14" s="3188"/>
      <c r="AC14" s="3188"/>
      <c r="AD14" s="3188">
        <f t="shared" si="7"/>
        <v>0</v>
      </c>
      <c r="AE14" s="3188"/>
      <c r="AF14" s="3188"/>
      <c r="AG14" s="3188"/>
      <c r="AH14" s="3188">
        <f t="shared" si="8"/>
        <v>0</v>
      </c>
      <c r="AI14" s="3189"/>
      <c r="AJ14" s="3188"/>
      <c r="AK14" s="3188"/>
      <c r="AL14" s="3188">
        <f t="shared" si="9"/>
        <v>0</v>
      </c>
      <c r="AM14" s="3189"/>
      <c r="AN14" s="3188"/>
      <c r="AO14" s="3188"/>
      <c r="AP14" s="3188">
        <f t="shared" si="10"/>
        <v>0</v>
      </c>
      <c r="AQ14" s="3188"/>
      <c r="AR14" s="3188">
        <f t="shared" si="11"/>
        <v>0</v>
      </c>
      <c r="AS14" s="3188">
        <f t="shared" si="12"/>
        <v>0</v>
      </c>
      <c r="AT14" s="3188">
        <f t="shared" si="13"/>
        <v>0</v>
      </c>
      <c r="AU14" s="3189" t="str">
        <f t="shared" si="14"/>
        <v xml:space="preserve">STATE: ; PDY: ; KKL: ; MHE: ; YNM: </v>
      </c>
      <c r="AV14" s="4846" t="s">
        <v>7337</v>
      </c>
      <c r="AW14" s="1826"/>
    </row>
    <row r="15" spans="1:49" s="3090" customFormat="1" ht="67.5" customHeight="1">
      <c r="A15" s="3211">
        <v>2</v>
      </c>
      <c r="B15" s="3190" t="s">
        <v>4193</v>
      </c>
      <c r="C15" s="3196" t="s">
        <v>1593</v>
      </c>
      <c r="D15" s="3112" t="s">
        <v>4513</v>
      </c>
      <c r="E15" s="3178" t="s">
        <v>90</v>
      </c>
      <c r="F15" s="3211" t="s">
        <v>131</v>
      </c>
      <c r="G15" s="3212"/>
      <c r="H15" s="3212"/>
      <c r="I15" s="3213"/>
      <c r="J15" s="3212"/>
      <c r="K15" s="3212"/>
      <c r="L15" s="3212"/>
      <c r="M15" s="3182">
        <f t="shared" si="0"/>
        <v>0</v>
      </c>
      <c r="N15" s="3183">
        <f>M15/100000</f>
        <v>0</v>
      </c>
      <c r="O15" s="3182">
        <f t="shared" si="1"/>
        <v>0</v>
      </c>
      <c r="P15" s="3214">
        <f>O15*N15</f>
        <v>0</v>
      </c>
      <c r="Q15" s="3215"/>
      <c r="R15" s="3186">
        <f>'Ab1. RMNCH+A'!Q128</f>
        <v>0</v>
      </c>
      <c r="S15" s="3187">
        <f>'Ab1. RMNCH+A'!R128</f>
        <v>0</v>
      </c>
      <c r="T15" s="3258">
        <f t="shared" si="3"/>
        <v>0</v>
      </c>
      <c r="U15" s="3258">
        <f t="shared" si="2"/>
        <v>0</v>
      </c>
      <c r="V15" s="3259">
        <f t="shared" si="4"/>
        <v>0</v>
      </c>
      <c r="W15" s="3189" t="str">
        <f t="shared" si="5"/>
        <v xml:space="preserve">STATE: ; PDY: ; KKL: ; MHE: ; YNM: </v>
      </c>
      <c r="X15" s="3188"/>
      <c r="Y15" s="3188"/>
      <c r="Z15" s="3188">
        <f t="shared" si="6"/>
        <v>0</v>
      </c>
      <c r="AA15" s="3188"/>
      <c r="AB15" s="3258"/>
      <c r="AC15" s="3258"/>
      <c r="AD15" s="3258">
        <f t="shared" si="7"/>
        <v>0</v>
      </c>
      <c r="AE15" s="3189"/>
      <c r="AF15" s="3188"/>
      <c r="AG15" s="3188"/>
      <c r="AH15" s="3188">
        <f t="shared" si="8"/>
        <v>0</v>
      </c>
      <c r="AI15" s="3189"/>
      <c r="AJ15" s="3188"/>
      <c r="AK15" s="3188"/>
      <c r="AL15" s="3188">
        <f t="shared" si="9"/>
        <v>0</v>
      </c>
      <c r="AM15" s="3189"/>
      <c r="AN15" s="3188"/>
      <c r="AO15" s="3188"/>
      <c r="AP15" s="3258">
        <f t="shared" si="10"/>
        <v>0</v>
      </c>
      <c r="AQ15" s="3189"/>
      <c r="AR15" s="3188">
        <f t="shared" si="11"/>
        <v>0</v>
      </c>
      <c r="AS15" s="3188">
        <f t="shared" si="12"/>
        <v>0</v>
      </c>
      <c r="AT15" s="3188">
        <f t="shared" si="13"/>
        <v>0</v>
      </c>
      <c r="AU15" s="3189" t="str">
        <f t="shared" si="14"/>
        <v xml:space="preserve">STATE: ; PDY: ; KKL: ; MHE: ; YNM: </v>
      </c>
      <c r="AV15" s="4847" t="s">
        <v>7338</v>
      </c>
      <c r="AW15" s="1825"/>
    </row>
    <row r="16" spans="1:49" s="3090" customFormat="1" ht="48.75" customHeight="1">
      <c r="A16" s="3175">
        <v>3</v>
      </c>
      <c r="B16" s="3190" t="s">
        <v>4514</v>
      </c>
      <c r="C16" s="3196"/>
      <c r="D16" s="3112" t="s">
        <v>4515</v>
      </c>
      <c r="E16" s="3178" t="s">
        <v>90</v>
      </c>
      <c r="F16" s="3211" t="s">
        <v>131</v>
      </c>
      <c r="G16" s="3212"/>
      <c r="H16" s="3212"/>
      <c r="I16" s="3216">
        <v>1.74</v>
      </c>
      <c r="J16" s="3212"/>
      <c r="K16" s="3212"/>
      <c r="L16" s="3212"/>
      <c r="M16" s="3182">
        <f t="shared" si="0"/>
        <v>0</v>
      </c>
      <c r="N16" s="3183">
        <f>M16/100000</f>
        <v>0</v>
      </c>
      <c r="O16" s="3182">
        <f t="shared" si="1"/>
        <v>0</v>
      </c>
      <c r="P16" s="3214">
        <f>O16*N16</f>
        <v>0</v>
      </c>
      <c r="Q16" s="3215"/>
      <c r="R16" s="3186">
        <f>'Ab1. RMNCH+A'!Q129</f>
        <v>0</v>
      </c>
      <c r="S16" s="3187">
        <f>'Ab1. RMNCH+A'!R129</f>
        <v>0</v>
      </c>
      <c r="T16" s="3258">
        <f t="shared" si="3"/>
        <v>0</v>
      </c>
      <c r="U16" s="3258">
        <f t="shared" si="2"/>
        <v>0</v>
      </c>
      <c r="V16" s="3259">
        <f t="shared" si="4"/>
        <v>0</v>
      </c>
      <c r="W16" s="3189" t="str">
        <f t="shared" si="5"/>
        <v xml:space="preserve">STATE: ; PDY: ; KKL: ; MHE: ; YNM: </v>
      </c>
      <c r="X16" s="3188"/>
      <c r="Y16" s="3188"/>
      <c r="Z16" s="3188">
        <f t="shared" si="6"/>
        <v>0</v>
      </c>
      <c r="AA16" s="3188"/>
      <c r="AB16" s="3188"/>
      <c r="AC16" s="3188"/>
      <c r="AD16" s="3188">
        <f t="shared" si="7"/>
        <v>0</v>
      </c>
      <c r="AE16" s="3188"/>
      <c r="AF16" s="3188"/>
      <c r="AG16" s="3188"/>
      <c r="AH16" s="3188">
        <f t="shared" si="8"/>
        <v>0</v>
      </c>
      <c r="AI16" s="3188"/>
      <c r="AJ16" s="3188"/>
      <c r="AK16" s="3188"/>
      <c r="AL16" s="3188">
        <f t="shared" si="9"/>
        <v>0</v>
      </c>
      <c r="AM16" s="3188"/>
      <c r="AN16" s="3188"/>
      <c r="AO16" s="3188"/>
      <c r="AP16" s="3188">
        <f t="shared" si="10"/>
        <v>0</v>
      </c>
      <c r="AQ16" s="3188"/>
      <c r="AR16" s="3188">
        <f t="shared" si="11"/>
        <v>0</v>
      </c>
      <c r="AS16" s="3188">
        <f t="shared" si="12"/>
        <v>0</v>
      </c>
      <c r="AT16" s="3188">
        <f t="shared" si="13"/>
        <v>0</v>
      </c>
      <c r="AU16" s="3189" t="str">
        <f t="shared" si="14"/>
        <v xml:space="preserve">STATE: ; PDY: ; KKL: ; MHE: ; YNM: </v>
      </c>
      <c r="AV16" s="4847" t="s">
        <v>7339</v>
      </c>
      <c r="AW16" s="1825"/>
    </row>
    <row r="17" spans="1:49" s="3089" customFormat="1" ht="87" customHeight="1">
      <c r="A17" s="3211">
        <v>4</v>
      </c>
      <c r="B17" s="3176" t="s">
        <v>4254</v>
      </c>
      <c r="C17" s="3196"/>
      <c r="D17" s="3217" t="s">
        <v>2828</v>
      </c>
      <c r="E17" s="3178" t="s">
        <v>90</v>
      </c>
      <c r="F17" s="3218" t="s">
        <v>131</v>
      </c>
      <c r="G17" s="3219"/>
      <c r="H17" s="3219"/>
      <c r="I17" s="3216"/>
      <c r="J17" s="3219"/>
      <c r="K17" s="3219"/>
      <c r="L17" s="3219"/>
      <c r="M17" s="3182">
        <f t="shared" si="0"/>
        <v>0</v>
      </c>
      <c r="N17" s="3183">
        <f>M17/100000</f>
        <v>0</v>
      </c>
      <c r="O17" s="3182">
        <f t="shared" si="1"/>
        <v>0</v>
      </c>
      <c r="P17" s="3184">
        <f>O17*N17</f>
        <v>0</v>
      </c>
      <c r="Q17" s="3220"/>
      <c r="R17" s="3186">
        <f>'Ab1. RMNCH+A'!Q130</f>
        <v>0</v>
      </c>
      <c r="S17" s="3187">
        <f>'Ab1. RMNCH+A'!R130</f>
        <v>0</v>
      </c>
      <c r="T17" s="3258">
        <f t="shared" si="3"/>
        <v>0</v>
      </c>
      <c r="U17" s="3258">
        <f t="shared" si="2"/>
        <v>0</v>
      </c>
      <c r="V17" s="3259">
        <f t="shared" si="4"/>
        <v>0</v>
      </c>
      <c r="W17" s="3189" t="str">
        <f t="shared" si="5"/>
        <v xml:space="preserve">STATE: ; PDY: ; KKL: ; MHE: ; YNM: </v>
      </c>
      <c r="X17" s="3188"/>
      <c r="Y17" s="3188"/>
      <c r="Z17" s="3188">
        <f t="shared" si="6"/>
        <v>0</v>
      </c>
      <c r="AA17" s="3188"/>
      <c r="AB17" s="3188"/>
      <c r="AC17" s="3188"/>
      <c r="AD17" s="3188">
        <f t="shared" si="7"/>
        <v>0</v>
      </c>
      <c r="AE17" s="3188"/>
      <c r="AF17" s="3188"/>
      <c r="AG17" s="3188"/>
      <c r="AH17" s="3188">
        <f t="shared" si="8"/>
        <v>0</v>
      </c>
      <c r="AI17" s="3188"/>
      <c r="AJ17" s="3188"/>
      <c r="AK17" s="3188"/>
      <c r="AL17" s="3188">
        <f t="shared" si="9"/>
        <v>0</v>
      </c>
      <c r="AM17" s="3188"/>
      <c r="AN17" s="3188"/>
      <c r="AO17" s="3188"/>
      <c r="AP17" s="3188">
        <f t="shared" si="10"/>
        <v>0</v>
      </c>
      <c r="AQ17" s="3188"/>
      <c r="AR17" s="3188">
        <f t="shared" si="11"/>
        <v>0</v>
      </c>
      <c r="AS17" s="3188">
        <f t="shared" si="12"/>
        <v>0</v>
      </c>
      <c r="AT17" s="3188">
        <f t="shared" si="13"/>
        <v>0</v>
      </c>
      <c r="AU17" s="3189" t="str">
        <f t="shared" si="14"/>
        <v xml:space="preserve">STATE: ; PDY: ; KKL: ; MHE: ; YNM: </v>
      </c>
      <c r="AV17" s="4846" t="s">
        <v>7340</v>
      </c>
      <c r="AW17" s="1826"/>
    </row>
    <row r="18" spans="1:49" s="3090" customFormat="1" ht="409.5" customHeight="1">
      <c r="A18" s="3175">
        <v>5</v>
      </c>
      <c r="B18" s="3190" t="s">
        <v>4516</v>
      </c>
      <c r="C18" s="3196" t="s">
        <v>1593</v>
      </c>
      <c r="D18" s="3112" t="s">
        <v>4898</v>
      </c>
      <c r="E18" s="3178" t="s">
        <v>90</v>
      </c>
      <c r="F18" s="3211" t="s">
        <v>131</v>
      </c>
      <c r="G18" s="3212"/>
      <c r="H18" s="3212"/>
      <c r="I18" s="3216">
        <v>22.299999802000002</v>
      </c>
      <c r="J18" s="3212"/>
      <c r="K18" s="3212"/>
      <c r="L18" s="3212"/>
      <c r="M18" s="3182">
        <f t="shared" si="0"/>
        <v>33927.15231786092</v>
      </c>
      <c r="N18" s="3183">
        <f>M18/100000</f>
        <v>0.3392715231786092</v>
      </c>
      <c r="O18" s="3182">
        <f t="shared" si="1"/>
        <v>151</v>
      </c>
      <c r="P18" s="4884">
        <f>O18*N18</f>
        <v>51.229999999969991</v>
      </c>
      <c r="Q18" s="3215"/>
      <c r="R18" s="3186">
        <f>'Ab1. RMNCH+A'!Q131</f>
        <v>0</v>
      </c>
      <c r="S18" s="3187">
        <f>'Ab1. RMNCH+A'!R131</f>
        <v>0</v>
      </c>
      <c r="T18" s="3258">
        <f t="shared" si="3"/>
        <v>33927.15231786092</v>
      </c>
      <c r="U18" s="3258">
        <f t="shared" si="2"/>
        <v>151</v>
      </c>
      <c r="V18" s="3259">
        <f t="shared" si="4"/>
        <v>5122999.9999969993</v>
      </c>
      <c r="W18" s="3189" t="str">
        <f>"STATE: "&amp;AA18&amp;"; PDY: "&amp;AE18&amp;"; KKL: "&amp;AI18&amp;"; MHE: "&amp;AM18&amp;"; YNM: "&amp;AQ18</f>
        <v>STATE: IGMC (MEDICAL COLLEGE) Human Milk Bank - Hospital Grade Breast pumps - 2 x 2.00 Lakhs - 4.00 Lakhs La,inar Air Flow - 1 no. x 2.10 Lakhs, Human Milk Pasteuiser -1 no. Rs.8.50 Lakhs, Deep Freezer - 1 x 2.40 Lakhs , Refrigerator - 1 no. x Rs.40000/-, Bottle Warmer - 1 no. x Rs.1.35 Lakhs , Human Milk Analyser 1 no. x 8.50 Lakhs, Computer/ Label Printer / Labels - 1 no. x Rs.1.25 Lakhs, Containers for storage - 100 x Rs.300 - Rs.0.30 Lakhs = Rs.28.80 Lakhs; PDY: RGGW&amp; CH - SCNU - (Inborn &amp; Outborn) -  Syringe infusion Pumps - 10 nos. x Rs.25000 - 2.50 Lakhs, Pulse Oximeters - 2 nos. x Rs. 1.00 Lakhs - Rs.2.00 Lakhs, Laryngoscope with straight blades 4 nos. x Rs.1000 - Rs.4000/- (Total - 4.54 Lakhs )   NBSU - (2) - Phototheraphy unit - Rs.1.25 Lakhs x 2 - 2.50 Lakhs, Radiant Warmer - Rs.0.60 x 2 - 1.20 Lakhs Total - 3.70 Lakhs (GT - 8.24 Lakhs); KKL: DH (SNCU) - Syringe infusion Pumps - 5 nos. x Rs.25000 - 1.25 Lakhs, Pulse Oximeters - 1 nos. x Rs. 1.00 Lakhs - Laryngoscope with straight blades 4 nos. x Rs.1000 - Rs.4000/- (Total - 2.29 Lakhs )  NBSU (1) - (1) - Phototheraphy unit - Rs.1.25 Lakhs x 1,  Radiant Warmer - Rs.0.60 x 1 Lakhs - 1.85 Lakhs (GT -  4.14 Lakhs); MHE: Syringe infusion Pumps - 5 nos. x Rs.25000 - 1.25 Lakhs, Pulse Oximeters - 1 nos. x Rs. 1.00 Lakhs ( Rs.2.25 Lakhs)  NBSU - (2) - Phototheraphy unit - Rs.1.25 Lakhs x 2 - 2.50 Lakhs, Radiant Warmer - Rs.0.60 x 2 - 1.20 Lakhs Rs.3.70 Lakhs (GT - 5.95 Lakhs); YNM: Syringe infusion Pumps - 5 nos. x Rs.25000 - 1.25 Lakhs, Pulse Oximeters - 1 nos. x Rs. 1.00 Lakhs ( Rs.2.25 Lakhs) NBSU (1) - (1) - Phototheraphy unit - Rs.1.25 Lakhs x 1,  Radiant Warmer - Rs.0.60 x 1  = Total - 1.85 Lakhs (GT -  4.10 Lakhs)</v>
      </c>
      <c r="X18" s="4990">
        <v>26422.018348599999</v>
      </c>
      <c r="Y18" s="4990">
        <v>109</v>
      </c>
      <c r="Z18" s="4990">
        <f t="shared" si="6"/>
        <v>2879999.9999973997</v>
      </c>
      <c r="AA18" s="3862" t="s">
        <v>7922</v>
      </c>
      <c r="AB18" s="3584">
        <v>41200</v>
      </c>
      <c r="AC18" s="3584">
        <v>20</v>
      </c>
      <c r="AD18" s="3585">
        <f t="shared" si="7"/>
        <v>824000</v>
      </c>
      <c r="AE18" s="3587" t="s">
        <v>8120</v>
      </c>
      <c r="AF18" s="3584">
        <v>34500</v>
      </c>
      <c r="AG18" s="3584">
        <v>12</v>
      </c>
      <c r="AH18" s="3585">
        <f t="shared" si="8"/>
        <v>414000</v>
      </c>
      <c r="AI18" s="3587" t="s">
        <v>8121</v>
      </c>
      <c r="AJ18" s="4072">
        <v>99166.666666599995</v>
      </c>
      <c r="AK18" s="4072">
        <v>6</v>
      </c>
      <c r="AL18" s="4072">
        <f t="shared" si="9"/>
        <v>594999.9999996</v>
      </c>
      <c r="AM18" s="4073" t="s">
        <v>8122</v>
      </c>
      <c r="AN18" s="4072">
        <v>102500</v>
      </c>
      <c r="AO18" s="4072">
        <v>4</v>
      </c>
      <c r="AP18" s="4072">
        <f t="shared" si="10"/>
        <v>410000</v>
      </c>
      <c r="AQ18" s="4073" t="s">
        <v>8123</v>
      </c>
      <c r="AR18" s="3846">
        <f t="shared" si="11"/>
        <v>5122999.9999969993</v>
      </c>
      <c r="AS18" s="3846">
        <f t="shared" si="12"/>
        <v>151</v>
      </c>
      <c r="AT18" s="3846">
        <f t="shared" si="13"/>
        <v>33927.15231786092</v>
      </c>
      <c r="AU18" s="3862" t="str">
        <f t="shared" si="14"/>
        <v>STATE: IGMC (MEDICAL COLLEGE) Human Milk Bank - Hospital Grade Breast pumps - 2 x 2.00 Lakhs - 4.00 Lakhs La,inar Air Flow - 1 no. x 2.10 Lakhs, Human Milk Pasteuiser -1 no. Rs.8.50 Lakhs, Deep Freezer - 1 x 2.40 Lakhs , Refrigerator - 1 no. x Rs.40000/-, Bottle Warmer - 1 no. x Rs.1.35 Lakhs , Human Milk Analyser 1 no. x 8.50 Lakhs, Computer/ Label Printer / Labels - 1 no. x Rs.1.25 Lakhs, Containers for storage - 100 x Rs.300 - Rs.0.30 Lakhs = Rs.28.80 Lakhs; PDY: RGGW&amp; CH - SCNU - (Inborn &amp; Outborn) -  Syringe infusion Pumps - 10 nos. x Rs.25000 - 2.50 Lakhs, Pulse Oximeters - 2 nos. x Rs. 1.00 Lakhs - Rs.2.00 Lakhs, Laryngoscope with straight blades 4 nos. x Rs.1000 - Rs.4000/- (Total - 4.54 Lakhs )   NBSU - (2) - Phototheraphy unit - Rs.1.25 Lakhs x 2 - 2.50 Lakhs, Radiant Warmer - Rs.0.60 x 2 - 1.20 Lakhs Total - 3.70 Lakhs (GT - 8.24 Lakhs); KKL: DH (SNCU) - Syringe infusion Pumps - 5 nos. x Rs.25000 - 1.25 Lakhs, Pulse Oximeters - 1 nos. x Rs. 1.00 Lakhs - Laryngoscope with straight blades 4 nos. x Rs.1000 - Rs.4000/- (Total - 2.29 Lakhs )  NBSU (1) - (1) - Phototheraphy unit - Rs.1.25 Lakhs x 1,  Radiant Warmer - Rs.0.60 x 1 Lakhs - 1.85 Lakhs (GT -  4.14 Lakhs); MHE: Syringe infusion Pumps - 5 nos. x Rs.25000 - 1.25 Lakhs, Pulse Oximeters - 1 nos. x Rs. 1.00 Lakhs ( Rs.2.25 Lakhs)  NBSU - (2) - Phototheraphy unit - Rs.1.25 Lakhs x 2 - 2.50 Lakhs, Radiant Warmer - Rs.0.60 x 2 - 1.20 Lakhs Rs.3.70 Lakhs (GT - 5.95 Lakhs); YNM: Syringe infusion Pumps - 5 nos. x Rs.25000 - 1.25 Lakhs, Pulse Oximeters - 1 nos. x Rs. 1.00 Lakhs ( Rs.2.25 Lakhs) NBSU (1) - (1) - Phototheraphy unit - Rs.1.25 Lakhs x 1,  Radiant Warmer - Rs.0.60 x 1  = Total - 1.85 Lakhs (GT -  4.10 Lakhs)</v>
      </c>
      <c r="AV18" s="4847"/>
      <c r="AW18" s="4974" t="s">
        <v>8124</v>
      </c>
    </row>
    <row r="19" spans="1:49" s="3089" customFormat="1" ht="33">
      <c r="A19" s="3162" t="s">
        <v>4341</v>
      </c>
      <c r="B19" s="3163" t="s">
        <v>1594</v>
      </c>
      <c r="C19" s="3164" t="s">
        <v>1595</v>
      </c>
      <c r="D19" s="3163" t="s">
        <v>4921</v>
      </c>
      <c r="E19" s="3165"/>
      <c r="F19" s="3165"/>
      <c r="G19" s="3207"/>
      <c r="H19" s="3207"/>
      <c r="I19" s="3208"/>
      <c r="J19" s="3207"/>
      <c r="K19" s="3207"/>
      <c r="L19" s="3207"/>
      <c r="M19" s="3182">
        <f t="shared" si="0"/>
        <v>0</v>
      </c>
      <c r="N19" s="3168"/>
      <c r="O19" s="3182">
        <f t="shared" si="1"/>
        <v>0</v>
      </c>
      <c r="P19" s="3168">
        <f>SUM(P20:P25)</f>
        <v>0</v>
      </c>
      <c r="Q19" s="3209"/>
      <c r="R19" s="3171"/>
      <c r="S19" s="3172">
        <f>SUM(S20:S25)</f>
        <v>0</v>
      </c>
      <c r="T19" s="3258"/>
      <c r="U19" s="3258"/>
      <c r="V19" s="3168">
        <f>SUM(V20:V25)</f>
        <v>0</v>
      </c>
      <c r="W19" s="3189"/>
      <c r="X19" s="3188"/>
      <c r="Y19" s="3188"/>
      <c r="Z19" s="3168">
        <f>SUM(Z20:Z25)</f>
        <v>0</v>
      </c>
      <c r="AA19" s="3188"/>
      <c r="AB19" s="3188"/>
      <c r="AC19" s="3188"/>
      <c r="AD19" s="3168">
        <f>SUM(AD20:AD25)</f>
        <v>0</v>
      </c>
      <c r="AE19" s="3189"/>
      <c r="AF19" s="3188"/>
      <c r="AG19" s="3188"/>
      <c r="AH19" s="3168">
        <f>SUM(AH20:AH25)</f>
        <v>0</v>
      </c>
      <c r="AI19" s="3189"/>
      <c r="AJ19" s="3188"/>
      <c r="AK19" s="3188"/>
      <c r="AL19" s="3168">
        <f>SUM(AL20:AL25)</f>
        <v>0</v>
      </c>
      <c r="AM19" s="3188"/>
      <c r="AN19" s="3188"/>
      <c r="AO19" s="3188"/>
      <c r="AP19" s="3168">
        <f>SUM(AP20:AP25)</f>
        <v>0</v>
      </c>
      <c r="AQ19" s="3188"/>
      <c r="AR19" s="3168">
        <f>SUM(AR20:AR25)</f>
        <v>0</v>
      </c>
      <c r="AS19" s="3188"/>
      <c r="AT19" s="3188"/>
      <c r="AU19" s="3189"/>
      <c r="AV19" s="4731"/>
    </row>
    <row r="20" spans="1:49" s="3089" customFormat="1" ht="20.25">
      <c r="A20" s="3175">
        <v>1</v>
      </c>
      <c r="B20" s="3176" t="s">
        <v>4194</v>
      </c>
      <c r="C20" s="3177" t="s">
        <v>1596</v>
      </c>
      <c r="D20" s="3177" t="s">
        <v>1597</v>
      </c>
      <c r="E20" s="3178" t="s">
        <v>90</v>
      </c>
      <c r="F20" s="3175" t="s">
        <v>91</v>
      </c>
      <c r="G20" s="3179"/>
      <c r="H20" s="3201"/>
      <c r="I20" s="3202"/>
      <c r="J20" s="3203"/>
      <c r="K20" s="3179"/>
      <c r="L20" s="3181"/>
      <c r="M20" s="3182">
        <f t="shared" si="0"/>
        <v>0</v>
      </c>
      <c r="N20" s="3183">
        <f t="shared" ref="N20:N25" si="15">M20/100000</f>
        <v>0</v>
      </c>
      <c r="O20" s="3182">
        <f t="shared" si="1"/>
        <v>0</v>
      </c>
      <c r="P20" s="3184">
        <f t="shared" ref="P20:P25" si="16">O20*N20</f>
        <v>0</v>
      </c>
      <c r="Q20" s="3185"/>
      <c r="R20" s="3186">
        <f>'Ab1. RMNCH+A'!Q225</f>
        <v>0</v>
      </c>
      <c r="S20" s="3187">
        <f>'Ab1. RMNCH+A'!R225</f>
        <v>0</v>
      </c>
      <c r="T20" s="3258">
        <f t="shared" si="3"/>
        <v>0</v>
      </c>
      <c r="U20" s="3258">
        <f t="shared" si="2"/>
        <v>0</v>
      </c>
      <c r="V20" s="3259">
        <f t="shared" si="4"/>
        <v>0</v>
      </c>
      <c r="W20" s="3189" t="str">
        <f t="shared" si="5"/>
        <v xml:space="preserve">STATE: ; PDY: ; KKL: ; MHE: ; YNM: </v>
      </c>
      <c r="X20" s="3188"/>
      <c r="Y20" s="3188"/>
      <c r="Z20" s="3188">
        <f t="shared" si="6"/>
        <v>0</v>
      </c>
      <c r="AA20" s="3188"/>
      <c r="AB20" s="3188"/>
      <c r="AC20" s="3188"/>
      <c r="AD20" s="3188">
        <f t="shared" si="7"/>
        <v>0</v>
      </c>
      <c r="AE20" s="3188"/>
      <c r="AF20" s="3188"/>
      <c r="AG20" s="3188"/>
      <c r="AH20" s="3188">
        <f t="shared" si="8"/>
        <v>0</v>
      </c>
      <c r="AI20" s="3188"/>
      <c r="AJ20" s="3188"/>
      <c r="AK20" s="3188"/>
      <c r="AL20" s="3188">
        <f t="shared" si="9"/>
        <v>0</v>
      </c>
      <c r="AM20" s="3188"/>
      <c r="AN20" s="3188"/>
      <c r="AO20" s="3188"/>
      <c r="AP20" s="3188">
        <f t="shared" si="10"/>
        <v>0</v>
      </c>
      <c r="AQ20" s="3188"/>
      <c r="AR20" s="3188">
        <f t="shared" si="11"/>
        <v>0</v>
      </c>
      <c r="AS20" s="3188">
        <f t="shared" si="12"/>
        <v>0</v>
      </c>
      <c r="AT20" s="3188">
        <f t="shared" si="13"/>
        <v>0</v>
      </c>
      <c r="AU20" s="3189" t="str">
        <f t="shared" si="14"/>
        <v xml:space="preserve">STATE: ; PDY: ; KKL: ; MHE: ; YNM: </v>
      </c>
      <c r="AV20" s="4846" t="s">
        <v>7341</v>
      </c>
      <c r="AW20" s="1826"/>
    </row>
    <row r="21" spans="1:49" s="3089" customFormat="1" ht="40.5">
      <c r="A21" s="3175">
        <v>2</v>
      </c>
      <c r="B21" s="3176" t="s">
        <v>4195</v>
      </c>
      <c r="C21" s="3177" t="s">
        <v>1598</v>
      </c>
      <c r="D21" s="3177" t="s">
        <v>1599</v>
      </c>
      <c r="E21" s="3178" t="s">
        <v>90</v>
      </c>
      <c r="F21" s="3175" t="s">
        <v>91</v>
      </c>
      <c r="G21" s="3179"/>
      <c r="H21" s="3201"/>
      <c r="I21" s="3202"/>
      <c r="J21" s="3203"/>
      <c r="K21" s="3179"/>
      <c r="L21" s="3181"/>
      <c r="M21" s="3182">
        <f t="shared" si="0"/>
        <v>0</v>
      </c>
      <c r="N21" s="3183">
        <f t="shared" si="15"/>
        <v>0</v>
      </c>
      <c r="O21" s="3182">
        <f t="shared" si="1"/>
        <v>0</v>
      </c>
      <c r="P21" s="3184">
        <f t="shared" si="16"/>
        <v>0</v>
      </c>
      <c r="Q21" s="3185"/>
      <c r="R21" s="3186">
        <f>'Ab1. RMNCH+A'!Q226</f>
        <v>0</v>
      </c>
      <c r="S21" s="3187">
        <f>'Ab1. RMNCH+A'!R226</f>
        <v>0</v>
      </c>
      <c r="T21" s="3258">
        <f t="shared" si="3"/>
        <v>0</v>
      </c>
      <c r="U21" s="3258">
        <f t="shared" si="2"/>
        <v>0</v>
      </c>
      <c r="V21" s="3259">
        <f t="shared" si="4"/>
        <v>0</v>
      </c>
      <c r="W21" s="3189" t="str">
        <f t="shared" si="5"/>
        <v xml:space="preserve">STATE: ; PDY: ; KKL: ; MHE: ; YNM: </v>
      </c>
      <c r="X21" s="3188"/>
      <c r="Y21" s="3188"/>
      <c r="Z21" s="3188">
        <f t="shared" si="6"/>
        <v>0</v>
      </c>
      <c r="AA21" s="3188"/>
      <c r="AB21" s="3188"/>
      <c r="AC21" s="3188"/>
      <c r="AD21" s="3188">
        <f t="shared" si="7"/>
        <v>0</v>
      </c>
      <c r="AE21" s="3188"/>
      <c r="AF21" s="3188"/>
      <c r="AG21" s="3188"/>
      <c r="AH21" s="3188">
        <f t="shared" si="8"/>
        <v>0</v>
      </c>
      <c r="AI21" s="3188"/>
      <c r="AJ21" s="3188"/>
      <c r="AK21" s="3188"/>
      <c r="AL21" s="3188">
        <f t="shared" si="9"/>
        <v>0</v>
      </c>
      <c r="AM21" s="3188"/>
      <c r="AN21" s="3188"/>
      <c r="AO21" s="3188"/>
      <c r="AP21" s="3188">
        <f t="shared" si="10"/>
        <v>0</v>
      </c>
      <c r="AQ21" s="3188"/>
      <c r="AR21" s="3188">
        <f t="shared" si="11"/>
        <v>0</v>
      </c>
      <c r="AS21" s="3188">
        <f t="shared" si="12"/>
        <v>0</v>
      </c>
      <c r="AT21" s="3188">
        <f t="shared" si="13"/>
        <v>0</v>
      </c>
      <c r="AU21" s="3189" t="str">
        <f t="shared" si="14"/>
        <v xml:space="preserve">STATE: ; PDY: ; KKL: ; MHE: ; YNM: </v>
      </c>
      <c r="AV21" s="4846" t="s">
        <v>7342</v>
      </c>
      <c r="AW21" s="1826"/>
    </row>
    <row r="22" spans="1:49" s="3089" customFormat="1" ht="40.5">
      <c r="A22" s="3175">
        <v>3</v>
      </c>
      <c r="B22" s="3176" t="s">
        <v>4196</v>
      </c>
      <c r="C22" s="3177" t="s">
        <v>1600</v>
      </c>
      <c r="D22" s="3177" t="s">
        <v>1601</v>
      </c>
      <c r="E22" s="3178" t="s">
        <v>90</v>
      </c>
      <c r="F22" s="3175" t="s">
        <v>91</v>
      </c>
      <c r="G22" s="3179"/>
      <c r="H22" s="3201"/>
      <c r="I22" s="3202"/>
      <c r="J22" s="3203"/>
      <c r="K22" s="3179"/>
      <c r="L22" s="3181"/>
      <c r="M22" s="3182">
        <f t="shared" si="0"/>
        <v>0</v>
      </c>
      <c r="N22" s="3183">
        <f t="shared" si="15"/>
        <v>0</v>
      </c>
      <c r="O22" s="3182">
        <f t="shared" si="1"/>
        <v>0</v>
      </c>
      <c r="P22" s="3184">
        <f t="shared" si="16"/>
        <v>0</v>
      </c>
      <c r="Q22" s="3185"/>
      <c r="R22" s="3186">
        <f>'Ab1. RMNCH+A'!Q227</f>
        <v>0</v>
      </c>
      <c r="S22" s="3187">
        <f>'Ab1. RMNCH+A'!R227</f>
        <v>0</v>
      </c>
      <c r="T22" s="3258">
        <f t="shared" si="3"/>
        <v>0</v>
      </c>
      <c r="U22" s="3258">
        <f t="shared" si="2"/>
        <v>0</v>
      </c>
      <c r="V22" s="3259">
        <f t="shared" si="4"/>
        <v>0</v>
      </c>
      <c r="W22" s="3189" t="str">
        <f t="shared" si="5"/>
        <v xml:space="preserve">STATE: ; PDY: ; KKL: ; MHE: ; YNM: </v>
      </c>
      <c r="X22" s="3188"/>
      <c r="Y22" s="3188"/>
      <c r="Z22" s="3188">
        <f t="shared" si="6"/>
        <v>0</v>
      </c>
      <c r="AA22" s="3188"/>
      <c r="AB22" s="3188"/>
      <c r="AC22" s="3188"/>
      <c r="AD22" s="3188">
        <f t="shared" si="7"/>
        <v>0</v>
      </c>
      <c r="AE22" s="3188"/>
      <c r="AF22" s="3188"/>
      <c r="AG22" s="3188"/>
      <c r="AH22" s="3188">
        <f t="shared" si="8"/>
        <v>0</v>
      </c>
      <c r="AI22" s="3188"/>
      <c r="AJ22" s="3188"/>
      <c r="AK22" s="3188"/>
      <c r="AL22" s="3188">
        <f t="shared" si="9"/>
        <v>0</v>
      </c>
      <c r="AM22" s="3188"/>
      <c r="AN22" s="3188"/>
      <c r="AO22" s="3188"/>
      <c r="AP22" s="3188">
        <f t="shared" si="10"/>
        <v>0</v>
      </c>
      <c r="AQ22" s="3188"/>
      <c r="AR22" s="3188">
        <f t="shared" si="11"/>
        <v>0</v>
      </c>
      <c r="AS22" s="3188">
        <f t="shared" si="12"/>
        <v>0</v>
      </c>
      <c r="AT22" s="3188">
        <f t="shared" si="13"/>
        <v>0</v>
      </c>
      <c r="AU22" s="3189" t="str">
        <f t="shared" si="14"/>
        <v xml:space="preserve">STATE: ; PDY: ; KKL: ; MHE: ; YNM: </v>
      </c>
      <c r="AV22" s="4846" t="s">
        <v>7343</v>
      </c>
      <c r="AW22" s="1826"/>
    </row>
    <row r="23" spans="1:49" s="3089" customFormat="1" ht="40.5">
      <c r="A23" s="3175">
        <v>4</v>
      </c>
      <c r="B23" s="3176" t="s">
        <v>4197</v>
      </c>
      <c r="C23" s="3177" t="s">
        <v>1602</v>
      </c>
      <c r="D23" s="3177" t="s">
        <v>1603</v>
      </c>
      <c r="E23" s="3178" t="s">
        <v>90</v>
      </c>
      <c r="F23" s="3175" t="s">
        <v>91</v>
      </c>
      <c r="G23" s="3179"/>
      <c r="H23" s="3201"/>
      <c r="I23" s="3202"/>
      <c r="J23" s="3203"/>
      <c r="K23" s="3221"/>
      <c r="L23" s="3181"/>
      <c r="M23" s="3182">
        <f t="shared" si="0"/>
        <v>0</v>
      </c>
      <c r="N23" s="3183">
        <f t="shared" si="15"/>
        <v>0</v>
      </c>
      <c r="O23" s="3182">
        <f t="shared" si="1"/>
        <v>0</v>
      </c>
      <c r="P23" s="3184">
        <f t="shared" si="16"/>
        <v>0</v>
      </c>
      <c r="Q23" s="3185"/>
      <c r="R23" s="3186">
        <f>'Ab1. RMNCH+A'!Q228</f>
        <v>0</v>
      </c>
      <c r="S23" s="3187">
        <f>'Ab1. RMNCH+A'!R228</f>
        <v>0</v>
      </c>
      <c r="T23" s="3258">
        <f t="shared" si="3"/>
        <v>0</v>
      </c>
      <c r="U23" s="3258">
        <f t="shared" si="2"/>
        <v>0</v>
      </c>
      <c r="V23" s="3259">
        <f t="shared" si="4"/>
        <v>0</v>
      </c>
      <c r="W23" s="3189" t="str">
        <f t="shared" si="5"/>
        <v xml:space="preserve">STATE: ; PDY: ; KKL: ; MHE: ; YNM: </v>
      </c>
      <c r="X23" s="3188"/>
      <c r="Y23" s="3188"/>
      <c r="Z23" s="3188">
        <f t="shared" si="6"/>
        <v>0</v>
      </c>
      <c r="AA23" s="3188"/>
      <c r="AB23" s="3188"/>
      <c r="AC23" s="3188"/>
      <c r="AD23" s="3188">
        <f t="shared" si="7"/>
        <v>0</v>
      </c>
      <c r="AE23" s="3188"/>
      <c r="AF23" s="3188"/>
      <c r="AG23" s="3188"/>
      <c r="AH23" s="3188">
        <f t="shared" si="8"/>
        <v>0</v>
      </c>
      <c r="AI23" s="3188"/>
      <c r="AJ23" s="3188"/>
      <c r="AK23" s="3188"/>
      <c r="AL23" s="3188">
        <f t="shared" si="9"/>
        <v>0</v>
      </c>
      <c r="AM23" s="3188"/>
      <c r="AN23" s="3188"/>
      <c r="AO23" s="3188"/>
      <c r="AP23" s="3188">
        <f t="shared" si="10"/>
        <v>0</v>
      </c>
      <c r="AQ23" s="3188"/>
      <c r="AR23" s="3188">
        <f t="shared" si="11"/>
        <v>0</v>
      </c>
      <c r="AS23" s="3188">
        <f t="shared" si="12"/>
        <v>0</v>
      </c>
      <c r="AT23" s="3188">
        <f t="shared" si="13"/>
        <v>0</v>
      </c>
      <c r="AU23" s="3189" t="str">
        <f t="shared" si="14"/>
        <v xml:space="preserve">STATE: ; PDY: ; KKL: ; MHE: ; YNM: </v>
      </c>
      <c r="AV23" s="4846" t="s">
        <v>7343</v>
      </c>
      <c r="AW23" s="1826"/>
    </row>
    <row r="24" spans="1:49" s="3089" customFormat="1" ht="40.5">
      <c r="A24" s="3175">
        <v>5</v>
      </c>
      <c r="B24" s="3176" t="s">
        <v>4198</v>
      </c>
      <c r="C24" s="3177" t="s">
        <v>1604</v>
      </c>
      <c r="D24" s="3177" t="s">
        <v>1605</v>
      </c>
      <c r="E24" s="3178" t="s">
        <v>90</v>
      </c>
      <c r="F24" s="3175" t="s">
        <v>91</v>
      </c>
      <c r="G24" s="3179"/>
      <c r="H24" s="3201"/>
      <c r="I24" s="3202"/>
      <c r="J24" s="3203"/>
      <c r="K24" s="3179"/>
      <c r="L24" s="3181"/>
      <c r="M24" s="3182">
        <f t="shared" si="0"/>
        <v>0</v>
      </c>
      <c r="N24" s="3183">
        <f t="shared" si="15"/>
        <v>0</v>
      </c>
      <c r="O24" s="3182">
        <f t="shared" si="1"/>
        <v>0</v>
      </c>
      <c r="P24" s="3184">
        <f t="shared" si="16"/>
        <v>0</v>
      </c>
      <c r="Q24" s="3185"/>
      <c r="R24" s="3186">
        <f>'Ab1. RMNCH+A'!Q229</f>
        <v>0</v>
      </c>
      <c r="S24" s="3187">
        <f>'Ab1. RMNCH+A'!R229</f>
        <v>0</v>
      </c>
      <c r="T24" s="3258">
        <f t="shared" si="3"/>
        <v>0</v>
      </c>
      <c r="U24" s="3258">
        <f t="shared" si="2"/>
        <v>0</v>
      </c>
      <c r="V24" s="3259">
        <f t="shared" si="4"/>
        <v>0</v>
      </c>
      <c r="W24" s="3189" t="str">
        <f t="shared" si="5"/>
        <v xml:space="preserve">STATE: ; PDY: ; KKL: ; MHE: ; YNM: </v>
      </c>
      <c r="X24" s="3188"/>
      <c r="Y24" s="3188"/>
      <c r="Z24" s="3188">
        <f t="shared" si="6"/>
        <v>0</v>
      </c>
      <c r="AA24" s="3188"/>
      <c r="AB24" s="3188"/>
      <c r="AC24" s="3188"/>
      <c r="AD24" s="3188">
        <f t="shared" si="7"/>
        <v>0</v>
      </c>
      <c r="AE24" s="3188"/>
      <c r="AF24" s="3188"/>
      <c r="AG24" s="3188"/>
      <c r="AH24" s="3188">
        <f t="shared" si="8"/>
        <v>0</v>
      </c>
      <c r="AI24" s="3188"/>
      <c r="AJ24" s="3188"/>
      <c r="AK24" s="3188"/>
      <c r="AL24" s="3188">
        <f t="shared" si="9"/>
        <v>0</v>
      </c>
      <c r="AM24" s="3188"/>
      <c r="AN24" s="3188"/>
      <c r="AO24" s="3188"/>
      <c r="AP24" s="3188">
        <f t="shared" si="10"/>
        <v>0</v>
      </c>
      <c r="AQ24" s="3188"/>
      <c r="AR24" s="3188">
        <f t="shared" si="11"/>
        <v>0</v>
      </c>
      <c r="AS24" s="3188">
        <f t="shared" si="12"/>
        <v>0</v>
      </c>
      <c r="AT24" s="3188">
        <f t="shared" si="13"/>
        <v>0</v>
      </c>
      <c r="AU24" s="3189" t="str">
        <f t="shared" si="14"/>
        <v xml:space="preserve">STATE: ; PDY: ; KKL: ; MHE: ; YNM: </v>
      </c>
      <c r="AV24" s="4846" t="s">
        <v>7342</v>
      </c>
      <c r="AW24" s="1826"/>
    </row>
    <row r="25" spans="1:49" s="3089" customFormat="1" ht="40.5">
      <c r="A25" s="3175">
        <v>6</v>
      </c>
      <c r="B25" s="3176" t="s">
        <v>4199</v>
      </c>
      <c r="C25" s="3177" t="s">
        <v>1607</v>
      </c>
      <c r="D25" s="3177" t="s">
        <v>1589</v>
      </c>
      <c r="E25" s="3178" t="s">
        <v>90</v>
      </c>
      <c r="F25" s="3175" t="s">
        <v>91</v>
      </c>
      <c r="G25" s="3179"/>
      <c r="H25" s="3201"/>
      <c r="I25" s="3202"/>
      <c r="J25" s="3203"/>
      <c r="K25" s="3179"/>
      <c r="L25" s="3179"/>
      <c r="M25" s="3182">
        <f t="shared" si="0"/>
        <v>0</v>
      </c>
      <c r="N25" s="3183">
        <f t="shared" si="15"/>
        <v>0</v>
      </c>
      <c r="O25" s="3182">
        <f t="shared" si="1"/>
        <v>0</v>
      </c>
      <c r="P25" s="3184">
        <f t="shared" si="16"/>
        <v>0</v>
      </c>
      <c r="Q25" s="3185"/>
      <c r="R25" s="3186">
        <f>'Ab1. RMNCH+A'!Q230</f>
        <v>0</v>
      </c>
      <c r="S25" s="3187">
        <f>'Ab1. RMNCH+A'!R230</f>
        <v>0</v>
      </c>
      <c r="T25" s="3258">
        <f t="shared" si="3"/>
        <v>0</v>
      </c>
      <c r="U25" s="3258">
        <f t="shared" si="2"/>
        <v>0</v>
      </c>
      <c r="V25" s="3259">
        <f t="shared" si="4"/>
        <v>0</v>
      </c>
      <c r="W25" s="3189" t="str">
        <f t="shared" si="5"/>
        <v xml:space="preserve">STATE: ; PDY: ; KKL: ; MHE: ; YNM: </v>
      </c>
      <c r="X25" s="3188"/>
      <c r="Y25" s="3188"/>
      <c r="Z25" s="3188">
        <f t="shared" si="6"/>
        <v>0</v>
      </c>
      <c r="AA25" s="3188"/>
      <c r="AB25" s="3188"/>
      <c r="AC25" s="3188"/>
      <c r="AD25" s="3188">
        <f t="shared" si="7"/>
        <v>0</v>
      </c>
      <c r="AE25" s="3188"/>
      <c r="AF25" s="3188"/>
      <c r="AG25" s="3188"/>
      <c r="AH25" s="3188">
        <f t="shared" si="8"/>
        <v>0</v>
      </c>
      <c r="AI25" s="3188"/>
      <c r="AJ25" s="3188"/>
      <c r="AK25" s="3188"/>
      <c r="AL25" s="3188">
        <f t="shared" si="9"/>
        <v>0</v>
      </c>
      <c r="AM25" s="3188"/>
      <c r="AN25" s="3188"/>
      <c r="AO25" s="3188"/>
      <c r="AP25" s="3188">
        <f t="shared" si="10"/>
        <v>0</v>
      </c>
      <c r="AQ25" s="3188"/>
      <c r="AR25" s="3188">
        <f t="shared" si="11"/>
        <v>0</v>
      </c>
      <c r="AS25" s="3188">
        <f t="shared" si="12"/>
        <v>0</v>
      </c>
      <c r="AT25" s="3188">
        <f t="shared" si="13"/>
        <v>0</v>
      </c>
      <c r="AU25" s="3189" t="str">
        <f t="shared" si="14"/>
        <v xml:space="preserve">STATE: ; PDY: ; KKL: ; MHE: ; YNM: </v>
      </c>
      <c r="AV25" s="4846" t="s">
        <v>7344</v>
      </c>
      <c r="AW25" s="1826"/>
    </row>
    <row r="26" spans="1:49" s="3089" customFormat="1" ht="33">
      <c r="A26" s="3162" t="s">
        <v>4342</v>
      </c>
      <c r="B26" s="3163" t="s">
        <v>1608</v>
      </c>
      <c r="C26" s="3164" t="s">
        <v>1609</v>
      </c>
      <c r="D26" s="3163" t="s">
        <v>4922</v>
      </c>
      <c r="E26" s="3165"/>
      <c r="F26" s="3222"/>
      <c r="G26" s="3207"/>
      <c r="H26" s="3207"/>
      <c r="I26" s="3208"/>
      <c r="J26" s="3207"/>
      <c r="K26" s="3207"/>
      <c r="L26" s="3207"/>
      <c r="M26" s="3182">
        <f t="shared" si="0"/>
        <v>0</v>
      </c>
      <c r="N26" s="3168"/>
      <c r="O26" s="3182">
        <f t="shared" si="1"/>
        <v>0</v>
      </c>
      <c r="P26" s="3168">
        <f>SUM(P27:P28)</f>
        <v>0</v>
      </c>
      <c r="Q26" s="3209"/>
      <c r="R26" s="3171"/>
      <c r="S26" s="3172">
        <f>SUM(S27:S28)</f>
        <v>0</v>
      </c>
      <c r="T26" s="3258"/>
      <c r="U26" s="3258"/>
      <c r="V26" s="3168">
        <f>SUM(V27:V28)</f>
        <v>0</v>
      </c>
      <c r="W26" s="3189"/>
      <c r="X26" s="3188"/>
      <c r="Y26" s="3188"/>
      <c r="Z26" s="3168">
        <f>SUM(Z27:Z28)</f>
        <v>0</v>
      </c>
      <c r="AA26" s="3188"/>
      <c r="AB26" s="3188"/>
      <c r="AC26" s="3188"/>
      <c r="AD26" s="3168">
        <f>SUM(AD27:AD28)</f>
        <v>0</v>
      </c>
      <c r="AE26" s="3188"/>
      <c r="AF26" s="3188"/>
      <c r="AG26" s="3188"/>
      <c r="AH26" s="3168">
        <f>SUM(AH27:AH28)</f>
        <v>0</v>
      </c>
      <c r="AI26" s="3188"/>
      <c r="AJ26" s="3188"/>
      <c r="AK26" s="3188"/>
      <c r="AL26" s="3168">
        <f>SUM(AL27:AL28)</f>
        <v>0</v>
      </c>
      <c r="AM26" s="3188"/>
      <c r="AN26" s="3188"/>
      <c r="AO26" s="3188"/>
      <c r="AP26" s="3168">
        <f>SUM(AP27:AP28)</f>
        <v>0</v>
      </c>
      <c r="AQ26" s="3188"/>
      <c r="AR26" s="3168">
        <f>SUM(AR27:AR28)</f>
        <v>0</v>
      </c>
      <c r="AS26" s="3188"/>
      <c r="AT26" s="3188"/>
      <c r="AU26" s="3189"/>
      <c r="AV26" s="4731"/>
    </row>
    <row r="27" spans="1:49" s="3089" customFormat="1" ht="40.5">
      <c r="A27" s="3175">
        <v>1</v>
      </c>
      <c r="B27" s="3176" t="s">
        <v>4200</v>
      </c>
      <c r="C27" s="3177" t="s">
        <v>1610</v>
      </c>
      <c r="D27" s="3177" t="s">
        <v>4073</v>
      </c>
      <c r="E27" s="3178" t="s">
        <v>90</v>
      </c>
      <c r="F27" s="3175" t="s">
        <v>193</v>
      </c>
      <c r="G27" s="3179"/>
      <c r="H27" s="3179"/>
      <c r="I27" s="3180"/>
      <c r="J27" s="3179"/>
      <c r="K27" s="3179"/>
      <c r="L27" s="3179"/>
      <c r="M27" s="3182">
        <f t="shared" si="0"/>
        <v>0</v>
      </c>
      <c r="N27" s="3183">
        <f>M27/100000</f>
        <v>0</v>
      </c>
      <c r="O27" s="3182">
        <f t="shared" si="1"/>
        <v>0</v>
      </c>
      <c r="P27" s="3184">
        <f>O27*N27</f>
        <v>0</v>
      </c>
      <c r="Q27" s="3185"/>
      <c r="R27" s="3186">
        <f>'Ab1. RMNCH+A'!Q305</f>
        <v>0</v>
      </c>
      <c r="S27" s="3187">
        <f>'Ab1. RMNCH+A'!R305</f>
        <v>0</v>
      </c>
      <c r="T27" s="3258">
        <f t="shared" si="3"/>
        <v>0</v>
      </c>
      <c r="U27" s="3258">
        <f t="shared" si="2"/>
        <v>0</v>
      </c>
      <c r="V27" s="3259">
        <f t="shared" si="4"/>
        <v>0</v>
      </c>
      <c r="W27" s="3189" t="str">
        <f t="shared" si="5"/>
        <v xml:space="preserve">STATE: ; PDY: ; KKL: ; MHE: ; YNM: </v>
      </c>
      <c r="X27" s="3188"/>
      <c r="Y27" s="3188"/>
      <c r="Z27" s="3188">
        <f t="shared" si="6"/>
        <v>0</v>
      </c>
      <c r="AA27" s="3188"/>
      <c r="AB27" s="3188"/>
      <c r="AC27" s="3188"/>
      <c r="AD27" s="3188">
        <f t="shared" si="7"/>
        <v>0</v>
      </c>
      <c r="AE27" s="3188"/>
      <c r="AF27" s="3188"/>
      <c r="AG27" s="3188"/>
      <c r="AH27" s="3188">
        <f t="shared" si="8"/>
        <v>0</v>
      </c>
      <c r="AI27" s="3188"/>
      <c r="AJ27" s="3188"/>
      <c r="AK27" s="3188"/>
      <c r="AL27" s="3188">
        <f t="shared" si="9"/>
        <v>0</v>
      </c>
      <c r="AM27" s="3188"/>
      <c r="AN27" s="3188"/>
      <c r="AO27" s="3188"/>
      <c r="AP27" s="3188">
        <f t="shared" si="10"/>
        <v>0</v>
      </c>
      <c r="AQ27" s="3188"/>
      <c r="AR27" s="3188">
        <f t="shared" si="11"/>
        <v>0</v>
      </c>
      <c r="AS27" s="3188">
        <f t="shared" si="12"/>
        <v>0</v>
      </c>
      <c r="AT27" s="3188">
        <f t="shared" si="13"/>
        <v>0</v>
      </c>
      <c r="AU27" s="3189" t="str">
        <f t="shared" si="14"/>
        <v xml:space="preserve">STATE: ; PDY: ; KKL: ; MHE: ; YNM: </v>
      </c>
      <c r="AV27" s="4846" t="s">
        <v>7345</v>
      </c>
      <c r="AW27" s="1826"/>
    </row>
    <row r="28" spans="1:49" s="3089" customFormat="1" ht="20.25">
      <c r="A28" s="3175">
        <v>2</v>
      </c>
      <c r="B28" s="3176" t="s">
        <v>4201</v>
      </c>
      <c r="C28" s="3177" t="s">
        <v>1611</v>
      </c>
      <c r="D28" s="3177" t="s">
        <v>1589</v>
      </c>
      <c r="E28" s="3178" t="s">
        <v>90</v>
      </c>
      <c r="F28" s="3175" t="s">
        <v>193</v>
      </c>
      <c r="G28" s="3179"/>
      <c r="H28" s="3179"/>
      <c r="I28" s="3180"/>
      <c r="J28" s="3179"/>
      <c r="K28" s="3179"/>
      <c r="L28" s="3179"/>
      <c r="M28" s="3182">
        <f t="shared" si="0"/>
        <v>0</v>
      </c>
      <c r="N28" s="3183">
        <f>M28/100000</f>
        <v>0</v>
      </c>
      <c r="O28" s="3182">
        <f t="shared" si="1"/>
        <v>0</v>
      </c>
      <c r="P28" s="3184">
        <f>O28*N28</f>
        <v>0</v>
      </c>
      <c r="Q28" s="3223"/>
      <c r="R28" s="3186">
        <f>'Ab1. RMNCH+A'!Q306</f>
        <v>0</v>
      </c>
      <c r="S28" s="3187">
        <f>'Ab1. RMNCH+A'!R306</f>
        <v>0</v>
      </c>
      <c r="T28" s="3258">
        <f t="shared" si="3"/>
        <v>0</v>
      </c>
      <c r="U28" s="3258">
        <f t="shared" si="2"/>
        <v>0</v>
      </c>
      <c r="V28" s="3259">
        <f t="shared" si="4"/>
        <v>0</v>
      </c>
      <c r="W28" s="3189" t="str">
        <f t="shared" si="5"/>
        <v xml:space="preserve">STATE: ; PDY: ; KKL: ; MHE: ; YNM: </v>
      </c>
      <c r="X28" s="3188"/>
      <c r="Y28" s="3188"/>
      <c r="Z28" s="3188">
        <f t="shared" si="6"/>
        <v>0</v>
      </c>
      <c r="AA28" s="3188"/>
      <c r="AB28" s="3188"/>
      <c r="AC28" s="3188"/>
      <c r="AD28" s="3188">
        <f t="shared" si="7"/>
        <v>0</v>
      </c>
      <c r="AE28" s="3188"/>
      <c r="AF28" s="3188"/>
      <c r="AG28" s="3188"/>
      <c r="AH28" s="3188">
        <f t="shared" si="8"/>
        <v>0</v>
      </c>
      <c r="AI28" s="3188"/>
      <c r="AJ28" s="3188"/>
      <c r="AK28" s="3188"/>
      <c r="AL28" s="3188">
        <f t="shared" si="9"/>
        <v>0</v>
      </c>
      <c r="AM28" s="3188"/>
      <c r="AN28" s="3188"/>
      <c r="AO28" s="3188"/>
      <c r="AP28" s="3188">
        <f t="shared" si="10"/>
        <v>0</v>
      </c>
      <c r="AQ28" s="3188"/>
      <c r="AR28" s="3188">
        <f t="shared" si="11"/>
        <v>0</v>
      </c>
      <c r="AS28" s="3188">
        <f t="shared" si="12"/>
        <v>0</v>
      </c>
      <c r="AT28" s="3188">
        <f t="shared" si="13"/>
        <v>0</v>
      </c>
      <c r="AU28" s="3189" t="str">
        <f t="shared" si="14"/>
        <v xml:space="preserve">STATE: ; PDY: ; KKL: ; MHE: ; YNM: </v>
      </c>
      <c r="AV28" s="4846"/>
      <c r="AW28" s="1826"/>
    </row>
    <row r="29" spans="1:49" s="3089" customFormat="1" ht="33">
      <c r="A29" s="3162" t="s">
        <v>4343</v>
      </c>
      <c r="B29" s="3163" t="s">
        <v>1612</v>
      </c>
      <c r="C29" s="3164" t="s">
        <v>1613</v>
      </c>
      <c r="D29" s="3163" t="s">
        <v>4923</v>
      </c>
      <c r="E29" s="3165"/>
      <c r="F29" s="3165"/>
      <c r="G29" s="3207"/>
      <c r="H29" s="3207"/>
      <c r="I29" s="3208"/>
      <c r="J29" s="3207"/>
      <c r="K29" s="3207"/>
      <c r="L29" s="3207"/>
      <c r="M29" s="3182">
        <f t="shared" si="0"/>
        <v>0</v>
      </c>
      <c r="N29" s="3168"/>
      <c r="O29" s="3182">
        <f t="shared" si="1"/>
        <v>0</v>
      </c>
      <c r="P29" s="3168">
        <f>SUM(P30:P34)</f>
        <v>9.35</v>
      </c>
      <c r="Q29" s="3209"/>
      <c r="R29" s="3171"/>
      <c r="S29" s="3172">
        <f>SUM(S30:S34)</f>
        <v>0</v>
      </c>
      <c r="T29" s="3258"/>
      <c r="U29" s="3258"/>
      <c r="V29" s="3168">
        <f>SUM(V30:V34)</f>
        <v>935000</v>
      </c>
      <c r="W29" s="3189"/>
      <c r="X29" s="3188"/>
      <c r="Y29" s="3188"/>
      <c r="Z29" s="3168">
        <f>SUM(Z30:Z34)</f>
        <v>0</v>
      </c>
      <c r="AA29" s="3188"/>
      <c r="AB29" s="3188"/>
      <c r="AC29" s="3188"/>
      <c r="AD29" s="3168">
        <f>SUM(AD30:AD34)</f>
        <v>875000</v>
      </c>
      <c r="AE29" s="3188"/>
      <c r="AF29" s="3188"/>
      <c r="AG29" s="3188"/>
      <c r="AH29" s="3168">
        <f>SUM(AH30:AH34)</f>
        <v>20000</v>
      </c>
      <c r="AI29" s="3188"/>
      <c r="AJ29" s="3188"/>
      <c r="AK29" s="3188"/>
      <c r="AL29" s="3168">
        <f>SUM(AL30:AL34)</f>
        <v>20000</v>
      </c>
      <c r="AM29" s="3188"/>
      <c r="AN29" s="3188"/>
      <c r="AO29" s="3188"/>
      <c r="AP29" s="3168">
        <f>SUM(AP30:AP34)</f>
        <v>20000</v>
      </c>
      <c r="AQ29" s="3188"/>
      <c r="AR29" s="3168">
        <f>SUM(AR30:AR34)</f>
        <v>935000</v>
      </c>
      <c r="AS29" s="3188"/>
      <c r="AT29" s="3188"/>
      <c r="AU29" s="3189"/>
      <c r="AV29" s="4731"/>
    </row>
    <row r="30" spans="1:49" s="3089" customFormat="1" ht="149.25" customHeight="1">
      <c r="A30" s="3175">
        <v>1</v>
      </c>
      <c r="B30" s="3176" t="s">
        <v>4202</v>
      </c>
      <c r="C30" s="3177" t="s">
        <v>1614</v>
      </c>
      <c r="D30" s="3177" t="s">
        <v>1615</v>
      </c>
      <c r="E30" s="3178" t="s">
        <v>90</v>
      </c>
      <c r="F30" s="3175" t="s">
        <v>96</v>
      </c>
      <c r="G30" s="3179"/>
      <c r="H30" s="3201"/>
      <c r="I30" s="3200">
        <v>1.6</v>
      </c>
      <c r="J30" s="3203"/>
      <c r="K30" s="3179"/>
      <c r="L30" s="3179"/>
      <c r="M30" s="3182">
        <f t="shared" si="0"/>
        <v>22857.142857142859</v>
      </c>
      <c r="N30" s="3183">
        <f>M30/100000</f>
        <v>0.22857142857142859</v>
      </c>
      <c r="O30" s="3182">
        <f t="shared" si="1"/>
        <v>7</v>
      </c>
      <c r="P30" s="4884">
        <f>O30*N30</f>
        <v>1.6</v>
      </c>
      <c r="Q30" s="3223"/>
      <c r="R30" s="3186">
        <f>'Ab1. RMNCH+A'!Q355</f>
        <v>0</v>
      </c>
      <c r="S30" s="3187">
        <f>'Ab1. RMNCH+A'!R355</f>
        <v>0</v>
      </c>
      <c r="T30" s="3258">
        <f t="shared" si="3"/>
        <v>22857.142857142859</v>
      </c>
      <c r="U30" s="3258">
        <f t="shared" si="2"/>
        <v>7</v>
      </c>
      <c r="V30" s="3259">
        <f t="shared" si="4"/>
        <v>160000</v>
      </c>
      <c r="W30" s="3189" t="str">
        <f t="shared" si="5"/>
        <v>STATE: ; PDY: RBSK - Screening Equipments for Mobile Health Teams - 1.00 Lakhs; KKL: RBSK - Screening Equipments for Mobile Health Teams - 0.20 Lakhs; MHE: RBSK - Screening Equipments for Mobile Health Teams - 0.20 Lakhs; YNM: RBSK - Screening Equipments for Mobile Health Teams - 0.20 Lakhs</v>
      </c>
      <c r="X30" s="3192"/>
      <c r="Y30" s="3192"/>
      <c r="Z30" s="3192">
        <f>X30*Y30</f>
        <v>0</v>
      </c>
      <c r="AA30" s="3192"/>
      <c r="AB30" s="3193">
        <v>25000</v>
      </c>
      <c r="AC30" s="3193">
        <v>4</v>
      </c>
      <c r="AD30" s="3194">
        <f>AB30*AC30</f>
        <v>100000</v>
      </c>
      <c r="AE30" s="3195" t="s">
        <v>5798</v>
      </c>
      <c r="AF30" s="3193">
        <v>20000</v>
      </c>
      <c r="AG30" s="3193">
        <v>1</v>
      </c>
      <c r="AH30" s="3194">
        <f>AF30*AG30</f>
        <v>20000</v>
      </c>
      <c r="AI30" s="3194" t="s">
        <v>5799</v>
      </c>
      <c r="AJ30" s="3193">
        <v>20000</v>
      </c>
      <c r="AK30" s="3193">
        <v>1</v>
      </c>
      <c r="AL30" s="3194">
        <f>AJ30*AK30</f>
        <v>20000</v>
      </c>
      <c r="AM30" s="3194" t="s">
        <v>5799</v>
      </c>
      <c r="AN30" s="3193">
        <v>20000</v>
      </c>
      <c r="AO30" s="3193">
        <v>1</v>
      </c>
      <c r="AP30" s="3194">
        <f>AN30*AO30</f>
        <v>20000</v>
      </c>
      <c r="AQ30" s="3194" t="s">
        <v>5799</v>
      </c>
      <c r="AR30" s="3188">
        <f t="shared" si="11"/>
        <v>160000</v>
      </c>
      <c r="AS30" s="3188">
        <f t="shared" si="12"/>
        <v>7</v>
      </c>
      <c r="AT30" s="3188">
        <f t="shared" si="13"/>
        <v>22857.142857142859</v>
      </c>
      <c r="AU30" s="3189" t="str">
        <f t="shared" si="14"/>
        <v>STATE: ; PDY: RBSK - Screening Equipments for Mobile Health Teams - 1.00 Lakhs; KKL: RBSK - Screening Equipments for Mobile Health Teams - 0.20 Lakhs; MHE: RBSK - Screening Equipments for Mobile Health Teams - 0.20 Lakhs; YNM: RBSK - Screening Equipments for Mobile Health Teams - 0.20 Lakhs</v>
      </c>
      <c r="AV30" s="4846" t="s">
        <v>7346</v>
      </c>
      <c r="AW30" s="4974" t="s">
        <v>7871</v>
      </c>
    </row>
    <row r="31" spans="1:49" s="3089" customFormat="1" ht="225" customHeight="1">
      <c r="A31" s="3175">
        <v>2</v>
      </c>
      <c r="B31" s="3176" t="s">
        <v>4203</v>
      </c>
      <c r="C31" s="3177" t="s">
        <v>1616</v>
      </c>
      <c r="D31" s="3177" t="s">
        <v>1617</v>
      </c>
      <c r="E31" s="3178" t="s">
        <v>90</v>
      </c>
      <c r="F31" s="3175" t="s">
        <v>96</v>
      </c>
      <c r="G31" s="3179"/>
      <c r="H31" s="3201"/>
      <c r="I31" s="3200">
        <v>15</v>
      </c>
      <c r="J31" s="3203"/>
      <c r="K31" s="3221"/>
      <c r="L31" s="3179"/>
      <c r="M31" s="3182">
        <f t="shared" si="0"/>
        <v>70000</v>
      </c>
      <c r="N31" s="3183">
        <f>M31/100000</f>
        <v>0.7</v>
      </c>
      <c r="O31" s="3182">
        <f t="shared" si="1"/>
        <v>10</v>
      </c>
      <c r="P31" s="4884">
        <f>O31*N31</f>
        <v>7</v>
      </c>
      <c r="Q31" s="3185"/>
      <c r="R31" s="3186">
        <f>'Ab1. RMNCH+A'!Q356</f>
        <v>0</v>
      </c>
      <c r="S31" s="3187">
        <f>'Ab1. RMNCH+A'!R356</f>
        <v>0</v>
      </c>
      <c r="T31" s="3258">
        <f t="shared" si="3"/>
        <v>70000</v>
      </c>
      <c r="U31" s="3258">
        <f t="shared" si="2"/>
        <v>10</v>
      </c>
      <c r="V31" s="3259">
        <f t="shared" si="4"/>
        <v>700000</v>
      </c>
      <c r="W31" s="3189" t="str">
        <f>"STATE: "&amp;AA31&amp;"; PDY: "&amp;AE31&amp;"; KKL: "&amp;AI31&amp;"; MHE: "&amp;AM31&amp;"; YNM: "&amp;AQ31</f>
        <v xml:space="preserve">STATE: ; PDY: Physiotherapy Equipments - Rs. 2,00,000/-, Dental  Equipments - 3,00,000/-,Opthalamic Equipments &amp; Accessories - Hand held slit Lamp/Slit Lamp - 1 no. Indirect Ophthalmoscope incorporated with laser Delivery system/Binocular Indirect Ophthalmoscope with 20,28,30D - 1 no., Eye Speculum (Infant Wire speculum) - 2 no., Scleral Depressor (Wire Vectis), Computerisized Vision Chat - 1 no., Hand held auto Refractometer - 1 no., Streak Retinoscope - 1 no., Pediatric Trail Frame - 2 nos. - Rs.2.00 Lakhs  (Total - 7.00 Lakhs); KKL: ; MHE: ; YNM: </v>
      </c>
      <c r="X31" s="3192"/>
      <c r="Y31" s="3192"/>
      <c r="Z31" s="3192">
        <f>X31*Y31</f>
        <v>0</v>
      </c>
      <c r="AA31" s="3192"/>
      <c r="AB31" s="3224">
        <v>70000</v>
      </c>
      <c r="AC31" s="3224">
        <v>10</v>
      </c>
      <c r="AD31" s="3224">
        <f>AB31*AC31</f>
        <v>700000</v>
      </c>
      <c r="AE31" s="3554" t="s">
        <v>7114</v>
      </c>
      <c r="AF31" s="3192"/>
      <c r="AG31" s="3192"/>
      <c r="AH31" s="3192">
        <f>AF31*AG31</f>
        <v>0</v>
      </c>
      <c r="AI31" s="3192"/>
      <c r="AJ31" s="3192"/>
      <c r="AK31" s="3192"/>
      <c r="AL31" s="3192">
        <f>AJ31*AK31</f>
        <v>0</v>
      </c>
      <c r="AM31" s="3192"/>
      <c r="AN31" s="3192"/>
      <c r="AO31" s="3192"/>
      <c r="AP31" s="3192">
        <f>AN31*AO31</f>
        <v>0</v>
      </c>
      <c r="AQ31" s="3192"/>
      <c r="AR31" s="3188">
        <f t="shared" si="11"/>
        <v>700000</v>
      </c>
      <c r="AS31" s="3188">
        <f t="shared" si="12"/>
        <v>10</v>
      </c>
      <c r="AT31" s="3188">
        <f t="shared" si="13"/>
        <v>70000</v>
      </c>
      <c r="AU31" s="3189" t="str">
        <f t="shared" si="14"/>
        <v xml:space="preserve">STATE: ; PDY: Physiotherapy Equipments - Rs. 2,00,000/-, Dental  Equipments - 3,00,000/-,Opthalamic Equipments &amp; Accessories - Hand held slit Lamp/Slit Lamp - 1 no. Indirect Ophthalmoscope incorporated with laser Delivery system/Binocular Indirect Ophthalmoscope with 20,28,30D - 1 no., Eye Speculum (Infant Wire speculum) - 2 no., Scleral Depressor (Wire Vectis), Computerisized Vision Chat - 1 no., Hand held auto Refractometer - 1 no., Streak Retinoscope - 1 no., Pediatric Trail Frame - 2 nos. - Rs.2.00 Lakhs  (Total - 7.00 Lakhs); KKL: ; MHE: ; YNM: </v>
      </c>
      <c r="AV31" s="4846" t="s">
        <v>7347</v>
      </c>
      <c r="AW31" s="4974" t="s">
        <v>7870</v>
      </c>
    </row>
    <row r="32" spans="1:49" s="3089" customFormat="1" ht="81">
      <c r="A32" s="3175">
        <v>3</v>
      </c>
      <c r="B32" s="3176" t="s">
        <v>4255</v>
      </c>
      <c r="C32" s="3177" t="s">
        <v>1618</v>
      </c>
      <c r="D32" s="3177" t="s">
        <v>1619</v>
      </c>
      <c r="E32" s="3178" t="s">
        <v>90</v>
      </c>
      <c r="F32" s="3175" t="s">
        <v>96</v>
      </c>
      <c r="G32" s="3199"/>
      <c r="H32" s="3199"/>
      <c r="I32" s="3225"/>
      <c r="J32" s="3199"/>
      <c r="K32" s="3199"/>
      <c r="L32" s="3179"/>
      <c r="M32" s="3182">
        <f t="shared" si="0"/>
        <v>0</v>
      </c>
      <c r="N32" s="3183">
        <f>M32/100000</f>
        <v>0</v>
      </c>
      <c r="O32" s="3182">
        <f t="shared" si="1"/>
        <v>0</v>
      </c>
      <c r="P32" s="3184">
        <f>O32*N32</f>
        <v>0</v>
      </c>
      <c r="Q32" s="3185"/>
      <c r="R32" s="3186">
        <f>'Ab1. RMNCH+A'!Q357</f>
        <v>0</v>
      </c>
      <c r="S32" s="3187">
        <f>'Ab1. RMNCH+A'!R357</f>
        <v>0</v>
      </c>
      <c r="T32" s="3258">
        <f t="shared" si="3"/>
        <v>0</v>
      </c>
      <c r="U32" s="3258">
        <f t="shared" si="2"/>
        <v>0</v>
      </c>
      <c r="V32" s="3259">
        <f t="shared" si="4"/>
        <v>0</v>
      </c>
      <c r="W32" s="3189" t="str">
        <f t="shared" si="5"/>
        <v xml:space="preserve">STATE: ; PDY: ; KKL: ; MHE: ; YNM: </v>
      </c>
      <c r="X32" s="3188"/>
      <c r="Y32" s="3188"/>
      <c r="Z32" s="3188">
        <f t="shared" si="6"/>
        <v>0</v>
      </c>
      <c r="AA32" s="3188"/>
      <c r="AB32" s="3188"/>
      <c r="AC32" s="3188"/>
      <c r="AD32" s="3188">
        <f t="shared" si="7"/>
        <v>0</v>
      </c>
      <c r="AE32" s="3188"/>
      <c r="AF32" s="3188"/>
      <c r="AG32" s="3188"/>
      <c r="AH32" s="3188">
        <f t="shared" si="8"/>
        <v>0</v>
      </c>
      <c r="AI32" s="3188"/>
      <c r="AJ32" s="3188"/>
      <c r="AK32" s="3188"/>
      <c r="AL32" s="3188">
        <f t="shared" si="9"/>
        <v>0</v>
      </c>
      <c r="AM32" s="3188"/>
      <c r="AN32" s="3188"/>
      <c r="AO32" s="3188"/>
      <c r="AP32" s="3188">
        <f t="shared" si="10"/>
        <v>0</v>
      </c>
      <c r="AQ32" s="3188"/>
      <c r="AR32" s="3188">
        <f t="shared" si="11"/>
        <v>0</v>
      </c>
      <c r="AS32" s="3188">
        <f t="shared" si="12"/>
        <v>0</v>
      </c>
      <c r="AT32" s="3188">
        <f t="shared" si="13"/>
        <v>0</v>
      </c>
      <c r="AU32" s="3189" t="str">
        <f t="shared" si="14"/>
        <v xml:space="preserve">STATE: ; PDY: ; KKL: ; MHE: ; YNM: </v>
      </c>
      <c r="AV32" s="4846" t="s">
        <v>7348</v>
      </c>
      <c r="AW32" s="1826"/>
    </row>
    <row r="33" spans="1:49" s="3089" customFormat="1" ht="119.25" customHeight="1">
      <c r="A33" s="3175">
        <v>4</v>
      </c>
      <c r="B33" s="3176" t="s">
        <v>4256</v>
      </c>
      <c r="C33" s="3177" t="s">
        <v>1620</v>
      </c>
      <c r="D33" s="3177" t="s">
        <v>1621</v>
      </c>
      <c r="E33" s="3178" t="s">
        <v>90</v>
      </c>
      <c r="F33" s="3175" t="s">
        <v>96</v>
      </c>
      <c r="G33" s="3199"/>
      <c r="H33" s="3199"/>
      <c r="I33" s="3225"/>
      <c r="J33" s="3199"/>
      <c r="K33" s="3199"/>
      <c r="L33" s="3179"/>
      <c r="M33" s="3182">
        <f t="shared" si="0"/>
        <v>37500</v>
      </c>
      <c r="N33" s="3183">
        <f>M33/100000</f>
        <v>0.375</v>
      </c>
      <c r="O33" s="3182">
        <f t="shared" si="1"/>
        <v>2</v>
      </c>
      <c r="P33" s="4884">
        <f>O33*N33</f>
        <v>0.75</v>
      </c>
      <c r="Q33" s="3185"/>
      <c r="R33" s="3186">
        <f>'Ab1. RMNCH+A'!Q358</f>
        <v>0</v>
      </c>
      <c r="S33" s="3187">
        <f>'Ab1. RMNCH+A'!R358</f>
        <v>0</v>
      </c>
      <c r="T33" s="3258">
        <f t="shared" si="3"/>
        <v>37500</v>
      </c>
      <c r="U33" s="3258">
        <f t="shared" si="2"/>
        <v>2</v>
      </c>
      <c r="V33" s="3259">
        <f t="shared" si="4"/>
        <v>75000</v>
      </c>
      <c r="W33" s="3189" t="str">
        <f t="shared" si="5"/>
        <v xml:space="preserve">STATE: ; PDY: Computer for DEIC- Rs.50000 &amp; Printer - Rs.25000/- Total - Rs.0.75 Lakhs ; KKL: ; MHE: ; YNM: </v>
      </c>
      <c r="X33" s="3188"/>
      <c r="Y33" s="3188"/>
      <c r="Z33" s="3188">
        <f t="shared" si="6"/>
        <v>0</v>
      </c>
      <c r="AA33" s="3188"/>
      <c r="AB33" s="3188">
        <v>37500</v>
      </c>
      <c r="AC33" s="3188">
        <v>2</v>
      </c>
      <c r="AD33" s="3188">
        <f t="shared" si="7"/>
        <v>75000</v>
      </c>
      <c r="AE33" s="3189" t="s">
        <v>6606</v>
      </c>
      <c r="AF33" s="3188"/>
      <c r="AG33" s="3188"/>
      <c r="AH33" s="3188">
        <f t="shared" si="8"/>
        <v>0</v>
      </c>
      <c r="AI33" s="3188"/>
      <c r="AJ33" s="3188"/>
      <c r="AK33" s="3188"/>
      <c r="AL33" s="3188">
        <f t="shared" si="9"/>
        <v>0</v>
      </c>
      <c r="AM33" s="3188"/>
      <c r="AN33" s="3188"/>
      <c r="AO33" s="3188"/>
      <c r="AP33" s="3188">
        <f t="shared" si="10"/>
        <v>0</v>
      </c>
      <c r="AQ33" s="3188"/>
      <c r="AR33" s="3188">
        <f t="shared" si="11"/>
        <v>75000</v>
      </c>
      <c r="AS33" s="3188">
        <f t="shared" si="12"/>
        <v>2</v>
      </c>
      <c r="AT33" s="3188">
        <f t="shared" si="13"/>
        <v>37500</v>
      </c>
      <c r="AU33" s="3189" t="str">
        <f t="shared" si="14"/>
        <v xml:space="preserve">STATE: ; PDY: Computer for DEIC- Rs.50000 &amp; Printer - Rs.25000/- Total - Rs.0.75 Lakhs ; KKL: ; MHE: ; YNM: </v>
      </c>
      <c r="AV33" s="4846" t="s">
        <v>7349</v>
      </c>
      <c r="AW33" s="4974" t="s">
        <v>7988</v>
      </c>
    </row>
    <row r="34" spans="1:49" s="3089" customFormat="1" ht="20.25">
      <c r="A34" s="3175">
        <v>5</v>
      </c>
      <c r="B34" s="3176" t="s">
        <v>4204</v>
      </c>
      <c r="C34" s="3196"/>
      <c r="D34" s="3177" t="s">
        <v>1589</v>
      </c>
      <c r="E34" s="3178" t="s">
        <v>90</v>
      </c>
      <c r="F34" s="3175" t="s">
        <v>96</v>
      </c>
      <c r="G34" s="3179"/>
      <c r="H34" s="3179"/>
      <c r="I34" s="3180"/>
      <c r="J34" s="3179"/>
      <c r="K34" s="3179"/>
      <c r="L34" s="3179"/>
      <c r="M34" s="3182">
        <f t="shared" si="0"/>
        <v>0</v>
      </c>
      <c r="N34" s="3183">
        <f>M34/100000</f>
        <v>0</v>
      </c>
      <c r="O34" s="3182">
        <f t="shared" si="1"/>
        <v>0</v>
      </c>
      <c r="P34" s="3184">
        <f>O34*N34</f>
        <v>0</v>
      </c>
      <c r="Q34" s="3185"/>
      <c r="R34" s="3186">
        <f>'Ab1. RMNCH+A'!Q359</f>
        <v>0</v>
      </c>
      <c r="S34" s="3187">
        <f>'Ab1. RMNCH+A'!R359</f>
        <v>0</v>
      </c>
      <c r="T34" s="3258">
        <f t="shared" si="3"/>
        <v>0</v>
      </c>
      <c r="U34" s="3258">
        <f t="shared" si="2"/>
        <v>0</v>
      </c>
      <c r="V34" s="3259">
        <f t="shared" si="4"/>
        <v>0</v>
      </c>
      <c r="W34" s="3189" t="str">
        <f t="shared" si="5"/>
        <v xml:space="preserve">STATE: ; PDY: ; KKL: ; MHE: ; YNM: </v>
      </c>
      <c r="X34" s="3188"/>
      <c r="Y34" s="3188"/>
      <c r="Z34" s="3188">
        <f t="shared" si="6"/>
        <v>0</v>
      </c>
      <c r="AA34" s="3188"/>
      <c r="AB34" s="3188"/>
      <c r="AC34" s="3188"/>
      <c r="AD34" s="3188">
        <f t="shared" si="7"/>
        <v>0</v>
      </c>
      <c r="AE34" s="3188"/>
      <c r="AF34" s="3188"/>
      <c r="AG34" s="3188"/>
      <c r="AH34" s="3188">
        <f t="shared" si="8"/>
        <v>0</v>
      </c>
      <c r="AI34" s="3188"/>
      <c r="AJ34" s="3188"/>
      <c r="AK34" s="3188"/>
      <c r="AL34" s="3188">
        <f t="shared" si="9"/>
        <v>0</v>
      </c>
      <c r="AM34" s="3188"/>
      <c r="AN34" s="3188"/>
      <c r="AO34" s="3188"/>
      <c r="AP34" s="3188">
        <f t="shared" si="10"/>
        <v>0</v>
      </c>
      <c r="AQ34" s="3188"/>
      <c r="AR34" s="3188">
        <f t="shared" si="11"/>
        <v>0</v>
      </c>
      <c r="AS34" s="3188">
        <f t="shared" si="12"/>
        <v>0</v>
      </c>
      <c r="AT34" s="3188">
        <f t="shared" si="13"/>
        <v>0</v>
      </c>
      <c r="AU34" s="3189" t="str">
        <f t="shared" si="14"/>
        <v xml:space="preserve">STATE: ; PDY: ; KKL: ; MHE: ; YNM: </v>
      </c>
      <c r="AV34" s="4846"/>
      <c r="AW34" s="1826"/>
    </row>
    <row r="35" spans="1:49" s="3089" customFormat="1" ht="33">
      <c r="A35" s="3162" t="s">
        <v>4646</v>
      </c>
      <c r="B35" s="3163"/>
      <c r="C35" s="3163"/>
      <c r="D35" s="3163" t="s">
        <v>4877</v>
      </c>
      <c r="E35" s="3226"/>
      <c r="F35" s="3226"/>
      <c r="G35" s="3207"/>
      <c r="H35" s="3207"/>
      <c r="I35" s="3208"/>
      <c r="J35" s="3207"/>
      <c r="K35" s="3207"/>
      <c r="L35" s="3207"/>
      <c r="M35" s="3182">
        <f t="shared" si="0"/>
        <v>0</v>
      </c>
      <c r="N35" s="3168"/>
      <c r="O35" s="3182">
        <f t="shared" si="1"/>
        <v>0</v>
      </c>
      <c r="P35" s="3168">
        <f>P36+P37</f>
        <v>0</v>
      </c>
      <c r="Q35" s="3209"/>
      <c r="R35" s="3171"/>
      <c r="S35" s="3172">
        <f>S36+S37</f>
        <v>0</v>
      </c>
      <c r="T35" s="3258"/>
      <c r="U35" s="3258"/>
      <c r="V35" s="3168">
        <f>V36+V37</f>
        <v>0</v>
      </c>
      <c r="W35" s="3189"/>
      <c r="X35" s="3188"/>
      <c r="Y35" s="3188"/>
      <c r="Z35" s="3168">
        <f>Z36+Z37</f>
        <v>0</v>
      </c>
      <c r="AA35" s="3188"/>
      <c r="AB35" s="3188"/>
      <c r="AC35" s="3188"/>
      <c r="AD35" s="3168">
        <f>AD36+AD37</f>
        <v>0</v>
      </c>
      <c r="AE35" s="3188"/>
      <c r="AF35" s="3188"/>
      <c r="AG35" s="3188"/>
      <c r="AH35" s="3168">
        <f>AH36+AH37</f>
        <v>0</v>
      </c>
      <c r="AI35" s="3188"/>
      <c r="AJ35" s="3188"/>
      <c r="AK35" s="3188"/>
      <c r="AL35" s="3168">
        <f>AL36+AL37</f>
        <v>0</v>
      </c>
      <c r="AM35" s="3188"/>
      <c r="AN35" s="3188"/>
      <c r="AO35" s="3188"/>
      <c r="AP35" s="3168">
        <f>AP36+AP37</f>
        <v>0</v>
      </c>
      <c r="AQ35" s="3188"/>
      <c r="AR35" s="3168">
        <f>AR36+AR37</f>
        <v>0</v>
      </c>
      <c r="AS35" s="3188"/>
      <c r="AT35" s="3188"/>
      <c r="AU35" s="3189"/>
      <c r="AV35" s="4731"/>
    </row>
    <row r="36" spans="1:49" s="3089" customFormat="1" ht="20.25">
      <c r="A36" s="3175">
        <v>1</v>
      </c>
      <c r="B36" s="3176" t="s">
        <v>4216</v>
      </c>
      <c r="C36" s="3177" t="s">
        <v>1633</v>
      </c>
      <c r="D36" s="3177" t="s">
        <v>1634</v>
      </c>
      <c r="E36" s="3227" t="s">
        <v>90</v>
      </c>
      <c r="F36" s="3175" t="s">
        <v>205</v>
      </c>
      <c r="G36" s="3199"/>
      <c r="H36" s="3199"/>
      <c r="I36" s="3202"/>
      <c r="J36" s="3203"/>
      <c r="K36" s="3228"/>
      <c r="L36" s="3181"/>
      <c r="M36" s="3182">
        <f t="shared" si="0"/>
        <v>0</v>
      </c>
      <c r="N36" s="3183">
        <f>M36/100000</f>
        <v>0</v>
      </c>
      <c r="O36" s="3182">
        <f t="shared" si="1"/>
        <v>0</v>
      </c>
      <c r="P36" s="3184">
        <f>O36*N36</f>
        <v>0</v>
      </c>
      <c r="Q36" s="3229"/>
      <c r="R36" s="3186">
        <f>'Ab1. RMNCH+A'!Q410</f>
        <v>0</v>
      </c>
      <c r="S36" s="3187">
        <f>'Ab1. RMNCH+A'!R410</f>
        <v>0</v>
      </c>
      <c r="T36" s="3258">
        <f t="shared" si="3"/>
        <v>0</v>
      </c>
      <c r="U36" s="3258">
        <f t="shared" si="2"/>
        <v>0</v>
      </c>
      <c r="V36" s="3259">
        <f t="shared" si="4"/>
        <v>0</v>
      </c>
      <c r="W36" s="3189" t="str">
        <f t="shared" si="5"/>
        <v xml:space="preserve">STATE: ; PDY: ; KKL: ; MHE: ; YNM: </v>
      </c>
      <c r="X36" s="3192"/>
      <c r="Y36" s="3192"/>
      <c r="Z36" s="3192">
        <f>X36*Y36</f>
        <v>0</v>
      </c>
      <c r="AA36" s="3192"/>
      <c r="AB36" s="3192"/>
      <c r="AC36" s="3192"/>
      <c r="AD36" s="3192">
        <f>AB36*AC36</f>
        <v>0</v>
      </c>
      <c r="AE36" s="3230"/>
      <c r="AF36" s="3192"/>
      <c r="AG36" s="3192"/>
      <c r="AH36" s="3192">
        <f>AF36*AG36</f>
        <v>0</v>
      </c>
      <c r="AI36" s="3230"/>
      <c r="AJ36" s="3192"/>
      <c r="AK36" s="3192"/>
      <c r="AL36" s="3192">
        <f>AJ36*AK36</f>
        <v>0</v>
      </c>
      <c r="AM36" s="3230"/>
      <c r="AN36" s="3192"/>
      <c r="AO36" s="3192"/>
      <c r="AP36" s="3192">
        <f>AN36*AO36</f>
        <v>0</v>
      </c>
      <c r="AQ36" s="3230"/>
      <c r="AR36" s="3188">
        <f t="shared" si="11"/>
        <v>0</v>
      </c>
      <c r="AS36" s="3188">
        <f t="shared" si="12"/>
        <v>0</v>
      </c>
      <c r="AT36" s="3188">
        <f t="shared" si="13"/>
        <v>0</v>
      </c>
      <c r="AU36" s="3189" t="str">
        <f t="shared" si="14"/>
        <v xml:space="preserve">STATE: ; PDY: ; KKL: ; MHE: ; YNM: </v>
      </c>
      <c r="AV36" s="4846" t="s">
        <v>7350</v>
      </c>
      <c r="AW36" s="1826"/>
    </row>
    <row r="37" spans="1:49" s="3089" customFormat="1" ht="20.25">
      <c r="A37" s="3175">
        <v>2</v>
      </c>
      <c r="B37" s="3176" t="s">
        <v>4204</v>
      </c>
      <c r="C37" s="3196"/>
      <c r="D37" s="3177" t="s">
        <v>1589</v>
      </c>
      <c r="E37" s="3227" t="s">
        <v>90</v>
      </c>
      <c r="F37" s="3175" t="s">
        <v>205</v>
      </c>
      <c r="G37" s="3179"/>
      <c r="H37" s="3179"/>
      <c r="I37" s="3180"/>
      <c r="J37" s="3179"/>
      <c r="K37" s="3179"/>
      <c r="L37" s="3179"/>
      <c r="M37" s="3182">
        <f t="shared" si="0"/>
        <v>0</v>
      </c>
      <c r="N37" s="3183">
        <f>M37/100000</f>
        <v>0</v>
      </c>
      <c r="O37" s="3182">
        <f t="shared" si="1"/>
        <v>0</v>
      </c>
      <c r="P37" s="3184">
        <f>O37*N37</f>
        <v>0</v>
      </c>
      <c r="Q37" s="3185"/>
      <c r="R37" s="3186">
        <f>'Ab1. RMNCH+A'!Q411</f>
        <v>0</v>
      </c>
      <c r="S37" s="3187">
        <f>'Ab1. RMNCH+A'!R411</f>
        <v>0</v>
      </c>
      <c r="T37" s="3258">
        <f t="shared" si="3"/>
        <v>0</v>
      </c>
      <c r="U37" s="3258">
        <f t="shared" si="2"/>
        <v>0</v>
      </c>
      <c r="V37" s="3259">
        <f t="shared" si="4"/>
        <v>0</v>
      </c>
      <c r="W37" s="3189" t="str">
        <f t="shared" si="5"/>
        <v xml:space="preserve">STATE: ; PDY: ; KKL: ; MHE: ; YNM: </v>
      </c>
      <c r="X37" s="3188"/>
      <c r="Y37" s="3188"/>
      <c r="Z37" s="3188">
        <f t="shared" si="6"/>
        <v>0</v>
      </c>
      <c r="AA37" s="3188"/>
      <c r="AB37" s="3188"/>
      <c r="AC37" s="3188"/>
      <c r="AD37" s="3188">
        <f t="shared" si="7"/>
        <v>0</v>
      </c>
      <c r="AE37" s="3188"/>
      <c r="AF37" s="3188"/>
      <c r="AG37" s="3188"/>
      <c r="AH37" s="3188">
        <f t="shared" si="8"/>
        <v>0</v>
      </c>
      <c r="AI37" s="3188"/>
      <c r="AJ37" s="3188"/>
      <c r="AK37" s="3188"/>
      <c r="AL37" s="3188">
        <f t="shared" si="9"/>
        <v>0</v>
      </c>
      <c r="AM37" s="3188"/>
      <c r="AN37" s="3188"/>
      <c r="AO37" s="3188"/>
      <c r="AP37" s="3188">
        <f t="shared" si="10"/>
        <v>0</v>
      </c>
      <c r="AQ37" s="3188"/>
      <c r="AR37" s="3188">
        <f t="shared" si="11"/>
        <v>0</v>
      </c>
      <c r="AS37" s="3188">
        <f t="shared" si="12"/>
        <v>0</v>
      </c>
      <c r="AT37" s="3188">
        <f t="shared" si="13"/>
        <v>0</v>
      </c>
      <c r="AU37" s="3189" t="str">
        <f t="shared" si="14"/>
        <v xml:space="preserve">STATE: ; PDY: ; KKL: ; MHE: ; YNM: </v>
      </c>
      <c r="AV37" s="4846"/>
      <c r="AW37" s="1826"/>
    </row>
    <row r="38" spans="1:49" s="3089" customFormat="1" ht="33">
      <c r="A38" s="3162" t="s">
        <v>4647</v>
      </c>
      <c r="B38" s="3163" t="s">
        <v>1622</v>
      </c>
      <c r="C38" s="3163"/>
      <c r="D38" s="3163" t="s">
        <v>4878</v>
      </c>
      <c r="E38" s="3226"/>
      <c r="F38" s="3226"/>
      <c r="G38" s="3207"/>
      <c r="H38" s="3207"/>
      <c r="I38" s="3208"/>
      <c r="J38" s="3207"/>
      <c r="K38" s="3207"/>
      <c r="L38" s="3207"/>
      <c r="M38" s="3182">
        <f t="shared" si="0"/>
        <v>0</v>
      </c>
      <c r="N38" s="3168"/>
      <c r="O38" s="3182">
        <f t="shared" si="1"/>
        <v>0</v>
      </c>
      <c r="P38" s="3168">
        <f>P39+P40</f>
        <v>0</v>
      </c>
      <c r="Q38" s="3209"/>
      <c r="R38" s="3171"/>
      <c r="S38" s="3172">
        <f>S39+S40</f>
        <v>0</v>
      </c>
      <c r="T38" s="3258"/>
      <c r="U38" s="3258"/>
      <c r="V38" s="3168">
        <f>V39+V40</f>
        <v>0</v>
      </c>
      <c r="W38" s="3189"/>
      <c r="X38" s="3188"/>
      <c r="Y38" s="3188"/>
      <c r="Z38" s="3168">
        <f>Z39+Z40</f>
        <v>0</v>
      </c>
      <c r="AA38" s="3188"/>
      <c r="AB38" s="3188"/>
      <c r="AC38" s="3188"/>
      <c r="AD38" s="3168">
        <f>AD39+AD40</f>
        <v>0</v>
      </c>
      <c r="AE38" s="3188"/>
      <c r="AF38" s="3188"/>
      <c r="AG38" s="3188"/>
      <c r="AH38" s="3168">
        <f>AH39+AH40</f>
        <v>0</v>
      </c>
      <c r="AI38" s="3188"/>
      <c r="AJ38" s="3188"/>
      <c r="AK38" s="3188"/>
      <c r="AL38" s="3168">
        <f>AL39+AL40</f>
        <v>0</v>
      </c>
      <c r="AM38" s="3188"/>
      <c r="AN38" s="3188"/>
      <c r="AO38" s="3188"/>
      <c r="AP38" s="3168">
        <f>AP39+AP40</f>
        <v>0</v>
      </c>
      <c r="AQ38" s="3188"/>
      <c r="AR38" s="3168">
        <f>AR39+AR40</f>
        <v>0</v>
      </c>
      <c r="AS38" s="3188"/>
      <c r="AT38" s="3188"/>
      <c r="AU38" s="3189"/>
      <c r="AV38" s="4731"/>
    </row>
    <row r="39" spans="1:49" s="3089" customFormat="1" ht="40.5">
      <c r="A39" s="3175">
        <v>1</v>
      </c>
      <c r="B39" s="3176" t="s">
        <v>4205</v>
      </c>
      <c r="C39" s="3196"/>
      <c r="D39" s="3177" t="s">
        <v>2385</v>
      </c>
      <c r="E39" s="3227" t="s">
        <v>90</v>
      </c>
      <c r="F39" s="3175" t="s">
        <v>208</v>
      </c>
      <c r="G39" s="3199"/>
      <c r="H39" s="3199"/>
      <c r="I39" s="3225"/>
      <c r="J39" s="3199"/>
      <c r="K39" s="3199"/>
      <c r="L39" s="3179"/>
      <c r="M39" s="3182">
        <f t="shared" si="0"/>
        <v>0</v>
      </c>
      <c r="N39" s="3183">
        <f>M39/100000</f>
        <v>0</v>
      </c>
      <c r="O39" s="3182">
        <f t="shared" si="1"/>
        <v>0</v>
      </c>
      <c r="P39" s="3184">
        <f>O39*N39</f>
        <v>0</v>
      </c>
      <c r="Q39" s="3185"/>
      <c r="R39" s="3186">
        <f>'Ab2. NIDDCP'!Q11</f>
        <v>0</v>
      </c>
      <c r="S39" s="3187">
        <f>'Ab2. NIDDCP'!R11</f>
        <v>0</v>
      </c>
      <c r="T39" s="3258">
        <f t="shared" si="3"/>
        <v>0</v>
      </c>
      <c r="U39" s="3258">
        <f t="shared" si="2"/>
        <v>0</v>
      </c>
      <c r="V39" s="3259">
        <f t="shared" si="4"/>
        <v>0</v>
      </c>
      <c r="W39" s="3189" t="str">
        <f t="shared" si="5"/>
        <v xml:space="preserve">STATE: ; PDY: ; KKL: ; MHE: ; YNM: </v>
      </c>
      <c r="X39" s="3188"/>
      <c r="Y39" s="3188"/>
      <c r="Z39" s="3188">
        <f t="shared" si="6"/>
        <v>0</v>
      </c>
      <c r="AA39" s="3188"/>
      <c r="AB39" s="3188"/>
      <c r="AC39" s="3188"/>
      <c r="AD39" s="3188">
        <f t="shared" si="7"/>
        <v>0</v>
      </c>
      <c r="AE39" s="3188"/>
      <c r="AF39" s="3188"/>
      <c r="AG39" s="3188"/>
      <c r="AH39" s="3188">
        <f t="shared" si="8"/>
        <v>0</v>
      </c>
      <c r="AI39" s="3188"/>
      <c r="AJ39" s="3188"/>
      <c r="AK39" s="3188"/>
      <c r="AL39" s="3188">
        <f t="shared" si="9"/>
        <v>0</v>
      </c>
      <c r="AM39" s="3188"/>
      <c r="AN39" s="3188"/>
      <c r="AO39" s="3188"/>
      <c r="AP39" s="3188">
        <f t="shared" si="10"/>
        <v>0</v>
      </c>
      <c r="AQ39" s="3188"/>
      <c r="AR39" s="3188">
        <f t="shared" si="11"/>
        <v>0</v>
      </c>
      <c r="AS39" s="3188">
        <f t="shared" si="12"/>
        <v>0</v>
      </c>
      <c r="AT39" s="3188">
        <f t="shared" si="13"/>
        <v>0</v>
      </c>
      <c r="AU39" s="3189" t="str">
        <f t="shared" si="14"/>
        <v xml:space="preserve">STATE: ; PDY: ; KKL: ; MHE: ; YNM: </v>
      </c>
      <c r="AV39" s="4846" t="s">
        <v>7351</v>
      </c>
      <c r="AW39" s="1826"/>
    </row>
    <row r="40" spans="1:49" s="3089" customFormat="1" ht="20.25">
      <c r="A40" s="3175">
        <v>2</v>
      </c>
      <c r="B40" s="3176" t="s">
        <v>4206</v>
      </c>
      <c r="C40" s="3196"/>
      <c r="D40" s="3177" t="s">
        <v>1589</v>
      </c>
      <c r="E40" s="3227" t="s">
        <v>90</v>
      </c>
      <c r="F40" s="3175" t="s">
        <v>208</v>
      </c>
      <c r="G40" s="3199"/>
      <c r="H40" s="3199"/>
      <c r="I40" s="3225"/>
      <c r="J40" s="3199"/>
      <c r="K40" s="3199"/>
      <c r="L40" s="3179"/>
      <c r="M40" s="3182">
        <f t="shared" si="0"/>
        <v>0</v>
      </c>
      <c r="N40" s="3183">
        <f>M40/100000</f>
        <v>0</v>
      </c>
      <c r="O40" s="3182">
        <f t="shared" si="1"/>
        <v>0</v>
      </c>
      <c r="P40" s="3184">
        <f>O40*N40</f>
        <v>0</v>
      </c>
      <c r="Q40" s="3185"/>
      <c r="R40" s="3186">
        <f>'Ab2. NIDDCP'!Q12</f>
        <v>0</v>
      </c>
      <c r="S40" s="3187">
        <f>'Ab2. NIDDCP'!R12</f>
        <v>0</v>
      </c>
      <c r="T40" s="3258">
        <f t="shared" si="3"/>
        <v>0</v>
      </c>
      <c r="U40" s="3258">
        <f t="shared" si="2"/>
        <v>0</v>
      </c>
      <c r="V40" s="3259">
        <f t="shared" si="4"/>
        <v>0</v>
      </c>
      <c r="W40" s="3189" t="str">
        <f t="shared" si="5"/>
        <v xml:space="preserve">STATE: ; PDY: ; KKL: ; MHE: ; YNM: </v>
      </c>
      <c r="X40" s="3188"/>
      <c r="Y40" s="3188"/>
      <c r="Z40" s="3188">
        <f t="shared" si="6"/>
        <v>0</v>
      </c>
      <c r="AA40" s="3188"/>
      <c r="AB40" s="3188"/>
      <c r="AC40" s="3188"/>
      <c r="AD40" s="3188">
        <f t="shared" si="7"/>
        <v>0</v>
      </c>
      <c r="AE40" s="3188"/>
      <c r="AF40" s="3188"/>
      <c r="AG40" s="3188"/>
      <c r="AH40" s="3188">
        <f t="shared" si="8"/>
        <v>0</v>
      </c>
      <c r="AI40" s="3188"/>
      <c r="AJ40" s="3188"/>
      <c r="AK40" s="3188"/>
      <c r="AL40" s="3188">
        <f t="shared" si="9"/>
        <v>0</v>
      </c>
      <c r="AM40" s="3188"/>
      <c r="AN40" s="3188"/>
      <c r="AO40" s="3188"/>
      <c r="AP40" s="3188">
        <f t="shared" si="10"/>
        <v>0</v>
      </c>
      <c r="AQ40" s="3188"/>
      <c r="AR40" s="3188">
        <f t="shared" si="11"/>
        <v>0</v>
      </c>
      <c r="AS40" s="3188">
        <f t="shared" si="12"/>
        <v>0</v>
      </c>
      <c r="AT40" s="3188">
        <f t="shared" si="13"/>
        <v>0</v>
      </c>
      <c r="AU40" s="3189" t="str">
        <f t="shared" si="14"/>
        <v xml:space="preserve">STATE: ; PDY: ; KKL: ; MHE: ; YNM: </v>
      </c>
      <c r="AV40" s="4846"/>
      <c r="AW40" s="1826"/>
    </row>
    <row r="41" spans="1:49" s="3089" customFormat="1" ht="20.25">
      <c r="A41" s="5293" t="s">
        <v>4905</v>
      </c>
      <c r="B41" s="5293"/>
      <c r="C41" s="5293"/>
      <c r="D41" s="5293"/>
      <c r="E41" s="3151"/>
      <c r="F41" s="3151"/>
      <c r="G41" s="3231"/>
      <c r="H41" s="3231"/>
      <c r="I41" s="3232"/>
      <c r="J41" s="3231"/>
      <c r="K41" s="3231"/>
      <c r="L41" s="3231"/>
      <c r="M41" s="3182">
        <f t="shared" si="0"/>
        <v>0</v>
      </c>
      <c r="N41" s="3154"/>
      <c r="O41" s="3182">
        <f t="shared" si="1"/>
        <v>0</v>
      </c>
      <c r="P41" s="3154"/>
      <c r="Q41" s="3233"/>
      <c r="R41" s="3234"/>
      <c r="S41" s="3158"/>
      <c r="T41" s="3258"/>
      <c r="U41" s="3258"/>
      <c r="V41" s="3154"/>
      <c r="W41" s="3189"/>
      <c r="X41" s="3188"/>
      <c r="Y41" s="3188"/>
      <c r="Z41" s="3154"/>
      <c r="AA41" s="3188"/>
      <c r="AB41" s="3188"/>
      <c r="AC41" s="3188"/>
      <c r="AD41" s="3154"/>
      <c r="AE41" s="3188"/>
      <c r="AF41" s="3188"/>
      <c r="AG41" s="3188"/>
      <c r="AH41" s="3154"/>
      <c r="AI41" s="3188"/>
      <c r="AJ41" s="3188"/>
      <c r="AK41" s="3188"/>
      <c r="AL41" s="3154"/>
      <c r="AM41" s="3188"/>
      <c r="AN41" s="3188"/>
      <c r="AO41" s="3188"/>
      <c r="AP41" s="3154"/>
      <c r="AQ41" s="3188"/>
      <c r="AR41" s="3154"/>
      <c r="AS41" s="3188"/>
      <c r="AT41" s="3188"/>
      <c r="AU41" s="3189"/>
      <c r="AV41" s="4731"/>
    </row>
    <row r="42" spans="1:49" s="3089" customFormat="1" ht="33">
      <c r="A42" s="3162" t="s">
        <v>4337</v>
      </c>
      <c r="B42" s="3163" t="s">
        <v>1626</v>
      </c>
      <c r="C42" s="3164" t="s">
        <v>1623</v>
      </c>
      <c r="D42" s="3163" t="s">
        <v>4879</v>
      </c>
      <c r="E42" s="3165"/>
      <c r="F42" s="3165"/>
      <c r="G42" s="3207"/>
      <c r="H42" s="3207"/>
      <c r="I42" s="3208"/>
      <c r="J42" s="3207"/>
      <c r="K42" s="3207"/>
      <c r="L42" s="3207"/>
      <c r="M42" s="3182">
        <f t="shared" si="0"/>
        <v>0</v>
      </c>
      <c r="N42" s="3168"/>
      <c r="O42" s="3182">
        <f t="shared" si="1"/>
        <v>0</v>
      </c>
      <c r="P42" s="3168">
        <f>SUM(P43:P46)</f>
        <v>0</v>
      </c>
      <c r="Q42" s="3209"/>
      <c r="R42" s="3171"/>
      <c r="S42" s="3172">
        <f>SUM(S43:S46)</f>
        <v>0</v>
      </c>
      <c r="T42" s="3258"/>
      <c r="U42" s="3258"/>
      <c r="V42" s="3168">
        <f>SUM(V43:V46)</f>
        <v>0</v>
      </c>
      <c r="W42" s="3189"/>
      <c r="X42" s="3188"/>
      <c r="Y42" s="3188"/>
      <c r="Z42" s="3168">
        <f>SUM(Z43:Z46)</f>
        <v>0</v>
      </c>
      <c r="AA42" s="3188"/>
      <c r="AB42" s="3188"/>
      <c r="AC42" s="3188"/>
      <c r="AD42" s="3168">
        <f>SUM(AD43:AD46)</f>
        <v>0</v>
      </c>
      <c r="AE42" s="3188"/>
      <c r="AF42" s="3188"/>
      <c r="AG42" s="3188"/>
      <c r="AH42" s="3168">
        <f>SUM(AH43:AH46)</f>
        <v>0</v>
      </c>
      <c r="AI42" s="3188"/>
      <c r="AJ42" s="3188"/>
      <c r="AK42" s="3188"/>
      <c r="AL42" s="3168">
        <f>SUM(AL43:AL46)</f>
        <v>0</v>
      </c>
      <c r="AM42" s="3188"/>
      <c r="AN42" s="3188"/>
      <c r="AO42" s="3188"/>
      <c r="AP42" s="3168">
        <f>SUM(AP43:AP46)</f>
        <v>0</v>
      </c>
      <c r="AQ42" s="3188"/>
      <c r="AR42" s="3168">
        <f>SUM(AR43:AR46)</f>
        <v>0</v>
      </c>
      <c r="AS42" s="3188"/>
      <c r="AT42" s="3188"/>
      <c r="AU42" s="3189"/>
      <c r="AV42" s="4731"/>
    </row>
    <row r="43" spans="1:49" s="3089" customFormat="1" ht="40.5">
      <c r="A43" s="3175">
        <v>1</v>
      </c>
      <c r="B43" s="3176" t="s">
        <v>4207</v>
      </c>
      <c r="C43" s="3177" t="s">
        <v>1624</v>
      </c>
      <c r="D43" s="3177" t="s">
        <v>1625</v>
      </c>
      <c r="E43" s="3235" t="s">
        <v>70</v>
      </c>
      <c r="F43" s="3175" t="s">
        <v>4876</v>
      </c>
      <c r="G43" s="3228"/>
      <c r="H43" s="3228"/>
      <c r="I43" s="3236"/>
      <c r="J43" s="3228"/>
      <c r="K43" s="3228"/>
      <c r="L43" s="3179"/>
      <c r="M43" s="3182">
        <f t="shared" si="0"/>
        <v>0</v>
      </c>
      <c r="N43" s="3183">
        <f>M43/100000</f>
        <v>0</v>
      </c>
      <c r="O43" s="3182">
        <f t="shared" si="1"/>
        <v>0</v>
      </c>
      <c r="P43" s="3184">
        <f>O43*N43</f>
        <v>0</v>
      </c>
      <c r="Q43" s="3185"/>
      <c r="R43" s="3237"/>
      <c r="S43" s="3238"/>
      <c r="T43" s="3258">
        <f t="shared" si="3"/>
        <v>0</v>
      </c>
      <c r="U43" s="3258">
        <f t="shared" si="2"/>
        <v>0</v>
      </c>
      <c r="V43" s="3259">
        <f t="shared" si="4"/>
        <v>0</v>
      </c>
      <c r="W43" s="3189" t="str">
        <f t="shared" si="5"/>
        <v xml:space="preserve">STATE: ; PDY: ; KKL: ; MHE: ; YNM: </v>
      </c>
      <c r="X43" s="3188"/>
      <c r="Y43" s="3188"/>
      <c r="Z43" s="3188">
        <f t="shared" si="6"/>
        <v>0</v>
      </c>
      <c r="AA43" s="3188"/>
      <c r="AB43" s="3188"/>
      <c r="AC43" s="3188"/>
      <c r="AD43" s="3188">
        <f t="shared" si="7"/>
        <v>0</v>
      </c>
      <c r="AE43" s="3188"/>
      <c r="AF43" s="3188"/>
      <c r="AG43" s="3188"/>
      <c r="AH43" s="3188">
        <f t="shared" si="8"/>
        <v>0</v>
      </c>
      <c r="AI43" s="3188"/>
      <c r="AJ43" s="3188"/>
      <c r="AK43" s="3188"/>
      <c r="AL43" s="3188">
        <f t="shared" si="9"/>
        <v>0</v>
      </c>
      <c r="AM43" s="3188"/>
      <c r="AN43" s="3188"/>
      <c r="AO43" s="3188"/>
      <c r="AP43" s="3188">
        <f t="shared" si="10"/>
        <v>0</v>
      </c>
      <c r="AQ43" s="3188"/>
      <c r="AR43" s="3188">
        <f t="shared" si="11"/>
        <v>0</v>
      </c>
      <c r="AS43" s="3188">
        <f t="shared" si="12"/>
        <v>0</v>
      </c>
      <c r="AT43" s="3188">
        <f t="shared" si="13"/>
        <v>0</v>
      </c>
      <c r="AU43" s="3189" t="str">
        <f t="shared" si="14"/>
        <v xml:space="preserve">STATE: ; PDY: ; KKL: ; MHE: ; YNM: </v>
      </c>
      <c r="AV43" s="4846" t="s">
        <v>7352</v>
      </c>
      <c r="AW43" s="1826"/>
    </row>
    <row r="44" spans="1:49" s="3089" customFormat="1" ht="53.25" customHeight="1">
      <c r="A44" s="3175">
        <v>2</v>
      </c>
      <c r="B44" s="3176" t="s">
        <v>4208</v>
      </c>
      <c r="C44" s="3177" t="s">
        <v>1623</v>
      </c>
      <c r="D44" s="3177" t="s">
        <v>4074</v>
      </c>
      <c r="E44" s="3235" t="s">
        <v>70</v>
      </c>
      <c r="F44" s="3175" t="s">
        <v>740</v>
      </c>
      <c r="G44" s="3228"/>
      <c r="H44" s="3228"/>
      <c r="I44" s="3236"/>
      <c r="J44" s="3228"/>
      <c r="K44" s="3228"/>
      <c r="L44" s="3179"/>
      <c r="M44" s="3182">
        <f t="shared" si="0"/>
        <v>0</v>
      </c>
      <c r="N44" s="3183">
        <f>M44/100000</f>
        <v>0</v>
      </c>
      <c r="O44" s="3182">
        <f t="shared" si="1"/>
        <v>0</v>
      </c>
      <c r="P44" s="4884">
        <f>O44*N44</f>
        <v>0</v>
      </c>
      <c r="Q44" s="3185"/>
      <c r="R44" s="3237"/>
      <c r="S44" s="3238"/>
      <c r="T44" s="3258">
        <f t="shared" si="3"/>
        <v>0</v>
      </c>
      <c r="U44" s="3258">
        <f t="shared" si="2"/>
        <v>0</v>
      </c>
      <c r="V44" s="3259">
        <f t="shared" si="4"/>
        <v>0</v>
      </c>
      <c r="W44" s="3189" t="str">
        <f t="shared" si="5"/>
        <v xml:space="preserve">STATE: ; PDY: ; KKL: ; MHE: ; YNM: </v>
      </c>
      <c r="X44" s="3188"/>
      <c r="Y44" s="3188"/>
      <c r="Z44" s="3188">
        <f t="shared" si="6"/>
        <v>0</v>
      </c>
      <c r="AA44" s="3188"/>
      <c r="AB44" s="3258"/>
      <c r="AC44" s="3258"/>
      <c r="AD44" s="3258">
        <f t="shared" si="7"/>
        <v>0</v>
      </c>
      <c r="AE44" s="3189"/>
      <c r="AF44" s="3188"/>
      <c r="AG44" s="3188"/>
      <c r="AH44" s="3188">
        <f t="shared" si="8"/>
        <v>0</v>
      </c>
      <c r="AI44" s="3188"/>
      <c r="AJ44" s="3188"/>
      <c r="AK44" s="3188"/>
      <c r="AL44" s="3188">
        <f t="shared" si="9"/>
        <v>0</v>
      </c>
      <c r="AM44" s="3188"/>
      <c r="AN44" s="3188"/>
      <c r="AO44" s="3188"/>
      <c r="AP44" s="3188">
        <f t="shared" si="10"/>
        <v>0</v>
      </c>
      <c r="AQ44" s="3188"/>
      <c r="AR44" s="3188">
        <f t="shared" si="11"/>
        <v>0</v>
      </c>
      <c r="AS44" s="3188">
        <f t="shared" si="12"/>
        <v>0</v>
      </c>
      <c r="AT44" s="3188">
        <f t="shared" si="13"/>
        <v>0</v>
      </c>
      <c r="AU44" s="3189" t="str">
        <f t="shared" si="14"/>
        <v xml:space="preserve">STATE: ; PDY: ; KKL: ; MHE: ; YNM: </v>
      </c>
      <c r="AV44" s="4846" t="s">
        <v>7336</v>
      </c>
      <c r="AW44" s="1826"/>
    </row>
    <row r="45" spans="1:49" s="3089" customFormat="1" ht="40.5">
      <c r="A45" s="3175">
        <v>3</v>
      </c>
      <c r="B45" s="3176" t="s">
        <v>4210</v>
      </c>
      <c r="C45" s="3177" t="s">
        <v>2834</v>
      </c>
      <c r="D45" s="3177" t="s">
        <v>2451</v>
      </c>
      <c r="E45" s="3235" t="s">
        <v>70</v>
      </c>
      <c r="F45" s="3175" t="s">
        <v>4875</v>
      </c>
      <c r="G45" s="3199"/>
      <c r="H45" s="3199"/>
      <c r="I45" s="3225"/>
      <c r="J45" s="3199"/>
      <c r="K45" s="3199"/>
      <c r="L45" s="3179"/>
      <c r="M45" s="3182">
        <f t="shared" si="0"/>
        <v>0</v>
      </c>
      <c r="N45" s="3183">
        <f>M45/100000</f>
        <v>0</v>
      </c>
      <c r="O45" s="3182">
        <f t="shared" si="1"/>
        <v>0</v>
      </c>
      <c r="P45" s="3184">
        <f>O45*N45</f>
        <v>0</v>
      </c>
      <c r="Q45" s="3185"/>
      <c r="R45" s="3237"/>
      <c r="S45" s="3238"/>
      <c r="T45" s="3258">
        <f t="shared" si="3"/>
        <v>0</v>
      </c>
      <c r="U45" s="3258">
        <f t="shared" si="2"/>
        <v>0</v>
      </c>
      <c r="V45" s="3259">
        <f t="shared" si="4"/>
        <v>0</v>
      </c>
      <c r="W45" s="3189" t="str">
        <f t="shared" si="5"/>
        <v xml:space="preserve">STATE: ; PDY: ; KKL: ; MHE: ; YNM: </v>
      </c>
      <c r="X45" s="3188"/>
      <c r="Y45" s="3188"/>
      <c r="Z45" s="3188">
        <f t="shared" si="6"/>
        <v>0</v>
      </c>
      <c r="AA45" s="3188"/>
      <c r="AB45" s="3188"/>
      <c r="AC45" s="3188"/>
      <c r="AD45" s="3188">
        <f t="shared" si="7"/>
        <v>0</v>
      </c>
      <c r="AE45" s="3188"/>
      <c r="AF45" s="3188"/>
      <c r="AG45" s="3188"/>
      <c r="AH45" s="3188">
        <f t="shared" si="8"/>
        <v>0</v>
      </c>
      <c r="AI45" s="3188"/>
      <c r="AJ45" s="3188"/>
      <c r="AK45" s="3188"/>
      <c r="AL45" s="3188">
        <f t="shared" si="9"/>
        <v>0</v>
      </c>
      <c r="AM45" s="3188"/>
      <c r="AN45" s="3188"/>
      <c r="AO45" s="3188"/>
      <c r="AP45" s="3188">
        <f t="shared" si="10"/>
        <v>0</v>
      </c>
      <c r="AQ45" s="3188"/>
      <c r="AR45" s="3188">
        <f t="shared" si="11"/>
        <v>0</v>
      </c>
      <c r="AS45" s="3188">
        <f t="shared" si="12"/>
        <v>0</v>
      </c>
      <c r="AT45" s="3188">
        <f t="shared" si="13"/>
        <v>0</v>
      </c>
      <c r="AU45" s="3189" t="str">
        <f t="shared" si="14"/>
        <v xml:space="preserve">STATE: ; PDY: ; KKL: ; MHE: ; YNM: </v>
      </c>
      <c r="AV45" s="4846" t="s">
        <v>7336</v>
      </c>
      <c r="AW45" s="1826"/>
    </row>
    <row r="46" spans="1:49" s="3089" customFormat="1" ht="20.25">
      <c r="A46" s="3175">
        <v>4</v>
      </c>
      <c r="B46" s="3176" t="s">
        <v>4211</v>
      </c>
      <c r="C46" s="3196"/>
      <c r="D46" s="3177" t="s">
        <v>1589</v>
      </c>
      <c r="E46" s="3235" t="s">
        <v>70</v>
      </c>
      <c r="F46" s="3175" t="s">
        <v>740</v>
      </c>
      <c r="G46" s="3199"/>
      <c r="H46" s="3199"/>
      <c r="I46" s="3225"/>
      <c r="J46" s="3199"/>
      <c r="K46" s="3199"/>
      <c r="L46" s="3179"/>
      <c r="M46" s="3182">
        <f t="shared" si="0"/>
        <v>0</v>
      </c>
      <c r="N46" s="3183">
        <f>M46/100000</f>
        <v>0</v>
      </c>
      <c r="O46" s="3182">
        <f t="shared" si="1"/>
        <v>0</v>
      </c>
      <c r="P46" s="3184">
        <f>O46*N46</f>
        <v>0</v>
      </c>
      <c r="Q46" s="3185"/>
      <c r="R46" s="3237"/>
      <c r="S46" s="3238"/>
      <c r="T46" s="3258">
        <f t="shared" si="3"/>
        <v>0</v>
      </c>
      <c r="U46" s="3258">
        <f t="shared" si="2"/>
        <v>0</v>
      </c>
      <c r="V46" s="3259">
        <f t="shared" si="4"/>
        <v>0</v>
      </c>
      <c r="W46" s="3189" t="str">
        <f t="shared" si="5"/>
        <v xml:space="preserve">STATE: ; PDY: ; KKL: ; MHE: ; YNM: </v>
      </c>
      <c r="X46" s="3188"/>
      <c r="Y46" s="3188"/>
      <c r="Z46" s="3188">
        <f t="shared" si="6"/>
        <v>0</v>
      </c>
      <c r="AA46" s="3188"/>
      <c r="AB46" s="3188"/>
      <c r="AC46" s="3188"/>
      <c r="AD46" s="3188">
        <f t="shared" si="7"/>
        <v>0</v>
      </c>
      <c r="AE46" s="3188"/>
      <c r="AF46" s="3188"/>
      <c r="AG46" s="3188"/>
      <c r="AH46" s="3188">
        <f t="shared" si="8"/>
        <v>0</v>
      </c>
      <c r="AI46" s="3188"/>
      <c r="AJ46" s="3188"/>
      <c r="AK46" s="3188"/>
      <c r="AL46" s="3188">
        <f t="shared" si="9"/>
        <v>0</v>
      </c>
      <c r="AM46" s="3188"/>
      <c r="AN46" s="3188"/>
      <c r="AO46" s="3188"/>
      <c r="AP46" s="3188">
        <f t="shared" si="10"/>
        <v>0</v>
      </c>
      <c r="AQ46" s="3188"/>
      <c r="AR46" s="3188">
        <f t="shared" si="11"/>
        <v>0</v>
      </c>
      <c r="AS46" s="3188">
        <f t="shared" si="12"/>
        <v>0</v>
      </c>
      <c r="AT46" s="3188">
        <f t="shared" si="13"/>
        <v>0</v>
      </c>
      <c r="AU46" s="3189" t="str">
        <f t="shared" si="14"/>
        <v xml:space="preserve">STATE: ; PDY: ; KKL: ; MHE: ; YNM: </v>
      </c>
      <c r="AV46" s="4846"/>
      <c r="AW46" s="1826"/>
    </row>
    <row r="47" spans="1:49" s="3089" customFormat="1" ht="33">
      <c r="A47" s="3162" t="s">
        <v>4338</v>
      </c>
      <c r="B47" s="3163" t="s">
        <v>1628</v>
      </c>
      <c r="C47" s="3164" t="s">
        <v>1627</v>
      </c>
      <c r="D47" s="3163" t="s">
        <v>4919</v>
      </c>
      <c r="E47" s="3165"/>
      <c r="F47" s="3165"/>
      <c r="G47" s="3207"/>
      <c r="H47" s="3207"/>
      <c r="I47" s="3208"/>
      <c r="J47" s="3207"/>
      <c r="K47" s="3207"/>
      <c r="L47" s="3207"/>
      <c r="M47" s="3182">
        <f t="shared" si="0"/>
        <v>0</v>
      </c>
      <c r="N47" s="3168"/>
      <c r="O47" s="3182">
        <f t="shared" si="1"/>
        <v>0</v>
      </c>
      <c r="P47" s="3168">
        <f>SUM(P48:P49)</f>
        <v>0</v>
      </c>
      <c r="Q47" s="3209"/>
      <c r="R47" s="3171"/>
      <c r="S47" s="3172">
        <f>SUM(S48:S49)</f>
        <v>0</v>
      </c>
      <c r="T47" s="3258"/>
      <c r="U47" s="3258"/>
      <c r="V47" s="3168">
        <f>SUM(V48:V49)</f>
        <v>0</v>
      </c>
      <c r="W47" s="3189"/>
      <c r="X47" s="3188"/>
      <c r="Y47" s="3188"/>
      <c r="Z47" s="3168">
        <f>SUM(Z48:Z49)</f>
        <v>0</v>
      </c>
      <c r="AA47" s="3188"/>
      <c r="AB47" s="3188"/>
      <c r="AC47" s="3188"/>
      <c r="AD47" s="3168">
        <f>SUM(AD48:AD49)</f>
        <v>0</v>
      </c>
      <c r="AE47" s="3188"/>
      <c r="AF47" s="3188"/>
      <c r="AG47" s="3188"/>
      <c r="AH47" s="3168">
        <f>SUM(AH48:AH49)</f>
        <v>0</v>
      </c>
      <c r="AI47" s="3188"/>
      <c r="AJ47" s="3188"/>
      <c r="AK47" s="3176"/>
      <c r="AL47" s="3168">
        <f>SUM(AK48:AK49)</f>
        <v>0</v>
      </c>
      <c r="AM47" s="3188"/>
      <c r="AN47" s="3188"/>
      <c r="AO47" s="3188"/>
      <c r="AP47" s="3168">
        <f>SUM(AO48:AO49)</f>
        <v>0</v>
      </c>
      <c r="AQ47" s="3188"/>
      <c r="AR47" s="3168">
        <f>SUM(AQ48:AQ49)</f>
        <v>0</v>
      </c>
      <c r="AS47" s="3188"/>
      <c r="AT47" s="3188"/>
      <c r="AU47" s="3189"/>
      <c r="AV47" s="4731"/>
    </row>
    <row r="48" spans="1:49" s="3089" customFormat="1" ht="40.5">
      <c r="A48" s="3175">
        <v>1</v>
      </c>
      <c r="B48" s="3176" t="s">
        <v>4212</v>
      </c>
      <c r="C48" s="3196"/>
      <c r="D48" s="3176" t="s">
        <v>4919</v>
      </c>
      <c r="E48" s="3235" t="s">
        <v>70</v>
      </c>
      <c r="F48" s="3175" t="s">
        <v>2840</v>
      </c>
      <c r="G48" s="3199"/>
      <c r="H48" s="3199"/>
      <c r="I48" s="3225"/>
      <c r="J48" s="3199"/>
      <c r="K48" s="3199"/>
      <c r="L48" s="3179"/>
      <c r="M48" s="3182">
        <f t="shared" si="0"/>
        <v>0</v>
      </c>
      <c r="N48" s="3183">
        <f>M48/100000</f>
        <v>0</v>
      </c>
      <c r="O48" s="3182">
        <f t="shared" si="1"/>
        <v>0</v>
      </c>
      <c r="P48" s="3184">
        <f>O48*N48</f>
        <v>0</v>
      </c>
      <c r="Q48" s="3185"/>
      <c r="R48" s="3186">
        <f>'Abs7. AYUSH'!Q7</f>
        <v>0</v>
      </c>
      <c r="S48" s="3239">
        <f>'Abs7. AYUSH'!R7</f>
        <v>0</v>
      </c>
      <c r="T48" s="3258">
        <f t="shared" si="3"/>
        <v>0</v>
      </c>
      <c r="U48" s="3258">
        <f t="shared" si="2"/>
        <v>0</v>
      </c>
      <c r="V48" s="3259">
        <f t="shared" si="4"/>
        <v>0</v>
      </c>
      <c r="W48" s="3189" t="str">
        <f t="shared" si="5"/>
        <v xml:space="preserve">STATE: ; PDY: ; KKL: ; MHE: ; YNM: </v>
      </c>
      <c r="X48" s="3188"/>
      <c r="Y48" s="3188"/>
      <c r="Z48" s="3188">
        <f t="shared" si="6"/>
        <v>0</v>
      </c>
      <c r="AA48" s="3188"/>
      <c r="AB48" s="3188"/>
      <c r="AC48" s="3188"/>
      <c r="AD48" s="3188">
        <f t="shared" si="7"/>
        <v>0</v>
      </c>
      <c r="AE48" s="3188"/>
      <c r="AF48" s="3188"/>
      <c r="AG48" s="3188"/>
      <c r="AH48" s="3188">
        <f t="shared" si="8"/>
        <v>0</v>
      </c>
      <c r="AI48" s="3188"/>
      <c r="AJ48" s="3188"/>
      <c r="AK48" s="3188"/>
      <c r="AL48" s="3188">
        <f t="shared" si="9"/>
        <v>0</v>
      </c>
      <c r="AM48" s="3188"/>
      <c r="AN48" s="3188"/>
      <c r="AO48" s="3188"/>
      <c r="AP48" s="3188">
        <f t="shared" si="10"/>
        <v>0</v>
      </c>
      <c r="AQ48" s="3188"/>
      <c r="AR48" s="3188">
        <f t="shared" si="11"/>
        <v>0</v>
      </c>
      <c r="AS48" s="3188">
        <f t="shared" si="12"/>
        <v>0</v>
      </c>
      <c r="AT48" s="3188">
        <f t="shared" si="13"/>
        <v>0</v>
      </c>
      <c r="AU48" s="3189" t="str">
        <f t="shared" si="14"/>
        <v xml:space="preserve">STATE: ; PDY: ; KKL: ; MHE: ; YNM: </v>
      </c>
      <c r="AV48" s="4846" t="s">
        <v>7353</v>
      </c>
      <c r="AW48" s="1826"/>
    </row>
    <row r="49" spans="1:49" s="3089" customFormat="1" ht="20.25">
      <c r="A49" s="3175">
        <v>2</v>
      </c>
      <c r="B49" s="3176" t="s">
        <v>4213</v>
      </c>
      <c r="C49" s="3196"/>
      <c r="D49" s="3176" t="s">
        <v>4499</v>
      </c>
      <c r="E49" s="3235" t="s">
        <v>70</v>
      </c>
      <c r="F49" s="3175" t="s">
        <v>2840</v>
      </c>
      <c r="G49" s="3199"/>
      <c r="H49" s="3199"/>
      <c r="I49" s="3225"/>
      <c r="J49" s="3199"/>
      <c r="K49" s="3199"/>
      <c r="L49" s="3179"/>
      <c r="M49" s="3182">
        <f t="shared" si="0"/>
        <v>0</v>
      </c>
      <c r="N49" s="3183">
        <f>M49/100000</f>
        <v>0</v>
      </c>
      <c r="O49" s="3182">
        <f t="shared" si="1"/>
        <v>0</v>
      </c>
      <c r="P49" s="3184">
        <f>O49*N49</f>
        <v>0</v>
      </c>
      <c r="Q49" s="3185"/>
      <c r="R49" s="3186">
        <f>'Abs7. AYUSH'!Q8</f>
        <v>0</v>
      </c>
      <c r="S49" s="3239">
        <f>'Abs7. AYUSH'!R8</f>
        <v>0</v>
      </c>
      <c r="T49" s="3258">
        <f t="shared" si="3"/>
        <v>0</v>
      </c>
      <c r="U49" s="3258">
        <f t="shared" si="2"/>
        <v>0</v>
      </c>
      <c r="V49" s="3259">
        <f t="shared" si="4"/>
        <v>0</v>
      </c>
      <c r="W49" s="3189" t="str">
        <f t="shared" si="5"/>
        <v xml:space="preserve">STATE: ; PDY: ; KKL: ; MHE: ; YNM: </v>
      </c>
      <c r="X49" s="3188"/>
      <c r="Y49" s="3188"/>
      <c r="Z49" s="3188">
        <f t="shared" si="6"/>
        <v>0</v>
      </c>
      <c r="AA49" s="3188"/>
      <c r="AB49" s="3188"/>
      <c r="AC49" s="3188"/>
      <c r="AD49" s="3188">
        <f t="shared" si="7"/>
        <v>0</v>
      </c>
      <c r="AE49" s="3188"/>
      <c r="AF49" s="3188"/>
      <c r="AG49" s="3188"/>
      <c r="AH49" s="3188">
        <f t="shared" si="8"/>
        <v>0</v>
      </c>
      <c r="AI49" s="3188"/>
      <c r="AJ49" s="3188"/>
      <c r="AK49" s="3188"/>
      <c r="AL49" s="3188">
        <f t="shared" si="9"/>
        <v>0</v>
      </c>
      <c r="AM49" s="3188"/>
      <c r="AN49" s="3188"/>
      <c r="AO49" s="3188"/>
      <c r="AP49" s="3188">
        <f t="shared" si="10"/>
        <v>0</v>
      </c>
      <c r="AQ49" s="3188"/>
      <c r="AR49" s="3188">
        <f t="shared" si="11"/>
        <v>0</v>
      </c>
      <c r="AS49" s="3188">
        <f t="shared" si="12"/>
        <v>0</v>
      </c>
      <c r="AT49" s="3188">
        <f t="shared" si="13"/>
        <v>0</v>
      </c>
      <c r="AU49" s="3189" t="str">
        <f t="shared" si="14"/>
        <v xml:space="preserve">STATE: ; PDY: ; KKL: ; MHE: ; YNM: </v>
      </c>
      <c r="AV49" s="4846"/>
      <c r="AW49" s="1826"/>
    </row>
    <row r="50" spans="1:49" s="3089" customFormat="1" ht="33">
      <c r="A50" s="3162" t="s">
        <v>4341</v>
      </c>
      <c r="B50" s="3163" t="s">
        <v>1630</v>
      </c>
      <c r="C50" s="3164" t="s">
        <v>1629</v>
      </c>
      <c r="D50" s="3163" t="s">
        <v>4880</v>
      </c>
      <c r="E50" s="3165"/>
      <c r="F50" s="3165"/>
      <c r="G50" s="3207"/>
      <c r="H50" s="3207"/>
      <c r="I50" s="3208"/>
      <c r="J50" s="3207"/>
      <c r="K50" s="3207"/>
      <c r="L50" s="3207"/>
      <c r="M50" s="3182">
        <f t="shared" si="0"/>
        <v>0</v>
      </c>
      <c r="N50" s="3168"/>
      <c r="O50" s="3182">
        <f t="shared" si="1"/>
        <v>0</v>
      </c>
      <c r="P50" s="3168">
        <f>SUM(P51:P52)</f>
        <v>0</v>
      </c>
      <c r="Q50" s="3209"/>
      <c r="R50" s="3171"/>
      <c r="S50" s="3172">
        <f>SUM(S51:S52)</f>
        <v>0</v>
      </c>
      <c r="T50" s="3258"/>
      <c r="U50" s="3258"/>
      <c r="V50" s="3168">
        <f>SUM(V51:V52)</f>
        <v>0</v>
      </c>
      <c r="W50" s="3189"/>
      <c r="X50" s="3188"/>
      <c r="Y50" s="3188"/>
      <c r="Z50" s="3168">
        <f>SUM(Z51:Z52)</f>
        <v>0</v>
      </c>
      <c r="AA50" s="3188"/>
      <c r="AB50" s="3188"/>
      <c r="AC50" s="3188"/>
      <c r="AD50" s="3168">
        <f>SUM(AD51:AD52)</f>
        <v>0</v>
      </c>
      <c r="AE50" s="3188"/>
      <c r="AF50" s="3188"/>
      <c r="AG50" s="3188"/>
      <c r="AH50" s="3168">
        <f>SUM(AH51:AH52)</f>
        <v>0</v>
      </c>
      <c r="AI50" s="3188"/>
      <c r="AJ50" s="3188"/>
      <c r="AK50" s="3188"/>
      <c r="AL50" s="3168">
        <f>SUM(AL51:AL52)</f>
        <v>0</v>
      </c>
      <c r="AM50" s="3188"/>
      <c r="AN50" s="3188"/>
      <c r="AO50" s="3188"/>
      <c r="AP50" s="3168">
        <f>SUM(AP51:AP52)</f>
        <v>0</v>
      </c>
      <c r="AQ50" s="3188"/>
      <c r="AR50" s="3168">
        <f>SUM(AR51:AR52)</f>
        <v>0</v>
      </c>
      <c r="AS50" s="3188"/>
      <c r="AT50" s="3188"/>
      <c r="AU50" s="3189"/>
      <c r="AV50" s="4731"/>
    </row>
    <row r="51" spans="1:49" s="3089" customFormat="1" ht="40.5">
      <c r="A51" s="3175">
        <v>1</v>
      </c>
      <c r="B51" s="3176" t="s">
        <v>4214</v>
      </c>
      <c r="C51" s="3196"/>
      <c r="D51" s="3176" t="s">
        <v>4076</v>
      </c>
      <c r="E51" s="3235" t="s">
        <v>70</v>
      </c>
      <c r="F51" s="3175" t="s">
        <v>3295</v>
      </c>
      <c r="G51" s="3199"/>
      <c r="H51" s="3240"/>
      <c r="I51" s="3202"/>
      <c r="J51" s="3203"/>
      <c r="K51" s="3199"/>
      <c r="L51" s="3179"/>
      <c r="M51" s="3182">
        <f t="shared" si="0"/>
        <v>0</v>
      </c>
      <c r="N51" s="3183">
        <f>M51/100000</f>
        <v>0</v>
      </c>
      <c r="O51" s="3182">
        <f t="shared" si="1"/>
        <v>0</v>
      </c>
      <c r="P51" s="3184">
        <f>O51*N51</f>
        <v>0</v>
      </c>
      <c r="Q51" s="3185"/>
      <c r="R51" s="3186">
        <f>'Abs5. Blood services &amp; Disorder'!Q15</f>
        <v>0</v>
      </c>
      <c r="S51" s="3239">
        <f>'Abs5. Blood services &amp; Disorder'!R15</f>
        <v>0</v>
      </c>
      <c r="T51" s="3258">
        <f t="shared" si="3"/>
        <v>0</v>
      </c>
      <c r="U51" s="3258">
        <f t="shared" si="2"/>
        <v>0</v>
      </c>
      <c r="V51" s="3259">
        <f t="shared" si="4"/>
        <v>0</v>
      </c>
      <c r="W51" s="3189" t="str">
        <f t="shared" si="5"/>
        <v xml:space="preserve">STATE: ; PDY: ; KKL: ; MHE: ; YNM: </v>
      </c>
      <c r="X51" s="3188"/>
      <c r="Y51" s="3188"/>
      <c r="Z51" s="3188">
        <f t="shared" si="6"/>
        <v>0</v>
      </c>
      <c r="AA51" s="3188"/>
      <c r="AB51" s="3188"/>
      <c r="AC51" s="3188"/>
      <c r="AD51" s="3188">
        <f t="shared" si="7"/>
        <v>0</v>
      </c>
      <c r="AE51" s="3188"/>
      <c r="AF51" s="3188"/>
      <c r="AG51" s="3188"/>
      <c r="AH51" s="3188">
        <f t="shared" si="8"/>
        <v>0</v>
      </c>
      <c r="AI51" s="3188"/>
      <c r="AJ51" s="3188"/>
      <c r="AK51" s="3188"/>
      <c r="AL51" s="3188">
        <f t="shared" si="9"/>
        <v>0</v>
      </c>
      <c r="AM51" s="3188"/>
      <c r="AN51" s="3188"/>
      <c r="AO51" s="3188"/>
      <c r="AP51" s="3188">
        <f t="shared" si="10"/>
        <v>0</v>
      </c>
      <c r="AQ51" s="3188"/>
      <c r="AR51" s="3188">
        <f t="shared" si="11"/>
        <v>0</v>
      </c>
      <c r="AS51" s="3188">
        <f t="shared" si="12"/>
        <v>0</v>
      </c>
      <c r="AT51" s="3188">
        <f t="shared" si="13"/>
        <v>0</v>
      </c>
      <c r="AU51" s="3189" t="str">
        <f t="shared" si="14"/>
        <v xml:space="preserve">STATE: ; PDY: ; KKL: ; MHE: ; YNM: </v>
      </c>
      <c r="AV51" s="4846" t="s">
        <v>7354</v>
      </c>
      <c r="AW51" s="1826"/>
    </row>
    <row r="52" spans="1:49" s="3089" customFormat="1" ht="40.5">
      <c r="A52" s="3175">
        <v>2</v>
      </c>
      <c r="B52" s="3176" t="s">
        <v>4215</v>
      </c>
      <c r="C52" s="3196"/>
      <c r="D52" s="3176" t="s">
        <v>4077</v>
      </c>
      <c r="E52" s="3235" t="s">
        <v>70</v>
      </c>
      <c r="F52" s="3175" t="s">
        <v>3295</v>
      </c>
      <c r="G52" s="3199"/>
      <c r="H52" s="3240"/>
      <c r="I52" s="3202"/>
      <c r="J52" s="3203"/>
      <c r="K52" s="3199"/>
      <c r="L52" s="3179"/>
      <c r="M52" s="3182">
        <f t="shared" si="0"/>
        <v>0</v>
      </c>
      <c r="N52" s="3183">
        <f>M52/100000</f>
        <v>0</v>
      </c>
      <c r="O52" s="3182">
        <f t="shared" si="1"/>
        <v>0</v>
      </c>
      <c r="P52" s="3184">
        <f>O52*N52</f>
        <v>0</v>
      </c>
      <c r="Q52" s="3185"/>
      <c r="R52" s="3186">
        <f>'Abs5. Blood services &amp; Disorder'!Q16</f>
        <v>0</v>
      </c>
      <c r="S52" s="3239">
        <f>'Abs5. Blood services &amp; Disorder'!R16</f>
        <v>0</v>
      </c>
      <c r="T52" s="3258">
        <f t="shared" si="3"/>
        <v>0</v>
      </c>
      <c r="U52" s="3258">
        <f t="shared" si="2"/>
        <v>0</v>
      </c>
      <c r="V52" s="3259">
        <f t="shared" si="4"/>
        <v>0</v>
      </c>
      <c r="W52" s="3189" t="str">
        <f t="shared" si="5"/>
        <v xml:space="preserve">STATE: ; PDY: ; KKL: ; MHE: ; YNM: </v>
      </c>
      <c r="X52" s="3188"/>
      <c r="Y52" s="3188"/>
      <c r="Z52" s="3188">
        <f t="shared" si="6"/>
        <v>0</v>
      </c>
      <c r="AA52" s="3188"/>
      <c r="AB52" s="3188"/>
      <c r="AC52" s="3188"/>
      <c r="AD52" s="3188">
        <f t="shared" si="7"/>
        <v>0</v>
      </c>
      <c r="AE52" s="3188"/>
      <c r="AF52" s="3188"/>
      <c r="AG52" s="3188"/>
      <c r="AH52" s="3188">
        <f t="shared" si="8"/>
        <v>0</v>
      </c>
      <c r="AI52" s="3188"/>
      <c r="AJ52" s="3188"/>
      <c r="AK52" s="3188"/>
      <c r="AL52" s="3188">
        <f t="shared" si="9"/>
        <v>0</v>
      </c>
      <c r="AM52" s="3188"/>
      <c r="AN52" s="3188"/>
      <c r="AO52" s="3188"/>
      <c r="AP52" s="3188">
        <f t="shared" si="10"/>
        <v>0</v>
      </c>
      <c r="AQ52" s="3188"/>
      <c r="AR52" s="3188">
        <f t="shared" si="11"/>
        <v>0</v>
      </c>
      <c r="AS52" s="3188">
        <f t="shared" si="12"/>
        <v>0</v>
      </c>
      <c r="AT52" s="3188">
        <f t="shared" si="13"/>
        <v>0</v>
      </c>
      <c r="AU52" s="3189" t="str">
        <f t="shared" si="14"/>
        <v xml:space="preserve">STATE: ; PDY: ; KKL: ; MHE: ; YNM: </v>
      </c>
      <c r="AV52" s="4846" t="s">
        <v>7354</v>
      </c>
      <c r="AW52" s="1826"/>
    </row>
    <row r="53" spans="1:49" s="3089" customFormat="1" ht="20.25">
      <c r="A53" s="3162" t="s">
        <v>4342</v>
      </c>
      <c r="B53" s="3163" t="s">
        <v>1635</v>
      </c>
      <c r="C53" s="3164" t="s">
        <v>1631</v>
      </c>
      <c r="D53" s="3163" t="s">
        <v>1632</v>
      </c>
      <c r="E53" s="3165"/>
      <c r="F53" s="3165"/>
      <c r="G53" s="3207"/>
      <c r="H53" s="3207"/>
      <c r="I53" s="3208"/>
      <c r="J53" s="3207"/>
      <c r="K53" s="3207"/>
      <c r="L53" s="3207"/>
      <c r="M53" s="3182">
        <f t="shared" si="0"/>
        <v>0</v>
      </c>
      <c r="N53" s="3168"/>
      <c r="O53" s="3182">
        <f t="shared" si="1"/>
        <v>0</v>
      </c>
      <c r="P53" s="3168">
        <f>SUM(P54:P54)</f>
        <v>0</v>
      </c>
      <c r="Q53" s="3209"/>
      <c r="R53" s="3171"/>
      <c r="S53" s="3172">
        <f>SUM(S54:S54)</f>
        <v>0</v>
      </c>
      <c r="T53" s="3258"/>
      <c r="U53" s="3258"/>
      <c r="V53" s="3168">
        <f>SUM(V54:V54)</f>
        <v>0</v>
      </c>
      <c r="W53" s="3189"/>
      <c r="X53" s="3188"/>
      <c r="Y53" s="3188"/>
      <c r="Z53" s="3168">
        <f>SUM(Z54:Z54)</f>
        <v>0</v>
      </c>
      <c r="AA53" s="3188"/>
      <c r="AB53" s="3188"/>
      <c r="AC53" s="3188"/>
      <c r="AD53" s="3168">
        <f>SUM(AD54:AD54)</f>
        <v>0</v>
      </c>
      <c r="AE53" s="3188"/>
      <c r="AF53" s="3188"/>
      <c r="AG53" s="3188"/>
      <c r="AH53" s="3168">
        <f>SUM(AH54:AH54)</f>
        <v>0</v>
      </c>
      <c r="AI53" s="3188"/>
      <c r="AJ53" s="3188"/>
      <c r="AK53" s="3188"/>
      <c r="AL53" s="3168">
        <f>SUM(AL54:AL54)</f>
        <v>0</v>
      </c>
      <c r="AM53" s="3188"/>
      <c r="AN53" s="3188"/>
      <c r="AO53" s="3188"/>
      <c r="AP53" s="3168">
        <f>SUM(AP54:AP54)</f>
        <v>0</v>
      </c>
      <c r="AQ53" s="3188"/>
      <c r="AR53" s="3168">
        <f>SUM(AR54:AR54)</f>
        <v>0</v>
      </c>
      <c r="AS53" s="3188"/>
      <c r="AT53" s="3188"/>
      <c r="AU53" s="3189"/>
      <c r="AV53" s="4731"/>
    </row>
    <row r="54" spans="1:49" s="3089" customFormat="1" ht="40.5">
      <c r="A54" s="3175">
        <v>1</v>
      </c>
      <c r="B54" s="3176" t="s">
        <v>4217</v>
      </c>
      <c r="C54" s="3177" t="s">
        <v>1611</v>
      </c>
      <c r="D54" s="3177"/>
      <c r="E54" s="3235" t="s">
        <v>70</v>
      </c>
      <c r="F54" s="3175" t="s">
        <v>70</v>
      </c>
      <c r="G54" s="3199"/>
      <c r="H54" s="3199"/>
      <c r="I54" s="3225"/>
      <c r="J54" s="3199"/>
      <c r="K54" s="3199"/>
      <c r="L54" s="3179"/>
      <c r="M54" s="3182">
        <f t="shared" si="0"/>
        <v>0</v>
      </c>
      <c r="N54" s="3183">
        <f>M54/100000</f>
        <v>0</v>
      </c>
      <c r="O54" s="3182">
        <f t="shared" si="1"/>
        <v>0</v>
      </c>
      <c r="P54" s="3184">
        <f>O54*N54</f>
        <v>0</v>
      </c>
      <c r="Q54" s="3185"/>
      <c r="R54" s="3237"/>
      <c r="S54" s="3238"/>
      <c r="T54" s="3258">
        <f t="shared" si="3"/>
        <v>0</v>
      </c>
      <c r="U54" s="3258">
        <f t="shared" si="2"/>
        <v>0</v>
      </c>
      <c r="V54" s="3259">
        <f t="shared" si="4"/>
        <v>0</v>
      </c>
      <c r="W54" s="3189" t="str">
        <f t="shared" si="5"/>
        <v xml:space="preserve">STATE: ; PDY: ; KKL: ; MHE: ; YNM: </v>
      </c>
      <c r="X54" s="3188"/>
      <c r="Y54" s="3188"/>
      <c r="Z54" s="3188">
        <f t="shared" si="6"/>
        <v>0</v>
      </c>
      <c r="AA54" s="3188"/>
      <c r="AB54" s="3188"/>
      <c r="AC54" s="3188"/>
      <c r="AD54" s="3188">
        <f t="shared" si="7"/>
        <v>0</v>
      </c>
      <c r="AE54" s="3188"/>
      <c r="AF54" s="3188"/>
      <c r="AG54" s="3188"/>
      <c r="AH54" s="3188">
        <f t="shared" si="8"/>
        <v>0</v>
      </c>
      <c r="AI54" s="3188"/>
      <c r="AJ54" s="3188"/>
      <c r="AK54" s="3188"/>
      <c r="AL54" s="3188">
        <f t="shared" si="9"/>
        <v>0</v>
      </c>
      <c r="AM54" s="3188"/>
      <c r="AN54" s="3188"/>
      <c r="AO54" s="3188"/>
      <c r="AP54" s="3188">
        <f t="shared" si="10"/>
        <v>0</v>
      </c>
      <c r="AQ54" s="3188"/>
      <c r="AR54" s="3188">
        <f t="shared" si="11"/>
        <v>0</v>
      </c>
      <c r="AS54" s="3188">
        <f t="shared" si="12"/>
        <v>0</v>
      </c>
      <c r="AT54" s="3188">
        <f t="shared" si="13"/>
        <v>0</v>
      </c>
      <c r="AU54" s="3189" t="str">
        <f t="shared" si="14"/>
        <v xml:space="preserve">STATE: ; PDY: ; KKL: ; MHE: ; YNM: </v>
      </c>
      <c r="AV54" s="4846" t="s">
        <v>7353</v>
      </c>
      <c r="AW54" s="1826"/>
    </row>
    <row r="55" spans="1:49" s="3089" customFormat="1" ht="20.25">
      <c r="A55" s="3162" t="s">
        <v>4343</v>
      </c>
      <c r="B55" s="3163" t="s">
        <v>2827</v>
      </c>
      <c r="C55" s="3164"/>
      <c r="D55" s="3163" t="s">
        <v>1693</v>
      </c>
      <c r="E55" s="3165"/>
      <c r="F55" s="3165"/>
      <c r="G55" s="3207"/>
      <c r="H55" s="3207"/>
      <c r="I55" s="3208"/>
      <c r="J55" s="3207"/>
      <c r="K55" s="3207"/>
      <c r="L55" s="3207"/>
      <c r="M55" s="3182">
        <f t="shared" si="0"/>
        <v>0</v>
      </c>
      <c r="N55" s="3168"/>
      <c r="O55" s="3182">
        <f t="shared" si="1"/>
        <v>0</v>
      </c>
      <c r="P55" s="3168">
        <f>SUM(P56:P58)</f>
        <v>0</v>
      </c>
      <c r="Q55" s="3209"/>
      <c r="R55" s="3171"/>
      <c r="S55" s="3172">
        <f>SUM(S56:S58)</f>
        <v>0</v>
      </c>
      <c r="T55" s="3258"/>
      <c r="U55" s="3258"/>
      <c r="V55" s="3168">
        <f>SUM(V56:V58)</f>
        <v>0</v>
      </c>
      <c r="W55" s="3189"/>
      <c r="X55" s="3188"/>
      <c r="Y55" s="3188"/>
      <c r="Z55" s="3168">
        <f>SUM(Z56:Z58)</f>
        <v>0</v>
      </c>
      <c r="AA55" s="3188"/>
      <c r="AB55" s="3188"/>
      <c r="AC55" s="3188"/>
      <c r="AD55" s="3168">
        <f>SUM(AD56:AD58)</f>
        <v>0</v>
      </c>
      <c r="AE55" s="3188"/>
      <c r="AF55" s="3188"/>
      <c r="AG55" s="3188"/>
      <c r="AH55" s="3168">
        <f>SUM(AH56:AH58)</f>
        <v>0</v>
      </c>
      <c r="AI55" s="3188"/>
      <c r="AJ55" s="3188"/>
      <c r="AK55" s="3188"/>
      <c r="AL55" s="3168">
        <f>SUM(AL56:AL58)</f>
        <v>0</v>
      </c>
      <c r="AM55" s="3188"/>
      <c r="AN55" s="3188"/>
      <c r="AO55" s="3188"/>
      <c r="AP55" s="3168">
        <f>SUM(AP56:AP58)</f>
        <v>0</v>
      </c>
      <c r="AQ55" s="3188"/>
      <c r="AR55" s="3168">
        <f>SUM(AR56:AR58)</f>
        <v>0</v>
      </c>
      <c r="AS55" s="3188"/>
      <c r="AT55" s="3188"/>
      <c r="AU55" s="3189"/>
      <c r="AV55" s="4731"/>
    </row>
    <row r="56" spans="1:49" s="3090" customFormat="1" ht="40.5">
      <c r="A56" s="3175">
        <v>1</v>
      </c>
      <c r="B56" s="3176" t="s">
        <v>4252</v>
      </c>
      <c r="C56" s="3196"/>
      <c r="D56" s="3177" t="s">
        <v>4369</v>
      </c>
      <c r="E56" s="3235" t="s">
        <v>70</v>
      </c>
      <c r="F56" s="3175" t="s">
        <v>3796</v>
      </c>
      <c r="G56" s="3199"/>
      <c r="H56" s="3199"/>
      <c r="I56" s="3225"/>
      <c r="J56" s="3199"/>
      <c r="K56" s="3199"/>
      <c r="L56" s="3179"/>
      <c r="M56" s="3182">
        <f t="shared" si="0"/>
        <v>0</v>
      </c>
      <c r="N56" s="3183">
        <f>M56/100000</f>
        <v>0</v>
      </c>
      <c r="O56" s="3182">
        <f t="shared" si="1"/>
        <v>0</v>
      </c>
      <c r="P56" s="3184">
        <f>O56*N56</f>
        <v>0</v>
      </c>
      <c r="Q56" s="3185"/>
      <c r="R56" s="3237"/>
      <c r="S56" s="3238"/>
      <c r="T56" s="3258">
        <f t="shared" si="3"/>
        <v>0</v>
      </c>
      <c r="U56" s="3258">
        <f t="shared" si="2"/>
        <v>0</v>
      </c>
      <c r="V56" s="3259">
        <f t="shared" si="4"/>
        <v>0</v>
      </c>
      <c r="W56" s="3189" t="str">
        <f t="shared" si="5"/>
        <v xml:space="preserve">STATE: ; PDY: ; KKL: ; MHE: ; YNM: </v>
      </c>
      <c r="X56" s="3188"/>
      <c r="Y56" s="3188"/>
      <c r="Z56" s="3188">
        <f t="shared" si="6"/>
        <v>0</v>
      </c>
      <c r="AA56" s="3188"/>
      <c r="AB56" s="3188"/>
      <c r="AC56" s="3188"/>
      <c r="AD56" s="3188">
        <f t="shared" si="7"/>
        <v>0</v>
      </c>
      <c r="AE56" s="3188"/>
      <c r="AF56" s="3188"/>
      <c r="AG56" s="3188"/>
      <c r="AH56" s="3188">
        <f t="shared" si="8"/>
        <v>0</v>
      </c>
      <c r="AI56" s="3188"/>
      <c r="AJ56" s="3188"/>
      <c r="AK56" s="3188"/>
      <c r="AL56" s="3188">
        <f t="shared" si="9"/>
        <v>0</v>
      </c>
      <c r="AM56" s="3188"/>
      <c r="AN56" s="3188"/>
      <c r="AO56" s="3188"/>
      <c r="AP56" s="3188">
        <f t="shared" si="10"/>
        <v>0</v>
      </c>
      <c r="AQ56" s="3188"/>
      <c r="AR56" s="3188">
        <f t="shared" si="11"/>
        <v>0</v>
      </c>
      <c r="AS56" s="3188">
        <f t="shared" si="12"/>
        <v>0</v>
      </c>
      <c r="AT56" s="3188">
        <f t="shared" si="13"/>
        <v>0</v>
      </c>
      <c r="AU56" s="3189" t="str">
        <f t="shared" si="14"/>
        <v xml:space="preserve">STATE: ; PDY: ; KKL: ; MHE: ; YNM: </v>
      </c>
      <c r="AV56" s="4846" t="s">
        <v>7353</v>
      </c>
      <c r="AW56" s="1825"/>
    </row>
    <row r="57" spans="1:49" s="3090" customFormat="1" ht="60.75">
      <c r="A57" s="3211">
        <v>2</v>
      </c>
      <c r="B57" s="3190" t="s">
        <v>4253</v>
      </c>
      <c r="C57" s="3196"/>
      <c r="D57" s="3196" t="s">
        <v>4949</v>
      </c>
      <c r="E57" s="3235" t="s">
        <v>70</v>
      </c>
      <c r="F57" s="3211" t="s">
        <v>3796</v>
      </c>
      <c r="G57" s="3241"/>
      <c r="H57" s="3241"/>
      <c r="I57" s="3242"/>
      <c r="J57" s="3241"/>
      <c r="K57" s="3241"/>
      <c r="L57" s="3212"/>
      <c r="M57" s="3182">
        <f t="shared" si="0"/>
        <v>0</v>
      </c>
      <c r="N57" s="3183">
        <f>M57/100000</f>
        <v>0</v>
      </c>
      <c r="O57" s="3182">
        <f t="shared" si="1"/>
        <v>0</v>
      </c>
      <c r="P57" s="3214">
        <f>O57*N57</f>
        <v>0</v>
      </c>
      <c r="Q57" s="3215"/>
      <c r="R57" s="3186"/>
      <c r="S57" s="3243"/>
      <c r="T57" s="3258">
        <f t="shared" si="3"/>
        <v>0</v>
      </c>
      <c r="U57" s="3258">
        <f t="shared" si="2"/>
        <v>0</v>
      </c>
      <c r="V57" s="3259">
        <f t="shared" si="4"/>
        <v>0</v>
      </c>
      <c r="W57" s="3189" t="str">
        <f t="shared" si="5"/>
        <v xml:space="preserve">STATE: ; PDY: ; KKL: ; MHE: ; YNM: </v>
      </c>
      <c r="X57" s="3188"/>
      <c r="Y57" s="3188"/>
      <c r="Z57" s="3188">
        <f t="shared" si="6"/>
        <v>0</v>
      </c>
      <c r="AA57" s="3188"/>
      <c r="AB57" s="3188"/>
      <c r="AC57" s="3188"/>
      <c r="AD57" s="3188">
        <f t="shared" si="7"/>
        <v>0</v>
      </c>
      <c r="AE57" s="3188"/>
      <c r="AF57" s="3188"/>
      <c r="AG57" s="3188"/>
      <c r="AH57" s="3188">
        <f t="shared" si="8"/>
        <v>0</v>
      </c>
      <c r="AI57" s="3188"/>
      <c r="AJ57" s="3188"/>
      <c r="AK57" s="3188"/>
      <c r="AL57" s="3188">
        <f t="shared" si="9"/>
        <v>0</v>
      </c>
      <c r="AM57" s="3188"/>
      <c r="AN57" s="3188"/>
      <c r="AO57" s="3188"/>
      <c r="AP57" s="3188">
        <f t="shared" si="10"/>
        <v>0</v>
      </c>
      <c r="AQ57" s="3188"/>
      <c r="AR57" s="3188">
        <f t="shared" si="11"/>
        <v>0</v>
      </c>
      <c r="AS57" s="3188">
        <f t="shared" si="12"/>
        <v>0</v>
      </c>
      <c r="AT57" s="3188">
        <f t="shared" si="13"/>
        <v>0</v>
      </c>
      <c r="AU57" s="3189" t="str">
        <f t="shared" si="14"/>
        <v xml:space="preserve">STATE: ; PDY: ; KKL: ; MHE: ; YNM: </v>
      </c>
      <c r="AV57" s="4847" t="s">
        <v>7355</v>
      </c>
      <c r="AW57" s="1825"/>
    </row>
    <row r="58" spans="1:49" s="3089" customFormat="1" ht="20.25">
      <c r="A58" s="3211">
        <v>3</v>
      </c>
      <c r="B58" s="3190" t="s">
        <v>4523</v>
      </c>
      <c r="C58" s="3196"/>
      <c r="D58" s="3196" t="s">
        <v>1308</v>
      </c>
      <c r="E58" s="3235" t="s">
        <v>70</v>
      </c>
      <c r="F58" s="3211"/>
      <c r="G58" s="3241"/>
      <c r="H58" s="3241"/>
      <c r="I58" s="3242"/>
      <c r="J58" s="3241"/>
      <c r="K58" s="3241"/>
      <c r="L58" s="3212"/>
      <c r="M58" s="3182">
        <f t="shared" si="0"/>
        <v>0</v>
      </c>
      <c r="N58" s="3183">
        <f>M58/100000</f>
        <v>0</v>
      </c>
      <c r="O58" s="3182">
        <f t="shared" si="1"/>
        <v>0</v>
      </c>
      <c r="P58" s="3214">
        <f>O58*N58</f>
        <v>0</v>
      </c>
      <c r="Q58" s="3215"/>
      <c r="R58" s="3186"/>
      <c r="S58" s="3243"/>
      <c r="T58" s="3258">
        <f t="shared" si="3"/>
        <v>0</v>
      </c>
      <c r="U58" s="3258">
        <f t="shared" si="2"/>
        <v>0</v>
      </c>
      <c r="V58" s="3259">
        <f t="shared" si="4"/>
        <v>0</v>
      </c>
      <c r="W58" s="3189" t="str">
        <f t="shared" si="5"/>
        <v xml:space="preserve">STATE: ; PDY: ; KKL: ; MHE: ; YNM: </v>
      </c>
      <c r="X58" s="3188"/>
      <c r="Y58" s="3188"/>
      <c r="Z58" s="3188">
        <f t="shared" si="6"/>
        <v>0</v>
      </c>
      <c r="AA58" s="3188"/>
      <c r="AB58" s="3188"/>
      <c r="AC58" s="3188"/>
      <c r="AD58" s="3188">
        <f t="shared" si="7"/>
        <v>0</v>
      </c>
      <c r="AE58" s="3188"/>
      <c r="AF58" s="3188"/>
      <c r="AG58" s="3188"/>
      <c r="AH58" s="3188">
        <f t="shared" si="8"/>
        <v>0</v>
      </c>
      <c r="AI58" s="3188"/>
      <c r="AJ58" s="3188"/>
      <c r="AK58" s="3188"/>
      <c r="AL58" s="3188">
        <f t="shared" si="9"/>
        <v>0</v>
      </c>
      <c r="AM58" s="3188"/>
      <c r="AN58" s="3188"/>
      <c r="AO58" s="3188"/>
      <c r="AP58" s="3188">
        <f t="shared" si="10"/>
        <v>0</v>
      </c>
      <c r="AQ58" s="3188"/>
      <c r="AR58" s="3188">
        <f t="shared" si="11"/>
        <v>0</v>
      </c>
      <c r="AS58" s="3188">
        <f t="shared" si="12"/>
        <v>0</v>
      </c>
      <c r="AT58" s="3188">
        <f t="shared" si="13"/>
        <v>0</v>
      </c>
      <c r="AU58" s="3189" t="str">
        <f t="shared" si="14"/>
        <v xml:space="preserve">STATE: ; PDY: ; KKL: ; MHE: ; YNM: </v>
      </c>
      <c r="AV58" s="4846"/>
      <c r="AW58" s="1826"/>
    </row>
    <row r="59" spans="1:49" s="3089" customFormat="1" ht="20.25">
      <c r="A59" s="3162" t="s">
        <v>4646</v>
      </c>
      <c r="B59" s="3163" t="s">
        <v>1692</v>
      </c>
      <c r="C59" s="3164"/>
      <c r="D59" s="3163" t="s">
        <v>4991</v>
      </c>
      <c r="E59" s="3165"/>
      <c r="F59" s="3165"/>
      <c r="G59" s="3207"/>
      <c r="H59" s="3207"/>
      <c r="I59" s="3208"/>
      <c r="J59" s="3207"/>
      <c r="K59" s="3207"/>
      <c r="L59" s="3207"/>
      <c r="M59" s="3182">
        <f t="shared" si="0"/>
        <v>0</v>
      </c>
      <c r="N59" s="3168"/>
      <c r="O59" s="3182">
        <f t="shared" si="1"/>
        <v>0</v>
      </c>
      <c r="P59" s="3168">
        <f>P60</f>
        <v>0</v>
      </c>
      <c r="Q59" s="3209"/>
      <c r="R59" s="3171"/>
      <c r="S59" s="3172">
        <f>S60</f>
        <v>0</v>
      </c>
      <c r="T59" s="3258"/>
      <c r="U59" s="3258"/>
      <c r="V59" s="3168">
        <f>V60</f>
        <v>0</v>
      </c>
      <c r="W59" s="3189"/>
      <c r="X59" s="3188"/>
      <c r="Y59" s="3188"/>
      <c r="Z59" s="3168">
        <f>Z60</f>
        <v>0</v>
      </c>
      <c r="AA59" s="3188"/>
      <c r="AB59" s="3188"/>
      <c r="AC59" s="3188"/>
      <c r="AD59" s="3168">
        <f>AD60</f>
        <v>0</v>
      </c>
      <c r="AE59" s="3188"/>
      <c r="AF59" s="3188"/>
      <c r="AG59" s="3188"/>
      <c r="AH59" s="3168">
        <f>AH60</f>
        <v>0</v>
      </c>
      <c r="AI59" s="3188"/>
      <c r="AJ59" s="3188"/>
      <c r="AK59" s="3188"/>
      <c r="AL59" s="3168">
        <f>AL60</f>
        <v>0</v>
      </c>
      <c r="AM59" s="3188"/>
      <c r="AN59" s="3188"/>
      <c r="AO59" s="3188"/>
      <c r="AP59" s="3168">
        <f>AP60</f>
        <v>0</v>
      </c>
      <c r="AQ59" s="3188"/>
      <c r="AR59" s="3168">
        <f>AR60</f>
        <v>0</v>
      </c>
      <c r="AS59" s="3188"/>
      <c r="AT59" s="3188"/>
      <c r="AU59" s="3189"/>
      <c r="AV59" s="4731"/>
    </row>
    <row r="60" spans="1:49" s="3089" customFormat="1" ht="40.5">
      <c r="A60" s="3175">
        <v>1</v>
      </c>
      <c r="B60" s="3176" t="s">
        <v>4266</v>
      </c>
      <c r="C60" s="3196"/>
      <c r="D60" s="3177" t="s">
        <v>4988</v>
      </c>
      <c r="E60" s="3235" t="s">
        <v>70</v>
      </c>
      <c r="F60" s="3211" t="s">
        <v>4344</v>
      </c>
      <c r="G60" s="3199"/>
      <c r="H60" s="3199"/>
      <c r="I60" s="3202"/>
      <c r="J60" s="3203"/>
      <c r="K60" s="3228"/>
      <c r="L60" s="3179"/>
      <c r="M60" s="3182">
        <f t="shared" si="0"/>
        <v>0</v>
      </c>
      <c r="N60" s="3183">
        <f>M60/100000</f>
        <v>0</v>
      </c>
      <c r="O60" s="3182">
        <f t="shared" si="1"/>
        <v>0</v>
      </c>
      <c r="P60" s="3184">
        <f>O60*N60</f>
        <v>0</v>
      </c>
      <c r="Q60" s="3229"/>
      <c r="R60" s="3186">
        <f>'Abs6. CPHC'!Q14</f>
        <v>0</v>
      </c>
      <c r="S60" s="3187">
        <f>'Abs6. CPHC'!R14</f>
        <v>0</v>
      </c>
      <c r="T60" s="3258">
        <f t="shared" si="3"/>
        <v>0</v>
      </c>
      <c r="U60" s="3258">
        <f t="shared" si="2"/>
        <v>0</v>
      </c>
      <c r="V60" s="3259">
        <f t="shared" si="4"/>
        <v>0</v>
      </c>
      <c r="W60" s="3189" t="str">
        <f t="shared" si="5"/>
        <v xml:space="preserve">STATE: ; PDY: ; KKL: ; MHE: ; YNM: </v>
      </c>
      <c r="X60" s="3244"/>
      <c r="Y60" s="3244"/>
      <c r="Z60" s="3244">
        <f>Y60*X60</f>
        <v>0</v>
      </c>
      <c r="AA60" s="3244"/>
      <c r="AB60" s="3224"/>
      <c r="AC60" s="3224"/>
      <c r="AD60" s="3224">
        <f>AC60*AB60</f>
        <v>0</v>
      </c>
      <c r="AE60" s="3245"/>
      <c r="AF60" s="3224"/>
      <c r="AG60" s="3224"/>
      <c r="AH60" s="3224">
        <f>AG60*AF60</f>
        <v>0</v>
      </c>
      <c r="AI60" s="3245"/>
      <c r="AJ60" s="3224"/>
      <c r="AK60" s="3224"/>
      <c r="AL60" s="3224">
        <f>AK60*AJ60</f>
        <v>0</v>
      </c>
      <c r="AM60" s="3245"/>
      <c r="AN60" s="3224"/>
      <c r="AO60" s="3224"/>
      <c r="AP60" s="3224">
        <f>AO60*AN60</f>
        <v>0</v>
      </c>
      <c r="AQ60" s="3245"/>
      <c r="AR60" s="3188">
        <f t="shared" si="11"/>
        <v>0</v>
      </c>
      <c r="AS60" s="3188">
        <f t="shared" si="12"/>
        <v>0</v>
      </c>
      <c r="AT60" s="3188">
        <f t="shared" si="13"/>
        <v>0</v>
      </c>
      <c r="AU60" s="3189" t="str">
        <f t="shared" si="14"/>
        <v xml:space="preserve">STATE: ; PDY: ; KKL: ; MHE: ; YNM: </v>
      </c>
      <c r="AV60" s="4846" t="s">
        <v>7352</v>
      </c>
      <c r="AW60" s="1826"/>
    </row>
    <row r="61" spans="1:49" s="3089" customFormat="1" ht="20.25">
      <c r="A61" s="3162" t="s">
        <v>4647</v>
      </c>
      <c r="B61" s="3163" t="s">
        <v>1692</v>
      </c>
      <c r="C61" s="3164"/>
      <c r="D61" s="3163" t="s">
        <v>2406</v>
      </c>
      <c r="E61" s="3165"/>
      <c r="F61" s="3165"/>
      <c r="G61" s="3207"/>
      <c r="H61" s="3207"/>
      <c r="I61" s="3208"/>
      <c r="J61" s="3207"/>
      <c r="K61" s="3207"/>
      <c r="L61" s="3207"/>
      <c r="M61" s="3182">
        <f t="shared" si="0"/>
        <v>0</v>
      </c>
      <c r="N61" s="3168"/>
      <c r="O61" s="3182">
        <f t="shared" si="1"/>
        <v>0</v>
      </c>
      <c r="P61" s="3168">
        <f>SUM(P62:P63)</f>
        <v>3.8299999999988996</v>
      </c>
      <c r="Q61" s="3209"/>
      <c r="R61" s="3171"/>
      <c r="S61" s="3172">
        <f>SUM(S62:S63)</f>
        <v>0</v>
      </c>
      <c r="T61" s="3258">
        <f t="shared" si="3"/>
        <v>0</v>
      </c>
      <c r="U61" s="3258">
        <f t="shared" si="2"/>
        <v>0</v>
      </c>
      <c r="V61" s="3259">
        <f t="shared" si="4"/>
        <v>0</v>
      </c>
      <c r="W61" s="3189" t="str">
        <f t="shared" si="5"/>
        <v xml:space="preserve">STATE: ; PDY: ; KKL: ; MHE: ; YNM: </v>
      </c>
      <c r="X61" s="3188"/>
      <c r="Y61" s="3188"/>
      <c r="Z61" s="3188">
        <f t="shared" si="6"/>
        <v>0</v>
      </c>
      <c r="AA61" s="3188"/>
      <c r="AB61" s="3188"/>
      <c r="AC61" s="3188"/>
      <c r="AD61" s="3188">
        <f t="shared" si="7"/>
        <v>0</v>
      </c>
      <c r="AE61" s="3188"/>
      <c r="AF61" s="3188"/>
      <c r="AG61" s="3188"/>
      <c r="AH61" s="3188">
        <f t="shared" si="8"/>
        <v>0</v>
      </c>
      <c r="AI61" s="3188"/>
      <c r="AJ61" s="3188"/>
      <c r="AK61" s="3188"/>
      <c r="AL61" s="3188">
        <f t="shared" si="9"/>
        <v>0</v>
      </c>
      <c r="AM61" s="3188"/>
      <c r="AN61" s="3188"/>
      <c r="AO61" s="3188"/>
      <c r="AP61" s="3188">
        <f t="shared" si="10"/>
        <v>0</v>
      </c>
      <c r="AQ61" s="3188"/>
      <c r="AR61" s="3188">
        <f t="shared" si="11"/>
        <v>0</v>
      </c>
      <c r="AS61" s="3188">
        <f t="shared" si="12"/>
        <v>0</v>
      </c>
      <c r="AT61" s="3188">
        <f t="shared" si="13"/>
        <v>0</v>
      </c>
      <c r="AU61" s="3189" t="str">
        <f t="shared" si="14"/>
        <v xml:space="preserve">STATE: ; PDY: ; KKL: ; MHE: ; YNM: </v>
      </c>
      <c r="AV61" s="4731"/>
    </row>
    <row r="62" spans="1:49" s="3089" customFormat="1" ht="99" customHeight="1">
      <c r="A62" s="3175">
        <v>2</v>
      </c>
      <c r="B62" s="3176" t="s">
        <v>4267</v>
      </c>
      <c r="C62" s="3190"/>
      <c r="D62" s="3176" t="s">
        <v>2407</v>
      </c>
      <c r="E62" s="3235" t="s">
        <v>70</v>
      </c>
      <c r="F62" s="3175" t="s">
        <v>4896</v>
      </c>
      <c r="G62" s="3199"/>
      <c r="H62" s="3199"/>
      <c r="I62" s="3225"/>
      <c r="J62" s="3199"/>
      <c r="K62" s="3199"/>
      <c r="L62" s="3179"/>
      <c r="M62" s="3182">
        <f t="shared" si="0"/>
        <v>1402.9304029299999</v>
      </c>
      <c r="N62" s="3183">
        <f>M62/100000</f>
        <v>1.4029304029299999E-2</v>
      </c>
      <c r="O62" s="3182">
        <f t="shared" si="1"/>
        <v>273</v>
      </c>
      <c r="P62" s="4884">
        <f>O62*N62</f>
        <v>3.8299999999988996</v>
      </c>
      <c r="Q62" s="3185"/>
      <c r="R62" s="3186">
        <f>'Ab4. HMIS-MCTS'!Q7</f>
        <v>0</v>
      </c>
      <c r="S62" s="3187">
        <f>'Ab4. HMIS-MCTS'!R7</f>
        <v>0</v>
      </c>
      <c r="T62" s="3258">
        <f t="shared" si="3"/>
        <v>1402.9304029299999</v>
      </c>
      <c r="U62" s="3258">
        <f t="shared" si="2"/>
        <v>273</v>
      </c>
      <c r="V62" s="3259">
        <f t="shared" si="4"/>
        <v>382999.99999988999</v>
      </c>
      <c r="W62" s="3189" t="str">
        <f t="shared" si="5"/>
        <v xml:space="preserve">STATE: Total Number of Tablet PCs Purchased - 273 nos. - Purchase Cost - Rs. 34,67,100 Lakhs Maintenance Cost - Rs.3.83 Lakhs                                                                       ; PDY: ; KKL: ; MHE: ; YNM: </v>
      </c>
      <c r="X62" s="3258">
        <v>1402.9304029299999</v>
      </c>
      <c r="Y62" s="3258">
        <v>273</v>
      </c>
      <c r="Z62" s="3258">
        <f>X62*Y62</f>
        <v>382999.99999988999</v>
      </c>
      <c r="AA62" s="3189" t="s">
        <v>7916</v>
      </c>
      <c r="AB62" s="3188"/>
      <c r="AC62" s="3188"/>
      <c r="AD62" s="3188">
        <f t="shared" si="7"/>
        <v>0</v>
      </c>
      <c r="AE62" s="3188"/>
      <c r="AF62" s="3188"/>
      <c r="AG62" s="3188"/>
      <c r="AH62" s="3188">
        <f t="shared" si="8"/>
        <v>0</v>
      </c>
      <c r="AI62" s="3188"/>
      <c r="AJ62" s="3188"/>
      <c r="AK62" s="3188"/>
      <c r="AL62" s="3188">
        <f t="shared" si="9"/>
        <v>0</v>
      </c>
      <c r="AM62" s="3188"/>
      <c r="AN62" s="3188"/>
      <c r="AO62" s="3188"/>
      <c r="AP62" s="3188">
        <f t="shared" si="10"/>
        <v>0</v>
      </c>
      <c r="AQ62" s="3188"/>
      <c r="AR62" s="3188">
        <f t="shared" si="11"/>
        <v>382999.99999988999</v>
      </c>
      <c r="AS62" s="3188">
        <f t="shared" si="12"/>
        <v>273</v>
      </c>
      <c r="AT62" s="3188">
        <f t="shared" si="13"/>
        <v>1402.9304029299999</v>
      </c>
      <c r="AU62" s="3189" t="str">
        <f t="shared" si="14"/>
        <v xml:space="preserve">STATE: Total Number of Tablet PCs Purchased - 273 nos. - Purchase Cost - Rs. 34,67,100 Lakhs Maintenance Cost - Rs.3.83 Lakhs                                                                       ; PDY: ; KKL: ; MHE: ; YNM: </v>
      </c>
      <c r="AV62" s="4846" t="s">
        <v>7352</v>
      </c>
      <c r="AW62" s="4974" t="s">
        <v>7998</v>
      </c>
    </row>
    <row r="63" spans="1:49" s="3089" customFormat="1" ht="20.25">
      <c r="A63" s="3175">
        <v>3</v>
      </c>
      <c r="B63" s="3176" t="s">
        <v>4269</v>
      </c>
      <c r="C63" s="3190"/>
      <c r="D63" s="3176" t="s">
        <v>1308</v>
      </c>
      <c r="E63" s="3235" t="s">
        <v>70</v>
      </c>
      <c r="F63" s="3175" t="s">
        <v>70</v>
      </c>
      <c r="G63" s="3199"/>
      <c r="H63" s="3199"/>
      <c r="I63" s="3225"/>
      <c r="J63" s="3199"/>
      <c r="K63" s="3199"/>
      <c r="L63" s="3179"/>
      <c r="M63" s="3182">
        <f t="shared" si="0"/>
        <v>0</v>
      </c>
      <c r="N63" s="3183">
        <f>M63/100000</f>
        <v>0</v>
      </c>
      <c r="O63" s="3182">
        <f t="shared" si="1"/>
        <v>0</v>
      </c>
      <c r="P63" s="3184">
        <f>O63*N63</f>
        <v>0</v>
      </c>
      <c r="Q63" s="3185"/>
      <c r="R63" s="3237"/>
      <c r="S63" s="3238"/>
      <c r="T63" s="3258">
        <f t="shared" si="3"/>
        <v>0</v>
      </c>
      <c r="U63" s="3258">
        <f t="shared" si="2"/>
        <v>0</v>
      </c>
      <c r="V63" s="3259">
        <f t="shared" si="4"/>
        <v>0</v>
      </c>
      <c r="W63" s="3189" t="str">
        <f t="shared" si="5"/>
        <v xml:space="preserve">STATE: ; PDY: ; KKL: ; MHE: ; YNM: </v>
      </c>
      <c r="X63" s="3188"/>
      <c r="Y63" s="3188"/>
      <c r="Z63" s="3188">
        <f t="shared" si="6"/>
        <v>0</v>
      </c>
      <c r="AA63" s="3189"/>
      <c r="AB63" s="3188"/>
      <c r="AC63" s="3188"/>
      <c r="AD63" s="3188">
        <f t="shared" si="7"/>
        <v>0</v>
      </c>
      <c r="AE63" s="3188"/>
      <c r="AF63" s="3188"/>
      <c r="AG63" s="3188"/>
      <c r="AH63" s="3188">
        <f t="shared" si="8"/>
        <v>0</v>
      </c>
      <c r="AI63" s="3188"/>
      <c r="AJ63" s="3188"/>
      <c r="AK63" s="3188"/>
      <c r="AL63" s="3188">
        <f t="shared" si="9"/>
        <v>0</v>
      </c>
      <c r="AM63" s="3188"/>
      <c r="AN63" s="3188"/>
      <c r="AO63" s="3188"/>
      <c r="AP63" s="3188">
        <f t="shared" si="10"/>
        <v>0</v>
      </c>
      <c r="AQ63" s="3188"/>
      <c r="AR63" s="3188">
        <f t="shared" si="11"/>
        <v>0</v>
      </c>
      <c r="AS63" s="3188">
        <f t="shared" si="12"/>
        <v>0</v>
      </c>
      <c r="AT63" s="3188">
        <f t="shared" si="13"/>
        <v>0</v>
      </c>
      <c r="AU63" s="3189" t="str">
        <f t="shared" si="14"/>
        <v xml:space="preserve">STATE: ; PDY: ; KKL: ; MHE: ; YNM: </v>
      </c>
      <c r="AV63" s="4846"/>
      <c r="AW63" s="1826"/>
    </row>
    <row r="64" spans="1:49" s="3089" customFormat="1" ht="20.25">
      <c r="A64" s="5293" t="s">
        <v>2996</v>
      </c>
      <c r="B64" s="5293"/>
      <c r="C64" s="5293"/>
      <c r="D64" s="5293"/>
      <c r="E64" s="3151"/>
      <c r="F64" s="3151"/>
      <c r="G64" s="3231"/>
      <c r="H64" s="3231"/>
      <c r="I64" s="3232"/>
      <c r="J64" s="3231"/>
      <c r="K64" s="3231"/>
      <c r="L64" s="3231"/>
      <c r="M64" s="3182">
        <f t="shared" si="0"/>
        <v>0</v>
      </c>
      <c r="N64" s="3154"/>
      <c r="O64" s="3182">
        <f t="shared" si="1"/>
        <v>0</v>
      </c>
      <c r="P64" s="3154"/>
      <c r="Q64" s="3233"/>
      <c r="R64" s="3234"/>
      <c r="S64" s="3158"/>
      <c r="T64" s="3258">
        <f t="shared" si="3"/>
        <v>0</v>
      </c>
      <c r="U64" s="3258">
        <f t="shared" si="2"/>
        <v>0</v>
      </c>
      <c r="V64" s="3259">
        <f t="shared" si="4"/>
        <v>0</v>
      </c>
      <c r="W64" s="3189" t="str">
        <f t="shared" si="5"/>
        <v xml:space="preserve">STATE: ; PDY: ; KKL: ; MHE: ; YNM: </v>
      </c>
      <c r="X64" s="3188"/>
      <c r="Y64" s="3188"/>
      <c r="Z64" s="3188">
        <f t="shared" si="6"/>
        <v>0</v>
      </c>
      <c r="AA64" s="3188"/>
      <c r="AB64" s="3188"/>
      <c r="AC64" s="3188"/>
      <c r="AD64" s="3188">
        <f t="shared" si="7"/>
        <v>0</v>
      </c>
      <c r="AE64" s="3188"/>
      <c r="AF64" s="3188"/>
      <c r="AG64" s="3188"/>
      <c r="AH64" s="3188">
        <f t="shared" si="8"/>
        <v>0</v>
      </c>
      <c r="AI64" s="3188"/>
      <c r="AJ64" s="3188"/>
      <c r="AK64" s="3188"/>
      <c r="AL64" s="3188">
        <f t="shared" si="9"/>
        <v>0</v>
      </c>
      <c r="AM64" s="3188"/>
      <c r="AN64" s="3188"/>
      <c r="AO64" s="3188"/>
      <c r="AP64" s="3188">
        <f t="shared" si="10"/>
        <v>0</v>
      </c>
      <c r="AQ64" s="3188"/>
      <c r="AR64" s="3188">
        <f t="shared" si="11"/>
        <v>0</v>
      </c>
      <c r="AS64" s="3188">
        <f t="shared" si="12"/>
        <v>0</v>
      </c>
      <c r="AT64" s="3188">
        <f t="shared" si="13"/>
        <v>0</v>
      </c>
      <c r="AU64" s="3189" t="str">
        <f t="shared" si="14"/>
        <v xml:space="preserve">STATE: ; PDY: ; KKL: ; MHE: ; YNM: </v>
      </c>
      <c r="AV64" s="4731"/>
    </row>
    <row r="65" spans="1:49" s="3089" customFormat="1" ht="20.25">
      <c r="A65" s="3162" t="s">
        <v>4337</v>
      </c>
      <c r="B65" s="3137">
        <v>6.4</v>
      </c>
      <c r="C65" s="3138" t="s">
        <v>1931</v>
      </c>
      <c r="D65" s="3137" t="s">
        <v>1932</v>
      </c>
      <c r="E65" s="3139"/>
      <c r="F65" s="3139"/>
      <c r="G65" s="3246"/>
      <c r="H65" s="3246"/>
      <c r="I65" s="3247"/>
      <c r="J65" s="3246"/>
      <c r="K65" s="3246"/>
      <c r="L65" s="3246"/>
      <c r="M65" s="3182">
        <f t="shared" si="0"/>
        <v>0</v>
      </c>
      <c r="N65" s="3142"/>
      <c r="O65" s="3182">
        <f t="shared" si="1"/>
        <v>0</v>
      </c>
      <c r="P65" s="3142">
        <f>SUM(P66:P68)</f>
        <v>7.625</v>
      </c>
      <c r="Q65" s="3248"/>
      <c r="R65" s="3249"/>
      <c r="S65" s="3250">
        <f>SUM(S66:S68)</f>
        <v>0</v>
      </c>
      <c r="T65" s="3258"/>
      <c r="U65" s="3258"/>
      <c r="V65" s="3142">
        <f>SUM(V66:V68)</f>
        <v>762500</v>
      </c>
      <c r="W65" s="3189"/>
      <c r="X65" s="3188"/>
      <c r="Y65" s="3188"/>
      <c r="Z65" s="3142">
        <f>SUM(Z66:Z68)</f>
        <v>0</v>
      </c>
      <c r="AA65" s="3188"/>
      <c r="AB65" s="3188"/>
      <c r="AC65" s="3188"/>
      <c r="AD65" s="3142">
        <f>SUM(AD66:AD68)</f>
        <v>475000</v>
      </c>
      <c r="AE65" s="3188"/>
      <c r="AF65" s="3188"/>
      <c r="AG65" s="3188"/>
      <c r="AH65" s="3142">
        <f>SUM(AH66:AH68)</f>
        <v>287500</v>
      </c>
      <c r="AI65" s="3188"/>
      <c r="AJ65" s="3188"/>
      <c r="AK65" s="3188"/>
      <c r="AL65" s="3142">
        <f>SUM(AL66:AL68)</f>
        <v>0</v>
      </c>
      <c r="AM65" s="3188"/>
      <c r="AN65" s="3188"/>
      <c r="AO65" s="3188"/>
      <c r="AP65" s="3142">
        <f>SUM(AP66:AP68)</f>
        <v>0</v>
      </c>
      <c r="AQ65" s="3188"/>
      <c r="AR65" s="3142">
        <f>SUM(AR66:AR68)</f>
        <v>762500</v>
      </c>
      <c r="AS65" s="3188"/>
      <c r="AT65" s="3188"/>
      <c r="AU65" s="3189"/>
      <c r="AV65" s="4731"/>
    </row>
    <row r="66" spans="1:49" s="3089" customFormat="1" ht="118.5" customHeight="1">
      <c r="A66" s="3175">
        <v>1</v>
      </c>
      <c r="B66" s="3176" t="s">
        <v>1933</v>
      </c>
      <c r="C66" s="3177" t="s">
        <v>1934</v>
      </c>
      <c r="D66" s="3177" t="s">
        <v>1935</v>
      </c>
      <c r="E66" s="3235" t="s">
        <v>70</v>
      </c>
      <c r="F66" s="3175" t="s">
        <v>3797</v>
      </c>
      <c r="G66" s="3199"/>
      <c r="H66" s="3199"/>
      <c r="I66" s="3251">
        <v>0.98799999999999988</v>
      </c>
      <c r="J66" s="3199"/>
      <c r="K66" s="3199"/>
      <c r="L66" s="3179"/>
      <c r="M66" s="3182">
        <f t="shared" si="0"/>
        <v>28</v>
      </c>
      <c r="N66" s="3183">
        <f t="shared" ref="N66:N71" si="17">M66/100000</f>
        <v>2.7999999999999998E-4</v>
      </c>
      <c r="O66" s="3182">
        <f t="shared" si="1"/>
        <v>9375</v>
      </c>
      <c r="P66" s="4884">
        <f>O66*N66</f>
        <v>2.6249999999999996</v>
      </c>
      <c r="Q66" s="3185"/>
      <c r="R66" s="3237"/>
      <c r="S66" s="3238"/>
      <c r="T66" s="3258">
        <f t="shared" si="3"/>
        <v>28</v>
      </c>
      <c r="U66" s="3258">
        <f t="shared" si="2"/>
        <v>9375</v>
      </c>
      <c r="V66" s="3259">
        <f t="shared" si="4"/>
        <v>262500</v>
      </c>
      <c r="W66" s="3189" t="str">
        <f t="shared" si="5"/>
        <v xml:space="preserve">STATE: ; PDY: Pathological services - HB Strips - 6250 x Rs.28/-; KKL: Pathological services - HB Strips - 3125 x Rs.28; MHE: ; YNM: </v>
      </c>
      <c r="X66" s="3188"/>
      <c r="Y66" s="3188"/>
      <c r="Z66" s="3188">
        <f t="shared" si="6"/>
        <v>0</v>
      </c>
      <c r="AA66" s="3188"/>
      <c r="AB66" s="4074">
        <v>28</v>
      </c>
      <c r="AC66" s="4074">
        <v>6250</v>
      </c>
      <c r="AD66" s="4075">
        <f>AB66*AC66</f>
        <v>175000</v>
      </c>
      <c r="AE66" s="4076" t="s">
        <v>7146</v>
      </c>
      <c r="AF66" s="4074">
        <v>28</v>
      </c>
      <c r="AG66" s="4074">
        <v>3125</v>
      </c>
      <c r="AH66" s="4075">
        <f>AF66*AG66</f>
        <v>87500</v>
      </c>
      <c r="AI66" s="4074" t="s">
        <v>7048</v>
      </c>
      <c r="AJ66" s="3846"/>
      <c r="AK66" s="3846"/>
      <c r="AL66" s="3846">
        <f>AJ66*AK66</f>
        <v>0</v>
      </c>
      <c r="AM66" s="3846"/>
      <c r="AN66" s="3846"/>
      <c r="AO66" s="3846"/>
      <c r="AP66" s="3846">
        <f>AN66*AO66</f>
        <v>0</v>
      </c>
      <c r="AQ66" s="3846"/>
      <c r="AR66" s="3846">
        <f>Z66+AD66+AH66+AL66+AP66</f>
        <v>262500</v>
      </c>
      <c r="AS66" s="3846">
        <f>Y66+AC66+AG66+AK66+AO66</f>
        <v>9375</v>
      </c>
      <c r="AT66" s="3846">
        <f>IFERROR((AR66/AS66),0)</f>
        <v>28</v>
      </c>
      <c r="AU66" s="3862" t="str">
        <f>"STATE: "&amp;AA66&amp;"; PDY: "&amp;AE66&amp;"; KKL: "&amp;AI66&amp;"; MHE: "&amp;AM66&amp;"; YNM: "&amp;AQ66</f>
        <v xml:space="preserve">STATE: ; PDY: Pathological services - HB Strips - 6250 x Rs.28/-; KKL: Pathological services - HB Strips - 3125 x Rs.28; MHE: ; YNM: </v>
      </c>
      <c r="AV66" s="4846" t="s">
        <v>7356</v>
      </c>
      <c r="AW66" s="4974" t="s">
        <v>8114</v>
      </c>
    </row>
    <row r="67" spans="1:49" s="3089" customFormat="1" ht="141.75">
      <c r="A67" s="3175">
        <v>2</v>
      </c>
      <c r="B67" s="3176" t="s">
        <v>1936</v>
      </c>
      <c r="C67" s="3177" t="s">
        <v>1937</v>
      </c>
      <c r="D67" s="3177" t="s">
        <v>1938</v>
      </c>
      <c r="E67" s="3235" t="s">
        <v>70</v>
      </c>
      <c r="F67" s="3175" t="s">
        <v>3797</v>
      </c>
      <c r="G67" s="3199"/>
      <c r="H67" s="3199"/>
      <c r="I67" s="3251">
        <v>8</v>
      </c>
      <c r="J67" s="3199"/>
      <c r="K67" s="3199"/>
      <c r="L67" s="3252"/>
      <c r="M67" s="3182">
        <f t="shared" si="0"/>
        <v>250000</v>
      </c>
      <c r="N67" s="3183">
        <f t="shared" si="17"/>
        <v>2.5</v>
      </c>
      <c r="O67" s="3182">
        <f t="shared" si="1"/>
        <v>2</v>
      </c>
      <c r="P67" s="4884">
        <f>O67*N67</f>
        <v>5</v>
      </c>
      <c r="Q67" s="3185"/>
      <c r="R67" s="3237"/>
      <c r="S67" s="3238"/>
      <c r="T67" s="3258">
        <f t="shared" si="3"/>
        <v>250000</v>
      </c>
      <c r="U67" s="3258">
        <f t="shared" si="2"/>
        <v>2</v>
      </c>
      <c r="V67" s="3259">
        <f t="shared" si="4"/>
        <v>500000</v>
      </c>
      <c r="W67" s="3189" t="str">
        <f t="shared" si="5"/>
        <v xml:space="preserve">STATE: ; PDY: Radiological services like Mammogram flims (Size - 8 x 8, 10 x 12 &amp; 12 x 14 ) &amp; Other Radiological items for DH  - Rs.3.00 Lakhs; KKL: Radiological services - Rs.2.00 Lakhs; MHE: ; YNM: </v>
      </c>
      <c r="X67" s="3188"/>
      <c r="Y67" s="3188"/>
      <c r="Z67" s="3188">
        <f t="shared" si="6"/>
        <v>0</v>
      </c>
      <c r="AA67" s="3188"/>
      <c r="AB67" s="4074">
        <v>300000</v>
      </c>
      <c r="AC67" s="4074">
        <v>1</v>
      </c>
      <c r="AD67" s="4075">
        <f>AB67*AC67</f>
        <v>300000</v>
      </c>
      <c r="AE67" s="4076" t="s">
        <v>6896</v>
      </c>
      <c r="AF67" s="4074">
        <v>200000</v>
      </c>
      <c r="AG67" s="4074">
        <v>1</v>
      </c>
      <c r="AH67" s="4075">
        <f>AF67*AG67</f>
        <v>200000</v>
      </c>
      <c r="AI67" s="4074" t="s">
        <v>6895</v>
      </c>
      <c r="AJ67" s="3846"/>
      <c r="AK67" s="3846"/>
      <c r="AL67" s="3846">
        <f>AJ67*AK67</f>
        <v>0</v>
      </c>
      <c r="AM67" s="3846"/>
      <c r="AN67" s="3846"/>
      <c r="AO67" s="3846"/>
      <c r="AP67" s="3846">
        <f>AN67*AO67</f>
        <v>0</v>
      </c>
      <c r="AQ67" s="3846"/>
      <c r="AR67" s="3846">
        <f>Z67+AD67+AH67+AL67+AP67</f>
        <v>500000</v>
      </c>
      <c r="AS67" s="3846">
        <f>Y67+AC67+AG67+AK67+AO67</f>
        <v>2</v>
      </c>
      <c r="AT67" s="3846">
        <f>IFERROR((AR67/AS67),0)</f>
        <v>250000</v>
      </c>
      <c r="AU67" s="3862" t="str">
        <f>"STATE: "&amp;AA67&amp;"; PDY: "&amp;AE67&amp;"; KKL: "&amp;AI67&amp;"; MHE: "&amp;AM67&amp;"; YNM: "&amp;AQ67</f>
        <v xml:space="preserve">STATE: ; PDY: Radiological services like Mammogram flims (Size - 8 x 8, 10 x 12 &amp; 12 x 14 ) &amp; Other Radiological items for DH  - Rs.3.00 Lakhs; KKL: Radiological services - Rs.2.00 Lakhs; MHE: ; YNM: </v>
      </c>
      <c r="AV67" s="4846" t="s">
        <v>7356</v>
      </c>
      <c r="AW67" s="4974" t="s">
        <v>8114</v>
      </c>
    </row>
    <row r="68" spans="1:49" s="3089" customFormat="1" ht="20.25">
      <c r="A68" s="3175">
        <v>3</v>
      </c>
      <c r="B68" s="3176" t="s">
        <v>2561</v>
      </c>
      <c r="C68" s="3196"/>
      <c r="D68" s="3177" t="s">
        <v>1308</v>
      </c>
      <c r="E68" s="3235" t="s">
        <v>70</v>
      </c>
      <c r="F68" s="3175"/>
      <c r="G68" s="3240"/>
      <c r="H68" s="3240"/>
      <c r="I68" s="3253"/>
      <c r="J68" s="3253"/>
      <c r="K68" s="3240"/>
      <c r="L68" s="3240"/>
      <c r="M68" s="3182">
        <f t="shared" si="0"/>
        <v>0</v>
      </c>
      <c r="N68" s="3183">
        <f>M68/100000</f>
        <v>0</v>
      </c>
      <c r="O68" s="3182">
        <f t="shared" si="1"/>
        <v>0</v>
      </c>
      <c r="P68" s="3184">
        <f>O68*N68</f>
        <v>0</v>
      </c>
      <c r="Q68" s="3223"/>
      <c r="R68" s="3237"/>
      <c r="S68" s="3238"/>
      <c r="T68" s="3258">
        <f t="shared" si="3"/>
        <v>0</v>
      </c>
      <c r="U68" s="3258">
        <f t="shared" si="2"/>
        <v>0</v>
      </c>
      <c r="V68" s="3259">
        <f t="shared" si="4"/>
        <v>0</v>
      </c>
      <c r="W68" s="3189" t="str">
        <f t="shared" si="5"/>
        <v xml:space="preserve">STATE: ; PDY: ; KKL: ; MHE: ; YNM: </v>
      </c>
      <c r="X68" s="3188"/>
      <c r="Y68" s="3188"/>
      <c r="Z68" s="3188">
        <f t="shared" si="6"/>
        <v>0</v>
      </c>
      <c r="AA68" s="3188"/>
      <c r="AB68" s="3188"/>
      <c r="AC68" s="3188"/>
      <c r="AD68" s="3188">
        <f t="shared" si="7"/>
        <v>0</v>
      </c>
      <c r="AE68" s="3188"/>
      <c r="AF68" s="3188"/>
      <c r="AG68" s="3188"/>
      <c r="AH68" s="3188">
        <f t="shared" si="8"/>
        <v>0</v>
      </c>
      <c r="AI68" s="3188"/>
      <c r="AJ68" s="3188"/>
      <c r="AK68" s="3188"/>
      <c r="AL68" s="3188">
        <f t="shared" si="9"/>
        <v>0</v>
      </c>
      <c r="AM68" s="3188"/>
      <c r="AN68" s="3188"/>
      <c r="AO68" s="3188"/>
      <c r="AP68" s="3188">
        <f t="shared" si="10"/>
        <v>0</v>
      </c>
      <c r="AQ68" s="3188"/>
      <c r="AR68" s="3188">
        <f t="shared" si="11"/>
        <v>0</v>
      </c>
      <c r="AS68" s="3188">
        <f t="shared" si="12"/>
        <v>0</v>
      </c>
      <c r="AT68" s="3188">
        <f t="shared" si="13"/>
        <v>0</v>
      </c>
      <c r="AU68" s="3189" t="str">
        <f t="shared" si="14"/>
        <v xml:space="preserve">STATE: ; PDY: ; KKL: ; MHE: ; YNM: </v>
      </c>
      <c r="AV68" s="4846"/>
      <c r="AW68" s="1826"/>
    </row>
    <row r="69" spans="1:49" s="3089" customFormat="1" ht="20.25">
      <c r="A69" s="3162" t="s">
        <v>4338</v>
      </c>
      <c r="B69" s="3137"/>
      <c r="C69" s="3138"/>
      <c r="D69" s="3137" t="s">
        <v>4930</v>
      </c>
      <c r="E69" s="3139"/>
      <c r="F69" s="3139"/>
      <c r="G69" s="3246"/>
      <c r="H69" s="3246"/>
      <c r="I69" s="3247"/>
      <c r="J69" s="3246"/>
      <c r="K69" s="3246"/>
      <c r="L69" s="3246"/>
      <c r="M69" s="3182">
        <f t="shared" si="0"/>
        <v>0</v>
      </c>
      <c r="N69" s="3142"/>
      <c r="O69" s="3182">
        <f t="shared" si="1"/>
        <v>0</v>
      </c>
      <c r="P69" s="3142">
        <f>SUM(P70:P71)</f>
        <v>46.6</v>
      </c>
      <c r="Q69" s="3248"/>
      <c r="R69" s="3249"/>
      <c r="S69" s="3250">
        <f>SUM(S70:S71)</f>
        <v>0</v>
      </c>
      <c r="T69" s="3258"/>
      <c r="U69" s="3258"/>
      <c r="V69" s="3142">
        <f>SUM(V70:V71)</f>
        <v>4660000</v>
      </c>
      <c r="W69" s="3189"/>
      <c r="X69" s="3188"/>
      <c r="Y69" s="3188"/>
      <c r="Z69" s="3142">
        <f>SUM(Z70:Z71)</f>
        <v>0</v>
      </c>
      <c r="AA69" s="3188"/>
      <c r="AB69" s="3188"/>
      <c r="AC69" s="3188"/>
      <c r="AD69" s="3142">
        <f>SUM(AD70:AD71)</f>
        <v>3676200</v>
      </c>
      <c r="AE69" s="3188"/>
      <c r="AF69" s="3188"/>
      <c r="AG69" s="3188"/>
      <c r="AH69" s="3142">
        <f>SUM(AH70:AH71)</f>
        <v>700000</v>
      </c>
      <c r="AI69" s="3188"/>
      <c r="AJ69" s="3188"/>
      <c r="AK69" s="3188"/>
      <c r="AL69" s="3142">
        <f>SUM(AL70:AL71)</f>
        <v>104600</v>
      </c>
      <c r="AM69" s="3188"/>
      <c r="AN69" s="3188"/>
      <c r="AO69" s="3188"/>
      <c r="AP69" s="3142">
        <f>SUM(AP70:AP71)</f>
        <v>179200</v>
      </c>
      <c r="AQ69" s="3188"/>
      <c r="AR69" s="3142">
        <f>SUM(AR70:AR71)</f>
        <v>4660000</v>
      </c>
      <c r="AS69" s="3188"/>
      <c r="AT69" s="3188"/>
      <c r="AU69" s="3189"/>
      <c r="AV69" s="4731"/>
    </row>
    <row r="70" spans="1:49" s="3089" customFormat="1" ht="117" customHeight="1">
      <c r="A70" s="3175">
        <v>1</v>
      </c>
      <c r="B70" s="3176" t="s">
        <v>1939</v>
      </c>
      <c r="C70" s="3177" t="s">
        <v>1940</v>
      </c>
      <c r="D70" s="3177" t="s">
        <v>1941</v>
      </c>
      <c r="E70" s="3227" t="s">
        <v>90</v>
      </c>
      <c r="F70" s="3175" t="s">
        <v>118</v>
      </c>
      <c r="G70" s="3240"/>
      <c r="H70" s="3254"/>
      <c r="I70" s="3200">
        <v>42</v>
      </c>
      <c r="J70" s="3203"/>
      <c r="K70" s="3240"/>
      <c r="L70" s="3201"/>
      <c r="M70" s="3182">
        <f t="shared" si="0"/>
        <v>200</v>
      </c>
      <c r="N70" s="3183">
        <f t="shared" si="17"/>
        <v>2E-3</v>
      </c>
      <c r="O70" s="3182">
        <f t="shared" si="1"/>
        <v>20800</v>
      </c>
      <c r="P70" s="4884">
        <f>O70*N70</f>
        <v>41.6</v>
      </c>
      <c r="Q70" s="3223"/>
      <c r="R70" s="3186">
        <f>'Ab1. RMNCH+A'!Q41</f>
        <v>0</v>
      </c>
      <c r="S70" s="3187">
        <f>'Ab1. RMNCH+A'!R41</f>
        <v>0</v>
      </c>
      <c r="T70" s="3258">
        <f t="shared" si="3"/>
        <v>200</v>
      </c>
      <c r="U70" s="3258">
        <f t="shared" si="2"/>
        <v>20800</v>
      </c>
      <c r="V70" s="3259">
        <f t="shared" si="4"/>
        <v>4160000</v>
      </c>
      <c r="W70" s="3189" t="str">
        <f t="shared" si="5"/>
        <v>STATE: ; PDY: 16800 nos. X Rs.200; KKL: 3000 nos. X Rs.200; MHE: 400 nos. X Rs.200; YNM: 600 nos. X Rs.200</v>
      </c>
      <c r="X70" s="3188"/>
      <c r="Y70" s="3188"/>
      <c r="Z70" s="3188">
        <f t="shared" si="6"/>
        <v>0</v>
      </c>
      <c r="AA70" s="3188"/>
      <c r="AB70" s="1550">
        <v>200</v>
      </c>
      <c r="AC70" s="1550">
        <v>16800</v>
      </c>
      <c r="AD70" s="1551">
        <f>AB70*AC70</f>
        <v>3360000</v>
      </c>
      <c r="AE70" s="1609" t="s">
        <v>6897</v>
      </c>
      <c r="AF70" s="1550">
        <v>200</v>
      </c>
      <c r="AG70" s="1550">
        <v>3000</v>
      </c>
      <c r="AH70" s="1551">
        <f>AF70*AG70</f>
        <v>600000</v>
      </c>
      <c r="AI70" s="1551" t="s">
        <v>6898</v>
      </c>
      <c r="AJ70" s="1550">
        <v>200</v>
      </c>
      <c r="AK70" s="1550">
        <v>400</v>
      </c>
      <c r="AL70" s="1551">
        <f>AJ70*AK70</f>
        <v>80000</v>
      </c>
      <c r="AM70" s="1551" t="s">
        <v>6899</v>
      </c>
      <c r="AN70" s="1550">
        <v>200</v>
      </c>
      <c r="AO70" s="1550">
        <v>600</v>
      </c>
      <c r="AP70" s="1551">
        <f>AN70*AO70</f>
        <v>120000</v>
      </c>
      <c r="AQ70" s="1551" t="s">
        <v>7695</v>
      </c>
      <c r="AR70" s="3846">
        <f>Z70+AD70+AH70+AL70+AP70</f>
        <v>4160000</v>
      </c>
      <c r="AS70" s="3846">
        <f>Y70+AC70+AG70+AK70+AO70</f>
        <v>20800</v>
      </c>
      <c r="AT70" s="3846">
        <f>IFERROR((AR70/AS70),0)</f>
        <v>200</v>
      </c>
      <c r="AU70" s="3862" t="str">
        <f>"STATE: "&amp;AA70&amp;"; PDY: "&amp;AE70&amp;"; KKL: "&amp;AI70&amp;"; MHE: "&amp;AM70&amp;"; YNM: "&amp;AQ70</f>
        <v>STATE: ; PDY: 16800 nos. X Rs.200; KKL: 3000 nos. X Rs.200; MHE: 400 nos. X Rs.200; YNM: 600 nos. X Rs.200</v>
      </c>
      <c r="AV70" s="4846" t="s">
        <v>7357</v>
      </c>
      <c r="AW70" s="4974" t="s">
        <v>8013</v>
      </c>
    </row>
    <row r="71" spans="1:49" s="3089" customFormat="1" ht="81">
      <c r="A71" s="3175">
        <v>2</v>
      </c>
      <c r="B71" s="3176" t="s">
        <v>2532</v>
      </c>
      <c r="C71" s="3177" t="s">
        <v>1942</v>
      </c>
      <c r="D71" s="3177" t="s">
        <v>1943</v>
      </c>
      <c r="E71" s="3227" t="s">
        <v>90</v>
      </c>
      <c r="F71" s="3175" t="s">
        <v>131</v>
      </c>
      <c r="G71" s="3199"/>
      <c r="H71" s="3254"/>
      <c r="I71" s="3255">
        <v>15</v>
      </c>
      <c r="J71" s="3199"/>
      <c r="K71" s="3199"/>
      <c r="L71" s="3179"/>
      <c r="M71" s="3182">
        <f t="shared" si="0"/>
        <v>100</v>
      </c>
      <c r="N71" s="3183">
        <f t="shared" si="17"/>
        <v>1E-3</v>
      </c>
      <c r="O71" s="3182">
        <f t="shared" si="1"/>
        <v>5000</v>
      </c>
      <c r="P71" s="4884">
        <f>O71*N71</f>
        <v>5</v>
      </c>
      <c r="Q71" s="3185"/>
      <c r="R71" s="3186">
        <f>'Ab1. RMNCH+A'!Q132</f>
        <v>0</v>
      </c>
      <c r="S71" s="3187">
        <f>'Ab1. RMNCH+A'!R132</f>
        <v>0</v>
      </c>
      <c r="T71" s="3258">
        <f t="shared" si="3"/>
        <v>100</v>
      </c>
      <c r="U71" s="3258">
        <f t="shared" si="2"/>
        <v>5000</v>
      </c>
      <c r="V71" s="3259">
        <f t="shared" si="4"/>
        <v>500000</v>
      </c>
      <c r="W71" s="3189" t="str">
        <f t="shared" si="5"/>
        <v>STATE: ; PDY: 3162 X Rs.100; KKL: 1000 X Rs.100; MHE: 246 X Rs.100; YNM: 592 X Rs.100</v>
      </c>
      <c r="X71" s="3188"/>
      <c r="Y71" s="3188"/>
      <c r="Z71" s="3188">
        <f t="shared" si="6"/>
        <v>0</v>
      </c>
      <c r="AA71" s="3188"/>
      <c r="AB71" s="1550">
        <v>100</v>
      </c>
      <c r="AC71" s="1550">
        <v>3162</v>
      </c>
      <c r="AD71" s="1551">
        <f>AB71*AC71</f>
        <v>316200</v>
      </c>
      <c r="AE71" s="1609" t="s">
        <v>7976</v>
      </c>
      <c r="AF71" s="1550">
        <v>100</v>
      </c>
      <c r="AG71" s="1550">
        <v>1000</v>
      </c>
      <c r="AH71" s="1551">
        <f>AF71*AG71</f>
        <v>100000</v>
      </c>
      <c r="AI71" s="1551" t="s">
        <v>7977</v>
      </c>
      <c r="AJ71" s="1550">
        <v>100</v>
      </c>
      <c r="AK71" s="1550">
        <v>246</v>
      </c>
      <c r="AL71" s="1551">
        <f>AJ71*AK71</f>
        <v>24600</v>
      </c>
      <c r="AM71" s="1551" t="s">
        <v>6900</v>
      </c>
      <c r="AN71" s="1550">
        <v>100</v>
      </c>
      <c r="AO71" s="1550">
        <v>592</v>
      </c>
      <c r="AP71" s="1551">
        <f>AN71*AO71</f>
        <v>59200</v>
      </c>
      <c r="AQ71" s="1551" t="s">
        <v>6901</v>
      </c>
      <c r="AR71" s="3846">
        <f>Z71+AD71+AH71+AL71+AP71</f>
        <v>500000</v>
      </c>
      <c r="AS71" s="3846">
        <f>Y71+AC71+AG71+AK71+AO71</f>
        <v>5000</v>
      </c>
      <c r="AT71" s="3846">
        <f>IFERROR((AR71/AS71),0)</f>
        <v>100</v>
      </c>
      <c r="AU71" s="3862" t="str">
        <f>"STATE: "&amp;AA71&amp;"; PDY: "&amp;AE71&amp;"; KKL: "&amp;AI71&amp;"; MHE: "&amp;AM71&amp;"; YNM: "&amp;AQ71</f>
        <v>STATE: ; PDY: 3162 X Rs.100; KKL: 1000 X Rs.100; MHE: 246 X Rs.100; YNM: 592 X Rs.100</v>
      </c>
      <c r="AV71" s="4846" t="s">
        <v>7358</v>
      </c>
      <c r="AW71" s="4974" t="s">
        <v>7978</v>
      </c>
    </row>
    <row r="72" spans="1:49" s="3089" customFormat="1" ht="20.25">
      <c r="A72" s="5293" t="s">
        <v>4906</v>
      </c>
      <c r="B72" s="5293"/>
      <c r="C72" s="5293"/>
      <c r="D72" s="5293"/>
      <c r="E72" s="3151"/>
      <c r="F72" s="3151"/>
      <c r="G72" s="3231"/>
      <c r="H72" s="3231"/>
      <c r="I72" s="3232"/>
      <c r="J72" s="3231"/>
      <c r="K72" s="3231"/>
      <c r="L72" s="3231"/>
      <c r="M72" s="3182">
        <f t="shared" si="0"/>
        <v>0</v>
      </c>
      <c r="N72" s="3154"/>
      <c r="O72" s="3182">
        <f t="shared" si="1"/>
        <v>0</v>
      </c>
      <c r="P72" s="3154"/>
      <c r="Q72" s="3233"/>
      <c r="R72" s="3234"/>
      <c r="S72" s="3158"/>
      <c r="T72" s="3258"/>
      <c r="U72" s="3258">
        <f t="shared" si="2"/>
        <v>0</v>
      </c>
      <c r="V72" s="3259"/>
      <c r="W72" s="3189"/>
      <c r="X72" s="3188"/>
      <c r="Y72" s="3188"/>
      <c r="Z72" s="3188"/>
      <c r="AA72" s="3188"/>
      <c r="AB72" s="3188"/>
      <c r="AC72" s="3188"/>
      <c r="AD72" s="3188"/>
      <c r="AE72" s="3188"/>
      <c r="AF72" s="3188"/>
      <c r="AG72" s="3188"/>
      <c r="AH72" s="3188"/>
      <c r="AI72" s="3188"/>
      <c r="AJ72" s="3188"/>
      <c r="AK72" s="3188"/>
      <c r="AL72" s="3188"/>
      <c r="AM72" s="3188"/>
      <c r="AN72" s="3188"/>
      <c r="AO72" s="3188"/>
      <c r="AP72" s="3188"/>
      <c r="AQ72" s="3188"/>
      <c r="AR72" s="3188"/>
      <c r="AS72" s="3188"/>
      <c r="AT72" s="3188"/>
      <c r="AU72" s="3189"/>
      <c r="AV72" s="4731"/>
    </row>
    <row r="73" spans="1:49" s="3089" customFormat="1" ht="33">
      <c r="A73" s="3162" t="s">
        <v>4337</v>
      </c>
      <c r="B73" s="3163" t="s">
        <v>1646</v>
      </c>
      <c r="C73" s="3164"/>
      <c r="D73" s="3163" t="s">
        <v>4881</v>
      </c>
      <c r="E73" s="3165"/>
      <c r="F73" s="3165"/>
      <c r="G73" s="3207"/>
      <c r="H73" s="3207"/>
      <c r="I73" s="3208"/>
      <c r="J73" s="3207"/>
      <c r="K73" s="3207"/>
      <c r="L73" s="3207"/>
      <c r="M73" s="3182">
        <f t="shared" ref="M73:M136" si="18">T73</f>
        <v>0</v>
      </c>
      <c r="N73" s="3168"/>
      <c r="O73" s="3182">
        <f t="shared" ref="O73:O136" si="19">U73</f>
        <v>0</v>
      </c>
      <c r="P73" s="3168">
        <f>SUM(P74:P75)</f>
        <v>0.2</v>
      </c>
      <c r="Q73" s="3209"/>
      <c r="R73" s="3171"/>
      <c r="S73" s="3172">
        <f>SUM(S74:S75)</f>
        <v>0</v>
      </c>
      <c r="T73" s="3258"/>
      <c r="U73" s="3258"/>
      <c r="V73" s="3168">
        <f>SUM(V74:V75)</f>
        <v>20000</v>
      </c>
      <c r="W73" s="3189"/>
      <c r="X73" s="3188"/>
      <c r="Y73" s="3188"/>
      <c r="Z73" s="3168">
        <f>SUM(Z74:Z75)</f>
        <v>0</v>
      </c>
      <c r="AA73" s="3188"/>
      <c r="AB73" s="3188"/>
      <c r="AC73" s="3188"/>
      <c r="AD73" s="3168">
        <f>SUM(AD74:AD75)</f>
        <v>20000</v>
      </c>
      <c r="AE73" s="3188"/>
      <c r="AF73" s="3188"/>
      <c r="AG73" s="3188"/>
      <c r="AH73" s="3168">
        <f>SUM(AH74:AH75)</f>
        <v>0</v>
      </c>
      <c r="AI73" s="3188"/>
      <c r="AJ73" s="3188"/>
      <c r="AK73" s="3188"/>
      <c r="AL73" s="3168">
        <f>SUM(AL74:AL75)</f>
        <v>0</v>
      </c>
      <c r="AM73" s="3188"/>
      <c r="AN73" s="3188"/>
      <c r="AO73" s="3188"/>
      <c r="AP73" s="3168">
        <f>SUM(AP74:AP75)</f>
        <v>0</v>
      </c>
      <c r="AQ73" s="3188"/>
      <c r="AR73" s="3168">
        <f>SUM(AR74:AR75)</f>
        <v>20000</v>
      </c>
      <c r="AS73" s="3188"/>
      <c r="AT73" s="3188"/>
      <c r="AU73" s="3189"/>
      <c r="AV73" s="4731"/>
    </row>
    <row r="74" spans="1:49" s="3089" customFormat="1" ht="67.5" customHeight="1">
      <c r="A74" s="3175">
        <v>1</v>
      </c>
      <c r="B74" s="3176" t="s">
        <v>4226</v>
      </c>
      <c r="C74" s="3256" t="s">
        <v>1644</v>
      </c>
      <c r="D74" s="3256" t="s">
        <v>1645</v>
      </c>
      <c r="E74" s="3257" t="s">
        <v>4345</v>
      </c>
      <c r="F74" s="3175" t="s">
        <v>293</v>
      </c>
      <c r="G74" s="3199"/>
      <c r="H74" s="3199"/>
      <c r="I74" s="3251">
        <v>8</v>
      </c>
      <c r="J74" s="3199"/>
      <c r="K74" s="3199"/>
      <c r="L74" s="3179"/>
      <c r="M74" s="3182">
        <f t="shared" si="18"/>
        <v>10000</v>
      </c>
      <c r="N74" s="3183">
        <f>M74/100000</f>
        <v>0.1</v>
      </c>
      <c r="O74" s="3182">
        <f t="shared" si="19"/>
        <v>2</v>
      </c>
      <c r="P74" s="4884">
        <f>O74*N74</f>
        <v>0.2</v>
      </c>
      <c r="Q74" s="3185"/>
      <c r="R74" s="3186">
        <f>'Abs8. IDSP'!Q9</f>
        <v>0</v>
      </c>
      <c r="S74" s="3239">
        <f>'Abs8. IDSP'!R9</f>
        <v>0</v>
      </c>
      <c r="T74" s="3258">
        <f t="shared" si="3"/>
        <v>10000</v>
      </c>
      <c r="U74" s="3258">
        <f t="shared" ref="U74:U135" si="20">Y74+AC74+AG74+AK74+AO74</f>
        <v>2</v>
      </c>
      <c r="V74" s="3259">
        <f t="shared" si="4"/>
        <v>20000</v>
      </c>
      <c r="W74" s="3189" t="str">
        <f>"STATE: "&amp;AA74&amp;"; PDY: "&amp;AE74&amp;"; KKL: "&amp;AI74&amp;"; MHE: "&amp;AM74&amp;"; YNM: "&amp;AQ74</f>
        <v xml:space="preserve">STATE: ; PDY: Puducherry Dist - DPHL - Laboratory Refrigerator Rs.20,000/-.; KKL: ; MHE: ; YNM: </v>
      </c>
      <c r="X74" s="3192">
        <v>200000</v>
      </c>
      <c r="Y74" s="3192">
        <v>1</v>
      </c>
      <c r="Z74" s="3192"/>
      <c r="AA74" s="3192"/>
      <c r="AB74" s="3192">
        <v>20000</v>
      </c>
      <c r="AC74" s="3192">
        <v>1</v>
      </c>
      <c r="AD74" s="3192">
        <f>AB74*AC74</f>
        <v>20000</v>
      </c>
      <c r="AE74" s="3149" t="s">
        <v>8197</v>
      </c>
      <c r="AF74" s="3192"/>
      <c r="AG74" s="3192"/>
      <c r="AH74" s="3192">
        <f>AF74*AG74</f>
        <v>0</v>
      </c>
      <c r="AI74" s="3149"/>
      <c r="AJ74" s="3192"/>
      <c r="AK74" s="3192"/>
      <c r="AL74" s="3192">
        <f>AJ74*AK74</f>
        <v>0</v>
      </c>
      <c r="AM74" s="3192"/>
      <c r="AN74" s="3192"/>
      <c r="AO74" s="3192"/>
      <c r="AP74" s="3192">
        <f>AN74*AO74</f>
        <v>0</v>
      </c>
      <c r="AQ74" s="3192"/>
      <c r="AR74" s="3188">
        <f t="shared" si="11"/>
        <v>20000</v>
      </c>
      <c r="AS74" s="3188">
        <f t="shared" si="12"/>
        <v>2</v>
      </c>
      <c r="AT74" s="3188">
        <f t="shared" si="13"/>
        <v>10000</v>
      </c>
      <c r="AU74" s="3189" t="str">
        <f t="shared" si="14"/>
        <v xml:space="preserve">STATE: ; PDY: Puducherry Dist - DPHL - Laboratory Refrigerator Rs.20,000/-.; KKL: ; MHE: ; YNM: </v>
      </c>
      <c r="AV74" s="4846" t="s">
        <v>7359</v>
      </c>
      <c r="AW74" s="4974" t="s">
        <v>8198</v>
      </c>
    </row>
    <row r="75" spans="1:49" s="3089" customFormat="1" ht="20.25">
      <c r="A75" s="3175">
        <v>2</v>
      </c>
      <c r="B75" s="3176" t="s">
        <v>4227</v>
      </c>
      <c r="C75" s="3196"/>
      <c r="D75" s="3177" t="s">
        <v>1589</v>
      </c>
      <c r="E75" s="3257" t="s">
        <v>4345</v>
      </c>
      <c r="F75" s="3175" t="s">
        <v>293</v>
      </c>
      <c r="G75" s="3199"/>
      <c r="H75" s="3199"/>
      <c r="I75" s="3225"/>
      <c r="J75" s="3199"/>
      <c r="K75" s="3199"/>
      <c r="L75" s="3179"/>
      <c r="M75" s="3182">
        <f t="shared" si="18"/>
        <v>0</v>
      </c>
      <c r="N75" s="3183">
        <f>M75/100000</f>
        <v>0</v>
      </c>
      <c r="O75" s="3182">
        <f t="shared" si="19"/>
        <v>0</v>
      </c>
      <c r="P75" s="3184">
        <f>O75*N75</f>
        <v>0</v>
      </c>
      <c r="Q75" s="3185"/>
      <c r="R75" s="3186">
        <f>'Abs8. IDSP'!Q10</f>
        <v>0</v>
      </c>
      <c r="S75" s="3239">
        <f>'Abs8. IDSP'!R10</f>
        <v>0</v>
      </c>
      <c r="T75" s="3258">
        <f t="shared" ref="T75:T138" si="21">IFERROR(AR75/AS75,0)</f>
        <v>0</v>
      </c>
      <c r="U75" s="3258">
        <f t="shared" si="20"/>
        <v>0</v>
      </c>
      <c r="V75" s="3259">
        <f t="shared" ref="V75:V138" si="22">T75*U75</f>
        <v>0</v>
      </c>
      <c r="W75" s="3189" t="str">
        <f t="shared" ref="W75:W138" si="23">"STATE: "&amp;AA75&amp;"; PDY: "&amp;AE75&amp;"; KKL: "&amp;AI75&amp;"; MHE: "&amp;AM75&amp;"; YNM: "&amp;AQ75</f>
        <v xml:space="preserve">STATE: ; PDY: ; KKL: ; MHE: ; YNM: </v>
      </c>
      <c r="X75" s="3188"/>
      <c r="Y75" s="3188"/>
      <c r="Z75" s="3188">
        <f t="shared" ref="Z75:Z138" si="24">X75*Y75</f>
        <v>0</v>
      </c>
      <c r="AA75" s="3188"/>
      <c r="AB75" s="3188"/>
      <c r="AC75" s="3188"/>
      <c r="AD75" s="3188">
        <f t="shared" ref="AD75:AD138" si="25">AB75*AC75</f>
        <v>0</v>
      </c>
      <c r="AE75" s="3188"/>
      <c r="AF75" s="3188"/>
      <c r="AG75" s="3188"/>
      <c r="AH75" s="3188">
        <f t="shared" ref="AH75:AH138" si="26">AF75*AG75</f>
        <v>0</v>
      </c>
      <c r="AI75" s="3188"/>
      <c r="AJ75" s="3188"/>
      <c r="AK75" s="3188"/>
      <c r="AL75" s="3188">
        <f t="shared" ref="AL75:AL138" si="27">AJ75*AK75</f>
        <v>0</v>
      </c>
      <c r="AM75" s="3188"/>
      <c r="AN75" s="3188"/>
      <c r="AO75" s="3188"/>
      <c r="AP75" s="3188">
        <f t="shared" ref="AP75:AP138" si="28">AN75*AO75</f>
        <v>0</v>
      </c>
      <c r="AQ75" s="3188"/>
      <c r="AR75" s="3188">
        <f t="shared" ref="AR75:AR138" si="29">Z75+AD75+AH75+AL75+AP75</f>
        <v>0</v>
      </c>
      <c r="AS75" s="3188">
        <f t="shared" ref="AS75:AS138" si="30">Y75+AC75+AG75+AK75+AO75</f>
        <v>0</v>
      </c>
      <c r="AT75" s="3188">
        <f t="shared" ref="AT75:AT138" si="31">IFERROR((AR75/AS75),0)</f>
        <v>0</v>
      </c>
      <c r="AU75" s="3189" t="str">
        <f t="shared" ref="AU75:AU138" si="32">"STATE: "&amp;AA75&amp;"; PDY: "&amp;AE75&amp;"; KKL: "&amp;AI75&amp;"; MHE: "&amp;AM75&amp;"; YNM: "&amp;AQ75</f>
        <v xml:space="preserve">STATE: ; PDY: ; KKL: ; MHE: ; YNM: </v>
      </c>
      <c r="AV75" s="4846"/>
      <c r="AW75" s="1826"/>
    </row>
    <row r="76" spans="1:49" s="3089" customFormat="1" ht="33">
      <c r="A76" s="3162" t="s">
        <v>4338</v>
      </c>
      <c r="B76" s="3163" t="s">
        <v>1648</v>
      </c>
      <c r="C76" s="3164"/>
      <c r="D76" s="3163" t="s">
        <v>4882</v>
      </c>
      <c r="E76" s="3165"/>
      <c r="F76" s="3165"/>
      <c r="G76" s="3207"/>
      <c r="H76" s="3207"/>
      <c r="I76" s="3208"/>
      <c r="J76" s="3207"/>
      <c r="K76" s="3207"/>
      <c r="L76" s="3207"/>
      <c r="M76" s="3182">
        <f t="shared" si="18"/>
        <v>0</v>
      </c>
      <c r="N76" s="3168"/>
      <c r="O76" s="3182">
        <f t="shared" si="19"/>
        <v>0</v>
      </c>
      <c r="P76" s="3168">
        <f>SUM(P77:P82)</f>
        <v>0</v>
      </c>
      <c r="Q76" s="3209"/>
      <c r="R76" s="3171"/>
      <c r="S76" s="3172">
        <f>SUM(S77:S82)</f>
        <v>0</v>
      </c>
      <c r="T76" s="3258"/>
      <c r="U76" s="3258"/>
      <c r="V76" s="3168">
        <f>SUM(V77:V82)</f>
        <v>0</v>
      </c>
      <c r="W76" s="3189"/>
      <c r="X76" s="3188"/>
      <c r="Y76" s="3188"/>
      <c r="Z76" s="3168">
        <f>SUM(Z77:Z82)</f>
        <v>0</v>
      </c>
      <c r="AA76" s="3188"/>
      <c r="AB76" s="3188"/>
      <c r="AC76" s="3188"/>
      <c r="AD76" s="3168">
        <f>SUM(AD77:AD82)</f>
        <v>0</v>
      </c>
      <c r="AE76" s="3188"/>
      <c r="AF76" s="3188"/>
      <c r="AG76" s="3188"/>
      <c r="AH76" s="3168">
        <f>SUM(AH77:AH82)</f>
        <v>0</v>
      </c>
      <c r="AI76" s="3188"/>
      <c r="AJ76" s="3188"/>
      <c r="AK76" s="3188"/>
      <c r="AL76" s="3168">
        <f>SUM(AL77:AL82)</f>
        <v>0</v>
      </c>
      <c r="AM76" s="3188"/>
      <c r="AN76" s="3188"/>
      <c r="AO76" s="3188"/>
      <c r="AP76" s="3168">
        <f>SUM(AP77:AP82)</f>
        <v>0</v>
      </c>
      <c r="AQ76" s="3188"/>
      <c r="AR76" s="3168">
        <f>SUM(AR77:AR82)</f>
        <v>0</v>
      </c>
      <c r="AS76" s="3188"/>
      <c r="AT76" s="3188"/>
      <c r="AU76" s="3189"/>
      <c r="AV76" s="4731"/>
    </row>
    <row r="77" spans="1:49" s="3089" customFormat="1" ht="33">
      <c r="A77" s="3175">
        <v>1</v>
      </c>
      <c r="B77" s="3176" t="s">
        <v>4228</v>
      </c>
      <c r="C77" s="3256" t="s">
        <v>1647</v>
      </c>
      <c r="D77" s="3256" t="s">
        <v>4078</v>
      </c>
      <c r="E77" s="3257" t="s">
        <v>4345</v>
      </c>
      <c r="F77" s="3175" t="s">
        <v>1546</v>
      </c>
      <c r="G77" s="3199"/>
      <c r="H77" s="3199"/>
      <c r="I77" s="3225"/>
      <c r="J77" s="3199"/>
      <c r="K77" s="3199"/>
      <c r="L77" s="3179"/>
      <c r="M77" s="3182">
        <f t="shared" si="18"/>
        <v>0</v>
      </c>
      <c r="N77" s="3183">
        <f t="shared" ref="N77:N82" si="33">M77/100000</f>
        <v>0</v>
      </c>
      <c r="O77" s="3182">
        <f t="shared" si="19"/>
        <v>0</v>
      </c>
      <c r="P77" s="3184">
        <f t="shared" ref="P77:P82" si="34">O77*N77</f>
        <v>0</v>
      </c>
      <c r="Q77" s="3185"/>
      <c r="R77" s="3186">
        <f>'Abs9. NVBDCP'!Q37</f>
        <v>0</v>
      </c>
      <c r="S77" s="3239">
        <f>'Abs9. NVBDCP'!R37</f>
        <v>0</v>
      </c>
      <c r="T77" s="3258">
        <f t="shared" si="21"/>
        <v>0</v>
      </c>
      <c r="U77" s="3258">
        <f t="shared" si="20"/>
        <v>0</v>
      </c>
      <c r="V77" s="3259">
        <f t="shared" si="22"/>
        <v>0</v>
      </c>
      <c r="W77" s="3189" t="str">
        <f t="shared" si="23"/>
        <v xml:space="preserve">STATE: ; PDY: ; KKL: ; MHE: ; YNM: </v>
      </c>
      <c r="X77" s="3188"/>
      <c r="Y77" s="3188"/>
      <c r="Z77" s="3188">
        <f t="shared" si="24"/>
        <v>0</v>
      </c>
      <c r="AA77" s="3188"/>
      <c r="AB77" s="3188"/>
      <c r="AC77" s="3188"/>
      <c r="AD77" s="3188">
        <f t="shared" si="25"/>
        <v>0</v>
      </c>
      <c r="AE77" s="3188"/>
      <c r="AF77" s="3188"/>
      <c r="AG77" s="3188"/>
      <c r="AH77" s="3188">
        <f t="shared" si="26"/>
        <v>0</v>
      </c>
      <c r="AI77" s="3188"/>
      <c r="AJ77" s="3188"/>
      <c r="AK77" s="3188"/>
      <c r="AL77" s="3188">
        <f t="shared" si="27"/>
        <v>0</v>
      </c>
      <c r="AM77" s="3188"/>
      <c r="AN77" s="3188"/>
      <c r="AO77" s="3188"/>
      <c r="AP77" s="3188">
        <f t="shared" si="28"/>
        <v>0</v>
      </c>
      <c r="AQ77" s="3188"/>
      <c r="AR77" s="3188">
        <f t="shared" si="29"/>
        <v>0</v>
      </c>
      <c r="AS77" s="3188">
        <f t="shared" si="30"/>
        <v>0</v>
      </c>
      <c r="AT77" s="3188">
        <f t="shared" si="31"/>
        <v>0</v>
      </c>
      <c r="AU77" s="3189" t="str">
        <f t="shared" si="32"/>
        <v xml:space="preserve">STATE: ; PDY: ; KKL: ; MHE: ; YNM: </v>
      </c>
      <c r="AV77" s="4846" t="s">
        <v>7360</v>
      </c>
      <c r="AW77" s="1826"/>
    </row>
    <row r="78" spans="1:49" s="3089" customFormat="1" ht="33">
      <c r="A78" s="3175">
        <v>2</v>
      </c>
      <c r="B78" s="3176" t="s">
        <v>4257</v>
      </c>
      <c r="C78" s="3256" t="s">
        <v>1677</v>
      </c>
      <c r="D78" s="3256" t="s">
        <v>1678</v>
      </c>
      <c r="E78" s="3257" t="s">
        <v>4345</v>
      </c>
      <c r="F78" s="3175" t="s">
        <v>1679</v>
      </c>
      <c r="G78" s="3199"/>
      <c r="H78" s="3199"/>
      <c r="I78" s="3225"/>
      <c r="J78" s="3199"/>
      <c r="K78" s="3199"/>
      <c r="L78" s="3179"/>
      <c r="M78" s="3182">
        <f t="shared" si="18"/>
        <v>0</v>
      </c>
      <c r="N78" s="3183">
        <f t="shared" si="33"/>
        <v>0</v>
      </c>
      <c r="O78" s="3182">
        <f t="shared" si="19"/>
        <v>0</v>
      </c>
      <c r="P78" s="3184">
        <f t="shared" si="34"/>
        <v>0</v>
      </c>
      <c r="Q78" s="3185"/>
      <c r="R78" s="3186">
        <f>'Abs9. NVBDCP'!Q38</f>
        <v>0</v>
      </c>
      <c r="S78" s="3239">
        <f>'Abs9. NVBDCP'!R38</f>
        <v>0</v>
      </c>
      <c r="T78" s="3258">
        <f t="shared" si="21"/>
        <v>0</v>
      </c>
      <c r="U78" s="3258">
        <f t="shared" si="20"/>
        <v>0</v>
      </c>
      <c r="V78" s="3259">
        <f t="shared" si="22"/>
        <v>0</v>
      </c>
      <c r="W78" s="3189" t="str">
        <f t="shared" si="23"/>
        <v xml:space="preserve">STATE: ; PDY: ; KKL: ; MHE: ; YNM: </v>
      </c>
      <c r="X78" s="3188"/>
      <c r="Y78" s="3188"/>
      <c r="Z78" s="3188">
        <f t="shared" si="24"/>
        <v>0</v>
      </c>
      <c r="AA78" s="3188"/>
      <c r="AB78" s="3188"/>
      <c r="AC78" s="3188"/>
      <c r="AD78" s="3188">
        <f t="shared" si="25"/>
        <v>0</v>
      </c>
      <c r="AE78" s="3188"/>
      <c r="AF78" s="3188"/>
      <c r="AG78" s="3188"/>
      <c r="AH78" s="3188">
        <f t="shared" si="26"/>
        <v>0</v>
      </c>
      <c r="AI78" s="3188"/>
      <c r="AJ78" s="3188"/>
      <c r="AK78" s="3188"/>
      <c r="AL78" s="3188">
        <f t="shared" si="27"/>
        <v>0</v>
      </c>
      <c r="AM78" s="3188"/>
      <c r="AN78" s="3188"/>
      <c r="AO78" s="3188"/>
      <c r="AP78" s="3188">
        <f t="shared" si="28"/>
        <v>0</v>
      </c>
      <c r="AQ78" s="3188"/>
      <c r="AR78" s="3188">
        <f t="shared" si="29"/>
        <v>0</v>
      </c>
      <c r="AS78" s="3188">
        <f t="shared" si="30"/>
        <v>0</v>
      </c>
      <c r="AT78" s="3188">
        <f t="shared" si="31"/>
        <v>0</v>
      </c>
      <c r="AU78" s="3189" t="str">
        <f t="shared" si="32"/>
        <v xml:space="preserve">STATE: ; PDY: ; KKL: ; MHE: ; YNM: </v>
      </c>
      <c r="AV78" s="4846" t="s">
        <v>7361</v>
      </c>
      <c r="AW78" s="1826"/>
    </row>
    <row r="79" spans="1:49" s="3089" customFormat="1" ht="33">
      <c r="A79" s="3175">
        <v>3</v>
      </c>
      <c r="B79" s="3176" t="s">
        <v>4258</v>
      </c>
      <c r="C79" s="3256" t="s">
        <v>1680</v>
      </c>
      <c r="D79" s="3256" t="s">
        <v>1681</v>
      </c>
      <c r="E79" s="3257" t="s">
        <v>4345</v>
      </c>
      <c r="F79" s="3175" t="s">
        <v>1682</v>
      </c>
      <c r="G79" s="3199"/>
      <c r="H79" s="3199"/>
      <c r="I79" s="3225"/>
      <c r="J79" s="3199"/>
      <c r="K79" s="3199"/>
      <c r="L79" s="3179"/>
      <c r="M79" s="3182">
        <f t="shared" si="18"/>
        <v>0</v>
      </c>
      <c r="N79" s="3183">
        <f t="shared" si="33"/>
        <v>0</v>
      </c>
      <c r="O79" s="3182">
        <f t="shared" si="19"/>
        <v>0</v>
      </c>
      <c r="P79" s="3184">
        <f t="shared" si="34"/>
        <v>0</v>
      </c>
      <c r="Q79" s="3185"/>
      <c r="R79" s="3186">
        <f>'Abs9. NVBDCP'!Q39</f>
        <v>0</v>
      </c>
      <c r="S79" s="3239">
        <f>'Abs9. NVBDCP'!R39</f>
        <v>0</v>
      </c>
      <c r="T79" s="3258">
        <f t="shared" si="21"/>
        <v>0</v>
      </c>
      <c r="U79" s="3258">
        <f t="shared" si="20"/>
        <v>0</v>
      </c>
      <c r="V79" s="3259">
        <f t="shared" si="22"/>
        <v>0</v>
      </c>
      <c r="W79" s="3189" t="str">
        <f t="shared" si="23"/>
        <v xml:space="preserve">STATE: ; PDY: ; KKL: ; MHE: ; YNM: </v>
      </c>
      <c r="X79" s="3188"/>
      <c r="Y79" s="3188"/>
      <c r="Z79" s="3188">
        <f t="shared" si="24"/>
        <v>0</v>
      </c>
      <c r="AA79" s="3188"/>
      <c r="AB79" s="3188"/>
      <c r="AC79" s="3188"/>
      <c r="AD79" s="3188">
        <f t="shared" si="25"/>
        <v>0</v>
      </c>
      <c r="AE79" s="3188"/>
      <c r="AF79" s="3188"/>
      <c r="AG79" s="3188"/>
      <c r="AH79" s="3188">
        <f t="shared" si="26"/>
        <v>0</v>
      </c>
      <c r="AI79" s="3188"/>
      <c r="AJ79" s="3188"/>
      <c r="AK79" s="3188"/>
      <c r="AL79" s="3188">
        <f t="shared" si="27"/>
        <v>0</v>
      </c>
      <c r="AM79" s="3188"/>
      <c r="AN79" s="3188"/>
      <c r="AO79" s="3188"/>
      <c r="AP79" s="3188">
        <f t="shared" si="28"/>
        <v>0</v>
      </c>
      <c r="AQ79" s="3188"/>
      <c r="AR79" s="3188">
        <f t="shared" si="29"/>
        <v>0</v>
      </c>
      <c r="AS79" s="3188">
        <f t="shared" si="30"/>
        <v>0</v>
      </c>
      <c r="AT79" s="3188">
        <f t="shared" si="31"/>
        <v>0</v>
      </c>
      <c r="AU79" s="3189" t="str">
        <f t="shared" si="32"/>
        <v xml:space="preserve">STATE: ; PDY: ; KKL: ; MHE: ; YNM: </v>
      </c>
      <c r="AV79" s="4846" t="s">
        <v>7362</v>
      </c>
      <c r="AW79" s="1826"/>
    </row>
    <row r="80" spans="1:49" s="3089" customFormat="1" ht="33">
      <c r="A80" s="3175">
        <v>4</v>
      </c>
      <c r="B80" s="3176" t="s">
        <v>4259</v>
      </c>
      <c r="C80" s="3256" t="s">
        <v>1683</v>
      </c>
      <c r="D80" s="3256" t="s">
        <v>1684</v>
      </c>
      <c r="E80" s="3257" t="s">
        <v>4345</v>
      </c>
      <c r="F80" s="3175" t="s">
        <v>1546</v>
      </c>
      <c r="G80" s="3199"/>
      <c r="H80" s="3199"/>
      <c r="I80" s="3225"/>
      <c r="J80" s="3199"/>
      <c r="K80" s="3199"/>
      <c r="L80" s="3179"/>
      <c r="M80" s="3182">
        <f t="shared" si="18"/>
        <v>0</v>
      </c>
      <c r="N80" s="3183">
        <f t="shared" si="33"/>
        <v>0</v>
      </c>
      <c r="O80" s="3182">
        <f t="shared" si="19"/>
        <v>0</v>
      </c>
      <c r="P80" s="3184">
        <f t="shared" si="34"/>
        <v>0</v>
      </c>
      <c r="Q80" s="3185"/>
      <c r="R80" s="3186">
        <f>'Abs9. NVBDCP'!Q40</f>
        <v>0</v>
      </c>
      <c r="S80" s="3239">
        <f>'Abs9. NVBDCP'!R40</f>
        <v>0</v>
      </c>
      <c r="T80" s="3258">
        <f t="shared" si="21"/>
        <v>0</v>
      </c>
      <c r="U80" s="3258">
        <f t="shared" si="20"/>
        <v>0</v>
      </c>
      <c r="V80" s="3259">
        <f t="shared" si="22"/>
        <v>0</v>
      </c>
      <c r="W80" s="3189" t="str">
        <f t="shared" si="23"/>
        <v xml:space="preserve">STATE: ; PDY: ; KKL: ; MHE: ; YNM: </v>
      </c>
      <c r="X80" s="3188"/>
      <c r="Y80" s="3188"/>
      <c r="Z80" s="3188">
        <f t="shared" si="24"/>
        <v>0</v>
      </c>
      <c r="AA80" s="3188"/>
      <c r="AB80" s="3188"/>
      <c r="AC80" s="3188"/>
      <c r="AD80" s="3188">
        <f t="shared" si="25"/>
        <v>0</v>
      </c>
      <c r="AE80" s="3188"/>
      <c r="AF80" s="3188"/>
      <c r="AG80" s="3188"/>
      <c r="AH80" s="3188">
        <f t="shared" si="26"/>
        <v>0</v>
      </c>
      <c r="AI80" s="3188"/>
      <c r="AJ80" s="3188"/>
      <c r="AK80" s="3188"/>
      <c r="AL80" s="3188">
        <f t="shared" si="27"/>
        <v>0</v>
      </c>
      <c r="AM80" s="3188"/>
      <c r="AN80" s="3188"/>
      <c r="AO80" s="3188"/>
      <c r="AP80" s="3188">
        <f t="shared" si="28"/>
        <v>0</v>
      </c>
      <c r="AQ80" s="3188"/>
      <c r="AR80" s="3188">
        <f t="shared" si="29"/>
        <v>0</v>
      </c>
      <c r="AS80" s="3188">
        <f t="shared" si="30"/>
        <v>0</v>
      </c>
      <c r="AT80" s="3188">
        <f t="shared" si="31"/>
        <v>0</v>
      </c>
      <c r="AU80" s="3189" t="str">
        <f t="shared" si="32"/>
        <v xml:space="preserve">STATE: ; PDY: ; KKL: ; MHE: ; YNM: </v>
      </c>
      <c r="AV80" s="4846" t="s">
        <v>7360</v>
      </c>
      <c r="AW80" s="1826"/>
    </row>
    <row r="81" spans="1:50" s="3089" customFormat="1" ht="33">
      <c r="A81" s="3175">
        <v>5</v>
      </c>
      <c r="B81" s="3176" t="s">
        <v>4260</v>
      </c>
      <c r="C81" s="3260"/>
      <c r="D81" s="3256" t="s">
        <v>3807</v>
      </c>
      <c r="E81" s="3257" t="s">
        <v>4345</v>
      </c>
      <c r="F81" s="3175" t="s">
        <v>1313</v>
      </c>
      <c r="G81" s="3199"/>
      <c r="H81" s="3199"/>
      <c r="I81" s="3225"/>
      <c r="J81" s="3199"/>
      <c r="K81" s="3199"/>
      <c r="L81" s="3179"/>
      <c r="M81" s="3182">
        <f t="shared" si="18"/>
        <v>0</v>
      </c>
      <c r="N81" s="3183">
        <f t="shared" si="33"/>
        <v>0</v>
      </c>
      <c r="O81" s="3182">
        <f t="shared" si="19"/>
        <v>0</v>
      </c>
      <c r="P81" s="3184">
        <f t="shared" si="34"/>
        <v>0</v>
      </c>
      <c r="Q81" s="3185"/>
      <c r="R81" s="3186">
        <f>'Abs9. NVBDCP'!Q41</f>
        <v>0</v>
      </c>
      <c r="S81" s="3239">
        <f>'Abs9. NVBDCP'!R41</f>
        <v>0</v>
      </c>
      <c r="T81" s="3258">
        <f t="shared" si="21"/>
        <v>0</v>
      </c>
      <c r="U81" s="3258">
        <f t="shared" si="20"/>
        <v>0</v>
      </c>
      <c r="V81" s="3259">
        <f t="shared" si="22"/>
        <v>0</v>
      </c>
      <c r="W81" s="3189" t="str">
        <f t="shared" si="23"/>
        <v xml:space="preserve">STATE: ; PDY: ; KKL: ; MHE: ; YNM: </v>
      </c>
      <c r="X81" s="3188"/>
      <c r="Y81" s="3188"/>
      <c r="Z81" s="3188">
        <f t="shared" si="24"/>
        <v>0</v>
      </c>
      <c r="AA81" s="3188"/>
      <c r="AB81" s="3188"/>
      <c r="AC81" s="3188"/>
      <c r="AD81" s="3188">
        <f t="shared" si="25"/>
        <v>0</v>
      </c>
      <c r="AE81" s="3188"/>
      <c r="AF81" s="3188"/>
      <c r="AG81" s="3188"/>
      <c r="AH81" s="3188">
        <f t="shared" si="26"/>
        <v>0</v>
      </c>
      <c r="AI81" s="3188"/>
      <c r="AJ81" s="3188"/>
      <c r="AK81" s="3188"/>
      <c r="AL81" s="3188">
        <f t="shared" si="27"/>
        <v>0</v>
      </c>
      <c r="AM81" s="3188"/>
      <c r="AN81" s="3188"/>
      <c r="AO81" s="3188"/>
      <c r="AP81" s="3188">
        <f t="shared" si="28"/>
        <v>0</v>
      </c>
      <c r="AQ81" s="3188"/>
      <c r="AR81" s="3188">
        <f t="shared" si="29"/>
        <v>0</v>
      </c>
      <c r="AS81" s="3188">
        <f t="shared" si="30"/>
        <v>0</v>
      </c>
      <c r="AT81" s="3188">
        <f t="shared" si="31"/>
        <v>0</v>
      </c>
      <c r="AU81" s="3189" t="str">
        <f t="shared" si="32"/>
        <v xml:space="preserve">STATE: ; PDY: ; KKL: ; MHE: ; YNM: </v>
      </c>
      <c r="AV81" s="4846" t="s">
        <v>7360</v>
      </c>
      <c r="AW81" s="1826"/>
    </row>
    <row r="82" spans="1:50" s="3089" customFormat="1" ht="33">
      <c r="A82" s="3175">
        <v>6</v>
      </c>
      <c r="B82" s="3176" t="s">
        <v>4895</v>
      </c>
      <c r="C82" s="3196"/>
      <c r="D82" s="3177" t="s">
        <v>1589</v>
      </c>
      <c r="E82" s="3257" t="s">
        <v>4345</v>
      </c>
      <c r="F82" s="3175" t="s">
        <v>114</v>
      </c>
      <c r="G82" s="3199"/>
      <c r="H82" s="3199"/>
      <c r="I82" s="3251">
        <v>5.2</v>
      </c>
      <c r="J82" s="3199"/>
      <c r="K82" s="3199"/>
      <c r="L82" s="3179"/>
      <c r="M82" s="3182">
        <f t="shared" si="18"/>
        <v>0</v>
      </c>
      <c r="N82" s="3183">
        <f t="shared" si="33"/>
        <v>0</v>
      </c>
      <c r="O82" s="3182">
        <f t="shared" si="19"/>
        <v>0</v>
      </c>
      <c r="P82" s="3184">
        <f t="shared" si="34"/>
        <v>0</v>
      </c>
      <c r="Q82" s="3185"/>
      <c r="R82" s="3186">
        <f>'Abs9. NVBDCP'!Q42</f>
        <v>0</v>
      </c>
      <c r="S82" s="3239">
        <f>'Abs9. NVBDCP'!R42</f>
        <v>0</v>
      </c>
      <c r="T82" s="3258">
        <f t="shared" si="21"/>
        <v>0</v>
      </c>
      <c r="U82" s="3258">
        <f t="shared" si="20"/>
        <v>0</v>
      </c>
      <c r="V82" s="3259">
        <f t="shared" si="22"/>
        <v>0</v>
      </c>
      <c r="W82" s="3189" t="str">
        <f t="shared" si="23"/>
        <v xml:space="preserve">STATE: ; PDY: ; KKL: ; MHE: ; YNM: </v>
      </c>
      <c r="X82" s="3192"/>
      <c r="Y82" s="3192"/>
      <c r="Z82" s="3192">
        <f t="shared" si="24"/>
        <v>0</v>
      </c>
      <c r="AA82" s="3192"/>
      <c r="AB82" s="3192"/>
      <c r="AC82" s="3192"/>
      <c r="AD82" s="3192">
        <f t="shared" si="25"/>
        <v>0</v>
      </c>
      <c r="AE82" s="3230"/>
      <c r="AF82" s="3192"/>
      <c r="AG82" s="3192"/>
      <c r="AH82" s="3192">
        <f t="shared" si="26"/>
        <v>0</v>
      </c>
      <c r="AI82" s="3192"/>
      <c r="AJ82" s="3192"/>
      <c r="AK82" s="3192"/>
      <c r="AL82" s="3192">
        <f t="shared" si="27"/>
        <v>0</v>
      </c>
      <c r="AM82" s="3192"/>
      <c r="AN82" s="3192"/>
      <c r="AO82" s="3192"/>
      <c r="AP82" s="3192">
        <f t="shared" si="28"/>
        <v>0</v>
      </c>
      <c r="AQ82" s="3192"/>
      <c r="AR82" s="3188">
        <f t="shared" si="29"/>
        <v>0</v>
      </c>
      <c r="AS82" s="3188">
        <f t="shared" si="30"/>
        <v>0</v>
      </c>
      <c r="AT82" s="3188">
        <f t="shared" si="31"/>
        <v>0</v>
      </c>
      <c r="AU82" s="3189" t="str">
        <f t="shared" si="32"/>
        <v xml:space="preserve">STATE: ; PDY: ; KKL: ; MHE: ; YNM: </v>
      </c>
      <c r="AV82" s="4846"/>
      <c r="AW82" s="1826"/>
    </row>
    <row r="83" spans="1:50" s="3089" customFormat="1" ht="33">
      <c r="A83" s="3162" t="s">
        <v>4341</v>
      </c>
      <c r="B83" s="3163" t="s">
        <v>1649</v>
      </c>
      <c r="C83" s="3164"/>
      <c r="D83" s="3163" t="s">
        <v>4883</v>
      </c>
      <c r="E83" s="3165"/>
      <c r="F83" s="3165"/>
      <c r="G83" s="3207"/>
      <c r="H83" s="3207"/>
      <c r="I83" s="3208"/>
      <c r="J83" s="3207"/>
      <c r="K83" s="3207"/>
      <c r="L83" s="3207"/>
      <c r="M83" s="3182">
        <f t="shared" si="18"/>
        <v>0</v>
      </c>
      <c r="N83" s="3168"/>
      <c r="O83" s="3182">
        <f t="shared" si="19"/>
        <v>0</v>
      </c>
      <c r="P83" s="3168">
        <f>SUM(P84:P87)</f>
        <v>1.03</v>
      </c>
      <c r="Q83" s="3209"/>
      <c r="R83" s="3171"/>
      <c r="S83" s="3172">
        <f>SUM(S84:S87)</f>
        <v>0</v>
      </c>
      <c r="T83" s="3258"/>
      <c r="U83" s="3258"/>
      <c r="V83" s="3168">
        <f>SUM(V84:V87)</f>
        <v>103000</v>
      </c>
      <c r="W83" s="3189"/>
      <c r="X83" s="3188"/>
      <c r="Y83" s="3188"/>
      <c r="Z83" s="3168">
        <f>SUM(Z84:Z87)</f>
        <v>0</v>
      </c>
      <c r="AA83" s="3188"/>
      <c r="AB83" s="3188"/>
      <c r="AC83" s="3188"/>
      <c r="AD83" s="3168">
        <f>SUM(AD84:AD87)</f>
        <v>70000</v>
      </c>
      <c r="AE83" s="3188"/>
      <c r="AF83" s="3188"/>
      <c r="AG83" s="3188"/>
      <c r="AH83" s="3168">
        <f>SUM(AH84:AH87)</f>
        <v>14500</v>
      </c>
      <c r="AI83" s="3188"/>
      <c r="AJ83" s="3188"/>
      <c r="AK83" s="3188"/>
      <c r="AL83" s="3168">
        <f>SUM(AL84:AL87)</f>
        <v>7000</v>
      </c>
      <c r="AM83" s="3188"/>
      <c r="AN83" s="3188"/>
      <c r="AO83" s="3188"/>
      <c r="AP83" s="3168">
        <f>SUM(AP84:AP87)</f>
        <v>11500</v>
      </c>
      <c r="AQ83" s="3188"/>
      <c r="AR83" s="3168">
        <f>SUM(AR84:AR87)</f>
        <v>103000</v>
      </c>
      <c r="AS83" s="3188"/>
      <c r="AT83" s="3188"/>
      <c r="AU83" s="3189"/>
      <c r="AV83" s="4731"/>
    </row>
    <row r="84" spans="1:50" s="3089" customFormat="1" ht="40.5">
      <c r="A84" s="3175">
        <v>1</v>
      </c>
      <c r="B84" s="3176" t="s">
        <v>4229</v>
      </c>
      <c r="C84" s="3256" t="s">
        <v>1550</v>
      </c>
      <c r="D84" s="3256" t="s">
        <v>1640</v>
      </c>
      <c r="E84" s="3257" t="s">
        <v>4345</v>
      </c>
      <c r="F84" s="3175" t="s">
        <v>146</v>
      </c>
      <c r="G84" s="3199"/>
      <c r="H84" s="3199"/>
      <c r="I84" s="3225"/>
      <c r="J84" s="3199"/>
      <c r="K84" s="3199"/>
      <c r="L84" s="3252"/>
      <c r="M84" s="3182">
        <f t="shared" si="18"/>
        <v>0</v>
      </c>
      <c r="N84" s="3183">
        <f>M84/100000</f>
        <v>0</v>
      </c>
      <c r="O84" s="3182">
        <f t="shared" si="19"/>
        <v>0</v>
      </c>
      <c r="P84" s="3184">
        <f>O84*N84</f>
        <v>0</v>
      </c>
      <c r="Q84" s="3185"/>
      <c r="R84" s="3186">
        <f>'Abs10. NLEP'!Q17</f>
        <v>0</v>
      </c>
      <c r="S84" s="3239">
        <f>'Abs10. NLEP'!R17</f>
        <v>0</v>
      </c>
      <c r="T84" s="3258">
        <f t="shared" si="21"/>
        <v>0</v>
      </c>
      <c r="U84" s="3258">
        <f t="shared" si="20"/>
        <v>0</v>
      </c>
      <c r="V84" s="3259">
        <f t="shared" si="22"/>
        <v>0</v>
      </c>
      <c r="W84" s="3189" t="str">
        <f t="shared" si="23"/>
        <v xml:space="preserve">STATE: ; PDY: ; KKL: ; MHE: ; YNM: </v>
      </c>
      <c r="X84" s="3188"/>
      <c r="Y84" s="3188"/>
      <c r="Z84" s="3188">
        <f t="shared" si="24"/>
        <v>0</v>
      </c>
      <c r="AA84" s="3188"/>
      <c r="AB84" s="3188"/>
      <c r="AC84" s="3188"/>
      <c r="AD84" s="3188">
        <f t="shared" si="25"/>
        <v>0</v>
      </c>
      <c r="AE84" s="3188"/>
      <c r="AF84" s="3188"/>
      <c r="AG84" s="3188"/>
      <c r="AH84" s="3188">
        <f t="shared" si="26"/>
        <v>0</v>
      </c>
      <c r="AI84" s="3188"/>
      <c r="AJ84" s="3188"/>
      <c r="AK84" s="3188"/>
      <c r="AL84" s="3188">
        <f t="shared" si="27"/>
        <v>0</v>
      </c>
      <c r="AM84" s="3188"/>
      <c r="AN84" s="3188"/>
      <c r="AO84" s="3188"/>
      <c r="AP84" s="3188">
        <f t="shared" si="28"/>
        <v>0</v>
      </c>
      <c r="AQ84" s="3188"/>
      <c r="AR84" s="3188">
        <f t="shared" si="29"/>
        <v>0</v>
      </c>
      <c r="AS84" s="3188">
        <f t="shared" si="30"/>
        <v>0</v>
      </c>
      <c r="AT84" s="3188">
        <f t="shared" si="31"/>
        <v>0</v>
      </c>
      <c r="AU84" s="3189" t="str">
        <f t="shared" si="32"/>
        <v xml:space="preserve">STATE: ; PDY: ; KKL: ; MHE: ; YNM: </v>
      </c>
      <c r="AV84" s="4846" t="s">
        <v>7363</v>
      </c>
      <c r="AW84" s="1826"/>
    </row>
    <row r="85" spans="1:50" s="3089" customFormat="1" ht="94.5" customHeight="1">
      <c r="A85" s="3175">
        <v>2</v>
      </c>
      <c r="B85" s="3176" t="s">
        <v>4261</v>
      </c>
      <c r="C85" s="3256" t="s">
        <v>1686</v>
      </c>
      <c r="D85" s="3256" t="s">
        <v>1687</v>
      </c>
      <c r="E85" s="3257" t="s">
        <v>4345</v>
      </c>
      <c r="F85" s="3175" t="s">
        <v>146</v>
      </c>
      <c r="G85" s="3199"/>
      <c r="H85" s="3199"/>
      <c r="I85" s="3251">
        <v>0.48</v>
      </c>
      <c r="J85" s="3199"/>
      <c r="K85" s="3199"/>
      <c r="L85" s="3179"/>
      <c r="M85" s="3182">
        <f t="shared" si="18"/>
        <v>300</v>
      </c>
      <c r="N85" s="3183">
        <f>M85/100000</f>
        <v>3.0000000000000001E-3</v>
      </c>
      <c r="O85" s="3182">
        <f t="shared" si="19"/>
        <v>160</v>
      </c>
      <c r="P85" s="4884">
        <f>O85*N85</f>
        <v>0.48</v>
      </c>
      <c r="Q85" s="3185"/>
      <c r="R85" s="3186">
        <f>'Abs10. NLEP'!Q18</f>
        <v>0</v>
      </c>
      <c r="S85" s="3239">
        <f>'Abs10. NLEP'!R18</f>
        <v>0</v>
      </c>
      <c r="T85" s="3258">
        <f t="shared" si="21"/>
        <v>300</v>
      </c>
      <c r="U85" s="3258">
        <f t="shared" si="20"/>
        <v>160</v>
      </c>
      <c r="V85" s="3259">
        <f t="shared" si="22"/>
        <v>48000</v>
      </c>
      <c r="W85" s="3189" t="str">
        <f t="shared" si="23"/>
        <v>STATE: ; PDY: MCR Footwear Rs.300X120 pairs; KKL: MCR Footwear Rs.300X25 pairs; MHE: ; YNM: MCR Footwear Rs.300X15 pairs</v>
      </c>
      <c r="X85" s="3192"/>
      <c r="Y85" s="3192"/>
      <c r="Z85" s="3192">
        <f t="shared" si="24"/>
        <v>0</v>
      </c>
      <c r="AB85" s="4950">
        <v>300</v>
      </c>
      <c r="AC85" s="4950">
        <v>120</v>
      </c>
      <c r="AD85" s="4950">
        <f t="shared" si="25"/>
        <v>36000</v>
      </c>
      <c r="AE85" s="4103" t="s">
        <v>7055</v>
      </c>
      <c r="AF85" s="3192">
        <v>300</v>
      </c>
      <c r="AG85" s="3192">
        <v>25</v>
      </c>
      <c r="AH85" s="3192">
        <f t="shared" si="26"/>
        <v>7500</v>
      </c>
      <c r="AI85" s="4097" t="s">
        <v>7056</v>
      </c>
      <c r="AJ85" s="3192"/>
      <c r="AK85" s="3192"/>
      <c r="AL85" s="3192">
        <f t="shared" si="27"/>
        <v>0</v>
      </c>
      <c r="AM85" s="3261"/>
      <c r="AN85" s="3192">
        <v>300</v>
      </c>
      <c r="AO85" s="3192">
        <v>15</v>
      </c>
      <c r="AP85" s="3192">
        <f t="shared" si="28"/>
        <v>4500</v>
      </c>
      <c r="AQ85" s="4097" t="s">
        <v>7057</v>
      </c>
      <c r="AR85" s="3188">
        <f t="shared" si="29"/>
        <v>48000</v>
      </c>
      <c r="AS85" s="3188">
        <f t="shared" si="30"/>
        <v>160</v>
      </c>
      <c r="AT85" s="3188">
        <f t="shared" si="31"/>
        <v>300</v>
      </c>
      <c r="AU85" s="3189" t="str">
        <f t="shared" si="32"/>
        <v>STATE: ; PDY: MCR Footwear Rs.300X120 pairs; KKL: MCR Footwear Rs.300X25 pairs; MHE: ; YNM: MCR Footwear Rs.300X15 pairs</v>
      </c>
      <c r="AV85" s="4846" t="s">
        <v>7364</v>
      </c>
      <c r="AW85" s="4974" t="s">
        <v>8237</v>
      </c>
    </row>
    <row r="86" spans="1:50" s="3089" customFormat="1" ht="71.25" customHeight="1">
      <c r="A86" s="3175">
        <v>3</v>
      </c>
      <c r="B86" s="3176" t="s">
        <v>4262</v>
      </c>
      <c r="C86" s="3256" t="s">
        <v>1688</v>
      </c>
      <c r="D86" s="3256" t="s">
        <v>1689</v>
      </c>
      <c r="E86" s="3257" t="s">
        <v>4345</v>
      </c>
      <c r="F86" s="3175" t="s">
        <v>146</v>
      </c>
      <c r="G86" s="3199"/>
      <c r="H86" s="3199"/>
      <c r="I86" s="3251">
        <v>0.55000000000000004</v>
      </c>
      <c r="J86" s="3199"/>
      <c r="K86" s="3199"/>
      <c r="L86" s="3179"/>
      <c r="M86" s="3182">
        <f t="shared" si="18"/>
        <v>11000</v>
      </c>
      <c r="N86" s="3183">
        <f>M86/100000</f>
        <v>0.11</v>
      </c>
      <c r="O86" s="3182">
        <f t="shared" si="19"/>
        <v>5</v>
      </c>
      <c r="P86" s="4884">
        <f>O86*N86</f>
        <v>0.55000000000000004</v>
      </c>
      <c r="Q86" s="3229"/>
      <c r="R86" s="3186">
        <f>'Abs10. NLEP'!Q19</f>
        <v>0</v>
      </c>
      <c r="S86" s="3239">
        <f>'Abs10. NLEP'!R19</f>
        <v>0</v>
      </c>
      <c r="T86" s="3258">
        <f t="shared" si="21"/>
        <v>11000</v>
      </c>
      <c r="U86" s="3258">
        <f t="shared" si="20"/>
        <v>5</v>
      </c>
      <c r="V86" s="3259">
        <f t="shared" si="22"/>
        <v>55000</v>
      </c>
      <c r="W86" s="3189" t="str">
        <f t="shared" si="23"/>
        <v>STATE: ; PDY: Aids and Appliance for patients Rs.17000 X 2 No.; KKL: Aids and Appliance for patients Rs.7000 X 1 Nos.; MHE: Aids and Appliance for patients Rs.7000 X 1 Nos.; YNM: Aids and Appliance for patients Rs.7000 X 1 Nos.</v>
      </c>
      <c r="X86" s="3192"/>
      <c r="Y86" s="3192"/>
      <c r="Z86" s="3192">
        <f t="shared" si="24"/>
        <v>0</v>
      </c>
      <c r="AA86" s="3192"/>
      <c r="AB86" s="4950">
        <v>17000</v>
      </c>
      <c r="AC86" s="4950">
        <v>2</v>
      </c>
      <c r="AD86" s="4950">
        <f t="shared" si="25"/>
        <v>34000</v>
      </c>
      <c r="AE86" s="4951" t="s">
        <v>7058</v>
      </c>
      <c r="AF86" s="3192">
        <v>7000</v>
      </c>
      <c r="AG86" s="3192">
        <v>1</v>
      </c>
      <c r="AH86" s="3192">
        <f t="shared" si="26"/>
        <v>7000</v>
      </c>
      <c r="AI86" s="4097" t="s">
        <v>7059</v>
      </c>
      <c r="AJ86" s="3192">
        <v>7000</v>
      </c>
      <c r="AK86" s="3192">
        <v>1</v>
      </c>
      <c r="AL86" s="3192">
        <f t="shared" si="27"/>
        <v>7000</v>
      </c>
      <c r="AM86" s="4097" t="s">
        <v>7059</v>
      </c>
      <c r="AN86" s="3192">
        <v>7000</v>
      </c>
      <c r="AO86" s="3192">
        <v>1</v>
      </c>
      <c r="AP86" s="3192">
        <f t="shared" si="28"/>
        <v>7000</v>
      </c>
      <c r="AQ86" s="4097" t="s">
        <v>7059</v>
      </c>
      <c r="AR86" s="3188">
        <f t="shared" si="29"/>
        <v>55000</v>
      </c>
      <c r="AS86" s="3188">
        <f t="shared" si="30"/>
        <v>5</v>
      </c>
      <c r="AT86" s="3188">
        <f t="shared" si="31"/>
        <v>11000</v>
      </c>
      <c r="AU86" s="3189" t="str">
        <f t="shared" si="32"/>
        <v>STATE: ; PDY: Aids and Appliance for patients Rs.17000 X 2 No.; KKL: Aids and Appliance for patients Rs.7000 X 1 Nos.; MHE: Aids and Appliance for patients Rs.7000 X 1 Nos.; YNM: Aids and Appliance for patients Rs.7000 X 1 Nos.</v>
      </c>
      <c r="AV86" s="4846" t="s">
        <v>7363</v>
      </c>
      <c r="AW86" s="4974" t="s">
        <v>8236</v>
      </c>
    </row>
    <row r="87" spans="1:50" s="3089" customFormat="1" ht="27.75" customHeight="1">
      <c r="A87" s="3175">
        <v>4</v>
      </c>
      <c r="B87" s="3176" t="s">
        <v>4263</v>
      </c>
      <c r="C87" s="3196"/>
      <c r="D87" s="3177" t="s">
        <v>1589</v>
      </c>
      <c r="E87" s="3257" t="s">
        <v>4345</v>
      </c>
      <c r="F87" s="3175" t="s">
        <v>146</v>
      </c>
      <c r="G87" s="3199"/>
      <c r="H87" s="3199"/>
      <c r="I87" s="3225"/>
      <c r="J87" s="3199"/>
      <c r="K87" s="3199"/>
      <c r="L87" s="3179"/>
      <c r="M87" s="3182">
        <f t="shared" si="18"/>
        <v>0</v>
      </c>
      <c r="N87" s="3183">
        <f>M87/100000</f>
        <v>0</v>
      </c>
      <c r="O87" s="3182">
        <f t="shared" si="19"/>
        <v>0</v>
      </c>
      <c r="P87" s="3184">
        <f>O87*N87</f>
        <v>0</v>
      </c>
      <c r="Q87" s="3185"/>
      <c r="R87" s="3186">
        <f>'Abs10. NLEP'!Q20</f>
        <v>0</v>
      </c>
      <c r="S87" s="3239">
        <f>'Abs10. NLEP'!R20</f>
        <v>0</v>
      </c>
      <c r="T87" s="3258">
        <f t="shared" si="21"/>
        <v>0</v>
      </c>
      <c r="U87" s="3258">
        <f t="shared" si="20"/>
        <v>0</v>
      </c>
      <c r="V87" s="3259">
        <f t="shared" si="22"/>
        <v>0</v>
      </c>
      <c r="W87" s="3189" t="str">
        <f t="shared" si="23"/>
        <v xml:space="preserve">STATE: ; PDY: ; KKL: ; MHE: ; YNM: </v>
      </c>
      <c r="X87" s="3188"/>
      <c r="Y87" s="3188"/>
      <c r="Z87" s="3188">
        <f t="shared" si="24"/>
        <v>0</v>
      </c>
      <c r="AA87" s="3188"/>
      <c r="AB87" s="3188"/>
      <c r="AC87" s="3188"/>
      <c r="AD87" s="3188">
        <f t="shared" si="25"/>
        <v>0</v>
      </c>
      <c r="AE87" s="3188"/>
      <c r="AF87" s="3188"/>
      <c r="AG87" s="3188"/>
      <c r="AH87" s="3188">
        <f t="shared" si="26"/>
        <v>0</v>
      </c>
      <c r="AI87" s="3188"/>
      <c r="AJ87" s="3188"/>
      <c r="AK87" s="3188"/>
      <c r="AL87" s="3188">
        <f t="shared" si="27"/>
        <v>0</v>
      </c>
      <c r="AM87" s="3188"/>
      <c r="AN87" s="3188"/>
      <c r="AO87" s="3188"/>
      <c r="AP87" s="3188">
        <f t="shared" si="28"/>
        <v>0</v>
      </c>
      <c r="AQ87" s="3188"/>
      <c r="AR87" s="3188">
        <f t="shared" si="29"/>
        <v>0</v>
      </c>
      <c r="AS87" s="3188">
        <f t="shared" si="30"/>
        <v>0</v>
      </c>
      <c r="AT87" s="3188">
        <f t="shared" si="31"/>
        <v>0</v>
      </c>
      <c r="AU87" s="3189" t="str">
        <f t="shared" si="32"/>
        <v xml:space="preserve">STATE: ; PDY: ; KKL: ; MHE: ; YNM: </v>
      </c>
      <c r="AV87" s="4846"/>
      <c r="AW87" s="1826"/>
    </row>
    <row r="88" spans="1:50" s="3089" customFormat="1" ht="33">
      <c r="A88" s="3162" t="s">
        <v>4342</v>
      </c>
      <c r="B88" s="3163" t="s">
        <v>1651</v>
      </c>
      <c r="C88" s="3164"/>
      <c r="D88" s="3163" t="s">
        <v>4884</v>
      </c>
      <c r="E88" s="3165"/>
      <c r="F88" s="3165"/>
      <c r="G88" s="3207"/>
      <c r="H88" s="3207"/>
      <c r="I88" s="3208"/>
      <c r="J88" s="3207"/>
      <c r="K88" s="3207"/>
      <c r="L88" s="3207"/>
      <c r="M88" s="3182">
        <f t="shared" si="18"/>
        <v>0</v>
      </c>
      <c r="N88" s="3168"/>
      <c r="O88" s="3182">
        <f t="shared" si="19"/>
        <v>0</v>
      </c>
      <c r="P88" s="3168">
        <f>P89</f>
        <v>26.65</v>
      </c>
      <c r="Q88" s="3209"/>
      <c r="R88" s="3171"/>
      <c r="S88" s="3172">
        <f>S89</f>
        <v>0</v>
      </c>
      <c r="T88" s="3258"/>
      <c r="U88" s="3258"/>
      <c r="V88" s="3168">
        <f>V89</f>
        <v>2665000</v>
      </c>
      <c r="W88" s="3189"/>
      <c r="X88" s="3188"/>
      <c r="Y88" s="3188"/>
      <c r="Z88" s="3168">
        <f>Z89</f>
        <v>2400000</v>
      </c>
      <c r="AA88" s="3188"/>
      <c r="AB88" s="3188"/>
      <c r="AC88" s="3188"/>
      <c r="AD88" s="3168">
        <f>AD89</f>
        <v>265000</v>
      </c>
      <c r="AE88" s="3188"/>
      <c r="AF88" s="3188"/>
      <c r="AG88" s="3188"/>
      <c r="AH88" s="3168">
        <f>AH89</f>
        <v>0</v>
      </c>
      <c r="AI88" s="3188"/>
      <c r="AJ88" s="3188"/>
      <c r="AK88" s="3188"/>
      <c r="AL88" s="3168">
        <f>AL89</f>
        <v>0</v>
      </c>
      <c r="AM88" s="3188"/>
      <c r="AN88" s="3188"/>
      <c r="AO88" s="3168"/>
      <c r="AP88" s="3168">
        <f>AP89</f>
        <v>0</v>
      </c>
      <c r="AQ88" s="3188"/>
      <c r="AR88" s="3168">
        <f>AR89</f>
        <v>2665000</v>
      </c>
      <c r="AS88" s="3188"/>
      <c r="AT88" s="3188"/>
      <c r="AU88" s="3189"/>
      <c r="AV88" s="4731"/>
    </row>
    <row r="89" spans="1:50" s="3089" customFormat="1" ht="148.5" customHeight="1">
      <c r="A89" s="3175">
        <v>1</v>
      </c>
      <c r="B89" s="3176" t="s">
        <v>4230</v>
      </c>
      <c r="C89" s="3177" t="s">
        <v>1650</v>
      </c>
      <c r="D89" s="3177" t="s">
        <v>1583</v>
      </c>
      <c r="E89" s="3257" t="s">
        <v>4345</v>
      </c>
      <c r="F89" s="3175" t="s">
        <v>4656</v>
      </c>
      <c r="G89" s="3199"/>
      <c r="H89" s="3199"/>
      <c r="I89" s="3262">
        <v>5</v>
      </c>
      <c r="J89" s="3199"/>
      <c r="K89" s="3199"/>
      <c r="L89" s="3263"/>
      <c r="M89" s="3182">
        <f t="shared" si="18"/>
        <v>133250</v>
      </c>
      <c r="N89" s="3183">
        <f>M89/100000</f>
        <v>1.3325</v>
      </c>
      <c r="O89" s="3182">
        <f t="shared" si="19"/>
        <v>20</v>
      </c>
      <c r="P89" s="4978">
        <f>O89*N89</f>
        <v>26.65</v>
      </c>
      <c r="Q89" s="3264"/>
      <c r="R89" s="3186">
        <f>'Abs11. NTEP'!Q21</f>
        <v>0</v>
      </c>
      <c r="S89" s="3239">
        <f>'Abs11. NTEP'!R21</f>
        <v>0</v>
      </c>
      <c r="T89" s="3258">
        <f t="shared" si="21"/>
        <v>133250</v>
      </c>
      <c r="U89" s="3258">
        <f t="shared" si="20"/>
        <v>20</v>
      </c>
      <c r="V89" s="3259">
        <f t="shared" si="22"/>
        <v>2665000</v>
      </c>
      <c r="W89" s="3189" t="str">
        <f t="shared" si="23"/>
        <v>STATE: 1.Purchase of furniture for the Conference/Training hall in STDC (Rs.1,00,000/-) 2.Purchase of Printers for STDC (Rs.50,000/-) 3. Photocopier machine for STDC (Rs.1,50,000/-) 4.Modules  10 colour GeneXpert to screen XDR in regions in addition to screening of MDR for managinf EPTB (Rs.21,00,000/-)  . ; PDY:  Airconditioner to cold room-1,HYB=1,MMIX-1,PCR amp-1 Rs.60,000x4 Nos.=Rs.2,40,000/- &amp; MGIT Printers Rs.25,000/-; KKL: ; MHE: ; YNM: 2 modules GeneXpert-2; One is for GH Yanam  to replace the TruNat for handling higher volume of samples per day (atleast 06-08 samples Rs.11,50,000&amp;Air conditioners required Yanam for CBNAAT room     (Rs.60,000/-)</v>
      </c>
      <c r="X89" s="1666">
        <v>160000</v>
      </c>
      <c r="Y89" s="1666">
        <v>15</v>
      </c>
      <c r="Z89" s="1666">
        <f t="shared" si="24"/>
        <v>2400000</v>
      </c>
      <c r="AA89" s="4883" t="s">
        <v>7163</v>
      </c>
      <c r="AB89" s="1666">
        <v>53000</v>
      </c>
      <c r="AC89" s="1666">
        <v>5</v>
      </c>
      <c r="AD89" s="1666">
        <f t="shared" si="25"/>
        <v>265000</v>
      </c>
      <c r="AE89" s="2309" t="s">
        <v>7164</v>
      </c>
      <c r="AF89" s="1666"/>
      <c r="AG89" s="1666"/>
      <c r="AH89" s="1666">
        <f>AF89*AG89</f>
        <v>0</v>
      </c>
      <c r="AI89" s="3377"/>
      <c r="AJ89" s="1666"/>
      <c r="AK89" s="1666"/>
      <c r="AL89" s="1666">
        <f t="shared" si="27"/>
        <v>0</v>
      </c>
      <c r="AM89" s="3377"/>
      <c r="AN89" s="1666"/>
      <c r="AO89" s="1666"/>
      <c r="AP89" s="1666">
        <f t="shared" si="28"/>
        <v>0</v>
      </c>
      <c r="AQ89" s="3377" t="s">
        <v>6977</v>
      </c>
      <c r="AR89" s="3188">
        <f t="shared" si="29"/>
        <v>2665000</v>
      </c>
      <c r="AS89" s="3188">
        <f t="shared" si="30"/>
        <v>20</v>
      </c>
      <c r="AT89" s="3188">
        <f t="shared" si="31"/>
        <v>133250</v>
      </c>
      <c r="AU89" s="3189" t="str">
        <f t="shared" si="32"/>
        <v>STATE: 1.Purchase of furniture for the Conference/Training hall in STDC (Rs.1,00,000/-) 2.Purchase of Printers for STDC (Rs.50,000/-) 3. Photocopier machine for STDC (Rs.1,50,000/-) 4.Modules  10 colour GeneXpert to screen XDR in regions in addition to screening of MDR for managinf EPTB (Rs.21,00,000/-)  . ; PDY:  Airconditioner to cold room-1,HYB=1,MMIX-1,PCR amp-1 Rs.60,000x4 Nos.=Rs.2,40,000/- &amp; MGIT Printers Rs.25,000/-; KKL: ; MHE: ; YNM: 2 modules GeneXpert-2; One is for GH Yanam  to replace the TruNat for handling higher volume of samples per day (atleast 06-08 samples Rs.11,50,000&amp;Air conditioners required Yanam for CBNAAT room     (Rs.60,000/-)</v>
      </c>
      <c r="AV89" s="4846" t="s">
        <v>7365</v>
      </c>
      <c r="AW89" s="4974" t="s">
        <v>8209</v>
      </c>
      <c r="AX89" s="3089" t="s">
        <v>8208</v>
      </c>
    </row>
    <row r="90" spans="1:50" s="3090" customFormat="1" ht="33">
      <c r="A90" s="3162" t="s">
        <v>4343</v>
      </c>
      <c r="B90" s="3163" t="s">
        <v>1651</v>
      </c>
      <c r="C90" s="3164"/>
      <c r="D90" s="3163" t="s">
        <v>4924</v>
      </c>
      <c r="E90" s="3165"/>
      <c r="F90" s="3165"/>
      <c r="G90" s="3207"/>
      <c r="H90" s="3207"/>
      <c r="I90" s="3208"/>
      <c r="J90" s="3207"/>
      <c r="K90" s="3207"/>
      <c r="L90" s="3207"/>
      <c r="M90" s="3182">
        <f t="shared" si="18"/>
        <v>0</v>
      </c>
      <c r="N90" s="3168"/>
      <c r="O90" s="3182">
        <f t="shared" si="19"/>
        <v>0</v>
      </c>
      <c r="P90" s="3168">
        <f>P91</f>
        <v>0</v>
      </c>
      <c r="Q90" s="3209"/>
      <c r="R90" s="3171"/>
      <c r="S90" s="3172">
        <f>S91</f>
        <v>0</v>
      </c>
      <c r="T90" s="3258"/>
      <c r="U90" s="3258"/>
      <c r="V90" s="3168">
        <f>V91</f>
        <v>0</v>
      </c>
      <c r="W90" s="3189"/>
      <c r="X90" s="3188"/>
      <c r="Y90" s="3188"/>
      <c r="Z90" s="3168">
        <f>Z91</f>
        <v>0</v>
      </c>
      <c r="AA90" s="3188"/>
      <c r="AB90" s="3188"/>
      <c r="AC90" s="3188"/>
      <c r="AD90" s="3168">
        <f>AD91</f>
        <v>0</v>
      </c>
      <c r="AE90" s="3188"/>
      <c r="AF90" s="3188"/>
      <c r="AG90" s="3188"/>
      <c r="AH90" s="3168">
        <f>AH91</f>
        <v>0</v>
      </c>
      <c r="AI90" s="3188"/>
      <c r="AJ90" s="3188"/>
      <c r="AK90" s="3188"/>
      <c r="AL90" s="3168">
        <f>AL91</f>
        <v>0</v>
      </c>
      <c r="AM90" s="3188"/>
      <c r="AN90" s="3188"/>
      <c r="AO90" s="3188"/>
      <c r="AP90" s="3168">
        <f>AP91</f>
        <v>0</v>
      </c>
      <c r="AQ90" s="3188"/>
      <c r="AR90" s="3168">
        <f>AR91</f>
        <v>0</v>
      </c>
      <c r="AS90" s="3188"/>
      <c r="AT90" s="3188"/>
      <c r="AU90" s="3189"/>
      <c r="AV90" s="4732"/>
    </row>
    <row r="91" spans="1:50" s="3089" customFormat="1" ht="49.5">
      <c r="A91" s="3211">
        <v>1</v>
      </c>
      <c r="B91" s="3190" t="s">
        <v>4269</v>
      </c>
      <c r="C91" s="3196"/>
      <c r="D91" s="3196" t="s">
        <v>4484</v>
      </c>
      <c r="E91" s="3257" t="s">
        <v>4345</v>
      </c>
      <c r="F91" s="3211" t="s">
        <v>3976</v>
      </c>
      <c r="G91" s="3241"/>
      <c r="H91" s="3241"/>
      <c r="I91" s="3242"/>
      <c r="J91" s="3241"/>
      <c r="K91" s="3241"/>
      <c r="L91" s="3265"/>
      <c r="M91" s="3182">
        <f t="shared" si="18"/>
        <v>0</v>
      </c>
      <c r="N91" s="3183">
        <f>M91/100000</f>
        <v>0</v>
      </c>
      <c r="O91" s="3182">
        <f t="shared" si="19"/>
        <v>0</v>
      </c>
      <c r="P91" s="3214">
        <f>O91*N91</f>
        <v>0</v>
      </c>
      <c r="Q91" s="3266"/>
      <c r="R91" s="3186">
        <f>'Abs13. NRCP'!Q7</f>
        <v>0</v>
      </c>
      <c r="S91" s="3187">
        <f>'Abs13. NRCP'!R7</f>
        <v>0</v>
      </c>
      <c r="T91" s="3258">
        <f t="shared" si="21"/>
        <v>0</v>
      </c>
      <c r="U91" s="3258">
        <f t="shared" si="20"/>
        <v>0</v>
      </c>
      <c r="V91" s="3259">
        <f t="shared" si="22"/>
        <v>0</v>
      </c>
      <c r="W91" s="3189" t="str">
        <f t="shared" si="23"/>
        <v xml:space="preserve">STATE: ; PDY: ; KKL: ; MHE: ; YNM: </v>
      </c>
      <c r="X91" s="3188"/>
      <c r="Y91" s="3188"/>
      <c r="Z91" s="3188">
        <f t="shared" si="24"/>
        <v>0</v>
      </c>
      <c r="AA91" s="3188"/>
      <c r="AB91" s="3188"/>
      <c r="AC91" s="3188"/>
      <c r="AD91" s="3188">
        <f t="shared" si="25"/>
        <v>0</v>
      </c>
      <c r="AE91" s="3188"/>
      <c r="AF91" s="3188"/>
      <c r="AG91" s="3188"/>
      <c r="AH91" s="3188">
        <f t="shared" si="26"/>
        <v>0</v>
      </c>
      <c r="AI91" s="3188"/>
      <c r="AJ91" s="3188"/>
      <c r="AK91" s="3188"/>
      <c r="AL91" s="3188">
        <f t="shared" si="27"/>
        <v>0</v>
      </c>
      <c r="AM91" s="3188"/>
      <c r="AN91" s="3188"/>
      <c r="AO91" s="3188"/>
      <c r="AP91" s="3188">
        <f t="shared" si="28"/>
        <v>0</v>
      </c>
      <c r="AQ91" s="3188"/>
      <c r="AR91" s="3188">
        <f t="shared" si="29"/>
        <v>0</v>
      </c>
      <c r="AS91" s="3188">
        <f t="shared" si="30"/>
        <v>0</v>
      </c>
      <c r="AT91" s="3188">
        <f t="shared" si="31"/>
        <v>0</v>
      </c>
      <c r="AU91" s="3189" t="str">
        <f t="shared" si="32"/>
        <v xml:space="preserve">STATE: ; PDY: ; KKL: ; MHE: ; YNM: </v>
      </c>
      <c r="AV91" s="4846" t="s">
        <v>7366</v>
      </c>
      <c r="AW91" s="1826"/>
    </row>
    <row r="92" spans="1:50" s="3089" customFormat="1" ht="20.25">
      <c r="A92" s="5293" t="s">
        <v>4907</v>
      </c>
      <c r="B92" s="5293"/>
      <c r="C92" s="5293"/>
      <c r="D92" s="5293"/>
      <c r="E92" s="3151"/>
      <c r="F92" s="3151"/>
      <c r="G92" s="3231"/>
      <c r="H92" s="3231"/>
      <c r="I92" s="3232"/>
      <c r="J92" s="3231"/>
      <c r="K92" s="3231"/>
      <c r="L92" s="3231"/>
      <c r="M92" s="3182">
        <f t="shared" si="18"/>
        <v>0</v>
      </c>
      <c r="N92" s="3154"/>
      <c r="O92" s="3182">
        <f t="shared" si="19"/>
        <v>0</v>
      </c>
      <c r="P92" s="3154"/>
      <c r="Q92" s="3233"/>
      <c r="R92" s="3234"/>
      <c r="S92" s="3158"/>
      <c r="T92" s="3258"/>
      <c r="U92" s="3258">
        <f t="shared" si="20"/>
        <v>0</v>
      </c>
      <c r="V92" s="3259"/>
      <c r="W92" s="3189"/>
      <c r="X92" s="3188"/>
      <c r="Y92" s="3188"/>
      <c r="Z92" s="3188"/>
      <c r="AA92" s="3188"/>
      <c r="AB92" s="3188"/>
      <c r="AC92" s="3188"/>
      <c r="AD92" s="3188"/>
      <c r="AE92" s="3188"/>
      <c r="AF92" s="3188"/>
      <c r="AG92" s="3188"/>
      <c r="AH92" s="3188"/>
      <c r="AI92" s="3188"/>
      <c r="AJ92" s="3188"/>
      <c r="AK92" s="3188"/>
      <c r="AL92" s="3188"/>
      <c r="AM92" s="3188"/>
      <c r="AN92" s="3188"/>
      <c r="AO92" s="3188"/>
      <c r="AP92" s="3188"/>
      <c r="AQ92" s="3188"/>
      <c r="AR92" s="3188"/>
      <c r="AS92" s="3188"/>
      <c r="AT92" s="3188"/>
      <c r="AU92" s="3189"/>
      <c r="AV92" s="4731"/>
    </row>
    <row r="93" spans="1:50" s="3089" customFormat="1" ht="33">
      <c r="A93" s="3162" t="s">
        <v>4337</v>
      </c>
      <c r="B93" s="3163" t="s">
        <v>1653</v>
      </c>
      <c r="C93" s="3164"/>
      <c r="D93" s="3163" t="s">
        <v>4885</v>
      </c>
      <c r="E93" s="3165"/>
      <c r="F93" s="3165"/>
      <c r="G93" s="3207"/>
      <c r="H93" s="3207"/>
      <c r="I93" s="3208"/>
      <c r="J93" s="3207"/>
      <c r="K93" s="3207"/>
      <c r="L93" s="3207"/>
      <c r="M93" s="3182">
        <f t="shared" si="18"/>
        <v>0</v>
      </c>
      <c r="N93" s="3168"/>
      <c r="O93" s="3182">
        <f t="shared" si="19"/>
        <v>0</v>
      </c>
      <c r="P93" s="3168">
        <f>SUM(P94:P98)</f>
        <v>55</v>
      </c>
      <c r="Q93" s="3209"/>
      <c r="R93" s="3171"/>
      <c r="S93" s="3172">
        <f>SUM(S94:S98)</f>
        <v>0</v>
      </c>
      <c r="T93" s="3258"/>
      <c r="U93" s="3258"/>
      <c r="V93" s="3168">
        <f>SUM(V94:V98)</f>
        <v>5500000</v>
      </c>
      <c r="W93" s="3189"/>
      <c r="X93" s="3188"/>
      <c r="Y93" s="3188"/>
      <c r="Z93" s="3168">
        <f>SUM(Z94:Z98)</f>
        <v>0</v>
      </c>
      <c r="AA93" s="3188"/>
      <c r="AB93" s="3188"/>
      <c r="AC93" s="3188"/>
      <c r="AD93" s="3168">
        <f>SUM(AD94:AD98)</f>
        <v>5500000</v>
      </c>
      <c r="AE93" s="3188"/>
      <c r="AF93" s="3188"/>
      <c r="AG93" s="3188"/>
      <c r="AH93" s="3168">
        <f>SUM(AH94:AH98)</f>
        <v>0</v>
      </c>
      <c r="AI93" s="3188"/>
      <c r="AJ93" s="3188"/>
      <c r="AK93" s="3188"/>
      <c r="AL93" s="3168">
        <f>SUM(AL94:AL98)</f>
        <v>0</v>
      </c>
      <c r="AM93" s="3188"/>
      <c r="AN93" s="3188"/>
      <c r="AO93" s="3188"/>
      <c r="AP93" s="3168">
        <f>SUM(AP94:AP98)</f>
        <v>0</v>
      </c>
      <c r="AQ93" s="3188"/>
      <c r="AR93" s="3168">
        <f>SUM(AR94:AR98)</f>
        <v>5500000</v>
      </c>
      <c r="AS93" s="3188"/>
      <c r="AT93" s="3188"/>
      <c r="AU93" s="3189"/>
      <c r="AV93" s="4731"/>
    </row>
    <row r="94" spans="1:50" s="3089" customFormat="1" ht="105" customHeight="1">
      <c r="A94" s="3175">
        <v>1</v>
      </c>
      <c r="B94" s="3176" t="s">
        <v>4231</v>
      </c>
      <c r="C94" s="3267" t="s">
        <v>319</v>
      </c>
      <c r="D94" s="3267" t="s">
        <v>320</v>
      </c>
      <c r="E94" s="3268" t="s">
        <v>85</v>
      </c>
      <c r="F94" s="3218" t="s">
        <v>86</v>
      </c>
      <c r="G94" s="3199"/>
      <c r="H94" s="3199"/>
      <c r="I94" s="3251">
        <v>40</v>
      </c>
      <c r="J94" s="3199"/>
      <c r="K94" s="3199"/>
      <c r="L94" s="3179"/>
      <c r="M94" s="3182">
        <f t="shared" si="18"/>
        <v>4000000</v>
      </c>
      <c r="N94" s="3183">
        <f>M94/100000</f>
        <v>40</v>
      </c>
      <c r="O94" s="3182">
        <f t="shared" si="19"/>
        <v>1</v>
      </c>
      <c r="P94" s="4884">
        <f>O94*N94</f>
        <v>40</v>
      </c>
      <c r="Q94" s="3185"/>
      <c r="R94" s="3186">
        <f>'Abs15. NPCB'!Q14</f>
        <v>0</v>
      </c>
      <c r="S94" s="3239">
        <f>'Abs15. NPCB'!R14</f>
        <v>0</v>
      </c>
      <c r="T94" s="3258">
        <f t="shared" si="21"/>
        <v>4000000</v>
      </c>
      <c r="U94" s="3258">
        <f t="shared" si="20"/>
        <v>1</v>
      </c>
      <c r="V94" s="3259">
        <f t="shared" si="22"/>
        <v>4000000</v>
      </c>
      <c r="W94" s="3189" t="str">
        <f t="shared" si="23"/>
        <v xml:space="preserve">STATE: ; PDY: Strengthening of GH  as district hospital -1 X Rs. 40,00,000/-  ; KKL: ; MHE: ; YNM: </v>
      </c>
      <c r="X94" s="3188"/>
      <c r="Y94" s="3188"/>
      <c r="Z94" s="3188">
        <f t="shared" si="24"/>
        <v>0</v>
      </c>
      <c r="AA94" s="3188"/>
      <c r="AB94" s="3331">
        <v>4000000</v>
      </c>
      <c r="AC94" s="4049">
        <v>1</v>
      </c>
      <c r="AD94" s="3331">
        <f>AC94*AB94</f>
        <v>4000000</v>
      </c>
      <c r="AE94" s="3340" t="s">
        <v>6737</v>
      </c>
      <c r="AF94" s="3331"/>
      <c r="AG94" s="3331"/>
      <c r="AH94" s="3331">
        <f>AG94*AF94</f>
        <v>0</v>
      </c>
      <c r="AI94" s="3340"/>
      <c r="AJ94" s="3331"/>
      <c r="AK94" s="3331"/>
      <c r="AL94" s="3331">
        <f>AK94*AJ94</f>
        <v>0</v>
      </c>
      <c r="AM94" s="3340"/>
      <c r="AN94" s="3188"/>
      <c r="AO94" s="3188"/>
      <c r="AP94" s="3188">
        <f t="shared" si="28"/>
        <v>0</v>
      </c>
      <c r="AQ94" s="3188"/>
      <c r="AR94" s="3188">
        <f t="shared" si="29"/>
        <v>4000000</v>
      </c>
      <c r="AS94" s="3188">
        <f t="shared" si="30"/>
        <v>1</v>
      </c>
      <c r="AT94" s="3188">
        <f t="shared" si="31"/>
        <v>4000000</v>
      </c>
      <c r="AU94" s="3189" t="str">
        <f t="shared" si="32"/>
        <v xml:space="preserve">STATE: ; PDY: Strengthening of GH  as district hospital -1 X Rs. 40,00,000/-  ; KKL: ; MHE: ; YNM: </v>
      </c>
      <c r="AV94" s="4846" t="s">
        <v>7367</v>
      </c>
      <c r="AW94" s="4974" t="s">
        <v>8161</v>
      </c>
    </row>
    <row r="95" spans="1:50" s="3089" customFormat="1" ht="60.75">
      <c r="A95" s="3175">
        <v>2</v>
      </c>
      <c r="B95" s="3176" t="s">
        <v>4232</v>
      </c>
      <c r="C95" s="3267" t="s">
        <v>321</v>
      </c>
      <c r="D95" s="3267" t="s">
        <v>322</v>
      </c>
      <c r="E95" s="3268" t="s">
        <v>85</v>
      </c>
      <c r="F95" s="3218" t="s">
        <v>86</v>
      </c>
      <c r="G95" s="3199"/>
      <c r="H95" s="3199"/>
      <c r="I95" s="3251">
        <v>10</v>
      </c>
      <c r="J95" s="3199"/>
      <c r="K95" s="3199"/>
      <c r="L95" s="3179"/>
      <c r="M95" s="3182">
        <f t="shared" si="18"/>
        <v>1500000</v>
      </c>
      <c r="N95" s="3183">
        <f>M95/100000</f>
        <v>15</v>
      </c>
      <c r="O95" s="3182">
        <f t="shared" si="19"/>
        <v>1</v>
      </c>
      <c r="P95" s="4884">
        <f>O95*N95</f>
        <v>15</v>
      </c>
      <c r="Q95" s="3185"/>
      <c r="R95" s="3186">
        <f>'Abs15. NPCB'!Q15</f>
        <v>0</v>
      </c>
      <c r="S95" s="3239">
        <f>'Abs15. NPCB'!R15</f>
        <v>0</v>
      </c>
      <c r="T95" s="3258">
        <f t="shared" si="21"/>
        <v>1500000</v>
      </c>
      <c r="U95" s="3258">
        <f t="shared" si="20"/>
        <v>1</v>
      </c>
      <c r="V95" s="3259">
        <f t="shared" si="22"/>
        <v>1500000</v>
      </c>
      <c r="W95" s="3189" t="str">
        <f t="shared" si="23"/>
        <v xml:space="preserve">STATE: ; PDY: Strengthening of PHC  Nettapakkam as surgical center-1 X Rs. 15,00,000/-  ; KKL: ; MHE: ; YNM: </v>
      </c>
      <c r="X95" s="3188"/>
      <c r="Y95" s="3188"/>
      <c r="Z95" s="3188">
        <f t="shared" si="24"/>
        <v>0</v>
      </c>
      <c r="AA95" s="3188"/>
      <c r="AB95" s="3331">
        <v>1500000</v>
      </c>
      <c r="AC95" s="4049">
        <v>1</v>
      </c>
      <c r="AD95" s="3331">
        <f>AC95*AB95</f>
        <v>1500000</v>
      </c>
      <c r="AE95" s="3340" t="s">
        <v>7764</v>
      </c>
      <c r="AF95" s="3188"/>
      <c r="AG95" s="3188"/>
      <c r="AH95" s="3188">
        <f t="shared" si="26"/>
        <v>0</v>
      </c>
      <c r="AI95" s="3188"/>
      <c r="AJ95" s="3188"/>
      <c r="AK95" s="3188"/>
      <c r="AL95" s="3188">
        <f t="shared" si="27"/>
        <v>0</v>
      </c>
      <c r="AM95" s="3188"/>
      <c r="AN95" s="3188"/>
      <c r="AO95" s="3188"/>
      <c r="AP95" s="3188">
        <f t="shared" si="28"/>
        <v>0</v>
      </c>
      <c r="AQ95" s="3188"/>
      <c r="AR95" s="3188">
        <f t="shared" si="29"/>
        <v>1500000</v>
      </c>
      <c r="AS95" s="3188">
        <f t="shared" si="30"/>
        <v>1</v>
      </c>
      <c r="AT95" s="3188">
        <f t="shared" si="31"/>
        <v>1500000</v>
      </c>
      <c r="AU95" s="3189" t="str">
        <f t="shared" si="32"/>
        <v xml:space="preserve">STATE: ; PDY: Strengthening of PHC  Nettapakkam as surgical center-1 X Rs. 15,00,000/-  ; KKL: ; MHE: ; YNM: </v>
      </c>
      <c r="AV95" s="4846" t="s">
        <v>7367</v>
      </c>
      <c r="AW95" s="4974" t="s">
        <v>8161</v>
      </c>
    </row>
    <row r="96" spans="1:50" s="3089" customFormat="1" ht="60.75">
      <c r="A96" s="3175">
        <v>3</v>
      </c>
      <c r="B96" s="3176" t="s">
        <v>4233</v>
      </c>
      <c r="C96" s="3267" t="s">
        <v>323</v>
      </c>
      <c r="D96" s="3267" t="s">
        <v>4454</v>
      </c>
      <c r="E96" s="3268" t="s">
        <v>85</v>
      </c>
      <c r="F96" s="3218" t="s">
        <v>86</v>
      </c>
      <c r="G96" s="3199"/>
      <c r="H96" s="3199"/>
      <c r="I96" s="3225"/>
      <c r="J96" s="3199"/>
      <c r="K96" s="3236"/>
      <c r="L96" s="3179"/>
      <c r="M96" s="3182">
        <f t="shared" si="18"/>
        <v>0</v>
      </c>
      <c r="N96" s="3183">
        <f>M96/100000</f>
        <v>0</v>
      </c>
      <c r="O96" s="3182">
        <f t="shared" si="19"/>
        <v>0</v>
      </c>
      <c r="P96" s="3184">
        <f>O96*N96</f>
        <v>0</v>
      </c>
      <c r="Q96" s="3185"/>
      <c r="R96" s="3186">
        <f>'Abs15. NPCB'!Q16</f>
        <v>0</v>
      </c>
      <c r="S96" s="3239">
        <f>'Abs15. NPCB'!R16</f>
        <v>0</v>
      </c>
      <c r="T96" s="3258">
        <f t="shared" si="21"/>
        <v>0</v>
      </c>
      <c r="U96" s="3258">
        <f t="shared" si="20"/>
        <v>0</v>
      </c>
      <c r="V96" s="3259">
        <f t="shared" si="22"/>
        <v>0</v>
      </c>
      <c r="W96" s="3189" t="str">
        <f t="shared" si="23"/>
        <v xml:space="preserve">STATE: ; PDY: ; KKL: ; MHE: ; YNM: </v>
      </c>
      <c r="X96" s="3188"/>
      <c r="Y96" s="3188"/>
      <c r="Z96" s="3188">
        <f t="shared" si="24"/>
        <v>0</v>
      </c>
      <c r="AA96" s="3188"/>
      <c r="AB96" s="3188"/>
      <c r="AC96" s="3188"/>
      <c r="AD96" s="3188">
        <f t="shared" si="25"/>
        <v>0</v>
      </c>
      <c r="AE96" s="3188"/>
      <c r="AF96" s="3188"/>
      <c r="AG96" s="3188"/>
      <c r="AH96" s="3188">
        <f t="shared" si="26"/>
        <v>0</v>
      </c>
      <c r="AI96" s="3188"/>
      <c r="AJ96" s="3188"/>
      <c r="AK96" s="3188"/>
      <c r="AL96" s="3188">
        <f t="shared" si="27"/>
        <v>0</v>
      </c>
      <c r="AM96" s="3188"/>
      <c r="AN96" s="3188"/>
      <c r="AO96" s="3188"/>
      <c r="AP96" s="3188">
        <f t="shared" si="28"/>
        <v>0</v>
      </c>
      <c r="AQ96" s="3188"/>
      <c r="AR96" s="3188">
        <f t="shared" si="29"/>
        <v>0</v>
      </c>
      <c r="AS96" s="3188">
        <f t="shared" si="30"/>
        <v>0</v>
      </c>
      <c r="AT96" s="3188">
        <f t="shared" si="31"/>
        <v>0</v>
      </c>
      <c r="AU96" s="3189" t="str">
        <f t="shared" si="32"/>
        <v xml:space="preserve">STATE: ; PDY: ; KKL: ; MHE: ; YNM: </v>
      </c>
      <c r="AV96" s="4846" t="s">
        <v>7367</v>
      </c>
      <c r="AW96" s="1826"/>
    </row>
    <row r="97" spans="1:49 16384:16384" s="3089" customFormat="1" ht="60.75">
      <c r="A97" s="3175">
        <v>4</v>
      </c>
      <c r="B97" s="3176" t="s">
        <v>4234</v>
      </c>
      <c r="C97" s="3267" t="s">
        <v>324</v>
      </c>
      <c r="D97" s="3267" t="s">
        <v>4455</v>
      </c>
      <c r="E97" s="3268" t="s">
        <v>85</v>
      </c>
      <c r="F97" s="3218" t="s">
        <v>86</v>
      </c>
      <c r="G97" s="3199"/>
      <c r="H97" s="3199"/>
      <c r="I97" s="3225"/>
      <c r="J97" s="3199"/>
      <c r="K97" s="3236"/>
      <c r="L97" s="3179"/>
      <c r="M97" s="3182">
        <f t="shared" si="18"/>
        <v>0</v>
      </c>
      <c r="N97" s="3183">
        <f>M97/100000</f>
        <v>0</v>
      </c>
      <c r="O97" s="3182">
        <f t="shared" si="19"/>
        <v>0</v>
      </c>
      <c r="P97" s="3184">
        <f>O97*N97</f>
        <v>0</v>
      </c>
      <c r="Q97" s="3185"/>
      <c r="R97" s="3186">
        <f>'Abs15. NPCB'!Q17</f>
        <v>0</v>
      </c>
      <c r="S97" s="3239">
        <f>'Abs15. NPCB'!R17</f>
        <v>0</v>
      </c>
      <c r="T97" s="3258">
        <f t="shared" si="21"/>
        <v>0</v>
      </c>
      <c r="U97" s="3258">
        <f t="shared" si="20"/>
        <v>0</v>
      </c>
      <c r="V97" s="3259">
        <f t="shared" si="22"/>
        <v>0</v>
      </c>
      <c r="W97" s="3189" t="str">
        <f t="shared" si="23"/>
        <v xml:space="preserve">STATE: ; PDY: ; KKL: ; MHE: ; YNM: </v>
      </c>
      <c r="X97" s="3188"/>
      <c r="Y97" s="3188"/>
      <c r="Z97" s="3188">
        <f t="shared" si="24"/>
        <v>0</v>
      </c>
      <c r="AA97" s="3188"/>
      <c r="AB97" s="3331"/>
      <c r="AC97" s="3331"/>
      <c r="AD97" s="3331">
        <f>AC97*AB97</f>
        <v>0</v>
      </c>
      <c r="AE97" s="3340"/>
      <c r="AF97" s="3188"/>
      <c r="AG97" s="3188"/>
      <c r="AH97" s="3188">
        <f t="shared" si="26"/>
        <v>0</v>
      </c>
      <c r="AI97" s="3188"/>
      <c r="AJ97" s="3188"/>
      <c r="AK97" s="3188"/>
      <c r="AL97" s="3188">
        <f t="shared" si="27"/>
        <v>0</v>
      </c>
      <c r="AM97" s="3188"/>
      <c r="AN97" s="3188"/>
      <c r="AO97" s="3188"/>
      <c r="AP97" s="3188">
        <f t="shared" si="28"/>
        <v>0</v>
      </c>
      <c r="AQ97" s="3188"/>
      <c r="AR97" s="3188">
        <f t="shared" si="29"/>
        <v>0</v>
      </c>
      <c r="AS97" s="3188">
        <f t="shared" si="30"/>
        <v>0</v>
      </c>
      <c r="AT97" s="3188">
        <f t="shared" si="31"/>
        <v>0</v>
      </c>
      <c r="AU97" s="3189" t="str">
        <f t="shared" si="32"/>
        <v xml:space="preserve">STATE: ; PDY: ; KKL: ; MHE: ; YNM: </v>
      </c>
      <c r="AV97" s="4846" t="s">
        <v>7367</v>
      </c>
      <c r="AW97" s="1826"/>
    </row>
    <row r="98" spans="1:49 16384:16384" s="3089" customFormat="1" ht="60.75">
      <c r="A98" s="3175">
        <v>5</v>
      </c>
      <c r="B98" s="3176" t="s">
        <v>4235</v>
      </c>
      <c r="C98" s="3267" t="s">
        <v>325</v>
      </c>
      <c r="D98" s="3267" t="s">
        <v>4456</v>
      </c>
      <c r="E98" s="3268" t="s">
        <v>85</v>
      </c>
      <c r="F98" s="3218" t="s">
        <v>86</v>
      </c>
      <c r="G98" s="3199"/>
      <c r="H98" s="3199"/>
      <c r="I98" s="3225"/>
      <c r="J98" s="3199"/>
      <c r="K98" s="3199"/>
      <c r="L98" s="3179"/>
      <c r="M98" s="3182">
        <f t="shared" si="18"/>
        <v>0</v>
      </c>
      <c r="N98" s="3183">
        <f>M98/100000</f>
        <v>0</v>
      </c>
      <c r="O98" s="3182">
        <f t="shared" si="19"/>
        <v>0</v>
      </c>
      <c r="P98" s="3184">
        <f>O98*N98</f>
        <v>0</v>
      </c>
      <c r="Q98" s="3185"/>
      <c r="R98" s="3186">
        <f>'Abs15. NPCB'!Q18</f>
        <v>0</v>
      </c>
      <c r="S98" s="3239">
        <f>'Abs15. NPCB'!R18</f>
        <v>0</v>
      </c>
      <c r="T98" s="3258">
        <f t="shared" si="21"/>
        <v>0</v>
      </c>
      <c r="U98" s="3258">
        <f t="shared" si="20"/>
        <v>0</v>
      </c>
      <c r="V98" s="3259">
        <f t="shared" si="22"/>
        <v>0</v>
      </c>
      <c r="W98" s="3189" t="str">
        <f t="shared" si="23"/>
        <v xml:space="preserve">STATE: ; PDY: ; KKL: ; MHE: ; YNM: </v>
      </c>
      <c r="X98" s="3188"/>
      <c r="Y98" s="3188"/>
      <c r="Z98" s="3188">
        <f t="shared" si="24"/>
        <v>0</v>
      </c>
      <c r="AA98" s="3188"/>
      <c r="AB98" s="3188"/>
      <c r="AC98" s="3188"/>
      <c r="AD98" s="3188">
        <f t="shared" si="25"/>
        <v>0</v>
      </c>
      <c r="AE98" s="3188"/>
      <c r="AF98" s="3188"/>
      <c r="AG98" s="3188"/>
      <c r="AH98" s="3188">
        <f t="shared" si="26"/>
        <v>0</v>
      </c>
      <c r="AI98" s="3188"/>
      <c r="AJ98" s="3188"/>
      <c r="AK98" s="3188"/>
      <c r="AL98" s="3188">
        <f t="shared" si="27"/>
        <v>0</v>
      </c>
      <c r="AM98" s="3188"/>
      <c r="AN98" s="3188"/>
      <c r="AO98" s="3188"/>
      <c r="AP98" s="3188">
        <f t="shared" si="28"/>
        <v>0</v>
      </c>
      <c r="AQ98" s="3188"/>
      <c r="AR98" s="3188">
        <f t="shared" si="29"/>
        <v>0</v>
      </c>
      <c r="AS98" s="3188">
        <f t="shared" si="30"/>
        <v>0</v>
      </c>
      <c r="AT98" s="3188">
        <f t="shared" si="31"/>
        <v>0</v>
      </c>
      <c r="AU98" s="3189" t="str">
        <f t="shared" si="32"/>
        <v xml:space="preserve">STATE: ; PDY: ; KKL: ; MHE: ; YNM: </v>
      </c>
      <c r="AV98" s="4846" t="s">
        <v>7367</v>
      </c>
      <c r="AW98" s="1826"/>
    </row>
    <row r="99" spans="1:49 16384:16384" s="3089" customFormat="1" ht="33">
      <c r="A99" s="3162" t="s">
        <v>4338</v>
      </c>
      <c r="B99" s="3163" t="s">
        <v>1660</v>
      </c>
      <c r="C99" s="3164"/>
      <c r="D99" s="3163" t="s">
        <v>4890</v>
      </c>
      <c r="E99" s="3165"/>
      <c r="F99" s="3165"/>
      <c r="G99" s="3207"/>
      <c r="H99" s="3207"/>
      <c r="I99" s="3208"/>
      <c r="J99" s="3207"/>
      <c r="K99" s="3207"/>
      <c r="L99" s="3207"/>
      <c r="M99" s="3182">
        <f t="shared" si="18"/>
        <v>0</v>
      </c>
      <c r="N99" s="3168"/>
      <c r="O99" s="3182">
        <f t="shared" si="19"/>
        <v>0</v>
      </c>
      <c r="P99" s="3168">
        <f>P100</f>
        <v>0</v>
      </c>
      <c r="Q99" s="3209"/>
      <c r="R99" s="3171"/>
      <c r="S99" s="3172">
        <f>S100</f>
        <v>0</v>
      </c>
      <c r="T99" s="3258">
        <f t="shared" si="21"/>
        <v>0</v>
      </c>
      <c r="U99" s="3258"/>
      <c r="V99" s="3168">
        <f>V100</f>
        <v>0</v>
      </c>
      <c r="W99" s="3189"/>
      <c r="X99" s="3188"/>
      <c r="Y99" s="3188"/>
      <c r="Z99" s="3168">
        <f>Z100</f>
        <v>0</v>
      </c>
      <c r="AA99" s="3188"/>
      <c r="AB99" s="3188"/>
      <c r="AC99" s="3188"/>
      <c r="AD99" s="3168">
        <f>AD100</f>
        <v>0</v>
      </c>
      <c r="AE99" s="3188"/>
      <c r="AF99" s="3188"/>
      <c r="AG99" s="3188"/>
      <c r="AH99" s="3168">
        <f>AH100</f>
        <v>0</v>
      </c>
      <c r="AI99" s="3188"/>
      <c r="AJ99" s="3188"/>
      <c r="AK99" s="3188"/>
      <c r="AL99" s="3168">
        <f>AL100</f>
        <v>0</v>
      </c>
      <c r="AM99" s="3188"/>
      <c r="AN99" s="3188"/>
      <c r="AO99" s="3188"/>
      <c r="AP99" s="3168">
        <f>AP100</f>
        <v>0</v>
      </c>
      <c r="AQ99" s="3188"/>
      <c r="AR99" s="3168">
        <f>AR100</f>
        <v>0</v>
      </c>
      <c r="AS99" s="3188"/>
      <c r="AT99" s="3188"/>
      <c r="AU99" s="3189"/>
      <c r="AV99" s="4731"/>
    </row>
    <row r="100" spans="1:49 16384:16384" s="3089" customFormat="1" ht="40.5">
      <c r="A100" s="3175">
        <v>1</v>
      </c>
      <c r="B100" s="3176" t="s">
        <v>4236</v>
      </c>
      <c r="C100" s="3256" t="s">
        <v>1652</v>
      </c>
      <c r="D100" s="3256" t="s">
        <v>1640</v>
      </c>
      <c r="E100" s="3268" t="s">
        <v>85</v>
      </c>
      <c r="F100" s="3175" t="s">
        <v>150</v>
      </c>
      <c r="G100" s="3199"/>
      <c r="H100" s="3199"/>
      <c r="I100" s="3202"/>
      <c r="J100" s="3203"/>
      <c r="K100" s="3236"/>
      <c r="L100" s="3179"/>
      <c r="M100" s="3182">
        <f t="shared" si="18"/>
        <v>0</v>
      </c>
      <c r="N100" s="3183">
        <f>M100/100000</f>
        <v>0</v>
      </c>
      <c r="O100" s="3182">
        <f t="shared" si="19"/>
        <v>0</v>
      </c>
      <c r="P100" s="3184">
        <f>O100*N100</f>
        <v>0</v>
      </c>
      <c r="Q100" s="3185"/>
      <c r="R100" s="3186">
        <f>'Abs16. NMHP'!Q13</f>
        <v>0</v>
      </c>
      <c r="S100" s="3239">
        <f>'Abs16. NMHP'!R13</f>
        <v>0</v>
      </c>
      <c r="T100" s="3258">
        <f t="shared" si="21"/>
        <v>0</v>
      </c>
      <c r="U100" s="3258">
        <f t="shared" si="20"/>
        <v>0</v>
      </c>
      <c r="V100" s="3259">
        <f t="shared" si="22"/>
        <v>0</v>
      </c>
      <c r="W100" s="3189" t="str">
        <f t="shared" si="23"/>
        <v xml:space="preserve">STATE: ; PDY: ; KKL: ; MHE: ; YNM: </v>
      </c>
      <c r="X100" s="3188"/>
      <c r="Y100" s="3188"/>
      <c r="Z100" s="3188">
        <f t="shared" si="24"/>
        <v>0</v>
      </c>
      <c r="AA100" s="3188"/>
      <c r="AB100" s="3188"/>
      <c r="AC100" s="3188"/>
      <c r="AD100" s="3188">
        <f t="shared" si="25"/>
        <v>0</v>
      </c>
      <c r="AE100" s="3189"/>
      <c r="AF100" s="3188"/>
      <c r="AG100" s="3188"/>
      <c r="AH100" s="3188">
        <f>AF100*AG100</f>
        <v>0</v>
      </c>
      <c r="AI100" s="3189"/>
      <c r="AJ100" s="3188"/>
      <c r="AK100" s="3188"/>
      <c r="AL100" s="3188">
        <f t="shared" si="27"/>
        <v>0</v>
      </c>
      <c r="AM100" s="3188"/>
      <c r="AN100" s="3188"/>
      <c r="AO100" s="3188"/>
      <c r="AP100" s="3188">
        <f t="shared" si="28"/>
        <v>0</v>
      </c>
      <c r="AQ100" s="3188"/>
      <c r="AR100" s="3188">
        <f t="shared" si="29"/>
        <v>0</v>
      </c>
      <c r="AS100" s="3188">
        <f t="shared" si="30"/>
        <v>0</v>
      </c>
      <c r="AT100" s="3188">
        <f t="shared" si="31"/>
        <v>0</v>
      </c>
      <c r="AU100" s="3189" t="str">
        <f t="shared" si="32"/>
        <v xml:space="preserve">STATE: ; PDY: ; KKL: ; MHE: ; YNM: </v>
      </c>
      <c r="AV100" s="4846" t="s">
        <v>7368</v>
      </c>
      <c r="AW100" s="1826"/>
    </row>
    <row r="101" spans="1:49 16384:16384" s="3089" customFormat="1" ht="33">
      <c r="A101" s="3162" t="s">
        <v>4341</v>
      </c>
      <c r="B101" s="3163" t="s">
        <v>1665</v>
      </c>
      <c r="C101" s="3164" t="s">
        <v>1654</v>
      </c>
      <c r="D101" s="3163" t="s">
        <v>4891</v>
      </c>
      <c r="E101" s="3165"/>
      <c r="F101" s="3165"/>
      <c r="G101" s="3207"/>
      <c r="H101" s="3207"/>
      <c r="I101" s="3208"/>
      <c r="J101" s="3207"/>
      <c r="K101" s="3207"/>
      <c r="L101" s="3207"/>
      <c r="M101" s="3182">
        <f t="shared" si="18"/>
        <v>0</v>
      </c>
      <c r="N101" s="3168"/>
      <c r="O101" s="3182">
        <f t="shared" si="19"/>
        <v>0</v>
      </c>
      <c r="P101" s="3168">
        <f>SUM(P102:P108)</f>
        <v>10.5</v>
      </c>
      <c r="Q101" s="3209"/>
      <c r="R101" s="3171"/>
      <c r="S101" s="3172">
        <f>SUM(S102:S108)</f>
        <v>0</v>
      </c>
      <c r="T101" s="3258">
        <f t="shared" si="21"/>
        <v>0</v>
      </c>
      <c r="U101" s="3258"/>
      <c r="V101" s="3168">
        <f>SUM(V102:V108)</f>
        <v>1050000</v>
      </c>
      <c r="W101" s="3189"/>
      <c r="X101" s="3188"/>
      <c r="Y101" s="3188"/>
      <c r="Z101" s="3168">
        <f>SUM(Z102:Z108)</f>
        <v>0</v>
      </c>
      <c r="AA101" s="3188"/>
      <c r="AB101" s="3188"/>
      <c r="AC101" s="3188"/>
      <c r="AD101" s="3168">
        <f>SUM(AD102:AD108)</f>
        <v>700000</v>
      </c>
      <c r="AE101" s="3188"/>
      <c r="AF101" s="3188"/>
      <c r="AG101" s="3188"/>
      <c r="AH101" s="3168">
        <f>SUM(AH102:AH108)</f>
        <v>350000</v>
      </c>
      <c r="AI101" s="3188"/>
      <c r="AJ101" s="3188"/>
      <c r="AK101" s="3188"/>
      <c r="AL101" s="3168">
        <f>SUM(AL102:AL108)</f>
        <v>0</v>
      </c>
      <c r="AM101" s="3188"/>
      <c r="AN101" s="3188"/>
      <c r="AO101" s="3188"/>
      <c r="AP101" s="3168">
        <f>SUM(AP102:AP108)</f>
        <v>0</v>
      </c>
      <c r="AQ101" s="3188"/>
      <c r="AR101" s="3168">
        <f>SUM(AR102:AR108)</f>
        <v>1050000</v>
      </c>
      <c r="AS101" s="3188"/>
      <c r="AT101" s="3188"/>
      <c r="AU101" s="3189"/>
      <c r="AV101" s="4731"/>
    </row>
    <row r="102" spans="1:49 16384:16384" s="3089" customFormat="1" ht="60.75">
      <c r="A102" s="3175">
        <v>1</v>
      </c>
      <c r="B102" s="3176" t="s">
        <v>4237</v>
      </c>
      <c r="C102" s="3256" t="s">
        <v>1655</v>
      </c>
      <c r="D102" s="3256" t="s">
        <v>4401</v>
      </c>
      <c r="E102" s="3268" t="s">
        <v>85</v>
      </c>
      <c r="F102" s="3175" t="s">
        <v>399</v>
      </c>
      <c r="G102" s="3199"/>
      <c r="H102" s="3199"/>
      <c r="I102" s="3225"/>
      <c r="J102" s="3199"/>
      <c r="K102" s="3199"/>
      <c r="L102" s="3179"/>
      <c r="M102" s="3182">
        <f t="shared" si="18"/>
        <v>0</v>
      </c>
      <c r="N102" s="3183">
        <f t="shared" ref="N102:N108" si="35">M102/100000</f>
        <v>0</v>
      </c>
      <c r="O102" s="3182">
        <f t="shared" si="19"/>
        <v>0</v>
      </c>
      <c r="P102" s="3184">
        <f t="shared" ref="P102:P108" si="36">O102*N102</f>
        <v>0</v>
      </c>
      <c r="Q102" s="3185"/>
      <c r="R102" s="3186">
        <f>'Abs17. NPHCE'!Q11</f>
        <v>0</v>
      </c>
      <c r="S102" s="3239">
        <f>'Abs17. NPHCE'!R11</f>
        <v>0</v>
      </c>
      <c r="T102" s="3258">
        <f t="shared" si="21"/>
        <v>0</v>
      </c>
      <c r="U102" s="3258">
        <f t="shared" si="20"/>
        <v>0</v>
      </c>
      <c r="V102" s="3259">
        <f t="shared" si="22"/>
        <v>0</v>
      </c>
      <c r="W102" s="3189" t="str">
        <f t="shared" si="23"/>
        <v xml:space="preserve">STATE: ; PDY: ; KKL: ; MHE: ; YNM: </v>
      </c>
      <c r="X102" s="3192"/>
      <c r="Y102" s="3192"/>
      <c r="Z102" s="3192">
        <f>X102*Y102</f>
        <v>0</v>
      </c>
      <c r="AA102" s="3192"/>
      <c r="AB102" s="3193"/>
      <c r="AC102" s="3193"/>
      <c r="AD102" s="3194">
        <f>AB102*AC102</f>
        <v>0</v>
      </c>
      <c r="AE102" s="3195"/>
      <c r="AF102" s="3193"/>
      <c r="AG102" s="3193"/>
      <c r="AH102" s="3194">
        <f>AF102*AG102</f>
        <v>0</v>
      </c>
      <c r="AI102" s="3194"/>
      <c r="AJ102" s="3193"/>
      <c r="AK102" s="3193"/>
      <c r="AL102" s="3194">
        <f>AJ102*AK102</f>
        <v>0</v>
      </c>
      <c r="AM102" s="3194"/>
      <c r="AN102" s="3193"/>
      <c r="AO102" s="3193"/>
      <c r="AP102" s="3194">
        <f>AN102*AO102</f>
        <v>0</v>
      </c>
      <c r="AQ102" s="3194"/>
      <c r="AR102" s="3188">
        <f t="shared" si="29"/>
        <v>0</v>
      </c>
      <c r="AS102" s="3188">
        <f t="shared" si="30"/>
        <v>0</v>
      </c>
      <c r="AT102" s="3188">
        <f t="shared" si="31"/>
        <v>0</v>
      </c>
      <c r="AU102" s="3189" t="str">
        <f t="shared" si="32"/>
        <v xml:space="preserve">STATE: ; PDY: ; KKL: ; MHE: ; YNM: </v>
      </c>
      <c r="AV102" s="4846" t="s">
        <v>7369</v>
      </c>
      <c r="AW102" s="1826"/>
    </row>
    <row r="103" spans="1:49 16384:16384" s="3089" customFormat="1" ht="54.75" customHeight="1">
      <c r="A103" s="3175">
        <v>2</v>
      </c>
      <c r="B103" s="3176" t="s">
        <v>4238</v>
      </c>
      <c r="C103" s="3256" t="s">
        <v>1656</v>
      </c>
      <c r="D103" s="3256" t="s">
        <v>4402</v>
      </c>
      <c r="E103" s="3268" t="s">
        <v>85</v>
      </c>
      <c r="F103" s="3175" t="s">
        <v>399</v>
      </c>
      <c r="G103" s="3199"/>
      <c r="H103" s="3199"/>
      <c r="I103" s="3251">
        <v>16.2</v>
      </c>
      <c r="J103" s="3199"/>
      <c r="K103" s="3199"/>
      <c r="L103" s="3179"/>
      <c r="M103" s="3182">
        <f t="shared" si="18"/>
        <v>0</v>
      </c>
      <c r="N103" s="3183">
        <f t="shared" si="35"/>
        <v>0</v>
      </c>
      <c r="O103" s="3182">
        <f t="shared" si="19"/>
        <v>0</v>
      </c>
      <c r="P103" s="3184">
        <f t="shared" si="36"/>
        <v>0</v>
      </c>
      <c r="Q103" s="3185"/>
      <c r="R103" s="3186">
        <f>'Abs17. NPHCE'!Q12</f>
        <v>0</v>
      </c>
      <c r="S103" s="3239">
        <f>'Abs17. NPHCE'!R12</f>
        <v>0</v>
      </c>
      <c r="T103" s="3258">
        <f t="shared" si="21"/>
        <v>0</v>
      </c>
      <c r="U103" s="3258">
        <f t="shared" si="20"/>
        <v>0</v>
      </c>
      <c r="V103" s="3259">
        <f t="shared" si="22"/>
        <v>0</v>
      </c>
      <c r="W103" s="3189" t="str">
        <f t="shared" si="23"/>
        <v xml:space="preserve">STATE: ; PDY: ; KKL: ; MHE: ; YNM: </v>
      </c>
      <c r="X103" s="3192"/>
      <c r="Y103" s="3192"/>
      <c r="Z103" s="3192">
        <f t="shared" si="24"/>
        <v>0</v>
      </c>
      <c r="AA103" s="3192"/>
      <c r="AB103" s="3192"/>
      <c r="AC103" s="3192"/>
      <c r="AD103" s="3192">
        <f t="shared" si="25"/>
        <v>0</v>
      </c>
      <c r="AE103" s="3195"/>
      <c r="AF103" s="3192"/>
      <c r="AG103" s="3192"/>
      <c r="AH103" s="3192">
        <f t="shared" si="26"/>
        <v>0</v>
      </c>
      <c r="AI103" s="3195"/>
      <c r="AJ103" s="3192"/>
      <c r="AK103" s="3192"/>
      <c r="AL103" s="3192">
        <f t="shared" si="27"/>
        <v>0</v>
      </c>
      <c r="AM103" s="3195"/>
      <c r="AN103" s="3192"/>
      <c r="AO103" s="3192"/>
      <c r="AP103" s="3192">
        <f t="shared" si="28"/>
        <v>0</v>
      </c>
      <c r="AQ103" s="3195"/>
      <c r="AR103" s="3188">
        <f t="shared" si="29"/>
        <v>0</v>
      </c>
      <c r="AS103" s="3188">
        <f t="shared" si="30"/>
        <v>0</v>
      </c>
      <c r="AT103" s="3188">
        <f t="shared" si="31"/>
        <v>0</v>
      </c>
      <c r="AU103" s="3189" t="str">
        <f t="shared" si="32"/>
        <v xml:space="preserve">STATE: ; PDY: ; KKL: ; MHE: ; YNM: </v>
      </c>
      <c r="AV103" s="4846" t="s">
        <v>7370</v>
      </c>
      <c r="AW103" s="1826"/>
    </row>
    <row r="104" spans="1:49 16384:16384" s="3089" customFormat="1" ht="90.75" customHeight="1">
      <c r="A104" s="3175">
        <v>3</v>
      </c>
      <c r="B104" s="3176" t="s">
        <v>4239</v>
      </c>
      <c r="C104" s="3256" t="s">
        <v>1657</v>
      </c>
      <c r="D104" s="3256" t="s">
        <v>2829</v>
      </c>
      <c r="E104" s="3268" t="s">
        <v>85</v>
      </c>
      <c r="F104" s="3175" t="s">
        <v>399</v>
      </c>
      <c r="G104" s="3199"/>
      <c r="H104" s="3199"/>
      <c r="I104" s="3225"/>
      <c r="J104" s="3199"/>
      <c r="K104" s="3199"/>
      <c r="L104" s="3179"/>
      <c r="M104" s="3182">
        <f t="shared" si="18"/>
        <v>525000</v>
      </c>
      <c r="N104" s="3183">
        <f t="shared" si="35"/>
        <v>5.25</v>
      </c>
      <c r="O104" s="3182">
        <f t="shared" si="19"/>
        <v>2</v>
      </c>
      <c r="P104" s="4884">
        <f t="shared" si="36"/>
        <v>10.5</v>
      </c>
      <c r="Q104" s="3185"/>
      <c r="R104" s="3186">
        <f>'Abs17. NPHCE'!Q13</f>
        <v>0</v>
      </c>
      <c r="S104" s="3239">
        <f>'Abs17. NPHCE'!R13</f>
        <v>0</v>
      </c>
      <c r="T104" s="3258">
        <f t="shared" si="21"/>
        <v>525000</v>
      </c>
      <c r="U104" s="3258">
        <f t="shared" si="20"/>
        <v>2</v>
      </c>
      <c r="V104" s="3259">
        <f t="shared" si="22"/>
        <v>1050000</v>
      </c>
      <c r="W104" s="3189" t="str">
        <f t="shared" si="23"/>
        <v xml:space="preserve">STATE: ; PDY: Machinery &amp; Equipment for an amount of Rs.7.00 Lakh per unit for District Hospital ; KKL: Machinery &amp; Equipment for an amount of Rs.3.50 Lakh per unit for District Hospital ; MHE: ; YNM: </v>
      </c>
      <c r="X104" s="3188"/>
      <c r="Y104" s="3188"/>
      <c r="Z104" s="3188">
        <f t="shared" si="24"/>
        <v>0</v>
      </c>
      <c r="AA104" s="3188"/>
      <c r="AB104" s="3188">
        <v>700000</v>
      </c>
      <c r="AC104" s="3188">
        <v>1</v>
      </c>
      <c r="AD104" s="3188">
        <f t="shared" si="25"/>
        <v>700000</v>
      </c>
      <c r="AE104" s="3189" t="s">
        <v>5931</v>
      </c>
      <c r="AF104" s="3188">
        <v>350000</v>
      </c>
      <c r="AG104" s="3188">
        <v>1</v>
      </c>
      <c r="AH104" s="3188">
        <f>AF104*AG104</f>
        <v>350000</v>
      </c>
      <c r="AI104" s="3189" t="s">
        <v>5932</v>
      </c>
      <c r="AJ104" s="3188"/>
      <c r="AK104" s="3188"/>
      <c r="AL104" s="3188">
        <f t="shared" si="27"/>
        <v>0</v>
      </c>
      <c r="AM104" s="3188"/>
      <c r="AN104" s="3188"/>
      <c r="AO104" s="3188"/>
      <c r="AP104" s="3188">
        <f t="shared" si="28"/>
        <v>0</v>
      </c>
      <c r="AQ104" s="3188"/>
      <c r="AR104" s="3188">
        <f t="shared" si="29"/>
        <v>1050000</v>
      </c>
      <c r="AS104" s="3188">
        <f t="shared" si="30"/>
        <v>2</v>
      </c>
      <c r="AT104" s="3188">
        <f t="shared" si="31"/>
        <v>525000</v>
      </c>
      <c r="AU104" s="3189" t="str">
        <f t="shared" si="32"/>
        <v xml:space="preserve">STATE: ; PDY: Machinery &amp; Equipment for an amount of Rs.7.00 Lakh per unit for District Hospital ; KKL: Machinery &amp; Equipment for an amount of Rs.3.50 Lakh per unit for District Hospital ; MHE: ; YNM: </v>
      </c>
      <c r="AV104" s="4846" t="s">
        <v>7371</v>
      </c>
      <c r="AW104" s="4974" t="s">
        <v>8072</v>
      </c>
    </row>
    <row r="105" spans="1:49 16384:16384" s="3089" customFormat="1" ht="40.5">
      <c r="A105" s="3175">
        <v>4</v>
      </c>
      <c r="B105" s="3176" t="s">
        <v>4240</v>
      </c>
      <c r="C105" s="3176" t="s">
        <v>1658</v>
      </c>
      <c r="D105" s="3256" t="s">
        <v>2830</v>
      </c>
      <c r="E105" s="3268" t="s">
        <v>85</v>
      </c>
      <c r="F105" s="3175" t="s">
        <v>399</v>
      </c>
      <c r="G105" s="3199"/>
      <c r="H105" s="3199"/>
      <c r="I105" s="3225"/>
      <c r="J105" s="3199"/>
      <c r="K105" s="3199"/>
      <c r="L105" s="3179"/>
      <c r="M105" s="3182">
        <f t="shared" si="18"/>
        <v>0</v>
      </c>
      <c r="N105" s="3183">
        <f t="shared" si="35"/>
        <v>0</v>
      </c>
      <c r="O105" s="3182">
        <f t="shared" si="19"/>
        <v>0</v>
      </c>
      <c r="P105" s="3184">
        <f t="shared" si="36"/>
        <v>0</v>
      </c>
      <c r="Q105" s="3185"/>
      <c r="R105" s="3186">
        <f>'Abs17. NPHCE'!Q14</f>
        <v>0</v>
      </c>
      <c r="S105" s="3239">
        <f>'Abs17. NPHCE'!R14</f>
        <v>0</v>
      </c>
      <c r="T105" s="3258">
        <f t="shared" si="21"/>
        <v>0</v>
      </c>
      <c r="U105" s="3258">
        <f t="shared" si="20"/>
        <v>0</v>
      </c>
      <c r="V105" s="3259">
        <f t="shared" si="22"/>
        <v>0</v>
      </c>
      <c r="W105" s="3189" t="str">
        <f t="shared" si="23"/>
        <v xml:space="preserve">STATE: ; PDY: ; KKL: ; MHE: ; YNM: </v>
      </c>
      <c r="X105" s="3188"/>
      <c r="Y105" s="3188"/>
      <c r="Z105" s="3188">
        <f t="shared" si="24"/>
        <v>0</v>
      </c>
      <c r="AA105" s="3188"/>
      <c r="AB105" s="3188"/>
      <c r="AC105" s="3188"/>
      <c r="AD105" s="3188">
        <f t="shared" si="25"/>
        <v>0</v>
      </c>
      <c r="AE105" s="3188"/>
      <c r="AF105" s="3188"/>
      <c r="AG105" s="3188"/>
      <c r="AH105" s="3188">
        <f t="shared" si="26"/>
        <v>0</v>
      </c>
      <c r="AI105" s="3188"/>
      <c r="AJ105" s="3188"/>
      <c r="AK105" s="3188"/>
      <c r="AL105" s="3188">
        <f t="shared" si="27"/>
        <v>0</v>
      </c>
      <c r="AM105" s="3188"/>
      <c r="AN105" s="3188"/>
      <c r="AO105" s="3188"/>
      <c r="AP105" s="3188">
        <f t="shared" si="28"/>
        <v>0</v>
      </c>
      <c r="AQ105" s="3188"/>
      <c r="AR105" s="3188">
        <f t="shared" si="29"/>
        <v>0</v>
      </c>
      <c r="AS105" s="3188">
        <f t="shared" si="30"/>
        <v>0</v>
      </c>
      <c r="AT105" s="3188">
        <f t="shared" si="31"/>
        <v>0</v>
      </c>
      <c r="AU105" s="3189" t="str">
        <f t="shared" si="32"/>
        <v xml:space="preserve">STATE: ; PDY: ; KKL: ; MHE: ; YNM: </v>
      </c>
      <c r="AV105" s="4846" t="s">
        <v>7372</v>
      </c>
      <c r="AW105" s="1826"/>
    </row>
    <row r="106" spans="1:49 16384:16384" s="3089" customFormat="1" ht="40.5">
      <c r="A106" s="3175">
        <v>5</v>
      </c>
      <c r="B106" s="3176" t="s">
        <v>4241</v>
      </c>
      <c r="C106" s="3176" t="s">
        <v>1659</v>
      </c>
      <c r="D106" s="3256" t="s">
        <v>2831</v>
      </c>
      <c r="E106" s="3268" t="s">
        <v>85</v>
      </c>
      <c r="F106" s="3175" t="s">
        <v>399</v>
      </c>
      <c r="G106" s="3199"/>
      <c r="H106" s="3199"/>
      <c r="I106" s="3251">
        <v>10.499970000000001</v>
      </c>
      <c r="J106" s="3199"/>
      <c r="K106" s="3199"/>
      <c r="L106" s="3179"/>
      <c r="M106" s="3182">
        <f t="shared" si="18"/>
        <v>0</v>
      </c>
      <c r="N106" s="3183">
        <f t="shared" si="35"/>
        <v>0</v>
      </c>
      <c r="O106" s="3182">
        <f t="shared" si="19"/>
        <v>0</v>
      </c>
      <c r="P106" s="3184">
        <f t="shared" si="36"/>
        <v>0</v>
      </c>
      <c r="Q106" s="3185"/>
      <c r="R106" s="3186">
        <f>'Abs17. NPHCE'!Q15</f>
        <v>0</v>
      </c>
      <c r="S106" s="3239">
        <f>'Abs17. NPHCE'!R15</f>
        <v>0</v>
      </c>
      <c r="T106" s="3258">
        <f t="shared" si="21"/>
        <v>0</v>
      </c>
      <c r="U106" s="3258">
        <f t="shared" si="20"/>
        <v>0</v>
      </c>
      <c r="V106" s="3259">
        <f t="shared" si="22"/>
        <v>0</v>
      </c>
      <c r="W106" s="3189" t="str">
        <f t="shared" si="23"/>
        <v xml:space="preserve">STATE: ; PDY: ; KKL: ; MHE: ; YNM: </v>
      </c>
      <c r="X106" s="3188"/>
      <c r="Y106" s="3188"/>
      <c r="Z106" s="3188">
        <f t="shared" si="24"/>
        <v>0</v>
      </c>
      <c r="AA106" s="3188"/>
      <c r="AB106" s="3188"/>
      <c r="AC106" s="3188"/>
      <c r="AD106" s="3188">
        <f t="shared" si="25"/>
        <v>0</v>
      </c>
      <c r="AE106" s="3188"/>
      <c r="AF106" s="3188"/>
      <c r="AG106" s="3188"/>
      <c r="AH106" s="3188">
        <f t="shared" si="26"/>
        <v>0</v>
      </c>
      <c r="AI106" s="3188"/>
      <c r="AJ106" s="3188"/>
      <c r="AK106" s="3188"/>
      <c r="AL106" s="3188">
        <f t="shared" si="27"/>
        <v>0</v>
      </c>
      <c r="AM106" s="3188"/>
      <c r="AN106" s="3188"/>
      <c r="AO106" s="3188"/>
      <c r="AP106" s="3188">
        <f t="shared" si="28"/>
        <v>0</v>
      </c>
      <c r="AQ106" s="3188"/>
      <c r="AR106" s="3188">
        <f t="shared" si="29"/>
        <v>0</v>
      </c>
      <c r="AS106" s="3188">
        <f t="shared" si="30"/>
        <v>0</v>
      </c>
      <c r="AT106" s="3188">
        <f t="shared" si="31"/>
        <v>0</v>
      </c>
      <c r="AU106" s="3189" t="str">
        <f t="shared" si="32"/>
        <v xml:space="preserve">STATE: ; PDY: ; KKL: ; MHE: ; YNM: </v>
      </c>
      <c r="AV106" s="4846" t="s">
        <v>7370</v>
      </c>
      <c r="AW106" s="1826"/>
    </row>
    <row r="107" spans="1:49 16384:16384" s="3089" customFormat="1" ht="40.5">
      <c r="A107" s="3175">
        <v>6</v>
      </c>
      <c r="B107" s="3176" t="s">
        <v>4264</v>
      </c>
      <c r="C107" s="3256" t="s">
        <v>398</v>
      </c>
      <c r="D107" s="3176" t="s">
        <v>1691</v>
      </c>
      <c r="E107" s="3268" t="s">
        <v>85</v>
      </c>
      <c r="F107" s="3175" t="s">
        <v>399</v>
      </c>
      <c r="G107" s="3179"/>
      <c r="H107" s="3179"/>
      <c r="I107" s="3180"/>
      <c r="J107" s="3179"/>
      <c r="K107" s="3179"/>
      <c r="L107" s="3179"/>
      <c r="M107" s="3182">
        <f t="shared" si="18"/>
        <v>0</v>
      </c>
      <c r="N107" s="3183">
        <f t="shared" si="35"/>
        <v>0</v>
      </c>
      <c r="O107" s="3182">
        <f t="shared" si="19"/>
        <v>0</v>
      </c>
      <c r="P107" s="3184">
        <f t="shared" si="36"/>
        <v>0</v>
      </c>
      <c r="Q107" s="3185"/>
      <c r="R107" s="3186">
        <f>'Abs17. NPHCE'!Q16</f>
        <v>0</v>
      </c>
      <c r="S107" s="3239">
        <f>'Abs17. NPHCE'!R16</f>
        <v>0</v>
      </c>
      <c r="T107" s="3258">
        <f t="shared" si="21"/>
        <v>0</v>
      </c>
      <c r="U107" s="3258">
        <f t="shared" si="20"/>
        <v>0</v>
      </c>
      <c r="V107" s="3259">
        <f t="shared" si="22"/>
        <v>0</v>
      </c>
      <c r="W107" s="3189" t="str">
        <f>"STATE: "&amp;AA107&amp;"; PDY: "&amp;AE107&amp;"; KKL: "&amp;AI107&amp;"; MHE: "&amp;AM107&amp;"; YNM: "&amp;AQ107</f>
        <v xml:space="preserve">STATE: ; PDY: ; KKL: ; MHE: ; YNM: </v>
      </c>
      <c r="X107" s="3192"/>
      <c r="Y107" s="3192"/>
      <c r="Z107" s="3192">
        <f t="shared" si="24"/>
        <v>0</v>
      </c>
      <c r="AA107" s="3192"/>
      <c r="AB107" s="3193"/>
      <c r="AC107" s="3193"/>
      <c r="AD107" s="3194">
        <f t="shared" si="25"/>
        <v>0</v>
      </c>
      <c r="AE107" s="3195"/>
      <c r="AF107" s="3193"/>
      <c r="AG107" s="3193"/>
      <c r="AH107" s="3194">
        <f t="shared" si="26"/>
        <v>0</v>
      </c>
      <c r="AI107" s="3195"/>
      <c r="AJ107" s="3193"/>
      <c r="AK107" s="3193"/>
      <c r="AL107" s="3194">
        <f t="shared" si="27"/>
        <v>0</v>
      </c>
      <c r="AM107" s="3195"/>
      <c r="AN107" s="3193"/>
      <c r="AO107" s="3193"/>
      <c r="AP107" s="3194">
        <f t="shared" si="28"/>
        <v>0</v>
      </c>
      <c r="AQ107" s="3188"/>
      <c r="AR107" s="3188">
        <f t="shared" si="29"/>
        <v>0</v>
      </c>
      <c r="AS107" s="3188">
        <f t="shared" si="30"/>
        <v>0</v>
      </c>
      <c r="AT107" s="3188">
        <f t="shared" si="31"/>
        <v>0</v>
      </c>
      <c r="AU107" s="3189" t="str">
        <f t="shared" si="32"/>
        <v xml:space="preserve">STATE: ; PDY: ; KKL: ; MHE: ; YNM: </v>
      </c>
      <c r="AV107" s="4846" t="s">
        <v>7371</v>
      </c>
      <c r="AW107" s="1826"/>
    </row>
    <row r="108" spans="1:49 16384:16384" s="3089" customFormat="1" ht="20.25">
      <c r="A108" s="3175">
        <v>7</v>
      </c>
      <c r="B108" s="3269" t="s">
        <v>4265</v>
      </c>
      <c r="C108" s="3269"/>
      <c r="D108" s="3269" t="s">
        <v>1589</v>
      </c>
      <c r="E108" s="3268" t="s">
        <v>85</v>
      </c>
      <c r="F108" s="3270" t="s">
        <v>399</v>
      </c>
      <c r="G108" s="3241"/>
      <c r="H108" s="3241"/>
      <c r="I108" s="3242"/>
      <c r="J108" s="3241"/>
      <c r="K108" s="3241"/>
      <c r="L108" s="3212"/>
      <c r="M108" s="3182">
        <f t="shared" si="18"/>
        <v>0</v>
      </c>
      <c r="N108" s="3183">
        <f t="shared" si="35"/>
        <v>0</v>
      </c>
      <c r="O108" s="3182">
        <f t="shared" si="19"/>
        <v>0</v>
      </c>
      <c r="P108" s="3184">
        <f t="shared" si="36"/>
        <v>0</v>
      </c>
      <c r="Q108" s="3215"/>
      <c r="R108" s="3186">
        <f>'Abs17. NPHCE'!Q17</f>
        <v>0</v>
      </c>
      <c r="S108" s="3239">
        <f>'Abs17. NPHCE'!R17</f>
        <v>0</v>
      </c>
      <c r="T108" s="3258">
        <f t="shared" si="21"/>
        <v>0</v>
      </c>
      <c r="U108" s="3258">
        <f t="shared" si="20"/>
        <v>0</v>
      </c>
      <c r="V108" s="3259">
        <f t="shared" si="22"/>
        <v>0</v>
      </c>
      <c r="W108" s="3189" t="str">
        <f t="shared" si="23"/>
        <v xml:space="preserve">STATE: ; PDY: ; KKL: ; MHE: ; YNM: </v>
      </c>
      <c r="X108" s="3188"/>
      <c r="Y108" s="3188"/>
      <c r="Z108" s="3188">
        <f t="shared" si="24"/>
        <v>0</v>
      </c>
      <c r="AA108" s="3188"/>
      <c r="AB108" s="3188"/>
      <c r="AC108" s="3188"/>
      <c r="AD108" s="3188">
        <f t="shared" si="25"/>
        <v>0</v>
      </c>
      <c r="AE108" s="3188"/>
      <c r="AF108" s="3188"/>
      <c r="AG108" s="3188"/>
      <c r="AH108" s="3188">
        <f t="shared" si="26"/>
        <v>0</v>
      </c>
      <c r="AI108" s="3188"/>
      <c r="AJ108" s="3188"/>
      <c r="AK108" s="3188"/>
      <c r="AL108" s="3188">
        <f t="shared" si="27"/>
        <v>0</v>
      </c>
      <c r="AM108" s="3188"/>
      <c r="AN108" s="3188"/>
      <c r="AO108" s="3188"/>
      <c r="AP108" s="3188">
        <f t="shared" si="28"/>
        <v>0</v>
      </c>
      <c r="AQ108" s="3188"/>
      <c r="AR108" s="3188">
        <f t="shared" si="29"/>
        <v>0</v>
      </c>
      <c r="AS108" s="3188">
        <f t="shared" si="30"/>
        <v>0</v>
      </c>
      <c r="AT108" s="3188">
        <f t="shared" si="31"/>
        <v>0</v>
      </c>
      <c r="AU108" s="3189" t="str">
        <f t="shared" si="32"/>
        <v xml:space="preserve">STATE: ; PDY: ; KKL: ; MHE: ; YNM: </v>
      </c>
      <c r="AV108" s="4846"/>
      <c r="AW108" s="1826"/>
    </row>
    <row r="109" spans="1:49 16384:16384" s="3089" customFormat="1" ht="33">
      <c r="A109" s="3162" t="s">
        <v>4342</v>
      </c>
      <c r="B109" s="3163" t="s">
        <v>1673</v>
      </c>
      <c r="C109" s="3164"/>
      <c r="D109" s="3163" t="s">
        <v>4892</v>
      </c>
      <c r="E109" s="3165"/>
      <c r="F109" s="3165"/>
      <c r="G109" s="3207"/>
      <c r="H109" s="3207"/>
      <c r="I109" s="3208"/>
      <c r="J109" s="3207"/>
      <c r="K109" s="3207"/>
      <c r="L109" s="3207"/>
      <c r="M109" s="3182">
        <f t="shared" si="18"/>
        <v>0</v>
      </c>
      <c r="N109" s="3168"/>
      <c r="O109" s="3182">
        <f t="shared" si="19"/>
        <v>0</v>
      </c>
      <c r="P109" s="3168">
        <f>SUM(P110:P112)</f>
        <v>0</v>
      </c>
      <c r="Q109" s="3209"/>
      <c r="R109" s="3171"/>
      <c r="S109" s="3172">
        <f>SUM(S110:S112)</f>
        <v>0</v>
      </c>
      <c r="T109" s="3258"/>
      <c r="U109" s="3258"/>
      <c r="V109" s="3168">
        <f>SUM(V110:V112)</f>
        <v>0</v>
      </c>
      <c r="W109" s="3189"/>
      <c r="X109" s="3188"/>
      <c r="Y109" s="3188"/>
      <c r="Z109" s="3168">
        <f>SUM(Z110:Z112)</f>
        <v>0</v>
      </c>
      <c r="AA109" s="3188"/>
      <c r="AB109" s="3188"/>
      <c r="AC109" s="3188"/>
      <c r="AD109" s="3168">
        <f>SUM(AD110:AD112)</f>
        <v>0</v>
      </c>
      <c r="AE109" s="3188"/>
      <c r="AF109" s="3188"/>
      <c r="AG109" s="3188"/>
      <c r="AH109" s="3168">
        <f>SUM(AH110:AH112)</f>
        <v>0</v>
      </c>
      <c r="AI109" s="3188"/>
      <c r="AJ109" s="3188"/>
      <c r="AK109" s="3188"/>
      <c r="AL109" s="3168">
        <f>SUM(AL110:AL112)</f>
        <v>0</v>
      </c>
      <c r="AM109" s="3188"/>
      <c r="AN109" s="3188"/>
      <c r="AO109" s="3188"/>
      <c r="AP109" s="3168">
        <f>SUM(AP110:AP112)</f>
        <v>0</v>
      </c>
      <c r="AQ109" s="3188"/>
      <c r="AR109" s="3168">
        <f>SUM(AR110:AR112)</f>
        <v>0</v>
      </c>
      <c r="AS109" s="3188"/>
      <c r="AT109" s="3188"/>
      <c r="AU109" s="3189"/>
      <c r="AV109" s="4731"/>
      <c r="XFD109" s="3088"/>
    </row>
    <row r="110" spans="1:49 16384:16384" s="3089" customFormat="1" ht="20.25">
      <c r="A110" s="3175">
        <v>1</v>
      </c>
      <c r="B110" s="3176" t="s">
        <v>4242</v>
      </c>
      <c r="C110" s="3176" t="s">
        <v>1661</v>
      </c>
      <c r="D110" s="3176" t="s">
        <v>1662</v>
      </c>
      <c r="E110" s="3268" t="s">
        <v>85</v>
      </c>
      <c r="F110" s="3175" t="s">
        <v>152</v>
      </c>
      <c r="G110" s="3199"/>
      <c r="H110" s="3199"/>
      <c r="I110" s="3225"/>
      <c r="J110" s="3199"/>
      <c r="K110" s="3199"/>
      <c r="L110" s="3179"/>
      <c r="M110" s="3182">
        <f t="shared" si="18"/>
        <v>0</v>
      </c>
      <c r="N110" s="3183">
        <f>M110/100000</f>
        <v>0</v>
      </c>
      <c r="O110" s="3182">
        <f t="shared" si="19"/>
        <v>0</v>
      </c>
      <c r="P110" s="3184">
        <f>O110*N110</f>
        <v>0</v>
      </c>
      <c r="Q110" s="3185"/>
      <c r="R110" s="3186">
        <f>'Abs18. NTCP'!Q12</f>
        <v>0</v>
      </c>
      <c r="S110" s="3239">
        <f>'Abs18. NTCP'!R12</f>
        <v>0</v>
      </c>
      <c r="T110" s="3258">
        <f t="shared" si="21"/>
        <v>0</v>
      </c>
      <c r="U110" s="3258">
        <f t="shared" si="20"/>
        <v>0</v>
      </c>
      <c r="V110" s="3259">
        <f t="shared" si="22"/>
        <v>0</v>
      </c>
      <c r="W110" s="3189" t="str">
        <f t="shared" si="23"/>
        <v xml:space="preserve">STATE: ; PDY: ; KKL: ; MHE: ; YNM: </v>
      </c>
      <c r="X110" s="3188"/>
      <c r="Y110" s="3188"/>
      <c r="Z110" s="3188">
        <f t="shared" si="24"/>
        <v>0</v>
      </c>
      <c r="AA110" s="3188"/>
      <c r="AB110" s="3188"/>
      <c r="AC110" s="3188"/>
      <c r="AD110" s="3188">
        <f t="shared" si="25"/>
        <v>0</v>
      </c>
      <c r="AE110" s="3188"/>
      <c r="AF110" s="3188"/>
      <c r="AG110" s="3188"/>
      <c r="AH110" s="3188">
        <f t="shared" si="26"/>
        <v>0</v>
      </c>
      <c r="AI110" s="3188"/>
      <c r="AJ110" s="3188"/>
      <c r="AK110" s="3188"/>
      <c r="AL110" s="3188">
        <f t="shared" si="27"/>
        <v>0</v>
      </c>
      <c r="AM110" s="3188"/>
      <c r="AN110" s="3188"/>
      <c r="AO110" s="3188"/>
      <c r="AP110" s="3188">
        <f t="shared" si="28"/>
        <v>0</v>
      </c>
      <c r="AQ110" s="3188"/>
      <c r="AR110" s="3188">
        <f t="shared" si="29"/>
        <v>0</v>
      </c>
      <c r="AS110" s="3188">
        <f t="shared" si="30"/>
        <v>0</v>
      </c>
      <c r="AT110" s="3188">
        <f t="shared" si="31"/>
        <v>0</v>
      </c>
      <c r="AU110" s="3189" t="str">
        <f t="shared" si="32"/>
        <v xml:space="preserve">STATE: ; PDY: ; KKL: ; MHE: ; YNM: </v>
      </c>
      <c r="AV110" s="4846" t="s">
        <v>7373</v>
      </c>
      <c r="AW110" s="1826"/>
    </row>
    <row r="111" spans="1:49 16384:16384" s="3089" customFormat="1" ht="20.25">
      <c r="A111" s="3175">
        <v>2</v>
      </c>
      <c r="B111" s="3176" t="s">
        <v>4243</v>
      </c>
      <c r="C111" s="3256" t="s">
        <v>1663</v>
      </c>
      <c r="D111" s="3176" t="s">
        <v>1664</v>
      </c>
      <c r="E111" s="3268" t="s">
        <v>85</v>
      </c>
      <c r="F111" s="3175" t="s">
        <v>152</v>
      </c>
      <c r="G111" s="3199"/>
      <c r="H111" s="3199"/>
      <c r="I111" s="3251">
        <v>0.5</v>
      </c>
      <c r="J111" s="3199"/>
      <c r="K111" s="3199"/>
      <c r="L111" s="3179"/>
      <c r="M111" s="3182">
        <f t="shared" si="18"/>
        <v>0</v>
      </c>
      <c r="N111" s="3183">
        <f>M111/100000</f>
        <v>0</v>
      </c>
      <c r="O111" s="3182">
        <f t="shared" si="19"/>
        <v>0</v>
      </c>
      <c r="P111" s="3184">
        <f>O111*N111</f>
        <v>0</v>
      </c>
      <c r="Q111" s="3185"/>
      <c r="R111" s="3186">
        <f>'Abs18. NTCP'!Q13</f>
        <v>0</v>
      </c>
      <c r="S111" s="3239">
        <f>'Abs18. NTCP'!R13</f>
        <v>0</v>
      </c>
      <c r="T111" s="3258">
        <f t="shared" si="21"/>
        <v>0</v>
      </c>
      <c r="U111" s="3258">
        <f t="shared" si="20"/>
        <v>0</v>
      </c>
      <c r="V111" s="3259">
        <f t="shared" si="22"/>
        <v>0</v>
      </c>
      <c r="W111" s="3189" t="str">
        <f t="shared" si="23"/>
        <v xml:space="preserve">STATE: ; PDY: ; KKL: ; MHE: ; YNM: </v>
      </c>
      <c r="X111" s="3188"/>
      <c r="Y111" s="3188"/>
      <c r="Z111" s="3188">
        <f t="shared" si="24"/>
        <v>0</v>
      </c>
      <c r="AA111" s="3188"/>
      <c r="AB111" s="3188"/>
      <c r="AC111" s="3188"/>
      <c r="AD111" s="3188">
        <f t="shared" si="25"/>
        <v>0</v>
      </c>
      <c r="AE111" s="2641"/>
      <c r="AF111" s="3188"/>
      <c r="AG111" s="3188"/>
      <c r="AH111" s="3188">
        <f t="shared" si="26"/>
        <v>0</v>
      </c>
      <c r="AI111" s="3188"/>
      <c r="AJ111" s="3188"/>
      <c r="AK111" s="3188"/>
      <c r="AL111" s="3188">
        <f t="shared" si="27"/>
        <v>0</v>
      </c>
      <c r="AM111" s="3188"/>
      <c r="AN111" s="3188"/>
      <c r="AO111" s="3188"/>
      <c r="AP111" s="3188">
        <f t="shared" si="28"/>
        <v>0</v>
      </c>
      <c r="AQ111" s="3188"/>
      <c r="AR111" s="3188">
        <f t="shared" si="29"/>
        <v>0</v>
      </c>
      <c r="AS111" s="3188">
        <f t="shared" si="30"/>
        <v>0</v>
      </c>
      <c r="AT111" s="3188">
        <f t="shared" si="31"/>
        <v>0</v>
      </c>
      <c r="AU111" s="3189" t="str">
        <f t="shared" si="32"/>
        <v xml:space="preserve">STATE: ; PDY: ; KKL: ; MHE: ; YNM: </v>
      </c>
      <c r="AV111" s="4846" t="s">
        <v>7373</v>
      </c>
      <c r="AW111" s="1826"/>
    </row>
    <row r="112" spans="1:49 16384:16384" s="3089" customFormat="1" ht="20.25">
      <c r="A112" s="3175">
        <v>3</v>
      </c>
      <c r="B112" s="3176" t="s">
        <v>4244</v>
      </c>
      <c r="C112" s="3196"/>
      <c r="D112" s="3177" t="s">
        <v>1589</v>
      </c>
      <c r="E112" s="3268" t="s">
        <v>85</v>
      </c>
      <c r="F112" s="3175" t="s">
        <v>152</v>
      </c>
      <c r="G112" s="3199"/>
      <c r="H112" s="3199"/>
      <c r="I112" s="3225"/>
      <c r="J112" s="3199"/>
      <c r="K112" s="3199"/>
      <c r="L112" s="3179"/>
      <c r="M112" s="3182">
        <f t="shared" si="18"/>
        <v>0</v>
      </c>
      <c r="N112" s="3183">
        <f>M112/100000</f>
        <v>0</v>
      </c>
      <c r="O112" s="3182">
        <f t="shared" si="19"/>
        <v>0</v>
      </c>
      <c r="P112" s="3184">
        <f>O112*N112</f>
        <v>0</v>
      </c>
      <c r="Q112" s="3185"/>
      <c r="R112" s="3186">
        <f>'Abs18. NTCP'!Q14</f>
        <v>0</v>
      </c>
      <c r="S112" s="3239">
        <f>'Abs18. NTCP'!R14</f>
        <v>0</v>
      </c>
      <c r="T112" s="3258">
        <f t="shared" si="21"/>
        <v>0</v>
      </c>
      <c r="U112" s="3258">
        <f t="shared" si="20"/>
        <v>0</v>
      </c>
      <c r="V112" s="3259">
        <f t="shared" si="22"/>
        <v>0</v>
      </c>
      <c r="W112" s="3189" t="str">
        <f t="shared" si="23"/>
        <v xml:space="preserve">STATE: ; PDY: ; KKL: ; MHE: ; YNM: </v>
      </c>
      <c r="X112" s="3188"/>
      <c r="Y112" s="3188"/>
      <c r="Z112" s="3188">
        <f t="shared" si="24"/>
        <v>0</v>
      </c>
      <c r="AA112" s="3188"/>
      <c r="AB112" s="3188"/>
      <c r="AC112" s="3188"/>
      <c r="AD112" s="3188">
        <f t="shared" si="25"/>
        <v>0</v>
      </c>
      <c r="AE112" s="3188"/>
      <c r="AF112" s="3188"/>
      <c r="AG112" s="3188"/>
      <c r="AH112" s="3188">
        <f t="shared" si="26"/>
        <v>0</v>
      </c>
      <c r="AI112" s="3188"/>
      <c r="AJ112" s="3188"/>
      <c r="AK112" s="3188"/>
      <c r="AL112" s="3188">
        <f t="shared" si="27"/>
        <v>0</v>
      </c>
      <c r="AM112" s="3188"/>
      <c r="AN112" s="3188"/>
      <c r="AO112" s="3188"/>
      <c r="AP112" s="3188">
        <f t="shared" si="28"/>
        <v>0</v>
      </c>
      <c r="AQ112" s="3188"/>
      <c r="AR112" s="3188">
        <f t="shared" si="29"/>
        <v>0</v>
      </c>
      <c r="AS112" s="3188">
        <f t="shared" si="30"/>
        <v>0</v>
      </c>
      <c r="AT112" s="3188">
        <f t="shared" si="31"/>
        <v>0</v>
      </c>
      <c r="AU112" s="3189" t="str">
        <f t="shared" si="32"/>
        <v xml:space="preserve">STATE: ; PDY: ; KKL: ; MHE: ; YNM: </v>
      </c>
      <c r="AV112" s="4846"/>
      <c r="AW112" s="1826"/>
    </row>
    <row r="113" spans="1:49" s="3089" customFormat="1" ht="33">
      <c r="A113" s="3162" t="s">
        <v>4343</v>
      </c>
      <c r="B113" s="3163" t="s">
        <v>2378</v>
      </c>
      <c r="C113" s="3164"/>
      <c r="D113" s="3163" t="s">
        <v>4893</v>
      </c>
      <c r="E113" s="3165"/>
      <c r="F113" s="3165"/>
      <c r="G113" s="3207"/>
      <c r="H113" s="3207"/>
      <c r="I113" s="3208"/>
      <c r="J113" s="3207"/>
      <c r="K113" s="3207"/>
      <c r="L113" s="3207"/>
      <c r="M113" s="3182">
        <f t="shared" si="18"/>
        <v>0</v>
      </c>
      <c r="N113" s="3168"/>
      <c r="O113" s="3182">
        <f t="shared" si="19"/>
        <v>0</v>
      </c>
      <c r="P113" s="3168">
        <f>SUM(P114:P119)</f>
        <v>4.8</v>
      </c>
      <c r="Q113" s="3209"/>
      <c r="R113" s="3171"/>
      <c r="S113" s="3172">
        <f>SUM(S114:S119)</f>
        <v>0</v>
      </c>
      <c r="T113" s="3258"/>
      <c r="U113" s="3258"/>
      <c r="V113" s="3168">
        <f>SUM(V114:V119)</f>
        <v>480000</v>
      </c>
      <c r="W113" s="3189"/>
      <c r="X113" s="3188"/>
      <c r="Y113" s="3188"/>
      <c r="Z113" s="3168">
        <f>SUM(Z114:Z119)</f>
        <v>0</v>
      </c>
      <c r="AA113" s="3188"/>
      <c r="AB113" s="3188"/>
      <c r="AC113" s="3188"/>
      <c r="AD113" s="3168">
        <f>SUM(AD114:AD119)</f>
        <v>328000</v>
      </c>
      <c r="AE113" s="3188"/>
      <c r="AF113" s="3188"/>
      <c r="AG113" s="3188"/>
      <c r="AH113" s="3168">
        <f>SUM(AH114:AH119)</f>
        <v>112000</v>
      </c>
      <c r="AI113" s="3188"/>
      <c r="AJ113" s="3188"/>
      <c r="AK113" s="3188"/>
      <c r="AL113" s="3168">
        <f>SUM(AL114:AL119)</f>
        <v>20000</v>
      </c>
      <c r="AM113" s="3188"/>
      <c r="AN113" s="3188"/>
      <c r="AO113" s="3188"/>
      <c r="AP113" s="3168">
        <f>SUM(AP114:AP119)</f>
        <v>20000</v>
      </c>
      <c r="AQ113" s="3188"/>
      <c r="AR113" s="3168">
        <f>SUM(AR114:AR119)</f>
        <v>480000</v>
      </c>
      <c r="AS113" s="3188"/>
      <c r="AT113" s="3188"/>
      <c r="AU113" s="3189"/>
      <c r="AV113" s="4731"/>
    </row>
    <row r="114" spans="1:49" s="3089" customFormat="1" ht="40.5">
      <c r="A114" s="3175">
        <v>1</v>
      </c>
      <c r="B114" s="3176" t="s">
        <v>4245</v>
      </c>
      <c r="C114" s="3256" t="s">
        <v>1666</v>
      </c>
      <c r="D114" s="3256" t="s">
        <v>1667</v>
      </c>
      <c r="E114" s="3268" t="s">
        <v>85</v>
      </c>
      <c r="F114" s="3175" t="s">
        <v>415</v>
      </c>
      <c r="G114" s="3199"/>
      <c r="H114" s="3199"/>
      <c r="I114" s="3225"/>
      <c r="J114" s="3199"/>
      <c r="K114" s="3199"/>
      <c r="L114" s="3252"/>
      <c r="M114" s="3182">
        <f t="shared" si="18"/>
        <v>0</v>
      </c>
      <c r="N114" s="3183">
        <f t="shared" ref="N114:N119" si="37">M114/100000</f>
        <v>0</v>
      </c>
      <c r="O114" s="3182">
        <f t="shared" si="19"/>
        <v>0</v>
      </c>
      <c r="P114" s="3184">
        <f t="shared" ref="P114:P119" si="38">O114*N114</f>
        <v>0</v>
      </c>
      <c r="Q114" s="3185"/>
      <c r="R114" s="3186">
        <f>'Abs19. NPCDCS'!Q18</f>
        <v>0</v>
      </c>
      <c r="S114" s="3239">
        <f>'Abs19. NPCDCS'!R18</f>
        <v>0</v>
      </c>
      <c r="T114" s="3258">
        <f t="shared" si="21"/>
        <v>0</v>
      </c>
      <c r="U114" s="3258">
        <f t="shared" si="20"/>
        <v>0</v>
      </c>
      <c r="V114" s="3259">
        <f t="shared" si="22"/>
        <v>0</v>
      </c>
      <c r="W114" s="3189" t="str">
        <f t="shared" si="23"/>
        <v xml:space="preserve">STATE: ; PDY: ; KKL: ; MHE: ; YNM: </v>
      </c>
      <c r="X114" s="3188"/>
      <c r="Y114" s="3188"/>
      <c r="Z114" s="3188">
        <f t="shared" si="24"/>
        <v>0</v>
      </c>
      <c r="AA114" s="3188"/>
      <c r="AB114" s="3188"/>
      <c r="AC114" s="3188"/>
      <c r="AD114" s="3188">
        <f t="shared" si="25"/>
        <v>0</v>
      </c>
      <c r="AE114" s="3188"/>
      <c r="AF114" s="3188"/>
      <c r="AG114" s="3188"/>
      <c r="AH114" s="3188">
        <f t="shared" si="26"/>
        <v>0</v>
      </c>
      <c r="AI114" s="3188"/>
      <c r="AJ114" s="3188"/>
      <c r="AK114" s="3188"/>
      <c r="AL114" s="3188">
        <f t="shared" si="27"/>
        <v>0</v>
      </c>
      <c r="AM114" s="3188"/>
      <c r="AN114" s="3188"/>
      <c r="AO114" s="3188"/>
      <c r="AP114" s="3188">
        <f t="shared" si="28"/>
        <v>0</v>
      </c>
      <c r="AQ114" s="3188"/>
      <c r="AR114" s="3188">
        <f t="shared" si="29"/>
        <v>0</v>
      </c>
      <c r="AS114" s="3188">
        <f t="shared" si="30"/>
        <v>0</v>
      </c>
      <c r="AT114" s="3188">
        <f t="shared" si="31"/>
        <v>0</v>
      </c>
      <c r="AU114" s="3189" t="str">
        <f t="shared" si="32"/>
        <v xml:space="preserve">STATE: ; PDY: ; KKL: ; MHE: ; YNM: </v>
      </c>
      <c r="AV114" s="4846" t="s">
        <v>7374</v>
      </c>
      <c r="AW114" s="1826"/>
    </row>
    <row r="115" spans="1:49" s="3089" customFormat="1" ht="40.5">
      <c r="A115" s="3175">
        <v>2</v>
      </c>
      <c r="B115" s="3176" t="s">
        <v>4246</v>
      </c>
      <c r="C115" s="3256" t="s">
        <v>1668</v>
      </c>
      <c r="D115" s="3256" t="s">
        <v>2832</v>
      </c>
      <c r="E115" s="3268" t="s">
        <v>85</v>
      </c>
      <c r="F115" s="3175" t="s">
        <v>415</v>
      </c>
      <c r="G115" s="3199"/>
      <c r="H115" s="3199"/>
      <c r="I115" s="3225"/>
      <c r="J115" s="3199"/>
      <c r="K115" s="3199"/>
      <c r="L115" s="3252"/>
      <c r="M115" s="3182">
        <f t="shared" si="18"/>
        <v>0</v>
      </c>
      <c r="N115" s="3183">
        <f t="shared" si="37"/>
        <v>0</v>
      </c>
      <c r="O115" s="3182">
        <f t="shared" si="19"/>
        <v>0</v>
      </c>
      <c r="P115" s="3184">
        <f t="shared" si="38"/>
        <v>0</v>
      </c>
      <c r="Q115" s="3185"/>
      <c r="R115" s="3186">
        <f>'Abs19. NPCDCS'!Q19</f>
        <v>0</v>
      </c>
      <c r="S115" s="3239">
        <f>'Abs19. NPCDCS'!R19</f>
        <v>0</v>
      </c>
      <c r="T115" s="3258">
        <f t="shared" si="21"/>
        <v>0</v>
      </c>
      <c r="U115" s="3258">
        <f t="shared" si="20"/>
        <v>0</v>
      </c>
      <c r="V115" s="3259">
        <f t="shared" si="22"/>
        <v>0</v>
      </c>
      <c r="W115" s="3189" t="str">
        <f t="shared" si="23"/>
        <v xml:space="preserve">STATE: ; PDY: ; KKL: ; MHE: ; YNM: </v>
      </c>
      <c r="X115" s="3188"/>
      <c r="Y115" s="3188"/>
      <c r="Z115" s="3188">
        <f t="shared" si="24"/>
        <v>0</v>
      </c>
      <c r="AA115" s="3188"/>
      <c r="AB115" s="3188"/>
      <c r="AC115" s="3188"/>
      <c r="AD115" s="3188">
        <f t="shared" si="25"/>
        <v>0</v>
      </c>
      <c r="AE115" s="3188"/>
      <c r="AF115" s="3188"/>
      <c r="AG115" s="3188"/>
      <c r="AH115" s="3188">
        <f t="shared" si="26"/>
        <v>0</v>
      </c>
      <c r="AI115" s="3188"/>
      <c r="AJ115" s="3188"/>
      <c r="AK115" s="3188"/>
      <c r="AL115" s="3188">
        <f t="shared" si="27"/>
        <v>0</v>
      </c>
      <c r="AM115" s="3188"/>
      <c r="AN115" s="3188"/>
      <c r="AO115" s="3188"/>
      <c r="AP115" s="3188">
        <f t="shared" si="28"/>
        <v>0</v>
      </c>
      <c r="AQ115" s="3188"/>
      <c r="AR115" s="3188">
        <f t="shared" si="29"/>
        <v>0</v>
      </c>
      <c r="AS115" s="3188">
        <f t="shared" si="30"/>
        <v>0</v>
      </c>
      <c r="AT115" s="3188">
        <f t="shared" si="31"/>
        <v>0</v>
      </c>
      <c r="AU115" s="3189" t="str">
        <f t="shared" si="32"/>
        <v xml:space="preserve">STATE: ; PDY: ; KKL: ; MHE: ; YNM: </v>
      </c>
      <c r="AV115" s="4846" t="s">
        <v>7375</v>
      </c>
      <c r="AW115" s="1826"/>
    </row>
    <row r="116" spans="1:49" s="3089" customFormat="1" ht="37.5" customHeight="1">
      <c r="A116" s="3175">
        <v>3</v>
      </c>
      <c r="B116" s="3176" t="s">
        <v>4247</v>
      </c>
      <c r="C116" s="3256" t="s">
        <v>1669</v>
      </c>
      <c r="D116" s="3256" t="s">
        <v>1670</v>
      </c>
      <c r="E116" s="3268" t="s">
        <v>85</v>
      </c>
      <c r="F116" s="3175" t="s">
        <v>415</v>
      </c>
      <c r="G116" s="3199"/>
      <c r="H116" s="3199"/>
      <c r="I116" s="3225"/>
      <c r="J116" s="3199"/>
      <c r="K116" s="3199"/>
      <c r="L116" s="3252"/>
      <c r="M116" s="3182">
        <f t="shared" si="18"/>
        <v>0</v>
      </c>
      <c r="N116" s="3183">
        <f t="shared" si="37"/>
        <v>0</v>
      </c>
      <c r="O116" s="3182">
        <f t="shared" si="19"/>
        <v>0</v>
      </c>
      <c r="P116" s="3184">
        <f t="shared" si="38"/>
        <v>0</v>
      </c>
      <c r="Q116" s="3185"/>
      <c r="R116" s="3186">
        <f>'Abs19. NPCDCS'!Q20</f>
        <v>0</v>
      </c>
      <c r="S116" s="3239">
        <f>'Abs19. NPCDCS'!R20</f>
        <v>0</v>
      </c>
      <c r="T116" s="3258">
        <f t="shared" si="21"/>
        <v>0</v>
      </c>
      <c r="U116" s="3258">
        <f t="shared" si="20"/>
        <v>0</v>
      </c>
      <c r="V116" s="3259">
        <f t="shared" si="22"/>
        <v>0</v>
      </c>
      <c r="W116" s="3189" t="str">
        <f t="shared" si="23"/>
        <v xml:space="preserve">STATE: ; PDY: ; KKL: ; MHE: ; YNM: </v>
      </c>
      <c r="X116" s="3188"/>
      <c r="Y116" s="3188"/>
      <c r="Z116" s="3188">
        <f t="shared" si="24"/>
        <v>0</v>
      </c>
      <c r="AA116" s="3188"/>
      <c r="AB116" s="3188"/>
      <c r="AC116" s="3188"/>
      <c r="AD116" s="3188">
        <f t="shared" si="25"/>
        <v>0</v>
      </c>
      <c r="AE116" s="3188"/>
      <c r="AF116" s="3188"/>
      <c r="AG116" s="3188"/>
      <c r="AH116" s="3188">
        <f t="shared" si="26"/>
        <v>0</v>
      </c>
      <c r="AI116" s="3188"/>
      <c r="AJ116" s="3188"/>
      <c r="AK116" s="3188"/>
      <c r="AL116" s="3188">
        <f t="shared" si="27"/>
        <v>0</v>
      </c>
      <c r="AM116" s="3188"/>
      <c r="AN116" s="3188"/>
      <c r="AO116" s="3188"/>
      <c r="AP116" s="3188">
        <f t="shared" si="28"/>
        <v>0</v>
      </c>
      <c r="AQ116" s="3188"/>
      <c r="AR116" s="3188">
        <f t="shared" si="29"/>
        <v>0</v>
      </c>
      <c r="AS116" s="3188">
        <f t="shared" si="30"/>
        <v>0</v>
      </c>
      <c r="AT116" s="3188">
        <f t="shared" si="31"/>
        <v>0</v>
      </c>
      <c r="AU116" s="3189" t="str">
        <f t="shared" si="32"/>
        <v xml:space="preserve">STATE: ; PDY: ; KKL: ; MHE: ; YNM: </v>
      </c>
      <c r="AV116" s="4846" t="s">
        <v>7376</v>
      </c>
      <c r="AW116" s="1826"/>
    </row>
    <row r="117" spans="1:49" s="3089" customFormat="1" ht="40.5">
      <c r="A117" s="3175">
        <v>4</v>
      </c>
      <c r="B117" s="3176" t="s">
        <v>4248</v>
      </c>
      <c r="C117" s="3256" t="s">
        <v>1671</v>
      </c>
      <c r="D117" s="3256" t="s">
        <v>1672</v>
      </c>
      <c r="E117" s="3268" t="s">
        <v>85</v>
      </c>
      <c r="F117" s="3175" t="s">
        <v>415</v>
      </c>
      <c r="G117" s="3199"/>
      <c r="H117" s="3199"/>
      <c r="I117" s="3225"/>
      <c r="J117" s="3199"/>
      <c r="K117" s="3199"/>
      <c r="L117" s="3252"/>
      <c r="M117" s="3182">
        <f t="shared" si="18"/>
        <v>0</v>
      </c>
      <c r="N117" s="3183">
        <f t="shared" si="37"/>
        <v>0</v>
      </c>
      <c r="O117" s="3182">
        <f t="shared" si="19"/>
        <v>0</v>
      </c>
      <c r="P117" s="3184">
        <f t="shared" si="38"/>
        <v>0</v>
      </c>
      <c r="Q117" s="3185"/>
      <c r="R117" s="3186">
        <f>'Abs19. NPCDCS'!Q21</f>
        <v>0</v>
      </c>
      <c r="S117" s="3239">
        <f>'Abs19. NPCDCS'!R21</f>
        <v>0</v>
      </c>
      <c r="T117" s="3258">
        <f t="shared" si="21"/>
        <v>0</v>
      </c>
      <c r="U117" s="3258">
        <f t="shared" si="20"/>
        <v>0</v>
      </c>
      <c r="V117" s="3259">
        <f t="shared" si="22"/>
        <v>0</v>
      </c>
      <c r="W117" s="3189" t="str">
        <f t="shared" si="23"/>
        <v xml:space="preserve">STATE: ; PDY: ; KKL: ; MHE: ; YNM: </v>
      </c>
      <c r="X117" s="3188"/>
      <c r="Y117" s="3188"/>
      <c r="Z117" s="3188">
        <f t="shared" si="24"/>
        <v>0</v>
      </c>
      <c r="AA117" s="3188"/>
      <c r="AB117" s="3188"/>
      <c r="AC117" s="3188"/>
      <c r="AD117" s="3188">
        <f t="shared" si="25"/>
        <v>0</v>
      </c>
      <c r="AE117" s="3188"/>
      <c r="AF117" s="3188"/>
      <c r="AG117" s="3188"/>
      <c r="AH117" s="3188">
        <f t="shared" si="26"/>
        <v>0</v>
      </c>
      <c r="AI117" s="3188"/>
      <c r="AJ117" s="3188"/>
      <c r="AK117" s="3188"/>
      <c r="AL117" s="3188">
        <f t="shared" si="27"/>
        <v>0</v>
      </c>
      <c r="AM117" s="3188"/>
      <c r="AN117" s="3188"/>
      <c r="AO117" s="3188"/>
      <c r="AP117" s="3188">
        <f t="shared" si="28"/>
        <v>0</v>
      </c>
      <c r="AQ117" s="3188"/>
      <c r="AR117" s="3188">
        <f t="shared" si="29"/>
        <v>0</v>
      </c>
      <c r="AS117" s="3188">
        <f t="shared" si="30"/>
        <v>0</v>
      </c>
      <c r="AT117" s="3188">
        <f t="shared" si="31"/>
        <v>0</v>
      </c>
      <c r="AU117" s="3189" t="str">
        <f t="shared" si="32"/>
        <v xml:space="preserve">STATE: ; PDY: ; KKL: ; MHE: ; YNM: </v>
      </c>
      <c r="AV117" s="4846" t="s">
        <v>7377</v>
      </c>
      <c r="AW117" s="1826"/>
    </row>
    <row r="118" spans="1:49" s="3089" customFormat="1" ht="135" customHeight="1">
      <c r="A118" s="3175">
        <v>5</v>
      </c>
      <c r="B118" s="3176" t="s">
        <v>4268</v>
      </c>
      <c r="C118" s="3177" t="s">
        <v>2835</v>
      </c>
      <c r="D118" s="3177" t="s">
        <v>2528</v>
      </c>
      <c r="E118" s="3268" t="s">
        <v>85</v>
      </c>
      <c r="F118" s="3175" t="s">
        <v>415</v>
      </c>
      <c r="G118" s="3199"/>
      <c r="H118" s="3199"/>
      <c r="I118" s="3251">
        <v>10.540000000000001</v>
      </c>
      <c r="J118" s="3199"/>
      <c r="K118" s="3199"/>
      <c r="L118" s="3271"/>
      <c r="M118" s="3182">
        <f t="shared" si="18"/>
        <v>4000</v>
      </c>
      <c r="N118" s="3183">
        <f>M118/100000</f>
        <v>0.04</v>
      </c>
      <c r="O118" s="3182">
        <f t="shared" si="19"/>
        <v>120</v>
      </c>
      <c r="P118" s="4884">
        <f t="shared" si="38"/>
        <v>4.8</v>
      </c>
      <c r="Q118" s="3272"/>
      <c r="R118" s="3186">
        <f>'Abs19. NPCDCS'!Q22</f>
        <v>0</v>
      </c>
      <c r="S118" s="3239">
        <f>'Abs19. NPCDCS'!R22</f>
        <v>0</v>
      </c>
      <c r="T118" s="3258">
        <f t="shared" si="21"/>
        <v>4000</v>
      </c>
      <c r="U118" s="3258">
        <f t="shared" si="20"/>
        <v>120</v>
      </c>
      <c r="V118" s="3259">
        <f t="shared" si="22"/>
        <v>480000</v>
      </c>
      <c r="W118" s="3189" t="str">
        <f t="shared" si="23"/>
        <v>STATE: ; PDY: (Rs.4500*82)(27 PHC &amp; 55 SC)Purchase of Swab, speculum and pap smear kit for PBS; KKL: (Rs.8500*28) (11 PHC &amp; 17 SC) Purchase of Swab, speculum and pap smear kit for PBS; MHE:  (Rs.4500*5) (1 PHC &amp; 4SC) Purchase of Swab, speculum and pap smear kit for PBS; YNM:  (Rs.4500*5) (1 PHC &amp; 4SC) Purchase of Swab, speculum and pap smear kit for PBS</v>
      </c>
      <c r="X118" s="3192"/>
      <c r="Y118" s="3192"/>
      <c r="Z118" s="3192">
        <f t="shared" si="24"/>
        <v>0</v>
      </c>
      <c r="AA118" s="3192"/>
      <c r="AB118" s="3192">
        <v>4000</v>
      </c>
      <c r="AC118" s="3192">
        <v>82</v>
      </c>
      <c r="AD118" s="3192">
        <f t="shared" si="25"/>
        <v>328000</v>
      </c>
      <c r="AE118" s="3216" t="s">
        <v>6782</v>
      </c>
      <c r="AF118" s="3192">
        <v>4000</v>
      </c>
      <c r="AG118" s="3192">
        <v>28</v>
      </c>
      <c r="AH118" s="3192">
        <f t="shared" si="26"/>
        <v>112000</v>
      </c>
      <c r="AI118" s="3216" t="s">
        <v>6783</v>
      </c>
      <c r="AJ118" s="3192">
        <v>4000</v>
      </c>
      <c r="AK118" s="3192">
        <v>5</v>
      </c>
      <c r="AL118" s="3192">
        <f t="shared" si="27"/>
        <v>20000</v>
      </c>
      <c r="AM118" s="3216" t="s">
        <v>6784</v>
      </c>
      <c r="AN118" s="3192">
        <v>4000</v>
      </c>
      <c r="AO118" s="3192">
        <v>5</v>
      </c>
      <c r="AP118" s="3192">
        <f t="shared" si="28"/>
        <v>20000</v>
      </c>
      <c r="AQ118" s="3216" t="s">
        <v>6784</v>
      </c>
      <c r="AR118" s="3188">
        <f t="shared" si="29"/>
        <v>480000</v>
      </c>
      <c r="AS118" s="3188">
        <f t="shared" si="30"/>
        <v>120</v>
      </c>
      <c r="AT118" s="3188">
        <f t="shared" si="31"/>
        <v>4000</v>
      </c>
      <c r="AU118" s="3189" t="str">
        <f t="shared" si="32"/>
        <v>STATE: ; PDY: (Rs.4500*82)(27 PHC &amp; 55 SC)Purchase of Swab, speculum and pap smear kit for PBS; KKL: (Rs.8500*28) (11 PHC &amp; 17 SC) Purchase of Swab, speculum and pap smear kit for PBS; MHE:  (Rs.4500*5) (1 PHC &amp; 4SC) Purchase of Swab, speculum and pap smear kit for PBS; YNM:  (Rs.4500*5) (1 PHC &amp; 4SC) Purchase of Swab, speculum and pap smear kit for PBS</v>
      </c>
      <c r="AV118" s="4846" t="s">
        <v>7375</v>
      </c>
      <c r="AW118" s="4974" t="s">
        <v>8189</v>
      </c>
    </row>
    <row r="119" spans="1:49" s="3089" customFormat="1" ht="20.25">
      <c r="A119" s="3175">
        <v>6</v>
      </c>
      <c r="B119" s="3176" t="s">
        <v>4249</v>
      </c>
      <c r="C119" s="3260"/>
      <c r="D119" s="3177" t="s">
        <v>1589</v>
      </c>
      <c r="E119" s="3268" t="s">
        <v>85</v>
      </c>
      <c r="F119" s="3175" t="s">
        <v>415</v>
      </c>
      <c r="G119" s="3199"/>
      <c r="H119" s="3199"/>
      <c r="I119" s="3225"/>
      <c r="J119" s="3199"/>
      <c r="K119" s="3199"/>
      <c r="L119" s="3252"/>
      <c r="M119" s="3182">
        <f t="shared" si="18"/>
        <v>0</v>
      </c>
      <c r="N119" s="3183">
        <f t="shared" si="37"/>
        <v>0</v>
      </c>
      <c r="O119" s="3182">
        <f t="shared" si="19"/>
        <v>0</v>
      </c>
      <c r="P119" s="3184">
        <f t="shared" si="38"/>
        <v>0</v>
      </c>
      <c r="Q119" s="3185"/>
      <c r="R119" s="3186">
        <f>'Abs19. NPCDCS'!Q23</f>
        <v>0</v>
      </c>
      <c r="S119" s="3239">
        <f>'Abs19. NPCDCS'!R23</f>
        <v>0</v>
      </c>
      <c r="T119" s="3258">
        <f t="shared" si="21"/>
        <v>0</v>
      </c>
      <c r="U119" s="3258">
        <f t="shared" si="20"/>
        <v>0</v>
      </c>
      <c r="V119" s="3259">
        <f t="shared" si="22"/>
        <v>0</v>
      </c>
      <c r="W119" s="3189" t="str">
        <f t="shared" si="23"/>
        <v xml:space="preserve">STATE: ; PDY: ; KKL: ; MHE: ; YNM: </v>
      </c>
      <c r="X119" s="3188"/>
      <c r="Y119" s="3188"/>
      <c r="Z119" s="3188">
        <f t="shared" si="24"/>
        <v>0</v>
      </c>
      <c r="AA119" s="3188"/>
      <c r="AB119" s="3188"/>
      <c r="AC119" s="3188"/>
      <c r="AD119" s="3188">
        <f t="shared" si="25"/>
        <v>0</v>
      </c>
      <c r="AE119" s="3188"/>
      <c r="AF119" s="3188"/>
      <c r="AG119" s="3188"/>
      <c r="AH119" s="3188">
        <f t="shared" si="26"/>
        <v>0</v>
      </c>
      <c r="AI119" s="3188"/>
      <c r="AJ119" s="3188"/>
      <c r="AK119" s="3188"/>
      <c r="AL119" s="3188">
        <f t="shared" si="27"/>
        <v>0</v>
      </c>
      <c r="AM119" s="3188"/>
      <c r="AN119" s="3188"/>
      <c r="AO119" s="3188"/>
      <c r="AP119" s="3188">
        <f t="shared" si="28"/>
        <v>0</v>
      </c>
      <c r="AQ119" s="3188"/>
      <c r="AR119" s="3188">
        <f t="shared" si="29"/>
        <v>0</v>
      </c>
      <c r="AS119" s="3188">
        <f t="shared" si="30"/>
        <v>0</v>
      </c>
      <c r="AT119" s="3188">
        <f t="shared" si="31"/>
        <v>0</v>
      </c>
      <c r="AU119" s="3189" t="str">
        <f t="shared" si="32"/>
        <v xml:space="preserve">STATE: ; PDY: ; KKL: ; MHE: ; YNM: </v>
      </c>
      <c r="AV119" s="4846"/>
      <c r="AW119" s="1826"/>
    </row>
    <row r="120" spans="1:49" s="3089" customFormat="1" ht="48.75" customHeight="1">
      <c r="A120" s="3162" t="s">
        <v>4646</v>
      </c>
      <c r="B120" s="3163" t="s">
        <v>2558</v>
      </c>
      <c r="C120" s="3164" t="s">
        <v>1336</v>
      </c>
      <c r="D120" s="3163" t="s">
        <v>4894</v>
      </c>
      <c r="E120" s="3165"/>
      <c r="F120" s="3165"/>
      <c r="G120" s="3207"/>
      <c r="H120" s="3207"/>
      <c r="I120" s="3208"/>
      <c r="J120" s="3207"/>
      <c r="K120" s="3207"/>
      <c r="L120" s="3207"/>
      <c r="M120" s="3182">
        <f t="shared" si="18"/>
        <v>0</v>
      </c>
      <c r="N120" s="3168"/>
      <c r="O120" s="3182">
        <f t="shared" si="19"/>
        <v>0</v>
      </c>
      <c r="P120" s="3168">
        <f>SUM(P121:P122)</f>
        <v>5</v>
      </c>
      <c r="Q120" s="3209"/>
      <c r="R120" s="3171"/>
      <c r="S120" s="3172">
        <f>SUM(S121:S122)</f>
        <v>0</v>
      </c>
      <c r="T120" s="3258"/>
      <c r="U120" s="3258"/>
      <c r="V120" s="3168">
        <f>SUM(V121:V122)</f>
        <v>500000</v>
      </c>
      <c r="W120" s="3189"/>
      <c r="X120" s="3188"/>
      <c r="Y120" s="3188"/>
      <c r="Z120" s="3168">
        <f>SUM(Z121:Z122)</f>
        <v>0</v>
      </c>
      <c r="AA120" s="3188"/>
      <c r="AB120" s="3188"/>
      <c r="AC120" s="3188"/>
      <c r="AD120" s="3168">
        <f>SUM(AD121:AD122)</f>
        <v>500000</v>
      </c>
      <c r="AE120" s="3188"/>
      <c r="AF120" s="3188"/>
      <c r="AG120" s="3188"/>
      <c r="AH120" s="3168">
        <f>SUM(AH121:AH122)</f>
        <v>0</v>
      </c>
      <c r="AI120" s="3188"/>
      <c r="AJ120" s="3188"/>
      <c r="AK120" s="3188"/>
      <c r="AL120" s="3168">
        <f>SUM(AL121:AL122)</f>
        <v>0</v>
      </c>
      <c r="AM120" s="3188"/>
      <c r="AN120" s="3188"/>
      <c r="AO120" s="3188"/>
      <c r="AP120" s="3168">
        <f>SUM(AP121:AP122)</f>
        <v>0</v>
      </c>
      <c r="AQ120" s="3188"/>
      <c r="AR120" s="3168">
        <f>SUM(AR121:AR122)</f>
        <v>500000</v>
      </c>
      <c r="AS120" s="3188"/>
      <c r="AT120" s="3188"/>
      <c r="AU120" s="3189"/>
      <c r="AV120" s="4731"/>
    </row>
    <row r="121" spans="1:49" s="3089" customFormat="1" ht="108" customHeight="1">
      <c r="A121" s="3175">
        <v>1</v>
      </c>
      <c r="B121" s="3176" t="s">
        <v>4250</v>
      </c>
      <c r="C121" s="3190"/>
      <c r="D121" s="3176" t="s">
        <v>4368</v>
      </c>
      <c r="E121" s="3268" t="s">
        <v>85</v>
      </c>
      <c r="F121" s="3175" t="s">
        <v>4897</v>
      </c>
      <c r="G121" s="3199"/>
      <c r="H121" s="3199"/>
      <c r="I121" s="3273"/>
      <c r="J121" s="3199"/>
      <c r="K121" s="3199"/>
      <c r="L121" s="3179"/>
      <c r="M121" s="3182">
        <f t="shared" si="18"/>
        <v>500000</v>
      </c>
      <c r="N121" s="3183">
        <f>M121/100000</f>
        <v>5</v>
      </c>
      <c r="O121" s="3182">
        <f t="shared" si="19"/>
        <v>1</v>
      </c>
      <c r="P121" s="4884">
        <f>O121*N121</f>
        <v>5</v>
      </c>
      <c r="Q121" s="3185"/>
      <c r="R121" s="3186">
        <f>'Abs20. PMNDP'!Q11</f>
        <v>0</v>
      </c>
      <c r="S121" s="3239">
        <f>'Abs20. PMNDP'!R11</f>
        <v>0</v>
      </c>
      <c r="T121" s="3258">
        <f t="shared" si="21"/>
        <v>500000</v>
      </c>
      <c r="U121" s="3258">
        <f t="shared" si="20"/>
        <v>1</v>
      </c>
      <c r="V121" s="3259">
        <f t="shared" si="22"/>
        <v>500000</v>
      </c>
      <c r="W121" s="3189" t="str">
        <f t="shared" si="23"/>
        <v xml:space="preserve">STATE: ; PDY: Defibrillator is mandatory for Dialysis unit as per Central Governement recommendation, critically ill Dialysis patients may require Defibrillator for resuscitation in cases of emergency - Rs.5,00,000/-; KKL: ; MHE: ; YNM: </v>
      </c>
      <c r="X121" s="3188"/>
      <c r="Y121" s="3188"/>
      <c r="Z121" s="3188">
        <f t="shared" si="24"/>
        <v>0</v>
      </c>
      <c r="AA121" s="3188"/>
      <c r="AB121" s="3188">
        <v>500000</v>
      </c>
      <c r="AC121" s="3188">
        <v>1</v>
      </c>
      <c r="AD121" s="3188">
        <f t="shared" si="25"/>
        <v>500000</v>
      </c>
      <c r="AE121" s="3189" t="s">
        <v>5946</v>
      </c>
      <c r="AF121" s="3188"/>
      <c r="AG121" s="3188"/>
      <c r="AH121" s="3188">
        <f t="shared" si="26"/>
        <v>0</v>
      </c>
      <c r="AI121" s="3188"/>
      <c r="AJ121" s="3188"/>
      <c r="AK121" s="3188"/>
      <c r="AL121" s="3188">
        <f t="shared" si="27"/>
        <v>0</v>
      </c>
      <c r="AM121" s="3188"/>
      <c r="AN121" s="3188"/>
      <c r="AO121" s="3188"/>
      <c r="AP121" s="3188">
        <f t="shared" si="28"/>
        <v>0</v>
      </c>
      <c r="AQ121" s="3188"/>
      <c r="AR121" s="3188">
        <f t="shared" si="29"/>
        <v>500000</v>
      </c>
      <c r="AS121" s="3188">
        <f t="shared" si="30"/>
        <v>1</v>
      </c>
      <c r="AT121" s="3188">
        <f t="shared" si="31"/>
        <v>500000</v>
      </c>
      <c r="AU121" s="3189" t="str">
        <f t="shared" si="32"/>
        <v xml:space="preserve">STATE: ; PDY: Defibrillator is mandatory for Dialysis unit as per Central Governement recommendation, critically ill Dialysis patients may require Defibrillator for resuscitation in cases of emergency - Rs.5,00,000/-; KKL: ; MHE: ; YNM: </v>
      </c>
      <c r="AV121" s="4846" t="s">
        <v>7378</v>
      </c>
      <c r="AW121" s="4974" t="s">
        <v>8080</v>
      </c>
    </row>
    <row r="122" spans="1:49" s="3089" customFormat="1" ht="54.75" customHeight="1">
      <c r="A122" s="3175">
        <v>2</v>
      </c>
      <c r="B122" s="3176" t="s">
        <v>4251</v>
      </c>
      <c r="C122" s="3196"/>
      <c r="D122" s="3177" t="s">
        <v>1589</v>
      </c>
      <c r="E122" s="3268" t="s">
        <v>85</v>
      </c>
      <c r="F122" s="3175" t="s">
        <v>4897</v>
      </c>
      <c r="G122" s="3199"/>
      <c r="H122" s="3199"/>
      <c r="I122" s="3225"/>
      <c r="J122" s="3199"/>
      <c r="K122" s="3199"/>
      <c r="L122" s="3179"/>
      <c r="M122" s="3182">
        <f t="shared" si="18"/>
        <v>0</v>
      </c>
      <c r="N122" s="3183">
        <f>M122/100000</f>
        <v>0</v>
      </c>
      <c r="O122" s="3182">
        <f t="shared" si="19"/>
        <v>0</v>
      </c>
      <c r="P122" s="3184">
        <f>O122*N122</f>
        <v>0</v>
      </c>
      <c r="Q122" s="3185"/>
      <c r="R122" s="3186">
        <f>'Abs20. PMNDP'!Q12</f>
        <v>0</v>
      </c>
      <c r="S122" s="3239">
        <f>'Abs20. PMNDP'!R12</f>
        <v>0</v>
      </c>
      <c r="T122" s="3258">
        <f t="shared" si="21"/>
        <v>0</v>
      </c>
      <c r="U122" s="3258">
        <f t="shared" si="20"/>
        <v>0</v>
      </c>
      <c r="V122" s="3259">
        <f t="shared" si="22"/>
        <v>0</v>
      </c>
      <c r="W122" s="3189" t="str">
        <f t="shared" si="23"/>
        <v xml:space="preserve">STATE: ; PDY: ; KKL: ; MHE: ; YNM: </v>
      </c>
      <c r="X122" s="3188"/>
      <c r="Y122" s="3188"/>
      <c r="Z122" s="3188">
        <f t="shared" si="24"/>
        <v>0</v>
      </c>
      <c r="AA122" s="3188"/>
      <c r="AB122" s="3188"/>
      <c r="AC122" s="3188"/>
      <c r="AD122" s="3188">
        <f t="shared" si="25"/>
        <v>0</v>
      </c>
      <c r="AE122" s="3188"/>
      <c r="AF122" s="3188"/>
      <c r="AG122" s="3188"/>
      <c r="AH122" s="3188">
        <f t="shared" si="26"/>
        <v>0</v>
      </c>
      <c r="AI122" s="3188"/>
      <c r="AJ122" s="3188"/>
      <c r="AK122" s="3188"/>
      <c r="AL122" s="3188">
        <f t="shared" si="27"/>
        <v>0</v>
      </c>
      <c r="AM122" s="3188"/>
      <c r="AN122" s="3188"/>
      <c r="AO122" s="3188"/>
      <c r="AP122" s="3188">
        <f t="shared" si="28"/>
        <v>0</v>
      </c>
      <c r="AQ122" s="3188"/>
      <c r="AR122" s="3188">
        <f t="shared" si="29"/>
        <v>0</v>
      </c>
      <c r="AS122" s="3188">
        <f t="shared" si="30"/>
        <v>0</v>
      </c>
      <c r="AT122" s="3188">
        <f t="shared" si="31"/>
        <v>0</v>
      </c>
      <c r="AU122" s="3189" t="str">
        <f t="shared" si="32"/>
        <v xml:space="preserve">STATE: ; PDY: ; KKL: ; MHE: ; YNM: </v>
      </c>
      <c r="AV122" s="4846"/>
      <c r="AW122" s="1826"/>
    </row>
    <row r="123" spans="1:49" s="3089" customFormat="1" ht="33">
      <c r="A123" s="3162" t="s">
        <v>4647</v>
      </c>
      <c r="B123" s="3163" t="s">
        <v>1637</v>
      </c>
      <c r="C123" s="3164" t="s">
        <v>1636</v>
      </c>
      <c r="D123" s="3163" t="s">
        <v>4886</v>
      </c>
      <c r="E123" s="3165"/>
      <c r="F123" s="3165"/>
      <c r="G123" s="3207"/>
      <c r="H123" s="3207"/>
      <c r="I123" s="3208"/>
      <c r="J123" s="3207"/>
      <c r="K123" s="3207"/>
      <c r="L123" s="3207"/>
      <c r="M123" s="3182">
        <f t="shared" si="18"/>
        <v>0</v>
      </c>
      <c r="N123" s="3168"/>
      <c r="O123" s="3182">
        <f t="shared" si="19"/>
        <v>0</v>
      </c>
      <c r="P123" s="3168">
        <f>SUM(P124:P125)</f>
        <v>25.999999999949996</v>
      </c>
      <c r="Q123" s="3209"/>
      <c r="R123" s="3171"/>
      <c r="S123" s="3172">
        <f>SUM(S124:S125)</f>
        <v>0</v>
      </c>
      <c r="T123" s="3258"/>
      <c r="U123" s="3258"/>
      <c r="V123" s="3168">
        <f>SUM(V124:V125)</f>
        <v>2599999.9999949997</v>
      </c>
      <c r="W123" s="3189"/>
      <c r="X123" s="3188"/>
      <c r="Y123" s="3188"/>
      <c r="Z123" s="3168">
        <f>SUM(Z124:Z125)</f>
        <v>0</v>
      </c>
      <c r="AA123" s="3188"/>
      <c r="AB123" s="3188"/>
      <c r="AC123" s="3188"/>
      <c r="AD123" s="3168">
        <f>SUM(AD124:AD125)</f>
        <v>1749999.999996</v>
      </c>
      <c r="AE123" s="3188"/>
      <c r="AF123" s="3188"/>
      <c r="AG123" s="3188"/>
      <c r="AH123" s="3168">
        <f>SUM(AH124:AH125)</f>
        <v>849999.99999899999</v>
      </c>
      <c r="AI123" s="3188"/>
      <c r="AJ123" s="3188"/>
      <c r="AK123" s="3188"/>
      <c r="AL123" s="3168">
        <f>SUM(AL124:AL125)</f>
        <v>0</v>
      </c>
      <c r="AM123" s="3188"/>
      <c r="AN123" s="3188"/>
      <c r="AO123" s="3188"/>
      <c r="AP123" s="3168">
        <f>SUM(AP124:AP125)</f>
        <v>0</v>
      </c>
      <c r="AQ123" s="3188"/>
      <c r="AR123" s="3168">
        <f>SUM(AR124:AR125)</f>
        <v>2599999.9999949997</v>
      </c>
      <c r="AS123" s="3188"/>
      <c r="AT123" s="3188"/>
      <c r="AU123" s="3189"/>
      <c r="AV123" s="4731"/>
    </row>
    <row r="124" spans="1:49" s="3089" customFormat="1" ht="260.25" customHeight="1">
      <c r="A124" s="3175">
        <v>1</v>
      </c>
      <c r="B124" s="3176" t="s">
        <v>4218</v>
      </c>
      <c r="C124" s="3196"/>
      <c r="D124" s="3177" t="s">
        <v>5593</v>
      </c>
      <c r="E124" s="3268" t="s">
        <v>85</v>
      </c>
      <c r="F124" s="3175" t="s">
        <v>1018</v>
      </c>
      <c r="G124" s="3199"/>
      <c r="H124" s="3199"/>
      <c r="I124" s="3225"/>
      <c r="J124" s="3199"/>
      <c r="K124" s="3199"/>
      <c r="L124" s="3179"/>
      <c r="M124" s="3182">
        <f t="shared" si="18"/>
        <v>288888.88888833328</v>
      </c>
      <c r="N124" s="3183">
        <f>M124/100000</f>
        <v>2.8888888888833328</v>
      </c>
      <c r="O124" s="3182">
        <f t="shared" si="19"/>
        <v>9</v>
      </c>
      <c r="P124" s="4884">
        <f>O124*N124</f>
        <v>25.999999999949996</v>
      </c>
      <c r="Q124" s="3185"/>
      <c r="R124" s="3186">
        <f>'Abs22. NPPCD'!Q7</f>
        <v>0</v>
      </c>
      <c r="S124" s="3239">
        <f>'Abs22. NPPCD'!R7</f>
        <v>0</v>
      </c>
      <c r="T124" s="3258">
        <f t="shared" si="21"/>
        <v>288888.88888833328</v>
      </c>
      <c r="U124" s="3258">
        <f t="shared" si="20"/>
        <v>9</v>
      </c>
      <c r="V124" s="3259">
        <f t="shared" si="22"/>
        <v>2599999.9999949997</v>
      </c>
      <c r="W124" s="3189" t="str">
        <f t="shared" si="23"/>
        <v xml:space="preserve">STATE: ; PDY: OPD Examination Unit -Rs.2 no. x Rs. 300000 - Rs.6.00 Lakh, Endoscope Camera unit &amp; light source - 1 no. x Rs.8.00 Lakhs, Temporal Bone work station - 1 no. x Rs.1.50 Lakhs, Speech &amp; Language Software 1 no. x Rs.1.50 Lakhs &amp; Laptop with speaker for speech &amp; Language therapy - 0.50 Lakhs = Total - Rs. 17.50 Lakhs; KKL: OPD Examination Unit -Rs.1 no. x Rs. 3.00 Lakh, Endoscope O - 1 no. x Rs.2.00 Lakhs, Pure tone Audiometer - 1 no. x Rs.0.50 Lakh, Impedance Audiometer - 1 no. x Rs.3.00 Lakhs  = Total - Rs. 8.50 Lakhs; MHE: ; YNM: </v>
      </c>
      <c r="X124" s="3192"/>
      <c r="Y124" s="3192"/>
      <c r="Z124" s="3192">
        <f>X124*Y124</f>
        <v>0</v>
      </c>
      <c r="AA124" s="3192"/>
      <c r="AB124" s="3193">
        <v>291666.66666599998</v>
      </c>
      <c r="AC124" s="3193">
        <v>6</v>
      </c>
      <c r="AD124" s="3194">
        <f>AB124*AC124</f>
        <v>1749999.999996</v>
      </c>
      <c r="AE124" s="3195" t="s">
        <v>5956</v>
      </c>
      <c r="AF124" s="3193">
        <v>283333.33333300002</v>
      </c>
      <c r="AG124" s="3193">
        <v>3</v>
      </c>
      <c r="AH124" s="3194">
        <f>AF124*AG124</f>
        <v>849999.99999899999</v>
      </c>
      <c r="AI124" s="3195" t="s">
        <v>5957</v>
      </c>
      <c r="AJ124" s="3192"/>
      <c r="AK124" s="3192"/>
      <c r="AL124" s="3192">
        <f>AJ124*AK124</f>
        <v>0</v>
      </c>
      <c r="AM124" s="3192"/>
      <c r="AN124" s="3192"/>
      <c r="AO124" s="3192"/>
      <c r="AP124" s="3192">
        <f>AN124*AO124</f>
        <v>0</v>
      </c>
      <c r="AQ124" s="3230"/>
      <c r="AR124" s="3188">
        <f t="shared" si="29"/>
        <v>2599999.9999949997</v>
      </c>
      <c r="AS124" s="3188">
        <f t="shared" si="30"/>
        <v>9</v>
      </c>
      <c r="AT124" s="3188">
        <f t="shared" si="31"/>
        <v>288888.88888833328</v>
      </c>
      <c r="AU124" s="3189" t="str">
        <f t="shared" si="32"/>
        <v xml:space="preserve">STATE: ; PDY: OPD Examination Unit -Rs.2 no. x Rs. 300000 - Rs.6.00 Lakh, Endoscope Camera unit &amp; light source - 1 no. x Rs.8.00 Lakhs, Temporal Bone work station - 1 no. x Rs.1.50 Lakhs, Speech &amp; Language Software 1 no. x Rs.1.50 Lakhs &amp; Laptop with speaker for speech &amp; Language therapy - 0.50 Lakhs = Total - Rs. 17.50 Lakhs; KKL: OPD Examination Unit -Rs.1 no. x Rs. 3.00 Lakh, Endoscope O - 1 no. x Rs.2.00 Lakhs, Pure tone Audiometer - 1 no. x Rs.0.50 Lakh, Impedance Audiometer - 1 no. x Rs.3.00 Lakhs  = Total - Rs. 8.50 Lakhs; MHE: ; YNM: </v>
      </c>
      <c r="AV124" s="4846" t="s">
        <v>7379</v>
      </c>
      <c r="AW124" s="4974" t="s">
        <v>8095</v>
      </c>
    </row>
    <row r="125" spans="1:49" s="3089" customFormat="1" ht="20.25">
      <c r="A125" s="3175">
        <v>2</v>
      </c>
      <c r="B125" s="3176" t="s">
        <v>4219</v>
      </c>
      <c r="C125" s="3196"/>
      <c r="D125" s="3177" t="s">
        <v>1589</v>
      </c>
      <c r="E125" s="3268" t="s">
        <v>85</v>
      </c>
      <c r="F125" s="3175" t="s">
        <v>1018</v>
      </c>
      <c r="G125" s="3199"/>
      <c r="H125" s="3199"/>
      <c r="I125" s="3225"/>
      <c r="J125" s="3199"/>
      <c r="K125" s="3199"/>
      <c r="L125" s="3179"/>
      <c r="M125" s="3182">
        <f t="shared" si="18"/>
        <v>0</v>
      </c>
      <c r="N125" s="3183">
        <f>M125/100000</f>
        <v>0</v>
      </c>
      <c r="O125" s="3182">
        <f t="shared" si="19"/>
        <v>0</v>
      </c>
      <c r="P125" s="3184">
        <f>O125*N125</f>
        <v>0</v>
      </c>
      <c r="Q125" s="3185"/>
      <c r="R125" s="3186">
        <f>'Abs22. NPPCD'!Q8</f>
        <v>0</v>
      </c>
      <c r="S125" s="3239">
        <f>'Abs22. NPPCD'!R8</f>
        <v>0</v>
      </c>
      <c r="T125" s="3258">
        <f t="shared" si="21"/>
        <v>0</v>
      </c>
      <c r="U125" s="3258">
        <f t="shared" si="20"/>
        <v>0</v>
      </c>
      <c r="V125" s="3259">
        <f t="shared" si="22"/>
        <v>0</v>
      </c>
      <c r="W125" s="3189" t="str">
        <f t="shared" si="23"/>
        <v xml:space="preserve">STATE: ; PDY: ; KKL: ; MHE: ; YNM: </v>
      </c>
      <c r="X125" s="3188"/>
      <c r="Y125" s="3188"/>
      <c r="Z125" s="3188">
        <f t="shared" si="24"/>
        <v>0</v>
      </c>
      <c r="AA125" s="3188"/>
      <c r="AB125" s="3188"/>
      <c r="AC125" s="3188"/>
      <c r="AD125" s="3188">
        <f t="shared" si="25"/>
        <v>0</v>
      </c>
      <c r="AE125" s="3188"/>
      <c r="AF125" s="3188"/>
      <c r="AG125" s="3188"/>
      <c r="AH125" s="3188">
        <f t="shared" si="26"/>
        <v>0</v>
      </c>
      <c r="AI125" s="3188"/>
      <c r="AJ125" s="3188"/>
      <c r="AK125" s="3188"/>
      <c r="AL125" s="3188">
        <f t="shared" si="27"/>
        <v>0</v>
      </c>
      <c r="AM125" s="3188"/>
      <c r="AN125" s="3188"/>
      <c r="AO125" s="3188"/>
      <c r="AP125" s="3188">
        <f t="shared" si="28"/>
        <v>0</v>
      </c>
      <c r="AQ125" s="3188"/>
      <c r="AR125" s="3188">
        <f t="shared" si="29"/>
        <v>0</v>
      </c>
      <c r="AS125" s="3188">
        <f t="shared" si="30"/>
        <v>0</v>
      </c>
      <c r="AT125" s="3188">
        <f t="shared" si="31"/>
        <v>0</v>
      </c>
      <c r="AU125" s="3189" t="str">
        <f t="shared" si="32"/>
        <v xml:space="preserve">STATE: ; PDY: ; KKL: ; MHE: ; YNM: </v>
      </c>
      <c r="AV125" s="4846"/>
      <c r="AW125" s="1826"/>
    </row>
    <row r="126" spans="1:49" s="3089" customFormat="1" ht="33">
      <c r="A126" s="3162" t="s">
        <v>4648</v>
      </c>
      <c r="B126" s="3163" t="s">
        <v>1639</v>
      </c>
      <c r="C126" s="3164"/>
      <c r="D126" s="3163" t="s">
        <v>4887</v>
      </c>
      <c r="E126" s="3165"/>
      <c r="F126" s="3165"/>
      <c r="G126" s="3207"/>
      <c r="H126" s="3207"/>
      <c r="I126" s="3208"/>
      <c r="J126" s="3207"/>
      <c r="K126" s="3207"/>
      <c r="L126" s="3207"/>
      <c r="M126" s="3182">
        <f t="shared" si="18"/>
        <v>0</v>
      </c>
      <c r="N126" s="3168"/>
      <c r="O126" s="3182">
        <f t="shared" si="19"/>
        <v>0</v>
      </c>
      <c r="P126" s="3168">
        <f>SUM(P127:P128)</f>
        <v>8</v>
      </c>
      <c r="Q126" s="3209"/>
      <c r="R126" s="3171"/>
      <c r="S126" s="3172">
        <f>SUM(S127:S128)</f>
        <v>0</v>
      </c>
      <c r="T126" s="3258"/>
      <c r="U126" s="3258"/>
      <c r="V126" s="3168">
        <f>SUM(V127:V128)</f>
        <v>800000</v>
      </c>
      <c r="W126" s="3189"/>
      <c r="X126" s="3188"/>
      <c r="Y126" s="3188"/>
      <c r="Z126" s="3168">
        <f>SUM(Z127:Z128)</f>
        <v>0</v>
      </c>
      <c r="AA126" s="3188"/>
      <c r="AB126" s="3188"/>
      <c r="AC126" s="3188"/>
      <c r="AD126" s="3168">
        <f>SUM(AD127:AD128)</f>
        <v>400000</v>
      </c>
      <c r="AE126" s="3188"/>
      <c r="AF126" s="3188"/>
      <c r="AG126" s="3188"/>
      <c r="AH126" s="3168">
        <f>SUM(AH127:AH128)</f>
        <v>0</v>
      </c>
      <c r="AI126" s="3188"/>
      <c r="AJ126" s="3188"/>
      <c r="AK126" s="3188"/>
      <c r="AL126" s="3168">
        <f>SUM(AL127:AL128)</f>
        <v>400000</v>
      </c>
      <c r="AM126" s="3188"/>
      <c r="AN126" s="3188"/>
      <c r="AO126" s="3188"/>
      <c r="AP126" s="3168">
        <f>SUM(AP127:AP128)</f>
        <v>0</v>
      </c>
      <c r="AQ126" s="3188"/>
      <c r="AR126" s="3168">
        <f>SUM(AR127:AR128)</f>
        <v>800000</v>
      </c>
      <c r="AS126" s="3188"/>
      <c r="AT126" s="3188"/>
      <c r="AU126" s="3189"/>
      <c r="AV126" s="4731"/>
    </row>
    <row r="127" spans="1:49" s="3089" customFormat="1" ht="177" customHeight="1">
      <c r="A127" s="3175">
        <v>1</v>
      </c>
      <c r="B127" s="3176" t="s">
        <v>4220</v>
      </c>
      <c r="C127" s="3177" t="s">
        <v>310</v>
      </c>
      <c r="D127" s="3177" t="s">
        <v>1638</v>
      </c>
      <c r="E127" s="3268" t="s">
        <v>85</v>
      </c>
      <c r="F127" s="3175" t="s">
        <v>312</v>
      </c>
      <c r="G127" s="3199"/>
      <c r="H127" s="3199"/>
      <c r="I127" s="3251">
        <v>10.700000004000001</v>
      </c>
      <c r="J127" s="3199"/>
      <c r="K127" s="3199"/>
      <c r="L127" s="3181"/>
      <c r="M127" s="3182">
        <f t="shared" si="18"/>
        <v>400000</v>
      </c>
      <c r="N127" s="3183">
        <f>M127/100000</f>
        <v>4</v>
      </c>
      <c r="O127" s="3182">
        <f t="shared" si="19"/>
        <v>2</v>
      </c>
      <c r="P127" s="4884">
        <f>O127*N127</f>
        <v>8</v>
      </c>
      <c r="Q127" s="3185"/>
      <c r="R127" s="3186">
        <f>'Abs24. NOHP'!Q9</f>
        <v>0</v>
      </c>
      <c r="S127" s="3239">
        <f>'Abs24. NOHP'!R9</f>
        <v>0</v>
      </c>
      <c r="T127" s="3258">
        <f t="shared" si="21"/>
        <v>400000</v>
      </c>
      <c r="U127" s="3258">
        <f t="shared" si="20"/>
        <v>2</v>
      </c>
      <c r="V127" s="3259">
        <f t="shared" si="22"/>
        <v>800000</v>
      </c>
      <c r="W127" s="3189" t="str">
        <f t="shared" si="23"/>
        <v xml:space="preserve">STATE: ; PDY: CHC - Replacement of Dental chair &amp; RVG, Dental Compressor, Autoclave, Airotor Handpiece, Ultrasonic Scalar &amp; Distilled water Plant  - Rs. 4.00 Lakhs ; KKL: ; MHE: Mahe DH - Endometer - 1 no., Apex locator  - 1 no. &amp; RVG,  Dental Chair with compressor - 4.00 Lakhs         ; YNM: </v>
      </c>
      <c r="X127" s="3192"/>
      <c r="Y127" s="3192"/>
      <c r="Z127" s="3192">
        <f>X127*Y127</f>
        <v>0</v>
      </c>
      <c r="AA127" s="3192"/>
      <c r="AB127" s="3589">
        <v>400000</v>
      </c>
      <c r="AC127" s="3589">
        <v>1</v>
      </c>
      <c r="AD127" s="3589">
        <f>AB127*AC127</f>
        <v>400000</v>
      </c>
      <c r="AE127" s="3586" t="s">
        <v>7698</v>
      </c>
      <c r="AF127" s="3192"/>
      <c r="AG127" s="3192"/>
      <c r="AH127" s="3192">
        <f>AF127*AG127</f>
        <v>0</v>
      </c>
      <c r="AI127" s="3230"/>
      <c r="AJ127" s="3589">
        <v>400000</v>
      </c>
      <c r="AK127" s="3589">
        <v>1</v>
      </c>
      <c r="AL127" s="3589">
        <f>AJ127*AK127</f>
        <v>400000</v>
      </c>
      <c r="AM127" s="3586" t="s">
        <v>7699</v>
      </c>
      <c r="AN127" s="3192"/>
      <c r="AO127" s="3192"/>
      <c r="AP127" s="3192">
        <f>AN127*AO127</f>
        <v>0</v>
      </c>
      <c r="AQ127" s="3192"/>
      <c r="AR127" s="3188">
        <f t="shared" si="29"/>
        <v>800000</v>
      </c>
      <c r="AS127" s="3188">
        <f t="shared" si="30"/>
        <v>2</v>
      </c>
      <c r="AT127" s="3188">
        <f t="shared" si="31"/>
        <v>400000</v>
      </c>
      <c r="AU127" s="3189" t="str">
        <f t="shared" si="32"/>
        <v xml:space="preserve">STATE: ; PDY: CHC - Replacement of Dental chair &amp; RVG, Dental Compressor, Autoclave, Airotor Handpiece, Ultrasonic Scalar &amp; Distilled water Plant  - Rs. 4.00 Lakhs ; KKL: ; MHE: Mahe DH - Endometer - 1 no., Apex locator  - 1 no. &amp; RVG,  Dental Chair with compressor - 4.00 Lakhs         ; YNM: </v>
      </c>
      <c r="AV127" s="4846" t="s">
        <v>7380</v>
      </c>
      <c r="AW127" s="4974" t="s">
        <v>8087</v>
      </c>
    </row>
    <row r="128" spans="1:49" s="3089" customFormat="1" ht="20.25">
      <c r="A128" s="3175">
        <v>2</v>
      </c>
      <c r="B128" s="3176" t="s">
        <v>4221</v>
      </c>
      <c r="C128" s="3196"/>
      <c r="D128" s="3177" t="s">
        <v>1589</v>
      </c>
      <c r="E128" s="3268" t="s">
        <v>85</v>
      </c>
      <c r="F128" s="3175" t="s">
        <v>312</v>
      </c>
      <c r="G128" s="3199"/>
      <c r="H128" s="3199"/>
      <c r="I128" s="3225"/>
      <c r="J128" s="3199"/>
      <c r="K128" s="3199"/>
      <c r="L128" s="3179"/>
      <c r="M128" s="3182">
        <f t="shared" si="18"/>
        <v>0</v>
      </c>
      <c r="N128" s="3183">
        <f>M128/100000</f>
        <v>0</v>
      </c>
      <c r="O128" s="3182">
        <f t="shared" si="19"/>
        <v>0</v>
      </c>
      <c r="P128" s="3184">
        <f>O128*N128</f>
        <v>0</v>
      </c>
      <c r="Q128" s="3185"/>
      <c r="R128" s="3186">
        <f>'Abs24. NOHP'!Q10</f>
        <v>0</v>
      </c>
      <c r="S128" s="3239">
        <f>'Abs24. NOHP'!R10</f>
        <v>0</v>
      </c>
      <c r="T128" s="3258">
        <f t="shared" si="21"/>
        <v>0</v>
      </c>
      <c r="U128" s="3258">
        <f t="shared" si="20"/>
        <v>0</v>
      </c>
      <c r="V128" s="3259">
        <f t="shared" si="22"/>
        <v>0</v>
      </c>
      <c r="W128" s="3189" t="str">
        <f t="shared" si="23"/>
        <v xml:space="preserve">STATE: ; PDY: ; KKL: ; MHE: ; YNM: </v>
      </c>
      <c r="X128" s="3188"/>
      <c r="Y128" s="3188"/>
      <c r="Z128" s="3188">
        <f t="shared" si="24"/>
        <v>0</v>
      </c>
      <c r="AA128" s="3188"/>
      <c r="AB128" s="3188"/>
      <c r="AC128" s="3188"/>
      <c r="AD128" s="3188">
        <f t="shared" si="25"/>
        <v>0</v>
      </c>
      <c r="AE128" s="3188"/>
      <c r="AF128" s="3188"/>
      <c r="AG128" s="3188"/>
      <c r="AH128" s="3188">
        <f t="shared" si="26"/>
        <v>0</v>
      </c>
      <c r="AI128" s="3188"/>
      <c r="AJ128" s="3188"/>
      <c r="AK128" s="3188"/>
      <c r="AL128" s="3188">
        <f t="shared" si="27"/>
        <v>0</v>
      </c>
      <c r="AM128" s="3188"/>
      <c r="AN128" s="3188"/>
      <c r="AO128" s="3188"/>
      <c r="AP128" s="3188">
        <f t="shared" si="28"/>
        <v>0</v>
      </c>
      <c r="AQ128" s="3188"/>
      <c r="AR128" s="3188">
        <f t="shared" si="29"/>
        <v>0</v>
      </c>
      <c r="AS128" s="3188">
        <f t="shared" si="30"/>
        <v>0</v>
      </c>
      <c r="AT128" s="3188">
        <f t="shared" si="31"/>
        <v>0</v>
      </c>
      <c r="AU128" s="3189" t="str">
        <f t="shared" si="32"/>
        <v xml:space="preserve">STATE: ; PDY: ; KKL: ; MHE: ; YNM: </v>
      </c>
      <c r="AV128" s="4846"/>
      <c r="AW128" s="1826"/>
    </row>
    <row r="129" spans="1:50" s="3089" customFormat="1" ht="33">
      <c r="A129" s="3162" t="s">
        <v>4756</v>
      </c>
      <c r="B129" s="3163" t="s">
        <v>1641</v>
      </c>
      <c r="C129" s="3164"/>
      <c r="D129" s="3163" t="s">
        <v>4888</v>
      </c>
      <c r="E129" s="3165"/>
      <c r="F129" s="3165"/>
      <c r="G129" s="3207"/>
      <c r="H129" s="3207"/>
      <c r="I129" s="3208"/>
      <c r="J129" s="3207"/>
      <c r="K129" s="3207"/>
      <c r="L129" s="3207"/>
      <c r="M129" s="3182">
        <f t="shared" si="18"/>
        <v>0</v>
      </c>
      <c r="N129" s="3168"/>
      <c r="O129" s="3182">
        <f t="shared" si="19"/>
        <v>0</v>
      </c>
      <c r="P129" s="3168">
        <f>P130+P131</f>
        <v>0</v>
      </c>
      <c r="Q129" s="3209"/>
      <c r="R129" s="3171"/>
      <c r="S129" s="3172">
        <f>S130+S131</f>
        <v>0</v>
      </c>
      <c r="T129" s="3258"/>
      <c r="U129" s="3258"/>
      <c r="V129" s="3168">
        <f>V130+V131</f>
        <v>0</v>
      </c>
      <c r="W129" s="3189"/>
      <c r="X129" s="3188"/>
      <c r="Y129" s="3188"/>
      <c r="Z129" s="3168">
        <f>Z130+Z131</f>
        <v>0</v>
      </c>
      <c r="AA129" s="3188"/>
      <c r="AB129" s="3188"/>
      <c r="AC129" s="3188"/>
      <c r="AD129" s="3168">
        <f>AD130+AD131</f>
        <v>0</v>
      </c>
      <c r="AE129" s="3188"/>
      <c r="AF129" s="3188"/>
      <c r="AG129" s="3188"/>
      <c r="AH129" s="3168">
        <f>AH130+AH131</f>
        <v>0</v>
      </c>
      <c r="AI129" s="3188"/>
      <c r="AJ129" s="3188"/>
      <c r="AK129" s="3188"/>
      <c r="AL129" s="3168">
        <f>AL130+AL131</f>
        <v>0</v>
      </c>
      <c r="AM129" s="3188"/>
      <c r="AN129" s="3188"/>
      <c r="AO129" s="3188"/>
      <c r="AP129" s="3168">
        <f>AP130+AP131</f>
        <v>0</v>
      </c>
      <c r="AQ129" s="3188"/>
      <c r="AR129" s="3168">
        <f>AR130+AR131</f>
        <v>0</v>
      </c>
      <c r="AS129" s="3188"/>
      <c r="AT129" s="3188"/>
      <c r="AU129" s="3189"/>
      <c r="AV129" s="4731"/>
    </row>
    <row r="130" spans="1:50" s="3089" customFormat="1" ht="40.5">
      <c r="A130" s="3175">
        <v>1</v>
      </c>
      <c r="B130" s="3176" t="s">
        <v>4222</v>
      </c>
      <c r="C130" s="3177" t="s">
        <v>313</v>
      </c>
      <c r="D130" s="3177" t="s">
        <v>1640</v>
      </c>
      <c r="E130" s="3268" t="s">
        <v>85</v>
      </c>
      <c r="F130" s="3175" t="s">
        <v>314</v>
      </c>
      <c r="G130" s="3199"/>
      <c r="H130" s="3199"/>
      <c r="I130" s="3225"/>
      <c r="J130" s="3199"/>
      <c r="K130" s="3199"/>
      <c r="L130" s="3181"/>
      <c r="M130" s="3182">
        <f t="shared" si="18"/>
        <v>0</v>
      </c>
      <c r="N130" s="3183">
        <f>M130/100000</f>
        <v>0</v>
      </c>
      <c r="O130" s="3182">
        <f t="shared" si="19"/>
        <v>0</v>
      </c>
      <c r="P130" s="3184">
        <f>O130*N130</f>
        <v>0</v>
      </c>
      <c r="Q130" s="3223"/>
      <c r="R130" s="3186">
        <f>'Abs25. NPPC'!Q11</f>
        <v>0</v>
      </c>
      <c r="S130" s="3239">
        <f>'Abs25. NPPC'!R11</f>
        <v>0</v>
      </c>
      <c r="T130" s="3258">
        <f t="shared" si="21"/>
        <v>0</v>
      </c>
      <c r="U130" s="3258">
        <f t="shared" si="20"/>
        <v>0</v>
      </c>
      <c r="V130" s="3259">
        <f t="shared" si="22"/>
        <v>0</v>
      </c>
      <c r="W130" s="3189" t="str">
        <f t="shared" si="23"/>
        <v xml:space="preserve">STATE: ; PDY: ; KKL: ; MHE: ; YNM: </v>
      </c>
      <c r="X130" s="3188"/>
      <c r="Y130" s="3188"/>
      <c r="Z130" s="3188">
        <f t="shared" si="24"/>
        <v>0</v>
      </c>
      <c r="AA130" s="3188"/>
      <c r="AB130" s="3188"/>
      <c r="AC130" s="3188"/>
      <c r="AD130" s="3188">
        <f t="shared" si="25"/>
        <v>0</v>
      </c>
      <c r="AE130" s="3188"/>
      <c r="AF130" s="3188"/>
      <c r="AG130" s="3188"/>
      <c r="AH130" s="3188">
        <f t="shared" si="26"/>
        <v>0</v>
      </c>
      <c r="AI130" s="3188"/>
      <c r="AJ130" s="3188"/>
      <c r="AK130" s="3188"/>
      <c r="AL130" s="3188">
        <f t="shared" si="27"/>
        <v>0</v>
      </c>
      <c r="AM130" s="3188"/>
      <c r="AN130" s="3188"/>
      <c r="AO130" s="3188"/>
      <c r="AP130" s="3188">
        <f t="shared" si="28"/>
        <v>0</v>
      </c>
      <c r="AQ130" s="3188"/>
      <c r="AR130" s="3188">
        <f t="shared" si="29"/>
        <v>0</v>
      </c>
      <c r="AS130" s="3188">
        <f t="shared" si="30"/>
        <v>0</v>
      </c>
      <c r="AT130" s="3188">
        <f t="shared" si="31"/>
        <v>0</v>
      </c>
      <c r="AU130" s="3189" t="str">
        <f t="shared" si="32"/>
        <v xml:space="preserve">STATE: ; PDY: ; KKL: ; MHE: ; YNM: </v>
      </c>
      <c r="AV130" s="4846" t="s">
        <v>7381</v>
      </c>
      <c r="AW130" s="1826"/>
    </row>
    <row r="131" spans="1:50" s="3089" customFormat="1" ht="20.25">
      <c r="A131" s="3175">
        <v>2</v>
      </c>
      <c r="B131" s="3176" t="s">
        <v>4223</v>
      </c>
      <c r="C131" s="3196"/>
      <c r="D131" s="3177" t="s">
        <v>1589</v>
      </c>
      <c r="E131" s="3268" t="s">
        <v>85</v>
      </c>
      <c r="F131" s="3175" t="s">
        <v>314</v>
      </c>
      <c r="G131" s="3199"/>
      <c r="H131" s="3199"/>
      <c r="I131" s="3225"/>
      <c r="J131" s="3199"/>
      <c r="K131" s="3199"/>
      <c r="L131" s="3181"/>
      <c r="M131" s="3182">
        <f t="shared" si="18"/>
        <v>0</v>
      </c>
      <c r="N131" s="3183">
        <f>M131/100000</f>
        <v>0</v>
      </c>
      <c r="O131" s="3182">
        <f t="shared" si="19"/>
        <v>0</v>
      </c>
      <c r="P131" s="3184">
        <f>O131*N131</f>
        <v>0</v>
      </c>
      <c r="Q131" s="3185"/>
      <c r="R131" s="3186">
        <f>'Abs25. NPPC'!Q12</f>
        <v>0</v>
      </c>
      <c r="S131" s="3239">
        <f>'Abs25. NPPC'!R12</f>
        <v>0</v>
      </c>
      <c r="T131" s="3258">
        <f t="shared" si="21"/>
        <v>0</v>
      </c>
      <c r="U131" s="3258">
        <f t="shared" si="20"/>
        <v>0</v>
      </c>
      <c r="V131" s="3259">
        <f t="shared" si="22"/>
        <v>0</v>
      </c>
      <c r="W131" s="3189" t="str">
        <f t="shared" si="23"/>
        <v xml:space="preserve">STATE: ; PDY: ; KKL: ; MHE: ; YNM: </v>
      </c>
      <c r="X131" s="3188"/>
      <c r="Y131" s="3188"/>
      <c r="Z131" s="3188">
        <f t="shared" si="24"/>
        <v>0</v>
      </c>
      <c r="AA131" s="3188"/>
      <c r="AB131" s="3188"/>
      <c r="AC131" s="3188"/>
      <c r="AD131" s="3188">
        <f t="shared" si="25"/>
        <v>0</v>
      </c>
      <c r="AE131" s="3188"/>
      <c r="AF131" s="3188"/>
      <c r="AG131" s="3188"/>
      <c r="AH131" s="3188">
        <f t="shared" si="26"/>
        <v>0</v>
      </c>
      <c r="AI131" s="3188"/>
      <c r="AJ131" s="3188"/>
      <c r="AK131" s="3188"/>
      <c r="AL131" s="3188">
        <f t="shared" si="27"/>
        <v>0</v>
      </c>
      <c r="AM131" s="3188"/>
      <c r="AN131" s="3188"/>
      <c r="AO131" s="3188"/>
      <c r="AP131" s="3188">
        <f t="shared" si="28"/>
        <v>0</v>
      </c>
      <c r="AQ131" s="3188"/>
      <c r="AR131" s="3188">
        <f t="shared" si="29"/>
        <v>0</v>
      </c>
      <c r="AS131" s="3188">
        <f t="shared" si="30"/>
        <v>0</v>
      </c>
      <c r="AT131" s="3188">
        <f t="shared" si="31"/>
        <v>0</v>
      </c>
      <c r="AU131" s="3189" t="str">
        <f t="shared" si="32"/>
        <v xml:space="preserve">STATE: ; PDY: ; KKL: ; MHE: ; YNM: </v>
      </c>
      <c r="AV131" s="4846"/>
      <c r="AW131" s="1826"/>
    </row>
    <row r="132" spans="1:50" s="3089" customFormat="1" ht="33">
      <c r="A132" s="3162" t="s">
        <v>4899</v>
      </c>
      <c r="B132" s="3163" t="s">
        <v>1643</v>
      </c>
      <c r="C132" s="3164"/>
      <c r="D132" s="3163" t="s">
        <v>4889</v>
      </c>
      <c r="E132" s="3165"/>
      <c r="F132" s="3165"/>
      <c r="G132" s="3207"/>
      <c r="H132" s="3207"/>
      <c r="I132" s="3208"/>
      <c r="J132" s="3207"/>
      <c r="K132" s="3207"/>
      <c r="L132" s="3207"/>
      <c r="M132" s="3182">
        <f t="shared" si="18"/>
        <v>0</v>
      </c>
      <c r="N132" s="3168"/>
      <c r="O132" s="3182">
        <f t="shared" si="19"/>
        <v>0</v>
      </c>
      <c r="P132" s="3168">
        <f>P133+P134</f>
        <v>0</v>
      </c>
      <c r="Q132" s="3209"/>
      <c r="R132" s="3171"/>
      <c r="S132" s="3172">
        <f>S133+S134</f>
        <v>0</v>
      </c>
      <c r="T132" s="3258"/>
      <c r="U132" s="3258"/>
      <c r="V132" s="3168">
        <f>V133+V134</f>
        <v>0</v>
      </c>
      <c r="W132" s="3189"/>
      <c r="X132" s="3188"/>
      <c r="Y132" s="3188"/>
      <c r="Z132" s="3168">
        <f>Z133+Z134</f>
        <v>0</v>
      </c>
      <c r="AA132" s="3188"/>
      <c r="AB132" s="3188"/>
      <c r="AC132" s="3188"/>
      <c r="AD132" s="3168">
        <f>AD133+AD134</f>
        <v>0</v>
      </c>
      <c r="AE132" s="3188"/>
      <c r="AF132" s="3188"/>
      <c r="AG132" s="3188"/>
      <c r="AH132" s="3168">
        <f>AH133+AH134</f>
        <v>0</v>
      </c>
      <c r="AI132" s="3188"/>
      <c r="AJ132" s="3188"/>
      <c r="AK132" s="3188"/>
      <c r="AL132" s="3168">
        <f>AL133+AL134</f>
        <v>0</v>
      </c>
      <c r="AM132" s="3188"/>
      <c r="AN132" s="3188"/>
      <c r="AO132" s="3188"/>
      <c r="AP132" s="3168">
        <f>AP133+AP134</f>
        <v>0</v>
      </c>
      <c r="AQ132" s="3188"/>
      <c r="AR132" s="3168">
        <f>AR133+AR134</f>
        <v>0</v>
      </c>
      <c r="AS132" s="3188"/>
      <c r="AT132" s="3188"/>
      <c r="AU132" s="3189"/>
      <c r="AV132" s="4731"/>
    </row>
    <row r="133" spans="1:50" s="3089" customFormat="1" ht="60.75">
      <c r="A133" s="3175">
        <v>1</v>
      </c>
      <c r="B133" s="3176" t="s">
        <v>4224</v>
      </c>
      <c r="C133" s="3177" t="s">
        <v>1642</v>
      </c>
      <c r="D133" s="3177" t="s">
        <v>1583</v>
      </c>
      <c r="E133" s="3268" t="s">
        <v>85</v>
      </c>
      <c r="F133" s="3274" t="s">
        <v>4690</v>
      </c>
      <c r="G133" s="3199"/>
      <c r="H133" s="3199"/>
      <c r="I133" s="3225"/>
      <c r="J133" s="3199"/>
      <c r="K133" s="3199"/>
      <c r="L133" s="3181"/>
      <c r="M133" s="3182">
        <f t="shared" si="18"/>
        <v>0</v>
      </c>
      <c r="N133" s="3183">
        <f>M133/100000</f>
        <v>0</v>
      </c>
      <c r="O133" s="3182">
        <f t="shared" si="19"/>
        <v>0</v>
      </c>
      <c r="P133" s="3184">
        <f>O133*N133</f>
        <v>0</v>
      </c>
      <c r="Q133" s="3185"/>
      <c r="R133" s="3186">
        <f>'Abs26. Burns &amp; Injury'!Q9</f>
        <v>0</v>
      </c>
      <c r="S133" s="3239">
        <f>'Abs26. Burns &amp; Injury'!R9</f>
        <v>0</v>
      </c>
      <c r="T133" s="3258">
        <f t="shared" si="21"/>
        <v>0</v>
      </c>
      <c r="U133" s="3258">
        <f t="shared" si="20"/>
        <v>0</v>
      </c>
      <c r="V133" s="3259">
        <f t="shared" si="22"/>
        <v>0</v>
      </c>
      <c r="W133" s="3189" t="str">
        <f t="shared" si="23"/>
        <v xml:space="preserve">STATE: ; PDY: ; KKL: ; MHE: ; YNM: </v>
      </c>
      <c r="X133" s="3188"/>
      <c r="Y133" s="3188"/>
      <c r="Z133" s="3188">
        <f t="shared" si="24"/>
        <v>0</v>
      </c>
      <c r="AA133" s="3188"/>
      <c r="AB133" s="3188"/>
      <c r="AC133" s="3188"/>
      <c r="AD133" s="3188">
        <f t="shared" si="25"/>
        <v>0</v>
      </c>
      <c r="AE133" s="3188"/>
      <c r="AF133" s="3188"/>
      <c r="AG133" s="3188"/>
      <c r="AH133" s="3188">
        <f t="shared" si="26"/>
        <v>0</v>
      </c>
      <c r="AI133" s="3188"/>
      <c r="AJ133" s="3188"/>
      <c r="AK133" s="3188"/>
      <c r="AL133" s="3188">
        <f t="shared" si="27"/>
        <v>0</v>
      </c>
      <c r="AM133" s="3188"/>
      <c r="AN133" s="3188"/>
      <c r="AO133" s="3188"/>
      <c r="AP133" s="3188">
        <f t="shared" si="28"/>
        <v>0</v>
      </c>
      <c r="AQ133" s="3188"/>
      <c r="AR133" s="3188">
        <f t="shared" si="29"/>
        <v>0</v>
      </c>
      <c r="AS133" s="3188">
        <f t="shared" si="30"/>
        <v>0</v>
      </c>
      <c r="AT133" s="3188">
        <f t="shared" si="31"/>
        <v>0</v>
      </c>
      <c r="AU133" s="3189" t="str">
        <f t="shared" si="32"/>
        <v xml:space="preserve">STATE: ; PDY: ; KKL: ; MHE: ; YNM: </v>
      </c>
      <c r="AV133" s="4846" t="s">
        <v>7382</v>
      </c>
      <c r="AW133" s="1826"/>
    </row>
    <row r="134" spans="1:50" s="3089" customFormat="1" ht="20.25">
      <c r="A134" s="3175">
        <v>2</v>
      </c>
      <c r="B134" s="3176" t="s">
        <v>4225</v>
      </c>
      <c r="C134" s="3196"/>
      <c r="D134" s="3177" t="s">
        <v>1589</v>
      </c>
      <c r="E134" s="3268" t="s">
        <v>85</v>
      </c>
      <c r="F134" s="3274" t="s">
        <v>4690</v>
      </c>
      <c r="G134" s="3199"/>
      <c r="H134" s="3199"/>
      <c r="I134" s="3225"/>
      <c r="J134" s="3199"/>
      <c r="K134" s="3199"/>
      <c r="L134" s="3181"/>
      <c r="M134" s="3182">
        <f t="shared" si="18"/>
        <v>0</v>
      </c>
      <c r="N134" s="3183">
        <f>M134/100000</f>
        <v>0</v>
      </c>
      <c r="O134" s="3182">
        <f t="shared" si="19"/>
        <v>0</v>
      </c>
      <c r="P134" s="3184">
        <f>O134*N134</f>
        <v>0</v>
      </c>
      <c r="Q134" s="3185"/>
      <c r="R134" s="3186">
        <f>'Abs26. Burns &amp; Injury'!Q10</f>
        <v>0</v>
      </c>
      <c r="S134" s="3239">
        <f>'Abs26. Burns &amp; Injury'!R10</f>
        <v>0</v>
      </c>
      <c r="T134" s="3258">
        <f t="shared" si="21"/>
        <v>0</v>
      </c>
      <c r="U134" s="3258">
        <f t="shared" si="20"/>
        <v>0</v>
      </c>
      <c r="V134" s="3259">
        <f t="shared" si="22"/>
        <v>0</v>
      </c>
      <c r="W134" s="3189" t="str">
        <f t="shared" si="23"/>
        <v xml:space="preserve">STATE: ; PDY: ; KKL: ; MHE: ; YNM: </v>
      </c>
      <c r="X134" s="3188"/>
      <c r="Y134" s="3188"/>
      <c r="Z134" s="3188">
        <f t="shared" si="24"/>
        <v>0</v>
      </c>
      <c r="AA134" s="3188"/>
      <c r="AB134" s="3188"/>
      <c r="AC134" s="3188"/>
      <c r="AD134" s="3188">
        <f t="shared" si="25"/>
        <v>0</v>
      </c>
      <c r="AE134" s="3188"/>
      <c r="AF134" s="3188"/>
      <c r="AG134" s="3188"/>
      <c r="AH134" s="3188">
        <f t="shared" si="26"/>
        <v>0</v>
      </c>
      <c r="AI134" s="3188"/>
      <c r="AJ134" s="3188"/>
      <c r="AK134" s="3188"/>
      <c r="AL134" s="3188">
        <f t="shared" si="27"/>
        <v>0</v>
      </c>
      <c r="AM134" s="3188"/>
      <c r="AN134" s="3188"/>
      <c r="AO134" s="3188"/>
      <c r="AP134" s="3188">
        <f t="shared" si="28"/>
        <v>0</v>
      </c>
      <c r="AQ134" s="3188"/>
      <c r="AR134" s="3188">
        <f t="shared" si="29"/>
        <v>0</v>
      </c>
      <c r="AS134" s="3188">
        <f t="shared" si="30"/>
        <v>0</v>
      </c>
      <c r="AT134" s="3188">
        <f t="shared" si="31"/>
        <v>0</v>
      </c>
      <c r="AU134" s="3189" t="str">
        <f t="shared" si="32"/>
        <v xml:space="preserve">STATE: ; PDY: ; KKL: ; MHE: ; YNM: </v>
      </c>
      <c r="AV134" s="4846"/>
      <c r="AW134" s="1826"/>
    </row>
    <row r="135" spans="1:50" s="3089" customFormat="1" ht="20.25">
      <c r="A135" s="5293" t="s">
        <v>1701</v>
      </c>
      <c r="B135" s="5293"/>
      <c r="C135" s="5293"/>
      <c r="D135" s="5293"/>
      <c r="E135" s="3151"/>
      <c r="F135" s="3151"/>
      <c r="G135" s="3231"/>
      <c r="H135" s="3231"/>
      <c r="I135" s="3232"/>
      <c r="J135" s="3231"/>
      <c r="K135" s="3231"/>
      <c r="L135" s="3231"/>
      <c r="M135" s="3182">
        <f t="shared" si="18"/>
        <v>0</v>
      </c>
      <c r="N135" s="3154"/>
      <c r="O135" s="3182">
        <f t="shared" si="19"/>
        <v>0</v>
      </c>
      <c r="P135" s="3154"/>
      <c r="Q135" s="3233"/>
      <c r="R135" s="3234"/>
      <c r="S135" s="3158"/>
      <c r="T135" s="3258"/>
      <c r="U135" s="3258">
        <f t="shared" si="20"/>
        <v>0</v>
      </c>
      <c r="V135" s="3259"/>
      <c r="W135" s="3189"/>
      <c r="X135" s="3188"/>
      <c r="Y135" s="3188"/>
      <c r="Z135" s="3188"/>
      <c r="AA135" s="3188"/>
      <c r="AB135" s="3188"/>
      <c r="AC135" s="3188"/>
      <c r="AD135" s="3188"/>
      <c r="AE135" s="3188"/>
      <c r="AF135" s="3188"/>
      <c r="AG135" s="3188"/>
      <c r="AH135" s="3188"/>
      <c r="AI135" s="3188"/>
      <c r="AJ135" s="3188"/>
      <c r="AK135" s="3188"/>
      <c r="AL135" s="3188"/>
      <c r="AM135" s="3188"/>
      <c r="AN135" s="3188"/>
      <c r="AO135" s="3188"/>
      <c r="AP135" s="3188"/>
      <c r="AQ135" s="3188"/>
      <c r="AR135" s="3188"/>
      <c r="AS135" s="3188"/>
      <c r="AT135" s="3188"/>
      <c r="AU135" s="3189"/>
      <c r="AV135" s="4731"/>
    </row>
    <row r="136" spans="1:50" s="3089" customFormat="1" ht="33">
      <c r="A136" s="3162" t="s">
        <v>4337</v>
      </c>
      <c r="B136" s="3163" t="s">
        <v>1695</v>
      </c>
      <c r="C136" s="3164"/>
      <c r="D136" s="3163" t="s">
        <v>4925</v>
      </c>
      <c r="E136" s="3165"/>
      <c r="F136" s="3165"/>
      <c r="G136" s="3207"/>
      <c r="H136" s="3207"/>
      <c r="I136" s="3208"/>
      <c r="J136" s="3207"/>
      <c r="K136" s="3207"/>
      <c r="L136" s="3207"/>
      <c r="M136" s="3182">
        <f t="shared" si="18"/>
        <v>0</v>
      </c>
      <c r="N136" s="3168"/>
      <c r="O136" s="3182">
        <f t="shared" si="19"/>
        <v>0</v>
      </c>
      <c r="P136" s="3168">
        <f>SUM(P137:P143)</f>
        <v>583.77572959983991</v>
      </c>
      <c r="Q136" s="3209"/>
      <c r="R136" s="3171"/>
      <c r="S136" s="3172">
        <f>SUM(S137:S143)</f>
        <v>0</v>
      </c>
      <c r="T136" s="3258"/>
      <c r="U136" s="3258"/>
      <c r="V136" s="3168">
        <f>SUM(V137:V143)</f>
        <v>58377572.95998399</v>
      </c>
      <c r="W136" s="3189"/>
      <c r="X136" s="3188"/>
      <c r="Y136" s="3188"/>
      <c r="Z136" s="3168">
        <f>SUM(Z137:Z143)</f>
        <v>1100000</v>
      </c>
      <c r="AA136" s="3188"/>
      <c r="AB136" s="3188"/>
      <c r="AC136" s="3188"/>
      <c r="AD136" s="3168">
        <f>SUM(AD137:AD143)</f>
        <v>45821018.079999998</v>
      </c>
      <c r="AE136" s="3188"/>
      <c r="AF136" s="3188"/>
      <c r="AG136" s="3188"/>
      <c r="AH136" s="3168">
        <f>SUM(AH137:AH143)</f>
        <v>4690025.1999920001</v>
      </c>
      <c r="AI136" s="3188"/>
      <c r="AJ136" s="3188"/>
      <c r="AK136" s="3188"/>
      <c r="AL136" s="3168">
        <f>SUM(AL137:AL143)</f>
        <v>2694128.7199960002</v>
      </c>
      <c r="AM136" s="3188"/>
      <c r="AN136" s="3188"/>
      <c r="AO136" s="3188"/>
      <c r="AP136" s="3168">
        <f>SUM(AP137:AP143)</f>
        <v>4072400.9599959999</v>
      </c>
      <c r="AQ136" s="3188"/>
      <c r="AR136" s="3168">
        <f>SUM(AR137:AR143)</f>
        <v>58377572.959983997</v>
      </c>
      <c r="AS136" s="3188"/>
      <c r="AT136" s="3188"/>
      <c r="AU136" s="3189"/>
      <c r="AV136" s="4731"/>
    </row>
    <row r="137" spans="1:50" s="3089" customFormat="1" ht="60.75">
      <c r="A137" s="3175">
        <v>1</v>
      </c>
      <c r="B137" s="3176" t="s">
        <v>4270</v>
      </c>
      <c r="C137" s="3275" t="s">
        <v>1696</v>
      </c>
      <c r="D137" s="3177" t="s">
        <v>1697</v>
      </c>
      <c r="E137" s="3227" t="s">
        <v>90</v>
      </c>
      <c r="F137" s="3175" t="s">
        <v>91</v>
      </c>
      <c r="G137" s="3199"/>
      <c r="H137" s="3199"/>
      <c r="I137" s="3225"/>
      <c r="J137" s="3199"/>
      <c r="K137" s="3199"/>
      <c r="L137" s="3179"/>
      <c r="M137" s="3182">
        <f t="shared" ref="M137:M200" si="39">T137</f>
        <v>0</v>
      </c>
      <c r="N137" s="3183">
        <f t="shared" ref="N137:N142" si="40">M137/100000</f>
        <v>0</v>
      </c>
      <c r="O137" s="3182">
        <f t="shared" ref="O137:O200" si="41">U137</f>
        <v>0</v>
      </c>
      <c r="P137" s="3184">
        <f t="shared" ref="P137:P143" si="42">O137*N137</f>
        <v>0</v>
      </c>
      <c r="Q137" s="3185"/>
      <c r="R137" s="3186">
        <f>'Ab1. RMNCH+A'!Q231</f>
        <v>0</v>
      </c>
      <c r="S137" s="3187">
        <f>'Ab1. RMNCH+A'!R231</f>
        <v>0</v>
      </c>
      <c r="T137" s="3258">
        <f t="shared" si="21"/>
        <v>0</v>
      </c>
      <c r="U137" s="3258">
        <f t="shared" ref="U137:U199" si="43">Y137+AC137+AG137+AK137+AO137</f>
        <v>0</v>
      </c>
      <c r="V137" s="3259">
        <f t="shared" si="22"/>
        <v>0</v>
      </c>
      <c r="W137" s="3189" t="str">
        <f t="shared" si="23"/>
        <v xml:space="preserve">STATE: ; PDY: ; KKL: ; MHE: ; YNM: </v>
      </c>
      <c r="X137" s="3188"/>
      <c r="Y137" s="3188"/>
      <c r="Z137" s="3188">
        <f t="shared" si="24"/>
        <v>0</v>
      </c>
      <c r="AA137" s="3188"/>
      <c r="AB137" s="3188"/>
      <c r="AC137" s="3188"/>
      <c r="AD137" s="3188">
        <f t="shared" si="25"/>
        <v>0</v>
      </c>
      <c r="AE137" s="3188"/>
      <c r="AF137" s="3188"/>
      <c r="AG137" s="3188"/>
      <c r="AH137" s="3188">
        <f t="shared" si="26"/>
        <v>0</v>
      </c>
      <c r="AI137" s="3188"/>
      <c r="AJ137" s="3188"/>
      <c r="AK137" s="3188"/>
      <c r="AL137" s="3188">
        <f t="shared" si="27"/>
        <v>0</v>
      </c>
      <c r="AM137" s="3188"/>
      <c r="AN137" s="3188"/>
      <c r="AO137" s="3188"/>
      <c r="AP137" s="3188">
        <f t="shared" si="28"/>
        <v>0</v>
      </c>
      <c r="AQ137" s="3188"/>
      <c r="AR137" s="3188">
        <f t="shared" si="29"/>
        <v>0</v>
      </c>
      <c r="AS137" s="3188">
        <f t="shared" si="30"/>
        <v>0</v>
      </c>
      <c r="AT137" s="3188">
        <f t="shared" si="31"/>
        <v>0</v>
      </c>
      <c r="AU137" s="3189" t="str">
        <f t="shared" si="32"/>
        <v xml:space="preserve">STATE: ; PDY: ; KKL: ; MHE: ; YNM: </v>
      </c>
      <c r="AV137" s="4846" t="s">
        <v>6193</v>
      </c>
      <c r="AW137" s="1826"/>
    </row>
    <row r="138" spans="1:50" s="3089" customFormat="1" ht="60.75">
      <c r="A138" s="3175">
        <v>2</v>
      </c>
      <c r="B138" s="3176" t="s">
        <v>4271</v>
      </c>
      <c r="C138" s="3256" t="s">
        <v>1698</v>
      </c>
      <c r="D138" s="3256" t="s">
        <v>1699</v>
      </c>
      <c r="E138" s="3257" t="s">
        <v>4345</v>
      </c>
      <c r="F138" s="3175" t="s">
        <v>293</v>
      </c>
      <c r="G138" s="3199"/>
      <c r="H138" s="3199"/>
      <c r="I138" s="3225"/>
      <c r="J138" s="3199"/>
      <c r="K138" s="3199"/>
      <c r="L138" s="3179"/>
      <c r="M138" s="3182">
        <f t="shared" si="39"/>
        <v>0</v>
      </c>
      <c r="N138" s="3183">
        <f t="shared" si="40"/>
        <v>0</v>
      </c>
      <c r="O138" s="3182">
        <f t="shared" si="41"/>
        <v>0</v>
      </c>
      <c r="P138" s="3184">
        <f t="shared" si="42"/>
        <v>0</v>
      </c>
      <c r="Q138" s="3185"/>
      <c r="R138" s="3186">
        <f>'Abs8. IDSP'!Q11</f>
        <v>0</v>
      </c>
      <c r="S138" s="3239">
        <f>'Abs8. IDSP'!R11</f>
        <v>0</v>
      </c>
      <c r="T138" s="3258">
        <f t="shared" si="21"/>
        <v>0</v>
      </c>
      <c r="U138" s="3258">
        <f t="shared" si="43"/>
        <v>0</v>
      </c>
      <c r="V138" s="3259">
        <f t="shared" si="22"/>
        <v>0</v>
      </c>
      <c r="W138" s="3189" t="str">
        <f t="shared" si="23"/>
        <v xml:space="preserve">STATE: ; PDY: ; KKL: ; MHE: ; YNM: </v>
      </c>
      <c r="X138" s="3188"/>
      <c r="Y138" s="3188"/>
      <c r="Z138" s="3188">
        <f t="shared" si="24"/>
        <v>0</v>
      </c>
      <c r="AA138" s="3188"/>
      <c r="AB138" s="3188"/>
      <c r="AC138" s="3188"/>
      <c r="AD138" s="3188">
        <f t="shared" si="25"/>
        <v>0</v>
      </c>
      <c r="AE138" s="3188"/>
      <c r="AF138" s="3188"/>
      <c r="AG138" s="3188"/>
      <c r="AH138" s="3188">
        <f t="shared" si="26"/>
        <v>0</v>
      </c>
      <c r="AI138" s="3188"/>
      <c r="AJ138" s="3188"/>
      <c r="AK138" s="3188"/>
      <c r="AL138" s="3188">
        <f t="shared" si="27"/>
        <v>0</v>
      </c>
      <c r="AM138" s="3188"/>
      <c r="AN138" s="3188"/>
      <c r="AO138" s="3188"/>
      <c r="AP138" s="3188">
        <f t="shared" si="28"/>
        <v>0</v>
      </c>
      <c r="AQ138" s="3188"/>
      <c r="AR138" s="3188">
        <f t="shared" si="29"/>
        <v>0</v>
      </c>
      <c r="AS138" s="3188">
        <f t="shared" si="30"/>
        <v>0</v>
      </c>
      <c r="AT138" s="3188">
        <f t="shared" si="31"/>
        <v>0</v>
      </c>
      <c r="AU138" s="3189" t="str">
        <f t="shared" si="32"/>
        <v xml:space="preserve">STATE: ; PDY: ; KKL: ; MHE: ; YNM: </v>
      </c>
      <c r="AV138" s="4846" t="s">
        <v>6193</v>
      </c>
      <c r="AW138" s="1826"/>
    </row>
    <row r="139" spans="1:50" s="3090" customFormat="1" ht="165">
      <c r="A139" s="3175">
        <v>3</v>
      </c>
      <c r="B139" s="3176" t="s">
        <v>4272</v>
      </c>
      <c r="C139" s="3256" t="s">
        <v>1700</v>
      </c>
      <c r="D139" s="3256" t="s">
        <v>1701</v>
      </c>
      <c r="E139" s="3257" t="s">
        <v>4345</v>
      </c>
      <c r="F139" s="3175" t="s">
        <v>4656</v>
      </c>
      <c r="G139" s="3199"/>
      <c r="H139" s="3199"/>
      <c r="I139" s="3225">
        <v>24.18</v>
      </c>
      <c r="J139" s="3199">
        <v>0.59</v>
      </c>
      <c r="K139" s="3199"/>
      <c r="L139" s="3179"/>
      <c r="M139" s="3182">
        <f t="shared" si="39"/>
        <v>21359.223300970873</v>
      </c>
      <c r="N139" s="3183">
        <f t="shared" si="40"/>
        <v>0.21359223300970873</v>
      </c>
      <c r="O139" s="3182">
        <f t="shared" si="41"/>
        <v>103</v>
      </c>
      <c r="P139" s="4884">
        <f t="shared" si="42"/>
        <v>22</v>
      </c>
      <c r="Q139" s="3276"/>
      <c r="R139" s="3186">
        <f>'Abs11. NTEP'!Q22</f>
        <v>0</v>
      </c>
      <c r="S139" s="3239">
        <f>'Abs11. NTEP'!R22</f>
        <v>0</v>
      </c>
      <c r="T139" s="3258">
        <f t="shared" ref="T139:T201" si="44">IFERROR(AR139/AS139,0)</f>
        <v>21359.223300970873</v>
      </c>
      <c r="U139" s="3258">
        <f t="shared" si="43"/>
        <v>103</v>
      </c>
      <c r="V139" s="3259">
        <f t="shared" ref="V139:V201" si="45">T139*U139</f>
        <v>2200000</v>
      </c>
      <c r="W139" s="3189" t="str">
        <f t="shared" ref="W139:W201" si="46">"STATE: "&amp;AA139&amp;"; PDY: "&amp;AE139&amp;"; KKL: "&amp;AI139&amp;"; MHE: "&amp;AM139&amp;"; YNM: "&amp;AQ139</f>
        <v>STATE: Maintenance &amp; AMC of all C&amp;DST/IRL  equipments/STC/SDTC/SDS&amp; BSL-III=; PDY: Maintenance of C&amp;DST Lab./CBNAAT equipments=Rs.5,00,000, microscopes=Rs.50,000  Other equipments (Refrigerator)=Rs.50,000; KKL: Maintenance of Lab. Equipments; MHE: Maintenance of Lab. Equipments; YNM: Maintenance of Lab. Equipments</v>
      </c>
      <c r="X139" s="3371">
        <v>25000</v>
      </c>
      <c r="Y139" s="3371">
        <v>44</v>
      </c>
      <c r="Z139" s="3371">
        <f t="shared" ref="Z139:Z201" si="47">X139*Y139</f>
        <v>1100000</v>
      </c>
      <c r="AA139" s="3377" t="s">
        <v>6978</v>
      </c>
      <c r="AB139" s="3580">
        <v>20000</v>
      </c>
      <c r="AC139" s="3580">
        <v>50</v>
      </c>
      <c r="AD139" s="3580">
        <f>AB139*AC139</f>
        <v>1000000</v>
      </c>
      <c r="AE139" s="2495" t="s">
        <v>6979</v>
      </c>
      <c r="AF139" s="1669">
        <v>10000</v>
      </c>
      <c r="AG139" s="1669">
        <v>5</v>
      </c>
      <c r="AH139" s="1669">
        <f>AF139*AG139</f>
        <v>50000</v>
      </c>
      <c r="AI139" s="3356" t="s">
        <v>6980</v>
      </c>
      <c r="AJ139" s="1669">
        <v>12500</v>
      </c>
      <c r="AK139" s="1669">
        <v>2</v>
      </c>
      <c r="AL139" s="1669">
        <f>AJ139*AK139</f>
        <v>25000</v>
      </c>
      <c r="AM139" s="3356" t="s">
        <v>6980</v>
      </c>
      <c r="AN139" s="1669">
        <v>12500</v>
      </c>
      <c r="AO139" s="1669">
        <v>2</v>
      </c>
      <c r="AP139" s="1669">
        <f>AN139*AO139</f>
        <v>25000</v>
      </c>
      <c r="AQ139" s="3356" t="s">
        <v>6980</v>
      </c>
      <c r="AR139" s="3188">
        <f t="shared" ref="AR139:AR201" si="48">Z139+AD139+AH139+AL139+AP139</f>
        <v>2200000</v>
      </c>
      <c r="AS139" s="3188">
        <f t="shared" ref="AS139:AS201" si="49">Y139+AC139+AG139+AK139+AO139</f>
        <v>103</v>
      </c>
      <c r="AT139" s="3188">
        <f t="shared" ref="AT139:AT201" si="50">IFERROR((AR139/AS139),0)</f>
        <v>21359.223300970873</v>
      </c>
      <c r="AU139" s="3189" t="str">
        <f t="shared" ref="AU139:AU201" si="51">"STATE: "&amp;AA139&amp;"; PDY: "&amp;AE139&amp;"; KKL: "&amp;AI139&amp;"; MHE: "&amp;AM139&amp;"; YNM: "&amp;AQ139</f>
        <v>STATE: Maintenance &amp; AMC of all C&amp;DST/IRL  equipments/STC/SDTC/SDS&amp; BSL-III=; PDY: Maintenance of C&amp;DST Lab./CBNAAT equipments=Rs.5,00,000, microscopes=Rs.50,000  Other equipments (Refrigerator)=Rs.50,000; KKL: Maintenance of Lab. Equipments; MHE: Maintenance of Lab. Equipments; YNM: Maintenance of Lab. Equipments</v>
      </c>
      <c r="AV139" s="4846" t="s">
        <v>7365</v>
      </c>
      <c r="AW139" s="4974" t="s">
        <v>8182</v>
      </c>
      <c r="AX139" s="5040" t="s">
        <v>8181</v>
      </c>
    </row>
    <row r="140" spans="1:50" s="3089" customFormat="1" ht="60.75">
      <c r="A140" s="3175">
        <v>4</v>
      </c>
      <c r="B140" s="3190" t="s">
        <v>4275</v>
      </c>
      <c r="C140" s="3196"/>
      <c r="D140" s="3196" t="s">
        <v>4425</v>
      </c>
      <c r="E140" s="3257" t="s">
        <v>4345</v>
      </c>
      <c r="F140" s="3211" t="s">
        <v>114</v>
      </c>
      <c r="G140" s="3241"/>
      <c r="H140" s="3241"/>
      <c r="I140" s="3242"/>
      <c r="J140" s="3241"/>
      <c r="K140" s="3241"/>
      <c r="L140" s="3212"/>
      <c r="M140" s="3182">
        <f t="shared" si="39"/>
        <v>0</v>
      </c>
      <c r="N140" s="3183">
        <f>M140/100000</f>
        <v>0</v>
      </c>
      <c r="O140" s="3182">
        <f t="shared" si="41"/>
        <v>0</v>
      </c>
      <c r="P140" s="3214">
        <f t="shared" si="42"/>
        <v>0</v>
      </c>
      <c r="Q140" s="3215"/>
      <c r="R140" s="3186">
        <f>'Abs9. NVBDCP'!Q43</f>
        <v>0</v>
      </c>
      <c r="S140" s="3187">
        <f>'Abs9. NVBDCP'!R43</f>
        <v>0</v>
      </c>
      <c r="T140" s="3258">
        <f t="shared" si="44"/>
        <v>0</v>
      </c>
      <c r="U140" s="3258">
        <f t="shared" si="43"/>
        <v>0</v>
      </c>
      <c r="V140" s="3259">
        <f t="shared" si="45"/>
        <v>0</v>
      </c>
      <c r="W140" s="3189" t="str">
        <f t="shared" si="46"/>
        <v xml:space="preserve">STATE: ; PDY: ; KKL: ; MHE: ; YNM: </v>
      </c>
      <c r="X140" s="3188"/>
      <c r="Y140" s="3188"/>
      <c r="Z140" s="3188">
        <f t="shared" si="47"/>
        <v>0</v>
      </c>
      <c r="AA140" s="3188"/>
      <c r="AB140" s="3188"/>
      <c r="AC140" s="3188"/>
      <c r="AD140" s="3188">
        <f>AB140*AC140</f>
        <v>0</v>
      </c>
      <c r="AE140" s="3188"/>
      <c r="AF140" s="3188"/>
      <c r="AG140" s="3188"/>
      <c r="AH140" s="3188">
        <f>AF140*AG140</f>
        <v>0</v>
      </c>
      <c r="AI140" s="3188"/>
      <c r="AJ140" s="3188"/>
      <c r="AK140" s="3188"/>
      <c r="AL140" s="3188">
        <f>AJ140*AK140</f>
        <v>0</v>
      </c>
      <c r="AM140" s="3188"/>
      <c r="AN140" s="3188"/>
      <c r="AO140" s="3188"/>
      <c r="AP140" s="3188">
        <f>AN140*AO140</f>
        <v>0</v>
      </c>
      <c r="AQ140" s="3188"/>
      <c r="AR140" s="3188">
        <f t="shared" si="48"/>
        <v>0</v>
      </c>
      <c r="AS140" s="3188">
        <f t="shared" si="49"/>
        <v>0</v>
      </c>
      <c r="AT140" s="3188">
        <f t="shared" si="50"/>
        <v>0</v>
      </c>
      <c r="AU140" s="3189" t="str">
        <f t="shared" si="51"/>
        <v xml:space="preserve">STATE: ; PDY: ; KKL: ; MHE: ; YNM: </v>
      </c>
      <c r="AV140" s="4846" t="s">
        <v>6193</v>
      </c>
      <c r="AW140" s="1826"/>
    </row>
    <row r="141" spans="1:50" s="3090" customFormat="1" ht="60.75">
      <c r="A141" s="3175">
        <v>5</v>
      </c>
      <c r="B141" s="3176" t="s">
        <v>4273</v>
      </c>
      <c r="C141" s="3256" t="s">
        <v>1702</v>
      </c>
      <c r="D141" s="3256" t="s">
        <v>2837</v>
      </c>
      <c r="E141" s="3268" t="s">
        <v>85</v>
      </c>
      <c r="F141" s="3175" t="s">
        <v>86</v>
      </c>
      <c r="G141" s="3199"/>
      <c r="H141" s="3199"/>
      <c r="I141" s="3225"/>
      <c r="J141" s="3199"/>
      <c r="K141" s="3228"/>
      <c r="L141" s="3179"/>
      <c r="M141" s="3182">
        <f t="shared" si="39"/>
        <v>0</v>
      </c>
      <c r="N141" s="3183">
        <f t="shared" si="40"/>
        <v>0</v>
      </c>
      <c r="O141" s="3182">
        <f t="shared" si="41"/>
        <v>0</v>
      </c>
      <c r="P141" s="3184">
        <f t="shared" si="42"/>
        <v>0</v>
      </c>
      <c r="Q141" s="3185"/>
      <c r="R141" s="3186">
        <f>'Abs15. NPCB'!Q19</f>
        <v>0</v>
      </c>
      <c r="S141" s="3239">
        <f>'Abs15. NPCB'!R19</f>
        <v>0</v>
      </c>
      <c r="T141" s="3258">
        <f t="shared" si="44"/>
        <v>0</v>
      </c>
      <c r="U141" s="3258">
        <f t="shared" si="43"/>
        <v>0</v>
      </c>
      <c r="V141" s="3259">
        <f t="shared" si="45"/>
        <v>0</v>
      </c>
      <c r="W141" s="3189" t="str">
        <f t="shared" si="46"/>
        <v xml:space="preserve">STATE: ; PDY: ; KKL: ; MHE: ; YNM: </v>
      </c>
      <c r="X141" s="3188"/>
      <c r="Y141" s="3188"/>
      <c r="Z141" s="3188">
        <f t="shared" si="47"/>
        <v>0</v>
      </c>
      <c r="AA141" s="3188"/>
      <c r="AB141" s="3188"/>
      <c r="AC141" s="3188"/>
      <c r="AD141" s="3188">
        <f>AB141*AC141</f>
        <v>0</v>
      </c>
      <c r="AE141" s="3188"/>
      <c r="AF141" s="3188"/>
      <c r="AG141" s="3188"/>
      <c r="AH141" s="3188">
        <f>AF141*AG141</f>
        <v>0</v>
      </c>
      <c r="AI141" s="3188"/>
      <c r="AJ141" s="3188"/>
      <c r="AK141" s="3188"/>
      <c r="AL141" s="3188">
        <f>AJ141*AK141</f>
        <v>0</v>
      </c>
      <c r="AM141" s="3188"/>
      <c r="AN141" s="3188"/>
      <c r="AO141" s="3188"/>
      <c r="AP141" s="3188">
        <f>AN141*AO141</f>
        <v>0</v>
      </c>
      <c r="AQ141" s="3188"/>
      <c r="AR141" s="3188">
        <f t="shared" si="48"/>
        <v>0</v>
      </c>
      <c r="AS141" s="3188">
        <f t="shared" si="49"/>
        <v>0</v>
      </c>
      <c r="AT141" s="3188">
        <f t="shared" si="50"/>
        <v>0</v>
      </c>
      <c r="AU141" s="3189" t="str">
        <f t="shared" si="51"/>
        <v xml:space="preserve">STATE: ; PDY: ; KKL: ; MHE: ; YNM: </v>
      </c>
      <c r="AV141" s="4846" t="s">
        <v>6193</v>
      </c>
      <c r="AW141" s="1825"/>
    </row>
    <row r="142" spans="1:50" s="3089" customFormat="1" ht="60.75">
      <c r="A142" s="3175">
        <v>6</v>
      </c>
      <c r="B142" s="3190" t="s">
        <v>4274</v>
      </c>
      <c r="C142" s="3196"/>
      <c r="D142" s="3196" t="s">
        <v>4950</v>
      </c>
      <c r="E142" s="3235" t="s">
        <v>70</v>
      </c>
      <c r="F142" s="3211" t="s">
        <v>4897</v>
      </c>
      <c r="G142" s="3241"/>
      <c r="H142" s="3241"/>
      <c r="I142" s="3242"/>
      <c r="J142" s="3241"/>
      <c r="K142" s="3241"/>
      <c r="L142" s="3212"/>
      <c r="M142" s="3182">
        <f t="shared" si="39"/>
        <v>0</v>
      </c>
      <c r="N142" s="3183">
        <f t="shared" si="40"/>
        <v>0</v>
      </c>
      <c r="O142" s="3182">
        <f t="shared" si="41"/>
        <v>0</v>
      </c>
      <c r="P142" s="3214">
        <f t="shared" si="42"/>
        <v>0</v>
      </c>
      <c r="Q142" s="3215"/>
      <c r="R142" s="4323"/>
      <c r="S142" s="4324"/>
      <c r="T142" s="3258">
        <f t="shared" si="44"/>
        <v>0</v>
      </c>
      <c r="U142" s="3258">
        <f t="shared" si="43"/>
        <v>0</v>
      </c>
      <c r="V142" s="3259">
        <f t="shared" si="45"/>
        <v>0</v>
      </c>
      <c r="W142" s="3189" t="str">
        <f t="shared" si="46"/>
        <v xml:space="preserve">STATE: ; PDY: ; KKL: ; MHE: ; YNM: </v>
      </c>
      <c r="X142" s="3188"/>
      <c r="Y142" s="3188"/>
      <c r="Z142" s="3188">
        <f t="shared" si="47"/>
        <v>0</v>
      </c>
      <c r="AA142" s="3188"/>
      <c r="AB142" s="3188"/>
      <c r="AC142" s="3188"/>
      <c r="AD142" s="3188">
        <f>AB142*AC142</f>
        <v>0</v>
      </c>
      <c r="AE142" s="3188"/>
      <c r="AF142" s="3188"/>
      <c r="AG142" s="3188"/>
      <c r="AH142" s="3188">
        <f>AF142*AG142</f>
        <v>0</v>
      </c>
      <c r="AI142" s="3188"/>
      <c r="AJ142" s="3188"/>
      <c r="AK142" s="3188"/>
      <c r="AL142" s="3188">
        <f>AJ142*AK142</f>
        <v>0</v>
      </c>
      <c r="AM142" s="3188"/>
      <c r="AN142" s="3188"/>
      <c r="AO142" s="3188"/>
      <c r="AP142" s="3188">
        <f>AN142*AO142</f>
        <v>0</v>
      </c>
      <c r="AQ142" s="3188"/>
      <c r="AR142" s="3188">
        <f t="shared" si="48"/>
        <v>0</v>
      </c>
      <c r="AS142" s="3188">
        <f t="shared" si="49"/>
        <v>0</v>
      </c>
      <c r="AT142" s="3188">
        <f t="shared" si="50"/>
        <v>0</v>
      </c>
      <c r="AU142" s="3189" t="str">
        <f t="shared" si="51"/>
        <v xml:space="preserve">STATE: ; PDY: ; KKL: ; MHE: ; YNM: </v>
      </c>
      <c r="AV142" s="4846" t="s">
        <v>6193</v>
      </c>
      <c r="AW142" s="1826"/>
    </row>
    <row r="143" spans="1:50" s="3089" customFormat="1" ht="243.75" customHeight="1">
      <c r="A143" s="3175">
        <v>7</v>
      </c>
      <c r="B143" s="3176" t="s">
        <v>4276</v>
      </c>
      <c r="C143" s="3196"/>
      <c r="D143" s="3176" t="s">
        <v>5860</v>
      </c>
      <c r="E143" s="3235" t="s">
        <v>70</v>
      </c>
      <c r="F143" s="3175" t="s">
        <v>4897</v>
      </c>
      <c r="G143" s="3199"/>
      <c r="H143" s="3199"/>
      <c r="I143" s="3225"/>
      <c r="J143" s="3199"/>
      <c r="K143" s="3199"/>
      <c r="L143" s="3179"/>
      <c r="M143" s="3182">
        <f t="shared" si="39"/>
        <v>1170366.1033329999</v>
      </c>
      <c r="N143" s="3183">
        <f>M143/100000</f>
        <v>11.703661033329999</v>
      </c>
      <c r="O143" s="3182">
        <f t="shared" si="41"/>
        <v>48</v>
      </c>
      <c r="P143" s="4884">
        <f t="shared" si="42"/>
        <v>561.77572959983991</v>
      </c>
      <c r="Q143" s="3185"/>
      <c r="R143" s="4323"/>
      <c r="S143" s="4324"/>
      <c r="T143" s="3258">
        <f t="shared" si="44"/>
        <v>1170366.1033329999</v>
      </c>
      <c r="U143" s="3258">
        <f t="shared" si="43"/>
        <v>48</v>
      </c>
      <c r="V143" s="3259">
        <f t="shared" si="45"/>
        <v>56177572.95998399</v>
      </c>
      <c r="W143" s="3189" t="str">
        <f t="shared" si="46"/>
        <v>STATE: ; PDY: Tagged no. of equipment - 3734 /estimated Capex - Rs.560262726 Cost - Rs.3735084.84 x 12 months - Rs.44821018.08/-; KKL: Tagged no. of equipment - 896/estimated Capex - Rs.5800315 Cost - Rs.386668.766666 x 12 months - Rs.4640025.2/-; MHE: Tagged no. of equipment - 416/estimated Capex - Rs.33364109 Cost - Rs.222427.393333 x 12 months - Rs.2669128.72/-; YNM: Tagged no. of equipment - 316/estimated Capex - Rs.50592512 Cost - Rs.337283.4133333 x 12 months - Rs.4047400.96/-</v>
      </c>
      <c r="X143" s="3188"/>
      <c r="Y143" s="3188"/>
      <c r="Z143" s="3188">
        <f t="shared" si="47"/>
        <v>0</v>
      </c>
      <c r="AA143" s="3188"/>
      <c r="AB143" s="3584">
        <v>3735084.84</v>
      </c>
      <c r="AC143" s="3584">
        <v>12</v>
      </c>
      <c r="AD143" s="3585">
        <f>AB143*AC143</f>
        <v>44821018.079999998</v>
      </c>
      <c r="AE143" s="4322" t="s">
        <v>7187</v>
      </c>
      <c r="AF143" s="3193">
        <v>386668.76666600001</v>
      </c>
      <c r="AG143" s="3193">
        <v>12</v>
      </c>
      <c r="AH143" s="3194">
        <f>AF143*AG143</f>
        <v>4640025.1999920001</v>
      </c>
      <c r="AI143" s="4322" t="s">
        <v>7188</v>
      </c>
      <c r="AJ143" s="3193">
        <v>222427.39333300001</v>
      </c>
      <c r="AK143" s="3193">
        <v>12</v>
      </c>
      <c r="AL143" s="3194">
        <f>AJ143*AK143</f>
        <v>2669128.7199960002</v>
      </c>
      <c r="AM143" s="4322" t="s">
        <v>7189</v>
      </c>
      <c r="AN143" s="3193">
        <v>337283.41333299997</v>
      </c>
      <c r="AO143" s="3193">
        <v>12</v>
      </c>
      <c r="AP143" s="3194">
        <f>AN143*AO143</f>
        <v>4047400.9599959999</v>
      </c>
      <c r="AQ143" s="4322" t="s">
        <v>7190</v>
      </c>
      <c r="AR143" s="3188">
        <f t="shared" si="48"/>
        <v>56177572.959983997</v>
      </c>
      <c r="AS143" s="3188">
        <f t="shared" si="49"/>
        <v>48</v>
      </c>
      <c r="AT143" s="3188">
        <f t="shared" si="50"/>
        <v>1170366.1033329999</v>
      </c>
      <c r="AU143" s="3189" t="str">
        <f t="shared" si="51"/>
        <v>STATE: ; PDY: Tagged no. of equipment - 3734 /estimated Capex - Rs.560262726 Cost - Rs.3735084.84 x 12 months - Rs.44821018.08/-; KKL: Tagged no. of equipment - 896/estimated Capex - Rs.5800315 Cost - Rs.386668.766666 x 12 months - Rs.4640025.2/-; MHE: Tagged no. of equipment - 416/estimated Capex - Rs.33364109 Cost - Rs.222427.393333 x 12 months - Rs.2669128.72/-; YNM: Tagged no. of equipment - 316/estimated Capex - Rs.50592512 Cost - Rs.337283.4133333 x 12 months - Rs.4047400.96/-</v>
      </c>
      <c r="AV143" s="4846"/>
      <c r="AW143" s="4974" t="s">
        <v>7896</v>
      </c>
    </row>
    <row r="144" spans="1:50" s="3089" customFormat="1" ht="20.25">
      <c r="A144" s="3277" t="s">
        <v>4912</v>
      </c>
      <c r="B144" s="3137">
        <v>6.2</v>
      </c>
      <c r="C144" s="3138" t="s">
        <v>1704</v>
      </c>
      <c r="D144" s="3137" t="s">
        <v>1705</v>
      </c>
      <c r="E144" s="3139"/>
      <c r="F144" s="3139"/>
      <c r="G144" s="3246"/>
      <c r="H144" s="3246"/>
      <c r="I144" s="3247"/>
      <c r="J144" s="3246"/>
      <c r="K144" s="3246"/>
      <c r="L144" s="3246"/>
      <c r="M144" s="3182">
        <f t="shared" si="39"/>
        <v>0</v>
      </c>
      <c r="N144" s="3142"/>
      <c r="O144" s="3182">
        <f t="shared" si="41"/>
        <v>0</v>
      </c>
      <c r="P144" s="3142"/>
      <c r="Q144" s="3248"/>
      <c r="R144" s="3249"/>
      <c r="S144" s="3278"/>
      <c r="T144" s="3258"/>
      <c r="U144" s="3258"/>
      <c r="V144" s="3259"/>
      <c r="W144" s="3189"/>
      <c r="X144" s="3188"/>
      <c r="Y144" s="3188"/>
      <c r="Z144" s="3188"/>
      <c r="AA144" s="3188"/>
      <c r="AB144" s="3188"/>
      <c r="AC144" s="3188"/>
      <c r="AD144" s="3188"/>
      <c r="AE144" s="3188"/>
      <c r="AF144" s="3188"/>
      <c r="AG144" s="3188"/>
      <c r="AH144" s="3188"/>
      <c r="AI144" s="3188"/>
      <c r="AJ144" s="3188"/>
      <c r="AK144" s="3188"/>
      <c r="AL144" s="3188"/>
      <c r="AM144" s="3188"/>
      <c r="AN144" s="3188"/>
      <c r="AO144" s="3188"/>
      <c r="AP144" s="3188"/>
      <c r="AQ144" s="3188"/>
      <c r="AR144" s="3188"/>
      <c r="AS144" s="3188"/>
      <c r="AT144" s="3188"/>
      <c r="AU144" s="3189"/>
      <c r="AV144" s="4731"/>
    </row>
    <row r="145" spans="1:51" s="3089" customFormat="1" ht="20.25">
      <c r="A145" s="5293" t="s">
        <v>4926</v>
      </c>
      <c r="B145" s="5293"/>
      <c r="C145" s="5293"/>
      <c r="D145" s="5293"/>
      <c r="E145" s="3151"/>
      <c r="F145" s="3151"/>
      <c r="G145" s="3231"/>
      <c r="H145" s="3231"/>
      <c r="I145" s="3232"/>
      <c r="J145" s="3231"/>
      <c r="K145" s="3231"/>
      <c r="L145" s="3231"/>
      <c r="M145" s="3182">
        <f t="shared" si="39"/>
        <v>0</v>
      </c>
      <c r="N145" s="3154"/>
      <c r="O145" s="3182">
        <f t="shared" si="41"/>
        <v>0</v>
      </c>
      <c r="P145" s="3154"/>
      <c r="Q145" s="3233"/>
      <c r="R145" s="3234"/>
      <c r="S145" s="3158"/>
      <c r="T145" s="3258">
        <f t="shared" si="44"/>
        <v>0</v>
      </c>
      <c r="U145" s="3258">
        <f t="shared" si="43"/>
        <v>0</v>
      </c>
      <c r="V145" s="3259">
        <f t="shared" si="45"/>
        <v>0</v>
      </c>
      <c r="W145" s="3189" t="str">
        <f t="shared" si="46"/>
        <v xml:space="preserve">STATE: ; PDY: ; KKL: ; MHE: ; YNM: </v>
      </c>
      <c r="X145" s="3188"/>
      <c r="Y145" s="3188"/>
      <c r="Z145" s="3188">
        <f t="shared" si="47"/>
        <v>0</v>
      </c>
      <c r="AA145" s="3188"/>
      <c r="AB145" s="3188"/>
      <c r="AC145" s="3188"/>
      <c r="AD145" s="3188">
        <f>AB145*AC145</f>
        <v>0</v>
      </c>
      <c r="AE145" s="3188"/>
      <c r="AF145" s="3188"/>
      <c r="AG145" s="3188"/>
      <c r="AH145" s="3188">
        <f>AF145*AG145</f>
        <v>0</v>
      </c>
      <c r="AI145" s="3188"/>
      <c r="AJ145" s="3188"/>
      <c r="AK145" s="3188"/>
      <c r="AL145" s="3188">
        <f>AJ145*AK145</f>
        <v>0</v>
      </c>
      <c r="AM145" s="3188"/>
      <c r="AN145" s="3188"/>
      <c r="AO145" s="3188"/>
      <c r="AP145" s="3188">
        <f>AN145*AO145</f>
        <v>0</v>
      </c>
      <c r="AQ145" s="3188"/>
      <c r="AR145" s="3188">
        <f t="shared" si="48"/>
        <v>0</v>
      </c>
      <c r="AS145" s="3188">
        <f t="shared" si="49"/>
        <v>0</v>
      </c>
      <c r="AT145" s="3188">
        <f t="shared" si="50"/>
        <v>0</v>
      </c>
      <c r="AU145" s="3189" t="str">
        <f t="shared" si="51"/>
        <v xml:space="preserve">STATE: ; PDY: ; KKL: ; MHE: ; YNM: </v>
      </c>
      <c r="AV145" s="4731"/>
    </row>
    <row r="146" spans="1:51" s="3089" customFormat="1" ht="20.25">
      <c r="A146" s="3162" t="s">
        <v>4337</v>
      </c>
      <c r="B146" s="3279" t="s">
        <v>1706</v>
      </c>
      <c r="C146" s="3280" t="s">
        <v>1707</v>
      </c>
      <c r="D146" s="3281" t="s">
        <v>1708</v>
      </c>
      <c r="E146" s="3282"/>
      <c r="F146" s="3283"/>
      <c r="G146" s="3284"/>
      <c r="H146" s="3284"/>
      <c r="I146" s="3285"/>
      <c r="J146" s="3284"/>
      <c r="K146" s="3284"/>
      <c r="L146" s="3286"/>
      <c r="M146" s="3182">
        <f t="shared" si="39"/>
        <v>0</v>
      </c>
      <c r="N146" s="3287"/>
      <c r="O146" s="3182">
        <f t="shared" si="41"/>
        <v>0</v>
      </c>
      <c r="P146" s="3287">
        <f>SUM(P147:P153)+P159</f>
        <v>342.46021000000002</v>
      </c>
      <c r="Q146" s="3288"/>
      <c r="R146" s="3289"/>
      <c r="S146" s="3290">
        <f>SUM(S147:S153)+S159</f>
        <v>0</v>
      </c>
      <c r="T146" s="3258"/>
      <c r="U146" s="3258"/>
      <c r="V146" s="3287">
        <f>SUM(V147:V153)+V159</f>
        <v>34246021</v>
      </c>
      <c r="W146" s="3189"/>
      <c r="X146" s="3188"/>
      <c r="Y146" s="3188"/>
      <c r="Z146" s="3287">
        <f>SUM(Z147:Z153)+Z159</f>
        <v>0</v>
      </c>
      <c r="AA146" s="3188"/>
      <c r="AB146" s="3188"/>
      <c r="AC146" s="3188"/>
      <c r="AD146" s="3287">
        <f>SUM(AD147:AD153)+AD159</f>
        <v>26141046</v>
      </c>
      <c r="AE146" s="3188"/>
      <c r="AF146" s="3188"/>
      <c r="AG146" s="3188"/>
      <c r="AH146" s="3287">
        <f>SUM(AH147:AH153)+AH159</f>
        <v>5837620.75</v>
      </c>
      <c r="AI146" s="3188"/>
      <c r="AJ146" s="3188"/>
      <c r="AK146" s="3188"/>
      <c r="AL146" s="3287">
        <f>SUM(AL147:AL153)+AL159</f>
        <v>905559.5</v>
      </c>
      <c r="AM146" s="3188"/>
      <c r="AN146" s="3188"/>
      <c r="AO146" s="3188"/>
      <c r="AP146" s="3287">
        <f>SUM(AP147:AP153)+AP159</f>
        <v>1361794.75</v>
      </c>
      <c r="AQ146" s="3188"/>
      <c r="AR146" s="3287">
        <f>SUM(AR147:AR153)+AR159</f>
        <v>34246021</v>
      </c>
      <c r="AS146" s="3188"/>
      <c r="AT146" s="3188"/>
      <c r="AU146" s="3189"/>
      <c r="AV146" s="4731"/>
    </row>
    <row r="147" spans="1:51" s="3089" customFormat="1" ht="20.25">
      <c r="A147" s="3175">
        <v>1</v>
      </c>
      <c r="B147" s="3176" t="s">
        <v>1709</v>
      </c>
      <c r="C147" s="3177" t="s">
        <v>1710</v>
      </c>
      <c r="D147" s="3177" t="s">
        <v>1711</v>
      </c>
      <c r="E147" s="3227" t="s">
        <v>90</v>
      </c>
      <c r="F147" s="3175" t="s">
        <v>118</v>
      </c>
      <c r="G147" s="3199"/>
      <c r="H147" s="3199"/>
      <c r="I147" s="3225"/>
      <c r="J147" s="3199"/>
      <c r="K147" s="3199"/>
      <c r="L147" s="3179"/>
      <c r="M147" s="3182">
        <f t="shared" si="39"/>
        <v>0</v>
      </c>
      <c r="N147" s="3183">
        <f t="shared" ref="N147:N152" si="52">M147/100000</f>
        <v>0</v>
      </c>
      <c r="O147" s="3182">
        <f t="shared" si="41"/>
        <v>0</v>
      </c>
      <c r="P147" s="3184">
        <f t="shared" ref="P147:P152" si="53">O147*N147</f>
        <v>0</v>
      </c>
      <c r="Q147" s="3185"/>
      <c r="R147" s="3186">
        <f>'Ab1. RMNCH+A'!Q42</f>
        <v>0</v>
      </c>
      <c r="S147" s="3187">
        <f>'Ab1. RMNCH+A'!R42</f>
        <v>0</v>
      </c>
      <c r="T147" s="3258">
        <f t="shared" si="44"/>
        <v>0</v>
      </c>
      <c r="U147" s="3258">
        <f t="shared" si="43"/>
        <v>0</v>
      </c>
      <c r="V147" s="3259">
        <f t="shared" si="45"/>
        <v>0</v>
      </c>
      <c r="W147" s="3189" t="str">
        <f t="shared" si="46"/>
        <v xml:space="preserve">STATE: ; PDY: ; KKL: ; MHE: ; YNM: </v>
      </c>
      <c r="X147" s="3188"/>
      <c r="Y147" s="3188"/>
      <c r="Z147" s="3188">
        <f t="shared" si="47"/>
        <v>0</v>
      </c>
      <c r="AA147" s="3188"/>
      <c r="AB147" s="3188"/>
      <c r="AC147" s="3188"/>
      <c r="AD147" s="3188">
        <f t="shared" ref="AD147:AD152" si="54">AB147*AC147</f>
        <v>0</v>
      </c>
      <c r="AE147" s="3188"/>
      <c r="AF147" s="3188"/>
      <c r="AG147" s="3188"/>
      <c r="AH147" s="3188">
        <f t="shared" ref="AH147:AH152" si="55">AF147*AG147</f>
        <v>0</v>
      </c>
      <c r="AI147" s="3188"/>
      <c r="AJ147" s="3188"/>
      <c r="AK147" s="3188"/>
      <c r="AL147" s="3188">
        <f t="shared" ref="AL147:AL152" si="56">AJ147*AK147</f>
        <v>0</v>
      </c>
      <c r="AM147" s="3188"/>
      <c r="AN147" s="3188"/>
      <c r="AO147" s="3188"/>
      <c r="AP147" s="3188">
        <f t="shared" ref="AP147:AP152" si="57">AN147*AO147</f>
        <v>0</v>
      </c>
      <c r="AQ147" s="3188"/>
      <c r="AR147" s="3188">
        <f t="shared" si="48"/>
        <v>0</v>
      </c>
      <c r="AS147" s="3188">
        <f t="shared" si="49"/>
        <v>0</v>
      </c>
      <c r="AT147" s="3188">
        <f t="shared" si="50"/>
        <v>0</v>
      </c>
      <c r="AU147" s="3189" t="str">
        <f t="shared" si="51"/>
        <v xml:space="preserve">STATE: ; PDY: ; KKL: ; MHE: ; YNM: </v>
      </c>
      <c r="AV147" s="4846" t="s">
        <v>7383</v>
      </c>
      <c r="AW147" s="1826"/>
    </row>
    <row r="148" spans="1:51" s="3089" customFormat="1" ht="40.5">
      <c r="A148" s="3175">
        <v>2</v>
      </c>
      <c r="B148" s="3176" t="s">
        <v>1712</v>
      </c>
      <c r="C148" s="3177" t="s">
        <v>1713</v>
      </c>
      <c r="D148" s="3177" t="s">
        <v>2344</v>
      </c>
      <c r="E148" s="3227" t="s">
        <v>90</v>
      </c>
      <c r="F148" s="3175" t="s">
        <v>118</v>
      </c>
      <c r="G148" s="3199"/>
      <c r="H148" s="3199"/>
      <c r="I148" s="3202"/>
      <c r="J148" s="3203"/>
      <c r="K148" s="3240"/>
      <c r="L148" s="3201"/>
      <c r="M148" s="3182">
        <f t="shared" si="39"/>
        <v>0</v>
      </c>
      <c r="N148" s="3183">
        <f t="shared" si="52"/>
        <v>0</v>
      </c>
      <c r="O148" s="3182">
        <f t="shared" si="41"/>
        <v>0</v>
      </c>
      <c r="P148" s="3184">
        <f t="shared" si="53"/>
        <v>0</v>
      </c>
      <c r="Q148" s="3185"/>
      <c r="R148" s="3186">
        <f>'Ab1. RMNCH+A'!Q43</f>
        <v>0</v>
      </c>
      <c r="S148" s="3187">
        <f>'Ab1. RMNCH+A'!R43</f>
        <v>0</v>
      </c>
      <c r="T148" s="3258">
        <f t="shared" si="44"/>
        <v>0</v>
      </c>
      <c r="U148" s="3258">
        <f t="shared" si="43"/>
        <v>0</v>
      </c>
      <c r="V148" s="3259">
        <f t="shared" si="45"/>
        <v>0</v>
      </c>
      <c r="W148" s="3189" t="str">
        <f t="shared" si="46"/>
        <v xml:space="preserve">STATE: ; PDY: ; KKL: ; MHE: ; YNM: </v>
      </c>
      <c r="X148" s="3188"/>
      <c r="Y148" s="3188"/>
      <c r="Z148" s="3188">
        <f t="shared" si="47"/>
        <v>0</v>
      </c>
      <c r="AA148" s="3188"/>
      <c r="AB148" s="3188"/>
      <c r="AC148" s="3188"/>
      <c r="AD148" s="3188">
        <f t="shared" si="54"/>
        <v>0</v>
      </c>
      <c r="AE148" s="3188"/>
      <c r="AF148" s="3188"/>
      <c r="AG148" s="3188"/>
      <c r="AH148" s="3188">
        <f t="shared" si="55"/>
        <v>0</v>
      </c>
      <c r="AI148" s="3188"/>
      <c r="AJ148" s="3188"/>
      <c r="AK148" s="3188"/>
      <c r="AL148" s="3188">
        <f t="shared" si="56"/>
        <v>0</v>
      </c>
      <c r="AM148" s="3188"/>
      <c r="AN148" s="3188"/>
      <c r="AO148" s="3188"/>
      <c r="AP148" s="3188">
        <f t="shared" si="57"/>
        <v>0</v>
      </c>
      <c r="AQ148" s="3188"/>
      <c r="AR148" s="3188">
        <f t="shared" si="48"/>
        <v>0</v>
      </c>
      <c r="AS148" s="3188">
        <f t="shared" si="49"/>
        <v>0</v>
      </c>
      <c r="AT148" s="3188">
        <f t="shared" si="50"/>
        <v>0</v>
      </c>
      <c r="AU148" s="3189" t="str">
        <f t="shared" si="51"/>
        <v xml:space="preserve">STATE: ; PDY: ; KKL: ; MHE: ; YNM: </v>
      </c>
      <c r="AV148" s="4846" t="s">
        <v>7384</v>
      </c>
      <c r="AW148" s="1826"/>
    </row>
    <row r="149" spans="1:51" s="3089" customFormat="1" ht="60.75">
      <c r="A149" s="3175">
        <v>3</v>
      </c>
      <c r="B149" s="3176" t="s">
        <v>1714</v>
      </c>
      <c r="C149" s="3177" t="s">
        <v>1715</v>
      </c>
      <c r="D149" s="3177" t="s">
        <v>1716</v>
      </c>
      <c r="E149" s="3227" t="s">
        <v>90</v>
      </c>
      <c r="F149" s="3175" t="s">
        <v>118</v>
      </c>
      <c r="G149" s="3199"/>
      <c r="H149" s="3199"/>
      <c r="I149" s="3202"/>
      <c r="J149" s="3203"/>
      <c r="K149" s="3199"/>
      <c r="L149" s="3201"/>
      <c r="M149" s="3182">
        <f t="shared" si="39"/>
        <v>0</v>
      </c>
      <c r="N149" s="3183">
        <f t="shared" si="52"/>
        <v>0</v>
      </c>
      <c r="O149" s="3182">
        <f t="shared" si="41"/>
        <v>0</v>
      </c>
      <c r="P149" s="3184">
        <f t="shared" si="53"/>
        <v>0</v>
      </c>
      <c r="Q149" s="3185"/>
      <c r="R149" s="3186">
        <f>'Ab1. RMNCH+A'!Q44</f>
        <v>0</v>
      </c>
      <c r="S149" s="3187">
        <f>'Ab1. RMNCH+A'!R44</f>
        <v>0</v>
      </c>
      <c r="T149" s="3258">
        <f t="shared" si="44"/>
        <v>0</v>
      </c>
      <c r="U149" s="3258">
        <f t="shared" si="43"/>
        <v>0</v>
      </c>
      <c r="V149" s="3259">
        <f t="shared" si="45"/>
        <v>0</v>
      </c>
      <c r="W149" s="3189" t="str">
        <f t="shared" si="46"/>
        <v xml:space="preserve">STATE: ; PDY: ; KKL: ; MHE: ; YNM: </v>
      </c>
      <c r="X149" s="3188"/>
      <c r="Y149" s="3188"/>
      <c r="Z149" s="3188">
        <f t="shared" si="47"/>
        <v>0</v>
      </c>
      <c r="AA149" s="3188"/>
      <c r="AB149" s="3188"/>
      <c r="AC149" s="3188"/>
      <c r="AD149" s="3188">
        <f t="shared" si="54"/>
        <v>0</v>
      </c>
      <c r="AE149" s="3188"/>
      <c r="AF149" s="3188"/>
      <c r="AG149" s="3188"/>
      <c r="AH149" s="3188">
        <f t="shared" si="55"/>
        <v>0</v>
      </c>
      <c r="AI149" s="3188"/>
      <c r="AJ149" s="3188"/>
      <c r="AK149" s="3188"/>
      <c r="AL149" s="3188">
        <f t="shared" si="56"/>
        <v>0</v>
      </c>
      <c r="AM149" s="3188"/>
      <c r="AN149" s="3188"/>
      <c r="AO149" s="3188"/>
      <c r="AP149" s="3188">
        <f t="shared" si="57"/>
        <v>0</v>
      </c>
      <c r="AQ149" s="3188"/>
      <c r="AR149" s="3188">
        <f t="shared" si="48"/>
        <v>0</v>
      </c>
      <c r="AS149" s="3188">
        <f t="shared" si="49"/>
        <v>0</v>
      </c>
      <c r="AT149" s="3188">
        <f t="shared" si="50"/>
        <v>0</v>
      </c>
      <c r="AU149" s="3189" t="str">
        <f t="shared" si="51"/>
        <v xml:space="preserve">STATE: ; PDY: ; KKL: ; MHE: ; YNM: </v>
      </c>
      <c r="AV149" s="4846" t="s">
        <v>7385</v>
      </c>
      <c r="AW149" s="1826"/>
    </row>
    <row r="150" spans="1:51" s="3089" customFormat="1" ht="60.75">
      <c r="A150" s="3175">
        <v>4</v>
      </c>
      <c r="B150" s="3176" t="s">
        <v>1717</v>
      </c>
      <c r="C150" s="3177" t="s">
        <v>1718</v>
      </c>
      <c r="D150" s="3177" t="s">
        <v>1719</v>
      </c>
      <c r="E150" s="3227" t="s">
        <v>90</v>
      </c>
      <c r="F150" s="3175" t="s">
        <v>118</v>
      </c>
      <c r="G150" s="3199"/>
      <c r="H150" s="3199"/>
      <c r="I150" s="3202"/>
      <c r="J150" s="3203"/>
      <c r="K150" s="3228"/>
      <c r="L150" s="3201"/>
      <c r="M150" s="3182">
        <f t="shared" si="39"/>
        <v>0</v>
      </c>
      <c r="N150" s="3183">
        <f t="shared" si="52"/>
        <v>0</v>
      </c>
      <c r="O150" s="3182">
        <f t="shared" si="41"/>
        <v>0</v>
      </c>
      <c r="P150" s="3184">
        <f t="shared" si="53"/>
        <v>0</v>
      </c>
      <c r="Q150" s="3185"/>
      <c r="R150" s="3186">
        <f>'Ab1. RMNCH+A'!Q45</f>
        <v>0</v>
      </c>
      <c r="S150" s="3187">
        <f>'Ab1. RMNCH+A'!R45</f>
        <v>0</v>
      </c>
      <c r="T150" s="3258">
        <f t="shared" si="44"/>
        <v>0</v>
      </c>
      <c r="U150" s="3258">
        <f t="shared" si="43"/>
        <v>0</v>
      </c>
      <c r="V150" s="3259">
        <f t="shared" si="45"/>
        <v>0</v>
      </c>
      <c r="W150" s="3189" t="str">
        <f t="shared" si="46"/>
        <v xml:space="preserve">STATE: ; PDY: ; KKL: ; MHE: ; YNM: </v>
      </c>
      <c r="X150" s="3188"/>
      <c r="Y150" s="3188"/>
      <c r="Z150" s="3188">
        <f t="shared" si="47"/>
        <v>0</v>
      </c>
      <c r="AA150" s="3188"/>
      <c r="AB150" s="3188"/>
      <c r="AC150" s="3188"/>
      <c r="AD150" s="3188">
        <f t="shared" si="54"/>
        <v>0</v>
      </c>
      <c r="AE150" s="3188"/>
      <c r="AF150" s="3188"/>
      <c r="AG150" s="3188"/>
      <c r="AH150" s="3188">
        <f t="shared" si="55"/>
        <v>0</v>
      </c>
      <c r="AI150" s="3188"/>
      <c r="AJ150" s="3188"/>
      <c r="AK150" s="3188"/>
      <c r="AL150" s="3188">
        <f t="shared" si="56"/>
        <v>0</v>
      </c>
      <c r="AM150" s="3188"/>
      <c r="AN150" s="3188"/>
      <c r="AO150" s="3188"/>
      <c r="AP150" s="3188">
        <f t="shared" si="57"/>
        <v>0</v>
      </c>
      <c r="AQ150" s="3188"/>
      <c r="AR150" s="3188">
        <f t="shared" si="48"/>
        <v>0</v>
      </c>
      <c r="AS150" s="3188">
        <f t="shared" si="49"/>
        <v>0</v>
      </c>
      <c r="AT150" s="3188">
        <f t="shared" si="50"/>
        <v>0</v>
      </c>
      <c r="AU150" s="3189" t="str">
        <f t="shared" si="51"/>
        <v xml:space="preserve">STATE: ; PDY: ; KKL: ; MHE: ; YNM: </v>
      </c>
      <c r="AV150" s="4846" t="s">
        <v>7385</v>
      </c>
      <c r="AW150" s="1826"/>
    </row>
    <row r="151" spans="1:51" s="3089" customFormat="1" ht="189" customHeight="1">
      <c r="A151" s="3175">
        <v>5</v>
      </c>
      <c r="B151" s="3176" t="s">
        <v>1720</v>
      </c>
      <c r="C151" s="3291" t="s">
        <v>1721</v>
      </c>
      <c r="D151" s="3291" t="s">
        <v>1722</v>
      </c>
      <c r="E151" s="3227" t="s">
        <v>90</v>
      </c>
      <c r="F151" s="3175" t="s">
        <v>118</v>
      </c>
      <c r="G151" s="3199"/>
      <c r="H151" s="3199"/>
      <c r="I151" s="3251">
        <v>33</v>
      </c>
      <c r="J151" s="3199"/>
      <c r="K151" s="3199"/>
      <c r="L151" s="3179"/>
      <c r="M151" s="3182">
        <f t="shared" si="39"/>
        <v>0.5</v>
      </c>
      <c r="N151" s="3183">
        <f t="shared" si="52"/>
        <v>5.0000000000000004E-6</v>
      </c>
      <c r="O151" s="3182">
        <f t="shared" si="41"/>
        <v>14598168</v>
      </c>
      <c r="P151" s="5003">
        <f t="shared" si="53"/>
        <v>72.990840000000006</v>
      </c>
      <c r="Q151" s="3185"/>
      <c r="R151" s="3186">
        <f>'Ab1. RMNCH+A'!Q46</f>
        <v>0</v>
      </c>
      <c r="S151" s="3187">
        <f>'Ab1. RMNCH+A'!R46</f>
        <v>0</v>
      </c>
      <c r="T151" s="3258">
        <f t="shared" si="44"/>
        <v>0.5</v>
      </c>
      <c r="U151" s="3258">
        <f t="shared" si="43"/>
        <v>14598168</v>
      </c>
      <c r="V151" s="3259">
        <f t="shared" si="45"/>
        <v>7299084</v>
      </c>
      <c r="W151" s="3189" t="str">
        <f t="shared" si="46"/>
        <v>STATE: ; PDY: IFA  Tablet (Brown/Red colour, Sugar coated ) - IFA tablet containing 100 mg of elemental Iron and 500 mcg of Folic Acid - 210444 x 52 weeks x Rs.0.50 per tablet; KKL: IFA  Tablet (Brown/Red colour, Sugar coated ) - IFA tablet containing 100 mg of elemental Iron and 500 mcg of Folic Acid - 48647 x 52 weeks x 0.5 per tablet; MHE: IFA  Tablet (Brown/Red colour, Sugar coated ) - IFA tablet containing 100 mg of elemental Iron and 500 mcg of Folic Acid - 7956  x 52 weeks x 0.5 per tablet; YNM: IFA  Tablet (Brown/Red colour, Sugar coated ) - IFA tablet containing 100 mg of elemental Iron and 500 mcg of Folic Acid - 13687x 52 weeks  x 0.5 per tablet</v>
      </c>
      <c r="X151" s="3192"/>
      <c r="Y151" s="3192"/>
      <c r="Z151" s="3192">
        <f t="shared" si="47"/>
        <v>0</v>
      </c>
      <c r="AA151" s="3192"/>
      <c r="AB151" s="3193">
        <f>0.5</f>
        <v>0.5</v>
      </c>
      <c r="AC151" s="3193">
        <f>210444*52</f>
        <v>10943088</v>
      </c>
      <c r="AD151" s="3194">
        <f t="shared" si="54"/>
        <v>5471544</v>
      </c>
      <c r="AE151" s="3194" t="s">
        <v>7707</v>
      </c>
      <c r="AF151" s="3193">
        <f>0.5</f>
        <v>0.5</v>
      </c>
      <c r="AG151" s="3193">
        <f>48647*52</f>
        <v>2529644</v>
      </c>
      <c r="AH151" s="3194">
        <f t="shared" si="55"/>
        <v>1264822</v>
      </c>
      <c r="AI151" s="3194" t="s">
        <v>7708</v>
      </c>
      <c r="AJ151" s="3193">
        <f>0.5</f>
        <v>0.5</v>
      </c>
      <c r="AK151" s="3193">
        <f>7956*52</f>
        <v>413712</v>
      </c>
      <c r="AL151" s="3194">
        <f t="shared" si="56"/>
        <v>206856</v>
      </c>
      <c r="AM151" s="3194" t="s">
        <v>7709</v>
      </c>
      <c r="AN151" s="3193">
        <f>0.5</f>
        <v>0.5</v>
      </c>
      <c r="AO151" s="3193">
        <f>13687*52</f>
        <v>711724</v>
      </c>
      <c r="AP151" s="3194">
        <f t="shared" si="57"/>
        <v>355862</v>
      </c>
      <c r="AQ151" s="3194" t="s">
        <v>7710</v>
      </c>
      <c r="AR151" s="3188">
        <f t="shared" si="48"/>
        <v>7299084</v>
      </c>
      <c r="AS151" s="3188">
        <f t="shared" si="49"/>
        <v>14598168</v>
      </c>
      <c r="AT151" s="3188">
        <f t="shared" si="50"/>
        <v>0.5</v>
      </c>
      <c r="AU151" s="3189" t="str">
        <f t="shared" si="51"/>
        <v>STATE: ; PDY: IFA  Tablet (Brown/Red colour, Sugar coated ) - IFA tablet containing 100 mg of elemental Iron and 500 mcg of Folic Acid - 210444 x 52 weeks x Rs.0.50 per tablet; KKL: IFA  Tablet (Brown/Red colour, Sugar coated ) - IFA tablet containing 100 mg of elemental Iron and 500 mcg of Folic Acid - 48647 x 52 weeks x 0.5 per tablet; MHE: IFA  Tablet (Brown/Red colour, Sugar coated ) - IFA tablet containing 100 mg of elemental Iron and 500 mcg of Folic Acid - 7956  x 52 weeks x 0.5 per tablet; YNM: IFA  Tablet (Brown/Red colour, Sugar coated ) - IFA tablet containing 100 mg of elemental Iron and 500 mcg of Folic Acid - 13687x 52 weeks  x 0.5 per tablet</v>
      </c>
      <c r="AV151" s="4846" t="s">
        <v>7386</v>
      </c>
      <c r="AW151" s="4974" t="s">
        <v>8021</v>
      </c>
    </row>
    <row r="152" spans="1:51" s="3089" customFormat="1" ht="105" customHeight="1">
      <c r="A152" s="3175">
        <v>6</v>
      </c>
      <c r="B152" s="3176" t="s">
        <v>1723</v>
      </c>
      <c r="C152" s="3291" t="s">
        <v>1724</v>
      </c>
      <c r="D152" s="3291" t="s">
        <v>8039</v>
      </c>
      <c r="E152" s="3227" t="s">
        <v>90</v>
      </c>
      <c r="F152" s="3175" t="s">
        <v>118</v>
      </c>
      <c r="G152" s="3199"/>
      <c r="H152" s="3199"/>
      <c r="I152" s="3251">
        <v>8</v>
      </c>
      <c r="J152" s="3199"/>
      <c r="K152" s="3199"/>
      <c r="L152" s="3179"/>
      <c r="M152" s="3182">
        <f t="shared" si="39"/>
        <v>3.25</v>
      </c>
      <c r="N152" s="3183">
        <f t="shared" si="52"/>
        <v>3.2499999999999997E-5</v>
      </c>
      <c r="O152" s="3182">
        <f t="shared" si="41"/>
        <v>280290</v>
      </c>
      <c r="P152" s="5004">
        <f t="shared" si="53"/>
        <v>9.1094249999999999</v>
      </c>
      <c r="Q152" s="3185"/>
      <c r="R152" s="3186">
        <f>'Ab1. RMNCH+A'!Q47</f>
        <v>0</v>
      </c>
      <c r="S152" s="3187">
        <f>'Ab1. RMNCH+A'!R47</f>
        <v>0</v>
      </c>
      <c r="T152" s="3258">
        <f t="shared" si="44"/>
        <v>3.25</v>
      </c>
      <c r="U152" s="3258">
        <f t="shared" si="43"/>
        <v>280290</v>
      </c>
      <c r="V152" s="3259">
        <f t="shared" si="45"/>
        <v>910942.5</v>
      </c>
      <c r="W152" s="3189" t="str">
        <f t="shared" si="46"/>
        <v>STATE: ; PDY: Albendazole (400mg tablet) - 210000 x Rs. 3.25 Per tablet; KKL: Albendazole (400mg tablet) - 48647 x Rs. 3.25 Per tablet; MHE: Albendazole (400mg tablet) - 7956 x Rs. 3.25 Per tablet; YNM: Albendazole (400mg tablet) - 13687 x Rs. 3.25 Per tablet</v>
      </c>
      <c r="X152" s="3192"/>
      <c r="Y152" s="3192"/>
      <c r="Z152" s="3192">
        <f t="shared" si="47"/>
        <v>0</v>
      </c>
      <c r="AA152" s="3192"/>
      <c r="AB152" s="3193">
        <v>3.25</v>
      </c>
      <c r="AC152" s="3193">
        <v>210000</v>
      </c>
      <c r="AD152" s="3194">
        <f t="shared" si="54"/>
        <v>682500</v>
      </c>
      <c r="AE152" s="3195" t="s">
        <v>8242</v>
      </c>
      <c r="AF152" s="3193">
        <v>3.25</v>
      </c>
      <c r="AG152" s="3193">
        <v>48647</v>
      </c>
      <c r="AH152" s="3194">
        <f t="shared" si="55"/>
        <v>158102.75</v>
      </c>
      <c r="AI152" s="3195" t="s">
        <v>7711</v>
      </c>
      <c r="AJ152" s="3193">
        <v>3.25</v>
      </c>
      <c r="AK152" s="3193">
        <v>7956</v>
      </c>
      <c r="AL152" s="3194">
        <f t="shared" si="56"/>
        <v>25857</v>
      </c>
      <c r="AM152" s="3195" t="s">
        <v>7712</v>
      </c>
      <c r="AN152" s="3193">
        <v>3.25</v>
      </c>
      <c r="AO152" s="3193">
        <v>13687</v>
      </c>
      <c r="AP152" s="3194">
        <f t="shared" si="57"/>
        <v>44482.75</v>
      </c>
      <c r="AQ152" s="3195" t="s">
        <v>7713</v>
      </c>
      <c r="AR152" s="3188">
        <f t="shared" si="48"/>
        <v>910942.5</v>
      </c>
      <c r="AS152" s="3188">
        <f t="shared" si="49"/>
        <v>280290</v>
      </c>
      <c r="AT152" s="3188">
        <f t="shared" si="50"/>
        <v>3.25</v>
      </c>
      <c r="AU152" s="3189" t="str">
        <f t="shared" si="51"/>
        <v>STATE: ; PDY: Albendazole (400mg tablet) - 210000 x Rs. 3.25 Per tablet; KKL: Albendazole (400mg tablet) - 48647 x Rs. 3.25 Per tablet; MHE: Albendazole (400mg tablet) - 7956 x Rs. 3.25 Per tablet; YNM: Albendazole (400mg tablet) - 13687 x Rs. 3.25 Per tablet</v>
      </c>
      <c r="AV152" s="4846" t="s">
        <v>7389</v>
      </c>
      <c r="AW152" s="4974" t="s">
        <v>8038</v>
      </c>
    </row>
    <row r="153" spans="1:51" s="3089" customFormat="1" ht="20.25">
      <c r="A153" s="3211">
        <v>7</v>
      </c>
      <c r="B153" s="3163" t="s">
        <v>1725</v>
      </c>
      <c r="C153" s="3164" t="s">
        <v>1726</v>
      </c>
      <c r="D153" s="3163" t="s">
        <v>1727</v>
      </c>
      <c r="E153" s="3165"/>
      <c r="F153" s="3165"/>
      <c r="G153" s="3207"/>
      <c r="H153" s="3207"/>
      <c r="I153" s="3208"/>
      <c r="J153" s="3207"/>
      <c r="K153" s="3207"/>
      <c r="L153" s="3207"/>
      <c r="M153" s="3182">
        <f t="shared" si="39"/>
        <v>0</v>
      </c>
      <c r="N153" s="3168"/>
      <c r="O153" s="3182">
        <f t="shared" si="41"/>
        <v>0</v>
      </c>
      <c r="P153" s="3168">
        <f>SUM(P154:P158)</f>
        <v>244.44994500000001</v>
      </c>
      <c r="Q153" s="3209"/>
      <c r="R153" s="3171"/>
      <c r="S153" s="3172">
        <f>SUM(S154:S158)</f>
        <v>0</v>
      </c>
      <c r="T153" s="3258"/>
      <c r="U153" s="3258"/>
      <c r="V153" s="3168">
        <f>SUM(V154:V158)</f>
        <v>24444994.5</v>
      </c>
      <c r="W153" s="3189"/>
      <c r="X153" s="3188"/>
      <c r="Y153" s="3188"/>
      <c r="Z153" s="3168">
        <f>SUM(Z154:Z158)</f>
        <v>0</v>
      </c>
      <c r="AA153" s="3188"/>
      <c r="AB153" s="3188"/>
      <c r="AC153" s="3188"/>
      <c r="AD153" s="3168">
        <f>SUM(AD154:AD158)</f>
        <v>18912002</v>
      </c>
      <c r="AE153" s="3188"/>
      <c r="AF153" s="3188"/>
      <c r="AG153" s="3188"/>
      <c r="AH153" s="3168">
        <f>SUM(AH154:AH158)</f>
        <v>3984696</v>
      </c>
      <c r="AI153" s="3188"/>
      <c r="AJ153" s="3188"/>
      <c r="AK153" s="3188"/>
      <c r="AL153" s="3168">
        <f>SUM(AL154:AL158)</f>
        <v>629846.5</v>
      </c>
      <c r="AM153" s="3188"/>
      <c r="AN153" s="3188"/>
      <c r="AO153" s="3188"/>
      <c r="AP153" s="3168">
        <f>SUM(AP154:AP158)</f>
        <v>918450</v>
      </c>
      <c r="AQ153" s="3188"/>
      <c r="AR153" s="3168">
        <f>SUM(AR154:AR158)</f>
        <v>24444994.5</v>
      </c>
      <c r="AS153" s="3188"/>
      <c r="AT153" s="3188"/>
      <c r="AU153" s="3189"/>
      <c r="AV153" s="4731"/>
    </row>
    <row r="154" spans="1:51" s="3089" customFormat="1" ht="204" customHeight="1">
      <c r="A154" s="3175" t="s">
        <v>4913</v>
      </c>
      <c r="B154" s="3176" t="s">
        <v>4277</v>
      </c>
      <c r="C154" s="3291" t="s">
        <v>1728</v>
      </c>
      <c r="D154" s="3291" t="s">
        <v>1729</v>
      </c>
      <c r="E154" s="3227" t="s">
        <v>90</v>
      </c>
      <c r="F154" s="3175" t="s">
        <v>118</v>
      </c>
      <c r="G154" s="3199"/>
      <c r="H154" s="3199"/>
      <c r="I154" s="3200">
        <v>13.5</v>
      </c>
      <c r="J154" s="3203"/>
      <c r="K154" s="3199"/>
      <c r="L154" s="3205"/>
      <c r="M154" s="3182">
        <f t="shared" si="39"/>
        <v>0.5</v>
      </c>
      <c r="N154" s="3183">
        <f t="shared" ref="N154:N159" si="58">M154/100000</f>
        <v>5.0000000000000004E-6</v>
      </c>
      <c r="O154" s="3182">
        <f t="shared" si="41"/>
        <v>9000000</v>
      </c>
      <c r="P154" s="5003">
        <f t="shared" ref="P154:P159" si="59">O154*N154</f>
        <v>45.000000000000007</v>
      </c>
      <c r="Q154" s="3206"/>
      <c r="R154" s="3186">
        <f>'Ab1. RMNCH+A'!Q48</f>
        <v>0</v>
      </c>
      <c r="S154" s="3187">
        <f>'Ab1. RMNCH+A'!R48</f>
        <v>0</v>
      </c>
      <c r="T154" s="3258">
        <f t="shared" si="44"/>
        <v>0.5</v>
      </c>
      <c r="U154" s="3258">
        <f t="shared" si="43"/>
        <v>9000000</v>
      </c>
      <c r="V154" s="3259">
        <f t="shared" si="45"/>
        <v>4500000</v>
      </c>
      <c r="W154" s="3189" t="str">
        <f t="shared" si="46"/>
        <v>STATE: ; PDY: IFA  Tablet (Brown/Red colour, Sugar coated ) - IFA tablet containing 100 mg of elemental Iron and 500 mcg of Folic Acid - 6000000 x Rs.0.5 per tablet; KKL: IFA  Tablet (Brown/Red colour, Sugar coated ) - IFA tablet containing 100 mg of elemental Iron and 500 mcg of Folic Acid - 2000000 x 0.5 per tablet; MHE: IFA  Tablet (Brown/Red colour, Sugar coated ) - IFA tablet containing 100 mg of elemental Iron and 500 mcg of Folic Acid - 500000 Strips x Rs.0.5 Per tablet; YNM: IFA  Tablet (Brown/Red colour, Sugar coated ) - IFA tablet containing 100 mg of elemental Iron and 500 mcg of Folic Acid - 500000 x Rs.0.5 Per tablet</v>
      </c>
      <c r="X154" s="4885"/>
      <c r="Y154" s="4885"/>
      <c r="Z154" s="4885">
        <f t="shared" ref="Z154" si="60">X154*Y154</f>
        <v>0</v>
      </c>
      <c r="AA154" s="4885"/>
      <c r="AB154" s="2359">
        <v>0.5</v>
      </c>
      <c r="AC154" s="2359">
        <v>6000000</v>
      </c>
      <c r="AD154" s="2360">
        <f t="shared" ref="AD154" si="61">AB154*AC154</f>
        <v>3000000</v>
      </c>
      <c r="AE154" s="4886" t="s">
        <v>8023</v>
      </c>
      <c r="AF154" s="2359">
        <v>0.5</v>
      </c>
      <c r="AG154" s="2359">
        <v>2000000</v>
      </c>
      <c r="AH154" s="2360">
        <f t="shared" ref="AH154" si="62">AF154*AG154</f>
        <v>1000000</v>
      </c>
      <c r="AI154" s="2360" t="s">
        <v>8024</v>
      </c>
      <c r="AJ154" s="2359">
        <v>0.5</v>
      </c>
      <c r="AK154" s="2359">
        <v>500000</v>
      </c>
      <c r="AL154" s="2360">
        <f t="shared" ref="AL154" si="63">AJ154*AK154</f>
        <v>250000</v>
      </c>
      <c r="AM154" s="2360" t="s">
        <v>8025</v>
      </c>
      <c r="AN154" s="2359">
        <v>0.5</v>
      </c>
      <c r="AO154" s="2359">
        <v>500000</v>
      </c>
      <c r="AP154" s="2360">
        <f t="shared" ref="AP154" si="64">AN154*AO154</f>
        <v>250000</v>
      </c>
      <c r="AQ154" s="2360" t="s">
        <v>8026</v>
      </c>
      <c r="AR154" s="2493">
        <f t="shared" ref="AR154" si="65">Z154+AD154+AH154+AL154+AP154</f>
        <v>4500000</v>
      </c>
      <c r="AS154" s="2493">
        <f t="shared" ref="AS154" si="66">Y154+AC154+AG154+AK154+AO154</f>
        <v>9000000</v>
      </c>
      <c r="AT154" s="2493">
        <f t="shared" ref="AT154" si="67">IFERROR((AR154/AS154),0)</f>
        <v>0.5</v>
      </c>
      <c r="AU154" s="2497" t="str">
        <f t="shared" ref="AU154" si="68">"STATE: "&amp;AA154&amp;"; PDY: "&amp;AE154&amp;"; KKL: "&amp;AI154&amp;"; MHE: "&amp;AM154&amp;"; YNM: "&amp;AQ154</f>
        <v>STATE: ; PDY: IFA  Tablet (Brown/Red colour, Sugar coated ) - IFA tablet containing 100 mg of elemental Iron and 500 mcg of Folic Acid - 6000000 x Rs.0.5 per tablet; KKL: IFA  Tablet (Brown/Red colour, Sugar coated ) - IFA tablet containing 100 mg of elemental Iron and 500 mcg of Folic Acid - 2000000 x 0.5 per tablet; MHE: IFA  Tablet (Brown/Red colour, Sugar coated ) - IFA tablet containing 100 mg of elemental Iron and 500 mcg of Folic Acid - 500000 Strips x Rs.0.5 Per tablet; YNM: IFA  Tablet (Brown/Red colour, Sugar coated ) - IFA tablet containing 100 mg of elemental Iron and 500 mcg of Folic Acid - 500000 x Rs.0.5 Per tablet</v>
      </c>
      <c r="AV154" s="4846" t="s">
        <v>7387</v>
      </c>
      <c r="AW154" s="4974" t="s">
        <v>8021</v>
      </c>
      <c r="AX154" s="3089" t="s">
        <v>8027</v>
      </c>
      <c r="AY154" s="3089">
        <v>45</v>
      </c>
    </row>
    <row r="155" spans="1:51" s="3089" customFormat="1" ht="115.5">
      <c r="A155" s="3175" t="s">
        <v>4914</v>
      </c>
      <c r="B155" s="3176" t="s">
        <v>4278</v>
      </c>
      <c r="C155" s="3291" t="s">
        <v>1730</v>
      </c>
      <c r="D155" s="3291" t="s">
        <v>1731</v>
      </c>
      <c r="E155" s="3227" t="s">
        <v>90</v>
      </c>
      <c r="F155" s="3175" t="s">
        <v>118</v>
      </c>
      <c r="G155" s="3199"/>
      <c r="H155" s="3199"/>
      <c r="I155" s="3200">
        <v>8</v>
      </c>
      <c r="J155" s="3203"/>
      <c r="K155" s="3199"/>
      <c r="L155" s="3205"/>
      <c r="M155" s="3182">
        <f t="shared" si="39"/>
        <v>3.0416666666666665</v>
      </c>
      <c r="N155" s="3183">
        <f t="shared" si="58"/>
        <v>3.0416666666666666E-5</v>
      </c>
      <c r="O155" s="3182">
        <f t="shared" si="41"/>
        <v>240000</v>
      </c>
      <c r="P155" s="4884">
        <f t="shared" si="59"/>
        <v>7.3</v>
      </c>
      <c r="Q155" s="3223"/>
      <c r="R155" s="3186">
        <f>'Ab1. RMNCH+A'!Q49</f>
        <v>0</v>
      </c>
      <c r="S155" s="3187">
        <f>'Ab1. RMNCH+A'!R49</f>
        <v>0</v>
      </c>
      <c r="T155" s="3258">
        <f t="shared" si="44"/>
        <v>3.0416666666666665</v>
      </c>
      <c r="U155" s="3258">
        <f t="shared" si="43"/>
        <v>240000</v>
      </c>
      <c r="V155" s="3259">
        <f t="shared" si="45"/>
        <v>730000</v>
      </c>
      <c r="W155" s="3189" t="str">
        <f t="shared" si="46"/>
        <v>STATE: ; PDY: Folic Acid Tablets (400 mcg) - 200000 strips x Rs. 3 Per Strips; KKL: Folic Acid Tablets (400 mcg) - 30000 strips x Rs. 3 Per Strips; MHE: Folic Acid Tablets (400 mcg) - 5000 strips x Rs. 3 Per Strips; YNM: Folic Acid Tablets (400 mcg) - 5000 strips x Rs. 3 Per Strips</v>
      </c>
      <c r="X155" s="3192"/>
      <c r="Y155" s="3192"/>
      <c r="Z155" s="3192">
        <f t="shared" ref="Z155:Z159" si="69">X155*Y155</f>
        <v>0</v>
      </c>
      <c r="AA155" s="3192"/>
      <c r="AB155" s="3193">
        <v>3</v>
      </c>
      <c r="AC155" s="3193">
        <v>200000</v>
      </c>
      <c r="AD155" s="3194">
        <f t="shared" ref="AD155:AD159" si="70">AB155*AC155</f>
        <v>600000</v>
      </c>
      <c r="AE155" s="3195" t="s">
        <v>6904</v>
      </c>
      <c r="AF155" s="3193">
        <v>3</v>
      </c>
      <c r="AG155" s="3193">
        <v>30000</v>
      </c>
      <c r="AH155" s="3194">
        <f t="shared" ref="AH155:AH159" si="71">AF155*AG155</f>
        <v>90000</v>
      </c>
      <c r="AI155" s="3194" t="s">
        <v>6902</v>
      </c>
      <c r="AJ155" s="3193">
        <v>5</v>
      </c>
      <c r="AK155" s="3193">
        <v>5000</v>
      </c>
      <c r="AL155" s="3194">
        <f t="shared" ref="AL155:AL159" si="72">AJ155*AK155</f>
        <v>25000</v>
      </c>
      <c r="AM155" s="3194" t="s">
        <v>6903</v>
      </c>
      <c r="AN155" s="3193">
        <v>3</v>
      </c>
      <c r="AO155" s="3193">
        <v>5000</v>
      </c>
      <c r="AP155" s="3194">
        <f t="shared" ref="AP155:AP159" si="73">AN155*AO155</f>
        <v>15000</v>
      </c>
      <c r="AQ155" s="3194" t="s">
        <v>6903</v>
      </c>
      <c r="AR155" s="3188">
        <f t="shared" si="48"/>
        <v>730000</v>
      </c>
      <c r="AS155" s="3188">
        <f t="shared" si="49"/>
        <v>240000</v>
      </c>
      <c r="AT155" s="3188">
        <f t="shared" si="50"/>
        <v>3.0416666666666665</v>
      </c>
      <c r="AU155" s="3189" t="str">
        <f t="shared" si="51"/>
        <v>STATE: ; PDY: Folic Acid Tablets (400 mcg) - 200000 strips x Rs. 3 Per Strips; KKL: Folic Acid Tablets (400 mcg) - 30000 strips x Rs. 3 Per Strips; MHE: Folic Acid Tablets (400 mcg) - 5000 strips x Rs. 3 Per Strips; YNM: Folic Acid Tablets (400 mcg) - 5000 strips x Rs. 3 Per Strips</v>
      </c>
      <c r="AV155" s="4846" t="s">
        <v>7387</v>
      </c>
      <c r="AW155" s="4974" t="s">
        <v>8020</v>
      </c>
    </row>
    <row r="156" spans="1:51" s="3089" customFormat="1" ht="103.5" customHeight="1">
      <c r="A156" s="3175" t="s">
        <v>4797</v>
      </c>
      <c r="B156" s="3176" t="s">
        <v>4279</v>
      </c>
      <c r="C156" s="3190"/>
      <c r="D156" s="3291" t="s">
        <v>2345</v>
      </c>
      <c r="E156" s="3227" t="s">
        <v>90</v>
      </c>
      <c r="F156" s="3175" t="s">
        <v>118</v>
      </c>
      <c r="G156" s="3199"/>
      <c r="H156" s="3199"/>
      <c r="I156" s="3200">
        <v>20.8</v>
      </c>
      <c r="J156" s="3203"/>
      <c r="K156" s="3199"/>
      <c r="L156" s="3205"/>
      <c r="M156" s="3182">
        <f t="shared" si="39"/>
        <v>6</v>
      </c>
      <c r="N156" s="3183">
        <f t="shared" si="58"/>
        <v>6.0000000000000002E-5</v>
      </c>
      <c r="O156" s="3182">
        <f t="shared" si="41"/>
        <v>520000</v>
      </c>
      <c r="P156" s="4884">
        <f t="shared" si="59"/>
        <v>31.2</v>
      </c>
      <c r="Q156" s="3223"/>
      <c r="R156" s="3186">
        <f>'Ab1. RMNCH+A'!Q50</f>
        <v>0</v>
      </c>
      <c r="S156" s="3187">
        <f>'Ab1. RMNCH+A'!R50</f>
        <v>0</v>
      </c>
      <c r="T156" s="3258">
        <f t="shared" si="44"/>
        <v>6</v>
      </c>
      <c r="U156" s="3258">
        <f t="shared" si="43"/>
        <v>520000</v>
      </c>
      <c r="V156" s="3259">
        <f t="shared" si="45"/>
        <v>3120000</v>
      </c>
      <c r="W156" s="3189" t="str">
        <f t="shared" si="46"/>
        <v xml:space="preserve">STATE: ; PDY: Calcium tablet 500 mg with Vitamin D3  - 450000 Strips x Rs.6 per Strips ; KKL: Calcium tablet 500 mg with Vitamin D3  - 50000 Strips x Rs.6 per Strips ; MHE: Calcium tablet 500 mg with Vitamin D3  - 10000 Strips x Rs.6 per Strips ; YNM: Calcium tablet 500 mg with Vitamin D3  - 10000 Strips x Rs.6 per Strips </v>
      </c>
      <c r="X156" s="3192"/>
      <c r="Y156" s="3192"/>
      <c r="Z156" s="3192">
        <f t="shared" si="69"/>
        <v>0</v>
      </c>
      <c r="AA156" s="3192"/>
      <c r="AB156" s="3109">
        <v>6</v>
      </c>
      <c r="AC156" s="3109">
        <v>450000</v>
      </c>
      <c r="AD156" s="3110">
        <f t="shared" si="70"/>
        <v>2700000</v>
      </c>
      <c r="AE156" s="3111" t="s">
        <v>6905</v>
      </c>
      <c r="AF156" s="3109">
        <v>6</v>
      </c>
      <c r="AG156" s="3109">
        <v>50000</v>
      </c>
      <c r="AH156" s="3110">
        <f t="shared" si="71"/>
        <v>300000</v>
      </c>
      <c r="AI156" s="3110" t="s">
        <v>6906</v>
      </c>
      <c r="AJ156" s="3109">
        <v>6</v>
      </c>
      <c r="AK156" s="3109">
        <v>10000</v>
      </c>
      <c r="AL156" s="3110">
        <f t="shared" si="72"/>
        <v>60000</v>
      </c>
      <c r="AM156" s="3110" t="s">
        <v>6907</v>
      </c>
      <c r="AN156" s="3109">
        <v>6</v>
      </c>
      <c r="AO156" s="3109">
        <v>10000</v>
      </c>
      <c r="AP156" s="3110">
        <f t="shared" si="73"/>
        <v>60000</v>
      </c>
      <c r="AQ156" s="3110" t="s">
        <v>6907</v>
      </c>
      <c r="AR156" s="3188">
        <f>Z156+AD156+AH156+AL156+AP156</f>
        <v>3120000</v>
      </c>
      <c r="AS156" s="3188">
        <f>Y156+AC156+AG156+AK156+AO156</f>
        <v>520000</v>
      </c>
      <c r="AT156" s="3188">
        <f>IFERROR((AR156/AS156),0)</f>
        <v>6</v>
      </c>
      <c r="AU156" s="3189" t="str">
        <f>"STATE: "&amp;AA156&amp;"; PDY: "&amp;AE156&amp;"; KKL: "&amp;AI156&amp;"; MHE: "&amp;AM156&amp;"; YNM: "&amp;AQ156</f>
        <v xml:space="preserve">STATE: ; PDY: Calcium tablet 500 mg with Vitamin D3  - 450000 Strips x Rs.6 per Strips ; KKL: Calcium tablet 500 mg with Vitamin D3  - 50000 Strips x Rs.6 per Strips ; MHE: Calcium tablet 500 mg with Vitamin D3  - 10000 Strips x Rs.6 per Strips ; YNM: Calcium tablet 500 mg with Vitamin D3  - 10000 Strips x Rs.6 per Strips </v>
      </c>
      <c r="AV156" s="4846" t="s">
        <v>7387</v>
      </c>
      <c r="AW156" s="4974" t="s">
        <v>8020</v>
      </c>
    </row>
    <row r="157" spans="1:51" s="3089" customFormat="1" ht="119.25" customHeight="1">
      <c r="A157" s="3175" t="s">
        <v>4916</v>
      </c>
      <c r="B157" s="3176" t="s">
        <v>4280</v>
      </c>
      <c r="C157" s="3190"/>
      <c r="D157" s="3291" t="s">
        <v>2346</v>
      </c>
      <c r="E157" s="3227" t="s">
        <v>90</v>
      </c>
      <c r="F157" s="3175" t="s">
        <v>118</v>
      </c>
      <c r="G157" s="3199"/>
      <c r="H157" s="3199"/>
      <c r="I157" s="3200">
        <v>3.2</v>
      </c>
      <c r="J157" s="3203"/>
      <c r="K157" s="3199"/>
      <c r="L157" s="3205"/>
      <c r="M157" s="3182">
        <f t="shared" si="39"/>
        <v>3.25</v>
      </c>
      <c r="N157" s="3183">
        <f t="shared" si="58"/>
        <v>3.2499999999999997E-5</v>
      </c>
      <c r="O157" s="3182">
        <f t="shared" si="41"/>
        <v>200000</v>
      </c>
      <c r="P157" s="5003">
        <f t="shared" si="59"/>
        <v>6.4999999999999991</v>
      </c>
      <c r="Q157" s="3292"/>
      <c r="R157" s="3186">
        <f>'Ab1. RMNCH+A'!Q51</f>
        <v>0</v>
      </c>
      <c r="S157" s="3187">
        <f>'Ab1. RMNCH+A'!R51</f>
        <v>0</v>
      </c>
      <c r="T157" s="3258">
        <f t="shared" si="44"/>
        <v>3.25</v>
      </c>
      <c r="U157" s="3258">
        <f t="shared" si="43"/>
        <v>200000</v>
      </c>
      <c r="V157" s="3259">
        <f t="shared" si="45"/>
        <v>650000</v>
      </c>
      <c r="W157" s="3189" t="str">
        <f t="shared" si="46"/>
        <v>STATE: ; PDY: Albendazole (400mg tablet) - 110000 x Rs. 3.25 Per tablet; KKL: Albendazole (400mg tablet) - 50000 x 3.25 Per tablet; MHE: Albendazole (400mg tablet) - 20000  x 3.25 Per tablet; YNM: Albendazole (400mg tablet) - 20000  x 3.25 Per tablet</v>
      </c>
      <c r="X157" s="3192"/>
      <c r="Y157" s="3192"/>
      <c r="Z157" s="3192">
        <f t="shared" si="69"/>
        <v>0</v>
      </c>
      <c r="AA157" s="3192"/>
      <c r="AB157" s="3193">
        <v>3.25</v>
      </c>
      <c r="AC157" s="3193">
        <v>110000</v>
      </c>
      <c r="AD157" s="3194">
        <f t="shared" si="70"/>
        <v>357500</v>
      </c>
      <c r="AE157" s="3195" t="s">
        <v>7715</v>
      </c>
      <c r="AF157" s="3193">
        <v>3.25</v>
      </c>
      <c r="AG157" s="3193">
        <v>50000</v>
      </c>
      <c r="AH157" s="3194">
        <f t="shared" si="71"/>
        <v>162500</v>
      </c>
      <c r="AI157" s="3194" t="s">
        <v>7714</v>
      </c>
      <c r="AJ157" s="3193">
        <v>3.25</v>
      </c>
      <c r="AK157" s="3193">
        <v>20000</v>
      </c>
      <c r="AL157" s="3194">
        <f t="shared" si="72"/>
        <v>65000</v>
      </c>
      <c r="AM157" s="3194" t="s">
        <v>7716</v>
      </c>
      <c r="AN157" s="3193">
        <v>3.25</v>
      </c>
      <c r="AO157" s="3193">
        <v>20000</v>
      </c>
      <c r="AP157" s="3194">
        <f t="shared" si="73"/>
        <v>65000</v>
      </c>
      <c r="AQ157" s="3194" t="s">
        <v>7716</v>
      </c>
      <c r="AR157" s="3188">
        <f t="shared" si="48"/>
        <v>650000</v>
      </c>
      <c r="AS157" s="3188">
        <f t="shared" si="49"/>
        <v>200000</v>
      </c>
      <c r="AT157" s="3188">
        <f t="shared" si="50"/>
        <v>3.25</v>
      </c>
      <c r="AU157" s="3189" t="str">
        <f t="shared" si="51"/>
        <v>STATE: ; PDY: Albendazole (400mg tablet) - 110000 x Rs. 3.25 Per tablet; KKL: Albendazole (400mg tablet) - 50000 x 3.25 Per tablet; MHE: Albendazole (400mg tablet) - 20000  x 3.25 Per tablet; YNM: Albendazole (400mg tablet) - 20000  x 3.25 Per tablet</v>
      </c>
      <c r="AV157" s="4846" t="s">
        <v>7387</v>
      </c>
      <c r="AW157" s="4974" t="s">
        <v>8021</v>
      </c>
    </row>
    <row r="158" spans="1:51" s="3089" customFormat="1" ht="91.5" customHeight="1">
      <c r="A158" s="3175" t="s">
        <v>4915</v>
      </c>
      <c r="B158" s="3176" t="s">
        <v>4281</v>
      </c>
      <c r="C158" s="3177" t="s">
        <v>1726</v>
      </c>
      <c r="D158" s="3177" t="s">
        <v>1732</v>
      </c>
      <c r="E158" s="3227" t="s">
        <v>90</v>
      </c>
      <c r="F158" s="3175" t="s">
        <v>118</v>
      </c>
      <c r="G158" s="3199"/>
      <c r="H158" s="3199"/>
      <c r="I158" s="3200">
        <v>154.44994500000001</v>
      </c>
      <c r="J158" s="3203"/>
      <c r="K158" s="3240"/>
      <c r="L158" s="3201"/>
      <c r="M158" s="3182">
        <f t="shared" si="39"/>
        <v>1950.0000000000002</v>
      </c>
      <c r="N158" s="3183">
        <f t="shared" si="58"/>
        <v>1.9500000000000003E-2</v>
      </c>
      <c r="O158" s="3182">
        <f t="shared" si="41"/>
        <v>7920.5099999999993</v>
      </c>
      <c r="P158" s="4884">
        <f t="shared" si="59"/>
        <v>154.44994500000001</v>
      </c>
      <c r="Q158" s="3185"/>
      <c r="R158" s="3186">
        <f>'Ab1. RMNCH+A'!Q52</f>
        <v>0</v>
      </c>
      <c r="S158" s="3187">
        <f>'Ab1. RMNCH+A'!R52</f>
        <v>0</v>
      </c>
      <c r="T158" s="3258">
        <f t="shared" si="44"/>
        <v>1950.0000000000002</v>
      </c>
      <c r="U158" s="3258">
        <f t="shared" si="43"/>
        <v>7920.5099999999993</v>
      </c>
      <c r="V158" s="3259">
        <f t="shared" si="45"/>
        <v>15444994.5</v>
      </c>
      <c r="W158" s="3189" t="str">
        <f t="shared" si="46"/>
        <v xml:space="preserve">STATE: ; PDY: ND - 11534 x Rs.350 &amp; CD -5136 x Rs.1600 ; KKL: ND - 1244 x Rs.350 &amp; CD -1248 x Rs.1600 ; MHE: ND - 131 x Rs.350 &amp; CD -115 x Rs.1600 ; YNM: ND - 335 x Rs.350 &amp; CD - 257 x Rs.1600 </v>
      </c>
      <c r="X158" s="3192"/>
      <c r="Y158" s="3192"/>
      <c r="Z158" s="3192">
        <f t="shared" si="69"/>
        <v>0</v>
      </c>
      <c r="AA158" s="3192"/>
      <c r="AB158" s="3109">
        <v>1950</v>
      </c>
      <c r="AC158" s="3109">
        <v>6284.36</v>
      </c>
      <c r="AD158" s="3110">
        <f t="shared" si="70"/>
        <v>12254502</v>
      </c>
      <c r="AE158" s="3111" t="s">
        <v>5850</v>
      </c>
      <c r="AF158" s="3109">
        <v>1950</v>
      </c>
      <c r="AG158" s="3109">
        <v>1247.28</v>
      </c>
      <c r="AH158" s="3110">
        <f t="shared" si="71"/>
        <v>2432196</v>
      </c>
      <c r="AI158" s="3110" t="s">
        <v>5851</v>
      </c>
      <c r="AJ158" s="3109">
        <v>1950</v>
      </c>
      <c r="AK158" s="3109">
        <v>117.87</v>
      </c>
      <c r="AL158" s="3110">
        <f t="shared" si="72"/>
        <v>229846.5</v>
      </c>
      <c r="AM158" s="3110" t="s">
        <v>5852</v>
      </c>
      <c r="AN158" s="3109">
        <v>1950</v>
      </c>
      <c r="AO158" s="3109">
        <v>271</v>
      </c>
      <c r="AP158" s="3110">
        <f t="shared" si="73"/>
        <v>528450</v>
      </c>
      <c r="AQ158" s="3110" t="s">
        <v>5853</v>
      </c>
      <c r="AR158" s="3188">
        <f t="shared" si="48"/>
        <v>15444994.5</v>
      </c>
      <c r="AS158" s="3188">
        <f t="shared" si="49"/>
        <v>7920.5099999999993</v>
      </c>
      <c r="AT158" s="3188">
        <f t="shared" si="50"/>
        <v>1950.0000000000002</v>
      </c>
      <c r="AU158" s="3189" t="str">
        <f t="shared" si="51"/>
        <v xml:space="preserve">STATE: ; PDY: ND - 11534 x Rs.350 &amp; CD -5136 x Rs.1600 ; KKL: ND - 1244 x Rs.350 &amp; CD -1248 x Rs.1600 ; MHE: ND - 131 x Rs.350 &amp; CD -115 x Rs.1600 ; YNM: ND - 335 x Rs.350 &amp; CD - 257 x Rs.1600 </v>
      </c>
      <c r="AV158" s="4846" t="s">
        <v>7387</v>
      </c>
      <c r="AW158" s="4974" t="s">
        <v>8014</v>
      </c>
    </row>
    <row r="159" spans="1:51" s="3089" customFormat="1" ht="206.25" customHeight="1">
      <c r="A159" s="3175">
        <v>6</v>
      </c>
      <c r="B159" s="3176" t="s">
        <v>1733</v>
      </c>
      <c r="C159" s="3177" t="s">
        <v>1734</v>
      </c>
      <c r="D159" s="3177" t="s">
        <v>5854</v>
      </c>
      <c r="E159" s="3227" t="s">
        <v>90</v>
      </c>
      <c r="F159" s="3175" t="s">
        <v>118</v>
      </c>
      <c r="G159" s="3199"/>
      <c r="H159" s="3199"/>
      <c r="I159" s="3200">
        <v>35.200000000000003</v>
      </c>
      <c r="J159" s="3203"/>
      <c r="K159" s="3228"/>
      <c r="L159" s="3205"/>
      <c r="M159" s="3182">
        <f t="shared" si="39"/>
        <v>43</v>
      </c>
      <c r="N159" s="3183">
        <f t="shared" si="58"/>
        <v>4.2999999999999999E-4</v>
      </c>
      <c r="O159" s="3182">
        <f t="shared" si="41"/>
        <v>37000</v>
      </c>
      <c r="P159" s="5003">
        <f t="shared" si="59"/>
        <v>15.91</v>
      </c>
      <c r="Q159" s="3223"/>
      <c r="R159" s="3186">
        <f>'Ab1. RMNCH+A'!Q53</f>
        <v>0</v>
      </c>
      <c r="S159" s="3187">
        <f>'Ab1. RMNCH+A'!R53</f>
        <v>0</v>
      </c>
      <c r="T159" s="3258">
        <f t="shared" si="44"/>
        <v>43</v>
      </c>
      <c r="U159" s="3258">
        <f t="shared" si="43"/>
        <v>37000</v>
      </c>
      <c r="V159" s="3259">
        <f t="shared" si="45"/>
        <v>1591000</v>
      </c>
      <c r="W159" s="3189" t="str">
        <f t="shared" si="46"/>
        <v xml:space="preserve">STATE: ; PDY: Injection Iron sucrose 100 mg/5ml - 10ml  - Rs.25 x 25000 qty, Normal Saline  - Rs.12 x 25000 qty  &amp;  IV Set  - Rs. 6 x 25000 qty; KKL: Injection Iron sucrose 100 mg/5ml - 10ml  - Rs.25 x 10000 qty   &amp; Normal Saline - Rs.12 x 10000 qty  &amp;  IV Set  - Rs.6 x 10000 qty                                ; MHE: Injection Iron sucrose 100 mg/5ml - 10ml  - Rs.25 x 1000 qty &amp; Normal Saline - Rs.12 x 1000 qty  &amp;  IV Set  - Rs.6 x 1000 qty                                               ; YNM: Injection Iron sucrose 100 mg/5ml - 10ml  - Rs.25 x 1000 qty &amp; Normal Saline - Rs.12 x 1000 qty  &amp;  IV Set  - Rs.6 x 1000 qty                                               </v>
      </c>
      <c r="X159" s="3192"/>
      <c r="Y159" s="3192"/>
      <c r="Z159" s="3192">
        <f t="shared" si="69"/>
        <v>0</v>
      </c>
      <c r="AA159" s="3192"/>
      <c r="AB159" s="3109">
        <v>43</v>
      </c>
      <c r="AC159" s="3109">
        <v>25000</v>
      </c>
      <c r="AD159" s="3110">
        <f t="shared" si="70"/>
        <v>1075000</v>
      </c>
      <c r="AE159" s="3111" t="s">
        <v>6924</v>
      </c>
      <c r="AF159" s="3109">
        <v>43</v>
      </c>
      <c r="AG159" s="3109">
        <v>10000</v>
      </c>
      <c r="AH159" s="3110">
        <f t="shared" si="71"/>
        <v>430000</v>
      </c>
      <c r="AI159" s="3110" t="s">
        <v>6908</v>
      </c>
      <c r="AJ159" s="3109">
        <v>43</v>
      </c>
      <c r="AK159" s="3109">
        <v>1000</v>
      </c>
      <c r="AL159" s="3110">
        <f t="shared" si="72"/>
        <v>43000</v>
      </c>
      <c r="AM159" s="3110" t="s">
        <v>6909</v>
      </c>
      <c r="AN159" s="3109">
        <v>43</v>
      </c>
      <c r="AO159" s="3109">
        <v>1000</v>
      </c>
      <c r="AP159" s="3110">
        <f t="shared" si="73"/>
        <v>43000</v>
      </c>
      <c r="AQ159" s="3110" t="s">
        <v>6909</v>
      </c>
      <c r="AR159" s="3188">
        <f t="shared" si="48"/>
        <v>1591000</v>
      </c>
      <c r="AS159" s="3188">
        <f t="shared" si="49"/>
        <v>37000</v>
      </c>
      <c r="AT159" s="3188">
        <f t="shared" si="50"/>
        <v>43</v>
      </c>
      <c r="AU159" s="3189" t="str">
        <f t="shared" si="51"/>
        <v xml:space="preserve">STATE: ; PDY: Injection Iron sucrose 100 mg/5ml - 10ml  - Rs.25 x 25000 qty, Normal Saline  - Rs.12 x 25000 qty  &amp;  IV Set  - Rs. 6 x 25000 qty; KKL: Injection Iron sucrose 100 mg/5ml - 10ml  - Rs.25 x 10000 qty   &amp; Normal Saline - Rs.12 x 10000 qty  &amp;  IV Set  - Rs.6 x 10000 qty                                ; MHE: Injection Iron sucrose 100 mg/5ml - 10ml  - Rs.25 x 1000 qty &amp; Normal Saline - Rs.12 x 1000 qty  &amp;  IV Set  - Rs.6 x 1000 qty                                               ; YNM: Injection Iron sucrose 100 mg/5ml - 10ml  - Rs.25 x 1000 qty &amp; Normal Saline - Rs.12 x 1000 qty  &amp;  IV Set  - Rs.6 x 1000 qty                                               </v>
      </c>
      <c r="AV159" s="4846"/>
      <c r="AW159" s="4974" t="s">
        <v>8021</v>
      </c>
    </row>
    <row r="160" spans="1:51" s="3089" customFormat="1" ht="20.25">
      <c r="A160" s="3162" t="s">
        <v>4341</v>
      </c>
      <c r="B160" s="3279" t="s">
        <v>1736</v>
      </c>
      <c r="C160" s="3280" t="s">
        <v>1737</v>
      </c>
      <c r="D160" s="3281" t="s">
        <v>1738</v>
      </c>
      <c r="E160" s="3282"/>
      <c r="F160" s="3283"/>
      <c r="G160" s="3284"/>
      <c r="H160" s="3284"/>
      <c r="I160" s="3285"/>
      <c r="J160" s="3284"/>
      <c r="K160" s="3284"/>
      <c r="L160" s="3286"/>
      <c r="M160" s="3182">
        <f t="shared" si="39"/>
        <v>0</v>
      </c>
      <c r="N160" s="3287"/>
      <c r="O160" s="3182">
        <f t="shared" si="41"/>
        <v>0</v>
      </c>
      <c r="P160" s="3293">
        <f>SUM(P161:P168)+P172</f>
        <v>108.224648</v>
      </c>
      <c r="Q160" s="3288"/>
      <c r="R160" s="3289"/>
      <c r="S160" s="3290">
        <f>SUM(S161:S168)+S172</f>
        <v>0</v>
      </c>
      <c r="T160" s="3258"/>
      <c r="U160" s="3258"/>
      <c r="V160" s="3293">
        <f>SUM(V161:V168)+V172</f>
        <v>10822464.799999999</v>
      </c>
      <c r="W160" s="3189"/>
      <c r="X160" s="3188"/>
      <c r="Y160" s="3188"/>
      <c r="Z160" s="3293">
        <f>SUM(Z161:Z168)+Z172</f>
        <v>0</v>
      </c>
      <c r="AA160" s="3188"/>
      <c r="AB160" s="3188"/>
      <c r="AC160" s="3188"/>
      <c r="AD160" s="3293">
        <f>SUM(AD161:AD168)+AD172</f>
        <v>7954222</v>
      </c>
      <c r="AE160" s="3188"/>
      <c r="AF160" s="3188"/>
      <c r="AG160" s="3188"/>
      <c r="AH160" s="3293">
        <f>SUM(AH161:AH168)+AH172</f>
        <v>1765881.6</v>
      </c>
      <c r="AI160" s="3188"/>
      <c r="AJ160" s="3188"/>
      <c r="AK160" s="3188"/>
      <c r="AL160" s="3293">
        <f>SUM(AL161:AL168)+AL172</f>
        <v>488113.6</v>
      </c>
      <c r="AM160" s="3188"/>
      <c r="AN160" s="3188"/>
      <c r="AO160" s="3188"/>
      <c r="AP160" s="3293">
        <f>SUM(AP161:AP168)+AP172</f>
        <v>614247.6</v>
      </c>
      <c r="AQ160" s="3188"/>
      <c r="AR160" s="3293">
        <f>SUM(AR161:AR168)+AR172</f>
        <v>10822464.799999999</v>
      </c>
      <c r="AS160" s="3188"/>
      <c r="AT160" s="3188"/>
      <c r="AU160" s="3189"/>
      <c r="AV160" s="4731"/>
    </row>
    <row r="161" spans="1:49 16384:16384" s="3089" customFormat="1" ht="60.75">
      <c r="A161" s="3175">
        <v>1</v>
      </c>
      <c r="B161" s="3176" t="s">
        <v>1739</v>
      </c>
      <c r="C161" s="3177" t="s">
        <v>1740</v>
      </c>
      <c r="D161" s="3177" t="s">
        <v>1727</v>
      </c>
      <c r="E161" s="3227" t="s">
        <v>90</v>
      </c>
      <c r="F161" s="3175" t="s">
        <v>131</v>
      </c>
      <c r="G161" s="3199"/>
      <c r="H161" s="3199"/>
      <c r="I161" s="3255">
        <v>30</v>
      </c>
      <c r="J161" s="3199"/>
      <c r="K161" s="3199"/>
      <c r="L161" s="3179"/>
      <c r="M161" s="3182">
        <f t="shared" si="39"/>
        <v>200</v>
      </c>
      <c r="N161" s="3183">
        <f t="shared" ref="N161:N167" si="74">M161/100000</f>
        <v>2E-3</v>
      </c>
      <c r="O161" s="3182">
        <f t="shared" si="41"/>
        <v>3000</v>
      </c>
      <c r="P161" s="4884">
        <f t="shared" ref="P161:P167" si="75">O161*N161</f>
        <v>6</v>
      </c>
      <c r="Q161" s="3185"/>
      <c r="R161" s="3186">
        <f>'Ab1. RMNCH+A'!Q133</f>
        <v>0</v>
      </c>
      <c r="S161" s="3187">
        <f>'Ab1. RMNCH+A'!R133</f>
        <v>0</v>
      </c>
      <c r="T161" s="3258">
        <f t="shared" si="44"/>
        <v>200</v>
      </c>
      <c r="U161" s="3258">
        <f t="shared" si="43"/>
        <v>3000</v>
      </c>
      <c r="V161" s="3259">
        <f t="shared" si="45"/>
        <v>600000</v>
      </c>
      <c r="W161" s="3189" t="str">
        <f t="shared" si="46"/>
        <v>STATE: ; PDY: 1662 x Rs.200; KKL: 500 x Rs.200; MHE: 246 x Rs.200; YNM: 592 x Rs.200</v>
      </c>
      <c r="X161" s="3192"/>
      <c r="Y161" s="3192"/>
      <c r="Z161" s="3192">
        <f t="shared" ref="Z161:Z167" si="76">X161*Y161</f>
        <v>0</v>
      </c>
      <c r="AA161" s="3192"/>
      <c r="AB161" s="3109">
        <v>200</v>
      </c>
      <c r="AC161" s="3109">
        <v>1662</v>
      </c>
      <c r="AD161" s="3110">
        <f>AB161*AC161</f>
        <v>332400</v>
      </c>
      <c r="AE161" s="3111" t="s">
        <v>7979</v>
      </c>
      <c r="AF161" s="3109">
        <v>200</v>
      </c>
      <c r="AG161" s="3109">
        <v>500</v>
      </c>
      <c r="AH161" s="3110">
        <f>AF161*AG161</f>
        <v>100000</v>
      </c>
      <c r="AI161" s="3110" t="s">
        <v>7980</v>
      </c>
      <c r="AJ161" s="3109">
        <v>200</v>
      </c>
      <c r="AK161" s="3109">
        <v>246</v>
      </c>
      <c r="AL161" s="3110">
        <f>AJ161*AK161</f>
        <v>49200</v>
      </c>
      <c r="AM161" s="3110" t="s">
        <v>5855</v>
      </c>
      <c r="AN161" s="3109">
        <v>200</v>
      </c>
      <c r="AO161" s="3109">
        <v>592</v>
      </c>
      <c r="AP161" s="3110">
        <f>AN161*AO161</f>
        <v>118400</v>
      </c>
      <c r="AQ161" s="3110" t="s">
        <v>5856</v>
      </c>
      <c r="AR161" s="3188">
        <f t="shared" si="48"/>
        <v>600000</v>
      </c>
      <c r="AS161" s="3188">
        <f t="shared" si="49"/>
        <v>3000</v>
      </c>
      <c r="AT161" s="3188">
        <f t="shared" si="50"/>
        <v>200</v>
      </c>
      <c r="AU161" s="3189" t="str">
        <f t="shared" si="51"/>
        <v>STATE: ; PDY: 1662 x Rs.200; KKL: 500 x Rs.200; MHE: 246 x Rs.200; YNM: 592 x Rs.200</v>
      </c>
      <c r="AV161" s="4846" t="s">
        <v>7388</v>
      </c>
      <c r="AW161" s="4974" t="s">
        <v>7975</v>
      </c>
    </row>
    <row r="162" spans="1:49 16384:16384" s="3089" customFormat="1" ht="65.25" customHeight="1">
      <c r="A162" s="3175">
        <v>2</v>
      </c>
      <c r="B162" s="3176" t="s">
        <v>1741</v>
      </c>
      <c r="C162" s="3177" t="s">
        <v>1742</v>
      </c>
      <c r="D162" s="3177" t="s">
        <v>1743</v>
      </c>
      <c r="E162" s="3227" t="s">
        <v>90</v>
      </c>
      <c r="F162" s="3175" t="s">
        <v>131</v>
      </c>
      <c r="G162" s="3199"/>
      <c r="H162" s="3199"/>
      <c r="I162" s="3251">
        <v>8</v>
      </c>
      <c r="J162" s="3199"/>
      <c r="K162" s="3199"/>
      <c r="L162" s="3179"/>
      <c r="M162" s="3182">
        <f t="shared" si="39"/>
        <v>0</v>
      </c>
      <c r="N162" s="3183">
        <f t="shared" si="74"/>
        <v>0</v>
      </c>
      <c r="O162" s="3182">
        <f t="shared" si="41"/>
        <v>0</v>
      </c>
      <c r="P162" s="4884">
        <f>O162*N162</f>
        <v>0</v>
      </c>
      <c r="Q162" s="3185"/>
      <c r="R162" s="3186">
        <f>'Ab1. RMNCH+A'!Q134</f>
        <v>0</v>
      </c>
      <c r="S162" s="3187">
        <f>'Ab1. RMNCH+A'!R134</f>
        <v>0</v>
      </c>
      <c r="T162" s="3258">
        <f t="shared" si="44"/>
        <v>0</v>
      </c>
      <c r="U162" s="3258">
        <f t="shared" si="43"/>
        <v>0</v>
      </c>
      <c r="V162" s="3259">
        <f t="shared" si="45"/>
        <v>0</v>
      </c>
      <c r="W162" s="3189" t="str">
        <f t="shared" si="46"/>
        <v xml:space="preserve">STATE: ; PDY: ; KKL: ; MHE: ; YNM: </v>
      </c>
      <c r="X162" s="3192"/>
      <c r="Y162" s="3192"/>
      <c r="Z162" s="3192">
        <f t="shared" si="76"/>
        <v>0</v>
      </c>
      <c r="AA162" s="3192"/>
      <c r="AB162" s="3294"/>
      <c r="AC162" s="3294"/>
      <c r="AD162" s="3295">
        <f t="shared" ref="AD162:AD167" si="77">AB162*AC162</f>
        <v>0</v>
      </c>
      <c r="AE162" s="3296"/>
      <c r="AF162" s="3294"/>
      <c r="AG162" s="3294"/>
      <c r="AH162" s="3295">
        <f t="shared" ref="AH162:AH167" si="78">AF162*AG162</f>
        <v>0</v>
      </c>
      <c r="AI162" s="3295"/>
      <c r="AJ162" s="3294"/>
      <c r="AK162" s="3294"/>
      <c r="AL162" s="3295">
        <f t="shared" ref="AL162:AL167" si="79">AJ162*AK162</f>
        <v>0</v>
      </c>
      <c r="AM162" s="3295"/>
      <c r="AN162" s="3294"/>
      <c r="AO162" s="3294"/>
      <c r="AP162" s="3295">
        <f t="shared" ref="AP162:AP167" si="80">AN162*AO162</f>
        <v>0</v>
      </c>
      <c r="AQ162" s="3295"/>
      <c r="AR162" s="3188">
        <f t="shared" si="48"/>
        <v>0</v>
      </c>
      <c r="AS162" s="3188">
        <f t="shared" si="49"/>
        <v>0</v>
      </c>
      <c r="AT162" s="3188">
        <f t="shared" si="50"/>
        <v>0</v>
      </c>
      <c r="AU162" s="3189" t="str">
        <f t="shared" si="51"/>
        <v xml:space="preserve">STATE: ; PDY: ; KKL: ; MHE: ; YNM: </v>
      </c>
      <c r="AV162" s="4846" t="s">
        <v>7389</v>
      </c>
      <c r="AW162" s="1826"/>
    </row>
    <row r="163" spans="1:49 16384:16384" s="3089" customFormat="1" ht="108" customHeight="1">
      <c r="A163" s="3175">
        <v>3</v>
      </c>
      <c r="B163" s="3176" t="s">
        <v>1744</v>
      </c>
      <c r="C163" s="3291" t="s">
        <v>1745</v>
      </c>
      <c r="D163" s="3291" t="s">
        <v>1746</v>
      </c>
      <c r="E163" s="3227" t="s">
        <v>90</v>
      </c>
      <c r="F163" s="3175" t="s">
        <v>131</v>
      </c>
      <c r="G163" s="3199"/>
      <c r="H163" s="3199"/>
      <c r="I163" s="3297">
        <v>23.592000000000002</v>
      </c>
      <c r="J163" s="3203"/>
      <c r="K163" s="3228"/>
      <c r="L163" s="3179"/>
      <c r="M163" s="3182">
        <f t="shared" si="39"/>
        <v>17</v>
      </c>
      <c r="N163" s="3183">
        <f t="shared" si="74"/>
        <v>1.7000000000000001E-4</v>
      </c>
      <c r="O163" s="3182">
        <f t="shared" si="41"/>
        <v>160416</v>
      </c>
      <c r="P163" s="5003">
        <f t="shared" si="75"/>
        <v>27.270720000000001</v>
      </c>
      <c r="Q163" s="3223"/>
      <c r="R163" s="3186">
        <f>'Ab1. RMNCH+A'!Q135</f>
        <v>0</v>
      </c>
      <c r="S163" s="3187">
        <f>'Ab1. RMNCH+A'!R135</f>
        <v>0</v>
      </c>
      <c r="T163" s="3258">
        <f t="shared" si="44"/>
        <v>17</v>
      </c>
      <c r="U163" s="3258">
        <f t="shared" si="43"/>
        <v>160416</v>
      </c>
      <c r="V163" s="3259">
        <f t="shared" si="45"/>
        <v>2727072</v>
      </c>
      <c r="W163" s="3189" t="str">
        <f t="shared" si="46"/>
        <v>STATE: ; PDY: IFA Syrups - 61466 quantity x Rs.17 x 2 bottle; KKL: IFA Syrups - 12645 quantity x Rs.17  x 2 bottle; MHE: IFA Syrups - 2225 quantity x Rs.17 x 2 bottle; YNM: IFA Syrups - 3872 quantity x Rs.17 x 2 bottle</v>
      </c>
      <c r="X163" s="3192"/>
      <c r="Y163" s="3192"/>
      <c r="Z163" s="3192">
        <f t="shared" si="76"/>
        <v>0</v>
      </c>
      <c r="AA163" s="3192"/>
      <c r="AB163" s="3193">
        <v>17</v>
      </c>
      <c r="AC163" s="3193">
        <f>61466*2</f>
        <v>122932</v>
      </c>
      <c r="AD163" s="3194">
        <f t="shared" si="77"/>
        <v>2089844</v>
      </c>
      <c r="AE163" s="3195" t="s">
        <v>7717</v>
      </c>
      <c r="AF163" s="3193">
        <v>17</v>
      </c>
      <c r="AG163" s="3193">
        <f>12645*2</f>
        <v>25290</v>
      </c>
      <c r="AH163" s="3194">
        <f t="shared" si="78"/>
        <v>429930</v>
      </c>
      <c r="AI163" s="3194" t="s">
        <v>7718</v>
      </c>
      <c r="AJ163" s="3193">
        <v>17</v>
      </c>
      <c r="AK163" s="3193">
        <f>2225*2</f>
        <v>4450</v>
      </c>
      <c r="AL163" s="3194">
        <f t="shared" si="79"/>
        <v>75650</v>
      </c>
      <c r="AM163" s="3194" t="s">
        <v>7719</v>
      </c>
      <c r="AN163" s="3193">
        <v>17</v>
      </c>
      <c r="AO163" s="3193">
        <f>3872*2</f>
        <v>7744</v>
      </c>
      <c r="AP163" s="3194">
        <f t="shared" si="80"/>
        <v>131648</v>
      </c>
      <c r="AQ163" s="3194" t="s">
        <v>7720</v>
      </c>
      <c r="AR163" s="3188">
        <f t="shared" si="48"/>
        <v>2727072</v>
      </c>
      <c r="AS163" s="3188">
        <f t="shared" si="49"/>
        <v>160416</v>
      </c>
      <c r="AT163" s="3188">
        <f t="shared" si="50"/>
        <v>17</v>
      </c>
      <c r="AU163" s="3189" t="str">
        <f t="shared" si="51"/>
        <v>STATE: ; PDY: IFA Syrups - 61466 quantity x Rs.17 x 2 bottle; KKL: IFA Syrups - 12645 quantity x Rs.17  x 2 bottle; MHE: IFA Syrups - 2225 quantity x Rs.17 x 2 bottle; YNM: IFA Syrups - 3872 quantity x Rs.17 x 2 bottle</v>
      </c>
      <c r="AV163" s="4846" t="s">
        <v>7390</v>
      </c>
      <c r="AW163" s="4974" t="s">
        <v>8021</v>
      </c>
    </row>
    <row r="164" spans="1:49 16384:16384" s="3089" customFormat="1" ht="103.5" customHeight="1">
      <c r="A164" s="3175">
        <v>4</v>
      </c>
      <c r="B164" s="3176" t="s">
        <v>1747</v>
      </c>
      <c r="C164" s="3291" t="s">
        <v>1748</v>
      </c>
      <c r="D164" s="3291" t="s">
        <v>8040</v>
      </c>
      <c r="E164" s="3227" t="s">
        <v>90</v>
      </c>
      <c r="F164" s="3175" t="s">
        <v>131</v>
      </c>
      <c r="G164" s="3199"/>
      <c r="H164" s="3199"/>
      <c r="I164" s="3200">
        <v>2.4000000000000004</v>
      </c>
      <c r="J164" s="3203"/>
      <c r="K164" s="3199"/>
      <c r="L164" s="3298"/>
      <c r="M164" s="3182">
        <f t="shared" si="39"/>
        <v>3.25</v>
      </c>
      <c r="N164" s="3183">
        <f t="shared" si="74"/>
        <v>3.2499999999999997E-5</v>
      </c>
      <c r="O164" s="3182">
        <f t="shared" si="41"/>
        <v>200000</v>
      </c>
      <c r="P164" s="5004">
        <f t="shared" si="75"/>
        <v>6.4999999999999991</v>
      </c>
      <c r="Q164" s="3299"/>
      <c r="R164" s="3186">
        <f>'Ab1. RMNCH+A'!Q136</f>
        <v>0</v>
      </c>
      <c r="S164" s="3187">
        <f>'Ab1. RMNCH+A'!R136</f>
        <v>0</v>
      </c>
      <c r="T164" s="3258">
        <f t="shared" si="44"/>
        <v>3.25</v>
      </c>
      <c r="U164" s="3258">
        <f t="shared" si="43"/>
        <v>200000</v>
      </c>
      <c r="V164" s="3259">
        <f t="shared" si="45"/>
        <v>650000</v>
      </c>
      <c r="W164" s="3189" t="str">
        <f t="shared" si="46"/>
        <v>STATE: ; PDY: Albendazole (400mg tablet) - 110000 x Rs. 3.25 Per tablet; KKL: Albendazole (400mg tablet) - 50000 x 3.25 Per tablet; MHE: Albendazole (400mg tablet) - 20000  x 3.25 Per tablet; YNM: Albendazole (400mg tablet) - 20000  x 3.25 Per tablet</v>
      </c>
      <c r="X164" s="3192"/>
      <c r="Y164" s="3192"/>
      <c r="Z164" s="3192">
        <f t="shared" si="76"/>
        <v>0</v>
      </c>
      <c r="AA164" s="3192"/>
      <c r="AB164" s="3193">
        <v>3.25</v>
      </c>
      <c r="AC164" s="3193">
        <v>110000</v>
      </c>
      <c r="AD164" s="3194">
        <f t="shared" si="77"/>
        <v>357500</v>
      </c>
      <c r="AE164" s="3195" t="s">
        <v>7715</v>
      </c>
      <c r="AF164" s="3193">
        <v>3.25</v>
      </c>
      <c r="AG164" s="3193">
        <v>50000</v>
      </c>
      <c r="AH164" s="3194">
        <f t="shared" si="78"/>
        <v>162500</v>
      </c>
      <c r="AI164" s="3194" t="s">
        <v>7714</v>
      </c>
      <c r="AJ164" s="3193">
        <v>3.25</v>
      </c>
      <c r="AK164" s="3193">
        <v>20000</v>
      </c>
      <c r="AL164" s="3194">
        <f t="shared" si="79"/>
        <v>65000</v>
      </c>
      <c r="AM164" s="3194" t="s">
        <v>7716</v>
      </c>
      <c r="AN164" s="3193">
        <v>3.25</v>
      </c>
      <c r="AO164" s="3193">
        <v>20000</v>
      </c>
      <c r="AP164" s="3194">
        <f t="shared" si="80"/>
        <v>65000</v>
      </c>
      <c r="AQ164" s="3194" t="s">
        <v>7716</v>
      </c>
      <c r="AR164" s="3188">
        <f t="shared" si="48"/>
        <v>650000</v>
      </c>
      <c r="AS164" s="3188">
        <f t="shared" si="49"/>
        <v>200000</v>
      </c>
      <c r="AT164" s="3188">
        <f t="shared" si="50"/>
        <v>3.25</v>
      </c>
      <c r="AU164" s="3189" t="str">
        <f t="shared" si="51"/>
        <v>STATE: ; PDY: Albendazole (400mg tablet) - 110000 x Rs. 3.25 Per tablet; KKL: Albendazole (400mg tablet) - 50000 x 3.25 Per tablet; MHE: Albendazole (400mg tablet) - 20000  x 3.25 Per tablet; YNM: Albendazole (400mg tablet) - 20000  x 3.25 Per tablet</v>
      </c>
      <c r="AV164" s="4846" t="s">
        <v>7389</v>
      </c>
      <c r="AW164" s="4974" t="s">
        <v>8038</v>
      </c>
    </row>
    <row r="165" spans="1:49 16384:16384" s="3089" customFormat="1" ht="102.75" customHeight="1">
      <c r="A165" s="3175">
        <v>5</v>
      </c>
      <c r="B165" s="3176" t="s">
        <v>1749</v>
      </c>
      <c r="C165" s="3291" t="s">
        <v>1750</v>
      </c>
      <c r="D165" s="3291" t="s">
        <v>4079</v>
      </c>
      <c r="E165" s="3227" t="s">
        <v>90</v>
      </c>
      <c r="F165" s="3175" t="s">
        <v>131</v>
      </c>
      <c r="G165" s="3199"/>
      <c r="H165" s="3199"/>
      <c r="I165" s="3200">
        <v>10.357200000000001</v>
      </c>
      <c r="J165" s="3203"/>
      <c r="K165" s="3228"/>
      <c r="L165" s="3179"/>
      <c r="M165" s="3182">
        <f t="shared" si="39"/>
        <v>0.8999999999999998</v>
      </c>
      <c r="N165" s="3183">
        <f t="shared" si="74"/>
        <v>8.9999999999999985E-6</v>
      </c>
      <c r="O165" s="3182">
        <f t="shared" si="41"/>
        <v>5263492</v>
      </c>
      <c r="P165" s="5003">
        <f>O165*N165</f>
        <v>47.371427999999995</v>
      </c>
      <c r="Q165" s="3223"/>
      <c r="R165" s="3186">
        <f>'Ab1. RMNCH+A'!Q137</f>
        <v>0</v>
      </c>
      <c r="S165" s="3187">
        <f>'Ab1. RMNCH+A'!R137</f>
        <v>0</v>
      </c>
      <c r="T165" s="3258">
        <f t="shared" si="44"/>
        <v>0.8999999999999998</v>
      </c>
      <c r="U165" s="3258">
        <f t="shared" si="43"/>
        <v>5263492</v>
      </c>
      <c r="V165" s="3259">
        <f t="shared" si="45"/>
        <v>4737142.7999999989</v>
      </c>
      <c r="W165" s="3189" t="str">
        <f t="shared" si="46"/>
        <v xml:space="preserve">STATE: ; PDY: Junior WIFS: IFA Small ( Pink Colour (Sugar Coated) - IFA Containing 45 mg of elemental iron and 100mcg of folic acid - 79487 Strips  x 52 weeks x Rs. 0.9 per tablet                                                                                                ; KKL: Junior WIFS: IFA Small ( Pink Colour (Sugar Coated) - IFA Containing 45 mg of elemental iron and 100mcg of folic acid - 16687 x 52 weeks x Rs. 0.9 per tablet                                                                                                ; MHE: Junior WIFS: IFA Small ( Pink Colour (Sugar Coated) - IFA Containing 45 mg of elemental iron and 100mcg of folic acid - 2527  x 52 weeks x Rs. 0.9 per tablet                                                                                                ; YNM: Junior WIFS: IFA Small ( Pink Colour (Sugar Coated) - IFA Containing 45 mg of elemental iron and 100mcg of folic acid - 2547  x 52 weeks x Rs. 0.9 per tablet                                                                                                </v>
      </c>
      <c r="X165" s="3192"/>
      <c r="Y165" s="3192"/>
      <c r="Z165" s="3192">
        <f t="shared" si="76"/>
        <v>0</v>
      </c>
      <c r="AA165" s="3192"/>
      <c r="AB165" s="3193">
        <v>0.9</v>
      </c>
      <c r="AC165" s="3193">
        <f>79460*52</f>
        <v>4131920</v>
      </c>
      <c r="AD165" s="3194">
        <f t="shared" si="77"/>
        <v>3718728</v>
      </c>
      <c r="AE165" s="3194" t="s">
        <v>7721</v>
      </c>
      <c r="AF165" s="3193">
        <v>0.9</v>
      </c>
      <c r="AG165" s="3193">
        <f>16687*52</f>
        <v>867724</v>
      </c>
      <c r="AH165" s="3194">
        <f t="shared" si="78"/>
        <v>780951.6</v>
      </c>
      <c r="AI165" s="3194" t="s">
        <v>7723</v>
      </c>
      <c r="AJ165" s="3193">
        <v>0.9</v>
      </c>
      <c r="AK165" s="3193">
        <f>2527*52</f>
        <v>131404</v>
      </c>
      <c r="AL165" s="3194">
        <f t="shared" si="79"/>
        <v>118263.6</v>
      </c>
      <c r="AM165" s="3194" t="s">
        <v>7722</v>
      </c>
      <c r="AN165" s="3193">
        <v>0.9</v>
      </c>
      <c r="AO165" s="3193">
        <f>2547*52</f>
        <v>132444</v>
      </c>
      <c r="AP165" s="3194">
        <f t="shared" si="80"/>
        <v>119199.6</v>
      </c>
      <c r="AQ165" s="3194" t="s">
        <v>7724</v>
      </c>
      <c r="AR165" s="3188">
        <f t="shared" si="48"/>
        <v>4737142.7999999989</v>
      </c>
      <c r="AS165" s="3188">
        <f t="shared" si="49"/>
        <v>5263492</v>
      </c>
      <c r="AT165" s="3188">
        <f t="shared" si="50"/>
        <v>0.8999999999999998</v>
      </c>
      <c r="AU165" s="3189" t="str">
        <f t="shared" si="51"/>
        <v xml:space="preserve">STATE: ; PDY: Junior WIFS: IFA Small ( Pink Colour (Sugar Coated) - IFA Containing 45 mg of elemental iron and 100mcg of folic acid - 79487 Strips  x 52 weeks x Rs. 0.9 per tablet                                                                                                ; KKL: Junior WIFS: IFA Small ( Pink Colour (Sugar Coated) - IFA Containing 45 mg of elemental iron and 100mcg of folic acid - 16687 x 52 weeks x Rs. 0.9 per tablet                                                                                                ; MHE: Junior WIFS: IFA Small ( Pink Colour (Sugar Coated) - IFA Containing 45 mg of elemental iron and 100mcg of folic acid - 2527  x 52 weeks x Rs. 0.9 per tablet                                                                                                ; YNM: Junior WIFS: IFA Small ( Pink Colour (Sugar Coated) - IFA Containing 45 mg of elemental iron and 100mcg of folic acid - 2547  x 52 weeks x Rs. 0.9 per tablet                                                                                                </v>
      </c>
      <c r="AV165" s="4846" t="s">
        <v>7390</v>
      </c>
      <c r="AW165" s="4974" t="s">
        <v>8021</v>
      </c>
    </row>
    <row r="166" spans="1:49 16384:16384" s="3089" customFormat="1" ht="105.75" customHeight="1">
      <c r="A166" s="3175">
        <v>6</v>
      </c>
      <c r="B166" s="3176" t="s">
        <v>1751</v>
      </c>
      <c r="C166" s="3291" t="s">
        <v>1752</v>
      </c>
      <c r="D166" s="3291" t="s">
        <v>8041</v>
      </c>
      <c r="E166" s="3227" t="s">
        <v>90</v>
      </c>
      <c r="F166" s="3175" t="s">
        <v>131</v>
      </c>
      <c r="G166" s="3199"/>
      <c r="H166" s="3199"/>
      <c r="I166" s="3251">
        <v>3.0629999999999997</v>
      </c>
      <c r="J166" s="3199"/>
      <c r="K166" s="3199"/>
      <c r="L166" s="3179"/>
      <c r="M166" s="3182">
        <f t="shared" si="39"/>
        <v>32.5</v>
      </c>
      <c r="N166" s="3183">
        <f t="shared" si="74"/>
        <v>3.2499999999999999E-4</v>
      </c>
      <c r="O166" s="3182">
        <f t="shared" si="41"/>
        <v>10000</v>
      </c>
      <c r="P166" s="5004">
        <f t="shared" si="75"/>
        <v>3.25</v>
      </c>
      <c r="Q166" s="3299"/>
      <c r="R166" s="3186">
        <f>'Ab1. RMNCH+A'!Q138</f>
        <v>0</v>
      </c>
      <c r="S166" s="3187">
        <f>'Ab1. RMNCH+A'!R138</f>
        <v>0</v>
      </c>
      <c r="T166" s="3258">
        <f t="shared" si="44"/>
        <v>32.5</v>
      </c>
      <c r="U166" s="3258">
        <f t="shared" si="43"/>
        <v>10000</v>
      </c>
      <c r="V166" s="3259">
        <f t="shared" si="45"/>
        <v>325000</v>
      </c>
      <c r="W166" s="3189" t="str">
        <f t="shared" si="46"/>
        <v xml:space="preserve">STATE: ; PDY: Albendazole (400mg tablet) - 7000 Strips x Rs.32.50 Per Strips ; KKL: Albendazole (400mg tablet) - 2000 Strips x Rs.32.50 Per Strips ; MHE: Albendazole (400mg tablet) - 500 Strips x Rs.32.50 Per Strips ; YNM: Albendazole (400mg tablet) - 500 Strips x Rs.32.50 Per Strips </v>
      </c>
      <c r="X166" s="3192"/>
      <c r="Y166" s="3192"/>
      <c r="Z166" s="3192">
        <f t="shared" si="76"/>
        <v>0</v>
      </c>
      <c r="AA166" s="3192"/>
      <c r="AB166" s="3193">
        <v>32.5</v>
      </c>
      <c r="AC166" s="3193">
        <v>7000</v>
      </c>
      <c r="AD166" s="3194">
        <f>AB166*AC166</f>
        <v>227500</v>
      </c>
      <c r="AE166" s="3195" t="s">
        <v>8037</v>
      </c>
      <c r="AF166" s="3193">
        <v>32.5</v>
      </c>
      <c r="AG166" s="3193">
        <v>2000</v>
      </c>
      <c r="AH166" s="3194">
        <f>AF166*AG166</f>
        <v>65000</v>
      </c>
      <c r="AI166" s="3194" t="s">
        <v>6922</v>
      </c>
      <c r="AJ166" s="3193">
        <v>32.5</v>
      </c>
      <c r="AK166" s="3193">
        <v>500</v>
      </c>
      <c r="AL166" s="3194">
        <f>AJ166*AK166</f>
        <v>16250</v>
      </c>
      <c r="AM166" s="3194" t="s">
        <v>6923</v>
      </c>
      <c r="AN166" s="3193">
        <v>32.5</v>
      </c>
      <c r="AO166" s="3193">
        <v>500</v>
      </c>
      <c r="AP166" s="3194">
        <f>AN166*AO166</f>
        <v>16250</v>
      </c>
      <c r="AQ166" s="3194" t="s">
        <v>6923</v>
      </c>
      <c r="AR166" s="3188">
        <f t="shared" si="48"/>
        <v>325000</v>
      </c>
      <c r="AS166" s="3188">
        <f t="shared" si="49"/>
        <v>10000</v>
      </c>
      <c r="AT166" s="3188">
        <f t="shared" si="50"/>
        <v>32.5</v>
      </c>
      <c r="AU166" s="3189" t="str">
        <f t="shared" si="51"/>
        <v xml:space="preserve">STATE: ; PDY: Albendazole (400mg tablet) - 7000 Strips x Rs.32.50 Per Strips ; KKL: Albendazole (400mg tablet) - 2000 Strips x Rs.32.50 Per Strips ; MHE: Albendazole (400mg tablet) - 500 Strips x Rs.32.50 Per Strips ; YNM: Albendazole (400mg tablet) - 500 Strips x Rs.32.50 Per Strips </v>
      </c>
      <c r="AV166" s="4846" t="s">
        <v>7389</v>
      </c>
      <c r="AW166" s="4974" t="s">
        <v>8038</v>
      </c>
    </row>
    <row r="167" spans="1:49 16384:16384" s="3089" customFormat="1" ht="81" customHeight="1">
      <c r="A167" s="3175">
        <v>7</v>
      </c>
      <c r="B167" s="3176" t="s">
        <v>1753</v>
      </c>
      <c r="C167" s="3177" t="s">
        <v>1754</v>
      </c>
      <c r="D167" s="3177" t="s">
        <v>1755</v>
      </c>
      <c r="E167" s="3227" t="s">
        <v>90</v>
      </c>
      <c r="F167" s="3175" t="s">
        <v>131</v>
      </c>
      <c r="G167" s="3199"/>
      <c r="H167" s="3199"/>
      <c r="I167" s="3251">
        <v>9</v>
      </c>
      <c r="J167" s="3199"/>
      <c r="K167" s="3199"/>
      <c r="L167" s="3181"/>
      <c r="M167" s="3182">
        <f t="shared" si="39"/>
        <v>260</v>
      </c>
      <c r="N167" s="3183">
        <f t="shared" si="74"/>
        <v>2.5999999999999999E-3</v>
      </c>
      <c r="O167" s="3182">
        <f t="shared" si="41"/>
        <v>4500</v>
      </c>
      <c r="P167" s="4884">
        <f t="shared" si="75"/>
        <v>11.7</v>
      </c>
      <c r="Q167" s="3185"/>
      <c r="R167" s="3186">
        <f>'Ab1. RMNCH+A'!Q139</f>
        <v>0</v>
      </c>
      <c r="S167" s="3187">
        <f>'Ab1. RMNCH+A'!R139</f>
        <v>0</v>
      </c>
      <c r="T167" s="3258">
        <f t="shared" si="44"/>
        <v>260</v>
      </c>
      <c r="U167" s="3258">
        <f t="shared" si="43"/>
        <v>4500</v>
      </c>
      <c r="V167" s="3259">
        <f t="shared" si="45"/>
        <v>1170000</v>
      </c>
      <c r="W167" s="3189" t="str">
        <f t="shared" si="46"/>
        <v>STATE: ; PDY: 3000 quantity x Rs. 260 ; KKL: 500 quantity x Rs. 260  ; MHE: 500 quantity x Rs. 260; YNM: 500 quantity x Rs. 260</v>
      </c>
      <c r="X167" s="3192"/>
      <c r="Y167" s="3192"/>
      <c r="Z167" s="3192">
        <f t="shared" si="76"/>
        <v>0</v>
      </c>
      <c r="AA167" s="3192"/>
      <c r="AB167" s="3109">
        <v>260</v>
      </c>
      <c r="AC167" s="3109">
        <v>3000</v>
      </c>
      <c r="AD167" s="3110">
        <f t="shared" si="77"/>
        <v>780000</v>
      </c>
      <c r="AE167" s="3111" t="s">
        <v>6910</v>
      </c>
      <c r="AF167" s="3109">
        <v>260</v>
      </c>
      <c r="AG167" s="3109">
        <v>500</v>
      </c>
      <c r="AH167" s="3110">
        <f t="shared" si="78"/>
        <v>130000</v>
      </c>
      <c r="AI167" s="3110" t="s">
        <v>6911</v>
      </c>
      <c r="AJ167" s="3109">
        <v>260</v>
      </c>
      <c r="AK167" s="3109">
        <v>500</v>
      </c>
      <c r="AL167" s="3110">
        <f t="shared" si="79"/>
        <v>130000</v>
      </c>
      <c r="AM167" s="3110" t="s">
        <v>6912</v>
      </c>
      <c r="AN167" s="3109">
        <v>260</v>
      </c>
      <c r="AO167" s="3109">
        <v>500</v>
      </c>
      <c r="AP167" s="3110">
        <f t="shared" si="80"/>
        <v>130000</v>
      </c>
      <c r="AQ167" s="3110" t="s">
        <v>6912</v>
      </c>
      <c r="AR167" s="4300">
        <f t="shared" si="48"/>
        <v>1170000</v>
      </c>
      <c r="AS167" s="4300">
        <f t="shared" si="49"/>
        <v>4500</v>
      </c>
      <c r="AT167" s="3371">
        <f t="shared" si="50"/>
        <v>260</v>
      </c>
      <c r="AU167" s="3189" t="str">
        <f t="shared" si="51"/>
        <v>STATE: ; PDY: 3000 quantity x Rs. 260 ; KKL: 500 quantity x Rs. 260  ; MHE: 500 quantity x Rs. 260; YNM: 500 quantity x Rs. 260</v>
      </c>
      <c r="AV167" s="4846" t="s">
        <v>7391</v>
      </c>
      <c r="AW167" s="4974" t="s">
        <v>8042</v>
      </c>
    </row>
    <row r="168" spans="1:49 16384:16384" s="3089" customFormat="1" ht="41.25" customHeight="1">
      <c r="A168" s="3175">
        <v>8</v>
      </c>
      <c r="B168" s="3163" t="s">
        <v>1756</v>
      </c>
      <c r="C168" s="3164" t="s">
        <v>830</v>
      </c>
      <c r="D168" s="3163" t="s">
        <v>1757</v>
      </c>
      <c r="E168" s="3165"/>
      <c r="F168" s="3165"/>
      <c r="G168" s="3207"/>
      <c r="H168" s="3207"/>
      <c r="I168" s="3207">
        <v>9.1</v>
      </c>
      <c r="J168" s="3207"/>
      <c r="K168" s="3207"/>
      <c r="L168" s="3207"/>
      <c r="M168" s="3182">
        <f t="shared" si="39"/>
        <v>0</v>
      </c>
      <c r="N168" s="3168"/>
      <c r="O168" s="3182">
        <f t="shared" si="41"/>
        <v>0</v>
      </c>
      <c r="P168" s="3168">
        <f>SUM(P169:P171)</f>
        <v>6.1325000000000003</v>
      </c>
      <c r="Q168" s="3209"/>
      <c r="R168" s="3171"/>
      <c r="S168" s="3172">
        <f>SUM(S169:S171)</f>
        <v>0</v>
      </c>
      <c r="T168" s="3258"/>
      <c r="U168" s="3258"/>
      <c r="V168" s="3168">
        <f>SUM(V169:V171)</f>
        <v>613250</v>
      </c>
      <c r="W168" s="3189"/>
      <c r="X168" s="3188"/>
      <c r="Y168" s="3188"/>
      <c r="Z168" s="3168">
        <f>SUM(Z169:Z171)</f>
        <v>0</v>
      </c>
      <c r="AA168" s="3188"/>
      <c r="AB168" s="3188"/>
      <c r="AC168" s="3188"/>
      <c r="AD168" s="3168">
        <f>SUM(AD169:AD171)</f>
        <v>448250</v>
      </c>
      <c r="AE168" s="3188"/>
      <c r="AF168" s="3188"/>
      <c r="AG168" s="3188"/>
      <c r="AH168" s="3168">
        <f>SUM(AH169:AH171)</f>
        <v>97500</v>
      </c>
      <c r="AI168" s="3188"/>
      <c r="AJ168" s="3188"/>
      <c r="AK168" s="3188"/>
      <c r="AL168" s="3168">
        <f>SUM(AL169:AL171)</f>
        <v>33750</v>
      </c>
      <c r="AM168" s="3188"/>
      <c r="AN168" s="3188"/>
      <c r="AO168" s="3188"/>
      <c r="AP168" s="3168">
        <f>SUM(AP169:AP171)</f>
        <v>33750</v>
      </c>
      <c r="AQ168" s="3188"/>
      <c r="AR168" s="3168">
        <f>SUM(AR169:AR171)</f>
        <v>613250</v>
      </c>
      <c r="AS168" s="3188"/>
      <c r="AT168" s="3188"/>
      <c r="AU168" s="3189"/>
      <c r="AV168" s="4731"/>
    </row>
    <row r="169" spans="1:49 16384:16384" s="3089" customFormat="1" ht="66.75" customHeight="1">
      <c r="A169" s="3175" t="s">
        <v>4913</v>
      </c>
      <c r="B169" s="3176" t="s">
        <v>4282</v>
      </c>
      <c r="C169" s="3177" t="s">
        <v>1758</v>
      </c>
      <c r="D169" s="3177" t="s">
        <v>1759</v>
      </c>
      <c r="E169" s="3227" t="s">
        <v>90</v>
      </c>
      <c r="F169" s="3175" t="s">
        <v>131</v>
      </c>
      <c r="G169" s="3199"/>
      <c r="H169" s="3199"/>
      <c r="I169" s="3251">
        <v>7.5</v>
      </c>
      <c r="J169" s="3199"/>
      <c r="K169" s="3199"/>
      <c r="L169" s="3179"/>
      <c r="M169" s="3182">
        <f t="shared" si="39"/>
        <v>2.5</v>
      </c>
      <c r="N169" s="3183">
        <f>M169/100000</f>
        <v>2.5000000000000001E-5</v>
      </c>
      <c r="O169" s="3182">
        <f t="shared" si="41"/>
        <v>165300</v>
      </c>
      <c r="P169" s="4884">
        <f>O169*N169</f>
        <v>4.1325000000000003</v>
      </c>
      <c r="Q169" s="3223"/>
      <c r="R169" s="3186">
        <f>'Ab1. RMNCH+A'!Q140</f>
        <v>0</v>
      </c>
      <c r="S169" s="3187">
        <f>'Ab1. RMNCH+A'!R140</f>
        <v>0</v>
      </c>
      <c r="T169" s="3258">
        <f t="shared" si="44"/>
        <v>2.5</v>
      </c>
      <c r="U169" s="3258">
        <f t="shared" si="43"/>
        <v>165300</v>
      </c>
      <c r="V169" s="3259">
        <f t="shared" si="45"/>
        <v>413250</v>
      </c>
      <c r="W169" s="3189" t="str">
        <f t="shared" si="46"/>
        <v>STATE: ; PDY: ORS - 109300 quantity x Rs. 2.50  ; KKL: 32000 quantity x Rs. 2.50 ; MHE: 12000 quantity x Rs. 2.50  ; YNM: 12000 quantity x Rs. 2.50</v>
      </c>
      <c r="X169" s="3188"/>
      <c r="Y169" s="3188"/>
      <c r="Z169" s="3188">
        <f t="shared" si="47"/>
        <v>0</v>
      </c>
      <c r="AA169" s="3188"/>
      <c r="AB169" s="3109">
        <v>2.5</v>
      </c>
      <c r="AC169" s="3109">
        <v>109300</v>
      </c>
      <c r="AD169" s="3110">
        <f>AB169*AC169</f>
        <v>273250</v>
      </c>
      <c r="AE169" s="3111" t="s">
        <v>6913</v>
      </c>
      <c r="AF169" s="3109">
        <v>2.5</v>
      </c>
      <c r="AG169" s="3109">
        <v>32000</v>
      </c>
      <c r="AH169" s="3110">
        <f>AF169*AG169</f>
        <v>80000</v>
      </c>
      <c r="AI169" s="3110" t="s">
        <v>6914</v>
      </c>
      <c r="AJ169" s="3109">
        <v>2.5</v>
      </c>
      <c r="AK169" s="3109">
        <v>12000</v>
      </c>
      <c r="AL169" s="3110">
        <f>AJ169*AK169</f>
        <v>30000</v>
      </c>
      <c r="AM169" s="3110" t="s">
        <v>6915</v>
      </c>
      <c r="AN169" s="3109">
        <v>2.5</v>
      </c>
      <c r="AO169" s="3109">
        <v>12000</v>
      </c>
      <c r="AP169" s="3110">
        <f>AN169*AO169</f>
        <v>30000</v>
      </c>
      <c r="AQ169" s="3110" t="s">
        <v>6916</v>
      </c>
      <c r="AR169" s="3188">
        <f t="shared" si="48"/>
        <v>413250</v>
      </c>
      <c r="AS169" s="3188">
        <f t="shared" si="49"/>
        <v>165300</v>
      </c>
      <c r="AT169" s="3188">
        <f t="shared" si="50"/>
        <v>2.5</v>
      </c>
      <c r="AU169" s="3189" t="str">
        <f t="shared" si="51"/>
        <v>STATE: ; PDY: ORS - 109300 quantity x Rs. 2.50  ; KKL: 32000 quantity x Rs. 2.50 ; MHE: 12000 quantity x Rs. 2.50  ; YNM: 12000 quantity x Rs. 2.50</v>
      </c>
      <c r="AV169" s="4846" t="s">
        <v>7392</v>
      </c>
      <c r="AW169" s="4974" t="s">
        <v>7878</v>
      </c>
    </row>
    <row r="170" spans="1:49 16384:16384" s="3089" customFormat="1" ht="87.75" customHeight="1">
      <c r="A170" s="3175" t="s">
        <v>4914</v>
      </c>
      <c r="B170" s="3176" t="s">
        <v>4283</v>
      </c>
      <c r="C170" s="3177" t="s">
        <v>1760</v>
      </c>
      <c r="D170" s="3177" t="s">
        <v>1761</v>
      </c>
      <c r="E170" s="3227" t="s">
        <v>90</v>
      </c>
      <c r="F170" s="3175" t="s">
        <v>131</v>
      </c>
      <c r="G170" s="3199"/>
      <c r="H170" s="3199"/>
      <c r="I170" s="3251">
        <v>1.5999999999999999</v>
      </c>
      <c r="J170" s="3199"/>
      <c r="K170" s="3199"/>
      <c r="L170" s="3179"/>
      <c r="M170" s="3182">
        <f t="shared" si="39"/>
        <v>2.5</v>
      </c>
      <c r="N170" s="3183">
        <f>M170/100000</f>
        <v>2.5000000000000001E-5</v>
      </c>
      <c r="O170" s="3182">
        <f t="shared" si="41"/>
        <v>80000</v>
      </c>
      <c r="P170" s="4884">
        <f>O170*N170</f>
        <v>2</v>
      </c>
      <c r="Q170" s="3223"/>
      <c r="R170" s="3186">
        <f>'Ab1. RMNCH+A'!Q141</f>
        <v>0</v>
      </c>
      <c r="S170" s="3187">
        <f>'Ab1. RMNCH+A'!R141</f>
        <v>0</v>
      </c>
      <c r="T170" s="3258">
        <f t="shared" si="44"/>
        <v>2.5</v>
      </c>
      <c r="U170" s="3258">
        <f t="shared" si="43"/>
        <v>80000</v>
      </c>
      <c r="V170" s="3259">
        <f t="shared" si="45"/>
        <v>200000</v>
      </c>
      <c r="W170" s="3189" t="str">
        <f t="shared" si="46"/>
        <v>STATE: ; PDY: Zinc  Sulphate - 20 mg TT - 70000 x Rs.2.50 per strip; KKL: Zinc  Sulphate - 20 mg TT - 7000 x Rs.2.50 per strip; MHE: Zinc  Sulphate - 20 mg TT - 1500 x Rs.2.50 per strip; YNM: Zinc  Sulphate - 20 mg TT - 1500 x Rs.2.50 per strip</v>
      </c>
      <c r="X170" s="3188"/>
      <c r="Y170" s="3188"/>
      <c r="Z170" s="3188">
        <f t="shared" si="47"/>
        <v>0</v>
      </c>
      <c r="AA170" s="3188"/>
      <c r="AB170" s="3109">
        <v>2.5</v>
      </c>
      <c r="AC170" s="3109">
        <v>70000</v>
      </c>
      <c r="AD170" s="3110">
        <f>AB170*AC170</f>
        <v>175000</v>
      </c>
      <c r="AE170" s="3111" t="s">
        <v>6919</v>
      </c>
      <c r="AF170" s="3109">
        <v>2.5</v>
      </c>
      <c r="AG170" s="3109">
        <v>7000</v>
      </c>
      <c r="AH170" s="3110">
        <f>AF170*AG170</f>
        <v>17500</v>
      </c>
      <c r="AI170" s="3110" t="s">
        <v>6918</v>
      </c>
      <c r="AJ170" s="3109">
        <v>2.5</v>
      </c>
      <c r="AK170" s="3109">
        <v>1500</v>
      </c>
      <c r="AL170" s="3110">
        <f>AJ170*AK170</f>
        <v>3750</v>
      </c>
      <c r="AM170" s="3110" t="s">
        <v>6917</v>
      </c>
      <c r="AN170" s="3109">
        <v>2.5</v>
      </c>
      <c r="AO170" s="3109">
        <v>1500</v>
      </c>
      <c r="AP170" s="3110">
        <f>AN170*AO170</f>
        <v>3750</v>
      </c>
      <c r="AQ170" s="3110" t="s">
        <v>6917</v>
      </c>
      <c r="AR170" s="3188">
        <f t="shared" si="48"/>
        <v>200000</v>
      </c>
      <c r="AS170" s="3188">
        <f t="shared" si="49"/>
        <v>80000</v>
      </c>
      <c r="AT170" s="3188">
        <f t="shared" si="50"/>
        <v>2.5</v>
      </c>
      <c r="AU170" s="3189" t="str">
        <f t="shared" si="51"/>
        <v>STATE: ; PDY: Zinc  Sulphate - 20 mg TT - 70000 x Rs.2.50 per strip; KKL: Zinc  Sulphate - 20 mg TT - 7000 x Rs.2.50 per strip; MHE: Zinc  Sulphate - 20 mg TT - 1500 x Rs.2.50 per strip; YNM: Zinc  Sulphate - 20 mg TT - 1500 x Rs.2.50 per strip</v>
      </c>
      <c r="AV170" s="4846" t="s">
        <v>7392</v>
      </c>
      <c r="AW170" s="4974" t="s">
        <v>7878</v>
      </c>
    </row>
    <row r="171" spans="1:49 16384:16384" s="3089" customFormat="1" ht="39.75" customHeight="1">
      <c r="A171" s="3175" t="s">
        <v>4797</v>
      </c>
      <c r="B171" s="3176" t="s">
        <v>4284</v>
      </c>
      <c r="C171" s="3196"/>
      <c r="D171" s="3177" t="s">
        <v>1762</v>
      </c>
      <c r="E171" s="3227" t="s">
        <v>90</v>
      </c>
      <c r="F171" s="3175" t="s">
        <v>131</v>
      </c>
      <c r="G171" s="3199"/>
      <c r="H171" s="3199"/>
      <c r="I171" s="3225"/>
      <c r="J171" s="3199"/>
      <c r="K171" s="3199"/>
      <c r="L171" s="3179"/>
      <c r="M171" s="3182">
        <f t="shared" si="39"/>
        <v>0</v>
      </c>
      <c r="N171" s="3183">
        <f>M171/100000</f>
        <v>0</v>
      </c>
      <c r="O171" s="3182">
        <f t="shared" si="41"/>
        <v>0</v>
      </c>
      <c r="P171" s="3184">
        <f>O171*N171</f>
        <v>0</v>
      </c>
      <c r="Q171" s="3185"/>
      <c r="R171" s="3186">
        <f>'Ab1. RMNCH+A'!Q142</f>
        <v>0</v>
      </c>
      <c r="S171" s="3187">
        <f>'Ab1. RMNCH+A'!R142</f>
        <v>0</v>
      </c>
      <c r="T171" s="3258">
        <f t="shared" si="44"/>
        <v>0</v>
      </c>
      <c r="U171" s="3258">
        <f t="shared" si="43"/>
        <v>0</v>
      </c>
      <c r="V171" s="3259">
        <f t="shared" si="45"/>
        <v>0</v>
      </c>
      <c r="W171" s="3189" t="str">
        <f t="shared" si="46"/>
        <v xml:space="preserve">STATE: ; PDY: ; KKL: ; MHE: ; YNM: </v>
      </c>
      <c r="X171" s="3188"/>
      <c r="Y171" s="3188"/>
      <c r="Z171" s="3188">
        <f t="shared" si="47"/>
        <v>0</v>
      </c>
      <c r="AA171" s="3188"/>
      <c r="AB171" s="3188"/>
      <c r="AC171" s="3188"/>
      <c r="AD171" s="3188">
        <f>AB171*AC171</f>
        <v>0</v>
      </c>
      <c r="AE171" s="3188"/>
      <c r="AF171" s="3188"/>
      <c r="AG171" s="3188"/>
      <c r="AH171" s="3188">
        <f>AF171*AG171</f>
        <v>0</v>
      </c>
      <c r="AI171" s="3188"/>
      <c r="AJ171" s="3188"/>
      <c r="AK171" s="3188"/>
      <c r="AL171" s="3188">
        <f>AJ171*AK171</f>
        <v>0</v>
      </c>
      <c r="AM171" s="3188"/>
      <c r="AN171" s="3188"/>
      <c r="AO171" s="3188"/>
      <c r="AP171" s="3188">
        <f>AN171*AO171</f>
        <v>0</v>
      </c>
      <c r="AQ171" s="3188"/>
      <c r="AR171" s="3188">
        <f t="shared" si="48"/>
        <v>0</v>
      </c>
      <c r="AS171" s="3188">
        <f t="shared" si="49"/>
        <v>0</v>
      </c>
      <c r="AT171" s="3188">
        <f t="shared" si="50"/>
        <v>0</v>
      </c>
      <c r="AU171" s="3189" t="str">
        <f t="shared" si="51"/>
        <v xml:space="preserve">STATE: ; PDY: ; KKL: ; MHE: ; YNM: </v>
      </c>
      <c r="AV171" s="4846"/>
      <c r="AW171" s="1826"/>
    </row>
    <row r="172" spans="1:49 16384:16384" s="3089" customFormat="1" ht="45" customHeight="1">
      <c r="A172" s="3175">
        <v>12</v>
      </c>
      <c r="B172" s="3176" t="s">
        <v>1763</v>
      </c>
      <c r="C172" s="3196"/>
      <c r="D172" s="3177" t="s">
        <v>1735</v>
      </c>
      <c r="E172" s="3227" t="s">
        <v>90</v>
      </c>
      <c r="F172" s="3175" t="s">
        <v>131</v>
      </c>
      <c r="G172" s="3199"/>
      <c r="H172" s="3199"/>
      <c r="I172" s="3225"/>
      <c r="J172" s="3199"/>
      <c r="K172" s="3199"/>
      <c r="L172" s="3181"/>
      <c r="M172" s="3182">
        <f t="shared" si="39"/>
        <v>0</v>
      </c>
      <c r="N172" s="3183">
        <f>M172/100000</f>
        <v>0</v>
      </c>
      <c r="O172" s="3182">
        <f t="shared" si="41"/>
        <v>0</v>
      </c>
      <c r="P172" s="3184">
        <f>O172*N172</f>
        <v>0</v>
      </c>
      <c r="Q172" s="3185"/>
      <c r="R172" s="3186">
        <f>'Ab1. RMNCH+A'!Q143</f>
        <v>0</v>
      </c>
      <c r="S172" s="3187">
        <f>'Ab1. RMNCH+A'!R143</f>
        <v>0</v>
      </c>
      <c r="T172" s="3258">
        <f t="shared" si="44"/>
        <v>0</v>
      </c>
      <c r="U172" s="3258">
        <f t="shared" si="43"/>
        <v>0</v>
      </c>
      <c r="V172" s="3259">
        <f t="shared" si="45"/>
        <v>0</v>
      </c>
      <c r="W172" s="3189" t="str">
        <f t="shared" si="46"/>
        <v xml:space="preserve">STATE: ; PDY: ; KKL: ; MHE: ; YNM: </v>
      </c>
      <c r="X172" s="3188"/>
      <c r="Y172" s="3188"/>
      <c r="Z172" s="3188">
        <f t="shared" si="47"/>
        <v>0</v>
      </c>
      <c r="AA172" s="3188"/>
      <c r="AB172" s="3188"/>
      <c r="AC172" s="3188"/>
      <c r="AD172" s="3188">
        <f>AB172*AC172</f>
        <v>0</v>
      </c>
      <c r="AE172" s="3188"/>
      <c r="AF172" s="3188"/>
      <c r="AG172" s="3188"/>
      <c r="AH172" s="3188">
        <f>AF172*AG172</f>
        <v>0</v>
      </c>
      <c r="AI172" s="3188"/>
      <c r="AJ172" s="3188"/>
      <c r="AK172" s="3188"/>
      <c r="AL172" s="3188">
        <f>AJ172*AK172</f>
        <v>0</v>
      </c>
      <c r="AM172" s="3188"/>
      <c r="AN172" s="3188"/>
      <c r="AO172" s="3188"/>
      <c r="AP172" s="3188">
        <f>AN172*AO172</f>
        <v>0</v>
      </c>
      <c r="AQ172" s="3188"/>
      <c r="AR172" s="3188">
        <f t="shared" si="48"/>
        <v>0</v>
      </c>
      <c r="AS172" s="3188">
        <f t="shared" si="49"/>
        <v>0</v>
      </c>
      <c r="AT172" s="3188">
        <f t="shared" si="50"/>
        <v>0</v>
      </c>
      <c r="AU172" s="3189" t="str">
        <f t="shared" si="51"/>
        <v xml:space="preserve">STATE: ; PDY: ; KKL: ; MHE: ; YNM: </v>
      </c>
      <c r="AV172" s="4846"/>
      <c r="AW172" s="1826"/>
    </row>
    <row r="173" spans="1:49 16384:16384" s="3089" customFormat="1" ht="20.25">
      <c r="A173" s="3162" t="s">
        <v>4342</v>
      </c>
      <c r="B173" s="3279" t="s">
        <v>1764</v>
      </c>
      <c r="C173" s="3280" t="s">
        <v>1765</v>
      </c>
      <c r="D173" s="3281" t="s">
        <v>1766</v>
      </c>
      <c r="E173" s="3282"/>
      <c r="F173" s="3283"/>
      <c r="G173" s="3284"/>
      <c r="H173" s="3284"/>
      <c r="I173" s="3285"/>
      <c r="J173" s="3284"/>
      <c r="K173" s="3284"/>
      <c r="L173" s="3286"/>
      <c r="M173" s="3182">
        <f t="shared" si="39"/>
        <v>0</v>
      </c>
      <c r="N173" s="3287"/>
      <c r="O173" s="3182">
        <f t="shared" si="41"/>
        <v>0</v>
      </c>
      <c r="P173" s="3287">
        <f>SUM(P174:P175)</f>
        <v>0</v>
      </c>
      <c r="Q173" s="3288"/>
      <c r="R173" s="3289"/>
      <c r="S173" s="3290">
        <f>SUM(S174:S175)</f>
        <v>0</v>
      </c>
      <c r="T173" s="3258"/>
      <c r="U173" s="3258"/>
      <c r="V173" s="3287">
        <f>SUM(V174:V175)</f>
        <v>0</v>
      </c>
      <c r="W173" s="3189"/>
      <c r="X173" s="3188"/>
      <c r="Y173" s="3188"/>
      <c r="Z173" s="3287">
        <f>SUM(Z174:Z175)</f>
        <v>0</v>
      </c>
      <c r="AA173" s="3188"/>
      <c r="AB173" s="3188"/>
      <c r="AC173" s="3188"/>
      <c r="AD173" s="3287">
        <f>SUM(AD174:AD175)</f>
        <v>0</v>
      </c>
      <c r="AE173" s="3188"/>
      <c r="AF173" s="3188"/>
      <c r="AG173" s="3188"/>
      <c r="AH173" s="3287">
        <f>SUM(AH174:AH175)</f>
        <v>0</v>
      </c>
      <c r="AI173" s="3188"/>
      <c r="AJ173" s="3188"/>
      <c r="AK173" s="3188"/>
      <c r="AL173" s="3287">
        <f>SUM(AL174:AL175)</f>
        <v>0</v>
      </c>
      <c r="AM173" s="3188"/>
      <c r="AN173" s="3188"/>
      <c r="AO173" s="3188"/>
      <c r="AP173" s="3287">
        <f>SUM(AP174:AP175)</f>
        <v>0</v>
      </c>
      <c r="AQ173" s="3188"/>
      <c r="AR173" s="3287">
        <f>SUM(AR174:AR175)</f>
        <v>0</v>
      </c>
      <c r="AS173" s="3188"/>
      <c r="AT173" s="3188"/>
      <c r="AU173" s="3189"/>
      <c r="AV173" s="4731"/>
    </row>
    <row r="174" spans="1:49 16384:16384" s="3089" customFormat="1" ht="42.75" customHeight="1">
      <c r="A174" s="3175">
        <v>1</v>
      </c>
      <c r="B174" s="3176" t="s">
        <v>1767</v>
      </c>
      <c r="C174" s="3275" t="s">
        <v>171</v>
      </c>
      <c r="D174" s="3177" t="s">
        <v>1606</v>
      </c>
      <c r="E174" s="3227" t="s">
        <v>90</v>
      </c>
      <c r="F174" s="3175" t="s">
        <v>91</v>
      </c>
      <c r="G174" s="3179"/>
      <c r="H174" s="3179"/>
      <c r="I174" s="3180"/>
      <c r="J174" s="3179"/>
      <c r="K174" s="3179"/>
      <c r="L174" s="3179"/>
      <c r="M174" s="3182">
        <f t="shared" si="39"/>
        <v>0</v>
      </c>
      <c r="N174" s="3183">
        <f>M174/100000</f>
        <v>0</v>
      </c>
      <c r="O174" s="3182">
        <f t="shared" si="41"/>
        <v>0</v>
      </c>
      <c r="P174" s="3184">
        <f>O174*N174</f>
        <v>0</v>
      </c>
      <c r="Q174" s="3185"/>
      <c r="R174" s="3186">
        <f>'Ab1. RMNCH+A'!Q232</f>
        <v>0</v>
      </c>
      <c r="S174" s="3187">
        <f>'Ab1. RMNCH+A'!R232</f>
        <v>0</v>
      </c>
      <c r="T174" s="3258">
        <f t="shared" si="44"/>
        <v>0</v>
      </c>
      <c r="U174" s="3258">
        <f t="shared" si="43"/>
        <v>0</v>
      </c>
      <c r="V174" s="3259">
        <f t="shared" si="45"/>
        <v>0</v>
      </c>
      <c r="W174" s="3189" t="str">
        <f t="shared" si="46"/>
        <v xml:space="preserve">STATE: ; PDY: ; KKL: ; MHE: ; YNM: </v>
      </c>
      <c r="X174" s="3188"/>
      <c r="Y174" s="3188"/>
      <c r="Z174" s="3188">
        <f t="shared" si="47"/>
        <v>0</v>
      </c>
      <c r="AA174" s="3188"/>
      <c r="AB174" s="3188"/>
      <c r="AC174" s="3188"/>
      <c r="AD174" s="3188">
        <f>AB174*AC174</f>
        <v>0</v>
      </c>
      <c r="AE174" s="3188"/>
      <c r="AF174" s="3188"/>
      <c r="AG174" s="3188"/>
      <c r="AH174" s="3188">
        <f>AF174*AG174</f>
        <v>0</v>
      </c>
      <c r="AI174" s="3188"/>
      <c r="AJ174" s="3188"/>
      <c r="AK174" s="3188"/>
      <c r="AL174" s="3188">
        <f>AJ174*AK174</f>
        <v>0</v>
      </c>
      <c r="AM174" s="3188"/>
      <c r="AN174" s="3188"/>
      <c r="AO174" s="3188"/>
      <c r="AP174" s="3188">
        <f>AN174*AO174</f>
        <v>0</v>
      </c>
      <c r="AQ174" s="3188"/>
      <c r="AR174" s="3188">
        <f t="shared" si="48"/>
        <v>0</v>
      </c>
      <c r="AS174" s="3188">
        <f t="shared" si="49"/>
        <v>0</v>
      </c>
      <c r="AT174" s="3188">
        <f t="shared" si="50"/>
        <v>0</v>
      </c>
      <c r="AU174" s="3189" t="str">
        <f t="shared" si="51"/>
        <v xml:space="preserve">STATE: ; PDY: ; KKL: ; MHE: ; YNM: </v>
      </c>
      <c r="AV174" s="4846" t="s">
        <v>7393</v>
      </c>
      <c r="AW174" s="1826"/>
    </row>
    <row r="175" spans="1:49 16384:16384" s="3089" customFormat="1" ht="39" customHeight="1">
      <c r="A175" s="3175">
        <v>2</v>
      </c>
      <c r="B175" s="3176" t="s">
        <v>1768</v>
      </c>
      <c r="C175" s="3177" t="s">
        <v>2838</v>
      </c>
      <c r="D175" s="3177" t="s">
        <v>1735</v>
      </c>
      <c r="E175" s="3227" t="s">
        <v>90</v>
      </c>
      <c r="F175" s="3175" t="s">
        <v>91</v>
      </c>
      <c r="G175" s="3199"/>
      <c r="H175" s="3199"/>
      <c r="I175" s="3225"/>
      <c r="J175" s="3199"/>
      <c r="K175" s="3199"/>
      <c r="L175" s="3179"/>
      <c r="M175" s="3182">
        <f t="shared" si="39"/>
        <v>0</v>
      </c>
      <c r="N175" s="3183">
        <f>M175/100000</f>
        <v>0</v>
      </c>
      <c r="O175" s="3182">
        <f t="shared" si="41"/>
        <v>0</v>
      </c>
      <c r="P175" s="3184">
        <f>O175*N175</f>
        <v>0</v>
      </c>
      <c r="Q175" s="3185"/>
      <c r="R175" s="3186">
        <f>'Ab1. RMNCH+A'!Q233</f>
        <v>0</v>
      </c>
      <c r="S175" s="3187">
        <f>'Ab1. RMNCH+A'!R233</f>
        <v>0</v>
      </c>
      <c r="T175" s="3258">
        <f t="shared" si="44"/>
        <v>0</v>
      </c>
      <c r="U175" s="3258">
        <f t="shared" si="43"/>
        <v>0</v>
      </c>
      <c r="V175" s="3259">
        <f t="shared" si="45"/>
        <v>0</v>
      </c>
      <c r="W175" s="3189" t="str">
        <f t="shared" si="46"/>
        <v xml:space="preserve">STATE: ; PDY: ; KKL: ; MHE: ; YNM: </v>
      </c>
      <c r="X175" s="3188"/>
      <c r="Y175" s="3188"/>
      <c r="Z175" s="3188">
        <f t="shared" si="47"/>
        <v>0</v>
      </c>
      <c r="AA175" s="3188"/>
      <c r="AB175" s="3188"/>
      <c r="AC175" s="3188"/>
      <c r="AD175" s="3188">
        <f>AB175*AC175</f>
        <v>0</v>
      </c>
      <c r="AE175" s="3188"/>
      <c r="AF175" s="3188"/>
      <c r="AG175" s="3188"/>
      <c r="AH175" s="3188">
        <f>AF175*AG175</f>
        <v>0</v>
      </c>
      <c r="AI175" s="3188"/>
      <c r="AJ175" s="3188"/>
      <c r="AK175" s="3188"/>
      <c r="AL175" s="3188">
        <f>AJ175*AK175</f>
        <v>0</v>
      </c>
      <c r="AM175" s="3188"/>
      <c r="AN175" s="3188"/>
      <c r="AO175" s="3188"/>
      <c r="AP175" s="3188">
        <f>AN175*AO175</f>
        <v>0</v>
      </c>
      <c r="AQ175" s="3188"/>
      <c r="AR175" s="3188">
        <f t="shared" si="48"/>
        <v>0</v>
      </c>
      <c r="AS175" s="3188">
        <f t="shared" si="49"/>
        <v>0</v>
      </c>
      <c r="AT175" s="3188">
        <f t="shared" si="50"/>
        <v>0</v>
      </c>
      <c r="AU175" s="3189" t="str">
        <f t="shared" si="51"/>
        <v xml:space="preserve">STATE: ; PDY: ; KKL: ; MHE: ; YNM: </v>
      </c>
      <c r="AV175" s="4846" t="s">
        <v>7394</v>
      </c>
      <c r="AW175" s="1826"/>
    </row>
    <row r="176" spans="1:49 16384:16384" s="3089" customFormat="1" ht="20.25">
      <c r="A176" s="3162" t="s">
        <v>4343</v>
      </c>
      <c r="B176" s="3279" t="s">
        <v>1769</v>
      </c>
      <c r="C176" s="3280"/>
      <c r="D176" s="3281" t="s">
        <v>1770</v>
      </c>
      <c r="E176" s="3282"/>
      <c r="F176" s="3283"/>
      <c r="G176" s="3284"/>
      <c r="H176" s="3284"/>
      <c r="I176" s="3285"/>
      <c r="J176" s="3284"/>
      <c r="K176" s="3284"/>
      <c r="L176" s="3286"/>
      <c r="M176" s="3182">
        <f t="shared" si="39"/>
        <v>0</v>
      </c>
      <c r="N176" s="3287"/>
      <c r="O176" s="3182">
        <f t="shared" si="41"/>
        <v>0</v>
      </c>
      <c r="P176" s="3287">
        <f>SUM(P177:P180)</f>
        <v>104.96632349999999</v>
      </c>
      <c r="Q176" s="3288"/>
      <c r="R176" s="3289"/>
      <c r="S176" s="3290">
        <f>SUM(S177:S180)</f>
        <v>0</v>
      </c>
      <c r="T176" s="3258"/>
      <c r="U176" s="3258"/>
      <c r="V176" s="3287">
        <f>SUM(V177:V180)</f>
        <v>10496632.35</v>
      </c>
      <c r="W176" s="3189"/>
      <c r="X176" s="3188"/>
      <c r="Y176" s="3188"/>
      <c r="Z176" s="3287">
        <f>SUM(Z177:Z180)</f>
        <v>0</v>
      </c>
      <c r="AA176" s="3188"/>
      <c r="AB176" s="3188"/>
      <c r="AC176" s="3188"/>
      <c r="AD176" s="3287">
        <f>SUM(AD177:AD180)</f>
        <v>6848050.0300000003</v>
      </c>
      <c r="AE176" s="3188"/>
      <c r="AF176" s="3188"/>
      <c r="AG176" s="3188"/>
      <c r="AH176" s="3287">
        <f>SUM(AH177:AH180)</f>
        <v>2868763.3</v>
      </c>
      <c r="AI176" s="3188"/>
      <c r="AJ176" s="3188"/>
      <c r="AK176" s="3188"/>
      <c r="AL176" s="3287">
        <f>SUM(AL177:AL180)</f>
        <v>389909.51</v>
      </c>
      <c r="AM176" s="3188"/>
      <c r="AN176" s="3188"/>
      <c r="AO176" s="3188"/>
      <c r="AP176" s="3287">
        <f>SUM(AP177:AP180)</f>
        <v>389909.51</v>
      </c>
      <c r="AQ176" s="3188"/>
      <c r="AR176" s="3287">
        <f>SUM(AR177:AR180)</f>
        <v>10496632.35</v>
      </c>
      <c r="AS176" s="3188"/>
      <c r="AT176" s="3188"/>
      <c r="AU176" s="3189"/>
      <c r="AV176" s="4731"/>
      <c r="XFD176" s="3057"/>
    </row>
    <row r="177" spans="1:49" s="3089" customFormat="1" ht="258" customHeight="1">
      <c r="A177" s="3175">
        <v>1</v>
      </c>
      <c r="B177" s="3176" t="s">
        <v>1771</v>
      </c>
      <c r="C177" s="3291" t="s">
        <v>1772</v>
      </c>
      <c r="D177" s="3291" t="s">
        <v>4080</v>
      </c>
      <c r="E177" s="3178" t="s">
        <v>90</v>
      </c>
      <c r="F177" s="3175" t="s">
        <v>193</v>
      </c>
      <c r="G177" s="3199"/>
      <c r="H177" s="3199"/>
      <c r="I177" s="3301">
        <v>14.329980000000001</v>
      </c>
      <c r="J177" s="3203"/>
      <c r="K177" s="3199"/>
      <c r="L177" s="3179"/>
      <c r="M177" s="3182">
        <f t="shared" si="39"/>
        <v>7</v>
      </c>
      <c r="N177" s="3183">
        <f>M177/100000</f>
        <v>6.9999999999999994E-5</v>
      </c>
      <c r="O177" s="3182">
        <f t="shared" si="41"/>
        <v>475066</v>
      </c>
      <c r="P177" s="4884">
        <f>O177*N177</f>
        <v>33.254619999999996</v>
      </c>
      <c r="Q177" s="3223"/>
      <c r="R177" s="3186">
        <f>'Ab1. RMNCH+A'!Q307</f>
        <v>0</v>
      </c>
      <c r="S177" s="3187">
        <f>'Ab1. RMNCH+A'!R307</f>
        <v>0</v>
      </c>
      <c r="T177" s="3258">
        <f t="shared" si="44"/>
        <v>7</v>
      </c>
      <c r="U177" s="3258">
        <f t="shared" si="43"/>
        <v>475066</v>
      </c>
      <c r="V177" s="3259">
        <f t="shared" si="45"/>
        <v>3325462</v>
      </c>
      <c r="W177" s="3189" t="str">
        <f>"STATE: "&amp;AA177&amp;"; PDY: "&amp;AE177&amp;"; KKL: "&amp;AI177&amp;"; MHE: "&amp;AM177&amp;"; YNM: "&amp;AQ177</f>
        <v xml:space="preserve">STATE: ; PDY: Senior WIFS : IFA (blue colour &amp; Enteric Coated) - IFA tablet containing 100 mg of elemental Iron and 500 mcg of Folic Acid  - 297400 Strips x Rs.7 Per strips ; KKL: Senior WIFS : IFA (blue colour &amp; Enteric Coated) - IFA tablet containing 100 mg of elemental Iron and 500 mcg of Folic Acid  -  150000 Strips x Rs. 7 Per strips                                                                      ; MHE: Senior WIFS : IFA (blue colour &amp; Enteric Coated) - IFA tablet containing 100 mg of elemental Iron and 500 mcg of Folic Acid  - 13833 Strips x Rs.7 Per strips                                                                      ; YNM: Senior WIFS : IFA (blue colour &amp; Enteric Coated) - IFA tablet containing 100 mg of elemental Iron and 500 mcg of Folic Acid  - 13833 Strips x Rs.7 Per strips                                                                      </v>
      </c>
      <c r="X177" s="3192"/>
      <c r="Y177" s="3192"/>
      <c r="Z177" s="3192">
        <f>X177*Y177</f>
        <v>0</v>
      </c>
      <c r="AA177" s="3192"/>
      <c r="AB177" s="3193">
        <v>7</v>
      </c>
      <c r="AC177" s="3193">
        <v>297400</v>
      </c>
      <c r="AD177" s="3194">
        <f>AC177*AB177</f>
        <v>2081800</v>
      </c>
      <c r="AE177" s="3195" t="s">
        <v>7927</v>
      </c>
      <c r="AF177" s="3193">
        <v>7</v>
      </c>
      <c r="AG177" s="3193">
        <v>150000</v>
      </c>
      <c r="AH177" s="3194">
        <f>AF177*AG177</f>
        <v>1050000</v>
      </c>
      <c r="AI177" s="3194" t="s">
        <v>6920</v>
      </c>
      <c r="AJ177" s="3193">
        <v>7</v>
      </c>
      <c r="AK177" s="3193">
        <v>13833</v>
      </c>
      <c r="AL177" s="3194">
        <f>AJ177*AK177</f>
        <v>96831</v>
      </c>
      <c r="AM177" s="3194" t="s">
        <v>6921</v>
      </c>
      <c r="AN177" s="3193">
        <v>7</v>
      </c>
      <c r="AO177" s="3193">
        <v>13833</v>
      </c>
      <c r="AP177" s="3194">
        <f>AN177*AO177</f>
        <v>96831</v>
      </c>
      <c r="AQ177" s="3194" t="s">
        <v>6921</v>
      </c>
      <c r="AR177" s="4992">
        <f>Z177+AD177+AH177+AL177+AP177</f>
        <v>3325462</v>
      </c>
      <c r="AS177" s="3188">
        <f>AO177+AK177+AG177+AC177</f>
        <v>475066</v>
      </c>
      <c r="AT177" s="3188">
        <f t="shared" ref="AT177" si="81">IFERROR((AR177/AS177),0)</f>
        <v>7</v>
      </c>
      <c r="AU177" s="3189" t="str">
        <f t="shared" si="51"/>
        <v xml:space="preserve">STATE: ; PDY: Senior WIFS : IFA (blue colour &amp; Enteric Coated) - IFA tablet containing 100 mg of elemental Iron and 500 mcg of Folic Acid  - 297400 Strips x Rs.7 Per strips ; KKL: Senior WIFS : IFA (blue colour &amp; Enteric Coated) - IFA tablet containing 100 mg of elemental Iron and 500 mcg of Folic Acid  -  150000 Strips x Rs. 7 Per strips                                                                      ; MHE: Senior WIFS : IFA (blue colour &amp; Enteric Coated) - IFA tablet containing 100 mg of elemental Iron and 500 mcg of Folic Acid  - 13833 Strips x Rs.7 Per strips                                                                      ; YNM: Senior WIFS : IFA (blue colour &amp; Enteric Coated) - IFA tablet containing 100 mg of elemental Iron and 500 mcg of Folic Acid  - 13833 Strips x Rs.7 Per strips                                                                      </v>
      </c>
      <c r="AV177" s="4846" t="s">
        <v>7395</v>
      </c>
      <c r="AW177" s="4974" t="s">
        <v>7954</v>
      </c>
    </row>
    <row r="178" spans="1:49" s="3089" customFormat="1" ht="126" customHeight="1">
      <c r="A178" s="3175">
        <v>2</v>
      </c>
      <c r="B178" s="3176" t="s">
        <v>1773</v>
      </c>
      <c r="C178" s="3291" t="s">
        <v>1774</v>
      </c>
      <c r="D178" s="3291" t="s">
        <v>4081</v>
      </c>
      <c r="E178" s="3178" t="s">
        <v>90</v>
      </c>
      <c r="F178" s="3175" t="s">
        <v>193</v>
      </c>
      <c r="G178" s="3199"/>
      <c r="H178" s="3199"/>
      <c r="I178" s="3200">
        <v>1.4999999999999998</v>
      </c>
      <c r="J178" s="3203"/>
      <c r="K178" s="3199"/>
      <c r="L178" s="3298"/>
      <c r="M178" s="3182">
        <f t="shared" si="39"/>
        <v>32.5</v>
      </c>
      <c r="N178" s="3183">
        <f>M178/100000</f>
        <v>3.2499999999999999E-4</v>
      </c>
      <c r="O178" s="3182">
        <f t="shared" si="41"/>
        <v>7000</v>
      </c>
      <c r="P178" s="4884">
        <f>O178*N178</f>
        <v>2.2749999999999999</v>
      </c>
      <c r="Q178" s="3299"/>
      <c r="R178" s="3186">
        <f>'Ab1. RMNCH+A'!Q308</f>
        <v>0</v>
      </c>
      <c r="S178" s="3187">
        <f>'Ab1. RMNCH+A'!R308</f>
        <v>0</v>
      </c>
      <c r="T178" s="3258">
        <f t="shared" si="44"/>
        <v>32.5</v>
      </c>
      <c r="U178" s="3258">
        <f t="shared" si="43"/>
        <v>7000</v>
      </c>
      <c r="V178" s="3259">
        <f t="shared" si="45"/>
        <v>227500</v>
      </c>
      <c r="W178" s="3189" t="str">
        <f t="shared" si="46"/>
        <v xml:space="preserve">STATE: ; PDY: Albendazole (400mg tablet) - 4500 Strips x Rs.32.50 Per Strips ; KKL: Albendazole (400mg tablet) - 2000 Strips x Rs.32.50 Per Strips ; MHE: Albendazole (400mg tablet) - 500 Strips x Rs.32.50 Per Strips ; YNM: Albendazole (400mg tablet) - 500 Strips x Rs.32.50 Per Strips </v>
      </c>
      <c r="X178" s="3192"/>
      <c r="Y178" s="3192"/>
      <c r="Z178" s="3192">
        <f>X178*Y178</f>
        <v>0</v>
      </c>
      <c r="AA178" s="3192"/>
      <c r="AB178" s="3193">
        <v>32.5</v>
      </c>
      <c r="AC178" s="3193">
        <v>4500</v>
      </c>
      <c r="AD178" s="3194">
        <f>AB178*AC178</f>
        <v>146250</v>
      </c>
      <c r="AE178" s="3195" t="s">
        <v>7926</v>
      </c>
      <c r="AF178" s="3193">
        <v>32.5</v>
      </c>
      <c r="AG178" s="3193">
        <v>1500</v>
      </c>
      <c r="AH178" s="3194">
        <f>AF178*AG178</f>
        <v>48750</v>
      </c>
      <c r="AI178" s="3194" t="s">
        <v>6922</v>
      </c>
      <c r="AJ178" s="3193">
        <v>32.5</v>
      </c>
      <c r="AK178" s="3193">
        <v>500</v>
      </c>
      <c r="AL178" s="3194">
        <f>AJ178*AK178</f>
        <v>16250</v>
      </c>
      <c r="AM178" s="3194" t="s">
        <v>6923</v>
      </c>
      <c r="AN178" s="3193">
        <v>32.5</v>
      </c>
      <c r="AO178" s="3193">
        <v>500</v>
      </c>
      <c r="AP178" s="3194">
        <f>AN178*AO178</f>
        <v>16250</v>
      </c>
      <c r="AQ178" s="3194" t="s">
        <v>6923</v>
      </c>
      <c r="AR178" s="3188">
        <f t="shared" si="48"/>
        <v>227500</v>
      </c>
      <c r="AS178" s="3188">
        <f t="shared" si="49"/>
        <v>7000</v>
      </c>
      <c r="AT178" s="3188">
        <f t="shared" si="50"/>
        <v>32.5</v>
      </c>
      <c r="AU178" s="3189" t="str">
        <f t="shared" si="51"/>
        <v xml:space="preserve">STATE: ; PDY: Albendazole (400mg tablet) - 4500 Strips x Rs.32.50 Per Strips ; KKL: Albendazole (400mg tablet) - 2000 Strips x Rs.32.50 Per Strips ; MHE: Albendazole (400mg tablet) - 500 Strips x Rs.32.50 Per Strips ; YNM: Albendazole (400mg tablet) - 500 Strips x Rs.32.50 Per Strips </v>
      </c>
      <c r="AV178" s="4846" t="s">
        <v>7395</v>
      </c>
      <c r="AW178" s="4974" t="s">
        <v>7954</v>
      </c>
    </row>
    <row r="179" spans="1:49" s="3089" customFormat="1" ht="110.25" customHeight="1">
      <c r="A179" s="3175">
        <v>3</v>
      </c>
      <c r="B179" s="3176" t="s">
        <v>1775</v>
      </c>
      <c r="C179" s="3177" t="s">
        <v>1776</v>
      </c>
      <c r="D179" s="3177" t="s">
        <v>1777</v>
      </c>
      <c r="E179" s="3178" t="s">
        <v>90</v>
      </c>
      <c r="F179" s="3175" t="s">
        <v>193</v>
      </c>
      <c r="G179" s="3199"/>
      <c r="H179" s="3199"/>
      <c r="I179" s="3251">
        <v>36.000083499999995</v>
      </c>
      <c r="J179" s="3199"/>
      <c r="K179" s="3199"/>
      <c r="L179" s="3179"/>
      <c r="M179" s="3182">
        <f t="shared" si="39"/>
        <v>11.629999999999999</v>
      </c>
      <c r="N179" s="3183">
        <f>M179/100000</f>
        <v>1.1629999999999999E-4</v>
      </c>
      <c r="O179" s="3182">
        <f t="shared" si="41"/>
        <v>309545</v>
      </c>
      <c r="P179" s="4884">
        <f>O179*N179</f>
        <v>36.000083499999995</v>
      </c>
      <c r="Q179" s="3185"/>
      <c r="R179" s="3186">
        <f>'Ab1. RMNCH+A'!Q309</f>
        <v>0</v>
      </c>
      <c r="S179" s="3187">
        <f>'Ab1. RMNCH+A'!R309</f>
        <v>0</v>
      </c>
      <c r="T179" s="3258">
        <f t="shared" si="44"/>
        <v>11.629999999999999</v>
      </c>
      <c r="U179" s="3258">
        <f t="shared" si="43"/>
        <v>309545</v>
      </c>
      <c r="V179" s="3259">
        <f t="shared" si="45"/>
        <v>3600008.3499999996</v>
      </c>
      <c r="W179" s="3189" t="str">
        <f t="shared" si="46"/>
        <v>STATE: ; PDY: Sanatiry Napkins - 216681 packet x Rs.11.63 ; KKL: Sanatiry Napkin -61910 packet x Rs.11.63 ; MHE: Sanatiry Napkins -15477 packet x Rs.11.63 ; YNM: Sanatiry Napkins -15477 packet x Rs.11.63</v>
      </c>
      <c r="X179" s="3192"/>
      <c r="Y179" s="3192"/>
      <c r="Z179" s="3192">
        <f>X179*Y179</f>
        <v>0</v>
      </c>
      <c r="AA179" s="3192"/>
      <c r="AB179" s="3193">
        <v>11.63</v>
      </c>
      <c r="AC179" s="3193">
        <v>216681</v>
      </c>
      <c r="AD179" s="3194">
        <f>AB179*AC179</f>
        <v>2520000.0300000003</v>
      </c>
      <c r="AE179" s="3195" t="s">
        <v>5800</v>
      </c>
      <c r="AF179" s="3193">
        <v>11.63</v>
      </c>
      <c r="AG179" s="3193">
        <v>61910</v>
      </c>
      <c r="AH179" s="3194">
        <f>AF179*AG179</f>
        <v>720013.3</v>
      </c>
      <c r="AI179" s="3194" t="s">
        <v>5801</v>
      </c>
      <c r="AJ179" s="3193">
        <v>11.63</v>
      </c>
      <c r="AK179" s="3193">
        <v>15477</v>
      </c>
      <c r="AL179" s="3194">
        <f>AJ179*AK179</f>
        <v>179997.51</v>
      </c>
      <c r="AM179" s="3194" t="s">
        <v>5802</v>
      </c>
      <c r="AN179" s="3193">
        <v>11.63</v>
      </c>
      <c r="AO179" s="3193">
        <v>15477</v>
      </c>
      <c r="AP179" s="3194">
        <f>AN179*AO179</f>
        <v>179997.51</v>
      </c>
      <c r="AQ179" s="3194" t="s">
        <v>5803</v>
      </c>
      <c r="AR179" s="3188">
        <f t="shared" si="48"/>
        <v>3600008.3499999996</v>
      </c>
      <c r="AS179" s="3188">
        <f t="shared" si="49"/>
        <v>309545</v>
      </c>
      <c r="AT179" s="3188">
        <f t="shared" si="50"/>
        <v>11.629999999999999</v>
      </c>
      <c r="AU179" s="3189" t="str">
        <f t="shared" si="51"/>
        <v>STATE: ; PDY: Sanatiry Napkins - 216681 packet x Rs.11.63 ; KKL: Sanatiry Napkin -61910 packet x Rs.11.63 ; MHE: Sanatiry Napkins -15477 packet x Rs.11.63 ; YNM: Sanatiry Napkins -15477 packet x Rs.11.63</v>
      </c>
      <c r="AV179" s="4846" t="s">
        <v>7396</v>
      </c>
      <c r="AW179" s="4974" t="s">
        <v>7953</v>
      </c>
    </row>
    <row r="180" spans="1:49" s="3089" customFormat="1" ht="137.25" customHeight="1">
      <c r="A180" s="3175">
        <v>4</v>
      </c>
      <c r="B180" s="3176" t="s">
        <v>1778</v>
      </c>
      <c r="C180" s="3196"/>
      <c r="D180" s="3177" t="s">
        <v>8029</v>
      </c>
      <c r="E180" s="3178" t="s">
        <v>90</v>
      </c>
      <c r="F180" s="3175" t="s">
        <v>193</v>
      </c>
      <c r="G180" s="3199"/>
      <c r="H180" s="3199"/>
      <c r="I180" s="3225"/>
      <c r="J180" s="3199"/>
      <c r="K180" s="3199"/>
      <c r="L180" s="3179"/>
      <c r="M180" s="3182">
        <f t="shared" si="39"/>
        <v>7</v>
      </c>
      <c r="N180" s="3183">
        <f>M180/100000</f>
        <v>6.9999999999999994E-5</v>
      </c>
      <c r="O180" s="3182">
        <f t="shared" si="41"/>
        <v>477666</v>
      </c>
      <c r="P180" s="5003">
        <f>O180*N180</f>
        <v>33.436619999999998</v>
      </c>
      <c r="Q180" s="3185"/>
      <c r="R180" s="3186">
        <f>'Ab1. RMNCH+A'!Q310</f>
        <v>0</v>
      </c>
      <c r="S180" s="3187">
        <f>'Ab1. RMNCH+A'!R310</f>
        <v>0</v>
      </c>
      <c r="T180" s="3258">
        <f t="shared" si="44"/>
        <v>7</v>
      </c>
      <c r="U180" s="3258">
        <f t="shared" si="43"/>
        <v>477666</v>
      </c>
      <c r="V180" s="3259">
        <f t="shared" si="45"/>
        <v>3343662</v>
      </c>
      <c r="W180" s="3189" t="str">
        <f t="shared" si="46"/>
        <v xml:space="preserve">STATE: ; PDY: Senior WIFS : IFA (blue colour &amp; Enteric Coated) - IFA tablet containing 100 mg of elemental Iron and 500 mcg of Folic Acid  - 300000 Strips x Rs.7 Per strips ; KKL: Senior WIFS : IFA (blue colour &amp; Enteric Coated) - IFA tablet containing 100 mg of elemental Iron and 500 mcg of Folic Acid  -  150000 Strips x Rs. 7 Per strips                                                                      ; MHE: Senior WIFS : IFA (blue colour &amp; Enteric Coated) - IFA tablet containing 100 mg of elemental Iron and 500 mcg of Folic Acid  - 13833 Strips x Rs.7 Per strips                                                                      ; YNM: Senior WIFS : IFA (blue colour &amp; Enteric Coated) - IFA tablet containing 100 mg of elemental Iron and 500 mcg of Folic Acid  - 13833 Strips x Rs.7 Per strips                                                                      </v>
      </c>
      <c r="X180" s="3188"/>
      <c r="Y180" s="3188"/>
      <c r="Z180" s="3188">
        <f t="shared" si="47"/>
        <v>0</v>
      </c>
      <c r="AA180" s="3188"/>
      <c r="AB180" s="3193">
        <v>7</v>
      </c>
      <c r="AC180" s="3193">
        <v>300000</v>
      </c>
      <c r="AD180" s="3194">
        <f>AC180*AB180</f>
        <v>2100000</v>
      </c>
      <c r="AE180" s="3195" t="s">
        <v>8028</v>
      </c>
      <c r="AF180" s="3193">
        <v>7</v>
      </c>
      <c r="AG180" s="3193">
        <v>150000</v>
      </c>
      <c r="AH180" s="3194">
        <f>AF180*AG180</f>
        <v>1050000</v>
      </c>
      <c r="AI180" s="3194" t="s">
        <v>6920</v>
      </c>
      <c r="AJ180" s="3193">
        <v>7</v>
      </c>
      <c r="AK180" s="3193">
        <v>13833</v>
      </c>
      <c r="AL180" s="3194">
        <f>AJ180*AK180</f>
        <v>96831</v>
      </c>
      <c r="AM180" s="3194" t="s">
        <v>6921</v>
      </c>
      <c r="AN180" s="3193">
        <v>7</v>
      </c>
      <c r="AO180" s="3193">
        <v>13833</v>
      </c>
      <c r="AP180" s="3194">
        <f>AN180*AO180</f>
        <v>96831</v>
      </c>
      <c r="AQ180" s="3194" t="s">
        <v>6921</v>
      </c>
      <c r="AR180" s="4992">
        <f>Z180+AD180+AH180+AL180+AP180</f>
        <v>3343662</v>
      </c>
      <c r="AS180" s="3188">
        <f>AO180+AK180+AG180+AC180</f>
        <v>477666</v>
      </c>
      <c r="AT180" s="3188">
        <f t="shared" si="50"/>
        <v>7</v>
      </c>
      <c r="AU180" s="3189" t="str">
        <f t="shared" ref="AU180" si="82">"STATE: "&amp;AA180&amp;"; PDY: "&amp;AE180&amp;"; KKL: "&amp;AI180&amp;"; MHE: "&amp;AM180&amp;"; YNM: "&amp;AQ180</f>
        <v xml:space="preserve">STATE: ; PDY: Senior WIFS : IFA (blue colour &amp; Enteric Coated) - IFA tablet containing 100 mg of elemental Iron and 500 mcg of Folic Acid  - 300000 Strips x Rs.7 Per strips ; KKL: Senior WIFS : IFA (blue colour &amp; Enteric Coated) - IFA tablet containing 100 mg of elemental Iron and 500 mcg of Folic Acid  -  150000 Strips x Rs. 7 Per strips                                                                      ; MHE: Senior WIFS : IFA (blue colour &amp; Enteric Coated) - IFA tablet containing 100 mg of elemental Iron and 500 mcg of Folic Acid  - 13833 Strips x Rs.7 Per strips                                                                      ; YNM: Senior WIFS : IFA (blue colour &amp; Enteric Coated) - IFA tablet containing 100 mg of elemental Iron and 500 mcg of Folic Acid  - 13833 Strips x Rs.7 Per strips                                                                      </v>
      </c>
      <c r="AV180" s="4846" t="s">
        <v>7390</v>
      </c>
      <c r="AW180" s="4974" t="s">
        <v>8021</v>
      </c>
    </row>
    <row r="181" spans="1:49" s="3089" customFormat="1" ht="20.25">
      <c r="A181" s="3162" t="s">
        <v>4646</v>
      </c>
      <c r="B181" s="3279" t="s">
        <v>1779</v>
      </c>
      <c r="C181" s="3280"/>
      <c r="D181" s="3281" t="s">
        <v>1780</v>
      </c>
      <c r="E181" s="3282"/>
      <c r="F181" s="3283"/>
      <c r="G181" s="3284"/>
      <c r="H181" s="3284"/>
      <c r="I181" s="3285"/>
      <c r="J181" s="3284"/>
      <c r="K181" s="3284"/>
      <c r="L181" s="3286"/>
      <c r="M181" s="3182">
        <f t="shared" si="39"/>
        <v>0</v>
      </c>
      <c r="N181" s="3287"/>
      <c r="O181" s="3182">
        <f t="shared" si="41"/>
        <v>0</v>
      </c>
      <c r="P181" s="3287">
        <f>SUM(P182:P183)</f>
        <v>0</v>
      </c>
      <c r="Q181" s="3288"/>
      <c r="R181" s="3289"/>
      <c r="S181" s="3290">
        <f>SUM(S182:S183)</f>
        <v>0</v>
      </c>
      <c r="T181" s="3258"/>
      <c r="U181" s="3258"/>
      <c r="V181" s="3287">
        <f>SUM(V182:V183)</f>
        <v>0</v>
      </c>
      <c r="W181" s="3189"/>
      <c r="X181" s="3188"/>
      <c r="Y181" s="3188"/>
      <c r="Z181" s="3287">
        <f>SUM(Z182:Z183)</f>
        <v>0</v>
      </c>
      <c r="AA181" s="3188"/>
      <c r="AB181" s="3188"/>
      <c r="AC181" s="3188"/>
      <c r="AD181" s="3287">
        <f>SUM(AD182:AD183)</f>
        <v>0</v>
      </c>
      <c r="AE181" s="3188"/>
      <c r="AF181" s="3188"/>
      <c r="AG181" s="3188"/>
      <c r="AH181" s="3287">
        <f>SUM(AH182:AH183)</f>
        <v>0</v>
      </c>
      <c r="AI181" s="3188"/>
      <c r="AJ181" s="3188"/>
      <c r="AK181" s="3188"/>
      <c r="AL181" s="3287">
        <f>SUM(AL182:AL183)</f>
        <v>0</v>
      </c>
      <c r="AM181" s="3188"/>
      <c r="AN181" s="3188"/>
      <c r="AO181" s="3188"/>
      <c r="AP181" s="3287">
        <f>SUM(AP182:AP183)</f>
        <v>0</v>
      </c>
      <c r="AQ181" s="3188"/>
      <c r="AR181" s="3287">
        <f>SUM(AR182:AR183)</f>
        <v>0</v>
      </c>
      <c r="AS181" s="3188"/>
      <c r="AT181" s="3188"/>
      <c r="AU181" s="3189"/>
      <c r="AV181" s="4731"/>
    </row>
    <row r="182" spans="1:49" s="3089" customFormat="1" ht="42" customHeight="1">
      <c r="A182" s="3175" t="s">
        <v>8022</v>
      </c>
      <c r="B182" s="3176" t="s">
        <v>1781</v>
      </c>
      <c r="C182" s="3177" t="s">
        <v>1782</v>
      </c>
      <c r="D182" s="3177" t="s">
        <v>1783</v>
      </c>
      <c r="E182" s="3227" t="s">
        <v>90</v>
      </c>
      <c r="F182" s="3175" t="s">
        <v>96</v>
      </c>
      <c r="G182" s="3199"/>
      <c r="H182" s="3199"/>
      <c r="I182" s="3200">
        <v>2</v>
      </c>
      <c r="J182" s="3203"/>
      <c r="K182" s="3199"/>
      <c r="L182" s="3179"/>
      <c r="M182" s="3182">
        <f t="shared" si="39"/>
        <v>0</v>
      </c>
      <c r="N182" s="3183">
        <f>M182/100000</f>
        <v>0</v>
      </c>
      <c r="O182" s="3182">
        <f t="shared" si="41"/>
        <v>0</v>
      </c>
      <c r="P182" s="4884">
        <f>O182*N182</f>
        <v>0</v>
      </c>
      <c r="Q182" s="3223"/>
      <c r="R182" s="3186">
        <f>'Ab1. RMNCH+A'!Q360</f>
        <v>0</v>
      </c>
      <c r="S182" s="3187">
        <f>'Ab1. RMNCH+A'!R360</f>
        <v>0</v>
      </c>
      <c r="T182" s="3258">
        <f t="shared" si="44"/>
        <v>0</v>
      </c>
      <c r="U182" s="3258">
        <f t="shared" si="43"/>
        <v>0</v>
      </c>
      <c r="V182" s="3259">
        <f t="shared" si="45"/>
        <v>0</v>
      </c>
      <c r="W182" s="3189" t="str">
        <f t="shared" si="46"/>
        <v xml:space="preserve">STATE: ; PDY: ; KKL: ; MHE: ; YNM: </v>
      </c>
      <c r="X182" s="3188"/>
      <c r="Y182" s="3188"/>
      <c r="Z182" s="3188">
        <f t="shared" si="47"/>
        <v>0</v>
      </c>
      <c r="AA182" s="3188"/>
      <c r="AB182" s="3109"/>
      <c r="AC182" s="3109"/>
      <c r="AD182" s="3110">
        <f>AB182*AC182</f>
        <v>0</v>
      </c>
      <c r="AE182" s="3111"/>
      <c r="AF182" s="3109"/>
      <c r="AG182" s="3109"/>
      <c r="AH182" s="3110">
        <f>AF182*AG182</f>
        <v>0</v>
      </c>
      <c r="AI182" s="3110"/>
      <c r="AJ182" s="3109"/>
      <c r="AK182" s="3109"/>
      <c r="AL182" s="3110">
        <f>AJ182*AK182</f>
        <v>0</v>
      </c>
      <c r="AM182" s="3110"/>
      <c r="AN182" s="3109"/>
      <c r="AO182" s="3109"/>
      <c r="AP182" s="3110">
        <f>AN182*AO182</f>
        <v>0</v>
      </c>
      <c r="AQ182" s="3110"/>
      <c r="AR182" s="3188">
        <f t="shared" si="48"/>
        <v>0</v>
      </c>
      <c r="AS182" s="3188">
        <f t="shared" si="49"/>
        <v>0</v>
      </c>
      <c r="AT182" s="3188">
        <f t="shared" si="50"/>
        <v>0</v>
      </c>
      <c r="AU182" s="3189" t="str">
        <f t="shared" si="51"/>
        <v xml:space="preserve">STATE: ; PDY: ; KKL: ; MHE: ; YNM: </v>
      </c>
      <c r="AV182" s="4846" t="s">
        <v>7397</v>
      </c>
      <c r="AW182" s="1826"/>
    </row>
    <row r="183" spans="1:49" s="3089" customFormat="1" ht="39" customHeight="1">
      <c r="A183" s="3175">
        <v>2</v>
      </c>
      <c r="B183" s="3176" t="s">
        <v>1784</v>
      </c>
      <c r="C183" s="3196"/>
      <c r="D183" s="3177" t="s">
        <v>1735</v>
      </c>
      <c r="E183" s="3227" t="s">
        <v>90</v>
      </c>
      <c r="F183" s="3175" t="s">
        <v>96</v>
      </c>
      <c r="G183" s="3199"/>
      <c r="H183" s="3199"/>
      <c r="I183" s="3225"/>
      <c r="J183" s="3199"/>
      <c r="K183" s="3199"/>
      <c r="L183" s="3179"/>
      <c r="M183" s="3182">
        <f t="shared" si="39"/>
        <v>0</v>
      </c>
      <c r="N183" s="3183">
        <f>M183/100000</f>
        <v>0</v>
      </c>
      <c r="O183" s="3182">
        <f t="shared" si="41"/>
        <v>0</v>
      </c>
      <c r="P183" s="4884">
        <f>O183*N183</f>
        <v>0</v>
      </c>
      <c r="Q183" s="3185"/>
      <c r="R183" s="3186">
        <f>'Ab1. RMNCH+A'!Q361</f>
        <v>0</v>
      </c>
      <c r="S183" s="3187">
        <f>'Ab1. RMNCH+A'!R361</f>
        <v>0</v>
      </c>
      <c r="T183" s="3258">
        <f t="shared" si="44"/>
        <v>0</v>
      </c>
      <c r="U183" s="3258">
        <f t="shared" si="43"/>
        <v>0</v>
      </c>
      <c r="V183" s="3259">
        <f t="shared" si="45"/>
        <v>0</v>
      </c>
      <c r="W183" s="3189" t="str">
        <f t="shared" si="46"/>
        <v xml:space="preserve">STATE: ; PDY: ; KKL: ; MHE: ; YNM: </v>
      </c>
      <c r="X183" s="3188"/>
      <c r="Y183" s="3188"/>
      <c r="Z183" s="3188">
        <f t="shared" si="47"/>
        <v>0</v>
      </c>
      <c r="AA183" s="3188"/>
      <c r="AB183" s="3258"/>
      <c r="AC183" s="3258"/>
      <c r="AD183" s="3258">
        <f>AB183*AC183</f>
        <v>0</v>
      </c>
      <c r="AE183" s="3189"/>
      <c r="AF183" s="3188"/>
      <c r="AG183" s="3188"/>
      <c r="AH183" s="3188">
        <f>AF183*AG183</f>
        <v>0</v>
      </c>
      <c r="AI183" s="3188"/>
      <c r="AJ183" s="3188"/>
      <c r="AK183" s="3188"/>
      <c r="AL183" s="3188">
        <f>AJ183*AK183</f>
        <v>0</v>
      </c>
      <c r="AM183" s="3188"/>
      <c r="AN183" s="3188"/>
      <c r="AO183" s="3188"/>
      <c r="AP183" s="3188">
        <f>AN183*AO183</f>
        <v>0</v>
      </c>
      <c r="AQ183" s="3188"/>
      <c r="AR183" s="3188">
        <f t="shared" si="48"/>
        <v>0</v>
      </c>
      <c r="AS183" s="3188">
        <f t="shared" si="49"/>
        <v>0</v>
      </c>
      <c r="AT183" s="3188">
        <f t="shared" si="50"/>
        <v>0</v>
      </c>
      <c r="AU183" s="3189" t="str">
        <f t="shared" si="51"/>
        <v xml:space="preserve">STATE: ; PDY: ; KKL: ; MHE: ; YNM: </v>
      </c>
      <c r="AV183" s="4846"/>
      <c r="AW183" s="1826"/>
    </row>
    <row r="184" spans="1:49" s="3089" customFormat="1" ht="20.25">
      <c r="A184" s="3162" t="s">
        <v>4647</v>
      </c>
      <c r="B184" s="3279" t="s">
        <v>1821</v>
      </c>
      <c r="C184" s="3280"/>
      <c r="D184" s="3281" t="s">
        <v>4968</v>
      </c>
      <c r="E184" s="3282"/>
      <c r="F184" s="3283"/>
      <c r="G184" s="3284"/>
      <c r="H184" s="3284"/>
      <c r="I184" s="3285"/>
      <c r="J184" s="3284"/>
      <c r="K184" s="3284"/>
      <c r="L184" s="3286"/>
      <c r="M184" s="3182">
        <f t="shared" si="39"/>
        <v>0</v>
      </c>
      <c r="N184" s="3287"/>
      <c r="O184" s="3182">
        <f t="shared" si="41"/>
        <v>0</v>
      </c>
      <c r="P184" s="3287">
        <f>SUM(P185:P186)</f>
        <v>1.54419999999919</v>
      </c>
      <c r="Q184" s="3288"/>
      <c r="R184" s="3289"/>
      <c r="S184" s="3290">
        <f>SUM(S185:S186)</f>
        <v>0</v>
      </c>
      <c r="T184" s="3258"/>
      <c r="U184" s="3258"/>
      <c r="V184" s="3287">
        <f>SUM(V185:V186)</f>
        <v>154419.999999919</v>
      </c>
      <c r="W184" s="3189"/>
      <c r="X184" s="3188"/>
      <c r="Y184" s="3188"/>
      <c r="Z184" s="3287">
        <f>SUM(Z185:Z186)</f>
        <v>0</v>
      </c>
      <c r="AA184" s="3188"/>
      <c r="AB184" s="3188"/>
      <c r="AC184" s="3188"/>
      <c r="AD184" s="3287">
        <f>SUM(AD185:AD186)</f>
        <v>97879.999999927997</v>
      </c>
      <c r="AE184" s="3188"/>
      <c r="AF184" s="3188"/>
      <c r="AG184" s="3188"/>
      <c r="AH184" s="3287">
        <f>SUM(AH185:AH186)</f>
        <v>33239.999999995998</v>
      </c>
      <c r="AI184" s="3188"/>
      <c r="AJ184" s="3188"/>
      <c r="AK184" s="3188"/>
      <c r="AL184" s="3287">
        <f>SUM(AL185:AL186)</f>
        <v>10739.999999996999</v>
      </c>
      <c r="AM184" s="3188"/>
      <c r="AN184" s="3188"/>
      <c r="AO184" s="3188"/>
      <c r="AP184" s="3287">
        <f>SUM(AP185:AP186)</f>
        <v>12559.999999997999</v>
      </c>
      <c r="AQ184" s="3188"/>
      <c r="AR184" s="3287">
        <f>SUM(AR185:AR186)</f>
        <v>154419.999999919</v>
      </c>
      <c r="AS184" s="3188"/>
      <c r="AT184" s="3188"/>
      <c r="AU184" s="3189"/>
      <c r="AV184" s="4731"/>
    </row>
    <row r="185" spans="1:49" s="3089" customFormat="1" ht="103.5" customHeight="1">
      <c r="A185" s="3175">
        <v>1</v>
      </c>
      <c r="B185" s="3176" t="s">
        <v>1804</v>
      </c>
      <c r="C185" s="3177" t="s">
        <v>1805</v>
      </c>
      <c r="D185" s="3177" t="s">
        <v>1806</v>
      </c>
      <c r="E185" s="3227" t="s">
        <v>90</v>
      </c>
      <c r="F185" s="3175" t="s">
        <v>205</v>
      </c>
      <c r="G185" s="3199"/>
      <c r="H185" s="3199"/>
      <c r="I185" s="3203">
        <v>0.37999529999999998</v>
      </c>
      <c r="J185" s="3203"/>
      <c r="K185" s="3228"/>
      <c r="L185" s="3179"/>
      <c r="M185" s="3182">
        <f t="shared" si="39"/>
        <v>9</v>
      </c>
      <c r="N185" s="3183">
        <f>M185/100000</f>
        <v>9.0000000000000006E-5</v>
      </c>
      <c r="O185" s="3182">
        <f t="shared" si="41"/>
        <v>8040</v>
      </c>
      <c r="P185" s="4884">
        <f>O185*N185</f>
        <v>0.72360000000000002</v>
      </c>
      <c r="Q185" s="3299"/>
      <c r="R185" s="3186">
        <f>'Ab1. RMNCH+A'!Q412</f>
        <v>0</v>
      </c>
      <c r="S185" s="3187">
        <f>'Ab1. RMNCH+A'!R412</f>
        <v>0</v>
      </c>
      <c r="T185" s="3258">
        <f t="shared" si="44"/>
        <v>9</v>
      </c>
      <c r="U185" s="3258">
        <f t="shared" si="43"/>
        <v>8040</v>
      </c>
      <c r="V185" s="3259">
        <f t="shared" si="45"/>
        <v>72360</v>
      </c>
      <c r="W185" s="3189" t="str">
        <f t="shared" si="46"/>
        <v xml:space="preserve">STATE: ; PDY: Rs.3 Per bag (Red/Black/Yellow) per session ; KKL: Rs.3 Per bag (Red/Black/Yellow) per session ; MHE: Rs.3 Per bag (Red/Black/Yellow) per session ; YNM: Rs.3 Per bag (Red/Black/Yellow) per session </v>
      </c>
      <c r="X185" s="3192"/>
      <c r="Y185" s="3192"/>
      <c r="Z185" s="3192">
        <f>X185*Y185</f>
        <v>0</v>
      </c>
      <c r="AA185" s="3192"/>
      <c r="AB185" s="3584">
        <v>9</v>
      </c>
      <c r="AC185" s="3584">
        <v>4800</v>
      </c>
      <c r="AD185" s="3585">
        <f>AB185*AC185</f>
        <v>43200</v>
      </c>
      <c r="AE185" s="3587" t="s">
        <v>6720</v>
      </c>
      <c r="AF185" s="3584">
        <v>9</v>
      </c>
      <c r="AG185" s="3584">
        <v>1440</v>
      </c>
      <c r="AH185" s="3585">
        <f>AF185*AG185</f>
        <v>12960</v>
      </c>
      <c r="AI185" s="3587" t="s">
        <v>6720</v>
      </c>
      <c r="AJ185" s="3584">
        <v>9</v>
      </c>
      <c r="AK185" s="3584">
        <v>720</v>
      </c>
      <c r="AL185" s="3585">
        <f>AJ185*AK185</f>
        <v>6480</v>
      </c>
      <c r="AM185" s="3587" t="s">
        <v>6720</v>
      </c>
      <c r="AN185" s="3584">
        <v>9</v>
      </c>
      <c r="AO185" s="3584">
        <v>1080</v>
      </c>
      <c r="AP185" s="3585">
        <f>AN185*AO185</f>
        <v>9720</v>
      </c>
      <c r="AQ185" s="3587" t="s">
        <v>6720</v>
      </c>
      <c r="AR185" s="3846">
        <f>Z185+AD185+AH185+AL185+AP185</f>
        <v>72360</v>
      </c>
      <c r="AS185" s="3846">
        <f>Y185+AC185+AG185+AK185+AO185</f>
        <v>8040</v>
      </c>
      <c r="AT185" s="3846">
        <f>IFERROR((AR185/AS185),0)</f>
        <v>9</v>
      </c>
      <c r="AU185" s="3862" t="str">
        <f>"STATE: "&amp;AA185&amp;"; PDY: "&amp;AE185&amp;"; KKL: "&amp;AI185&amp;"; MHE: "&amp;AM185&amp;"; YNM: "&amp;AQ185</f>
        <v xml:space="preserve">STATE: ; PDY: Rs.3 Per bag (Red/Black/Yellow) per session ; KKL: Rs.3 Per bag (Red/Black/Yellow) per session ; MHE: Rs.3 Per bag (Red/Black/Yellow) per session ; YNM: Rs.3 Per bag (Red/Black/Yellow) per session </v>
      </c>
      <c r="AV185" s="4846" t="s">
        <v>7398</v>
      </c>
      <c r="AW185" s="4974" t="s">
        <v>7961</v>
      </c>
    </row>
    <row r="186" spans="1:49" s="3089" customFormat="1" ht="36" customHeight="1">
      <c r="A186" s="3175">
        <v>2</v>
      </c>
      <c r="B186" s="3176" t="s">
        <v>1807</v>
      </c>
      <c r="C186" s="3177" t="s">
        <v>1633</v>
      </c>
      <c r="D186" s="3177" t="s">
        <v>1808</v>
      </c>
      <c r="E186" s="3227" t="s">
        <v>90</v>
      </c>
      <c r="F186" s="3175" t="s">
        <v>205</v>
      </c>
      <c r="G186" s="3199"/>
      <c r="H186" s="3199"/>
      <c r="I186" s="3200">
        <v>0.77979746999999999</v>
      </c>
      <c r="J186" s="3203"/>
      <c r="K186" s="3199"/>
      <c r="L186" s="3179"/>
      <c r="M186" s="3182">
        <f t="shared" si="39"/>
        <v>425.18134714983938</v>
      </c>
      <c r="N186" s="3183">
        <f>M186/100000</f>
        <v>4.2518134714983934E-3</v>
      </c>
      <c r="O186" s="3182">
        <f t="shared" si="41"/>
        <v>193</v>
      </c>
      <c r="P186" s="4884">
        <f>O186*N186</f>
        <v>0.82059999999918998</v>
      </c>
      <c r="Q186" s="3185"/>
      <c r="R186" s="3186">
        <f>'Ab1. RMNCH+A'!Q413</f>
        <v>0</v>
      </c>
      <c r="S186" s="3187">
        <f>'Ab1. RMNCH+A'!R413</f>
        <v>0</v>
      </c>
      <c r="T186" s="3258">
        <f t="shared" si="44"/>
        <v>425.18134714983938</v>
      </c>
      <c r="U186" s="3258">
        <f t="shared" si="43"/>
        <v>193</v>
      </c>
      <c r="V186" s="3259">
        <f t="shared" si="45"/>
        <v>82059.999999919004</v>
      </c>
      <c r="W186" s="3189" t="str">
        <f t="shared" si="46"/>
        <v>STATE: ; PDY: Rs.200/Hub Cutter for 100 nos. &amp; Rs.1020 x  34 PHC/CHC; KKL: Rs.200/Hub Cutter for 30 nos. &amp; Rs.1020 x  14 PHC/CHC; MHE: Rs.200/Hub Cutter for 6 nos.  &amp; Rs.1020 x  3 PHC/CHC; YNM: Rs.200/Hub Cutter for 4 nos.  &amp; Rs.1020 x  3 PHC/CHC</v>
      </c>
      <c r="X186" s="3192"/>
      <c r="Y186" s="3192"/>
      <c r="Z186" s="3192">
        <f>X186*Y186</f>
        <v>0</v>
      </c>
      <c r="AA186" s="3192"/>
      <c r="AB186" s="3192">
        <v>408.05970149199999</v>
      </c>
      <c r="AC186" s="3192">
        <v>134</v>
      </c>
      <c r="AD186" s="3192">
        <f>AB186*AC186</f>
        <v>54679.999999927997</v>
      </c>
      <c r="AE186" s="3230" t="s">
        <v>6716</v>
      </c>
      <c r="AF186" s="3192">
        <v>460.90909090899999</v>
      </c>
      <c r="AG186" s="3192">
        <v>44</v>
      </c>
      <c r="AH186" s="3192">
        <f>AF186*AG186</f>
        <v>20279.999999995998</v>
      </c>
      <c r="AI186" s="3230" t="s">
        <v>6717</v>
      </c>
      <c r="AJ186" s="3192">
        <v>473.33333333299998</v>
      </c>
      <c r="AK186" s="3192">
        <v>9</v>
      </c>
      <c r="AL186" s="3192">
        <f>AJ186*AK186</f>
        <v>4259.9999999969996</v>
      </c>
      <c r="AM186" s="3230" t="s">
        <v>6718</v>
      </c>
      <c r="AN186" s="3192">
        <v>473.33333333299998</v>
      </c>
      <c r="AO186" s="3192">
        <v>6</v>
      </c>
      <c r="AP186" s="3192">
        <f>AN186*AO186</f>
        <v>2839.999999998</v>
      </c>
      <c r="AQ186" s="3230" t="s">
        <v>6719</v>
      </c>
      <c r="AR186" s="3188">
        <f t="shared" si="48"/>
        <v>82059.999999919004</v>
      </c>
      <c r="AS186" s="3188">
        <f t="shared" si="49"/>
        <v>193</v>
      </c>
      <c r="AT186" s="3188">
        <f t="shared" si="50"/>
        <v>425.18134714983938</v>
      </c>
      <c r="AU186" s="3189" t="str">
        <f t="shared" si="51"/>
        <v>STATE: ; PDY: Rs.200/Hub Cutter for 100 nos. &amp; Rs.1020 x  34 PHC/CHC; KKL: Rs.200/Hub Cutter for 30 nos. &amp; Rs.1020 x  14 PHC/CHC; MHE: Rs.200/Hub Cutter for 6 nos.  &amp; Rs.1020 x  3 PHC/CHC; YNM: Rs.200/Hub Cutter for 4 nos.  &amp; Rs.1020 x  3 PHC/CHC</v>
      </c>
      <c r="AV186" s="4846" t="s">
        <v>7398</v>
      </c>
      <c r="AW186" s="4974" t="s">
        <v>7961</v>
      </c>
    </row>
    <row r="187" spans="1:49" s="3089" customFormat="1" ht="20.25">
      <c r="A187" s="3162" t="s">
        <v>4648</v>
      </c>
      <c r="B187" s="3279" t="s">
        <v>1821</v>
      </c>
      <c r="C187" s="3280"/>
      <c r="D187" s="3281" t="s">
        <v>1822</v>
      </c>
      <c r="E187" s="3282"/>
      <c r="F187" s="3283"/>
      <c r="G187" s="3284"/>
      <c r="H187" s="3284"/>
      <c r="I187" s="3285"/>
      <c r="J187" s="3284"/>
      <c r="K187" s="3284"/>
      <c r="L187" s="3286"/>
      <c r="M187" s="3182">
        <f t="shared" si="39"/>
        <v>0</v>
      </c>
      <c r="N187" s="3287"/>
      <c r="O187" s="3182">
        <f t="shared" si="41"/>
        <v>0</v>
      </c>
      <c r="P187" s="3287">
        <f>SUM(P188:P189)</f>
        <v>0.26999999999999996</v>
      </c>
      <c r="Q187" s="3288"/>
      <c r="R187" s="3289"/>
      <c r="S187" s="3290">
        <f>SUM(S188:S189)</f>
        <v>0</v>
      </c>
      <c r="T187" s="3258"/>
      <c r="U187" s="3258"/>
      <c r="V187" s="3287">
        <f>SUM(V188:V189)</f>
        <v>27000</v>
      </c>
      <c r="W187" s="3189"/>
      <c r="X187" s="3188"/>
      <c r="Y187" s="3188"/>
      <c r="Z187" s="3287">
        <f>SUM(Z188:Z189)</f>
        <v>0</v>
      </c>
      <c r="AA187" s="3188"/>
      <c r="AB187" s="3188"/>
      <c r="AC187" s="3188"/>
      <c r="AD187" s="3287">
        <f>SUM(AD188:AD189)</f>
        <v>15000</v>
      </c>
      <c r="AE187" s="3188"/>
      <c r="AF187" s="3188"/>
      <c r="AG187" s="3188"/>
      <c r="AH187" s="3287">
        <f>SUM(AH188:AH189)</f>
        <v>6000</v>
      </c>
      <c r="AI187" s="3188"/>
      <c r="AJ187" s="3188"/>
      <c r="AK187" s="3188"/>
      <c r="AL187" s="3287">
        <f>SUM(AL188:AL189)</f>
        <v>3000</v>
      </c>
      <c r="AM187" s="3188"/>
      <c r="AN187" s="3188"/>
      <c r="AO187" s="3188"/>
      <c r="AP187" s="3287">
        <f>SUM(AP188:AP189)</f>
        <v>3000</v>
      </c>
      <c r="AQ187" s="3188"/>
      <c r="AR187" s="3287">
        <f>SUM(AR188:AR189)</f>
        <v>27000</v>
      </c>
      <c r="AS187" s="3188"/>
      <c r="AT187" s="3188"/>
      <c r="AU187" s="3189"/>
      <c r="AV187" s="4731"/>
    </row>
    <row r="188" spans="1:49" s="3089" customFormat="1" ht="82.5">
      <c r="A188" s="3175">
        <v>1</v>
      </c>
      <c r="B188" s="3176" t="s">
        <v>1823</v>
      </c>
      <c r="C188" s="3176" t="s">
        <v>1824</v>
      </c>
      <c r="D188" s="3176" t="s">
        <v>2384</v>
      </c>
      <c r="E188" s="3227" t="s">
        <v>90</v>
      </c>
      <c r="F188" s="3175" t="s">
        <v>208</v>
      </c>
      <c r="G188" s="3199"/>
      <c r="H188" s="3199"/>
      <c r="I188" s="3251">
        <v>0.21</v>
      </c>
      <c r="J188" s="3199"/>
      <c r="K188" s="3199"/>
      <c r="L188" s="3179"/>
      <c r="M188" s="3182">
        <f t="shared" si="39"/>
        <v>30</v>
      </c>
      <c r="N188" s="3183">
        <f>M188/100000</f>
        <v>2.9999999999999997E-4</v>
      </c>
      <c r="O188" s="3182">
        <f t="shared" si="41"/>
        <v>900</v>
      </c>
      <c r="P188" s="4884">
        <f>O188*N188</f>
        <v>0.26999999999999996</v>
      </c>
      <c r="Q188" s="3185"/>
      <c r="R188" s="3186">
        <f>'Ab2. NIDDCP'!Q13</f>
        <v>0</v>
      </c>
      <c r="S188" s="3187">
        <f>'Ab2. NIDDCP'!R13</f>
        <v>0</v>
      </c>
      <c r="T188" s="3258">
        <f t="shared" si="44"/>
        <v>30</v>
      </c>
      <c r="U188" s="3258">
        <f t="shared" si="43"/>
        <v>900</v>
      </c>
      <c r="V188" s="3259">
        <f t="shared" si="45"/>
        <v>27000</v>
      </c>
      <c r="W188" s="3189" t="str">
        <f t="shared" si="46"/>
        <v>STATE: ; PDY: Rs.30 X 500 no. of Salt Testing Kit; KKL: Rs.30 X 200 no. of Salt Testing Kit; MHE: Rs.30 X 100 no. of Salt Testing Kit; YNM: Rs.30 X 100 no. of Salt Testing Kit</v>
      </c>
      <c r="X188" s="3192"/>
      <c r="Y188" s="3192"/>
      <c r="Z188" s="3192">
        <f>X188*Y188</f>
        <v>0</v>
      </c>
      <c r="AA188" s="3302"/>
      <c r="AB188" s="3192">
        <v>30</v>
      </c>
      <c r="AC188" s="3192">
        <v>500</v>
      </c>
      <c r="AD188" s="3192">
        <f>AB188*AC188</f>
        <v>15000</v>
      </c>
      <c r="AE188" s="4099" t="s">
        <v>7062</v>
      </c>
      <c r="AF188" s="3192">
        <v>30</v>
      </c>
      <c r="AG188" s="3192">
        <v>200</v>
      </c>
      <c r="AH188" s="3192">
        <f>AF188*AG188</f>
        <v>6000</v>
      </c>
      <c r="AI188" s="4099" t="s">
        <v>7063</v>
      </c>
      <c r="AJ188" s="3192">
        <v>30</v>
      </c>
      <c r="AK188" s="3192">
        <v>100</v>
      </c>
      <c r="AL188" s="3192">
        <f>AJ188*AK188</f>
        <v>3000</v>
      </c>
      <c r="AM188" s="4099" t="s">
        <v>7064</v>
      </c>
      <c r="AN188" s="3192">
        <v>30</v>
      </c>
      <c r="AO188" s="3192">
        <v>100</v>
      </c>
      <c r="AP188" s="3192">
        <f>AN188*AO188</f>
        <v>3000</v>
      </c>
      <c r="AQ188" s="4099" t="s">
        <v>7064</v>
      </c>
      <c r="AR188" s="3188">
        <f t="shared" si="48"/>
        <v>27000</v>
      </c>
      <c r="AS188" s="3188">
        <f t="shared" si="49"/>
        <v>900</v>
      </c>
      <c r="AT188" s="3188">
        <f t="shared" si="50"/>
        <v>30</v>
      </c>
      <c r="AU188" s="3189" t="str">
        <f t="shared" si="51"/>
        <v>STATE: ; PDY: Rs.30 X 500 no. of Salt Testing Kit; KKL: Rs.30 X 200 no. of Salt Testing Kit; MHE: Rs.30 X 100 no. of Salt Testing Kit; YNM: Rs.30 X 100 no. of Salt Testing Kit</v>
      </c>
      <c r="AV188" s="4846" t="s">
        <v>7399</v>
      </c>
      <c r="AW188" s="4974" t="s">
        <v>8054</v>
      </c>
    </row>
    <row r="189" spans="1:49" s="3089" customFormat="1" ht="20.25">
      <c r="A189" s="3175">
        <v>2</v>
      </c>
      <c r="B189" s="3176" t="s">
        <v>1825</v>
      </c>
      <c r="C189" s="3196"/>
      <c r="D189" s="3177" t="s">
        <v>1810</v>
      </c>
      <c r="E189" s="3227" t="s">
        <v>90</v>
      </c>
      <c r="F189" s="3175" t="s">
        <v>208</v>
      </c>
      <c r="G189" s="3199"/>
      <c r="H189" s="3199"/>
      <c r="I189" s="3225"/>
      <c r="J189" s="3199"/>
      <c r="K189" s="3199"/>
      <c r="L189" s="3179"/>
      <c r="M189" s="3182">
        <f t="shared" si="39"/>
        <v>0</v>
      </c>
      <c r="N189" s="3183">
        <f>M189/100000</f>
        <v>0</v>
      </c>
      <c r="O189" s="3182">
        <f t="shared" si="41"/>
        <v>0</v>
      </c>
      <c r="P189" s="3184">
        <f>O189*N189</f>
        <v>0</v>
      </c>
      <c r="Q189" s="3185"/>
      <c r="R189" s="3186">
        <f>'Ab2. NIDDCP'!Q14</f>
        <v>0</v>
      </c>
      <c r="S189" s="3187">
        <f>'Ab2. NIDDCP'!R14</f>
        <v>0</v>
      </c>
      <c r="T189" s="3258">
        <f t="shared" si="44"/>
        <v>0</v>
      </c>
      <c r="U189" s="3258">
        <f t="shared" si="43"/>
        <v>0</v>
      </c>
      <c r="V189" s="3259">
        <f t="shared" si="45"/>
        <v>0</v>
      </c>
      <c r="W189" s="3189" t="str">
        <f t="shared" si="46"/>
        <v xml:space="preserve">STATE: ; PDY: ; KKL: ; MHE: ; YNM: </v>
      </c>
      <c r="X189" s="3188"/>
      <c r="Y189" s="3188"/>
      <c r="Z189" s="3188">
        <f t="shared" si="47"/>
        <v>0</v>
      </c>
      <c r="AA189" s="3188"/>
      <c r="AB189" s="3188"/>
      <c r="AC189" s="3188"/>
      <c r="AD189" s="3188">
        <f>AB189*AC189</f>
        <v>0</v>
      </c>
      <c r="AE189" s="3188"/>
      <c r="AF189" s="3188"/>
      <c r="AG189" s="3188"/>
      <c r="AH189" s="3188">
        <f>AF189*AG189</f>
        <v>0</v>
      </c>
      <c r="AI189" s="3188"/>
      <c r="AJ189" s="3188"/>
      <c r="AK189" s="3188"/>
      <c r="AL189" s="3188">
        <f>AJ189*AK189</f>
        <v>0</v>
      </c>
      <c r="AM189" s="3188"/>
      <c r="AN189" s="3188"/>
      <c r="AO189" s="3188"/>
      <c r="AP189" s="3188">
        <f>AN189*AO189</f>
        <v>0</v>
      </c>
      <c r="AQ189" s="3188"/>
      <c r="AR189" s="3188">
        <f t="shared" si="48"/>
        <v>0</v>
      </c>
      <c r="AS189" s="3188">
        <f t="shared" si="49"/>
        <v>0</v>
      </c>
      <c r="AT189" s="3188">
        <f t="shared" si="50"/>
        <v>0</v>
      </c>
      <c r="AU189" s="3189" t="str">
        <f t="shared" si="51"/>
        <v xml:space="preserve">STATE: ; PDY: ; KKL: ; MHE: ; YNM: </v>
      </c>
      <c r="AV189" s="4846"/>
      <c r="AW189" s="1826"/>
    </row>
    <row r="190" spans="1:49" s="3089" customFormat="1" ht="20.25">
      <c r="A190" s="5293" t="s">
        <v>4948</v>
      </c>
      <c r="B190" s="5293"/>
      <c r="C190" s="5293"/>
      <c r="D190" s="5293"/>
      <c r="E190" s="3151"/>
      <c r="F190" s="3151"/>
      <c r="G190" s="3231"/>
      <c r="H190" s="3231"/>
      <c r="I190" s="3232"/>
      <c r="J190" s="3231"/>
      <c r="K190" s="3231"/>
      <c r="L190" s="3231"/>
      <c r="M190" s="3182">
        <f t="shared" si="39"/>
        <v>0</v>
      </c>
      <c r="N190" s="3154"/>
      <c r="O190" s="3182">
        <f t="shared" si="41"/>
        <v>0</v>
      </c>
      <c r="P190" s="3154"/>
      <c r="Q190" s="3233"/>
      <c r="R190" s="3234"/>
      <c r="S190" s="3158"/>
      <c r="T190" s="3258">
        <f t="shared" si="44"/>
        <v>0</v>
      </c>
      <c r="U190" s="3258">
        <f t="shared" si="43"/>
        <v>0</v>
      </c>
      <c r="V190" s="3259">
        <f t="shared" si="45"/>
        <v>0</v>
      </c>
      <c r="W190" s="3189" t="str">
        <f t="shared" si="46"/>
        <v xml:space="preserve">STATE: ; PDY: ; KKL: ; MHE: ; YNM: </v>
      </c>
      <c r="X190" s="3188"/>
      <c r="Y190" s="3188"/>
      <c r="Z190" s="3188">
        <f t="shared" si="47"/>
        <v>0</v>
      </c>
      <c r="AA190" s="3188"/>
      <c r="AB190" s="3188"/>
      <c r="AC190" s="3188"/>
      <c r="AD190" s="3188">
        <f>AB190*AC190</f>
        <v>0</v>
      </c>
      <c r="AE190" s="3188"/>
      <c r="AF190" s="3188"/>
      <c r="AG190" s="3188"/>
      <c r="AH190" s="3188">
        <f>AF190*AG190</f>
        <v>0</v>
      </c>
      <c r="AI190" s="3188"/>
      <c r="AJ190" s="3188"/>
      <c r="AK190" s="3188"/>
      <c r="AL190" s="3188">
        <f>AJ190*AK190</f>
        <v>0</v>
      </c>
      <c r="AM190" s="3188"/>
      <c r="AN190" s="3188"/>
      <c r="AO190" s="3188"/>
      <c r="AP190" s="3188">
        <f>AN190*AO190</f>
        <v>0</v>
      </c>
      <c r="AQ190" s="3188"/>
      <c r="AR190" s="3188">
        <f t="shared" si="48"/>
        <v>0</v>
      </c>
      <c r="AS190" s="3188">
        <f t="shared" si="49"/>
        <v>0</v>
      </c>
      <c r="AT190" s="3188">
        <f t="shared" si="50"/>
        <v>0</v>
      </c>
      <c r="AU190" s="3189" t="str">
        <f t="shared" si="51"/>
        <v xml:space="preserve">STATE: ; PDY: ; KKL: ; MHE: ; YNM: </v>
      </c>
      <c r="AV190" s="4731"/>
    </row>
    <row r="191" spans="1:49" s="3089" customFormat="1" ht="20.25">
      <c r="A191" s="3162" t="s">
        <v>4337</v>
      </c>
      <c r="B191" s="3279" t="s">
        <v>1785</v>
      </c>
      <c r="C191" s="3280"/>
      <c r="D191" s="3281" t="s">
        <v>1786</v>
      </c>
      <c r="E191" s="3282"/>
      <c r="F191" s="3283"/>
      <c r="G191" s="3284"/>
      <c r="H191" s="3284"/>
      <c r="I191" s="3285"/>
      <c r="J191" s="3284"/>
      <c r="K191" s="3284"/>
      <c r="L191" s="3286"/>
      <c r="M191" s="3182">
        <f t="shared" si="39"/>
        <v>0</v>
      </c>
      <c r="N191" s="3287"/>
      <c r="O191" s="3182">
        <f t="shared" si="41"/>
        <v>0</v>
      </c>
      <c r="P191" s="3287">
        <f>SUM(P192:P196)</f>
        <v>0</v>
      </c>
      <c r="Q191" s="3288"/>
      <c r="R191" s="3289"/>
      <c r="S191" s="3290">
        <f>SUM(S192:S196)</f>
        <v>0</v>
      </c>
      <c r="T191" s="3258"/>
      <c r="U191" s="3258"/>
      <c r="V191" s="3287">
        <f>SUM(V192:V196)</f>
        <v>0</v>
      </c>
      <c r="W191" s="3189"/>
      <c r="X191" s="3188"/>
      <c r="Y191" s="3188"/>
      <c r="Z191" s="3287">
        <f>SUM(Z192:Z196)</f>
        <v>0</v>
      </c>
      <c r="AA191" s="3188"/>
      <c r="AB191" s="3188"/>
      <c r="AC191" s="3188"/>
      <c r="AD191" s="3287">
        <f>SUM(AD192:AD196)</f>
        <v>0</v>
      </c>
      <c r="AE191" s="3188"/>
      <c r="AF191" s="3188"/>
      <c r="AG191" s="3188"/>
      <c r="AH191" s="3287">
        <f>SUM(AH192:AH196)</f>
        <v>0</v>
      </c>
      <c r="AI191" s="3188"/>
      <c r="AJ191" s="3188"/>
      <c r="AK191" s="3188"/>
      <c r="AL191" s="3287">
        <f>SUM(AL192:AL196)</f>
        <v>0</v>
      </c>
      <c r="AM191" s="3188"/>
      <c r="AN191" s="3188"/>
      <c r="AO191" s="3188"/>
      <c r="AP191" s="3287">
        <f>SUM(AP192:AP196)</f>
        <v>0</v>
      </c>
      <c r="AQ191" s="3188"/>
      <c r="AR191" s="3287">
        <f>SUM(AR192:AR196)</f>
        <v>0</v>
      </c>
      <c r="AS191" s="3188"/>
      <c r="AT191" s="3188"/>
      <c r="AU191" s="3189"/>
      <c r="AV191" s="4731"/>
    </row>
    <row r="192" spans="1:49" s="3089" customFormat="1" ht="40.5">
      <c r="A192" s="3175">
        <v>1</v>
      </c>
      <c r="B192" s="3176" t="s">
        <v>1787</v>
      </c>
      <c r="C192" s="3177" t="s">
        <v>1788</v>
      </c>
      <c r="D192" s="3177" t="s">
        <v>1789</v>
      </c>
      <c r="E192" s="3235" t="s">
        <v>70</v>
      </c>
      <c r="F192" s="3175" t="s">
        <v>4967</v>
      </c>
      <c r="G192" s="3199"/>
      <c r="H192" s="3199"/>
      <c r="I192" s="3225"/>
      <c r="J192" s="3199"/>
      <c r="K192" s="3199"/>
      <c r="L192" s="3179"/>
      <c r="M192" s="3182">
        <f t="shared" si="39"/>
        <v>0</v>
      </c>
      <c r="N192" s="3183">
        <f>M192/100000</f>
        <v>0</v>
      </c>
      <c r="O192" s="3182">
        <f t="shared" si="41"/>
        <v>0</v>
      </c>
      <c r="P192" s="3184">
        <f>O192*N192</f>
        <v>0</v>
      </c>
      <c r="Q192" s="3185"/>
      <c r="R192" s="3186">
        <f>'Ab3. ASHA'!Q83</f>
        <v>0</v>
      </c>
      <c r="S192" s="3239">
        <f>'Ab3. ASHA'!R83</f>
        <v>0</v>
      </c>
      <c r="T192" s="3258">
        <f t="shared" si="44"/>
        <v>0</v>
      </c>
      <c r="U192" s="3258">
        <f t="shared" si="43"/>
        <v>0</v>
      </c>
      <c r="V192" s="3259">
        <f t="shared" si="45"/>
        <v>0</v>
      </c>
      <c r="W192" s="3189" t="str">
        <f t="shared" si="46"/>
        <v xml:space="preserve">STATE: ; PDY: ; KKL: ; MHE: ; YNM: </v>
      </c>
      <c r="X192" s="3188"/>
      <c r="Y192" s="3188"/>
      <c r="Z192" s="3188">
        <f t="shared" si="47"/>
        <v>0</v>
      </c>
      <c r="AA192" s="3188"/>
      <c r="AB192" s="3188"/>
      <c r="AC192" s="3188"/>
      <c r="AD192" s="3188">
        <f>AB192*AC192</f>
        <v>0</v>
      </c>
      <c r="AE192" s="3188"/>
      <c r="AF192" s="3188"/>
      <c r="AG192" s="3188"/>
      <c r="AH192" s="3188">
        <f>AF192*AG192</f>
        <v>0</v>
      </c>
      <c r="AI192" s="3188"/>
      <c r="AJ192" s="3188"/>
      <c r="AK192" s="3188"/>
      <c r="AL192" s="3188">
        <f>AJ192*AK192</f>
        <v>0</v>
      </c>
      <c r="AM192" s="3188"/>
      <c r="AN192" s="3188"/>
      <c r="AO192" s="3188"/>
      <c r="AP192" s="3188">
        <f>AN192*AO192</f>
        <v>0</v>
      </c>
      <c r="AQ192" s="3188"/>
      <c r="AR192" s="3188">
        <f t="shared" si="48"/>
        <v>0</v>
      </c>
      <c r="AS192" s="3188">
        <f t="shared" si="49"/>
        <v>0</v>
      </c>
      <c r="AT192" s="3188">
        <f t="shared" si="50"/>
        <v>0</v>
      </c>
      <c r="AU192" s="3189" t="str">
        <f t="shared" si="51"/>
        <v xml:space="preserve">STATE: ; PDY: ; KKL: ; MHE: ; YNM: </v>
      </c>
      <c r="AV192" s="4846" t="s">
        <v>7400</v>
      </c>
      <c r="AW192" s="1826"/>
    </row>
    <row r="193" spans="1:49" s="3089" customFormat="1" ht="40.5">
      <c r="A193" s="3175">
        <v>2</v>
      </c>
      <c r="B193" s="3176" t="s">
        <v>1790</v>
      </c>
      <c r="C193" s="3177" t="s">
        <v>1791</v>
      </c>
      <c r="D193" s="3177" t="s">
        <v>1792</v>
      </c>
      <c r="E193" s="3235" t="s">
        <v>70</v>
      </c>
      <c r="F193" s="3175" t="s">
        <v>4967</v>
      </c>
      <c r="G193" s="3199"/>
      <c r="H193" s="3199"/>
      <c r="I193" s="3225"/>
      <c r="J193" s="3199"/>
      <c r="K193" s="3199"/>
      <c r="L193" s="3179"/>
      <c r="M193" s="3182">
        <f t="shared" si="39"/>
        <v>0</v>
      </c>
      <c r="N193" s="3183">
        <f>M193/100000</f>
        <v>0</v>
      </c>
      <c r="O193" s="3182">
        <f t="shared" si="41"/>
        <v>0</v>
      </c>
      <c r="P193" s="3184">
        <f>O193*N193</f>
        <v>0</v>
      </c>
      <c r="Q193" s="3185"/>
      <c r="R193" s="3186">
        <f>'Ab3. ASHA'!Q84</f>
        <v>0</v>
      </c>
      <c r="S193" s="3239">
        <f>'Ab3. ASHA'!R84</f>
        <v>0</v>
      </c>
      <c r="T193" s="3258">
        <f t="shared" si="44"/>
        <v>0</v>
      </c>
      <c r="U193" s="3258">
        <f t="shared" si="43"/>
        <v>0</v>
      </c>
      <c r="V193" s="3259">
        <f t="shared" si="45"/>
        <v>0</v>
      </c>
      <c r="W193" s="3189" t="str">
        <f t="shared" si="46"/>
        <v xml:space="preserve">STATE: ; PDY: ; KKL: ; MHE: ; YNM: </v>
      </c>
      <c r="X193" s="3188"/>
      <c r="Y193" s="3188"/>
      <c r="Z193" s="3188">
        <f t="shared" si="47"/>
        <v>0</v>
      </c>
      <c r="AA193" s="3188"/>
      <c r="AB193" s="3188"/>
      <c r="AC193" s="3188"/>
      <c r="AD193" s="3188">
        <f>AB193*AC193</f>
        <v>0</v>
      </c>
      <c r="AE193" s="3188"/>
      <c r="AF193" s="3188"/>
      <c r="AG193" s="3188"/>
      <c r="AH193" s="3188">
        <f>AF193*AG193</f>
        <v>0</v>
      </c>
      <c r="AI193" s="3188"/>
      <c r="AJ193" s="3188"/>
      <c r="AK193" s="3188"/>
      <c r="AL193" s="3188">
        <f>AJ193*AK193</f>
        <v>0</v>
      </c>
      <c r="AM193" s="3188"/>
      <c r="AN193" s="3188"/>
      <c r="AO193" s="3188"/>
      <c r="AP193" s="3188">
        <f>AN193*AO193</f>
        <v>0</v>
      </c>
      <c r="AQ193" s="3188"/>
      <c r="AR193" s="3188">
        <f t="shared" si="48"/>
        <v>0</v>
      </c>
      <c r="AS193" s="3188">
        <f t="shared" si="49"/>
        <v>0</v>
      </c>
      <c r="AT193" s="3188">
        <f t="shared" si="50"/>
        <v>0</v>
      </c>
      <c r="AU193" s="3189" t="str">
        <f t="shared" si="51"/>
        <v xml:space="preserve">STATE: ; PDY: ; KKL: ; MHE: ; YNM: </v>
      </c>
      <c r="AV193" s="4846" t="s">
        <v>7400</v>
      </c>
      <c r="AW193" s="1826"/>
    </row>
    <row r="194" spans="1:49" s="3089" customFormat="1" ht="40.5">
      <c r="A194" s="3175">
        <v>3</v>
      </c>
      <c r="B194" s="3176" t="s">
        <v>1793</v>
      </c>
      <c r="C194" s="3177" t="s">
        <v>1794</v>
      </c>
      <c r="D194" s="3177" t="s">
        <v>1795</v>
      </c>
      <c r="E194" s="3235" t="s">
        <v>70</v>
      </c>
      <c r="F194" s="3175" t="s">
        <v>4967</v>
      </c>
      <c r="G194" s="3199"/>
      <c r="H194" s="3199"/>
      <c r="I194" s="3225"/>
      <c r="J194" s="3199"/>
      <c r="K194" s="3199"/>
      <c r="L194" s="3179"/>
      <c r="M194" s="3182">
        <f t="shared" si="39"/>
        <v>0</v>
      </c>
      <c r="N194" s="3183">
        <f>M194/100000</f>
        <v>0</v>
      </c>
      <c r="O194" s="3182">
        <f t="shared" si="41"/>
        <v>0</v>
      </c>
      <c r="P194" s="3184">
        <f>O194*N194</f>
        <v>0</v>
      </c>
      <c r="Q194" s="3185"/>
      <c r="R194" s="3186">
        <f>'Ab3. ASHA'!Q85</f>
        <v>0</v>
      </c>
      <c r="S194" s="3239">
        <f>'Ab3. ASHA'!R85</f>
        <v>0</v>
      </c>
      <c r="T194" s="3258">
        <f t="shared" si="44"/>
        <v>0</v>
      </c>
      <c r="U194" s="3258">
        <f t="shared" si="43"/>
        <v>0</v>
      </c>
      <c r="V194" s="3259">
        <f t="shared" si="45"/>
        <v>0</v>
      </c>
      <c r="W194" s="3189" t="str">
        <f t="shared" si="46"/>
        <v xml:space="preserve">STATE: ; PDY: ; KKL: ; MHE: ; YNM: </v>
      </c>
      <c r="X194" s="3188"/>
      <c r="Y194" s="3188"/>
      <c r="Z194" s="3188">
        <f t="shared" si="47"/>
        <v>0</v>
      </c>
      <c r="AA194" s="3188"/>
      <c r="AB194" s="3188"/>
      <c r="AC194" s="3188"/>
      <c r="AD194" s="3188">
        <f>AB194*AC194</f>
        <v>0</v>
      </c>
      <c r="AE194" s="3188"/>
      <c r="AF194" s="3188"/>
      <c r="AG194" s="3188"/>
      <c r="AH194" s="3188">
        <f>AF194*AG194</f>
        <v>0</v>
      </c>
      <c r="AI194" s="3188"/>
      <c r="AJ194" s="3188"/>
      <c r="AK194" s="3188"/>
      <c r="AL194" s="3188">
        <f>AJ194*AK194</f>
        <v>0</v>
      </c>
      <c r="AM194" s="3188"/>
      <c r="AN194" s="3188"/>
      <c r="AO194" s="3188"/>
      <c r="AP194" s="3188">
        <f>AN194*AO194</f>
        <v>0</v>
      </c>
      <c r="AQ194" s="3188"/>
      <c r="AR194" s="3188">
        <f t="shared" si="48"/>
        <v>0</v>
      </c>
      <c r="AS194" s="3188">
        <f t="shared" si="49"/>
        <v>0</v>
      </c>
      <c r="AT194" s="3188">
        <f t="shared" si="50"/>
        <v>0</v>
      </c>
      <c r="AU194" s="3189" t="str">
        <f t="shared" si="51"/>
        <v xml:space="preserve">STATE: ; PDY: ; KKL: ; MHE: ; YNM: </v>
      </c>
      <c r="AV194" s="4846" t="s">
        <v>7401</v>
      </c>
      <c r="AW194" s="1826"/>
    </row>
    <row r="195" spans="1:49" s="3089" customFormat="1" ht="40.5">
      <c r="A195" s="3175">
        <v>4</v>
      </c>
      <c r="B195" s="3176" t="s">
        <v>1796</v>
      </c>
      <c r="C195" s="3177" t="s">
        <v>1797</v>
      </c>
      <c r="D195" s="3177" t="s">
        <v>4908</v>
      </c>
      <c r="E195" s="3235" t="s">
        <v>70</v>
      </c>
      <c r="F195" s="3175" t="s">
        <v>4967</v>
      </c>
      <c r="G195" s="3199"/>
      <c r="H195" s="3199"/>
      <c r="I195" s="3225"/>
      <c r="J195" s="3199"/>
      <c r="K195" s="3199"/>
      <c r="L195" s="3179"/>
      <c r="M195" s="3182">
        <f t="shared" si="39"/>
        <v>0</v>
      </c>
      <c r="N195" s="3183">
        <f>M195/100000</f>
        <v>0</v>
      </c>
      <c r="O195" s="3182">
        <f t="shared" si="41"/>
        <v>0</v>
      </c>
      <c r="P195" s="3184">
        <f>O195*N195</f>
        <v>0</v>
      </c>
      <c r="Q195" s="3185"/>
      <c r="R195" s="3186">
        <f>'Ab3. ASHA'!Q86</f>
        <v>0</v>
      </c>
      <c r="S195" s="3239">
        <f>'Ab3. ASHA'!R86</f>
        <v>0</v>
      </c>
      <c r="T195" s="3258">
        <f t="shared" si="44"/>
        <v>0</v>
      </c>
      <c r="U195" s="3258">
        <f t="shared" si="43"/>
        <v>0</v>
      </c>
      <c r="V195" s="3259">
        <f t="shared" si="45"/>
        <v>0</v>
      </c>
      <c r="W195" s="3189" t="str">
        <f t="shared" si="46"/>
        <v xml:space="preserve">STATE: ; PDY: ; KKL: ; MHE: ; YNM: </v>
      </c>
      <c r="X195" s="3188"/>
      <c r="Y195" s="3188"/>
      <c r="Z195" s="3188">
        <f t="shared" si="47"/>
        <v>0</v>
      </c>
      <c r="AA195" s="3188"/>
      <c r="AB195" s="3188"/>
      <c r="AC195" s="3188"/>
      <c r="AD195" s="3188">
        <f>AB195*AC195</f>
        <v>0</v>
      </c>
      <c r="AE195" s="3188"/>
      <c r="AF195" s="3188"/>
      <c r="AG195" s="3188"/>
      <c r="AH195" s="3188">
        <f>AF195*AG195</f>
        <v>0</v>
      </c>
      <c r="AI195" s="3188"/>
      <c r="AJ195" s="3188"/>
      <c r="AK195" s="3188"/>
      <c r="AL195" s="3188">
        <f>AJ195*AK195</f>
        <v>0</v>
      </c>
      <c r="AM195" s="3188"/>
      <c r="AN195" s="3188"/>
      <c r="AO195" s="3188"/>
      <c r="AP195" s="3188">
        <f>AN195*AO195</f>
        <v>0</v>
      </c>
      <c r="AQ195" s="3188"/>
      <c r="AR195" s="3188">
        <f t="shared" si="48"/>
        <v>0</v>
      </c>
      <c r="AS195" s="3188">
        <f t="shared" si="49"/>
        <v>0</v>
      </c>
      <c r="AT195" s="3188">
        <f t="shared" si="50"/>
        <v>0</v>
      </c>
      <c r="AU195" s="3189" t="str">
        <f t="shared" si="51"/>
        <v xml:space="preserve">STATE: ; PDY: ; KKL: ; MHE: ; YNM: </v>
      </c>
      <c r="AV195" s="4846" t="s">
        <v>7401</v>
      </c>
      <c r="AW195" s="1826"/>
    </row>
    <row r="196" spans="1:49" s="3089" customFormat="1" ht="20.25">
      <c r="A196" s="3175">
        <v>5</v>
      </c>
      <c r="B196" s="3176" t="s">
        <v>4760</v>
      </c>
      <c r="C196" s="3196"/>
      <c r="D196" s="3177" t="s">
        <v>1735</v>
      </c>
      <c r="E196" s="3235" t="s">
        <v>70</v>
      </c>
      <c r="F196" s="3175" t="s">
        <v>4967</v>
      </c>
      <c r="G196" s="3199"/>
      <c r="H196" s="3199"/>
      <c r="I196" s="3225"/>
      <c r="J196" s="3199"/>
      <c r="K196" s="3199"/>
      <c r="L196" s="3179"/>
      <c r="M196" s="3182">
        <f t="shared" si="39"/>
        <v>0</v>
      </c>
      <c r="N196" s="3183">
        <f>M196/100000</f>
        <v>0</v>
      </c>
      <c r="O196" s="3182">
        <f t="shared" si="41"/>
        <v>0</v>
      </c>
      <c r="P196" s="3184">
        <f>O196*N196</f>
        <v>0</v>
      </c>
      <c r="Q196" s="3185"/>
      <c r="R196" s="3186">
        <f>'Ab3. ASHA'!Q87</f>
        <v>0</v>
      </c>
      <c r="S196" s="3239">
        <f>'Ab3. ASHA'!R87</f>
        <v>0</v>
      </c>
      <c r="T196" s="3258">
        <f t="shared" si="44"/>
        <v>0</v>
      </c>
      <c r="U196" s="3258">
        <f t="shared" si="43"/>
        <v>0</v>
      </c>
      <c r="V196" s="3259">
        <f t="shared" si="45"/>
        <v>0</v>
      </c>
      <c r="W196" s="3189" t="str">
        <f t="shared" si="46"/>
        <v xml:space="preserve">STATE: ; PDY: ; KKL: ; MHE: ; YNM: </v>
      </c>
      <c r="X196" s="3188"/>
      <c r="Y196" s="3188"/>
      <c r="Z196" s="3188">
        <f t="shared" si="47"/>
        <v>0</v>
      </c>
      <c r="AA196" s="3188"/>
      <c r="AB196" s="3188"/>
      <c r="AC196" s="3188"/>
      <c r="AD196" s="3188">
        <f>AB196*AC196</f>
        <v>0</v>
      </c>
      <c r="AE196" s="3188"/>
      <c r="AF196" s="3188"/>
      <c r="AG196" s="3188"/>
      <c r="AH196" s="3188">
        <f>AF196*AG196</f>
        <v>0</v>
      </c>
      <c r="AI196" s="3188"/>
      <c r="AJ196" s="3188"/>
      <c r="AK196" s="3188"/>
      <c r="AL196" s="3188">
        <f>AJ196*AK196</f>
        <v>0</v>
      </c>
      <c r="AM196" s="3188"/>
      <c r="AN196" s="3188"/>
      <c r="AO196" s="3188"/>
      <c r="AP196" s="3188">
        <f>AN196*AO196</f>
        <v>0</v>
      </c>
      <c r="AQ196" s="3188"/>
      <c r="AR196" s="3188">
        <f t="shared" si="48"/>
        <v>0</v>
      </c>
      <c r="AS196" s="3188">
        <f t="shared" si="49"/>
        <v>0</v>
      </c>
      <c r="AT196" s="3188">
        <f t="shared" si="50"/>
        <v>0</v>
      </c>
      <c r="AU196" s="3189" t="str">
        <f t="shared" si="51"/>
        <v xml:space="preserve">STATE: ; PDY: ; KKL: ; MHE: ; YNM: </v>
      </c>
      <c r="AV196" s="4846"/>
      <c r="AW196" s="1826"/>
    </row>
    <row r="197" spans="1:49" s="3089" customFormat="1" ht="33">
      <c r="A197" s="3162" t="s">
        <v>4338</v>
      </c>
      <c r="B197" s="3279" t="s">
        <v>1798</v>
      </c>
      <c r="C197" s="3280"/>
      <c r="D197" s="3281" t="s">
        <v>2559</v>
      </c>
      <c r="E197" s="3282"/>
      <c r="F197" s="3283"/>
      <c r="G197" s="3284"/>
      <c r="H197" s="3284"/>
      <c r="I197" s="3285"/>
      <c r="J197" s="3284"/>
      <c r="K197" s="3284"/>
      <c r="L197" s="3286"/>
      <c r="M197" s="3182">
        <f t="shared" si="39"/>
        <v>0</v>
      </c>
      <c r="N197" s="3287"/>
      <c r="O197" s="3182">
        <f t="shared" si="41"/>
        <v>0</v>
      </c>
      <c r="P197" s="3287">
        <f>P198+P199</f>
        <v>22.5</v>
      </c>
      <c r="Q197" s="3288"/>
      <c r="R197" s="3289"/>
      <c r="S197" s="3290">
        <f>S198+S199</f>
        <v>0</v>
      </c>
      <c r="T197" s="3258"/>
      <c r="U197" s="3258"/>
      <c r="V197" s="3287">
        <f>V198+V199</f>
        <v>2250000</v>
      </c>
      <c r="W197" s="3189"/>
      <c r="X197" s="3188"/>
      <c r="Y197" s="3188"/>
      <c r="Z197" s="3287">
        <f>Z198+Z199</f>
        <v>0</v>
      </c>
      <c r="AA197" s="3188"/>
      <c r="AB197" s="3188"/>
      <c r="AC197" s="3188"/>
      <c r="AD197" s="3287">
        <f>AD198+AD199</f>
        <v>1800000</v>
      </c>
      <c r="AE197" s="3188"/>
      <c r="AF197" s="3188"/>
      <c r="AG197" s="3188"/>
      <c r="AH197" s="3287">
        <f>AH198+AH199</f>
        <v>450000</v>
      </c>
      <c r="AI197" s="3188"/>
      <c r="AJ197" s="3188"/>
      <c r="AK197" s="3188"/>
      <c r="AL197" s="3287">
        <f>AL198+AL199</f>
        <v>0</v>
      </c>
      <c r="AM197" s="3188"/>
      <c r="AN197" s="3188"/>
      <c r="AO197" s="3188"/>
      <c r="AP197" s="3287">
        <f>AP198+AP199</f>
        <v>0</v>
      </c>
      <c r="AQ197" s="3188"/>
      <c r="AR197" s="3287">
        <f>AR198+AR199</f>
        <v>2250000</v>
      </c>
      <c r="AS197" s="3188"/>
      <c r="AT197" s="3188"/>
      <c r="AU197" s="3189"/>
      <c r="AV197" s="4731"/>
    </row>
    <row r="198" spans="1:49" s="3089" customFormat="1" ht="190.5" customHeight="1">
      <c r="A198" s="3175">
        <v>1</v>
      </c>
      <c r="B198" s="3176" t="s">
        <v>1799</v>
      </c>
      <c r="C198" s="3291" t="s">
        <v>1800</v>
      </c>
      <c r="D198" s="3291" t="s">
        <v>2364</v>
      </c>
      <c r="E198" s="3235" t="s">
        <v>70</v>
      </c>
      <c r="F198" s="3175" t="s">
        <v>3295</v>
      </c>
      <c r="G198" s="3199"/>
      <c r="H198" s="3199"/>
      <c r="I198" s="3251">
        <v>15.5</v>
      </c>
      <c r="J198" s="3199"/>
      <c r="K198" s="3199"/>
      <c r="L198" s="3179"/>
      <c r="M198" s="3182">
        <f t="shared" si="39"/>
        <v>75000</v>
      </c>
      <c r="N198" s="3183">
        <f>M198/100000</f>
        <v>0.75</v>
      </c>
      <c r="O198" s="3182">
        <f t="shared" si="41"/>
        <v>30</v>
      </c>
      <c r="P198" s="4884">
        <f>O198*N198</f>
        <v>22.5</v>
      </c>
      <c r="Q198" s="3185"/>
      <c r="R198" s="3186">
        <f>'Abs5. Blood services &amp; Disorder'!Q17</f>
        <v>0</v>
      </c>
      <c r="S198" s="3239">
        <f>'Abs5. Blood services &amp; Disorder'!R17</f>
        <v>0</v>
      </c>
      <c r="T198" s="3258">
        <f t="shared" si="44"/>
        <v>75000</v>
      </c>
      <c r="U198" s="3258">
        <f t="shared" si="43"/>
        <v>30</v>
      </c>
      <c r="V198" s="3259">
        <f t="shared" si="45"/>
        <v>2250000</v>
      </c>
      <c r="W198" s="3189" t="str">
        <f t="shared" si="46"/>
        <v xml:space="preserve">STATE: ; PDY: Strengthening of Blood  Services -  Children with Hemophilia : Children with Hemophilia  - Puducherry - 80 = Rs.15 x 10000 units x 80 =  12000000 - 15%  - Rs. 18,00,000/- ; KKL: Strengthening of Blood  Services Blood -  Children with Hemophilia : Children with Hemophilia  - Karaikal - 20  = Rs.15 x 10000 units x 20 = Rs. 3000000 x 15 % - Rs. 4,50,000/-; MHE: ; YNM: </v>
      </c>
      <c r="X198" s="3188"/>
      <c r="Y198" s="3188"/>
      <c r="Z198" s="3188">
        <f t="shared" si="47"/>
        <v>0</v>
      </c>
      <c r="AA198" s="3188"/>
      <c r="AB198" s="3109">
        <v>180000</v>
      </c>
      <c r="AC198" s="3109">
        <v>10</v>
      </c>
      <c r="AD198" s="3110">
        <f>AB198*AC198</f>
        <v>1800000</v>
      </c>
      <c r="AE198" s="3110" t="s">
        <v>5857</v>
      </c>
      <c r="AF198" s="3109">
        <v>22500</v>
      </c>
      <c r="AG198" s="3109">
        <v>20</v>
      </c>
      <c r="AH198" s="3110">
        <f>AF198*AG198</f>
        <v>450000</v>
      </c>
      <c r="AI198" s="3110" t="s">
        <v>5858</v>
      </c>
      <c r="AJ198" s="3188"/>
      <c r="AK198" s="3188"/>
      <c r="AL198" s="3188">
        <f>AJ198*AK198</f>
        <v>0</v>
      </c>
      <c r="AM198" s="3188"/>
      <c r="AN198" s="3188"/>
      <c r="AO198" s="3188"/>
      <c r="AP198" s="3188">
        <f>AN198*AO198</f>
        <v>0</v>
      </c>
      <c r="AQ198" s="3188"/>
      <c r="AR198" s="3188">
        <f t="shared" si="48"/>
        <v>2250000</v>
      </c>
      <c r="AS198" s="3188">
        <f t="shared" si="49"/>
        <v>30</v>
      </c>
      <c r="AT198" s="3188">
        <f t="shared" si="50"/>
        <v>75000</v>
      </c>
      <c r="AU198" s="3189" t="str">
        <f t="shared" si="51"/>
        <v xml:space="preserve">STATE: ; PDY: Strengthening of Blood  Services -  Children with Hemophilia : Children with Hemophilia  - Puducherry - 80 = Rs.15 x 10000 units x 80 =  12000000 - 15%  - Rs. 18,00,000/- ; KKL: Strengthening of Blood  Services Blood -  Children with Hemophilia : Children with Hemophilia  - Karaikal - 20  = Rs.15 x 10000 units x 20 = Rs. 3000000 x 15 % - Rs. 4,50,000/-; MHE: ; YNM: </v>
      </c>
      <c r="AV198" s="4846" t="s">
        <v>7402</v>
      </c>
      <c r="AW198" s="4974" t="s">
        <v>8104</v>
      </c>
    </row>
    <row r="199" spans="1:49" s="3089" customFormat="1" ht="40.5">
      <c r="A199" s="3175">
        <v>2</v>
      </c>
      <c r="B199" s="3176" t="s">
        <v>2363</v>
      </c>
      <c r="C199" s="3291" t="s">
        <v>1800</v>
      </c>
      <c r="D199" s="3291" t="s">
        <v>4082</v>
      </c>
      <c r="E199" s="3235" t="s">
        <v>70</v>
      </c>
      <c r="F199" s="3175" t="s">
        <v>3295</v>
      </c>
      <c r="G199" s="3199"/>
      <c r="H199" s="3199"/>
      <c r="I199" s="3225"/>
      <c r="J199" s="3199"/>
      <c r="K199" s="3199"/>
      <c r="L199" s="3179"/>
      <c r="M199" s="3182">
        <f t="shared" si="39"/>
        <v>0</v>
      </c>
      <c r="N199" s="3183">
        <f>M199/100000</f>
        <v>0</v>
      </c>
      <c r="O199" s="3182">
        <f t="shared" si="41"/>
        <v>0</v>
      </c>
      <c r="P199" s="3184">
        <f>O199*N199</f>
        <v>0</v>
      </c>
      <c r="Q199" s="3185"/>
      <c r="R199" s="3186">
        <f>'Abs5. Blood services &amp; Disorder'!Q18</f>
        <v>0</v>
      </c>
      <c r="S199" s="3239">
        <f>'Abs5. Blood services &amp; Disorder'!R18</f>
        <v>0</v>
      </c>
      <c r="T199" s="3258">
        <f t="shared" si="44"/>
        <v>0</v>
      </c>
      <c r="U199" s="3258">
        <f t="shared" si="43"/>
        <v>0</v>
      </c>
      <c r="V199" s="3259">
        <f t="shared" si="45"/>
        <v>0</v>
      </c>
      <c r="W199" s="3189" t="str">
        <f t="shared" si="46"/>
        <v xml:space="preserve">STATE: ; PDY: ; KKL: ; MHE: ; YNM: </v>
      </c>
      <c r="X199" s="3188"/>
      <c r="Y199" s="3188"/>
      <c r="Z199" s="3188">
        <f t="shared" si="47"/>
        <v>0</v>
      </c>
      <c r="AA199" s="3188"/>
      <c r="AB199" s="3188"/>
      <c r="AC199" s="3188"/>
      <c r="AD199" s="3188">
        <f>AB199*AC199</f>
        <v>0</v>
      </c>
      <c r="AE199" s="3188"/>
      <c r="AF199" s="3188"/>
      <c r="AG199" s="3188"/>
      <c r="AH199" s="3188">
        <f>AF199*AG199</f>
        <v>0</v>
      </c>
      <c r="AI199" s="3188"/>
      <c r="AJ199" s="3188"/>
      <c r="AK199" s="3188"/>
      <c r="AL199" s="3188">
        <f>AJ199*AK199</f>
        <v>0</v>
      </c>
      <c r="AM199" s="3188"/>
      <c r="AN199" s="3188"/>
      <c r="AO199" s="3188"/>
      <c r="AP199" s="3188">
        <f>AN199*AO199</f>
        <v>0</v>
      </c>
      <c r="AQ199" s="3188"/>
      <c r="AR199" s="3188">
        <f t="shared" si="48"/>
        <v>0</v>
      </c>
      <c r="AS199" s="3188">
        <f t="shared" si="49"/>
        <v>0</v>
      </c>
      <c r="AT199" s="3188">
        <f t="shared" si="50"/>
        <v>0</v>
      </c>
      <c r="AU199" s="3189" t="str">
        <f t="shared" si="51"/>
        <v xml:space="preserve">STATE: ; PDY: ; KKL: ; MHE: ; YNM: </v>
      </c>
      <c r="AV199" s="4846" t="s">
        <v>7403</v>
      </c>
      <c r="AW199" s="1826"/>
    </row>
    <row r="200" spans="1:49" s="3089" customFormat="1" ht="20.25">
      <c r="A200" s="3162" t="s">
        <v>4341</v>
      </c>
      <c r="B200" s="3279" t="s">
        <v>1801</v>
      </c>
      <c r="C200" s="3280"/>
      <c r="D200" s="3281" t="s">
        <v>1803</v>
      </c>
      <c r="E200" s="3282"/>
      <c r="F200" s="3283"/>
      <c r="G200" s="3284"/>
      <c r="H200" s="3284"/>
      <c r="I200" s="3285"/>
      <c r="J200" s="3284"/>
      <c r="K200" s="3284"/>
      <c r="L200" s="3286"/>
      <c r="M200" s="3182">
        <f t="shared" si="39"/>
        <v>0</v>
      </c>
      <c r="N200" s="3287"/>
      <c r="O200" s="3182">
        <f t="shared" si="41"/>
        <v>0</v>
      </c>
      <c r="P200" s="3287">
        <f>P201</f>
        <v>0</v>
      </c>
      <c r="Q200" s="3288"/>
      <c r="R200" s="3289"/>
      <c r="S200" s="3290">
        <f>S201</f>
        <v>0</v>
      </c>
      <c r="T200" s="3258"/>
      <c r="U200" s="3258"/>
      <c r="V200" s="3287">
        <f>V201</f>
        <v>0</v>
      </c>
      <c r="W200" s="3189"/>
      <c r="X200" s="3188"/>
      <c r="Y200" s="3188"/>
      <c r="Z200" s="3287">
        <f>Z201</f>
        <v>0</v>
      </c>
      <c r="AA200" s="3188"/>
      <c r="AB200" s="3188"/>
      <c r="AC200" s="3188"/>
      <c r="AD200" s="3287">
        <f>AD201</f>
        <v>0</v>
      </c>
      <c r="AE200" s="3188"/>
      <c r="AF200" s="3188"/>
      <c r="AG200" s="3188"/>
      <c r="AH200" s="3287">
        <f>AH201</f>
        <v>0</v>
      </c>
      <c r="AI200" s="3188"/>
      <c r="AJ200" s="3188"/>
      <c r="AK200" s="3188"/>
      <c r="AL200" s="3287">
        <f>AL201</f>
        <v>0</v>
      </c>
      <c r="AM200" s="3188"/>
      <c r="AN200" s="3188"/>
      <c r="AO200" s="3188"/>
      <c r="AP200" s="3287">
        <f>AP201</f>
        <v>0</v>
      </c>
      <c r="AQ200" s="3188"/>
      <c r="AR200" s="3287">
        <f>AR201</f>
        <v>0</v>
      </c>
      <c r="AS200" s="3188"/>
      <c r="AT200" s="3188"/>
      <c r="AU200" s="3189"/>
      <c r="AV200" s="4731"/>
    </row>
    <row r="201" spans="1:49" s="3089" customFormat="1" ht="40.5">
      <c r="A201" s="3175">
        <v>3</v>
      </c>
      <c r="B201" s="3176" t="s">
        <v>1809</v>
      </c>
      <c r="C201" s="3177" t="s">
        <v>1802</v>
      </c>
      <c r="D201" s="3177"/>
      <c r="E201" s="3235" t="s">
        <v>70</v>
      </c>
      <c r="F201" s="3175" t="s">
        <v>70</v>
      </c>
      <c r="G201" s="3199"/>
      <c r="H201" s="3199"/>
      <c r="I201" s="3225"/>
      <c r="J201" s="3199"/>
      <c r="K201" s="3199"/>
      <c r="L201" s="3179"/>
      <c r="M201" s="3182">
        <f t="shared" ref="M201:M264" si="83">T201</f>
        <v>0</v>
      </c>
      <c r="N201" s="3183">
        <f>M201/100000</f>
        <v>0</v>
      </c>
      <c r="O201" s="3182">
        <f t="shared" ref="O201:O264" si="84">U201</f>
        <v>0</v>
      </c>
      <c r="P201" s="3184">
        <f>O201*N201</f>
        <v>0</v>
      </c>
      <c r="Q201" s="3185"/>
      <c r="R201" s="3237"/>
      <c r="S201" s="3238"/>
      <c r="T201" s="3258">
        <f t="shared" si="44"/>
        <v>0</v>
      </c>
      <c r="U201" s="3258">
        <f t="shared" ref="U201:U264" si="85">Y201+AC201+AG201+AK201+AO201</f>
        <v>0</v>
      </c>
      <c r="V201" s="3259">
        <f t="shared" si="45"/>
        <v>0</v>
      </c>
      <c r="W201" s="3189" t="str">
        <f t="shared" si="46"/>
        <v xml:space="preserve">STATE: ; PDY: ; KKL: ; MHE: ; YNM: </v>
      </c>
      <c r="X201" s="3188"/>
      <c r="Y201" s="3188"/>
      <c r="Z201" s="3188">
        <f t="shared" si="47"/>
        <v>0</v>
      </c>
      <c r="AA201" s="3188"/>
      <c r="AB201" s="3188"/>
      <c r="AC201" s="3188"/>
      <c r="AD201" s="3188">
        <f>AB201*AC201</f>
        <v>0</v>
      </c>
      <c r="AE201" s="3188"/>
      <c r="AF201" s="3188"/>
      <c r="AG201" s="3188"/>
      <c r="AH201" s="3188">
        <f>AF201*AG201</f>
        <v>0</v>
      </c>
      <c r="AI201" s="3188"/>
      <c r="AJ201" s="3188"/>
      <c r="AK201" s="3188"/>
      <c r="AL201" s="3188">
        <f>AJ201*AK201</f>
        <v>0</v>
      </c>
      <c r="AM201" s="3188"/>
      <c r="AN201" s="3188"/>
      <c r="AO201" s="3188"/>
      <c r="AP201" s="3188">
        <f>AN201*AO201</f>
        <v>0</v>
      </c>
      <c r="AQ201" s="3188"/>
      <c r="AR201" s="3188">
        <f t="shared" si="48"/>
        <v>0</v>
      </c>
      <c r="AS201" s="3188">
        <f t="shared" si="49"/>
        <v>0</v>
      </c>
      <c r="AT201" s="3188">
        <f t="shared" si="50"/>
        <v>0</v>
      </c>
      <c r="AU201" s="3189" t="str">
        <f t="shared" si="51"/>
        <v xml:space="preserve">STATE: ; PDY: ; KKL: ; MHE: ; YNM: </v>
      </c>
      <c r="AV201" s="4846" t="s">
        <v>7404</v>
      </c>
      <c r="AW201" s="1826"/>
    </row>
    <row r="202" spans="1:49" s="3089" customFormat="1" ht="20.25">
      <c r="A202" s="3162" t="s">
        <v>4342</v>
      </c>
      <c r="B202" s="3279" t="s">
        <v>1811</v>
      </c>
      <c r="C202" s="3280" t="s">
        <v>1812</v>
      </c>
      <c r="D202" s="3281" t="s">
        <v>1813</v>
      </c>
      <c r="E202" s="3282"/>
      <c r="F202" s="3283"/>
      <c r="G202" s="3284"/>
      <c r="H202" s="3284"/>
      <c r="I202" s="3285"/>
      <c r="J202" s="3284"/>
      <c r="K202" s="3284"/>
      <c r="L202" s="3286"/>
      <c r="M202" s="3182">
        <f t="shared" si="83"/>
        <v>0</v>
      </c>
      <c r="N202" s="3287"/>
      <c r="O202" s="3182">
        <f t="shared" si="84"/>
        <v>0</v>
      </c>
      <c r="P202" s="3287">
        <f>SUM(P203:P204)</f>
        <v>0</v>
      </c>
      <c r="Q202" s="3288"/>
      <c r="R202" s="3289"/>
      <c r="S202" s="3290">
        <f>SUM(S203:S204)</f>
        <v>0</v>
      </c>
      <c r="T202" s="3258"/>
      <c r="U202" s="3258"/>
      <c r="V202" s="3287">
        <f>SUM(V203:V204)</f>
        <v>0</v>
      </c>
      <c r="W202" s="3189"/>
      <c r="X202" s="3188"/>
      <c r="Y202" s="3188"/>
      <c r="Z202" s="3287">
        <f>SUM(Z203:Z204)</f>
        <v>0</v>
      </c>
      <c r="AA202" s="3188"/>
      <c r="AB202" s="3188"/>
      <c r="AC202" s="3188"/>
      <c r="AD202" s="3287">
        <f>SUM(AD203:AD204)</f>
        <v>0</v>
      </c>
      <c r="AE202" s="3188"/>
      <c r="AF202" s="3188"/>
      <c r="AG202" s="3188"/>
      <c r="AH202" s="3287">
        <f>SUM(AH203:AH204)</f>
        <v>0</v>
      </c>
      <c r="AI202" s="3188"/>
      <c r="AJ202" s="3188"/>
      <c r="AK202" s="3188"/>
      <c r="AL202" s="3287">
        <f>SUM(AL203:AL204)</f>
        <v>0</v>
      </c>
      <c r="AM202" s="3188"/>
      <c r="AN202" s="3188"/>
      <c r="AO202" s="3188"/>
      <c r="AP202" s="3287">
        <f>SUM(AP203:AP204)</f>
        <v>0</v>
      </c>
      <c r="AQ202" s="3188"/>
      <c r="AR202" s="3287">
        <f>SUM(AR203:AR204)</f>
        <v>0</v>
      </c>
      <c r="AS202" s="3188"/>
      <c r="AT202" s="3188"/>
      <c r="AU202" s="3189"/>
      <c r="AV202" s="4731"/>
    </row>
    <row r="203" spans="1:49" s="3089" customFormat="1" ht="40.5">
      <c r="A203" s="3175">
        <v>1</v>
      </c>
      <c r="B203" s="3176" t="s">
        <v>1814</v>
      </c>
      <c r="C203" s="3196"/>
      <c r="D203" s="3177" t="s">
        <v>1813</v>
      </c>
      <c r="E203" s="3235" t="s">
        <v>70</v>
      </c>
      <c r="F203" s="3175" t="s">
        <v>2840</v>
      </c>
      <c r="G203" s="3199"/>
      <c r="H203" s="3199"/>
      <c r="I203" s="3225"/>
      <c r="J203" s="3199"/>
      <c r="K203" s="3199"/>
      <c r="L203" s="3179"/>
      <c r="M203" s="3182">
        <f t="shared" si="83"/>
        <v>0</v>
      </c>
      <c r="N203" s="3183">
        <f>M203/100000</f>
        <v>0</v>
      </c>
      <c r="O203" s="3182">
        <f t="shared" si="84"/>
        <v>0</v>
      </c>
      <c r="P203" s="3184">
        <f>O203*N203</f>
        <v>0</v>
      </c>
      <c r="Q203" s="3185"/>
      <c r="R203" s="3186">
        <f>'Abs7. AYUSH'!Q9</f>
        <v>0</v>
      </c>
      <c r="S203" s="3239">
        <f>'Abs7. AYUSH'!R9</f>
        <v>0</v>
      </c>
      <c r="T203" s="3258">
        <f t="shared" ref="T203:T266" si="86">IFERROR(AR203/AS203,0)</f>
        <v>0</v>
      </c>
      <c r="U203" s="3258">
        <f t="shared" si="85"/>
        <v>0</v>
      </c>
      <c r="V203" s="3259">
        <f t="shared" ref="V203:V266" si="87">T203*U203</f>
        <v>0</v>
      </c>
      <c r="W203" s="3189" t="str">
        <f t="shared" ref="W203:W266" si="88">"STATE: "&amp;AA203&amp;"; PDY: "&amp;AE203&amp;"; KKL: "&amp;AI203&amp;"; MHE: "&amp;AM203&amp;"; YNM: "&amp;AQ203</f>
        <v xml:space="preserve">STATE: ; PDY: ; KKL: ; MHE: ; YNM: </v>
      </c>
      <c r="X203" s="3188"/>
      <c r="Y203" s="3188"/>
      <c r="Z203" s="3188">
        <f t="shared" ref="Z203:Z266" si="89">X203*Y203</f>
        <v>0</v>
      </c>
      <c r="AA203" s="3188"/>
      <c r="AB203" s="3188"/>
      <c r="AC203" s="3188"/>
      <c r="AD203" s="3188">
        <f>AB203*AC203</f>
        <v>0</v>
      </c>
      <c r="AE203" s="3188"/>
      <c r="AF203" s="3188"/>
      <c r="AG203" s="3188"/>
      <c r="AH203" s="3188">
        <f t="shared" ref="AH203:AH266" si="90">AF203*AG203</f>
        <v>0</v>
      </c>
      <c r="AI203" s="3188"/>
      <c r="AJ203" s="3188"/>
      <c r="AK203" s="3188"/>
      <c r="AL203" s="3188">
        <f t="shared" ref="AL203:AL266" si="91">AJ203*AK203</f>
        <v>0</v>
      </c>
      <c r="AM203" s="3188"/>
      <c r="AN203" s="3188"/>
      <c r="AO203" s="3188"/>
      <c r="AP203" s="3188">
        <f t="shared" ref="AP203:AP266" si="92">AN203*AO203</f>
        <v>0</v>
      </c>
      <c r="AQ203" s="3188"/>
      <c r="AR203" s="3188">
        <f t="shared" ref="AR203:AR266" si="93">Z203+AD203+AH203+AL203+AP203</f>
        <v>0</v>
      </c>
      <c r="AS203" s="3188">
        <f t="shared" ref="AS203:AS266" si="94">Y203+AC203+AG203+AK203+AO203</f>
        <v>0</v>
      </c>
      <c r="AT203" s="3188">
        <f t="shared" ref="AT203:AT266" si="95">IFERROR((AR203/AS203),0)</f>
        <v>0</v>
      </c>
      <c r="AU203" s="3189" t="str">
        <f t="shared" ref="AU203:AU266" si="96">"STATE: "&amp;AA203&amp;"; PDY: "&amp;AE203&amp;"; KKL: "&amp;AI203&amp;"; MHE: "&amp;AM203&amp;"; YNM: "&amp;AQ203</f>
        <v xml:space="preserve">STATE: ; PDY: ; KKL: ; MHE: ; YNM: </v>
      </c>
      <c r="AV203" s="4846" t="s">
        <v>7404</v>
      </c>
      <c r="AW203" s="1826"/>
    </row>
    <row r="204" spans="1:49" s="3089" customFormat="1" ht="20.25">
      <c r="A204" s="3175">
        <v>2</v>
      </c>
      <c r="B204" s="3176" t="s">
        <v>1815</v>
      </c>
      <c r="C204" s="3196"/>
      <c r="D204" s="3176" t="s">
        <v>4499</v>
      </c>
      <c r="E204" s="3235" t="s">
        <v>70</v>
      </c>
      <c r="F204" s="3175" t="s">
        <v>2840</v>
      </c>
      <c r="G204" s="3199"/>
      <c r="H204" s="3199"/>
      <c r="I204" s="3225"/>
      <c r="J204" s="3199"/>
      <c r="K204" s="3199"/>
      <c r="L204" s="3179"/>
      <c r="M204" s="3182">
        <f t="shared" si="83"/>
        <v>0</v>
      </c>
      <c r="N204" s="3183">
        <f>M204/100000</f>
        <v>0</v>
      </c>
      <c r="O204" s="3182">
        <f t="shared" si="84"/>
        <v>0</v>
      </c>
      <c r="P204" s="3184">
        <f>O204*N204</f>
        <v>0</v>
      </c>
      <c r="Q204" s="3185"/>
      <c r="R204" s="3186">
        <f>'Abs7. AYUSH'!Q10</f>
        <v>0</v>
      </c>
      <c r="S204" s="3239">
        <f>'Abs7. AYUSH'!R10</f>
        <v>0</v>
      </c>
      <c r="T204" s="3258">
        <f t="shared" si="86"/>
        <v>0</v>
      </c>
      <c r="U204" s="3258">
        <f t="shared" si="85"/>
        <v>0</v>
      </c>
      <c r="V204" s="3259">
        <f t="shared" si="87"/>
        <v>0</v>
      </c>
      <c r="W204" s="3189" t="str">
        <f t="shared" si="88"/>
        <v xml:space="preserve">STATE: ; PDY: ; KKL: ; MHE: ; YNM: </v>
      </c>
      <c r="X204" s="3188"/>
      <c r="Y204" s="3188"/>
      <c r="Z204" s="3188">
        <f t="shared" si="89"/>
        <v>0</v>
      </c>
      <c r="AA204" s="3188"/>
      <c r="AB204" s="3188"/>
      <c r="AC204" s="3188"/>
      <c r="AD204" s="3188">
        <f>AB204*AC204</f>
        <v>0</v>
      </c>
      <c r="AE204" s="3188"/>
      <c r="AF204" s="3188"/>
      <c r="AG204" s="3188"/>
      <c r="AH204" s="3188">
        <f t="shared" si="90"/>
        <v>0</v>
      </c>
      <c r="AI204" s="3188"/>
      <c r="AJ204" s="3188"/>
      <c r="AK204" s="3188"/>
      <c r="AL204" s="3188">
        <f t="shared" si="91"/>
        <v>0</v>
      </c>
      <c r="AM204" s="3188"/>
      <c r="AN204" s="3188"/>
      <c r="AO204" s="3188"/>
      <c r="AP204" s="3188">
        <f t="shared" si="92"/>
        <v>0</v>
      </c>
      <c r="AQ204" s="3188"/>
      <c r="AR204" s="3188">
        <f t="shared" si="93"/>
        <v>0</v>
      </c>
      <c r="AS204" s="3188">
        <f t="shared" si="94"/>
        <v>0</v>
      </c>
      <c r="AT204" s="3188">
        <f t="shared" si="95"/>
        <v>0</v>
      </c>
      <c r="AU204" s="3189" t="str">
        <f t="shared" si="96"/>
        <v xml:space="preserve">STATE: ; PDY: ; KKL: ; MHE: ; YNM: </v>
      </c>
      <c r="AV204" s="4846"/>
      <c r="AW204" s="1826"/>
    </row>
    <row r="205" spans="1:49" s="3089" customFormat="1" ht="20.25">
      <c r="A205" s="3162" t="s">
        <v>4343</v>
      </c>
      <c r="B205" s="3279" t="s">
        <v>2379</v>
      </c>
      <c r="C205" s="3280" t="s">
        <v>1922</v>
      </c>
      <c r="D205" s="3281" t="s">
        <v>1923</v>
      </c>
      <c r="E205" s="3282"/>
      <c r="F205" s="3283"/>
      <c r="G205" s="3284"/>
      <c r="H205" s="3284"/>
      <c r="I205" s="3285"/>
      <c r="J205" s="3284"/>
      <c r="K205" s="3284"/>
      <c r="L205" s="3286"/>
      <c r="M205" s="3182">
        <f t="shared" si="83"/>
        <v>0</v>
      </c>
      <c r="N205" s="3287"/>
      <c r="O205" s="3182">
        <f t="shared" si="84"/>
        <v>0</v>
      </c>
      <c r="P205" s="3287">
        <f>SUM(P206:P207)</f>
        <v>44.996000000000002</v>
      </c>
      <c r="Q205" s="3288"/>
      <c r="R205" s="3289"/>
      <c r="S205" s="3290">
        <f>SUM(S206:S207)</f>
        <v>0</v>
      </c>
      <c r="T205" s="3258"/>
      <c r="U205" s="3258"/>
      <c r="V205" s="3287">
        <f>SUM(V206:V207)</f>
        <v>4499600</v>
      </c>
      <c r="W205" s="3189"/>
      <c r="X205" s="3188"/>
      <c r="Y205" s="3188"/>
      <c r="Z205" s="3287">
        <f>SUM(Z206:Z207)</f>
        <v>0</v>
      </c>
      <c r="AA205" s="3188"/>
      <c r="AB205" s="3188"/>
      <c r="AC205" s="3188"/>
      <c r="AD205" s="3287">
        <f>SUM(AD206:AD207)</f>
        <v>4200000</v>
      </c>
      <c r="AE205" s="3188"/>
      <c r="AF205" s="3188"/>
      <c r="AG205" s="3188"/>
      <c r="AH205" s="3287">
        <f>SUM(AH206:AH207)</f>
        <v>161280</v>
      </c>
      <c r="AI205" s="3188"/>
      <c r="AJ205" s="3188"/>
      <c r="AK205" s="3188"/>
      <c r="AL205" s="3287">
        <f>SUM(AL206:AL207)</f>
        <v>75040</v>
      </c>
      <c r="AM205" s="3188"/>
      <c r="AN205" s="3188"/>
      <c r="AO205" s="3188"/>
      <c r="AP205" s="3287">
        <f>SUM(AP206:AP207)</f>
        <v>63280</v>
      </c>
      <c r="AQ205" s="3188"/>
      <c r="AR205" s="3287">
        <f>SUM(AR206:AR207)</f>
        <v>4499600</v>
      </c>
      <c r="AS205" s="3188"/>
      <c r="AT205" s="3188"/>
      <c r="AU205" s="3189"/>
      <c r="AV205" s="4731"/>
    </row>
    <row r="206" spans="1:49" s="3089" customFormat="1" ht="141.75" customHeight="1">
      <c r="A206" s="3175">
        <v>1</v>
      </c>
      <c r="B206" s="3176" t="s">
        <v>2380</v>
      </c>
      <c r="C206" s="3177" t="s">
        <v>1925</v>
      </c>
      <c r="D206" s="3177" t="s">
        <v>4466</v>
      </c>
      <c r="E206" s="3235" t="s">
        <v>70</v>
      </c>
      <c r="F206" s="3175" t="s">
        <v>70</v>
      </c>
      <c r="G206" s="3199"/>
      <c r="H206" s="3199"/>
      <c r="I206" s="3200">
        <v>24.996000000000002</v>
      </c>
      <c r="J206" s="3203"/>
      <c r="K206" s="3199"/>
      <c r="L206" s="3179"/>
      <c r="M206" s="3182">
        <f t="shared" si="83"/>
        <v>2211.1056511056513</v>
      </c>
      <c r="N206" s="3183">
        <f>M206/100000</f>
        <v>2.2111056511056514E-2</v>
      </c>
      <c r="O206" s="3182">
        <f t="shared" si="84"/>
        <v>2035</v>
      </c>
      <c r="P206" s="4884">
        <f>O206*N206</f>
        <v>44.996000000000002</v>
      </c>
      <c r="Q206" s="3185"/>
      <c r="R206" s="3237"/>
      <c r="S206" s="3238"/>
      <c r="T206" s="3258">
        <f t="shared" si="86"/>
        <v>2211.1056511056513</v>
      </c>
      <c r="U206" s="3258">
        <f t="shared" si="85"/>
        <v>2035</v>
      </c>
      <c r="V206" s="3259">
        <f t="shared" si="87"/>
        <v>4499600</v>
      </c>
      <c r="W206" s="3189" t="str">
        <f>"STATE: "&amp;AA206&amp;"; PDY: "&amp;AE206&amp;"; KKL: "&amp;AI206&amp;"; MHE: "&amp;AM206&amp;"; YNM: "&amp;AQ206</f>
        <v xml:space="preserve">STATE: ; PDY: Pdy - Anti Snake Venom  -  1250 Nos. x Rs.560- Rs.7.00 Lakhs,  Essential Drugs - 35.00 Lakhs - Total - Rs.42.00 Lakhs ; KKL: KKL - Anti Snake Venom  - 288 Nos. x Rs.560 - Rs.161280/- ; MHE: Mahe - Anti snake Venom -  134 Nos. x Rs.560 - Rs.75040/- ; YNM: Yanam - Anti Snake Venom  - 113 Nos. x Rs.560 - Rs.63280/- </v>
      </c>
      <c r="X206" s="3303"/>
      <c r="Y206" s="3303"/>
      <c r="Z206" s="3303">
        <f>X206*Y206</f>
        <v>0</v>
      </c>
      <c r="AA206" s="3303"/>
      <c r="AB206" s="3304">
        <v>2800</v>
      </c>
      <c r="AC206" s="3304">
        <v>1500</v>
      </c>
      <c r="AD206" s="3305">
        <f>AB206*AC206</f>
        <v>4200000</v>
      </c>
      <c r="AE206" s="3306" t="s">
        <v>5893</v>
      </c>
      <c r="AF206" s="3304">
        <v>560</v>
      </c>
      <c r="AG206" s="3304">
        <v>288</v>
      </c>
      <c r="AH206" s="3305">
        <f>AF206*AG206</f>
        <v>161280</v>
      </c>
      <c r="AI206" s="3304" t="s">
        <v>5804</v>
      </c>
      <c r="AJ206" s="3304">
        <v>560</v>
      </c>
      <c r="AK206" s="3304">
        <v>134</v>
      </c>
      <c r="AL206" s="3305">
        <f>AJ206*AK206</f>
        <v>75040</v>
      </c>
      <c r="AM206" s="3304" t="s">
        <v>5805</v>
      </c>
      <c r="AN206" s="3304">
        <v>560</v>
      </c>
      <c r="AO206" s="3304">
        <v>113</v>
      </c>
      <c r="AP206" s="3305">
        <f>AN206*AO206</f>
        <v>63280</v>
      </c>
      <c r="AQ206" s="3304" t="s">
        <v>5806</v>
      </c>
      <c r="AR206" s="3188">
        <f t="shared" si="93"/>
        <v>4499600</v>
      </c>
      <c r="AS206" s="3188">
        <f t="shared" si="94"/>
        <v>2035</v>
      </c>
      <c r="AT206" s="3188">
        <f t="shared" si="95"/>
        <v>2211.1056511056513</v>
      </c>
      <c r="AU206" s="3189" t="str">
        <f t="shared" si="96"/>
        <v xml:space="preserve">STATE: ; PDY: Pdy - Anti Snake Venom  -  1250 Nos. x Rs.560- Rs.7.00 Lakhs,  Essential Drugs - 35.00 Lakhs - Total - Rs.42.00 Lakhs ; KKL: KKL - Anti Snake Venom  - 288 Nos. x Rs.560 - Rs.161280/- ; MHE: Mahe - Anti snake Venom -  134 Nos. x Rs.560 - Rs.75040/- ; YNM: Yanam - Anti Snake Venom  - 113 Nos. x Rs.560 - Rs.63280/- </v>
      </c>
      <c r="AV206" s="4846" t="s">
        <v>7405</v>
      </c>
      <c r="AW206" s="4974" t="s">
        <v>8127</v>
      </c>
    </row>
    <row r="207" spans="1:49" s="3089" customFormat="1" ht="33">
      <c r="A207" s="3175">
        <v>2</v>
      </c>
      <c r="B207" s="3176" t="s">
        <v>2381</v>
      </c>
      <c r="C207" s="3177" t="s">
        <v>1927</v>
      </c>
      <c r="D207" s="3177" t="s">
        <v>1928</v>
      </c>
      <c r="E207" s="3235" t="s">
        <v>70</v>
      </c>
      <c r="F207" s="3175" t="s">
        <v>70</v>
      </c>
      <c r="G207" s="3199"/>
      <c r="H207" s="3199"/>
      <c r="I207" s="3202"/>
      <c r="J207" s="3203"/>
      <c r="K207" s="3199"/>
      <c r="L207" s="3179"/>
      <c r="M207" s="3182">
        <f t="shared" si="83"/>
        <v>0</v>
      </c>
      <c r="N207" s="3183">
        <f>M207/100000</f>
        <v>0</v>
      </c>
      <c r="O207" s="3182">
        <f t="shared" si="84"/>
        <v>0</v>
      </c>
      <c r="P207" s="3184">
        <f>O207*N207</f>
        <v>0</v>
      </c>
      <c r="Q207" s="3185"/>
      <c r="R207" s="3237"/>
      <c r="S207" s="3238"/>
      <c r="T207" s="3258">
        <f t="shared" si="86"/>
        <v>0</v>
      </c>
      <c r="U207" s="3258">
        <f t="shared" si="85"/>
        <v>0</v>
      </c>
      <c r="V207" s="3259">
        <f t="shared" si="87"/>
        <v>0</v>
      </c>
      <c r="W207" s="3189" t="str">
        <f t="shared" si="88"/>
        <v xml:space="preserve">STATE: ; PDY: ; KKL: ; MHE: ; YNM: </v>
      </c>
      <c r="X207" s="3188"/>
      <c r="Y207" s="3188"/>
      <c r="Z207" s="3188">
        <f t="shared" si="89"/>
        <v>0</v>
      </c>
      <c r="AA207" s="3188"/>
      <c r="AB207" s="3188"/>
      <c r="AC207" s="3188"/>
      <c r="AD207" s="3188">
        <f>AB207*AC207</f>
        <v>0</v>
      </c>
      <c r="AE207" s="3188"/>
      <c r="AF207" s="3188"/>
      <c r="AG207" s="3188"/>
      <c r="AH207" s="3188">
        <f t="shared" si="90"/>
        <v>0</v>
      </c>
      <c r="AI207" s="3188"/>
      <c r="AJ207" s="3188"/>
      <c r="AK207" s="3188"/>
      <c r="AL207" s="3188">
        <f t="shared" si="91"/>
        <v>0</v>
      </c>
      <c r="AM207" s="3188"/>
      <c r="AN207" s="3188"/>
      <c r="AO207" s="3188"/>
      <c r="AP207" s="3188">
        <f t="shared" si="92"/>
        <v>0</v>
      </c>
      <c r="AQ207" s="3188"/>
      <c r="AR207" s="3188">
        <f t="shared" si="93"/>
        <v>0</v>
      </c>
      <c r="AS207" s="3188">
        <f t="shared" si="94"/>
        <v>0</v>
      </c>
      <c r="AT207" s="3188">
        <f t="shared" si="95"/>
        <v>0</v>
      </c>
      <c r="AU207" s="3189" t="str">
        <f t="shared" si="96"/>
        <v xml:space="preserve">STATE: ; PDY: ; KKL: ; MHE: ; YNM: </v>
      </c>
      <c r="AV207" s="4846"/>
      <c r="AW207" s="1826"/>
    </row>
    <row r="208" spans="1:49" s="3089" customFormat="1" ht="33">
      <c r="A208" s="3162" t="s">
        <v>4646</v>
      </c>
      <c r="B208" s="3279" t="s">
        <v>2408</v>
      </c>
      <c r="C208" s="3281" t="s">
        <v>2033</v>
      </c>
      <c r="D208" s="3281" t="s">
        <v>2560</v>
      </c>
      <c r="E208" s="3282"/>
      <c r="F208" s="3283"/>
      <c r="G208" s="3284"/>
      <c r="H208" s="3284"/>
      <c r="I208" s="3285"/>
      <c r="J208" s="3284"/>
      <c r="K208" s="3284"/>
      <c r="L208" s="3286"/>
      <c r="M208" s="3182">
        <f t="shared" si="83"/>
        <v>0</v>
      </c>
      <c r="N208" s="3287"/>
      <c r="O208" s="3182">
        <f t="shared" si="84"/>
        <v>0</v>
      </c>
      <c r="P208" s="3287">
        <f>SUM(P209:P210)</f>
        <v>30.299999999999997</v>
      </c>
      <c r="Q208" s="3288"/>
      <c r="R208" s="3289"/>
      <c r="S208" s="3290">
        <f>SUM(S209:S210)</f>
        <v>0</v>
      </c>
      <c r="T208" s="3258"/>
      <c r="U208" s="3258"/>
      <c r="V208" s="3287">
        <f>SUM(V209:V210)</f>
        <v>3030000</v>
      </c>
      <c r="W208" s="3189"/>
      <c r="X208" s="3188"/>
      <c r="Y208" s="3188"/>
      <c r="Z208" s="3287">
        <f>SUM(Z209:Z210)</f>
        <v>0</v>
      </c>
      <c r="AA208" s="3188"/>
      <c r="AB208" s="3188"/>
      <c r="AC208" s="3188"/>
      <c r="AD208" s="3287">
        <f>SUM(AD209:AD210)</f>
        <v>1980000</v>
      </c>
      <c r="AE208" s="3188"/>
      <c r="AF208" s="3188"/>
      <c r="AG208" s="3188"/>
      <c r="AH208" s="3287">
        <f>SUM(AH209:AH210)</f>
        <v>780000</v>
      </c>
      <c r="AI208" s="3188"/>
      <c r="AJ208" s="3188"/>
      <c r="AK208" s="3188"/>
      <c r="AL208" s="3287">
        <f>SUM(AL209:AL210)</f>
        <v>120000</v>
      </c>
      <c r="AM208" s="3188"/>
      <c r="AN208" s="3188"/>
      <c r="AO208" s="3188"/>
      <c r="AP208" s="3287">
        <f>SUM(AP209:AP210)</f>
        <v>150000</v>
      </c>
      <c r="AQ208" s="3188"/>
      <c r="AR208" s="3287">
        <f>SUM(AR209:AR210)</f>
        <v>3030000</v>
      </c>
      <c r="AS208" s="3188"/>
      <c r="AT208" s="3188"/>
      <c r="AU208" s="3189"/>
      <c r="AV208" s="4731"/>
    </row>
    <row r="209" spans="1:49" s="3089" customFormat="1" ht="101.25">
      <c r="A209" s="3175">
        <v>1</v>
      </c>
      <c r="B209" s="3176" t="s">
        <v>2409</v>
      </c>
      <c r="C209" s="3196"/>
      <c r="D209" s="3177" t="s">
        <v>4781</v>
      </c>
      <c r="E209" s="3235" t="s">
        <v>70</v>
      </c>
      <c r="F209" s="3211" t="s">
        <v>4344</v>
      </c>
      <c r="G209" s="3199"/>
      <c r="H209" s="3199"/>
      <c r="I209" s="3251">
        <v>31.5</v>
      </c>
      <c r="J209" s="3199"/>
      <c r="K209" s="3199"/>
      <c r="L209" s="3179"/>
      <c r="M209" s="3182">
        <f t="shared" si="83"/>
        <v>30000</v>
      </c>
      <c r="N209" s="3183">
        <f>M209/100000</f>
        <v>0.3</v>
      </c>
      <c r="O209" s="3182">
        <f t="shared" si="84"/>
        <v>77</v>
      </c>
      <c r="P209" s="4884">
        <f>O209*N209</f>
        <v>23.099999999999998</v>
      </c>
      <c r="Q209" s="3292"/>
      <c r="R209" s="3186">
        <f>'Abs6. CPHC'!Q15</f>
        <v>0</v>
      </c>
      <c r="S209" s="3187">
        <f>'Abs6. CPHC'!R15</f>
        <v>0</v>
      </c>
      <c r="T209" s="3258">
        <f t="shared" si="86"/>
        <v>30000</v>
      </c>
      <c r="U209" s="3258">
        <f t="shared" si="85"/>
        <v>77</v>
      </c>
      <c r="V209" s="3259">
        <f t="shared" si="87"/>
        <v>2310000</v>
      </c>
      <c r="W209" s="3189" t="str">
        <f t="shared" si="88"/>
        <v>STATE: ; PDY: Recurring cost- SC- 51 * Rs.30,000= Rs.15,30,000; KKL: Recurring cost- SC- 17 * Rs.30,000= Rs.5,10,000; MHE: Recurring cost- SC- 4 * Rs.30,000= Rs.1,20,000; YNM: Recurring cost- SC- 5 * Rs.30,000= Rs.1,50,000</v>
      </c>
      <c r="X209" s="3192"/>
      <c r="Y209" s="3192"/>
      <c r="Z209" s="3192">
        <f>X209*Y209</f>
        <v>0</v>
      </c>
      <c r="AA209" s="3192"/>
      <c r="AB209" s="3224">
        <v>30000</v>
      </c>
      <c r="AC209" s="3224">
        <v>51</v>
      </c>
      <c r="AD209" s="3224">
        <f>AC209*AB209</f>
        <v>1530000</v>
      </c>
      <c r="AE209" s="4299" t="s">
        <v>7147</v>
      </c>
      <c r="AF209" s="3224">
        <v>30000</v>
      </c>
      <c r="AG209" s="3224">
        <v>17</v>
      </c>
      <c r="AH209" s="3224">
        <f>AG209*AF209</f>
        <v>510000</v>
      </c>
      <c r="AI209" s="4078" t="s">
        <v>6938</v>
      </c>
      <c r="AJ209" s="3224">
        <v>30000</v>
      </c>
      <c r="AK209" s="3224">
        <v>4</v>
      </c>
      <c r="AL209" s="3224">
        <f>AK209*AJ209</f>
        <v>120000</v>
      </c>
      <c r="AM209" s="4078" t="s">
        <v>6940</v>
      </c>
      <c r="AN209" s="3224">
        <v>30000</v>
      </c>
      <c r="AO209" s="3224">
        <v>5</v>
      </c>
      <c r="AP209" s="3224">
        <f>AO209*AN209</f>
        <v>150000</v>
      </c>
      <c r="AQ209" s="4078" t="s">
        <v>6941</v>
      </c>
      <c r="AR209" s="3188">
        <f t="shared" si="93"/>
        <v>2310000</v>
      </c>
      <c r="AS209" s="3188">
        <f t="shared" si="94"/>
        <v>77</v>
      </c>
      <c r="AT209" s="3188">
        <f t="shared" si="95"/>
        <v>30000</v>
      </c>
      <c r="AU209" s="3189" t="str">
        <f t="shared" si="96"/>
        <v>STATE: ; PDY: Recurring cost- SC- 51 * Rs.30,000= Rs.15,30,000; KKL: Recurring cost- SC- 17 * Rs.30,000= Rs.5,10,000; MHE: Recurring cost- SC- 4 * Rs.30,000= Rs.1,20,000; YNM: Recurring cost- SC- 5 * Rs.30,000= Rs.1,50,000</v>
      </c>
      <c r="AV209" s="4846" t="s">
        <v>7406</v>
      </c>
      <c r="AW209" s="4974" t="s">
        <v>8096</v>
      </c>
    </row>
    <row r="210" spans="1:49" s="3089" customFormat="1" ht="101.25">
      <c r="A210" s="3175">
        <v>2</v>
      </c>
      <c r="B210" s="3176" t="s">
        <v>2410</v>
      </c>
      <c r="C210" s="3196"/>
      <c r="D210" s="3177" t="s">
        <v>4782</v>
      </c>
      <c r="E210" s="3235" t="s">
        <v>70</v>
      </c>
      <c r="F210" s="3211" t="s">
        <v>4344</v>
      </c>
      <c r="G210" s="3199"/>
      <c r="H210" s="3199"/>
      <c r="I210" s="3225"/>
      <c r="J210" s="3199"/>
      <c r="K210" s="3199"/>
      <c r="L210" s="3179"/>
      <c r="M210" s="3182">
        <f t="shared" si="83"/>
        <v>30000</v>
      </c>
      <c r="N210" s="3183">
        <f>M210/100000</f>
        <v>0.3</v>
      </c>
      <c r="O210" s="3182">
        <f t="shared" si="84"/>
        <v>24</v>
      </c>
      <c r="P210" s="4884">
        <f>O210*N210</f>
        <v>7.1999999999999993</v>
      </c>
      <c r="Q210" s="3185"/>
      <c r="R210" s="3186">
        <f>'Abs6. CPHC'!Q16</f>
        <v>0</v>
      </c>
      <c r="S210" s="3187">
        <f>'Abs6. CPHC'!R16</f>
        <v>0</v>
      </c>
      <c r="T210" s="3258">
        <f t="shared" si="86"/>
        <v>30000</v>
      </c>
      <c r="U210" s="3258">
        <f t="shared" si="85"/>
        <v>24</v>
      </c>
      <c r="V210" s="3259">
        <f t="shared" si="87"/>
        <v>720000</v>
      </c>
      <c r="W210" s="3189" t="str">
        <f t="shared" si="88"/>
        <v xml:space="preserve">STATE: ; PDY: Recurring cost- Rural PHC-15 *Rs.30,000 = Rs.4,50,000 ; KKL: Recurring cost- Rural PHC-9 *Rs.30,000 = Rs.2,70,000 ; MHE: ; YNM: </v>
      </c>
      <c r="X210" s="3188"/>
      <c r="Y210" s="3188"/>
      <c r="Z210" s="3192">
        <f>X210*Y210</f>
        <v>0</v>
      </c>
      <c r="AA210" s="3188"/>
      <c r="AB210" s="3224">
        <v>30000</v>
      </c>
      <c r="AC210" s="3224">
        <v>15</v>
      </c>
      <c r="AD210" s="3224">
        <f>AC210*AB210</f>
        <v>450000</v>
      </c>
      <c r="AE210" s="4299" t="s">
        <v>7148</v>
      </c>
      <c r="AF210" s="3224">
        <v>30000</v>
      </c>
      <c r="AG210" s="3224">
        <v>9</v>
      </c>
      <c r="AH210" s="3224">
        <f>AG210*AF210</f>
        <v>270000</v>
      </c>
      <c r="AI210" s="4078" t="s">
        <v>6939</v>
      </c>
      <c r="AJ210" s="3224"/>
      <c r="AK210" s="3188"/>
      <c r="AL210" s="3188">
        <f t="shared" si="91"/>
        <v>0</v>
      </c>
      <c r="AM210" s="3188"/>
      <c r="AN210" s="3188"/>
      <c r="AO210" s="3188"/>
      <c r="AP210" s="3188">
        <f t="shared" si="92"/>
        <v>0</v>
      </c>
      <c r="AQ210" s="3188"/>
      <c r="AR210" s="3188">
        <f t="shared" si="93"/>
        <v>720000</v>
      </c>
      <c r="AS210" s="3188">
        <f t="shared" si="94"/>
        <v>24</v>
      </c>
      <c r="AT210" s="3188">
        <f t="shared" si="95"/>
        <v>30000</v>
      </c>
      <c r="AU210" s="3189" t="str">
        <f t="shared" si="96"/>
        <v xml:space="preserve">STATE: ; PDY: Recurring cost- Rural PHC-15 *Rs.30,000 = Rs.4,50,000 ; KKL: Recurring cost- Rural PHC-9 *Rs.30,000 = Rs.2,70,000 ; MHE: ; YNM: </v>
      </c>
      <c r="AV210" s="4846" t="s">
        <v>7406</v>
      </c>
      <c r="AW210" s="4974" t="s">
        <v>8096</v>
      </c>
    </row>
    <row r="211" spans="1:49" s="3089" customFormat="1" ht="20.25">
      <c r="A211" s="3162" t="s">
        <v>4647</v>
      </c>
      <c r="B211" s="3137">
        <v>6.3</v>
      </c>
      <c r="C211" s="3138"/>
      <c r="D211" s="3137" t="s">
        <v>4473</v>
      </c>
      <c r="E211" s="3139"/>
      <c r="F211" s="3139"/>
      <c r="G211" s="3246"/>
      <c r="H211" s="3246"/>
      <c r="I211" s="3247"/>
      <c r="J211" s="3246"/>
      <c r="K211" s="3246"/>
      <c r="L211" s="3246"/>
      <c r="M211" s="3182">
        <f t="shared" si="83"/>
        <v>0</v>
      </c>
      <c r="N211" s="3142"/>
      <c r="O211" s="3182">
        <f t="shared" si="84"/>
        <v>0</v>
      </c>
      <c r="P211" s="3142">
        <f>P212</f>
        <v>0</v>
      </c>
      <c r="Q211" s="3248"/>
      <c r="R211" s="3249"/>
      <c r="S211" s="3250">
        <f>S212</f>
        <v>0</v>
      </c>
      <c r="T211" s="3258"/>
      <c r="U211" s="3258"/>
      <c r="V211" s="3142">
        <f>V212</f>
        <v>0</v>
      </c>
      <c r="W211" s="3189"/>
      <c r="X211" s="3188"/>
      <c r="Y211" s="3188"/>
      <c r="Z211" s="3142">
        <f>Z212</f>
        <v>0</v>
      </c>
      <c r="AA211" s="3188"/>
      <c r="AB211" s="3188"/>
      <c r="AC211" s="3188"/>
      <c r="AD211" s="3142">
        <f>AD212</f>
        <v>0</v>
      </c>
      <c r="AE211" s="3188"/>
      <c r="AF211" s="3188"/>
      <c r="AG211" s="3188"/>
      <c r="AH211" s="3142">
        <f>AH212</f>
        <v>0</v>
      </c>
      <c r="AI211" s="3188"/>
      <c r="AJ211" s="3188"/>
      <c r="AK211" s="3188"/>
      <c r="AL211" s="3142">
        <f>AL212</f>
        <v>0</v>
      </c>
      <c r="AM211" s="3188"/>
      <c r="AN211" s="3188"/>
      <c r="AO211" s="3188"/>
      <c r="AP211" s="3142">
        <f>AP212</f>
        <v>0</v>
      </c>
      <c r="AQ211" s="3188"/>
      <c r="AR211" s="3142">
        <f>AR212</f>
        <v>0</v>
      </c>
      <c r="AS211" s="3188"/>
      <c r="AT211" s="3188"/>
      <c r="AU211" s="3189"/>
      <c r="AV211" s="4731"/>
    </row>
    <row r="212" spans="1:49" s="3089" customFormat="1" ht="20.25">
      <c r="A212" s="3175">
        <v>1</v>
      </c>
      <c r="B212" s="3176" t="s">
        <v>1929</v>
      </c>
      <c r="C212" s="3196"/>
      <c r="D212" s="3177"/>
      <c r="E212" s="3235" t="s">
        <v>70</v>
      </c>
      <c r="F212" s="3175" t="s">
        <v>70</v>
      </c>
      <c r="G212" s="3199"/>
      <c r="H212" s="3199"/>
      <c r="I212" s="3225"/>
      <c r="J212" s="3199"/>
      <c r="K212" s="3199"/>
      <c r="L212" s="3179"/>
      <c r="M212" s="3182">
        <f t="shared" si="83"/>
        <v>0</v>
      </c>
      <c r="N212" s="3183">
        <f>M212/100000</f>
        <v>0</v>
      </c>
      <c r="O212" s="3182">
        <f t="shared" si="84"/>
        <v>0</v>
      </c>
      <c r="P212" s="3184">
        <f>O212*N212</f>
        <v>0</v>
      </c>
      <c r="Q212" s="3185"/>
      <c r="R212" s="3237"/>
      <c r="S212" s="3238"/>
      <c r="T212" s="3258">
        <f t="shared" si="86"/>
        <v>0</v>
      </c>
      <c r="U212" s="3258">
        <f t="shared" si="85"/>
        <v>0</v>
      </c>
      <c r="V212" s="3259">
        <f t="shared" si="87"/>
        <v>0</v>
      </c>
      <c r="W212" s="3189" t="str">
        <f t="shared" si="88"/>
        <v xml:space="preserve">STATE: ; PDY: ; KKL: ; MHE: ; YNM: </v>
      </c>
      <c r="X212" s="3188"/>
      <c r="Y212" s="3188"/>
      <c r="Z212" s="3188">
        <f t="shared" si="89"/>
        <v>0</v>
      </c>
      <c r="AA212" s="3188"/>
      <c r="AB212" s="3188"/>
      <c r="AC212" s="3188"/>
      <c r="AD212" s="3188">
        <f>AB212*AC212</f>
        <v>0</v>
      </c>
      <c r="AE212" s="3188"/>
      <c r="AF212" s="3188"/>
      <c r="AG212" s="3188"/>
      <c r="AH212" s="3188">
        <f t="shared" si="90"/>
        <v>0</v>
      </c>
      <c r="AI212" s="3188"/>
      <c r="AJ212" s="3188"/>
      <c r="AK212" s="3188"/>
      <c r="AL212" s="3188">
        <f t="shared" si="91"/>
        <v>0</v>
      </c>
      <c r="AM212" s="3188"/>
      <c r="AN212" s="3188"/>
      <c r="AO212" s="3188"/>
      <c r="AP212" s="3188">
        <f t="shared" si="92"/>
        <v>0</v>
      </c>
      <c r="AQ212" s="3188"/>
      <c r="AR212" s="3188">
        <f t="shared" si="93"/>
        <v>0</v>
      </c>
      <c r="AS212" s="3188">
        <f t="shared" si="94"/>
        <v>0</v>
      </c>
      <c r="AT212" s="3188">
        <f t="shared" si="95"/>
        <v>0</v>
      </c>
      <c r="AU212" s="3189" t="str">
        <f t="shared" si="96"/>
        <v xml:space="preserve">STATE: ; PDY: ; KKL: ; MHE: ; YNM: </v>
      </c>
      <c r="AV212" s="4846"/>
      <c r="AW212" s="1826"/>
    </row>
    <row r="213" spans="1:49" s="3089" customFormat="1" ht="20.25">
      <c r="A213" s="5293" t="s">
        <v>4909</v>
      </c>
      <c r="B213" s="5293"/>
      <c r="C213" s="5293"/>
      <c r="D213" s="5293"/>
      <c r="E213" s="3151"/>
      <c r="F213" s="3151"/>
      <c r="G213" s="3231"/>
      <c r="H213" s="3231"/>
      <c r="I213" s="3232"/>
      <c r="J213" s="3231"/>
      <c r="K213" s="3231"/>
      <c r="L213" s="3231"/>
      <c r="M213" s="3182">
        <f t="shared" si="83"/>
        <v>0</v>
      </c>
      <c r="N213" s="3154"/>
      <c r="O213" s="3182">
        <f t="shared" si="84"/>
        <v>0</v>
      </c>
      <c r="P213" s="3154"/>
      <c r="Q213" s="3233"/>
      <c r="R213" s="3234"/>
      <c r="S213" s="3158"/>
      <c r="T213" s="3258"/>
      <c r="U213" s="3258">
        <f t="shared" si="85"/>
        <v>0</v>
      </c>
      <c r="V213" s="3259"/>
      <c r="W213" s="3189"/>
      <c r="X213" s="3188"/>
      <c r="Y213" s="3188"/>
      <c r="Z213" s="3188"/>
      <c r="AA213" s="3188"/>
      <c r="AB213" s="3188"/>
      <c r="AC213" s="3188"/>
      <c r="AD213" s="3188"/>
      <c r="AE213" s="3188"/>
      <c r="AF213" s="3188"/>
      <c r="AG213" s="3188"/>
      <c r="AH213" s="3188"/>
      <c r="AI213" s="3188"/>
      <c r="AJ213" s="3188"/>
      <c r="AK213" s="3188"/>
      <c r="AL213" s="3188"/>
      <c r="AM213" s="3188"/>
      <c r="AN213" s="3188"/>
      <c r="AO213" s="3188"/>
      <c r="AP213" s="3188"/>
      <c r="AQ213" s="3188"/>
      <c r="AR213" s="3188"/>
      <c r="AS213" s="3188"/>
      <c r="AT213" s="3188"/>
      <c r="AU213" s="3189"/>
      <c r="AV213" s="4731"/>
    </row>
    <row r="214" spans="1:49" s="3089" customFormat="1" ht="20.25">
      <c r="A214" s="3162" t="s">
        <v>4337</v>
      </c>
      <c r="B214" s="3279" t="s">
        <v>1826</v>
      </c>
      <c r="C214" s="3280"/>
      <c r="D214" s="3281" t="s">
        <v>1827</v>
      </c>
      <c r="E214" s="3282"/>
      <c r="F214" s="3283"/>
      <c r="G214" s="3284"/>
      <c r="H214" s="3284"/>
      <c r="I214" s="3285"/>
      <c r="J214" s="3284"/>
      <c r="K214" s="3284"/>
      <c r="L214" s="3286"/>
      <c r="M214" s="3182">
        <f t="shared" si="83"/>
        <v>0</v>
      </c>
      <c r="N214" s="3287"/>
      <c r="O214" s="3182">
        <f t="shared" si="84"/>
        <v>0</v>
      </c>
      <c r="P214" s="3287">
        <f>SUM(P215:P231)</f>
        <v>45.833750000000002</v>
      </c>
      <c r="Q214" s="3288"/>
      <c r="R214" s="3289"/>
      <c r="S214" s="3290">
        <f>SUM(S215:S231)</f>
        <v>0</v>
      </c>
      <c r="T214" s="3258"/>
      <c r="U214" s="3258"/>
      <c r="V214" s="3287">
        <f>SUM(V215:V231)</f>
        <v>4583375</v>
      </c>
      <c r="W214" s="3189"/>
      <c r="X214" s="3188"/>
      <c r="Y214" s="3188"/>
      <c r="Z214" s="3287">
        <f>SUM(Z215:Z231)</f>
        <v>30000</v>
      </c>
      <c r="AA214" s="3188"/>
      <c r="AB214" s="3188"/>
      <c r="AC214" s="3188"/>
      <c r="AD214" s="3287">
        <f>SUM(AD215:AD231)</f>
        <v>4025475</v>
      </c>
      <c r="AE214" s="3188"/>
      <c r="AF214" s="3188"/>
      <c r="AG214" s="3188"/>
      <c r="AH214" s="3287">
        <f>SUM(AH215:AH231)</f>
        <v>527900</v>
      </c>
      <c r="AI214" s="3188"/>
      <c r="AJ214" s="3188"/>
      <c r="AK214" s="3188"/>
      <c r="AL214" s="3287">
        <f>SUM(AL215:AL231)</f>
        <v>0</v>
      </c>
      <c r="AM214" s="3188"/>
      <c r="AN214" s="3188"/>
      <c r="AO214" s="3188"/>
      <c r="AP214" s="3287">
        <f>SUM(AP215:AP231)</f>
        <v>0</v>
      </c>
      <c r="AQ214" s="3188"/>
      <c r="AR214" s="3287">
        <f>SUM(AR215:AR231)</f>
        <v>4583375</v>
      </c>
      <c r="AS214" s="3188"/>
      <c r="AT214" s="3188"/>
      <c r="AU214" s="3189"/>
      <c r="AV214" s="4731"/>
    </row>
    <row r="215" spans="1:49" s="3089" customFormat="1" ht="33">
      <c r="A215" s="3175">
        <v>1</v>
      </c>
      <c r="B215" s="3176" t="s">
        <v>1828</v>
      </c>
      <c r="C215" s="3176" t="s">
        <v>1829</v>
      </c>
      <c r="D215" s="3176" t="s">
        <v>1830</v>
      </c>
      <c r="E215" s="3257" t="s">
        <v>4345</v>
      </c>
      <c r="F215" s="3175" t="s">
        <v>1313</v>
      </c>
      <c r="G215" s="3199"/>
      <c r="H215" s="3199"/>
      <c r="I215" s="3225"/>
      <c r="J215" s="3199"/>
      <c r="K215" s="3199"/>
      <c r="L215" s="3179"/>
      <c r="M215" s="3182">
        <f t="shared" si="83"/>
        <v>0</v>
      </c>
      <c r="N215" s="3183">
        <f t="shared" ref="N215:N231" si="97">M215/100000</f>
        <v>0</v>
      </c>
      <c r="O215" s="3182">
        <f t="shared" si="84"/>
        <v>0</v>
      </c>
      <c r="P215" s="3184">
        <f t="shared" ref="P215:P231" si="98">O215*N215</f>
        <v>0</v>
      </c>
      <c r="Q215" s="3185"/>
      <c r="R215" s="3186">
        <f>'Abs9. NVBDCP'!Q44</f>
        <v>0</v>
      </c>
      <c r="S215" s="3239">
        <f>'Abs9. NVBDCP'!R44</f>
        <v>0</v>
      </c>
      <c r="T215" s="3258">
        <f t="shared" si="86"/>
        <v>0</v>
      </c>
      <c r="U215" s="3258">
        <f t="shared" si="85"/>
        <v>0</v>
      </c>
      <c r="V215" s="3259">
        <f t="shared" si="87"/>
        <v>0</v>
      </c>
      <c r="W215" s="3189" t="str">
        <f t="shared" si="88"/>
        <v xml:space="preserve">STATE: ; PDY: ; KKL: ; MHE: ; YNM: </v>
      </c>
      <c r="X215" s="3188"/>
      <c r="Y215" s="3188"/>
      <c r="Z215" s="3188">
        <f t="shared" si="89"/>
        <v>0</v>
      </c>
      <c r="AA215" s="3188"/>
      <c r="AB215" s="3188"/>
      <c r="AC215" s="3188"/>
      <c r="AD215" s="3188">
        <f t="shared" ref="AD215:AD221" si="99">AB215*AC215</f>
        <v>0</v>
      </c>
      <c r="AE215" s="3188"/>
      <c r="AF215" s="3188"/>
      <c r="AG215" s="3188"/>
      <c r="AH215" s="3188">
        <f t="shared" si="90"/>
        <v>0</v>
      </c>
      <c r="AI215" s="3188"/>
      <c r="AJ215" s="3188"/>
      <c r="AK215" s="3188"/>
      <c r="AL215" s="3188">
        <f t="shared" si="91"/>
        <v>0</v>
      </c>
      <c r="AM215" s="3188"/>
      <c r="AN215" s="3188"/>
      <c r="AO215" s="3188"/>
      <c r="AP215" s="3188">
        <f t="shared" si="92"/>
        <v>0</v>
      </c>
      <c r="AQ215" s="3188"/>
      <c r="AR215" s="3188">
        <f t="shared" si="93"/>
        <v>0</v>
      </c>
      <c r="AS215" s="3188">
        <f t="shared" si="94"/>
        <v>0</v>
      </c>
      <c r="AT215" s="3188">
        <f t="shared" si="95"/>
        <v>0</v>
      </c>
      <c r="AU215" s="3189" t="str">
        <f t="shared" si="96"/>
        <v xml:space="preserve">STATE: ; PDY: ; KKL: ; MHE: ; YNM: </v>
      </c>
      <c r="AV215" s="4846" t="s">
        <v>7407</v>
      </c>
      <c r="AW215" s="1826"/>
    </row>
    <row r="216" spans="1:49" s="3089" customFormat="1" ht="33">
      <c r="A216" s="3175">
        <v>2</v>
      </c>
      <c r="B216" s="3176" t="s">
        <v>1831</v>
      </c>
      <c r="C216" s="3176" t="s">
        <v>1832</v>
      </c>
      <c r="D216" s="3176" t="s">
        <v>1833</v>
      </c>
      <c r="E216" s="3257" t="s">
        <v>4345</v>
      </c>
      <c r="F216" s="3175" t="s">
        <v>4958</v>
      </c>
      <c r="G216" s="3199"/>
      <c r="H216" s="3199"/>
      <c r="I216" s="3225"/>
      <c r="J216" s="3199"/>
      <c r="K216" s="3199"/>
      <c r="L216" s="3179"/>
      <c r="M216" s="3182">
        <f t="shared" si="83"/>
        <v>0</v>
      </c>
      <c r="N216" s="3183">
        <f t="shared" si="97"/>
        <v>0</v>
      </c>
      <c r="O216" s="3182">
        <f t="shared" si="84"/>
        <v>0</v>
      </c>
      <c r="P216" s="3184">
        <f t="shared" si="98"/>
        <v>0</v>
      </c>
      <c r="Q216" s="3185"/>
      <c r="R216" s="3186">
        <f>'Abs9. NVBDCP'!Q45</f>
        <v>0</v>
      </c>
      <c r="S216" s="3239">
        <f>'Abs9. NVBDCP'!R45</f>
        <v>0</v>
      </c>
      <c r="T216" s="3258">
        <f t="shared" si="86"/>
        <v>0</v>
      </c>
      <c r="U216" s="3258">
        <f t="shared" si="85"/>
        <v>0</v>
      </c>
      <c r="V216" s="3259">
        <f t="shared" si="87"/>
        <v>0</v>
      </c>
      <c r="W216" s="3189" t="str">
        <f t="shared" si="88"/>
        <v xml:space="preserve">STATE: ; PDY: ; KKL: ; MHE: ; YNM: </v>
      </c>
      <c r="X216" s="3188"/>
      <c r="Y216" s="3188"/>
      <c r="Z216" s="3188">
        <f t="shared" si="89"/>
        <v>0</v>
      </c>
      <c r="AA216" s="3188"/>
      <c r="AB216" s="3188"/>
      <c r="AC216" s="3188"/>
      <c r="AD216" s="3188">
        <f t="shared" si="99"/>
        <v>0</v>
      </c>
      <c r="AE216" s="3188"/>
      <c r="AF216" s="3188"/>
      <c r="AG216" s="3188"/>
      <c r="AH216" s="3188">
        <f t="shared" si="90"/>
        <v>0</v>
      </c>
      <c r="AI216" s="3188"/>
      <c r="AJ216" s="3188"/>
      <c r="AK216" s="3188"/>
      <c r="AL216" s="3188">
        <f t="shared" si="91"/>
        <v>0</v>
      </c>
      <c r="AM216" s="3188"/>
      <c r="AN216" s="3188"/>
      <c r="AO216" s="3188"/>
      <c r="AP216" s="3188">
        <f t="shared" si="92"/>
        <v>0</v>
      </c>
      <c r="AQ216" s="3188"/>
      <c r="AR216" s="3188">
        <f t="shared" si="93"/>
        <v>0</v>
      </c>
      <c r="AS216" s="3188">
        <f t="shared" si="94"/>
        <v>0</v>
      </c>
      <c r="AT216" s="3188">
        <f t="shared" si="95"/>
        <v>0</v>
      </c>
      <c r="AU216" s="3189" t="str">
        <f t="shared" si="96"/>
        <v xml:space="preserve">STATE: ; PDY: ; KKL: ; MHE: ; YNM: </v>
      </c>
      <c r="AV216" s="4846" t="s">
        <v>7407</v>
      </c>
      <c r="AW216" s="1826"/>
    </row>
    <row r="217" spans="1:49" s="3089" customFormat="1" ht="33">
      <c r="A217" s="3175">
        <v>3</v>
      </c>
      <c r="B217" s="3176" t="s">
        <v>1834</v>
      </c>
      <c r="C217" s="3176" t="s">
        <v>1835</v>
      </c>
      <c r="D217" s="3176" t="s">
        <v>1836</v>
      </c>
      <c r="E217" s="3257" t="s">
        <v>4345</v>
      </c>
      <c r="F217" s="3175" t="s">
        <v>4958</v>
      </c>
      <c r="G217" s="3199"/>
      <c r="H217" s="3199"/>
      <c r="I217" s="3225"/>
      <c r="J217" s="3199"/>
      <c r="K217" s="3199"/>
      <c r="L217" s="3179"/>
      <c r="M217" s="3182">
        <f t="shared" si="83"/>
        <v>0</v>
      </c>
      <c r="N217" s="3183">
        <f t="shared" si="97"/>
        <v>0</v>
      </c>
      <c r="O217" s="3182">
        <f t="shared" si="84"/>
        <v>0</v>
      </c>
      <c r="P217" s="3184">
        <f t="shared" si="98"/>
        <v>0</v>
      </c>
      <c r="Q217" s="3185"/>
      <c r="R217" s="3186">
        <f>'Abs9. NVBDCP'!Q46</f>
        <v>0</v>
      </c>
      <c r="S217" s="3239">
        <f>'Abs9. NVBDCP'!R46</f>
        <v>0</v>
      </c>
      <c r="T217" s="3258">
        <f t="shared" si="86"/>
        <v>0</v>
      </c>
      <c r="U217" s="3258">
        <f t="shared" si="85"/>
        <v>0</v>
      </c>
      <c r="V217" s="3259">
        <f t="shared" si="87"/>
        <v>0</v>
      </c>
      <c r="W217" s="3189" t="str">
        <f t="shared" si="88"/>
        <v xml:space="preserve">STATE: ; PDY: ; KKL: ; MHE: ; YNM: </v>
      </c>
      <c r="X217" s="3188"/>
      <c r="Y217" s="3188"/>
      <c r="Z217" s="3188">
        <f t="shared" si="89"/>
        <v>0</v>
      </c>
      <c r="AA217" s="3188"/>
      <c r="AB217" s="3188"/>
      <c r="AC217" s="3188"/>
      <c r="AD217" s="3188">
        <f t="shared" si="99"/>
        <v>0</v>
      </c>
      <c r="AE217" s="3188"/>
      <c r="AF217" s="3188"/>
      <c r="AG217" s="3188"/>
      <c r="AH217" s="3188">
        <f t="shared" si="90"/>
        <v>0</v>
      </c>
      <c r="AI217" s="3188"/>
      <c r="AJ217" s="3188"/>
      <c r="AK217" s="3188"/>
      <c r="AL217" s="3188">
        <f t="shared" si="91"/>
        <v>0</v>
      </c>
      <c r="AM217" s="3188"/>
      <c r="AN217" s="3188"/>
      <c r="AO217" s="3188"/>
      <c r="AP217" s="3188">
        <f t="shared" si="92"/>
        <v>0</v>
      </c>
      <c r="AQ217" s="3188"/>
      <c r="AR217" s="3188">
        <f t="shared" si="93"/>
        <v>0</v>
      </c>
      <c r="AS217" s="3188">
        <f t="shared" si="94"/>
        <v>0</v>
      </c>
      <c r="AT217" s="3188">
        <f t="shared" si="95"/>
        <v>0</v>
      </c>
      <c r="AU217" s="3189" t="str">
        <f t="shared" si="96"/>
        <v xml:space="preserve">STATE: ; PDY: ; KKL: ; MHE: ; YNM: </v>
      </c>
      <c r="AV217" s="4846" t="s">
        <v>7407</v>
      </c>
      <c r="AW217" s="1826"/>
    </row>
    <row r="218" spans="1:49" s="3089" customFormat="1" ht="33">
      <c r="A218" s="3175">
        <v>4</v>
      </c>
      <c r="B218" s="3176" t="s">
        <v>1837</v>
      </c>
      <c r="C218" s="3176" t="s">
        <v>1838</v>
      </c>
      <c r="D218" s="3176" t="s">
        <v>1839</v>
      </c>
      <c r="E218" s="3257" t="s">
        <v>4345</v>
      </c>
      <c r="F218" s="3175" t="s">
        <v>4958</v>
      </c>
      <c r="G218" s="3199"/>
      <c r="H218" s="3199"/>
      <c r="I218" s="3225"/>
      <c r="J218" s="3199"/>
      <c r="K218" s="3199"/>
      <c r="L218" s="3179"/>
      <c r="M218" s="3182">
        <f t="shared" si="83"/>
        <v>0</v>
      </c>
      <c r="N218" s="3183">
        <f t="shared" si="97"/>
        <v>0</v>
      </c>
      <c r="O218" s="3182">
        <f t="shared" si="84"/>
        <v>0</v>
      </c>
      <c r="P218" s="3184">
        <f t="shared" si="98"/>
        <v>0</v>
      </c>
      <c r="Q218" s="3185"/>
      <c r="R218" s="3186">
        <f>'Abs9. NVBDCP'!Q47</f>
        <v>0</v>
      </c>
      <c r="S218" s="3239">
        <f>'Abs9. NVBDCP'!R47</f>
        <v>0</v>
      </c>
      <c r="T218" s="3258">
        <f t="shared" si="86"/>
        <v>0</v>
      </c>
      <c r="U218" s="3258">
        <f t="shared" si="85"/>
        <v>0</v>
      </c>
      <c r="V218" s="3259">
        <f t="shared" si="87"/>
        <v>0</v>
      </c>
      <c r="W218" s="3189" t="str">
        <f t="shared" si="88"/>
        <v xml:space="preserve">STATE: ; PDY: ; KKL: ; MHE: ; YNM: </v>
      </c>
      <c r="X218" s="3188"/>
      <c r="Y218" s="3188"/>
      <c r="Z218" s="3188">
        <f t="shared" si="89"/>
        <v>0</v>
      </c>
      <c r="AA218" s="3188"/>
      <c r="AB218" s="3188"/>
      <c r="AC218" s="3188"/>
      <c r="AD218" s="3188">
        <f t="shared" si="99"/>
        <v>0</v>
      </c>
      <c r="AE218" s="3188"/>
      <c r="AF218" s="3188"/>
      <c r="AG218" s="3188"/>
      <c r="AH218" s="3188">
        <f t="shared" si="90"/>
        <v>0</v>
      </c>
      <c r="AI218" s="3188"/>
      <c r="AJ218" s="3188"/>
      <c r="AK218" s="3188"/>
      <c r="AL218" s="3188">
        <f t="shared" si="91"/>
        <v>0</v>
      </c>
      <c r="AM218" s="3188"/>
      <c r="AN218" s="3188"/>
      <c r="AO218" s="3188"/>
      <c r="AP218" s="3188">
        <f t="shared" si="92"/>
        <v>0</v>
      </c>
      <c r="AQ218" s="3188"/>
      <c r="AR218" s="3188">
        <f t="shared" si="93"/>
        <v>0</v>
      </c>
      <c r="AS218" s="3188">
        <f t="shared" si="94"/>
        <v>0</v>
      </c>
      <c r="AT218" s="3188">
        <f t="shared" si="95"/>
        <v>0</v>
      </c>
      <c r="AU218" s="3189" t="str">
        <f t="shared" si="96"/>
        <v xml:space="preserve">STATE: ; PDY: ; KKL: ; MHE: ; YNM: </v>
      </c>
      <c r="AV218" s="4846" t="s">
        <v>7407</v>
      </c>
      <c r="AW218" s="1826"/>
    </row>
    <row r="219" spans="1:49" s="3089" customFormat="1" ht="33">
      <c r="A219" s="3175">
        <v>5</v>
      </c>
      <c r="B219" s="3176" t="s">
        <v>1840</v>
      </c>
      <c r="C219" s="3176" t="s">
        <v>1841</v>
      </c>
      <c r="D219" s="3176" t="s">
        <v>4083</v>
      </c>
      <c r="E219" s="3257" t="s">
        <v>4345</v>
      </c>
      <c r="F219" s="3175" t="s">
        <v>4958</v>
      </c>
      <c r="G219" s="3199"/>
      <c r="H219" s="3199"/>
      <c r="I219" s="3225"/>
      <c r="J219" s="3199"/>
      <c r="K219" s="3199"/>
      <c r="L219" s="3179"/>
      <c r="M219" s="3182">
        <f t="shared" si="83"/>
        <v>0</v>
      </c>
      <c r="N219" s="3183">
        <f t="shared" si="97"/>
        <v>0</v>
      </c>
      <c r="O219" s="3182">
        <f t="shared" si="84"/>
        <v>0</v>
      </c>
      <c r="P219" s="3184">
        <f t="shared" si="98"/>
        <v>0</v>
      </c>
      <c r="Q219" s="3185"/>
      <c r="R219" s="3186">
        <f>'Abs9. NVBDCP'!Q48</f>
        <v>0</v>
      </c>
      <c r="S219" s="3239">
        <f>'Abs9. NVBDCP'!R48</f>
        <v>0</v>
      </c>
      <c r="T219" s="3258">
        <f t="shared" si="86"/>
        <v>0</v>
      </c>
      <c r="U219" s="3258">
        <f t="shared" si="85"/>
        <v>0</v>
      </c>
      <c r="V219" s="3259">
        <f t="shared" si="87"/>
        <v>0</v>
      </c>
      <c r="W219" s="3189" t="str">
        <f t="shared" si="88"/>
        <v xml:space="preserve">STATE: ; PDY: ; KKL: ; MHE: ; YNM: </v>
      </c>
      <c r="X219" s="3188"/>
      <c r="Y219" s="3188"/>
      <c r="Z219" s="3188">
        <f t="shared" si="89"/>
        <v>0</v>
      </c>
      <c r="AA219" s="3188"/>
      <c r="AB219" s="3188"/>
      <c r="AC219" s="3188"/>
      <c r="AD219" s="3188">
        <f t="shared" si="99"/>
        <v>0</v>
      </c>
      <c r="AE219" s="3188"/>
      <c r="AF219" s="3188"/>
      <c r="AG219" s="3188"/>
      <c r="AH219" s="3188">
        <f t="shared" si="90"/>
        <v>0</v>
      </c>
      <c r="AI219" s="3188"/>
      <c r="AJ219" s="3188"/>
      <c r="AK219" s="3188"/>
      <c r="AL219" s="3188">
        <f t="shared" si="91"/>
        <v>0</v>
      </c>
      <c r="AM219" s="3188"/>
      <c r="AN219" s="3188"/>
      <c r="AO219" s="3188"/>
      <c r="AP219" s="3188">
        <f t="shared" si="92"/>
        <v>0</v>
      </c>
      <c r="AQ219" s="3188"/>
      <c r="AR219" s="3188">
        <f t="shared" si="93"/>
        <v>0</v>
      </c>
      <c r="AS219" s="3188">
        <f t="shared" si="94"/>
        <v>0</v>
      </c>
      <c r="AT219" s="3188">
        <f t="shared" si="95"/>
        <v>0</v>
      </c>
      <c r="AU219" s="3189" t="str">
        <f t="shared" si="96"/>
        <v xml:space="preserve">STATE: ; PDY: ; KKL: ; MHE: ; YNM: </v>
      </c>
      <c r="AV219" s="4846" t="s">
        <v>7407</v>
      </c>
      <c r="AW219" s="1826"/>
    </row>
    <row r="220" spans="1:49" s="3089" customFormat="1" ht="49.5">
      <c r="A220" s="3175">
        <v>6</v>
      </c>
      <c r="B220" s="3176" t="s">
        <v>1842</v>
      </c>
      <c r="C220" s="3176" t="s">
        <v>1843</v>
      </c>
      <c r="D220" s="3176" t="s">
        <v>1844</v>
      </c>
      <c r="E220" s="3257" t="s">
        <v>4345</v>
      </c>
      <c r="F220" s="3175" t="s">
        <v>4955</v>
      </c>
      <c r="G220" s="3199"/>
      <c r="H220" s="3199"/>
      <c r="I220" s="3225"/>
      <c r="J220" s="3199"/>
      <c r="K220" s="3199"/>
      <c r="L220" s="3179"/>
      <c r="M220" s="3182">
        <f t="shared" si="83"/>
        <v>0</v>
      </c>
      <c r="N220" s="3183">
        <f t="shared" si="97"/>
        <v>0</v>
      </c>
      <c r="O220" s="3182">
        <f t="shared" si="84"/>
        <v>0</v>
      </c>
      <c r="P220" s="3184">
        <f t="shared" si="98"/>
        <v>0</v>
      </c>
      <c r="Q220" s="3185"/>
      <c r="R220" s="3186">
        <f>'Abs9. NVBDCP'!Q49</f>
        <v>0</v>
      </c>
      <c r="S220" s="3239">
        <f>'Abs9. NVBDCP'!R49</f>
        <v>0</v>
      </c>
      <c r="T220" s="3258">
        <f t="shared" si="86"/>
        <v>0</v>
      </c>
      <c r="U220" s="3258">
        <f t="shared" si="85"/>
        <v>0</v>
      </c>
      <c r="V220" s="3259">
        <f t="shared" si="87"/>
        <v>0</v>
      </c>
      <c r="W220" s="3189" t="str">
        <f t="shared" si="88"/>
        <v xml:space="preserve">STATE: ; PDY: ; KKL: ; MHE: ; YNM: </v>
      </c>
      <c r="X220" s="3188"/>
      <c r="Y220" s="3188"/>
      <c r="Z220" s="3188">
        <f t="shared" si="89"/>
        <v>0</v>
      </c>
      <c r="AA220" s="3188"/>
      <c r="AB220" s="3188"/>
      <c r="AC220" s="3188"/>
      <c r="AD220" s="3188">
        <f t="shared" si="99"/>
        <v>0</v>
      </c>
      <c r="AE220" s="3188"/>
      <c r="AF220" s="3188"/>
      <c r="AG220" s="3188"/>
      <c r="AH220" s="3188">
        <f t="shared" si="90"/>
        <v>0</v>
      </c>
      <c r="AI220" s="3188"/>
      <c r="AJ220" s="3188"/>
      <c r="AK220" s="3188"/>
      <c r="AL220" s="3188">
        <f t="shared" si="91"/>
        <v>0</v>
      </c>
      <c r="AM220" s="3188"/>
      <c r="AN220" s="3188"/>
      <c r="AO220" s="3188"/>
      <c r="AP220" s="3188">
        <f t="shared" si="92"/>
        <v>0</v>
      </c>
      <c r="AQ220" s="3188"/>
      <c r="AR220" s="3188">
        <f t="shared" si="93"/>
        <v>0</v>
      </c>
      <c r="AS220" s="3188">
        <f t="shared" si="94"/>
        <v>0</v>
      </c>
      <c r="AT220" s="3188">
        <f t="shared" si="95"/>
        <v>0</v>
      </c>
      <c r="AU220" s="3189" t="str">
        <f t="shared" si="96"/>
        <v xml:space="preserve">STATE: ; PDY: ; KKL: ; MHE: ; YNM: </v>
      </c>
      <c r="AV220" s="4846" t="s">
        <v>7408</v>
      </c>
      <c r="AW220" s="1826"/>
    </row>
    <row r="221" spans="1:49" s="3089" customFormat="1" ht="49.5">
      <c r="A221" s="3175">
        <v>7</v>
      </c>
      <c r="B221" s="3176" t="s">
        <v>1845</v>
      </c>
      <c r="C221" s="3176" t="s">
        <v>1846</v>
      </c>
      <c r="D221" s="3176" t="s">
        <v>1847</v>
      </c>
      <c r="E221" s="3257" t="s">
        <v>4345</v>
      </c>
      <c r="F221" s="3175" t="s">
        <v>4955</v>
      </c>
      <c r="G221" s="3199"/>
      <c r="H221" s="3199"/>
      <c r="I221" s="3225"/>
      <c r="J221" s="3199"/>
      <c r="K221" s="3199"/>
      <c r="L221" s="3179"/>
      <c r="M221" s="3182">
        <f t="shared" si="83"/>
        <v>0</v>
      </c>
      <c r="N221" s="3183">
        <f t="shared" si="97"/>
        <v>0</v>
      </c>
      <c r="O221" s="3182">
        <f t="shared" si="84"/>
        <v>0</v>
      </c>
      <c r="P221" s="3184">
        <f t="shared" si="98"/>
        <v>0</v>
      </c>
      <c r="Q221" s="3185"/>
      <c r="R221" s="3186">
        <f>'Abs9. NVBDCP'!Q50</f>
        <v>0</v>
      </c>
      <c r="S221" s="3239">
        <f>'Abs9. NVBDCP'!R50</f>
        <v>0</v>
      </c>
      <c r="T221" s="3258">
        <f t="shared" si="86"/>
        <v>0</v>
      </c>
      <c r="U221" s="3258">
        <f t="shared" si="85"/>
        <v>0</v>
      </c>
      <c r="V221" s="3259">
        <f t="shared" si="87"/>
        <v>0</v>
      </c>
      <c r="W221" s="3189" t="str">
        <f t="shared" si="88"/>
        <v xml:space="preserve">STATE: ; PDY: ; KKL: ; MHE: ; YNM: </v>
      </c>
      <c r="X221" s="3188"/>
      <c r="Y221" s="3188"/>
      <c r="Z221" s="3258">
        <f t="shared" si="89"/>
        <v>0</v>
      </c>
      <c r="AA221" s="3188"/>
      <c r="AB221" s="3188"/>
      <c r="AC221" s="3188"/>
      <c r="AD221" s="3188">
        <f t="shared" si="99"/>
        <v>0</v>
      </c>
      <c r="AE221" s="3188"/>
      <c r="AF221" s="3188"/>
      <c r="AG221" s="3188"/>
      <c r="AH221" s="3188">
        <f t="shared" si="90"/>
        <v>0</v>
      </c>
      <c r="AI221" s="3188"/>
      <c r="AJ221" s="3188"/>
      <c r="AK221" s="3188"/>
      <c r="AL221" s="3188">
        <f t="shared" si="91"/>
        <v>0</v>
      </c>
      <c r="AM221" s="3188"/>
      <c r="AN221" s="3188"/>
      <c r="AO221" s="3188"/>
      <c r="AP221" s="3188">
        <f t="shared" si="92"/>
        <v>0</v>
      </c>
      <c r="AQ221" s="3188"/>
      <c r="AR221" s="3188">
        <f t="shared" si="93"/>
        <v>0</v>
      </c>
      <c r="AS221" s="3188">
        <f t="shared" si="94"/>
        <v>0</v>
      </c>
      <c r="AT221" s="3188">
        <f t="shared" si="95"/>
        <v>0</v>
      </c>
      <c r="AU221" s="3189" t="str">
        <f t="shared" si="96"/>
        <v xml:space="preserve">STATE: ; PDY: ; KKL: ; MHE: ; YNM: </v>
      </c>
      <c r="AV221" s="4846" t="s">
        <v>7408</v>
      </c>
      <c r="AW221" s="1826"/>
    </row>
    <row r="222" spans="1:49" s="3089" customFormat="1" ht="183" customHeight="1">
      <c r="A222" s="3175">
        <v>8</v>
      </c>
      <c r="B222" s="3176" t="s">
        <v>1848</v>
      </c>
      <c r="C222" s="3176" t="s">
        <v>1849</v>
      </c>
      <c r="D222" s="3176" t="s">
        <v>1850</v>
      </c>
      <c r="E222" s="3257" t="s">
        <v>4345</v>
      </c>
      <c r="F222" s="3175" t="s">
        <v>4953</v>
      </c>
      <c r="G222" s="3199"/>
      <c r="H222" s="3199"/>
      <c r="I222" s="3200">
        <v>28.637499999999999</v>
      </c>
      <c r="J222" s="3203"/>
      <c r="K222" s="3199"/>
      <c r="L222" s="3179"/>
      <c r="M222" s="3182">
        <f t="shared" si="83"/>
        <v>5279</v>
      </c>
      <c r="N222" s="3183">
        <f t="shared" si="97"/>
        <v>5.2789999999999997E-2</v>
      </c>
      <c r="O222" s="3182">
        <f t="shared" si="84"/>
        <v>625</v>
      </c>
      <c r="P222" s="4884">
        <f t="shared" si="98"/>
        <v>32.993749999999999</v>
      </c>
      <c r="Q222" s="3185"/>
      <c r="R222" s="3186">
        <f>'Abs9. NVBDCP'!Q51</f>
        <v>0</v>
      </c>
      <c r="S222" s="3239">
        <f>'Abs9. NVBDCP'!R51</f>
        <v>0</v>
      </c>
      <c r="T222" s="3258">
        <f t="shared" si="86"/>
        <v>5279</v>
      </c>
      <c r="U222" s="3258">
        <f t="shared" si="85"/>
        <v>625</v>
      </c>
      <c r="V222" s="3259">
        <f t="shared" si="87"/>
        <v>3299375</v>
      </c>
      <c r="W222" s="3189" t="str">
        <f t="shared" si="88"/>
        <v xml:space="preserve">STATE: ; PDY: IGGGH&amp;PGI 
    - 200 nos.
JIPMER    
    -  150 nos.
IGMC&amp;RI  
    - 100 nos.
RGC&amp;WH 
    – 75 nos.
= 525 nos. ; KKL: GH- 100 nos. 
; MHE: ; YNM: </v>
      </c>
      <c r="X222" s="3192"/>
      <c r="Y222" s="3192"/>
      <c r="Z222" s="3192">
        <f t="shared" si="89"/>
        <v>0</v>
      </c>
      <c r="AA222" s="3192"/>
      <c r="AB222" s="2359">
        <v>5279</v>
      </c>
      <c r="AC222" s="2359">
        <v>525</v>
      </c>
      <c r="AD222" s="4885">
        <f>AC222*AB222</f>
        <v>2771475</v>
      </c>
      <c r="AE222" s="3587" t="s">
        <v>7143</v>
      </c>
      <c r="AF222" s="3584">
        <v>5279</v>
      </c>
      <c r="AG222" s="3584">
        <v>100</v>
      </c>
      <c r="AH222" s="3589">
        <f>AG222*AF222</f>
        <v>527900</v>
      </c>
      <c r="AI222" s="3587" t="s">
        <v>7144</v>
      </c>
      <c r="AJ222" s="3192"/>
      <c r="AK222" s="3192"/>
      <c r="AL222" s="3192">
        <f>AL223+AL224</f>
        <v>0</v>
      </c>
      <c r="AM222" s="3192"/>
      <c r="AN222" s="3192"/>
      <c r="AO222" s="3192"/>
      <c r="AP222" s="3192">
        <f>AP223+AP224</f>
        <v>0</v>
      </c>
      <c r="AQ222" s="3192"/>
      <c r="AR222" s="3188">
        <f t="shared" si="93"/>
        <v>3299375</v>
      </c>
      <c r="AS222" s="3188">
        <f t="shared" si="94"/>
        <v>625</v>
      </c>
      <c r="AT222" s="3188">
        <f t="shared" si="95"/>
        <v>5279</v>
      </c>
      <c r="AU222" s="3189" t="str">
        <f t="shared" si="96"/>
        <v xml:space="preserve">STATE: ; PDY: IGGGH&amp;PGI 
    - 200 nos.
JIPMER    
    -  150 nos.
IGMC&amp;RI  
    - 100 nos.
RGC&amp;WH 
    – 75 nos.
= 525 nos. ; KKL: GH- 100 nos. 
; MHE: ; YNM: </v>
      </c>
      <c r="AV222" s="4846" t="s">
        <v>7409</v>
      </c>
      <c r="AW222" s="4974" t="s">
        <v>8221</v>
      </c>
    </row>
    <row r="223" spans="1:49" s="3089" customFormat="1" ht="37.5" customHeight="1">
      <c r="A223" s="3175">
        <v>9</v>
      </c>
      <c r="B223" s="3176" t="s">
        <v>1851</v>
      </c>
      <c r="C223" s="3176" t="s">
        <v>1852</v>
      </c>
      <c r="D223" s="3176" t="s">
        <v>1853</v>
      </c>
      <c r="E223" s="3257" t="s">
        <v>4345</v>
      </c>
      <c r="F223" s="3175" t="s">
        <v>114</v>
      </c>
      <c r="G223" s="3199"/>
      <c r="H223" s="3199"/>
      <c r="I223" s="3200">
        <v>4.9999949999999993</v>
      </c>
      <c r="J223" s="3203"/>
      <c r="K223" s="3199"/>
      <c r="L223" s="3179"/>
      <c r="M223" s="3182">
        <f t="shared" si="83"/>
        <v>1200</v>
      </c>
      <c r="N223" s="3183">
        <f t="shared" si="97"/>
        <v>1.2E-2</v>
      </c>
      <c r="O223" s="3182">
        <f t="shared" si="84"/>
        <v>500</v>
      </c>
      <c r="P223" s="4884">
        <f t="shared" si="98"/>
        <v>6</v>
      </c>
      <c r="Q223" s="3185"/>
      <c r="R223" s="3186">
        <f>'Abs9. NVBDCP'!Q52</f>
        <v>0</v>
      </c>
      <c r="S223" s="3239">
        <f>'Abs9. NVBDCP'!R52</f>
        <v>0</v>
      </c>
      <c r="T223" s="3258">
        <f t="shared" si="86"/>
        <v>1200</v>
      </c>
      <c r="U223" s="3258">
        <f t="shared" si="85"/>
        <v>500</v>
      </c>
      <c r="V223" s="3259">
        <f t="shared" si="87"/>
        <v>600000</v>
      </c>
      <c r="W223" s="3189" t="str">
        <f t="shared" si="88"/>
        <v xml:space="preserve">STATE: ; PDY: Temephos - 500 liters x Rs.1200; KKL: ; MHE: ; YNM: </v>
      </c>
      <c r="X223" s="3192"/>
      <c r="Y223" s="3192"/>
      <c r="Z223" s="3192">
        <f t="shared" si="89"/>
        <v>0</v>
      </c>
      <c r="AA223" s="3192"/>
      <c r="AB223" s="2359">
        <v>1200</v>
      </c>
      <c r="AC223" s="2359">
        <v>500</v>
      </c>
      <c r="AD223" s="4885">
        <f>AC223*AB223</f>
        <v>600000</v>
      </c>
      <c r="AE223" s="3587" t="s">
        <v>7751</v>
      </c>
      <c r="AF223" s="3192"/>
      <c r="AG223" s="3192"/>
      <c r="AH223" s="3192">
        <f>AG223*AF223</f>
        <v>0</v>
      </c>
      <c r="AI223" s="3192"/>
      <c r="AJ223" s="3192"/>
      <c r="AK223" s="3192"/>
      <c r="AL223" s="3192">
        <f>AK223*AJ223</f>
        <v>0</v>
      </c>
      <c r="AM223" s="3192"/>
      <c r="AN223" s="3192"/>
      <c r="AO223" s="3192"/>
      <c r="AP223" s="3192">
        <f>AO223*AN223</f>
        <v>0</v>
      </c>
      <c r="AQ223" s="3192"/>
      <c r="AR223" s="3188">
        <f t="shared" si="93"/>
        <v>600000</v>
      </c>
      <c r="AS223" s="3188">
        <f t="shared" si="94"/>
        <v>500</v>
      </c>
      <c r="AT223" s="3188">
        <f t="shared" si="95"/>
        <v>1200</v>
      </c>
      <c r="AU223" s="3189" t="str">
        <f t="shared" si="96"/>
        <v xml:space="preserve">STATE: ; PDY: Temephos - 500 liters x Rs.1200; KKL: ; MHE: ; YNM: </v>
      </c>
      <c r="AV223" s="4846" t="s">
        <v>7409</v>
      </c>
      <c r="AW223" s="4974" t="s">
        <v>8221</v>
      </c>
    </row>
    <row r="224" spans="1:49" s="3089" customFormat="1" ht="33">
      <c r="A224" s="3175">
        <v>10</v>
      </c>
      <c r="B224" s="3176" t="s">
        <v>1854</v>
      </c>
      <c r="C224" s="3176" t="s">
        <v>1855</v>
      </c>
      <c r="D224" s="3176" t="s">
        <v>1856</v>
      </c>
      <c r="E224" s="3257" t="s">
        <v>4345</v>
      </c>
      <c r="F224" s="3175" t="s">
        <v>114</v>
      </c>
      <c r="G224" s="3199"/>
      <c r="H224" s="3199"/>
      <c r="I224" s="3200">
        <v>3.6999999999999997</v>
      </c>
      <c r="J224" s="3203"/>
      <c r="K224" s="3199"/>
      <c r="L224" s="3179"/>
      <c r="M224" s="3182">
        <f t="shared" si="83"/>
        <v>1345</v>
      </c>
      <c r="N224" s="3183">
        <f t="shared" si="97"/>
        <v>1.345E-2</v>
      </c>
      <c r="O224" s="3182">
        <f t="shared" si="84"/>
        <v>300</v>
      </c>
      <c r="P224" s="4884">
        <f t="shared" si="98"/>
        <v>4.0350000000000001</v>
      </c>
      <c r="Q224" s="3185"/>
      <c r="R224" s="3186">
        <f>'Abs9. NVBDCP'!Q53</f>
        <v>0</v>
      </c>
      <c r="S224" s="3239">
        <f>'Abs9. NVBDCP'!R53</f>
        <v>0</v>
      </c>
      <c r="T224" s="3258">
        <f t="shared" si="86"/>
        <v>1345</v>
      </c>
      <c r="U224" s="3258">
        <f t="shared" si="85"/>
        <v>300</v>
      </c>
      <c r="V224" s="3259">
        <f t="shared" si="87"/>
        <v>403500</v>
      </c>
      <c r="W224" s="3189" t="str">
        <f t="shared" si="88"/>
        <v xml:space="preserve">STATE: ; PDY: Pyrethrum Extt.2% - Rs.1345 x 300 liters; KKL: ; MHE: ; YNM: </v>
      </c>
      <c r="X224" s="3192"/>
      <c r="Y224" s="3192"/>
      <c r="Z224" s="3192">
        <f t="shared" si="89"/>
        <v>0</v>
      </c>
      <c r="AA224" s="3192"/>
      <c r="AB224" s="2359">
        <v>1345</v>
      </c>
      <c r="AC224" s="2359">
        <v>300</v>
      </c>
      <c r="AD224" s="4885">
        <f>AC224*AB224</f>
        <v>403500</v>
      </c>
      <c r="AE224" s="3587" t="s">
        <v>7753</v>
      </c>
      <c r="AF224" s="3192"/>
      <c r="AG224" s="3192"/>
      <c r="AH224" s="3192">
        <f>AG224*AF224</f>
        <v>0</v>
      </c>
      <c r="AI224" s="3192"/>
      <c r="AJ224" s="3192"/>
      <c r="AK224" s="3192"/>
      <c r="AL224" s="3192">
        <f>AK224*AJ224</f>
        <v>0</v>
      </c>
      <c r="AM224" s="3192"/>
      <c r="AN224" s="3192"/>
      <c r="AO224" s="3192"/>
      <c r="AP224" s="3192">
        <f>AO224*AN224</f>
        <v>0</v>
      </c>
      <c r="AQ224" s="3192"/>
      <c r="AR224" s="3188">
        <f t="shared" si="93"/>
        <v>403500</v>
      </c>
      <c r="AS224" s="3188">
        <f t="shared" si="94"/>
        <v>300</v>
      </c>
      <c r="AT224" s="3188">
        <f t="shared" si="95"/>
        <v>1345</v>
      </c>
      <c r="AU224" s="3189" t="str">
        <f t="shared" si="96"/>
        <v xml:space="preserve">STATE: ; PDY: Pyrethrum Extt.2% - Rs.1345 x 300 liters; KKL: ; MHE: ; YNM: </v>
      </c>
      <c r="AV224" s="4846" t="s">
        <v>7409</v>
      </c>
      <c r="AW224" s="4974" t="s">
        <v>8221</v>
      </c>
    </row>
    <row r="225" spans="1:50" s="3089" customFormat="1" ht="26.25" customHeight="1">
      <c r="A225" s="3175">
        <v>11</v>
      </c>
      <c r="B225" s="3176" t="s">
        <v>1857</v>
      </c>
      <c r="C225" s="3176" t="s">
        <v>1858</v>
      </c>
      <c r="D225" s="3176" t="s">
        <v>1859</v>
      </c>
      <c r="E225" s="3257" t="s">
        <v>4345</v>
      </c>
      <c r="F225" s="3175" t="s">
        <v>114</v>
      </c>
      <c r="G225" s="3199"/>
      <c r="H225" s="3199"/>
      <c r="I225" s="3225"/>
      <c r="J225" s="3199"/>
      <c r="K225" s="3199"/>
      <c r="L225" s="3179"/>
      <c r="M225" s="3182">
        <f t="shared" si="83"/>
        <v>0</v>
      </c>
      <c r="N225" s="3183">
        <f t="shared" si="97"/>
        <v>0</v>
      </c>
      <c r="O225" s="3182">
        <f t="shared" si="84"/>
        <v>0</v>
      </c>
      <c r="P225" s="4884">
        <f t="shared" si="98"/>
        <v>0</v>
      </c>
      <c r="Q225" s="3185"/>
      <c r="R225" s="3186">
        <f>'Abs9. NVBDCP'!Q54</f>
        <v>0</v>
      </c>
      <c r="S225" s="3239">
        <f>'Abs9. NVBDCP'!R54</f>
        <v>0</v>
      </c>
      <c r="T225" s="3258">
        <f t="shared" si="86"/>
        <v>0</v>
      </c>
      <c r="U225" s="3258">
        <f t="shared" si="85"/>
        <v>0</v>
      </c>
      <c r="V225" s="3259">
        <f t="shared" si="87"/>
        <v>0</v>
      </c>
      <c r="W225" s="3189" t="str">
        <f t="shared" si="88"/>
        <v xml:space="preserve">STATE: ; PDY: ; KKL: ; MHE: ; YNM: </v>
      </c>
      <c r="X225" s="3188"/>
      <c r="Y225" s="3188"/>
      <c r="Z225" s="3188">
        <f t="shared" si="89"/>
        <v>0</v>
      </c>
      <c r="AA225" s="3188"/>
      <c r="AB225" s="3188"/>
      <c r="AC225" s="3188"/>
      <c r="AD225" s="3188">
        <f>AB225*AC225</f>
        <v>0</v>
      </c>
      <c r="AE225" s="3188"/>
      <c r="AF225" s="3188"/>
      <c r="AG225" s="3188"/>
      <c r="AH225" s="3188">
        <f t="shared" si="90"/>
        <v>0</v>
      </c>
      <c r="AI225" s="3188"/>
      <c r="AJ225" s="3188"/>
      <c r="AK225" s="3188"/>
      <c r="AL225" s="3188">
        <f t="shared" si="91"/>
        <v>0</v>
      </c>
      <c r="AM225" s="3188"/>
      <c r="AN225" s="3188"/>
      <c r="AO225" s="3188"/>
      <c r="AP225" s="3188">
        <f t="shared" si="92"/>
        <v>0</v>
      </c>
      <c r="AQ225" s="3188"/>
      <c r="AR225" s="3188">
        <f t="shared" si="93"/>
        <v>0</v>
      </c>
      <c r="AS225" s="3188">
        <f t="shared" si="94"/>
        <v>0</v>
      </c>
      <c r="AT225" s="3188">
        <f t="shared" si="95"/>
        <v>0</v>
      </c>
      <c r="AU225" s="3189" t="str">
        <f t="shared" si="96"/>
        <v xml:space="preserve">STATE: ; PDY: ; KKL: ; MHE: ; YNM: </v>
      </c>
      <c r="AV225" s="4846" t="s">
        <v>7407</v>
      </c>
      <c r="AW225" s="1826"/>
    </row>
    <row r="226" spans="1:50" s="3089" customFormat="1" ht="33">
      <c r="A226" s="3175">
        <v>12</v>
      </c>
      <c r="B226" s="3176" t="s">
        <v>1860</v>
      </c>
      <c r="C226" s="3176" t="s">
        <v>1861</v>
      </c>
      <c r="D226" s="3176" t="s">
        <v>1862</v>
      </c>
      <c r="E226" s="3257" t="s">
        <v>4345</v>
      </c>
      <c r="F226" s="3175" t="s">
        <v>4958</v>
      </c>
      <c r="G226" s="3199"/>
      <c r="H226" s="3199"/>
      <c r="I226" s="3225"/>
      <c r="J226" s="3199"/>
      <c r="K226" s="3199"/>
      <c r="L226" s="3179"/>
      <c r="M226" s="3182">
        <f t="shared" si="83"/>
        <v>0</v>
      </c>
      <c r="N226" s="3183">
        <f t="shared" si="97"/>
        <v>0</v>
      </c>
      <c r="O226" s="3182">
        <f t="shared" si="84"/>
        <v>0</v>
      </c>
      <c r="P226" s="4884">
        <f t="shared" si="98"/>
        <v>0</v>
      </c>
      <c r="Q226" s="3185"/>
      <c r="R226" s="3186">
        <f>'Abs9. NVBDCP'!Q55</f>
        <v>0</v>
      </c>
      <c r="S226" s="3239">
        <f>'Abs9. NVBDCP'!R55</f>
        <v>0</v>
      </c>
      <c r="T226" s="3258">
        <f t="shared" si="86"/>
        <v>0</v>
      </c>
      <c r="U226" s="3258">
        <f t="shared" si="85"/>
        <v>0</v>
      </c>
      <c r="V226" s="3259">
        <f t="shared" si="87"/>
        <v>0</v>
      </c>
      <c r="W226" s="3189" t="str">
        <f t="shared" si="88"/>
        <v xml:space="preserve">STATE: ; PDY: ; KKL: ; MHE: ; YNM: </v>
      </c>
      <c r="X226" s="3188"/>
      <c r="Y226" s="3188"/>
      <c r="Z226" s="3188">
        <f t="shared" si="89"/>
        <v>0</v>
      </c>
      <c r="AA226" s="3188"/>
      <c r="AB226" s="3188"/>
      <c r="AC226" s="3188"/>
      <c r="AD226" s="3188">
        <f>AB226*AC226</f>
        <v>0</v>
      </c>
      <c r="AE226" s="3188"/>
      <c r="AF226" s="3188"/>
      <c r="AG226" s="3188"/>
      <c r="AH226" s="3188">
        <f t="shared" si="90"/>
        <v>0</v>
      </c>
      <c r="AI226" s="3188"/>
      <c r="AJ226" s="3188"/>
      <c r="AK226" s="3188"/>
      <c r="AL226" s="3188">
        <f t="shared" si="91"/>
        <v>0</v>
      </c>
      <c r="AM226" s="3188"/>
      <c r="AN226" s="3188"/>
      <c r="AO226" s="3188"/>
      <c r="AP226" s="3188">
        <f t="shared" si="92"/>
        <v>0</v>
      </c>
      <c r="AQ226" s="3188"/>
      <c r="AR226" s="3188">
        <f t="shared" si="93"/>
        <v>0</v>
      </c>
      <c r="AS226" s="3188">
        <f t="shared" si="94"/>
        <v>0</v>
      </c>
      <c r="AT226" s="3188">
        <f t="shared" si="95"/>
        <v>0</v>
      </c>
      <c r="AU226" s="3189" t="str">
        <f t="shared" si="96"/>
        <v xml:space="preserve">STATE: ; PDY: ; KKL: ; MHE: ; YNM: </v>
      </c>
      <c r="AV226" s="4846" t="s">
        <v>7407</v>
      </c>
      <c r="AW226" s="1826"/>
    </row>
    <row r="227" spans="1:50" s="3089" customFormat="1" ht="54" customHeight="1">
      <c r="A227" s="3175">
        <v>13</v>
      </c>
      <c r="B227" s="3176" t="s">
        <v>1863</v>
      </c>
      <c r="C227" s="3256" t="s">
        <v>1864</v>
      </c>
      <c r="D227" s="3256" t="s">
        <v>1865</v>
      </c>
      <c r="E227" s="3257" t="s">
        <v>4345</v>
      </c>
      <c r="F227" s="3175" t="s">
        <v>1316</v>
      </c>
      <c r="G227" s="3199"/>
      <c r="H227" s="3199"/>
      <c r="I227" s="3251">
        <v>1.784</v>
      </c>
      <c r="J227" s="3199"/>
      <c r="K227" s="3199"/>
      <c r="L227" s="3179"/>
      <c r="M227" s="3182">
        <f t="shared" si="83"/>
        <v>0</v>
      </c>
      <c r="N227" s="3183">
        <f t="shared" si="97"/>
        <v>0</v>
      </c>
      <c r="O227" s="3182">
        <f t="shared" si="84"/>
        <v>0</v>
      </c>
      <c r="P227" s="4884">
        <f t="shared" si="98"/>
        <v>0</v>
      </c>
      <c r="Q227" s="3185"/>
      <c r="R227" s="3186">
        <f>'Abs9. NVBDCP'!Q56</f>
        <v>0</v>
      </c>
      <c r="S227" s="3239">
        <f>'Abs9. NVBDCP'!R56</f>
        <v>0</v>
      </c>
      <c r="T227" s="3258">
        <f t="shared" si="86"/>
        <v>0</v>
      </c>
      <c r="U227" s="3258">
        <f t="shared" si="85"/>
        <v>0</v>
      </c>
      <c r="V227" s="3259">
        <f t="shared" si="87"/>
        <v>0</v>
      </c>
      <c r="W227" s="3189" t="str">
        <f t="shared" si="88"/>
        <v xml:space="preserve">STATE: ; PDY: ; KKL: ; MHE: ; YNM: </v>
      </c>
      <c r="X227" s="3188"/>
      <c r="Y227" s="3188"/>
      <c r="Z227" s="3188">
        <f t="shared" si="89"/>
        <v>0</v>
      </c>
      <c r="AA227" s="3188"/>
      <c r="AB227" s="3188"/>
      <c r="AC227" s="3188"/>
      <c r="AD227" s="3188">
        <f>AB227*AC227</f>
        <v>0</v>
      </c>
      <c r="AE227" s="3188"/>
      <c r="AF227" s="3188"/>
      <c r="AG227" s="3188"/>
      <c r="AH227" s="3188">
        <f t="shared" si="90"/>
        <v>0</v>
      </c>
      <c r="AI227" s="3188"/>
      <c r="AJ227" s="3188"/>
      <c r="AK227" s="3188"/>
      <c r="AL227" s="3188">
        <f t="shared" si="91"/>
        <v>0</v>
      </c>
      <c r="AM227" s="3188"/>
      <c r="AN227" s="3188"/>
      <c r="AO227" s="3188"/>
      <c r="AP227" s="3188">
        <f t="shared" si="92"/>
        <v>0</v>
      </c>
      <c r="AQ227" s="3188"/>
      <c r="AR227" s="3188">
        <f t="shared" si="93"/>
        <v>0</v>
      </c>
      <c r="AS227" s="3188">
        <f t="shared" si="94"/>
        <v>0</v>
      </c>
      <c r="AT227" s="3188">
        <f t="shared" si="95"/>
        <v>0</v>
      </c>
      <c r="AU227" s="3189" t="str">
        <f t="shared" si="96"/>
        <v xml:space="preserve">STATE: ; PDY: ; KKL: ; MHE: ; YNM: </v>
      </c>
      <c r="AV227" s="4846" t="s">
        <v>7410</v>
      </c>
      <c r="AW227" s="1826"/>
    </row>
    <row r="228" spans="1:50" s="3089" customFormat="1" ht="42.75" customHeight="1">
      <c r="A228" s="3175">
        <v>14</v>
      </c>
      <c r="B228" s="3176" t="s">
        <v>1866</v>
      </c>
      <c r="C228" s="3256" t="s">
        <v>1867</v>
      </c>
      <c r="D228" s="3256" t="s">
        <v>5741</v>
      </c>
      <c r="E228" s="3257" t="s">
        <v>4345</v>
      </c>
      <c r="F228" s="3175" t="s">
        <v>1679</v>
      </c>
      <c r="G228" s="3307"/>
      <c r="H228" s="3307"/>
      <c r="I228" s="3308">
        <v>1.6</v>
      </c>
      <c r="J228" s="3307"/>
      <c r="K228" s="3307"/>
      <c r="L228" s="3179"/>
      <c r="M228" s="3182">
        <f t="shared" si="83"/>
        <v>690</v>
      </c>
      <c r="N228" s="3183">
        <f t="shared" si="97"/>
        <v>6.8999999999999999E-3</v>
      </c>
      <c r="O228" s="3182">
        <f t="shared" si="84"/>
        <v>200</v>
      </c>
      <c r="P228" s="4884">
        <f t="shared" si="98"/>
        <v>1.38</v>
      </c>
      <c r="Q228" s="3185"/>
      <c r="R228" s="3186">
        <f>'Abs9. NVBDCP'!Q57</f>
        <v>0</v>
      </c>
      <c r="S228" s="3239">
        <f>'Abs9. NVBDCP'!R57</f>
        <v>0</v>
      </c>
      <c r="T228" s="3258">
        <f t="shared" si="86"/>
        <v>690</v>
      </c>
      <c r="U228" s="3258">
        <f t="shared" si="85"/>
        <v>200</v>
      </c>
      <c r="V228" s="3259">
        <f t="shared" si="87"/>
        <v>138000</v>
      </c>
      <c r="W228" s="3189" t="str">
        <f t="shared" si="88"/>
        <v xml:space="preserve">STATE: ; PDY: Technical  Malathion - Rs.690 x 200 liters; KKL: ; MHE: ; YNM: </v>
      </c>
      <c r="X228" s="3192"/>
      <c r="Y228" s="3192"/>
      <c r="Z228" s="3192">
        <f t="shared" si="89"/>
        <v>0</v>
      </c>
      <c r="AA228" s="3192"/>
      <c r="AB228" s="3192">
        <v>690</v>
      </c>
      <c r="AC228" s="3192">
        <v>200</v>
      </c>
      <c r="AD228" s="3192">
        <f>AC228*AB228</f>
        <v>138000</v>
      </c>
      <c r="AE228" s="3230" t="s">
        <v>7752</v>
      </c>
      <c r="AF228" s="3192"/>
      <c r="AG228" s="3192"/>
      <c r="AH228" s="3192">
        <f>AG228*AF228</f>
        <v>0</v>
      </c>
      <c r="AI228" s="3192"/>
      <c r="AJ228" s="3192"/>
      <c r="AK228" s="3192"/>
      <c r="AL228" s="3192">
        <f>AK228*AJ228</f>
        <v>0</v>
      </c>
      <c r="AM228" s="3192"/>
      <c r="AN228" s="3192"/>
      <c r="AO228" s="3192"/>
      <c r="AP228" s="3192">
        <f>AO228*AN228</f>
        <v>0</v>
      </c>
      <c r="AQ228" s="3192"/>
      <c r="AR228" s="3188">
        <f t="shared" si="93"/>
        <v>138000</v>
      </c>
      <c r="AS228" s="3188">
        <f t="shared" si="94"/>
        <v>200</v>
      </c>
      <c r="AT228" s="3188">
        <f t="shared" si="95"/>
        <v>690</v>
      </c>
      <c r="AU228" s="3189" t="str">
        <f t="shared" si="96"/>
        <v xml:space="preserve">STATE: ; PDY: Technical  Malathion - Rs.690 x 200 liters; KKL: ; MHE: ; YNM: </v>
      </c>
      <c r="AV228" s="4846" t="s">
        <v>7411</v>
      </c>
      <c r="AW228" s="4974" t="s">
        <v>8220</v>
      </c>
    </row>
    <row r="229" spans="1:50" s="3089" customFormat="1" ht="33">
      <c r="A229" s="3175">
        <v>15</v>
      </c>
      <c r="B229" s="3176" t="s">
        <v>1868</v>
      </c>
      <c r="C229" s="3256" t="s">
        <v>1073</v>
      </c>
      <c r="D229" s="3256" t="s">
        <v>1869</v>
      </c>
      <c r="E229" s="3257" t="s">
        <v>4345</v>
      </c>
      <c r="F229" s="3175" t="s">
        <v>1679</v>
      </c>
      <c r="G229" s="3307"/>
      <c r="H229" s="3307"/>
      <c r="I229" s="3309"/>
      <c r="J229" s="3307"/>
      <c r="K229" s="3307"/>
      <c r="L229" s="3252"/>
      <c r="M229" s="3182">
        <f t="shared" si="83"/>
        <v>0</v>
      </c>
      <c r="N229" s="3183">
        <f t="shared" si="97"/>
        <v>0</v>
      </c>
      <c r="O229" s="3182">
        <f t="shared" si="84"/>
        <v>0</v>
      </c>
      <c r="P229" s="4884">
        <f t="shared" si="98"/>
        <v>0</v>
      </c>
      <c r="Q229" s="3185"/>
      <c r="R229" s="3186">
        <f>'Abs9. NVBDCP'!Q58</f>
        <v>0</v>
      </c>
      <c r="S229" s="3239">
        <f>'Abs9. NVBDCP'!R58</f>
        <v>0</v>
      </c>
      <c r="T229" s="3258">
        <f t="shared" si="86"/>
        <v>0</v>
      </c>
      <c r="U229" s="3258">
        <f t="shared" si="85"/>
        <v>0</v>
      </c>
      <c r="V229" s="3259">
        <f t="shared" si="87"/>
        <v>0</v>
      </c>
      <c r="W229" s="3189" t="str">
        <f t="shared" si="88"/>
        <v xml:space="preserve">STATE: ; PDY: ; KKL: ; MHE: ; YNM: </v>
      </c>
      <c r="X229" s="3188"/>
      <c r="Y229" s="3188"/>
      <c r="Z229" s="3188">
        <f t="shared" si="89"/>
        <v>0</v>
      </c>
      <c r="AA229" s="3188"/>
      <c r="AB229" s="3188"/>
      <c r="AC229" s="3188"/>
      <c r="AD229" s="3188">
        <f>AB229*AC229</f>
        <v>0</v>
      </c>
      <c r="AE229" s="3188"/>
      <c r="AF229" s="3188"/>
      <c r="AG229" s="3188"/>
      <c r="AH229" s="3188">
        <f t="shared" si="90"/>
        <v>0</v>
      </c>
      <c r="AI229" s="3188"/>
      <c r="AJ229" s="3188"/>
      <c r="AK229" s="3188"/>
      <c r="AL229" s="3188">
        <f t="shared" si="91"/>
        <v>0</v>
      </c>
      <c r="AM229" s="3188"/>
      <c r="AN229" s="3188"/>
      <c r="AO229" s="3188"/>
      <c r="AP229" s="3188">
        <f t="shared" si="92"/>
        <v>0</v>
      </c>
      <c r="AQ229" s="3188"/>
      <c r="AR229" s="3188">
        <f t="shared" si="93"/>
        <v>0</v>
      </c>
      <c r="AS229" s="3188">
        <f t="shared" si="94"/>
        <v>0</v>
      </c>
      <c r="AT229" s="3188">
        <f t="shared" si="95"/>
        <v>0</v>
      </c>
      <c r="AU229" s="3189" t="str">
        <f t="shared" si="96"/>
        <v xml:space="preserve">STATE: ; PDY: ; KKL: ; MHE: ; YNM: </v>
      </c>
      <c r="AV229" s="4846" t="s">
        <v>7411</v>
      </c>
      <c r="AW229" s="1826"/>
    </row>
    <row r="230" spans="1:50" s="3089" customFormat="1" ht="33">
      <c r="A230" s="3175">
        <v>16</v>
      </c>
      <c r="B230" s="3176" t="s">
        <v>1870</v>
      </c>
      <c r="C230" s="3256" t="s">
        <v>1288</v>
      </c>
      <c r="D230" s="3256" t="s">
        <v>4084</v>
      </c>
      <c r="E230" s="3257" t="s">
        <v>4345</v>
      </c>
      <c r="F230" s="3175" t="s">
        <v>1546</v>
      </c>
      <c r="G230" s="3228"/>
      <c r="H230" s="3228"/>
      <c r="I230" s="3236"/>
      <c r="J230" s="3228"/>
      <c r="K230" s="3228"/>
      <c r="L230" s="3179"/>
      <c r="M230" s="3182">
        <f t="shared" si="83"/>
        <v>0</v>
      </c>
      <c r="N230" s="3183">
        <f t="shared" si="97"/>
        <v>0</v>
      </c>
      <c r="O230" s="3182">
        <f t="shared" si="84"/>
        <v>0</v>
      </c>
      <c r="P230" s="4884">
        <f t="shared" si="98"/>
        <v>0</v>
      </c>
      <c r="Q230" s="3185"/>
      <c r="R230" s="3186">
        <f>'Abs9. NVBDCP'!Q59</f>
        <v>0</v>
      </c>
      <c r="S230" s="3239">
        <f>'Abs9. NVBDCP'!R59</f>
        <v>0</v>
      </c>
      <c r="T230" s="3258">
        <f t="shared" si="86"/>
        <v>0</v>
      </c>
      <c r="U230" s="3258">
        <f t="shared" si="85"/>
        <v>0</v>
      </c>
      <c r="V230" s="3259">
        <f t="shared" si="87"/>
        <v>0</v>
      </c>
      <c r="W230" s="3189" t="str">
        <f t="shared" si="88"/>
        <v xml:space="preserve">STATE: ; PDY: ; KKL: ; MHE: ; YNM: </v>
      </c>
      <c r="X230" s="3188"/>
      <c r="Y230" s="3188"/>
      <c r="Z230" s="3188">
        <f t="shared" si="89"/>
        <v>0</v>
      </c>
      <c r="AA230" s="3188"/>
      <c r="AB230" s="3188"/>
      <c r="AC230" s="3188"/>
      <c r="AD230" s="3188">
        <f>AB230*AC230</f>
        <v>0</v>
      </c>
      <c r="AE230" s="3188"/>
      <c r="AF230" s="3188"/>
      <c r="AG230" s="3188"/>
      <c r="AH230" s="3188">
        <f t="shared" si="90"/>
        <v>0</v>
      </c>
      <c r="AI230" s="3188"/>
      <c r="AJ230" s="3188"/>
      <c r="AK230" s="3188"/>
      <c r="AL230" s="3188">
        <f t="shared" si="91"/>
        <v>0</v>
      </c>
      <c r="AM230" s="3188"/>
      <c r="AN230" s="3188"/>
      <c r="AO230" s="3188"/>
      <c r="AP230" s="3188">
        <f t="shared" si="92"/>
        <v>0</v>
      </c>
      <c r="AQ230" s="3188"/>
      <c r="AR230" s="3188">
        <f t="shared" si="93"/>
        <v>0</v>
      </c>
      <c r="AS230" s="3188">
        <f t="shared" si="94"/>
        <v>0</v>
      </c>
      <c r="AT230" s="3188">
        <f t="shared" si="95"/>
        <v>0</v>
      </c>
      <c r="AU230" s="3189" t="str">
        <f t="shared" si="96"/>
        <v xml:space="preserve">STATE: ; PDY: ; KKL: ; MHE: ; YNM: </v>
      </c>
      <c r="AV230" s="4846" t="s">
        <v>7411</v>
      </c>
      <c r="AW230" s="1826"/>
    </row>
    <row r="231" spans="1:50" s="3089" customFormat="1" ht="90" customHeight="1">
      <c r="A231" s="3175">
        <v>17</v>
      </c>
      <c r="B231" s="3176" t="s">
        <v>1871</v>
      </c>
      <c r="C231" s="3176" t="s">
        <v>1872</v>
      </c>
      <c r="D231" s="3177" t="s">
        <v>1873</v>
      </c>
      <c r="E231" s="3257" t="s">
        <v>4345</v>
      </c>
      <c r="F231" s="3175" t="s">
        <v>114</v>
      </c>
      <c r="G231" s="3307"/>
      <c r="H231" s="3307"/>
      <c r="I231" s="3180"/>
      <c r="J231" s="3179"/>
      <c r="K231" s="3307"/>
      <c r="L231" s="3252"/>
      <c r="M231" s="3182">
        <f t="shared" si="83"/>
        <v>5089.2857142857147</v>
      </c>
      <c r="N231" s="3183">
        <f t="shared" si="97"/>
        <v>5.0892857142857149E-2</v>
      </c>
      <c r="O231" s="3182">
        <f t="shared" si="84"/>
        <v>28</v>
      </c>
      <c r="P231" s="4884">
        <f t="shared" si="98"/>
        <v>1.4250000000000003</v>
      </c>
      <c r="Q231" s="3185"/>
      <c r="R231" s="3186">
        <f>'Abs9. NVBDCP'!Q60</f>
        <v>0</v>
      </c>
      <c r="S231" s="3239">
        <f>'Abs9. NVBDCP'!R60</f>
        <v>0</v>
      </c>
      <c r="T231" s="3258">
        <f t="shared" si="86"/>
        <v>5089.2857142857147</v>
      </c>
      <c r="U231" s="3258">
        <f t="shared" si="85"/>
        <v>28</v>
      </c>
      <c r="V231" s="3259">
        <f t="shared" si="87"/>
        <v>142500</v>
      </c>
      <c r="W231" s="3189" t="str">
        <f t="shared" si="88"/>
        <v xml:space="preserve">STATE: Purchase of Materials for staining preparation in Laboratories - Rs.30000/-; PDY: Cyfluthrin - Rs.4500 x 25 Kgs; KKL: ; MHE: ; YNM: </v>
      </c>
      <c r="X231" s="1876">
        <v>10000</v>
      </c>
      <c r="Y231" s="1876">
        <v>3</v>
      </c>
      <c r="Z231" s="1877">
        <f>X231*Y231</f>
        <v>30000</v>
      </c>
      <c r="AA231" s="1877" t="s">
        <v>6775</v>
      </c>
      <c r="AB231" s="3224">
        <v>4500</v>
      </c>
      <c r="AC231" s="3224">
        <v>25</v>
      </c>
      <c r="AD231" s="3224">
        <f>AC231*AB231</f>
        <v>112500</v>
      </c>
      <c r="AE231" s="3554" t="s">
        <v>7750</v>
      </c>
      <c r="AF231" s="3188"/>
      <c r="AG231" s="3188"/>
      <c r="AH231" s="3188">
        <f t="shared" si="90"/>
        <v>0</v>
      </c>
      <c r="AI231" s="3188"/>
      <c r="AJ231" s="3188"/>
      <c r="AK231" s="3188"/>
      <c r="AL231" s="3188">
        <f t="shared" si="91"/>
        <v>0</v>
      </c>
      <c r="AM231" s="3188"/>
      <c r="AN231" s="3188"/>
      <c r="AO231" s="3188"/>
      <c r="AP231" s="3188">
        <f t="shared" si="92"/>
        <v>0</v>
      </c>
      <c r="AQ231" s="3188"/>
      <c r="AR231" s="3188">
        <f t="shared" si="93"/>
        <v>142500</v>
      </c>
      <c r="AS231" s="3188">
        <f t="shared" si="94"/>
        <v>28</v>
      </c>
      <c r="AT231" s="3188">
        <f t="shared" si="95"/>
        <v>5089.2857142857147</v>
      </c>
      <c r="AU231" s="3189" t="str">
        <f t="shared" si="96"/>
        <v xml:space="preserve">STATE: Purchase of Materials for staining preparation in Laboratories - Rs.30000/-; PDY: Cyfluthrin - Rs.4500 x 25 Kgs; KKL: ; MHE: ; YNM: </v>
      </c>
      <c r="AV231" s="4846"/>
      <c r="AW231" s="4974" t="s">
        <v>8214</v>
      </c>
    </row>
    <row r="232" spans="1:50" s="3089" customFormat="1" ht="20.25">
      <c r="A232" s="3162" t="s">
        <v>4338</v>
      </c>
      <c r="B232" s="3279" t="s">
        <v>1874</v>
      </c>
      <c r="C232" s="3280"/>
      <c r="D232" s="3281" t="s">
        <v>1875</v>
      </c>
      <c r="E232" s="3282"/>
      <c r="F232" s="3283"/>
      <c r="G232" s="3284"/>
      <c r="H232" s="3284"/>
      <c r="I232" s="3285"/>
      <c r="J232" s="3284"/>
      <c r="K232" s="3284"/>
      <c r="L232" s="3286"/>
      <c r="M232" s="3182">
        <f t="shared" si="83"/>
        <v>0</v>
      </c>
      <c r="N232" s="3287"/>
      <c r="O232" s="3182">
        <f t="shared" si="84"/>
        <v>0</v>
      </c>
      <c r="P232" s="3287">
        <f>SUM(P233:P234)</f>
        <v>0.45</v>
      </c>
      <c r="Q232" s="3288"/>
      <c r="R232" s="3289"/>
      <c r="S232" s="3290">
        <f>SUM(S233:S234)</f>
        <v>0</v>
      </c>
      <c r="T232" s="3258"/>
      <c r="U232" s="3258"/>
      <c r="V232" s="3287">
        <f>SUM(V233:V234)</f>
        <v>45000</v>
      </c>
      <c r="W232" s="3189"/>
      <c r="X232" s="3188"/>
      <c r="Y232" s="3188"/>
      <c r="Z232" s="3287">
        <f>SUM(Z233:Z234)</f>
        <v>30000</v>
      </c>
      <c r="AA232" s="3188"/>
      <c r="AB232" s="3188"/>
      <c r="AC232" s="3188"/>
      <c r="AD232" s="3287">
        <f>SUM(AD233:AD234)</f>
        <v>5000</v>
      </c>
      <c r="AE232" s="3188"/>
      <c r="AF232" s="3188"/>
      <c r="AG232" s="3188"/>
      <c r="AH232" s="3287">
        <f>SUM(AH233:AH234)</f>
        <v>5000</v>
      </c>
      <c r="AI232" s="3188"/>
      <c r="AJ232" s="3188"/>
      <c r="AK232" s="3188"/>
      <c r="AL232" s="3287">
        <f>SUM(AL233:AL234)</f>
        <v>0</v>
      </c>
      <c r="AM232" s="3188"/>
      <c r="AN232" s="3188"/>
      <c r="AO232" s="3188"/>
      <c r="AP232" s="3287">
        <f>SUM(AP233:AP234)</f>
        <v>5000</v>
      </c>
      <c r="AQ232" s="3188"/>
      <c r="AR232" s="3287">
        <f>SUM(AR233:AR234)</f>
        <v>45000</v>
      </c>
      <c r="AS232" s="3188"/>
      <c r="AT232" s="3188"/>
      <c r="AU232" s="3189"/>
      <c r="AV232" s="4731"/>
    </row>
    <row r="233" spans="1:50" s="3089" customFormat="1" ht="99">
      <c r="A233" s="3175">
        <v>1</v>
      </c>
      <c r="B233" s="3176" t="s">
        <v>1876</v>
      </c>
      <c r="C233" s="3256" t="s">
        <v>1550</v>
      </c>
      <c r="D233" s="3176" t="s">
        <v>1877</v>
      </c>
      <c r="E233" s="3257" t="s">
        <v>4345</v>
      </c>
      <c r="F233" s="3175" t="s">
        <v>146</v>
      </c>
      <c r="G233" s="3199"/>
      <c r="H233" s="3199"/>
      <c r="I233" s="3251">
        <v>0.4</v>
      </c>
      <c r="J233" s="3199"/>
      <c r="K233" s="3199"/>
      <c r="L233" s="3179"/>
      <c r="M233" s="3182">
        <f t="shared" si="83"/>
        <v>5000</v>
      </c>
      <c r="N233" s="3183">
        <f>M233/100000</f>
        <v>0.05</v>
      </c>
      <c r="O233" s="3182">
        <f t="shared" si="84"/>
        <v>9</v>
      </c>
      <c r="P233" s="4884">
        <f>O233*N233</f>
        <v>0.45</v>
      </c>
      <c r="Q233" s="3185"/>
      <c r="R233" s="3186">
        <f>'Abs10. NLEP'!Q21</f>
        <v>0</v>
      </c>
      <c r="S233" s="3239">
        <f>'Abs10. NLEP'!R21</f>
        <v>0</v>
      </c>
      <c r="T233" s="3258">
        <f t="shared" si="86"/>
        <v>5000</v>
      </c>
      <c r="U233" s="3258">
        <f t="shared" si="85"/>
        <v>9</v>
      </c>
      <c r="V233" s="3259">
        <f t="shared" si="87"/>
        <v>45000</v>
      </c>
      <c r="W233" s="3189" t="str">
        <f t="shared" si="88"/>
        <v>STATE: Supportive drugs &amp; equipments Rs.5000 X 6 Nos; PDY: Supportive drugs &amp; equipments Rs.5000 X 1 No; KKL: Supportive drugs &amp; equipments Rs.5000 X 1 No; MHE: ; YNM: Supportive drugs &amp; equipments Rs.5000 X 1 No</v>
      </c>
      <c r="X233" s="4300">
        <v>5000</v>
      </c>
      <c r="Y233" s="4300">
        <v>6</v>
      </c>
      <c r="Z233" s="4300">
        <f>X233*Y233</f>
        <v>30000</v>
      </c>
      <c r="AA233" s="4097" t="s">
        <v>7060</v>
      </c>
      <c r="AB233" s="4300">
        <v>5000</v>
      </c>
      <c r="AC233" s="4300">
        <v>1</v>
      </c>
      <c r="AD233" s="4300">
        <f>AB233*AC233</f>
        <v>5000</v>
      </c>
      <c r="AE233" s="4097" t="s">
        <v>7061</v>
      </c>
      <c r="AF233" s="3192">
        <v>5000</v>
      </c>
      <c r="AG233" s="3192">
        <v>1</v>
      </c>
      <c r="AH233" s="3192">
        <f>AF233*AG233</f>
        <v>5000</v>
      </c>
      <c r="AI233" s="4097" t="s">
        <v>7061</v>
      </c>
      <c r="AJ233" s="3192"/>
      <c r="AK233" s="3192"/>
      <c r="AL233" s="3192">
        <f>AJ233*AK233</f>
        <v>0</v>
      </c>
      <c r="AM233" s="3261"/>
      <c r="AN233" s="3192">
        <v>5000</v>
      </c>
      <c r="AO233" s="3192">
        <v>1</v>
      </c>
      <c r="AP233" s="3192">
        <f>AN233*AO233</f>
        <v>5000</v>
      </c>
      <c r="AQ233" s="4097" t="s">
        <v>7061</v>
      </c>
      <c r="AR233" s="3188">
        <f t="shared" si="93"/>
        <v>45000</v>
      </c>
      <c r="AS233" s="3188">
        <f t="shared" si="94"/>
        <v>9</v>
      </c>
      <c r="AT233" s="3188">
        <f t="shared" si="95"/>
        <v>5000</v>
      </c>
      <c r="AU233" s="3189" t="str">
        <f t="shared" si="96"/>
        <v>STATE: Supportive drugs &amp; equipments Rs.5000 X 6 Nos; PDY: Supportive drugs &amp; equipments Rs.5000 X 1 No; KKL: Supportive drugs &amp; equipments Rs.5000 X 1 No; MHE: ; YNM: Supportive drugs &amp; equipments Rs.5000 X 1 No</v>
      </c>
      <c r="AV233" s="4846" t="s">
        <v>7412</v>
      </c>
      <c r="AW233" s="4974" t="s">
        <v>8235</v>
      </c>
    </row>
    <row r="234" spans="1:50" s="3089" customFormat="1" ht="20.25">
      <c r="A234" s="3175">
        <v>2</v>
      </c>
      <c r="B234" s="3176" t="s">
        <v>1878</v>
      </c>
      <c r="C234" s="3196"/>
      <c r="D234" s="3177" t="s">
        <v>1873</v>
      </c>
      <c r="E234" s="3257" t="s">
        <v>4345</v>
      </c>
      <c r="F234" s="3175" t="s">
        <v>146</v>
      </c>
      <c r="G234" s="3199"/>
      <c r="H234" s="3199"/>
      <c r="I234" s="3225"/>
      <c r="J234" s="3199"/>
      <c r="K234" s="3199"/>
      <c r="L234" s="3179"/>
      <c r="M234" s="3182">
        <f t="shared" si="83"/>
        <v>0</v>
      </c>
      <c r="N234" s="3183">
        <f>M234/100000</f>
        <v>0</v>
      </c>
      <c r="O234" s="3182">
        <f t="shared" si="84"/>
        <v>0</v>
      </c>
      <c r="P234" s="3184">
        <f>O234*N234</f>
        <v>0</v>
      </c>
      <c r="Q234" s="3185"/>
      <c r="R234" s="3186">
        <f>'Abs10. NLEP'!Q22</f>
        <v>0</v>
      </c>
      <c r="S234" s="3239">
        <f>'Abs10. NLEP'!R22</f>
        <v>0</v>
      </c>
      <c r="T234" s="3258">
        <f t="shared" si="86"/>
        <v>0</v>
      </c>
      <c r="U234" s="3258">
        <f t="shared" si="85"/>
        <v>0</v>
      </c>
      <c r="V234" s="3259">
        <f t="shared" si="87"/>
        <v>0</v>
      </c>
      <c r="W234" s="3189" t="str">
        <f t="shared" si="88"/>
        <v xml:space="preserve">STATE: ; PDY: ; KKL: ; MHE: ; YNM: </v>
      </c>
      <c r="X234" s="3188"/>
      <c r="Y234" s="3188"/>
      <c r="Z234" s="3188">
        <f t="shared" si="89"/>
        <v>0</v>
      </c>
      <c r="AA234" s="3188"/>
      <c r="AB234" s="3188"/>
      <c r="AC234" s="3188"/>
      <c r="AD234" s="3188">
        <f>AB234*AC234</f>
        <v>0</v>
      </c>
      <c r="AE234" s="3188"/>
      <c r="AF234" s="3188"/>
      <c r="AG234" s="3188"/>
      <c r="AH234" s="3188">
        <f t="shared" si="90"/>
        <v>0</v>
      </c>
      <c r="AI234" s="3188"/>
      <c r="AJ234" s="3188"/>
      <c r="AK234" s="3188"/>
      <c r="AL234" s="3188">
        <f t="shared" si="91"/>
        <v>0</v>
      </c>
      <c r="AM234" s="3188"/>
      <c r="AN234" s="3188"/>
      <c r="AO234" s="3188"/>
      <c r="AP234" s="3188">
        <f t="shared" si="92"/>
        <v>0</v>
      </c>
      <c r="AQ234" s="3188"/>
      <c r="AR234" s="3188">
        <f t="shared" si="93"/>
        <v>0</v>
      </c>
      <c r="AS234" s="3188">
        <f t="shared" si="94"/>
        <v>0</v>
      </c>
      <c r="AT234" s="3188">
        <f t="shared" si="95"/>
        <v>0</v>
      </c>
      <c r="AU234" s="3189" t="str">
        <f t="shared" si="96"/>
        <v xml:space="preserve">STATE: ; PDY: ; KKL: ; MHE: ; YNM: </v>
      </c>
      <c r="AV234" s="4846"/>
      <c r="AW234" s="1826"/>
    </row>
    <row r="235" spans="1:50" s="3089" customFormat="1" ht="20.25">
      <c r="A235" s="3162" t="s">
        <v>4341</v>
      </c>
      <c r="B235" s="3279" t="s">
        <v>1879</v>
      </c>
      <c r="C235" s="3280"/>
      <c r="D235" s="3281" t="s">
        <v>4865</v>
      </c>
      <c r="E235" s="3282"/>
      <c r="F235" s="3283"/>
      <c r="G235" s="3284"/>
      <c r="H235" s="3284"/>
      <c r="I235" s="3285"/>
      <c r="J235" s="3284"/>
      <c r="K235" s="3284"/>
      <c r="L235" s="3286"/>
      <c r="M235" s="3182">
        <f t="shared" si="83"/>
        <v>0</v>
      </c>
      <c r="N235" s="3287"/>
      <c r="O235" s="3182">
        <f t="shared" si="84"/>
        <v>0</v>
      </c>
      <c r="P235" s="3287">
        <f>SUM(P236:P238)</f>
        <v>105.5</v>
      </c>
      <c r="Q235" s="3288"/>
      <c r="R235" s="3289"/>
      <c r="S235" s="3290">
        <f>SUM(S236:S238)</f>
        <v>0</v>
      </c>
      <c r="T235" s="3258"/>
      <c r="U235" s="3258"/>
      <c r="V235" s="3287">
        <f>SUM(V236:V238)</f>
        <v>10550000</v>
      </c>
      <c r="W235" s="3189"/>
      <c r="X235" s="3188"/>
      <c r="Y235" s="3188"/>
      <c r="Z235" s="3287">
        <f>SUM(Z236:Z238)</f>
        <v>10050000</v>
      </c>
      <c r="AA235" s="3188"/>
      <c r="AB235" s="3188"/>
      <c r="AC235" s="3188"/>
      <c r="AD235" s="3287">
        <f>SUM(AD236:AD238)</f>
        <v>480000</v>
      </c>
      <c r="AE235" s="3188"/>
      <c r="AF235" s="3188"/>
      <c r="AG235" s="3188"/>
      <c r="AH235" s="3287">
        <f>SUM(AH236:AH238)</f>
        <v>10000</v>
      </c>
      <c r="AI235" s="3188"/>
      <c r="AJ235" s="3188"/>
      <c r="AK235" s="3188"/>
      <c r="AL235" s="3287">
        <f>SUM(AL236:AL238)</f>
        <v>5000</v>
      </c>
      <c r="AM235" s="3188"/>
      <c r="AN235" s="3188"/>
      <c r="AO235" s="3188"/>
      <c r="AP235" s="3287">
        <f>SUM(AP236:AP238)</f>
        <v>5000</v>
      </c>
      <c r="AQ235" s="3188"/>
      <c r="AR235" s="3287">
        <f>SUM(AR236:AR238)</f>
        <v>10550000</v>
      </c>
      <c r="AS235" s="3188"/>
      <c r="AT235" s="3188"/>
      <c r="AU235" s="3189"/>
      <c r="AV235" s="4731"/>
    </row>
    <row r="236" spans="1:50" s="3089" customFormat="1" ht="190.5" customHeight="1">
      <c r="A236" s="3175">
        <v>1</v>
      </c>
      <c r="B236" s="3176" t="s">
        <v>1880</v>
      </c>
      <c r="C236" s="3256" t="s">
        <v>1881</v>
      </c>
      <c r="D236" s="3256" t="s">
        <v>1882</v>
      </c>
      <c r="E236" s="3257" t="s">
        <v>4345</v>
      </c>
      <c r="F236" s="3175" t="s">
        <v>4656</v>
      </c>
      <c r="G236" s="3199"/>
      <c r="H236" s="3199"/>
      <c r="I236" s="3202">
        <v>35</v>
      </c>
      <c r="J236" s="3203">
        <v>2.1</v>
      </c>
      <c r="K236" s="3228"/>
      <c r="L236" s="3179"/>
      <c r="M236" s="3182">
        <f t="shared" si="83"/>
        <v>9589.0410958904104</v>
      </c>
      <c r="N236" s="3183">
        <f>M236/100000</f>
        <v>9.5890410958904104E-2</v>
      </c>
      <c r="O236" s="3182">
        <f t="shared" si="84"/>
        <v>1095</v>
      </c>
      <c r="P236" s="4884">
        <f>O236*N236</f>
        <v>105</v>
      </c>
      <c r="Q236" s="3185"/>
      <c r="R236" s="3186">
        <f>'Abs11. NTEP'!Q23</f>
        <v>0</v>
      </c>
      <c r="S236" s="3239">
        <f>'Abs11. NTEP'!R23</f>
        <v>0</v>
      </c>
      <c r="T236" s="3258">
        <f t="shared" si="86"/>
        <v>9589.0410958904104</v>
      </c>
      <c r="U236" s="3258">
        <f t="shared" si="85"/>
        <v>1095</v>
      </c>
      <c r="V236" s="3259">
        <f t="shared" si="87"/>
        <v>10500000</v>
      </c>
      <c r="W236" s="3189" t="str">
        <f t="shared" si="88"/>
        <v>STATE: Lab. Materials required for IRL/C&amp;DST/CBNAAT/LPA including cartridges; PDY: Lab. Materials required for DTC,DMCs, C &amp; DST  at district level; KKL: All Lab. materials are procured at HQ. However, provision is made to procure urgent  items. Lab. Materials=10000; MHE: All Lab. materials are procured at HQ. However, provision is made to procure urgent  items. Lab. Materials=5000; YNM: All Lab. materials are procured at HQ. However, provision is made to procure urgent  items. Lab. Materials=5000</v>
      </c>
      <c r="X236" s="1666">
        <v>10000</v>
      </c>
      <c r="Y236" s="1666">
        <v>1000</v>
      </c>
      <c r="Z236" s="1666">
        <f t="shared" si="89"/>
        <v>10000000</v>
      </c>
      <c r="AA236" s="4301" t="s">
        <v>6981</v>
      </c>
      <c r="AB236" s="3580">
        <v>6000</v>
      </c>
      <c r="AC236" s="3580">
        <v>80</v>
      </c>
      <c r="AD236" s="3580">
        <f>AB236*AC236</f>
        <v>480000</v>
      </c>
      <c r="AE236" s="2495" t="s">
        <v>6982</v>
      </c>
      <c r="AF236" s="1666">
        <v>2000</v>
      </c>
      <c r="AG236" s="1666">
        <v>5</v>
      </c>
      <c r="AH236" s="1666">
        <f t="shared" si="90"/>
        <v>10000</v>
      </c>
      <c r="AI236" s="4089" t="s">
        <v>6983</v>
      </c>
      <c r="AJ236" s="1666">
        <v>1000</v>
      </c>
      <c r="AK236" s="1666">
        <v>5</v>
      </c>
      <c r="AL236" s="1666">
        <f t="shared" si="91"/>
        <v>5000</v>
      </c>
      <c r="AM236" s="4089" t="s">
        <v>6984</v>
      </c>
      <c r="AN236" s="1666">
        <v>1000</v>
      </c>
      <c r="AO236" s="1666">
        <v>5</v>
      </c>
      <c r="AP236" s="1666">
        <f t="shared" si="92"/>
        <v>5000</v>
      </c>
      <c r="AQ236" s="4089" t="s">
        <v>6984</v>
      </c>
      <c r="AR236" s="3188">
        <f t="shared" si="93"/>
        <v>10500000</v>
      </c>
      <c r="AS236" s="3188">
        <f t="shared" si="94"/>
        <v>1095</v>
      </c>
      <c r="AT236" s="3188">
        <f t="shared" si="95"/>
        <v>9589.0410958904104</v>
      </c>
      <c r="AU236" s="3189" t="str">
        <f t="shared" si="96"/>
        <v>STATE: Lab. Materials required for IRL/C&amp;DST/CBNAAT/LPA including cartridges; PDY: Lab. Materials required for DTC,DMCs, C &amp; DST  at district level; KKL: All Lab. materials are procured at HQ. However, provision is made to procure urgent  items. Lab. Materials=10000; MHE: All Lab. materials are procured at HQ. However, provision is made to procure urgent  items. Lab. Materials=5000; YNM: All Lab. materials are procured at HQ. However, provision is made to procure urgent  items. Lab. Materials=5000</v>
      </c>
      <c r="AV236" s="4846" t="s">
        <v>7413</v>
      </c>
      <c r="AW236" s="4974" t="s">
        <v>8186</v>
      </c>
      <c r="AX236" s="3089" t="s">
        <v>8185</v>
      </c>
    </row>
    <row r="237" spans="1:50" s="3089" customFormat="1" ht="101.25">
      <c r="A237" s="3175">
        <v>2</v>
      </c>
      <c r="B237" s="3176" t="s">
        <v>1883</v>
      </c>
      <c r="C237" s="3256" t="s">
        <v>1884</v>
      </c>
      <c r="D237" s="3256" t="s">
        <v>19</v>
      </c>
      <c r="E237" s="3257" t="s">
        <v>4345</v>
      </c>
      <c r="F237" s="3175" t="s">
        <v>4656</v>
      </c>
      <c r="G237" s="3199"/>
      <c r="H237" s="3199"/>
      <c r="I237" s="3202">
        <v>4</v>
      </c>
      <c r="J237" s="3203">
        <v>0.67</v>
      </c>
      <c r="K237" s="3199"/>
      <c r="L237" s="3179"/>
      <c r="M237" s="3182">
        <f t="shared" si="83"/>
        <v>25</v>
      </c>
      <c r="N237" s="3183">
        <f>M237/100000</f>
        <v>2.5000000000000001E-4</v>
      </c>
      <c r="O237" s="3182">
        <f t="shared" si="84"/>
        <v>2000</v>
      </c>
      <c r="P237" s="4884">
        <f>O237*N237</f>
        <v>0.5</v>
      </c>
      <c r="Q237" s="3185"/>
      <c r="R237" s="3186">
        <f>'Abs11. NTEP'!Q24</f>
        <v>0</v>
      </c>
      <c r="S237" s="3239">
        <f>'Abs11. NTEP'!R24</f>
        <v>0</v>
      </c>
      <c r="T237" s="3258">
        <f t="shared" si="86"/>
        <v>25</v>
      </c>
      <c r="U237" s="3258">
        <f t="shared" si="85"/>
        <v>2000</v>
      </c>
      <c r="V237" s="3259">
        <f t="shared" si="87"/>
        <v>50000</v>
      </c>
      <c r="W237" s="3189" t="str">
        <f t="shared" si="88"/>
        <v xml:space="preserve">STATE: Proposed for purchase of first line &amp; second line drugs as directed by CTD; PDY: ; KKL: ; MHE: ; YNM: </v>
      </c>
      <c r="X237" s="3371">
        <v>25</v>
      </c>
      <c r="Y237" s="3371">
        <v>2000</v>
      </c>
      <c r="Z237" s="3371">
        <f t="shared" si="89"/>
        <v>50000</v>
      </c>
      <c r="AA237" s="3377" t="s">
        <v>6985</v>
      </c>
      <c r="AB237" s="3188"/>
      <c r="AC237" s="3188"/>
      <c r="AD237" s="3188">
        <f>AB237*AC237</f>
        <v>0</v>
      </c>
      <c r="AE237" s="3188"/>
      <c r="AF237" s="3188"/>
      <c r="AG237" s="3188"/>
      <c r="AH237" s="3188">
        <f t="shared" si="90"/>
        <v>0</v>
      </c>
      <c r="AI237" s="3188"/>
      <c r="AJ237" s="3188"/>
      <c r="AK237" s="3188"/>
      <c r="AL237" s="3188">
        <f t="shared" si="91"/>
        <v>0</v>
      </c>
      <c r="AM237" s="3188"/>
      <c r="AN237" s="3188"/>
      <c r="AO237" s="3188"/>
      <c r="AP237" s="3188">
        <f t="shared" si="92"/>
        <v>0</v>
      </c>
      <c r="AQ237" s="3188"/>
      <c r="AR237" s="3188">
        <f t="shared" si="93"/>
        <v>50000</v>
      </c>
      <c r="AS237" s="3188">
        <f t="shared" si="94"/>
        <v>2000</v>
      </c>
      <c r="AT237" s="3188">
        <f t="shared" si="95"/>
        <v>25</v>
      </c>
      <c r="AU237" s="3189" t="str">
        <f t="shared" si="96"/>
        <v xml:space="preserve">STATE: Proposed for purchase of first line &amp; second line drugs as directed by CTD; PDY: ; KKL: ; MHE: ; YNM: </v>
      </c>
      <c r="AV237" s="4846" t="s">
        <v>7414</v>
      </c>
      <c r="AW237" s="4974" t="s">
        <v>8183</v>
      </c>
      <c r="AX237" s="5041" t="s">
        <v>8184</v>
      </c>
    </row>
    <row r="238" spans="1:50" s="3089" customFormat="1" ht="101.25">
      <c r="A238" s="3175">
        <v>3</v>
      </c>
      <c r="B238" s="3176" t="s">
        <v>1885</v>
      </c>
      <c r="C238" s="3196"/>
      <c r="D238" s="3177" t="s">
        <v>1873</v>
      </c>
      <c r="E238" s="3257" t="s">
        <v>4345</v>
      </c>
      <c r="F238" s="3175" t="s">
        <v>4656</v>
      </c>
      <c r="G238" s="3199"/>
      <c r="H238" s="3199"/>
      <c r="I238" s="3225"/>
      <c r="J238" s="3199"/>
      <c r="K238" s="3199"/>
      <c r="L238" s="3179"/>
      <c r="M238" s="3182">
        <f t="shared" si="83"/>
        <v>0</v>
      </c>
      <c r="N238" s="3183">
        <f>M238/100000</f>
        <v>0</v>
      </c>
      <c r="O238" s="3182">
        <f t="shared" si="84"/>
        <v>0</v>
      </c>
      <c r="P238" s="3184">
        <f>O238*N238</f>
        <v>0</v>
      </c>
      <c r="Q238" s="3185"/>
      <c r="R238" s="3186">
        <f>'Abs11. NTEP'!Q25</f>
        <v>0</v>
      </c>
      <c r="S238" s="3239">
        <f>'Abs11. NTEP'!R25</f>
        <v>0</v>
      </c>
      <c r="T238" s="3258">
        <f t="shared" si="86"/>
        <v>0</v>
      </c>
      <c r="U238" s="3258">
        <f t="shared" si="85"/>
        <v>0</v>
      </c>
      <c r="V238" s="3259">
        <f t="shared" si="87"/>
        <v>0</v>
      </c>
      <c r="W238" s="3189" t="str">
        <f t="shared" si="88"/>
        <v xml:space="preserve">STATE: ; PDY: ; KKL: ; MHE: ; YNM: </v>
      </c>
      <c r="X238" s="3188"/>
      <c r="Y238" s="3188"/>
      <c r="Z238" s="3188">
        <f t="shared" si="89"/>
        <v>0</v>
      </c>
      <c r="AA238" s="3188"/>
      <c r="AB238" s="3188"/>
      <c r="AC238" s="3188"/>
      <c r="AD238" s="3188">
        <f>AB238*AC238</f>
        <v>0</v>
      </c>
      <c r="AE238" s="3188"/>
      <c r="AF238" s="3188"/>
      <c r="AG238" s="3188"/>
      <c r="AH238" s="3188">
        <f t="shared" si="90"/>
        <v>0</v>
      </c>
      <c r="AI238" s="3188"/>
      <c r="AJ238" s="3188"/>
      <c r="AK238" s="3188"/>
      <c r="AL238" s="3188">
        <f t="shared" si="91"/>
        <v>0</v>
      </c>
      <c r="AM238" s="3188"/>
      <c r="AN238" s="3188"/>
      <c r="AO238" s="3188"/>
      <c r="AP238" s="3188">
        <f t="shared" si="92"/>
        <v>0</v>
      </c>
      <c r="AQ238" s="3188"/>
      <c r="AR238" s="3188">
        <f t="shared" si="93"/>
        <v>0</v>
      </c>
      <c r="AS238" s="3188">
        <f t="shared" si="94"/>
        <v>0</v>
      </c>
      <c r="AT238" s="3188">
        <f t="shared" si="95"/>
        <v>0</v>
      </c>
      <c r="AU238" s="3189" t="str">
        <f t="shared" si="96"/>
        <v xml:space="preserve">STATE: ; PDY: ; KKL: ; MHE: ; YNM: </v>
      </c>
      <c r="AV238" s="4846" t="s">
        <v>7414</v>
      </c>
      <c r="AW238" s="1826"/>
    </row>
    <row r="239" spans="1:50" s="3089" customFormat="1" ht="27.75" customHeight="1">
      <c r="A239" s="3162" t="s">
        <v>4342</v>
      </c>
      <c r="B239" s="3279" t="s">
        <v>3316</v>
      </c>
      <c r="C239" s="3279"/>
      <c r="D239" s="3279" t="s">
        <v>3313</v>
      </c>
      <c r="E239" s="3310"/>
      <c r="F239" s="3310"/>
      <c r="G239" s="3286"/>
      <c r="H239" s="3286"/>
      <c r="I239" s="3311"/>
      <c r="J239" s="3286"/>
      <c r="K239" s="3286"/>
      <c r="L239" s="3286"/>
      <c r="M239" s="3182">
        <f t="shared" si="83"/>
        <v>0</v>
      </c>
      <c r="N239" s="3312"/>
      <c r="O239" s="3182">
        <f t="shared" si="84"/>
        <v>0</v>
      </c>
      <c r="P239" s="3293">
        <f>SUM(P240:P243)</f>
        <v>38.96</v>
      </c>
      <c r="Q239" s="3313"/>
      <c r="R239" s="3289"/>
      <c r="S239" s="3290">
        <f>SUM(S240:S243)</f>
        <v>0</v>
      </c>
      <c r="T239" s="3258"/>
      <c r="U239" s="3258"/>
      <c r="V239" s="3293">
        <f>SUM(V240:V243)</f>
        <v>3896000</v>
      </c>
      <c r="W239" s="3189"/>
      <c r="X239" s="3188"/>
      <c r="Y239" s="3188"/>
      <c r="Z239" s="3293">
        <f>SUM(Z240:Z243)</f>
        <v>0</v>
      </c>
      <c r="AA239" s="3188"/>
      <c r="AB239" s="3188"/>
      <c r="AC239" s="3188"/>
      <c r="AD239" s="3293">
        <f>SUM(AD240:AD243)</f>
        <v>3896000</v>
      </c>
      <c r="AE239" s="3188"/>
      <c r="AF239" s="3188"/>
      <c r="AG239" s="3188"/>
      <c r="AH239" s="3293">
        <f>SUM(AH240:AH243)</f>
        <v>0</v>
      </c>
      <c r="AI239" s="3188"/>
      <c r="AJ239" s="3188"/>
      <c r="AK239" s="3188"/>
      <c r="AL239" s="3293">
        <f>SUM(AL240:AL243)</f>
        <v>0</v>
      </c>
      <c r="AM239" s="3188"/>
      <c r="AN239" s="3188"/>
      <c r="AO239" s="3188"/>
      <c r="AP239" s="3293">
        <f>SUM(AP240:AP243)</f>
        <v>0</v>
      </c>
      <c r="AQ239" s="3188"/>
      <c r="AR239" s="3293">
        <f>SUM(AR240:AR243)</f>
        <v>3896000</v>
      </c>
      <c r="AS239" s="3188"/>
      <c r="AT239" s="3188"/>
      <c r="AU239" s="3189"/>
      <c r="AV239" s="4731"/>
    </row>
    <row r="240" spans="1:50" s="3089" customFormat="1" ht="107.25" customHeight="1">
      <c r="A240" s="3175">
        <v>1</v>
      </c>
      <c r="B240" s="3314" t="s">
        <v>3317</v>
      </c>
      <c r="C240" s="3196"/>
      <c r="D240" s="3315" t="s">
        <v>3312</v>
      </c>
      <c r="E240" s="3257" t="s">
        <v>4345</v>
      </c>
      <c r="F240" s="3211" t="s">
        <v>3306</v>
      </c>
      <c r="G240" s="3199"/>
      <c r="H240" s="3199"/>
      <c r="I240" s="3251">
        <v>14.7537798</v>
      </c>
      <c r="J240" s="3199"/>
      <c r="K240" s="3199"/>
      <c r="L240" s="3179"/>
      <c r="M240" s="3182">
        <f t="shared" si="83"/>
        <v>1926000</v>
      </c>
      <c r="N240" s="3183">
        <f>M240/100000</f>
        <v>19.260000000000002</v>
      </c>
      <c r="O240" s="3182">
        <f t="shared" si="84"/>
        <v>1</v>
      </c>
      <c r="P240" s="4884">
        <f>O240*N240</f>
        <v>19.260000000000002</v>
      </c>
      <c r="Q240" s="3185"/>
      <c r="R240" s="3186">
        <f>'Abs12. NVHCP'!Q18</f>
        <v>0</v>
      </c>
      <c r="S240" s="3187">
        <f>'Abs12. NVHCP'!R18</f>
        <v>0</v>
      </c>
      <c r="T240" s="3258">
        <f t="shared" si="86"/>
        <v>1926000</v>
      </c>
      <c r="U240" s="3258">
        <f t="shared" si="85"/>
        <v>1</v>
      </c>
      <c r="V240" s="3259">
        <f t="shared" si="87"/>
        <v>1926000</v>
      </c>
      <c r="W240" s="3189" t="str">
        <f t="shared" si="88"/>
        <v xml:space="preserve">STATE: ; PDY: Drugs  - kind - Rs.8.46 Lakhs, Cash HBIG &amp; Vaccination hep B - Rs.2.7 Lakhs &amp; Hep B vaccine for HRG 9000 x 3 - 27000/10 - 2700 x Rs.300 - Rs.8.10 Lakhs - Total - Rs.19.26 Lakhs; KKL: ; MHE: ; YNM: </v>
      </c>
      <c r="X240" s="3316"/>
      <c r="Y240" s="3316"/>
      <c r="Z240" s="3316">
        <f>X240*Y240</f>
        <v>0</v>
      </c>
      <c r="AA240" s="3316"/>
      <c r="AB240" s="4109">
        <v>1926000</v>
      </c>
      <c r="AC240" s="4109">
        <v>1</v>
      </c>
      <c r="AD240" s="4109">
        <f>AB240*AC240</f>
        <v>1926000</v>
      </c>
      <c r="AE240" s="3586" t="s">
        <v>7737</v>
      </c>
      <c r="AF240" s="3316"/>
      <c r="AG240" s="3316"/>
      <c r="AH240" s="3316">
        <f>AF240*AG240</f>
        <v>0</v>
      </c>
      <c r="AI240" s="3316"/>
      <c r="AJ240" s="3316"/>
      <c r="AK240" s="3316"/>
      <c r="AL240" s="3316">
        <f>AJ240*AK240</f>
        <v>0</v>
      </c>
      <c r="AM240" s="3316"/>
      <c r="AN240" s="3316"/>
      <c r="AO240" s="3316"/>
      <c r="AP240" s="3316">
        <f>AN240*AO240</f>
        <v>0</v>
      </c>
      <c r="AQ240" s="3316"/>
      <c r="AR240" s="3188">
        <f t="shared" si="93"/>
        <v>1926000</v>
      </c>
      <c r="AS240" s="3188">
        <f t="shared" si="94"/>
        <v>1</v>
      </c>
      <c r="AT240" s="3188">
        <f t="shared" si="95"/>
        <v>1926000</v>
      </c>
      <c r="AU240" s="3189" t="str">
        <f t="shared" si="96"/>
        <v xml:space="preserve">STATE: ; PDY: Drugs  - kind - Rs.8.46 Lakhs, Cash HBIG &amp; Vaccination hep B - Rs.2.7 Lakhs &amp; Hep B vaccine for HRG 9000 x 3 - 27000/10 - 2700 x Rs.300 - Rs.8.10 Lakhs - Total - Rs.19.26 Lakhs; KKL: ; MHE: ; YNM: </v>
      </c>
      <c r="AV240" s="4846" t="s">
        <v>7415</v>
      </c>
      <c r="AW240" s="4974" t="s">
        <v>7874</v>
      </c>
    </row>
    <row r="241" spans="1:49" s="3089" customFormat="1" ht="54.75" customHeight="1">
      <c r="A241" s="3175">
        <v>2</v>
      </c>
      <c r="B241" s="3314" t="s">
        <v>3318</v>
      </c>
      <c r="C241" s="3196"/>
      <c r="D241" s="3315" t="s">
        <v>3314</v>
      </c>
      <c r="E241" s="3257" t="s">
        <v>4345</v>
      </c>
      <c r="F241" s="3211" t="s">
        <v>3306</v>
      </c>
      <c r="G241" s="3199"/>
      <c r="H241" s="3199"/>
      <c r="I241" s="3251">
        <v>21.308529580000005</v>
      </c>
      <c r="J241" s="3199"/>
      <c r="K241" s="3199"/>
      <c r="L241" s="3179"/>
      <c r="M241" s="3182">
        <f t="shared" si="83"/>
        <v>1745000</v>
      </c>
      <c r="N241" s="3183">
        <f>M241/100000</f>
        <v>17.45</v>
      </c>
      <c r="O241" s="3182">
        <f t="shared" si="84"/>
        <v>1</v>
      </c>
      <c r="P241" s="4884">
        <f>O241*N241</f>
        <v>17.45</v>
      </c>
      <c r="Q241" s="3185"/>
      <c r="R241" s="3186">
        <f>'Abs12. NVHCP'!Q19</f>
        <v>0</v>
      </c>
      <c r="S241" s="3187">
        <f>'Abs12. NVHCP'!R19</f>
        <v>0</v>
      </c>
      <c r="T241" s="3258">
        <f t="shared" si="86"/>
        <v>1745000</v>
      </c>
      <c r="U241" s="3258">
        <f t="shared" si="85"/>
        <v>1</v>
      </c>
      <c r="V241" s="3259">
        <f t="shared" si="87"/>
        <v>1745000</v>
      </c>
      <c r="W241" s="3189" t="str">
        <f t="shared" si="88"/>
        <v xml:space="preserve">STATE: ; PDY: MTC - Rs.17.45 Lakhs; KKL: ; MHE: ; YNM: </v>
      </c>
      <c r="X241" s="3316"/>
      <c r="Y241" s="3316"/>
      <c r="Z241" s="3316">
        <f>X241*Y241</f>
        <v>0</v>
      </c>
      <c r="AA241" s="3316"/>
      <c r="AB241" s="4109">
        <v>1745000</v>
      </c>
      <c r="AC241" s="4109">
        <v>1</v>
      </c>
      <c r="AD241" s="4109">
        <f>AB241*AC241</f>
        <v>1745000</v>
      </c>
      <c r="AE241" s="3586" t="s">
        <v>7738</v>
      </c>
      <c r="AF241" s="3316"/>
      <c r="AG241" s="3316"/>
      <c r="AH241" s="3316">
        <f>AF241*AG241</f>
        <v>0</v>
      </c>
      <c r="AI241" s="3316"/>
      <c r="AJ241" s="3316"/>
      <c r="AK241" s="3316"/>
      <c r="AL241" s="3316">
        <f>AJ241*AK241</f>
        <v>0</v>
      </c>
      <c r="AM241" s="3316"/>
      <c r="AN241" s="3316"/>
      <c r="AO241" s="3316"/>
      <c r="AP241" s="3316">
        <f>AN241*AO241</f>
        <v>0</v>
      </c>
      <c r="AQ241" s="3316"/>
      <c r="AR241" s="3188">
        <f t="shared" si="93"/>
        <v>1745000</v>
      </c>
      <c r="AS241" s="3188">
        <f t="shared" si="94"/>
        <v>1</v>
      </c>
      <c r="AT241" s="3188">
        <f t="shared" si="95"/>
        <v>1745000</v>
      </c>
      <c r="AU241" s="3189" t="str">
        <f t="shared" si="96"/>
        <v xml:space="preserve">STATE: ; PDY: MTC - Rs.17.45 Lakhs; KKL: ; MHE: ; YNM: </v>
      </c>
      <c r="AV241" s="4846" t="s">
        <v>7416</v>
      </c>
      <c r="AW241" s="4974" t="s">
        <v>8060</v>
      </c>
    </row>
    <row r="242" spans="1:49" s="3089" customFormat="1" ht="70.5" customHeight="1">
      <c r="A242" s="3175">
        <v>3</v>
      </c>
      <c r="B242" s="3314" t="s">
        <v>3319</v>
      </c>
      <c r="C242" s="3196"/>
      <c r="D242" s="3315" t="s">
        <v>4085</v>
      </c>
      <c r="E242" s="3257" t="s">
        <v>4345</v>
      </c>
      <c r="F242" s="3211" t="s">
        <v>3306</v>
      </c>
      <c r="G242" s="3199"/>
      <c r="H242" s="3199"/>
      <c r="I242" s="3251">
        <v>2</v>
      </c>
      <c r="J242" s="3199"/>
      <c r="K242" s="3199"/>
      <c r="L242" s="3179"/>
      <c r="M242" s="3182">
        <f t="shared" si="83"/>
        <v>225000</v>
      </c>
      <c r="N242" s="3183">
        <f>M242/100000</f>
        <v>2.25</v>
      </c>
      <c r="O242" s="3182">
        <f t="shared" si="84"/>
        <v>1</v>
      </c>
      <c r="P242" s="4884">
        <f>O242*N242</f>
        <v>2.25</v>
      </c>
      <c r="Q242" s="3185"/>
      <c r="R242" s="3186">
        <f>'Abs12. NVHCP'!Q20</f>
        <v>0</v>
      </c>
      <c r="S242" s="3187">
        <f>'Abs12. NVHCP'!R20</f>
        <v>0</v>
      </c>
      <c r="T242" s="3258">
        <f t="shared" si="86"/>
        <v>225000</v>
      </c>
      <c r="U242" s="3258">
        <f t="shared" si="85"/>
        <v>1</v>
      </c>
      <c r="V242" s="3259">
        <f t="shared" si="87"/>
        <v>225000</v>
      </c>
      <c r="W242" s="3189" t="str">
        <f t="shared" si="88"/>
        <v xml:space="preserve">STATE: ; PDY: Consumables for Hepatitis B &amp; Hepatitis C - = Rs. 2.25 Lakhs; KKL: ; MHE: ; YNM: </v>
      </c>
      <c r="X242" s="3316"/>
      <c r="Y242" s="3316"/>
      <c r="Z242" s="3316">
        <f>X242*Y242</f>
        <v>0</v>
      </c>
      <c r="AA242" s="3316"/>
      <c r="AB242" s="4109">
        <v>225000</v>
      </c>
      <c r="AC242" s="4109">
        <v>1</v>
      </c>
      <c r="AD242" s="4109">
        <f>AB242*AC242</f>
        <v>225000</v>
      </c>
      <c r="AE242" s="3586" t="s">
        <v>7739</v>
      </c>
      <c r="AF242" s="3316"/>
      <c r="AG242" s="3316"/>
      <c r="AH242" s="3316">
        <f>AF242*AG242</f>
        <v>0</v>
      </c>
      <c r="AI242" s="3316"/>
      <c r="AJ242" s="3316"/>
      <c r="AK242" s="3316"/>
      <c r="AL242" s="3316">
        <f>AJ242*AK242</f>
        <v>0</v>
      </c>
      <c r="AM242" s="3316"/>
      <c r="AN242" s="3316"/>
      <c r="AO242" s="3316"/>
      <c r="AP242" s="3316">
        <f>AN242*AO242</f>
        <v>0</v>
      </c>
      <c r="AQ242" s="3316"/>
      <c r="AR242" s="3188">
        <f t="shared" si="93"/>
        <v>225000</v>
      </c>
      <c r="AS242" s="3188">
        <f t="shared" si="94"/>
        <v>1</v>
      </c>
      <c r="AT242" s="3188">
        <f t="shared" si="95"/>
        <v>225000</v>
      </c>
      <c r="AU242" s="3189" t="str">
        <f t="shared" si="96"/>
        <v xml:space="preserve">STATE: ; PDY: Consumables for Hepatitis B &amp; Hepatitis C - = Rs. 2.25 Lakhs; KKL: ; MHE: ; YNM: </v>
      </c>
      <c r="AV242" s="4846" t="s">
        <v>7417</v>
      </c>
      <c r="AW242" s="4974" t="s">
        <v>8060</v>
      </c>
    </row>
    <row r="243" spans="1:49" s="3089" customFormat="1" ht="49.5">
      <c r="A243" s="3175">
        <v>4</v>
      </c>
      <c r="B243" s="3314" t="s">
        <v>3320</v>
      </c>
      <c r="C243" s="3196"/>
      <c r="D243" s="3315" t="s">
        <v>3315</v>
      </c>
      <c r="E243" s="3257" t="s">
        <v>4345</v>
      </c>
      <c r="F243" s="3211" t="s">
        <v>3306</v>
      </c>
      <c r="G243" s="3199"/>
      <c r="H243" s="3199"/>
      <c r="I243" s="3225"/>
      <c r="J243" s="3199"/>
      <c r="K243" s="3199"/>
      <c r="L243" s="3179"/>
      <c r="M243" s="3182">
        <f t="shared" si="83"/>
        <v>0</v>
      </c>
      <c r="N243" s="3183">
        <f>M243/100000</f>
        <v>0</v>
      </c>
      <c r="O243" s="3182">
        <f t="shared" si="84"/>
        <v>0</v>
      </c>
      <c r="P243" s="3184">
        <f>O243*N243</f>
        <v>0</v>
      </c>
      <c r="Q243" s="3185"/>
      <c r="R243" s="3186">
        <f>'Abs12. NVHCP'!Q21</f>
        <v>0</v>
      </c>
      <c r="S243" s="3187">
        <f>'Abs12. NVHCP'!R21</f>
        <v>0</v>
      </c>
      <c r="T243" s="3258">
        <f t="shared" si="86"/>
        <v>0</v>
      </c>
      <c r="U243" s="3258">
        <f t="shared" si="85"/>
        <v>0</v>
      </c>
      <c r="V243" s="3259">
        <f t="shared" si="87"/>
        <v>0</v>
      </c>
      <c r="W243" s="3189" t="str">
        <f t="shared" si="88"/>
        <v xml:space="preserve">STATE: ; PDY: ; KKL: ; MHE: ; YNM: </v>
      </c>
      <c r="X243" s="3188"/>
      <c r="Y243" s="3188"/>
      <c r="Z243" s="3188">
        <f t="shared" si="89"/>
        <v>0</v>
      </c>
      <c r="AA243" s="3188"/>
      <c r="AB243" s="3188"/>
      <c r="AC243" s="3188"/>
      <c r="AD243" s="3188">
        <f>AB243*AC243</f>
        <v>0</v>
      </c>
      <c r="AE243" s="3188"/>
      <c r="AF243" s="3188"/>
      <c r="AG243" s="3188"/>
      <c r="AH243" s="3188">
        <f t="shared" si="90"/>
        <v>0</v>
      </c>
      <c r="AI243" s="3188"/>
      <c r="AJ243" s="3188"/>
      <c r="AK243" s="3188"/>
      <c r="AL243" s="3188">
        <f t="shared" si="91"/>
        <v>0</v>
      </c>
      <c r="AM243" s="3188"/>
      <c r="AN243" s="3188"/>
      <c r="AO243" s="3188"/>
      <c r="AP243" s="3188">
        <f t="shared" si="92"/>
        <v>0</v>
      </c>
      <c r="AQ243" s="3188"/>
      <c r="AR243" s="3188">
        <f t="shared" si="93"/>
        <v>0</v>
      </c>
      <c r="AS243" s="3188">
        <f t="shared" si="94"/>
        <v>0</v>
      </c>
      <c r="AT243" s="3188">
        <f t="shared" si="95"/>
        <v>0</v>
      </c>
      <c r="AU243" s="3189" t="str">
        <f t="shared" si="96"/>
        <v xml:space="preserve">STATE: ; PDY: ; KKL: ; MHE: ; YNM: </v>
      </c>
      <c r="AV243" s="4846" t="s">
        <v>7418</v>
      </c>
      <c r="AW243" s="1826"/>
    </row>
    <row r="244" spans="1:49" s="3090" customFormat="1" ht="28.5" customHeight="1">
      <c r="A244" s="3162" t="s">
        <v>4343</v>
      </c>
      <c r="B244" s="3137" t="s">
        <v>4469</v>
      </c>
      <c r="C244" s="3138"/>
      <c r="D244" s="3137" t="s">
        <v>4927</v>
      </c>
      <c r="E244" s="3139"/>
      <c r="F244" s="3139"/>
      <c r="G244" s="3246"/>
      <c r="H244" s="3246"/>
      <c r="I244" s="3247"/>
      <c r="J244" s="3246"/>
      <c r="K244" s="3246"/>
      <c r="L244" s="3246"/>
      <c r="M244" s="3182">
        <f t="shared" si="83"/>
        <v>0</v>
      </c>
      <c r="N244" s="3142"/>
      <c r="O244" s="3182">
        <f t="shared" si="84"/>
        <v>0</v>
      </c>
      <c r="P244" s="3142">
        <f>P245</f>
        <v>27.047999999992122</v>
      </c>
      <c r="Q244" s="3248"/>
      <c r="R244" s="3249"/>
      <c r="S244" s="3250">
        <f>S245</f>
        <v>0</v>
      </c>
      <c r="T244" s="3258"/>
      <c r="U244" s="3258"/>
      <c r="V244" s="3142">
        <f>V245</f>
        <v>2704799.9999992126</v>
      </c>
      <c r="W244" s="3189"/>
      <c r="X244" s="3188"/>
      <c r="Y244" s="3188"/>
      <c r="Z244" s="3142">
        <f>Z245</f>
        <v>0</v>
      </c>
      <c r="AA244" s="3188"/>
      <c r="AB244" s="3188"/>
      <c r="AC244" s="3188"/>
      <c r="AD244" s="3142">
        <f>AD245</f>
        <v>2271674.9999992126</v>
      </c>
      <c r="AE244" s="3188"/>
      <c r="AF244" s="3188"/>
      <c r="AG244" s="3188"/>
      <c r="AH244" s="3142">
        <f>AH245</f>
        <v>433125</v>
      </c>
      <c r="AI244" s="3188"/>
      <c r="AJ244" s="3188"/>
      <c r="AK244" s="3188"/>
      <c r="AL244" s="3142">
        <f>AL245</f>
        <v>0</v>
      </c>
      <c r="AM244" s="3188"/>
      <c r="AN244" s="3188"/>
      <c r="AO244" s="3188"/>
      <c r="AP244" s="3142">
        <f>AP245</f>
        <v>0</v>
      </c>
      <c r="AQ244" s="3188"/>
      <c r="AR244" s="3142">
        <f>AR245</f>
        <v>2704799.9999992126</v>
      </c>
      <c r="AS244" s="3188"/>
      <c r="AT244" s="3188"/>
      <c r="AU244" s="3189"/>
      <c r="AV244" s="4732"/>
    </row>
    <row r="245" spans="1:49" s="3090" customFormat="1" ht="105.75" customHeight="1">
      <c r="A245" s="3211">
        <v>1</v>
      </c>
      <c r="B245" s="3190" t="s">
        <v>4470</v>
      </c>
      <c r="C245" s="3196"/>
      <c r="D245" s="3190" t="s">
        <v>4467</v>
      </c>
      <c r="E245" s="3257" t="s">
        <v>4345</v>
      </c>
      <c r="F245" s="3211" t="s">
        <v>3976</v>
      </c>
      <c r="G245" s="3241"/>
      <c r="H245" s="3241"/>
      <c r="I245" s="3317">
        <v>8.2068004999999999</v>
      </c>
      <c r="J245" s="3241"/>
      <c r="K245" s="3241"/>
      <c r="L245" s="3212"/>
      <c r="M245" s="3182">
        <f t="shared" si="83"/>
        <v>288.75</v>
      </c>
      <c r="N245" s="3183">
        <f>M245/100000</f>
        <v>2.8874999999999999E-3</v>
      </c>
      <c r="O245" s="3182">
        <f>U245</f>
        <v>9367.2727272699995</v>
      </c>
      <c r="P245" s="4884">
        <f>O245*N245</f>
        <v>27.047999999992122</v>
      </c>
      <c r="Q245" s="3318"/>
      <c r="R245" s="3186">
        <f>'Abs13. NRCP'!Q8</f>
        <v>0</v>
      </c>
      <c r="S245" s="3239">
        <f>'Abs13. NRCP'!R8</f>
        <v>0</v>
      </c>
      <c r="T245" s="3258">
        <f t="shared" si="86"/>
        <v>288.75</v>
      </c>
      <c r="U245" s="3258">
        <f t="shared" si="85"/>
        <v>9367.2727272699995</v>
      </c>
      <c r="V245" s="3259">
        <f t="shared" si="87"/>
        <v>2704799.9999992126</v>
      </c>
      <c r="W245" s="3189" t="str">
        <f t="shared" si="88"/>
        <v xml:space="preserve">STATE: ; PDY: ARV Vials -5000 vials @ Rs. 275 + 5% = Rs.14,43,750/- &amp; HRIG - 100 - Vials x Rs.3750 +12% - Rs. 4,20,000/- ERIG (Equine Rabies Serum) - 1500 Vials @ Rs. 259 + 5% = Rs.4,07,925/- (Total - Rs. 22,71,675/-); KKL: ARV Vials -1500 vials @ Rs. 275 + 5% = Rs.4,33,125/-; MHE: ; YNM: </v>
      </c>
      <c r="X245" s="3319"/>
      <c r="Y245" s="3319"/>
      <c r="Z245" s="3319">
        <f>X245*Y245</f>
        <v>0</v>
      </c>
      <c r="AA245" s="3319"/>
      <c r="AB245" s="3192">
        <v>288.75</v>
      </c>
      <c r="AC245" s="3192">
        <v>7867.2727272700004</v>
      </c>
      <c r="AD245" s="3192">
        <f>AC245*AB245</f>
        <v>2271674.9999992126</v>
      </c>
      <c r="AE245" s="3230" t="s">
        <v>6604</v>
      </c>
      <c r="AF245" s="3192">
        <v>288.75</v>
      </c>
      <c r="AG245" s="3192">
        <v>1500</v>
      </c>
      <c r="AH245" s="3192">
        <f>AG245*AF245</f>
        <v>433125</v>
      </c>
      <c r="AI245" s="3230" t="s">
        <v>6605</v>
      </c>
      <c r="AJ245" s="3319"/>
      <c r="AK245" s="3319"/>
      <c r="AL245" s="3319">
        <f>AJ245*AK245</f>
        <v>0</v>
      </c>
      <c r="AM245" s="3319"/>
      <c r="AN245" s="3319"/>
      <c r="AO245" s="3319"/>
      <c r="AP245" s="3319">
        <f>AN245*AO245</f>
        <v>0</v>
      </c>
      <c r="AQ245" s="3319"/>
      <c r="AR245" s="3188">
        <f t="shared" si="93"/>
        <v>2704799.9999992126</v>
      </c>
      <c r="AS245" s="3188">
        <f t="shared" si="94"/>
        <v>9367.2727272699995</v>
      </c>
      <c r="AT245" s="3188">
        <f t="shared" si="95"/>
        <v>288.75</v>
      </c>
      <c r="AU245" s="3189" t="str">
        <f t="shared" si="96"/>
        <v xml:space="preserve">STATE: ; PDY: ARV Vials -5000 vials @ Rs. 275 + 5% = Rs.14,43,750/- &amp; HRIG - 100 - Vials x Rs.3750 +12% - Rs. 4,20,000/- ERIG (Equine Rabies Serum) - 1500 Vials @ Rs. 259 + 5% = Rs.4,07,925/- (Total - Rs. 22,71,675/-); KKL: ARV Vials -1500 vials @ Rs. 275 + 5% = Rs.4,33,125/-; MHE: ; YNM: </v>
      </c>
      <c r="AV245" s="4847" t="s">
        <v>7419</v>
      </c>
      <c r="AW245" s="4974" t="s">
        <v>8063</v>
      </c>
    </row>
    <row r="246" spans="1:49" s="3090" customFormat="1" ht="20.25">
      <c r="A246" s="3162" t="s">
        <v>4646</v>
      </c>
      <c r="B246" s="3137" t="s">
        <v>4469</v>
      </c>
      <c r="C246" s="3138"/>
      <c r="D246" s="3137" t="s">
        <v>4928</v>
      </c>
      <c r="E246" s="3139"/>
      <c r="F246" s="3139"/>
      <c r="G246" s="3246"/>
      <c r="H246" s="3246"/>
      <c r="I246" s="3247"/>
      <c r="J246" s="3246"/>
      <c r="K246" s="3246"/>
      <c r="L246" s="3246"/>
      <c r="M246" s="3182">
        <f t="shared" si="83"/>
        <v>0</v>
      </c>
      <c r="N246" s="3142"/>
      <c r="O246" s="3182">
        <f t="shared" si="84"/>
        <v>0</v>
      </c>
      <c r="P246" s="3142">
        <f>SUM(P247:P248)</f>
        <v>0</v>
      </c>
      <c r="Q246" s="3248"/>
      <c r="R246" s="3249"/>
      <c r="S246" s="3250">
        <f>SUM(S247:S248)</f>
        <v>0</v>
      </c>
      <c r="T246" s="3258"/>
      <c r="U246" s="3258"/>
      <c r="V246" s="3142">
        <f>SUM(V247:V248)</f>
        <v>0</v>
      </c>
      <c r="W246" s="3189"/>
      <c r="X246" s="3188"/>
      <c r="Y246" s="3188"/>
      <c r="Z246" s="3142">
        <f>SUM(Z247:Z248)</f>
        <v>0</v>
      </c>
      <c r="AA246" s="3188"/>
      <c r="AB246" s="3188"/>
      <c r="AC246" s="3188"/>
      <c r="AD246" s="3142">
        <f>SUM(AD247:AD248)</f>
        <v>0</v>
      </c>
      <c r="AE246" s="3188"/>
      <c r="AF246" s="3188"/>
      <c r="AG246" s="3188"/>
      <c r="AH246" s="3142">
        <f>SUM(AH247:AH248)</f>
        <v>0</v>
      </c>
      <c r="AI246" s="3188"/>
      <c r="AJ246" s="3188"/>
      <c r="AK246" s="3188"/>
      <c r="AL246" s="3142">
        <f>SUM(AL247:AL248)</f>
        <v>0</v>
      </c>
      <c r="AM246" s="3188"/>
      <c r="AN246" s="3188"/>
      <c r="AO246" s="3188"/>
      <c r="AP246" s="3142">
        <f>SUM(AP247:AP248)</f>
        <v>0</v>
      </c>
      <c r="AQ246" s="3188"/>
      <c r="AR246" s="3142">
        <f>SUM(AR247:AR248)</f>
        <v>0</v>
      </c>
      <c r="AS246" s="3188"/>
      <c r="AT246" s="3188"/>
      <c r="AU246" s="3189"/>
      <c r="AV246" s="4732"/>
    </row>
    <row r="247" spans="1:49" s="3090" customFormat="1" ht="44.25" customHeight="1">
      <c r="A247" s="3211">
        <v>1</v>
      </c>
      <c r="B247" s="3190" t="s">
        <v>4471</v>
      </c>
      <c r="C247" s="3196"/>
      <c r="D247" s="3190" t="s">
        <v>4468</v>
      </c>
      <c r="E247" s="3257" t="s">
        <v>4345</v>
      </c>
      <c r="F247" s="3211" t="s">
        <v>4527</v>
      </c>
      <c r="G247" s="3241"/>
      <c r="H247" s="3241"/>
      <c r="I247" s="3242"/>
      <c r="J247" s="3241"/>
      <c r="K247" s="3241"/>
      <c r="L247" s="3212"/>
      <c r="M247" s="3182">
        <f t="shared" si="83"/>
        <v>0</v>
      </c>
      <c r="N247" s="3183">
        <f>M247/100000</f>
        <v>0</v>
      </c>
      <c r="O247" s="3182">
        <f t="shared" si="84"/>
        <v>0</v>
      </c>
      <c r="P247" s="3214">
        <f>O247*N247</f>
        <v>0</v>
      </c>
      <c r="Q247" s="3318"/>
      <c r="R247" s="3186">
        <f>'Abs14. PPCL'!Q7</f>
        <v>0</v>
      </c>
      <c r="S247" s="3239">
        <f>'Abs14. PPCL'!R7</f>
        <v>0</v>
      </c>
      <c r="T247" s="3258">
        <f t="shared" si="86"/>
        <v>0</v>
      </c>
      <c r="U247" s="3258">
        <f t="shared" si="85"/>
        <v>0</v>
      </c>
      <c r="V247" s="3259">
        <f t="shared" si="87"/>
        <v>0</v>
      </c>
      <c r="W247" s="3189" t="str">
        <f t="shared" si="88"/>
        <v xml:space="preserve">STATE: ; PDY: ; KKL: ; MHE: ; YNM: </v>
      </c>
      <c r="X247" s="3188"/>
      <c r="Y247" s="3188"/>
      <c r="Z247" s="3188">
        <f t="shared" si="89"/>
        <v>0</v>
      </c>
      <c r="AA247" s="3188"/>
      <c r="AB247" s="3188"/>
      <c r="AC247" s="3188"/>
      <c r="AD247" s="3188">
        <f>AB247*AC247</f>
        <v>0</v>
      </c>
      <c r="AE247" s="3188"/>
      <c r="AF247" s="3188"/>
      <c r="AG247" s="3188"/>
      <c r="AH247" s="3188">
        <f t="shared" si="90"/>
        <v>0</v>
      </c>
      <c r="AI247" s="3188"/>
      <c r="AJ247" s="3188"/>
      <c r="AK247" s="3188"/>
      <c r="AL247" s="3188">
        <f t="shared" si="91"/>
        <v>0</v>
      </c>
      <c r="AM247" s="3188"/>
      <c r="AN247" s="3188"/>
      <c r="AO247" s="3188"/>
      <c r="AP247" s="3188">
        <f t="shared" si="92"/>
        <v>0</v>
      </c>
      <c r="AQ247" s="3188"/>
      <c r="AR247" s="3188">
        <f t="shared" si="93"/>
        <v>0</v>
      </c>
      <c r="AS247" s="3188">
        <f t="shared" si="94"/>
        <v>0</v>
      </c>
      <c r="AT247" s="3188">
        <f t="shared" si="95"/>
        <v>0</v>
      </c>
      <c r="AU247" s="3189" t="str">
        <f t="shared" si="96"/>
        <v xml:space="preserve">STATE: ; PDY: ; KKL: ; MHE: ; YNM: </v>
      </c>
      <c r="AV247" s="4847" t="s">
        <v>7420</v>
      </c>
      <c r="AW247" s="1825"/>
    </row>
    <row r="248" spans="1:49" s="3089" customFormat="1" ht="36" customHeight="1">
      <c r="A248" s="3211">
        <v>2</v>
      </c>
      <c r="B248" s="3190" t="s">
        <v>4472</v>
      </c>
      <c r="C248" s="3196"/>
      <c r="D248" s="3190" t="s">
        <v>1308</v>
      </c>
      <c r="E248" s="3257" t="s">
        <v>4345</v>
      </c>
      <c r="F248" s="3211" t="s">
        <v>4527</v>
      </c>
      <c r="G248" s="3241"/>
      <c r="H248" s="3241"/>
      <c r="I248" s="3242"/>
      <c r="J248" s="3241"/>
      <c r="K248" s="3241"/>
      <c r="L248" s="3212"/>
      <c r="M248" s="3182">
        <f t="shared" si="83"/>
        <v>0</v>
      </c>
      <c r="N248" s="3183">
        <f>M248/100000</f>
        <v>0</v>
      </c>
      <c r="O248" s="3182">
        <f t="shared" si="84"/>
        <v>0</v>
      </c>
      <c r="P248" s="3214">
        <f>O248*N248</f>
        <v>0</v>
      </c>
      <c r="Q248" s="3318"/>
      <c r="R248" s="3186">
        <f>'Abs14. PPCL'!Q8</f>
        <v>0</v>
      </c>
      <c r="S248" s="3239">
        <f>'Abs14. PPCL'!R8</f>
        <v>0</v>
      </c>
      <c r="T248" s="3258">
        <f t="shared" si="86"/>
        <v>0</v>
      </c>
      <c r="U248" s="3258">
        <f t="shared" si="85"/>
        <v>0</v>
      </c>
      <c r="V248" s="3259">
        <f t="shared" si="87"/>
        <v>0</v>
      </c>
      <c r="W248" s="3189" t="str">
        <f t="shared" si="88"/>
        <v xml:space="preserve">STATE: ; PDY: ; KKL: ; MHE: ; YNM: </v>
      </c>
      <c r="X248" s="3188"/>
      <c r="Y248" s="3188"/>
      <c r="Z248" s="3188">
        <f t="shared" si="89"/>
        <v>0</v>
      </c>
      <c r="AA248" s="3188"/>
      <c r="AB248" s="3188"/>
      <c r="AC248" s="3188"/>
      <c r="AD248" s="3188">
        <f>AB248*AC248</f>
        <v>0</v>
      </c>
      <c r="AE248" s="3188"/>
      <c r="AF248" s="3188"/>
      <c r="AG248" s="3188"/>
      <c r="AH248" s="3188">
        <f t="shared" si="90"/>
        <v>0</v>
      </c>
      <c r="AI248" s="3188"/>
      <c r="AJ248" s="3188"/>
      <c r="AK248" s="3188"/>
      <c r="AL248" s="3188">
        <f t="shared" si="91"/>
        <v>0</v>
      </c>
      <c r="AM248" s="3188"/>
      <c r="AN248" s="3188"/>
      <c r="AO248" s="3188"/>
      <c r="AP248" s="3188">
        <f t="shared" si="92"/>
        <v>0</v>
      </c>
      <c r="AQ248" s="3188"/>
      <c r="AR248" s="3188">
        <f t="shared" si="93"/>
        <v>0</v>
      </c>
      <c r="AS248" s="3188">
        <f t="shared" si="94"/>
        <v>0</v>
      </c>
      <c r="AT248" s="3188">
        <f t="shared" si="95"/>
        <v>0</v>
      </c>
      <c r="AU248" s="3189" t="str">
        <f t="shared" si="96"/>
        <v xml:space="preserve">STATE: ; PDY: ; KKL: ; MHE: ; YNM: </v>
      </c>
      <c r="AV248" s="4846"/>
      <c r="AW248" s="1826"/>
    </row>
    <row r="249" spans="1:49" s="3089" customFormat="1" ht="20.25">
      <c r="A249" s="5293" t="s">
        <v>4910</v>
      </c>
      <c r="B249" s="5293"/>
      <c r="C249" s="5293"/>
      <c r="D249" s="5293"/>
      <c r="E249" s="3151"/>
      <c r="F249" s="3151"/>
      <c r="G249" s="3231"/>
      <c r="H249" s="3231"/>
      <c r="I249" s="3232"/>
      <c r="J249" s="3231"/>
      <c r="K249" s="3231"/>
      <c r="L249" s="3231"/>
      <c r="M249" s="3182">
        <f t="shared" si="83"/>
        <v>0</v>
      </c>
      <c r="N249" s="3154"/>
      <c r="O249" s="3182">
        <f t="shared" si="84"/>
        <v>0</v>
      </c>
      <c r="P249" s="3154"/>
      <c r="Q249" s="3233"/>
      <c r="R249" s="3234"/>
      <c r="S249" s="3158"/>
      <c r="T249" s="3258"/>
      <c r="U249" s="3258">
        <f t="shared" si="85"/>
        <v>0</v>
      </c>
      <c r="V249" s="3259"/>
      <c r="W249" s="3189"/>
      <c r="X249" s="3188"/>
      <c r="Y249" s="3188"/>
      <c r="Z249" s="3188"/>
      <c r="AA249" s="3188"/>
      <c r="AB249" s="3188"/>
      <c r="AC249" s="3188"/>
      <c r="AD249" s="3188"/>
      <c r="AE249" s="3188"/>
      <c r="AF249" s="3188"/>
      <c r="AG249" s="3188"/>
      <c r="AH249" s="3188"/>
      <c r="AI249" s="3188"/>
      <c r="AJ249" s="3188"/>
      <c r="AK249" s="3188"/>
      <c r="AL249" s="3188"/>
      <c r="AM249" s="3188"/>
      <c r="AN249" s="3188"/>
      <c r="AO249" s="3188"/>
      <c r="AP249" s="3188"/>
      <c r="AQ249" s="3188"/>
      <c r="AR249" s="3188"/>
      <c r="AS249" s="3188"/>
      <c r="AT249" s="3188"/>
      <c r="AU249" s="3189"/>
      <c r="AV249" s="4731"/>
    </row>
    <row r="250" spans="1:49" s="3089" customFormat="1" ht="20.25">
      <c r="A250" s="3162" t="s">
        <v>4337</v>
      </c>
      <c r="B250" s="3279" t="s">
        <v>1886</v>
      </c>
      <c r="C250" s="3280" t="s">
        <v>1887</v>
      </c>
      <c r="D250" s="3281" t="s">
        <v>1888</v>
      </c>
      <c r="E250" s="3282"/>
      <c r="F250" s="3283"/>
      <c r="G250" s="3284"/>
      <c r="H250" s="3284"/>
      <c r="I250" s="3285"/>
      <c r="J250" s="3284"/>
      <c r="K250" s="3284"/>
      <c r="L250" s="3286"/>
      <c r="M250" s="3182">
        <f t="shared" si="83"/>
        <v>0</v>
      </c>
      <c r="N250" s="3287"/>
      <c r="O250" s="3182">
        <f t="shared" si="84"/>
        <v>0</v>
      </c>
      <c r="P250" s="3287">
        <f>SUM(P251:P252)</f>
        <v>59.5</v>
      </c>
      <c r="Q250" s="3288"/>
      <c r="R250" s="3289"/>
      <c r="S250" s="3290">
        <f>SUM(S251:S252)</f>
        <v>0</v>
      </c>
      <c r="T250" s="3258"/>
      <c r="U250" s="3258"/>
      <c r="V250" s="3287">
        <f>SUM(V251:V252)</f>
        <v>5950000</v>
      </c>
      <c r="W250" s="3189"/>
      <c r="X250" s="3188"/>
      <c r="Y250" s="3188"/>
      <c r="Z250" s="3287">
        <f>SUM(Z251:Z252)</f>
        <v>0</v>
      </c>
      <c r="AA250" s="3188"/>
      <c r="AB250" s="3188"/>
      <c r="AC250" s="3188"/>
      <c r="AD250" s="3287">
        <f>SUM(AD251:AD252)</f>
        <v>3990000</v>
      </c>
      <c r="AE250" s="3188"/>
      <c r="AF250" s="3188"/>
      <c r="AG250" s="3188"/>
      <c r="AH250" s="3287">
        <f>SUM(AH251:AH252)</f>
        <v>1400000</v>
      </c>
      <c r="AI250" s="3188"/>
      <c r="AJ250" s="3188"/>
      <c r="AK250" s="3188"/>
      <c r="AL250" s="3287">
        <f>SUM(AL251:AL252)</f>
        <v>420000</v>
      </c>
      <c r="AM250" s="3188"/>
      <c r="AN250" s="3188"/>
      <c r="AO250" s="3188"/>
      <c r="AP250" s="3287">
        <f>SUM(AP251:AP252)</f>
        <v>140000</v>
      </c>
      <c r="AQ250" s="3188"/>
      <c r="AR250" s="3287">
        <f>SUM(AR251:AR252)</f>
        <v>5950000</v>
      </c>
      <c r="AS250" s="3188"/>
      <c r="AT250" s="3188"/>
      <c r="AU250" s="3189"/>
      <c r="AV250" s="4731"/>
    </row>
    <row r="251" spans="1:49" s="3089" customFormat="1" ht="82.5">
      <c r="A251" s="3175">
        <v>1</v>
      </c>
      <c r="B251" s="3176" t="s">
        <v>1889</v>
      </c>
      <c r="C251" s="3176" t="s">
        <v>1890</v>
      </c>
      <c r="D251" s="3176" t="s">
        <v>3962</v>
      </c>
      <c r="E251" s="3268" t="s">
        <v>85</v>
      </c>
      <c r="F251" s="3175" t="s">
        <v>86</v>
      </c>
      <c r="G251" s="3199"/>
      <c r="H251" s="3199"/>
      <c r="I251" s="3219">
        <v>59.5</v>
      </c>
      <c r="J251" s="3219"/>
      <c r="K251" s="3199"/>
      <c r="L251" s="3179"/>
      <c r="M251" s="3182">
        <f t="shared" si="83"/>
        <v>700</v>
      </c>
      <c r="N251" s="3183">
        <f>M251/100000</f>
        <v>7.0000000000000001E-3</v>
      </c>
      <c r="O251" s="3182">
        <f t="shared" si="84"/>
        <v>8500</v>
      </c>
      <c r="P251" s="4884">
        <f>O251*N251</f>
        <v>59.5</v>
      </c>
      <c r="Q251" s="3185"/>
      <c r="R251" s="3186">
        <f>'Abs15. NPCB'!Q20</f>
        <v>0</v>
      </c>
      <c r="S251" s="3239">
        <f>'Abs15. NPCB'!R20</f>
        <v>0</v>
      </c>
      <c r="T251" s="3258">
        <f t="shared" si="86"/>
        <v>700</v>
      </c>
      <c r="U251" s="3258">
        <f t="shared" si="85"/>
        <v>8500</v>
      </c>
      <c r="V251" s="3259">
        <f t="shared" si="87"/>
        <v>5950000</v>
      </c>
      <c r="W251" s="3189" t="str">
        <f t="shared" si="88"/>
        <v>STATE: ; PDY: 5700 cases @ Rs. 700/- per case; KKL:  2000 cases @ Rs.700/- per case  ; MHE:  600 cases @ Rs. 700/- per cases                       ; YNM: 200 cases @ Rs. 700/- per cases</v>
      </c>
      <c r="X251" s="3188"/>
      <c r="Y251" s="3188"/>
      <c r="Z251" s="3188">
        <f t="shared" si="89"/>
        <v>0</v>
      </c>
      <c r="AA251" s="3188"/>
      <c r="AB251" s="3337">
        <v>700</v>
      </c>
      <c r="AC251" s="4048">
        <v>5700</v>
      </c>
      <c r="AD251" s="3331">
        <f>AC251*AB251</f>
        <v>3990000</v>
      </c>
      <c r="AE251" s="3341" t="s">
        <v>6738</v>
      </c>
      <c r="AF251" s="3337">
        <v>700</v>
      </c>
      <c r="AG251" s="4050">
        <v>2000</v>
      </c>
      <c r="AH251" s="3331">
        <f>AG251*AF251</f>
        <v>1400000</v>
      </c>
      <c r="AI251" s="3339" t="s">
        <v>6739</v>
      </c>
      <c r="AJ251" s="3337">
        <v>700</v>
      </c>
      <c r="AK251" s="3337">
        <v>600</v>
      </c>
      <c r="AL251" s="3331">
        <f>AK251*AJ251</f>
        <v>420000</v>
      </c>
      <c r="AM251" s="3339" t="s">
        <v>6740</v>
      </c>
      <c r="AN251" s="3337">
        <v>700</v>
      </c>
      <c r="AO251" s="4050">
        <v>200</v>
      </c>
      <c r="AP251" s="3331">
        <f>AO251*AN251</f>
        <v>140000</v>
      </c>
      <c r="AQ251" s="3339" t="s">
        <v>6741</v>
      </c>
      <c r="AR251" s="3188">
        <f t="shared" si="93"/>
        <v>5950000</v>
      </c>
      <c r="AS251" s="3188">
        <f t="shared" si="94"/>
        <v>8500</v>
      </c>
      <c r="AT251" s="3188">
        <f t="shared" si="95"/>
        <v>700</v>
      </c>
      <c r="AU251" s="3189" t="str">
        <f t="shared" si="96"/>
        <v>STATE: ; PDY: 5700 cases @ Rs. 700/- per case; KKL:  2000 cases @ Rs.700/- per case  ; MHE:  600 cases @ Rs. 700/- per cases                       ; YNM: 200 cases @ Rs. 700/- per cases</v>
      </c>
      <c r="AV251" s="4846" t="s">
        <v>7421</v>
      </c>
      <c r="AW251" s="4974" t="s">
        <v>8155</v>
      </c>
    </row>
    <row r="252" spans="1:49" s="3089" customFormat="1" ht="20.25">
      <c r="A252" s="3175">
        <v>2</v>
      </c>
      <c r="B252" s="3176" t="s">
        <v>1891</v>
      </c>
      <c r="C252" s="3196"/>
      <c r="D252" s="3177" t="s">
        <v>1873</v>
      </c>
      <c r="E252" s="3268" t="s">
        <v>85</v>
      </c>
      <c r="F252" s="3175" t="s">
        <v>86</v>
      </c>
      <c r="G252" s="3199"/>
      <c r="H252" s="3199"/>
      <c r="I252" s="3225"/>
      <c r="J252" s="3199"/>
      <c r="K252" s="3199"/>
      <c r="L252" s="3179"/>
      <c r="M252" s="3182">
        <f t="shared" si="83"/>
        <v>0</v>
      </c>
      <c r="N252" s="3183">
        <f>M252/100000</f>
        <v>0</v>
      </c>
      <c r="O252" s="3182">
        <f t="shared" si="84"/>
        <v>0</v>
      </c>
      <c r="P252" s="3184">
        <f>O252*N252</f>
        <v>0</v>
      </c>
      <c r="Q252" s="3185"/>
      <c r="R252" s="3186">
        <f>'Abs15. NPCB'!Q21</f>
        <v>0</v>
      </c>
      <c r="S252" s="3239">
        <f>'Abs15. NPCB'!R21</f>
        <v>0</v>
      </c>
      <c r="T252" s="3258">
        <f t="shared" si="86"/>
        <v>0</v>
      </c>
      <c r="U252" s="3258">
        <f t="shared" si="85"/>
        <v>0</v>
      </c>
      <c r="V252" s="3259">
        <f t="shared" si="87"/>
        <v>0</v>
      </c>
      <c r="W252" s="3189" t="str">
        <f t="shared" si="88"/>
        <v xml:space="preserve">STATE: ; PDY: ; KKL: ; MHE: ; YNM: </v>
      </c>
      <c r="X252" s="3188"/>
      <c r="Y252" s="3188"/>
      <c r="Z252" s="3188">
        <f t="shared" si="89"/>
        <v>0</v>
      </c>
      <c r="AA252" s="3188"/>
      <c r="AB252" s="3188"/>
      <c r="AC252" s="3188"/>
      <c r="AD252" s="3188">
        <f>AB252*AC252</f>
        <v>0</v>
      </c>
      <c r="AE252" s="3188"/>
      <c r="AF252" s="3188"/>
      <c r="AG252" s="3188"/>
      <c r="AH252" s="3188">
        <f t="shared" si="90"/>
        <v>0</v>
      </c>
      <c r="AI252" s="3188"/>
      <c r="AJ252" s="3188"/>
      <c r="AK252" s="3188"/>
      <c r="AL252" s="3188">
        <f t="shared" si="91"/>
        <v>0</v>
      </c>
      <c r="AM252" s="3188"/>
      <c r="AN252" s="3188"/>
      <c r="AO252" s="3188"/>
      <c r="AP252" s="3188">
        <f t="shared" si="92"/>
        <v>0</v>
      </c>
      <c r="AQ252" s="3188"/>
      <c r="AR252" s="3188">
        <f t="shared" si="93"/>
        <v>0</v>
      </c>
      <c r="AS252" s="3188">
        <f t="shared" si="94"/>
        <v>0</v>
      </c>
      <c r="AT252" s="3188">
        <f t="shared" si="95"/>
        <v>0</v>
      </c>
      <c r="AU252" s="3189" t="str">
        <f t="shared" si="96"/>
        <v xml:space="preserve">STATE: ; PDY: ; KKL: ; MHE: ; YNM: </v>
      </c>
      <c r="AV252" s="4846"/>
      <c r="AW252" s="1826"/>
    </row>
    <row r="253" spans="1:49" s="3089" customFormat="1" ht="20.25">
      <c r="A253" s="3162" t="s">
        <v>4338</v>
      </c>
      <c r="B253" s="3279" t="s">
        <v>1892</v>
      </c>
      <c r="C253" s="3280" t="s">
        <v>1893</v>
      </c>
      <c r="D253" s="3281" t="s">
        <v>1894</v>
      </c>
      <c r="E253" s="3282"/>
      <c r="F253" s="3283"/>
      <c r="G253" s="3284"/>
      <c r="H253" s="3284"/>
      <c r="I253" s="3285"/>
      <c r="J253" s="3284"/>
      <c r="K253" s="3284"/>
      <c r="L253" s="3286"/>
      <c r="M253" s="3182">
        <f t="shared" si="83"/>
        <v>0</v>
      </c>
      <c r="N253" s="3287"/>
      <c r="O253" s="3182">
        <f t="shared" si="84"/>
        <v>0</v>
      </c>
      <c r="P253" s="3287">
        <f>SUM(P254:P255)</f>
        <v>19.999999999980002</v>
      </c>
      <c r="Q253" s="3288"/>
      <c r="R253" s="3289"/>
      <c r="S253" s="3290">
        <f>SUM(S254:S255)</f>
        <v>0</v>
      </c>
      <c r="T253" s="3258"/>
      <c r="U253" s="3258"/>
      <c r="V253" s="3287">
        <f>SUM(V254:V255)</f>
        <v>1999999.999998</v>
      </c>
      <c r="W253" s="3189"/>
      <c r="X253" s="3188"/>
      <c r="Y253" s="3188"/>
      <c r="Z253" s="3287">
        <f>SUM(Z254:Z255)</f>
        <v>0</v>
      </c>
      <c r="AA253" s="3188"/>
      <c r="AB253" s="3188"/>
      <c r="AC253" s="3188"/>
      <c r="AD253" s="3287">
        <f>SUM(AD254:AD255)</f>
        <v>999999.99999899999</v>
      </c>
      <c r="AE253" s="3188"/>
      <c r="AF253" s="3188"/>
      <c r="AG253" s="3188"/>
      <c r="AH253" s="3287">
        <f>SUM(AH254:AH255)</f>
        <v>999999.99999899999</v>
      </c>
      <c r="AI253" s="3188"/>
      <c r="AJ253" s="3188"/>
      <c r="AK253" s="3188"/>
      <c r="AL253" s="3287">
        <f>SUM(AL254:AL255)</f>
        <v>0</v>
      </c>
      <c r="AM253" s="3188"/>
      <c r="AN253" s="3188"/>
      <c r="AO253" s="3188"/>
      <c r="AP253" s="3287">
        <f>SUM(AP254:AP255)</f>
        <v>0</v>
      </c>
      <c r="AQ253" s="3188"/>
      <c r="AR253" s="3287">
        <f>SUM(AR254:AR255)</f>
        <v>1999999.999998</v>
      </c>
      <c r="AS253" s="3188"/>
      <c r="AT253" s="3188"/>
      <c r="AU253" s="3189"/>
      <c r="AV253" s="4731"/>
    </row>
    <row r="254" spans="1:49" s="3089" customFormat="1" ht="261.75" customHeight="1">
      <c r="A254" s="3175">
        <v>1</v>
      </c>
      <c r="B254" s="3176" t="s">
        <v>1895</v>
      </c>
      <c r="C254" s="3190"/>
      <c r="D254" s="3320" t="s">
        <v>1894</v>
      </c>
      <c r="E254" s="3268" t="s">
        <v>85</v>
      </c>
      <c r="F254" s="3175" t="s">
        <v>150</v>
      </c>
      <c r="G254" s="3199"/>
      <c r="H254" s="3199"/>
      <c r="I254" s="3251">
        <v>12.508750000999999</v>
      </c>
      <c r="J254" s="3199"/>
      <c r="K254" s="3199"/>
      <c r="L254" s="3179"/>
      <c r="M254" s="3182">
        <f t="shared" si="83"/>
        <v>111111.11111100001</v>
      </c>
      <c r="N254" s="3183">
        <f>M254/100000</f>
        <v>1.11111111111</v>
      </c>
      <c r="O254" s="3182">
        <f t="shared" si="84"/>
        <v>18</v>
      </c>
      <c r="P254" s="4884">
        <f>O254*N254</f>
        <v>19.999999999980002</v>
      </c>
      <c r="Q254" s="3185"/>
      <c r="R254" s="3186">
        <f>'Abs16. NMHP'!Q14</f>
        <v>0</v>
      </c>
      <c r="S254" s="3239">
        <f>'Abs16. NMHP'!R14</f>
        <v>0</v>
      </c>
      <c r="T254" s="3258">
        <f t="shared" si="86"/>
        <v>111111.11111100001</v>
      </c>
      <c r="U254" s="3258">
        <f t="shared" si="85"/>
        <v>18</v>
      </c>
      <c r="V254" s="3259">
        <f t="shared" si="87"/>
        <v>1999999.999998</v>
      </c>
      <c r="W254" s="3189" t="str">
        <f t="shared" si="88"/>
        <v xml:space="preserve">STATE: ; PDY: T. Aripiprazole - 10 mg - , T. Amisulpride - 100 mg ,T. Tolaz - 2.5 mg , T. Mitazapine - 15 mg - , T. Clozapine - 100 mg - , T. Donepzil - 10 mg , T. Chlordiazepoxide - 20 mg - , T. Thiamine - 100 mg , Inj. Fluphenazine Deconate - 20 mg -  (Total - Rs.10.00 Lakhs); KKL: T. Aripiprazole - 10 mg - , T. Amisulpride - 100 mg ,T. Tolaz - 2.5 mg , T. Mitazapine - 15 mg - , T. Clozapine - 100 mg - , T. Donepzil - 10 mg , T. Chlordiazepoxide - 20 mg - , T. Thiamine - 100 mg , Inj. Fluphenazine Deconate - 20 mg -  (Total - Rs.10.00 Lakhs); MHE: ; YNM: </v>
      </c>
      <c r="X254" s="3192"/>
      <c r="Y254" s="3192"/>
      <c r="Z254" s="3192">
        <f>X254*Y254</f>
        <v>0</v>
      </c>
      <c r="AA254" s="3192"/>
      <c r="AB254" s="3584">
        <v>111111.11111100001</v>
      </c>
      <c r="AC254" s="3584">
        <v>9</v>
      </c>
      <c r="AD254" s="3585">
        <f>AB254*AC254</f>
        <v>999999.99999899999</v>
      </c>
      <c r="AE254" s="3587" t="s">
        <v>7850</v>
      </c>
      <c r="AF254" s="3584">
        <v>111111.11111100001</v>
      </c>
      <c r="AG254" s="3584">
        <v>9</v>
      </c>
      <c r="AH254" s="3585">
        <f>AF254*AG254</f>
        <v>999999.99999899999</v>
      </c>
      <c r="AI254" s="3587" t="s">
        <v>7850</v>
      </c>
      <c r="AJ254" s="3192"/>
      <c r="AK254" s="3192"/>
      <c r="AL254" s="3192">
        <f>AJ254*AK254</f>
        <v>0</v>
      </c>
      <c r="AM254" s="3192"/>
      <c r="AN254" s="3192"/>
      <c r="AO254" s="3192"/>
      <c r="AP254" s="3192">
        <f>AN254*AO254</f>
        <v>0</v>
      </c>
      <c r="AQ254" s="3192"/>
      <c r="AR254" s="3188">
        <f t="shared" si="93"/>
        <v>1999999.999998</v>
      </c>
      <c r="AS254" s="3188">
        <f t="shared" si="94"/>
        <v>18</v>
      </c>
      <c r="AT254" s="3188">
        <f t="shared" si="95"/>
        <v>111111.11111100001</v>
      </c>
      <c r="AU254" s="3189" t="str">
        <f t="shared" si="96"/>
        <v xml:space="preserve">STATE: ; PDY: T. Aripiprazole - 10 mg - , T. Amisulpride - 100 mg ,T. Tolaz - 2.5 mg , T. Mitazapine - 15 mg - , T. Clozapine - 100 mg - , T. Donepzil - 10 mg , T. Chlordiazepoxide - 20 mg - , T. Thiamine - 100 mg , Inj. Fluphenazine Deconate - 20 mg -  (Total - Rs.10.00 Lakhs); KKL: T. Aripiprazole - 10 mg - , T. Amisulpride - 100 mg ,T. Tolaz - 2.5 mg , T. Mitazapine - 15 mg - , T. Clozapine - 100 mg - , T. Donepzil - 10 mg , T. Chlordiazepoxide - 20 mg - , T. Thiamine - 100 mg , Inj. Fluphenazine Deconate - 20 mg -  (Total - Rs.10.00 Lakhs); MHE: ; YNM: </v>
      </c>
      <c r="AV254" s="4846" t="s">
        <v>7422</v>
      </c>
      <c r="AW254" s="4974" t="s">
        <v>8067</v>
      </c>
    </row>
    <row r="255" spans="1:49" s="3089" customFormat="1" ht="20.25">
      <c r="A255" s="3175">
        <v>2</v>
      </c>
      <c r="B255" s="3176" t="s">
        <v>1896</v>
      </c>
      <c r="C255" s="3190"/>
      <c r="D255" s="3321"/>
      <c r="E255" s="3268" t="s">
        <v>85</v>
      </c>
      <c r="F255" s="3175" t="s">
        <v>150</v>
      </c>
      <c r="G255" s="3199"/>
      <c r="H255" s="3199"/>
      <c r="I255" s="3225"/>
      <c r="J255" s="3199"/>
      <c r="K255" s="3199"/>
      <c r="L255" s="3179"/>
      <c r="M255" s="3182">
        <f t="shared" si="83"/>
        <v>0</v>
      </c>
      <c r="N255" s="3183">
        <f>M255/100000</f>
        <v>0</v>
      </c>
      <c r="O255" s="3182">
        <f t="shared" si="84"/>
        <v>0</v>
      </c>
      <c r="P255" s="3184">
        <f>O255*N255</f>
        <v>0</v>
      </c>
      <c r="Q255" s="3185"/>
      <c r="R255" s="3186">
        <f>'Abs16. NMHP'!Q15</f>
        <v>0</v>
      </c>
      <c r="S255" s="3239">
        <f>'Abs16. NMHP'!R15</f>
        <v>0</v>
      </c>
      <c r="T255" s="3258">
        <f t="shared" si="86"/>
        <v>0</v>
      </c>
      <c r="U255" s="3258">
        <f t="shared" si="85"/>
        <v>0</v>
      </c>
      <c r="V255" s="3259">
        <f t="shared" si="87"/>
        <v>0</v>
      </c>
      <c r="W255" s="3189" t="str">
        <f t="shared" si="88"/>
        <v xml:space="preserve">STATE: ; PDY: ; KKL: ; MHE: ; YNM: </v>
      </c>
      <c r="X255" s="3188"/>
      <c r="Y255" s="3188"/>
      <c r="Z255" s="3188">
        <f t="shared" si="89"/>
        <v>0</v>
      </c>
      <c r="AA255" s="3188"/>
      <c r="AB255" s="3188"/>
      <c r="AC255" s="3188"/>
      <c r="AD255" s="3188">
        <f>AB255*AC255</f>
        <v>0</v>
      </c>
      <c r="AE255" s="3188"/>
      <c r="AF255" s="3188"/>
      <c r="AG255" s="3188"/>
      <c r="AH255" s="3188">
        <f t="shared" si="90"/>
        <v>0</v>
      </c>
      <c r="AI255" s="3188"/>
      <c r="AJ255" s="3188"/>
      <c r="AK255" s="3188"/>
      <c r="AL255" s="3188">
        <f t="shared" si="91"/>
        <v>0</v>
      </c>
      <c r="AM255" s="3188"/>
      <c r="AN255" s="3188"/>
      <c r="AO255" s="3188"/>
      <c r="AP255" s="3188">
        <f t="shared" si="92"/>
        <v>0</v>
      </c>
      <c r="AQ255" s="3188"/>
      <c r="AR255" s="3188">
        <f t="shared" si="93"/>
        <v>0</v>
      </c>
      <c r="AS255" s="3188">
        <f t="shared" si="94"/>
        <v>0</v>
      </c>
      <c r="AT255" s="3188">
        <f t="shared" si="95"/>
        <v>0</v>
      </c>
      <c r="AU255" s="3189" t="str">
        <f t="shared" si="96"/>
        <v xml:space="preserve">STATE: ; PDY: ; KKL: ; MHE: ; YNM: </v>
      </c>
      <c r="AV255" s="4846"/>
      <c r="AW255" s="1826"/>
    </row>
    <row r="256" spans="1:49" s="3089" customFormat="1" ht="20.25">
      <c r="A256" s="3162" t="s">
        <v>4341</v>
      </c>
      <c r="B256" s="3279" t="s">
        <v>1897</v>
      </c>
      <c r="C256" s="3280" t="s">
        <v>1898</v>
      </c>
      <c r="D256" s="3281" t="s">
        <v>1899</v>
      </c>
      <c r="E256" s="3282"/>
      <c r="F256" s="3283"/>
      <c r="G256" s="3284"/>
      <c r="H256" s="3284"/>
      <c r="I256" s="3285"/>
      <c r="J256" s="3284"/>
      <c r="K256" s="3284"/>
      <c r="L256" s="3286"/>
      <c r="M256" s="3182">
        <f t="shared" si="83"/>
        <v>0</v>
      </c>
      <c r="N256" s="3287"/>
      <c r="O256" s="3182">
        <f t="shared" si="84"/>
        <v>0</v>
      </c>
      <c r="P256" s="3287">
        <f>SUM(P257:P258)</f>
        <v>19</v>
      </c>
      <c r="Q256" s="3288"/>
      <c r="R256" s="3289"/>
      <c r="S256" s="3290">
        <f>SUM(S257:S258)</f>
        <v>0</v>
      </c>
      <c r="T256" s="3258"/>
      <c r="U256" s="3258"/>
      <c r="V256" s="3287">
        <f>SUM(V257:V258)</f>
        <v>1900000</v>
      </c>
      <c r="W256" s="3189"/>
      <c r="X256" s="3188"/>
      <c r="Y256" s="3188"/>
      <c r="Z256" s="3287">
        <f>SUM(Z257:Z258)</f>
        <v>0</v>
      </c>
      <c r="AA256" s="3188"/>
      <c r="AB256" s="3188"/>
      <c r="AC256" s="3188"/>
      <c r="AD256" s="3287">
        <f>SUM(AD257:AD258)</f>
        <v>1000000</v>
      </c>
      <c r="AE256" s="3188"/>
      <c r="AF256" s="3188"/>
      <c r="AG256" s="3188"/>
      <c r="AH256" s="3287">
        <f>SUM(AH257:AH258)</f>
        <v>300000</v>
      </c>
      <c r="AI256" s="3188"/>
      <c r="AJ256" s="3188"/>
      <c r="AK256" s="3188"/>
      <c r="AL256" s="3287">
        <f>SUM(AL257:AL258)</f>
        <v>300000</v>
      </c>
      <c r="AM256" s="3188"/>
      <c r="AN256" s="3188"/>
      <c r="AO256" s="3188"/>
      <c r="AP256" s="3287">
        <f>SUM(AP257:AP258)</f>
        <v>300000</v>
      </c>
      <c r="AQ256" s="3188"/>
      <c r="AR256" s="3287">
        <f>SUM(AR257:AR258)</f>
        <v>1900000</v>
      </c>
      <c r="AS256" s="3188"/>
      <c r="AT256" s="3188"/>
      <c r="AU256" s="3189"/>
      <c r="AV256" s="4731"/>
    </row>
    <row r="257" spans="1:49" s="3089" customFormat="1" ht="99">
      <c r="A257" s="3175">
        <v>1</v>
      </c>
      <c r="B257" s="3176" t="s">
        <v>1900</v>
      </c>
      <c r="C257" s="3190"/>
      <c r="D257" s="3176" t="s">
        <v>1899</v>
      </c>
      <c r="E257" s="3268" t="s">
        <v>85</v>
      </c>
      <c r="F257" s="3175" t="s">
        <v>399</v>
      </c>
      <c r="G257" s="3199"/>
      <c r="H257" s="3199"/>
      <c r="I257" s="3251">
        <v>16</v>
      </c>
      <c r="J257" s="3199"/>
      <c r="K257" s="3199"/>
      <c r="L257" s="3179"/>
      <c r="M257" s="3182">
        <f t="shared" si="83"/>
        <v>475000</v>
      </c>
      <c r="N257" s="3183">
        <f>M257/100000</f>
        <v>4.75</v>
      </c>
      <c r="O257" s="3182">
        <f t="shared" si="84"/>
        <v>4</v>
      </c>
      <c r="P257" s="4884">
        <f>O257*N257</f>
        <v>19</v>
      </c>
      <c r="Q257" s="3185"/>
      <c r="R257" s="3186">
        <f>'Abs17. NPHCE'!Q18</f>
        <v>0</v>
      </c>
      <c r="S257" s="3239">
        <f>'Abs17. NPHCE'!R18</f>
        <v>0</v>
      </c>
      <c r="T257" s="3258">
        <f t="shared" si="86"/>
        <v>475000</v>
      </c>
      <c r="U257" s="3258">
        <f t="shared" si="85"/>
        <v>4</v>
      </c>
      <c r="V257" s="3259">
        <f t="shared" si="87"/>
        <v>1900000</v>
      </c>
      <c r="W257" s="3189" t="str">
        <f t="shared" si="88"/>
        <v>STATE: ; PDY: Drugs &amp; Consumables for NPHCE - 10.00 Lakhs; KKL: Drugs &amp; Consumables for NPHCE - 3.00 Lakhs; MHE: Drugs &amp; Consumables for NPHCE - 3.00 Lakhs; YNM: Drugs &amp; Consumables for NPHCE - 3.00 Lakhs</v>
      </c>
      <c r="X257" s="3192"/>
      <c r="Y257" s="3192"/>
      <c r="Z257" s="3192">
        <f>X257*Y257</f>
        <v>0</v>
      </c>
      <c r="AA257" s="3192"/>
      <c r="AB257" s="3584">
        <v>1000000</v>
      </c>
      <c r="AC257" s="3584">
        <v>1</v>
      </c>
      <c r="AD257" s="3585">
        <f>AB257*AC257</f>
        <v>1000000</v>
      </c>
      <c r="AE257" s="3586" t="s">
        <v>5919</v>
      </c>
      <c r="AF257" s="3584">
        <v>300000</v>
      </c>
      <c r="AG257" s="3584">
        <v>1</v>
      </c>
      <c r="AH257" s="3585">
        <f>AF257*AG257</f>
        <v>300000</v>
      </c>
      <c r="AI257" s="3586" t="s">
        <v>5920</v>
      </c>
      <c r="AJ257" s="3584">
        <v>300000</v>
      </c>
      <c r="AK257" s="3584">
        <v>1</v>
      </c>
      <c r="AL257" s="3585">
        <f>AJ257*AK257</f>
        <v>300000</v>
      </c>
      <c r="AM257" s="3586" t="s">
        <v>5920</v>
      </c>
      <c r="AN257" s="3584">
        <v>300000</v>
      </c>
      <c r="AO257" s="3584">
        <v>1</v>
      </c>
      <c r="AP257" s="3585">
        <f>AN257*AO257</f>
        <v>300000</v>
      </c>
      <c r="AQ257" s="3586" t="s">
        <v>5920</v>
      </c>
      <c r="AR257" s="3188">
        <f t="shared" si="93"/>
        <v>1900000</v>
      </c>
      <c r="AS257" s="3188">
        <f t="shared" si="94"/>
        <v>4</v>
      </c>
      <c r="AT257" s="3188">
        <f t="shared" si="95"/>
        <v>475000</v>
      </c>
      <c r="AU257" s="3189" t="str">
        <f t="shared" si="96"/>
        <v>STATE: ; PDY: Drugs &amp; Consumables for NPHCE - 10.00 Lakhs; KKL: Drugs &amp; Consumables for NPHCE - 3.00 Lakhs; MHE: Drugs &amp; Consumables for NPHCE - 3.00 Lakhs; YNM: Drugs &amp; Consumables for NPHCE - 3.00 Lakhs</v>
      </c>
      <c r="AV257" s="4846" t="s">
        <v>7423</v>
      </c>
      <c r="AW257" s="4974" t="s">
        <v>8071</v>
      </c>
    </row>
    <row r="258" spans="1:49" s="3089" customFormat="1" ht="20.25">
      <c r="A258" s="3175">
        <v>2</v>
      </c>
      <c r="B258" s="3176" t="s">
        <v>1901</v>
      </c>
      <c r="C258" s="3190"/>
      <c r="D258" s="3321"/>
      <c r="E258" s="3268" t="s">
        <v>85</v>
      </c>
      <c r="F258" s="3175" t="s">
        <v>399</v>
      </c>
      <c r="G258" s="3199"/>
      <c r="H258" s="3199"/>
      <c r="I258" s="3225"/>
      <c r="J258" s="3199"/>
      <c r="K258" s="3199"/>
      <c r="L258" s="3179"/>
      <c r="M258" s="3182">
        <f t="shared" si="83"/>
        <v>0</v>
      </c>
      <c r="N258" s="3183">
        <f>M258/100000</f>
        <v>0</v>
      </c>
      <c r="O258" s="3182">
        <f t="shared" si="84"/>
        <v>0</v>
      </c>
      <c r="P258" s="3184">
        <f>O258*N258</f>
        <v>0</v>
      </c>
      <c r="Q258" s="3185"/>
      <c r="R258" s="3186">
        <f>'Abs17. NPHCE'!Q19</f>
        <v>0</v>
      </c>
      <c r="S258" s="3239">
        <f>'Abs17. NPHCE'!R19</f>
        <v>0</v>
      </c>
      <c r="T258" s="3258">
        <f t="shared" si="86"/>
        <v>0</v>
      </c>
      <c r="U258" s="3258">
        <f t="shared" si="85"/>
        <v>0</v>
      </c>
      <c r="V258" s="3259">
        <f t="shared" si="87"/>
        <v>0</v>
      </c>
      <c r="W258" s="3189" t="str">
        <f t="shared" si="88"/>
        <v xml:space="preserve">STATE: ; PDY: ; KKL: ; MHE: ; YNM: </v>
      </c>
      <c r="X258" s="3188"/>
      <c r="Y258" s="3188"/>
      <c r="Z258" s="3188">
        <f t="shared" si="89"/>
        <v>0</v>
      </c>
      <c r="AA258" s="3188"/>
      <c r="AB258" s="3188"/>
      <c r="AC258" s="3188"/>
      <c r="AD258" s="3188">
        <f>AB258*AC258</f>
        <v>0</v>
      </c>
      <c r="AE258" s="3188"/>
      <c r="AF258" s="3188"/>
      <c r="AG258" s="3188"/>
      <c r="AH258" s="3188">
        <f t="shared" si="90"/>
        <v>0</v>
      </c>
      <c r="AI258" s="3188"/>
      <c r="AJ258" s="3188"/>
      <c r="AK258" s="3188"/>
      <c r="AL258" s="3188">
        <f t="shared" si="91"/>
        <v>0</v>
      </c>
      <c r="AM258" s="3188"/>
      <c r="AN258" s="3188"/>
      <c r="AO258" s="3188"/>
      <c r="AP258" s="3188">
        <f t="shared" si="92"/>
        <v>0</v>
      </c>
      <c r="AQ258" s="3188"/>
      <c r="AR258" s="3188">
        <f t="shared" si="93"/>
        <v>0</v>
      </c>
      <c r="AS258" s="3188">
        <f t="shared" si="94"/>
        <v>0</v>
      </c>
      <c r="AT258" s="3188">
        <f t="shared" si="95"/>
        <v>0</v>
      </c>
      <c r="AU258" s="3189" t="str">
        <f t="shared" si="96"/>
        <v xml:space="preserve">STATE: ; PDY: ; KKL: ; MHE: ; YNM: </v>
      </c>
      <c r="AV258" s="4846"/>
      <c r="AW258" s="1826"/>
    </row>
    <row r="259" spans="1:49" s="3089" customFormat="1" ht="20.25">
      <c r="A259" s="3162" t="s">
        <v>4342</v>
      </c>
      <c r="B259" s="3279" t="s">
        <v>1902</v>
      </c>
      <c r="C259" s="3280"/>
      <c r="D259" s="3281" t="s">
        <v>1903</v>
      </c>
      <c r="E259" s="3282"/>
      <c r="F259" s="3283"/>
      <c r="G259" s="3284"/>
      <c r="H259" s="3284"/>
      <c r="I259" s="3285"/>
      <c r="J259" s="3284"/>
      <c r="K259" s="3284"/>
      <c r="L259" s="3286"/>
      <c r="M259" s="3182">
        <f t="shared" si="83"/>
        <v>0</v>
      </c>
      <c r="N259" s="3287"/>
      <c r="O259" s="3182">
        <f t="shared" si="84"/>
        <v>0</v>
      </c>
      <c r="P259" s="3287">
        <f>SUM(P260:P261)</f>
        <v>4.3250000000000002</v>
      </c>
      <c r="Q259" s="3288"/>
      <c r="R259" s="3289"/>
      <c r="S259" s="3290">
        <f>SUM(S260:S261)</f>
        <v>0</v>
      </c>
      <c r="T259" s="3258"/>
      <c r="U259" s="3258"/>
      <c r="V259" s="3287">
        <f>SUM(V260:V261)</f>
        <v>432500</v>
      </c>
      <c r="W259" s="3189"/>
      <c r="X259" s="3188"/>
      <c r="Y259" s="3188"/>
      <c r="Z259" s="3287">
        <f>SUM(Z260:Z261)</f>
        <v>432500</v>
      </c>
      <c r="AA259" s="3188"/>
      <c r="AB259" s="3188"/>
      <c r="AC259" s="3188"/>
      <c r="AD259" s="3287">
        <f>SUM(AD260:AD261)</f>
        <v>0</v>
      </c>
      <c r="AE259" s="3188"/>
      <c r="AF259" s="3188"/>
      <c r="AG259" s="3188"/>
      <c r="AH259" s="3287">
        <f>SUM(AH260:AH261)</f>
        <v>0</v>
      </c>
      <c r="AI259" s="3188"/>
      <c r="AJ259" s="3188"/>
      <c r="AK259" s="3188"/>
      <c r="AL259" s="3287">
        <f>SUM(AL260:AL261)</f>
        <v>0</v>
      </c>
      <c r="AM259" s="3188"/>
      <c r="AN259" s="3188"/>
      <c r="AO259" s="3188"/>
      <c r="AP259" s="3287">
        <f>SUM(AP260:AP261)</f>
        <v>0</v>
      </c>
      <c r="AQ259" s="3188"/>
      <c r="AR259" s="3287">
        <f>SUM(AR260:AR261)</f>
        <v>432500</v>
      </c>
      <c r="AS259" s="3188"/>
      <c r="AT259" s="3188"/>
      <c r="AU259" s="3189"/>
      <c r="AV259" s="4731"/>
    </row>
    <row r="260" spans="1:49" s="3089" customFormat="1" ht="40.5">
      <c r="A260" s="3175">
        <v>1</v>
      </c>
      <c r="B260" s="3176" t="s">
        <v>1904</v>
      </c>
      <c r="C260" s="3176" t="s">
        <v>1905</v>
      </c>
      <c r="D260" s="3176" t="s">
        <v>1906</v>
      </c>
      <c r="E260" s="3268" t="s">
        <v>85</v>
      </c>
      <c r="F260" s="3175" t="s">
        <v>152</v>
      </c>
      <c r="G260" s="3199"/>
      <c r="H260" s="3199"/>
      <c r="I260" s="3322">
        <v>3.4999999999999996</v>
      </c>
      <c r="J260" s="3199"/>
      <c r="K260" s="3199"/>
      <c r="L260" s="3179"/>
      <c r="M260" s="3182">
        <f t="shared" si="83"/>
        <v>15</v>
      </c>
      <c r="N260" s="3183">
        <f>M260/100000</f>
        <v>1.4999999999999999E-4</v>
      </c>
      <c r="O260" s="3182">
        <f t="shared" si="84"/>
        <v>5500</v>
      </c>
      <c r="P260" s="4884">
        <f>O260*N260</f>
        <v>0.82499999999999996</v>
      </c>
      <c r="Q260" s="3185"/>
      <c r="R260" s="3186">
        <f>'Abs18. NTCP'!Q15</f>
        <v>0</v>
      </c>
      <c r="S260" s="3239">
        <f>'Abs18. NTCP'!R15</f>
        <v>0</v>
      </c>
      <c r="T260" s="3258">
        <f t="shared" si="86"/>
        <v>15</v>
      </c>
      <c r="U260" s="3258">
        <f t="shared" si="85"/>
        <v>5500</v>
      </c>
      <c r="V260" s="3259">
        <f t="shared" si="87"/>
        <v>82500</v>
      </c>
      <c r="W260" s="3189" t="str">
        <f t="shared" si="88"/>
        <v xml:space="preserve">STATE: Purchase of Nicotine gums; PDY: ; KKL: ; MHE: ; YNM: </v>
      </c>
      <c r="X260" s="3188">
        <v>15</v>
      </c>
      <c r="Y260" s="3188">
        <v>5500</v>
      </c>
      <c r="Z260" s="3188">
        <f t="shared" si="89"/>
        <v>82500</v>
      </c>
      <c r="AA260" s="3188" t="s">
        <v>7037</v>
      </c>
      <c r="AB260" s="3371"/>
      <c r="AC260" s="3371"/>
      <c r="AD260" s="3371">
        <f>AB260*AC260</f>
        <v>0</v>
      </c>
      <c r="AE260" s="1653"/>
      <c r="AF260" s="3188"/>
      <c r="AG260" s="3188"/>
      <c r="AH260" s="3188">
        <f t="shared" si="90"/>
        <v>0</v>
      </c>
      <c r="AI260" s="3188"/>
      <c r="AJ260" s="3188"/>
      <c r="AK260" s="3188"/>
      <c r="AL260" s="3188">
        <f t="shared" si="91"/>
        <v>0</v>
      </c>
      <c r="AM260" s="3188"/>
      <c r="AN260" s="3188"/>
      <c r="AO260" s="3188"/>
      <c r="AP260" s="3188">
        <f t="shared" si="92"/>
        <v>0</v>
      </c>
      <c r="AQ260" s="3188"/>
      <c r="AR260" s="3188">
        <f t="shared" si="93"/>
        <v>82500</v>
      </c>
      <c r="AS260" s="3188">
        <f t="shared" si="94"/>
        <v>5500</v>
      </c>
      <c r="AT260" s="3188">
        <f t="shared" si="95"/>
        <v>15</v>
      </c>
      <c r="AU260" s="3189" t="str">
        <f t="shared" si="96"/>
        <v xml:space="preserve">STATE: Purchase of Nicotine gums; PDY: ; KKL: ; MHE: ; YNM: </v>
      </c>
      <c r="AV260" s="4846" t="s">
        <v>7424</v>
      </c>
      <c r="AW260" s="4974" t="s">
        <v>8168</v>
      </c>
    </row>
    <row r="261" spans="1:49" s="3089" customFormat="1" ht="33">
      <c r="A261" s="3175">
        <v>2</v>
      </c>
      <c r="B261" s="3176" t="s">
        <v>1907</v>
      </c>
      <c r="C261" s="3196"/>
      <c r="D261" s="3177" t="s">
        <v>5865</v>
      </c>
      <c r="E261" s="3268" t="s">
        <v>85</v>
      </c>
      <c r="F261" s="3175" t="s">
        <v>152</v>
      </c>
      <c r="G261" s="3199"/>
      <c r="H261" s="3199"/>
      <c r="I261" s="3323">
        <v>0.37499999999999994</v>
      </c>
      <c r="J261" s="3199"/>
      <c r="K261" s="3199"/>
      <c r="L261" s="3179"/>
      <c r="M261" s="3182">
        <f t="shared" si="83"/>
        <v>10</v>
      </c>
      <c r="N261" s="3183">
        <f>M261/100000</f>
        <v>1E-4</v>
      </c>
      <c r="O261" s="3182">
        <f t="shared" si="84"/>
        <v>35000</v>
      </c>
      <c r="P261" s="4884">
        <f>O261*N261</f>
        <v>3.5</v>
      </c>
      <c r="Q261" s="3185"/>
      <c r="R261" s="3186">
        <f>'Abs18. NTCP'!Q16</f>
        <v>0</v>
      </c>
      <c r="S261" s="3239">
        <f>'Abs18. NTCP'!R16</f>
        <v>0</v>
      </c>
      <c r="T261" s="3258">
        <f t="shared" si="86"/>
        <v>10</v>
      </c>
      <c r="U261" s="3258">
        <f t="shared" si="85"/>
        <v>35000</v>
      </c>
      <c r="V261" s="3259">
        <f t="shared" si="87"/>
        <v>350000</v>
      </c>
      <c r="W261" s="3189" t="str">
        <f t="shared" si="88"/>
        <v xml:space="preserve">STATE: Purchase of Nicotine patches; PDY: ; KKL: ; MHE: ; YNM: </v>
      </c>
      <c r="X261" s="3188">
        <v>10</v>
      </c>
      <c r="Y261" s="3188">
        <v>35000</v>
      </c>
      <c r="Z261" s="3188">
        <f t="shared" si="89"/>
        <v>350000</v>
      </c>
      <c r="AA261" s="3188" t="s">
        <v>7036</v>
      </c>
      <c r="AB261" s="3371"/>
      <c r="AC261" s="3371"/>
      <c r="AD261" s="3371">
        <f>AB261*AC261</f>
        <v>0</v>
      </c>
      <c r="AE261" s="1653"/>
      <c r="AF261" s="3188"/>
      <c r="AG261" s="3188"/>
      <c r="AH261" s="3188">
        <f t="shared" si="90"/>
        <v>0</v>
      </c>
      <c r="AI261" s="3188"/>
      <c r="AJ261" s="3188"/>
      <c r="AK261" s="3188"/>
      <c r="AL261" s="3188">
        <f t="shared" si="91"/>
        <v>0</v>
      </c>
      <c r="AM261" s="3188"/>
      <c r="AN261" s="3188"/>
      <c r="AO261" s="3188"/>
      <c r="AP261" s="3188">
        <f t="shared" si="92"/>
        <v>0</v>
      </c>
      <c r="AQ261" s="3188"/>
      <c r="AR261" s="3188">
        <f t="shared" si="93"/>
        <v>350000</v>
      </c>
      <c r="AS261" s="3188">
        <f t="shared" si="94"/>
        <v>35000</v>
      </c>
      <c r="AT261" s="3188">
        <f t="shared" si="95"/>
        <v>10</v>
      </c>
      <c r="AU261" s="3189" t="str">
        <f t="shared" si="96"/>
        <v xml:space="preserve">STATE: Purchase of Nicotine patches; PDY: ; KKL: ; MHE: ; YNM: </v>
      </c>
      <c r="AV261" s="4846"/>
      <c r="AW261" s="4974" t="s">
        <v>8168</v>
      </c>
    </row>
    <row r="262" spans="1:49" s="3089" customFormat="1" ht="20.25">
      <c r="A262" s="3162" t="s">
        <v>4343</v>
      </c>
      <c r="B262" s="3279" t="s">
        <v>1908</v>
      </c>
      <c r="C262" s="3280" t="s">
        <v>1909</v>
      </c>
      <c r="D262" s="3281" t="s">
        <v>1910</v>
      </c>
      <c r="E262" s="3282"/>
      <c r="F262" s="3283"/>
      <c r="G262" s="3284"/>
      <c r="H262" s="3284"/>
      <c r="I262" s="3285"/>
      <c r="J262" s="3284"/>
      <c r="K262" s="3284"/>
      <c r="L262" s="3286"/>
      <c r="M262" s="3182">
        <f t="shared" si="83"/>
        <v>0</v>
      </c>
      <c r="N262" s="3287"/>
      <c r="O262" s="3182">
        <f t="shared" si="84"/>
        <v>0</v>
      </c>
      <c r="P262" s="3287">
        <f>SUM(P263:P270)</f>
        <v>66.8</v>
      </c>
      <c r="Q262" s="3288"/>
      <c r="R262" s="3289"/>
      <c r="S262" s="3290">
        <f>SUM(S263:S270)</f>
        <v>0</v>
      </c>
      <c r="T262" s="3258"/>
      <c r="U262" s="3258"/>
      <c r="V262" s="3287">
        <f>SUM(V263:V270)</f>
        <v>6680000</v>
      </c>
      <c r="W262" s="3189"/>
      <c r="X262" s="3188"/>
      <c r="Y262" s="3188"/>
      <c r="Z262" s="3287">
        <f>SUM(Z263:Z270)</f>
        <v>0</v>
      </c>
      <c r="AA262" s="3188"/>
      <c r="AB262" s="3188"/>
      <c r="AC262" s="3188"/>
      <c r="AD262" s="3287">
        <f>SUM(AD263:AD270)</f>
        <v>3898000</v>
      </c>
      <c r="AE262" s="3188"/>
      <c r="AF262" s="3188"/>
      <c r="AG262" s="3188"/>
      <c r="AH262" s="3287">
        <f>SUM(AH263:AH270)</f>
        <v>1592000</v>
      </c>
      <c r="AI262" s="3188"/>
      <c r="AJ262" s="3188"/>
      <c r="AK262" s="3188"/>
      <c r="AL262" s="3287">
        <f>SUM(AL263:AL270)</f>
        <v>695000</v>
      </c>
      <c r="AM262" s="3188"/>
      <c r="AN262" s="3188"/>
      <c r="AO262" s="3188"/>
      <c r="AP262" s="3287">
        <f>SUM(AP263:AP270)</f>
        <v>495000</v>
      </c>
      <c r="AQ262" s="3188"/>
      <c r="AR262" s="3287">
        <f>SUM(AR263:AR270)</f>
        <v>6680000</v>
      </c>
      <c r="AS262" s="3188"/>
      <c r="AT262" s="3188"/>
      <c r="AU262" s="3189"/>
      <c r="AV262" s="4731"/>
    </row>
    <row r="263" spans="1:49" s="3089" customFormat="1" ht="82.5">
      <c r="A263" s="3175">
        <v>1</v>
      </c>
      <c r="B263" s="3190" t="s">
        <v>1911</v>
      </c>
      <c r="C263" s="3190" t="s">
        <v>1912</v>
      </c>
      <c r="D263" s="3176" t="s">
        <v>4770</v>
      </c>
      <c r="E263" s="3268" t="s">
        <v>85</v>
      </c>
      <c r="F263" s="3175" t="s">
        <v>415</v>
      </c>
      <c r="G263" s="3199"/>
      <c r="H263" s="3199"/>
      <c r="I263" s="3251">
        <v>12</v>
      </c>
      <c r="J263" s="3199"/>
      <c r="K263" s="3179"/>
      <c r="L263" s="3199"/>
      <c r="M263" s="3182">
        <f t="shared" si="83"/>
        <v>300000</v>
      </c>
      <c r="N263" s="3183">
        <f t="shared" ref="N263:N270" si="100">M263/100000</f>
        <v>3</v>
      </c>
      <c r="O263" s="3182">
        <f t="shared" si="84"/>
        <v>4</v>
      </c>
      <c r="P263" s="4884">
        <f t="shared" ref="P263:P270" si="101">O263*N263</f>
        <v>12</v>
      </c>
      <c r="Q263" s="3185"/>
      <c r="R263" s="3186">
        <f>'Abs19. NPCDCS'!Q24</f>
        <v>0</v>
      </c>
      <c r="S263" s="3239">
        <f>'Abs19. NPCDCS'!R24</f>
        <v>0</v>
      </c>
      <c r="T263" s="3258">
        <f t="shared" si="86"/>
        <v>300000</v>
      </c>
      <c r="U263" s="3258">
        <f t="shared" si="85"/>
        <v>4</v>
      </c>
      <c r="V263" s="3259">
        <f t="shared" si="87"/>
        <v>1200000</v>
      </c>
      <c r="W263" s="3189" t="str">
        <f t="shared" si="88"/>
        <v>STATE: ; PDY: Rs. 3 Lakhs *1 District NCD Clinic; KKL: Rs. 3 Lakhs *1 District NCD Clinic; MHE: Rs. 3 Lakhs *1 District NCD Clinic; YNM: Rs. 3 Lakhs *1 District NCD Clinic</v>
      </c>
      <c r="X263" s="3192"/>
      <c r="Y263" s="3192"/>
      <c r="Z263" s="3192">
        <f>X263*Y263</f>
        <v>0</v>
      </c>
      <c r="AA263" s="3192"/>
      <c r="AB263" s="3192">
        <v>300000</v>
      </c>
      <c r="AC263" s="3192">
        <v>1</v>
      </c>
      <c r="AD263" s="3192">
        <f t="shared" ref="AD263:AD270" si="102">AB263*AC263</f>
        <v>300000</v>
      </c>
      <c r="AE263" s="3324" t="s">
        <v>6785</v>
      </c>
      <c r="AF263" s="3192">
        <v>300000</v>
      </c>
      <c r="AG263" s="3192">
        <v>1</v>
      </c>
      <c r="AH263" s="3192">
        <f>AF263*AG263</f>
        <v>300000</v>
      </c>
      <c r="AI263" s="3324" t="s">
        <v>6785</v>
      </c>
      <c r="AJ263" s="3192">
        <v>300000</v>
      </c>
      <c r="AK263" s="3192">
        <v>1</v>
      </c>
      <c r="AL263" s="3192">
        <f>AJ263*AK263</f>
        <v>300000</v>
      </c>
      <c r="AM263" s="3324" t="s">
        <v>6785</v>
      </c>
      <c r="AN263" s="3192">
        <v>300000</v>
      </c>
      <c r="AO263" s="3192">
        <v>1</v>
      </c>
      <c r="AP263" s="3192">
        <f>AN263*AO263</f>
        <v>300000</v>
      </c>
      <c r="AQ263" s="3324" t="s">
        <v>6785</v>
      </c>
      <c r="AR263" s="3188">
        <f t="shared" si="93"/>
        <v>1200000</v>
      </c>
      <c r="AS263" s="3188">
        <f t="shared" si="94"/>
        <v>4</v>
      </c>
      <c r="AT263" s="3188">
        <f t="shared" si="95"/>
        <v>300000</v>
      </c>
      <c r="AU263" s="3189" t="str">
        <f t="shared" si="96"/>
        <v>STATE: ; PDY: Rs. 3 Lakhs *1 District NCD Clinic; KKL: Rs. 3 Lakhs *1 District NCD Clinic; MHE: Rs. 3 Lakhs *1 District NCD Clinic; YNM: Rs. 3 Lakhs *1 District NCD Clinic</v>
      </c>
      <c r="AV263" s="4846" t="s">
        <v>7425</v>
      </c>
      <c r="AW263" s="4974" t="s">
        <v>8187</v>
      </c>
    </row>
    <row r="264" spans="1:49" s="3089" customFormat="1" ht="40.5">
      <c r="A264" s="3175">
        <v>2</v>
      </c>
      <c r="B264" s="3190" t="s">
        <v>1913</v>
      </c>
      <c r="C264" s="3190" t="s">
        <v>1914</v>
      </c>
      <c r="D264" s="3176" t="s">
        <v>4771</v>
      </c>
      <c r="E264" s="3268" t="s">
        <v>85</v>
      </c>
      <c r="F264" s="3175" t="s">
        <v>415</v>
      </c>
      <c r="G264" s="3199"/>
      <c r="H264" s="3199"/>
      <c r="I264" s="3225"/>
      <c r="J264" s="3199"/>
      <c r="K264" s="3179"/>
      <c r="L264" s="3199"/>
      <c r="M264" s="3182">
        <f t="shared" si="83"/>
        <v>0</v>
      </c>
      <c r="N264" s="3183">
        <f t="shared" si="100"/>
        <v>0</v>
      </c>
      <c r="O264" s="3182">
        <f t="shared" si="84"/>
        <v>0</v>
      </c>
      <c r="P264" s="3184">
        <f t="shared" si="101"/>
        <v>0</v>
      </c>
      <c r="Q264" s="3185"/>
      <c r="R264" s="3186">
        <f>'Abs19. NPCDCS'!Q25</f>
        <v>0</v>
      </c>
      <c r="S264" s="3239">
        <f>'Abs19. NPCDCS'!R25</f>
        <v>0</v>
      </c>
      <c r="T264" s="3258">
        <f t="shared" si="86"/>
        <v>0</v>
      </c>
      <c r="U264" s="3258">
        <f t="shared" si="85"/>
        <v>0</v>
      </c>
      <c r="V264" s="3259">
        <f t="shared" si="87"/>
        <v>0</v>
      </c>
      <c r="W264" s="3189" t="str">
        <f t="shared" si="88"/>
        <v xml:space="preserve">STATE: ; PDY: ; KKL: ; MHE: ; YNM: </v>
      </c>
      <c r="X264" s="3188"/>
      <c r="Y264" s="3188"/>
      <c r="Z264" s="3188">
        <f t="shared" si="89"/>
        <v>0</v>
      </c>
      <c r="AA264" s="3188"/>
      <c r="AB264" s="3188"/>
      <c r="AC264" s="3188"/>
      <c r="AD264" s="3188">
        <f t="shared" si="102"/>
        <v>0</v>
      </c>
      <c r="AE264" s="3188"/>
      <c r="AF264" s="3188"/>
      <c r="AG264" s="3188"/>
      <c r="AH264" s="3188">
        <f t="shared" si="90"/>
        <v>0</v>
      </c>
      <c r="AI264" s="3188"/>
      <c r="AJ264" s="3188"/>
      <c r="AK264" s="3188"/>
      <c r="AL264" s="3188">
        <f t="shared" si="91"/>
        <v>0</v>
      </c>
      <c r="AM264" s="3188"/>
      <c r="AN264" s="3188"/>
      <c r="AO264" s="3188"/>
      <c r="AP264" s="3188">
        <f t="shared" si="92"/>
        <v>0</v>
      </c>
      <c r="AQ264" s="3188"/>
      <c r="AR264" s="3188">
        <f t="shared" si="93"/>
        <v>0</v>
      </c>
      <c r="AS264" s="3188">
        <f t="shared" si="94"/>
        <v>0</v>
      </c>
      <c r="AT264" s="3188">
        <f t="shared" si="95"/>
        <v>0</v>
      </c>
      <c r="AU264" s="3189" t="str">
        <f t="shared" si="96"/>
        <v xml:space="preserve">STATE: ; PDY: ; KKL: ; MHE: ; YNM: </v>
      </c>
      <c r="AV264" s="4846" t="s">
        <v>7426</v>
      </c>
      <c r="AW264" s="1826"/>
    </row>
    <row r="265" spans="1:49" s="3089" customFormat="1" ht="60.75">
      <c r="A265" s="3175">
        <v>3</v>
      </c>
      <c r="B265" s="3190"/>
      <c r="C265" s="3190"/>
      <c r="D265" s="3176" t="s">
        <v>4772</v>
      </c>
      <c r="E265" s="3268" t="s">
        <v>85</v>
      </c>
      <c r="F265" s="3175" t="s">
        <v>415</v>
      </c>
      <c r="G265" s="3199"/>
      <c r="H265" s="3199"/>
      <c r="I265" s="3225"/>
      <c r="J265" s="3199"/>
      <c r="K265" s="3179"/>
      <c r="L265" s="3199"/>
      <c r="M265" s="3182">
        <f t="shared" ref="M265:M280" si="103">T265</f>
        <v>0</v>
      </c>
      <c r="N265" s="3183">
        <f>M265/100000</f>
        <v>0</v>
      </c>
      <c r="O265" s="3182">
        <f t="shared" ref="O265:O280" si="104">U265</f>
        <v>0</v>
      </c>
      <c r="P265" s="3184">
        <f>O265*N265</f>
        <v>0</v>
      </c>
      <c r="Q265" s="3185"/>
      <c r="R265" s="3186">
        <f>'Abs19. NPCDCS'!Q26</f>
        <v>0</v>
      </c>
      <c r="S265" s="3239">
        <f>'Abs19. NPCDCS'!R26</f>
        <v>0</v>
      </c>
      <c r="T265" s="3258">
        <f t="shared" si="86"/>
        <v>0</v>
      </c>
      <c r="U265" s="3258">
        <f t="shared" ref="U265:U280" si="105">Y265+AC265+AG265+AK265+AO265</f>
        <v>0</v>
      </c>
      <c r="V265" s="3259">
        <f t="shared" si="87"/>
        <v>0</v>
      </c>
      <c r="W265" s="3189" t="str">
        <f t="shared" si="88"/>
        <v xml:space="preserve">STATE: ; PDY: ; KKL: ; MHE: ; YNM: </v>
      </c>
      <c r="X265" s="3188"/>
      <c r="Y265" s="3188"/>
      <c r="Z265" s="3188">
        <f t="shared" si="89"/>
        <v>0</v>
      </c>
      <c r="AA265" s="3188"/>
      <c r="AB265" s="3188"/>
      <c r="AC265" s="3188"/>
      <c r="AD265" s="3188">
        <f t="shared" si="102"/>
        <v>0</v>
      </c>
      <c r="AE265" s="3188"/>
      <c r="AF265" s="3188"/>
      <c r="AG265" s="3188"/>
      <c r="AH265" s="3188">
        <f t="shared" si="90"/>
        <v>0</v>
      </c>
      <c r="AI265" s="3188"/>
      <c r="AJ265" s="3188"/>
      <c r="AK265" s="3188"/>
      <c r="AL265" s="3188">
        <f t="shared" si="91"/>
        <v>0</v>
      </c>
      <c r="AM265" s="3188"/>
      <c r="AN265" s="3188"/>
      <c r="AO265" s="3188"/>
      <c r="AP265" s="3188">
        <f t="shared" si="92"/>
        <v>0</v>
      </c>
      <c r="AQ265" s="3188"/>
      <c r="AR265" s="3188">
        <f t="shared" si="93"/>
        <v>0</v>
      </c>
      <c r="AS265" s="3188">
        <f t="shared" si="94"/>
        <v>0</v>
      </c>
      <c r="AT265" s="3188">
        <f t="shared" si="95"/>
        <v>0</v>
      </c>
      <c r="AU265" s="3189" t="str">
        <f t="shared" si="96"/>
        <v xml:space="preserve">STATE: ; PDY: ; KKL: ; MHE: ; YNM: </v>
      </c>
      <c r="AV265" s="4846" t="s">
        <v>7427</v>
      </c>
      <c r="AW265" s="1826"/>
    </row>
    <row r="266" spans="1:49" s="3089" customFormat="1" ht="40.5">
      <c r="A266" s="3175">
        <v>4</v>
      </c>
      <c r="B266" s="3190"/>
      <c r="C266" s="3190"/>
      <c r="D266" s="3176" t="s">
        <v>4769</v>
      </c>
      <c r="E266" s="3268" t="s">
        <v>85</v>
      </c>
      <c r="F266" s="3175" t="s">
        <v>415</v>
      </c>
      <c r="G266" s="3199"/>
      <c r="H266" s="3199"/>
      <c r="I266" s="3225"/>
      <c r="J266" s="3199"/>
      <c r="K266" s="3179"/>
      <c r="L266" s="3199"/>
      <c r="M266" s="3182">
        <f t="shared" si="103"/>
        <v>0</v>
      </c>
      <c r="N266" s="3183">
        <f>M266/100000</f>
        <v>0</v>
      </c>
      <c r="O266" s="3182">
        <f t="shared" si="104"/>
        <v>0</v>
      </c>
      <c r="P266" s="3184">
        <f>O266*N266</f>
        <v>0</v>
      </c>
      <c r="Q266" s="3185"/>
      <c r="R266" s="3186">
        <f>'Abs19. NPCDCS'!Q27</f>
        <v>0</v>
      </c>
      <c r="S266" s="3239">
        <f>'Abs19. NPCDCS'!R27</f>
        <v>0</v>
      </c>
      <c r="T266" s="3258">
        <f t="shared" si="86"/>
        <v>0</v>
      </c>
      <c r="U266" s="3258">
        <f t="shared" si="105"/>
        <v>0</v>
      </c>
      <c r="V266" s="3259">
        <f t="shared" si="87"/>
        <v>0</v>
      </c>
      <c r="W266" s="3189" t="str">
        <f t="shared" si="88"/>
        <v xml:space="preserve">STATE: ; PDY: ; KKL: ; MHE: ; YNM: </v>
      </c>
      <c r="X266" s="3188"/>
      <c r="Y266" s="3188"/>
      <c r="Z266" s="3188">
        <f t="shared" si="89"/>
        <v>0</v>
      </c>
      <c r="AA266" s="3188"/>
      <c r="AB266" s="3188"/>
      <c r="AC266" s="3188"/>
      <c r="AD266" s="3188">
        <f t="shared" si="102"/>
        <v>0</v>
      </c>
      <c r="AE266" s="3188"/>
      <c r="AF266" s="3188"/>
      <c r="AG266" s="3188"/>
      <c r="AH266" s="3188">
        <f t="shared" si="90"/>
        <v>0</v>
      </c>
      <c r="AI266" s="3188"/>
      <c r="AJ266" s="3188"/>
      <c r="AK266" s="3188"/>
      <c r="AL266" s="3188">
        <f t="shared" si="91"/>
        <v>0</v>
      </c>
      <c r="AM266" s="3188"/>
      <c r="AN266" s="3188"/>
      <c r="AO266" s="3188"/>
      <c r="AP266" s="3188">
        <f t="shared" si="92"/>
        <v>0</v>
      </c>
      <c r="AQ266" s="3188"/>
      <c r="AR266" s="3188">
        <f t="shared" si="93"/>
        <v>0</v>
      </c>
      <c r="AS266" s="3188">
        <f t="shared" si="94"/>
        <v>0</v>
      </c>
      <c r="AT266" s="3188">
        <f t="shared" si="95"/>
        <v>0</v>
      </c>
      <c r="AU266" s="3189" t="str">
        <f t="shared" si="96"/>
        <v xml:space="preserve">STATE: ; PDY: ; KKL: ; MHE: ; YNM: </v>
      </c>
      <c r="AV266" s="4846" t="s">
        <v>7426</v>
      </c>
      <c r="AW266" s="1826"/>
    </row>
    <row r="267" spans="1:49" s="3089" customFormat="1" ht="75" customHeight="1">
      <c r="A267" s="3175">
        <v>5</v>
      </c>
      <c r="B267" s="3190" t="s">
        <v>1915</v>
      </c>
      <c r="C267" s="3190" t="s">
        <v>1916</v>
      </c>
      <c r="D267" s="3176" t="s">
        <v>4773</v>
      </c>
      <c r="E267" s="3268" t="s">
        <v>85</v>
      </c>
      <c r="F267" s="3175" t="s">
        <v>415</v>
      </c>
      <c r="G267" s="3199"/>
      <c r="H267" s="3199"/>
      <c r="I267" s="3304">
        <v>8</v>
      </c>
      <c r="J267" s="3199"/>
      <c r="K267" s="3179"/>
      <c r="L267" s="3199"/>
      <c r="M267" s="3182">
        <f t="shared" si="103"/>
        <v>200000</v>
      </c>
      <c r="N267" s="3183">
        <f t="shared" si="100"/>
        <v>2</v>
      </c>
      <c r="O267" s="3182">
        <f t="shared" si="104"/>
        <v>4</v>
      </c>
      <c r="P267" s="4884">
        <f t="shared" si="101"/>
        <v>8</v>
      </c>
      <c r="Q267" s="3185"/>
      <c r="R267" s="3186">
        <f>'Abs19. NPCDCS'!Q28</f>
        <v>0</v>
      </c>
      <c r="S267" s="3239">
        <f>'Abs19. NPCDCS'!R28</f>
        <v>0</v>
      </c>
      <c r="T267" s="3258">
        <f t="shared" ref="T267:T280" si="106">IFERROR(AR267/AS267,0)</f>
        <v>200000</v>
      </c>
      <c r="U267" s="3258">
        <f t="shared" si="105"/>
        <v>4</v>
      </c>
      <c r="V267" s="3259">
        <f t="shared" ref="V267:V280" si="107">T267*U267</f>
        <v>800000</v>
      </c>
      <c r="W267" s="3189" t="str">
        <f t="shared" ref="W267:W280" si="108">"STATE: "&amp;AA267&amp;"; PDY: "&amp;AE267&amp;"; KKL: "&amp;AI267&amp;"; MHE: "&amp;AM267&amp;"; YNM: "&amp;AQ267</f>
        <v xml:space="preserve">STATE: ; PDY: Pondy Rs. 2 Lakhs  * 2CHC = Rs. 4 Lakhs ; KKL: Karaikal 2 Lakhs * 1 CHC = Rs. 2 Lakhs ; MHE:  MaheRs. 2 Lakhs  * 1 CHC = Rs. 2 Lakhs ; YNM: </v>
      </c>
      <c r="X267" s="3224"/>
      <c r="Y267" s="3224"/>
      <c r="Z267" s="3224">
        <f>X267*Y267</f>
        <v>0</v>
      </c>
      <c r="AA267" s="3224"/>
      <c r="AB267" s="3224">
        <v>200000</v>
      </c>
      <c r="AC267" s="3224">
        <v>2</v>
      </c>
      <c r="AD267" s="3224">
        <f t="shared" si="102"/>
        <v>400000</v>
      </c>
      <c r="AE267" s="3193" t="s">
        <v>6786</v>
      </c>
      <c r="AF267" s="3192">
        <v>200000</v>
      </c>
      <c r="AG267" s="3192">
        <v>1</v>
      </c>
      <c r="AH267" s="3192">
        <f>AF267*AG267</f>
        <v>200000</v>
      </c>
      <c r="AI267" s="3241" t="s">
        <v>6787</v>
      </c>
      <c r="AJ267" s="3192">
        <v>200000</v>
      </c>
      <c r="AK267" s="3192">
        <v>1</v>
      </c>
      <c r="AL267" s="3192">
        <f>AJ267*AK267</f>
        <v>200000</v>
      </c>
      <c r="AM267" s="3241" t="s">
        <v>6788</v>
      </c>
      <c r="AN267" s="3192"/>
      <c r="AO267" s="3192"/>
      <c r="AP267" s="3192">
        <f>AN267*AO267</f>
        <v>0</v>
      </c>
      <c r="AQ267" s="3273"/>
      <c r="AR267" s="3188">
        <f t="shared" ref="AR267:AR280" si="109">Z267+AD267+AH267+AL267+AP267</f>
        <v>800000</v>
      </c>
      <c r="AS267" s="3188">
        <f t="shared" ref="AS267:AS280" si="110">Y267+AC267+AG267+AK267+AO267</f>
        <v>4</v>
      </c>
      <c r="AT267" s="3188">
        <f t="shared" ref="AT267:AT280" si="111">IFERROR((AR267/AS267),0)</f>
        <v>200000</v>
      </c>
      <c r="AU267" s="3189" t="str">
        <f t="shared" ref="AU267:AU280" si="112">"STATE: "&amp;AA267&amp;"; PDY: "&amp;AE267&amp;"; KKL: "&amp;AI267&amp;"; MHE: "&amp;AM267&amp;"; YNM: "&amp;AQ267</f>
        <v xml:space="preserve">STATE: ; PDY: Pondy Rs. 2 Lakhs  * 2CHC = Rs. 4 Lakhs ; KKL: Karaikal 2 Lakhs * 1 CHC = Rs. 2 Lakhs ; MHE:  MaheRs. 2 Lakhs  * 1 CHC = Rs. 2 Lakhs ; YNM: </v>
      </c>
      <c r="AV267" s="4846" t="s">
        <v>7428</v>
      </c>
      <c r="AW267" s="4974" t="s">
        <v>8188</v>
      </c>
    </row>
    <row r="268" spans="1:49" s="3089" customFormat="1" ht="92.25" customHeight="1">
      <c r="A268" s="3175">
        <v>6</v>
      </c>
      <c r="B268" s="3190" t="s">
        <v>1917</v>
      </c>
      <c r="C268" s="3190" t="s">
        <v>1918</v>
      </c>
      <c r="D268" s="3176" t="s">
        <v>4774</v>
      </c>
      <c r="E268" s="3268" t="s">
        <v>85</v>
      </c>
      <c r="F268" s="3175" t="s">
        <v>415</v>
      </c>
      <c r="G268" s="3199"/>
      <c r="H268" s="3199"/>
      <c r="I268" s="3251">
        <v>10</v>
      </c>
      <c r="J268" s="3199"/>
      <c r="K268" s="3325"/>
      <c r="L268" s="3199"/>
      <c r="M268" s="3182">
        <f t="shared" si="103"/>
        <v>25000</v>
      </c>
      <c r="N268" s="3183">
        <f t="shared" si="100"/>
        <v>0.25</v>
      </c>
      <c r="O268" s="3182">
        <f t="shared" si="104"/>
        <v>40</v>
      </c>
      <c r="P268" s="4884">
        <f t="shared" si="101"/>
        <v>10</v>
      </c>
      <c r="Q268" s="3326"/>
      <c r="R268" s="3186">
        <f>'Abs19. NPCDCS'!Q29</f>
        <v>0</v>
      </c>
      <c r="S268" s="3239">
        <f>'Abs19. NPCDCS'!R29</f>
        <v>0</v>
      </c>
      <c r="T268" s="3258">
        <f t="shared" si="106"/>
        <v>25000</v>
      </c>
      <c r="U268" s="3258">
        <f t="shared" si="105"/>
        <v>40</v>
      </c>
      <c r="V268" s="3259">
        <f t="shared" si="107"/>
        <v>1000000</v>
      </c>
      <c r="W268" s="3189" t="str">
        <f t="shared" si="108"/>
        <v>STATE: ; PDY: Pondy Rs. 25,000*27 PHCs = 6.75 Lakhs , ; KKL:  Karaikal Rs. 25,000*11 PHCs =  2.75 Lakhs; MHE:  Mahe Rs. 25,000*1 PHCs = 0.25 Lakhs , ; YNM: Yanam Rs. 25,000*1 PHCs = 0.25 Lakhs</v>
      </c>
      <c r="X268" s="3192"/>
      <c r="Y268" s="3192"/>
      <c r="Z268" s="3192">
        <f>X268*Y268</f>
        <v>0</v>
      </c>
      <c r="AA268" s="3192"/>
      <c r="AB268" s="3192">
        <v>25000</v>
      </c>
      <c r="AC268" s="3192">
        <v>27</v>
      </c>
      <c r="AD268" s="3192">
        <f t="shared" si="102"/>
        <v>675000</v>
      </c>
      <c r="AE268" s="3241" t="s">
        <v>6789</v>
      </c>
      <c r="AF268" s="3192">
        <v>25000</v>
      </c>
      <c r="AG268" s="3192">
        <v>11</v>
      </c>
      <c r="AH268" s="3192">
        <f>AF268*AG268</f>
        <v>275000</v>
      </c>
      <c r="AI268" s="3241" t="s">
        <v>6790</v>
      </c>
      <c r="AJ268" s="3192">
        <v>25000</v>
      </c>
      <c r="AK268" s="3192">
        <v>1</v>
      </c>
      <c r="AL268" s="3192">
        <f>AJ268*AK268</f>
        <v>25000</v>
      </c>
      <c r="AM268" s="3241" t="s">
        <v>6791</v>
      </c>
      <c r="AN268" s="3192">
        <v>25000</v>
      </c>
      <c r="AO268" s="3192">
        <v>1</v>
      </c>
      <c r="AP268" s="3192">
        <f>AN268*AO268</f>
        <v>25000</v>
      </c>
      <c r="AQ268" s="3241" t="s">
        <v>6792</v>
      </c>
      <c r="AR268" s="3188">
        <f t="shared" si="109"/>
        <v>1000000</v>
      </c>
      <c r="AS268" s="3188">
        <f t="shared" si="110"/>
        <v>40</v>
      </c>
      <c r="AT268" s="3188">
        <f t="shared" si="111"/>
        <v>25000</v>
      </c>
      <c r="AU268" s="3189" t="str">
        <f t="shared" si="112"/>
        <v>STATE: ; PDY: Pondy Rs. 25,000*27 PHCs = 6.75 Lakhs , ; KKL:  Karaikal Rs. 25,000*11 PHCs =  2.75 Lakhs; MHE:  Mahe Rs. 25,000*1 PHCs = 0.25 Lakhs , ; YNM: Yanam Rs. 25,000*1 PHCs = 0.25 Lakhs</v>
      </c>
      <c r="AV268" s="4846" t="s">
        <v>7429</v>
      </c>
      <c r="AW268" s="4974" t="s">
        <v>8190</v>
      </c>
    </row>
    <row r="269" spans="1:49" s="3089" customFormat="1" ht="68.25" customHeight="1">
      <c r="A269" s="3175">
        <v>7</v>
      </c>
      <c r="B269" s="3190" t="s">
        <v>1919</v>
      </c>
      <c r="C269" s="3190" t="s">
        <v>1920</v>
      </c>
      <c r="D269" s="3176" t="s">
        <v>4775</v>
      </c>
      <c r="E269" s="3268" t="s">
        <v>85</v>
      </c>
      <c r="F269" s="3175" t="s">
        <v>415</v>
      </c>
      <c r="G269" s="3199"/>
      <c r="H269" s="3199"/>
      <c r="I269" s="3251">
        <v>20</v>
      </c>
      <c r="J269" s="3199"/>
      <c r="K269" s="3179"/>
      <c r="L269" s="3199"/>
      <c r="M269" s="3182">
        <f t="shared" si="103"/>
        <v>25000</v>
      </c>
      <c r="N269" s="3183">
        <f t="shared" si="100"/>
        <v>0.25</v>
      </c>
      <c r="O269" s="3182">
        <f t="shared" si="104"/>
        <v>80</v>
      </c>
      <c r="P269" s="4884">
        <f t="shared" si="101"/>
        <v>20</v>
      </c>
      <c r="Q269" s="3185"/>
      <c r="R269" s="3186">
        <f>'Abs19. NPCDCS'!Q30</f>
        <v>0</v>
      </c>
      <c r="S269" s="3239">
        <f>'Abs19. NPCDCS'!R30</f>
        <v>0</v>
      </c>
      <c r="T269" s="3258">
        <f t="shared" si="106"/>
        <v>25000</v>
      </c>
      <c r="U269" s="3258">
        <f t="shared" si="105"/>
        <v>80</v>
      </c>
      <c r="V269" s="3259">
        <f t="shared" si="107"/>
        <v>2000000</v>
      </c>
      <c r="W269" s="3189" t="str">
        <f t="shared" si="108"/>
        <v>STATE: ; PDY: PONDY 55*25000=13.75 ; KKL:  17SC*25000= 4.25 Lakhs; MHE:  Mahe 4*25000 = 1 Lakhs; YNM:  Yanam 4*25000 = 1 Lakhs</v>
      </c>
      <c r="X269" s="3192"/>
      <c r="Y269" s="3192"/>
      <c r="Z269" s="3192">
        <f>X269*Y269</f>
        <v>0</v>
      </c>
      <c r="AA269" s="3192"/>
      <c r="AB269" s="3192">
        <v>25000</v>
      </c>
      <c r="AC269" s="3192">
        <v>55</v>
      </c>
      <c r="AD269" s="3192">
        <f t="shared" si="102"/>
        <v>1375000</v>
      </c>
      <c r="AE269" s="3324" t="s">
        <v>6793</v>
      </c>
      <c r="AF269" s="3192">
        <v>25000</v>
      </c>
      <c r="AG269" s="3192">
        <v>17</v>
      </c>
      <c r="AH269" s="3192">
        <f>AF269*AG269</f>
        <v>425000</v>
      </c>
      <c r="AI269" s="3241" t="s">
        <v>6794</v>
      </c>
      <c r="AJ269" s="3192">
        <v>25000</v>
      </c>
      <c r="AK269" s="3192">
        <v>4</v>
      </c>
      <c r="AL269" s="3192">
        <f>AJ269*AK269</f>
        <v>100000</v>
      </c>
      <c r="AM269" s="3241" t="s">
        <v>6795</v>
      </c>
      <c r="AN269" s="3192">
        <v>25000</v>
      </c>
      <c r="AO269" s="3192">
        <v>4</v>
      </c>
      <c r="AP269" s="3192">
        <f>AN269*AO269</f>
        <v>100000</v>
      </c>
      <c r="AQ269" s="3241" t="s">
        <v>6796</v>
      </c>
      <c r="AR269" s="3188">
        <f t="shared" si="109"/>
        <v>2000000</v>
      </c>
      <c r="AS269" s="3188">
        <f t="shared" si="110"/>
        <v>80</v>
      </c>
      <c r="AT269" s="3188">
        <f t="shared" si="111"/>
        <v>25000</v>
      </c>
      <c r="AU269" s="3189" t="str">
        <f t="shared" si="112"/>
        <v>STATE: ; PDY: PONDY 55*25000=13.75 ; KKL:  17SC*25000= 4.25 Lakhs; MHE:  Mahe 4*25000 = 1 Lakhs; YNM:  Yanam 4*25000 = 1 Lakhs</v>
      </c>
      <c r="AV269" s="4846" t="s">
        <v>7429</v>
      </c>
      <c r="AW269" s="4974" t="s">
        <v>8190</v>
      </c>
    </row>
    <row r="270" spans="1:49" s="3089" customFormat="1" ht="84" customHeight="1">
      <c r="A270" s="3175">
        <v>8</v>
      </c>
      <c r="B270" s="3176" t="s">
        <v>2839</v>
      </c>
      <c r="C270" s="3177" t="s">
        <v>142</v>
      </c>
      <c r="D270" s="3176" t="s">
        <v>2531</v>
      </c>
      <c r="E270" s="3268" t="s">
        <v>85</v>
      </c>
      <c r="F270" s="3175" t="s">
        <v>415</v>
      </c>
      <c r="G270" s="3199"/>
      <c r="H270" s="3199"/>
      <c r="I270" s="3251">
        <v>17.36</v>
      </c>
      <c r="J270" s="3199"/>
      <c r="K270" s="3327"/>
      <c r="L270" s="3199"/>
      <c r="M270" s="3182">
        <f t="shared" si="103"/>
        <v>14000</v>
      </c>
      <c r="N270" s="3183">
        <f t="shared" si="100"/>
        <v>0.14000000000000001</v>
      </c>
      <c r="O270" s="3182">
        <f t="shared" si="104"/>
        <v>120</v>
      </c>
      <c r="P270" s="4884">
        <f t="shared" si="101"/>
        <v>16.8</v>
      </c>
      <c r="Q270" s="3328"/>
      <c r="R270" s="3186">
        <f>'Abs19. NPCDCS'!Q31</f>
        <v>0</v>
      </c>
      <c r="S270" s="3239">
        <f>'Abs19. NPCDCS'!R31</f>
        <v>0</v>
      </c>
      <c r="T270" s="3258">
        <f t="shared" si="106"/>
        <v>14000</v>
      </c>
      <c r="U270" s="3258">
        <f t="shared" si="105"/>
        <v>120</v>
      </c>
      <c r="V270" s="3259">
        <f t="shared" si="107"/>
        <v>1680000</v>
      </c>
      <c r="W270" s="3189" t="str">
        <f t="shared" si="108"/>
        <v xml:space="preserve">STATE: ; PDY: Pondy Dist. Rs.14000*82(27 PHC,&amp; 55 SC); KKL: Kariakal (Rs.14000*28) (11 PHC &amp; 17 SC) ; MHE: Mahe 70000 (Rs.14000*5) (1 PHC &amp; 4SC) ; YNM: Yanam 70000 (Rs.14000*5)  (1 PHC &amp; 4 SC) </v>
      </c>
      <c r="X270" s="3192"/>
      <c r="Y270" s="3192"/>
      <c r="Z270" s="3192">
        <f>X270*Y270</f>
        <v>0</v>
      </c>
      <c r="AA270" s="3192"/>
      <c r="AB270" s="3192">
        <v>14000</v>
      </c>
      <c r="AC270" s="3192">
        <v>82</v>
      </c>
      <c r="AD270" s="3192">
        <f t="shared" si="102"/>
        <v>1148000</v>
      </c>
      <c r="AE270" s="3216" t="s">
        <v>6797</v>
      </c>
      <c r="AF270" s="3192">
        <v>14000</v>
      </c>
      <c r="AG270" s="3192">
        <v>28</v>
      </c>
      <c r="AH270" s="3192">
        <f>AF270*AG270</f>
        <v>392000</v>
      </c>
      <c r="AI270" s="3216" t="s">
        <v>6798</v>
      </c>
      <c r="AJ270" s="3192">
        <v>14000</v>
      </c>
      <c r="AK270" s="3192">
        <v>5</v>
      </c>
      <c r="AL270" s="3192">
        <f>AJ270*AK270</f>
        <v>70000</v>
      </c>
      <c r="AM270" s="3197" t="s">
        <v>6799</v>
      </c>
      <c r="AN270" s="3192">
        <v>14000</v>
      </c>
      <c r="AO270" s="3192">
        <v>5</v>
      </c>
      <c r="AP270" s="3192">
        <f>AN270*AO270</f>
        <v>70000</v>
      </c>
      <c r="AQ270" s="3197" t="s">
        <v>6800</v>
      </c>
      <c r="AR270" s="3188">
        <f t="shared" si="109"/>
        <v>1680000</v>
      </c>
      <c r="AS270" s="3188">
        <f t="shared" si="110"/>
        <v>120</v>
      </c>
      <c r="AT270" s="3188">
        <f t="shared" si="111"/>
        <v>14000</v>
      </c>
      <c r="AU270" s="3189" t="str">
        <f t="shared" si="112"/>
        <v xml:space="preserve">STATE: ; PDY: Pondy Dist. Rs.14000*82(27 PHC,&amp; 55 SC); KKL: Kariakal (Rs.14000*28) (11 PHC &amp; 17 SC) ; MHE: Mahe 70000 (Rs.14000*5) (1 PHC &amp; 4SC) ; YNM: Yanam 70000 (Rs.14000*5)  (1 PHC &amp; 4 SC) </v>
      </c>
      <c r="AV270" s="4846" t="s">
        <v>7429</v>
      </c>
      <c r="AW270" s="4974" t="s">
        <v>8190</v>
      </c>
    </row>
    <row r="271" spans="1:49" s="3089" customFormat="1" ht="33">
      <c r="A271" s="3162" t="s">
        <v>4646</v>
      </c>
      <c r="B271" s="3279" t="s">
        <v>1921</v>
      </c>
      <c r="C271" s="3280" t="s">
        <v>1336</v>
      </c>
      <c r="D271" s="3281" t="s">
        <v>2382</v>
      </c>
      <c r="E271" s="3282"/>
      <c r="F271" s="3283"/>
      <c r="G271" s="3284"/>
      <c r="H271" s="3284"/>
      <c r="I271" s="3285"/>
      <c r="J271" s="3284"/>
      <c r="K271" s="3284"/>
      <c r="L271" s="3286"/>
      <c r="M271" s="3182">
        <f t="shared" si="103"/>
        <v>0</v>
      </c>
      <c r="N271" s="3287"/>
      <c r="O271" s="3182">
        <f t="shared" si="104"/>
        <v>0</v>
      </c>
      <c r="P271" s="3287">
        <f>SUM(P272:P273)</f>
        <v>58.999999999919993</v>
      </c>
      <c r="Q271" s="3288"/>
      <c r="R271" s="3289"/>
      <c r="S271" s="3290">
        <f>SUM(S272:S273)</f>
        <v>0</v>
      </c>
      <c r="T271" s="3258"/>
      <c r="U271" s="3258"/>
      <c r="V271" s="3287">
        <f>SUM(V272:V273)</f>
        <v>5899999.9999919999</v>
      </c>
      <c r="W271" s="3189"/>
      <c r="X271" s="3188"/>
      <c r="Y271" s="3188"/>
      <c r="Z271" s="3287">
        <f>SUM(Z272:Z273)</f>
        <v>0</v>
      </c>
      <c r="AA271" s="3188"/>
      <c r="AB271" s="3188"/>
      <c r="AC271" s="3188"/>
      <c r="AD271" s="3287">
        <f>SUM(AD272:AD273)</f>
        <v>4399999.9999919999</v>
      </c>
      <c r="AE271" s="3188"/>
      <c r="AF271" s="3188"/>
      <c r="AG271" s="3188"/>
      <c r="AH271" s="3287">
        <f>SUM(AH272:AH273)</f>
        <v>1500000</v>
      </c>
      <c r="AI271" s="3188"/>
      <c r="AJ271" s="3188"/>
      <c r="AK271" s="3188"/>
      <c r="AL271" s="3287">
        <f>SUM(AL272:AL273)</f>
        <v>0</v>
      </c>
      <c r="AM271" s="3188"/>
      <c r="AN271" s="3188"/>
      <c r="AO271" s="3188"/>
      <c r="AP271" s="3287">
        <f>SUM(AP272:AP273)</f>
        <v>0</v>
      </c>
      <c r="AQ271" s="3188"/>
      <c r="AR271" s="3287">
        <f>SUM(AR272:AR273)</f>
        <v>5899999.9999919999</v>
      </c>
      <c r="AS271" s="3188"/>
      <c r="AT271" s="3188"/>
      <c r="AU271" s="3189"/>
      <c r="AV271" s="4731"/>
    </row>
    <row r="272" spans="1:49" s="3089" customFormat="1" ht="409.5">
      <c r="A272" s="3175">
        <v>1</v>
      </c>
      <c r="B272" s="3176" t="s">
        <v>1924</v>
      </c>
      <c r="C272" s="3196"/>
      <c r="D272" s="3177" t="s">
        <v>4370</v>
      </c>
      <c r="E272" s="3268" t="s">
        <v>85</v>
      </c>
      <c r="F272" s="3175" t="s">
        <v>4897</v>
      </c>
      <c r="G272" s="3199"/>
      <c r="H272" s="3199"/>
      <c r="I272" s="3251">
        <v>44.799999995999997</v>
      </c>
      <c r="J272" s="3199"/>
      <c r="K272" s="3199"/>
      <c r="L272" s="3179"/>
      <c r="M272" s="3182">
        <f t="shared" si="103"/>
        <v>245833.33333299999</v>
      </c>
      <c r="N272" s="3183">
        <f>M272/100000</f>
        <v>2.4583333333299997</v>
      </c>
      <c r="O272" s="3182">
        <f t="shared" si="104"/>
        <v>24</v>
      </c>
      <c r="P272" s="4884">
        <f>O272*N272</f>
        <v>58.999999999919993</v>
      </c>
      <c r="Q272" s="3185"/>
      <c r="R272" s="3186">
        <f>'Abs20. PMNDP'!Q13</f>
        <v>0</v>
      </c>
      <c r="S272" s="3239">
        <f>'Abs20. PMNDP'!R13</f>
        <v>0</v>
      </c>
      <c r="T272" s="3258">
        <f t="shared" si="106"/>
        <v>245833.33333299999</v>
      </c>
      <c r="U272" s="3258">
        <f t="shared" si="105"/>
        <v>24</v>
      </c>
      <c r="V272" s="3259">
        <f t="shared" si="107"/>
        <v>5899999.9999919999</v>
      </c>
      <c r="W272" s="3189" t="str">
        <f t="shared" si="108"/>
        <v xml:space="preserve">STATE: ; PDY: National Dialysis Programme - Consumables for 18 Machines - HD Fluid (Acid Concentrate) - 1,00,000/-, HD Fluid (Acetate) - 20,000/-, Nacl (235gm)+ NaHCo3 (600gm) - 15,000 Pkts Citrosterile - 15,000 Pkts, Formalin (36% - 40%) 1500 Ltrs, Sodium Hypochlorite 5% 1500 Ltrs, H2 O2 - 2500 Ltrs, Normal Saline (1000 ml) - 20000 Ltrs, Normal Saline (500 ml) - 1000 AV Fistula Needle 16G - 12,000, AV Fistula Needle 17G - 40,000,Dialyser 10,000, Blood  tube Set - 10,000, Syringe (10ml) -25,000, Syringe (5 ml) - 1000, Transducer Protector - 1500, Transpore - 2000 R, Injection Heparin (25000 Iu) - 15000, Oral Glucose - 200 Kgs, Adhesive Plaster - 200 R, Elastic Plaster (Dino Plaster) - 200 Gauze Piece - 1,00,000 Mtrs,Rectified Sprit - 1000 Ltrs, IV Set - 25,000, AVF Belt - 400 Pairs - (Total - 3.00 Lakhs Per month x 12 months - 36.00 Lakhs)  Drugs - Injection Erythropoietin (4000Iu) - 10000, Inj. Iron Sucrose 100 m - 10000 nos., Double Lumen Diaylsis Catheter - 100 nos., Triple Lumen Dialysis Catheter - 50 nos., permanent Dialysis Catheter - 10nos. - Rs.8.00 Lakhs  Grand Total - 44.00 Lakhs; KKL: Consumables - 6 Machine -  HD Fluid (Acid Concentrate) - 1,00,000/-, HD Fluid (Acetate) - 20,000/-, Nacl (235gm)+ NaHCo3 (600gm) - 15,000 Pkts Citrosterile - 15,000 Pkts, Formalin (36% - 40%) 1500 Ltrs, Sodium Hypochlorite 5% 1500 Ltrs, H2 O2 - 2500 Ltrs, Normal Saline (1000 ml) - 20000 Ltrs, Normal Saline (500 ml) - 1000 AV Fistula Needle 16G - 12,000, AV Fistula Needle 17G - 40,000,Dialyser 10,000, Blood  tube Set - 10,000, Syringe (10ml) -25,000, Syringe (5 ml) - 1000, Transducer Protector - 1500, Transpore - 2000 R, Injection Heparin (25000 Iu) - 15000, Oral Glucose - 200 Kgs, Adhesive Plaster - 200 R, Elastic Plaster (Dino Plaster) - 200 Gauze Piece - 1,00,000 Mtrs,Rectified Sprit - 1000 Ltrs, IV Set - 25,000, AVF Belt - 400 Pairs  (Total - 1.25 Lakhs Per month x 12 months - 15.00 Lakhs); MHE: ; YNM: </v>
      </c>
      <c r="X272" s="3188"/>
      <c r="Y272" s="3188"/>
      <c r="Z272" s="3188">
        <f t="shared" ref="Z272:Z280" si="113">X272*Y272</f>
        <v>0</v>
      </c>
      <c r="AA272" s="3188"/>
      <c r="AB272" s="1876">
        <v>366666.66666599998</v>
      </c>
      <c r="AC272" s="1876">
        <v>12</v>
      </c>
      <c r="AD272" s="1877">
        <f>AB272*AC272</f>
        <v>4399999.9999919999</v>
      </c>
      <c r="AE272" s="3108" t="s">
        <v>5917</v>
      </c>
      <c r="AF272" s="1876">
        <v>125000</v>
      </c>
      <c r="AG272" s="1876">
        <v>12</v>
      </c>
      <c r="AH272" s="1877">
        <f>AF272*AG272</f>
        <v>1500000</v>
      </c>
      <c r="AI272" s="1877" t="s">
        <v>5918</v>
      </c>
      <c r="AJ272" s="3331"/>
      <c r="AK272" s="3331"/>
      <c r="AL272" s="3331">
        <f>AJ272*AK272</f>
        <v>0</v>
      </c>
      <c r="AM272" s="3331"/>
      <c r="AN272" s="3331"/>
      <c r="AO272" s="3331"/>
      <c r="AP272" s="3331">
        <f>AN272*AO272</f>
        <v>0</v>
      </c>
      <c r="AQ272" s="3331"/>
      <c r="AR272" s="3188">
        <f t="shared" si="109"/>
        <v>5899999.9999919999</v>
      </c>
      <c r="AS272" s="3188">
        <f t="shared" si="110"/>
        <v>24</v>
      </c>
      <c r="AT272" s="3188">
        <f t="shared" si="111"/>
        <v>245833.33333299999</v>
      </c>
      <c r="AU272" s="3189" t="str">
        <f t="shared" si="112"/>
        <v xml:space="preserve">STATE: ; PDY: National Dialysis Programme - Consumables for 18 Machines - HD Fluid (Acid Concentrate) - 1,00,000/-, HD Fluid (Acetate) - 20,000/-, Nacl (235gm)+ NaHCo3 (600gm) - 15,000 Pkts Citrosterile - 15,000 Pkts, Formalin (36% - 40%) 1500 Ltrs, Sodium Hypochlorite 5% 1500 Ltrs, H2 O2 - 2500 Ltrs, Normal Saline (1000 ml) - 20000 Ltrs, Normal Saline (500 ml) - 1000 AV Fistula Needle 16G - 12,000, AV Fistula Needle 17G - 40,000,Dialyser 10,000, Blood  tube Set - 10,000, Syringe (10ml) -25,000, Syringe (5 ml) - 1000, Transducer Protector - 1500, Transpore - 2000 R, Injection Heparin (25000 Iu) - 15000, Oral Glucose - 200 Kgs, Adhesive Plaster - 200 R, Elastic Plaster (Dino Plaster) - 200 Gauze Piece - 1,00,000 Mtrs,Rectified Sprit - 1000 Ltrs, IV Set - 25,000, AVF Belt - 400 Pairs - (Total - 3.00 Lakhs Per month x 12 months - 36.00 Lakhs)  Drugs - Injection Erythropoietin (4000Iu) - 10000, Inj. Iron Sucrose 100 m - 10000 nos., Double Lumen Diaylsis Catheter - 100 nos., Triple Lumen Dialysis Catheter - 50 nos., permanent Dialysis Catheter - 10nos. - Rs.8.00 Lakhs  Grand Total - 44.00 Lakhs; KKL: Consumables - 6 Machine -  HD Fluid (Acid Concentrate) - 1,00,000/-, HD Fluid (Acetate) - 20,000/-, Nacl (235gm)+ NaHCo3 (600gm) - 15,000 Pkts Citrosterile - 15,000 Pkts, Formalin (36% - 40%) 1500 Ltrs, Sodium Hypochlorite 5% 1500 Ltrs, H2 O2 - 2500 Ltrs, Normal Saline (1000 ml) - 20000 Ltrs, Normal Saline (500 ml) - 1000 AV Fistula Needle 16G - 12,000, AV Fistula Needle 17G - 40,000,Dialyser 10,000, Blood  tube Set - 10,000, Syringe (10ml) -25,000, Syringe (5 ml) - 1000, Transducer Protector - 1500, Transpore - 2000 R, Injection Heparin (25000 Iu) - 15000, Oral Glucose - 200 Kgs, Adhesive Plaster - 200 R, Elastic Plaster (Dino Plaster) - 200 Gauze Piece - 1,00,000 Mtrs,Rectified Sprit - 1000 Ltrs, IV Set - 25,000, AVF Belt - 400 Pairs  (Total - 1.25 Lakhs Per month x 12 months - 15.00 Lakhs); MHE: ; YNM: </v>
      </c>
      <c r="AV272" s="4846" t="s">
        <v>7430</v>
      </c>
      <c r="AW272" s="4974" t="s">
        <v>8078</v>
      </c>
    </row>
    <row r="273" spans="1:49" s="3089" customFormat="1" ht="20.25">
      <c r="A273" s="3175">
        <v>2</v>
      </c>
      <c r="B273" s="3176" t="s">
        <v>1926</v>
      </c>
      <c r="C273" s="3196"/>
      <c r="D273" s="3177" t="s">
        <v>4371</v>
      </c>
      <c r="E273" s="3268" t="s">
        <v>85</v>
      </c>
      <c r="F273" s="3175" t="s">
        <v>4897</v>
      </c>
      <c r="G273" s="3199"/>
      <c r="H273" s="3199"/>
      <c r="I273" s="3225"/>
      <c r="J273" s="3199"/>
      <c r="K273" s="3199"/>
      <c r="L273" s="3179"/>
      <c r="M273" s="3182">
        <f t="shared" si="103"/>
        <v>0</v>
      </c>
      <c r="N273" s="3183">
        <f>M273/100000</f>
        <v>0</v>
      </c>
      <c r="O273" s="3182">
        <f t="shared" si="104"/>
        <v>0</v>
      </c>
      <c r="P273" s="3184">
        <f>O273*N273</f>
        <v>0</v>
      </c>
      <c r="Q273" s="3185"/>
      <c r="R273" s="3186">
        <f>'Abs20. PMNDP'!Q14</f>
        <v>0</v>
      </c>
      <c r="S273" s="3239">
        <f>'Abs20. PMNDP'!R14</f>
        <v>0</v>
      </c>
      <c r="T273" s="3258">
        <f t="shared" si="106"/>
        <v>0</v>
      </c>
      <c r="U273" s="3258">
        <f t="shared" si="105"/>
        <v>0</v>
      </c>
      <c r="V273" s="3259">
        <f t="shared" si="107"/>
        <v>0</v>
      </c>
      <c r="W273" s="3189" t="str">
        <f t="shared" si="108"/>
        <v xml:space="preserve">STATE: ; PDY: ; KKL: ; MHE: ; YNM: </v>
      </c>
      <c r="X273" s="3188"/>
      <c r="Y273" s="3188"/>
      <c r="Z273" s="3188">
        <f t="shared" si="113"/>
        <v>0</v>
      </c>
      <c r="AA273" s="3188"/>
      <c r="AB273" s="3188"/>
      <c r="AC273" s="3188"/>
      <c r="AD273" s="3188">
        <f t="shared" ref="AD273:AD280" si="114">AB273*AC273</f>
        <v>0</v>
      </c>
      <c r="AE273" s="3188"/>
      <c r="AF273" s="3188"/>
      <c r="AG273" s="3188"/>
      <c r="AH273" s="3188">
        <f>AF273*AG273</f>
        <v>0</v>
      </c>
      <c r="AI273" s="3188"/>
      <c r="AJ273" s="3188"/>
      <c r="AK273" s="3188"/>
      <c r="AL273" s="3188">
        <f>AJ273*AK273</f>
        <v>0</v>
      </c>
      <c r="AM273" s="3188"/>
      <c r="AN273" s="3188"/>
      <c r="AO273" s="3188"/>
      <c r="AP273" s="3188">
        <f>AN273*AO273</f>
        <v>0</v>
      </c>
      <c r="AQ273" s="3188"/>
      <c r="AR273" s="3188">
        <f t="shared" si="109"/>
        <v>0</v>
      </c>
      <c r="AS273" s="3188">
        <f t="shared" si="110"/>
        <v>0</v>
      </c>
      <c r="AT273" s="3188">
        <f t="shared" si="111"/>
        <v>0</v>
      </c>
      <c r="AU273" s="3189" t="str">
        <f t="shared" si="112"/>
        <v xml:space="preserve">STATE: ; PDY: ; KKL: ; MHE: ; YNM: </v>
      </c>
      <c r="AV273" s="4846"/>
      <c r="AW273" s="1826"/>
    </row>
    <row r="274" spans="1:49" s="3089" customFormat="1" ht="20.25">
      <c r="A274" s="3162" t="s">
        <v>4647</v>
      </c>
      <c r="B274" s="3279" t="s">
        <v>1816</v>
      </c>
      <c r="C274" s="3280"/>
      <c r="D274" s="3281" t="s">
        <v>1817</v>
      </c>
      <c r="E274" s="3282"/>
      <c r="F274" s="3283"/>
      <c r="G274" s="3284"/>
      <c r="H274" s="3284"/>
      <c r="I274" s="3285"/>
      <c r="J274" s="3284"/>
      <c r="K274" s="3284"/>
      <c r="L274" s="3286"/>
      <c r="M274" s="3182">
        <f t="shared" si="103"/>
        <v>0</v>
      </c>
      <c r="N274" s="3287"/>
      <c r="O274" s="3182">
        <f t="shared" si="104"/>
        <v>0</v>
      </c>
      <c r="P274" s="3287">
        <f>P275</f>
        <v>4</v>
      </c>
      <c r="Q274" s="3288"/>
      <c r="R274" s="3289"/>
      <c r="S274" s="3290">
        <f>S275</f>
        <v>0</v>
      </c>
      <c r="T274" s="3258"/>
      <c r="U274" s="3258"/>
      <c r="V274" s="3287">
        <f>V275</f>
        <v>400000</v>
      </c>
      <c r="W274" s="3189"/>
      <c r="X274" s="3188"/>
      <c r="Y274" s="3188"/>
      <c r="Z274" s="3287">
        <f>Z275</f>
        <v>0</v>
      </c>
      <c r="AA274" s="3188"/>
      <c r="AB274" s="3188"/>
      <c r="AC274" s="3188"/>
      <c r="AD274" s="3287">
        <f>AD275</f>
        <v>400000</v>
      </c>
      <c r="AE274" s="3188"/>
      <c r="AF274" s="3188"/>
      <c r="AG274" s="3188"/>
      <c r="AH274" s="3287">
        <f>AH275</f>
        <v>0</v>
      </c>
      <c r="AI274" s="3188"/>
      <c r="AJ274" s="3188"/>
      <c r="AK274" s="3188"/>
      <c r="AL274" s="3287">
        <f>AL275</f>
        <v>0</v>
      </c>
      <c r="AM274" s="3188"/>
      <c r="AN274" s="3188"/>
      <c r="AO274" s="3188"/>
      <c r="AP274" s="3287">
        <f>AP275</f>
        <v>0</v>
      </c>
      <c r="AQ274" s="3188"/>
      <c r="AR274" s="3287">
        <f>AR275</f>
        <v>400000</v>
      </c>
      <c r="AS274" s="3188"/>
      <c r="AT274" s="3188"/>
      <c r="AU274" s="3189"/>
      <c r="AV274" s="4731"/>
    </row>
    <row r="275" spans="1:49" s="3089" customFormat="1" ht="102" customHeight="1">
      <c r="A275" s="3175">
        <v>1</v>
      </c>
      <c r="B275" s="3176" t="s">
        <v>1818</v>
      </c>
      <c r="C275" s="3176" t="s">
        <v>1819</v>
      </c>
      <c r="D275" s="3176" t="s">
        <v>1820</v>
      </c>
      <c r="E275" s="3268" t="s">
        <v>85</v>
      </c>
      <c r="F275" s="3175" t="s">
        <v>312</v>
      </c>
      <c r="G275" s="3199"/>
      <c r="H275" s="3199"/>
      <c r="I275" s="3251">
        <v>4</v>
      </c>
      <c r="J275" s="3199"/>
      <c r="K275" s="3199"/>
      <c r="L275" s="3179"/>
      <c r="M275" s="3182">
        <f t="shared" si="103"/>
        <v>100000</v>
      </c>
      <c r="N275" s="3183">
        <f>M275/100000</f>
        <v>1</v>
      </c>
      <c r="O275" s="3182">
        <f t="shared" si="104"/>
        <v>4</v>
      </c>
      <c r="P275" s="4884">
        <f>O275*N275</f>
        <v>4</v>
      </c>
      <c r="Q275" s="3185"/>
      <c r="R275" s="3186">
        <f>'Abs24. NOHP'!Q11</f>
        <v>0</v>
      </c>
      <c r="S275" s="3239">
        <f>'Abs24. NOHP'!R11</f>
        <v>0</v>
      </c>
      <c r="T275" s="3258">
        <f t="shared" si="106"/>
        <v>100000</v>
      </c>
      <c r="U275" s="3258">
        <f t="shared" si="105"/>
        <v>4</v>
      </c>
      <c r="V275" s="3259">
        <f t="shared" si="107"/>
        <v>400000</v>
      </c>
      <c r="W275" s="3189" t="str">
        <f t="shared" si="108"/>
        <v xml:space="preserve">STATE: ; PDY: Consumables for NOHP -  3 PHC x Rs.1.00 - Rs.300000 &amp; 1 CHC - Rs.1.00 Total - Rs.4.00 Lakhs; KKL: ; MHE: ; YNM: </v>
      </c>
      <c r="X275" s="3192"/>
      <c r="Y275" s="3192"/>
      <c r="Z275" s="3192">
        <f>X275*Y275</f>
        <v>0</v>
      </c>
      <c r="AA275" s="3192"/>
      <c r="AB275" s="3584">
        <v>100000</v>
      </c>
      <c r="AC275" s="3584">
        <v>4</v>
      </c>
      <c r="AD275" s="3585">
        <f>AB275*AC275</f>
        <v>400000</v>
      </c>
      <c r="AE275" s="3587" t="s">
        <v>5941</v>
      </c>
      <c r="AF275" s="3192"/>
      <c r="AG275" s="3192"/>
      <c r="AH275" s="3192">
        <f>AG275*AF275</f>
        <v>0</v>
      </c>
      <c r="AI275" s="3192"/>
      <c r="AJ275" s="3193"/>
      <c r="AK275" s="3193"/>
      <c r="AL275" s="3194">
        <f>AJ275*AK275</f>
        <v>0</v>
      </c>
      <c r="AM275" s="3194"/>
      <c r="AN275" s="3192"/>
      <c r="AO275" s="3192"/>
      <c r="AP275" s="3192">
        <f>AN275*AO275</f>
        <v>0</v>
      </c>
      <c r="AQ275" s="3192"/>
      <c r="AR275" s="3188">
        <f t="shared" si="109"/>
        <v>400000</v>
      </c>
      <c r="AS275" s="3188">
        <f t="shared" si="110"/>
        <v>4</v>
      </c>
      <c r="AT275" s="3188">
        <f t="shared" si="111"/>
        <v>100000</v>
      </c>
      <c r="AU275" s="3189" t="str">
        <f t="shared" si="112"/>
        <v xml:space="preserve">STATE: ; PDY: Consumables for NOHP -  3 PHC x Rs.1.00 - Rs.300000 &amp; 1 CHC - Rs.1.00 Total - Rs.4.00 Lakhs; KKL: ; MHE: ; YNM: </v>
      </c>
      <c r="AV275" s="4846" t="s">
        <v>7431</v>
      </c>
      <c r="AW275" s="4974" t="s">
        <v>7875</v>
      </c>
    </row>
    <row r="276" spans="1:49" s="3089" customFormat="1" ht="20.25">
      <c r="A276" s="5293" t="s">
        <v>4911</v>
      </c>
      <c r="B276" s="5293"/>
      <c r="C276" s="5293"/>
      <c r="D276" s="5293"/>
      <c r="E276" s="3151"/>
      <c r="F276" s="3151"/>
      <c r="G276" s="3231"/>
      <c r="H276" s="3231"/>
      <c r="I276" s="3232"/>
      <c r="J276" s="3231"/>
      <c r="K276" s="3231"/>
      <c r="L276" s="3231"/>
      <c r="M276" s="3182">
        <f t="shared" si="103"/>
        <v>0</v>
      </c>
      <c r="N276" s="3154"/>
      <c r="O276" s="3182">
        <f t="shared" si="104"/>
        <v>0</v>
      </c>
      <c r="P276" s="3154"/>
      <c r="Q276" s="3233"/>
      <c r="R276" s="3234"/>
      <c r="S276" s="3158"/>
      <c r="T276" s="3258"/>
      <c r="U276" s="3258">
        <f t="shared" si="105"/>
        <v>0</v>
      </c>
      <c r="V276" s="3259"/>
      <c r="W276" s="3189"/>
      <c r="X276" s="3188"/>
      <c r="Y276" s="3188"/>
      <c r="Z276" s="3188"/>
      <c r="AA276" s="3188"/>
      <c r="AB276" s="3188"/>
      <c r="AC276" s="3188"/>
      <c r="AD276" s="3188"/>
      <c r="AE276" s="3188"/>
      <c r="AF276" s="3188"/>
      <c r="AG276" s="3188"/>
      <c r="AH276" s="3188"/>
      <c r="AI276" s="3188"/>
      <c r="AJ276" s="3188"/>
      <c r="AK276" s="3188"/>
      <c r="AL276" s="3188"/>
      <c r="AM276" s="3188"/>
      <c r="AN276" s="3188"/>
      <c r="AO276" s="3188"/>
      <c r="AP276" s="3188"/>
      <c r="AQ276" s="3188"/>
      <c r="AR276" s="3188"/>
      <c r="AS276" s="3188"/>
      <c r="AT276" s="3188"/>
      <c r="AU276" s="3189"/>
      <c r="AV276" s="4731"/>
    </row>
    <row r="277" spans="1:49" s="3089" customFormat="1" ht="20.25">
      <c r="A277" s="3162" t="s">
        <v>4337</v>
      </c>
      <c r="B277" s="3137">
        <v>6.5</v>
      </c>
      <c r="C277" s="3138"/>
      <c r="D277" s="3137" t="s">
        <v>43</v>
      </c>
      <c r="E277" s="3139"/>
      <c r="F277" s="3139"/>
      <c r="G277" s="3246"/>
      <c r="H277" s="3246"/>
      <c r="I277" s="3247"/>
      <c r="J277" s="3246"/>
      <c r="K277" s="3246"/>
      <c r="L277" s="3246"/>
      <c r="M277" s="3182">
        <f t="shared" si="103"/>
        <v>0</v>
      </c>
      <c r="N277" s="3142"/>
      <c r="O277" s="3182">
        <f t="shared" si="104"/>
        <v>0</v>
      </c>
      <c r="P277" s="3142">
        <f>SUM(P278:P280)</f>
        <v>0</v>
      </c>
      <c r="Q277" s="3248"/>
      <c r="R277" s="3249"/>
      <c r="S277" s="3250">
        <f>SUM(S278:S280)</f>
        <v>0</v>
      </c>
      <c r="T277" s="3258"/>
      <c r="U277" s="3258"/>
      <c r="V277" s="3142">
        <f>SUM(V278:V280)</f>
        <v>0</v>
      </c>
      <c r="W277" s="3189"/>
      <c r="X277" s="3188"/>
      <c r="Y277" s="3188"/>
      <c r="Z277" s="3142">
        <f>SUM(Z278:Z280)</f>
        <v>0</v>
      </c>
      <c r="AA277" s="3188"/>
      <c r="AB277" s="3188"/>
      <c r="AC277" s="3188"/>
      <c r="AD277" s="3142">
        <f>SUM(AD278:AD280)</f>
        <v>0</v>
      </c>
      <c r="AE277" s="3188"/>
      <c r="AF277" s="3188"/>
      <c r="AG277" s="3188"/>
      <c r="AH277" s="3142">
        <f>SUM(AH278:AH280)</f>
        <v>0</v>
      </c>
      <c r="AI277" s="3188"/>
      <c r="AJ277" s="3188"/>
      <c r="AK277" s="3188"/>
      <c r="AL277" s="3142">
        <f>SUM(AL278:AL280)</f>
        <v>0</v>
      </c>
      <c r="AM277" s="3188"/>
      <c r="AN277" s="3188"/>
      <c r="AO277" s="3188"/>
      <c r="AP277" s="3142">
        <f>SUM(AP278:AP280)</f>
        <v>0</v>
      </c>
      <c r="AQ277" s="3188"/>
      <c r="AR277" s="3142">
        <f>SUM(AR278:AR280)</f>
        <v>0</v>
      </c>
      <c r="AS277" s="3188"/>
      <c r="AT277" s="3188"/>
      <c r="AU277" s="3189"/>
      <c r="AV277" s="4731"/>
    </row>
    <row r="278" spans="1:49" s="3089" customFormat="1" ht="40.5">
      <c r="A278" s="3175">
        <v>1</v>
      </c>
      <c r="B278" s="3176" t="s">
        <v>2533</v>
      </c>
      <c r="C278" s="3177" t="s">
        <v>1930</v>
      </c>
      <c r="D278" s="3177" t="s">
        <v>4866</v>
      </c>
      <c r="E278" s="3257" t="s">
        <v>4345</v>
      </c>
      <c r="F278" s="3175" t="s">
        <v>4656</v>
      </c>
      <c r="G278" s="3199"/>
      <c r="H278" s="3199"/>
      <c r="I278" s="3251">
        <v>1.3</v>
      </c>
      <c r="J278" s="3199"/>
      <c r="K278" s="3199"/>
      <c r="L278" s="3179"/>
      <c r="M278" s="3182">
        <f t="shared" si="103"/>
        <v>0</v>
      </c>
      <c r="N278" s="3183">
        <f>M278/100000</f>
        <v>0</v>
      </c>
      <c r="O278" s="3182">
        <f t="shared" si="104"/>
        <v>0</v>
      </c>
      <c r="P278" s="3184">
        <f>O278*N278</f>
        <v>0</v>
      </c>
      <c r="Q278" s="3185"/>
      <c r="R278" s="3186">
        <f>'Abs11. NTEP'!Q26</f>
        <v>0</v>
      </c>
      <c r="S278" s="3239">
        <f>'Abs11. NTEP'!R26</f>
        <v>0</v>
      </c>
      <c r="T278" s="3258">
        <f t="shared" si="106"/>
        <v>0</v>
      </c>
      <c r="U278" s="3258">
        <f t="shared" si="105"/>
        <v>0</v>
      </c>
      <c r="V278" s="3259">
        <f t="shared" si="107"/>
        <v>0</v>
      </c>
      <c r="W278" s="3189" t="str">
        <f t="shared" si="108"/>
        <v xml:space="preserve">STATE: ; PDY: ; KKL: ; MHE: ; YNM: </v>
      </c>
      <c r="X278" s="3188"/>
      <c r="Y278" s="3188"/>
      <c r="Z278" s="3188"/>
      <c r="AA278" s="3188"/>
      <c r="AB278" s="3188"/>
      <c r="AC278" s="3188"/>
      <c r="AD278" s="3188">
        <f t="shared" si="114"/>
        <v>0</v>
      </c>
      <c r="AE278" s="3358"/>
      <c r="AF278" s="3188"/>
      <c r="AG278" s="3188"/>
      <c r="AH278" s="3188"/>
      <c r="AI278" s="3188"/>
      <c r="AJ278" s="3188"/>
      <c r="AK278" s="3188"/>
      <c r="AL278" s="3188"/>
      <c r="AM278" s="3358"/>
      <c r="AN278" s="3188"/>
      <c r="AO278" s="3188"/>
      <c r="AP278" s="3188"/>
      <c r="AQ278" s="3358"/>
      <c r="AR278" s="3188">
        <f t="shared" si="109"/>
        <v>0</v>
      </c>
      <c r="AS278" s="3188">
        <f t="shared" si="110"/>
        <v>0</v>
      </c>
      <c r="AT278" s="3188">
        <f t="shared" si="111"/>
        <v>0</v>
      </c>
      <c r="AU278" s="3189" t="str">
        <f t="shared" si="112"/>
        <v xml:space="preserve">STATE: ; PDY: ; KKL: ; MHE: ; YNM: </v>
      </c>
      <c r="AV278" s="4846" t="s">
        <v>7432</v>
      </c>
      <c r="AW278" s="1826"/>
    </row>
    <row r="279" spans="1:49" s="3089" customFormat="1" ht="81">
      <c r="A279" s="3175">
        <v>2</v>
      </c>
      <c r="B279" s="3176" t="s">
        <v>2534</v>
      </c>
      <c r="C279" s="3177" t="s">
        <v>2282</v>
      </c>
      <c r="D279" s="3177" t="s">
        <v>2354</v>
      </c>
      <c r="E279" s="3257" t="s">
        <v>4345</v>
      </c>
      <c r="F279" s="3175" t="s">
        <v>4656</v>
      </c>
      <c r="G279" s="3199"/>
      <c r="H279" s="3199"/>
      <c r="I279" s="3202">
        <v>1.5</v>
      </c>
      <c r="J279" s="3203"/>
      <c r="K279" s="3199"/>
      <c r="L279" s="3179"/>
      <c r="M279" s="3182">
        <f t="shared" si="103"/>
        <v>0</v>
      </c>
      <c r="N279" s="3183">
        <f>M279/100000</f>
        <v>0</v>
      </c>
      <c r="O279" s="3182">
        <f t="shared" si="104"/>
        <v>0</v>
      </c>
      <c r="P279" s="3184">
        <f>O279*N279</f>
        <v>0</v>
      </c>
      <c r="Q279" s="3185"/>
      <c r="R279" s="3186">
        <f>'Abs11. NTEP'!Q27</f>
        <v>0</v>
      </c>
      <c r="S279" s="3239">
        <f>'Abs11. NTEP'!R27</f>
        <v>0</v>
      </c>
      <c r="T279" s="3258">
        <f t="shared" si="106"/>
        <v>0</v>
      </c>
      <c r="U279" s="3258">
        <f t="shared" si="105"/>
        <v>0</v>
      </c>
      <c r="V279" s="3259">
        <f t="shared" si="107"/>
        <v>0</v>
      </c>
      <c r="W279" s="3189" t="str">
        <f t="shared" si="108"/>
        <v xml:space="preserve">STATE: ; PDY: ; KKL: ; MHE: ; YNM: </v>
      </c>
      <c r="X279" s="3188"/>
      <c r="Y279" s="3188"/>
      <c r="Z279" s="3188">
        <f t="shared" si="113"/>
        <v>0</v>
      </c>
      <c r="AA279" s="3354"/>
      <c r="AB279" s="3188"/>
      <c r="AC279" s="3188"/>
      <c r="AD279" s="3188">
        <f t="shared" si="114"/>
        <v>0</v>
      </c>
      <c r="AE279" s="3188"/>
      <c r="AF279" s="3188"/>
      <c r="AG279" s="3188"/>
      <c r="AH279" s="3188">
        <f>AF279*AG279</f>
        <v>0</v>
      </c>
      <c r="AI279" s="3188"/>
      <c r="AJ279" s="3188"/>
      <c r="AK279" s="3188"/>
      <c r="AL279" s="3188">
        <f>AJ279*AK279</f>
        <v>0</v>
      </c>
      <c r="AM279" s="3188"/>
      <c r="AN279" s="3188"/>
      <c r="AO279" s="3188"/>
      <c r="AP279" s="3188">
        <f>AN279*AO279</f>
        <v>0</v>
      </c>
      <c r="AQ279" s="3188"/>
      <c r="AR279" s="3188">
        <f t="shared" si="109"/>
        <v>0</v>
      </c>
      <c r="AS279" s="3188">
        <f t="shared" si="110"/>
        <v>0</v>
      </c>
      <c r="AT279" s="3188">
        <f t="shared" si="111"/>
        <v>0</v>
      </c>
      <c r="AU279" s="3189" t="str">
        <f t="shared" si="112"/>
        <v xml:space="preserve">STATE: ; PDY: ; KKL: ; MHE: ; YNM: </v>
      </c>
      <c r="AV279" s="4846" t="s">
        <v>7433</v>
      </c>
      <c r="AW279" s="1826"/>
    </row>
    <row r="280" spans="1:49" s="3089" customFormat="1" ht="30.75" customHeight="1">
      <c r="A280" s="3175">
        <v>3</v>
      </c>
      <c r="B280" s="3176" t="s">
        <v>2535</v>
      </c>
      <c r="C280" s="3196"/>
      <c r="D280" s="3177" t="s">
        <v>1308</v>
      </c>
      <c r="E280" s="3257" t="s">
        <v>4345</v>
      </c>
      <c r="F280" s="3175" t="s">
        <v>4656</v>
      </c>
      <c r="G280" s="3199"/>
      <c r="H280" s="3199"/>
      <c r="I280" s="3225"/>
      <c r="J280" s="3199"/>
      <c r="K280" s="3199"/>
      <c r="L280" s="3179"/>
      <c r="M280" s="3182">
        <f t="shared" si="103"/>
        <v>0</v>
      </c>
      <c r="N280" s="3183">
        <f>M280/100000</f>
        <v>0</v>
      </c>
      <c r="O280" s="3182">
        <f t="shared" si="104"/>
        <v>0</v>
      </c>
      <c r="P280" s="3184">
        <f>O280*N280</f>
        <v>0</v>
      </c>
      <c r="Q280" s="3185"/>
      <c r="R280" s="3186">
        <f>'Abs11. NTEP'!Q28</f>
        <v>0</v>
      </c>
      <c r="S280" s="3239">
        <f>'Abs11. NTEP'!R28</f>
        <v>0</v>
      </c>
      <c r="T280" s="3258">
        <f t="shared" si="106"/>
        <v>0</v>
      </c>
      <c r="U280" s="3258">
        <f t="shared" si="105"/>
        <v>0</v>
      </c>
      <c r="V280" s="3259">
        <f t="shared" si="107"/>
        <v>0</v>
      </c>
      <c r="W280" s="3189" t="str">
        <f t="shared" si="108"/>
        <v xml:space="preserve">STATE: ; PDY: ; KKL: ; MHE: ; YNM: </v>
      </c>
      <c r="X280" s="3188"/>
      <c r="Y280" s="3188"/>
      <c r="Z280" s="3188">
        <f t="shared" si="113"/>
        <v>0</v>
      </c>
      <c r="AA280" s="3188"/>
      <c r="AB280" s="3188"/>
      <c r="AC280" s="3188"/>
      <c r="AD280" s="3188">
        <f t="shared" si="114"/>
        <v>0</v>
      </c>
      <c r="AE280" s="3188"/>
      <c r="AF280" s="3188"/>
      <c r="AG280" s="3188"/>
      <c r="AH280" s="3188">
        <f>AF280*AG280</f>
        <v>0</v>
      </c>
      <c r="AI280" s="3188"/>
      <c r="AJ280" s="3188"/>
      <c r="AK280" s="3188"/>
      <c r="AL280" s="3188">
        <f>AJ280*AK280</f>
        <v>0</v>
      </c>
      <c r="AM280" s="3188"/>
      <c r="AN280" s="3188"/>
      <c r="AO280" s="3188"/>
      <c r="AP280" s="3188">
        <f>AN280*AO280</f>
        <v>0</v>
      </c>
      <c r="AQ280" s="3188"/>
      <c r="AR280" s="3188">
        <f t="shared" si="109"/>
        <v>0</v>
      </c>
      <c r="AS280" s="3188">
        <f t="shared" si="110"/>
        <v>0</v>
      </c>
      <c r="AT280" s="3188">
        <f t="shared" si="111"/>
        <v>0</v>
      </c>
      <c r="AU280" s="3189" t="str">
        <f t="shared" si="112"/>
        <v xml:space="preserve">STATE: ; PDY: ; KKL: ; MHE: ; YNM: </v>
      </c>
      <c r="AV280" s="4846"/>
      <c r="AW280" s="1826"/>
    </row>
    <row r="281" spans="1:49">
      <c r="G281" s="476"/>
      <c r="H281" s="476"/>
      <c r="I281" s="969"/>
      <c r="J281" s="476"/>
      <c r="K281" s="476"/>
      <c r="N281" s="484"/>
      <c r="P281" s="484">
        <f>SUBTOTAL(109,P9:P280)</f>
        <v>4242.8100671992952</v>
      </c>
    </row>
  </sheetData>
  <sheetProtection formatCells="0" formatColumns="0" formatRows="0" autoFilter="0"/>
  <autoFilter ref="A4:XFD280">
    <filterColumn colId="1" showButton="0"/>
    <filterColumn colId="15"/>
  </autoFilter>
  <mergeCells count="27">
    <mergeCell ref="A213:D213"/>
    <mergeCell ref="A249:D249"/>
    <mergeCell ref="A276:D276"/>
    <mergeCell ref="A64:D64"/>
    <mergeCell ref="A135:D135"/>
    <mergeCell ref="A72:D72"/>
    <mergeCell ref="A92:D92"/>
    <mergeCell ref="A145:D145"/>
    <mergeCell ref="A190:D190"/>
    <mergeCell ref="A6:D6"/>
    <mergeCell ref="A41:D41"/>
    <mergeCell ref="A1:D1"/>
    <mergeCell ref="A3:A4"/>
    <mergeCell ref="B3:C4"/>
    <mergeCell ref="L3:Q3"/>
    <mergeCell ref="R3:S3"/>
    <mergeCell ref="G3:K3"/>
    <mergeCell ref="D3:D4"/>
    <mergeCell ref="E3:E4"/>
    <mergeCell ref="F3:F4"/>
    <mergeCell ref="AN3:AQ3"/>
    <mergeCell ref="AR3:AT3"/>
    <mergeCell ref="T3:W3"/>
    <mergeCell ref="X3:AA3"/>
    <mergeCell ref="AB3:AE3"/>
    <mergeCell ref="AF3:AI3"/>
    <mergeCell ref="AJ3:AM3"/>
  </mergeCells>
  <phoneticPr fontId="38" type="noConversion"/>
  <pageMargins left="0.7" right="0.7" top="0.75" bottom="0.75" header="0.3" footer="0.3"/>
  <pageSetup paperSize="8" scale="12" fitToHeight="50" orientation="landscape" r:id="rId1"/>
  <rowBreaks count="3" manualBreakCount="3">
    <brk id="56" max="48" man="1"/>
    <brk id="89" max="48" man="1"/>
    <brk id="238" max="48" man="1"/>
  </rowBreaks>
</worksheet>
</file>

<file path=xl/worksheets/sheet19.xml><?xml version="1.0" encoding="utf-8"?>
<worksheet xmlns="http://schemas.openxmlformats.org/spreadsheetml/2006/main" xmlns:r="http://schemas.openxmlformats.org/officeDocument/2006/relationships">
  <sheetPr codeName="Sheet5"/>
  <dimension ref="A1:BF30"/>
  <sheetViews>
    <sheetView view="pageBreakPreview" zoomScale="90" zoomScaleNormal="80" zoomScaleSheetLayoutView="90" workbookViewId="0">
      <pane xSplit="5" ySplit="6" topLeftCell="AN7" activePane="bottomRight" state="frozen"/>
      <selection pane="topRight" activeCell="F1" sqref="F1"/>
      <selection pane="bottomLeft" activeCell="A7" sqref="A7"/>
      <selection pane="bottomRight" activeCell="AC8" sqref="AC8:AV8"/>
    </sheetView>
  </sheetViews>
  <sheetFormatPr defaultColWidth="9.140625" defaultRowHeight="16.5" customHeight="1"/>
  <cols>
    <col min="1" max="1" width="10.85546875" style="489" bestFit="1" customWidth="1"/>
    <col min="2" max="2" width="18.28515625" style="488" hidden="1" customWidth="1"/>
    <col min="3" max="3" width="52" style="457" bestFit="1" customWidth="1"/>
    <col min="4" max="4" width="10.42578125" style="424" customWidth="1"/>
    <col min="5" max="5" width="13" style="424" customWidth="1"/>
    <col min="6" max="6" width="42.85546875" style="424" hidden="1" customWidth="1"/>
    <col min="7" max="7" width="14.140625" style="490" hidden="1" customWidth="1"/>
    <col min="8" max="8" width="20" style="490" hidden="1" customWidth="1"/>
    <col min="9" max="11" width="14.140625" style="490" hidden="1" customWidth="1"/>
    <col min="12" max="12" width="10.85546875" style="486" customWidth="1"/>
    <col min="13" max="13" width="10.5703125" style="486" customWidth="1"/>
    <col min="14" max="14" width="13" style="486" customWidth="1"/>
    <col min="15" max="15" width="12.42578125" style="486" customWidth="1"/>
    <col min="16" max="16" width="12.140625" style="486" customWidth="1"/>
    <col min="17" max="17" width="53.7109375" style="489" customWidth="1"/>
    <col min="18" max="18" width="14.5703125" style="489" customWidth="1"/>
    <col min="19" max="19" width="11" style="486" customWidth="1"/>
    <col min="20" max="20" width="14" style="486" customWidth="1"/>
    <col min="21" max="21" width="9.85546875" style="486" customWidth="1"/>
    <col min="22" max="22" width="9.42578125" style="486" customWidth="1"/>
    <col min="23" max="23" width="18.140625" style="486" customWidth="1"/>
    <col min="24" max="24" width="42.28515625" style="486" customWidth="1"/>
    <col min="25" max="26" width="9.140625" style="486" customWidth="1"/>
    <col min="27" max="27" width="9.42578125" style="486" customWidth="1"/>
    <col min="28" max="28" width="9.140625" style="486" customWidth="1"/>
    <col min="29" max="29" width="9.85546875" style="486" customWidth="1"/>
    <col min="30" max="30" width="9.42578125" style="486" customWidth="1"/>
    <col min="31" max="31" width="18.42578125" style="486" customWidth="1"/>
    <col min="32" max="32" width="22.5703125" style="486" customWidth="1"/>
    <col min="33" max="33" width="9.85546875" style="486" customWidth="1"/>
    <col min="34" max="34" width="11.7109375" style="486" customWidth="1"/>
    <col min="35" max="35" width="17" style="486" customWidth="1"/>
    <col min="36" max="36" width="30.28515625" style="486" customWidth="1"/>
    <col min="37" max="37" width="13.140625" style="486" customWidth="1"/>
    <col min="38" max="38" width="9.42578125" style="486" customWidth="1"/>
    <col min="39" max="39" width="17.5703125" style="486" customWidth="1"/>
    <col min="40" max="40" width="28.28515625" style="486" customWidth="1"/>
    <col min="41" max="41" width="9.85546875" style="486" customWidth="1"/>
    <col min="42" max="42" width="9.42578125" style="486" customWidth="1"/>
    <col min="43" max="43" width="15.28515625" style="486" customWidth="1"/>
    <col min="44" max="44" width="29" style="486" customWidth="1"/>
    <col min="45" max="45" width="18.140625" style="486" customWidth="1"/>
    <col min="46" max="46" width="9.42578125" style="486" customWidth="1"/>
    <col min="47" max="47" width="12" style="486" customWidth="1"/>
    <col min="48" max="48" width="47.28515625" style="486" customWidth="1"/>
    <col min="49" max="56" width="9.140625" style="486" customWidth="1"/>
    <col min="57" max="57" width="32.5703125" style="486" customWidth="1"/>
    <col min="58" max="58" width="15.7109375" style="486" customWidth="1"/>
    <col min="59" max="16384" width="9.140625" style="486"/>
  </cols>
  <sheetData>
    <row r="1" spans="1:58" s="1879" customFormat="1" ht="16.5" customHeight="1">
      <c r="A1" s="5301" t="s">
        <v>400</v>
      </c>
      <c r="B1" s="5302"/>
      <c r="C1" s="5303"/>
      <c r="D1" s="1878"/>
      <c r="E1" s="5306" t="s">
        <v>4691</v>
      </c>
      <c r="F1" s="3752"/>
      <c r="G1" s="5307" t="s">
        <v>4689</v>
      </c>
      <c r="H1" s="5308"/>
      <c r="I1" s="5308"/>
      <c r="J1" s="5308"/>
      <c r="K1" s="5308"/>
      <c r="L1" s="5308"/>
      <c r="M1" s="5308"/>
      <c r="N1" s="5308"/>
      <c r="O1" s="5309"/>
      <c r="P1" s="5325" t="s">
        <v>70</v>
      </c>
      <c r="Q1" s="5326"/>
      <c r="R1" s="5326"/>
      <c r="S1" s="5326"/>
      <c r="T1" s="5326"/>
      <c r="U1" s="5326"/>
      <c r="V1" s="5326"/>
      <c r="W1" s="5326"/>
      <c r="X1" s="5326"/>
      <c r="Y1" s="5326"/>
      <c r="Z1" s="5326"/>
      <c r="AA1" s="5326"/>
      <c r="AB1" s="5326"/>
      <c r="AC1" s="5326"/>
      <c r="AD1" s="5326"/>
      <c r="AE1" s="5326"/>
      <c r="AF1" s="5326"/>
      <c r="AG1" s="5326"/>
      <c r="AH1" s="5326"/>
      <c r="AI1" s="5326"/>
      <c r="AJ1" s="5314" t="s">
        <v>4345</v>
      </c>
      <c r="AK1" s="5315"/>
      <c r="AL1" s="5315"/>
      <c r="AM1" s="5315"/>
      <c r="AN1" s="5315"/>
      <c r="AO1" s="5315"/>
      <c r="AP1" s="5316"/>
      <c r="AQ1" s="5317" t="s">
        <v>85</v>
      </c>
      <c r="AR1" s="5318"/>
      <c r="AS1" s="5318"/>
      <c r="AT1" s="5318"/>
      <c r="AU1" s="5318"/>
      <c r="AV1" s="5318"/>
      <c r="AW1" s="5318"/>
      <c r="AX1" s="5318"/>
      <c r="AY1" s="5318"/>
      <c r="AZ1" s="5318"/>
      <c r="BA1" s="5318"/>
      <c r="BB1" s="5319"/>
    </row>
    <row r="2" spans="1:58" s="1890" customFormat="1" ht="16.5" customHeight="1">
      <c r="A2" s="5310" t="str">
        <f>HYPERLINK("#Index!A4", "Index Pg")</f>
        <v>Index Pg</v>
      </c>
      <c r="B2" s="1880" t="str">
        <f>HYPERLINK("#'Summary of Abstracts'!A2", "Summary of Abst.")</f>
        <v>Summary of Abst.</v>
      </c>
      <c r="C2" s="1881"/>
      <c r="D2" s="1882"/>
      <c r="E2" s="5306"/>
      <c r="F2" s="3744"/>
      <c r="G2" s="1883" t="s">
        <v>118</v>
      </c>
      <c r="H2" s="1883" t="s">
        <v>131</v>
      </c>
      <c r="I2" s="1883" t="s">
        <v>91</v>
      </c>
      <c r="J2" s="1883" t="s">
        <v>4687</v>
      </c>
      <c r="K2" s="1883" t="s">
        <v>96</v>
      </c>
      <c r="L2" s="1884" t="s">
        <v>4052</v>
      </c>
      <c r="M2" s="1885" t="s">
        <v>4688</v>
      </c>
      <c r="N2" s="1883" t="s">
        <v>4692</v>
      </c>
      <c r="O2" s="1885" t="s">
        <v>208</v>
      </c>
      <c r="P2" s="1886" t="s">
        <v>4344</v>
      </c>
      <c r="Q2" s="1887" t="s">
        <v>3838</v>
      </c>
      <c r="R2" s="1887" t="s">
        <v>4701</v>
      </c>
      <c r="S2" s="1887" t="s">
        <v>4698</v>
      </c>
      <c r="T2" s="1887" t="s">
        <v>4699</v>
      </c>
      <c r="U2" s="1887" t="s">
        <v>4700</v>
      </c>
      <c r="V2" s="1887" t="s">
        <v>4702</v>
      </c>
      <c r="W2" s="1887" t="s">
        <v>4677</v>
      </c>
      <c r="X2" s="1887" t="s">
        <v>4703</v>
      </c>
      <c r="Y2" s="1887" t="s">
        <v>33</v>
      </c>
      <c r="Z2" s="1887" t="s">
        <v>4704</v>
      </c>
      <c r="AA2" s="1887" t="s">
        <v>4705</v>
      </c>
      <c r="AB2" s="1887" t="s">
        <v>4695</v>
      </c>
      <c r="AC2" s="1887" t="s">
        <v>740</v>
      </c>
      <c r="AD2" s="1887" t="s">
        <v>4696</v>
      </c>
      <c r="AE2" s="1887" t="s">
        <v>4697</v>
      </c>
      <c r="AF2" s="1887" t="s">
        <v>2374</v>
      </c>
      <c r="AG2" s="1887" t="s">
        <v>4706</v>
      </c>
      <c r="AH2" s="1887" t="s">
        <v>3837</v>
      </c>
      <c r="AI2" s="1887" t="s">
        <v>307</v>
      </c>
      <c r="AJ2" s="1888" t="s">
        <v>293</v>
      </c>
      <c r="AK2" s="1888" t="s">
        <v>114</v>
      </c>
      <c r="AL2" s="1888" t="s">
        <v>146</v>
      </c>
      <c r="AM2" s="1888" t="s">
        <v>4656</v>
      </c>
      <c r="AN2" s="1888" t="s">
        <v>3306</v>
      </c>
      <c r="AO2" s="1888" t="s">
        <v>3976</v>
      </c>
      <c r="AP2" s="1888" t="s">
        <v>4527</v>
      </c>
      <c r="AQ2" s="1889" t="s">
        <v>86</v>
      </c>
      <c r="AR2" s="1889" t="s">
        <v>150</v>
      </c>
      <c r="AS2" s="1889" t="s">
        <v>399</v>
      </c>
      <c r="AT2" s="1889" t="s">
        <v>152</v>
      </c>
      <c r="AU2" s="1889" t="s">
        <v>415</v>
      </c>
      <c r="AV2" s="1889" t="s">
        <v>4581</v>
      </c>
      <c r="AW2" s="1889" t="s">
        <v>4111</v>
      </c>
      <c r="AX2" s="1889" t="s">
        <v>312</v>
      </c>
      <c r="AY2" s="1889" t="s">
        <v>314</v>
      </c>
      <c r="AZ2" s="1889" t="s">
        <v>1032</v>
      </c>
      <c r="BA2" s="1889" t="s">
        <v>1018</v>
      </c>
      <c r="BB2" s="1889" t="s">
        <v>4690</v>
      </c>
    </row>
    <row r="3" spans="1:58" s="1890" customFormat="1" ht="16.5" customHeight="1">
      <c r="A3" s="5311"/>
      <c r="B3" s="1891" t="str">
        <f>HYPERLINK("#'Budget Summary I'!A1:AL1", "Budget Summary I")</f>
        <v>Budget Summary I</v>
      </c>
      <c r="C3" s="1892" t="s">
        <v>4582</v>
      </c>
      <c r="D3" s="1882"/>
      <c r="E3" s="1893">
        <f>S7</f>
        <v>0</v>
      </c>
      <c r="F3" s="1893"/>
      <c r="G3" s="1894">
        <f>S8</f>
        <v>0</v>
      </c>
      <c r="H3" s="1894">
        <f>S9</f>
        <v>0</v>
      </c>
      <c r="I3" s="1894">
        <f>S10</f>
        <v>0</v>
      </c>
      <c r="J3" s="1894"/>
      <c r="K3" s="1894"/>
      <c r="L3" s="1895"/>
      <c r="M3" s="1894"/>
      <c r="N3" s="1894"/>
      <c r="O3" s="1895"/>
      <c r="P3" s="1895"/>
      <c r="Q3" s="1895"/>
      <c r="R3" s="1895"/>
      <c r="S3" s="1895">
        <f>S13+S15+S16+S17+S18+S20+S21+S29</f>
        <v>0</v>
      </c>
      <c r="T3" s="1895"/>
      <c r="U3" s="1895"/>
      <c r="V3" s="1895"/>
      <c r="W3" s="1895"/>
      <c r="X3" s="1895"/>
      <c r="Y3" s="1895"/>
      <c r="Z3" s="1895"/>
      <c r="AA3" s="1895"/>
      <c r="AB3" s="1895"/>
      <c r="AC3" s="1895"/>
      <c r="AD3" s="1895"/>
      <c r="AE3" s="1895"/>
      <c r="AF3" s="1895"/>
      <c r="AG3" s="1895"/>
      <c r="AH3" s="1895"/>
      <c r="AI3" s="1895"/>
      <c r="AJ3" s="1895"/>
      <c r="AK3" s="1895"/>
      <c r="AL3" s="1895"/>
      <c r="AM3" s="1895">
        <f>S23+S24</f>
        <v>0</v>
      </c>
      <c r="AN3" s="1895"/>
      <c r="AO3" s="1895"/>
      <c r="AP3" s="1895"/>
      <c r="AQ3" s="1895"/>
      <c r="AR3" s="1895">
        <f>S28</f>
        <v>0</v>
      </c>
      <c r="AS3" s="1895"/>
      <c r="AT3" s="1895"/>
      <c r="AU3" s="1895">
        <f>S26+S27</f>
        <v>0</v>
      </c>
      <c r="AV3" s="1895"/>
      <c r="AW3" s="1895"/>
      <c r="AX3" s="1895"/>
      <c r="AY3" s="1895"/>
      <c r="AZ3" s="1895"/>
      <c r="BA3" s="1895"/>
      <c r="BB3" s="1895"/>
    </row>
    <row r="4" spans="1:58" s="1890" customFormat="1" ht="16.5" customHeight="1">
      <c r="A4" s="5312"/>
      <c r="B4" s="1891" t="str">
        <f>HYPERLINK("#'Budget Summary II'!A3:B5", "Budget Summary II")</f>
        <v>Budget Summary II</v>
      </c>
      <c r="C4" s="1892" t="s">
        <v>4583</v>
      </c>
      <c r="D4" s="1882"/>
      <c r="E4" s="1893">
        <f>P7</f>
        <v>98.945399999999992</v>
      </c>
      <c r="F4" s="1893"/>
      <c r="G4" s="1894">
        <f>P8</f>
        <v>52.094999999999999</v>
      </c>
      <c r="H4" s="1894">
        <f>P9</f>
        <v>0</v>
      </c>
      <c r="I4" s="1894">
        <f>P10</f>
        <v>0</v>
      </c>
      <c r="J4" s="1894"/>
      <c r="K4" s="1894"/>
      <c r="L4" s="1895"/>
      <c r="M4" s="1894"/>
      <c r="N4" s="1894"/>
      <c r="O4" s="1895"/>
      <c r="P4" s="1895"/>
      <c r="Q4" s="1895"/>
      <c r="R4" s="1895"/>
      <c r="S4" s="1895">
        <f>P13+P15+P16+P17+P18+P20+P21+P29</f>
        <v>45</v>
      </c>
      <c r="T4" s="1895"/>
      <c r="U4" s="1896"/>
      <c r="V4" s="1896"/>
      <c r="W4" s="1896"/>
      <c r="X4" s="1896"/>
      <c r="Y4" s="1896"/>
      <c r="Z4" s="1896"/>
      <c r="AA4" s="1896"/>
      <c r="AB4" s="1896"/>
      <c r="AC4" s="1896"/>
      <c r="AD4" s="1896"/>
      <c r="AE4" s="1896"/>
      <c r="AF4" s="1896"/>
      <c r="AG4" s="1896"/>
      <c r="AH4" s="1896"/>
      <c r="AI4" s="1896"/>
      <c r="AJ4" s="1896"/>
      <c r="AK4" s="1896"/>
      <c r="AL4" s="1896"/>
      <c r="AM4" s="1896">
        <f>P23+P24</f>
        <v>1.8504</v>
      </c>
      <c r="AN4" s="1896"/>
      <c r="AO4" s="1896"/>
      <c r="AP4" s="1896"/>
      <c r="AQ4" s="1896"/>
      <c r="AR4" s="1896">
        <f>P28</f>
        <v>0</v>
      </c>
      <c r="AS4" s="1896"/>
      <c r="AT4" s="1896"/>
      <c r="AU4" s="1896">
        <f>P26+P27</f>
        <v>0</v>
      </c>
      <c r="AV4" s="1896"/>
      <c r="AW4" s="1895"/>
      <c r="AX4" s="1895"/>
      <c r="AY4" s="1895"/>
      <c r="AZ4" s="1895"/>
      <c r="BA4" s="1895"/>
      <c r="BB4" s="1895"/>
    </row>
    <row r="5" spans="1:58" s="1897" customFormat="1" ht="16.5" customHeight="1">
      <c r="A5" s="5305" t="s">
        <v>53</v>
      </c>
      <c r="B5" s="5305" t="s">
        <v>54</v>
      </c>
      <c r="C5" s="5305" t="s">
        <v>55</v>
      </c>
      <c r="D5" s="5305" t="s">
        <v>56</v>
      </c>
      <c r="E5" s="5305" t="s">
        <v>57</v>
      </c>
      <c r="F5" s="4468"/>
      <c r="G5" s="5304" t="s">
        <v>4603</v>
      </c>
      <c r="H5" s="5304"/>
      <c r="I5" s="5304"/>
      <c r="J5" s="5304"/>
      <c r="K5" s="5304"/>
      <c r="L5" s="5320" t="s">
        <v>7689</v>
      </c>
      <c r="M5" s="5321"/>
      <c r="N5" s="5321"/>
      <c r="O5" s="5321"/>
      <c r="P5" s="5321"/>
      <c r="Q5" s="5322"/>
      <c r="R5" s="5323" t="s">
        <v>4643</v>
      </c>
      <c r="S5" s="5324"/>
      <c r="T5" s="4469"/>
      <c r="U5" s="5327" t="s">
        <v>5743</v>
      </c>
      <c r="V5" s="5327"/>
      <c r="W5" s="5327"/>
      <c r="X5" s="5327"/>
      <c r="Y5" s="5330" t="s">
        <v>5744</v>
      </c>
      <c r="Z5" s="5330"/>
      <c r="AA5" s="5330"/>
      <c r="AB5" s="5330"/>
      <c r="AC5" s="5331" t="s">
        <v>5745</v>
      </c>
      <c r="AD5" s="5331"/>
      <c r="AE5" s="5331"/>
      <c r="AF5" s="5331"/>
      <c r="AG5" s="5332" t="s">
        <v>5746</v>
      </c>
      <c r="AH5" s="5332"/>
      <c r="AI5" s="5332"/>
      <c r="AJ5" s="5332"/>
      <c r="AK5" s="5333" t="s">
        <v>5747</v>
      </c>
      <c r="AL5" s="5333"/>
      <c r="AM5" s="5333"/>
      <c r="AN5" s="5333"/>
      <c r="AO5" s="5334" t="s">
        <v>5748</v>
      </c>
      <c r="AP5" s="5334"/>
      <c r="AQ5" s="5334"/>
      <c r="AR5" s="5334"/>
      <c r="AS5" s="5330" t="s">
        <v>5749</v>
      </c>
      <c r="AT5" s="5330"/>
      <c r="AU5" s="5330"/>
      <c r="AV5" s="4470"/>
    </row>
    <row r="6" spans="1:58" s="1897" customFormat="1" ht="89.25" customHeight="1">
      <c r="A6" s="5305"/>
      <c r="B6" s="5305"/>
      <c r="C6" s="5305"/>
      <c r="D6" s="5305"/>
      <c r="E6" s="5305"/>
      <c r="F6" s="4468"/>
      <c r="G6" s="1898" t="s">
        <v>4604</v>
      </c>
      <c r="H6" s="1898" t="s">
        <v>4611</v>
      </c>
      <c r="I6" s="1898" t="s">
        <v>4605</v>
      </c>
      <c r="J6" s="1898" t="s">
        <v>4612</v>
      </c>
      <c r="K6" s="1898" t="s">
        <v>2527</v>
      </c>
      <c r="L6" s="1899" t="s">
        <v>58</v>
      </c>
      <c r="M6" s="1899" t="s">
        <v>59</v>
      </c>
      <c r="N6" s="1900" t="s">
        <v>60</v>
      </c>
      <c r="O6" s="1899" t="s">
        <v>61</v>
      </c>
      <c r="P6" s="1900" t="s">
        <v>62</v>
      </c>
      <c r="Q6" s="1899" t="s">
        <v>5545</v>
      </c>
      <c r="R6" s="1901" t="s">
        <v>2529</v>
      </c>
      <c r="S6" s="1902" t="s">
        <v>4644</v>
      </c>
      <c r="T6" s="4469"/>
      <c r="U6" s="2728" t="s">
        <v>5750</v>
      </c>
      <c r="V6" s="2728" t="s">
        <v>61</v>
      </c>
      <c r="W6" s="2728" t="s">
        <v>5751</v>
      </c>
      <c r="X6" s="4471" t="s">
        <v>5752</v>
      </c>
      <c r="Y6" s="2730" t="s">
        <v>5750</v>
      </c>
      <c r="Z6" s="2730" t="s">
        <v>61</v>
      </c>
      <c r="AA6" s="2728" t="s">
        <v>5751</v>
      </c>
      <c r="AB6" s="2729" t="s">
        <v>5752</v>
      </c>
      <c r="AC6" s="2730" t="s">
        <v>5750</v>
      </c>
      <c r="AD6" s="2730" t="s">
        <v>61</v>
      </c>
      <c r="AE6" s="2728" t="s">
        <v>5751</v>
      </c>
      <c r="AF6" s="2729" t="s">
        <v>5752</v>
      </c>
      <c r="AG6" s="2730" t="s">
        <v>5750</v>
      </c>
      <c r="AH6" s="2730" t="s">
        <v>61</v>
      </c>
      <c r="AI6" s="2728" t="s">
        <v>5751</v>
      </c>
      <c r="AJ6" s="2729" t="s">
        <v>5752</v>
      </c>
      <c r="AK6" s="2730" t="s">
        <v>5750</v>
      </c>
      <c r="AL6" s="2730" t="s">
        <v>61</v>
      </c>
      <c r="AM6" s="2728" t="s">
        <v>5751</v>
      </c>
      <c r="AN6" s="2729" t="s">
        <v>5752</v>
      </c>
      <c r="AO6" s="2730" t="s">
        <v>5750</v>
      </c>
      <c r="AP6" s="2730" t="s">
        <v>61</v>
      </c>
      <c r="AQ6" s="2728" t="s">
        <v>5751</v>
      </c>
      <c r="AR6" s="2729" t="s">
        <v>5752</v>
      </c>
      <c r="AS6" s="2728" t="s">
        <v>5751</v>
      </c>
      <c r="AT6" s="2731" t="s">
        <v>5753</v>
      </c>
      <c r="AU6" s="2728" t="s">
        <v>5754</v>
      </c>
      <c r="AV6" s="2724" t="s">
        <v>5752</v>
      </c>
      <c r="AW6" s="5328" t="s">
        <v>53</v>
      </c>
      <c r="AX6" s="5329"/>
      <c r="BE6" s="5313" t="s">
        <v>7690</v>
      </c>
      <c r="BF6" s="5313"/>
    </row>
    <row r="7" spans="1:58" s="1998" customFormat="1" ht="15.75">
      <c r="A7" s="1904">
        <v>7</v>
      </c>
      <c r="B7" s="1905"/>
      <c r="C7" s="1904" t="s">
        <v>20</v>
      </c>
      <c r="D7" s="1904"/>
      <c r="E7" s="1904"/>
      <c r="F7" s="4473"/>
      <c r="G7" s="1904"/>
      <c r="H7" s="1904"/>
      <c r="I7" s="1904"/>
      <c r="J7" s="1904"/>
      <c r="K7" s="1904"/>
      <c r="L7" s="1904"/>
      <c r="M7" s="1904"/>
      <c r="N7" s="1904"/>
      <c r="O7" s="1904"/>
      <c r="P7" s="1906">
        <f>P8+P9+P10+P11+P22+P25+P28+P29</f>
        <v>98.945399999999992</v>
      </c>
      <c r="Q7" s="1904"/>
      <c r="R7" s="1904"/>
      <c r="S7" s="1906">
        <f>S8+S9+S10+S11+S22+S25+S28+S29</f>
        <v>0</v>
      </c>
      <c r="U7" s="1999"/>
      <c r="V7" s="1999"/>
      <c r="W7" s="1906">
        <f>W8+W9+W10+W11+W22+W25+W28+W29</f>
        <v>9894540</v>
      </c>
      <c r="X7" s="1982"/>
      <c r="Y7" s="1999"/>
      <c r="Z7" s="1999"/>
      <c r="AA7" s="1906">
        <f>AA8+AA9+AA10+AA11+AA22+AA25+AA28+AA29</f>
        <v>0</v>
      </c>
      <c r="AB7" s="1999"/>
      <c r="AC7" s="1999"/>
      <c r="AD7" s="1999"/>
      <c r="AE7" s="1906">
        <f>AE8+AE9+AE10+AE11+AE22+AE25+AE28+AE29</f>
        <v>6722540</v>
      </c>
      <c r="AF7" s="1999"/>
      <c r="AG7" s="1999"/>
      <c r="AH7" s="1999"/>
      <c r="AI7" s="1906">
        <f>AI8+AI9+AI10+AI11+AI22+AI25+AI28+AI29</f>
        <v>1833000</v>
      </c>
      <c r="AJ7" s="1999"/>
      <c r="AK7" s="1999"/>
      <c r="AL7" s="1999"/>
      <c r="AM7" s="1906">
        <f>AM8+AM9+AM10+AM11+AM22+AM25+AM28+AM29</f>
        <v>733000</v>
      </c>
      <c r="AN7" s="1999"/>
      <c r="AO7" s="1999"/>
      <c r="AP7" s="1999"/>
      <c r="AQ7" s="1906">
        <f>AQ8+AQ9+AQ10+AQ11+AQ22+AQ25+AQ28+AQ29</f>
        <v>606000</v>
      </c>
      <c r="AR7" s="1999"/>
      <c r="AS7" s="1906">
        <f>AS8+AS9+AS10+AS11+AS22+AS25+AS28+AS29</f>
        <v>9894540</v>
      </c>
      <c r="AT7" s="1999"/>
      <c r="AU7" s="1999"/>
      <c r="AV7" s="1999"/>
      <c r="AW7" s="3656">
        <v>7</v>
      </c>
      <c r="AX7" s="3659"/>
      <c r="BF7" s="1999"/>
    </row>
    <row r="8" spans="1:58" s="1998" customFormat="1" ht="63">
      <c r="A8" s="1907">
        <v>7.1</v>
      </c>
      <c r="B8" s="1908" t="s">
        <v>401</v>
      </c>
      <c r="C8" s="1909" t="s">
        <v>402</v>
      </c>
      <c r="D8" s="1910" t="s">
        <v>90</v>
      </c>
      <c r="E8" s="1911" t="s">
        <v>118</v>
      </c>
      <c r="F8" s="1999" t="s">
        <v>6153</v>
      </c>
      <c r="G8" s="1912"/>
      <c r="H8" s="1912"/>
      <c r="I8" s="1912"/>
      <c r="J8" s="1912"/>
      <c r="K8" s="1912"/>
      <c r="L8" s="1912"/>
      <c r="M8" s="1913">
        <f>U8</f>
        <v>500</v>
      </c>
      <c r="N8" s="1914">
        <f>M8/100000</f>
        <v>5.0000000000000001E-3</v>
      </c>
      <c r="O8" s="1913">
        <f>V8</f>
        <v>10419</v>
      </c>
      <c r="P8" s="1915">
        <f>N8*O8</f>
        <v>52.094999999999999</v>
      </c>
      <c r="Q8" s="1916"/>
      <c r="R8" s="1917">
        <f>'Ab1. RMNCH+A'!Q55</f>
        <v>0</v>
      </c>
      <c r="S8" s="1918">
        <f>'Ab1. RMNCH+A'!R55</f>
        <v>0</v>
      </c>
      <c r="U8" s="2724">
        <f>IFERROR(AS8/AT8,0)</f>
        <v>500</v>
      </c>
      <c r="V8" s="2724">
        <f>Z8+AD8+AH8+AL8+AP8</f>
        <v>10419</v>
      </c>
      <c r="W8" s="2724">
        <f>U8*V8</f>
        <v>5209500</v>
      </c>
      <c r="X8" s="3346" t="str">
        <f>"STATE: "&amp;AB8&amp;"; PDY: "&amp;AF8&amp;"; KKL: "&amp;AJ8&amp;"; MHE: "&amp;AN8&amp;"; YNM: "&amp;AR8</f>
        <v>STATE: ; PDY: 16670 x Rs.500 (50%); KKL: 2492 x Rs.500 (50%); MHE: 246 x Rs.500; YNM: 592 x Rs.500</v>
      </c>
      <c r="Y8" s="1919"/>
      <c r="Z8" s="1919"/>
      <c r="AA8" s="1919">
        <f>'[3]RMNCH+A Abstract'!S134</f>
        <v>0</v>
      </c>
      <c r="AB8" s="1919"/>
      <c r="AC8" s="1920">
        <v>500</v>
      </c>
      <c r="AD8" s="1920">
        <v>8335</v>
      </c>
      <c r="AE8" s="1921">
        <f>AC8*AD8</f>
        <v>4167500</v>
      </c>
      <c r="AF8" s="1921" t="s">
        <v>7112</v>
      </c>
      <c r="AG8" s="1920">
        <v>500</v>
      </c>
      <c r="AH8" s="1920">
        <v>1246</v>
      </c>
      <c r="AI8" s="1921">
        <f>AG8*AH8</f>
        <v>623000</v>
      </c>
      <c r="AJ8" s="1921" t="s">
        <v>7113</v>
      </c>
      <c r="AK8" s="1920">
        <v>500</v>
      </c>
      <c r="AL8" s="1920">
        <v>246</v>
      </c>
      <c r="AM8" s="1921">
        <f>AK8*AL8</f>
        <v>123000</v>
      </c>
      <c r="AN8" s="1921" t="s">
        <v>5811</v>
      </c>
      <c r="AO8" s="1920">
        <v>500</v>
      </c>
      <c r="AP8" s="1920">
        <v>592</v>
      </c>
      <c r="AQ8" s="1921">
        <f>AO8*AP8</f>
        <v>296000</v>
      </c>
      <c r="AR8" s="1922" t="s">
        <v>5812</v>
      </c>
      <c r="AS8" s="2724">
        <f>AA8+AE8+AI8+AM8+AQ8</f>
        <v>5209500</v>
      </c>
      <c r="AT8" s="2724">
        <f>Z8+AD8+AH8+AL8+AP8</f>
        <v>10419</v>
      </c>
      <c r="AU8" s="2724">
        <f>IFERROR((AS8/AT8),0)</f>
        <v>500</v>
      </c>
      <c r="AV8" s="3346" t="str">
        <f>"STATE: "&amp;AB8&amp;"; PDY: "&amp;AF8&amp;"; KKL: "&amp;AJ8&amp;"; MHE: "&amp;AN8&amp;"; YNM: "&amp;AR8</f>
        <v>STATE: ; PDY: 16670 x Rs.500 (50%); KKL: 2492 x Rs.500 (50%); MHE: 246 x Rs.500; YNM: 592 x Rs.500</v>
      </c>
      <c r="AW8" s="372">
        <v>7.1</v>
      </c>
      <c r="AX8" s="3657" t="s">
        <v>6153</v>
      </c>
      <c r="BE8" s="1999" t="s">
        <v>6153</v>
      </c>
      <c r="BF8" s="4979" t="s">
        <v>8012</v>
      </c>
    </row>
    <row r="9" spans="1:58" s="1998" customFormat="1" ht="31.5">
      <c r="A9" s="1907">
        <v>7.2</v>
      </c>
      <c r="B9" s="1908" t="s">
        <v>403</v>
      </c>
      <c r="C9" s="1909" t="s">
        <v>404</v>
      </c>
      <c r="D9" s="1910" t="s">
        <v>90</v>
      </c>
      <c r="E9" s="1911" t="s">
        <v>131</v>
      </c>
      <c r="F9" s="1999" t="s">
        <v>6154</v>
      </c>
      <c r="G9" s="1912"/>
      <c r="H9" s="1912"/>
      <c r="I9" s="1912"/>
      <c r="J9" s="1912"/>
      <c r="K9" s="1923"/>
      <c r="L9" s="1923"/>
      <c r="M9" s="1913"/>
      <c r="N9" s="1914">
        <f>M9/100000</f>
        <v>0</v>
      </c>
      <c r="O9" s="1913"/>
      <c r="P9" s="1915">
        <f>N9*O9</f>
        <v>0</v>
      </c>
      <c r="Q9" s="1916"/>
      <c r="R9" s="1917">
        <f>'Ab1. RMNCH+A'!Q145</f>
        <v>0</v>
      </c>
      <c r="S9" s="1918">
        <f>'Ab1. RMNCH+A'!R145</f>
        <v>0</v>
      </c>
      <c r="U9" s="2724">
        <f>IFERROR(AS9/AT9,0)</f>
        <v>0</v>
      </c>
      <c r="V9" s="2724">
        <f>Z9+AD9+AH9+AL9+AP9</f>
        <v>0</v>
      </c>
      <c r="W9" s="2724">
        <f>U9*V9</f>
        <v>0</v>
      </c>
      <c r="X9" s="3346" t="str">
        <f>"STATE: "&amp;AB9&amp;"; PDY: "&amp;AF9&amp;"; KKL: "&amp;AJ9&amp;"; MHE: "&amp;AN9&amp;"; YNM: "&amp;AR9</f>
        <v xml:space="preserve">STATE: ; PDY: ; KKL: ; MHE: ; YNM: </v>
      </c>
      <c r="Y9" s="2724"/>
      <c r="Z9" s="2724"/>
      <c r="AA9" s="2724">
        <f>Y9*Z9</f>
        <v>0</v>
      </c>
      <c r="AB9" s="2724"/>
      <c r="AC9" s="2724"/>
      <c r="AD9" s="2724"/>
      <c r="AE9" s="2724">
        <f>AC9*AD9</f>
        <v>0</v>
      </c>
      <c r="AF9" s="2724"/>
      <c r="AG9" s="2724"/>
      <c r="AH9" s="2724"/>
      <c r="AI9" s="2724">
        <f>AG9*AH9</f>
        <v>0</v>
      </c>
      <c r="AJ9" s="2724"/>
      <c r="AK9" s="2724"/>
      <c r="AL9" s="2724"/>
      <c r="AM9" s="2724">
        <f>AK9*AL9</f>
        <v>0</v>
      </c>
      <c r="AN9" s="2724"/>
      <c r="AO9" s="2724"/>
      <c r="AP9" s="2724"/>
      <c r="AQ9" s="2724">
        <f>AO9*AP9</f>
        <v>0</v>
      </c>
      <c r="AR9" s="2724"/>
      <c r="AS9" s="2724">
        <f>AA9+AE9+AI9+AM9+AQ9</f>
        <v>0</v>
      </c>
      <c r="AT9" s="2724">
        <f>Z9+AD9+AH9+AL9+AP9</f>
        <v>0</v>
      </c>
      <c r="AU9" s="2724">
        <f>IFERROR((AS9/AT9),0)</f>
        <v>0</v>
      </c>
      <c r="AV9" s="3346" t="str">
        <f>"STATE: "&amp;AB9&amp;"; PDY: "&amp;AF9&amp;"; KKL: "&amp;AJ9&amp;"; MHE: "&amp;AN9&amp;"; YNM: "&amp;AR9</f>
        <v xml:space="preserve">STATE: ; PDY: ; KKL: ; MHE: ; YNM: </v>
      </c>
      <c r="AW9" s="372">
        <v>7.2</v>
      </c>
      <c r="AX9" s="3657" t="s">
        <v>6154</v>
      </c>
      <c r="BE9" s="1999" t="s">
        <v>6154</v>
      </c>
      <c r="BF9" s="1999"/>
    </row>
    <row r="10" spans="1:58" s="1998" customFormat="1" ht="47.25">
      <c r="A10" s="1907">
        <v>7.3</v>
      </c>
      <c r="B10" s="1917" t="s">
        <v>409</v>
      </c>
      <c r="C10" s="1907" t="s">
        <v>410</v>
      </c>
      <c r="D10" s="1910" t="s">
        <v>90</v>
      </c>
      <c r="E10" s="1911" t="s">
        <v>91</v>
      </c>
      <c r="F10" s="1999" t="s">
        <v>6155</v>
      </c>
      <c r="G10" s="1924"/>
      <c r="H10" s="1924"/>
      <c r="I10" s="1924"/>
      <c r="J10" s="1924"/>
      <c r="K10" s="1924"/>
      <c r="L10" s="1924"/>
      <c r="M10" s="1913"/>
      <c r="N10" s="1914">
        <f>M10/100000</f>
        <v>0</v>
      </c>
      <c r="O10" s="1913"/>
      <c r="P10" s="1925">
        <f>N10*O10</f>
        <v>0</v>
      </c>
      <c r="Q10" s="1924"/>
      <c r="R10" s="1917">
        <f>'Ab1. RMNCH+A'!Q235</f>
        <v>0</v>
      </c>
      <c r="S10" s="1918">
        <f>'Ab1. RMNCH+A'!R235</f>
        <v>0</v>
      </c>
      <c r="U10" s="2724">
        <f>IFERROR(AS10/AT10,0)</f>
        <v>0</v>
      </c>
      <c r="V10" s="2724">
        <f>Z10+AD10+AH10+AL10+AP10</f>
        <v>0</v>
      </c>
      <c r="W10" s="2724">
        <f>U10*V10</f>
        <v>0</v>
      </c>
      <c r="X10" s="3346" t="str">
        <f>"STATE: "&amp;AB10&amp;"; PDY: "&amp;AF10&amp;"; KKL: "&amp;AJ10&amp;"; MHE: "&amp;AN10&amp;"; YNM: "&amp;AR10</f>
        <v xml:space="preserve">STATE: ; PDY: ; KKL: ; MHE: ; YNM: </v>
      </c>
      <c r="Y10" s="2724"/>
      <c r="Z10" s="2724"/>
      <c r="AA10" s="2724">
        <f>Y10*Z10</f>
        <v>0</v>
      </c>
      <c r="AB10" s="2724"/>
      <c r="AC10" s="2724"/>
      <c r="AD10" s="2724"/>
      <c r="AE10" s="2724">
        <f>AC10*AD10</f>
        <v>0</v>
      </c>
      <c r="AF10" s="2724"/>
      <c r="AG10" s="2724"/>
      <c r="AH10" s="2724"/>
      <c r="AI10" s="2724">
        <f>AG10*AH10</f>
        <v>0</v>
      </c>
      <c r="AJ10" s="2724"/>
      <c r="AK10" s="2724"/>
      <c r="AL10" s="2724"/>
      <c r="AM10" s="2724">
        <f>AK10*AL10</f>
        <v>0</v>
      </c>
      <c r="AN10" s="2724"/>
      <c r="AO10" s="2724"/>
      <c r="AP10" s="2724"/>
      <c r="AQ10" s="2724">
        <f>AO10*AP10</f>
        <v>0</v>
      </c>
      <c r="AR10" s="2724"/>
      <c r="AS10" s="2724">
        <f>AA10+AE10+AI10+AM10+AQ10</f>
        <v>0</v>
      </c>
      <c r="AT10" s="2724">
        <f>Z10+AD10+AH10+AL10+AP10</f>
        <v>0</v>
      </c>
      <c r="AU10" s="2724">
        <f>IFERROR((AS10/AT10),0)</f>
        <v>0</v>
      </c>
      <c r="AV10" s="3346" t="str">
        <f>"STATE: "&amp;AB10&amp;"; PDY: "&amp;AF10&amp;"; KKL: "&amp;AJ10&amp;"; MHE: "&amp;AN10&amp;"; YNM: "&amp;AR10</f>
        <v xml:space="preserve">STATE: ; PDY: ; KKL: ; MHE: ; YNM: </v>
      </c>
      <c r="AW10" s="372">
        <v>7.3</v>
      </c>
      <c r="AX10" s="3657" t="s">
        <v>6155</v>
      </c>
      <c r="BE10" s="1999" t="s">
        <v>6155</v>
      </c>
      <c r="BF10" s="1999"/>
    </row>
    <row r="11" spans="1:58" s="1998" customFormat="1" ht="15.75">
      <c r="A11" s="1926">
        <v>7.4</v>
      </c>
      <c r="B11" s="1927" t="s">
        <v>407</v>
      </c>
      <c r="C11" s="1928" t="s">
        <v>408</v>
      </c>
      <c r="D11" s="1929"/>
      <c r="E11" s="1929"/>
      <c r="F11" s="1999"/>
      <c r="G11" s="1930"/>
      <c r="H11" s="1930"/>
      <c r="I11" s="1930"/>
      <c r="J11" s="1930"/>
      <c r="K11" s="1930"/>
      <c r="L11" s="1930"/>
      <c r="M11" s="1930"/>
      <c r="N11" s="1931"/>
      <c r="O11" s="1932"/>
      <c r="P11" s="1933">
        <f>P12+P19+P21</f>
        <v>45</v>
      </c>
      <c r="Q11" s="1934"/>
      <c r="R11" s="1935"/>
      <c r="S11" s="1936">
        <f>S12+S19+S21</f>
        <v>0</v>
      </c>
      <c r="U11" s="2724"/>
      <c r="V11" s="2724"/>
      <c r="W11" s="1933">
        <f>W12+W19+W21</f>
        <v>4500000</v>
      </c>
      <c r="X11" s="3346"/>
      <c r="Y11" s="2724"/>
      <c r="Z11" s="2724"/>
      <c r="AA11" s="1933">
        <f>AA12+AA19+AA21</f>
        <v>0</v>
      </c>
      <c r="AB11" s="2724"/>
      <c r="AC11" s="2724"/>
      <c r="AD11" s="2724"/>
      <c r="AE11" s="1933">
        <f>AE12+AE19+AE21</f>
        <v>2400000</v>
      </c>
      <c r="AF11" s="2724"/>
      <c r="AG11" s="2724"/>
      <c r="AH11" s="2724"/>
      <c r="AI11" s="1933">
        <f>AI12+AI19+AI21</f>
        <v>1200000</v>
      </c>
      <c r="AJ11" s="2724"/>
      <c r="AK11" s="2724"/>
      <c r="AL11" s="2724"/>
      <c r="AM11" s="1933">
        <f>AM12+AM19+AM21</f>
        <v>600000</v>
      </c>
      <c r="AN11" s="2724"/>
      <c r="AO11" s="2724"/>
      <c r="AP11" s="2724"/>
      <c r="AQ11" s="1933">
        <f>AQ12+AQ19+AQ21</f>
        <v>300000</v>
      </c>
      <c r="AR11" s="2724"/>
      <c r="AS11" s="1933">
        <f>AS12+AS19+AS21</f>
        <v>4500000</v>
      </c>
      <c r="AT11" s="2724"/>
      <c r="AU11" s="2724"/>
      <c r="AV11" s="3346"/>
      <c r="AW11" s="190">
        <v>7.4</v>
      </c>
      <c r="AX11" s="3657"/>
      <c r="BE11" s="1999"/>
      <c r="BF11" s="1999"/>
    </row>
    <row r="12" spans="1:58" s="1998" customFormat="1" ht="15.75">
      <c r="A12" s="2000" t="s">
        <v>2538</v>
      </c>
      <c r="B12" s="1937"/>
      <c r="C12" s="1938" t="s">
        <v>4588</v>
      </c>
      <c r="D12" s="2001"/>
      <c r="E12" s="2001"/>
      <c r="F12" s="1999"/>
      <c r="G12" s="1939"/>
      <c r="H12" s="1939"/>
      <c r="I12" s="1939"/>
      <c r="J12" s="1939"/>
      <c r="K12" s="1939"/>
      <c r="L12" s="1939"/>
      <c r="M12" s="1939"/>
      <c r="N12" s="1940"/>
      <c r="O12" s="1941"/>
      <c r="P12" s="1942">
        <f>P13+P14+P17+P18</f>
        <v>0</v>
      </c>
      <c r="Q12" s="1939"/>
      <c r="R12" s="1943"/>
      <c r="S12" s="1944">
        <f>S13+S14+S17+S18</f>
        <v>0</v>
      </c>
      <c r="U12" s="2724"/>
      <c r="V12" s="2724"/>
      <c r="W12" s="1942">
        <f>W13+W14+W17+W18</f>
        <v>0</v>
      </c>
      <c r="X12" s="3346"/>
      <c r="Y12" s="2724"/>
      <c r="Z12" s="2724"/>
      <c r="AA12" s="1942">
        <f>AA13+AA14+AA17+AA18</f>
        <v>0</v>
      </c>
      <c r="AB12" s="2724"/>
      <c r="AC12" s="2724"/>
      <c r="AD12" s="2724"/>
      <c r="AE12" s="1942">
        <f>AE13+AE14+AE17+AE18</f>
        <v>0</v>
      </c>
      <c r="AF12" s="2724"/>
      <c r="AG12" s="2724"/>
      <c r="AH12" s="2724"/>
      <c r="AI12" s="1942">
        <f>AI13+AI14+AI17+AI18</f>
        <v>0</v>
      </c>
      <c r="AJ12" s="2724"/>
      <c r="AK12" s="2724"/>
      <c r="AL12" s="2724"/>
      <c r="AM12" s="1942">
        <f>AM13+AM14+AM17+AM18</f>
        <v>0</v>
      </c>
      <c r="AN12" s="2724"/>
      <c r="AO12" s="2724"/>
      <c r="AP12" s="2724"/>
      <c r="AQ12" s="1942">
        <f>AQ13+AQ14+AQ17+AQ18</f>
        <v>0</v>
      </c>
      <c r="AR12" s="2724"/>
      <c r="AS12" s="1942">
        <f>AS13+AS14+AS17+AS18</f>
        <v>0</v>
      </c>
      <c r="AT12" s="2724"/>
      <c r="AU12" s="2724"/>
      <c r="AV12" s="3346"/>
      <c r="AW12" s="3660" t="s">
        <v>2538</v>
      </c>
      <c r="AX12" s="3657"/>
      <c r="BE12" s="1999"/>
      <c r="BF12" s="1999"/>
    </row>
    <row r="13" spans="1:58" s="1998" customFormat="1" ht="47.25">
      <c r="A13" s="2002" t="s">
        <v>4434</v>
      </c>
      <c r="B13" s="1945"/>
      <c r="C13" s="1946" t="s">
        <v>4444</v>
      </c>
      <c r="D13" s="1886" t="s">
        <v>70</v>
      </c>
      <c r="E13" s="2003" t="s">
        <v>70</v>
      </c>
      <c r="F13" s="1999" t="s">
        <v>6156</v>
      </c>
      <c r="G13" s="1947"/>
      <c r="H13" s="1947"/>
      <c r="I13" s="1947"/>
      <c r="J13" s="1947"/>
      <c r="K13" s="1947"/>
      <c r="L13" s="1947"/>
      <c r="M13" s="1948"/>
      <c r="N13" s="1949">
        <f>M13/100000</f>
        <v>0</v>
      </c>
      <c r="O13" s="1948"/>
      <c r="P13" s="1950">
        <f>N13*O13</f>
        <v>0</v>
      </c>
      <c r="Q13" s="1947"/>
      <c r="R13" s="1951"/>
      <c r="S13" s="1952"/>
      <c r="U13" s="2724">
        <f t="shared" ref="U13:U29" si="0">IFERROR(AS13/AT13,0)</f>
        <v>0</v>
      </c>
      <c r="V13" s="2724">
        <f t="shared" ref="V13:V29" si="1">Z13+AD13+AH13+AL13+AP13</f>
        <v>0</v>
      </c>
      <c r="W13" s="2724">
        <f t="shared" ref="W13:W29" si="2">U13*V13</f>
        <v>0</v>
      </c>
      <c r="X13" s="3346" t="str">
        <f t="shared" ref="X13:X29" si="3">"STATE: "&amp;AB13&amp;"; PDY: "&amp;AF13&amp;"; KKL: "&amp;AJ13&amp;"; MHE: "&amp;AN13&amp;"; YNM: "&amp;AR13</f>
        <v xml:space="preserve">STATE: ; PDY: ; KKL: ; MHE: ; YNM: </v>
      </c>
      <c r="Y13" s="2724"/>
      <c r="Z13" s="2724"/>
      <c r="AA13" s="2724">
        <f t="shared" ref="AA13:AA29" si="4">Y13*Z13</f>
        <v>0</v>
      </c>
      <c r="AB13" s="2724"/>
      <c r="AC13" s="2724"/>
      <c r="AD13" s="2724"/>
      <c r="AE13" s="2724">
        <f t="shared" ref="AE13:AE29" si="5">AC13*AD13</f>
        <v>0</v>
      </c>
      <c r="AF13" s="2724"/>
      <c r="AG13" s="2724"/>
      <c r="AH13" s="2724"/>
      <c r="AI13" s="2724">
        <f t="shared" ref="AI13:AI29" si="6">AG13*AH13</f>
        <v>0</v>
      </c>
      <c r="AJ13" s="2724"/>
      <c r="AK13" s="2724"/>
      <c r="AL13" s="2724"/>
      <c r="AM13" s="2724">
        <f t="shared" ref="AM13:AM29" si="7">AK13*AL13</f>
        <v>0</v>
      </c>
      <c r="AN13" s="2724"/>
      <c r="AO13" s="2724"/>
      <c r="AP13" s="2724"/>
      <c r="AQ13" s="2724">
        <f t="shared" ref="AQ13:AQ29" si="8">AO13*AP13</f>
        <v>0</v>
      </c>
      <c r="AR13" s="2724"/>
      <c r="AS13" s="2724">
        <f t="shared" ref="AS13:AS29" si="9">AA13+AE13+AI13+AM13+AQ13</f>
        <v>0</v>
      </c>
      <c r="AT13" s="2724">
        <f t="shared" ref="AT13:AT29" si="10">Z13+AD13+AH13+AL13+AP13</f>
        <v>0</v>
      </c>
      <c r="AU13" s="2724">
        <f t="shared" ref="AU13:AU29" si="11">IFERROR((AS13/AT13),0)</f>
        <v>0</v>
      </c>
      <c r="AV13" s="3346" t="str">
        <f t="shared" ref="AV13:AV29" si="12">"STATE: "&amp;AB13&amp;"; PDY: "&amp;AF13&amp;"; KKL: "&amp;AJ13&amp;"; MHE: "&amp;AN13&amp;"; YNM: "&amp;AR13</f>
        <v xml:space="preserve">STATE: ; PDY: ; KKL: ; MHE: ; YNM: </v>
      </c>
      <c r="AW13" s="3661" t="s">
        <v>4434</v>
      </c>
      <c r="AX13" s="3657" t="s">
        <v>6156</v>
      </c>
      <c r="BE13" s="1999" t="s">
        <v>6156</v>
      </c>
      <c r="BF13" s="1999"/>
    </row>
    <row r="14" spans="1:58" s="1998" customFormat="1" ht="15.75">
      <c r="A14" s="2004" t="s">
        <v>4435</v>
      </c>
      <c r="B14" s="1953"/>
      <c r="C14" s="1953" t="s">
        <v>4445</v>
      </c>
      <c r="D14" s="2005" t="s">
        <v>70</v>
      </c>
      <c r="E14" s="2005"/>
      <c r="F14" s="1999"/>
      <c r="G14" s="1954"/>
      <c r="H14" s="1954"/>
      <c r="I14" s="1954"/>
      <c r="J14" s="1954"/>
      <c r="K14" s="1954"/>
      <c r="L14" s="1954"/>
      <c r="M14" s="1954"/>
      <c r="N14" s="1955"/>
      <c r="O14" s="1956"/>
      <c r="P14" s="1955">
        <f>P15+P16</f>
        <v>0</v>
      </c>
      <c r="Q14" s="1954"/>
      <c r="R14" s="1957"/>
      <c r="S14" s="1958">
        <f>S15+S16</f>
        <v>0</v>
      </c>
      <c r="U14" s="2724"/>
      <c r="V14" s="2724"/>
      <c r="W14" s="1955">
        <f>W15+W16</f>
        <v>0</v>
      </c>
      <c r="X14" s="3346"/>
      <c r="Y14" s="2724"/>
      <c r="Z14" s="2724"/>
      <c r="AA14" s="1955">
        <f>AA15+AA16</f>
        <v>0</v>
      </c>
      <c r="AB14" s="2724"/>
      <c r="AC14" s="2724"/>
      <c r="AD14" s="2724"/>
      <c r="AE14" s="1955">
        <f>AE15+AE16</f>
        <v>0</v>
      </c>
      <c r="AF14" s="2724"/>
      <c r="AG14" s="2724"/>
      <c r="AH14" s="2724"/>
      <c r="AI14" s="1955">
        <f>AI15+AI16</f>
        <v>0</v>
      </c>
      <c r="AJ14" s="2724"/>
      <c r="AK14" s="2724"/>
      <c r="AL14" s="2724"/>
      <c r="AM14" s="1955">
        <f>AM15+AM16</f>
        <v>0</v>
      </c>
      <c r="AN14" s="2724"/>
      <c r="AO14" s="2724"/>
      <c r="AP14" s="2724"/>
      <c r="AQ14" s="1955">
        <f>AQ15+AQ16</f>
        <v>0</v>
      </c>
      <c r="AR14" s="2724"/>
      <c r="AS14" s="1955">
        <f>AS15+AS16</f>
        <v>0</v>
      </c>
      <c r="AT14" s="2724"/>
      <c r="AU14" s="2724"/>
      <c r="AV14" s="3346"/>
      <c r="AW14" s="3662" t="s">
        <v>4435</v>
      </c>
      <c r="AX14" s="3657"/>
      <c r="BE14" s="1999"/>
      <c r="BF14" s="1999"/>
    </row>
    <row r="15" spans="1:58" s="1998" customFormat="1" ht="47.25">
      <c r="A15" s="2002" t="s">
        <v>4436</v>
      </c>
      <c r="B15" s="1945"/>
      <c r="C15" s="1946" t="s">
        <v>4446</v>
      </c>
      <c r="D15" s="1886" t="s">
        <v>70</v>
      </c>
      <c r="E15" s="2003" t="s">
        <v>70</v>
      </c>
      <c r="F15" s="1999" t="s">
        <v>6156</v>
      </c>
      <c r="G15" s="1959"/>
      <c r="H15" s="1960"/>
      <c r="I15" s="1961"/>
      <c r="J15" s="1961"/>
      <c r="K15" s="1959"/>
      <c r="L15" s="1959"/>
      <c r="M15" s="1948"/>
      <c r="N15" s="1949">
        <f>M15/100000</f>
        <v>0</v>
      </c>
      <c r="O15" s="1948"/>
      <c r="P15" s="1950">
        <f>N15*O15</f>
        <v>0</v>
      </c>
      <c r="Q15" s="1959"/>
      <c r="R15" s="1951"/>
      <c r="S15" s="1952"/>
      <c r="U15" s="2724">
        <f t="shared" si="0"/>
        <v>0</v>
      </c>
      <c r="V15" s="2724">
        <f t="shared" si="1"/>
        <v>0</v>
      </c>
      <c r="W15" s="2724">
        <f t="shared" si="2"/>
        <v>0</v>
      </c>
      <c r="X15" s="3346" t="str">
        <f t="shared" si="3"/>
        <v xml:space="preserve">STATE: ; PDY: ; KKL: ; MHE: ; YNM: </v>
      </c>
      <c r="Y15" s="2724"/>
      <c r="Z15" s="2724"/>
      <c r="AA15" s="2724">
        <f t="shared" si="4"/>
        <v>0</v>
      </c>
      <c r="AB15" s="2724"/>
      <c r="AC15" s="2724"/>
      <c r="AD15" s="2724"/>
      <c r="AE15" s="2724">
        <f t="shared" si="5"/>
        <v>0</v>
      </c>
      <c r="AF15" s="2724"/>
      <c r="AG15" s="2724"/>
      <c r="AH15" s="2724"/>
      <c r="AI15" s="2724">
        <f t="shared" si="6"/>
        <v>0</v>
      </c>
      <c r="AJ15" s="2724"/>
      <c r="AK15" s="2724"/>
      <c r="AL15" s="2724"/>
      <c r="AM15" s="2724">
        <f t="shared" si="7"/>
        <v>0</v>
      </c>
      <c r="AN15" s="2724"/>
      <c r="AO15" s="2724"/>
      <c r="AP15" s="2724"/>
      <c r="AQ15" s="2724">
        <f t="shared" si="8"/>
        <v>0</v>
      </c>
      <c r="AR15" s="2724"/>
      <c r="AS15" s="2724">
        <f t="shared" si="9"/>
        <v>0</v>
      </c>
      <c r="AT15" s="2724">
        <f t="shared" si="10"/>
        <v>0</v>
      </c>
      <c r="AU15" s="2724">
        <f t="shared" si="11"/>
        <v>0</v>
      </c>
      <c r="AV15" s="3346" t="str">
        <f t="shared" si="12"/>
        <v xml:space="preserve">STATE: ; PDY: ; KKL: ; MHE: ; YNM: </v>
      </c>
      <c r="AW15" s="3661" t="s">
        <v>4436</v>
      </c>
      <c r="AX15" s="3657" t="s">
        <v>6156</v>
      </c>
      <c r="BE15" s="1999" t="s">
        <v>6156</v>
      </c>
      <c r="BF15" s="1999"/>
    </row>
    <row r="16" spans="1:58" s="1998" customFormat="1" ht="47.25">
      <c r="A16" s="2002" t="s">
        <v>4437</v>
      </c>
      <c r="B16" s="1945"/>
      <c r="C16" s="1946" t="s">
        <v>4447</v>
      </c>
      <c r="D16" s="1886" t="s">
        <v>70</v>
      </c>
      <c r="E16" s="2003" t="s">
        <v>70</v>
      </c>
      <c r="F16" s="1999" t="s">
        <v>6157</v>
      </c>
      <c r="G16" s="1959"/>
      <c r="H16" s="1960"/>
      <c r="I16" s="1961"/>
      <c r="J16" s="1961"/>
      <c r="K16" s="1959"/>
      <c r="L16" s="1959"/>
      <c r="M16" s="1948"/>
      <c r="N16" s="1949">
        <f>M16/100000</f>
        <v>0</v>
      </c>
      <c r="O16" s="1948"/>
      <c r="P16" s="1950">
        <f>N16*O16</f>
        <v>0</v>
      </c>
      <c r="Q16" s="1959"/>
      <c r="R16" s="1951"/>
      <c r="S16" s="1952"/>
      <c r="U16" s="2724">
        <f t="shared" si="0"/>
        <v>0</v>
      </c>
      <c r="V16" s="2724">
        <f t="shared" si="1"/>
        <v>0</v>
      </c>
      <c r="W16" s="2724">
        <f t="shared" si="2"/>
        <v>0</v>
      </c>
      <c r="X16" s="3346" t="str">
        <f t="shared" si="3"/>
        <v xml:space="preserve">STATE: ; PDY: ; KKL: ; MHE: ; YNM: </v>
      </c>
      <c r="Y16" s="2724"/>
      <c r="Z16" s="2724"/>
      <c r="AA16" s="2724">
        <f t="shared" si="4"/>
        <v>0</v>
      </c>
      <c r="AB16" s="2724"/>
      <c r="AC16" s="2724"/>
      <c r="AD16" s="2724"/>
      <c r="AE16" s="2724">
        <f t="shared" si="5"/>
        <v>0</v>
      </c>
      <c r="AF16" s="2724"/>
      <c r="AG16" s="2724"/>
      <c r="AH16" s="2724"/>
      <c r="AI16" s="2724">
        <f t="shared" si="6"/>
        <v>0</v>
      </c>
      <c r="AJ16" s="2724"/>
      <c r="AK16" s="2724"/>
      <c r="AL16" s="2724"/>
      <c r="AM16" s="2724">
        <f t="shared" si="7"/>
        <v>0</v>
      </c>
      <c r="AN16" s="2724"/>
      <c r="AO16" s="2724"/>
      <c r="AP16" s="2724"/>
      <c r="AQ16" s="2724">
        <f t="shared" si="8"/>
        <v>0</v>
      </c>
      <c r="AR16" s="2724"/>
      <c r="AS16" s="2724">
        <f t="shared" si="9"/>
        <v>0</v>
      </c>
      <c r="AT16" s="2724">
        <f t="shared" si="10"/>
        <v>0</v>
      </c>
      <c r="AU16" s="2724">
        <f t="shared" si="11"/>
        <v>0</v>
      </c>
      <c r="AV16" s="3346" t="str">
        <f t="shared" si="12"/>
        <v xml:space="preserve">STATE: ; PDY: ; KKL: ; MHE: ; YNM: </v>
      </c>
      <c r="AW16" s="3661" t="s">
        <v>4437</v>
      </c>
      <c r="AX16" s="3657" t="s">
        <v>6157</v>
      </c>
      <c r="BE16" s="1999" t="s">
        <v>6157</v>
      </c>
      <c r="BF16" s="1999"/>
    </row>
    <row r="17" spans="1:58" s="1998" customFormat="1" ht="31.5">
      <c r="A17" s="2002" t="s">
        <v>4440</v>
      </c>
      <c r="B17" s="1945"/>
      <c r="C17" s="1946" t="s">
        <v>4443</v>
      </c>
      <c r="D17" s="1886" t="s">
        <v>70</v>
      </c>
      <c r="E17" s="2003" t="s">
        <v>70</v>
      </c>
      <c r="F17" s="1999" t="s">
        <v>6158</v>
      </c>
      <c r="G17" s="1959"/>
      <c r="H17" s="1960"/>
      <c r="I17" s="1961"/>
      <c r="J17" s="1961"/>
      <c r="K17" s="1959"/>
      <c r="L17" s="1959"/>
      <c r="M17" s="1948"/>
      <c r="N17" s="1949">
        <f>M17/100000</f>
        <v>0</v>
      </c>
      <c r="O17" s="1948"/>
      <c r="P17" s="1950">
        <f>N17*O17</f>
        <v>0</v>
      </c>
      <c r="Q17" s="1959"/>
      <c r="R17" s="1951"/>
      <c r="S17" s="1952"/>
      <c r="U17" s="2724">
        <f t="shared" si="0"/>
        <v>0</v>
      </c>
      <c r="V17" s="2724">
        <f t="shared" si="1"/>
        <v>0</v>
      </c>
      <c r="W17" s="2724">
        <f t="shared" si="2"/>
        <v>0</v>
      </c>
      <c r="X17" s="3346" t="str">
        <f t="shared" si="3"/>
        <v xml:space="preserve">STATE: ; PDY: ; KKL: ; MHE: ; YNM: </v>
      </c>
      <c r="Y17" s="2724"/>
      <c r="Z17" s="2724"/>
      <c r="AA17" s="2724">
        <f t="shared" si="4"/>
        <v>0</v>
      </c>
      <c r="AB17" s="2724"/>
      <c r="AC17" s="2724"/>
      <c r="AD17" s="2724"/>
      <c r="AE17" s="2724">
        <f t="shared" si="5"/>
        <v>0</v>
      </c>
      <c r="AF17" s="2724"/>
      <c r="AG17" s="2724"/>
      <c r="AH17" s="2724"/>
      <c r="AI17" s="2724">
        <f t="shared" si="6"/>
        <v>0</v>
      </c>
      <c r="AJ17" s="2724"/>
      <c r="AK17" s="2724"/>
      <c r="AL17" s="2724"/>
      <c r="AM17" s="2724">
        <f t="shared" si="7"/>
        <v>0</v>
      </c>
      <c r="AN17" s="2724"/>
      <c r="AO17" s="2724"/>
      <c r="AP17" s="2724"/>
      <c r="AQ17" s="2724">
        <f t="shared" si="8"/>
        <v>0</v>
      </c>
      <c r="AR17" s="2724"/>
      <c r="AS17" s="2724">
        <f t="shared" si="9"/>
        <v>0</v>
      </c>
      <c r="AT17" s="2724">
        <f t="shared" si="10"/>
        <v>0</v>
      </c>
      <c r="AU17" s="2724">
        <f t="shared" si="11"/>
        <v>0</v>
      </c>
      <c r="AV17" s="3346" t="str">
        <f t="shared" si="12"/>
        <v xml:space="preserve">STATE: ; PDY: ; KKL: ; MHE: ; YNM: </v>
      </c>
      <c r="AW17" s="3661" t="s">
        <v>4440</v>
      </c>
      <c r="AX17" s="3657" t="s">
        <v>6158</v>
      </c>
      <c r="BE17" s="1999" t="s">
        <v>6158</v>
      </c>
      <c r="BF17" s="1999"/>
    </row>
    <row r="18" spans="1:58" s="1998" customFormat="1" ht="31.5">
      <c r="A18" s="2002" t="s">
        <v>4441</v>
      </c>
      <c r="B18" s="1945"/>
      <c r="C18" s="1946" t="s">
        <v>4442</v>
      </c>
      <c r="D18" s="1886" t="s">
        <v>70</v>
      </c>
      <c r="E18" s="2003" t="s">
        <v>70</v>
      </c>
      <c r="F18" s="1999" t="s">
        <v>6158</v>
      </c>
      <c r="G18" s="1959"/>
      <c r="H18" s="1960"/>
      <c r="I18" s="1961"/>
      <c r="J18" s="1961"/>
      <c r="K18" s="1959"/>
      <c r="L18" s="1959"/>
      <c r="M18" s="1948"/>
      <c r="N18" s="1949">
        <f>M18/100000</f>
        <v>0</v>
      </c>
      <c r="O18" s="1948"/>
      <c r="P18" s="1950">
        <f>N18*O18</f>
        <v>0</v>
      </c>
      <c r="Q18" s="1959"/>
      <c r="R18" s="1951"/>
      <c r="S18" s="1952"/>
      <c r="U18" s="2724">
        <f t="shared" si="0"/>
        <v>0</v>
      </c>
      <c r="V18" s="2724">
        <f t="shared" si="1"/>
        <v>0</v>
      </c>
      <c r="W18" s="2724">
        <f t="shared" si="2"/>
        <v>0</v>
      </c>
      <c r="X18" s="3346" t="str">
        <f t="shared" si="3"/>
        <v xml:space="preserve">STATE: ; PDY: ; KKL: ; MHE: ; YNM: </v>
      </c>
      <c r="Y18" s="2724"/>
      <c r="Z18" s="2724"/>
      <c r="AA18" s="2724">
        <f t="shared" si="4"/>
        <v>0</v>
      </c>
      <c r="AB18" s="2724"/>
      <c r="AC18" s="2724"/>
      <c r="AD18" s="2724"/>
      <c r="AE18" s="2724">
        <f t="shared" si="5"/>
        <v>0</v>
      </c>
      <c r="AF18" s="2724"/>
      <c r="AG18" s="2724"/>
      <c r="AH18" s="2724"/>
      <c r="AI18" s="2724">
        <f t="shared" si="6"/>
        <v>0</v>
      </c>
      <c r="AJ18" s="2724"/>
      <c r="AK18" s="2724"/>
      <c r="AL18" s="2724"/>
      <c r="AM18" s="2724">
        <f t="shared" si="7"/>
        <v>0</v>
      </c>
      <c r="AN18" s="2724"/>
      <c r="AO18" s="2724"/>
      <c r="AP18" s="2724"/>
      <c r="AQ18" s="2724">
        <f t="shared" si="8"/>
        <v>0</v>
      </c>
      <c r="AR18" s="2724"/>
      <c r="AS18" s="2724">
        <f t="shared" si="9"/>
        <v>0</v>
      </c>
      <c r="AT18" s="2724">
        <f t="shared" si="10"/>
        <v>0</v>
      </c>
      <c r="AU18" s="2724">
        <f t="shared" si="11"/>
        <v>0</v>
      </c>
      <c r="AV18" s="3346" t="str">
        <f t="shared" si="12"/>
        <v xml:space="preserve">STATE: ; PDY: ; KKL: ; MHE: ; YNM: </v>
      </c>
      <c r="AW18" s="3661" t="s">
        <v>4441</v>
      </c>
      <c r="AX18" s="3657" t="s">
        <v>6158</v>
      </c>
      <c r="BE18" s="1999" t="s">
        <v>6158</v>
      </c>
      <c r="BF18" s="1999"/>
    </row>
    <row r="19" spans="1:58" s="2007" customFormat="1" ht="15.75">
      <c r="A19" s="2000" t="s">
        <v>2539</v>
      </c>
      <c r="B19" s="1938"/>
      <c r="C19" s="1938" t="s">
        <v>4438</v>
      </c>
      <c r="D19" s="2006"/>
      <c r="E19" s="2006"/>
      <c r="F19" s="1999"/>
      <c r="G19" s="1962"/>
      <c r="H19" s="1963"/>
      <c r="I19" s="1964"/>
      <c r="J19" s="1964"/>
      <c r="K19" s="1962"/>
      <c r="L19" s="1962"/>
      <c r="M19" s="1962"/>
      <c r="N19" s="1942"/>
      <c r="O19" s="1965"/>
      <c r="P19" s="1942">
        <f>P20</f>
        <v>45</v>
      </c>
      <c r="Q19" s="1962"/>
      <c r="R19" s="1966"/>
      <c r="S19" s="1967">
        <f>S20</f>
        <v>0</v>
      </c>
      <c r="U19" s="2724"/>
      <c r="V19" s="2724"/>
      <c r="W19" s="1942">
        <f>W20</f>
        <v>4500000</v>
      </c>
      <c r="X19" s="3346"/>
      <c r="Y19" s="2724"/>
      <c r="Z19" s="2724"/>
      <c r="AA19" s="1942">
        <f>AA20</f>
        <v>0</v>
      </c>
      <c r="AB19" s="2724"/>
      <c r="AC19" s="2724"/>
      <c r="AD19" s="2724"/>
      <c r="AE19" s="1942">
        <f>AE20</f>
        <v>2400000</v>
      </c>
      <c r="AF19" s="2724"/>
      <c r="AG19" s="2724"/>
      <c r="AH19" s="2724"/>
      <c r="AI19" s="1942">
        <f>AI20</f>
        <v>1200000</v>
      </c>
      <c r="AJ19" s="2724"/>
      <c r="AK19" s="2724"/>
      <c r="AL19" s="2724"/>
      <c r="AM19" s="1942">
        <f>AM20</f>
        <v>600000</v>
      </c>
      <c r="AN19" s="2724"/>
      <c r="AO19" s="2724"/>
      <c r="AP19" s="2724"/>
      <c r="AQ19" s="1942">
        <f>AQ20</f>
        <v>300000</v>
      </c>
      <c r="AR19" s="2724"/>
      <c r="AS19" s="1942">
        <f>AS20</f>
        <v>4500000</v>
      </c>
      <c r="AT19" s="2724"/>
      <c r="AU19" s="2724"/>
      <c r="AV19" s="3346"/>
      <c r="AW19" s="3660" t="s">
        <v>2539</v>
      </c>
      <c r="AX19" s="3657"/>
      <c r="BE19" s="1999"/>
      <c r="BF19" s="4848"/>
    </row>
    <row r="20" spans="1:58" s="1998" customFormat="1" ht="140.25" customHeight="1">
      <c r="A20" s="2002" t="s">
        <v>4439</v>
      </c>
      <c r="B20" s="1945"/>
      <c r="C20" s="1945" t="s">
        <v>4465</v>
      </c>
      <c r="D20" s="1886" t="s">
        <v>70</v>
      </c>
      <c r="E20" s="2003" t="s">
        <v>70</v>
      </c>
      <c r="F20" s="4474" t="s">
        <v>6158</v>
      </c>
      <c r="G20" s="1947"/>
      <c r="H20" s="1947"/>
      <c r="I20" s="1947">
        <v>45</v>
      </c>
      <c r="J20" s="1947"/>
      <c r="K20" s="1947"/>
      <c r="L20" s="1947"/>
      <c r="M20" s="1913">
        <f>U20</f>
        <v>300000</v>
      </c>
      <c r="N20" s="1949">
        <f>M20/100000</f>
        <v>3</v>
      </c>
      <c r="O20" s="1948">
        <f>V20</f>
        <v>15</v>
      </c>
      <c r="P20" s="1950">
        <f>N20*O20</f>
        <v>45</v>
      </c>
      <c r="Q20" s="1947"/>
      <c r="R20" s="1951"/>
      <c r="S20" s="1952"/>
      <c r="U20" s="2724">
        <f t="shared" si="0"/>
        <v>300000</v>
      </c>
      <c r="V20" s="2724">
        <f t="shared" si="1"/>
        <v>15</v>
      </c>
      <c r="W20" s="2724">
        <f t="shared" si="2"/>
        <v>4500000</v>
      </c>
      <c r="X20" s="3346" t="str">
        <f t="shared" si="3"/>
        <v>STATE: ; PDY: PDY - POL, Vehicle Maintenance, Rs.300000 x 8 Nos - 24.00 Lakhs; KKL: POL, Vehicle Maintenance, Rs.300000 x 4 Nos. - Rs.12.00 Lakhs; MHE: POL, Vehicle Maintenance, Rs.300000 x 2 Nos. - Rs.6.00 Lakhs; YNM: POL, Vehicle Maintenance, Rs.300000 x 1 No. - Rs.3.00 Lakhs</v>
      </c>
      <c r="Y20" s="1952"/>
      <c r="Z20" s="1952"/>
      <c r="AA20" s="1952">
        <f>Y20*Z20</f>
        <v>0</v>
      </c>
      <c r="AB20" s="1952"/>
      <c r="AC20" s="1968">
        <v>300000</v>
      </c>
      <c r="AD20" s="1968">
        <v>8</v>
      </c>
      <c r="AE20" s="1969">
        <f>AC20*AD20</f>
        <v>2400000</v>
      </c>
      <c r="AF20" s="1969" t="s">
        <v>5807</v>
      </c>
      <c r="AG20" s="1968">
        <v>300000</v>
      </c>
      <c r="AH20" s="1968">
        <v>4</v>
      </c>
      <c r="AI20" s="1969">
        <f>AG20*AH20</f>
        <v>1200000</v>
      </c>
      <c r="AJ20" s="1969" t="s">
        <v>5808</v>
      </c>
      <c r="AK20" s="1968">
        <v>300000</v>
      </c>
      <c r="AL20" s="1968">
        <v>2</v>
      </c>
      <c r="AM20" s="1969">
        <f>AK20*AL20</f>
        <v>600000</v>
      </c>
      <c r="AN20" s="1969" t="s">
        <v>5809</v>
      </c>
      <c r="AO20" s="1968">
        <v>300000</v>
      </c>
      <c r="AP20" s="1968">
        <v>1</v>
      </c>
      <c r="AQ20" s="1969">
        <f>AO20*AP20</f>
        <v>300000</v>
      </c>
      <c r="AR20" s="1969" t="s">
        <v>5810</v>
      </c>
      <c r="AS20" s="2724">
        <f t="shared" si="9"/>
        <v>4500000</v>
      </c>
      <c r="AT20" s="2724">
        <f t="shared" si="10"/>
        <v>15</v>
      </c>
      <c r="AU20" s="2724">
        <f t="shared" si="11"/>
        <v>300000</v>
      </c>
      <c r="AV20" s="3346" t="str">
        <f t="shared" si="12"/>
        <v>STATE: ; PDY: PDY - POL, Vehicle Maintenance, Rs.300000 x 8 Nos - 24.00 Lakhs; KKL: POL, Vehicle Maintenance, Rs.300000 x 4 Nos. - Rs.12.00 Lakhs; MHE: POL, Vehicle Maintenance, Rs.300000 x 2 Nos. - Rs.6.00 Lakhs; YNM: POL, Vehicle Maintenance, Rs.300000 x 1 No. - Rs.3.00 Lakhs</v>
      </c>
      <c r="AW20" s="3661" t="s">
        <v>4439</v>
      </c>
      <c r="AX20" s="3658" t="s">
        <v>6158</v>
      </c>
      <c r="BE20" s="4474" t="s">
        <v>6158</v>
      </c>
      <c r="BF20" s="4979" t="s">
        <v>8106</v>
      </c>
    </row>
    <row r="21" spans="1:58" s="2009" customFormat="1" ht="63">
      <c r="A21" s="2008" t="s">
        <v>2540</v>
      </c>
      <c r="B21" s="1945"/>
      <c r="C21" s="1945" t="s">
        <v>4606</v>
      </c>
      <c r="D21" s="1886" t="s">
        <v>70</v>
      </c>
      <c r="E21" s="2003" t="s">
        <v>70</v>
      </c>
      <c r="F21" s="4474" t="s">
        <v>6159</v>
      </c>
      <c r="G21" s="1970"/>
      <c r="H21" s="1970"/>
      <c r="I21" s="1970"/>
      <c r="J21" s="1970"/>
      <c r="K21" s="1970"/>
      <c r="L21" s="1970"/>
      <c r="M21" s="1971"/>
      <c r="N21" s="1972">
        <f>M21/100000</f>
        <v>0</v>
      </c>
      <c r="O21" s="1971"/>
      <c r="P21" s="1972">
        <f>N21*O21</f>
        <v>0</v>
      </c>
      <c r="Q21" s="1970"/>
      <c r="R21" s="1951"/>
      <c r="S21" s="1952"/>
      <c r="U21" s="2724">
        <f t="shared" si="0"/>
        <v>0</v>
      </c>
      <c r="V21" s="2724">
        <f t="shared" si="1"/>
        <v>0</v>
      </c>
      <c r="W21" s="2724">
        <f t="shared" si="2"/>
        <v>0</v>
      </c>
      <c r="X21" s="3346" t="str">
        <f t="shared" si="3"/>
        <v xml:space="preserve">STATE: ; PDY: ; KKL: ; MHE: ; YNM: </v>
      </c>
      <c r="Y21" s="2724"/>
      <c r="Z21" s="2724"/>
      <c r="AA21" s="2724">
        <f t="shared" si="4"/>
        <v>0</v>
      </c>
      <c r="AB21" s="2724"/>
      <c r="AC21" s="2724"/>
      <c r="AD21" s="2724"/>
      <c r="AE21" s="2724">
        <f t="shared" si="5"/>
        <v>0</v>
      </c>
      <c r="AF21" s="2724"/>
      <c r="AG21" s="2724"/>
      <c r="AH21" s="2724"/>
      <c r="AI21" s="2724">
        <f t="shared" si="6"/>
        <v>0</v>
      </c>
      <c r="AJ21" s="2724"/>
      <c r="AK21" s="2724"/>
      <c r="AL21" s="2724"/>
      <c r="AM21" s="2724">
        <f t="shared" si="7"/>
        <v>0</v>
      </c>
      <c r="AN21" s="2724"/>
      <c r="AO21" s="2724"/>
      <c r="AP21" s="2724"/>
      <c r="AQ21" s="2724">
        <f t="shared" si="8"/>
        <v>0</v>
      </c>
      <c r="AR21" s="2724"/>
      <c r="AS21" s="2724">
        <f t="shared" si="9"/>
        <v>0</v>
      </c>
      <c r="AT21" s="2724">
        <f t="shared" si="10"/>
        <v>0</v>
      </c>
      <c r="AU21" s="2724">
        <f t="shared" si="11"/>
        <v>0</v>
      </c>
      <c r="AV21" s="3346" t="str">
        <f t="shared" si="12"/>
        <v xml:space="preserve">STATE: ; PDY: ; KKL: ; MHE: ; YNM: </v>
      </c>
      <c r="AW21" s="3663" t="s">
        <v>2540</v>
      </c>
      <c r="AX21" s="3658" t="s">
        <v>6159</v>
      </c>
      <c r="BE21" s="4474" t="s">
        <v>6159</v>
      </c>
      <c r="BF21" s="4849"/>
    </row>
    <row r="22" spans="1:58" s="1998" customFormat="1" ht="31.5">
      <c r="A22" s="1926">
        <v>7.5</v>
      </c>
      <c r="B22" s="1927" t="s">
        <v>411</v>
      </c>
      <c r="C22" s="1928" t="s">
        <v>412</v>
      </c>
      <c r="D22" s="1929" t="s">
        <v>113</v>
      </c>
      <c r="E22" s="1929"/>
      <c r="F22" s="1999"/>
      <c r="G22" s="1973"/>
      <c r="H22" s="1973"/>
      <c r="I22" s="1973"/>
      <c r="J22" s="1973"/>
      <c r="K22" s="1973"/>
      <c r="L22" s="1973"/>
      <c r="M22" s="1973"/>
      <c r="N22" s="1974"/>
      <c r="O22" s="1975"/>
      <c r="P22" s="1976">
        <f>SUM(P23:P24)</f>
        <v>1.8504</v>
      </c>
      <c r="Q22" s="1977"/>
      <c r="R22" s="1935"/>
      <c r="S22" s="1976">
        <f>SUM(S23:S24)</f>
        <v>0</v>
      </c>
      <c r="U22" s="2724"/>
      <c r="V22" s="2724"/>
      <c r="W22" s="1976">
        <f>SUM(W23:W24)</f>
        <v>185040</v>
      </c>
      <c r="X22" s="3346"/>
      <c r="Y22" s="2724"/>
      <c r="Z22" s="2724"/>
      <c r="AA22" s="1976">
        <f>SUM(AA23:AA24)</f>
        <v>0</v>
      </c>
      <c r="AB22" s="2724"/>
      <c r="AC22" s="2724"/>
      <c r="AD22" s="2724"/>
      <c r="AE22" s="1976">
        <f>SUM(AE23:AE24)</f>
        <v>155040</v>
      </c>
      <c r="AF22" s="2724"/>
      <c r="AG22" s="2724"/>
      <c r="AH22" s="2724"/>
      <c r="AI22" s="1976">
        <f>SUM(AI23:AI24)</f>
        <v>10000</v>
      </c>
      <c r="AJ22" s="2724"/>
      <c r="AK22" s="2724"/>
      <c r="AL22" s="2724"/>
      <c r="AM22" s="1976">
        <f>SUM(AM23:AM24)</f>
        <v>10000</v>
      </c>
      <c r="AN22" s="2724"/>
      <c r="AO22" s="2724"/>
      <c r="AP22" s="2724"/>
      <c r="AQ22" s="1976">
        <f>SUM(AQ23:AQ24)</f>
        <v>10000</v>
      </c>
      <c r="AR22" s="2724"/>
      <c r="AS22" s="1976">
        <f>SUM(AS23:AS24)</f>
        <v>185040</v>
      </c>
      <c r="AT22" s="2724"/>
      <c r="AU22" s="2724"/>
      <c r="AV22" s="3346"/>
      <c r="AW22" s="190">
        <v>7.5</v>
      </c>
      <c r="AX22" s="3657"/>
      <c r="BE22" s="1999"/>
      <c r="BF22" s="1999"/>
    </row>
    <row r="23" spans="1:58" s="2009" customFormat="1" ht="47.25">
      <c r="A23" s="1917" t="s">
        <v>4048</v>
      </c>
      <c r="B23" s="1908" t="s">
        <v>4529</v>
      </c>
      <c r="C23" s="4472" t="s">
        <v>4050</v>
      </c>
      <c r="D23" s="1978" t="s">
        <v>4345</v>
      </c>
      <c r="E23" s="1911" t="s">
        <v>4656</v>
      </c>
      <c r="F23" s="1999" t="s">
        <v>6160</v>
      </c>
      <c r="G23" s="1979"/>
      <c r="H23" s="1979"/>
      <c r="I23" s="1979"/>
      <c r="J23" s="1979"/>
      <c r="K23" s="1979"/>
      <c r="L23" s="1979"/>
      <c r="M23" s="1948"/>
      <c r="N23" s="1949">
        <f>M23/100000</f>
        <v>0</v>
      </c>
      <c r="O23" s="1948"/>
      <c r="P23" s="1950">
        <f>N23*O23</f>
        <v>0</v>
      </c>
      <c r="Q23" s="1980"/>
      <c r="R23" s="1917">
        <f>'Abs11. NTEP'!Q30</f>
        <v>0</v>
      </c>
      <c r="S23" s="1981">
        <f>'Abs11. NTEP'!R30</f>
        <v>0</v>
      </c>
      <c r="U23" s="2724">
        <f t="shared" si="0"/>
        <v>0</v>
      </c>
      <c r="V23" s="2724">
        <f t="shared" si="1"/>
        <v>0</v>
      </c>
      <c r="W23" s="2724">
        <f t="shared" si="2"/>
        <v>0</v>
      </c>
      <c r="X23" s="3346" t="str">
        <f t="shared" si="3"/>
        <v xml:space="preserve">STATE: ; PDY: ; KKL: ; MHE: ; YNM: </v>
      </c>
      <c r="Y23" s="2724"/>
      <c r="Z23" s="2724"/>
      <c r="AA23" s="2724">
        <f t="shared" si="4"/>
        <v>0</v>
      </c>
      <c r="AB23" s="2724"/>
      <c r="AC23" s="2724"/>
      <c r="AD23" s="2724"/>
      <c r="AE23" s="2724">
        <f t="shared" si="5"/>
        <v>0</v>
      </c>
      <c r="AF23" s="2724"/>
      <c r="AG23" s="2724"/>
      <c r="AH23" s="2724"/>
      <c r="AI23" s="2724">
        <f t="shared" si="6"/>
        <v>0</v>
      </c>
      <c r="AJ23" s="2724"/>
      <c r="AK23" s="2724"/>
      <c r="AL23" s="2724"/>
      <c r="AM23" s="2724">
        <f t="shared" si="7"/>
        <v>0</v>
      </c>
      <c r="AN23" s="2724"/>
      <c r="AO23" s="2724"/>
      <c r="AP23" s="2724"/>
      <c r="AQ23" s="2724">
        <f t="shared" si="8"/>
        <v>0</v>
      </c>
      <c r="AR23" s="2724"/>
      <c r="AS23" s="2724">
        <f t="shared" si="9"/>
        <v>0</v>
      </c>
      <c r="AT23" s="2724">
        <f t="shared" si="10"/>
        <v>0</v>
      </c>
      <c r="AU23" s="2724">
        <f t="shared" si="11"/>
        <v>0</v>
      </c>
      <c r="AV23" s="3346" t="str">
        <f t="shared" si="12"/>
        <v xml:space="preserve">STATE: ; PDY: ; KKL: ; MHE: ; YNM: </v>
      </c>
      <c r="AW23" s="130" t="s">
        <v>4048</v>
      </c>
      <c r="AX23" s="3657" t="s">
        <v>6160</v>
      </c>
      <c r="BE23" s="1999" t="s">
        <v>6160</v>
      </c>
      <c r="BF23" s="4849"/>
    </row>
    <row r="24" spans="1:58" s="2009" customFormat="1" ht="157.5">
      <c r="A24" s="1917" t="s">
        <v>4049</v>
      </c>
      <c r="B24" s="1908"/>
      <c r="C24" s="1908" t="s">
        <v>5572</v>
      </c>
      <c r="D24" s="1978" t="s">
        <v>4345</v>
      </c>
      <c r="E24" s="1911" t="s">
        <v>4656</v>
      </c>
      <c r="F24" s="1999" t="s">
        <v>6161</v>
      </c>
      <c r="G24" s="1979">
        <v>12</v>
      </c>
      <c r="H24" s="1979">
        <v>8</v>
      </c>
      <c r="I24" s="1979">
        <v>1.85</v>
      </c>
      <c r="J24" s="1979">
        <v>0.21</v>
      </c>
      <c r="K24" s="1979"/>
      <c r="L24" s="1979"/>
      <c r="M24" s="1913">
        <f>U24</f>
        <v>6168</v>
      </c>
      <c r="N24" s="1914">
        <f>M24/100000</f>
        <v>6.1679999999999999E-2</v>
      </c>
      <c r="O24" s="1913">
        <f>V24</f>
        <v>30</v>
      </c>
      <c r="P24" s="1950">
        <f>N24*O24</f>
        <v>1.8504</v>
      </c>
      <c r="Q24" s="3359" t="str">
        <f>X24</f>
        <v>STATE: ; PDY: Tranportation of MDR TB patients/sputums to IRL &amp; sputum containers from IRL, Pdy to adjacent districts of Tamilnadu; KKL: Tranportation of MDR TB patients/sputums to IRL (HQ); MHE: Tranportation of MDR TB patients/sputums to IRL (HQ); YNM: Tranportation of MDR TB patients/sputums to IRL (HQ)</v>
      </c>
      <c r="R24" s="1917">
        <f>'Abs11. NTEP'!Q31</f>
        <v>0</v>
      </c>
      <c r="S24" s="1981">
        <f>'Abs11. NTEP'!R31</f>
        <v>0</v>
      </c>
      <c r="U24" s="2724">
        <f t="shared" si="0"/>
        <v>6168</v>
      </c>
      <c r="V24" s="2724">
        <f t="shared" si="1"/>
        <v>30</v>
      </c>
      <c r="W24" s="2724">
        <f t="shared" si="2"/>
        <v>185040</v>
      </c>
      <c r="X24" s="3346" t="str">
        <f t="shared" si="3"/>
        <v>STATE: ; PDY: Tranportation of MDR TB patients/sputums to IRL &amp; sputum containers from IRL, Pdy to adjacent districts of Tamilnadu; KKL: Tranportation of MDR TB patients/sputums to IRL (HQ); MHE: Tranportation of MDR TB patients/sputums to IRL (HQ); YNM: Tranportation of MDR TB patients/sputums to IRL (HQ)</v>
      </c>
      <c r="Y24" s="2724"/>
      <c r="Z24" s="2724"/>
      <c r="AA24" s="2724">
        <f t="shared" si="4"/>
        <v>0</v>
      </c>
      <c r="AB24" s="2724"/>
      <c r="AC24" s="2724">
        <v>12920</v>
      </c>
      <c r="AD24" s="2724">
        <v>12</v>
      </c>
      <c r="AE24" s="2724">
        <f t="shared" si="5"/>
        <v>155040</v>
      </c>
      <c r="AF24" s="2050" t="s">
        <v>6986</v>
      </c>
      <c r="AG24" s="2724">
        <v>1000</v>
      </c>
      <c r="AH24" s="2724">
        <v>10</v>
      </c>
      <c r="AI24" s="2724">
        <f t="shared" si="6"/>
        <v>10000</v>
      </c>
      <c r="AJ24" s="2050" t="s">
        <v>6987</v>
      </c>
      <c r="AK24" s="2724">
        <v>2500</v>
      </c>
      <c r="AL24" s="2724">
        <v>4</v>
      </c>
      <c r="AM24" s="2724">
        <f t="shared" si="7"/>
        <v>10000</v>
      </c>
      <c r="AN24" s="2050" t="s">
        <v>6987</v>
      </c>
      <c r="AO24" s="2724">
        <v>2500</v>
      </c>
      <c r="AP24" s="2724">
        <v>4</v>
      </c>
      <c r="AQ24" s="2724">
        <f t="shared" si="8"/>
        <v>10000</v>
      </c>
      <c r="AR24" s="2050" t="s">
        <v>6987</v>
      </c>
      <c r="AS24" s="2724">
        <f t="shared" si="9"/>
        <v>185040</v>
      </c>
      <c r="AT24" s="2724">
        <f t="shared" si="10"/>
        <v>30</v>
      </c>
      <c r="AU24" s="2724">
        <f t="shared" si="11"/>
        <v>6168</v>
      </c>
      <c r="AV24" s="3346" t="str">
        <f t="shared" si="12"/>
        <v>STATE: ; PDY: Tranportation of MDR TB patients/sputums to IRL &amp; sputum containers from IRL, Pdy to adjacent districts of Tamilnadu; KKL: Tranportation of MDR TB patients/sputums to IRL (HQ); MHE: Tranportation of MDR TB patients/sputums to IRL (HQ); YNM: Tranportation of MDR TB patients/sputums to IRL (HQ)</v>
      </c>
      <c r="AW24" s="130" t="s">
        <v>4049</v>
      </c>
      <c r="AX24" s="3657" t="s">
        <v>6161</v>
      </c>
      <c r="BE24" s="1999" t="s">
        <v>6161</v>
      </c>
      <c r="BF24" s="4979" t="s">
        <v>8174</v>
      </c>
    </row>
    <row r="25" spans="1:58" s="1998" customFormat="1" ht="31.5">
      <c r="A25" s="1926">
        <v>7.6</v>
      </c>
      <c r="B25" s="1927" t="s">
        <v>413</v>
      </c>
      <c r="C25" s="1928" t="s">
        <v>414</v>
      </c>
      <c r="D25" s="1929"/>
      <c r="E25" s="1929"/>
      <c r="F25" s="1999"/>
      <c r="G25" s="1930"/>
      <c r="H25" s="1930"/>
      <c r="I25" s="1930"/>
      <c r="J25" s="1930"/>
      <c r="K25" s="1930"/>
      <c r="L25" s="1930"/>
      <c r="M25" s="1930"/>
      <c r="N25" s="1931"/>
      <c r="O25" s="1932"/>
      <c r="P25" s="1933">
        <f>SUM(P26:P27)</f>
        <v>0</v>
      </c>
      <c r="Q25" s="1934"/>
      <c r="R25" s="1935"/>
      <c r="S25" s="1936">
        <f>S26+S27</f>
        <v>0</v>
      </c>
      <c r="U25" s="2724"/>
      <c r="V25" s="2724"/>
      <c r="W25" s="1933">
        <f>SUM(W26:W27)</f>
        <v>0</v>
      </c>
      <c r="X25" s="3346"/>
      <c r="Y25" s="2724"/>
      <c r="Z25" s="2724"/>
      <c r="AA25" s="1933">
        <f>SUM(AA26:AA27)</f>
        <v>0</v>
      </c>
      <c r="AB25" s="2724"/>
      <c r="AC25" s="2724"/>
      <c r="AD25" s="2724"/>
      <c r="AE25" s="1933">
        <f>SUM(AE26:AE27)</f>
        <v>0</v>
      </c>
      <c r="AF25" s="2724"/>
      <c r="AG25" s="2724"/>
      <c r="AH25" s="2724"/>
      <c r="AI25" s="1933">
        <f>SUM(AI26:AI27)</f>
        <v>0</v>
      </c>
      <c r="AJ25" s="2724"/>
      <c r="AK25" s="2724"/>
      <c r="AL25" s="2724"/>
      <c r="AM25" s="1933">
        <f>SUM(AM26:AM27)</f>
        <v>0</v>
      </c>
      <c r="AN25" s="2724"/>
      <c r="AO25" s="2724"/>
      <c r="AP25" s="2724"/>
      <c r="AQ25" s="1933">
        <f>SUM(AQ26:AQ27)</f>
        <v>0</v>
      </c>
      <c r="AR25" s="2724"/>
      <c r="AS25" s="1933">
        <f>SUM(AS26:AS27)</f>
        <v>0</v>
      </c>
      <c r="AT25" s="2724"/>
      <c r="AU25" s="2724"/>
      <c r="AV25" s="3346"/>
      <c r="AW25" s="190">
        <v>7.6</v>
      </c>
      <c r="AX25" s="3657"/>
      <c r="BE25" s="1999"/>
      <c r="BF25" s="1999"/>
    </row>
    <row r="26" spans="1:58" s="1998" customFormat="1" ht="31.5">
      <c r="A26" s="2002" t="s">
        <v>2541</v>
      </c>
      <c r="B26" s="1982" t="s">
        <v>416</v>
      </c>
      <c r="C26" s="1982" t="s">
        <v>417</v>
      </c>
      <c r="D26" s="2010" t="s">
        <v>85</v>
      </c>
      <c r="E26" s="2003" t="s">
        <v>415</v>
      </c>
      <c r="F26" s="1999" t="s">
        <v>6162</v>
      </c>
      <c r="G26" s="1983"/>
      <c r="H26" s="1983"/>
      <c r="I26" s="1983"/>
      <c r="J26" s="1983"/>
      <c r="K26" s="1983"/>
      <c r="L26" s="1983"/>
      <c r="M26" s="1948"/>
      <c r="N26" s="1949">
        <f>M26/100000</f>
        <v>0</v>
      </c>
      <c r="O26" s="1948"/>
      <c r="P26" s="1984">
        <f>N26*O26</f>
        <v>0</v>
      </c>
      <c r="Q26" s="1983"/>
      <c r="R26" s="1982">
        <f>'Abs19. NPCDCS'!Q33</f>
        <v>0</v>
      </c>
      <c r="S26" s="1984">
        <f>'Abs19. NPCDCS'!R33</f>
        <v>0</v>
      </c>
      <c r="U26" s="2724">
        <f t="shared" si="0"/>
        <v>0</v>
      </c>
      <c r="V26" s="2724">
        <f t="shared" si="1"/>
        <v>0</v>
      </c>
      <c r="W26" s="2724">
        <f t="shared" si="2"/>
        <v>0</v>
      </c>
      <c r="X26" s="3346" t="str">
        <f t="shared" si="3"/>
        <v xml:space="preserve">STATE: ; PDY: ; KKL: ; MHE: ; YNM: </v>
      </c>
      <c r="Y26" s="2724"/>
      <c r="Z26" s="2724"/>
      <c r="AA26" s="2724">
        <f t="shared" si="4"/>
        <v>0</v>
      </c>
      <c r="AB26" s="2724"/>
      <c r="AC26" s="2724"/>
      <c r="AD26" s="2724"/>
      <c r="AE26" s="2724">
        <f t="shared" si="5"/>
        <v>0</v>
      </c>
      <c r="AF26" s="2724"/>
      <c r="AG26" s="2724"/>
      <c r="AH26" s="2724"/>
      <c r="AI26" s="2724">
        <f t="shared" si="6"/>
        <v>0</v>
      </c>
      <c r="AJ26" s="2724"/>
      <c r="AK26" s="2724"/>
      <c r="AL26" s="2724"/>
      <c r="AM26" s="2724">
        <f t="shared" si="7"/>
        <v>0</v>
      </c>
      <c r="AN26" s="2724"/>
      <c r="AO26" s="2724"/>
      <c r="AP26" s="2724"/>
      <c r="AQ26" s="2724">
        <f t="shared" si="8"/>
        <v>0</v>
      </c>
      <c r="AR26" s="2724"/>
      <c r="AS26" s="2724">
        <f t="shared" si="9"/>
        <v>0</v>
      </c>
      <c r="AT26" s="2724">
        <f t="shared" si="10"/>
        <v>0</v>
      </c>
      <c r="AU26" s="2724">
        <f t="shared" si="11"/>
        <v>0</v>
      </c>
      <c r="AV26" s="3346" t="str">
        <f t="shared" si="12"/>
        <v xml:space="preserve">STATE: ; PDY: ; KKL: ; MHE: ; YNM: </v>
      </c>
      <c r="AW26" s="3661" t="s">
        <v>2541</v>
      </c>
      <c r="AX26" s="3657" t="s">
        <v>6162</v>
      </c>
      <c r="BE26" s="1999" t="s">
        <v>6162</v>
      </c>
      <c r="BF26" s="1999"/>
    </row>
    <row r="27" spans="1:58" s="1998" customFormat="1" ht="31.5">
      <c r="A27" s="2002" t="s">
        <v>2542</v>
      </c>
      <c r="B27" s="1982" t="s">
        <v>418</v>
      </c>
      <c r="C27" s="1982" t="s">
        <v>419</v>
      </c>
      <c r="D27" s="2010" t="s">
        <v>85</v>
      </c>
      <c r="E27" s="2003" t="s">
        <v>415</v>
      </c>
      <c r="F27" s="1999" t="s">
        <v>6163</v>
      </c>
      <c r="G27" s="1983"/>
      <c r="H27" s="1983"/>
      <c r="I27" s="1983"/>
      <c r="J27" s="1983"/>
      <c r="K27" s="1983"/>
      <c r="L27" s="1983"/>
      <c r="M27" s="1948"/>
      <c r="N27" s="1949">
        <f>M27/100000</f>
        <v>0</v>
      </c>
      <c r="O27" s="1948"/>
      <c r="P27" s="1984">
        <f>N27*O27</f>
        <v>0</v>
      </c>
      <c r="Q27" s="1983"/>
      <c r="R27" s="1982">
        <f>'Abs19. NPCDCS'!Q34</f>
        <v>0</v>
      </c>
      <c r="S27" s="1984">
        <f>'Abs19. NPCDCS'!R34</f>
        <v>0</v>
      </c>
      <c r="U27" s="2724">
        <f t="shared" si="0"/>
        <v>0</v>
      </c>
      <c r="V27" s="2724">
        <f t="shared" si="1"/>
        <v>0</v>
      </c>
      <c r="W27" s="2724">
        <f t="shared" si="2"/>
        <v>0</v>
      </c>
      <c r="X27" s="3346" t="str">
        <f t="shared" si="3"/>
        <v xml:space="preserve">STATE: ; PDY: ; KKL: ; MHE: ; YNM: </v>
      </c>
      <c r="Y27" s="2724"/>
      <c r="Z27" s="2724"/>
      <c r="AA27" s="2724">
        <f t="shared" si="4"/>
        <v>0</v>
      </c>
      <c r="AB27" s="2724"/>
      <c r="AC27" s="2724"/>
      <c r="AD27" s="2724"/>
      <c r="AE27" s="2724">
        <f t="shared" si="5"/>
        <v>0</v>
      </c>
      <c r="AF27" s="2724"/>
      <c r="AG27" s="2724"/>
      <c r="AH27" s="2724"/>
      <c r="AI27" s="2724">
        <f t="shared" si="6"/>
        <v>0</v>
      </c>
      <c r="AJ27" s="2724"/>
      <c r="AK27" s="2724"/>
      <c r="AL27" s="2724"/>
      <c r="AM27" s="2724">
        <f t="shared" si="7"/>
        <v>0</v>
      </c>
      <c r="AN27" s="2724"/>
      <c r="AO27" s="2724"/>
      <c r="AP27" s="2724"/>
      <c r="AQ27" s="2724">
        <f t="shared" si="8"/>
        <v>0</v>
      </c>
      <c r="AR27" s="2724"/>
      <c r="AS27" s="2724">
        <f t="shared" si="9"/>
        <v>0</v>
      </c>
      <c r="AT27" s="2724">
        <f t="shared" si="10"/>
        <v>0</v>
      </c>
      <c r="AU27" s="2724">
        <f t="shared" si="11"/>
        <v>0</v>
      </c>
      <c r="AV27" s="3346" t="str">
        <f t="shared" si="12"/>
        <v xml:space="preserve">STATE: ; PDY: ; KKL: ; MHE: ; YNM: </v>
      </c>
      <c r="AW27" s="3661" t="s">
        <v>2542</v>
      </c>
      <c r="AX27" s="3657" t="s">
        <v>6163</v>
      </c>
      <c r="BE27" s="1999" t="s">
        <v>6163</v>
      </c>
      <c r="BF27" s="1999"/>
    </row>
    <row r="28" spans="1:58" s="1998" customFormat="1" ht="47.25">
      <c r="A28" s="1907">
        <v>7.7</v>
      </c>
      <c r="B28" s="1908" t="s">
        <v>2375</v>
      </c>
      <c r="C28" s="1909" t="s">
        <v>2376</v>
      </c>
      <c r="D28" s="1985" t="s">
        <v>85</v>
      </c>
      <c r="E28" s="1986" t="s">
        <v>150</v>
      </c>
      <c r="F28" s="1999" t="s">
        <v>6164</v>
      </c>
      <c r="G28" s="1987"/>
      <c r="H28" s="1987"/>
      <c r="I28" s="1987"/>
      <c r="J28" s="1987"/>
      <c r="K28" s="1987"/>
      <c r="L28" s="1988"/>
      <c r="M28" s="1913">
        <f>U28</f>
        <v>0</v>
      </c>
      <c r="N28" s="1914">
        <f>M28/100000</f>
        <v>0</v>
      </c>
      <c r="O28" s="1913">
        <f>V28</f>
        <v>0</v>
      </c>
      <c r="P28" s="1915">
        <f>N28*O28</f>
        <v>0</v>
      </c>
      <c r="Q28" s="1989"/>
      <c r="R28" s="1990">
        <f>'Abs16. NMHP'!Q17</f>
        <v>0</v>
      </c>
      <c r="S28" s="1991">
        <f>'Abs16. NMHP'!R17</f>
        <v>0</v>
      </c>
      <c r="U28" s="2724">
        <f t="shared" si="0"/>
        <v>0</v>
      </c>
      <c r="V28" s="2724">
        <f t="shared" si="1"/>
        <v>0</v>
      </c>
      <c r="W28" s="2724">
        <f t="shared" si="2"/>
        <v>0</v>
      </c>
      <c r="X28" s="3346" t="str">
        <f t="shared" si="3"/>
        <v xml:space="preserve">STATE: ; PDY: ; KKL: ; MHE: ; YNM: </v>
      </c>
      <c r="Y28" s="1919"/>
      <c r="Z28" s="1919"/>
      <c r="AA28" s="1919">
        <f>'[3]RMNCH+A Abstract'!S154</f>
        <v>0</v>
      </c>
      <c r="AB28" s="1919"/>
      <c r="AC28" s="1920"/>
      <c r="AD28" s="1920"/>
      <c r="AE28" s="1921">
        <f>AC28*AD28</f>
        <v>0</v>
      </c>
      <c r="AF28" s="1992"/>
      <c r="AG28" s="1920"/>
      <c r="AH28" s="1920"/>
      <c r="AI28" s="1921">
        <f>AG28*AH28</f>
        <v>0</v>
      </c>
      <c r="AJ28" s="1992"/>
      <c r="AK28" s="1993"/>
      <c r="AL28" s="1993"/>
      <c r="AM28" s="1993">
        <f>AK28*AL28</f>
        <v>0</v>
      </c>
      <c r="AN28" s="1993"/>
      <c r="AO28" s="1993"/>
      <c r="AP28" s="1993"/>
      <c r="AQ28" s="1993">
        <f>AO28*AP28</f>
        <v>0</v>
      </c>
      <c r="AR28" s="1993"/>
      <c r="AS28" s="1994">
        <f t="shared" si="9"/>
        <v>0</v>
      </c>
      <c r="AT28" s="1994">
        <f t="shared" si="10"/>
        <v>0</v>
      </c>
      <c r="AU28" s="1994">
        <f t="shared" si="11"/>
        <v>0</v>
      </c>
      <c r="AV28" s="4475" t="str">
        <f t="shared" si="12"/>
        <v xml:space="preserve">STATE: ; PDY: ; KKL: ; MHE: ; YNM: </v>
      </c>
      <c r="AW28" s="372">
        <v>7.7</v>
      </c>
      <c r="AX28" s="3657" t="s">
        <v>6164</v>
      </c>
      <c r="BE28" s="1999" t="s">
        <v>6164</v>
      </c>
      <c r="BF28" s="1999"/>
    </row>
    <row r="29" spans="1:58" s="2011" customFormat="1" ht="15.75">
      <c r="A29" s="1907">
        <v>7.8</v>
      </c>
      <c r="B29" s="1908"/>
      <c r="C29" s="1909" t="s">
        <v>2543</v>
      </c>
      <c r="D29" s="1886" t="s">
        <v>70</v>
      </c>
      <c r="E29" s="1911" t="s">
        <v>70</v>
      </c>
      <c r="F29" s="1999"/>
      <c r="G29" s="1995"/>
      <c r="H29" s="1995"/>
      <c r="I29" s="1995"/>
      <c r="J29" s="1995"/>
      <c r="K29" s="1995"/>
      <c r="L29" s="1995"/>
      <c r="M29" s="1913"/>
      <c r="N29" s="1914">
        <f>M29/100000</f>
        <v>0</v>
      </c>
      <c r="O29" s="1913"/>
      <c r="P29" s="1925">
        <f>N29*O29</f>
        <v>0</v>
      </c>
      <c r="Q29" s="1996"/>
      <c r="R29" s="1951"/>
      <c r="S29" s="1952"/>
      <c r="T29" s="1998"/>
      <c r="U29" s="2724">
        <f t="shared" si="0"/>
        <v>0</v>
      </c>
      <c r="V29" s="2724">
        <f t="shared" si="1"/>
        <v>0</v>
      </c>
      <c r="W29" s="2724">
        <f t="shared" si="2"/>
        <v>0</v>
      </c>
      <c r="X29" s="3346" t="str">
        <f t="shared" si="3"/>
        <v xml:space="preserve">STATE: ; PDY: ; KKL: ; MHE: ; YNM: </v>
      </c>
      <c r="Y29" s="2724"/>
      <c r="Z29" s="2724"/>
      <c r="AA29" s="2724">
        <f t="shared" si="4"/>
        <v>0</v>
      </c>
      <c r="AB29" s="2724"/>
      <c r="AC29" s="2724"/>
      <c r="AD29" s="2724"/>
      <c r="AE29" s="2724">
        <f t="shared" si="5"/>
        <v>0</v>
      </c>
      <c r="AF29" s="2724"/>
      <c r="AG29" s="2724"/>
      <c r="AH29" s="2724"/>
      <c r="AI29" s="2724">
        <f t="shared" si="6"/>
        <v>0</v>
      </c>
      <c r="AJ29" s="2724"/>
      <c r="AK29" s="2724"/>
      <c r="AL29" s="2724"/>
      <c r="AM29" s="2724">
        <f t="shared" si="7"/>
        <v>0</v>
      </c>
      <c r="AN29" s="2724"/>
      <c r="AO29" s="2724"/>
      <c r="AP29" s="2724"/>
      <c r="AQ29" s="2724">
        <f t="shared" si="8"/>
        <v>0</v>
      </c>
      <c r="AR29" s="2724"/>
      <c r="AS29" s="2724">
        <f t="shared" si="9"/>
        <v>0</v>
      </c>
      <c r="AT29" s="2724">
        <f t="shared" si="10"/>
        <v>0</v>
      </c>
      <c r="AU29" s="2724">
        <f t="shared" si="11"/>
        <v>0</v>
      </c>
      <c r="AV29" s="3346" t="str">
        <f t="shared" si="12"/>
        <v xml:space="preserve">STATE: ; PDY: ; KKL: ; MHE: ; YNM: </v>
      </c>
      <c r="AW29" s="372">
        <v>7.8</v>
      </c>
      <c r="AX29" s="3657"/>
      <c r="BE29" s="1999"/>
      <c r="BF29" s="2499"/>
    </row>
    <row r="30" spans="1:58" ht="16.5" customHeight="1">
      <c r="N30" s="491"/>
      <c r="O30" s="491"/>
      <c r="P30" s="491"/>
    </row>
  </sheetData>
  <sheetProtection formatCells="0" formatColumns="0" formatRows="0" autoFilter="0"/>
  <autoFilter ref="A6:T29"/>
  <mergeCells count="24">
    <mergeCell ref="BE6:BF6"/>
    <mergeCell ref="AJ1:AP1"/>
    <mergeCell ref="AQ1:BB1"/>
    <mergeCell ref="L5:Q5"/>
    <mergeCell ref="R5:S5"/>
    <mergeCell ref="P1:AI1"/>
    <mergeCell ref="U5:X5"/>
    <mergeCell ref="AW6:AX6"/>
    <mergeCell ref="AS5:AU5"/>
    <mergeCell ref="Y5:AB5"/>
    <mergeCell ref="AC5:AF5"/>
    <mergeCell ref="AG5:AJ5"/>
    <mergeCell ref="AK5:AN5"/>
    <mergeCell ref="AO5:AR5"/>
    <mergeCell ref="A1:C1"/>
    <mergeCell ref="G5:K5"/>
    <mergeCell ref="A5:A6"/>
    <mergeCell ref="B5:B6"/>
    <mergeCell ref="C5:C6"/>
    <mergeCell ref="D5:D6"/>
    <mergeCell ref="E5:E6"/>
    <mergeCell ref="E1:E2"/>
    <mergeCell ref="G1:O1"/>
    <mergeCell ref="A2:A4"/>
  </mergeCells>
  <phoneticPr fontId="38" type="noConversion"/>
  <pageMargins left="0.7" right="0.7" top="0.75" bottom="0.75" header="0.3" footer="0.3"/>
  <pageSetup paperSize="8" scale="37" orientation="landscape" r:id="rId1"/>
</worksheet>
</file>

<file path=xl/worksheets/sheet2.xml><?xml version="1.0" encoding="utf-8"?>
<worksheet xmlns="http://schemas.openxmlformats.org/spreadsheetml/2006/main" xmlns:r="http://schemas.openxmlformats.org/officeDocument/2006/relationships">
  <sheetPr codeName="Sheet47">
    <tabColor rgb="FF00B0F0"/>
  </sheetPr>
  <dimension ref="A1:U56"/>
  <sheetViews>
    <sheetView zoomScale="110" zoomScaleNormal="110" workbookViewId="0">
      <selection activeCell="E11" sqref="E11"/>
    </sheetView>
  </sheetViews>
  <sheetFormatPr defaultColWidth="8.7109375" defaultRowHeight="12.75"/>
  <cols>
    <col min="1" max="1" width="7.85546875" style="7" bestFit="1" customWidth="1"/>
    <col min="2" max="2" width="36" style="1" customWidth="1"/>
    <col min="3" max="3" width="17.5703125" style="1" bestFit="1" customWidth="1"/>
    <col min="4" max="4" width="20" style="5" customWidth="1"/>
    <col min="5" max="5" width="21.5703125" style="5" customWidth="1"/>
    <col min="6" max="6" width="14.5703125" style="5" customWidth="1"/>
    <col min="7" max="7" width="12.5703125" style="5" bestFit="1" customWidth="1"/>
    <col min="8" max="8" width="10.5703125" style="5" customWidth="1"/>
    <col min="9" max="9" width="7.7109375" style="5" bestFit="1" customWidth="1"/>
    <col min="10" max="10" width="7.5703125" style="5" bestFit="1" customWidth="1"/>
    <col min="11" max="11" width="9.7109375" style="5" customWidth="1"/>
    <col min="12" max="12" width="11.42578125" style="5" bestFit="1" customWidth="1"/>
    <col min="13" max="13" width="4.28515625" style="5" bestFit="1" customWidth="1"/>
    <col min="14" max="14" width="11.85546875" style="5" bestFit="1" customWidth="1"/>
    <col min="15" max="15" width="18.7109375" style="5" customWidth="1"/>
    <col min="16" max="16" width="12.7109375" style="5" customWidth="1"/>
    <col min="17" max="17" width="7.7109375" style="5" bestFit="1" customWidth="1"/>
    <col min="18" max="18" width="16.42578125" style="5" customWidth="1"/>
    <col min="19" max="19" width="25.140625" style="5" customWidth="1"/>
    <col min="20" max="20" width="11.140625" style="5" bestFit="1" customWidth="1"/>
    <col min="21" max="21" width="13" style="5" customWidth="1"/>
    <col min="22" max="16384" width="8.7109375" style="5"/>
  </cols>
  <sheetData>
    <row r="1" spans="1:21">
      <c r="A1" s="26" t="str">
        <f>HYPERLINK("#Index!B1", "Index Pg")</f>
        <v>Index Pg</v>
      </c>
      <c r="B1" s="153" t="str">
        <f>HYPERLINK("#'Budget Summary I'!A2", "Budget Summary I")</f>
        <v>Budget Summary I</v>
      </c>
      <c r="C1" s="153" t="str">
        <f>HYPERLINK("#'Budget Summary II'!A2:B2", "Budget Summary II")</f>
        <v>Budget Summary II</v>
      </c>
    </row>
    <row r="2" spans="1:21">
      <c r="A2" s="5059" t="s">
        <v>4744</v>
      </c>
      <c r="B2" s="5059"/>
      <c r="C2" s="5059"/>
      <c r="D2" s="5059"/>
      <c r="E2" s="5059"/>
      <c r="F2" s="5059"/>
      <c r="G2" s="5059"/>
      <c r="H2" s="5059"/>
      <c r="I2" s="5059"/>
      <c r="J2" s="5059"/>
      <c r="K2" s="5059"/>
      <c r="L2" s="5059"/>
      <c r="M2" s="5059"/>
      <c r="N2" s="5059"/>
      <c r="O2" s="5059"/>
      <c r="P2" s="5059"/>
      <c r="Q2" s="5059"/>
      <c r="R2" s="5059"/>
      <c r="S2" s="5059"/>
      <c r="T2" s="5059"/>
      <c r="U2" s="5059"/>
    </row>
    <row r="3" spans="1:21" s="15" customFormat="1" ht="14.45" customHeight="1">
      <c r="A3" s="5060" t="s">
        <v>4740</v>
      </c>
      <c r="B3" s="5061" t="s">
        <v>4743</v>
      </c>
      <c r="C3" s="5062" t="s">
        <v>4742</v>
      </c>
      <c r="D3" s="5063" t="s">
        <v>4741</v>
      </c>
      <c r="E3" s="5063"/>
      <c r="F3" s="5063"/>
      <c r="G3" s="5063"/>
      <c r="H3" s="5063"/>
      <c r="I3" s="5063"/>
      <c r="J3" s="5063"/>
      <c r="K3" s="5063"/>
      <c r="L3" s="5063"/>
      <c r="M3" s="5063"/>
      <c r="N3" s="5063"/>
      <c r="O3" s="5063"/>
      <c r="P3" s="5063"/>
      <c r="Q3" s="5063"/>
      <c r="R3" s="5063"/>
      <c r="S3" s="5063"/>
      <c r="T3" s="5063"/>
      <c r="U3" s="5063"/>
    </row>
    <row r="4" spans="1:21" s="15" customFormat="1" ht="14.45" customHeight="1">
      <c r="A4" s="5060"/>
      <c r="B4" s="5061"/>
      <c r="C4" s="5062"/>
      <c r="D4" s="5062" t="s">
        <v>5</v>
      </c>
      <c r="E4" s="5062"/>
      <c r="F4" s="5062"/>
      <c r="G4" s="5062"/>
      <c r="H4" s="5062"/>
      <c r="I4" s="5062"/>
      <c r="J4" s="5062"/>
      <c r="K4" s="5062"/>
      <c r="L4" s="5062" t="s">
        <v>4660</v>
      </c>
      <c r="M4" s="5062"/>
      <c r="N4" s="5062" t="s">
        <v>4661</v>
      </c>
      <c r="O4" s="5062"/>
      <c r="P4" s="5062" t="s">
        <v>4671</v>
      </c>
      <c r="Q4" s="5062"/>
      <c r="R4" s="263" t="s">
        <v>4672</v>
      </c>
      <c r="S4" s="5062" t="s">
        <v>4662</v>
      </c>
      <c r="T4" s="5062"/>
      <c r="U4" s="263" t="s">
        <v>2340</v>
      </c>
    </row>
    <row r="5" spans="1:21" s="16" customFormat="1" ht="45">
      <c r="A5" s="5060"/>
      <c r="B5" s="5061"/>
      <c r="C5" s="5062"/>
      <c r="D5" s="158" t="s">
        <v>4</v>
      </c>
      <c r="E5" s="158" t="s">
        <v>6</v>
      </c>
      <c r="F5" s="158" t="s">
        <v>10</v>
      </c>
      <c r="G5" s="158" t="s">
        <v>14</v>
      </c>
      <c r="H5" s="158" t="s">
        <v>20</v>
      </c>
      <c r="I5" s="158" t="s">
        <v>1340</v>
      </c>
      <c r="J5" s="158" t="s">
        <v>29</v>
      </c>
      <c r="K5" s="158" t="s">
        <v>30</v>
      </c>
      <c r="L5" s="158" t="s">
        <v>2712</v>
      </c>
      <c r="M5" s="158" t="s">
        <v>33</v>
      </c>
      <c r="N5" s="158" t="s">
        <v>18</v>
      </c>
      <c r="O5" s="158" t="s">
        <v>1262</v>
      </c>
      <c r="P5" s="158" t="s">
        <v>41</v>
      </c>
      <c r="Q5" s="158" t="s">
        <v>740</v>
      </c>
      <c r="R5" s="158" t="s">
        <v>34</v>
      </c>
      <c r="S5" s="158" t="s">
        <v>2845</v>
      </c>
      <c r="T5" s="158" t="s">
        <v>4673</v>
      </c>
      <c r="U5" s="158" t="s">
        <v>2772</v>
      </c>
    </row>
    <row r="6" spans="1:21" s="16" customFormat="1" ht="14.45" customHeight="1">
      <c r="A6" s="5056" t="s">
        <v>5247</v>
      </c>
      <c r="B6" s="5057"/>
      <c r="C6" s="5057"/>
      <c r="D6" s="5057"/>
      <c r="E6" s="5057"/>
      <c r="F6" s="5057"/>
      <c r="G6" s="5057"/>
      <c r="H6" s="5057"/>
      <c r="I6" s="5057"/>
      <c r="J6" s="5057"/>
      <c r="K6" s="5057"/>
      <c r="L6" s="5057"/>
      <c r="M6" s="5057"/>
      <c r="N6" s="5057"/>
      <c r="O6" s="5057"/>
      <c r="P6" s="5057"/>
      <c r="Q6" s="5057"/>
      <c r="R6" s="5057"/>
      <c r="S6" s="5057"/>
      <c r="T6" s="5057"/>
      <c r="U6" s="5058"/>
    </row>
    <row r="7" spans="1:21">
      <c r="A7" s="164">
        <v>1</v>
      </c>
      <c r="B7" s="23" t="s">
        <v>4728</v>
      </c>
      <c r="C7" s="270"/>
      <c r="D7" s="271"/>
      <c r="E7" s="271"/>
      <c r="F7" s="271"/>
      <c r="G7" s="271"/>
      <c r="H7" s="271"/>
      <c r="I7" s="271"/>
      <c r="J7" s="271"/>
      <c r="K7" s="271"/>
      <c r="L7" s="271"/>
      <c r="M7" s="271"/>
      <c r="N7" s="271"/>
      <c r="O7" s="271"/>
      <c r="P7" s="271"/>
      <c r="Q7" s="271"/>
      <c r="R7" s="271"/>
      <c r="S7" s="271"/>
      <c r="T7" s="271"/>
      <c r="U7" s="271"/>
    </row>
    <row r="8" spans="1:21">
      <c r="A8" s="164">
        <v>2</v>
      </c>
      <c r="B8" s="23" t="s">
        <v>4729</v>
      </c>
      <c r="C8" s="270"/>
      <c r="D8" s="271"/>
      <c r="E8" s="271"/>
      <c r="F8" s="271"/>
      <c r="G8" s="271"/>
      <c r="H8" s="271"/>
      <c r="I8" s="271"/>
      <c r="J8" s="271"/>
      <c r="K8" s="271"/>
      <c r="L8" s="271"/>
      <c r="M8" s="271"/>
      <c r="N8" s="271"/>
      <c r="O8" s="271"/>
      <c r="P8" s="271"/>
      <c r="Q8" s="271"/>
      <c r="R8" s="271"/>
      <c r="S8" s="271"/>
      <c r="T8" s="271"/>
      <c r="U8" s="271"/>
    </row>
    <row r="9" spans="1:21" ht="25.5">
      <c r="A9" s="164">
        <v>3</v>
      </c>
      <c r="B9" s="23" t="s">
        <v>5245</v>
      </c>
      <c r="C9" s="270"/>
      <c r="D9" s="271"/>
      <c r="E9" s="271"/>
      <c r="F9" s="271"/>
      <c r="G9" s="271"/>
      <c r="H9" s="271"/>
      <c r="I9" s="271"/>
      <c r="J9" s="271"/>
      <c r="K9" s="271"/>
      <c r="L9" s="271"/>
      <c r="M9" s="271"/>
      <c r="N9" s="271"/>
      <c r="O9" s="271"/>
      <c r="P9" s="271"/>
      <c r="Q9" s="271"/>
      <c r="R9" s="271"/>
      <c r="S9" s="271"/>
      <c r="T9" s="271"/>
      <c r="U9" s="271"/>
    </row>
    <row r="10" spans="1:21" ht="38.25">
      <c r="A10" s="164">
        <v>4</v>
      </c>
      <c r="B10" s="23" t="s">
        <v>4793</v>
      </c>
      <c r="C10" s="270"/>
      <c r="D10" s="271"/>
      <c r="E10" s="271"/>
      <c r="F10" s="271"/>
      <c r="G10" s="271"/>
      <c r="H10" s="271"/>
      <c r="I10" s="271"/>
      <c r="J10" s="271"/>
      <c r="K10" s="271"/>
      <c r="L10" s="271"/>
      <c r="M10" s="271"/>
      <c r="N10" s="271"/>
      <c r="O10" s="271"/>
      <c r="P10" s="271"/>
      <c r="Q10" s="271"/>
      <c r="R10" s="271"/>
      <c r="S10" s="271"/>
      <c r="T10" s="271"/>
      <c r="U10" s="271"/>
    </row>
    <row r="11" spans="1:21">
      <c r="A11" s="164">
        <v>5</v>
      </c>
      <c r="B11" s="23" t="s">
        <v>5552</v>
      </c>
      <c r="C11" s="270"/>
      <c r="D11" s="271"/>
      <c r="E11" s="271"/>
      <c r="F11" s="271"/>
      <c r="G11" s="271"/>
      <c r="H11" s="271"/>
      <c r="I11" s="271"/>
      <c r="J11" s="271"/>
      <c r="K11" s="271"/>
      <c r="L11" s="271"/>
      <c r="M11" s="271"/>
      <c r="N11" s="271"/>
      <c r="O11" s="271"/>
      <c r="P11" s="271"/>
      <c r="Q11" s="271"/>
      <c r="R11" s="271"/>
      <c r="S11" s="271"/>
      <c r="T11" s="271"/>
      <c r="U11" s="271"/>
    </row>
    <row r="12" spans="1:21">
      <c r="A12" s="164">
        <v>6</v>
      </c>
      <c r="B12" s="23" t="s">
        <v>4794</v>
      </c>
      <c r="C12" s="270"/>
      <c r="D12" s="271"/>
      <c r="E12" s="271"/>
      <c r="F12" s="271"/>
      <c r="G12" s="271"/>
      <c r="H12" s="271"/>
      <c r="I12" s="271"/>
      <c r="J12" s="271"/>
      <c r="K12" s="271"/>
      <c r="L12" s="271"/>
      <c r="M12" s="271"/>
      <c r="N12" s="271"/>
      <c r="O12" s="271"/>
      <c r="P12" s="271"/>
      <c r="Q12" s="271"/>
      <c r="R12" s="271"/>
      <c r="S12" s="271"/>
      <c r="T12" s="271"/>
      <c r="U12" s="271"/>
    </row>
    <row r="13" spans="1:21">
      <c r="A13" s="164">
        <v>7</v>
      </c>
      <c r="B13" s="23" t="s">
        <v>4795</v>
      </c>
      <c r="C13" s="270"/>
      <c r="D13" s="271"/>
      <c r="E13" s="271"/>
      <c r="F13" s="271"/>
      <c r="G13" s="271"/>
      <c r="H13" s="271"/>
      <c r="I13" s="271"/>
      <c r="J13" s="271"/>
      <c r="K13" s="271"/>
      <c r="L13" s="271"/>
      <c r="M13" s="271"/>
      <c r="N13" s="271"/>
      <c r="O13" s="271"/>
      <c r="P13" s="271"/>
      <c r="Q13" s="271"/>
      <c r="R13" s="271"/>
      <c r="S13" s="271"/>
      <c r="T13" s="271"/>
      <c r="U13" s="271"/>
    </row>
    <row r="14" spans="1:21">
      <c r="A14" s="164">
        <v>8</v>
      </c>
      <c r="B14" s="23" t="s">
        <v>4730</v>
      </c>
      <c r="C14" s="270"/>
      <c r="D14" s="271"/>
      <c r="E14" s="271"/>
      <c r="F14" s="271"/>
      <c r="G14" s="271"/>
      <c r="H14" s="271"/>
      <c r="I14" s="271"/>
      <c r="J14" s="271"/>
      <c r="K14" s="271"/>
      <c r="L14" s="271"/>
      <c r="M14" s="271"/>
      <c r="N14" s="271"/>
      <c r="O14" s="271"/>
      <c r="P14" s="271"/>
      <c r="Q14" s="271"/>
      <c r="R14" s="271"/>
      <c r="S14" s="271"/>
      <c r="T14" s="271"/>
      <c r="U14" s="271"/>
    </row>
    <row r="15" spans="1:21">
      <c r="A15" s="164">
        <v>9</v>
      </c>
      <c r="B15" s="23" t="s">
        <v>4731</v>
      </c>
      <c r="C15" s="270"/>
      <c r="D15" s="271"/>
      <c r="E15" s="271"/>
      <c r="F15" s="271"/>
      <c r="G15" s="271"/>
      <c r="H15" s="271"/>
      <c r="I15" s="271"/>
      <c r="J15" s="271"/>
      <c r="K15" s="271"/>
      <c r="L15" s="271"/>
      <c r="M15" s="271"/>
      <c r="N15" s="271"/>
      <c r="O15" s="271"/>
      <c r="P15" s="271"/>
      <c r="Q15" s="271"/>
      <c r="R15" s="271"/>
      <c r="S15" s="271"/>
      <c r="T15" s="271"/>
      <c r="U15" s="271"/>
    </row>
    <row r="16" spans="1:21" ht="25.5">
      <c r="A16" s="164">
        <v>10</v>
      </c>
      <c r="B16" s="23" t="s">
        <v>4732</v>
      </c>
      <c r="C16" s="270"/>
      <c r="D16" s="271"/>
      <c r="E16" s="271"/>
      <c r="F16" s="271"/>
      <c r="G16" s="271"/>
      <c r="H16" s="271"/>
      <c r="I16" s="271"/>
      <c r="J16" s="271"/>
      <c r="K16" s="271"/>
      <c r="L16" s="271"/>
      <c r="M16" s="271"/>
      <c r="N16" s="271"/>
      <c r="O16" s="271"/>
      <c r="P16" s="271"/>
      <c r="Q16" s="271"/>
      <c r="R16" s="271"/>
      <c r="S16" s="271"/>
      <c r="T16" s="271"/>
      <c r="U16" s="271"/>
    </row>
    <row r="17" spans="1:21" ht="25.5">
      <c r="A17" s="164">
        <v>11</v>
      </c>
      <c r="B17" s="23" t="s">
        <v>4733</v>
      </c>
      <c r="C17" s="270"/>
      <c r="D17" s="271"/>
      <c r="E17" s="271"/>
      <c r="F17" s="271"/>
      <c r="G17" s="271"/>
      <c r="H17" s="271"/>
      <c r="I17" s="271"/>
      <c r="J17" s="271"/>
      <c r="K17" s="271"/>
      <c r="L17" s="271"/>
      <c r="M17" s="271"/>
      <c r="N17" s="271"/>
      <c r="O17" s="271"/>
      <c r="P17" s="271"/>
      <c r="Q17" s="271"/>
      <c r="R17" s="271"/>
      <c r="S17" s="271"/>
      <c r="T17" s="271"/>
      <c r="U17" s="271"/>
    </row>
    <row r="18" spans="1:21" ht="25.5">
      <c r="A18" s="164">
        <v>12</v>
      </c>
      <c r="B18" s="23" t="s">
        <v>4734</v>
      </c>
      <c r="C18" s="270"/>
      <c r="D18" s="271"/>
      <c r="E18" s="271"/>
      <c r="F18" s="271"/>
      <c r="G18" s="271"/>
      <c r="H18" s="271"/>
      <c r="I18" s="271"/>
      <c r="J18" s="271"/>
      <c r="K18" s="271"/>
      <c r="L18" s="271"/>
      <c r="M18" s="271"/>
      <c r="N18" s="271"/>
      <c r="O18" s="271"/>
      <c r="P18" s="271"/>
      <c r="Q18" s="271"/>
      <c r="R18" s="271"/>
      <c r="S18" s="271"/>
      <c r="T18" s="271"/>
      <c r="U18" s="271"/>
    </row>
    <row r="19" spans="1:21" ht="25.5">
      <c r="A19" s="164">
        <v>13</v>
      </c>
      <c r="B19" s="23" t="s">
        <v>4735</v>
      </c>
      <c r="C19" s="270"/>
      <c r="D19" s="271"/>
      <c r="E19" s="271"/>
      <c r="F19" s="271"/>
      <c r="G19" s="271"/>
      <c r="H19" s="271"/>
      <c r="I19" s="271"/>
      <c r="J19" s="271"/>
      <c r="K19" s="271"/>
      <c r="L19" s="271"/>
      <c r="M19" s="271"/>
      <c r="N19" s="271"/>
      <c r="O19" s="271"/>
      <c r="P19" s="271"/>
      <c r="Q19" s="271"/>
      <c r="R19" s="271"/>
      <c r="S19" s="271"/>
      <c r="T19" s="271"/>
      <c r="U19" s="271"/>
    </row>
    <row r="20" spans="1:21">
      <c r="A20" s="164">
        <v>14</v>
      </c>
      <c r="B20" s="23" t="s">
        <v>4736</v>
      </c>
      <c r="C20" s="270"/>
      <c r="D20" s="271"/>
      <c r="E20" s="271"/>
      <c r="F20" s="271"/>
      <c r="G20" s="271"/>
      <c r="H20" s="271"/>
      <c r="I20" s="271"/>
      <c r="J20" s="271"/>
      <c r="K20" s="271"/>
      <c r="L20" s="271"/>
      <c r="M20" s="271"/>
      <c r="N20" s="271"/>
      <c r="O20" s="271"/>
      <c r="P20" s="271"/>
      <c r="Q20" s="271"/>
      <c r="R20" s="271"/>
      <c r="S20" s="271"/>
      <c r="T20" s="271"/>
      <c r="U20" s="271"/>
    </row>
    <row r="21" spans="1:21">
      <c r="A21" s="164">
        <v>15</v>
      </c>
      <c r="B21" s="23" t="s">
        <v>4737</v>
      </c>
      <c r="C21" s="270"/>
      <c r="D21" s="271"/>
      <c r="E21" s="271"/>
      <c r="F21" s="271"/>
      <c r="G21" s="271"/>
      <c r="H21" s="271"/>
      <c r="I21" s="271"/>
      <c r="J21" s="271"/>
      <c r="K21" s="271"/>
      <c r="L21" s="271"/>
      <c r="M21" s="271"/>
      <c r="N21" s="271"/>
      <c r="O21" s="271"/>
      <c r="P21" s="271"/>
      <c r="Q21" s="271"/>
      <c r="R21" s="271"/>
      <c r="S21" s="271"/>
      <c r="T21" s="271"/>
      <c r="U21" s="271"/>
    </row>
    <row r="22" spans="1:21">
      <c r="A22" s="164">
        <v>16</v>
      </c>
      <c r="B22" s="23" t="s">
        <v>4738</v>
      </c>
      <c r="C22" s="270"/>
      <c r="D22" s="271"/>
      <c r="E22" s="271"/>
      <c r="F22" s="271"/>
      <c r="G22" s="271"/>
      <c r="H22" s="271"/>
      <c r="I22" s="271"/>
      <c r="J22" s="271"/>
      <c r="K22" s="271"/>
      <c r="L22" s="271"/>
      <c r="M22" s="271"/>
      <c r="N22" s="271"/>
      <c r="O22" s="271"/>
      <c r="P22" s="271"/>
      <c r="Q22" s="271"/>
      <c r="R22" s="271"/>
      <c r="S22" s="271"/>
      <c r="T22" s="271"/>
      <c r="U22" s="271"/>
    </row>
    <row r="23" spans="1:21">
      <c r="A23" s="164">
        <v>17</v>
      </c>
      <c r="B23" s="23" t="s">
        <v>4739</v>
      </c>
      <c r="C23" s="270"/>
      <c r="D23" s="271"/>
      <c r="E23" s="271"/>
      <c r="F23" s="271"/>
      <c r="G23" s="271"/>
      <c r="H23" s="271"/>
      <c r="I23" s="271"/>
      <c r="J23" s="271"/>
      <c r="K23" s="271"/>
      <c r="L23" s="271"/>
      <c r="M23" s="271"/>
      <c r="N23" s="271"/>
      <c r="O23" s="271"/>
      <c r="P23" s="271"/>
      <c r="Q23" s="271"/>
      <c r="R23" s="271"/>
      <c r="S23" s="271"/>
      <c r="T23" s="271"/>
      <c r="U23" s="271"/>
    </row>
    <row r="24" spans="1:21">
      <c r="A24" s="164">
        <v>18</v>
      </c>
      <c r="B24" s="23" t="s">
        <v>4796</v>
      </c>
      <c r="C24" s="270"/>
      <c r="D24" s="271"/>
      <c r="E24" s="271"/>
      <c r="F24" s="271"/>
      <c r="G24" s="271"/>
      <c r="H24" s="271"/>
      <c r="I24" s="271"/>
      <c r="J24" s="271"/>
      <c r="K24" s="271"/>
      <c r="L24" s="271"/>
      <c r="M24" s="271"/>
      <c r="N24" s="271"/>
      <c r="O24" s="271"/>
      <c r="P24" s="271"/>
      <c r="Q24" s="271"/>
      <c r="R24" s="271"/>
      <c r="S24" s="271"/>
      <c r="T24" s="271"/>
      <c r="U24" s="271"/>
    </row>
    <row r="25" spans="1:21" ht="25.5" customHeight="1">
      <c r="A25" s="164">
        <v>19</v>
      </c>
      <c r="B25" s="23" t="s">
        <v>5246</v>
      </c>
      <c r="C25" s="270"/>
      <c r="D25" s="271"/>
      <c r="E25" s="271"/>
      <c r="F25" s="271"/>
      <c r="G25" s="271"/>
      <c r="H25" s="271"/>
      <c r="I25" s="271"/>
      <c r="J25" s="271"/>
      <c r="K25" s="271"/>
      <c r="L25" s="271"/>
      <c r="M25" s="271"/>
      <c r="N25" s="271"/>
      <c r="O25" s="271"/>
      <c r="P25" s="271"/>
      <c r="Q25" s="271"/>
      <c r="R25" s="271"/>
      <c r="S25" s="271"/>
      <c r="T25" s="271"/>
      <c r="U25" s="271"/>
    </row>
    <row r="26" spans="1:21">
      <c r="A26" s="164">
        <v>20</v>
      </c>
      <c r="B26" s="270"/>
      <c r="C26" s="270"/>
      <c r="D26" s="271"/>
      <c r="E26" s="271"/>
      <c r="F26" s="271"/>
      <c r="G26" s="271"/>
      <c r="H26" s="271"/>
      <c r="I26" s="271"/>
      <c r="J26" s="271"/>
      <c r="K26" s="271"/>
      <c r="L26" s="271"/>
      <c r="M26" s="271"/>
      <c r="N26" s="271"/>
      <c r="O26" s="271"/>
      <c r="P26" s="271"/>
      <c r="Q26" s="271"/>
      <c r="R26" s="271"/>
      <c r="S26" s="271"/>
      <c r="T26" s="271"/>
      <c r="U26" s="271"/>
    </row>
    <row r="27" spans="1:21">
      <c r="A27" s="164">
        <v>21</v>
      </c>
      <c r="B27" s="270"/>
      <c r="C27" s="270"/>
      <c r="D27" s="271"/>
      <c r="E27" s="271"/>
      <c r="F27" s="271"/>
      <c r="G27" s="271"/>
      <c r="H27" s="271"/>
      <c r="I27" s="271"/>
      <c r="J27" s="271"/>
      <c r="K27" s="271"/>
      <c r="L27" s="271"/>
      <c r="M27" s="271"/>
      <c r="N27" s="271"/>
      <c r="O27" s="271"/>
      <c r="P27" s="271"/>
      <c r="Q27" s="271"/>
      <c r="R27" s="271"/>
      <c r="S27" s="271"/>
      <c r="T27" s="271"/>
      <c r="U27" s="271"/>
    </row>
    <row r="28" spans="1:21">
      <c r="A28" s="164">
        <v>22</v>
      </c>
      <c r="B28" s="270"/>
      <c r="C28" s="270"/>
      <c r="D28" s="271"/>
      <c r="E28" s="271"/>
      <c r="F28" s="271"/>
      <c r="G28" s="271"/>
      <c r="H28" s="271"/>
      <c r="I28" s="271"/>
      <c r="J28" s="271"/>
      <c r="K28" s="271"/>
      <c r="L28" s="271"/>
      <c r="M28" s="271"/>
      <c r="N28" s="271"/>
      <c r="O28" s="271"/>
      <c r="P28" s="271"/>
      <c r="Q28" s="271"/>
      <c r="R28" s="271"/>
      <c r="S28" s="271"/>
      <c r="T28" s="271"/>
      <c r="U28" s="271"/>
    </row>
    <row r="29" spans="1:21">
      <c r="A29" s="164">
        <v>23</v>
      </c>
      <c r="B29" s="270"/>
      <c r="C29" s="270"/>
      <c r="D29" s="271"/>
      <c r="E29" s="271"/>
      <c r="F29" s="271"/>
      <c r="G29" s="271"/>
      <c r="H29" s="271"/>
      <c r="I29" s="271"/>
      <c r="J29" s="271"/>
      <c r="K29" s="271"/>
      <c r="L29" s="271"/>
      <c r="M29" s="271"/>
      <c r="N29" s="271"/>
      <c r="O29" s="271"/>
      <c r="P29" s="271"/>
      <c r="Q29" s="271"/>
      <c r="R29" s="271"/>
      <c r="S29" s="271"/>
      <c r="T29" s="271"/>
      <c r="U29" s="271"/>
    </row>
    <row r="30" spans="1:21">
      <c r="A30" s="164">
        <v>24</v>
      </c>
      <c r="B30" s="270"/>
      <c r="C30" s="270"/>
      <c r="D30" s="271"/>
      <c r="E30" s="271"/>
      <c r="F30" s="271"/>
      <c r="G30" s="271"/>
      <c r="H30" s="271"/>
      <c r="I30" s="271"/>
      <c r="J30" s="271"/>
      <c r="K30" s="271"/>
      <c r="L30" s="271"/>
      <c r="M30" s="271"/>
      <c r="N30" s="271"/>
      <c r="O30" s="271"/>
      <c r="P30" s="271"/>
      <c r="Q30" s="271"/>
      <c r="R30" s="271"/>
      <c r="S30" s="271"/>
      <c r="T30" s="271"/>
      <c r="U30" s="271"/>
    </row>
    <row r="31" spans="1:21">
      <c r="A31" s="164">
        <v>25</v>
      </c>
      <c r="B31" s="270"/>
      <c r="C31" s="270"/>
      <c r="D31" s="271"/>
      <c r="E31" s="271"/>
      <c r="F31" s="271"/>
      <c r="G31" s="271"/>
      <c r="H31" s="271"/>
      <c r="I31" s="271"/>
      <c r="J31" s="271"/>
      <c r="K31" s="271"/>
      <c r="L31" s="271"/>
      <c r="M31" s="271"/>
      <c r="N31" s="271"/>
      <c r="O31" s="271"/>
      <c r="P31" s="271"/>
      <c r="Q31" s="271"/>
      <c r="R31" s="271"/>
      <c r="S31" s="271"/>
      <c r="T31" s="271"/>
      <c r="U31" s="271"/>
    </row>
    <row r="32" spans="1:21">
      <c r="A32" s="164">
        <v>26</v>
      </c>
      <c r="B32" s="270"/>
      <c r="C32" s="270"/>
      <c r="D32" s="271"/>
      <c r="E32" s="271"/>
      <c r="F32" s="271"/>
      <c r="G32" s="271"/>
      <c r="H32" s="271"/>
      <c r="I32" s="271"/>
      <c r="J32" s="271"/>
      <c r="K32" s="271"/>
      <c r="L32" s="271"/>
      <c r="M32" s="271"/>
      <c r="N32" s="271"/>
      <c r="O32" s="271"/>
      <c r="P32" s="271"/>
      <c r="Q32" s="271"/>
      <c r="R32" s="271"/>
      <c r="S32" s="271"/>
      <c r="T32" s="271"/>
      <c r="U32" s="271"/>
    </row>
    <row r="33" spans="1:21">
      <c r="A33" s="164">
        <v>27</v>
      </c>
      <c r="B33" s="270"/>
      <c r="C33" s="270"/>
      <c r="D33" s="271"/>
      <c r="E33" s="271"/>
      <c r="F33" s="271"/>
      <c r="G33" s="271"/>
      <c r="H33" s="271"/>
      <c r="I33" s="271"/>
      <c r="J33" s="271"/>
      <c r="K33" s="271"/>
      <c r="L33" s="271"/>
      <c r="M33" s="271"/>
      <c r="N33" s="271"/>
      <c r="O33" s="271"/>
      <c r="P33" s="271"/>
      <c r="Q33" s="271"/>
      <c r="R33" s="271"/>
      <c r="S33" s="271"/>
      <c r="T33" s="271"/>
      <c r="U33" s="271"/>
    </row>
    <row r="34" spans="1:21">
      <c r="A34" s="164">
        <v>28</v>
      </c>
      <c r="B34" s="270"/>
      <c r="C34" s="270"/>
      <c r="D34" s="271"/>
      <c r="E34" s="271"/>
      <c r="F34" s="271"/>
      <c r="G34" s="271"/>
      <c r="H34" s="271"/>
      <c r="I34" s="271"/>
      <c r="J34" s="271"/>
      <c r="K34" s="271"/>
      <c r="L34" s="271"/>
      <c r="M34" s="271"/>
      <c r="N34" s="271"/>
      <c r="O34" s="271"/>
      <c r="P34" s="271"/>
      <c r="Q34" s="271"/>
      <c r="R34" s="271"/>
      <c r="S34" s="271"/>
      <c r="T34" s="271"/>
      <c r="U34" s="271"/>
    </row>
    <row r="35" spans="1:21">
      <c r="A35" s="164">
        <v>29</v>
      </c>
      <c r="B35" s="270"/>
      <c r="C35" s="270"/>
      <c r="D35" s="271"/>
      <c r="E35" s="271"/>
      <c r="F35" s="271"/>
      <c r="G35" s="271"/>
      <c r="H35" s="271"/>
      <c r="I35" s="271"/>
      <c r="J35" s="271"/>
      <c r="K35" s="271"/>
      <c r="L35" s="271"/>
      <c r="M35" s="271"/>
      <c r="N35" s="271"/>
      <c r="O35" s="271"/>
      <c r="P35" s="271"/>
      <c r="Q35" s="271"/>
      <c r="R35" s="271"/>
      <c r="S35" s="271"/>
      <c r="T35" s="271"/>
      <c r="U35" s="271"/>
    </row>
    <row r="36" spans="1:21">
      <c r="A36" s="164">
        <v>30</v>
      </c>
      <c r="B36" s="270"/>
      <c r="C36" s="270"/>
      <c r="D36" s="271"/>
      <c r="E36" s="271"/>
      <c r="F36" s="271"/>
      <c r="G36" s="271"/>
      <c r="H36" s="271"/>
      <c r="I36" s="271"/>
      <c r="J36" s="271"/>
      <c r="K36" s="271"/>
      <c r="L36" s="271"/>
      <c r="M36" s="271"/>
      <c r="N36" s="271"/>
      <c r="O36" s="271"/>
      <c r="P36" s="271"/>
      <c r="Q36" s="271"/>
      <c r="R36" s="271"/>
      <c r="S36" s="271"/>
      <c r="T36" s="271"/>
      <c r="U36" s="271"/>
    </row>
    <row r="37" spans="1:21">
      <c r="A37" s="164">
        <v>31</v>
      </c>
      <c r="B37" s="270"/>
      <c r="C37" s="270"/>
      <c r="D37" s="271"/>
      <c r="E37" s="271"/>
      <c r="F37" s="271"/>
      <c r="G37" s="271"/>
      <c r="H37" s="271"/>
      <c r="I37" s="271"/>
      <c r="J37" s="271"/>
      <c r="K37" s="271"/>
      <c r="L37" s="271"/>
      <c r="M37" s="271"/>
      <c r="N37" s="271"/>
      <c r="O37" s="271"/>
      <c r="P37" s="271"/>
      <c r="Q37" s="271"/>
      <c r="R37" s="271"/>
      <c r="S37" s="271"/>
      <c r="T37" s="271"/>
      <c r="U37" s="271"/>
    </row>
    <row r="38" spans="1:21">
      <c r="A38" s="164">
        <v>32</v>
      </c>
      <c r="B38" s="270"/>
      <c r="C38" s="270"/>
      <c r="D38" s="271"/>
      <c r="E38" s="271"/>
      <c r="F38" s="271"/>
      <c r="G38" s="271"/>
      <c r="H38" s="271"/>
      <c r="I38" s="271"/>
      <c r="J38" s="271"/>
      <c r="K38" s="271"/>
      <c r="L38" s="271"/>
      <c r="M38" s="271"/>
      <c r="N38" s="271"/>
      <c r="O38" s="271"/>
      <c r="P38" s="271"/>
      <c r="Q38" s="271"/>
      <c r="R38" s="271"/>
      <c r="S38" s="271"/>
      <c r="T38" s="271"/>
      <c r="U38" s="271"/>
    </row>
    <row r="39" spans="1:21">
      <c r="A39" s="164">
        <v>33</v>
      </c>
      <c r="B39" s="270"/>
      <c r="C39" s="270"/>
      <c r="D39" s="271"/>
      <c r="E39" s="271"/>
      <c r="F39" s="271"/>
      <c r="G39" s="271"/>
      <c r="H39" s="271"/>
      <c r="I39" s="271"/>
      <c r="J39" s="271"/>
      <c r="K39" s="271"/>
      <c r="L39" s="271"/>
      <c r="M39" s="271"/>
      <c r="N39" s="271"/>
      <c r="O39" s="271"/>
      <c r="P39" s="271"/>
      <c r="Q39" s="271"/>
      <c r="R39" s="271"/>
      <c r="S39" s="271"/>
      <c r="T39" s="271"/>
      <c r="U39" s="271"/>
    </row>
    <row r="40" spans="1:21">
      <c r="A40" s="164">
        <v>34</v>
      </c>
      <c r="B40" s="270"/>
      <c r="C40" s="270"/>
      <c r="D40" s="271"/>
      <c r="E40" s="271"/>
      <c r="F40" s="271"/>
      <c r="G40" s="271"/>
      <c r="H40" s="271"/>
      <c r="I40" s="271"/>
      <c r="J40" s="271"/>
      <c r="K40" s="271"/>
      <c r="L40" s="271"/>
      <c r="M40" s="271"/>
      <c r="N40" s="271"/>
      <c r="O40" s="271"/>
      <c r="P40" s="271"/>
      <c r="Q40" s="271"/>
      <c r="R40" s="271"/>
      <c r="S40" s="271"/>
      <c r="T40" s="271"/>
      <c r="U40" s="271"/>
    </row>
    <row r="41" spans="1:21">
      <c r="A41" s="164">
        <v>35</v>
      </c>
      <c r="B41" s="270"/>
      <c r="C41" s="270"/>
      <c r="D41" s="271"/>
      <c r="E41" s="271"/>
      <c r="F41" s="271"/>
      <c r="G41" s="271"/>
      <c r="H41" s="271"/>
      <c r="I41" s="271"/>
      <c r="J41" s="271"/>
      <c r="K41" s="271"/>
      <c r="L41" s="271"/>
      <c r="M41" s="271"/>
      <c r="N41" s="271"/>
      <c r="O41" s="271"/>
      <c r="P41" s="271"/>
      <c r="Q41" s="271"/>
      <c r="R41" s="271"/>
      <c r="S41" s="271"/>
      <c r="T41" s="271"/>
      <c r="U41" s="271"/>
    </row>
    <row r="42" spans="1:21">
      <c r="A42" s="164">
        <v>36</v>
      </c>
      <c r="B42" s="270"/>
      <c r="C42" s="270"/>
      <c r="D42" s="271"/>
      <c r="E42" s="271"/>
      <c r="F42" s="271"/>
      <c r="G42" s="271"/>
      <c r="H42" s="271"/>
      <c r="I42" s="271"/>
      <c r="J42" s="271"/>
      <c r="K42" s="271"/>
      <c r="L42" s="271"/>
      <c r="M42" s="271"/>
      <c r="N42" s="271"/>
      <c r="O42" s="271"/>
      <c r="P42" s="271"/>
      <c r="Q42" s="271"/>
      <c r="R42" s="271"/>
      <c r="S42" s="271"/>
      <c r="T42" s="271"/>
      <c r="U42" s="271"/>
    </row>
    <row r="43" spans="1:21">
      <c r="A43" s="164">
        <v>37</v>
      </c>
      <c r="B43" s="270"/>
      <c r="C43" s="270"/>
      <c r="D43" s="271"/>
      <c r="E43" s="271"/>
      <c r="F43" s="271"/>
      <c r="G43" s="271"/>
      <c r="H43" s="271"/>
      <c r="I43" s="271"/>
      <c r="J43" s="271"/>
      <c r="K43" s="271"/>
      <c r="L43" s="271"/>
      <c r="M43" s="271"/>
      <c r="N43" s="271"/>
      <c r="O43" s="271"/>
      <c r="P43" s="271"/>
      <c r="Q43" s="271"/>
      <c r="R43" s="271"/>
      <c r="S43" s="271"/>
      <c r="T43" s="271"/>
      <c r="U43" s="271"/>
    </row>
    <row r="44" spans="1:21">
      <c r="A44" s="164">
        <v>38</v>
      </c>
      <c r="B44" s="270"/>
      <c r="C44" s="270"/>
      <c r="D44" s="271"/>
      <c r="E44" s="271"/>
      <c r="F44" s="271"/>
      <c r="G44" s="271"/>
      <c r="H44" s="271"/>
      <c r="I44" s="271"/>
      <c r="J44" s="271"/>
      <c r="K44" s="271"/>
      <c r="L44" s="271"/>
      <c r="M44" s="271"/>
      <c r="N44" s="271"/>
      <c r="O44" s="271"/>
      <c r="P44" s="271"/>
      <c r="Q44" s="271"/>
      <c r="R44" s="271"/>
      <c r="S44" s="271"/>
      <c r="T44" s="271"/>
      <c r="U44" s="271"/>
    </row>
    <row r="45" spans="1:21">
      <c r="A45" s="164">
        <v>39</v>
      </c>
      <c r="B45" s="270"/>
      <c r="C45" s="270"/>
      <c r="D45" s="271"/>
      <c r="E45" s="271"/>
      <c r="F45" s="271"/>
      <c r="G45" s="271"/>
      <c r="H45" s="271"/>
      <c r="I45" s="271"/>
      <c r="J45" s="271"/>
      <c r="K45" s="271"/>
      <c r="L45" s="271"/>
      <c r="M45" s="271"/>
      <c r="N45" s="271"/>
      <c r="O45" s="271"/>
      <c r="P45" s="271"/>
      <c r="Q45" s="271"/>
      <c r="R45" s="271"/>
      <c r="S45" s="271"/>
      <c r="T45" s="271"/>
      <c r="U45" s="271"/>
    </row>
    <row r="46" spans="1:21">
      <c r="A46" s="164">
        <v>40</v>
      </c>
      <c r="B46" s="270"/>
      <c r="C46" s="270"/>
      <c r="D46" s="271"/>
      <c r="E46" s="271"/>
      <c r="F46" s="271"/>
      <c r="G46" s="271"/>
      <c r="H46" s="271"/>
      <c r="I46" s="271"/>
      <c r="J46" s="271"/>
      <c r="K46" s="271"/>
      <c r="L46" s="271"/>
      <c r="M46" s="271"/>
      <c r="N46" s="271"/>
      <c r="O46" s="271"/>
      <c r="P46" s="271"/>
      <c r="Q46" s="271"/>
      <c r="R46" s="271"/>
      <c r="S46" s="271"/>
      <c r="T46" s="271"/>
      <c r="U46" s="271"/>
    </row>
    <row r="47" spans="1:21">
      <c r="A47" s="164">
        <v>41</v>
      </c>
      <c r="B47" s="270"/>
      <c r="C47" s="270"/>
      <c r="D47" s="271"/>
      <c r="E47" s="271"/>
      <c r="F47" s="271"/>
      <c r="G47" s="271"/>
      <c r="H47" s="271"/>
      <c r="I47" s="271"/>
      <c r="J47" s="271"/>
      <c r="K47" s="271"/>
      <c r="L47" s="271"/>
      <c r="M47" s="271"/>
      <c r="N47" s="271"/>
      <c r="O47" s="271"/>
      <c r="P47" s="271"/>
      <c r="Q47" s="271"/>
      <c r="R47" s="271"/>
      <c r="S47" s="271"/>
      <c r="T47" s="271"/>
      <c r="U47" s="271"/>
    </row>
    <row r="48" spans="1:21">
      <c r="A48" s="164">
        <v>42</v>
      </c>
      <c r="B48" s="270"/>
      <c r="C48" s="270"/>
      <c r="D48" s="271"/>
      <c r="E48" s="271"/>
      <c r="F48" s="271"/>
      <c r="G48" s="271"/>
      <c r="H48" s="271"/>
      <c r="I48" s="271"/>
      <c r="J48" s="271"/>
      <c r="K48" s="271"/>
      <c r="L48" s="271"/>
      <c r="M48" s="271"/>
      <c r="N48" s="271"/>
      <c r="O48" s="271"/>
      <c r="P48" s="271"/>
      <c r="Q48" s="271"/>
      <c r="R48" s="271"/>
      <c r="S48" s="271"/>
      <c r="T48" s="271"/>
      <c r="U48" s="271"/>
    </row>
    <row r="49" spans="1:21">
      <c r="A49" s="164">
        <v>43</v>
      </c>
      <c r="B49" s="270"/>
      <c r="C49" s="270"/>
      <c r="D49" s="271"/>
      <c r="E49" s="271"/>
      <c r="F49" s="271"/>
      <c r="G49" s="271"/>
      <c r="H49" s="271"/>
      <c r="I49" s="271"/>
      <c r="J49" s="271"/>
      <c r="K49" s="271"/>
      <c r="L49" s="271"/>
      <c r="M49" s="271"/>
      <c r="N49" s="271"/>
      <c r="O49" s="271"/>
      <c r="P49" s="271"/>
      <c r="Q49" s="271"/>
      <c r="R49" s="271"/>
      <c r="S49" s="271"/>
      <c r="T49" s="271"/>
      <c r="U49" s="271"/>
    </row>
    <row r="50" spans="1:21">
      <c r="A50" s="164">
        <v>44</v>
      </c>
      <c r="B50" s="270"/>
      <c r="C50" s="270"/>
      <c r="D50" s="271"/>
      <c r="E50" s="271"/>
      <c r="F50" s="271"/>
      <c r="G50" s="271"/>
      <c r="H50" s="271"/>
      <c r="I50" s="271"/>
      <c r="J50" s="271"/>
      <c r="K50" s="271"/>
      <c r="L50" s="271"/>
      <c r="M50" s="271"/>
      <c r="N50" s="271"/>
      <c r="O50" s="271"/>
      <c r="P50" s="271"/>
      <c r="Q50" s="271"/>
      <c r="R50" s="271"/>
      <c r="S50" s="271"/>
      <c r="T50" s="271"/>
      <c r="U50" s="271"/>
    </row>
    <row r="51" spans="1:21">
      <c r="A51" s="164">
        <v>45</v>
      </c>
      <c r="B51" s="270"/>
      <c r="C51" s="270"/>
      <c r="D51" s="271"/>
      <c r="E51" s="271"/>
      <c r="F51" s="271"/>
      <c r="G51" s="271"/>
      <c r="H51" s="271"/>
      <c r="I51" s="271"/>
      <c r="J51" s="271"/>
      <c r="K51" s="271"/>
      <c r="L51" s="271"/>
      <c r="M51" s="271"/>
      <c r="N51" s="271"/>
      <c r="O51" s="271"/>
      <c r="P51" s="271"/>
      <c r="Q51" s="271"/>
      <c r="R51" s="271"/>
      <c r="S51" s="271"/>
      <c r="T51" s="271"/>
      <c r="U51" s="271"/>
    </row>
    <row r="52" spans="1:21">
      <c r="A52" s="164">
        <v>46</v>
      </c>
      <c r="B52" s="270"/>
      <c r="C52" s="270"/>
      <c r="D52" s="271"/>
      <c r="E52" s="271"/>
      <c r="F52" s="271"/>
      <c r="G52" s="271"/>
      <c r="H52" s="271"/>
      <c r="I52" s="271"/>
      <c r="J52" s="271"/>
      <c r="K52" s="271"/>
      <c r="L52" s="271"/>
      <c r="M52" s="271"/>
      <c r="N52" s="271"/>
      <c r="O52" s="271"/>
      <c r="P52" s="271"/>
      <c r="Q52" s="271"/>
      <c r="R52" s="271"/>
      <c r="S52" s="271"/>
      <c r="T52" s="271"/>
      <c r="U52" s="271"/>
    </row>
    <row r="53" spans="1:21">
      <c r="A53" s="164">
        <v>47</v>
      </c>
      <c r="B53" s="270"/>
      <c r="C53" s="270"/>
      <c r="D53" s="271"/>
      <c r="E53" s="271"/>
      <c r="F53" s="271"/>
      <c r="G53" s="271"/>
      <c r="H53" s="271"/>
      <c r="I53" s="271"/>
      <c r="J53" s="271"/>
      <c r="K53" s="271"/>
      <c r="L53" s="271"/>
      <c r="M53" s="271"/>
      <c r="N53" s="271"/>
      <c r="O53" s="271"/>
      <c r="P53" s="271"/>
      <c r="Q53" s="271"/>
      <c r="R53" s="271"/>
      <c r="S53" s="271"/>
      <c r="T53" s="271"/>
      <c r="U53" s="271"/>
    </row>
    <row r="54" spans="1:21">
      <c r="A54" s="164">
        <v>48</v>
      </c>
      <c r="B54" s="270"/>
      <c r="C54" s="270"/>
      <c r="D54" s="271"/>
      <c r="E54" s="271"/>
      <c r="F54" s="271"/>
      <c r="G54" s="271"/>
      <c r="H54" s="271"/>
      <c r="I54" s="271"/>
      <c r="J54" s="271"/>
      <c r="K54" s="271"/>
      <c r="L54" s="271"/>
      <c r="M54" s="271"/>
      <c r="N54" s="271"/>
      <c r="O54" s="271"/>
      <c r="P54" s="271"/>
      <c r="Q54" s="271"/>
      <c r="R54" s="271"/>
      <c r="S54" s="271"/>
      <c r="T54" s="271"/>
      <c r="U54" s="271"/>
    </row>
    <row r="55" spans="1:21">
      <c r="A55" s="164">
        <v>49</v>
      </c>
      <c r="B55" s="270"/>
      <c r="C55" s="270"/>
      <c r="D55" s="271"/>
      <c r="E55" s="271"/>
      <c r="F55" s="271"/>
      <c r="G55" s="271"/>
      <c r="H55" s="271"/>
      <c r="I55" s="271"/>
      <c r="J55" s="271"/>
      <c r="K55" s="271"/>
      <c r="L55" s="271"/>
      <c r="M55" s="271"/>
      <c r="N55" s="271"/>
      <c r="O55" s="271"/>
      <c r="P55" s="271"/>
      <c r="Q55" s="271"/>
      <c r="R55" s="271"/>
      <c r="S55" s="271"/>
      <c r="T55" s="271"/>
      <c r="U55" s="271"/>
    </row>
    <row r="56" spans="1:21">
      <c r="A56" s="164">
        <v>50</v>
      </c>
      <c r="B56" s="270"/>
      <c r="C56" s="270"/>
      <c r="D56" s="271"/>
      <c r="E56" s="271"/>
      <c r="F56" s="271"/>
      <c r="G56" s="271"/>
      <c r="H56" s="271"/>
      <c r="I56" s="271"/>
      <c r="J56" s="271"/>
      <c r="K56" s="271"/>
      <c r="L56" s="271"/>
      <c r="M56" s="271"/>
      <c r="N56" s="271"/>
      <c r="O56" s="271"/>
      <c r="P56" s="271"/>
      <c r="Q56" s="271"/>
      <c r="R56" s="271"/>
      <c r="S56" s="271"/>
      <c r="T56" s="271"/>
      <c r="U56" s="271"/>
    </row>
  </sheetData>
  <mergeCells count="11">
    <mergeCell ref="A6:U6"/>
    <mergeCell ref="A2:U2"/>
    <mergeCell ref="A3:A5"/>
    <mergeCell ref="B3:B5"/>
    <mergeCell ref="C3:C5"/>
    <mergeCell ref="D3:U3"/>
    <mergeCell ref="L4:M4"/>
    <mergeCell ref="N4:O4"/>
    <mergeCell ref="P4:Q4"/>
    <mergeCell ref="S4:T4"/>
    <mergeCell ref="D4:K4"/>
  </mergeCells>
  <pageMargins left="0.7" right="0.7" top="0.75" bottom="0.75" header="0.3" footer="0.3"/>
</worksheet>
</file>

<file path=xl/worksheets/sheet20.xml><?xml version="1.0" encoding="utf-8"?>
<worksheet xmlns="http://schemas.openxmlformats.org/spreadsheetml/2006/main" xmlns:r="http://schemas.openxmlformats.org/officeDocument/2006/relationships">
  <sheetPr codeName="Sheet6">
    <pageSetUpPr fitToPage="1"/>
  </sheetPr>
  <dimension ref="A1:BA175"/>
  <sheetViews>
    <sheetView view="pageBreakPreview" zoomScale="90" zoomScaleNormal="92" zoomScaleSheetLayoutView="90" workbookViewId="0">
      <pane xSplit="5" ySplit="6" topLeftCell="AR7" activePane="bottomRight" state="frozen"/>
      <selection pane="topRight" activeCell="F1" sqref="F1"/>
      <selection pane="bottomLeft" activeCell="A7" sqref="A7"/>
      <selection pane="bottomRight" activeCell="AW173" sqref="AW173"/>
    </sheetView>
  </sheetViews>
  <sheetFormatPr defaultColWidth="9.140625" defaultRowHeight="15"/>
  <cols>
    <col min="1" max="1" width="19.5703125" style="1010" customWidth="1"/>
    <col min="2" max="2" width="17.42578125" style="1011" hidden="1" customWidth="1"/>
    <col min="3" max="3" width="45.28515625" style="1010" customWidth="1"/>
    <col min="4" max="4" width="7.42578125" style="1008" customWidth="1"/>
    <col min="5" max="5" width="13.140625" style="1008" hidden="1" customWidth="1"/>
    <col min="6" max="7" width="9.42578125" style="1008" hidden="1" customWidth="1"/>
    <col min="8" max="8" width="10.5703125" style="1008" hidden="1" customWidth="1"/>
    <col min="9" max="9" width="10.85546875" style="1008" hidden="1" customWidth="1"/>
    <col min="10" max="11" width="12.85546875" style="1008" hidden="1" customWidth="1"/>
    <col min="12" max="12" width="10.5703125" style="1008" hidden="1" customWidth="1"/>
    <col min="13" max="13" width="22.5703125" style="1008" hidden="1" customWidth="1"/>
    <col min="14" max="14" width="11.7109375" style="1012" customWidth="1"/>
    <col min="15" max="15" width="18.7109375" style="1008" customWidth="1"/>
    <col min="16" max="16" width="22.85546875" style="1012" customWidth="1"/>
    <col min="17" max="17" width="12.42578125" style="1010" customWidth="1"/>
    <col min="18" max="18" width="7.28515625" style="1010" customWidth="1"/>
    <col min="19" max="19" width="14.140625" style="1012" customWidth="1"/>
    <col min="20" max="20" width="17.42578125" style="1009" customWidth="1"/>
    <col min="21" max="21" width="13.140625" style="1009" customWidth="1"/>
    <col min="22" max="22" width="23" style="1009" customWidth="1"/>
    <col min="23" max="23" width="53.85546875" style="1009" customWidth="1"/>
    <col min="24" max="24" width="15.5703125" style="1009" customWidth="1"/>
    <col min="25" max="25" width="14" style="1009" customWidth="1"/>
    <col min="26" max="26" width="21.85546875" style="1009" customWidth="1"/>
    <col min="27" max="27" width="35.28515625" style="1009" customWidth="1"/>
    <col min="28" max="28" width="18.42578125" style="1009" customWidth="1"/>
    <col min="29" max="29" width="10" style="1009" customWidth="1"/>
    <col min="30" max="30" width="23.5703125" style="1009" customWidth="1"/>
    <col min="31" max="31" width="50.7109375" style="1009" customWidth="1"/>
    <col min="32" max="32" width="14.5703125" style="1009" customWidth="1"/>
    <col min="33" max="33" width="13.42578125" style="1009" customWidth="1"/>
    <col min="34" max="34" width="23.7109375" style="1009" customWidth="1"/>
    <col min="35" max="35" width="46" style="1009" customWidth="1"/>
    <col min="36" max="36" width="16.42578125" style="1009" customWidth="1"/>
    <col min="37" max="37" width="10.42578125" style="1009" customWidth="1"/>
    <col min="38" max="38" width="22.42578125" style="1009" customWidth="1"/>
    <col min="39" max="39" width="43.85546875" style="1009" customWidth="1"/>
    <col min="40" max="40" width="18" style="1009" customWidth="1"/>
    <col min="41" max="41" width="11.7109375" style="1009" customWidth="1"/>
    <col min="42" max="42" width="23.5703125" style="1009" customWidth="1"/>
    <col min="43" max="43" width="43.42578125" style="1009" customWidth="1"/>
    <col min="44" max="44" width="23.42578125" style="1013" customWidth="1"/>
    <col min="45" max="45" width="18.5703125" style="1013" customWidth="1"/>
    <col min="46" max="46" width="19.85546875" style="1013" customWidth="1"/>
    <col min="47" max="47" width="56" style="1009" customWidth="1"/>
    <col min="48" max="48" width="36.140625" style="1009" customWidth="1"/>
    <col min="49" max="49" width="12.7109375" style="1009" customWidth="1"/>
    <col min="50" max="50" width="5.42578125" style="1009" bestFit="1" customWidth="1"/>
    <col min="51" max="51" width="6.42578125" style="1009" bestFit="1" customWidth="1"/>
    <col min="52" max="52" width="6.7109375" style="1009" bestFit="1" customWidth="1"/>
    <col min="53" max="53" width="7.7109375" style="1009" bestFit="1" customWidth="1"/>
    <col min="54" max="56" width="9.42578125" style="1009" customWidth="1"/>
    <col min="57" max="16384" width="9.140625" style="1009"/>
  </cols>
  <sheetData>
    <row r="1" spans="1:53" s="2013" customFormat="1" ht="15.75">
      <c r="A1" s="5374" t="s">
        <v>420</v>
      </c>
      <c r="B1" s="5375"/>
      <c r="C1" s="5376"/>
      <c r="D1" s="2012"/>
      <c r="E1" s="5396" t="s">
        <v>4691</v>
      </c>
      <c r="F1" s="5397" t="s">
        <v>4689</v>
      </c>
      <c r="G1" s="5398"/>
      <c r="H1" s="5398"/>
      <c r="I1" s="5398"/>
      <c r="J1" s="5398"/>
      <c r="K1" s="5398"/>
      <c r="L1" s="5398"/>
      <c r="M1" s="5398"/>
      <c r="N1" s="5399"/>
      <c r="O1" s="5400" t="s">
        <v>70</v>
      </c>
      <c r="P1" s="5401"/>
      <c r="Q1" s="5401"/>
      <c r="R1" s="5401"/>
      <c r="S1" s="5401"/>
      <c r="T1" s="5401"/>
      <c r="U1" s="5401"/>
      <c r="V1" s="5401"/>
      <c r="W1" s="5401"/>
      <c r="X1" s="5401"/>
      <c r="Y1" s="5401"/>
      <c r="Z1" s="5401"/>
      <c r="AA1" s="5401"/>
      <c r="AB1" s="5401"/>
      <c r="AC1" s="5401"/>
      <c r="AD1" s="5401"/>
      <c r="AE1" s="5401"/>
      <c r="AF1" s="5401"/>
      <c r="AG1" s="5401"/>
      <c r="AH1" s="5402"/>
      <c r="AI1" s="5366" t="s">
        <v>4345</v>
      </c>
      <c r="AJ1" s="5367"/>
      <c r="AK1" s="5367"/>
      <c r="AL1" s="5367"/>
      <c r="AM1" s="5367"/>
      <c r="AN1" s="5367"/>
      <c r="AO1" s="5368"/>
      <c r="AP1" s="5422" t="s">
        <v>85</v>
      </c>
      <c r="AQ1" s="5423"/>
      <c r="AR1" s="5423"/>
      <c r="AS1" s="5423"/>
      <c r="AT1" s="5423"/>
      <c r="AU1" s="5423"/>
      <c r="AV1" s="5423"/>
      <c r="AW1" s="5423"/>
      <c r="AX1" s="5423"/>
      <c r="AY1" s="5423"/>
      <c r="AZ1" s="5423"/>
      <c r="BA1" s="5424"/>
    </row>
    <row r="2" spans="1:53" s="2025" customFormat="1" ht="31.5">
      <c r="A2" s="5378" t="str">
        <f>HYPERLINK("#Index!A4", "Index Pg")</f>
        <v>Index Pg</v>
      </c>
      <c r="B2" s="2014" t="str">
        <f>HYPERLINK("#'Summary of Abstracts'!A2", "Summary of Abst.")</f>
        <v>Summary of Abst.</v>
      </c>
      <c r="C2" s="2015"/>
      <c r="D2" s="2016"/>
      <c r="E2" s="5396"/>
      <c r="F2" s="2017" t="s">
        <v>118</v>
      </c>
      <c r="G2" s="2017" t="s">
        <v>131</v>
      </c>
      <c r="H2" s="2017" t="s">
        <v>91</v>
      </c>
      <c r="I2" s="2017" t="s">
        <v>4687</v>
      </c>
      <c r="J2" s="2017" t="s">
        <v>96</v>
      </c>
      <c r="K2" s="2018" t="s">
        <v>4052</v>
      </c>
      <c r="L2" s="2019" t="s">
        <v>4688</v>
      </c>
      <c r="M2" s="2017" t="s">
        <v>4692</v>
      </c>
      <c r="N2" s="2019" t="s">
        <v>208</v>
      </c>
      <c r="O2" s="2020" t="s">
        <v>4344</v>
      </c>
      <c r="P2" s="2021" t="s">
        <v>3838</v>
      </c>
      <c r="Q2" s="2021" t="s">
        <v>4701</v>
      </c>
      <c r="R2" s="2021" t="s">
        <v>4698</v>
      </c>
      <c r="S2" s="2021" t="s">
        <v>4699</v>
      </c>
      <c r="T2" s="2021" t="s">
        <v>4700</v>
      </c>
      <c r="U2" s="2021" t="s">
        <v>4702</v>
      </c>
      <c r="V2" s="2021" t="s">
        <v>4677</v>
      </c>
      <c r="W2" s="2021" t="s">
        <v>4703</v>
      </c>
      <c r="X2" s="2021" t="s">
        <v>33</v>
      </c>
      <c r="Y2" s="2021" t="s">
        <v>4704</v>
      </c>
      <c r="Z2" s="2021" t="s">
        <v>4705</v>
      </c>
      <c r="AA2" s="2021" t="s">
        <v>4695</v>
      </c>
      <c r="AB2" s="2021" t="s">
        <v>740</v>
      </c>
      <c r="AC2" s="2021" t="s">
        <v>4696</v>
      </c>
      <c r="AD2" s="2021" t="s">
        <v>4697</v>
      </c>
      <c r="AE2" s="2021" t="s">
        <v>2374</v>
      </c>
      <c r="AF2" s="2021" t="s">
        <v>4706</v>
      </c>
      <c r="AG2" s="2021" t="s">
        <v>3837</v>
      </c>
      <c r="AH2" s="2021" t="s">
        <v>307</v>
      </c>
      <c r="AI2" s="2022" t="s">
        <v>293</v>
      </c>
      <c r="AJ2" s="2022" t="s">
        <v>114</v>
      </c>
      <c r="AK2" s="2022" t="s">
        <v>146</v>
      </c>
      <c r="AL2" s="2022" t="s">
        <v>4656</v>
      </c>
      <c r="AM2" s="2022" t="s">
        <v>3306</v>
      </c>
      <c r="AN2" s="2022" t="s">
        <v>3976</v>
      </c>
      <c r="AO2" s="2022" t="s">
        <v>4527</v>
      </c>
      <c r="AP2" s="2023" t="s">
        <v>86</v>
      </c>
      <c r="AQ2" s="2023" t="s">
        <v>150</v>
      </c>
      <c r="AR2" s="2024" t="s">
        <v>399</v>
      </c>
      <c r="AS2" s="2024" t="s">
        <v>152</v>
      </c>
      <c r="AT2" s="2024" t="s">
        <v>415</v>
      </c>
      <c r="AU2" s="2023" t="s">
        <v>4581</v>
      </c>
      <c r="AV2" s="2023" t="s">
        <v>4111</v>
      </c>
      <c r="AW2" s="2023" t="s">
        <v>312</v>
      </c>
      <c r="AX2" s="2023" t="s">
        <v>314</v>
      </c>
      <c r="AY2" s="2023" t="s">
        <v>1032</v>
      </c>
      <c r="AZ2" s="2023" t="s">
        <v>1018</v>
      </c>
      <c r="BA2" s="2023" t="s">
        <v>4690</v>
      </c>
    </row>
    <row r="3" spans="1:53" s="2025" customFormat="1" ht="15.75">
      <c r="A3" s="5379"/>
      <c r="B3" s="2026" t="str">
        <f>HYPERLINK("#'Budget Summary I'!A1:AL1", "Budget Summary I")</f>
        <v>Budget Summary I</v>
      </c>
      <c r="C3" s="2027" t="s">
        <v>4582</v>
      </c>
      <c r="D3" s="2016"/>
      <c r="E3" s="2028">
        <f>S7</f>
        <v>0</v>
      </c>
      <c r="F3" s="2029"/>
      <c r="G3" s="2029"/>
      <c r="H3" s="2029">
        <f>S168+S169+S170+S171</f>
        <v>0</v>
      </c>
      <c r="I3" s="2029">
        <f>S167</f>
        <v>0</v>
      </c>
      <c r="J3" s="2029">
        <f>S166</f>
        <v>0</v>
      </c>
      <c r="K3" s="2029"/>
      <c r="L3" s="2029"/>
      <c r="M3" s="2029"/>
      <c r="N3" s="2029"/>
      <c r="O3" s="2029">
        <f>S106+S107+S172+S173</f>
        <v>0</v>
      </c>
      <c r="P3" s="2029"/>
      <c r="Q3" s="2029"/>
      <c r="R3" s="2029"/>
      <c r="S3" s="2029"/>
      <c r="T3" s="2029"/>
      <c r="U3" s="2029"/>
      <c r="V3" s="2029"/>
      <c r="W3" s="2029"/>
      <c r="X3" s="2029"/>
      <c r="Y3" s="2029"/>
      <c r="Z3" s="2029"/>
      <c r="AA3" s="2029">
        <f>S10+S28+S35+S46+S54+S57+S62+S68+S81+S88+S95+S100+S109+S132+S138+S150+S152+S154+S159+S160+S161+S162+S164+S165+S175+S174</f>
        <v>0</v>
      </c>
      <c r="AB3" s="2029"/>
      <c r="AC3" s="2029"/>
      <c r="AD3" s="2029"/>
      <c r="AE3" s="2029"/>
      <c r="AF3" s="2029"/>
      <c r="AG3" s="2029"/>
      <c r="AH3" s="2029"/>
      <c r="AI3" s="2029"/>
      <c r="AJ3" s="2029"/>
      <c r="AK3" s="2029"/>
      <c r="AL3" s="2029"/>
      <c r="AM3" s="2029"/>
      <c r="AN3" s="2029"/>
      <c r="AO3" s="2029"/>
      <c r="AP3" s="2029"/>
      <c r="AQ3" s="2029"/>
      <c r="AR3" s="2030"/>
      <c r="AS3" s="2030"/>
      <c r="AT3" s="2030"/>
      <c r="AU3" s="2029"/>
      <c r="AV3" s="2029"/>
      <c r="AW3" s="2029"/>
      <c r="AX3" s="2029"/>
      <c r="AY3" s="2029"/>
      <c r="AZ3" s="2029"/>
      <c r="BA3" s="2029"/>
    </row>
    <row r="4" spans="1:53" s="2025" customFormat="1" ht="16.5" thickBot="1">
      <c r="A4" s="5380"/>
      <c r="B4" s="2026" t="str">
        <f>HYPERLINK("#'Budget Summary II'!A3:B5", "Budget Summary II")</f>
        <v>Budget Summary II</v>
      </c>
      <c r="C4" s="2027" t="s">
        <v>4583</v>
      </c>
      <c r="D4" s="2016"/>
      <c r="E4" s="2028">
        <f>P7</f>
        <v>2407.0740500122324</v>
      </c>
      <c r="F4" s="2029"/>
      <c r="G4" s="2029"/>
      <c r="H4" s="2029">
        <f>P168+P169+P170+P171</f>
        <v>4.6950000000000003</v>
      </c>
      <c r="I4" s="2029">
        <f>P167</f>
        <v>0</v>
      </c>
      <c r="J4" s="2029">
        <f>P166</f>
        <v>0</v>
      </c>
      <c r="K4" s="2029"/>
      <c r="L4" s="2029"/>
      <c r="M4" s="2029"/>
      <c r="N4" s="2029"/>
      <c r="O4" s="2029">
        <f>P106+P107+P172+P173</f>
        <v>473.61999999957999</v>
      </c>
      <c r="P4" s="2029"/>
      <c r="Q4" s="2029"/>
      <c r="R4" s="2029"/>
      <c r="S4" s="2029"/>
      <c r="T4" s="2029"/>
      <c r="U4" s="2029"/>
      <c r="V4" s="2029"/>
      <c r="W4" s="2029"/>
      <c r="X4" s="2029"/>
      <c r="Y4" s="2029"/>
      <c r="Z4" s="2029"/>
      <c r="AA4" s="2029">
        <f>P10+P28+P35+P46+P54+P57+P62+P68+P81+P88+P95+P100+P109+P132+P138+P150+P152+P154+P159+P160+P161+P162+P164+P165+P175+P174</f>
        <v>1928.7590500126535</v>
      </c>
      <c r="AB4" s="2029"/>
      <c r="AC4" s="2029"/>
      <c r="AD4" s="2029"/>
      <c r="AE4" s="2029"/>
      <c r="AF4" s="2029"/>
      <c r="AG4" s="2029"/>
      <c r="AH4" s="2029"/>
      <c r="AI4" s="2029"/>
      <c r="AJ4" s="2029"/>
      <c r="AK4" s="2029"/>
      <c r="AL4" s="2029"/>
      <c r="AM4" s="2029"/>
      <c r="AN4" s="2029"/>
      <c r="AO4" s="2029"/>
      <c r="AP4" s="2029"/>
      <c r="AQ4" s="2029"/>
      <c r="AR4" s="2030"/>
      <c r="AS4" s="2030"/>
      <c r="AT4" s="2030"/>
      <c r="AU4" s="2029"/>
      <c r="AV4" s="2029"/>
      <c r="AW4" s="2029"/>
      <c r="AX4" s="2029"/>
      <c r="AY4" s="2029"/>
      <c r="AZ4" s="2029"/>
      <c r="BA4" s="2029"/>
    </row>
    <row r="5" spans="1:53" s="2013" customFormat="1" ht="16.5" thickBot="1">
      <c r="A5" s="5377" t="s">
        <v>53</v>
      </c>
      <c r="B5" s="5377" t="s">
        <v>54</v>
      </c>
      <c r="C5" s="5377" t="s">
        <v>55</v>
      </c>
      <c r="D5" s="5377" t="s">
        <v>56</v>
      </c>
      <c r="E5" s="5377" t="s">
        <v>57</v>
      </c>
      <c r="F5" s="5369" t="s">
        <v>4603</v>
      </c>
      <c r="G5" s="5370"/>
      <c r="H5" s="5370"/>
      <c r="I5" s="5370"/>
      <c r="J5" s="5371"/>
      <c r="K5" s="5369" t="s">
        <v>7689</v>
      </c>
      <c r="L5" s="5370"/>
      <c r="M5" s="5370"/>
      <c r="N5" s="5370"/>
      <c r="O5" s="5370"/>
      <c r="P5" s="5370"/>
      <c r="Q5" s="5371"/>
      <c r="R5" s="5372" t="s">
        <v>4643</v>
      </c>
      <c r="S5" s="5373"/>
      <c r="T5" s="5403" t="s">
        <v>5743</v>
      </c>
      <c r="U5" s="5404"/>
      <c r="V5" s="5404"/>
      <c r="W5" s="5405"/>
      <c r="X5" s="5381" t="s">
        <v>5744</v>
      </c>
      <c r="Y5" s="5382"/>
      <c r="Z5" s="5382"/>
      <c r="AA5" s="5383"/>
      <c r="AB5" s="5384" t="s">
        <v>5745</v>
      </c>
      <c r="AC5" s="5385"/>
      <c r="AD5" s="5385"/>
      <c r="AE5" s="5386"/>
      <c r="AF5" s="5387" t="s">
        <v>5746</v>
      </c>
      <c r="AG5" s="5388"/>
      <c r="AH5" s="5388"/>
      <c r="AI5" s="5389"/>
      <c r="AJ5" s="5390" t="s">
        <v>5747</v>
      </c>
      <c r="AK5" s="5391"/>
      <c r="AL5" s="5391"/>
      <c r="AM5" s="5392"/>
      <c r="AN5" s="5393" t="s">
        <v>5748</v>
      </c>
      <c r="AO5" s="5394"/>
      <c r="AP5" s="5394"/>
      <c r="AQ5" s="5395"/>
      <c r="AR5" s="5363" t="s">
        <v>5749</v>
      </c>
      <c r="AS5" s="5364"/>
      <c r="AT5" s="5365"/>
      <c r="AU5" s="2031"/>
    </row>
    <row r="6" spans="1:53" s="2013" customFormat="1" ht="110.25">
      <c r="A6" s="5377"/>
      <c r="B6" s="5377"/>
      <c r="C6" s="5377"/>
      <c r="D6" s="5377"/>
      <c r="E6" s="5377"/>
      <c r="F6" s="2032" t="s">
        <v>4604</v>
      </c>
      <c r="G6" s="2032" t="s">
        <v>4611</v>
      </c>
      <c r="H6" s="2032" t="s">
        <v>4605</v>
      </c>
      <c r="I6" s="2032" t="s">
        <v>4612</v>
      </c>
      <c r="J6" s="2032" t="s">
        <v>2527</v>
      </c>
      <c r="K6" s="2033" t="s">
        <v>4650</v>
      </c>
      <c r="L6" s="2033" t="s">
        <v>58</v>
      </c>
      <c r="M6" s="2033" t="s">
        <v>59</v>
      </c>
      <c r="N6" s="2034" t="s">
        <v>60</v>
      </c>
      <c r="O6" s="2033" t="s">
        <v>61</v>
      </c>
      <c r="P6" s="2034" t="s">
        <v>62</v>
      </c>
      <c r="Q6" s="2033" t="s">
        <v>5545</v>
      </c>
      <c r="R6" s="2035" t="s">
        <v>2529</v>
      </c>
      <c r="S6" s="2036" t="s">
        <v>4644</v>
      </c>
      <c r="T6" s="2037" t="s">
        <v>5750</v>
      </c>
      <c r="U6" s="2038" t="s">
        <v>61</v>
      </c>
      <c r="V6" s="2038" t="s">
        <v>5751</v>
      </c>
      <c r="W6" s="2039" t="s">
        <v>5752</v>
      </c>
      <c r="X6" s="2040" t="s">
        <v>5750</v>
      </c>
      <c r="Y6" s="2040" t="s">
        <v>61</v>
      </c>
      <c r="Z6" s="2038" t="s">
        <v>5751</v>
      </c>
      <c r="AA6" s="2039" t="s">
        <v>5752</v>
      </c>
      <c r="AB6" s="2040" t="s">
        <v>5750</v>
      </c>
      <c r="AC6" s="2040" t="s">
        <v>61</v>
      </c>
      <c r="AD6" s="2038" t="s">
        <v>5751</v>
      </c>
      <c r="AE6" s="2039" t="s">
        <v>5752</v>
      </c>
      <c r="AF6" s="2040" t="s">
        <v>5750</v>
      </c>
      <c r="AG6" s="2040" t="s">
        <v>61</v>
      </c>
      <c r="AH6" s="2038" t="s">
        <v>5751</v>
      </c>
      <c r="AI6" s="2039" t="s">
        <v>5752</v>
      </c>
      <c r="AJ6" s="2040" t="s">
        <v>5750</v>
      </c>
      <c r="AK6" s="2040" t="s">
        <v>61</v>
      </c>
      <c r="AL6" s="2038" t="s">
        <v>5751</v>
      </c>
      <c r="AM6" s="2039" t="s">
        <v>5752</v>
      </c>
      <c r="AN6" s="2040" t="s">
        <v>5750</v>
      </c>
      <c r="AO6" s="2040" t="s">
        <v>61</v>
      </c>
      <c r="AP6" s="2038" t="s">
        <v>5751</v>
      </c>
      <c r="AQ6" s="2039" t="s">
        <v>5752</v>
      </c>
      <c r="AR6" s="2041" t="s">
        <v>5751</v>
      </c>
      <c r="AS6" s="2042" t="s">
        <v>5754</v>
      </c>
      <c r="AT6" s="2041" t="s">
        <v>5753</v>
      </c>
      <c r="AU6" s="4850" t="s">
        <v>5752</v>
      </c>
      <c r="AV6" s="4856" t="s">
        <v>7690</v>
      </c>
      <c r="AW6" s="4856"/>
    </row>
    <row r="7" spans="1:53" s="2043" customFormat="1" ht="15.75">
      <c r="A7" s="1904">
        <v>8</v>
      </c>
      <c r="B7" s="1905"/>
      <c r="C7" s="1904" t="s">
        <v>41</v>
      </c>
      <c r="D7" s="4476"/>
      <c r="E7" s="4476"/>
      <c r="F7" s="4476"/>
      <c r="G7" s="4476"/>
      <c r="H7" s="4476"/>
      <c r="I7" s="4476"/>
      <c r="J7" s="4476"/>
      <c r="K7" s="4477">
        <f>K8+K161+K162+K163</f>
        <v>0</v>
      </c>
      <c r="L7" s="4476"/>
      <c r="M7" s="4476"/>
      <c r="N7" s="2521"/>
      <c r="O7" s="4476"/>
      <c r="P7" s="1906">
        <f>P8+P161+P162+P163</f>
        <v>2407.0740500122324</v>
      </c>
      <c r="Q7" s="1904"/>
      <c r="R7" s="1904"/>
      <c r="S7" s="4478">
        <f>S8+S161+S162+S163</f>
        <v>0</v>
      </c>
      <c r="T7" s="2499"/>
      <c r="U7" s="2499"/>
      <c r="V7" s="2521">
        <f>V8+V161+V162+V163</f>
        <v>164661594.46280378</v>
      </c>
      <c r="W7" s="2499"/>
      <c r="X7" s="2499"/>
      <c r="Y7" s="2499"/>
      <c r="Z7" s="2521">
        <f>Z8+Z161+Z162+Z163</f>
        <v>17919283.999998</v>
      </c>
      <c r="AA7" s="2499"/>
      <c r="AB7" s="2499"/>
      <c r="AC7" s="2499"/>
      <c r="AD7" s="2521">
        <f>AD8+AD161+AD162+AD163</f>
        <v>137102597.99984902</v>
      </c>
      <c r="AE7" s="2499"/>
      <c r="AF7" s="2499"/>
      <c r="AG7" s="2499"/>
      <c r="AH7" s="2521">
        <f>AH8+AH161+AH162+AH163</f>
        <v>45340597.999977998</v>
      </c>
      <c r="AI7" s="2499"/>
      <c r="AJ7" s="2499"/>
      <c r="AK7" s="2499"/>
      <c r="AL7" s="2521">
        <f>AL8+AL161+AL162+AL163</f>
        <v>21783440.001398399</v>
      </c>
      <c r="AM7" s="2499"/>
      <c r="AN7" s="2499"/>
      <c r="AO7" s="2499"/>
      <c r="AP7" s="2521">
        <f>AP8+AP161+AP162+AP163</f>
        <v>18561484.999999899</v>
      </c>
      <c r="AQ7" s="2499"/>
      <c r="AR7" s="4479">
        <f>AR8+AR161+AR162+AR163</f>
        <v>240707405.0012233</v>
      </c>
      <c r="AS7" s="4479">
        <f>AS8+AS161+AS162+AS163</f>
        <v>1560</v>
      </c>
      <c r="AT7" s="4479">
        <f>AT8+AT161+AT162+AT163</f>
        <v>41057218.565578826</v>
      </c>
      <c r="AU7" s="4851"/>
      <c r="AV7" s="4857"/>
      <c r="AW7" s="4857"/>
    </row>
    <row r="8" spans="1:53" s="2044" customFormat="1" ht="15.75">
      <c r="A8" s="1926">
        <v>8.1</v>
      </c>
      <c r="B8" s="4480"/>
      <c r="C8" s="4481" t="s">
        <v>41</v>
      </c>
      <c r="D8" s="1929" t="s">
        <v>70</v>
      </c>
      <c r="E8" s="1929" t="s">
        <v>3878</v>
      </c>
      <c r="F8" s="1929"/>
      <c r="G8" s="1929"/>
      <c r="H8" s="1929"/>
      <c r="I8" s="1929"/>
      <c r="J8" s="1929"/>
      <c r="K8" s="4482">
        <f>K9+K27+K34+K45+K53+K56+K60+K80+K87+K94+K99+K108+K131+K137+K153+K105</f>
        <v>0</v>
      </c>
      <c r="L8" s="1929"/>
      <c r="M8" s="2530">
        <f>M9+M27+M34+M45+M53+M56+M60+M80+M87+M94+M99+M108+M131+M137+M153+M105</f>
        <v>2774277.8273100532</v>
      </c>
      <c r="N8" s="2530">
        <f>N9+N27+N34+N45+N53+N56+N60+N80+N87+N94+N99+N108+N131+N137+N153+N105</f>
        <v>27.74277827310053</v>
      </c>
      <c r="O8" s="2530">
        <f>O9+O27+O34+O45+O53+O56+O60+O80+O87+O94+O99+O108+O131+O137+O153+O105</f>
        <v>382</v>
      </c>
      <c r="P8" s="2530">
        <f>P9+P27+P34+P45+P53+P56+P60+P80+P87+P94+P99+P108+P131+P137+P153+P105</f>
        <v>2126.6339999983079</v>
      </c>
      <c r="Q8" s="1935"/>
      <c r="R8" s="1935"/>
      <c r="S8" s="4483">
        <f>S9+S27+S34+S45+S53+S56+S60+S80+S87+S94+S99+S108+S131+S137+S153+S105</f>
        <v>0</v>
      </c>
      <c r="T8" s="2530">
        <f>T9+T27+T34+T45+T53+T56+T60+T80+T87+T94+T99+T108+T131+T137+T153+T105</f>
        <v>485648.23798547592</v>
      </c>
      <c r="U8" s="2530">
        <f>U9+U27+U34+U45+U53+U56+U60+U80+U87+U94+U99+U108+U131+U137+U153+U105</f>
        <v>65</v>
      </c>
      <c r="V8" s="2530">
        <f>V9+V27+V34+V45+V53+V56+V60+V80+V87+V94+V99+V108+V131+V137+V153+V105</f>
        <v>136617589.46141127</v>
      </c>
      <c r="W8" s="1999"/>
      <c r="X8" s="1999"/>
      <c r="Y8" s="1999"/>
      <c r="Z8" s="2530">
        <f>Z9+Z27+Z34+Z45+Z53+Z56+Z60+Z80+Z87+Z94+Z99+Z108+Z131+Z137+Z153+Z105</f>
        <v>12113796</v>
      </c>
      <c r="AA8" s="1999"/>
      <c r="AB8" s="1999"/>
      <c r="AC8" s="1999"/>
      <c r="AD8" s="2530">
        <f>AD9+AD27+AD34+AD45+AD53+AD56+AD60+AD80+AD87+AD94+AD99+AD108+AD131+AD137+AD153+AD105</f>
        <v>121842035.99984981</v>
      </c>
      <c r="AE8" s="1999"/>
      <c r="AF8" s="1999"/>
      <c r="AG8" s="1999"/>
      <c r="AH8" s="2530">
        <f>AH9+AH27+AH34+AH45+AH53+AH56+AH60+AH80+AH87+AH94+AH99+AH108+AH131+AH137+AH153+AH105</f>
        <v>40717091.999981001</v>
      </c>
      <c r="AI8" s="1999"/>
      <c r="AJ8" s="1999"/>
      <c r="AK8" s="1999"/>
      <c r="AL8" s="2530">
        <f>AL9+AL27+AL34+AL45+AL53+AL56+AL60+AL80+AL87+AL94+AL99+AL108+AL131+AL137+AL153+AL105</f>
        <v>20310444</v>
      </c>
      <c r="AM8" s="1999"/>
      <c r="AN8" s="1999"/>
      <c r="AO8" s="1999"/>
      <c r="AP8" s="2530">
        <f>AP9+AP27+AP34+AP45+AP53+AP56+AP60+AP80+AP87+AP94+AP99+AP108+AP131+AP137+AP153+AP105</f>
        <v>17680032</v>
      </c>
      <c r="AQ8" s="1999"/>
      <c r="AR8" s="4484">
        <f>AR9+AR27+AR34+AR45+AR53+AR56+AR60+AR80+AR87+AR94+AR99+AR108+AR131+AR137+AR153+AR105</f>
        <v>212663399.99983078</v>
      </c>
      <c r="AS8" s="4484">
        <f>AS9+AS27+AS34+AS45+AS53+AS56+AS60+AS80+AS87+AS94+AS99+AS108+AS131+AS137+AS153+AS105</f>
        <v>680</v>
      </c>
      <c r="AT8" s="4484">
        <f>AT9+AT27+AT34+AT45+AT53+AT56+AT60+AT80+AT87+AT94+AT99+AT108+AT131+AT137+AT153+AT105</f>
        <v>41016345.391930223</v>
      </c>
      <c r="AU8" s="4852"/>
      <c r="AV8" s="4858"/>
      <c r="AW8" s="4858"/>
    </row>
    <row r="9" spans="1:53" s="2044" customFormat="1" ht="15.75">
      <c r="A9" s="2698" t="s">
        <v>421</v>
      </c>
      <c r="B9" s="4485" t="s">
        <v>422</v>
      </c>
      <c r="C9" s="4486" t="s">
        <v>423</v>
      </c>
      <c r="D9" s="4487" t="s">
        <v>70</v>
      </c>
      <c r="E9" s="4487" t="s">
        <v>3878</v>
      </c>
      <c r="F9" s="4487"/>
      <c r="G9" s="4487"/>
      <c r="H9" s="4487"/>
      <c r="I9" s="4487"/>
      <c r="J9" s="4487"/>
      <c r="K9" s="4488">
        <f>SUM(K10:K12)+SUM(K20:K26)+K16+K17</f>
        <v>0</v>
      </c>
      <c r="L9" s="4487"/>
      <c r="M9" s="4489">
        <f>SUM(M10:M12)+SUM(M20:M26)+M16+M17</f>
        <v>245871.9999995066</v>
      </c>
      <c r="N9" s="4489">
        <f>SUM(N10:N12)+SUM(N20:N26)+N16+N17</f>
        <v>2.4587199999950662</v>
      </c>
      <c r="O9" s="4489">
        <f>SUM(O10:O12)+SUM(O20:O26)+O16+O17</f>
        <v>152</v>
      </c>
      <c r="P9" s="4489">
        <f>SUM(P10:P12)+SUM(P20:P26)+P16+P17</f>
        <v>373.72543999925006</v>
      </c>
      <c r="Q9" s="4490"/>
      <c r="R9" s="4490"/>
      <c r="S9" s="4491">
        <f>SUM(S10:S12)+SUM(S20:S26)+S16+S17</f>
        <v>0</v>
      </c>
      <c r="T9" s="4489">
        <f>SUM(T10:T12)+SUM(T20:T26)+T16+T17</f>
        <v>485648.23798547592</v>
      </c>
      <c r="U9" s="4489">
        <f>SUM(U10:U12)+SUM(U20:U26)+U16+U17</f>
        <v>65</v>
      </c>
      <c r="V9" s="4489">
        <f>SUM(V10:V12)+SUM(V20:V26)+V16+V17</f>
        <v>31958539.999936998</v>
      </c>
      <c r="W9" s="1999"/>
      <c r="X9" s="1999"/>
      <c r="Y9" s="1999"/>
      <c r="Z9" s="4489">
        <f>SUM(Z10:Z12)+SUM(Z20:Z26)+Z16+Z17</f>
        <v>293556</v>
      </c>
      <c r="AA9" s="1999"/>
      <c r="AB9" s="1999"/>
      <c r="AC9" s="1999"/>
      <c r="AD9" s="4489">
        <f>SUM(AD10:AD12)+SUM(AD20:AD26)+AD16+AD17</f>
        <v>26847655.999925002</v>
      </c>
      <c r="AE9" s="1999"/>
      <c r="AF9" s="1999"/>
      <c r="AG9" s="1999"/>
      <c r="AH9" s="4489">
        <f>SUM(AH10:AH12)+SUM(AH20:AH26)+AH16+AH17</f>
        <v>7031484</v>
      </c>
      <c r="AI9" s="1999"/>
      <c r="AJ9" s="1999"/>
      <c r="AK9" s="1999"/>
      <c r="AL9" s="4489">
        <f>SUM(AL10:AL12)+SUM(AL20:AL26)+AL16+AL17</f>
        <v>2534796</v>
      </c>
      <c r="AM9" s="1999"/>
      <c r="AN9" s="1999"/>
      <c r="AO9" s="1999"/>
      <c r="AP9" s="4489">
        <f>SUM(AP10:AP12)+SUM(AP20:AP26)+AP16+AP17</f>
        <v>665052</v>
      </c>
      <c r="AQ9" s="1999"/>
      <c r="AR9" s="4492">
        <f>SUM(AR10:AR12)+SUM(AR20:AR26)+AR16+AR17</f>
        <v>37372543.999925002</v>
      </c>
      <c r="AS9" s="4492">
        <f>SUM(AS10:AS12)+SUM(AS20:AS26)+AS16+AS17</f>
        <v>152</v>
      </c>
      <c r="AT9" s="4492">
        <f>SUM(AT10:AT12)+SUM(AT20:AT26)+AT16+AT17</f>
        <v>2096038.4861799567</v>
      </c>
      <c r="AU9" s="4852"/>
      <c r="AV9" s="4858"/>
      <c r="AW9" s="4858"/>
    </row>
    <row r="10" spans="1:53" s="2044" customFormat="1" ht="30">
      <c r="A10" s="1982" t="s">
        <v>424</v>
      </c>
      <c r="B10" s="1982" t="s">
        <v>425</v>
      </c>
      <c r="C10" s="1982" t="s">
        <v>426</v>
      </c>
      <c r="D10" s="1886" t="s">
        <v>70</v>
      </c>
      <c r="E10" s="2003" t="s">
        <v>3878</v>
      </c>
      <c r="F10" s="4493"/>
      <c r="G10" s="4493"/>
      <c r="H10" s="5338"/>
      <c r="I10" s="5338"/>
      <c r="J10" s="5338"/>
      <c r="K10" s="4494"/>
      <c r="L10" s="5338"/>
      <c r="M10" s="5344">
        <f>AR9/O10</f>
        <v>245871.9999995066</v>
      </c>
      <c r="N10" s="5342">
        <f>M10/100000</f>
        <v>2.4587199999950662</v>
      </c>
      <c r="O10" s="5344">
        <f>AS9</f>
        <v>152</v>
      </c>
      <c r="P10" s="5357">
        <f>N10*O10</f>
        <v>373.72543999925006</v>
      </c>
      <c r="Q10" s="4495"/>
      <c r="R10" s="1983"/>
      <c r="S10" s="5357"/>
      <c r="T10" s="2727">
        <f>IFERROR(AR10/AS10,0)</f>
        <v>0</v>
      </c>
      <c r="U10" s="2727">
        <f>Y10+AC10+AG10+AK10+AO10</f>
        <v>0</v>
      </c>
      <c r="V10" s="2727">
        <f>T10*U10</f>
        <v>0</v>
      </c>
      <c r="W10" s="3346" t="str">
        <f>"STATE: "&amp;AA10&amp;"; PDY: "&amp;AE10&amp;"; KKL: "&amp;AI10&amp;"; MHE: "&amp;AM10&amp;"; YNM: "&amp;AQ10</f>
        <v xml:space="preserve">STATE: ; PDY: ; KKL: ; MHE: ; YNM: </v>
      </c>
      <c r="X10" s="2045"/>
      <c r="Y10" s="2045"/>
      <c r="Z10" s="1877">
        <f>X10*Y10</f>
        <v>0</v>
      </c>
      <c r="AA10" s="2045"/>
      <c r="AB10" s="2045"/>
      <c r="AC10" s="2045"/>
      <c r="AD10" s="2046">
        <f>AB10*AC10</f>
        <v>0</v>
      </c>
      <c r="AE10" s="2045"/>
      <c r="AF10" s="2045"/>
      <c r="AG10" s="2045"/>
      <c r="AH10" s="2045"/>
      <c r="AI10" s="2045"/>
      <c r="AJ10" s="2045"/>
      <c r="AK10" s="2045"/>
      <c r="AL10" s="2045"/>
      <c r="AM10" s="2045"/>
      <c r="AN10" s="2045"/>
      <c r="AO10" s="2045"/>
      <c r="AP10" s="2045"/>
      <c r="AQ10" s="2045"/>
      <c r="AR10" s="4496">
        <f>Z10+AD10+AH10+AL10+AP10</f>
        <v>0</v>
      </c>
      <c r="AS10" s="4496">
        <f>AO10+AK10+AG10+AC10+Y10</f>
        <v>0</v>
      </c>
      <c r="AT10" s="4496">
        <f>IFERROR((AR10/AS10),0)</f>
        <v>0</v>
      </c>
      <c r="AU10" s="4853" t="str">
        <f>"STATE: "&amp;AA10&amp;"; PDY: "&amp;AE10&amp;"; KKL: "&amp;AI10&amp;"; MHE: "&amp;AM10&amp;"; YNM: "&amp;AQ10</f>
        <v xml:space="preserve">STATE: ; PDY: ; KKL: ; MHE: ; YNM: </v>
      </c>
      <c r="AV10" s="4733" t="s">
        <v>7434</v>
      </c>
      <c r="AW10" s="4858"/>
    </row>
    <row r="11" spans="1:53" s="2044" customFormat="1" ht="217.5" customHeight="1">
      <c r="A11" s="1982" t="s">
        <v>427</v>
      </c>
      <c r="B11" s="1982" t="s">
        <v>428</v>
      </c>
      <c r="C11" s="1982" t="s">
        <v>429</v>
      </c>
      <c r="D11" s="1886" t="s">
        <v>70</v>
      </c>
      <c r="E11" s="2003" t="s">
        <v>3878</v>
      </c>
      <c r="F11" s="4493"/>
      <c r="G11" s="4493"/>
      <c r="H11" s="5348"/>
      <c r="I11" s="5348"/>
      <c r="J11" s="5348"/>
      <c r="K11" s="4494"/>
      <c r="L11" s="5348"/>
      <c r="M11" s="5356"/>
      <c r="N11" s="5360"/>
      <c r="O11" s="5356"/>
      <c r="P11" s="5361"/>
      <c r="Q11" s="4497"/>
      <c r="R11" s="1983"/>
      <c r="S11" s="5361"/>
      <c r="T11" s="2724">
        <f>IFERROR(AR11/AS11,0)</f>
        <v>286544.86956473911</v>
      </c>
      <c r="U11" s="2724">
        <f>Y11+AC11+AG11+AK11+AO11</f>
        <v>46</v>
      </c>
      <c r="V11" s="2724">
        <f>T11*U11</f>
        <v>13181063.999977998</v>
      </c>
      <c r="W11" s="3346" t="str">
        <f t="shared" ref="W11:W74" si="0">"STATE: "&amp;AA11&amp;"; PDY: "&amp;AE11&amp;"; KKL: "&amp;AI11&amp;"; MHE: "&amp;AM11&amp;"; YNM: "&amp;AQ11</f>
        <v xml:space="preserve">STATE: ; PDY: Existing (31) - RCH - Staff Nurses (27 ) - Rs.36692 x 9 x 12, Rs. 26906 x 9 x 12, Rs. 20468 x 3 x 12, Rs. 16914 x 5 x 12, 14644 x 1 x 12 , NPCDCS (4) Exist 14644* 2*12 M, Vacant  Rs. 11000*2*12 M  ; KKL: MFP - Existing  (10 nos.) - MFP - Staff Nurse (3) - Rs.36692 x 1 x 12 m, Rs.26906 x 2 x 12 m                                               NPCDCS (7) Exist 14644* 4*12 M=  36692*1*12, Vacant  Rs. 11000*2*12 ; MHE: MFP - Existing (5 nos.) MFP (4) - Staff Nurse - Rs.26906 x 3 x 12 m, Rs.11000 x 1 x 9 m                                                                NPCDCS (1) Exist 14644* 1*12 M; YNM: </v>
      </c>
      <c r="X11" s="2045"/>
      <c r="Y11" s="2045"/>
      <c r="Z11" s="1877">
        <f>X11*Y11</f>
        <v>0</v>
      </c>
      <c r="AA11" s="2045"/>
      <c r="AB11" s="2047">
        <v>303595.35483800003</v>
      </c>
      <c r="AC11" s="2045">
        <v>31</v>
      </c>
      <c r="AD11" s="1877">
        <f>AB11*AC11</f>
        <v>9411455.9999780003</v>
      </c>
      <c r="AE11" s="2047" t="s">
        <v>7767</v>
      </c>
      <c r="AF11" s="2048">
        <v>249326.4</v>
      </c>
      <c r="AG11" s="2045">
        <v>10</v>
      </c>
      <c r="AH11" s="1877">
        <f>AF11*AG11</f>
        <v>2493264</v>
      </c>
      <c r="AI11" s="2047" t="s">
        <v>7768</v>
      </c>
      <c r="AJ11" s="2047">
        <v>255268.8</v>
      </c>
      <c r="AK11" s="2045">
        <v>5</v>
      </c>
      <c r="AL11" s="1877">
        <f>AJ11*AK11</f>
        <v>1276344</v>
      </c>
      <c r="AM11" s="2047" t="s">
        <v>7171</v>
      </c>
      <c r="AN11" s="2045"/>
      <c r="AO11" s="2045"/>
      <c r="AP11" s="1877">
        <f>AN11*AO11</f>
        <v>0</v>
      </c>
      <c r="AQ11" s="2045"/>
      <c r="AR11" s="4496">
        <f>Z11+AD11+AH11+AL11+AP11</f>
        <v>13181063.999978</v>
      </c>
      <c r="AS11" s="4496">
        <f t="shared" ref="AS11:AS26" si="1">AO11+AK11+AG11+AC11+Y11</f>
        <v>46</v>
      </c>
      <c r="AT11" s="4496">
        <f t="shared" ref="AT11:AT26" si="2">IFERROR((AR11/AS11),0)</f>
        <v>286544.86956473911</v>
      </c>
      <c r="AU11" s="4853" t="str">
        <f t="shared" ref="AU11:AU66" si="3">"STATE: "&amp;AA11&amp;"; PDY: "&amp;AE11&amp;"; KKL: "&amp;AI11&amp;"; MHE: "&amp;AM11&amp;"; YNM: "&amp;AQ11</f>
        <v xml:space="preserve">STATE: ; PDY: Existing (31) - RCH - Staff Nurses (27 ) - Rs.36692 x 9 x 12, Rs. 26906 x 9 x 12, Rs. 20468 x 3 x 12, Rs. 16914 x 5 x 12, 14644 x 1 x 12 , NPCDCS (4) Exist 14644* 2*12 M, Vacant  Rs. 11000*2*12 M  ; KKL: MFP - Existing  (10 nos.) - MFP - Staff Nurse (3) - Rs.36692 x 1 x 12 m, Rs.26906 x 2 x 12 m                                               NPCDCS (7) Exist 14644* 4*12 M=  36692*1*12, Vacant  Rs. 11000*2*12 ; MHE: MFP - Existing (5 nos.) MFP (4) - Staff Nurse - Rs.26906 x 3 x 12 m, Rs.11000 x 1 x 9 m                                                                NPCDCS (1) Exist 14644* 1*12 M; YNM: </v>
      </c>
      <c r="AV11" s="4733" t="s">
        <v>7434</v>
      </c>
      <c r="AW11" s="5021" t="s">
        <v>8115</v>
      </c>
    </row>
    <row r="12" spans="1:53" s="2049" customFormat="1" ht="15.75">
      <c r="A12" s="4498" t="s">
        <v>430</v>
      </c>
      <c r="B12" s="4498"/>
      <c r="C12" s="4498" t="s">
        <v>2419</v>
      </c>
      <c r="D12" s="4499" t="s">
        <v>70</v>
      </c>
      <c r="E12" s="4499" t="s">
        <v>3878</v>
      </c>
      <c r="F12" s="4500"/>
      <c r="G12" s="4500"/>
      <c r="H12" s="5348"/>
      <c r="I12" s="5348"/>
      <c r="J12" s="5348"/>
      <c r="K12" s="4501">
        <f>SUM(K13:K15)</f>
        <v>0</v>
      </c>
      <c r="L12" s="5348"/>
      <c r="M12" s="5356"/>
      <c r="N12" s="5360"/>
      <c r="O12" s="5356"/>
      <c r="P12" s="5361"/>
      <c r="Q12" s="4502"/>
      <c r="R12" s="4503"/>
      <c r="S12" s="5361"/>
      <c r="T12" s="4504"/>
      <c r="U12" s="4504"/>
      <c r="V12" s="4504"/>
      <c r="W12" s="3346" t="str">
        <f t="shared" si="0"/>
        <v xml:space="preserve">STATE: ; PDY: ; KKL: ; MHE: ; YNM: </v>
      </c>
      <c r="X12" s="2727"/>
      <c r="Y12" s="2727"/>
      <c r="Z12" s="4501">
        <f>SUM(Z13:Z15)</f>
        <v>0</v>
      </c>
      <c r="AA12" s="2724"/>
      <c r="AB12" s="2727"/>
      <c r="AC12" s="2727"/>
      <c r="AD12" s="4501">
        <f>SUM(AD13:AD15)</f>
        <v>1866911.999994</v>
      </c>
      <c r="AE12" s="2724"/>
      <c r="AF12" s="2727"/>
      <c r="AG12" s="2727"/>
      <c r="AH12" s="4501">
        <f>SUM(AH13:AH15)</f>
        <v>0</v>
      </c>
      <c r="AI12" s="2724"/>
      <c r="AJ12" s="2727"/>
      <c r="AK12" s="2727"/>
      <c r="AL12" s="4501">
        <f>SUM(AL13:AL15)</f>
        <v>0</v>
      </c>
      <c r="AM12" s="2727"/>
      <c r="AN12" s="2727"/>
      <c r="AO12" s="2727"/>
      <c r="AP12" s="4501">
        <f>SUM(AP13:AP15)</f>
        <v>0</v>
      </c>
      <c r="AQ12" s="2727"/>
      <c r="AR12" s="4501">
        <f>SUM(AR13:AR15)</f>
        <v>1866911.999994</v>
      </c>
      <c r="AS12" s="4501">
        <f>SUM(AS13:AS15)</f>
        <v>10</v>
      </c>
      <c r="AT12" s="4501">
        <f>SUM(AT13:AT15)</f>
        <v>399434.66666600003</v>
      </c>
      <c r="AU12" s="4853" t="str">
        <f t="shared" si="3"/>
        <v xml:space="preserve">STATE: ; PDY: ; KKL: ; MHE: ; YNM: </v>
      </c>
      <c r="AV12" s="4734"/>
      <c r="AW12" s="4859"/>
    </row>
    <row r="13" spans="1:53" s="2044" customFormat="1" ht="47.25">
      <c r="A13" s="1982" t="s">
        <v>4285</v>
      </c>
      <c r="B13" s="2002"/>
      <c r="C13" s="1982" t="s">
        <v>2417</v>
      </c>
      <c r="D13" s="1886" t="s">
        <v>70</v>
      </c>
      <c r="E13" s="2003" t="s">
        <v>3878</v>
      </c>
      <c r="F13" s="4493"/>
      <c r="G13" s="4493"/>
      <c r="H13" s="5348"/>
      <c r="I13" s="5348"/>
      <c r="J13" s="5348"/>
      <c r="K13" s="4494"/>
      <c r="L13" s="5348"/>
      <c r="M13" s="5356"/>
      <c r="N13" s="5360"/>
      <c r="O13" s="5356"/>
      <c r="P13" s="5361"/>
      <c r="Q13" s="4505"/>
      <c r="R13" s="1983"/>
      <c r="S13" s="5361"/>
      <c r="T13" s="4504"/>
      <c r="U13" s="4504"/>
      <c r="V13" s="4504"/>
      <c r="W13" s="3346" t="str">
        <f t="shared" si="0"/>
        <v xml:space="preserve">STATE: ; PDY: NMHP - Existing (1) -  Psychiatrist Nurse - Rs. 18000 x 1 x 12 m ; KKL: ; MHE: ; YNM: </v>
      </c>
      <c r="X13" s="2727"/>
      <c r="Y13" s="2727"/>
      <c r="Z13" s="2727">
        <f t="shared" ref="Z13:Z26" si="4">X13*Y13</f>
        <v>0</v>
      </c>
      <c r="AA13" s="2724"/>
      <c r="AB13" s="2045">
        <v>216000</v>
      </c>
      <c r="AC13" s="2045">
        <v>1</v>
      </c>
      <c r="AD13" s="2045">
        <f>AB13*AC13</f>
        <v>216000</v>
      </c>
      <c r="AE13" s="2045" t="s">
        <v>7766</v>
      </c>
      <c r="AF13" s="2045"/>
      <c r="AG13" s="2045"/>
      <c r="AH13" s="2045">
        <f t="shared" ref="AH13:AH26" si="5">AF13*AG13</f>
        <v>0</v>
      </c>
      <c r="AI13" s="2045"/>
      <c r="AJ13" s="2045"/>
      <c r="AK13" s="2045"/>
      <c r="AL13" s="1877">
        <f t="shared" ref="AL13:AL26" si="6">AJ13*AK13</f>
        <v>0</v>
      </c>
      <c r="AM13" s="2045"/>
      <c r="AN13" s="2045"/>
      <c r="AO13" s="2045"/>
      <c r="AP13" s="1877">
        <f t="shared" ref="AP13:AP26" si="7">AN13*AO13</f>
        <v>0</v>
      </c>
      <c r="AQ13" s="2045"/>
      <c r="AR13" s="4496">
        <f>Z13+AD13+AH13+AL13+AP13</f>
        <v>216000</v>
      </c>
      <c r="AS13" s="4496">
        <f>AO13+AK13+AG13+AC13+Y13</f>
        <v>1</v>
      </c>
      <c r="AT13" s="4496">
        <f>IFERROR((AR13/AS13),0)</f>
        <v>216000</v>
      </c>
      <c r="AU13" s="4854"/>
      <c r="AV13" s="4733" t="s">
        <v>7434</v>
      </c>
      <c r="AW13" s="5021" t="s">
        <v>8115</v>
      </c>
    </row>
    <row r="14" spans="1:53" s="2044" customFormat="1" ht="63">
      <c r="A14" s="1982" t="s">
        <v>4286</v>
      </c>
      <c r="B14" s="2002"/>
      <c r="C14" s="1982" t="s">
        <v>2418</v>
      </c>
      <c r="D14" s="1886" t="s">
        <v>70</v>
      </c>
      <c r="E14" s="2003" t="s">
        <v>3878</v>
      </c>
      <c r="F14" s="4493"/>
      <c r="G14" s="4493"/>
      <c r="H14" s="5348"/>
      <c r="I14" s="5348"/>
      <c r="J14" s="5348"/>
      <c r="K14" s="4494"/>
      <c r="L14" s="5348"/>
      <c r="M14" s="5356"/>
      <c r="N14" s="5360"/>
      <c r="O14" s="5356"/>
      <c r="P14" s="5361"/>
      <c r="Q14" s="1947"/>
      <c r="R14" s="1983"/>
      <c r="S14" s="5361"/>
      <c r="T14" s="4504"/>
      <c r="U14" s="4504"/>
      <c r="V14" s="4504"/>
      <c r="W14" s="3346" t="str">
        <f t="shared" si="0"/>
        <v xml:space="preserve">STATE: ; PDY: Existing (9) - NPCC - Existing (4) - SN - Rs.17000 x 4 x 12 m &amp; NPHCE -  Existing (5) - SN - Rs. 14644 x 4 x 12 m, Rs.11000 x 1 x 12 m; KKL: ; MHE: ; YNM: </v>
      </c>
      <c r="X14" s="2727"/>
      <c r="Y14" s="2727"/>
      <c r="Z14" s="2727">
        <f t="shared" si="4"/>
        <v>0</v>
      </c>
      <c r="AA14" s="2724"/>
      <c r="AB14" s="1876">
        <v>183434.666666</v>
      </c>
      <c r="AC14" s="1876">
        <v>9</v>
      </c>
      <c r="AD14" s="1877">
        <f>AB14*AC14</f>
        <v>1650911.999994</v>
      </c>
      <c r="AE14" s="1877" t="s">
        <v>7769</v>
      </c>
      <c r="AF14" s="1876"/>
      <c r="AG14" s="1876"/>
      <c r="AH14" s="1877">
        <f t="shared" si="5"/>
        <v>0</v>
      </c>
      <c r="AI14" s="1877"/>
      <c r="AJ14" s="2045"/>
      <c r="AK14" s="2045"/>
      <c r="AL14" s="1877">
        <f t="shared" si="6"/>
        <v>0</v>
      </c>
      <c r="AM14" s="2045"/>
      <c r="AN14" s="2045"/>
      <c r="AO14" s="2045"/>
      <c r="AP14" s="1877">
        <f t="shared" si="7"/>
        <v>0</v>
      </c>
      <c r="AQ14" s="2045"/>
      <c r="AR14" s="4496">
        <f>Z14+AD14+AH14+AL14+AP14</f>
        <v>1650911.999994</v>
      </c>
      <c r="AS14" s="4496">
        <f>AO14+AK14+AG14+AC14+Y14</f>
        <v>9</v>
      </c>
      <c r="AT14" s="4496">
        <f>IFERROR((AR14/AS14),0)</f>
        <v>183434.666666</v>
      </c>
      <c r="AU14" s="4854"/>
      <c r="AV14" s="4733" t="s">
        <v>7434</v>
      </c>
      <c r="AW14" s="5021" t="s">
        <v>8115</v>
      </c>
    </row>
    <row r="15" spans="1:53" s="2044" customFormat="1" ht="30">
      <c r="A15" s="1982" t="s">
        <v>4287</v>
      </c>
      <c r="B15" s="2002"/>
      <c r="C15" s="1982" t="s">
        <v>2420</v>
      </c>
      <c r="D15" s="1886" t="s">
        <v>70</v>
      </c>
      <c r="E15" s="2003" t="s">
        <v>3878</v>
      </c>
      <c r="F15" s="4493"/>
      <c r="G15" s="4493"/>
      <c r="H15" s="5348"/>
      <c r="I15" s="5348"/>
      <c r="J15" s="5348"/>
      <c r="K15" s="4494"/>
      <c r="L15" s="5348"/>
      <c r="M15" s="5356"/>
      <c r="N15" s="5360"/>
      <c r="O15" s="5356"/>
      <c r="P15" s="5361"/>
      <c r="Q15" s="4497"/>
      <c r="R15" s="1983"/>
      <c r="S15" s="5361"/>
      <c r="T15" s="4504"/>
      <c r="U15" s="4504"/>
      <c r="V15" s="4504"/>
      <c r="W15" s="3346" t="str">
        <f t="shared" si="0"/>
        <v xml:space="preserve">STATE: ; PDY: ; KKL: ; MHE: ; YNM: </v>
      </c>
      <c r="X15" s="2727"/>
      <c r="Y15" s="2727"/>
      <c r="Z15" s="2727">
        <f t="shared" si="4"/>
        <v>0</v>
      </c>
      <c r="AA15" s="2724"/>
      <c r="AB15" s="2045"/>
      <c r="AC15" s="2045"/>
      <c r="AD15" s="1877">
        <f t="shared" ref="AD15:AD26" si="8">AB15*AC15</f>
        <v>0</v>
      </c>
      <c r="AE15" s="2045"/>
      <c r="AF15" s="2045"/>
      <c r="AG15" s="2045"/>
      <c r="AH15" s="1877">
        <f t="shared" si="5"/>
        <v>0</v>
      </c>
      <c r="AI15" s="2045"/>
      <c r="AJ15" s="2045"/>
      <c r="AK15" s="2045"/>
      <c r="AL15" s="1877">
        <f t="shared" si="6"/>
        <v>0</v>
      </c>
      <c r="AM15" s="2045"/>
      <c r="AN15" s="2045"/>
      <c r="AO15" s="2045"/>
      <c r="AP15" s="1877">
        <f t="shared" si="7"/>
        <v>0</v>
      </c>
      <c r="AQ15" s="2045"/>
      <c r="AR15" s="4496">
        <f>Z15+AD15+AH15+AL15+AP15</f>
        <v>0</v>
      </c>
      <c r="AS15" s="4496">
        <f>AO15+AK15+AG15+AC15+Y15</f>
        <v>0</v>
      </c>
      <c r="AT15" s="4496">
        <f>IFERROR((AR15/AS15),0)</f>
        <v>0</v>
      </c>
      <c r="AU15" s="4854"/>
      <c r="AV15" s="4733" t="s">
        <v>7434</v>
      </c>
      <c r="AW15" s="4858"/>
    </row>
    <row r="16" spans="1:53" s="2044" customFormat="1" ht="31.5">
      <c r="A16" s="1982" t="s">
        <v>433</v>
      </c>
      <c r="B16" s="1982" t="s">
        <v>431</v>
      </c>
      <c r="C16" s="1982" t="s">
        <v>432</v>
      </c>
      <c r="D16" s="1886" t="s">
        <v>70</v>
      </c>
      <c r="E16" s="2003" t="s">
        <v>3878</v>
      </c>
      <c r="F16" s="4493"/>
      <c r="G16" s="4493"/>
      <c r="H16" s="5348"/>
      <c r="I16" s="5348"/>
      <c r="J16" s="5348"/>
      <c r="K16" s="4494"/>
      <c r="L16" s="5348"/>
      <c r="M16" s="5356"/>
      <c r="N16" s="5360"/>
      <c r="O16" s="5356"/>
      <c r="P16" s="5361"/>
      <c r="Q16" s="4505"/>
      <c r="R16" s="1983"/>
      <c r="S16" s="5361"/>
      <c r="T16" s="4504"/>
      <c r="U16" s="4504"/>
      <c r="V16" s="4504"/>
      <c r="W16" s="3346" t="str">
        <f t="shared" si="0"/>
        <v xml:space="preserve">STATE: ; PDY: ; KKL: ; MHE: ; YNM: </v>
      </c>
      <c r="X16" s="2727"/>
      <c r="Y16" s="2727"/>
      <c r="Z16" s="2727">
        <f t="shared" si="4"/>
        <v>0</v>
      </c>
      <c r="AA16" s="2724"/>
      <c r="AB16" s="2727"/>
      <c r="AC16" s="2727"/>
      <c r="AD16" s="2727">
        <f t="shared" si="8"/>
        <v>0</v>
      </c>
      <c r="AE16" s="2724"/>
      <c r="AF16" s="2727"/>
      <c r="AG16" s="2727"/>
      <c r="AH16" s="2727">
        <f t="shared" si="5"/>
        <v>0</v>
      </c>
      <c r="AI16" s="2724"/>
      <c r="AJ16" s="2727"/>
      <c r="AK16" s="2727"/>
      <c r="AL16" s="2727">
        <f t="shared" si="6"/>
        <v>0</v>
      </c>
      <c r="AM16" s="2727"/>
      <c r="AN16" s="2727"/>
      <c r="AO16" s="2727"/>
      <c r="AP16" s="2727">
        <f t="shared" si="7"/>
        <v>0</v>
      </c>
      <c r="AQ16" s="2727"/>
      <c r="AR16" s="4496">
        <f t="shared" ref="AR16:AR26" si="9">Z16+AD16+AH16+AL16+AP16</f>
        <v>0</v>
      </c>
      <c r="AS16" s="4496">
        <f t="shared" si="1"/>
        <v>0</v>
      </c>
      <c r="AT16" s="4496">
        <f t="shared" si="2"/>
        <v>0</v>
      </c>
      <c r="AU16" s="4853" t="str">
        <f t="shared" si="3"/>
        <v xml:space="preserve">STATE: ; PDY: ; KKL: ; MHE: ; YNM: </v>
      </c>
      <c r="AV16" s="4733" t="s">
        <v>7434</v>
      </c>
      <c r="AW16" s="4858"/>
    </row>
    <row r="17" spans="1:49" s="2044" customFormat="1" ht="15.75">
      <c r="A17" s="4506" t="s">
        <v>435</v>
      </c>
      <c r="B17" s="4506" t="s">
        <v>434</v>
      </c>
      <c r="C17" s="4507" t="s">
        <v>4617</v>
      </c>
      <c r="D17" s="4508" t="s">
        <v>70</v>
      </c>
      <c r="E17" s="4508" t="s">
        <v>3878</v>
      </c>
      <c r="F17" s="4509"/>
      <c r="G17" s="4509"/>
      <c r="H17" s="5348"/>
      <c r="I17" s="5348"/>
      <c r="J17" s="5348"/>
      <c r="K17" s="4510">
        <f>SUM(K18:K19)</f>
        <v>0</v>
      </c>
      <c r="L17" s="5348"/>
      <c r="M17" s="5356"/>
      <c r="N17" s="5360"/>
      <c r="O17" s="5356"/>
      <c r="P17" s="5361"/>
      <c r="Q17" s="4511"/>
      <c r="R17" s="4511"/>
      <c r="S17" s="5361"/>
      <c r="T17" s="4504"/>
      <c r="U17" s="4504"/>
      <c r="V17" s="4510">
        <f>SUM(V18:V19)</f>
        <v>14994511.999965001</v>
      </c>
      <c r="W17" s="3346" t="str">
        <f t="shared" si="0"/>
        <v xml:space="preserve">STATE: ; PDY: ; KKL: ; MHE: ; YNM: </v>
      </c>
      <c r="X17" s="2727"/>
      <c r="Y17" s="2727"/>
      <c r="Z17" s="4510">
        <f>SUM(Z18:Z19)</f>
        <v>0</v>
      </c>
      <c r="AA17" s="2724"/>
      <c r="AB17" s="2727"/>
      <c r="AC17" s="2727"/>
      <c r="AD17" s="4510">
        <f>SUM(AD18:AD19)</f>
        <v>11080987.999965001</v>
      </c>
      <c r="AE17" s="2724"/>
      <c r="AF17" s="2727"/>
      <c r="AG17" s="2727"/>
      <c r="AH17" s="4510">
        <f>SUM(AH18:AH19)</f>
        <v>3054828</v>
      </c>
      <c r="AI17" s="2724"/>
      <c r="AJ17" s="2727"/>
      <c r="AK17" s="2727"/>
      <c r="AL17" s="4510">
        <f>SUM(AL18:AL19)</f>
        <v>858696</v>
      </c>
      <c r="AM17" s="2727"/>
      <c r="AN17" s="2727"/>
      <c r="AO17" s="2727"/>
      <c r="AP17" s="4510">
        <f>SUM(AP18:AP19)</f>
        <v>385296</v>
      </c>
      <c r="AQ17" s="2727"/>
      <c r="AR17" s="4510">
        <f>SUM(AR18:AR19)</f>
        <v>15379807.999965001</v>
      </c>
      <c r="AS17" s="4510">
        <f>SUM(AS18:AS19)</f>
        <v>64</v>
      </c>
      <c r="AT17" s="4510">
        <f>SUM(AT18:AT19)</f>
        <v>623304.12698357145</v>
      </c>
      <c r="AU17" s="4853" t="str">
        <f t="shared" si="3"/>
        <v xml:space="preserve">STATE: ; PDY: ; KKL: ; MHE: ; YNM: </v>
      </c>
      <c r="AV17" s="4733"/>
      <c r="AW17" s="4858"/>
    </row>
    <row r="18" spans="1:49" s="2044" customFormat="1" ht="187.5" customHeight="1">
      <c r="A18" s="1982" t="s">
        <v>4615</v>
      </c>
      <c r="B18" s="1982" t="s">
        <v>434</v>
      </c>
      <c r="C18" s="4512" t="s">
        <v>574</v>
      </c>
      <c r="D18" s="1886" t="s">
        <v>70</v>
      </c>
      <c r="E18" s="4513" t="s">
        <v>3878</v>
      </c>
      <c r="F18" s="4514"/>
      <c r="G18" s="4514"/>
      <c r="H18" s="5348"/>
      <c r="I18" s="5348"/>
      <c r="J18" s="5348"/>
      <c r="K18" s="4494"/>
      <c r="L18" s="5348"/>
      <c r="M18" s="5356"/>
      <c r="N18" s="5360"/>
      <c r="O18" s="5356"/>
      <c r="P18" s="5361"/>
      <c r="Q18" s="4505"/>
      <c r="R18" s="4515"/>
      <c r="S18" s="5361"/>
      <c r="T18" s="2724">
        <f>IFERROR(AR18/AS18,0)</f>
        <v>238008.12698357145</v>
      </c>
      <c r="U18" s="2724">
        <f>Y18+AC18+AG18+AK18+AO18</f>
        <v>63</v>
      </c>
      <c r="V18" s="2724">
        <f>T18*U18</f>
        <v>14994511.999965001</v>
      </c>
      <c r="W18" s="3346" t="str">
        <f t="shared" si="0"/>
        <v>STATE: ; PDY: MFP - Existing Staff : (25 nos.) Lab Technician - Rs.24463 x 13 x 12 m , Rs.20792 x 11 x 12 m,  Rs.15751 x 1 x 12, NPCDCS (3) Exist 11316*2*12 M, Vacant  Rs. 8500*1*12 M NTEP: Existing LTs 15 Nos.:  Cont. LT (3 Nos):Rs.24,463x1x12+ Rs.20,792x2x12; Medical college LT (8Nos): Rs.24,463x2x12+Rs.20,792x2x12+Rs.17,328x3x12+Rs.8500x1x12m; C&amp;DST (4 Nos):Rs.22,650x2x12+Rs.19,600x1x12+Rs.15,750x1x12 ; KKL: MFP - Lab Technician (7 nos.) Rs. 24463 x 2 x 12, Rs.20792 x 5 x 12,  IDSP Existing Staff (3) Rs. 17328*12*3 NPCDCS (2) Exist 11316*2*12 M  NTEP Existing 2 Nos:Con LT 1 No=Rs.11,316x1x12 Medical college LT 1 No.Rs.15,751x1x12 ; MHE: MFP Existing- Lab Technician (2) - Rs. 24463 x 2 x 12 ,  NPCDCS (2) Exist  11316*2*12 M ; YNM: MFP Existing  Lab Technician (1)-Rs.20792 x 1 x 12, NPCDCS (1) Exist  11316*1*12 M</v>
      </c>
      <c r="X18" s="2045"/>
      <c r="Y18" s="2045"/>
      <c r="Z18" s="1877">
        <f t="shared" si="4"/>
        <v>0</v>
      </c>
      <c r="AA18" s="2050"/>
      <c r="AB18" s="2047">
        <v>248737.02325500001</v>
      </c>
      <c r="AC18" s="2050">
        <v>43</v>
      </c>
      <c r="AD18" s="1877">
        <f t="shared" si="8"/>
        <v>10695691.999965001</v>
      </c>
      <c r="AE18" s="2050" t="s">
        <v>7770</v>
      </c>
      <c r="AF18" s="2047">
        <v>218202</v>
      </c>
      <c r="AG18" s="2051">
        <v>14</v>
      </c>
      <c r="AH18" s="1877">
        <f t="shared" si="5"/>
        <v>3054828</v>
      </c>
      <c r="AI18" s="2050" t="s">
        <v>7172</v>
      </c>
      <c r="AJ18" s="2047">
        <v>214674</v>
      </c>
      <c r="AK18" s="2045">
        <v>4</v>
      </c>
      <c r="AL18" s="1877">
        <f t="shared" si="6"/>
        <v>858696</v>
      </c>
      <c r="AM18" s="2045" t="s">
        <v>7173</v>
      </c>
      <c r="AN18" s="2047">
        <v>192648</v>
      </c>
      <c r="AO18" s="2045">
        <v>2</v>
      </c>
      <c r="AP18" s="1877">
        <f t="shared" si="7"/>
        <v>385296</v>
      </c>
      <c r="AQ18" s="2045" t="s">
        <v>7771</v>
      </c>
      <c r="AR18" s="4496">
        <f t="shared" si="9"/>
        <v>14994511.999965001</v>
      </c>
      <c r="AS18" s="4496">
        <f t="shared" si="1"/>
        <v>63</v>
      </c>
      <c r="AT18" s="4496">
        <f t="shared" si="2"/>
        <v>238008.12698357145</v>
      </c>
      <c r="AU18" s="4853" t="str">
        <f t="shared" si="3"/>
        <v>STATE: ; PDY: MFP - Existing Staff : (25 nos.) Lab Technician - Rs.24463 x 13 x 12 m , Rs.20792 x 11 x 12 m,  Rs.15751 x 1 x 12, NPCDCS (3) Exist 11316*2*12 M, Vacant  Rs. 8500*1*12 M NTEP: Existing LTs 15 Nos.:  Cont. LT (3 Nos):Rs.24,463x1x12+ Rs.20,792x2x12; Medical college LT (8Nos): Rs.24,463x2x12+Rs.20,792x2x12+Rs.17,328x3x12+Rs.8500x1x12m; C&amp;DST (4 Nos):Rs.22,650x2x12+Rs.19,600x1x12+Rs.15,750x1x12 ; KKL: MFP - Lab Technician (7 nos.) Rs. 24463 x 2 x 12, Rs.20792 x 5 x 12,  IDSP Existing Staff (3) Rs. 17328*12*3 NPCDCS (2) Exist 11316*2*12 M  NTEP Existing 2 Nos:Con LT 1 No=Rs.11,316x1x12 Medical college LT 1 No.Rs.15,751x1x12 ; MHE: MFP Existing- Lab Technician (2) - Rs. 24463 x 2 x 12 ,  NPCDCS (2) Exist  11316*2*12 M ; YNM: MFP Existing  Lab Technician (1)-Rs.20792 x 1 x 12, NPCDCS (1) Exist  11316*1*12 M</v>
      </c>
      <c r="AV18" s="4733" t="s">
        <v>7434</v>
      </c>
      <c r="AW18" s="5021" t="s">
        <v>8115</v>
      </c>
    </row>
    <row r="19" spans="1:49" s="2044" customFormat="1" ht="63">
      <c r="A19" s="1982" t="s">
        <v>4616</v>
      </c>
      <c r="B19" s="1982" t="s">
        <v>434</v>
      </c>
      <c r="C19" s="4512" t="s">
        <v>4618</v>
      </c>
      <c r="D19" s="1886" t="s">
        <v>70</v>
      </c>
      <c r="E19" s="4513" t="s">
        <v>3878</v>
      </c>
      <c r="F19" s="4514"/>
      <c r="G19" s="4514"/>
      <c r="H19" s="5348"/>
      <c r="I19" s="5348"/>
      <c r="J19" s="5348"/>
      <c r="K19" s="4494"/>
      <c r="L19" s="5348"/>
      <c r="M19" s="5356"/>
      <c r="N19" s="5360"/>
      <c r="O19" s="5356"/>
      <c r="P19" s="5361"/>
      <c r="Q19" s="4505"/>
      <c r="R19" s="4515"/>
      <c r="S19" s="5361"/>
      <c r="T19" s="4504"/>
      <c r="U19" s="4504"/>
      <c r="V19" s="4504"/>
      <c r="W19" s="3346" t="str">
        <f t="shared" si="0"/>
        <v xml:space="preserve">STATE: ; PDY: NTEP: Existing SLT (1No.)Rs.32,108x1x12;; KKL: ; MHE: ; YNM: </v>
      </c>
      <c r="X19" s="2727"/>
      <c r="Y19" s="2727"/>
      <c r="Z19" s="2727">
        <f t="shared" si="4"/>
        <v>0</v>
      </c>
      <c r="AA19" s="2724"/>
      <c r="AB19" s="2727">
        <v>385296</v>
      </c>
      <c r="AC19" s="2727">
        <v>1</v>
      </c>
      <c r="AD19" s="1877">
        <f t="shared" si="8"/>
        <v>385296</v>
      </c>
      <c r="AE19" s="2724" t="s">
        <v>7170</v>
      </c>
      <c r="AF19" s="2727"/>
      <c r="AG19" s="2727"/>
      <c r="AH19" s="2727"/>
      <c r="AI19" s="2724"/>
      <c r="AJ19" s="2727"/>
      <c r="AK19" s="2727"/>
      <c r="AL19" s="2727">
        <f t="shared" si="6"/>
        <v>0</v>
      </c>
      <c r="AM19" s="2727"/>
      <c r="AN19" s="2727"/>
      <c r="AO19" s="2727"/>
      <c r="AP19" s="2727">
        <f t="shared" si="7"/>
        <v>0</v>
      </c>
      <c r="AQ19" s="2727"/>
      <c r="AR19" s="4496">
        <f t="shared" si="9"/>
        <v>385296</v>
      </c>
      <c r="AS19" s="4496">
        <f t="shared" si="1"/>
        <v>1</v>
      </c>
      <c r="AT19" s="4496">
        <f t="shared" si="2"/>
        <v>385296</v>
      </c>
      <c r="AU19" s="4853" t="str">
        <f t="shared" si="3"/>
        <v xml:space="preserve">STATE: ; PDY: NTEP: Existing SLT (1No.)Rs.32,108x1x12;; KKL: ; MHE: ; YNM: </v>
      </c>
      <c r="AV19" s="4733" t="s">
        <v>7434</v>
      </c>
      <c r="AW19" s="5021" t="s">
        <v>8115</v>
      </c>
    </row>
    <row r="20" spans="1:49" s="2044" customFormat="1" ht="30">
      <c r="A20" s="1982" t="s">
        <v>438</v>
      </c>
      <c r="B20" s="1982" t="s">
        <v>436</v>
      </c>
      <c r="C20" s="1982" t="s">
        <v>437</v>
      </c>
      <c r="D20" s="1886" t="s">
        <v>70</v>
      </c>
      <c r="E20" s="2003" t="s">
        <v>3878</v>
      </c>
      <c r="F20" s="4493"/>
      <c r="G20" s="4493"/>
      <c r="H20" s="5348"/>
      <c r="I20" s="5348"/>
      <c r="J20" s="5348"/>
      <c r="K20" s="4494"/>
      <c r="L20" s="5348"/>
      <c r="M20" s="5356"/>
      <c r="N20" s="5360"/>
      <c r="O20" s="5356"/>
      <c r="P20" s="5361"/>
      <c r="Q20" s="1947"/>
      <c r="R20" s="1983"/>
      <c r="S20" s="5361"/>
      <c r="T20" s="4504"/>
      <c r="U20" s="4504"/>
      <c r="V20" s="4504"/>
      <c r="W20" s="3346" t="str">
        <f t="shared" si="0"/>
        <v xml:space="preserve">STATE: ; PDY: ; KKL: ; MHE: ; YNM: </v>
      </c>
      <c r="X20" s="2045"/>
      <c r="Y20" s="2045"/>
      <c r="Z20" s="1877">
        <f t="shared" si="4"/>
        <v>0</v>
      </c>
      <c r="AA20" s="2045"/>
      <c r="AB20" s="2045"/>
      <c r="AC20" s="2045"/>
      <c r="AD20" s="1877"/>
      <c r="AE20" s="2045"/>
      <c r="AF20" s="2045"/>
      <c r="AG20" s="2045"/>
      <c r="AH20" s="1877"/>
      <c r="AI20" s="2045"/>
      <c r="AJ20" s="2045"/>
      <c r="AK20" s="2045"/>
      <c r="AL20" s="1877">
        <f t="shared" si="6"/>
        <v>0</v>
      </c>
      <c r="AM20" s="2045"/>
      <c r="AN20" s="2045"/>
      <c r="AO20" s="2045"/>
      <c r="AP20" s="1877">
        <f t="shared" si="7"/>
        <v>0</v>
      </c>
      <c r="AQ20" s="2045"/>
      <c r="AR20" s="4496">
        <f t="shared" si="9"/>
        <v>0</v>
      </c>
      <c r="AS20" s="4496">
        <f t="shared" si="1"/>
        <v>0</v>
      </c>
      <c r="AT20" s="4496">
        <f t="shared" si="2"/>
        <v>0</v>
      </c>
      <c r="AU20" s="4853" t="str">
        <f t="shared" si="3"/>
        <v xml:space="preserve">STATE: ; PDY: ; KKL: ; MHE: ; YNM: </v>
      </c>
      <c r="AV20" s="4733" t="s">
        <v>7434</v>
      </c>
      <c r="AW20" s="4858"/>
    </row>
    <row r="21" spans="1:49" s="2044" customFormat="1" ht="94.5">
      <c r="A21" s="1982" t="s">
        <v>441</v>
      </c>
      <c r="B21" s="1982" t="s">
        <v>439</v>
      </c>
      <c r="C21" s="1982" t="s">
        <v>440</v>
      </c>
      <c r="D21" s="1886" t="s">
        <v>70</v>
      </c>
      <c r="E21" s="2003" t="s">
        <v>3878</v>
      </c>
      <c r="F21" s="4493"/>
      <c r="G21" s="4493"/>
      <c r="H21" s="5348"/>
      <c r="I21" s="5348"/>
      <c r="J21" s="5348"/>
      <c r="K21" s="4494"/>
      <c r="L21" s="5348"/>
      <c r="M21" s="5356"/>
      <c r="N21" s="5360"/>
      <c r="O21" s="5356"/>
      <c r="P21" s="5361"/>
      <c r="Q21" s="1947"/>
      <c r="R21" s="1983"/>
      <c r="S21" s="5361"/>
      <c r="T21" s="4504"/>
      <c r="U21" s="4504"/>
      <c r="V21" s="4504"/>
      <c r="W21" s="3346" t="str">
        <f t="shared" si="0"/>
        <v xml:space="preserve">STATE: ; PDY: MFP Existing (9 no.): Mamagram Technician (1) - Rs.22328 x 1 x 12, Dialysis Technician - Rs.18000 x 8 x 12 m; KKL: MFP Existing (2) - Dialysis Technician - Rs.18000 x 2 x 12 m ; MHE: ; YNM: </v>
      </c>
      <c r="X21" s="2727"/>
      <c r="Y21" s="2727"/>
      <c r="Z21" s="2727">
        <f t="shared" si="4"/>
        <v>0</v>
      </c>
      <c r="AA21" s="2724"/>
      <c r="AB21" s="2045">
        <v>221770.666666</v>
      </c>
      <c r="AC21" s="2045">
        <v>9</v>
      </c>
      <c r="AD21" s="2045">
        <f>AB21*AC21</f>
        <v>1995935.999994</v>
      </c>
      <c r="AE21" s="2047" t="s">
        <v>7772</v>
      </c>
      <c r="AF21" s="4605">
        <v>216000</v>
      </c>
      <c r="AG21" s="1876">
        <v>2</v>
      </c>
      <c r="AH21" s="1877">
        <f>AF21*AG21</f>
        <v>432000</v>
      </c>
      <c r="AI21" s="1877" t="s">
        <v>7773</v>
      </c>
      <c r="AJ21" s="2045"/>
      <c r="AK21" s="2045"/>
      <c r="AL21" s="1877">
        <f t="shared" si="6"/>
        <v>0</v>
      </c>
      <c r="AM21" s="2045"/>
      <c r="AN21" s="2045"/>
      <c r="AO21" s="2045"/>
      <c r="AP21" s="1877">
        <f t="shared" si="7"/>
        <v>0</v>
      </c>
      <c r="AQ21" s="2045"/>
      <c r="AR21" s="2046">
        <f t="shared" si="9"/>
        <v>2427935.999994</v>
      </c>
      <c r="AS21" s="2046">
        <f>Y21+AC21+AG21+AK21+AO21</f>
        <v>11</v>
      </c>
      <c r="AT21" s="2046">
        <f t="shared" si="2"/>
        <v>220721.45454490909</v>
      </c>
      <c r="AU21" s="4854" t="str">
        <f t="shared" si="3"/>
        <v xml:space="preserve">STATE: ; PDY: MFP Existing (9 no.): Mamagram Technician (1) - Rs.22328 x 1 x 12, Dialysis Technician - Rs.18000 x 8 x 12 m; KKL: MFP Existing (2) - Dialysis Technician - Rs.18000 x 2 x 12 m ; MHE: ; YNM: </v>
      </c>
      <c r="AV21" s="4733" t="s">
        <v>7434</v>
      </c>
      <c r="AW21" s="5021" t="s">
        <v>8115</v>
      </c>
    </row>
    <row r="22" spans="1:49" s="2044" customFormat="1" ht="63">
      <c r="A22" s="1982" t="s">
        <v>444</v>
      </c>
      <c r="B22" s="1982" t="s">
        <v>442</v>
      </c>
      <c r="C22" s="1982" t="s">
        <v>7118</v>
      </c>
      <c r="D22" s="1886" t="s">
        <v>70</v>
      </c>
      <c r="E22" s="2003" t="s">
        <v>3878</v>
      </c>
      <c r="F22" s="4493"/>
      <c r="G22" s="4493"/>
      <c r="H22" s="5348"/>
      <c r="I22" s="5348"/>
      <c r="J22" s="5348"/>
      <c r="K22" s="4494"/>
      <c r="L22" s="5348"/>
      <c r="M22" s="5356"/>
      <c r="N22" s="5360"/>
      <c r="O22" s="5356"/>
      <c r="P22" s="5361"/>
      <c r="Q22" s="1947"/>
      <c r="R22" s="1983"/>
      <c r="S22" s="5361"/>
      <c r="T22" s="4504"/>
      <c r="U22" s="4504"/>
      <c r="V22" s="4504"/>
      <c r="W22" s="3346" t="str">
        <f t="shared" si="0"/>
        <v xml:space="preserve">STATE: NTEP Existing SDS Pharmacist-cum-Stores Manager- 1 No. Rs.24463x1x12; PDY: Existing (1) Pharmacist Cum Stores Manager - Rs. 36692 x 1 x 12 m ; KKL: ; MHE: ; YNM: </v>
      </c>
      <c r="X22" s="4110">
        <v>293556</v>
      </c>
      <c r="Y22" s="2726">
        <v>1</v>
      </c>
      <c r="Z22" s="4110">
        <f t="shared" si="4"/>
        <v>293556</v>
      </c>
      <c r="AA22" s="4325" t="s">
        <v>7120</v>
      </c>
      <c r="AB22" s="2045">
        <v>440304</v>
      </c>
      <c r="AC22" s="2045">
        <v>1</v>
      </c>
      <c r="AD22" s="2045">
        <f>AB22*AC22</f>
        <v>440304</v>
      </c>
      <c r="AE22" s="2045" t="s">
        <v>7119</v>
      </c>
      <c r="AF22" s="2045"/>
      <c r="AG22" s="2045"/>
      <c r="AH22" s="2045">
        <f>AF22*AG22</f>
        <v>0</v>
      </c>
      <c r="AI22" s="2045"/>
      <c r="AJ22" s="2727"/>
      <c r="AK22" s="2727"/>
      <c r="AL22" s="2727">
        <f t="shared" si="6"/>
        <v>0</v>
      </c>
      <c r="AM22" s="2727"/>
      <c r="AN22" s="2727"/>
      <c r="AO22" s="2727"/>
      <c r="AP22" s="2727">
        <f t="shared" si="7"/>
        <v>0</v>
      </c>
      <c r="AQ22" s="2727"/>
      <c r="AR22" s="4496">
        <f t="shared" si="9"/>
        <v>733860</v>
      </c>
      <c r="AS22" s="4496">
        <f t="shared" si="1"/>
        <v>2</v>
      </c>
      <c r="AT22" s="4496">
        <f t="shared" si="2"/>
        <v>366930</v>
      </c>
      <c r="AU22" s="4853" t="str">
        <f t="shared" si="3"/>
        <v xml:space="preserve">STATE: NTEP Existing SDS Pharmacist-cum-Stores Manager- 1 No. Rs.24463x1x12; PDY: Existing (1) Pharmacist Cum Stores Manager - Rs. 36692 x 1 x 12 m ; KKL: ; MHE: ; YNM: </v>
      </c>
      <c r="AV22" s="4733" t="s">
        <v>7434</v>
      </c>
      <c r="AW22" s="5021" t="s">
        <v>8115</v>
      </c>
    </row>
    <row r="23" spans="1:49" s="2044" customFormat="1" ht="30">
      <c r="A23" s="1982" t="s">
        <v>446</v>
      </c>
      <c r="B23" s="1982" t="s">
        <v>445</v>
      </c>
      <c r="C23" s="1982" t="s">
        <v>2422</v>
      </c>
      <c r="D23" s="1886" t="s">
        <v>70</v>
      </c>
      <c r="E23" s="2003" t="s">
        <v>3878</v>
      </c>
      <c r="F23" s="4493"/>
      <c r="G23" s="4493"/>
      <c r="H23" s="5348"/>
      <c r="I23" s="5348"/>
      <c r="J23" s="5348"/>
      <c r="K23" s="4494"/>
      <c r="L23" s="5348"/>
      <c r="M23" s="5356"/>
      <c r="N23" s="5360"/>
      <c r="O23" s="5356"/>
      <c r="P23" s="5361"/>
      <c r="Q23" s="1947"/>
      <c r="R23" s="1983"/>
      <c r="S23" s="5361"/>
      <c r="T23" s="4504"/>
      <c r="U23" s="4504"/>
      <c r="V23" s="4504"/>
      <c r="W23" s="3346" t="str">
        <f t="shared" si="0"/>
        <v xml:space="preserve">STATE: ; PDY: ; KKL: ; MHE: ; YNM: </v>
      </c>
      <c r="X23" s="2727"/>
      <c r="Y23" s="2727"/>
      <c r="Z23" s="2727">
        <f t="shared" si="4"/>
        <v>0</v>
      </c>
      <c r="AA23" s="2726"/>
      <c r="AB23" s="2727"/>
      <c r="AC23" s="2727"/>
      <c r="AD23" s="2727">
        <f t="shared" si="8"/>
        <v>0</v>
      </c>
      <c r="AE23" s="2724"/>
      <c r="AF23" s="2727"/>
      <c r="AG23" s="2727"/>
      <c r="AH23" s="2727">
        <f t="shared" si="5"/>
        <v>0</v>
      </c>
      <c r="AI23" s="2724"/>
      <c r="AJ23" s="2727"/>
      <c r="AK23" s="2727"/>
      <c r="AL23" s="2727">
        <f t="shared" si="6"/>
        <v>0</v>
      </c>
      <c r="AM23" s="2727"/>
      <c r="AN23" s="2727"/>
      <c r="AO23" s="2727"/>
      <c r="AP23" s="2727">
        <f t="shared" si="7"/>
        <v>0</v>
      </c>
      <c r="AQ23" s="2727"/>
      <c r="AR23" s="4496">
        <f t="shared" si="9"/>
        <v>0</v>
      </c>
      <c r="AS23" s="4496">
        <f t="shared" si="1"/>
        <v>0</v>
      </c>
      <c r="AT23" s="4496">
        <f t="shared" si="2"/>
        <v>0</v>
      </c>
      <c r="AU23" s="4853" t="str">
        <f t="shared" si="3"/>
        <v xml:space="preserve">STATE: ; PDY: ; KKL: ; MHE: ; YNM: </v>
      </c>
      <c r="AV23" s="4733" t="s">
        <v>7434</v>
      </c>
      <c r="AW23" s="4858"/>
    </row>
    <row r="24" spans="1:49" s="2044" customFormat="1" ht="249.75" customHeight="1">
      <c r="A24" s="1982" t="s">
        <v>449</v>
      </c>
      <c r="B24" s="1982" t="s">
        <v>447</v>
      </c>
      <c r="C24" s="1982" t="s">
        <v>448</v>
      </c>
      <c r="D24" s="1886" t="s">
        <v>70</v>
      </c>
      <c r="E24" s="2003" t="s">
        <v>3878</v>
      </c>
      <c r="F24" s="4493"/>
      <c r="G24" s="4493"/>
      <c r="H24" s="5348"/>
      <c r="I24" s="5348"/>
      <c r="J24" s="5348"/>
      <c r="K24" s="4494"/>
      <c r="L24" s="5348"/>
      <c r="M24" s="5356"/>
      <c r="N24" s="5360"/>
      <c r="O24" s="5356"/>
      <c r="P24" s="5361"/>
      <c r="Q24" s="4516"/>
      <c r="R24" s="1983"/>
      <c r="S24" s="5361"/>
      <c r="T24" s="2724">
        <f>IFERROR(AR24/AS24,0)</f>
        <v>199103.36842073684</v>
      </c>
      <c r="U24" s="2724">
        <f>Y24+AC24+AG24+AK24+AO24</f>
        <v>19</v>
      </c>
      <c r="V24" s="2724">
        <f>T24*U24</f>
        <v>3782963.999994</v>
      </c>
      <c r="W24" s="3346" t="str">
        <f t="shared" si="0"/>
        <v>STATE: ; PDY: Existing (9) - MFP - Physiotherapist (7) Rs.24463 x 5 x 12 m &amp; Rs.15377 x 1 x 12 m, Vacant 1 No Rs.10000 x 1 x 12 m ,  NPHCE (1 no. - Rs.10000 x 1 x 12  NPCDCS (1) Exist 13313* 1*12 M; KKL: MFP Existing (5) - Physiotherapist (4) Rs.24463 x 2 x 12 m, Rs.15377 x 1 x 12 m, Vacant 1No  Rs. 10000 x 1 x 12 m, NPCDCS (1) Exist 13313* 1*12 M; MHE: MFP Existing (3)  - Physiotherapist (2) Rs.13313 x 1 x 12 m, Rs. 10000 x 1 x 12, NPCDCS (1) Vacant Rs. 10000*1*12; YNM: MFP Existing (2) - Physiotherapist (1) Rs.13313 x 1 x 12 m, NPCDCS (1) Vacant Rs. 10000*1*12</v>
      </c>
      <c r="X24" s="2727"/>
      <c r="Y24" s="2727"/>
      <c r="Z24" s="2727">
        <f>X24*Y24</f>
        <v>0</v>
      </c>
      <c r="AA24" s="2726"/>
      <c r="AB24" s="2047">
        <v>228006.666666</v>
      </c>
      <c r="AC24" s="1876">
        <v>9</v>
      </c>
      <c r="AD24" s="1877">
        <f>AB24*AC24</f>
        <v>2052059.999994</v>
      </c>
      <c r="AE24" s="1877" t="s">
        <v>7781</v>
      </c>
      <c r="AF24" s="2047">
        <v>210278.39999999999</v>
      </c>
      <c r="AG24" s="1876">
        <v>5</v>
      </c>
      <c r="AH24" s="1877">
        <f>AF24*AG24</f>
        <v>1051392</v>
      </c>
      <c r="AI24" s="2047" t="s">
        <v>7782</v>
      </c>
      <c r="AJ24" s="2047">
        <v>133252</v>
      </c>
      <c r="AK24" s="2045">
        <v>3</v>
      </c>
      <c r="AL24" s="1877">
        <f>AJ24*AK24</f>
        <v>399756</v>
      </c>
      <c r="AM24" s="2047" t="s">
        <v>7783</v>
      </c>
      <c r="AN24" s="2047">
        <v>139878</v>
      </c>
      <c r="AO24" s="2045">
        <v>2</v>
      </c>
      <c r="AP24" s="1877">
        <f>AN24*AO24</f>
        <v>279756</v>
      </c>
      <c r="AQ24" s="2047" t="s">
        <v>7757</v>
      </c>
      <c r="AR24" s="4496">
        <f>Z24+AD24+AH24+AL24+AP24</f>
        <v>3782963.999994</v>
      </c>
      <c r="AS24" s="4496">
        <f>AO24+AK24+AG24+AC24+Y24</f>
        <v>19</v>
      </c>
      <c r="AT24" s="4496">
        <f>IFERROR((AR24/AS24),0)</f>
        <v>199103.36842073684</v>
      </c>
      <c r="AU24" s="4853" t="str">
        <f>"STATE: "&amp;AA24&amp;"; PDY: "&amp;AE24&amp;"; KKL: "&amp;AI24&amp;"; MHE: "&amp;AM24&amp;"; YNM: "&amp;AQ24</f>
        <v>STATE: ; PDY: Existing (9) - MFP - Physiotherapist (7) Rs.24463 x 5 x 12 m &amp; Rs.15377 x 1 x 12 m, Vacant 1 No Rs.10000 x 1 x 12 m ,  NPHCE (1 no. - Rs.10000 x 1 x 12  NPCDCS (1) Exist 13313* 1*12 M; KKL: MFP Existing (5) - Physiotherapist (4) Rs.24463 x 2 x 12 m, Rs.15377 x 1 x 12 m, Vacant 1No  Rs. 10000 x 1 x 12 m, NPCDCS (1) Exist 13313* 1*12 M; MHE: MFP Existing (3)  - Physiotherapist (2) Rs.13313 x 1 x 12 m, Rs. 10000 x 1 x 12, NPCDCS (1) Vacant Rs. 10000*1*12; YNM: MFP Existing (2) - Physiotherapist (1) Rs.13313 x 1 x 12 m, NPCDCS (1) Vacant Rs. 10000*1*12</v>
      </c>
      <c r="AV24" s="4733" t="s">
        <v>7434</v>
      </c>
      <c r="AW24" s="5021" t="s">
        <v>8115</v>
      </c>
    </row>
    <row r="25" spans="1:49" s="2044" customFormat="1" ht="30">
      <c r="A25" s="1982" t="s">
        <v>452</v>
      </c>
      <c r="B25" s="1982" t="s">
        <v>450</v>
      </c>
      <c r="C25" s="1982" t="s">
        <v>451</v>
      </c>
      <c r="D25" s="1886" t="s">
        <v>70</v>
      </c>
      <c r="E25" s="2003" t="s">
        <v>3878</v>
      </c>
      <c r="F25" s="4493"/>
      <c r="G25" s="4493"/>
      <c r="H25" s="5348"/>
      <c r="I25" s="5348"/>
      <c r="J25" s="5348"/>
      <c r="K25" s="4494"/>
      <c r="L25" s="5348"/>
      <c r="M25" s="5356"/>
      <c r="N25" s="5360"/>
      <c r="O25" s="5356"/>
      <c r="P25" s="5361"/>
      <c r="Q25" s="1947"/>
      <c r="R25" s="1983"/>
      <c r="S25" s="5361"/>
      <c r="T25" s="4504"/>
      <c r="U25" s="4504"/>
      <c r="V25" s="4504"/>
      <c r="W25" s="3346" t="str">
        <f t="shared" si="0"/>
        <v xml:space="preserve">STATE: ; PDY: ; KKL: ; MHE: ; YNM: </v>
      </c>
      <c r="X25" s="2727"/>
      <c r="Y25" s="2727"/>
      <c r="Z25" s="2727">
        <f t="shared" si="4"/>
        <v>0</v>
      </c>
      <c r="AA25" s="2724"/>
      <c r="AB25" s="2727"/>
      <c r="AC25" s="2727"/>
      <c r="AD25" s="2727">
        <f t="shared" si="8"/>
        <v>0</v>
      </c>
      <c r="AE25" s="2724"/>
      <c r="AF25" s="2727"/>
      <c r="AG25" s="2727"/>
      <c r="AH25" s="2727">
        <f t="shared" si="5"/>
        <v>0</v>
      </c>
      <c r="AI25" s="2724"/>
      <c r="AJ25" s="2727"/>
      <c r="AK25" s="2727"/>
      <c r="AL25" s="2727">
        <f t="shared" si="6"/>
        <v>0</v>
      </c>
      <c r="AM25" s="2727"/>
      <c r="AN25" s="2727"/>
      <c r="AO25" s="2727"/>
      <c r="AP25" s="2727">
        <f t="shared" si="7"/>
        <v>0</v>
      </c>
      <c r="AQ25" s="2727"/>
      <c r="AR25" s="4496">
        <f t="shared" si="9"/>
        <v>0</v>
      </c>
      <c r="AS25" s="4496">
        <f t="shared" si="1"/>
        <v>0</v>
      </c>
      <c r="AT25" s="4496">
        <f t="shared" si="2"/>
        <v>0</v>
      </c>
      <c r="AU25" s="4853" t="str">
        <f t="shared" si="3"/>
        <v xml:space="preserve">STATE: ; PDY: ; KKL: ; MHE: ; YNM: </v>
      </c>
      <c r="AV25" s="4733" t="s">
        <v>7434</v>
      </c>
      <c r="AW25" s="4858"/>
    </row>
    <row r="26" spans="1:49" s="2044" customFormat="1" ht="31.5">
      <c r="A26" s="1982" t="s">
        <v>2421</v>
      </c>
      <c r="B26" s="1982" t="s">
        <v>453</v>
      </c>
      <c r="C26" s="1982" t="s">
        <v>2431</v>
      </c>
      <c r="D26" s="1886" t="s">
        <v>70</v>
      </c>
      <c r="E26" s="2003" t="s">
        <v>3878</v>
      </c>
      <c r="F26" s="4493"/>
      <c r="G26" s="4493"/>
      <c r="H26" s="5339"/>
      <c r="I26" s="5339"/>
      <c r="J26" s="5339"/>
      <c r="K26" s="4494"/>
      <c r="L26" s="5339"/>
      <c r="M26" s="5345"/>
      <c r="N26" s="5343"/>
      <c r="O26" s="5345"/>
      <c r="P26" s="5358"/>
      <c r="Q26" s="4516"/>
      <c r="R26" s="1983"/>
      <c r="S26" s="5358"/>
      <c r="T26" s="4517"/>
      <c r="U26" s="4517"/>
      <c r="V26" s="4517"/>
      <c r="W26" s="3346" t="str">
        <f t="shared" si="0"/>
        <v xml:space="preserve">STATE: ; PDY: ; KKL: ; MHE: ; YNM: </v>
      </c>
      <c r="X26" s="2727"/>
      <c r="Y26" s="2727"/>
      <c r="Z26" s="2727">
        <f t="shared" si="4"/>
        <v>0</v>
      </c>
      <c r="AA26" s="2724"/>
      <c r="AB26" s="2727"/>
      <c r="AC26" s="2727"/>
      <c r="AD26" s="2727">
        <f t="shared" si="8"/>
        <v>0</v>
      </c>
      <c r="AE26" s="2724"/>
      <c r="AF26" s="2727"/>
      <c r="AG26" s="2727"/>
      <c r="AH26" s="2727">
        <f t="shared" si="5"/>
        <v>0</v>
      </c>
      <c r="AI26" s="2724"/>
      <c r="AJ26" s="2727"/>
      <c r="AK26" s="2727"/>
      <c r="AL26" s="2727">
        <f t="shared" si="6"/>
        <v>0</v>
      </c>
      <c r="AM26" s="2727"/>
      <c r="AN26" s="2727"/>
      <c r="AO26" s="2727"/>
      <c r="AP26" s="2727">
        <f t="shared" si="7"/>
        <v>0</v>
      </c>
      <c r="AQ26" s="2727"/>
      <c r="AR26" s="4496">
        <f t="shared" si="9"/>
        <v>0</v>
      </c>
      <c r="AS26" s="4496">
        <f t="shared" si="1"/>
        <v>0</v>
      </c>
      <c r="AT26" s="4496">
        <f t="shared" si="2"/>
        <v>0</v>
      </c>
      <c r="AU26" s="4853" t="str">
        <f t="shared" si="3"/>
        <v xml:space="preserve">STATE: ; PDY: ; KKL: ; MHE: ; YNM: </v>
      </c>
      <c r="AV26" s="4733" t="s">
        <v>7434</v>
      </c>
      <c r="AW26" s="4858"/>
    </row>
    <row r="27" spans="1:49" s="2044" customFormat="1" ht="15.75">
      <c r="A27" s="2698" t="s">
        <v>454</v>
      </c>
      <c r="B27" s="4485" t="s">
        <v>455</v>
      </c>
      <c r="C27" s="4486" t="s">
        <v>456</v>
      </c>
      <c r="D27" s="4487" t="s">
        <v>70</v>
      </c>
      <c r="E27" s="4487" t="s">
        <v>3878</v>
      </c>
      <c r="F27" s="4518"/>
      <c r="G27" s="4518"/>
      <c r="H27" s="4518"/>
      <c r="I27" s="4518"/>
      <c r="J27" s="4518"/>
      <c r="K27" s="4519">
        <f>SUM(K28:K33)</f>
        <v>0</v>
      </c>
      <c r="L27" s="4518"/>
      <c r="M27" s="4520">
        <f>T27</f>
        <v>0</v>
      </c>
      <c r="N27" s="4521">
        <f>M27/100000</f>
        <v>0</v>
      </c>
      <c r="O27" s="4520">
        <f>U27</f>
        <v>0</v>
      </c>
      <c r="P27" s="4522">
        <f>SUM(P28:P33)</f>
        <v>122.39999999999999</v>
      </c>
      <c r="Q27" s="4523"/>
      <c r="R27" s="4524"/>
      <c r="S27" s="4525">
        <f>SUM(S28:S33)</f>
        <v>0</v>
      </c>
      <c r="T27" s="2724"/>
      <c r="U27" s="2724"/>
      <c r="V27" s="4522">
        <f>SUM(V28:V33)</f>
        <v>12240000</v>
      </c>
      <c r="W27" s="3346"/>
      <c r="X27" s="2724"/>
      <c r="Y27" s="2724"/>
      <c r="Z27" s="4522">
        <f>SUM(Z28:Z33)</f>
        <v>0</v>
      </c>
      <c r="AA27" s="2724"/>
      <c r="AB27" s="2724"/>
      <c r="AC27" s="2724"/>
      <c r="AD27" s="4522">
        <f>SUM(AD28:AD33)</f>
        <v>3060000</v>
      </c>
      <c r="AE27" s="2724"/>
      <c r="AF27" s="2724"/>
      <c r="AG27" s="2724"/>
      <c r="AH27" s="4522">
        <f>SUM(AH28:AH33)</f>
        <v>3060000</v>
      </c>
      <c r="AI27" s="2724"/>
      <c r="AJ27" s="2724"/>
      <c r="AK27" s="2724"/>
      <c r="AL27" s="4522">
        <f>SUM(AL28:AL33)</f>
        <v>3060000</v>
      </c>
      <c r="AM27" s="2724"/>
      <c r="AN27" s="2724"/>
      <c r="AO27" s="2724"/>
      <c r="AP27" s="4522">
        <f>SUM(AP28:AP33)</f>
        <v>3060000</v>
      </c>
      <c r="AQ27" s="2724"/>
      <c r="AR27" s="4526">
        <f>SUM(AR28:AR33)</f>
        <v>12240000</v>
      </c>
      <c r="AS27" s="4526">
        <f>SUM(AS28:AS33)</f>
        <v>12</v>
      </c>
      <c r="AT27" s="4526">
        <f>SUM(AT28:AT33)</f>
        <v>3060000</v>
      </c>
      <c r="AU27" s="4853"/>
      <c r="AV27" s="4733"/>
      <c r="AW27" s="4858"/>
    </row>
    <row r="28" spans="1:49" s="2044" customFormat="1" ht="120.75" customHeight="1">
      <c r="A28" s="1982" t="s">
        <v>457</v>
      </c>
      <c r="B28" s="1982" t="s">
        <v>458</v>
      </c>
      <c r="C28" s="1982" t="s">
        <v>459</v>
      </c>
      <c r="D28" s="1886" t="s">
        <v>70</v>
      </c>
      <c r="E28" s="2003" t="s">
        <v>3878</v>
      </c>
      <c r="F28" s="4493"/>
      <c r="G28" s="4493"/>
      <c r="H28" s="5335"/>
      <c r="I28" s="5335"/>
      <c r="J28" s="5335"/>
      <c r="K28" s="4494"/>
      <c r="L28" s="5335"/>
      <c r="M28" s="5344">
        <f>AR27/O28</f>
        <v>1020000</v>
      </c>
      <c r="N28" s="5342">
        <f>M28/100000</f>
        <v>10.199999999999999</v>
      </c>
      <c r="O28" s="5344">
        <f>AS27</f>
        <v>12</v>
      </c>
      <c r="P28" s="5357">
        <f>N28*O28</f>
        <v>122.39999999999999</v>
      </c>
      <c r="Q28" s="4527"/>
      <c r="R28" s="1983"/>
      <c r="S28" s="5349"/>
      <c r="T28" s="5406">
        <f>AT28+AT29+AT30</f>
        <v>3060000</v>
      </c>
      <c r="U28" s="5406">
        <f>Y28+AC28+AG28+AK28+AO28</f>
        <v>4</v>
      </c>
      <c r="V28" s="5409">
        <f>T28*U28</f>
        <v>12240000</v>
      </c>
      <c r="W28" s="3346" t="str">
        <f t="shared" si="0"/>
        <v xml:space="preserve">STATE: ; PDY: MFP Existing (1) - Obst. &amp; Gyn. - Rs.85000 x 1 x 12 m ; KKL: MFP Existing (1)  - Obst. &amp; Gyn. - Rs.85000 x 1 x  12 months ; MHE: Existing (1)  - Obst. &amp; Gyn.(1) - Rs.85000 x 1 x 12 m ; YNM: Existing (1)  - Obst. &amp; Gyn. - Rs.85000 x 1 x 12 m </v>
      </c>
      <c r="X28" s="2045"/>
      <c r="Y28" s="2045"/>
      <c r="Z28" s="1877">
        <f t="shared" ref="Z28:Z33" si="10">X28*Y28</f>
        <v>0</v>
      </c>
      <c r="AA28" s="2045"/>
      <c r="AB28" s="1876">
        <v>1020000</v>
      </c>
      <c r="AC28" s="1876">
        <v>1</v>
      </c>
      <c r="AD28" s="1877">
        <f t="shared" ref="AD28:AD33" si="11">AB28*AC28</f>
        <v>1020000</v>
      </c>
      <c r="AE28" s="1877" t="s">
        <v>7774</v>
      </c>
      <c r="AF28" s="1876">
        <v>1020000</v>
      </c>
      <c r="AG28" s="1876">
        <v>1</v>
      </c>
      <c r="AH28" s="1877">
        <f t="shared" ref="AH28:AH33" si="12">AF28*AG28</f>
        <v>1020000</v>
      </c>
      <c r="AI28" s="1877" t="s">
        <v>7775</v>
      </c>
      <c r="AJ28" s="1876">
        <v>1020000</v>
      </c>
      <c r="AK28" s="1876">
        <v>1</v>
      </c>
      <c r="AL28" s="1877">
        <f t="shared" ref="AL28:AL33" si="13">AJ28*AK28</f>
        <v>1020000</v>
      </c>
      <c r="AM28" s="1877" t="s">
        <v>7777</v>
      </c>
      <c r="AN28" s="1876">
        <v>1020000</v>
      </c>
      <c r="AO28" s="1876">
        <v>1</v>
      </c>
      <c r="AP28" s="1877">
        <f t="shared" ref="AP28:AP33" si="14">AN28*AO28</f>
        <v>1020000</v>
      </c>
      <c r="AQ28" s="1877" t="s">
        <v>7779</v>
      </c>
      <c r="AR28" s="3598">
        <f>Z28+AD28+AH28+AL28+AP28</f>
        <v>4080000</v>
      </c>
      <c r="AS28" s="3598">
        <f>Y28+AC28+AG28+AK28+AO28</f>
        <v>4</v>
      </c>
      <c r="AT28" s="3598">
        <f>IFERROR((AR28/AS28),0)</f>
        <v>1020000</v>
      </c>
      <c r="AU28" s="4853" t="str">
        <f t="shared" si="3"/>
        <v xml:space="preserve">STATE: ; PDY: MFP Existing (1) - Obst. &amp; Gyn. - Rs.85000 x 1 x 12 m ; KKL: MFP Existing (1)  - Obst. &amp; Gyn. - Rs.85000 x 1 x  12 months ; MHE: Existing (1)  - Obst. &amp; Gyn.(1) - Rs.85000 x 1 x 12 m ; YNM: Existing (1)  - Obst. &amp; Gyn. - Rs.85000 x 1 x 12 m </v>
      </c>
      <c r="AV28" s="4733" t="s">
        <v>7434</v>
      </c>
      <c r="AW28" s="5021" t="s">
        <v>8115</v>
      </c>
    </row>
    <row r="29" spans="1:49" s="2044" customFormat="1" ht="128.25" customHeight="1">
      <c r="A29" s="1982" t="s">
        <v>460</v>
      </c>
      <c r="B29" s="1982" t="s">
        <v>461</v>
      </c>
      <c r="C29" s="1982" t="s">
        <v>462</v>
      </c>
      <c r="D29" s="1886" t="s">
        <v>70</v>
      </c>
      <c r="E29" s="2003" t="s">
        <v>3878</v>
      </c>
      <c r="F29" s="4493"/>
      <c r="G29" s="4493"/>
      <c r="H29" s="5336"/>
      <c r="I29" s="5336"/>
      <c r="J29" s="5336"/>
      <c r="K29" s="4494"/>
      <c r="L29" s="5336"/>
      <c r="M29" s="5356"/>
      <c r="N29" s="5360"/>
      <c r="O29" s="5356"/>
      <c r="P29" s="5361"/>
      <c r="Q29" s="1947"/>
      <c r="R29" s="1983"/>
      <c r="S29" s="5350"/>
      <c r="T29" s="5407"/>
      <c r="U29" s="5407"/>
      <c r="V29" s="5407"/>
      <c r="W29" s="3346" t="str">
        <f t="shared" si="0"/>
        <v xml:space="preserve">STATE: ; PDY: MFP Existing (1) - Paediatricians - Rs.85000 x 1 x 12 m ; KKL: MFP Existing (1)  - Paediatricians -  Rs.85000 x 1 x 12 months ; MHE: MFP Existing (1)  - Paediatricians - (1) - Rs.85000 x 1 x 12 m; YNM: MFP Existing (1)  - Paediatricians - Rs.85000 x 1 x 12 m </v>
      </c>
      <c r="X29" s="2045"/>
      <c r="Y29" s="2045"/>
      <c r="Z29" s="1877">
        <f t="shared" si="10"/>
        <v>0</v>
      </c>
      <c r="AA29" s="2045"/>
      <c r="AB29" s="1876">
        <v>1020000</v>
      </c>
      <c r="AC29" s="1876">
        <v>1</v>
      </c>
      <c r="AD29" s="1877">
        <f t="shared" si="11"/>
        <v>1020000</v>
      </c>
      <c r="AE29" s="1877" t="s">
        <v>5872</v>
      </c>
      <c r="AF29" s="1876">
        <v>1020000</v>
      </c>
      <c r="AG29" s="1876">
        <v>1</v>
      </c>
      <c r="AH29" s="1877">
        <f t="shared" si="12"/>
        <v>1020000</v>
      </c>
      <c r="AI29" s="1877" t="s">
        <v>7776</v>
      </c>
      <c r="AJ29" s="1876">
        <v>1020000</v>
      </c>
      <c r="AK29" s="1876">
        <v>1</v>
      </c>
      <c r="AL29" s="1877">
        <f t="shared" si="13"/>
        <v>1020000</v>
      </c>
      <c r="AM29" s="1877" t="s">
        <v>5871</v>
      </c>
      <c r="AN29" s="1876">
        <v>1020000</v>
      </c>
      <c r="AO29" s="1876">
        <v>1</v>
      </c>
      <c r="AP29" s="1877">
        <f t="shared" si="14"/>
        <v>1020000</v>
      </c>
      <c r="AQ29" s="1877" t="s">
        <v>5870</v>
      </c>
      <c r="AR29" s="3598">
        <f>Z29+AD29+AH29+AL29+AP29</f>
        <v>4080000</v>
      </c>
      <c r="AS29" s="3598">
        <f>Y29+AC29+AG29+AK29+AO29</f>
        <v>4</v>
      </c>
      <c r="AT29" s="3598">
        <f>IFERROR((AR29/AS29),0)</f>
        <v>1020000</v>
      </c>
      <c r="AU29" s="4853" t="str">
        <f t="shared" si="3"/>
        <v xml:space="preserve">STATE: ; PDY: MFP Existing (1) - Paediatricians - Rs.85000 x 1 x 12 m ; KKL: MFP Existing (1)  - Paediatricians -  Rs.85000 x 1 x 12 months ; MHE: MFP Existing (1)  - Paediatricians - (1) - Rs.85000 x 1 x 12 m; YNM: MFP Existing (1)  - Paediatricians - Rs.85000 x 1 x 12 m </v>
      </c>
      <c r="AV29" s="4733" t="s">
        <v>7434</v>
      </c>
      <c r="AW29" s="5021" t="s">
        <v>8115</v>
      </c>
    </row>
    <row r="30" spans="1:49" s="2044" customFormat="1" ht="114.75" customHeight="1">
      <c r="A30" s="1982" t="s">
        <v>463</v>
      </c>
      <c r="B30" s="1982" t="s">
        <v>464</v>
      </c>
      <c r="C30" s="1982" t="s">
        <v>465</v>
      </c>
      <c r="D30" s="1886" t="s">
        <v>70</v>
      </c>
      <c r="E30" s="2003" t="s">
        <v>3878</v>
      </c>
      <c r="F30" s="4493"/>
      <c r="G30" s="4493"/>
      <c r="H30" s="5336"/>
      <c r="I30" s="5336"/>
      <c r="J30" s="5336"/>
      <c r="K30" s="4494"/>
      <c r="L30" s="5336"/>
      <c r="M30" s="5356"/>
      <c r="N30" s="5360"/>
      <c r="O30" s="5356"/>
      <c r="P30" s="5361"/>
      <c r="Q30" s="1947"/>
      <c r="R30" s="1983"/>
      <c r="S30" s="5350"/>
      <c r="T30" s="5407"/>
      <c r="U30" s="5407"/>
      <c r="V30" s="5407"/>
      <c r="W30" s="3346" t="str">
        <f t="shared" si="0"/>
        <v xml:space="preserve">STATE: ; PDY: Existing (1) - Anaesthetists - Rs.85000 x 1 x 9 m ; KKL: Existing (1)  - Anaesthetists (1) - Rs.85000 x 1 x 12 months ; MHE: Existing (1)  - Anaesthetists (1) - Rs.85000 x 1 x 12 m ; YNM: Existing (1)  - Anaesthetists  - Rs.85000 x 1 x  12 m </v>
      </c>
      <c r="X30" s="2045"/>
      <c r="Y30" s="2045"/>
      <c r="Z30" s="1877">
        <f t="shared" si="10"/>
        <v>0</v>
      </c>
      <c r="AA30" s="2045"/>
      <c r="AB30" s="1876">
        <v>1020000</v>
      </c>
      <c r="AC30" s="1876">
        <v>1</v>
      </c>
      <c r="AD30" s="1877">
        <f t="shared" si="11"/>
        <v>1020000</v>
      </c>
      <c r="AE30" s="1877" t="s">
        <v>5873</v>
      </c>
      <c r="AF30" s="1876">
        <v>1020000</v>
      </c>
      <c r="AG30" s="1876">
        <v>1</v>
      </c>
      <c r="AH30" s="1877">
        <f t="shared" si="12"/>
        <v>1020000</v>
      </c>
      <c r="AI30" s="1877" t="s">
        <v>5869</v>
      </c>
      <c r="AJ30" s="1876">
        <v>1020000</v>
      </c>
      <c r="AK30" s="1876">
        <v>1</v>
      </c>
      <c r="AL30" s="1877">
        <f t="shared" si="13"/>
        <v>1020000</v>
      </c>
      <c r="AM30" s="1877" t="s">
        <v>7778</v>
      </c>
      <c r="AN30" s="1876">
        <v>1020000</v>
      </c>
      <c r="AO30" s="1876">
        <v>1</v>
      </c>
      <c r="AP30" s="1877">
        <f t="shared" si="14"/>
        <v>1020000</v>
      </c>
      <c r="AQ30" s="1877" t="s">
        <v>7780</v>
      </c>
      <c r="AR30" s="3598">
        <f>Z30+AD30+AH30+AL30+AP30</f>
        <v>4080000</v>
      </c>
      <c r="AS30" s="3598">
        <f>Y30+AC30+AG30+AK30+AO30</f>
        <v>4</v>
      </c>
      <c r="AT30" s="3598">
        <f>IFERROR((AR30/AS30),0)</f>
        <v>1020000</v>
      </c>
      <c r="AU30" s="4853" t="str">
        <f t="shared" si="3"/>
        <v xml:space="preserve">STATE: ; PDY: Existing (1) - Anaesthetists - Rs.85000 x 1 x 9 m ; KKL: Existing (1)  - Anaesthetists (1) - Rs.85000 x 1 x 12 months ; MHE: Existing (1)  - Anaesthetists (1) - Rs.85000 x 1 x 12 m ; YNM: Existing (1)  - Anaesthetists  - Rs.85000 x 1 x  12 m </v>
      </c>
      <c r="AV30" s="4733" t="s">
        <v>7434</v>
      </c>
      <c r="AW30" s="5021" t="s">
        <v>8115</v>
      </c>
    </row>
    <row r="31" spans="1:49" s="2044" customFormat="1" ht="30">
      <c r="A31" s="1982" t="s">
        <v>466</v>
      </c>
      <c r="B31" s="1982" t="s">
        <v>468</v>
      </c>
      <c r="C31" s="1982" t="s">
        <v>469</v>
      </c>
      <c r="D31" s="1886" t="s">
        <v>70</v>
      </c>
      <c r="E31" s="2003" t="s">
        <v>3878</v>
      </c>
      <c r="F31" s="4493"/>
      <c r="G31" s="4493"/>
      <c r="H31" s="5336"/>
      <c r="I31" s="5336"/>
      <c r="J31" s="5336"/>
      <c r="K31" s="4494"/>
      <c r="L31" s="5336"/>
      <c r="M31" s="5356"/>
      <c r="N31" s="5360"/>
      <c r="O31" s="5356"/>
      <c r="P31" s="5361"/>
      <c r="Q31" s="1947"/>
      <c r="R31" s="1983"/>
      <c r="S31" s="5350"/>
      <c r="T31" s="5407"/>
      <c r="U31" s="5407"/>
      <c r="V31" s="5407"/>
      <c r="W31" s="3346" t="str">
        <f t="shared" si="0"/>
        <v xml:space="preserve">STATE: ; PDY: ; KKL: ; MHE: ; YNM: </v>
      </c>
      <c r="X31" s="2045"/>
      <c r="Y31" s="2045"/>
      <c r="Z31" s="1877">
        <f t="shared" si="10"/>
        <v>0</v>
      </c>
      <c r="AA31" s="2045"/>
      <c r="AB31" s="2045"/>
      <c r="AC31" s="2045"/>
      <c r="AD31" s="1877">
        <f t="shared" si="11"/>
        <v>0</v>
      </c>
      <c r="AE31" s="2045"/>
      <c r="AF31" s="2045"/>
      <c r="AG31" s="2045"/>
      <c r="AH31" s="1877">
        <f t="shared" si="12"/>
        <v>0</v>
      </c>
      <c r="AI31" s="2045"/>
      <c r="AJ31" s="2045"/>
      <c r="AK31" s="2045"/>
      <c r="AL31" s="1877">
        <f t="shared" si="13"/>
        <v>0</v>
      </c>
      <c r="AM31" s="2045"/>
      <c r="AN31" s="2045"/>
      <c r="AO31" s="2045"/>
      <c r="AP31" s="1877">
        <f t="shared" si="14"/>
        <v>0</v>
      </c>
      <c r="AQ31" s="2045"/>
      <c r="AR31" s="3598"/>
      <c r="AS31" s="3598"/>
      <c r="AT31" s="3598"/>
      <c r="AU31" s="4853" t="str">
        <f t="shared" si="3"/>
        <v xml:space="preserve">STATE: ; PDY: ; KKL: ; MHE: ; YNM: </v>
      </c>
      <c r="AV31" s="4733" t="s">
        <v>7434</v>
      </c>
      <c r="AW31" s="4858"/>
    </row>
    <row r="32" spans="1:49" s="2044" customFormat="1" ht="30">
      <c r="A32" s="1982" t="s">
        <v>467</v>
      </c>
      <c r="B32" s="1982" t="s">
        <v>471</v>
      </c>
      <c r="C32" s="1982" t="s">
        <v>472</v>
      </c>
      <c r="D32" s="1886" t="s">
        <v>70</v>
      </c>
      <c r="E32" s="2003" t="s">
        <v>3878</v>
      </c>
      <c r="F32" s="4493"/>
      <c r="G32" s="4493"/>
      <c r="H32" s="5336"/>
      <c r="I32" s="5336"/>
      <c r="J32" s="5336"/>
      <c r="K32" s="4494"/>
      <c r="L32" s="5336"/>
      <c r="M32" s="5356"/>
      <c r="N32" s="5360"/>
      <c r="O32" s="5356"/>
      <c r="P32" s="5361"/>
      <c r="Q32" s="1947"/>
      <c r="R32" s="1983"/>
      <c r="S32" s="5350"/>
      <c r="T32" s="5407"/>
      <c r="U32" s="5407"/>
      <c r="V32" s="5407"/>
      <c r="W32" s="3346" t="str">
        <f t="shared" si="0"/>
        <v xml:space="preserve">STATE: ; PDY: ; KKL: ; MHE: ; YNM: </v>
      </c>
      <c r="X32" s="2045"/>
      <c r="Y32" s="2045"/>
      <c r="Z32" s="1877">
        <f t="shared" si="10"/>
        <v>0</v>
      </c>
      <c r="AA32" s="2045"/>
      <c r="AB32" s="2045"/>
      <c r="AC32" s="2045"/>
      <c r="AD32" s="1877">
        <f t="shared" si="11"/>
        <v>0</v>
      </c>
      <c r="AE32" s="2045"/>
      <c r="AF32" s="2045"/>
      <c r="AG32" s="2045"/>
      <c r="AH32" s="1877">
        <f t="shared" si="12"/>
        <v>0</v>
      </c>
      <c r="AI32" s="2045"/>
      <c r="AJ32" s="2045"/>
      <c r="AK32" s="2045"/>
      <c r="AL32" s="1877">
        <f t="shared" si="13"/>
        <v>0</v>
      </c>
      <c r="AM32" s="2045"/>
      <c r="AN32" s="2045"/>
      <c r="AO32" s="2045"/>
      <c r="AP32" s="1877">
        <f t="shared" si="14"/>
        <v>0</v>
      </c>
      <c r="AQ32" s="2045"/>
      <c r="AR32" s="3598"/>
      <c r="AS32" s="3598"/>
      <c r="AT32" s="3598"/>
      <c r="AU32" s="4853" t="str">
        <f t="shared" si="3"/>
        <v xml:space="preserve">STATE: ; PDY: ; KKL: ; MHE: ; YNM: </v>
      </c>
      <c r="AV32" s="4733" t="s">
        <v>7434</v>
      </c>
      <c r="AW32" s="4858"/>
    </row>
    <row r="33" spans="1:49" s="2044" customFormat="1" ht="30">
      <c r="A33" s="1982" t="s">
        <v>470</v>
      </c>
      <c r="B33" s="1982" t="s">
        <v>473</v>
      </c>
      <c r="C33" s="1982" t="s">
        <v>4086</v>
      </c>
      <c r="D33" s="1886" t="s">
        <v>70</v>
      </c>
      <c r="E33" s="2003" t="s">
        <v>3878</v>
      </c>
      <c r="F33" s="4493"/>
      <c r="G33" s="4493"/>
      <c r="H33" s="5337"/>
      <c r="I33" s="5337"/>
      <c r="J33" s="5337"/>
      <c r="K33" s="4494"/>
      <c r="L33" s="5337"/>
      <c r="M33" s="5345"/>
      <c r="N33" s="5343"/>
      <c r="O33" s="5345"/>
      <c r="P33" s="5358"/>
      <c r="Q33" s="1947"/>
      <c r="R33" s="1983"/>
      <c r="S33" s="5351"/>
      <c r="T33" s="5408"/>
      <c r="U33" s="5408"/>
      <c r="V33" s="5408"/>
      <c r="W33" s="3346" t="str">
        <f t="shared" si="0"/>
        <v xml:space="preserve">STATE: ; PDY: ; KKL: ; MHE: ; YNM: </v>
      </c>
      <c r="X33" s="2045"/>
      <c r="Y33" s="2045"/>
      <c r="Z33" s="1877">
        <f t="shared" si="10"/>
        <v>0</v>
      </c>
      <c r="AA33" s="2045"/>
      <c r="AB33" s="2045"/>
      <c r="AC33" s="2045"/>
      <c r="AD33" s="1877">
        <f t="shared" si="11"/>
        <v>0</v>
      </c>
      <c r="AE33" s="2045"/>
      <c r="AF33" s="2045"/>
      <c r="AG33" s="2045"/>
      <c r="AH33" s="1877">
        <f t="shared" si="12"/>
        <v>0</v>
      </c>
      <c r="AI33" s="2045"/>
      <c r="AJ33" s="2045"/>
      <c r="AK33" s="2045"/>
      <c r="AL33" s="1877">
        <f t="shared" si="13"/>
        <v>0</v>
      </c>
      <c r="AM33" s="2045"/>
      <c r="AN33" s="2045"/>
      <c r="AO33" s="2045"/>
      <c r="AP33" s="1877">
        <f t="shared" si="14"/>
        <v>0</v>
      </c>
      <c r="AQ33" s="2045"/>
      <c r="AR33" s="3598"/>
      <c r="AS33" s="3598"/>
      <c r="AT33" s="3598"/>
      <c r="AU33" s="4853" t="str">
        <f t="shared" si="3"/>
        <v xml:space="preserve">STATE: ; PDY: ; KKL: ; MHE: ; YNM: </v>
      </c>
      <c r="AV33" s="4733" t="s">
        <v>7434</v>
      </c>
      <c r="AW33" s="4858"/>
    </row>
    <row r="34" spans="1:49" s="2044" customFormat="1" ht="15.75">
      <c r="A34" s="2698" t="s">
        <v>476</v>
      </c>
      <c r="B34" s="4485" t="s">
        <v>477</v>
      </c>
      <c r="C34" s="4486" t="s">
        <v>478</v>
      </c>
      <c r="D34" s="4487" t="s">
        <v>70</v>
      </c>
      <c r="E34" s="4487" t="s">
        <v>3878</v>
      </c>
      <c r="F34" s="4518"/>
      <c r="G34" s="4518"/>
      <c r="H34" s="4518"/>
      <c r="I34" s="4518"/>
      <c r="J34" s="4518"/>
      <c r="K34" s="4519">
        <f>SUM(K35:K44)</f>
        <v>0</v>
      </c>
      <c r="L34" s="4518"/>
      <c r="M34" s="4522">
        <f>SUM(M35:M44)</f>
        <v>873600</v>
      </c>
      <c r="N34" s="4522">
        <f>SUM(N35:N44)</f>
        <v>8.7360000000000007</v>
      </c>
      <c r="O34" s="4522">
        <f>SUM(O35:O44)</f>
        <v>25</v>
      </c>
      <c r="P34" s="4522">
        <f>SUM(P35:P44)</f>
        <v>218.4</v>
      </c>
      <c r="Q34" s="4523"/>
      <c r="R34" s="4524"/>
      <c r="S34" s="4525">
        <f>SUM(S35:S44)</f>
        <v>0</v>
      </c>
      <c r="T34" s="4522">
        <f>SUM(T35:T44)</f>
        <v>0</v>
      </c>
      <c r="U34" s="4522">
        <f>SUM(U35:U44)</f>
        <v>0</v>
      </c>
      <c r="V34" s="4522">
        <f>SUM(V35:V44)</f>
        <v>0</v>
      </c>
      <c r="W34" s="3346"/>
      <c r="X34" s="2724"/>
      <c r="Y34" s="2724"/>
      <c r="Z34" s="4522">
        <f>SUM(Z35:Z44)</f>
        <v>9240000</v>
      </c>
      <c r="AA34" s="2724"/>
      <c r="AB34" s="2724"/>
      <c r="AC34" s="2724"/>
      <c r="AD34" s="4522">
        <f>SUM(AD35:AD44)</f>
        <v>2700000</v>
      </c>
      <c r="AE34" s="2724"/>
      <c r="AF34" s="2724"/>
      <c r="AG34" s="2724"/>
      <c r="AH34" s="4522">
        <f>SUM(AH35:AH44)</f>
        <v>4020000</v>
      </c>
      <c r="AI34" s="2724"/>
      <c r="AJ34" s="2724"/>
      <c r="AK34" s="2724"/>
      <c r="AL34" s="4522">
        <f>SUM(AL35:AL44)</f>
        <v>1680000</v>
      </c>
      <c r="AM34" s="2724"/>
      <c r="AN34" s="4504"/>
      <c r="AO34" s="4504"/>
      <c r="AP34" s="4522">
        <f>SUM(AP35:AP44)</f>
        <v>4200000</v>
      </c>
      <c r="AQ34" s="2724"/>
      <c r="AR34" s="4526">
        <f>SUM(AR35:AR44)</f>
        <v>21840000</v>
      </c>
      <c r="AS34" s="4526">
        <f>SUM(AS35:AS44)</f>
        <v>25</v>
      </c>
      <c r="AT34" s="4526">
        <f>SUM(AT35:AT44)</f>
        <v>26325000</v>
      </c>
      <c r="AU34" s="4853"/>
      <c r="AV34" s="4733"/>
      <c r="AW34" s="4858"/>
    </row>
    <row r="35" spans="1:49" s="2044" customFormat="1" ht="31.5">
      <c r="A35" s="1982" t="s">
        <v>479</v>
      </c>
      <c r="B35" s="1982" t="s">
        <v>6705</v>
      </c>
      <c r="C35" s="1982" t="s">
        <v>2423</v>
      </c>
      <c r="D35" s="1886" t="s">
        <v>70</v>
      </c>
      <c r="E35" s="2003" t="s">
        <v>3878</v>
      </c>
      <c r="F35" s="4493"/>
      <c r="G35" s="4493"/>
      <c r="H35" s="5335"/>
      <c r="I35" s="5335"/>
      <c r="J35" s="5335"/>
      <c r="K35" s="4494"/>
      <c r="L35" s="5335"/>
      <c r="M35" s="5344">
        <f>AR34/O35</f>
        <v>873600</v>
      </c>
      <c r="N35" s="5342">
        <f>M35/100000</f>
        <v>8.7360000000000007</v>
      </c>
      <c r="O35" s="5344">
        <f>AS34</f>
        <v>25</v>
      </c>
      <c r="P35" s="5357">
        <f>N35*O35</f>
        <v>218.4</v>
      </c>
      <c r="Q35" s="4505"/>
      <c r="R35" s="1983"/>
      <c r="S35" s="5349"/>
      <c r="T35" s="5425">
        <f>IFERROR(AR35/AS35,0)</f>
        <v>0</v>
      </c>
      <c r="U35" s="5425">
        <f>Y35+AC35+AG35+AK35+AO35</f>
        <v>0</v>
      </c>
      <c r="V35" s="5425">
        <f>T35*U35</f>
        <v>0</v>
      </c>
      <c r="W35" s="3346" t="str">
        <f t="shared" si="0"/>
        <v xml:space="preserve">STATE: ; PDY: ; KKL: ; MHE: ; YNM: </v>
      </c>
      <c r="X35" s="2725"/>
      <c r="Y35" s="2725"/>
      <c r="Z35" s="2725">
        <f>X35*Y35</f>
        <v>0</v>
      </c>
      <c r="AA35" s="2724"/>
      <c r="AB35" s="2725"/>
      <c r="AC35" s="2725"/>
      <c r="AD35" s="2725">
        <f>AB35*AC35</f>
        <v>0</v>
      </c>
      <c r="AE35" s="2724"/>
      <c r="AF35" s="2725"/>
      <c r="AG35" s="2725"/>
      <c r="AH35" s="2725">
        <f>AF35*AG35</f>
        <v>0</v>
      </c>
      <c r="AI35" s="2724"/>
      <c r="AJ35" s="2725"/>
      <c r="AK35" s="2725"/>
      <c r="AL35" s="2725">
        <f>AJ35*AK35</f>
        <v>0</v>
      </c>
      <c r="AM35" s="2724"/>
      <c r="AN35" s="2725"/>
      <c r="AO35" s="2725"/>
      <c r="AP35" s="2725">
        <f>AN35*AO35</f>
        <v>0</v>
      </c>
      <c r="AQ35" s="2724"/>
      <c r="AR35" s="3598">
        <f>Z35+AD35+AH35+AL35+AP35</f>
        <v>0</v>
      </c>
      <c r="AS35" s="2046">
        <f t="shared" ref="AS35:AS44" si="15">Y35+AC35+AG35+AK35+AO35</f>
        <v>0</v>
      </c>
      <c r="AT35" s="3598">
        <f t="shared" ref="AT35:AT44" si="16">AB35+AF35+AJ35+AN35+AR35</f>
        <v>0</v>
      </c>
      <c r="AU35" s="4853" t="str">
        <f t="shared" si="3"/>
        <v xml:space="preserve">STATE: ; PDY: ; KKL: ; MHE: ; YNM: </v>
      </c>
      <c r="AV35" s="4733" t="s">
        <v>7434</v>
      </c>
      <c r="AW35" s="4858"/>
    </row>
    <row r="36" spans="1:49" s="2044" customFormat="1" ht="47.25">
      <c r="A36" s="1982" t="s">
        <v>480</v>
      </c>
      <c r="B36" s="1982" t="s">
        <v>481</v>
      </c>
      <c r="C36" s="1982" t="s">
        <v>482</v>
      </c>
      <c r="D36" s="1886" t="s">
        <v>70</v>
      </c>
      <c r="E36" s="2003" t="s">
        <v>3878</v>
      </c>
      <c r="F36" s="4493"/>
      <c r="G36" s="4493"/>
      <c r="H36" s="5336"/>
      <c r="I36" s="5336"/>
      <c r="J36" s="5336"/>
      <c r="K36" s="4494"/>
      <c r="L36" s="5336"/>
      <c r="M36" s="5356"/>
      <c r="N36" s="5360"/>
      <c r="O36" s="5356"/>
      <c r="P36" s="5361"/>
      <c r="Q36" s="4516"/>
      <c r="R36" s="1983"/>
      <c r="S36" s="5350"/>
      <c r="T36" s="5426"/>
      <c r="U36" s="5426"/>
      <c r="V36" s="5426"/>
      <c r="W36" s="3346" t="str">
        <f t="shared" si="0"/>
        <v xml:space="preserve">STATE: ; PDY: NMHP - Existing (1) -  Psychiatrist Rs.75000 x 1 x 12 m ; KKL: ; MHE: ; YNM: </v>
      </c>
      <c r="X36" s="2045"/>
      <c r="Y36" s="2045"/>
      <c r="Z36" s="1877">
        <f>X36*Y36</f>
        <v>0</v>
      </c>
      <c r="AA36" s="2045"/>
      <c r="AB36" s="1876">
        <v>900000</v>
      </c>
      <c r="AC36" s="1876">
        <v>1</v>
      </c>
      <c r="AD36" s="1877">
        <f>AB36*AC36</f>
        <v>900000</v>
      </c>
      <c r="AE36" s="1877" t="s">
        <v>5841</v>
      </c>
      <c r="AF36" s="2045"/>
      <c r="AG36" s="2045"/>
      <c r="AH36" s="1877">
        <f>AF36*AG36</f>
        <v>0</v>
      </c>
      <c r="AI36" s="2045"/>
      <c r="AJ36" s="2045"/>
      <c r="AK36" s="2045"/>
      <c r="AL36" s="1877">
        <f>AJ36*AK36</f>
        <v>0</v>
      </c>
      <c r="AM36" s="2045"/>
      <c r="AN36" s="2045"/>
      <c r="AO36" s="2045"/>
      <c r="AP36" s="1877">
        <f>AN36*AO36</f>
        <v>0</v>
      </c>
      <c r="AQ36" s="2045"/>
      <c r="AR36" s="3598">
        <f t="shared" ref="AR36:AR44" si="17">Z36+AD36+AH36+AL36+AP36</f>
        <v>900000</v>
      </c>
      <c r="AS36" s="2046">
        <f t="shared" si="15"/>
        <v>1</v>
      </c>
      <c r="AT36" s="3598">
        <f t="shared" si="16"/>
        <v>1800000</v>
      </c>
      <c r="AU36" s="4853" t="str">
        <f t="shared" si="3"/>
        <v xml:space="preserve">STATE: ; PDY: NMHP - Existing (1) -  Psychiatrist Rs.75000 x 1 x 12 m ; KKL: ; MHE: ; YNM: </v>
      </c>
      <c r="AV36" s="4733" t="s">
        <v>7434</v>
      </c>
      <c r="AW36" s="5021" t="s">
        <v>8115</v>
      </c>
    </row>
    <row r="37" spans="1:49" s="2044" customFormat="1" ht="30">
      <c r="A37" s="1982" t="s">
        <v>483</v>
      </c>
      <c r="B37" s="1982" t="s">
        <v>484</v>
      </c>
      <c r="C37" s="1982" t="s">
        <v>485</v>
      </c>
      <c r="D37" s="1886" t="s">
        <v>70</v>
      </c>
      <c r="E37" s="2003" t="s">
        <v>3878</v>
      </c>
      <c r="F37" s="4493"/>
      <c r="G37" s="4493"/>
      <c r="H37" s="5336"/>
      <c r="I37" s="5336"/>
      <c r="J37" s="5336"/>
      <c r="K37" s="4494"/>
      <c r="L37" s="5336"/>
      <c r="M37" s="5356"/>
      <c r="N37" s="5360"/>
      <c r="O37" s="5356"/>
      <c r="P37" s="5361"/>
      <c r="Q37" s="1947"/>
      <c r="R37" s="1983"/>
      <c r="S37" s="5350"/>
      <c r="T37" s="5426"/>
      <c r="U37" s="5426"/>
      <c r="V37" s="5426"/>
      <c r="W37" s="3346" t="str">
        <f t="shared" si="0"/>
        <v xml:space="preserve">STATE: ; PDY: ; KKL: ; MHE: ; YNM: </v>
      </c>
      <c r="X37" s="2725"/>
      <c r="Y37" s="2725"/>
      <c r="Z37" s="2725"/>
      <c r="AA37" s="2724"/>
      <c r="AB37" s="2725"/>
      <c r="AC37" s="2725"/>
      <c r="AD37" s="2725"/>
      <c r="AE37" s="2724"/>
      <c r="AF37" s="2725"/>
      <c r="AG37" s="2725"/>
      <c r="AH37" s="2725"/>
      <c r="AI37" s="2724"/>
      <c r="AJ37" s="2725"/>
      <c r="AK37" s="2725"/>
      <c r="AL37" s="2725"/>
      <c r="AM37" s="2724"/>
      <c r="AN37" s="2725"/>
      <c r="AO37" s="2725"/>
      <c r="AP37" s="2725"/>
      <c r="AQ37" s="2724"/>
      <c r="AR37" s="3598">
        <f t="shared" si="17"/>
        <v>0</v>
      </c>
      <c r="AS37" s="2046">
        <f t="shared" si="15"/>
        <v>0</v>
      </c>
      <c r="AT37" s="3598">
        <f t="shared" si="16"/>
        <v>0</v>
      </c>
      <c r="AU37" s="4853" t="str">
        <f t="shared" si="3"/>
        <v xml:space="preserve">STATE: ; PDY: ; KKL: ; MHE: ; YNM: </v>
      </c>
      <c r="AV37" s="4733" t="s">
        <v>7434</v>
      </c>
      <c r="AW37" s="4858"/>
    </row>
    <row r="38" spans="1:49" s="2044" customFormat="1" ht="30">
      <c r="A38" s="1982" t="s">
        <v>486</v>
      </c>
      <c r="B38" s="1982" t="s">
        <v>474</v>
      </c>
      <c r="C38" s="1982" t="s">
        <v>475</v>
      </c>
      <c r="D38" s="1886" t="s">
        <v>70</v>
      </c>
      <c r="E38" s="2003" t="s">
        <v>3878</v>
      </c>
      <c r="F38" s="4493"/>
      <c r="G38" s="4493"/>
      <c r="H38" s="5336"/>
      <c r="I38" s="5336"/>
      <c r="J38" s="5336"/>
      <c r="K38" s="4494"/>
      <c r="L38" s="5336"/>
      <c r="M38" s="5356"/>
      <c r="N38" s="5360"/>
      <c r="O38" s="5356"/>
      <c r="P38" s="5361"/>
      <c r="Q38" s="1959"/>
      <c r="R38" s="1983"/>
      <c r="S38" s="5350"/>
      <c r="T38" s="5426"/>
      <c r="U38" s="5426"/>
      <c r="V38" s="5426"/>
      <c r="W38" s="3346" t="str">
        <f t="shared" si="0"/>
        <v xml:space="preserve">STATE: ; PDY: ; KKL: ; MHE: ; YNM: </v>
      </c>
      <c r="X38" s="2725"/>
      <c r="Y38" s="2725"/>
      <c r="Z38" s="2725"/>
      <c r="AA38" s="2724"/>
      <c r="AB38" s="2725"/>
      <c r="AC38" s="2725"/>
      <c r="AD38" s="2725"/>
      <c r="AE38" s="2724"/>
      <c r="AF38" s="2725"/>
      <c r="AG38" s="2725"/>
      <c r="AH38" s="2725"/>
      <c r="AI38" s="2724"/>
      <c r="AJ38" s="2725"/>
      <c r="AK38" s="2725"/>
      <c r="AL38" s="2725"/>
      <c r="AM38" s="2724"/>
      <c r="AN38" s="2725"/>
      <c r="AO38" s="2725"/>
      <c r="AP38" s="2725"/>
      <c r="AQ38" s="2724"/>
      <c r="AR38" s="3598">
        <f t="shared" si="17"/>
        <v>0</v>
      </c>
      <c r="AS38" s="2046">
        <f t="shared" si="15"/>
        <v>0</v>
      </c>
      <c r="AT38" s="3598">
        <f t="shared" si="16"/>
        <v>0</v>
      </c>
      <c r="AU38" s="4853" t="str">
        <f t="shared" si="3"/>
        <v xml:space="preserve">STATE: ; PDY: ; KKL: ; MHE: ; YNM: </v>
      </c>
      <c r="AV38" s="4733" t="s">
        <v>7434</v>
      </c>
      <c r="AW38" s="4858"/>
    </row>
    <row r="39" spans="1:49" s="2044" customFormat="1" ht="47.25">
      <c r="A39" s="1982" t="s">
        <v>489</v>
      </c>
      <c r="B39" s="1982" t="s">
        <v>487</v>
      </c>
      <c r="C39" s="1982" t="s">
        <v>488</v>
      </c>
      <c r="D39" s="1886" t="s">
        <v>70</v>
      </c>
      <c r="E39" s="2003" t="s">
        <v>3878</v>
      </c>
      <c r="F39" s="4493"/>
      <c r="G39" s="4493"/>
      <c r="H39" s="5336"/>
      <c r="I39" s="5336"/>
      <c r="J39" s="5336"/>
      <c r="K39" s="4494"/>
      <c r="L39" s="5336"/>
      <c r="M39" s="5356"/>
      <c r="N39" s="5360"/>
      <c r="O39" s="5356"/>
      <c r="P39" s="5361"/>
      <c r="Q39" s="1947"/>
      <c r="R39" s="1983"/>
      <c r="S39" s="5350"/>
      <c r="T39" s="5426"/>
      <c r="U39" s="5426"/>
      <c r="V39" s="5426"/>
      <c r="W39" s="3346" t="str">
        <f t="shared" si="0"/>
        <v xml:space="preserve">STATE: ; PDY: Remuneration for 2 opthalmologist x 12 x Rs.75,000/-per month ; KKL: ; MHE: ; YNM: </v>
      </c>
      <c r="X39" s="2725"/>
      <c r="Y39" s="2725"/>
      <c r="Z39" s="2725"/>
      <c r="AA39" s="2724"/>
      <c r="AB39" s="2725">
        <v>900000</v>
      </c>
      <c r="AC39" s="2725">
        <v>2</v>
      </c>
      <c r="AD39" s="1877">
        <f>AB39*AC39</f>
        <v>1800000</v>
      </c>
      <c r="AE39" s="3346" t="s">
        <v>6744</v>
      </c>
      <c r="AF39" s="2725"/>
      <c r="AG39" s="2725"/>
      <c r="AH39" s="2725"/>
      <c r="AI39" s="2724"/>
      <c r="AJ39" s="2725"/>
      <c r="AK39" s="2725"/>
      <c r="AL39" s="2725"/>
      <c r="AM39" s="2724"/>
      <c r="AN39" s="2725"/>
      <c r="AO39" s="2725"/>
      <c r="AP39" s="2725"/>
      <c r="AQ39" s="2724"/>
      <c r="AR39" s="3598">
        <f t="shared" si="17"/>
        <v>1800000</v>
      </c>
      <c r="AS39" s="2046">
        <f t="shared" si="15"/>
        <v>2</v>
      </c>
      <c r="AT39" s="3598">
        <f t="shared" si="16"/>
        <v>2700000</v>
      </c>
      <c r="AU39" s="4853" t="str">
        <f t="shared" si="3"/>
        <v xml:space="preserve">STATE: ; PDY: Remuneration for 2 opthalmologist x 12 x Rs.75,000/-per month ; KKL: ; MHE: ; YNM: </v>
      </c>
      <c r="AV39" s="4733" t="s">
        <v>7434</v>
      </c>
      <c r="AW39" s="5021" t="s">
        <v>8115</v>
      </c>
    </row>
    <row r="40" spans="1:49" s="2044" customFormat="1" ht="30">
      <c r="A40" s="1982" t="s">
        <v>492</v>
      </c>
      <c r="B40" s="1982" t="s">
        <v>490</v>
      </c>
      <c r="C40" s="1982" t="s">
        <v>491</v>
      </c>
      <c r="D40" s="1886" t="s">
        <v>70</v>
      </c>
      <c r="E40" s="2003" t="s">
        <v>3878</v>
      </c>
      <c r="F40" s="4493"/>
      <c r="G40" s="4493"/>
      <c r="H40" s="5336"/>
      <c r="I40" s="5336"/>
      <c r="J40" s="5336"/>
      <c r="K40" s="4494"/>
      <c r="L40" s="5336"/>
      <c r="M40" s="5356"/>
      <c r="N40" s="5360"/>
      <c r="O40" s="5356"/>
      <c r="P40" s="5361"/>
      <c r="Q40" s="1947"/>
      <c r="R40" s="1983"/>
      <c r="S40" s="5350"/>
      <c r="T40" s="5426"/>
      <c r="U40" s="5426"/>
      <c r="V40" s="5426"/>
      <c r="W40" s="3346" t="str">
        <f t="shared" si="0"/>
        <v xml:space="preserve">STATE: ; PDY: ; KKL: ; MHE: ; YNM: </v>
      </c>
      <c r="X40" s="2725"/>
      <c r="Y40" s="2725"/>
      <c r="Z40" s="2725"/>
      <c r="AA40" s="2724"/>
      <c r="AB40" s="2725"/>
      <c r="AC40" s="2725"/>
      <c r="AD40" s="2725"/>
      <c r="AE40" s="2724"/>
      <c r="AF40" s="2725"/>
      <c r="AG40" s="2725"/>
      <c r="AH40" s="2725"/>
      <c r="AI40" s="2724"/>
      <c r="AJ40" s="2725"/>
      <c r="AK40" s="2725"/>
      <c r="AL40" s="2725"/>
      <c r="AM40" s="2724"/>
      <c r="AN40" s="2725"/>
      <c r="AO40" s="2725"/>
      <c r="AP40" s="2725"/>
      <c r="AQ40" s="2724"/>
      <c r="AR40" s="3598">
        <f t="shared" si="17"/>
        <v>0</v>
      </c>
      <c r="AS40" s="2046">
        <f t="shared" si="15"/>
        <v>0</v>
      </c>
      <c r="AT40" s="3598">
        <f t="shared" si="16"/>
        <v>0</v>
      </c>
      <c r="AU40" s="4853" t="str">
        <f t="shared" si="3"/>
        <v xml:space="preserve">STATE: ; PDY: ; KKL: ; MHE: ; YNM: </v>
      </c>
      <c r="AV40" s="4733" t="s">
        <v>7434</v>
      </c>
      <c r="AW40" s="4858"/>
    </row>
    <row r="41" spans="1:49" s="2044" customFormat="1" ht="30">
      <c r="A41" s="1982" t="s">
        <v>495</v>
      </c>
      <c r="B41" s="1982" t="s">
        <v>493</v>
      </c>
      <c r="C41" s="1982" t="s">
        <v>494</v>
      </c>
      <c r="D41" s="1886" t="s">
        <v>70</v>
      </c>
      <c r="E41" s="2003" t="s">
        <v>3878</v>
      </c>
      <c r="F41" s="4493"/>
      <c r="G41" s="4493"/>
      <c r="H41" s="5336"/>
      <c r="I41" s="5336"/>
      <c r="J41" s="5336"/>
      <c r="K41" s="4494"/>
      <c r="L41" s="5336"/>
      <c r="M41" s="5356"/>
      <c r="N41" s="5360"/>
      <c r="O41" s="5356"/>
      <c r="P41" s="5361"/>
      <c r="Q41" s="4505"/>
      <c r="R41" s="1983"/>
      <c r="S41" s="5350"/>
      <c r="T41" s="5426"/>
      <c r="U41" s="5426"/>
      <c r="V41" s="5426"/>
      <c r="W41" s="3346" t="str">
        <f t="shared" si="0"/>
        <v xml:space="preserve">STATE: ; PDY: ; KKL: ; MHE: ; YNM: </v>
      </c>
      <c r="X41" s="2725"/>
      <c r="Y41" s="2725"/>
      <c r="Z41" s="2725"/>
      <c r="AA41" s="2724"/>
      <c r="AB41" s="2725"/>
      <c r="AC41" s="2725"/>
      <c r="AD41" s="2725"/>
      <c r="AE41" s="2724"/>
      <c r="AF41" s="2725"/>
      <c r="AG41" s="2725"/>
      <c r="AH41" s="2725"/>
      <c r="AI41" s="2724"/>
      <c r="AJ41" s="2725"/>
      <c r="AK41" s="2725"/>
      <c r="AL41" s="2725"/>
      <c r="AM41" s="2724"/>
      <c r="AN41" s="2725"/>
      <c r="AO41" s="2725"/>
      <c r="AP41" s="2725"/>
      <c r="AQ41" s="2724"/>
      <c r="AR41" s="3598">
        <f t="shared" si="17"/>
        <v>0</v>
      </c>
      <c r="AS41" s="2046">
        <f t="shared" si="15"/>
        <v>0</v>
      </c>
      <c r="AT41" s="3598">
        <f t="shared" si="16"/>
        <v>0</v>
      </c>
      <c r="AU41" s="4853" t="str">
        <f t="shared" si="3"/>
        <v xml:space="preserve">STATE: ; PDY: ; KKL: ; MHE: ; YNM: </v>
      </c>
      <c r="AV41" s="4733" t="s">
        <v>7434</v>
      </c>
      <c r="AW41" s="4858"/>
    </row>
    <row r="42" spans="1:49" s="2044" customFormat="1" ht="30">
      <c r="A42" s="1982" t="s">
        <v>497</v>
      </c>
      <c r="B42" s="1982" t="s">
        <v>496</v>
      </c>
      <c r="C42" s="1982" t="s">
        <v>2424</v>
      </c>
      <c r="D42" s="1886" t="s">
        <v>70</v>
      </c>
      <c r="E42" s="2003" t="s">
        <v>3878</v>
      </c>
      <c r="F42" s="4493"/>
      <c r="G42" s="4493"/>
      <c r="H42" s="5336"/>
      <c r="I42" s="5336"/>
      <c r="J42" s="5336"/>
      <c r="K42" s="4494"/>
      <c r="L42" s="5336"/>
      <c r="M42" s="5356"/>
      <c r="N42" s="5360"/>
      <c r="O42" s="5356"/>
      <c r="P42" s="5361"/>
      <c r="Q42" s="4527"/>
      <c r="R42" s="1983"/>
      <c r="S42" s="5350"/>
      <c r="T42" s="5426"/>
      <c r="U42" s="5426"/>
      <c r="V42" s="5426"/>
      <c r="W42" s="3346" t="str">
        <f t="shared" si="0"/>
        <v xml:space="preserve">STATE: ; PDY: ; KKL: ; MHE: ; YNM: </v>
      </c>
      <c r="X42" s="2725"/>
      <c r="Y42" s="2725"/>
      <c r="Z42" s="2725"/>
      <c r="AA42" s="2724"/>
      <c r="AB42" s="2725"/>
      <c r="AC42" s="2725"/>
      <c r="AD42" s="2725"/>
      <c r="AE42" s="2724"/>
      <c r="AF42" s="2725"/>
      <c r="AG42" s="2725"/>
      <c r="AH42" s="2725"/>
      <c r="AI42" s="2724"/>
      <c r="AJ42" s="2725"/>
      <c r="AK42" s="2725"/>
      <c r="AL42" s="2725"/>
      <c r="AM42" s="2724"/>
      <c r="AN42" s="2725"/>
      <c r="AO42" s="2725"/>
      <c r="AP42" s="2725"/>
      <c r="AQ42" s="2724"/>
      <c r="AR42" s="3598">
        <f t="shared" si="17"/>
        <v>0</v>
      </c>
      <c r="AS42" s="2046">
        <f t="shared" si="15"/>
        <v>0</v>
      </c>
      <c r="AT42" s="3598">
        <f t="shared" si="16"/>
        <v>0</v>
      </c>
      <c r="AU42" s="4853" t="str">
        <f t="shared" si="3"/>
        <v xml:space="preserve">STATE: ; PDY: ; KKL: ; MHE: ; YNM: </v>
      </c>
      <c r="AV42" s="4733" t="s">
        <v>7434</v>
      </c>
      <c r="AW42" s="4858"/>
    </row>
    <row r="43" spans="1:49" s="2044" customFormat="1" ht="30">
      <c r="A43" s="1982" t="s">
        <v>500</v>
      </c>
      <c r="B43" s="1982" t="s">
        <v>498</v>
      </c>
      <c r="C43" s="1982" t="s">
        <v>499</v>
      </c>
      <c r="D43" s="1886" t="s">
        <v>70</v>
      </c>
      <c r="E43" s="2003" t="s">
        <v>3878</v>
      </c>
      <c r="F43" s="4493"/>
      <c r="G43" s="4493"/>
      <c r="H43" s="5336"/>
      <c r="I43" s="5336"/>
      <c r="J43" s="5336"/>
      <c r="K43" s="4494"/>
      <c r="L43" s="5336"/>
      <c r="M43" s="5356"/>
      <c r="N43" s="5360"/>
      <c r="O43" s="5356"/>
      <c r="P43" s="5361"/>
      <c r="Q43" s="1947"/>
      <c r="R43" s="1983"/>
      <c r="S43" s="5350"/>
      <c r="T43" s="5426"/>
      <c r="U43" s="5426"/>
      <c r="V43" s="5426"/>
      <c r="W43" s="3346" t="str">
        <f t="shared" si="0"/>
        <v xml:space="preserve">STATE: ; PDY: ; KKL: ; MHE: ; YNM: </v>
      </c>
      <c r="X43" s="2725"/>
      <c r="Y43" s="2725"/>
      <c r="Z43" s="2725"/>
      <c r="AA43" s="2724"/>
      <c r="AB43" s="2725"/>
      <c r="AC43" s="2725"/>
      <c r="AD43" s="2725"/>
      <c r="AE43" s="2724"/>
      <c r="AF43" s="2725"/>
      <c r="AG43" s="2725"/>
      <c r="AH43" s="2725"/>
      <c r="AI43" s="2724"/>
      <c r="AJ43" s="2725"/>
      <c r="AK43" s="2725"/>
      <c r="AL43" s="2725"/>
      <c r="AM43" s="2724"/>
      <c r="AN43" s="2725"/>
      <c r="AO43" s="2725"/>
      <c r="AP43" s="2725"/>
      <c r="AQ43" s="2724"/>
      <c r="AR43" s="3598">
        <f t="shared" si="17"/>
        <v>0</v>
      </c>
      <c r="AS43" s="2046">
        <f t="shared" si="15"/>
        <v>0</v>
      </c>
      <c r="AT43" s="3598">
        <f t="shared" si="16"/>
        <v>0</v>
      </c>
      <c r="AU43" s="4853" t="str">
        <f t="shared" si="3"/>
        <v xml:space="preserve">STATE: ; PDY: ; KKL: ; MHE: ; YNM: </v>
      </c>
      <c r="AV43" s="4733" t="s">
        <v>7434</v>
      </c>
      <c r="AW43" s="4858"/>
    </row>
    <row r="44" spans="1:49" s="2044" customFormat="1" ht="126">
      <c r="A44" s="1982" t="s">
        <v>2425</v>
      </c>
      <c r="B44" s="1982" t="s">
        <v>501</v>
      </c>
      <c r="C44" s="1982" t="s">
        <v>6781</v>
      </c>
      <c r="D44" s="1886" t="s">
        <v>70</v>
      </c>
      <c r="E44" s="2003" t="s">
        <v>3878</v>
      </c>
      <c r="F44" s="4493"/>
      <c r="G44" s="4493"/>
      <c r="H44" s="5337"/>
      <c r="I44" s="5337"/>
      <c r="J44" s="5337"/>
      <c r="K44" s="4494"/>
      <c r="L44" s="5337"/>
      <c r="M44" s="5345"/>
      <c r="N44" s="5343"/>
      <c r="O44" s="5345"/>
      <c r="P44" s="5358"/>
      <c r="Q44" s="1947"/>
      <c r="R44" s="1983"/>
      <c r="S44" s="5351"/>
      <c r="T44" s="5427"/>
      <c r="U44" s="5427"/>
      <c r="V44" s="5427"/>
      <c r="W44" s="3346" t="str">
        <f t="shared" si="0"/>
        <v>STATE: MFP Specialists Outsourcing Cost - Rs.70000 x 11 x 12 months; PDY: ; KKL: Existing (4)  - Specialists Outsourcing Cost -Rs.70000 x 3 x 12 months, Cardiolist  - NPCDCS(1) - Rs. 125000*1*12; MHE: Specialists Outsourcing Cost -  Rs. 70000 x 2 x 12 m; YNM: Specialists Outsourcing Cost -  Rs.70000 x 5 x 12 m</v>
      </c>
      <c r="X44" s="1876">
        <v>840000</v>
      </c>
      <c r="Y44" s="1876">
        <v>11</v>
      </c>
      <c r="Z44" s="1877">
        <f>X44*Y44</f>
        <v>9240000</v>
      </c>
      <c r="AA44" s="1877" t="s">
        <v>7784</v>
      </c>
      <c r="AB44" s="2052"/>
      <c r="AC44" s="2052"/>
      <c r="AD44" s="1877">
        <f>AB44*AC44</f>
        <v>0</v>
      </c>
      <c r="AE44" s="1877"/>
      <c r="AF44" s="2045">
        <v>1005000</v>
      </c>
      <c r="AG44" s="2045">
        <v>4</v>
      </c>
      <c r="AH44" s="1877">
        <f>AF44*AG44</f>
        <v>4020000</v>
      </c>
      <c r="AI44" s="2047" t="s">
        <v>7758</v>
      </c>
      <c r="AJ44" s="2045">
        <v>840000</v>
      </c>
      <c r="AK44" s="2045">
        <v>2</v>
      </c>
      <c r="AL44" s="1877">
        <f>AJ44*AK44</f>
        <v>1680000</v>
      </c>
      <c r="AM44" s="1877" t="s">
        <v>7785</v>
      </c>
      <c r="AN44" s="2053">
        <v>840000</v>
      </c>
      <c r="AO44" s="2053">
        <v>5</v>
      </c>
      <c r="AP44" s="2053">
        <f>AN44*AO44</f>
        <v>4200000</v>
      </c>
      <c r="AQ44" s="1877" t="s">
        <v>7786</v>
      </c>
      <c r="AR44" s="3598">
        <f t="shared" si="17"/>
        <v>19140000</v>
      </c>
      <c r="AS44" s="2046">
        <f t="shared" si="15"/>
        <v>22</v>
      </c>
      <c r="AT44" s="3598">
        <f t="shared" si="16"/>
        <v>21825000</v>
      </c>
      <c r="AU44" s="4853" t="str">
        <f t="shared" si="3"/>
        <v>STATE: MFP Specialists Outsourcing Cost - Rs.70000 x 11 x 12 months; PDY: ; KKL: Existing (4)  - Specialists Outsourcing Cost -Rs.70000 x 3 x 12 months, Cardiolist  - NPCDCS(1) - Rs. 125000*1*12; MHE: Specialists Outsourcing Cost -  Rs. 70000 x 2 x 12 m; YNM: Specialists Outsourcing Cost -  Rs.70000 x 5 x 12 m</v>
      </c>
      <c r="AV44" s="4733" t="s">
        <v>7434</v>
      </c>
      <c r="AW44" s="5021" t="s">
        <v>8115</v>
      </c>
    </row>
    <row r="45" spans="1:49" s="2044" customFormat="1" ht="15.75">
      <c r="A45" s="2698" t="s">
        <v>502</v>
      </c>
      <c r="B45" s="4485" t="s">
        <v>503</v>
      </c>
      <c r="C45" s="4486" t="s">
        <v>504</v>
      </c>
      <c r="D45" s="4487" t="s">
        <v>70</v>
      </c>
      <c r="E45" s="4487" t="s">
        <v>3878</v>
      </c>
      <c r="F45" s="4518"/>
      <c r="G45" s="4518"/>
      <c r="H45" s="4518"/>
      <c r="I45" s="4518"/>
      <c r="J45" s="4518"/>
      <c r="K45" s="4519">
        <f>SUM(K46:K48)</f>
        <v>0</v>
      </c>
      <c r="L45" s="4518"/>
      <c r="M45" s="4522">
        <f>SUM(M46:M48)</f>
        <v>214769.14285714287</v>
      </c>
      <c r="N45" s="4522">
        <f>SUM(N46:N48)</f>
        <v>2.1476914285714286</v>
      </c>
      <c r="O45" s="4522">
        <f>SUM(O46:O48)</f>
        <v>7</v>
      </c>
      <c r="P45" s="4522">
        <f>SUM(P46:P48)</f>
        <v>15.03384</v>
      </c>
      <c r="Q45" s="4523"/>
      <c r="R45" s="4524"/>
      <c r="S45" s="4525">
        <f>SUM(S46:S47)</f>
        <v>0</v>
      </c>
      <c r="T45" s="2724"/>
      <c r="U45" s="2724"/>
      <c r="V45" s="4522">
        <f>SUM(V46:V48)</f>
        <v>999384</v>
      </c>
      <c r="W45" s="3346"/>
      <c r="X45" s="2054">
        <f>SUM(X46:X48)</f>
        <v>0</v>
      </c>
      <c r="Y45" s="2054">
        <f t="shared" ref="Y45:AR45" si="18">SUM(Y46:Y48)</f>
        <v>0</v>
      </c>
      <c r="Z45" s="2054">
        <f t="shared" si="18"/>
        <v>0</v>
      </c>
      <c r="AA45" s="2054">
        <f t="shared" si="18"/>
        <v>0</v>
      </c>
      <c r="AB45" s="2054">
        <f t="shared" si="18"/>
        <v>597128</v>
      </c>
      <c r="AC45" s="2054">
        <f>SUM(AC46:AC48)</f>
        <v>7</v>
      </c>
      <c r="AD45" s="2054">
        <f t="shared" si="18"/>
        <v>1503384</v>
      </c>
      <c r="AE45" s="2054">
        <f t="shared" si="18"/>
        <v>0</v>
      </c>
      <c r="AF45" s="2054">
        <f t="shared" si="18"/>
        <v>0</v>
      </c>
      <c r="AG45" s="2054">
        <f t="shared" si="18"/>
        <v>0</v>
      </c>
      <c r="AH45" s="2054">
        <f t="shared" si="18"/>
        <v>0</v>
      </c>
      <c r="AI45" s="2054">
        <f t="shared" si="18"/>
        <v>0</v>
      </c>
      <c r="AJ45" s="2054">
        <f t="shared" si="18"/>
        <v>0</v>
      </c>
      <c r="AK45" s="2054">
        <f t="shared" si="18"/>
        <v>0</v>
      </c>
      <c r="AL45" s="2054">
        <f t="shared" si="18"/>
        <v>0</v>
      </c>
      <c r="AM45" s="2054">
        <f t="shared" si="18"/>
        <v>0</v>
      </c>
      <c r="AN45" s="2054">
        <f t="shared" si="18"/>
        <v>0</v>
      </c>
      <c r="AO45" s="2054">
        <f t="shared" si="18"/>
        <v>0</v>
      </c>
      <c r="AP45" s="2054">
        <f t="shared" si="18"/>
        <v>0</v>
      </c>
      <c r="AQ45" s="2054">
        <f t="shared" si="18"/>
        <v>0</v>
      </c>
      <c r="AR45" s="2054">
        <f t="shared" si="18"/>
        <v>1503384</v>
      </c>
      <c r="AS45" s="2054">
        <f>SUM(AS46:AS48)</f>
        <v>7</v>
      </c>
      <c r="AT45" s="2054">
        <f>SUM(AT46:AT48)</f>
        <v>2100512</v>
      </c>
      <c r="AU45" s="4853"/>
      <c r="AV45" s="4733"/>
      <c r="AW45" s="4858"/>
    </row>
    <row r="46" spans="1:49" s="2044" customFormat="1" ht="63">
      <c r="A46" s="1982" t="s">
        <v>505</v>
      </c>
      <c r="B46" s="1982" t="s">
        <v>506</v>
      </c>
      <c r="C46" s="1982" t="s">
        <v>507</v>
      </c>
      <c r="D46" s="1886" t="s">
        <v>70</v>
      </c>
      <c r="E46" s="2003" t="s">
        <v>3878</v>
      </c>
      <c r="F46" s="4493"/>
      <c r="G46" s="4493"/>
      <c r="H46" s="5335"/>
      <c r="I46" s="5335"/>
      <c r="J46" s="5335"/>
      <c r="K46" s="4494"/>
      <c r="L46" s="5335"/>
      <c r="M46" s="5414">
        <f>AR45/O46</f>
        <v>214769.14285714287</v>
      </c>
      <c r="N46" s="5417">
        <f>M46/100000</f>
        <v>2.1476914285714286</v>
      </c>
      <c r="O46" s="5414">
        <f>AS45</f>
        <v>7</v>
      </c>
      <c r="P46" s="5357">
        <f>N46*O46</f>
        <v>15.03384</v>
      </c>
      <c r="Q46" s="1947"/>
      <c r="R46" s="1983"/>
      <c r="S46" s="5357"/>
      <c r="T46" s="5409">
        <f>IFERROR(AR46/AS46,0)</f>
        <v>333128</v>
      </c>
      <c r="U46" s="5409">
        <f>Y46+AC46+AG46+AK46+AO46</f>
        <v>3</v>
      </c>
      <c r="V46" s="5409">
        <f>T46*U46</f>
        <v>999384</v>
      </c>
      <c r="W46" s="3346" t="str">
        <f t="shared" si="0"/>
        <v xml:space="preserve">STATE: ; PDY: NOHP Existing (3) - Dental Surgeon - Rs.33282 x 1 x 12  &amp;  PHC -  Dental Surgeon -  Rs.25000 x 2 x 12 m ; KKL: ; MHE: ; YNM: </v>
      </c>
      <c r="X46" s="2045"/>
      <c r="Y46" s="2045"/>
      <c r="Z46" s="1877">
        <f t="shared" ref="Z46:Z52" si="19">X46*Y46</f>
        <v>0</v>
      </c>
      <c r="AA46" s="2045"/>
      <c r="AB46" s="1876">
        <v>333128</v>
      </c>
      <c r="AC46" s="1876">
        <v>3</v>
      </c>
      <c r="AD46" s="1877">
        <f t="shared" ref="AD46:AD52" si="20">AB46*AC46</f>
        <v>999384</v>
      </c>
      <c r="AE46" s="1877" t="s">
        <v>7787</v>
      </c>
      <c r="AF46" s="2045"/>
      <c r="AG46" s="2045"/>
      <c r="AH46" s="1877">
        <f t="shared" ref="AH46:AH52" si="21">AF46*AG46</f>
        <v>0</v>
      </c>
      <c r="AI46" s="2045"/>
      <c r="AJ46" s="2045"/>
      <c r="AK46" s="2045"/>
      <c r="AL46" s="1877">
        <f t="shared" ref="AL46:AL52" si="22">AJ46*AK46</f>
        <v>0</v>
      </c>
      <c r="AM46" s="2045"/>
      <c r="AN46" s="2045"/>
      <c r="AO46" s="2045"/>
      <c r="AP46" s="1877">
        <f t="shared" ref="AP46:AP52" si="23">AN46*AO46</f>
        <v>0</v>
      </c>
      <c r="AQ46" s="2045"/>
      <c r="AR46" s="3598">
        <f>Z46+AD46+AH46+AL46+AP46</f>
        <v>999384</v>
      </c>
      <c r="AS46" s="2046">
        <f>Y46+AC46+AG46+AK46+AO46</f>
        <v>3</v>
      </c>
      <c r="AT46" s="3598">
        <f>AB46+AF46+AJ46+AN46+AR46</f>
        <v>1332512</v>
      </c>
      <c r="AU46" s="4853" t="str">
        <f t="shared" si="3"/>
        <v xml:space="preserve">STATE: ; PDY: NOHP Existing (3) - Dental Surgeon - Rs.33282 x 1 x 12  &amp;  PHC -  Dental Surgeon -  Rs.25000 x 2 x 12 m ; KKL: ; MHE: ; YNM: </v>
      </c>
      <c r="AV46" s="4733" t="s">
        <v>7434</v>
      </c>
      <c r="AW46" s="5021" t="s">
        <v>8115</v>
      </c>
    </row>
    <row r="47" spans="1:49" s="2044" customFormat="1" ht="30">
      <c r="A47" s="1982" t="s">
        <v>508</v>
      </c>
      <c r="B47" s="1982" t="s">
        <v>509</v>
      </c>
      <c r="C47" s="1982" t="s">
        <v>510</v>
      </c>
      <c r="D47" s="1886" t="s">
        <v>70</v>
      </c>
      <c r="E47" s="2003" t="s">
        <v>3878</v>
      </c>
      <c r="F47" s="4493"/>
      <c r="G47" s="4493"/>
      <c r="H47" s="5336"/>
      <c r="I47" s="5336"/>
      <c r="J47" s="5336"/>
      <c r="K47" s="4494"/>
      <c r="L47" s="5336"/>
      <c r="M47" s="5415"/>
      <c r="N47" s="5418"/>
      <c r="O47" s="5420"/>
      <c r="P47" s="5361"/>
      <c r="Q47" s="1947"/>
      <c r="R47" s="1983"/>
      <c r="S47" s="5361"/>
      <c r="T47" s="5407"/>
      <c r="U47" s="5407"/>
      <c r="V47" s="5407"/>
      <c r="W47" s="3346" t="str">
        <f t="shared" si="0"/>
        <v xml:space="preserve">STATE: ; PDY: ; KKL: ; MHE: ; YNM: </v>
      </c>
      <c r="X47" s="2045"/>
      <c r="Y47" s="2045"/>
      <c r="Z47" s="1877">
        <f t="shared" si="19"/>
        <v>0</v>
      </c>
      <c r="AA47" s="2045"/>
      <c r="AB47" s="2045"/>
      <c r="AC47" s="2045"/>
      <c r="AD47" s="2045">
        <f t="shared" si="20"/>
        <v>0</v>
      </c>
      <c r="AE47" s="2045"/>
      <c r="AF47" s="2045"/>
      <c r="AG47" s="2045"/>
      <c r="AH47" s="1877">
        <f t="shared" si="21"/>
        <v>0</v>
      </c>
      <c r="AI47" s="2045"/>
      <c r="AJ47" s="2045"/>
      <c r="AK47" s="2045"/>
      <c r="AL47" s="1877">
        <f t="shared" si="22"/>
        <v>0</v>
      </c>
      <c r="AM47" s="2045"/>
      <c r="AN47" s="2045"/>
      <c r="AO47" s="2045"/>
      <c r="AP47" s="1877">
        <f t="shared" si="23"/>
        <v>0</v>
      </c>
      <c r="AQ47" s="2045"/>
      <c r="AR47" s="3598">
        <f>Z47+AD47+AH47+AL47+AP47</f>
        <v>0</v>
      </c>
      <c r="AS47" s="2046">
        <f>Y47+AC47+AG47+AK47+AO47</f>
        <v>0</v>
      </c>
      <c r="AT47" s="3598">
        <f>AB47+AF47+AJ47+AN47+AR47</f>
        <v>0</v>
      </c>
      <c r="AU47" s="4853" t="str">
        <f t="shared" si="3"/>
        <v xml:space="preserve">STATE: ; PDY: ; KKL: ; MHE: ; YNM: </v>
      </c>
      <c r="AV47" s="4733" t="s">
        <v>7434</v>
      </c>
      <c r="AW47" s="4858"/>
    </row>
    <row r="48" spans="1:49" s="2044" customFormat="1" ht="15.75">
      <c r="A48" s="4528" t="s">
        <v>511</v>
      </c>
      <c r="B48" s="4528" t="s">
        <v>512</v>
      </c>
      <c r="C48" s="4528" t="s">
        <v>513</v>
      </c>
      <c r="D48" s="4529" t="s">
        <v>70</v>
      </c>
      <c r="E48" s="4529" t="s">
        <v>3878</v>
      </c>
      <c r="F48" s="4530"/>
      <c r="G48" s="4530"/>
      <c r="H48" s="5336"/>
      <c r="I48" s="5336"/>
      <c r="J48" s="5336"/>
      <c r="K48" s="4531">
        <f>SUM(K49:K52)</f>
        <v>0</v>
      </c>
      <c r="L48" s="5336"/>
      <c r="M48" s="5415"/>
      <c r="N48" s="5418"/>
      <c r="O48" s="5420"/>
      <c r="P48" s="5361"/>
      <c r="Q48" s="4532"/>
      <c r="R48" s="4532"/>
      <c r="S48" s="5361"/>
      <c r="T48" s="5407"/>
      <c r="U48" s="5407"/>
      <c r="V48" s="5407"/>
      <c r="W48" s="3346" t="str">
        <f t="shared" si="0"/>
        <v xml:space="preserve">STATE: ; PDY: ; KKL: ; MHE: ; YNM: </v>
      </c>
      <c r="X48" s="2055"/>
      <c r="Y48" s="2055"/>
      <c r="Z48" s="1877">
        <f t="shared" si="19"/>
        <v>0</v>
      </c>
      <c r="AA48" s="2055"/>
      <c r="AB48" s="2055">
        <f>SUM(AB49:AB52)</f>
        <v>264000</v>
      </c>
      <c r="AC48" s="2055">
        <f>SUM(AC49:AC52)</f>
        <v>4</v>
      </c>
      <c r="AD48" s="2055">
        <f>SUM(AD49:AD52)</f>
        <v>504000</v>
      </c>
      <c r="AE48" s="2055"/>
      <c r="AF48" s="2055"/>
      <c r="AG48" s="2055"/>
      <c r="AH48" s="1877">
        <f t="shared" si="21"/>
        <v>0</v>
      </c>
      <c r="AI48" s="2055"/>
      <c r="AJ48" s="2055"/>
      <c r="AK48" s="2055"/>
      <c r="AL48" s="1877">
        <f t="shared" si="22"/>
        <v>0</v>
      </c>
      <c r="AM48" s="2055"/>
      <c r="AN48" s="2055"/>
      <c r="AO48" s="2055"/>
      <c r="AP48" s="1877">
        <f t="shared" si="23"/>
        <v>0</v>
      </c>
      <c r="AQ48" s="2055"/>
      <c r="AR48" s="2055">
        <f>SUM(AR49:AR52)</f>
        <v>504000</v>
      </c>
      <c r="AS48" s="2055">
        <f>SUM(AS49:AS52)</f>
        <v>4</v>
      </c>
      <c r="AT48" s="2055">
        <f>SUM(AT49:AT52)</f>
        <v>768000</v>
      </c>
      <c r="AU48" s="4853" t="str">
        <f t="shared" si="3"/>
        <v xml:space="preserve">STATE: ; PDY: ; KKL: ; MHE: ; YNM: </v>
      </c>
      <c r="AV48" s="4733"/>
      <c r="AW48" s="4858"/>
    </row>
    <row r="49" spans="1:49" s="2044" customFormat="1" ht="47.25">
      <c r="A49" s="1982" t="s">
        <v>4288</v>
      </c>
      <c r="B49" s="1982" t="s">
        <v>514</v>
      </c>
      <c r="C49" s="1982" t="s">
        <v>515</v>
      </c>
      <c r="D49" s="1886" t="s">
        <v>70</v>
      </c>
      <c r="E49" s="2003" t="s">
        <v>3878</v>
      </c>
      <c r="F49" s="4493"/>
      <c r="G49" s="4493"/>
      <c r="H49" s="5336"/>
      <c r="I49" s="5336"/>
      <c r="J49" s="5336"/>
      <c r="K49" s="4494"/>
      <c r="L49" s="5336"/>
      <c r="M49" s="5415"/>
      <c r="N49" s="5418"/>
      <c r="O49" s="5420"/>
      <c r="P49" s="5361"/>
      <c r="Q49" s="4516"/>
      <c r="R49" s="1983"/>
      <c r="S49" s="5361"/>
      <c r="T49" s="5407"/>
      <c r="U49" s="5407"/>
      <c r="V49" s="5407"/>
      <c r="W49" s="3346" t="str">
        <f t="shared" si="0"/>
        <v xml:space="preserve">STATE: ; PDY: NOHP Existing (1) - Dental Hygientist - Rs.12000 x 1 x 12 m; KKL: ; MHE: ; YNM: </v>
      </c>
      <c r="X49" s="2045"/>
      <c r="Y49" s="2045"/>
      <c r="Z49" s="1877">
        <f t="shared" si="19"/>
        <v>0</v>
      </c>
      <c r="AA49" s="2045"/>
      <c r="AB49" s="1876">
        <v>144000</v>
      </c>
      <c r="AC49" s="1876">
        <v>1</v>
      </c>
      <c r="AD49" s="1877">
        <f>AB49*AC49</f>
        <v>144000</v>
      </c>
      <c r="AE49" s="1877" t="s">
        <v>7788</v>
      </c>
      <c r="AF49" s="2045"/>
      <c r="AG49" s="2045"/>
      <c r="AH49" s="1877">
        <f t="shared" si="21"/>
        <v>0</v>
      </c>
      <c r="AI49" s="2045"/>
      <c r="AJ49" s="2045"/>
      <c r="AK49" s="2045"/>
      <c r="AL49" s="1877">
        <f t="shared" si="22"/>
        <v>0</v>
      </c>
      <c r="AM49" s="2045"/>
      <c r="AN49" s="2045"/>
      <c r="AO49" s="2045"/>
      <c r="AP49" s="1877">
        <f t="shared" si="23"/>
        <v>0</v>
      </c>
      <c r="AQ49" s="2045"/>
      <c r="AR49" s="3598">
        <f>Z49+AD49+AH49+AL49+AP49</f>
        <v>144000</v>
      </c>
      <c r="AS49" s="2046">
        <f>Y49+AC49+AG49+AK49+AO49</f>
        <v>1</v>
      </c>
      <c r="AT49" s="3598">
        <f>AB49+AF49+AJ49+AN49+AR49</f>
        <v>288000</v>
      </c>
      <c r="AU49" s="4853" t="str">
        <f t="shared" si="3"/>
        <v xml:space="preserve">STATE: ; PDY: NOHP Existing (1) - Dental Hygientist - Rs.12000 x 1 x 12 m; KKL: ; MHE: ; YNM: </v>
      </c>
      <c r="AV49" s="4733" t="s">
        <v>7434</v>
      </c>
      <c r="AW49" s="5021" t="s">
        <v>8115</v>
      </c>
    </row>
    <row r="50" spans="1:49" s="2044" customFormat="1" ht="30">
      <c r="A50" s="1982" t="s">
        <v>4289</v>
      </c>
      <c r="B50" s="1982" t="s">
        <v>516</v>
      </c>
      <c r="C50" s="1982" t="s">
        <v>517</v>
      </c>
      <c r="D50" s="1886" t="s">
        <v>70</v>
      </c>
      <c r="E50" s="2003" t="s">
        <v>3878</v>
      </c>
      <c r="F50" s="4493"/>
      <c r="G50" s="4493"/>
      <c r="H50" s="5336"/>
      <c r="I50" s="5336"/>
      <c r="J50" s="5336"/>
      <c r="K50" s="4494"/>
      <c r="L50" s="5336"/>
      <c r="M50" s="5415"/>
      <c r="N50" s="5418"/>
      <c r="O50" s="5420"/>
      <c r="P50" s="5361"/>
      <c r="Q50" s="1947"/>
      <c r="R50" s="1983"/>
      <c r="S50" s="5361"/>
      <c r="T50" s="5407"/>
      <c r="U50" s="5407"/>
      <c r="V50" s="5407"/>
      <c r="W50" s="3346" t="str">
        <f t="shared" si="0"/>
        <v xml:space="preserve">STATE: ; PDY: ; KKL: ; MHE: ; YNM: </v>
      </c>
      <c r="X50" s="2045"/>
      <c r="Y50" s="2045"/>
      <c r="Z50" s="1877">
        <f t="shared" si="19"/>
        <v>0</v>
      </c>
      <c r="AA50" s="2045"/>
      <c r="AB50" s="2056"/>
      <c r="AC50" s="2056"/>
      <c r="AD50" s="2056">
        <f>AB50*AC50</f>
        <v>0</v>
      </c>
      <c r="AE50" s="2056"/>
      <c r="AF50" s="2045"/>
      <c r="AG50" s="2045"/>
      <c r="AH50" s="1877">
        <f t="shared" si="21"/>
        <v>0</v>
      </c>
      <c r="AI50" s="2045"/>
      <c r="AJ50" s="2045"/>
      <c r="AK50" s="2045"/>
      <c r="AL50" s="1877">
        <f t="shared" si="22"/>
        <v>0</v>
      </c>
      <c r="AM50" s="2045"/>
      <c r="AN50" s="2045"/>
      <c r="AO50" s="2045"/>
      <c r="AP50" s="1877">
        <f t="shared" si="23"/>
        <v>0</v>
      </c>
      <c r="AQ50" s="2045"/>
      <c r="AR50" s="3598">
        <f>Z50+AD50+AH50+AL50+AP50</f>
        <v>0</v>
      </c>
      <c r="AS50" s="2046">
        <f>Y50+AC50+AG50+AK50+AO50</f>
        <v>0</v>
      </c>
      <c r="AT50" s="3598">
        <f>AB50+AF50+AJ50+AN50+AR50</f>
        <v>0</v>
      </c>
      <c r="AU50" s="4853" t="str">
        <f t="shared" si="3"/>
        <v xml:space="preserve">STATE: ; PDY: ; KKL: ; MHE: ; YNM: </v>
      </c>
      <c r="AV50" s="4733" t="s">
        <v>7434</v>
      </c>
      <c r="AW50" s="4858"/>
    </row>
    <row r="51" spans="1:49" s="2044" customFormat="1" ht="47.25">
      <c r="A51" s="1982" t="s">
        <v>4290</v>
      </c>
      <c r="B51" s="1982" t="s">
        <v>518</v>
      </c>
      <c r="C51" s="1982" t="s">
        <v>519</v>
      </c>
      <c r="D51" s="1886" t="s">
        <v>70</v>
      </c>
      <c r="E51" s="2003" t="s">
        <v>3878</v>
      </c>
      <c r="F51" s="4493"/>
      <c r="G51" s="4493"/>
      <c r="H51" s="5336"/>
      <c r="I51" s="5336"/>
      <c r="J51" s="5336"/>
      <c r="K51" s="4494"/>
      <c r="L51" s="5336"/>
      <c r="M51" s="5415"/>
      <c r="N51" s="5418"/>
      <c r="O51" s="5420"/>
      <c r="P51" s="5361"/>
      <c r="Q51" s="4505"/>
      <c r="R51" s="1983"/>
      <c r="S51" s="5361"/>
      <c r="T51" s="5407"/>
      <c r="U51" s="5407"/>
      <c r="V51" s="5407"/>
      <c r="W51" s="3346" t="str">
        <f t="shared" si="0"/>
        <v xml:space="preserve">STATE: ; PDY: NOHP Existing (3) - Dental Assistant - Rs.10000 x 3 x 12 m ; KKL: ; MHE: ; YNM: </v>
      </c>
      <c r="X51" s="2045"/>
      <c r="Y51" s="2045"/>
      <c r="Z51" s="1877">
        <f t="shared" si="19"/>
        <v>0</v>
      </c>
      <c r="AA51" s="2045"/>
      <c r="AB51" s="1876">
        <v>120000</v>
      </c>
      <c r="AC51" s="1876">
        <v>3</v>
      </c>
      <c r="AD51" s="1877">
        <f>AB51*AC51</f>
        <v>360000</v>
      </c>
      <c r="AE51" s="1877" t="s">
        <v>7789</v>
      </c>
      <c r="AF51" s="2045"/>
      <c r="AG51" s="2045"/>
      <c r="AH51" s="1877">
        <f t="shared" si="21"/>
        <v>0</v>
      </c>
      <c r="AI51" s="2045"/>
      <c r="AJ51" s="2045"/>
      <c r="AK51" s="2045"/>
      <c r="AL51" s="1877">
        <f t="shared" si="22"/>
        <v>0</v>
      </c>
      <c r="AM51" s="2045"/>
      <c r="AN51" s="2045"/>
      <c r="AO51" s="2045"/>
      <c r="AP51" s="1877">
        <f t="shared" si="23"/>
        <v>0</v>
      </c>
      <c r="AQ51" s="2045"/>
      <c r="AR51" s="3598">
        <f>Z51+AD51+AH51+AL51+AP51</f>
        <v>360000</v>
      </c>
      <c r="AS51" s="2046">
        <f>Y51+AC51+AG51+AK51+AO51</f>
        <v>3</v>
      </c>
      <c r="AT51" s="3598">
        <f>AB51+AF51+AJ51+AN51+AR51</f>
        <v>480000</v>
      </c>
      <c r="AU51" s="4853" t="str">
        <f t="shared" si="3"/>
        <v xml:space="preserve">STATE: ; PDY: NOHP Existing (3) - Dental Assistant - Rs.10000 x 3 x 12 m ; KKL: ; MHE: ; YNM: </v>
      </c>
      <c r="AV51" s="4733" t="s">
        <v>7434</v>
      </c>
      <c r="AW51" s="5021" t="s">
        <v>8115</v>
      </c>
    </row>
    <row r="52" spans="1:49" s="2044" customFormat="1" ht="15.75">
      <c r="A52" s="1982" t="s">
        <v>4291</v>
      </c>
      <c r="B52" s="1982" t="s">
        <v>520</v>
      </c>
      <c r="C52" s="1982" t="s">
        <v>307</v>
      </c>
      <c r="D52" s="1886" t="s">
        <v>70</v>
      </c>
      <c r="E52" s="2003" t="s">
        <v>3878</v>
      </c>
      <c r="F52" s="4493"/>
      <c r="G52" s="4493"/>
      <c r="H52" s="5337"/>
      <c r="I52" s="5337"/>
      <c r="J52" s="5337"/>
      <c r="K52" s="4494"/>
      <c r="L52" s="5337"/>
      <c r="M52" s="5416"/>
      <c r="N52" s="5419"/>
      <c r="O52" s="5421"/>
      <c r="P52" s="5358"/>
      <c r="Q52" s="1947"/>
      <c r="R52" s="1983"/>
      <c r="S52" s="5358"/>
      <c r="T52" s="5408"/>
      <c r="U52" s="5408"/>
      <c r="V52" s="5408"/>
      <c r="W52" s="3346" t="str">
        <f t="shared" si="0"/>
        <v xml:space="preserve">STATE: ; PDY: ; KKL: ; MHE: ; YNM: </v>
      </c>
      <c r="X52" s="2045"/>
      <c r="Y52" s="2045"/>
      <c r="Z52" s="1877">
        <f t="shared" si="19"/>
        <v>0</v>
      </c>
      <c r="AA52" s="2045"/>
      <c r="AB52" s="2045"/>
      <c r="AC52" s="2045"/>
      <c r="AD52" s="1877">
        <f t="shared" si="20"/>
        <v>0</v>
      </c>
      <c r="AE52" s="2045"/>
      <c r="AF52" s="2045"/>
      <c r="AG52" s="2045"/>
      <c r="AH52" s="1877">
        <f t="shared" si="21"/>
        <v>0</v>
      </c>
      <c r="AI52" s="2045"/>
      <c r="AJ52" s="2045"/>
      <c r="AK52" s="2045"/>
      <c r="AL52" s="1877">
        <f t="shared" si="22"/>
        <v>0</v>
      </c>
      <c r="AM52" s="2045"/>
      <c r="AN52" s="2045"/>
      <c r="AO52" s="2045"/>
      <c r="AP52" s="1877">
        <f t="shared" si="23"/>
        <v>0</v>
      </c>
      <c r="AQ52" s="2045"/>
      <c r="AR52" s="3598">
        <f>Z52+AD52+AH52+AL52+AP52</f>
        <v>0</v>
      </c>
      <c r="AS52" s="2046">
        <f>Y52+AC52+AG52+AK52+AO52</f>
        <v>0</v>
      </c>
      <c r="AT52" s="3598">
        <f>AB52+AF52+AJ52+AN52+AR52</f>
        <v>0</v>
      </c>
      <c r="AU52" s="4853" t="str">
        <f t="shared" si="3"/>
        <v xml:space="preserve">STATE: ; PDY: ; KKL: ; MHE: ; YNM: </v>
      </c>
      <c r="AV52" s="4733"/>
      <c r="AW52" s="4858"/>
    </row>
    <row r="53" spans="1:49" s="2044" customFormat="1" ht="15.75">
      <c r="A53" s="2698" t="s">
        <v>521</v>
      </c>
      <c r="B53" s="4485" t="s">
        <v>522</v>
      </c>
      <c r="C53" s="4486" t="s">
        <v>523</v>
      </c>
      <c r="D53" s="4487" t="s">
        <v>70</v>
      </c>
      <c r="E53" s="4487" t="s">
        <v>3878</v>
      </c>
      <c r="F53" s="4533"/>
      <c r="G53" s="4533"/>
      <c r="H53" s="4533"/>
      <c r="I53" s="4533"/>
      <c r="J53" s="4533"/>
      <c r="K53" s="4534">
        <f>SUM(K54:K55)</f>
        <v>0</v>
      </c>
      <c r="L53" s="4533"/>
      <c r="M53" s="4522">
        <f>SUM(M54:M55)</f>
        <v>412694.55555544444</v>
      </c>
      <c r="N53" s="4522">
        <f>SUM(N54:N55)</f>
        <v>4.1269455555544443</v>
      </c>
      <c r="O53" s="4522">
        <f>SUM(O54:O55)</f>
        <v>9</v>
      </c>
      <c r="P53" s="4522">
        <f>SUM(P54:P55)</f>
        <v>37.142509999989997</v>
      </c>
      <c r="Q53" s="4524"/>
      <c r="R53" s="4524"/>
      <c r="S53" s="4535">
        <f>SUM(S54:S55)</f>
        <v>0</v>
      </c>
      <c r="T53" s="2724"/>
      <c r="U53" s="2724"/>
      <c r="V53" s="4522">
        <f>SUM(V54:V55)</f>
        <v>3714250.9999989998</v>
      </c>
      <c r="W53" s="3346"/>
      <c r="X53" s="2724"/>
      <c r="Y53" s="2724"/>
      <c r="Z53" s="4522">
        <f>SUM(Z54:Z55)</f>
        <v>0</v>
      </c>
      <c r="AA53" s="2724"/>
      <c r="AB53" s="2724"/>
      <c r="AC53" s="2724"/>
      <c r="AD53" s="4522">
        <f>SUM(AD54:AD55)</f>
        <v>2994250.9999989998</v>
      </c>
      <c r="AE53" s="2724"/>
      <c r="AF53" s="2724"/>
      <c r="AG53" s="2724"/>
      <c r="AH53" s="4522">
        <f>SUM(AH54:AH55)</f>
        <v>360000</v>
      </c>
      <c r="AI53" s="2724"/>
      <c r="AJ53" s="2724"/>
      <c r="AK53" s="2724"/>
      <c r="AL53" s="4522">
        <f>SUM(AL54:AL55)</f>
        <v>360000</v>
      </c>
      <c r="AM53" s="2724"/>
      <c r="AN53" s="2724"/>
      <c r="AO53" s="2724"/>
      <c r="AP53" s="4522">
        <f>SUM(AP54:AP55)</f>
        <v>0</v>
      </c>
      <c r="AQ53" s="2724"/>
      <c r="AR53" s="4526">
        <f>SUM(AR54:AR55)</f>
        <v>3714250.9999989998</v>
      </c>
      <c r="AS53" s="4526">
        <f>SUM(AS54:AS55)</f>
        <v>9</v>
      </c>
      <c r="AT53" s="4526">
        <f>SUM(AT54:AT55)</f>
        <v>412694.55555544444</v>
      </c>
      <c r="AU53" s="4855"/>
      <c r="AV53" s="4733"/>
      <c r="AW53" s="4858"/>
    </row>
    <row r="54" spans="1:49" s="2044" customFormat="1" ht="94.5">
      <c r="A54" s="4536" t="s">
        <v>3329</v>
      </c>
      <c r="B54" s="1990"/>
      <c r="C54" s="4512" t="s">
        <v>3322</v>
      </c>
      <c r="D54" s="1886" t="s">
        <v>70</v>
      </c>
      <c r="E54" s="4513" t="s">
        <v>3878</v>
      </c>
      <c r="F54" s="4514"/>
      <c r="G54" s="4514"/>
      <c r="H54" s="5412"/>
      <c r="I54" s="5412"/>
      <c r="J54" s="5412"/>
      <c r="K54" s="4494"/>
      <c r="L54" s="4537"/>
      <c r="M54" s="5344">
        <f>AR53/O54</f>
        <v>412694.55555544444</v>
      </c>
      <c r="N54" s="5342">
        <f>M54/100000</f>
        <v>4.1269455555544443</v>
      </c>
      <c r="O54" s="5344">
        <f>AS54</f>
        <v>9</v>
      </c>
      <c r="P54" s="5357">
        <f>N54*O54</f>
        <v>37.142509999989997</v>
      </c>
      <c r="Q54" s="4505"/>
      <c r="R54" s="4515"/>
      <c r="S54" s="5410"/>
      <c r="T54" s="5425">
        <f>IFERROR(AR54/AS54,0)</f>
        <v>412694.55555544444</v>
      </c>
      <c r="U54" s="5425">
        <f>Y54+AC54+AG54+AK54+AO54</f>
        <v>9</v>
      </c>
      <c r="V54" s="5357">
        <f>T54*U54</f>
        <v>3714250.9999989998</v>
      </c>
      <c r="W54" s="3346" t="str">
        <f t="shared" si="0"/>
        <v xml:space="preserve">STATE: ; PDY: NPCDCS (2) 43933* 1*12 M Vacant Rs. 30000*1*12 M , NTEP:Existing 5 Posts- Rs.46,130x1x12+Rs.34,729 x 2 x 12+Rs.30000 x2 x 12 m; KKL: NPCDCS (1) Vacant Rs. 30000*1*12 M; MHE: NPCDCS (1) Vacant Rs. 30000*1*12 ; YNM: </v>
      </c>
      <c r="X54" s="2057"/>
      <c r="Y54" s="2057"/>
      <c r="Z54" s="1877">
        <f>X54*Y54</f>
        <v>0</v>
      </c>
      <c r="AA54" s="2057"/>
      <c r="AB54" s="2050">
        <v>427750.142857</v>
      </c>
      <c r="AC54" s="2050">
        <v>7</v>
      </c>
      <c r="AD54" s="1877">
        <f>AB54*AC54</f>
        <v>2994250.9999989998</v>
      </c>
      <c r="AE54" s="2050" t="s">
        <v>7759</v>
      </c>
      <c r="AF54" s="2057">
        <v>360000</v>
      </c>
      <c r="AG54" s="2057">
        <v>1</v>
      </c>
      <c r="AH54" s="1877">
        <f>AF54*AG54</f>
        <v>360000</v>
      </c>
      <c r="AI54" s="2058" t="s">
        <v>7791</v>
      </c>
      <c r="AJ54" s="2057">
        <v>360000</v>
      </c>
      <c r="AK54" s="2057">
        <v>1</v>
      </c>
      <c r="AL54" s="1877">
        <f>AJ54*AK54</f>
        <v>360000</v>
      </c>
      <c r="AM54" s="2058" t="s">
        <v>7790</v>
      </c>
      <c r="AN54" s="2057"/>
      <c r="AO54" s="2057"/>
      <c r="AP54" s="1877">
        <f>AN54*AO54</f>
        <v>0</v>
      </c>
      <c r="AQ54" s="2057"/>
      <c r="AR54" s="4538">
        <f>Z54+AD54+AH54+AL54+AP54</f>
        <v>3714250.9999989998</v>
      </c>
      <c r="AS54" s="3598">
        <f>Y54+AC54+AG54+AK54+AO54</f>
        <v>9</v>
      </c>
      <c r="AT54" s="3598">
        <f>IFERROR((AR54/AS54),0)</f>
        <v>412694.55555544444</v>
      </c>
      <c r="AU54" s="4853" t="str">
        <f t="shared" si="3"/>
        <v xml:space="preserve">STATE: ; PDY: NPCDCS (2) 43933* 1*12 M Vacant Rs. 30000*1*12 M , NTEP:Existing 5 Posts- Rs.46,130x1x12+Rs.34,729 x 2 x 12+Rs.30000 x2 x 12 m; KKL: NPCDCS (1) Vacant Rs. 30000*1*12 M; MHE: NPCDCS (1) Vacant Rs. 30000*1*12 ; YNM: </v>
      </c>
      <c r="AV54" s="4733" t="s">
        <v>7434</v>
      </c>
      <c r="AW54" s="5021" t="s">
        <v>8115</v>
      </c>
    </row>
    <row r="55" spans="1:49" s="2044" customFormat="1" ht="30">
      <c r="A55" s="4536" t="s">
        <v>3330</v>
      </c>
      <c r="B55" s="1990"/>
      <c r="C55" s="4512" t="s">
        <v>3323</v>
      </c>
      <c r="D55" s="1886" t="s">
        <v>70</v>
      </c>
      <c r="E55" s="4513" t="s">
        <v>3878</v>
      </c>
      <c r="F55" s="4514"/>
      <c r="G55" s="4514"/>
      <c r="H55" s="5413"/>
      <c r="I55" s="5413"/>
      <c r="J55" s="5413"/>
      <c r="K55" s="4494"/>
      <c r="L55" s="4539"/>
      <c r="M55" s="5345"/>
      <c r="N55" s="5343"/>
      <c r="O55" s="5345"/>
      <c r="P55" s="5358"/>
      <c r="Q55" s="4505"/>
      <c r="R55" s="4515"/>
      <c r="S55" s="5411"/>
      <c r="T55" s="5427"/>
      <c r="U55" s="5427"/>
      <c r="V55" s="5358"/>
      <c r="W55" s="3346" t="str">
        <f t="shared" si="0"/>
        <v xml:space="preserve">STATE: ; PDY: ; KKL: ; MHE: ; YNM: </v>
      </c>
      <c r="X55" s="2725"/>
      <c r="Y55" s="2725"/>
      <c r="Z55" s="4540"/>
      <c r="AA55" s="2724"/>
      <c r="AB55" s="2725"/>
      <c r="AC55" s="2725"/>
      <c r="AD55" s="4540"/>
      <c r="AE55" s="2724"/>
      <c r="AF55" s="2725"/>
      <c r="AG55" s="2725"/>
      <c r="AH55" s="4540"/>
      <c r="AI55" s="2724"/>
      <c r="AJ55" s="2725"/>
      <c r="AK55" s="2725"/>
      <c r="AL55" s="4540"/>
      <c r="AM55" s="2724"/>
      <c r="AN55" s="2725"/>
      <c r="AO55" s="2725"/>
      <c r="AP55" s="4540"/>
      <c r="AQ55" s="2724"/>
      <c r="AR55" s="4538"/>
      <c r="AS55" s="3598"/>
      <c r="AT55" s="3598"/>
      <c r="AU55" s="4853" t="str">
        <f t="shared" si="3"/>
        <v xml:space="preserve">STATE: ; PDY: ; KKL: ; MHE: ; YNM: </v>
      </c>
      <c r="AV55" s="4733" t="s">
        <v>7434</v>
      </c>
      <c r="AW55" s="4858"/>
    </row>
    <row r="56" spans="1:49" s="2044" customFormat="1" ht="15.75">
      <c r="A56" s="2698" t="s">
        <v>524</v>
      </c>
      <c r="B56" s="4485" t="s">
        <v>525</v>
      </c>
      <c r="C56" s="4486" t="s">
        <v>526</v>
      </c>
      <c r="D56" s="4487" t="s">
        <v>70</v>
      </c>
      <c r="E56" s="4487" t="s">
        <v>3878</v>
      </c>
      <c r="F56" s="4533"/>
      <c r="G56" s="4533"/>
      <c r="H56" s="4533"/>
      <c r="I56" s="4533"/>
      <c r="J56" s="4533"/>
      <c r="K56" s="4534">
        <f>SUM(K57:K59)</f>
        <v>0</v>
      </c>
      <c r="L56" s="4533"/>
      <c r="M56" s="4520">
        <f>T56</f>
        <v>0</v>
      </c>
      <c r="N56" s="4521">
        <f>M56/100000</f>
        <v>0</v>
      </c>
      <c r="O56" s="4520">
        <f>U56</f>
        <v>0</v>
      </c>
      <c r="P56" s="4522">
        <f>SUM(P57:P59)</f>
        <v>360.02783999982</v>
      </c>
      <c r="Q56" s="4524"/>
      <c r="R56" s="4524"/>
      <c r="S56" s="4525">
        <f>SUM(S57:S59)</f>
        <v>0</v>
      </c>
      <c r="T56" s="2724"/>
      <c r="U56" s="2724"/>
      <c r="V56" s="4522">
        <f>SUM(V57:V59)</f>
        <v>0</v>
      </c>
      <c r="W56" s="3346"/>
      <c r="X56" s="2724"/>
      <c r="Y56" s="2724"/>
      <c r="Z56" s="4522">
        <f>SUM(Z57:Z59)</f>
        <v>0</v>
      </c>
      <c r="AA56" s="2724"/>
      <c r="AB56" s="2724"/>
      <c r="AC56" s="2724"/>
      <c r="AD56" s="4522">
        <f>SUM(AD57:AD59)</f>
        <v>17790551.999994002</v>
      </c>
      <c r="AE56" s="2724"/>
      <c r="AF56" s="2724"/>
      <c r="AG56" s="2724"/>
      <c r="AH56" s="4522">
        <f>SUM(AH57:AH59)</f>
        <v>9831815.9999880008</v>
      </c>
      <c r="AI56" s="2724"/>
      <c r="AJ56" s="2724"/>
      <c r="AK56" s="2724"/>
      <c r="AL56" s="4522">
        <f>SUM(AL57:AL59)</f>
        <v>4896204</v>
      </c>
      <c r="AM56" s="2724"/>
      <c r="AN56" s="2724"/>
      <c r="AO56" s="2724"/>
      <c r="AP56" s="4522">
        <f>SUM(AP57:AP59)</f>
        <v>3484212</v>
      </c>
      <c r="AQ56" s="2724"/>
      <c r="AR56" s="4526">
        <f>SUM(AR57:AR59)</f>
        <v>36002783.999981999</v>
      </c>
      <c r="AS56" s="4526">
        <f>SUM(AS57:AS59)</f>
        <v>104</v>
      </c>
      <c r="AT56" s="4526">
        <f>SUM(AT57:AT59)</f>
        <v>939058.01375086361</v>
      </c>
      <c r="AU56" s="4853"/>
      <c r="AV56" s="4733"/>
      <c r="AW56" s="4858"/>
    </row>
    <row r="57" spans="1:49" s="2044" customFormat="1" ht="301.5" customHeight="1">
      <c r="A57" s="1982" t="s">
        <v>527</v>
      </c>
      <c r="B57" s="1982" t="s">
        <v>528</v>
      </c>
      <c r="C57" s="1982" t="s">
        <v>529</v>
      </c>
      <c r="D57" s="1886" t="s">
        <v>70</v>
      </c>
      <c r="E57" s="2003" t="s">
        <v>3878</v>
      </c>
      <c r="F57" s="4493"/>
      <c r="G57" s="4493"/>
      <c r="H57" s="5335"/>
      <c r="I57" s="5335"/>
      <c r="J57" s="5335"/>
      <c r="K57" s="4494"/>
      <c r="L57" s="5335"/>
      <c r="M57" s="5352">
        <f>AR56/O57</f>
        <v>346180.61538444232</v>
      </c>
      <c r="N57" s="5349">
        <f>M57/100000</f>
        <v>3.4618061538444231</v>
      </c>
      <c r="O57" s="5344">
        <f>AS56</f>
        <v>104</v>
      </c>
      <c r="P57" s="5357">
        <f>N57*O57</f>
        <v>360.02783999982</v>
      </c>
      <c r="Q57" s="4541"/>
      <c r="R57" s="1983"/>
      <c r="S57" s="5349"/>
      <c r="T57" s="5425"/>
      <c r="U57" s="5425">
        <f>Y57+AC57+AG57+AK57+AO57</f>
        <v>43</v>
      </c>
      <c r="V57" s="5357">
        <f>T57*U57</f>
        <v>0</v>
      </c>
      <c r="W57" s="3346" t="str">
        <f t="shared" si="0"/>
        <v xml:space="preserve">STATE: ; PDY: Existing (21) - Naturopathy &amp; Yoga Therapist (1 No)- Rs.50962 x 1 x 12 m, Ayurveda Physician (4)- Rs. 50962 x 4 x 12 m, Siddha Physician (9) - Rs. 50962 x 8 x 12 m &amp; Rs. 46513 x 1 x 12 m, Homeopathy Physician (7) Rs.50962 x 6 x 12 m , 25000 x 1 x 12 m; KKL: Naturopathy &amp; Yoga Therapist 1 No - Rs.36610 x 1 x 12, Siddha Physician (4) - Rs.50962 x 3 x 12 m , Rs.33282 x 1 x 12 m  Homeopathy Physician (2) - Rs.50962 x 2 x 12 m,  Ayurveda Physician (5) Rs. 50962 x 3 x 12 m, Rs.46329 x 1 x 12 m 33282 x 1 x 12 m,
; MHE: Mahe - Naturopathy &amp; Yoga Therapist - (1 ) Rs.25000 x 1 x 12 m, Ayurveda Physician - (3) Rs. 50962 x 3 x 12 m, Siddha Physician (1)  Rs.50962 x 1 x 12 months    ; YNM: Yanam - Ayurveda Physician (3) 
Rs.50962 x 2 x 12 m, Rs.25000 x 1 x 12 m , Homeopathy Physician (1) – Rs.50962 x 1 x 12 m, Naturopathy &amp; Yoga Therapist (1) – Rs.50962 x 1 x 12 m </v>
      </c>
      <c r="X57" s="2725"/>
      <c r="Y57" s="2725"/>
      <c r="Z57" s="4540">
        <f>X57*Y57</f>
        <v>0</v>
      </c>
      <c r="AA57" s="2724"/>
      <c r="AB57" s="3358">
        <v>594166.285714</v>
      </c>
      <c r="AC57" s="3358">
        <v>21</v>
      </c>
      <c r="AD57" s="4606">
        <f>AB57*AC57</f>
        <v>12477491.999994</v>
      </c>
      <c r="AE57" s="4606" t="s">
        <v>7813</v>
      </c>
      <c r="AF57" s="3358">
        <v>557199</v>
      </c>
      <c r="AG57" s="3358">
        <v>12</v>
      </c>
      <c r="AH57" s="4606">
        <f>AF57*AG57</f>
        <v>6686388</v>
      </c>
      <c r="AI57" s="4606" t="s">
        <v>6702</v>
      </c>
      <c r="AJ57" s="3358">
        <v>549235.19999999995</v>
      </c>
      <c r="AK57" s="3358">
        <v>5</v>
      </c>
      <c r="AL57" s="4606">
        <f>AJ57*AK57</f>
        <v>2746176</v>
      </c>
      <c r="AM57" s="4606" t="s">
        <v>7814</v>
      </c>
      <c r="AN57" s="3358">
        <v>549235.19999999995</v>
      </c>
      <c r="AO57" s="3358">
        <v>5</v>
      </c>
      <c r="AP57" s="4606">
        <f>AN57*AO57</f>
        <v>2746176</v>
      </c>
      <c r="AQ57" s="4606" t="s">
        <v>7815</v>
      </c>
      <c r="AR57" s="4538">
        <f>Z57+AD57+AH57+AL57+AP57</f>
        <v>24656231.999994002</v>
      </c>
      <c r="AS57" s="3598">
        <f>Y57+AC57+AG57+AK57+AO57</f>
        <v>43</v>
      </c>
      <c r="AT57" s="3598">
        <f>IFERROR((AR57/AS57),0)</f>
        <v>573400.74418590707</v>
      </c>
      <c r="AU57" s="4853" t="str">
        <f>"STATE: "&amp;AA57&amp;"; PDY: "&amp;AE57&amp;"; KKL: "&amp;AI57&amp;"; MHE: "&amp;AM57&amp;"; YNM: "&amp;AQ57</f>
        <v xml:space="preserve">STATE: ; PDY: Existing (21) - Naturopathy &amp; Yoga Therapist (1 No)- Rs.50962 x 1 x 12 m, Ayurveda Physician (4)- Rs. 50962 x 4 x 12 m, Siddha Physician (9) - Rs. 50962 x 8 x 12 m &amp; Rs. 46513 x 1 x 12 m, Homeopathy Physician (7) Rs.50962 x 6 x 12 m , 25000 x 1 x 12 m; KKL: Naturopathy &amp; Yoga Therapist 1 No - Rs.36610 x 1 x 12, Siddha Physician (4) - Rs.50962 x 3 x 12 m , Rs.33282 x 1 x 12 m  Homeopathy Physician (2) - Rs.50962 x 2 x 12 m,  Ayurveda Physician (5) Rs. 50962 x 3 x 12 m, Rs.46329 x 1 x 12 m 33282 x 1 x 12 m,
; MHE: Mahe - Naturopathy &amp; Yoga Therapist - (1 ) Rs.25000 x 1 x 12 m, Ayurveda Physician - (3) Rs. 50962 x 3 x 12 m, Siddha Physician (1)  Rs.50962 x 1 x 12 months    ; YNM: Yanam - Ayurveda Physician (3) 
Rs.50962 x 2 x 12 m, Rs.25000 x 1 x 12 m , Homeopathy Physician (1) – Rs.50962 x 1 x 12 m, Naturopathy &amp; Yoga Therapist (1) – Rs.50962 x 1 x 12 m </v>
      </c>
      <c r="AV57" s="4733" t="s">
        <v>7434</v>
      </c>
      <c r="AW57" s="5021" t="s">
        <v>8115</v>
      </c>
    </row>
    <row r="58" spans="1:49" s="2044" customFormat="1" ht="97.5" customHeight="1">
      <c r="A58" s="1982" t="s">
        <v>530</v>
      </c>
      <c r="B58" s="1982" t="s">
        <v>531</v>
      </c>
      <c r="C58" s="1982" t="s">
        <v>532</v>
      </c>
      <c r="D58" s="1886" t="s">
        <v>70</v>
      </c>
      <c r="E58" s="2003" t="s">
        <v>70</v>
      </c>
      <c r="F58" s="4493"/>
      <c r="G58" s="4493"/>
      <c r="H58" s="5336"/>
      <c r="I58" s="5336"/>
      <c r="J58" s="5336"/>
      <c r="K58" s="4494"/>
      <c r="L58" s="5336"/>
      <c r="M58" s="5348"/>
      <c r="N58" s="5350"/>
      <c r="O58" s="5356"/>
      <c r="P58" s="5361"/>
      <c r="Q58" s="4497"/>
      <c r="R58" s="1983"/>
      <c r="S58" s="5350"/>
      <c r="T58" s="5426"/>
      <c r="U58" s="5426"/>
      <c r="V58" s="5361"/>
      <c r="W58" s="3346" t="str">
        <f t="shared" si="0"/>
        <v xml:space="preserve">STATE: ; PDY: Pharmacist (10) – Ayurveda (2): Rs.8500 x 1 x 12 m, Rs.17328 x 1 x 12 m, Homeopathy (5): Rs.24463 x 3 x 12 m, Rs.8500 x 2 x 12 m,  Siddha (3) Rs.8500 x 3 x 12 m; KKL: Ayurveda  Pharmacist (1) – Rs. 8500 x 1 x 12 m,   Homeopathy Pharmacist (1) – Rs. 13070 x 1 x 12 m; MHE: Existing (3) - Heomopathy Pharmacist (2) - Rs. 24463 x 2 x 12 m, Ayurvedha Pharmacist (1) Rs. 8500 x 1 x 12 m ; YNM: </v>
      </c>
      <c r="X58" s="2725"/>
      <c r="Y58" s="2725"/>
      <c r="Z58" s="4540">
        <f>X58*Y58</f>
        <v>0</v>
      </c>
      <c r="AA58" s="2724"/>
      <c r="AB58" s="1876">
        <v>170060.4</v>
      </c>
      <c r="AC58" s="1876">
        <v>10</v>
      </c>
      <c r="AD58" s="1877">
        <f>AB58*AC58</f>
        <v>1700604</v>
      </c>
      <c r="AE58" s="1877" t="s">
        <v>7816</v>
      </c>
      <c r="AF58" s="1876">
        <v>129420</v>
      </c>
      <c r="AG58" s="1876">
        <v>2</v>
      </c>
      <c r="AH58" s="1877">
        <f>AF58*AG58</f>
        <v>258840</v>
      </c>
      <c r="AI58" s="1877" t="s">
        <v>7818</v>
      </c>
      <c r="AJ58" s="1876">
        <v>229704</v>
      </c>
      <c r="AK58" s="1876">
        <v>3</v>
      </c>
      <c r="AL58" s="1877">
        <f>AJ58*AK58</f>
        <v>689112</v>
      </c>
      <c r="AM58" s="1877" t="s">
        <v>7817</v>
      </c>
      <c r="AN58" s="1876"/>
      <c r="AO58" s="1876"/>
      <c r="AP58" s="1877">
        <f>AN58*AO58</f>
        <v>0</v>
      </c>
      <c r="AQ58" s="1877"/>
      <c r="AR58" s="4538">
        <f>Z58+AD58+AH58+AL58+AP58</f>
        <v>2648556</v>
      </c>
      <c r="AS58" s="3598">
        <f>Y58+AC58+AG58+AK58+AO58</f>
        <v>15</v>
      </c>
      <c r="AT58" s="3598">
        <f>IFERROR((AR58/AS58),0)</f>
        <v>176570.4</v>
      </c>
      <c r="AU58" s="4853" t="str">
        <f>"STATE: "&amp;AA58&amp;"; PDY: "&amp;AE58&amp;"; KKL: "&amp;AI58&amp;"; MHE: "&amp;AM58&amp;"; YNM: "&amp;AQ58</f>
        <v xml:space="preserve">STATE: ; PDY: Pharmacist (10) – Ayurveda (2): Rs.8500 x 1 x 12 m, Rs.17328 x 1 x 12 m, Homeopathy (5): Rs.24463 x 3 x 12 m, Rs.8500 x 2 x 12 m,  Siddha (3) Rs.8500 x 3 x 12 m; KKL: Ayurveda  Pharmacist (1) – Rs. 8500 x 1 x 12 m,   Homeopathy Pharmacist (1) – Rs. 13070 x 1 x 12 m; MHE: Existing (3) - Heomopathy Pharmacist (2) - Rs. 24463 x 2 x 12 m, Ayurvedha Pharmacist (1) Rs. 8500 x 1 x 12 m ; YNM: </v>
      </c>
      <c r="AV58" s="4733" t="s">
        <v>7434</v>
      </c>
      <c r="AW58" s="5021" t="s">
        <v>8115</v>
      </c>
    </row>
    <row r="59" spans="1:49" s="2044" customFormat="1" ht="109.5" customHeight="1">
      <c r="A59" s="1982" t="s">
        <v>533</v>
      </c>
      <c r="B59" s="1982" t="s">
        <v>534</v>
      </c>
      <c r="C59" s="1982" t="s">
        <v>307</v>
      </c>
      <c r="D59" s="1886" t="s">
        <v>70</v>
      </c>
      <c r="E59" s="2003" t="s">
        <v>70</v>
      </c>
      <c r="F59" s="4493"/>
      <c r="G59" s="4493"/>
      <c r="H59" s="5337"/>
      <c r="I59" s="5337"/>
      <c r="J59" s="5337"/>
      <c r="K59" s="4494"/>
      <c r="L59" s="5337"/>
      <c r="M59" s="5339"/>
      <c r="N59" s="5351"/>
      <c r="O59" s="5345"/>
      <c r="P59" s="5358"/>
      <c r="Q59" s="1947"/>
      <c r="R59" s="1983"/>
      <c r="S59" s="5351"/>
      <c r="T59" s="5427"/>
      <c r="U59" s="5427"/>
      <c r="V59" s="5358"/>
      <c r="W59" s="3346" t="str">
        <f t="shared" si="0"/>
        <v xml:space="preserve">STATE: ; PDY: Existing (20) - Yoga Demonstrator (1) – Rs. 20387 x 1 x 12 m,  Siddha Masseurs (1) – Rs.20387 x 1 x 12 m, AYUSH Attendant (18) – Rs.16308 x 15 x 12 m, 9304 x 1x 12,  6340 x 1 x 12 m , 5000 x 1 x 12 m ; KKL: Existing Yoga Demonstrator (1) - Rs. 20387 x 1 x 12 m, Ayurveda Masseurs (2) Rs. 20387 x 2 x 12 m, AYUSH Attendant (11) - Rs. 16308 x 11 x 12 m ; MHE: Existing ( 8) - Ayurveda Masseurs (2) – Rs. 20387 x 1 x 12 m, Rs. 11316 x 1 x 12 m, Yoga Demonstrator (1) – Rs. 8500 x 1 x 12 m, Ayush Attendant (5) - Rs.16308 x 5 x 12 m ; YNM: Yanam -Existing  Ayurveda Masseurs (1) –  Rs. 20387 x 1 x 12 m, Yoga Demonstrator (Vacant 1) – Rs.8500 x 1 x 12 m,  AYUSH Attendant (2) – Rs.16308 x 2 x 12 m </v>
      </c>
      <c r="X59" s="2725"/>
      <c r="Y59" s="2725"/>
      <c r="Z59" s="4540"/>
      <c r="AA59" s="2724"/>
      <c r="AB59" s="1876">
        <v>180622.8</v>
      </c>
      <c r="AC59" s="1876">
        <v>20</v>
      </c>
      <c r="AD59" s="1877">
        <f>AB59*AC59</f>
        <v>3612456</v>
      </c>
      <c r="AE59" s="1877" t="s">
        <v>7174</v>
      </c>
      <c r="AF59" s="1876">
        <v>206184.85714199999</v>
      </c>
      <c r="AG59" s="1876">
        <v>14</v>
      </c>
      <c r="AH59" s="1877">
        <f>AF59*AG59</f>
        <v>2886587.9999879999</v>
      </c>
      <c r="AI59" s="1877" t="s">
        <v>6703</v>
      </c>
      <c r="AJ59" s="1876">
        <v>182614.5</v>
      </c>
      <c r="AK59" s="1876">
        <v>8</v>
      </c>
      <c r="AL59" s="1877">
        <f>AJ59*AK59</f>
        <v>1460916</v>
      </c>
      <c r="AM59" s="1877" t="s">
        <v>7820</v>
      </c>
      <c r="AN59" s="1876">
        <v>184509</v>
      </c>
      <c r="AO59" s="1876">
        <v>4</v>
      </c>
      <c r="AP59" s="1877">
        <f>AN59*AO59</f>
        <v>738036</v>
      </c>
      <c r="AQ59" s="1877" t="s">
        <v>7819</v>
      </c>
      <c r="AR59" s="4538">
        <f>Z59+AD59+AH59+AL59+AP59</f>
        <v>8697995.9999880008</v>
      </c>
      <c r="AS59" s="3598">
        <f>Y59+AC59+AG59+AK59+AO59</f>
        <v>46</v>
      </c>
      <c r="AT59" s="3598">
        <f>IFERROR((AR59/AS59),0)</f>
        <v>189086.86956495655</v>
      </c>
      <c r="AU59" s="4853" t="str">
        <f>"STATE: "&amp;AA59&amp;"; PDY: "&amp;AE59&amp;"; KKL: "&amp;AI59&amp;"; MHE: "&amp;AM59&amp;"; YNM: "&amp;AQ59</f>
        <v xml:space="preserve">STATE: ; PDY: Existing (20) - Yoga Demonstrator (1) – Rs. 20387 x 1 x 12 m,  Siddha Masseurs (1) – Rs.20387 x 1 x 12 m, AYUSH Attendant (18) – Rs.16308 x 15 x 12 m, 9304 x 1x 12,  6340 x 1 x 12 m , 5000 x 1 x 12 m ; KKL: Existing Yoga Demonstrator (1) - Rs. 20387 x 1 x 12 m, Ayurveda Masseurs (2) Rs. 20387 x 2 x 12 m, AYUSH Attendant (11) - Rs. 16308 x 11 x 12 m ; MHE: Existing ( 8) - Ayurveda Masseurs (2) – Rs. 20387 x 1 x 12 m, Rs. 11316 x 1 x 12 m, Yoga Demonstrator (1) – Rs. 8500 x 1 x 12 m, Ayush Attendant (5) - Rs.16308 x 5 x 12 m ; YNM: Yanam -Existing  Ayurveda Masseurs (1) –  Rs. 20387 x 1 x 12 m, Yoga Demonstrator (Vacant 1) – Rs.8500 x 1 x 12 m,  AYUSH Attendant (2) – Rs.16308 x 2 x 12 m </v>
      </c>
      <c r="AV59" s="4733"/>
      <c r="AW59" s="5021" t="s">
        <v>8115</v>
      </c>
    </row>
    <row r="60" spans="1:49" s="2044" customFormat="1" ht="31.5">
      <c r="A60" s="2698" t="s">
        <v>535</v>
      </c>
      <c r="B60" s="4485" t="s">
        <v>536</v>
      </c>
      <c r="C60" s="4486" t="s">
        <v>537</v>
      </c>
      <c r="D60" s="4487" t="s">
        <v>70</v>
      </c>
      <c r="E60" s="4487" t="s">
        <v>3878</v>
      </c>
      <c r="F60" s="4533"/>
      <c r="G60" s="4533"/>
      <c r="H60" s="4533"/>
      <c r="I60" s="4533"/>
      <c r="J60" s="4533"/>
      <c r="K60" s="4534">
        <f>K61+K67</f>
        <v>0</v>
      </c>
      <c r="L60" s="4533"/>
      <c r="M60" s="4520">
        <f>T60</f>
        <v>0</v>
      </c>
      <c r="N60" s="4521">
        <f>M60/100000</f>
        <v>0</v>
      </c>
      <c r="O60" s="4520">
        <f>U60</f>
        <v>0</v>
      </c>
      <c r="P60" s="4522">
        <f>P61+P67</f>
        <v>56.281080000000003</v>
      </c>
      <c r="Q60" s="4524"/>
      <c r="R60" s="4524"/>
      <c r="S60" s="4525">
        <f>S61+S67</f>
        <v>0</v>
      </c>
      <c r="T60" s="2724"/>
      <c r="U60" s="2724"/>
      <c r="V60" s="4522">
        <f>V61+V67</f>
        <v>16947366.461538464</v>
      </c>
      <c r="W60" s="3346"/>
      <c r="X60" s="2724"/>
      <c r="Y60" s="2724"/>
      <c r="Z60" s="4522">
        <f>Z61+Z67</f>
        <v>0</v>
      </c>
      <c r="AA60" s="2724"/>
      <c r="AB60" s="2724"/>
      <c r="AC60" s="2724"/>
      <c r="AD60" s="4522">
        <f>AD61+AD67</f>
        <v>3263220</v>
      </c>
      <c r="AE60" s="2724"/>
      <c r="AF60" s="2724"/>
      <c r="AG60" s="2724"/>
      <c r="AH60" s="4522">
        <f>AH61+AH67</f>
        <v>1235760</v>
      </c>
      <c r="AI60" s="2724"/>
      <c r="AJ60" s="2724"/>
      <c r="AK60" s="2724"/>
      <c r="AL60" s="4522">
        <f>AL61+AL67</f>
        <v>879624</v>
      </c>
      <c r="AM60" s="2724"/>
      <c r="AN60" s="2724"/>
      <c r="AO60" s="2724"/>
      <c r="AP60" s="4522">
        <f>AP61+AP67</f>
        <v>249504</v>
      </c>
      <c r="AQ60" s="2724"/>
      <c r="AR60" s="4526">
        <f>AR61+AR67</f>
        <v>5628108</v>
      </c>
      <c r="AS60" s="4526">
        <f>AS61+AS67</f>
        <v>16</v>
      </c>
      <c r="AT60" s="4542"/>
      <c r="AU60" s="4853"/>
      <c r="AV60" s="4733"/>
      <c r="AW60" s="4858"/>
    </row>
    <row r="61" spans="1:49" s="2044" customFormat="1" ht="15.75">
      <c r="A61" s="4543" t="s">
        <v>538</v>
      </c>
      <c r="B61" s="4544" t="s">
        <v>539</v>
      </c>
      <c r="C61" s="4543" t="s">
        <v>540</v>
      </c>
      <c r="D61" s="4545" t="s">
        <v>70</v>
      </c>
      <c r="E61" s="4545" t="s">
        <v>96</v>
      </c>
      <c r="F61" s="4546"/>
      <c r="G61" s="4546"/>
      <c r="H61" s="4546"/>
      <c r="I61" s="4546"/>
      <c r="J61" s="4546"/>
      <c r="K61" s="4547">
        <f>SUM(K62:K66)</f>
        <v>0</v>
      </c>
      <c r="L61" s="4546"/>
      <c r="M61" s="4520">
        <f>T61</f>
        <v>0</v>
      </c>
      <c r="N61" s="4521">
        <f>M61/100000</f>
        <v>0</v>
      </c>
      <c r="O61" s="4520">
        <f>U61</f>
        <v>0</v>
      </c>
      <c r="P61" s="4548">
        <f>SUM(P62:P66)</f>
        <v>49.05012</v>
      </c>
      <c r="Q61" s="4549"/>
      <c r="R61" s="4549"/>
      <c r="S61" s="4550">
        <f>SUM(S62:S66)</f>
        <v>0</v>
      </c>
      <c r="T61" s="2724"/>
      <c r="U61" s="2724"/>
      <c r="V61" s="4548">
        <f>SUM(V62:V66)</f>
        <v>16224270.461538462</v>
      </c>
      <c r="W61" s="3346"/>
      <c r="X61" s="2724"/>
      <c r="Y61" s="2724"/>
      <c r="Z61" s="4548">
        <f>SUM(Z62:Z66)</f>
        <v>0</v>
      </c>
      <c r="AA61" s="2724"/>
      <c r="AB61" s="2724"/>
      <c r="AC61" s="2724"/>
      <c r="AD61" s="4548">
        <f>SUM(AD62:AD66)</f>
        <v>2540124</v>
      </c>
      <c r="AE61" s="2724"/>
      <c r="AF61" s="2724"/>
      <c r="AG61" s="2724"/>
      <c r="AH61" s="4548">
        <f>SUM(AH62:AH66)</f>
        <v>1235760</v>
      </c>
      <c r="AI61" s="2724"/>
      <c r="AJ61" s="2724"/>
      <c r="AK61" s="2724"/>
      <c r="AL61" s="4548">
        <f>SUM(AL62:AL66)</f>
        <v>879624</v>
      </c>
      <c r="AM61" s="2724"/>
      <c r="AN61" s="2724"/>
      <c r="AO61" s="2724"/>
      <c r="AP61" s="4548">
        <f>SUM(AP62:AP66)</f>
        <v>249504</v>
      </c>
      <c r="AQ61" s="2724"/>
      <c r="AR61" s="4551">
        <f>SUM(AR62:AR66)</f>
        <v>4905012</v>
      </c>
      <c r="AS61" s="4551">
        <f>SUM(AS62:AS66)</f>
        <v>13</v>
      </c>
      <c r="AT61" s="4551">
        <f>SUM(AT62:AT66)</f>
        <v>1413381</v>
      </c>
      <c r="AU61" s="4853"/>
      <c r="AV61" s="4733"/>
      <c r="AW61" s="4858"/>
    </row>
    <row r="62" spans="1:49" s="2044" customFormat="1" ht="94.5">
      <c r="A62" s="4552" t="s">
        <v>4292</v>
      </c>
      <c r="B62" s="1982" t="s">
        <v>542</v>
      </c>
      <c r="C62" s="1982" t="s">
        <v>543</v>
      </c>
      <c r="D62" s="1886" t="s">
        <v>70</v>
      </c>
      <c r="E62" s="2003" t="s">
        <v>96</v>
      </c>
      <c r="F62" s="4493"/>
      <c r="G62" s="4553"/>
      <c r="H62" s="5335"/>
      <c r="I62" s="5335"/>
      <c r="J62" s="5335"/>
      <c r="K62" s="4494"/>
      <c r="L62" s="5335"/>
      <c r="M62" s="5344">
        <f>AR61/O62</f>
        <v>377308.61538461538</v>
      </c>
      <c r="N62" s="5342">
        <f>M62/100000</f>
        <v>3.7730861538461538</v>
      </c>
      <c r="O62" s="5344">
        <f>AS61</f>
        <v>13</v>
      </c>
      <c r="P62" s="5346">
        <f>N62*O62</f>
        <v>49.05012</v>
      </c>
      <c r="Q62" s="1947"/>
      <c r="R62" s="1983"/>
      <c r="S62" s="5349"/>
      <c r="T62" s="5425">
        <f>IFERROR(AR61/O62,0)</f>
        <v>377308.61538461538</v>
      </c>
      <c r="U62" s="5425">
        <v>43</v>
      </c>
      <c r="V62" s="5357">
        <f>T62*U62</f>
        <v>16224270.461538462</v>
      </c>
      <c r="W62" s="3346" t="str">
        <f t="shared" si="0"/>
        <v xml:space="preserve">STATE: ; PDY: Existing Staff (3 nos.) : Siddha Physician - (2 nos.) Rs.36610 x 2 x 12 m, Ayurvedha Physician - (1 no.) Rs.36610 x 1 x 12 m; KKL: ; MHE: Existing (1) - Heomopathy Physician - (1) - 36610 x 1 x 12 months  ; YNM: </v>
      </c>
      <c r="X62" s="2725"/>
      <c r="Y62" s="2725"/>
      <c r="Z62" s="4540">
        <f>X62*Y62</f>
        <v>0</v>
      </c>
      <c r="AA62" s="2724"/>
      <c r="AB62" s="1876">
        <v>439320</v>
      </c>
      <c r="AC62" s="1876">
        <v>3</v>
      </c>
      <c r="AD62" s="1877">
        <f>AB62*AC62</f>
        <v>1317960</v>
      </c>
      <c r="AE62" s="1877" t="s">
        <v>6956</v>
      </c>
      <c r="AF62" s="1876"/>
      <c r="AG62" s="1876"/>
      <c r="AH62" s="1877">
        <f>AF62*AG62</f>
        <v>0</v>
      </c>
      <c r="AI62" s="1877"/>
      <c r="AJ62" s="1876">
        <v>439320</v>
      </c>
      <c r="AK62" s="1876">
        <v>1</v>
      </c>
      <c r="AL62" s="1877">
        <f>AJ62*AK62</f>
        <v>439320</v>
      </c>
      <c r="AM62" s="1877" t="s">
        <v>6953</v>
      </c>
      <c r="AN62" s="1876"/>
      <c r="AO62" s="1876"/>
      <c r="AP62" s="1877">
        <f>AN62*AO62</f>
        <v>0</v>
      </c>
      <c r="AQ62" s="1877"/>
      <c r="AR62" s="4538">
        <f>Z62+AD62+AH62+AL62+AP62</f>
        <v>1757280</v>
      </c>
      <c r="AS62" s="3598">
        <f>Y62+AC62+AG62+AK62+AO62</f>
        <v>4</v>
      </c>
      <c r="AT62" s="3598">
        <f>IFERROR((AR62/AS62),0)</f>
        <v>439320</v>
      </c>
      <c r="AU62" s="4853" t="str">
        <f t="shared" si="3"/>
        <v xml:space="preserve">STATE: ; PDY: Existing Staff (3 nos.) : Siddha Physician - (2 nos.) Rs.36610 x 2 x 12 m, Ayurvedha Physician - (1 no.) Rs.36610 x 1 x 12 m; KKL: ; MHE: Existing (1) - Heomopathy Physician - (1) - 36610 x 1 x 12 months  ; YNM: </v>
      </c>
      <c r="AV62" s="4733" t="s">
        <v>7434</v>
      </c>
      <c r="AW62" s="5021" t="s">
        <v>8115</v>
      </c>
    </row>
    <row r="63" spans="1:49" s="2044" customFormat="1" ht="78.75">
      <c r="A63" s="4552" t="s">
        <v>4293</v>
      </c>
      <c r="B63" s="1982" t="s">
        <v>544</v>
      </c>
      <c r="C63" s="1982" t="s">
        <v>545</v>
      </c>
      <c r="D63" s="1886" t="s">
        <v>70</v>
      </c>
      <c r="E63" s="2003" t="s">
        <v>96</v>
      </c>
      <c r="F63" s="4493"/>
      <c r="G63" s="4493"/>
      <c r="H63" s="5336"/>
      <c r="I63" s="5336"/>
      <c r="J63" s="5336"/>
      <c r="K63" s="4494"/>
      <c r="L63" s="5336"/>
      <c r="M63" s="5356"/>
      <c r="N63" s="5360"/>
      <c r="O63" s="5356"/>
      <c r="P63" s="5355"/>
      <c r="Q63" s="1947"/>
      <c r="R63" s="1983"/>
      <c r="S63" s="5350"/>
      <c r="T63" s="5426"/>
      <c r="U63" s="5426"/>
      <c r="V63" s="5361"/>
      <c r="W63" s="3346" t="str">
        <f t="shared" si="0"/>
        <v xml:space="preserve">STATE: ; PDY: Existing Staff  (2 nos.) : Medical Officer (1) Rs.43933 x  1 x 12 m, Rs.30000 x 1 x 12; KKL: Existing Staff (2 nos.) : KKL - Medical Officer (2)  Rs.38037 x 2 x 12 ; MHE: ; YNM: </v>
      </c>
      <c r="X63" s="2725"/>
      <c r="Y63" s="2725"/>
      <c r="Z63" s="4540"/>
      <c r="AA63" s="2724"/>
      <c r="AB63" s="1876">
        <v>443598</v>
      </c>
      <c r="AC63" s="1876">
        <v>2</v>
      </c>
      <c r="AD63" s="1877">
        <f>AB63*AC63</f>
        <v>887196</v>
      </c>
      <c r="AE63" s="1877" t="s">
        <v>7792</v>
      </c>
      <c r="AF63" s="1876">
        <v>456444</v>
      </c>
      <c r="AG63" s="1876">
        <v>2</v>
      </c>
      <c r="AH63" s="1877">
        <f>AF63*AG63</f>
        <v>912888</v>
      </c>
      <c r="AI63" s="1877" t="s">
        <v>6954</v>
      </c>
      <c r="AJ63" s="1876"/>
      <c r="AK63" s="1876"/>
      <c r="AL63" s="1877">
        <f>AJ63*AK63</f>
        <v>0</v>
      </c>
      <c r="AM63" s="1877"/>
      <c r="AN63" s="1876"/>
      <c r="AO63" s="1876"/>
      <c r="AP63" s="1877">
        <f>AN63*AO63</f>
        <v>0</v>
      </c>
      <c r="AQ63" s="1877"/>
      <c r="AR63" s="4538">
        <f>Z63+AD63+AH63+AL63+AP63</f>
        <v>1800084</v>
      </c>
      <c r="AS63" s="3598">
        <f>Y63+AC63+AG63+AK63+AO63</f>
        <v>4</v>
      </c>
      <c r="AT63" s="3598">
        <f>IFERROR((AR63/AS63),0)</f>
        <v>450021</v>
      </c>
      <c r="AU63" s="4853" t="str">
        <f t="shared" si="3"/>
        <v xml:space="preserve">STATE: ; PDY: Existing Staff  (2 nos.) : Medical Officer (1) Rs.43933 x  1 x 12 m, Rs.30000 x 1 x 12; KKL: Existing Staff (2 nos.) : KKL - Medical Officer (2)  Rs.38037 x 2 x 12 ; MHE: ; YNM: </v>
      </c>
      <c r="AV63" s="4733" t="s">
        <v>7434</v>
      </c>
      <c r="AW63" s="5021" t="s">
        <v>8115</v>
      </c>
    </row>
    <row r="64" spans="1:49" s="2044" customFormat="1" ht="78.75">
      <c r="A64" s="4552" t="s">
        <v>4294</v>
      </c>
      <c r="B64" s="1982" t="s">
        <v>546</v>
      </c>
      <c r="C64" s="1982" t="s">
        <v>547</v>
      </c>
      <c r="D64" s="1886" t="s">
        <v>70</v>
      </c>
      <c r="E64" s="2003" t="s">
        <v>96</v>
      </c>
      <c r="F64" s="4493"/>
      <c r="G64" s="4493"/>
      <c r="H64" s="5336"/>
      <c r="I64" s="5336"/>
      <c r="J64" s="5336"/>
      <c r="K64" s="4494"/>
      <c r="L64" s="5336"/>
      <c r="M64" s="5356"/>
      <c r="N64" s="5360"/>
      <c r="O64" s="5356"/>
      <c r="P64" s="5355"/>
      <c r="Q64" s="1947"/>
      <c r="R64" s="1983"/>
      <c r="S64" s="5350"/>
      <c r="T64" s="5426"/>
      <c r="U64" s="5426"/>
      <c r="V64" s="5361"/>
      <c r="W64" s="3346" t="str">
        <f t="shared" si="0"/>
        <v xml:space="preserve">STATE: ; PDY: Existing Staff (2) SNs - Rs.16914 x 1 x 12, Rs.11000 x 1 x 12 m; KKL: Existing Staff - Staff Nurse (1) - Rs.26906 x 1 x 12  ; MHE: Staff Nurse (1) Rs.36692 x 1 x 12 ; YNM: </v>
      </c>
      <c r="X64" s="2725"/>
      <c r="Y64" s="2725"/>
      <c r="Z64" s="4540"/>
      <c r="AA64" s="2724"/>
      <c r="AB64" s="1876">
        <v>167484</v>
      </c>
      <c r="AC64" s="1876">
        <v>2</v>
      </c>
      <c r="AD64" s="1877">
        <f>AB64*AC64</f>
        <v>334968</v>
      </c>
      <c r="AE64" s="1877" t="s">
        <v>7793</v>
      </c>
      <c r="AF64" s="1876">
        <v>322872</v>
      </c>
      <c r="AG64" s="1876">
        <v>1</v>
      </c>
      <c r="AH64" s="1877">
        <f>AF64*AG64</f>
        <v>322872</v>
      </c>
      <c r="AI64" s="1877" t="s">
        <v>6955</v>
      </c>
      <c r="AJ64" s="1876">
        <v>440304</v>
      </c>
      <c r="AK64" s="1876">
        <v>1</v>
      </c>
      <c r="AL64" s="1877">
        <f>AJ64*AK64</f>
        <v>440304</v>
      </c>
      <c r="AM64" s="1877" t="s">
        <v>6952</v>
      </c>
      <c r="AN64" s="1876"/>
      <c r="AO64" s="1876"/>
      <c r="AP64" s="1877">
        <f>AN64*AO64</f>
        <v>0</v>
      </c>
      <c r="AQ64" s="1877"/>
      <c r="AR64" s="4538">
        <f>Z64+AD64+AH64+AL64+AP64</f>
        <v>1098144</v>
      </c>
      <c r="AS64" s="3598">
        <f>Y64+AC64+AG64+AK64+AO64</f>
        <v>4</v>
      </c>
      <c r="AT64" s="3598">
        <f>IFERROR((AR64/AS64),0)</f>
        <v>274536</v>
      </c>
      <c r="AU64" s="4853" t="str">
        <f t="shared" si="3"/>
        <v xml:space="preserve">STATE: ; PDY: Existing Staff (2) SNs - Rs.16914 x 1 x 12, Rs.11000 x 1 x 12 m; KKL: Existing Staff - Staff Nurse (1) - Rs.26906 x 1 x 12  ; MHE: Staff Nurse (1) Rs.36692 x 1 x 12 ; YNM: </v>
      </c>
      <c r="AV64" s="4733" t="s">
        <v>7434</v>
      </c>
      <c r="AW64" s="5021" t="s">
        <v>8115</v>
      </c>
    </row>
    <row r="65" spans="1:49" s="2044" customFormat="1" ht="31.5">
      <c r="A65" s="4552" t="s">
        <v>4295</v>
      </c>
      <c r="B65" s="1982" t="s">
        <v>548</v>
      </c>
      <c r="C65" s="1982" t="s">
        <v>549</v>
      </c>
      <c r="D65" s="1886" t="s">
        <v>70</v>
      </c>
      <c r="E65" s="2003" t="s">
        <v>96</v>
      </c>
      <c r="F65" s="4493"/>
      <c r="G65" s="4493"/>
      <c r="H65" s="5336"/>
      <c r="I65" s="5336"/>
      <c r="J65" s="5336"/>
      <c r="K65" s="4494"/>
      <c r="L65" s="5336"/>
      <c r="M65" s="5356"/>
      <c r="N65" s="5360"/>
      <c r="O65" s="5356"/>
      <c r="P65" s="5355"/>
      <c r="Q65" s="1947"/>
      <c r="R65" s="1983"/>
      <c r="S65" s="5350"/>
      <c r="T65" s="5426"/>
      <c r="U65" s="5426"/>
      <c r="V65" s="5361"/>
      <c r="W65" s="3346" t="str">
        <f t="shared" si="0"/>
        <v xml:space="preserve">STATE: ; PDY: ; KKL: ; MHE: ; YNM: Yanam - ANM (1) - Rs. 20792 x 1 x 12 m </v>
      </c>
      <c r="X65" s="2725"/>
      <c r="Y65" s="2725"/>
      <c r="Z65" s="4540"/>
      <c r="AA65" s="2724"/>
      <c r="AB65" s="2725"/>
      <c r="AC65" s="2725"/>
      <c r="AD65" s="1877">
        <f>AB65*AC65</f>
        <v>0</v>
      </c>
      <c r="AE65" s="2724"/>
      <c r="AF65" s="1876"/>
      <c r="AG65" s="1876"/>
      <c r="AH65" s="1877">
        <f>AF65*AG65</f>
        <v>0</v>
      </c>
      <c r="AI65" s="1877"/>
      <c r="AJ65" s="1876"/>
      <c r="AK65" s="1876"/>
      <c r="AL65" s="1877">
        <f>AJ65*AK65</f>
        <v>0</v>
      </c>
      <c r="AM65" s="1877"/>
      <c r="AN65" s="1876">
        <v>249504</v>
      </c>
      <c r="AO65" s="1876">
        <v>1</v>
      </c>
      <c r="AP65" s="1877">
        <f>AN65*AO65</f>
        <v>249504</v>
      </c>
      <c r="AQ65" s="1877" t="s">
        <v>6701</v>
      </c>
      <c r="AR65" s="4538">
        <f>Z65+AD65+AH65+AL65+AP65</f>
        <v>249504</v>
      </c>
      <c r="AS65" s="3598">
        <f>Y65+AC65+AG65+AK65+AO65</f>
        <v>1</v>
      </c>
      <c r="AT65" s="3598">
        <f>IFERROR((AR65/AS65),0)</f>
        <v>249504</v>
      </c>
      <c r="AU65" s="4853" t="str">
        <f t="shared" si="3"/>
        <v xml:space="preserve">STATE: ; PDY: ; KKL: ; MHE: ; YNM: Yanam - ANM (1) - Rs. 20792 x 1 x 12 m </v>
      </c>
      <c r="AV65" s="4733" t="s">
        <v>7434</v>
      </c>
      <c r="AW65" s="5021" t="s">
        <v>8115</v>
      </c>
    </row>
    <row r="66" spans="1:49" s="2044" customFormat="1" ht="30">
      <c r="A66" s="4552" t="s">
        <v>4296</v>
      </c>
      <c r="B66" s="1982" t="s">
        <v>550</v>
      </c>
      <c r="C66" s="1982" t="s">
        <v>551</v>
      </c>
      <c r="D66" s="1886" t="s">
        <v>70</v>
      </c>
      <c r="E66" s="2003" t="s">
        <v>96</v>
      </c>
      <c r="F66" s="4493"/>
      <c r="G66" s="4493"/>
      <c r="H66" s="5337"/>
      <c r="I66" s="5337"/>
      <c r="J66" s="5337"/>
      <c r="K66" s="4494"/>
      <c r="L66" s="5337"/>
      <c r="M66" s="5345"/>
      <c r="N66" s="5343"/>
      <c r="O66" s="5345"/>
      <c r="P66" s="5347"/>
      <c r="Q66" s="1947"/>
      <c r="R66" s="1983"/>
      <c r="S66" s="5351"/>
      <c r="T66" s="5427"/>
      <c r="U66" s="5427"/>
      <c r="V66" s="5358"/>
      <c r="W66" s="3346" t="str">
        <f t="shared" si="0"/>
        <v xml:space="preserve">STATE: ; PDY: ; KKL: ; MHE: ; YNM: </v>
      </c>
      <c r="X66" s="2725"/>
      <c r="Y66" s="2725"/>
      <c r="Z66" s="4540"/>
      <c r="AA66" s="2724"/>
      <c r="AB66" s="2725"/>
      <c r="AC66" s="2725"/>
      <c r="AD66" s="1877">
        <f>AB66*AC66</f>
        <v>0</v>
      </c>
      <c r="AE66" s="2724"/>
      <c r="AF66" s="2725"/>
      <c r="AG66" s="2725"/>
      <c r="AH66" s="1877">
        <f>AF66*AG66</f>
        <v>0</v>
      </c>
      <c r="AI66" s="2724"/>
      <c r="AJ66" s="2725"/>
      <c r="AK66" s="2725"/>
      <c r="AL66" s="4540"/>
      <c r="AM66" s="2724"/>
      <c r="AN66" s="2725"/>
      <c r="AO66" s="2725"/>
      <c r="AP66" s="4540"/>
      <c r="AQ66" s="2724"/>
      <c r="AR66" s="4538">
        <f>Z66+AD66+AH66+AL66+AP66</f>
        <v>0</v>
      </c>
      <c r="AS66" s="3598">
        <f>Y66+AC66+AG66+AK66+AO66</f>
        <v>0</v>
      </c>
      <c r="AT66" s="3598">
        <f>IFERROR((AR66/AS66),0)</f>
        <v>0</v>
      </c>
      <c r="AU66" s="4853" t="str">
        <f t="shared" si="3"/>
        <v xml:space="preserve">STATE: ; PDY: ; KKL: ; MHE: ; YNM: </v>
      </c>
      <c r="AV66" s="4733" t="s">
        <v>7434</v>
      </c>
      <c r="AW66" s="4858"/>
    </row>
    <row r="67" spans="1:49" s="2044" customFormat="1" ht="15.75">
      <c r="A67" s="4543" t="s">
        <v>541</v>
      </c>
      <c r="B67" s="4544" t="s">
        <v>552</v>
      </c>
      <c r="C67" s="4543" t="s">
        <v>553</v>
      </c>
      <c r="D67" s="4545" t="s">
        <v>70</v>
      </c>
      <c r="E67" s="4545" t="s">
        <v>96</v>
      </c>
      <c r="F67" s="4546"/>
      <c r="G67" s="4546"/>
      <c r="H67" s="4546"/>
      <c r="I67" s="4546"/>
      <c r="J67" s="4546"/>
      <c r="K67" s="4547">
        <f>SUM(K68:K79)</f>
        <v>0</v>
      </c>
      <c r="L67" s="4546"/>
      <c r="M67" s="4520">
        <f>T67</f>
        <v>0</v>
      </c>
      <c r="N67" s="4521">
        <f>M67/100000</f>
        <v>0</v>
      </c>
      <c r="O67" s="4520">
        <f>U67</f>
        <v>0</v>
      </c>
      <c r="P67" s="4548">
        <f>SUM(P68:P79)</f>
        <v>7.2309599999999996</v>
      </c>
      <c r="Q67" s="4549"/>
      <c r="R67" s="4549"/>
      <c r="S67" s="4550">
        <f>SUM(S68:S79)</f>
        <v>0</v>
      </c>
      <c r="T67" s="2724"/>
      <c r="U67" s="2724"/>
      <c r="V67" s="4551">
        <f>SUM(V68:V79)</f>
        <v>723096</v>
      </c>
      <c r="W67" s="3346"/>
      <c r="X67" s="2724"/>
      <c r="Y67" s="2724"/>
      <c r="Z67" s="4548">
        <f>SUM(Z68:Z79)</f>
        <v>0</v>
      </c>
      <c r="AA67" s="2724"/>
      <c r="AB67" s="2724"/>
      <c r="AC67" s="2724"/>
      <c r="AD67" s="4548">
        <f>SUM(AD68:AD79)</f>
        <v>723096</v>
      </c>
      <c r="AE67" s="2724"/>
      <c r="AF67" s="2724"/>
      <c r="AG67" s="2724"/>
      <c r="AH67" s="4548">
        <f>SUM(AH68:AH79)</f>
        <v>0</v>
      </c>
      <c r="AI67" s="2724"/>
      <c r="AJ67" s="2724"/>
      <c r="AK67" s="2724"/>
      <c r="AL67" s="4548">
        <f>SUM(AL68:AL79)</f>
        <v>0</v>
      </c>
      <c r="AM67" s="2724"/>
      <c r="AN67" s="2724"/>
      <c r="AO67" s="2724"/>
      <c r="AP67" s="4548">
        <f>SUM(AP68:AP79)</f>
        <v>0</v>
      </c>
      <c r="AQ67" s="2724"/>
      <c r="AR67" s="4551">
        <f>SUM(AR68:AR79)</f>
        <v>723096</v>
      </c>
      <c r="AS67" s="4551">
        <f>SUM(AS68:AS79)</f>
        <v>3</v>
      </c>
      <c r="AT67" s="4551">
        <f>SUM(AT68:AT79)</f>
        <v>723096</v>
      </c>
      <c r="AU67" s="4853"/>
      <c r="AV67" s="4733"/>
      <c r="AW67" s="4858"/>
    </row>
    <row r="68" spans="1:49" s="2044" customFormat="1" ht="30">
      <c r="A68" s="4552" t="s">
        <v>4297</v>
      </c>
      <c r="B68" s="1982" t="s">
        <v>554</v>
      </c>
      <c r="C68" s="1982" t="s">
        <v>555</v>
      </c>
      <c r="D68" s="1886" t="s">
        <v>70</v>
      </c>
      <c r="E68" s="2003" t="s">
        <v>96</v>
      </c>
      <c r="F68" s="4493"/>
      <c r="G68" s="4493"/>
      <c r="H68" s="5335"/>
      <c r="I68" s="5335"/>
      <c r="J68" s="5335"/>
      <c r="K68" s="4494"/>
      <c r="L68" s="5335"/>
      <c r="M68" s="5344">
        <f>AR67/O68</f>
        <v>241032</v>
      </c>
      <c r="N68" s="5342">
        <f>M68/100000</f>
        <v>2.41032</v>
      </c>
      <c r="O68" s="5344">
        <f>AS67</f>
        <v>3</v>
      </c>
      <c r="P68" s="5357">
        <f>N68*O68</f>
        <v>7.2309599999999996</v>
      </c>
      <c r="Q68" s="4516"/>
      <c r="R68" s="1983"/>
      <c r="S68" s="5349"/>
      <c r="T68" s="2727">
        <f>IFERROR(AR68/AS68,0)</f>
        <v>0</v>
      </c>
      <c r="U68" s="2727">
        <f>Y68+AC68+AG68+AK68+AO68</f>
        <v>0</v>
      </c>
      <c r="V68" s="2727">
        <f>T68*U68</f>
        <v>0</v>
      </c>
      <c r="W68" s="3346" t="str">
        <f t="shared" si="0"/>
        <v xml:space="preserve">STATE: ; PDY: ; KKL: ; MHE: ; YNM: </v>
      </c>
      <c r="X68" s="5425"/>
      <c r="Y68" s="5425"/>
      <c r="Z68" s="5357">
        <f>X68*Y68</f>
        <v>0</v>
      </c>
      <c r="AA68" s="2724"/>
      <c r="AB68" s="1876"/>
      <c r="AC68" s="1876"/>
      <c r="AD68" s="1877">
        <f t="shared" ref="AD68:AD79" si="24">AB68*AC68</f>
        <v>0</v>
      </c>
      <c r="AE68" s="1877"/>
      <c r="AF68" s="5425"/>
      <c r="AG68" s="5425"/>
      <c r="AH68" s="5357">
        <f>AF68*AG68</f>
        <v>0</v>
      </c>
      <c r="AI68" s="2724"/>
      <c r="AJ68" s="5425"/>
      <c r="AK68" s="5425"/>
      <c r="AL68" s="5357">
        <f>AJ68*AK68</f>
        <v>0</v>
      </c>
      <c r="AM68" s="2724"/>
      <c r="AN68" s="5425"/>
      <c r="AO68" s="5425"/>
      <c r="AP68" s="5357">
        <f>AN68*AO68</f>
        <v>0</v>
      </c>
      <c r="AQ68" s="5425"/>
      <c r="AR68" s="4538">
        <f t="shared" ref="AR68:AR79" si="25">Z68+AD68+AH68+AL68+AP68</f>
        <v>0</v>
      </c>
      <c r="AS68" s="3598">
        <f t="shared" ref="AS68:AS79" si="26">Y68+AC68+AG68+AK68+AO68</f>
        <v>0</v>
      </c>
      <c r="AT68" s="3598">
        <f t="shared" ref="AT68:AT79" si="27">IFERROR((AR68/AS68),0)</f>
        <v>0</v>
      </c>
      <c r="AU68" s="4853" t="str">
        <f t="shared" ref="AU68:AU79" si="28">"STATE: "&amp;AA68&amp;"; PDY: "&amp;AE68&amp;"; KKL: "&amp;AI68&amp;"; MHE: "&amp;AM68&amp;"; YNM: "&amp;AQ68</f>
        <v xml:space="preserve">STATE: ; PDY: ; KKL: ; MHE: ; YNM: </v>
      </c>
      <c r="AV68" s="4733" t="s">
        <v>7434</v>
      </c>
      <c r="AW68" s="4858"/>
    </row>
    <row r="69" spans="1:49" s="2044" customFormat="1" ht="30">
      <c r="A69" s="4552" t="s">
        <v>4298</v>
      </c>
      <c r="B69" s="1982" t="s">
        <v>556</v>
      </c>
      <c r="C69" s="1982" t="s">
        <v>557</v>
      </c>
      <c r="D69" s="1886" t="s">
        <v>70</v>
      </c>
      <c r="E69" s="2003" t="s">
        <v>96</v>
      </c>
      <c r="F69" s="4493"/>
      <c r="G69" s="4493"/>
      <c r="H69" s="5336"/>
      <c r="I69" s="5336"/>
      <c r="J69" s="5336"/>
      <c r="K69" s="4494"/>
      <c r="L69" s="5336"/>
      <c r="M69" s="5356"/>
      <c r="N69" s="5360"/>
      <c r="O69" s="5356"/>
      <c r="P69" s="5361"/>
      <c r="Q69" s="4516"/>
      <c r="R69" s="1983"/>
      <c r="S69" s="5350"/>
      <c r="T69" s="2727">
        <f t="shared" ref="T69:T79" si="29">IFERROR(AR69/AS69,0)</f>
        <v>0</v>
      </c>
      <c r="U69" s="2727">
        <f t="shared" ref="U69:U79" si="30">Y69+AC69+AG69+AK69+AO69</f>
        <v>0</v>
      </c>
      <c r="V69" s="2727">
        <f t="shared" ref="V69:V79" si="31">T69*U69</f>
        <v>0</v>
      </c>
      <c r="W69" s="3346" t="str">
        <f t="shared" si="0"/>
        <v xml:space="preserve">STATE: ; PDY: ; KKL: ; MHE: ; YNM: </v>
      </c>
      <c r="X69" s="5426"/>
      <c r="Y69" s="5426"/>
      <c r="Z69" s="5361"/>
      <c r="AA69" s="2724"/>
      <c r="AB69" s="1876"/>
      <c r="AC69" s="1876"/>
      <c r="AD69" s="1877">
        <f t="shared" si="24"/>
        <v>0</v>
      </c>
      <c r="AE69" s="1877"/>
      <c r="AF69" s="5426"/>
      <c r="AG69" s="5426"/>
      <c r="AH69" s="5361"/>
      <c r="AI69" s="2724"/>
      <c r="AJ69" s="5426"/>
      <c r="AK69" s="5426"/>
      <c r="AL69" s="5361"/>
      <c r="AM69" s="2724"/>
      <c r="AN69" s="5426"/>
      <c r="AO69" s="5426"/>
      <c r="AP69" s="5361"/>
      <c r="AQ69" s="5426"/>
      <c r="AR69" s="4538">
        <f t="shared" si="25"/>
        <v>0</v>
      </c>
      <c r="AS69" s="3598">
        <f t="shared" si="26"/>
        <v>0</v>
      </c>
      <c r="AT69" s="3598">
        <f t="shared" si="27"/>
        <v>0</v>
      </c>
      <c r="AU69" s="4853" t="str">
        <f t="shared" si="28"/>
        <v xml:space="preserve">STATE: ; PDY: ; KKL: ; MHE: ; YNM: </v>
      </c>
      <c r="AV69" s="4733" t="s">
        <v>7434</v>
      </c>
      <c r="AW69" s="4858"/>
    </row>
    <row r="70" spans="1:49" s="2044" customFormat="1" ht="31.5">
      <c r="A70" s="4552" t="s">
        <v>4299</v>
      </c>
      <c r="B70" s="1982" t="s">
        <v>558</v>
      </c>
      <c r="C70" s="1982" t="s">
        <v>559</v>
      </c>
      <c r="D70" s="1886" t="s">
        <v>70</v>
      </c>
      <c r="E70" s="2003" t="s">
        <v>96</v>
      </c>
      <c r="F70" s="4493"/>
      <c r="G70" s="4493"/>
      <c r="H70" s="5336"/>
      <c r="I70" s="5336"/>
      <c r="J70" s="5336"/>
      <c r="K70" s="4494"/>
      <c r="L70" s="5336"/>
      <c r="M70" s="5356"/>
      <c r="N70" s="5360"/>
      <c r="O70" s="5356"/>
      <c r="P70" s="5361"/>
      <c r="Q70" s="1947"/>
      <c r="R70" s="1983"/>
      <c r="S70" s="5350"/>
      <c r="T70" s="2727">
        <f t="shared" si="29"/>
        <v>399384</v>
      </c>
      <c r="U70" s="2727">
        <f t="shared" si="30"/>
        <v>1</v>
      </c>
      <c r="V70" s="2727">
        <f t="shared" si="31"/>
        <v>399384</v>
      </c>
      <c r="W70" s="3346" t="str">
        <f t="shared" si="0"/>
        <v xml:space="preserve">STATE: ; PDY: Existing (1)  - Dental Surgeon - Rs.33282 x 1 x 12; KKL: ; MHE: ; YNM: </v>
      </c>
      <c r="X70" s="5426"/>
      <c r="Y70" s="5426"/>
      <c r="Z70" s="5361"/>
      <c r="AA70" s="2724"/>
      <c r="AB70" s="1876">
        <v>399384</v>
      </c>
      <c r="AC70" s="1876">
        <v>1</v>
      </c>
      <c r="AD70" s="1877">
        <f t="shared" si="24"/>
        <v>399384</v>
      </c>
      <c r="AE70" s="1877" t="s">
        <v>6699</v>
      </c>
      <c r="AF70" s="5426"/>
      <c r="AG70" s="5426"/>
      <c r="AH70" s="5361"/>
      <c r="AI70" s="2724"/>
      <c r="AJ70" s="5426"/>
      <c r="AK70" s="5426"/>
      <c r="AL70" s="5361"/>
      <c r="AM70" s="2724"/>
      <c r="AN70" s="5426"/>
      <c r="AO70" s="5426"/>
      <c r="AP70" s="5361"/>
      <c r="AQ70" s="5426"/>
      <c r="AR70" s="4538">
        <f t="shared" si="25"/>
        <v>399384</v>
      </c>
      <c r="AS70" s="3598">
        <f t="shared" si="26"/>
        <v>1</v>
      </c>
      <c r="AT70" s="3598">
        <f t="shared" si="27"/>
        <v>399384</v>
      </c>
      <c r="AU70" s="4853" t="str">
        <f t="shared" si="28"/>
        <v xml:space="preserve">STATE: ; PDY: Existing (1)  - Dental Surgeon - Rs.33282 x 1 x 12; KKL: ; MHE: ; YNM: </v>
      </c>
      <c r="AV70" s="4733" t="s">
        <v>7434</v>
      </c>
      <c r="AW70" s="5021" t="s">
        <v>8115</v>
      </c>
    </row>
    <row r="71" spans="1:49" s="2044" customFormat="1" ht="31.5">
      <c r="A71" s="4552" t="s">
        <v>4300</v>
      </c>
      <c r="B71" s="1982" t="s">
        <v>560</v>
      </c>
      <c r="C71" s="1982" t="s">
        <v>547</v>
      </c>
      <c r="D71" s="1886" t="s">
        <v>70</v>
      </c>
      <c r="E71" s="2003" t="s">
        <v>96</v>
      </c>
      <c r="F71" s="4493"/>
      <c r="G71" s="4493"/>
      <c r="H71" s="5336"/>
      <c r="I71" s="5336"/>
      <c r="J71" s="5336"/>
      <c r="K71" s="4494"/>
      <c r="L71" s="5336"/>
      <c r="M71" s="5356"/>
      <c r="N71" s="5360"/>
      <c r="O71" s="5356"/>
      <c r="P71" s="5361"/>
      <c r="Q71" s="1947"/>
      <c r="R71" s="1983"/>
      <c r="S71" s="5350"/>
      <c r="T71" s="2727">
        <f t="shared" si="29"/>
        <v>132000</v>
      </c>
      <c r="U71" s="2727">
        <f t="shared" si="30"/>
        <v>1</v>
      </c>
      <c r="V71" s="2727">
        <f t="shared" si="31"/>
        <v>132000</v>
      </c>
      <c r="W71" s="3346" t="str">
        <f t="shared" si="0"/>
        <v xml:space="preserve">STATE: ; PDY: Existing ( 1 no) - Staff Nurse - Rs.11000 x 1 x 12 m ; KKL: ; MHE: ; YNM: </v>
      </c>
      <c r="X71" s="5426"/>
      <c r="Y71" s="5426"/>
      <c r="Z71" s="5361"/>
      <c r="AA71" s="2724"/>
      <c r="AB71" s="1876">
        <v>132000</v>
      </c>
      <c r="AC71" s="1876">
        <v>1</v>
      </c>
      <c r="AD71" s="1877">
        <f t="shared" si="24"/>
        <v>132000</v>
      </c>
      <c r="AE71" s="1877" t="s">
        <v>7794</v>
      </c>
      <c r="AF71" s="5426"/>
      <c r="AG71" s="5426"/>
      <c r="AH71" s="5361"/>
      <c r="AI71" s="2724"/>
      <c r="AJ71" s="5426"/>
      <c r="AK71" s="5426"/>
      <c r="AL71" s="5361"/>
      <c r="AM71" s="2724"/>
      <c r="AN71" s="5426"/>
      <c r="AO71" s="5426"/>
      <c r="AP71" s="5361"/>
      <c r="AQ71" s="5426"/>
      <c r="AR71" s="4538">
        <f t="shared" si="25"/>
        <v>132000</v>
      </c>
      <c r="AS71" s="3598">
        <f t="shared" si="26"/>
        <v>1</v>
      </c>
      <c r="AT71" s="3598">
        <f t="shared" si="27"/>
        <v>132000</v>
      </c>
      <c r="AU71" s="4853" t="str">
        <f t="shared" si="28"/>
        <v xml:space="preserve">STATE: ; PDY: Existing ( 1 no) - Staff Nurse - Rs.11000 x 1 x 12 m ; KKL: ; MHE: ; YNM: </v>
      </c>
      <c r="AV71" s="4733" t="s">
        <v>7434</v>
      </c>
      <c r="AW71" s="5021" t="s">
        <v>8115</v>
      </c>
    </row>
    <row r="72" spans="1:49" s="2044" customFormat="1" ht="30">
      <c r="A72" s="4552" t="s">
        <v>4301</v>
      </c>
      <c r="B72" s="1982" t="s">
        <v>561</v>
      </c>
      <c r="C72" s="1982" t="s">
        <v>562</v>
      </c>
      <c r="D72" s="1886" t="s">
        <v>70</v>
      </c>
      <c r="E72" s="2003" t="s">
        <v>96</v>
      </c>
      <c r="F72" s="4493"/>
      <c r="G72" s="4493"/>
      <c r="H72" s="5336"/>
      <c r="I72" s="5336"/>
      <c r="J72" s="5336"/>
      <c r="K72" s="4494"/>
      <c r="L72" s="5336"/>
      <c r="M72" s="5356"/>
      <c r="N72" s="5360"/>
      <c r="O72" s="5356"/>
      <c r="P72" s="5361"/>
      <c r="Q72" s="4516"/>
      <c r="R72" s="1983"/>
      <c r="S72" s="5350"/>
      <c r="T72" s="2727">
        <f t="shared" si="29"/>
        <v>0</v>
      </c>
      <c r="U72" s="2727">
        <f t="shared" si="30"/>
        <v>0</v>
      </c>
      <c r="V72" s="2727">
        <f t="shared" si="31"/>
        <v>0</v>
      </c>
      <c r="W72" s="3346" t="str">
        <f t="shared" si="0"/>
        <v xml:space="preserve">STATE: ; PDY: ; KKL: ; MHE: ; YNM: </v>
      </c>
      <c r="X72" s="5426"/>
      <c r="Y72" s="5426"/>
      <c r="Z72" s="5361"/>
      <c r="AA72" s="2724"/>
      <c r="AB72" s="1876"/>
      <c r="AC72" s="1876"/>
      <c r="AD72" s="1877">
        <f t="shared" si="24"/>
        <v>0</v>
      </c>
      <c r="AE72" s="1877"/>
      <c r="AF72" s="5426"/>
      <c r="AG72" s="5426"/>
      <c r="AH72" s="5361"/>
      <c r="AI72" s="2724"/>
      <c r="AJ72" s="5426"/>
      <c r="AK72" s="5426"/>
      <c r="AL72" s="5361"/>
      <c r="AM72" s="2724"/>
      <c r="AN72" s="5426"/>
      <c r="AO72" s="5426"/>
      <c r="AP72" s="5361"/>
      <c r="AQ72" s="5426"/>
      <c r="AR72" s="4538">
        <f t="shared" si="25"/>
        <v>0</v>
      </c>
      <c r="AS72" s="3598">
        <f t="shared" si="26"/>
        <v>0</v>
      </c>
      <c r="AT72" s="3598">
        <f t="shared" si="27"/>
        <v>0</v>
      </c>
      <c r="AU72" s="4853" t="str">
        <f t="shared" si="28"/>
        <v xml:space="preserve">STATE: ; PDY: ; KKL: ; MHE: ; YNM: </v>
      </c>
      <c r="AV72" s="4733" t="s">
        <v>7434</v>
      </c>
      <c r="AW72" s="4858"/>
    </row>
    <row r="73" spans="1:49" s="2044" customFormat="1" ht="30">
      <c r="A73" s="4552" t="s">
        <v>4302</v>
      </c>
      <c r="B73" s="1982" t="s">
        <v>563</v>
      </c>
      <c r="C73" s="1982" t="s">
        <v>564</v>
      </c>
      <c r="D73" s="1886" t="s">
        <v>70</v>
      </c>
      <c r="E73" s="2003" t="s">
        <v>96</v>
      </c>
      <c r="F73" s="4493"/>
      <c r="G73" s="4493"/>
      <c r="H73" s="5336"/>
      <c r="I73" s="5336"/>
      <c r="J73" s="5336"/>
      <c r="K73" s="4494"/>
      <c r="L73" s="5336"/>
      <c r="M73" s="5356"/>
      <c r="N73" s="5360"/>
      <c r="O73" s="5356"/>
      <c r="P73" s="5361"/>
      <c r="Q73" s="4516"/>
      <c r="R73" s="1983"/>
      <c r="S73" s="5350"/>
      <c r="T73" s="2727">
        <f t="shared" si="29"/>
        <v>0</v>
      </c>
      <c r="U73" s="2727">
        <f t="shared" si="30"/>
        <v>0</v>
      </c>
      <c r="V73" s="2727">
        <f t="shared" si="31"/>
        <v>0</v>
      </c>
      <c r="W73" s="3346" t="str">
        <f t="shared" si="0"/>
        <v xml:space="preserve">STATE: ; PDY: ; KKL: ; MHE: ; YNM: </v>
      </c>
      <c r="X73" s="5426"/>
      <c r="Y73" s="5426"/>
      <c r="Z73" s="5361"/>
      <c r="AA73" s="2724"/>
      <c r="AB73" s="1876"/>
      <c r="AC73" s="1876"/>
      <c r="AD73" s="1877">
        <f t="shared" si="24"/>
        <v>0</v>
      </c>
      <c r="AE73" s="1877"/>
      <c r="AF73" s="5426"/>
      <c r="AG73" s="5426"/>
      <c r="AH73" s="5361"/>
      <c r="AI73" s="2724"/>
      <c r="AJ73" s="5426"/>
      <c r="AK73" s="5426"/>
      <c r="AL73" s="5361"/>
      <c r="AM73" s="2724"/>
      <c r="AN73" s="5426"/>
      <c r="AO73" s="5426"/>
      <c r="AP73" s="5361"/>
      <c r="AQ73" s="5426"/>
      <c r="AR73" s="4538">
        <f t="shared" si="25"/>
        <v>0</v>
      </c>
      <c r="AS73" s="3598">
        <f t="shared" si="26"/>
        <v>0</v>
      </c>
      <c r="AT73" s="3598">
        <f t="shared" si="27"/>
        <v>0</v>
      </c>
      <c r="AU73" s="4853" t="str">
        <f t="shared" si="28"/>
        <v xml:space="preserve">STATE: ; PDY: ; KKL: ; MHE: ; YNM: </v>
      </c>
      <c r="AV73" s="4733" t="s">
        <v>7434</v>
      </c>
      <c r="AW73" s="4858"/>
    </row>
    <row r="74" spans="1:49" s="2044" customFormat="1" ht="30">
      <c r="A74" s="4552" t="s">
        <v>4303</v>
      </c>
      <c r="B74" s="1982" t="s">
        <v>565</v>
      </c>
      <c r="C74" s="1982" t="s">
        <v>566</v>
      </c>
      <c r="D74" s="1886" t="s">
        <v>70</v>
      </c>
      <c r="E74" s="2003" t="s">
        <v>96</v>
      </c>
      <c r="F74" s="4493"/>
      <c r="G74" s="4493"/>
      <c r="H74" s="5336"/>
      <c r="I74" s="5336"/>
      <c r="J74" s="5336"/>
      <c r="K74" s="4494"/>
      <c r="L74" s="5336"/>
      <c r="M74" s="5356"/>
      <c r="N74" s="5360"/>
      <c r="O74" s="5356"/>
      <c r="P74" s="5361"/>
      <c r="Q74" s="4516"/>
      <c r="R74" s="1983"/>
      <c r="S74" s="5350"/>
      <c r="T74" s="2727">
        <f t="shared" si="29"/>
        <v>0</v>
      </c>
      <c r="U74" s="2727">
        <f t="shared" si="30"/>
        <v>0</v>
      </c>
      <c r="V74" s="2727">
        <f t="shared" si="31"/>
        <v>0</v>
      </c>
      <c r="W74" s="3346" t="str">
        <f t="shared" si="0"/>
        <v xml:space="preserve">STATE: ; PDY: ; KKL: ; MHE: ; YNM: </v>
      </c>
      <c r="X74" s="5426"/>
      <c r="Y74" s="5426"/>
      <c r="Z74" s="5361"/>
      <c r="AA74" s="2724"/>
      <c r="AB74" s="1876"/>
      <c r="AC74" s="1876"/>
      <c r="AD74" s="1877">
        <f t="shared" si="24"/>
        <v>0</v>
      </c>
      <c r="AE74" s="1877"/>
      <c r="AF74" s="5426"/>
      <c r="AG74" s="5426"/>
      <c r="AH74" s="5361"/>
      <c r="AI74" s="2724"/>
      <c r="AJ74" s="5426"/>
      <c r="AK74" s="5426"/>
      <c r="AL74" s="5361"/>
      <c r="AM74" s="2724"/>
      <c r="AN74" s="5426"/>
      <c r="AO74" s="5426"/>
      <c r="AP74" s="5361"/>
      <c r="AQ74" s="5426"/>
      <c r="AR74" s="4538">
        <f t="shared" si="25"/>
        <v>0</v>
      </c>
      <c r="AS74" s="3598">
        <f t="shared" si="26"/>
        <v>0</v>
      </c>
      <c r="AT74" s="3598">
        <f t="shared" si="27"/>
        <v>0</v>
      </c>
      <c r="AU74" s="4853" t="str">
        <f t="shared" si="28"/>
        <v xml:space="preserve">STATE: ; PDY: ; KKL: ; MHE: ; YNM: </v>
      </c>
      <c r="AV74" s="4733" t="s">
        <v>7434</v>
      </c>
      <c r="AW74" s="4858"/>
    </row>
    <row r="75" spans="1:49" s="2044" customFormat="1" ht="31.5">
      <c r="A75" s="4552" t="s">
        <v>4304</v>
      </c>
      <c r="B75" s="1982" t="s">
        <v>567</v>
      </c>
      <c r="C75" s="1982" t="s">
        <v>568</v>
      </c>
      <c r="D75" s="1886" t="s">
        <v>70</v>
      </c>
      <c r="E75" s="2003" t="s">
        <v>96</v>
      </c>
      <c r="F75" s="4493"/>
      <c r="G75" s="4493"/>
      <c r="H75" s="5336"/>
      <c r="I75" s="5336"/>
      <c r="J75" s="5336"/>
      <c r="K75" s="4494"/>
      <c r="L75" s="5336"/>
      <c r="M75" s="5356"/>
      <c r="N75" s="5360"/>
      <c r="O75" s="5356"/>
      <c r="P75" s="5361"/>
      <c r="Q75" s="4516"/>
      <c r="R75" s="1983"/>
      <c r="S75" s="5350"/>
      <c r="T75" s="2727">
        <f t="shared" si="29"/>
        <v>191712</v>
      </c>
      <c r="U75" s="2727">
        <f t="shared" si="30"/>
        <v>1</v>
      </c>
      <c r="V75" s="2727">
        <f t="shared" si="31"/>
        <v>191712</v>
      </c>
      <c r="W75" s="3346" t="str">
        <f t="shared" ref="W75:W138" si="32">"STATE: "&amp;AA75&amp;"; PDY: "&amp;AE75&amp;"; KKL: "&amp;AI75&amp;"; MHE: "&amp;AM75&amp;"; YNM: "&amp;AQ75</f>
        <v xml:space="preserve">STATE: ; PDY: Existing (1 no.): Optometrist (1) Rs.15976 x 1 x 12 m ; KKL: ; MHE: ; YNM: </v>
      </c>
      <c r="X75" s="5426"/>
      <c r="Y75" s="5426"/>
      <c r="Z75" s="5361"/>
      <c r="AA75" s="2724"/>
      <c r="AB75" s="1876">
        <v>191712</v>
      </c>
      <c r="AC75" s="1876">
        <v>1</v>
      </c>
      <c r="AD75" s="1877">
        <f t="shared" si="24"/>
        <v>191712</v>
      </c>
      <c r="AE75" s="1877" t="s">
        <v>6700</v>
      </c>
      <c r="AF75" s="5426"/>
      <c r="AG75" s="5426"/>
      <c r="AH75" s="5361"/>
      <c r="AI75" s="2724"/>
      <c r="AJ75" s="5426"/>
      <c r="AK75" s="5426"/>
      <c r="AL75" s="5361"/>
      <c r="AM75" s="2724"/>
      <c r="AN75" s="5426"/>
      <c r="AO75" s="5426"/>
      <c r="AP75" s="5361"/>
      <c r="AQ75" s="5426"/>
      <c r="AR75" s="4538">
        <f t="shared" si="25"/>
        <v>191712</v>
      </c>
      <c r="AS75" s="3598">
        <f t="shared" si="26"/>
        <v>1</v>
      </c>
      <c r="AT75" s="3598">
        <f t="shared" si="27"/>
        <v>191712</v>
      </c>
      <c r="AU75" s="4853" t="str">
        <f t="shared" si="28"/>
        <v xml:space="preserve">STATE: ; PDY: Existing (1 no.): Optometrist (1) Rs.15976 x 1 x 12 m ; KKL: ; MHE: ; YNM: </v>
      </c>
      <c r="AV75" s="4733" t="s">
        <v>7434</v>
      </c>
      <c r="AW75" s="5021" t="s">
        <v>8115</v>
      </c>
    </row>
    <row r="76" spans="1:49" s="2044" customFormat="1" ht="31.5">
      <c r="A76" s="4552" t="s">
        <v>4305</v>
      </c>
      <c r="B76" s="1982" t="s">
        <v>569</v>
      </c>
      <c r="C76" s="1982" t="s">
        <v>570</v>
      </c>
      <c r="D76" s="1886" t="s">
        <v>70</v>
      </c>
      <c r="E76" s="2003" t="s">
        <v>96</v>
      </c>
      <c r="F76" s="4493"/>
      <c r="G76" s="4493"/>
      <c r="H76" s="5336"/>
      <c r="I76" s="5336"/>
      <c r="J76" s="5336"/>
      <c r="K76" s="4494"/>
      <c r="L76" s="5336"/>
      <c r="M76" s="5356"/>
      <c r="N76" s="5360"/>
      <c r="O76" s="5356"/>
      <c r="P76" s="5361"/>
      <c r="Q76" s="1947"/>
      <c r="R76" s="1983"/>
      <c r="S76" s="5350"/>
      <c r="T76" s="2727">
        <f t="shared" si="29"/>
        <v>0</v>
      </c>
      <c r="U76" s="2727">
        <f t="shared" si="30"/>
        <v>0</v>
      </c>
      <c r="V76" s="2727">
        <f t="shared" si="31"/>
        <v>0</v>
      </c>
      <c r="W76" s="3346" t="str">
        <f t="shared" si="32"/>
        <v xml:space="preserve">STATE: ; PDY: ; KKL: ; MHE: ; YNM: </v>
      </c>
      <c r="X76" s="5426"/>
      <c r="Y76" s="5426"/>
      <c r="Z76" s="5361"/>
      <c r="AA76" s="2724"/>
      <c r="AB76" s="1876"/>
      <c r="AC76" s="1876"/>
      <c r="AD76" s="1877">
        <f t="shared" si="24"/>
        <v>0</v>
      </c>
      <c r="AE76" s="1877"/>
      <c r="AF76" s="5426"/>
      <c r="AG76" s="5426"/>
      <c r="AH76" s="5361"/>
      <c r="AI76" s="2724"/>
      <c r="AJ76" s="5426"/>
      <c r="AK76" s="5426"/>
      <c r="AL76" s="5361"/>
      <c r="AM76" s="2724"/>
      <c r="AN76" s="5426"/>
      <c r="AO76" s="5426"/>
      <c r="AP76" s="5361"/>
      <c r="AQ76" s="5426"/>
      <c r="AR76" s="4538">
        <f t="shared" si="25"/>
        <v>0</v>
      </c>
      <c r="AS76" s="3598">
        <f t="shared" si="26"/>
        <v>0</v>
      </c>
      <c r="AT76" s="3598">
        <f t="shared" si="27"/>
        <v>0</v>
      </c>
      <c r="AU76" s="4853" t="str">
        <f t="shared" si="28"/>
        <v xml:space="preserve">STATE: ; PDY: ; KKL: ; MHE: ; YNM: </v>
      </c>
      <c r="AV76" s="4733" t="s">
        <v>7434</v>
      </c>
      <c r="AW76" s="4858"/>
    </row>
    <row r="77" spans="1:49" s="2044" customFormat="1" ht="30">
      <c r="A77" s="4552" t="s">
        <v>4306</v>
      </c>
      <c r="B77" s="1982" t="s">
        <v>571</v>
      </c>
      <c r="C77" s="1982" t="s">
        <v>572</v>
      </c>
      <c r="D77" s="1886" t="s">
        <v>70</v>
      </c>
      <c r="E77" s="2003" t="s">
        <v>96</v>
      </c>
      <c r="F77" s="4493"/>
      <c r="G77" s="4493"/>
      <c r="H77" s="5336"/>
      <c r="I77" s="5336"/>
      <c r="J77" s="5336"/>
      <c r="K77" s="4494"/>
      <c r="L77" s="5336"/>
      <c r="M77" s="5356"/>
      <c r="N77" s="5360"/>
      <c r="O77" s="5356"/>
      <c r="P77" s="5361"/>
      <c r="Q77" s="4516"/>
      <c r="R77" s="1983"/>
      <c r="S77" s="5350"/>
      <c r="T77" s="2727">
        <f t="shared" si="29"/>
        <v>0</v>
      </c>
      <c r="U77" s="2727">
        <f t="shared" si="30"/>
        <v>0</v>
      </c>
      <c r="V77" s="2727">
        <f t="shared" si="31"/>
        <v>0</v>
      </c>
      <c r="W77" s="3346" t="str">
        <f t="shared" si="32"/>
        <v xml:space="preserve">STATE: ; PDY: ; KKL: ; MHE: ; YNM: </v>
      </c>
      <c r="X77" s="5426"/>
      <c r="Y77" s="5426"/>
      <c r="Z77" s="5361"/>
      <c r="AA77" s="2724"/>
      <c r="AB77" s="1876"/>
      <c r="AC77" s="1876"/>
      <c r="AD77" s="1877">
        <f t="shared" si="24"/>
        <v>0</v>
      </c>
      <c r="AE77" s="1877"/>
      <c r="AF77" s="5426"/>
      <c r="AG77" s="5426"/>
      <c r="AH77" s="5361"/>
      <c r="AI77" s="2724"/>
      <c r="AJ77" s="5426"/>
      <c r="AK77" s="5426"/>
      <c r="AL77" s="5361"/>
      <c r="AM77" s="2724"/>
      <c r="AN77" s="5426"/>
      <c r="AO77" s="5426"/>
      <c r="AP77" s="5361"/>
      <c r="AQ77" s="5426"/>
      <c r="AR77" s="4538">
        <f t="shared" si="25"/>
        <v>0</v>
      </c>
      <c r="AS77" s="3598">
        <f t="shared" si="26"/>
        <v>0</v>
      </c>
      <c r="AT77" s="3598">
        <f t="shared" si="27"/>
        <v>0</v>
      </c>
      <c r="AU77" s="4853" t="str">
        <f t="shared" si="28"/>
        <v xml:space="preserve">STATE: ; PDY: ; KKL: ; MHE: ; YNM: </v>
      </c>
      <c r="AV77" s="4733" t="s">
        <v>7434</v>
      </c>
      <c r="AW77" s="4858"/>
    </row>
    <row r="78" spans="1:49" s="2044" customFormat="1" ht="30">
      <c r="A78" s="4552" t="s">
        <v>4307</v>
      </c>
      <c r="B78" s="1982" t="s">
        <v>573</v>
      </c>
      <c r="C78" s="1982" t="s">
        <v>574</v>
      </c>
      <c r="D78" s="1886" t="s">
        <v>70</v>
      </c>
      <c r="E78" s="2003" t="s">
        <v>96</v>
      </c>
      <c r="F78" s="4493"/>
      <c r="G78" s="4493"/>
      <c r="H78" s="5336"/>
      <c r="I78" s="5336"/>
      <c r="J78" s="5336"/>
      <c r="K78" s="4494"/>
      <c r="L78" s="5336"/>
      <c r="M78" s="5356"/>
      <c r="N78" s="5360"/>
      <c r="O78" s="5356"/>
      <c r="P78" s="5361"/>
      <c r="Q78" s="4516"/>
      <c r="R78" s="1983"/>
      <c r="S78" s="5350"/>
      <c r="T78" s="2727">
        <f t="shared" si="29"/>
        <v>0</v>
      </c>
      <c r="U78" s="2727">
        <f t="shared" si="30"/>
        <v>0</v>
      </c>
      <c r="V78" s="2727">
        <f t="shared" si="31"/>
        <v>0</v>
      </c>
      <c r="W78" s="3346" t="str">
        <f t="shared" si="32"/>
        <v xml:space="preserve">STATE: ; PDY: ; KKL: ; MHE: ; YNM: </v>
      </c>
      <c r="X78" s="5426"/>
      <c r="Y78" s="5426"/>
      <c r="Z78" s="5361"/>
      <c r="AA78" s="2724"/>
      <c r="AB78" s="1876"/>
      <c r="AC78" s="1876"/>
      <c r="AD78" s="1877">
        <f t="shared" si="24"/>
        <v>0</v>
      </c>
      <c r="AE78" s="1877"/>
      <c r="AF78" s="5426"/>
      <c r="AG78" s="5426"/>
      <c r="AH78" s="5361"/>
      <c r="AI78" s="2724"/>
      <c r="AJ78" s="5426"/>
      <c r="AK78" s="5426"/>
      <c r="AL78" s="5361"/>
      <c r="AM78" s="2724"/>
      <c r="AN78" s="5426"/>
      <c r="AO78" s="5426"/>
      <c r="AP78" s="5361"/>
      <c r="AQ78" s="5426"/>
      <c r="AR78" s="4538">
        <f t="shared" si="25"/>
        <v>0</v>
      </c>
      <c r="AS78" s="3598">
        <f t="shared" si="26"/>
        <v>0</v>
      </c>
      <c r="AT78" s="3598">
        <f t="shared" si="27"/>
        <v>0</v>
      </c>
      <c r="AU78" s="4853" t="str">
        <f t="shared" si="28"/>
        <v xml:space="preserve">STATE: ; PDY: ; KKL: ; MHE: ; YNM: </v>
      </c>
      <c r="AV78" s="4733" t="s">
        <v>7434</v>
      </c>
      <c r="AW78" s="4858"/>
    </row>
    <row r="79" spans="1:49" s="2044" customFormat="1" ht="30">
      <c r="A79" s="4552" t="s">
        <v>4308</v>
      </c>
      <c r="B79" s="1982" t="s">
        <v>575</v>
      </c>
      <c r="C79" s="1982" t="s">
        <v>576</v>
      </c>
      <c r="D79" s="1886" t="s">
        <v>70</v>
      </c>
      <c r="E79" s="2003" t="s">
        <v>96</v>
      </c>
      <c r="F79" s="4493"/>
      <c r="G79" s="4493"/>
      <c r="H79" s="5337"/>
      <c r="I79" s="5337"/>
      <c r="J79" s="5337"/>
      <c r="K79" s="4494"/>
      <c r="L79" s="5337"/>
      <c r="M79" s="5345"/>
      <c r="N79" s="5343"/>
      <c r="O79" s="5345"/>
      <c r="P79" s="5358"/>
      <c r="Q79" s="1947"/>
      <c r="R79" s="1983"/>
      <c r="S79" s="5351"/>
      <c r="T79" s="2727">
        <f t="shared" si="29"/>
        <v>0</v>
      </c>
      <c r="U79" s="2727">
        <f t="shared" si="30"/>
        <v>0</v>
      </c>
      <c r="V79" s="2727">
        <f t="shared" si="31"/>
        <v>0</v>
      </c>
      <c r="W79" s="3346" t="str">
        <f t="shared" si="32"/>
        <v xml:space="preserve">STATE: ; PDY: ; KKL: ; MHE: ; YNM: </v>
      </c>
      <c r="X79" s="5427"/>
      <c r="Y79" s="5427"/>
      <c r="Z79" s="5358"/>
      <c r="AA79" s="2724"/>
      <c r="AB79" s="1876"/>
      <c r="AC79" s="1876"/>
      <c r="AD79" s="1877">
        <f t="shared" si="24"/>
        <v>0</v>
      </c>
      <c r="AE79" s="1877"/>
      <c r="AF79" s="5427"/>
      <c r="AG79" s="5427"/>
      <c r="AH79" s="5358"/>
      <c r="AI79" s="2724"/>
      <c r="AJ79" s="5427"/>
      <c r="AK79" s="5427"/>
      <c r="AL79" s="5358"/>
      <c r="AM79" s="2724"/>
      <c r="AN79" s="5427"/>
      <c r="AO79" s="5427"/>
      <c r="AP79" s="5358"/>
      <c r="AQ79" s="5427"/>
      <c r="AR79" s="4538">
        <f t="shared" si="25"/>
        <v>0</v>
      </c>
      <c r="AS79" s="3598">
        <f t="shared" si="26"/>
        <v>0</v>
      </c>
      <c r="AT79" s="3598">
        <f t="shared" si="27"/>
        <v>0</v>
      </c>
      <c r="AU79" s="4853" t="str">
        <f t="shared" si="28"/>
        <v xml:space="preserve">STATE: ; PDY: ; KKL: ; MHE: ; YNM: </v>
      </c>
      <c r="AV79" s="4733" t="s">
        <v>7434</v>
      </c>
      <c r="AW79" s="4858"/>
    </row>
    <row r="80" spans="1:49" s="2044" customFormat="1" ht="15.75">
      <c r="A80" s="2698" t="s">
        <v>577</v>
      </c>
      <c r="B80" s="4485" t="s">
        <v>578</v>
      </c>
      <c r="C80" s="4486" t="s">
        <v>579</v>
      </c>
      <c r="D80" s="4487" t="s">
        <v>70</v>
      </c>
      <c r="E80" s="4487" t="s">
        <v>3878</v>
      </c>
      <c r="F80" s="4533"/>
      <c r="G80" s="4533"/>
      <c r="H80" s="4533"/>
      <c r="I80" s="4533"/>
      <c r="J80" s="4533"/>
      <c r="K80" s="4534">
        <f>SUM(K81:K86)</f>
        <v>0</v>
      </c>
      <c r="L80" s="4533"/>
      <c r="M80" s="4520">
        <f>T80</f>
        <v>0</v>
      </c>
      <c r="N80" s="4521">
        <f>M80/100000</f>
        <v>0</v>
      </c>
      <c r="O80" s="4520">
        <f>U80</f>
        <v>0</v>
      </c>
      <c r="P80" s="4522">
        <f>SUM(P81:P86)</f>
        <v>0</v>
      </c>
      <c r="Q80" s="4524"/>
      <c r="R80" s="4524"/>
      <c r="S80" s="4525">
        <f>SUM(S81:S86)</f>
        <v>0</v>
      </c>
      <c r="T80" s="2724"/>
      <c r="U80" s="2724"/>
      <c r="V80" s="4522">
        <f>SUM(V81:V86)</f>
        <v>0</v>
      </c>
      <c r="W80" s="3346"/>
      <c r="X80" s="2724"/>
      <c r="Y80" s="2724"/>
      <c r="Z80" s="4522">
        <f>SUM(Z81:Z86)</f>
        <v>0</v>
      </c>
      <c r="AA80" s="2724"/>
      <c r="AB80" s="2724"/>
      <c r="AC80" s="2724"/>
      <c r="AD80" s="4522">
        <f>SUM(AD81:AD86)</f>
        <v>0</v>
      </c>
      <c r="AE80" s="2724"/>
      <c r="AF80" s="2724"/>
      <c r="AG80" s="2724"/>
      <c r="AH80" s="4522">
        <f>SUM(AH81:AH86)</f>
        <v>0</v>
      </c>
      <c r="AI80" s="2724"/>
      <c r="AJ80" s="2724"/>
      <c r="AK80" s="2724"/>
      <c r="AL80" s="4522">
        <f>SUM(AL81:AL86)</f>
        <v>0</v>
      </c>
      <c r="AM80" s="2724"/>
      <c r="AN80" s="2724"/>
      <c r="AO80" s="2724"/>
      <c r="AP80" s="4522">
        <f>SUM(AP81:AP86)</f>
        <v>0</v>
      </c>
      <c r="AQ80" s="2724"/>
      <c r="AR80" s="4526">
        <f>SUM(AR81:AR86)</f>
        <v>0</v>
      </c>
      <c r="AS80" s="4542"/>
      <c r="AT80" s="4542"/>
      <c r="AU80" s="4853"/>
      <c r="AV80" s="4733"/>
      <c r="AW80" s="4858"/>
    </row>
    <row r="81" spans="1:49" s="2044" customFormat="1" ht="30">
      <c r="A81" s="1982" t="s">
        <v>580</v>
      </c>
      <c r="B81" s="1982" t="s">
        <v>581</v>
      </c>
      <c r="C81" s="1982" t="s">
        <v>523</v>
      </c>
      <c r="D81" s="1886" t="s">
        <v>70</v>
      </c>
      <c r="E81" s="2003" t="s">
        <v>3878</v>
      </c>
      <c r="F81" s="1948"/>
      <c r="G81" s="1948"/>
      <c r="H81" s="5338"/>
      <c r="I81" s="5338"/>
      <c r="J81" s="5338"/>
      <c r="K81" s="4554"/>
      <c r="L81" s="5338"/>
      <c r="M81" s="5338">
        <f>T81</f>
        <v>0</v>
      </c>
      <c r="N81" s="5349">
        <f>M81/100000</f>
        <v>0</v>
      </c>
      <c r="O81" s="5338">
        <f>U81</f>
        <v>0</v>
      </c>
      <c r="P81" s="5357">
        <f>N81*O81</f>
        <v>0</v>
      </c>
      <c r="Q81" s="1983"/>
      <c r="R81" s="1983"/>
      <c r="S81" s="5349"/>
      <c r="T81" s="5425">
        <f>IFERROR(AR81/AS81,0)</f>
        <v>0</v>
      </c>
      <c r="U81" s="5425">
        <f>Y81+AC81+AG81+AK81+AO81</f>
        <v>0</v>
      </c>
      <c r="V81" s="5425">
        <f>T81*U81</f>
        <v>0</v>
      </c>
      <c r="W81" s="3346" t="str">
        <f t="shared" si="32"/>
        <v xml:space="preserve">STATE: ; PDY: ; KKL: ; MHE: ; YNM: </v>
      </c>
      <c r="X81" s="5425"/>
      <c r="Y81" s="5425"/>
      <c r="Z81" s="5425">
        <f>X81*Y81</f>
        <v>0</v>
      </c>
      <c r="AA81" s="2724"/>
      <c r="AB81" s="5425"/>
      <c r="AC81" s="5425"/>
      <c r="AD81" s="5425">
        <f>AB81*AC81</f>
        <v>0</v>
      </c>
      <c r="AE81" s="5425"/>
      <c r="AF81" s="5425"/>
      <c r="AG81" s="2724"/>
      <c r="AH81" s="5425">
        <f>AF81*AG81</f>
        <v>0</v>
      </c>
      <c r="AI81" s="2724"/>
      <c r="AJ81" s="5425"/>
      <c r="AK81" s="5425"/>
      <c r="AL81" s="5425">
        <f>AJ81*AK81</f>
        <v>0</v>
      </c>
      <c r="AM81" s="2724"/>
      <c r="AN81" s="5425"/>
      <c r="AO81" s="5425"/>
      <c r="AP81" s="5425">
        <f>AN81*AO81</f>
        <v>0</v>
      </c>
      <c r="AQ81" s="2724"/>
      <c r="AR81" s="5406">
        <f>Z81+AD81+AH81+AL81+AP81</f>
        <v>0</v>
      </c>
      <c r="AS81" s="5406">
        <f>Y81+AC81+AG81+AK81+AO81</f>
        <v>0</v>
      </c>
      <c r="AT81" s="5406">
        <f>IFERROR((AR81/AS81),0)</f>
        <v>0</v>
      </c>
      <c r="AU81" s="4853" t="str">
        <f t="shared" ref="AU81:AU138" si="33">"STATE: "&amp;AA81&amp;"; PDY: "&amp;AE81&amp;"; KKL: "&amp;AI81&amp;"; MHE: "&amp;AM81&amp;"; YNM: "&amp;AQ81</f>
        <v xml:space="preserve">STATE: ; PDY: ; KKL: ; MHE: ; YNM: </v>
      </c>
      <c r="AV81" s="4733" t="s">
        <v>7434</v>
      </c>
      <c r="AW81" s="4858"/>
    </row>
    <row r="82" spans="1:49" s="2044" customFormat="1" ht="30">
      <c r="A82" s="1982" t="s">
        <v>582</v>
      </c>
      <c r="B82" s="1982" t="s">
        <v>583</v>
      </c>
      <c r="C82" s="1982" t="s">
        <v>547</v>
      </c>
      <c r="D82" s="1886" t="s">
        <v>70</v>
      </c>
      <c r="E82" s="2003" t="s">
        <v>3878</v>
      </c>
      <c r="F82" s="1948"/>
      <c r="G82" s="1948"/>
      <c r="H82" s="5348"/>
      <c r="I82" s="5348"/>
      <c r="J82" s="5348"/>
      <c r="K82" s="4554"/>
      <c r="L82" s="5348"/>
      <c r="M82" s="5348"/>
      <c r="N82" s="5350"/>
      <c r="O82" s="5348"/>
      <c r="P82" s="5361"/>
      <c r="Q82" s="1983"/>
      <c r="R82" s="1983"/>
      <c r="S82" s="5350"/>
      <c r="T82" s="5426"/>
      <c r="U82" s="5426"/>
      <c r="V82" s="5426"/>
      <c r="W82" s="3346" t="str">
        <f t="shared" si="32"/>
        <v xml:space="preserve">STATE: ; PDY: ; KKL: ; MHE: ; YNM: </v>
      </c>
      <c r="X82" s="5426"/>
      <c r="Y82" s="5426"/>
      <c r="Z82" s="5426"/>
      <c r="AA82" s="2724"/>
      <c r="AB82" s="5426"/>
      <c r="AC82" s="5426"/>
      <c r="AD82" s="5426"/>
      <c r="AE82" s="5426"/>
      <c r="AF82" s="5426"/>
      <c r="AG82" s="2724"/>
      <c r="AH82" s="5426"/>
      <c r="AI82" s="2724"/>
      <c r="AJ82" s="5426"/>
      <c r="AK82" s="5426"/>
      <c r="AL82" s="5426"/>
      <c r="AM82" s="2724"/>
      <c r="AN82" s="5426"/>
      <c r="AO82" s="5426"/>
      <c r="AP82" s="5426"/>
      <c r="AQ82" s="2724"/>
      <c r="AR82" s="5428"/>
      <c r="AS82" s="5428"/>
      <c r="AT82" s="5428"/>
      <c r="AU82" s="4853" t="str">
        <f t="shared" si="33"/>
        <v xml:space="preserve">STATE: ; PDY: ; KKL: ; MHE: ; YNM: </v>
      </c>
      <c r="AV82" s="4733" t="s">
        <v>7434</v>
      </c>
      <c r="AW82" s="4858"/>
    </row>
    <row r="83" spans="1:49" s="2044" customFormat="1" ht="30">
      <c r="A83" s="1982" t="s">
        <v>584</v>
      </c>
      <c r="B83" s="1982" t="s">
        <v>585</v>
      </c>
      <c r="C83" s="1982" t="s">
        <v>586</v>
      </c>
      <c r="D83" s="1886" t="s">
        <v>70</v>
      </c>
      <c r="E83" s="2003" t="s">
        <v>3878</v>
      </c>
      <c r="F83" s="1948"/>
      <c r="G83" s="1948"/>
      <c r="H83" s="5348"/>
      <c r="I83" s="5348"/>
      <c r="J83" s="5348"/>
      <c r="K83" s="4554"/>
      <c r="L83" s="5348"/>
      <c r="M83" s="5348"/>
      <c r="N83" s="5350"/>
      <c r="O83" s="5348"/>
      <c r="P83" s="5361"/>
      <c r="Q83" s="1983"/>
      <c r="R83" s="1983"/>
      <c r="S83" s="5350"/>
      <c r="T83" s="5426"/>
      <c r="U83" s="5426"/>
      <c r="V83" s="5426"/>
      <c r="W83" s="3346" t="str">
        <f t="shared" si="32"/>
        <v xml:space="preserve">STATE: ; PDY: ; KKL: ; MHE: ; YNM: </v>
      </c>
      <c r="X83" s="5426"/>
      <c r="Y83" s="5426"/>
      <c r="Z83" s="5426"/>
      <c r="AA83" s="2724"/>
      <c r="AB83" s="5426"/>
      <c r="AC83" s="5426"/>
      <c r="AD83" s="5426"/>
      <c r="AE83" s="5426"/>
      <c r="AF83" s="5426"/>
      <c r="AG83" s="2724"/>
      <c r="AH83" s="5426"/>
      <c r="AI83" s="2724"/>
      <c r="AJ83" s="5426"/>
      <c r="AK83" s="5426"/>
      <c r="AL83" s="5426"/>
      <c r="AM83" s="2724"/>
      <c r="AN83" s="5426"/>
      <c r="AO83" s="5426"/>
      <c r="AP83" s="5426"/>
      <c r="AQ83" s="2724"/>
      <c r="AR83" s="5428"/>
      <c r="AS83" s="5428"/>
      <c r="AT83" s="5428"/>
      <c r="AU83" s="4853" t="str">
        <f t="shared" si="33"/>
        <v xml:space="preserve">STATE: ; PDY: ; KKL: ; MHE: ; YNM: </v>
      </c>
      <c r="AV83" s="4733" t="s">
        <v>7434</v>
      </c>
      <c r="AW83" s="4858"/>
    </row>
    <row r="84" spans="1:49" s="2044" customFormat="1" ht="31.5">
      <c r="A84" s="4555" t="s">
        <v>587</v>
      </c>
      <c r="B84" s="4555" t="s">
        <v>588</v>
      </c>
      <c r="C84" s="4555" t="s">
        <v>589</v>
      </c>
      <c r="D84" s="4556" t="s">
        <v>70</v>
      </c>
      <c r="E84" s="4556" t="s">
        <v>3878</v>
      </c>
      <c r="F84" s="4557"/>
      <c r="G84" s="4557"/>
      <c r="H84" s="5348"/>
      <c r="I84" s="5348"/>
      <c r="J84" s="5348"/>
      <c r="K84" s="4558"/>
      <c r="L84" s="5348"/>
      <c r="M84" s="5348"/>
      <c r="N84" s="5350"/>
      <c r="O84" s="5348"/>
      <c r="P84" s="5361"/>
      <c r="Q84" s="4559" t="s">
        <v>4452</v>
      </c>
      <c r="R84" s="4560"/>
      <c r="S84" s="5350"/>
      <c r="T84" s="5426"/>
      <c r="U84" s="5426"/>
      <c r="V84" s="5426"/>
      <c r="W84" s="3346" t="str">
        <f t="shared" si="32"/>
        <v xml:space="preserve">STATE: ; PDY: ; KKL: ; MHE: ; YNM: </v>
      </c>
      <c r="X84" s="5426"/>
      <c r="Y84" s="5426"/>
      <c r="Z84" s="5426"/>
      <c r="AA84" s="2724"/>
      <c r="AB84" s="5426"/>
      <c r="AC84" s="5426"/>
      <c r="AD84" s="5426"/>
      <c r="AE84" s="5426"/>
      <c r="AF84" s="5426"/>
      <c r="AG84" s="2724"/>
      <c r="AH84" s="5426"/>
      <c r="AI84" s="2724"/>
      <c r="AJ84" s="5426"/>
      <c r="AK84" s="5426"/>
      <c r="AL84" s="5426"/>
      <c r="AM84" s="2724"/>
      <c r="AN84" s="5426"/>
      <c r="AO84" s="5426"/>
      <c r="AP84" s="5426"/>
      <c r="AQ84" s="2724"/>
      <c r="AR84" s="5428"/>
      <c r="AS84" s="5428"/>
      <c r="AT84" s="5428"/>
      <c r="AU84" s="4853" t="str">
        <f t="shared" si="33"/>
        <v xml:space="preserve">STATE: ; PDY: ; KKL: ; MHE: ; YNM: </v>
      </c>
      <c r="AV84" s="4733" t="s">
        <v>7434</v>
      </c>
      <c r="AW84" s="4858"/>
    </row>
    <row r="85" spans="1:49" s="2044" customFormat="1" ht="30">
      <c r="A85" s="1982" t="s">
        <v>590</v>
      </c>
      <c r="B85" s="1982" t="s">
        <v>591</v>
      </c>
      <c r="C85" s="1982" t="s">
        <v>592</v>
      </c>
      <c r="D85" s="1886" t="s">
        <v>70</v>
      </c>
      <c r="E85" s="2003" t="s">
        <v>3878</v>
      </c>
      <c r="F85" s="1948"/>
      <c r="G85" s="1948"/>
      <c r="H85" s="5348"/>
      <c r="I85" s="5348"/>
      <c r="J85" s="5348"/>
      <c r="K85" s="4554"/>
      <c r="L85" s="5348"/>
      <c r="M85" s="5348"/>
      <c r="N85" s="5350"/>
      <c r="O85" s="5348"/>
      <c r="P85" s="5361"/>
      <c r="Q85" s="1983"/>
      <c r="R85" s="1983"/>
      <c r="S85" s="5350"/>
      <c r="T85" s="5426"/>
      <c r="U85" s="5426"/>
      <c r="V85" s="5426"/>
      <c r="W85" s="3346" t="str">
        <f t="shared" si="32"/>
        <v xml:space="preserve">STATE: ; PDY: ; KKL: ; MHE: ; YNM: </v>
      </c>
      <c r="X85" s="5426"/>
      <c r="Y85" s="5426"/>
      <c r="Z85" s="5426"/>
      <c r="AA85" s="2724"/>
      <c r="AB85" s="5426"/>
      <c r="AC85" s="5426"/>
      <c r="AD85" s="5426"/>
      <c r="AE85" s="5426"/>
      <c r="AF85" s="5426"/>
      <c r="AG85" s="2724"/>
      <c r="AH85" s="5426"/>
      <c r="AI85" s="2724"/>
      <c r="AJ85" s="5426"/>
      <c r="AK85" s="5426"/>
      <c r="AL85" s="5426"/>
      <c r="AM85" s="2724"/>
      <c r="AN85" s="5426"/>
      <c r="AO85" s="5426"/>
      <c r="AP85" s="5426"/>
      <c r="AQ85" s="2724"/>
      <c r="AR85" s="5428"/>
      <c r="AS85" s="5428"/>
      <c r="AT85" s="5428"/>
      <c r="AU85" s="4853" t="str">
        <f t="shared" si="33"/>
        <v xml:space="preserve">STATE: ; PDY: ; KKL: ; MHE: ; YNM: </v>
      </c>
      <c r="AV85" s="4733" t="s">
        <v>7434</v>
      </c>
      <c r="AW85" s="4858"/>
    </row>
    <row r="86" spans="1:49" s="2044" customFormat="1" ht="15.75">
      <c r="A86" s="1982" t="s">
        <v>593</v>
      </c>
      <c r="B86" s="1982" t="s">
        <v>594</v>
      </c>
      <c r="C86" s="1982" t="s">
        <v>307</v>
      </c>
      <c r="D86" s="1886" t="s">
        <v>70</v>
      </c>
      <c r="E86" s="2003" t="s">
        <v>3878</v>
      </c>
      <c r="F86" s="1948"/>
      <c r="G86" s="1948"/>
      <c r="H86" s="5339"/>
      <c r="I86" s="5339"/>
      <c r="J86" s="5339"/>
      <c r="K86" s="4554"/>
      <c r="L86" s="5339"/>
      <c r="M86" s="5339"/>
      <c r="N86" s="5351"/>
      <c r="O86" s="5339"/>
      <c r="P86" s="5358"/>
      <c r="Q86" s="1983"/>
      <c r="R86" s="1983"/>
      <c r="S86" s="5351"/>
      <c r="T86" s="5427"/>
      <c r="U86" s="5427"/>
      <c r="V86" s="5427"/>
      <c r="W86" s="3346" t="str">
        <f t="shared" si="32"/>
        <v xml:space="preserve">STATE: ; PDY: ; KKL: ; MHE: ; YNM: </v>
      </c>
      <c r="X86" s="5427"/>
      <c r="Y86" s="5427"/>
      <c r="Z86" s="5427"/>
      <c r="AA86" s="2724"/>
      <c r="AB86" s="5427"/>
      <c r="AC86" s="5427"/>
      <c r="AD86" s="5427"/>
      <c r="AE86" s="5427"/>
      <c r="AF86" s="5427"/>
      <c r="AG86" s="2724"/>
      <c r="AH86" s="5427"/>
      <c r="AI86" s="2724"/>
      <c r="AJ86" s="5427"/>
      <c r="AK86" s="5427"/>
      <c r="AL86" s="5427"/>
      <c r="AM86" s="2724"/>
      <c r="AN86" s="5427"/>
      <c r="AO86" s="5427"/>
      <c r="AP86" s="5427"/>
      <c r="AQ86" s="2724"/>
      <c r="AR86" s="5429"/>
      <c r="AS86" s="5429"/>
      <c r="AT86" s="5429"/>
      <c r="AU86" s="4853" t="str">
        <f t="shared" si="33"/>
        <v xml:space="preserve">STATE: ; PDY: ; KKL: ; MHE: ; YNM: </v>
      </c>
      <c r="AV86" s="4733"/>
      <c r="AW86" s="4858"/>
    </row>
    <row r="87" spans="1:49" s="2044" customFormat="1" ht="31.5">
      <c r="A87" s="2698" t="s">
        <v>595</v>
      </c>
      <c r="B87" s="4485" t="s">
        <v>596</v>
      </c>
      <c r="C87" s="4486" t="s">
        <v>3325</v>
      </c>
      <c r="D87" s="4487" t="s">
        <v>70</v>
      </c>
      <c r="E87" s="4487" t="s">
        <v>3878</v>
      </c>
      <c r="F87" s="4533"/>
      <c r="G87" s="4533"/>
      <c r="H87" s="4533"/>
      <c r="I87" s="4533"/>
      <c r="J87" s="4533"/>
      <c r="K87" s="4534">
        <f>SUM(K88:K93)</f>
        <v>0</v>
      </c>
      <c r="L87" s="4533"/>
      <c r="M87" s="4520">
        <f>T87</f>
        <v>0</v>
      </c>
      <c r="N87" s="4521">
        <f>M87/100000</f>
        <v>0</v>
      </c>
      <c r="O87" s="4520">
        <f>U87</f>
        <v>0</v>
      </c>
      <c r="P87" s="4522">
        <f>SUM(P88:P93)</f>
        <v>6.6000000000000005</v>
      </c>
      <c r="Q87" s="4524"/>
      <c r="R87" s="4524"/>
      <c r="S87" s="4525">
        <f>SUM(S88:S93)</f>
        <v>0</v>
      </c>
      <c r="T87" s="2724"/>
      <c r="U87" s="2724"/>
      <c r="V87" s="4522">
        <f>SUM(V88:V93)</f>
        <v>0</v>
      </c>
      <c r="W87" s="3346"/>
      <c r="X87" s="2724"/>
      <c r="Y87" s="2724"/>
      <c r="Z87" s="4522">
        <f>SUM(Z88:Z93)</f>
        <v>0</v>
      </c>
      <c r="AA87" s="2724"/>
      <c r="AB87" s="2724"/>
      <c r="AC87" s="2724"/>
      <c r="AD87" s="4522">
        <f>SUM(AD88:AD93)</f>
        <v>660000</v>
      </c>
      <c r="AE87" s="2724"/>
      <c r="AF87" s="2724"/>
      <c r="AG87" s="2724"/>
      <c r="AH87" s="4522">
        <f>SUM(AH88:AH93)</f>
        <v>0</v>
      </c>
      <c r="AI87" s="2724"/>
      <c r="AJ87" s="2724"/>
      <c r="AK87" s="2724"/>
      <c r="AL87" s="4522">
        <f>SUM(AL88:AL93)</f>
        <v>0</v>
      </c>
      <c r="AM87" s="2724"/>
      <c r="AN87" s="2724"/>
      <c r="AO87" s="2724" t="s">
        <v>5755</v>
      </c>
      <c r="AP87" s="4522">
        <f>SUM(AP88:AP93)</f>
        <v>0</v>
      </c>
      <c r="AQ87" s="2724"/>
      <c r="AR87" s="4526">
        <f>SUM(AR88:AR93)</f>
        <v>660000</v>
      </c>
      <c r="AS87" s="4526">
        <f>SUM(AS88:AS93)</f>
        <v>5</v>
      </c>
      <c r="AT87" s="4526">
        <f>SUM(AT88:AT93)</f>
        <v>132000</v>
      </c>
      <c r="AU87" s="4853"/>
      <c r="AV87" s="4733"/>
      <c r="AW87" s="4858"/>
    </row>
    <row r="88" spans="1:49" s="2044" customFormat="1" ht="30">
      <c r="A88" s="1982" t="s">
        <v>597</v>
      </c>
      <c r="B88" s="1982" t="s">
        <v>598</v>
      </c>
      <c r="C88" s="1982" t="s">
        <v>555</v>
      </c>
      <c r="D88" s="1886" t="s">
        <v>70</v>
      </c>
      <c r="E88" s="2003" t="s">
        <v>3878</v>
      </c>
      <c r="F88" s="4493"/>
      <c r="G88" s="4493"/>
      <c r="H88" s="5335"/>
      <c r="I88" s="5335"/>
      <c r="J88" s="5335"/>
      <c r="K88" s="4494"/>
      <c r="L88" s="4561"/>
      <c r="M88" s="5344">
        <f>AR87/O88</f>
        <v>132000</v>
      </c>
      <c r="N88" s="5342">
        <f>M88/100000</f>
        <v>1.32</v>
      </c>
      <c r="O88" s="5344">
        <f>AS87</f>
        <v>5</v>
      </c>
      <c r="P88" s="5357">
        <f>N88*O88</f>
        <v>6.6000000000000005</v>
      </c>
      <c r="Q88" s="4505"/>
      <c r="R88" s="1983"/>
      <c r="S88" s="5349"/>
      <c r="T88" s="5425">
        <f>IFERROR(AR88/AS88,0)</f>
        <v>0</v>
      </c>
      <c r="U88" s="5425">
        <f>Y88+AC88+AG88+AK88+AO88</f>
        <v>0</v>
      </c>
      <c r="V88" s="5357">
        <f>T88*U88</f>
        <v>0</v>
      </c>
      <c r="W88" s="3346" t="str">
        <f t="shared" si="32"/>
        <v xml:space="preserve">STATE: ; PDY: ; KKL: ; MHE: ; YNM: </v>
      </c>
      <c r="X88" s="5425"/>
      <c r="Y88" s="5425"/>
      <c r="Z88" s="5357">
        <f>X88*Y88</f>
        <v>0</v>
      </c>
      <c r="AA88" s="2724"/>
      <c r="AB88" s="1876"/>
      <c r="AC88" s="1876"/>
      <c r="AD88" s="1877">
        <f t="shared" ref="AD88:AD93" si="34">AB88*AC88</f>
        <v>0</v>
      </c>
      <c r="AE88" s="1877"/>
      <c r="AF88" s="5425"/>
      <c r="AG88" s="5425"/>
      <c r="AH88" s="5357">
        <f>AF88*AG88</f>
        <v>0</v>
      </c>
      <c r="AI88" s="2724"/>
      <c r="AJ88" s="5425"/>
      <c r="AK88" s="5425"/>
      <c r="AL88" s="5357">
        <f>AJ88*AK88</f>
        <v>0</v>
      </c>
      <c r="AM88" s="2724"/>
      <c r="AN88" s="5425"/>
      <c r="AO88" s="5425"/>
      <c r="AP88" s="5357">
        <f>AN88*AO88</f>
        <v>0</v>
      </c>
      <c r="AQ88" s="2724"/>
      <c r="AR88" s="4538">
        <f t="shared" ref="AR88:AR93" si="35">Z88+AD88+AH88+AL88+AP88</f>
        <v>0</v>
      </c>
      <c r="AS88" s="3598">
        <f t="shared" ref="AS88:AS93" si="36">Y88+AC88+AG88+AK88+AO88</f>
        <v>0</v>
      </c>
      <c r="AT88" s="3598">
        <f t="shared" ref="AT88:AT93" si="37">IFERROR((AR88/AS88),0)</f>
        <v>0</v>
      </c>
      <c r="AU88" s="4853" t="str">
        <f t="shared" si="33"/>
        <v xml:space="preserve">STATE: ; PDY: ; KKL: ; MHE: ; YNM: </v>
      </c>
      <c r="AV88" s="4733" t="s">
        <v>7434</v>
      </c>
      <c r="AW88" s="4858"/>
    </row>
    <row r="89" spans="1:49" s="2044" customFormat="1" ht="30">
      <c r="A89" s="1982" t="s">
        <v>599</v>
      </c>
      <c r="B89" s="1982" t="s">
        <v>600</v>
      </c>
      <c r="C89" s="1982" t="s">
        <v>523</v>
      </c>
      <c r="D89" s="1886" t="s">
        <v>70</v>
      </c>
      <c r="E89" s="2003" t="s">
        <v>3878</v>
      </c>
      <c r="F89" s="4493"/>
      <c r="G89" s="4493"/>
      <c r="H89" s="5336"/>
      <c r="I89" s="5336"/>
      <c r="J89" s="5336"/>
      <c r="K89" s="4494"/>
      <c r="L89" s="4562"/>
      <c r="M89" s="5356"/>
      <c r="N89" s="5360"/>
      <c r="O89" s="5356"/>
      <c r="P89" s="5361"/>
      <c r="Q89" s="1947"/>
      <c r="R89" s="1983"/>
      <c r="S89" s="5350"/>
      <c r="T89" s="5426"/>
      <c r="U89" s="5426"/>
      <c r="V89" s="5361"/>
      <c r="W89" s="3346" t="str">
        <f t="shared" si="32"/>
        <v xml:space="preserve">STATE: ; PDY: ; KKL: ; MHE: ; YNM: </v>
      </c>
      <c r="X89" s="5426"/>
      <c r="Y89" s="5426"/>
      <c r="Z89" s="5361"/>
      <c r="AA89" s="2724"/>
      <c r="AB89" s="1876"/>
      <c r="AC89" s="1876"/>
      <c r="AD89" s="1877">
        <f t="shared" si="34"/>
        <v>0</v>
      </c>
      <c r="AE89" s="1877"/>
      <c r="AF89" s="5426"/>
      <c r="AG89" s="5426"/>
      <c r="AH89" s="5361"/>
      <c r="AI89" s="2724"/>
      <c r="AJ89" s="5426"/>
      <c r="AK89" s="5426"/>
      <c r="AL89" s="5361"/>
      <c r="AM89" s="2724"/>
      <c r="AN89" s="5426"/>
      <c r="AO89" s="5426"/>
      <c r="AP89" s="5361"/>
      <c r="AQ89" s="2724"/>
      <c r="AR89" s="4538">
        <f t="shared" si="35"/>
        <v>0</v>
      </c>
      <c r="AS89" s="3598">
        <f t="shared" si="36"/>
        <v>0</v>
      </c>
      <c r="AT89" s="3598">
        <f t="shared" si="37"/>
        <v>0</v>
      </c>
      <c r="AU89" s="4853" t="str">
        <f t="shared" si="33"/>
        <v xml:space="preserve">STATE: ; PDY: ; KKL: ; MHE: ; YNM: </v>
      </c>
      <c r="AV89" s="4733" t="s">
        <v>7434</v>
      </c>
      <c r="AW89" s="4858"/>
    </row>
    <row r="90" spans="1:49" s="2044" customFormat="1" ht="47.25">
      <c r="A90" s="1982" t="s">
        <v>601</v>
      </c>
      <c r="B90" s="1982" t="s">
        <v>602</v>
      </c>
      <c r="C90" s="1982" t="s">
        <v>547</v>
      </c>
      <c r="D90" s="1886" t="s">
        <v>70</v>
      </c>
      <c r="E90" s="2003" t="s">
        <v>3878</v>
      </c>
      <c r="F90" s="4493"/>
      <c r="G90" s="4493"/>
      <c r="H90" s="5336"/>
      <c r="I90" s="5336"/>
      <c r="J90" s="5336"/>
      <c r="K90" s="4494"/>
      <c r="L90" s="4562"/>
      <c r="M90" s="5356"/>
      <c r="N90" s="5360"/>
      <c r="O90" s="5356"/>
      <c r="P90" s="5361"/>
      <c r="Q90" s="1947"/>
      <c r="R90" s="1983"/>
      <c r="S90" s="5350"/>
      <c r="T90" s="5426"/>
      <c r="U90" s="5426"/>
      <c r="V90" s="5361"/>
      <c r="W90" s="3346" t="str">
        <f t="shared" si="32"/>
        <v xml:space="preserve">STATE: ; PDY: SNCU  Existing 5 Nos: - Rs.11000 x 5 x 12  month ; KKL: ; MHE: ; YNM: </v>
      </c>
      <c r="X90" s="5426"/>
      <c r="Y90" s="5426"/>
      <c r="Z90" s="5361"/>
      <c r="AA90" s="2724"/>
      <c r="AB90" s="1876">
        <v>132000</v>
      </c>
      <c r="AC90" s="1876">
        <v>5</v>
      </c>
      <c r="AD90" s="1877">
        <f>AB90*AC90</f>
        <v>660000</v>
      </c>
      <c r="AE90" s="1877" t="s">
        <v>7810</v>
      </c>
      <c r="AF90" s="5426"/>
      <c r="AG90" s="5426"/>
      <c r="AH90" s="5361"/>
      <c r="AI90" s="2724"/>
      <c r="AJ90" s="5426"/>
      <c r="AK90" s="5426"/>
      <c r="AL90" s="5361"/>
      <c r="AM90" s="2724"/>
      <c r="AN90" s="5426"/>
      <c r="AO90" s="5426"/>
      <c r="AP90" s="5361"/>
      <c r="AQ90" s="2724"/>
      <c r="AR90" s="4538">
        <f t="shared" si="35"/>
        <v>660000</v>
      </c>
      <c r="AS90" s="3598">
        <f t="shared" si="36"/>
        <v>5</v>
      </c>
      <c r="AT90" s="3598">
        <f t="shared" si="37"/>
        <v>132000</v>
      </c>
      <c r="AU90" s="4853" t="str">
        <f t="shared" si="33"/>
        <v xml:space="preserve">STATE: ; PDY: SNCU  Existing 5 Nos: - Rs.11000 x 5 x 12  month ; KKL: ; MHE: ; YNM: </v>
      </c>
      <c r="AV90" s="4733" t="s">
        <v>7434</v>
      </c>
      <c r="AW90" s="5021" t="s">
        <v>8115</v>
      </c>
    </row>
    <row r="91" spans="1:49" s="2044" customFormat="1" ht="31.5">
      <c r="A91" s="1982" t="s">
        <v>603</v>
      </c>
      <c r="B91" s="2002"/>
      <c r="C91" s="2240" t="s">
        <v>3326</v>
      </c>
      <c r="D91" s="1886" t="s">
        <v>70</v>
      </c>
      <c r="E91" s="2677" t="s">
        <v>3324</v>
      </c>
      <c r="F91" s="4493"/>
      <c r="G91" s="4493"/>
      <c r="H91" s="5336"/>
      <c r="I91" s="5336"/>
      <c r="J91" s="5336"/>
      <c r="K91" s="4494"/>
      <c r="L91" s="4562"/>
      <c r="M91" s="5356"/>
      <c r="N91" s="5360"/>
      <c r="O91" s="5356"/>
      <c r="P91" s="5361"/>
      <c r="Q91" s="4505"/>
      <c r="R91" s="1983"/>
      <c r="S91" s="5350"/>
      <c r="T91" s="5426"/>
      <c r="U91" s="5426"/>
      <c r="V91" s="5361"/>
      <c r="W91" s="3346" t="str">
        <f t="shared" si="32"/>
        <v xml:space="preserve">STATE: ; PDY: ; KKL: ; MHE: ; YNM: </v>
      </c>
      <c r="X91" s="5426"/>
      <c r="Y91" s="5426"/>
      <c r="Z91" s="5361"/>
      <c r="AA91" s="2724"/>
      <c r="AB91" s="1876"/>
      <c r="AC91" s="1876"/>
      <c r="AD91" s="1877">
        <f t="shared" si="34"/>
        <v>0</v>
      </c>
      <c r="AE91" s="1877"/>
      <c r="AF91" s="5426"/>
      <c r="AG91" s="5426"/>
      <c r="AH91" s="5361"/>
      <c r="AI91" s="2724"/>
      <c r="AJ91" s="5426"/>
      <c r="AK91" s="5426"/>
      <c r="AL91" s="5361"/>
      <c r="AM91" s="2724"/>
      <c r="AN91" s="5426"/>
      <c r="AO91" s="5426"/>
      <c r="AP91" s="5361"/>
      <c r="AQ91" s="2724"/>
      <c r="AR91" s="4538">
        <f t="shared" si="35"/>
        <v>0</v>
      </c>
      <c r="AS91" s="3598">
        <f t="shared" si="36"/>
        <v>0</v>
      </c>
      <c r="AT91" s="3598">
        <f t="shared" si="37"/>
        <v>0</v>
      </c>
      <c r="AU91" s="4853" t="str">
        <f t="shared" si="33"/>
        <v xml:space="preserve">STATE: ; PDY: ; KKL: ; MHE: ; YNM: </v>
      </c>
      <c r="AV91" s="4733" t="s">
        <v>7434</v>
      </c>
      <c r="AW91" s="4858"/>
    </row>
    <row r="92" spans="1:49" s="2044" customFormat="1" ht="31.5">
      <c r="A92" s="1982" t="s">
        <v>3794</v>
      </c>
      <c r="B92" s="2002"/>
      <c r="C92" s="2240" t="s">
        <v>3327</v>
      </c>
      <c r="D92" s="1886" t="s">
        <v>70</v>
      </c>
      <c r="E92" s="2677" t="s">
        <v>3324</v>
      </c>
      <c r="F92" s="4493"/>
      <c r="G92" s="4493"/>
      <c r="H92" s="5336"/>
      <c r="I92" s="5336"/>
      <c r="J92" s="5336"/>
      <c r="K92" s="4494"/>
      <c r="L92" s="4562"/>
      <c r="M92" s="5356"/>
      <c r="N92" s="5360"/>
      <c r="O92" s="5356"/>
      <c r="P92" s="5361"/>
      <c r="Q92" s="1947"/>
      <c r="R92" s="1983"/>
      <c r="S92" s="5350"/>
      <c r="T92" s="5426"/>
      <c r="U92" s="5426"/>
      <c r="V92" s="5361"/>
      <c r="W92" s="3346" t="str">
        <f t="shared" si="32"/>
        <v xml:space="preserve">STATE: ; PDY: ; KKL: ; MHE: ; YNM: </v>
      </c>
      <c r="X92" s="5426"/>
      <c r="Y92" s="5426"/>
      <c r="Z92" s="5361"/>
      <c r="AA92" s="2724"/>
      <c r="AB92" s="1876"/>
      <c r="AC92" s="1876"/>
      <c r="AD92" s="1877">
        <f t="shared" si="34"/>
        <v>0</v>
      </c>
      <c r="AE92" s="1877"/>
      <c r="AF92" s="5426"/>
      <c r="AG92" s="5426"/>
      <c r="AH92" s="5361"/>
      <c r="AI92" s="2724"/>
      <c r="AJ92" s="5426"/>
      <c r="AK92" s="5426"/>
      <c r="AL92" s="5361"/>
      <c r="AM92" s="2724"/>
      <c r="AN92" s="5426"/>
      <c r="AO92" s="5426"/>
      <c r="AP92" s="5361"/>
      <c r="AQ92" s="2724"/>
      <c r="AR92" s="4538">
        <f t="shared" si="35"/>
        <v>0</v>
      </c>
      <c r="AS92" s="3598">
        <f t="shared" si="36"/>
        <v>0</v>
      </c>
      <c r="AT92" s="3598">
        <f t="shared" si="37"/>
        <v>0</v>
      </c>
      <c r="AU92" s="4853" t="str">
        <f t="shared" si="33"/>
        <v xml:space="preserve">STATE: ; PDY: ; KKL: ; MHE: ; YNM: </v>
      </c>
      <c r="AV92" s="4733" t="s">
        <v>7434</v>
      </c>
      <c r="AW92" s="4858"/>
    </row>
    <row r="93" spans="1:49" s="2044" customFormat="1" ht="15.75">
      <c r="A93" s="1982" t="s">
        <v>3795</v>
      </c>
      <c r="B93" s="1982" t="s">
        <v>604</v>
      </c>
      <c r="C93" s="1982" t="s">
        <v>605</v>
      </c>
      <c r="D93" s="1886" t="s">
        <v>70</v>
      </c>
      <c r="E93" s="2003" t="s">
        <v>3878</v>
      </c>
      <c r="F93" s="1948"/>
      <c r="G93" s="1948"/>
      <c r="H93" s="5337"/>
      <c r="I93" s="5337"/>
      <c r="J93" s="5337"/>
      <c r="K93" s="4494"/>
      <c r="L93" s="4563"/>
      <c r="M93" s="5345"/>
      <c r="N93" s="5343"/>
      <c r="O93" s="5345"/>
      <c r="P93" s="5358"/>
      <c r="Q93" s="1983"/>
      <c r="R93" s="1983"/>
      <c r="S93" s="5351"/>
      <c r="T93" s="5427"/>
      <c r="U93" s="5427"/>
      <c r="V93" s="5358"/>
      <c r="W93" s="3346" t="str">
        <f t="shared" si="32"/>
        <v xml:space="preserve">STATE: ; PDY: ; KKL: ; MHE: ; YNM: </v>
      </c>
      <c r="X93" s="5427"/>
      <c r="Y93" s="5427"/>
      <c r="Z93" s="5358"/>
      <c r="AA93" s="2724"/>
      <c r="AB93" s="1876"/>
      <c r="AC93" s="1876"/>
      <c r="AD93" s="1877">
        <f t="shared" si="34"/>
        <v>0</v>
      </c>
      <c r="AE93" s="1877"/>
      <c r="AF93" s="5427"/>
      <c r="AG93" s="5427"/>
      <c r="AH93" s="5358"/>
      <c r="AI93" s="2724"/>
      <c r="AJ93" s="5427"/>
      <c r="AK93" s="5427"/>
      <c r="AL93" s="5358"/>
      <c r="AM93" s="2724"/>
      <c r="AN93" s="5427"/>
      <c r="AO93" s="5427"/>
      <c r="AP93" s="5358"/>
      <c r="AQ93" s="2724"/>
      <c r="AR93" s="4538">
        <f t="shared" si="35"/>
        <v>0</v>
      </c>
      <c r="AS93" s="3598">
        <f t="shared" si="36"/>
        <v>0</v>
      </c>
      <c r="AT93" s="3598">
        <f t="shared" si="37"/>
        <v>0</v>
      </c>
      <c r="AU93" s="4853" t="str">
        <f t="shared" si="33"/>
        <v xml:space="preserve">STATE: ; PDY: ; KKL: ; MHE: ; YNM: </v>
      </c>
      <c r="AV93" s="4733"/>
      <c r="AW93" s="4858"/>
    </row>
    <row r="94" spans="1:49" s="2044" customFormat="1" ht="31.5">
      <c r="A94" s="2698" t="s">
        <v>606</v>
      </c>
      <c r="B94" s="4485"/>
      <c r="C94" s="4486" t="s">
        <v>4761</v>
      </c>
      <c r="D94" s="4487" t="s">
        <v>70</v>
      </c>
      <c r="E94" s="4487" t="s">
        <v>3878</v>
      </c>
      <c r="F94" s="4533"/>
      <c r="G94" s="4533"/>
      <c r="H94" s="4533"/>
      <c r="I94" s="4533"/>
      <c r="J94" s="4533"/>
      <c r="K94" s="4534">
        <f>SUM(K95:K98)</f>
        <v>0</v>
      </c>
      <c r="L94" s="4533"/>
      <c r="M94" s="4520">
        <f>T94</f>
        <v>0</v>
      </c>
      <c r="N94" s="4521">
        <f>M94/100000</f>
        <v>0</v>
      </c>
      <c r="O94" s="4520">
        <f>U94</f>
        <v>0</v>
      </c>
      <c r="P94" s="4522">
        <f>SUM(P95:P98)</f>
        <v>23.76</v>
      </c>
      <c r="Q94" s="4524"/>
      <c r="R94" s="4524"/>
      <c r="S94" s="4525">
        <f>SUM(S95:S98)</f>
        <v>0</v>
      </c>
      <c r="T94" s="2724"/>
      <c r="U94" s="2724"/>
      <c r="V94" s="4522">
        <f>SUM(V95:V98)</f>
        <v>0</v>
      </c>
      <c r="W94" s="3346"/>
      <c r="X94" s="2724"/>
      <c r="Y94" s="2724"/>
      <c r="Z94" s="4522">
        <f>SUM(Z95:Z98)</f>
        <v>0</v>
      </c>
      <c r="AA94" s="2724"/>
      <c r="AB94" s="2724"/>
      <c r="AC94" s="2724"/>
      <c r="AD94" s="4522">
        <f>SUM(AD95:AD98)</f>
        <v>2376000</v>
      </c>
      <c r="AE94" s="2724"/>
      <c r="AF94" s="2724"/>
      <c r="AG94" s="2724"/>
      <c r="AH94" s="4522">
        <f>SUM(AH95:AH98)</f>
        <v>0</v>
      </c>
      <c r="AI94" s="2724"/>
      <c r="AJ94" s="2724"/>
      <c r="AK94" s="2724"/>
      <c r="AL94" s="4522">
        <f>SUM(AL95:AL98)</f>
        <v>0</v>
      </c>
      <c r="AM94" s="2724"/>
      <c r="AN94" s="2724"/>
      <c r="AO94" s="2724"/>
      <c r="AP94" s="4522">
        <f>SUM(AP95:AP98)</f>
        <v>0</v>
      </c>
      <c r="AQ94" s="2724"/>
      <c r="AR94" s="4564">
        <f>SUM(AR95:AR98)</f>
        <v>2376000</v>
      </c>
      <c r="AS94" s="4564">
        <f>SUM(AS95:AS98)</f>
        <v>18</v>
      </c>
      <c r="AT94" s="4564">
        <f>SUM(AT95:AT98)</f>
        <v>132000</v>
      </c>
      <c r="AU94" s="4853"/>
      <c r="AV94" s="4733"/>
      <c r="AW94" s="4858"/>
    </row>
    <row r="95" spans="1:49" s="2044" customFormat="1" ht="30">
      <c r="A95" s="1982" t="s">
        <v>609</v>
      </c>
      <c r="B95" s="2002"/>
      <c r="C95" s="1982" t="s">
        <v>465</v>
      </c>
      <c r="D95" s="1886" t="s">
        <v>70</v>
      </c>
      <c r="E95" s="2003" t="s">
        <v>3878</v>
      </c>
      <c r="F95" s="1948"/>
      <c r="G95" s="1948"/>
      <c r="H95" s="5338"/>
      <c r="I95" s="5338"/>
      <c r="J95" s="5338"/>
      <c r="K95" s="4554"/>
      <c r="L95" s="5338"/>
      <c r="M95" s="5344">
        <f>AT94</f>
        <v>132000</v>
      </c>
      <c r="N95" s="5342">
        <f>M95/100000</f>
        <v>1.32</v>
      </c>
      <c r="O95" s="5344">
        <f>AS94</f>
        <v>18</v>
      </c>
      <c r="P95" s="5357">
        <f>N95*O95</f>
        <v>23.76</v>
      </c>
      <c r="Q95" s="1983"/>
      <c r="R95" s="1983"/>
      <c r="S95" s="5349"/>
      <c r="T95" s="5430"/>
      <c r="U95" s="5430"/>
      <c r="V95" s="5425"/>
      <c r="W95" s="3346" t="str">
        <f t="shared" si="32"/>
        <v xml:space="preserve">STATE: ; PDY: ; KKL: ; MHE: ; YNM: </v>
      </c>
      <c r="X95" s="5425"/>
      <c r="Y95" s="5425"/>
      <c r="Z95" s="5425">
        <f>X95*Y95</f>
        <v>0</v>
      </c>
      <c r="AA95" s="2724"/>
      <c r="AB95" s="1876"/>
      <c r="AC95" s="1876"/>
      <c r="AD95" s="1877">
        <f>AB95*AC95</f>
        <v>0</v>
      </c>
      <c r="AE95" s="1877"/>
      <c r="AF95" s="5425"/>
      <c r="AG95" s="5425"/>
      <c r="AH95" s="5425">
        <f>AF95*AG95</f>
        <v>0</v>
      </c>
      <c r="AI95" s="2724"/>
      <c r="AJ95" s="5425"/>
      <c r="AK95" s="5425"/>
      <c r="AL95" s="5425">
        <f>AJ95*AK95</f>
        <v>0</v>
      </c>
      <c r="AM95" s="2724"/>
      <c r="AN95" s="5425"/>
      <c r="AO95" s="5425"/>
      <c r="AP95" s="5425">
        <f>AN95*AO95</f>
        <v>0</v>
      </c>
      <c r="AQ95" s="2724"/>
      <c r="AR95" s="4538">
        <f>Z95+AD95+AH95+AL95+AP95</f>
        <v>0</v>
      </c>
      <c r="AS95" s="3598">
        <f>Y95+AC95+AG95+AK95+AO95</f>
        <v>0</v>
      </c>
      <c r="AT95" s="3598">
        <f>IFERROR((AR95/AS95),0)</f>
        <v>0</v>
      </c>
      <c r="AU95" s="4853" t="str">
        <f t="shared" si="33"/>
        <v xml:space="preserve">STATE: ; PDY: ; KKL: ; MHE: ; YNM: </v>
      </c>
      <c r="AV95" s="4733" t="s">
        <v>7434</v>
      </c>
      <c r="AW95" s="4858"/>
    </row>
    <row r="96" spans="1:49" s="2044" customFormat="1" ht="30">
      <c r="A96" s="1982" t="s">
        <v>611</v>
      </c>
      <c r="B96" s="2002"/>
      <c r="C96" s="1982" t="s">
        <v>523</v>
      </c>
      <c r="D96" s="1886" t="s">
        <v>70</v>
      </c>
      <c r="E96" s="2003" t="s">
        <v>3878</v>
      </c>
      <c r="F96" s="1948"/>
      <c r="G96" s="1948"/>
      <c r="H96" s="5348"/>
      <c r="I96" s="5348"/>
      <c r="J96" s="5348"/>
      <c r="K96" s="4554"/>
      <c r="L96" s="5348"/>
      <c r="M96" s="5356"/>
      <c r="N96" s="5360"/>
      <c r="O96" s="5356"/>
      <c r="P96" s="5361"/>
      <c r="Q96" s="1983"/>
      <c r="R96" s="1983"/>
      <c r="S96" s="5350"/>
      <c r="T96" s="5426"/>
      <c r="U96" s="5426"/>
      <c r="V96" s="5426"/>
      <c r="W96" s="3346" t="str">
        <f t="shared" si="32"/>
        <v xml:space="preserve">STATE: ; PDY: ; KKL: ; MHE: ; YNM: </v>
      </c>
      <c r="X96" s="5426"/>
      <c r="Y96" s="5426"/>
      <c r="Z96" s="5426"/>
      <c r="AA96" s="2724"/>
      <c r="AB96" s="1876"/>
      <c r="AC96" s="1876"/>
      <c r="AD96" s="1877">
        <f>AB96*AC96</f>
        <v>0</v>
      </c>
      <c r="AE96" s="1877"/>
      <c r="AF96" s="5426"/>
      <c r="AG96" s="5426"/>
      <c r="AH96" s="5426"/>
      <c r="AI96" s="2724"/>
      <c r="AJ96" s="5426"/>
      <c r="AK96" s="5426"/>
      <c r="AL96" s="5426"/>
      <c r="AM96" s="2724"/>
      <c r="AN96" s="5426"/>
      <c r="AO96" s="5426"/>
      <c r="AP96" s="5426"/>
      <c r="AQ96" s="2724"/>
      <c r="AR96" s="4538">
        <f>Z96+AD96+AH96+AL96+AP96</f>
        <v>0</v>
      </c>
      <c r="AS96" s="3598">
        <f>Y96+AC96+AG96+AK96+AO96</f>
        <v>0</v>
      </c>
      <c r="AT96" s="3598">
        <f>IFERROR((AR96/AS96),0)</f>
        <v>0</v>
      </c>
      <c r="AU96" s="4853" t="str">
        <f t="shared" si="33"/>
        <v xml:space="preserve">STATE: ; PDY: ; KKL: ; MHE: ; YNM: </v>
      </c>
      <c r="AV96" s="4733" t="s">
        <v>7434</v>
      </c>
      <c r="AW96" s="4858"/>
    </row>
    <row r="97" spans="1:49" s="2044" customFormat="1" ht="47.25">
      <c r="A97" s="1982" t="s">
        <v>614</v>
      </c>
      <c r="B97" s="2002"/>
      <c r="C97" s="1982" t="s">
        <v>429</v>
      </c>
      <c r="D97" s="1886" t="s">
        <v>70</v>
      </c>
      <c r="E97" s="2003" t="s">
        <v>3878</v>
      </c>
      <c r="F97" s="1948"/>
      <c r="G97" s="1948"/>
      <c r="H97" s="5348"/>
      <c r="I97" s="5348"/>
      <c r="J97" s="5348"/>
      <c r="K97" s="4554"/>
      <c r="L97" s="5348"/>
      <c r="M97" s="5356"/>
      <c r="N97" s="5360"/>
      <c r="O97" s="5356"/>
      <c r="P97" s="5361"/>
      <c r="Q97" s="1983"/>
      <c r="R97" s="1983"/>
      <c r="S97" s="5350"/>
      <c r="T97" s="5426"/>
      <c r="U97" s="5426"/>
      <c r="V97" s="5426"/>
      <c r="W97" s="3346" t="str">
        <f t="shared" si="32"/>
        <v xml:space="preserve">STATE: ; PDY: Existing - (18)- HDU + Hybid ICU (10) , HDU (8) - Staff Nurse - Rs.11000 x 18  x 12 months ; KKL: ; MHE: ; YNM: </v>
      </c>
      <c r="X97" s="5426"/>
      <c r="Y97" s="5426"/>
      <c r="Z97" s="5426"/>
      <c r="AA97" s="2724"/>
      <c r="AB97" s="1876">
        <v>132000</v>
      </c>
      <c r="AC97" s="1876">
        <v>18</v>
      </c>
      <c r="AD97" s="1877">
        <f>AB97*AC97</f>
        <v>2376000</v>
      </c>
      <c r="AE97" s="1877" t="s">
        <v>7795</v>
      </c>
      <c r="AF97" s="5426"/>
      <c r="AG97" s="5426"/>
      <c r="AH97" s="5426"/>
      <c r="AI97" s="2724"/>
      <c r="AJ97" s="5426"/>
      <c r="AK97" s="5426"/>
      <c r="AL97" s="5426"/>
      <c r="AM97" s="2724"/>
      <c r="AN97" s="5426"/>
      <c r="AO97" s="5426"/>
      <c r="AP97" s="5426"/>
      <c r="AQ97" s="2724"/>
      <c r="AR97" s="4538">
        <f>Z97+AD97+AH97+AL97+AP97</f>
        <v>2376000</v>
      </c>
      <c r="AS97" s="3598">
        <f>Y97+AC97+AG97+AK97+AO97</f>
        <v>18</v>
      </c>
      <c r="AT97" s="3598">
        <f>IFERROR((AR97/AS97),0)</f>
        <v>132000</v>
      </c>
      <c r="AU97" s="4853" t="str">
        <f t="shared" si="33"/>
        <v xml:space="preserve">STATE: ; PDY: Existing - (18)- HDU + Hybid ICU (10) , HDU (8) - Staff Nurse - Rs.11000 x 18  x 12 months ; KKL: ; MHE: ; YNM: </v>
      </c>
      <c r="AV97" s="4733" t="s">
        <v>7434</v>
      </c>
      <c r="AW97" s="5021" t="s">
        <v>8115</v>
      </c>
    </row>
    <row r="98" spans="1:49" s="2044" customFormat="1" ht="15.75">
      <c r="A98" s="1982" t="s">
        <v>616</v>
      </c>
      <c r="B98" s="2002"/>
      <c r="C98" s="1982" t="s">
        <v>307</v>
      </c>
      <c r="D98" s="1886" t="s">
        <v>70</v>
      </c>
      <c r="E98" s="2003" t="s">
        <v>3878</v>
      </c>
      <c r="F98" s="1948"/>
      <c r="G98" s="1948"/>
      <c r="H98" s="5339"/>
      <c r="I98" s="5339"/>
      <c r="J98" s="5339"/>
      <c r="K98" s="4554"/>
      <c r="L98" s="5339"/>
      <c r="M98" s="5345"/>
      <c r="N98" s="5343"/>
      <c r="O98" s="5345"/>
      <c r="P98" s="5358"/>
      <c r="Q98" s="1983"/>
      <c r="R98" s="1983"/>
      <c r="S98" s="5351"/>
      <c r="T98" s="5427"/>
      <c r="U98" s="5427"/>
      <c r="V98" s="5427"/>
      <c r="W98" s="3346" t="str">
        <f t="shared" si="32"/>
        <v xml:space="preserve">STATE: ; PDY: ; KKL: ; MHE: ; YNM: </v>
      </c>
      <c r="X98" s="5427"/>
      <c r="Y98" s="5427"/>
      <c r="Z98" s="5427"/>
      <c r="AA98" s="2724"/>
      <c r="AB98" s="1876"/>
      <c r="AC98" s="1876"/>
      <c r="AD98" s="1877">
        <f>AB98*AC98</f>
        <v>0</v>
      </c>
      <c r="AE98" s="1877"/>
      <c r="AF98" s="5427"/>
      <c r="AG98" s="5427"/>
      <c r="AH98" s="5427"/>
      <c r="AI98" s="2724"/>
      <c r="AJ98" s="5427"/>
      <c r="AK98" s="5427"/>
      <c r="AL98" s="5427"/>
      <c r="AM98" s="2724"/>
      <c r="AN98" s="5427"/>
      <c r="AO98" s="5427"/>
      <c r="AP98" s="5427"/>
      <c r="AQ98" s="2724"/>
      <c r="AR98" s="4538">
        <f>Z98+AD98+AH98+AL98+AP98</f>
        <v>0</v>
      </c>
      <c r="AS98" s="3598">
        <f>Y98+AC98+AG98+AK98+AO98</f>
        <v>0</v>
      </c>
      <c r="AT98" s="3598">
        <f>IFERROR((AR98/AS98),0)</f>
        <v>0</v>
      </c>
      <c r="AU98" s="4853" t="str">
        <f t="shared" si="33"/>
        <v xml:space="preserve">STATE: ; PDY: ; KKL: ; MHE: ; YNM: </v>
      </c>
      <c r="AV98" s="4733"/>
      <c r="AW98" s="4858"/>
    </row>
    <row r="99" spans="1:49" s="2044" customFormat="1" ht="15.75">
      <c r="A99" s="4486" t="s">
        <v>619</v>
      </c>
      <c r="B99" s="4485" t="s">
        <v>607</v>
      </c>
      <c r="C99" s="4486" t="s">
        <v>608</v>
      </c>
      <c r="D99" s="4487" t="s">
        <v>70</v>
      </c>
      <c r="E99" s="4487" t="s">
        <v>3878</v>
      </c>
      <c r="F99" s="4533"/>
      <c r="G99" s="4533"/>
      <c r="H99" s="4533"/>
      <c r="I99" s="4533"/>
      <c r="J99" s="4533"/>
      <c r="K99" s="4534">
        <f>SUM(K100:K104)</f>
        <v>0</v>
      </c>
      <c r="L99" s="4533"/>
      <c r="M99" s="4522">
        <f>SUM(M100:M104)</f>
        <v>271551.375</v>
      </c>
      <c r="N99" s="4522">
        <f>SUM(N100:N104)</f>
        <v>2.7155137499999999</v>
      </c>
      <c r="O99" s="4522">
        <f>SUM(O100:O104)</f>
        <v>32</v>
      </c>
      <c r="P99" s="4522">
        <f>SUM(P100:P104)</f>
        <v>86.896439999999998</v>
      </c>
      <c r="Q99" s="4524"/>
      <c r="R99" s="4524"/>
      <c r="S99" s="4525">
        <f>SUM(S100:S104)</f>
        <v>0</v>
      </c>
      <c r="T99" s="2724"/>
      <c r="U99" s="2724"/>
      <c r="V99" s="4522">
        <f>SUM(V100:V104)</f>
        <v>2976444</v>
      </c>
      <c r="W99" s="3346"/>
      <c r="X99" s="2724"/>
      <c r="Y99" s="2724"/>
      <c r="Z99" s="4522">
        <f>SUM(Z100:Z104)</f>
        <v>0</v>
      </c>
      <c r="AA99" s="2724"/>
      <c r="AB99" s="2724"/>
      <c r="AC99" s="2724"/>
      <c r="AD99" s="4522">
        <f>SUM(AD100:AD104)</f>
        <v>2406456</v>
      </c>
      <c r="AE99" s="2724"/>
      <c r="AF99" s="2724"/>
      <c r="AG99" s="2724"/>
      <c r="AH99" s="4522">
        <f>SUM(AH100:AH104)</f>
        <v>2054412</v>
      </c>
      <c r="AI99" s="2724"/>
      <c r="AJ99" s="2724"/>
      <c r="AK99" s="2724"/>
      <c r="AL99" s="4522">
        <f>SUM(AL100:AL104)</f>
        <v>2253048</v>
      </c>
      <c r="AM99" s="2724"/>
      <c r="AN99" s="2724"/>
      <c r="AO99" s="2724"/>
      <c r="AP99" s="4522">
        <f>SUM(AP100:AP104)</f>
        <v>1975728</v>
      </c>
      <c r="AQ99" s="2724"/>
      <c r="AR99" s="4564">
        <f>SUM(AR100:AR104)</f>
        <v>8689644</v>
      </c>
      <c r="AS99" s="4564">
        <f>SUM(AS100:AS104)</f>
        <v>32</v>
      </c>
      <c r="AT99" s="4564">
        <f>SUM(AT100:AT104)</f>
        <v>1434623.5</v>
      </c>
      <c r="AU99" s="4853"/>
      <c r="AV99" s="4733"/>
      <c r="AW99" s="4858"/>
    </row>
    <row r="100" spans="1:49" s="2044" customFormat="1" ht="94.5">
      <c r="A100" s="1982" t="s">
        <v>622</v>
      </c>
      <c r="B100" s="1982" t="s">
        <v>610</v>
      </c>
      <c r="C100" s="1982" t="s">
        <v>523</v>
      </c>
      <c r="D100" s="1886" t="s">
        <v>70</v>
      </c>
      <c r="E100" s="2003" t="s">
        <v>3878</v>
      </c>
      <c r="F100" s="1948"/>
      <c r="G100" s="1948"/>
      <c r="H100" s="5338"/>
      <c r="I100" s="5338"/>
      <c r="J100" s="5338"/>
      <c r="K100" s="4554"/>
      <c r="L100" s="4520"/>
      <c r="M100" s="5338">
        <f>AR99/O100</f>
        <v>271551.375</v>
      </c>
      <c r="N100" s="5349">
        <f>M100/100000</f>
        <v>2.7155137499999999</v>
      </c>
      <c r="O100" s="5344">
        <f>AS99</f>
        <v>32</v>
      </c>
      <c r="P100" s="5362">
        <f>N100*O100</f>
        <v>86.896439999999998</v>
      </c>
      <c r="Q100" s="1983"/>
      <c r="R100" s="1983"/>
      <c r="S100" s="5349"/>
      <c r="T100" s="5425">
        <f>IFERROR(AR100/AS100,0)</f>
        <v>372055.5</v>
      </c>
      <c r="U100" s="5425">
        <f>Y100+AC100+AG100+AK100+AO100</f>
        <v>8</v>
      </c>
      <c r="V100" s="5425">
        <f>T100*U100</f>
        <v>2976444</v>
      </c>
      <c r="W100" s="3346" t="str">
        <f t="shared" si="32"/>
        <v>STATE: ; PDY: Medical Officer  (2) – Rs.38037 x 1 x 12 m, Rs.30000 x 1 x 12 m; KKL: Medical Officer  (2) –  Rs.30000 x 2 x 12 m ; MHE: Medical Officer  (2) – Rs.30000 x 2 x 12 m; YNM: Medical Officer  (2)  Rs.30000 x 2 x 12 m</v>
      </c>
      <c r="X100" s="2725"/>
      <c r="Y100" s="2725"/>
      <c r="Z100" s="2725">
        <f>X100*Y100</f>
        <v>0</v>
      </c>
      <c r="AA100" s="2724"/>
      <c r="AB100" s="1876">
        <v>408222</v>
      </c>
      <c r="AC100" s="1876">
        <v>2</v>
      </c>
      <c r="AD100" s="1877">
        <f>AB100*AC100</f>
        <v>816444</v>
      </c>
      <c r="AE100" s="1877" t="s">
        <v>7796</v>
      </c>
      <c r="AF100" s="1876">
        <v>360000</v>
      </c>
      <c r="AG100" s="1876">
        <v>2</v>
      </c>
      <c r="AH100" s="1877">
        <f>AF100*AG100</f>
        <v>720000</v>
      </c>
      <c r="AI100" s="1877" t="s">
        <v>7797</v>
      </c>
      <c r="AJ100" s="1876">
        <v>360000</v>
      </c>
      <c r="AK100" s="1876">
        <v>2</v>
      </c>
      <c r="AL100" s="1877">
        <f>AJ100*AK100</f>
        <v>720000</v>
      </c>
      <c r="AM100" s="1877" t="s">
        <v>7799</v>
      </c>
      <c r="AN100" s="1876">
        <v>360000</v>
      </c>
      <c r="AO100" s="1876">
        <v>2</v>
      </c>
      <c r="AP100" s="1877">
        <f>AN100*AO100</f>
        <v>720000</v>
      </c>
      <c r="AQ100" s="1877" t="s">
        <v>7800</v>
      </c>
      <c r="AR100" s="3598">
        <f>Z100+AD100+AH100+AL100+AP100</f>
        <v>2976444</v>
      </c>
      <c r="AS100" s="3598">
        <f>Y100+AC100+AG100+AK100+AO100</f>
        <v>8</v>
      </c>
      <c r="AT100" s="3598">
        <f>IFERROR((AR100/AS100),0)</f>
        <v>372055.5</v>
      </c>
      <c r="AU100" s="4853" t="str">
        <f t="shared" si="33"/>
        <v>STATE: ; PDY: Medical Officer  (2) – Rs.38037 x 1 x 12 m, Rs.30000 x 1 x 12 m; KKL: Medical Officer  (2) –  Rs.30000 x 2 x 12 m ; MHE: Medical Officer  (2) – Rs.30000 x 2 x 12 m; YNM: Medical Officer  (2)  Rs.30000 x 2 x 12 m</v>
      </c>
      <c r="AV100" s="4733" t="s">
        <v>7434</v>
      </c>
      <c r="AW100" s="5021" t="s">
        <v>8115</v>
      </c>
    </row>
    <row r="101" spans="1:49" s="2044" customFormat="1" ht="78.75">
      <c r="A101" s="1982" t="s">
        <v>625</v>
      </c>
      <c r="B101" s="1982" t="s">
        <v>612</v>
      </c>
      <c r="C101" s="1982" t="s">
        <v>613</v>
      </c>
      <c r="D101" s="1886" t="s">
        <v>70</v>
      </c>
      <c r="E101" s="2003" t="s">
        <v>3878</v>
      </c>
      <c r="F101" s="1948"/>
      <c r="G101" s="1948"/>
      <c r="H101" s="5348"/>
      <c r="I101" s="5348"/>
      <c r="J101" s="5348"/>
      <c r="K101" s="4554"/>
      <c r="L101" s="4565"/>
      <c r="M101" s="5348"/>
      <c r="N101" s="5350"/>
      <c r="O101" s="5356"/>
      <c r="P101" s="5361"/>
      <c r="Q101" s="1983"/>
      <c r="R101" s="1983"/>
      <c r="S101" s="5350"/>
      <c r="T101" s="5426"/>
      <c r="U101" s="5426"/>
      <c r="V101" s="5426"/>
      <c r="W101" s="3346" t="str">
        <f t="shared" si="32"/>
        <v>STATE: ; PDY: Staff Nurse (1) - Rs. 26906 x 1 x 12 m; KKL: Staff Nurse (1) - Rs. 16914 x 1 x 12 m; MHE: Staff Nurse (1) - Rs. 26906 x 1 x 12 m; YNM: Staff Nurse (1) - Rs. 26906 x 1 x 12 m</v>
      </c>
      <c r="X101" s="2725"/>
      <c r="Y101" s="2725"/>
      <c r="Z101" s="2725">
        <f>X101*Y101</f>
        <v>0</v>
      </c>
      <c r="AA101" s="2724"/>
      <c r="AB101" s="1876">
        <v>322872</v>
      </c>
      <c r="AC101" s="1876">
        <v>1</v>
      </c>
      <c r="AD101" s="1877">
        <f>AB101*AC101</f>
        <v>322872</v>
      </c>
      <c r="AE101" s="1877" t="s">
        <v>6886</v>
      </c>
      <c r="AF101" s="1876">
        <v>202968</v>
      </c>
      <c r="AG101" s="1876">
        <v>1</v>
      </c>
      <c r="AH101" s="1877">
        <f>AF101*AG101</f>
        <v>202968</v>
      </c>
      <c r="AI101" s="1877" t="s">
        <v>6890</v>
      </c>
      <c r="AJ101" s="1876">
        <v>322872</v>
      </c>
      <c r="AK101" s="1876">
        <v>1</v>
      </c>
      <c r="AL101" s="1877">
        <f>AJ101*AK101</f>
        <v>322872</v>
      </c>
      <c r="AM101" s="1877" t="s">
        <v>6886</v>
      </c>
      <c r="AN101" s="1876">
        <v>322872</v>
      </c>
      <c r="AO101" s="1876">
        <v>1</v>
      </c>
      <c r="AP101" s="1877">
        <f>AN101*AO101</f>
        <v>322872</v>
      </c>
      <c r="AQ101" s="1877" t="s">
        <v>6886</v>
      </c>
      <c r="AR101" s="3598">
        <f>Z101+AD101+AH101+AL101+AP101</f>
        <v>1171584</v>
      </c>
      <c r="AS101" s="3598">
        <f>Y101+AC101+AG101+AK101+AO101</f>
        <v>4</v>
      </c>
      <c r="AT101" s="3598">
        <f>IFERROR((AR101/AS101),0)</f>
        <v>292896</v>
      </c>
      <c r="AU101" s="4853" t="str">
        <f>"STATE: "&amp;AA101&amp;"; PDY: "&amp;AE101&amp;"; KKL: "&amp;AI101&amp;"; MHE: "&amp;AM101&amp;"; YNM: "&amp;AQ101</f>
        <v>STATE: ; PDY: Staff Nurse (1) - Rs. 26906 x 1 x 12 m; KKL: Staff Nurse (1) - Rs. 16914 x 1 x 12 m; MHE: Staff Nurse (1) - Rs. 26906 x 1 x 12 m; YNM: Staff Nurse (1) - Rs. 26906 x 1 x 12 m</v>
      </c>
      <c r="AV101" s="4733" t="s">
        <v>7434</v>
      </c>
      <c r="AW101" s="5021" t="s">
        <v>8115</v>
      </c>
    </row>
    <row r="102" spans="1:49" s="2044" customFormat="1" ht="78.75">
      <c r="A102" s="1982" t="s">
        <v>2860</v>
      </c>
      <c r="B102" s="1982" t="s">
        <v>615</v>
      </c>
      <c r="C102" s="1982" t="s">
        <v>443</v>
      </c>
      <c r="D102" s="1886" t="s">
        <v>70</v>
      </c>
      <c r="E102" s="2003" t="s">
        <v>3878</v>
      </c>
      <c r="F102" s="1948"/>
      <c r="G102" s="1948"/>
      <c r="H102" s="5348"/>
      <c r="I102" s="5348"/>
      <c r="J102" s="5348"/>
      <c r="K102" s="4554"/>
      <c r="L102" s="4565"/>
      <c r="M102" s="5348"/>
      <c r="N102" s="5350"/>
      <c r="O102" s="5356"/>
      <c r="P102" s="5361"/>
      <c r="Q102" s="1983"/>
      <c r="R102" s="1983"/>
      <c r="S102" s="5350"/>
      <c r="T102" s="5426"/>
      <c r="U102" s="5426"/>
      <c r="V102" s="5426"/>
      <c r="W102" s="3346" t="str">
        <f t="shared" si="32"/>
        <v>STATE: ; PDY: Pharmacist  (1) – Rs. 29353 x 1 x 12 m; KKL: Pharmacist  (1) – Rs. 29353 x 1 x 12 m; MHE: Pharmacist  (1) – Rs. 29353 x 1 x 12 m; YNM: Pharmacist  (1) – Rs. 29353 x 1 x 12 m</v>
      </c>
      <c r="X102" s="2725"/>
      <c r="Y102" s="2725"/>
      <c r="Z102" s="2725">
        <f>X102*Y102</f>
        <v>0</v>
      </c>
      <c r="AA102" s="2724"/>
      <c r="AB102" s="1876">
        <v>352236</v>
      </c>
      <c r="AC102" s="1876">
        <v>1</v>
      </c>
      <c r="AD102" s="1877">
        <f>AB102*AC102</f>
        <v>352236</v>
      </c>
      <c r="AE102" s="1877" t="s">
        <v>6887</v>
      </c>
      <c r="AF102" s="1876">
        <v>352236</v>
      </c>
      <c r="AG102" s="1876">
        <v>1</v>
      </c>
      <c r="AH102" s="1877">
        <f>AF102*AG102</f>
        <v>352236</v>
      </c>
      <c r="AI102" s="1877" t="s">
        <v>6887</v>
      </c>
      <c r="AJ102" s="1876">
        <v>352236</v>
      </c>
      <c r="AK102" s="1876">
        <v>1</v>
      </c>
      <c r="AL102" s="1877">
        <f>AJ102*AK102</f>
        <v>352236</v>
      </c>
      <c r="AM102" s="1877" t="s">
        <v>6887</v>
      </c>
      <c r="AN102" s="1876">
        <v>352236</v>
      </c>
      <c r="AO102" s="1876">
        <v>1</v>
      </c>
      <c r="AP102" s="1877">
        <f>AN102*AO102</f>
        <v>352236</v>
      </c>
      <c r="AQ102" s="1877" t="s">
        <v>6887</v>
      </c>
      <c r="AR102" s="3598">
        <f>Z102+AD102+AH102+AL102+AP102</f>
        <v>1408944</v>
      </c>
      <c r="AS102" s="3598">
        <f>Y102+AC102+AG102+AK102+AO102</f>
        <v>4</v>
      </c>
      <c r="AT102" s="3598">
        <f>IFERROR((AR102/AS102),0)</f>
        <v>352236</v>
      </c>
      <c r="AU102" s="4853" t="str">
        <f>"STATE: "&amp;AA102&amp;"; PDY: "&amp;AE102&amp;"; KKL: "&amp;AI102&amp;"; MHE: "&amp;AM102&amp;"; YNM: "&amp;AQ102</f>
        <v>STATE: ; PDY: Pharmacist  (1) – Rs. 29353 x 1 x 12 m; KKL: Pharmacist  (1) – Rs. 29353 x 1 x 12 m; MHE: Pharmacist  (1) – Rs. 29353 x 1 x 12 m; YNM: Pharmacist  (1) – Rs. 29353 x 1 x 12 m</v>
      </c>
      <c r="AV102" s="4733" t="s">
        <v>7434</v>
      </c>
      <c r="AW102" s="5021" t="s">
        <v>8115</v>
      </c>
    </row>
    <row r="103" spans="1:49" s="2044" customFormat="1" ht="78.75">
      <c r="A103" s="1982" t="s">
        <v>2861</v>
      </c>
      <c r="B103" s="1982" t="s">
        <v>617</v>
      </c>
      <c r="C103" s="1982" t="s">
        <v>574</v>
      </c>
      <c r="D103" s="1886" t="s">
        <v>70</v>
      </c>
      <c r="E103" s="2003" t="s">
        <v>3878</v>
      </c>
      <c r="F103" s="1948"/>
      <c r="G103" s="1948"/>
      <c r="H103" s="5348"/>
      <c r="I103" s="5348"/>
      <c r="J103" s="5348"/>
      <c r="K103" s="4554"/>
      <c r="L103" s="4565"/>
      <c r="M103" s="5348"/>
      <c r="N103" s="5350"/>
      <c r="O103" s="5356"/>
      <c r="P103" s="5361"/>
      <c r="Q103" s="1983"/>
      <c r="R103" s="1983"/>
      <c r="S103" s="5350"/>
      <c r="T103" s="5426"/>
      <c r="U103" s="5426"/>
      <c r="V103" s="5426"/>
      <c r="W103" s="3346" t="str">
        <f t="shared" si="32"/>
        <v>STATE: ; PDY: Lab. Technician (1) – Rs.20792 x 1 x 12 m; KKL: Lab. Technician (1) – Rs.20792 x 1 x 12 m; MHE: Lab. Technician (1) – Rs. 20792 x 1 x 12 m; YNM: Lab. Technician (1) – Rs.15814 x 1 x 12 m</v>
      </c>
      <c r="X103" s="2045"/>
      <c r="Y103" s="2045"/>
      <c r="Z103" s="2725">
        <f>X103*Y103</f>
        <v>0</v>
      </c>
      <c r="AA103" s="2045"/>
      <c r="AB103" s="1876">
        <v>249504</v>
      </c>
      <c r="AC103" s="1876">
        <v>1</v>
      </c>
      <c r="AD103" s="1877">
        <f>AB103*AC103</f>
        <v>249504</v>
      </c>
      <c r="AE103" s="1877" t="s">
        <v>6888</v>
      </c>
      <c r="AF103" s="1876">
        <v>249504</v>
      </c>
      <c r="AG103" s="1876">
        <v>1</v>
      </c>
      <c r="AH103" s="1877">
        <f>AF103*AG103</f>
        <v>249504</v>
      </c>
      <c r="AI103" s="1877" t="s">
        <v>6888</v>
      </c>
      <c r="AJ103" s="1876">
        <v>249504</v>
      </c>
      <c r="AK103" s="1876">
        <v>1</v>
      </c>
      <c r="AL103" s="1877">
        <f>AJ103*AK103</f>
        <v>249504</v>
      </c>
      <c r="AM103" s="1877" t="s">
        <v>6891</v>
      </c>
      <c r="AN103" s="1876">
        <v>189768</v>
      </c>
      <c r="AO103" s="1876">
        <v>1</v>
      </c>
      <c r="AP103" s="1877">
        <f>AN103*AO103</f>
        <v>189768</v>
      </c>
      <c r="AQ103" s="1877" t="s">
        <v>6892</v>
      </c>
      <c r="AR103" s="3598">
        <f>Z103+AD103+AH103+AL103+AP103</f>
        <v>938280</v>
      </c>
      <c r="AS103" s="3598">
        <f>Y103+AC103+AG103+AK103+AO103</f>
        <v>4</v>
      </c>
      <c r="AT103" s="3598">
        <f>IFERROR((AR103/AS103),0)</f>
        <v>234570</v>
      </c>
      <c r="AU103" s="4853" t="str">
        <f>"STATE: "&amp;AA103&amp;"; PDY: "&amp;AE103&amp;"; KKL: "&amp;AI103&amp;"; MHE: "&amp;AM103&amp;"; YNM: "&amp;AQ103</f>
        <v>STATE: ; PDY: Lab. Technician (1) – Rs.20792 x 1 x 12 m; KKL: Lab. Technician (1) – Rs.20792 x 1 x 12 m; MHE: Lab. Technician (1) – Rs. 20792 x 1 x 12 m; YNM: Lab. Technician (1) – Rs.15814 x 1 x 12 m</v>
      </c>
      <c r="AV103" s="4733" t="s">
        <v>7434</v>
      </c>
      <c r="AW103" s="5021" t="s">
        <v>8115</v>
      </c>
    </row>
    <row r="104" spans="1:49" s="2044" customFormat="1" ht="126">
      <c r="A104" s="1982" t="s">
        <v>2862</v>
      </c>
      <c r="B104" s="1982" t="s">
        <v>618</v>
      </c>
      <c r="C104" s="1982" t="s">
        <v>307</v>
      </c>
      <c r="D104" s="1886" t="s">
        <v>70</v>
      </c>
      <c r="E104" s="2003" t="s">
        <v>3878</v>
      </c>
      <c r="F104" s="1948"/>
      <c r="G104" s="1948"/>
      <c r="H104" s="5339"/>
      <c r="I104" s="5339"/>
      <c r="J104" s="5339"/>
      <c r="K104" s="4554"/>
      <c r="L104" s="4566"/>
      <c r="M104" s="5339"/>
      <c r="N104" s="5351"/>
      <c r="O104" s="5345"/>
      <c r="P104" s="5358"/>
      <c r="Q104" s="1983"/>
      <c r="R104" s="1983"/>
      <c r="S104" s="5351"/>
      <c r="T104" s="5427"/>
      <c r="U104" s="5427"/>
      <c r="V104" s="5427"/>
      <c r="W104" s="3346" t="str">
        <f t="shared" si="32"/>
        <v xml:space="preserve">STATE: ; PDY: Driver (2) – Rs.19571 x 2 x 12 m, Helper (1) 16308 x 1 x 12 m; KKL: Driver (2) – Rs.19571 x 2 x 12 m, Helper (1 Vacant) 5000 x 1 x 12 m; MHE: Driver (2) – Rs.19571 x 1 x 12 m, Rs.14824 x 1 x 12 m, Helper (1) 16308 x 1 x 12 m; YNM: Driver (2) – Rs.19571 x 1 x 12 m, Rs.8000 x 1 x 12 m , Helper (1) 5000 x 1 x 12 m </v>
      </c>
      <c r="X104" s="2725"/>
      <c r="Y104" s="2725"/>
      <c r="Z104" s="2725">
        <f>X104*Y104</f>
        <v>0</v>
      </c>
      <c r="AA104" s="2724"/>
      <c r="AB104" s="3358">
        <v>221800</v>
      </c>
      <c r="AC104" s="3358">
        <v>3</v>
      </c>
      <c r="AD104" s="4606">
        <f>AB104*AC104</f>
        <v>665400</v>
      </c>
      <c r="AE104" s="4606" t="s">
        <v>6889</v>
      </c>
      <c r="AF104" s="3358">
        <v>176568</v>
      </c>
      <c r="AG104" s="3358">
        <v>3</v>
      </c>
      <c r="AH104" s="4606">
        <f>AF104*AG104</f>
        <v>529704</v>
      </c>
      <c r="AI104" s="4606" t="s">
        <v>7798</v>
      </c>
      <c r="AJ104" s="3358">
        <v>202812</v>
      </c>
      <c r="AK104" s="3358">
        <v>3</v>
      </c>
      <c r="AL104" s="4606">
        <f>AJ104*AK104</f>
        <v>608436</v>
      </c>
      <c r="AM104" s="4606" t="s">
        <v>7175</v>
      </c>
      <c r="AN104" s="3358">
        <v>130284</v>
      </c>
      <c r="AO104" s="3358">
        <v>3</v>
      </c>
      <c r="AP104" s="4606">
        <f>AN104*AO104</f>
        <v>390852</v>
      </c>
      <c r="AQ104" s="4606" t="s">
        <v>7801</v>
      </c>
      <c r="AR104" s="3598">
        <f>Z104+AD104+AH104+AL104+AP104</f>
        <v>2194392</v>
      </c>
      <c r="AS104" s="3598">
        <f>Y104+AC104+AG104+AK104+AO104</f>
        <v>12</v>
      </c>
      <c r="AT104" s="3598">
        <f>IFERROR((AR104/AS104),0)</f>
        <v>182866</v>
      </c>
      <c r="AU104" s="4853" t="str">
        <f>"STATE: "&amp;AA104&amp;"; PDY: "&amp;AE104&amp;"; KKL: "&amp;AI104&amp;"; MHE: "&amp;AM104&amp;"; YNM: "&amp;AQ104</f>
        <v xml:space="preserve">STATE: ; PDY: Driver (2) – Rs.19571 x 2 x 12 m, Helper (1) 16308 x 1 x 12 m; KKL: Driver (2) – Rs.19571 x 2 x 12 m, Helper (1 Vacant) 5000 x 1 x 12 m; MHE: Driver (2) – Rs.19571 x 1 x 12 m, Rs.14824 x 1 x 12 m, Helper (1) 16308 x 1 x 12 m; YNM: Driver (2) – Rs.19571 x 1 x 12 m, Rs.8000 x 1 x 12 m , Helper (1) 5000 x 1 x 12 m </v>
      </c>
      <c r="AV104" s="4733"/>
      <c r="AW104" s="5021" t="s">
        <v>8115</v>
      </c>
    </row>
    <row r="105" spans="1:49" s="2044" customFormat="1" ht="31.5">
      <c r="A105" s="2698" t="s">
        <v>656</v>
      </c>
      <c r="B105" s="4485" t="s">
        <v>607</v>
      </c>
      <c r="C105" s="4486" t="s">
        <v>2412</v>
      </c>
      <c r="D105" s="4487" t="s">
        <v>70</v>
      </c>
      <c r="E105" s="4487" t="s">
        <v>3878</v>
      </c>
      <c r="F105" s="4533"/>
      <c r="G105" s="4533"/>
      <c r="H105" s="4533"/>
      <c r="I105" s="4533"/>
      <c r="J105" s="4533"/>
      <c r="K105" s="4534">
        <f>SUM(K106:K107)</f>
        <v>0</v>
      </c>
      <c r="L105" s="4533"/>
      <c r="M105" s="4522">
        <f>SUM(M106:M107)</f>
        <v>492740.74074022222</v>
      </c>
      <c r="N105" s="4522">
        <f>SUM(N106:N107)</f>
        <v>4.9274074074022218</v>
      </c>
      <c r="O105" s="4522">
        <f>SUM(O106:O107)</f>
        <v>81</v>
      </c>
      <c r="P105" s="4522">
        <f>SUM(P106:P107)</f>
        <v>399.11999999957999</v>
      </c>
      <c r="Q105" s="4524"/>
      <c r="R105" s="4524"/>
      <c r="S105" s="4525">
        <f>SUM(S106:S107)</f>
        <v>0</v>
      </c>
      <c r="T105" s="2724"/>
      <c r="U105" s="2724"/>
      <c r="V105" s="4522">
        <f>SUM(V106:V107)</f>
        <v>39911999.999958001</v>
      </c>
      <c r="W105" s="3346"/>
      <c r="X105" s="2724"/>
      <c r="Y105" s="2724"/>
      <c r="Z105" s="4522">
        <f>SUM(Z106:Z107)</f>
        <v>0</v>
      </c>
      <c r="AA105" s="2724"/>
      <c r="AB105" s="2724"/>
      <c r="AC105" s="2724"/>
      <c r="AD105" s="4522">
        <f>SUM(AD106:AD107)</f>
        <v>27167999.999965001</v>
      </c>
      <c r="AE105" s="2724"/>
      <c r="AF105" s="2724"/>
      <c r="AG105" s="2724"/>
      <c r="AH105" s="4522">
        <f>SUM(AH106:AH107)</f>
        <v>8279999.9999930002</v>
      </c>
      <c r="AI105" s="2724"/>
      <c r="AJ105" s="2724"/>
      <c r="AK105" s="2724"/>
      <c r="AL105" s="4522">
        <f>SUM(AL106:AL107)</f>
        <v>2016000</v>
      </c>
      <c r="AM105" s="2724"/>
      <c r="AN105" s="2724"/>
      <c r="AO105" s="2724"/>
      <c r="AP105" s="4522">
        <f>SUM(AP106:AP107)</f>
        <v>2448000</v>
      </c>
      <c r="AQ105" s="2724"/>
      <c r="AR105" s="4526">
        <f>SUM(AR106:AR107)</f>
        <v>39911999.999958001</v>
      </c>
      <c r="AS105" s="4526">
        <f>SUM(AS106:AS107)</f>
        <v>81</v>
      </c>
      <c r="AT105" s="4526">
        <f>SUM(AT106:AT107)</f>
        <v>492740.74074022222</v>
      </c>
      <c r="AU105" s="4853"/>
      <c r="AV105" s="4733"/>
      <c r="AW105" s="4858"/>
    </row>
    <row r="106" spans="1:49" s="2044" customFormat="1" ht="94.5">
      <c r="A106" s="1982" t="s">
        <v>659</v>
      </c>
      <c r="B106" s="2002"/>
      <c r="C106" s="1982" t="s">
        <v>2413</v>
      </c>
      <c r="D106" s="1886" t="s">
        <v>70</v>
      </c>
      <c r="E106" s="2003" t="s">
        <v>4344</v>
      </c>
      <c r="F106" s="4493"/>
      <c r="G106" s="4493"/>
      <c r="H106" s="4493"/>
      <c r="I106" s="4493"/>
      <c r="J106" s="4493"/>
      <c r="K106" s="4494"/>
      <c r="L106" s="4493"/>
      <c r="M106" s="4520">
        <f>T106</f>
        <v>492740.74074022222</v>
      </c>
      <c r="N106" s="4521">
        <f>M106/100000</f>
        <v>4.9274074074022218</v>
      </c>
      <c r="O106" s="4520">
        <f>U106</f>
        <v>81</v>
      </c>
      <c r="P106" s="4567">
        <f>N106*O106</f>
        <v>399.11999999957999</v>
      </c>
      <c r="Q106" s="1947"/>
      <c r="R106" s="1982">
        <f>'Abs6. CPHC'!Q18</f>
        <v>0</v>
      </c>
      <c r="S106" s="4568">
        <f>'Abs6. CPHC'!R18</f>
        <v>0</v>
      </c>
      <c r="T106" s="2724">
        <f>IFERROR(AR106/AS106,0)</f>
        <v>492740.74074022222</v>
      </c>
      <c r="U106" s="2724">
        <f>Y106+AC106+AG106+AK106+AO106</f>
        <v>81</v>
      </c>
      <c r="V106" s="2724">
        <f>T106*U106</f>
        <v>39911999.999958001</v>
      </c>
      <c r="W106" s="3346" t="str">
        <f t="shared" si="32"/>
        <v>STATE: ; PDY: Mos (HWCs)  - Rs.42000 x 32 x 12 m, Rs.40000 x 23 x 12m; KKL: Mos (HWCs)  - Rs.42000 x 5 x 12 m, Rs.40000 x 12 x 12 m; MHE: Mos (HWCs)  - Rs.42000 x 4 x 12 m; YNM: Mos (HWCs)  - Rs.42000 x 2 x 12 m, Rs.40000 x 3 x 12 m</v>
      </c>
      <c r="X106" s="2045"/>
      <c r="Y106" s="2045"/>
      <c r="Z106" s="1877">
        <f>X106*Y106</f>
        <v>0</v>
      </c>
      <c r="AA106" s="2045"/>
      <c r="AB106" s="3358">
        <v>493963.63636300003</v>
      </c>
      <c r="AC106" s="3358">
        <v>55</v>
      </c>
      <c r="AD106" s="4606">
        <f>AB106*AC106</f>
        <v>27167999.999965001</v>
      </c>
      <c r="AE106" s="4606" t="s">
        <v>7041</v>
      </c>
      <c r="AF106" s="3358">
        <v>487058.82352899999</v>
      </c>
      <c r="AG106" s="3358">
        <v>17</v>
      </c>
      <c r="AH106" s="4606">
        <f>AF106*AG106</f>
        <v>8279999.9999930002</v>
      </c>
      <c r="AI106" s="4606" t="s">
        <v>7808</v>
      </c>
      <c r="AJ106" s="3358">
        <v>504000</v>
      </c>
      <c r="AK106" s="3358">
        <v>4</v>
      </c>
      <c r="AL106" s="4606">
        <f>AJ106*AK106</f>
        <v>2016000</v>
      </c>
      <c r="AM106" s="4606" t="s">
        <v>7042</v>
      </c>
      <c r="AN106" s="3358">
        <v>489600</v>
      </c>
      <c r="AO106" s="3358">
        <v>5</v>
      </c>
      <c r="AP106" s="4606">
        <f>AN106*AO106</f>
        <v>2448000</v>
      </c>
      <c r="AQ106" s="4606" t="s">
        <v>7809</v>
      </c>
      <c r="AR106" s="4542">
        <f>Z106+AD106+AH106+AL106+AP106</f>
        <v>39911999.999958001</v>
      </c>
      <c r="AS106" s="4542">
        <f>Y106+AC106+AG106+AK106+AO106</f>
        <v>81</v>
      </c>
      <c r="AT106" s="4542">
        <f>IFERROR((AR106/AS106),0)</f>
        <v>492740.74074022222</v>
      </c>
      <c r="AU106" s="4853" t="str">
        <f t="shared" si="33"/>
        <v>STATE: ; PDY: Mos (HWCs)  - Rs.42000 x 32 x 12 m, Rs.40000 x 23 x 12m; KKL: Mos (HWCs)  - Rs.42000 x 5 x 12 m, Rs.40000 x 12 x 12 m; MHE: Mos (HWCs)  - Rs.42000 x 4 x 12 m; YNM: Mos (HWCs)  - Rs.42000 x 2 x 12 m, Rs.40000 x 3 x 12 m</v>
      </c>
      <c r="AV106" s="4733" t="s">
        <v>7435</v>
      </c>
      <c r="AW106" s="5021" t="s">
        <v>8115</v>
      </c>
    </row>
    <row r="107" spans="1:49" s="2044" customFormat="1" ht="31.5">
      <c r="A107" s="1982" t="s">
        <v>662</v>
      </c>
      <c r="B107" s="2002"/>
      <c r="C107" s="1982" t="s">
        <v>2414</v>
      </c>
      <c r="D107" s="1886" t="s">
        <v>70</v>
      </c>
      <c r="E107" s="2003" t="s">
        <v>4344</v>
      </c>
      <c r="F107" s="1948"/>
      <c r="G107" s="1948"/>
      <c r="H107" s="1948"/>
      <c r="I107" s="1948"/>
      <c r="J107" s="1948"/>
      <c r="K107" s="4554"/>
      <c r="L107" s="1948"/>
      <c r="M107" s="4520">
        <f>T107</f>
        <v>0</v>
      </c>
      <c r="N107" s="4521">
        <f>M107/100000</f>
        <v>0</v>
      </c>
      <c r="O107" s="4520">
        <f>U107</f>
        <v>0</v>
      </c>
      <c r="P107" s="4567">
        <f>N107*O107</f>
        <v>0</v>
      </c>
      <c r="Q107" s="1983"/>
      <c r="R107" s="1982">
        <f>'Abs6. CPHC'!Q19</f>
        <v>0</v>
      </c>
      <c r="S107" s="4568">
        <f>'Abs6. CPHC'!R19</f>
        <v>0</v>
      </c>
      <c r="T107" s="2724">
        <f>IFERROR(AR107/AS107,0)</f>
        <v>0</v>
      </c>
      <c r="U107" s="2724">
        <f>Y107+AC107+AG107+AK107+AO107</f>
        <v>0</v>
      </c>
      <c r="V107" s="2724">
        <f>T107*U107</f>
        <v>0</v>
      </c>
      <c r="W107" s="3346" t="str">
        <f t="shared" si="32"/>
        <v xml:space="preserve">STATE: ; PDY: ; KKL: ; MHE: ; YNM: </v>
      </c>
      <c r="X107" s="2724"/>
      <c r="Y107" s="2724"/>
      <c r="Z107" s="2724">
        <f>X107*Y107</f>
        <v>0</v>
      </c>
      <c r="AA107" s="2724"/>
      <c r="AB107" s="2724"/>
      <c r="AC107" s="2724"/>
      <c r="AD107" s="2724">
        <f>AB107*AC107</f>
        <v>0</v>
      </c>
      <c r="AE107" s="2724"/>
      <c r="AF107" s="2724"/>
      <c r="AG107" s="2724"/>
      <c r="AH107" s="2724">
        <f>AF107*AG107</f>
        <v>0</v>
      </c>
      <c r="AI107" s="2724"/>
      <c r="AJ107" s="2724"/>
      <c r="AK107" s="2724"/>
      <c r="AL107" s="2724">
        <f>AJ107*AK107</f>
        <v>0</v>
      </c>
      <c r="AM107" s="2724"/>
      <c r="AN107" s="2724"/>
      <c r="AO107" s="2724"/>
      <c r="AP107" s="2724">
        <f>AN107*AO107</f>
        <v>0</v>
      </c>
      <c r="AQ107" s="2724"/>
      <c r="AR107" s="4542">
        <f>Z107+AD107+AH107+AL107+AP107</f>
        <v>0</v>
      </c>
      <c r="AS107" s="4542">
        <f>Y107+AC107+AG107+AK107+AO107</f>
        <v>0</v>
      </c>
      <c r="AT107" s="4542">
        <f>IFERROR((AR107/AS107),0)</f>
        <v>0</v>
      </c>
      <c r="AU107" s="4853" t="str">
        <f t="shared" si="33"/>
        <v xml:space="preserve">STATE: ; PDY: ; KKL: ; MHE: ; YNM: </v>
      </c>
      <c r="AV107" s="4733" t="s">
        <v>7436</v>
      </c>
      <c r="AW107" s="4858"/>
    </row>
    <row r="108" spans="1:49" s="2044" customFormat="1" ht="15.75">
      <c r="A108" s="2698" t="s">
        <v>669</v>
      </c>
      <c r="B108" s="4485" t="s">
        <v>620</v>
      </c>
      <c r="C108" s="4486" t="s">
        <v>621</v>
      </c>
      <c r="D108" s="4487" t="s">
        <v>70</v>
      </c>
      <c r="E108" s="4487" t="s">
        <v>3878</v>
      </c>
      <c r="F108" s="4533"/>
      <c r="G108" s="4533"/>
      <c r="H108" s="4533"/>
      <c r="I108" s="4533"/>
      <c r="J108" s="4533"/>
      <c r="K108" s="4534">
        <f>SUM(K109:K130)</f>
        <v>0</v>
      </c>
      <c r="L108" s="4533"/>
      <c r="M108" s="4522">
        <f>SUM(M109:M130)</f>
        <v>263050.01315773686</v>
      </c>
      <c r="N108" s="4522">
        <f>SUM(N109:N130)</f>
        <v>2.6305001315773686</v>
      </c>
      <c r="O108" s="4522">
        <f>SUM(O109:O130)</f>
        <v>76</v>
      </c>
      <c r="P108" s="4522">
        <f>SUM(P109:P130)</f>
        <v>199.91800999988001</v>
      </c>
      <c r="Q108" s="4524"/>
      <c r="R108" s="4524"/>
      <c r="S108" s="4525">
        <f>SUM(S109:S130)</f>
        <v>0</v>
      </c>
      <c r="T108" s="2724"/>
      <c r="U108" s="2724"/>
      <c r="V108" s="4522">
        <f>SUM(V109:V130)</f>
        <v>5136720</v>
      </c>
      <c r="W108" s="3346"/>
      <c r="X108" s="2724"/>
      <c r="Y108" s="2724"/>
      <c r="Z108" s="4522">
        <f>SUM(Z109:Z130)</f>
        <v>2189388</v>
      </c>
      <c r="AA108" s="2724"/>
      <c r="AB108" s="2724"/>
      <c r="AC108" s="2724"/>
      <c r="AD108" s="4522">
        <f>SUM(AD109:AD130)</f>
        <v>12748840.999988001</v>
      </c>
      <c r="AE108" s="2724"/>
      <c r="AF108" s="2724"/>
      <c r="AG108" s="2724"/>
      <c r="AH108" s="4522">
        <f>SUM(AH109:AH130)</f>
        <v>2503620</v>
      </c>
      <c r="AI108" s="2724"/>
      <c r="AJ108" s="2724"/>
      <c r="AK108" s="2724"/>
      <c r="AL108" s="4522">
        <f>SUM(AL109:AL130)</f>
        <v>1244208</v>
      </c>
      <c r="AM108" s="2724"/>
      <c r="AN108" s="2724"/>
      <c r="AO108" s="2724"/>
      <c r="AP108" s="4522">
        <f>SUM(AP109:AP130)</f>
        <v>1305744</v>
      </c>
      <c r="AQ108" s="2724"/>
      <c r="AR108" s="4526">
        <f>SUM(AR109:AR130)</f>
        <v>19991800.999988001</v>
      </c>
      <c r="AS108" s="4526">
        <f>SUM(AS109:AS130)</f>
        <v>76</v>
      </c>
      <c r="AT108" s="4526">
        <f>SUM(AT109:AT130)</f>
        <v>2748367.0614797249</v>
      </c>
      <c r="AU108" s="4853"/>
      <c r="AV108" s="4733"/>
      <c r="AW108" s="4858"/>
    </row>
    <row r="109" spans="1:49" s="2044" customFormat="1" ht="130.5" customHeight="1">
      <c r="A109" s="1982" t="s">
        <v>672</v>
      </c>
      <c r="B109" s="1982" t="s">
        <v>623</v>
      </c>
      <c r="C109" s="1982" t="s">
        <v>624</v>
      </c>
      <c r="D109" s="1886" t="s">
        <v>70</v>
      </c>
      <c r="E109" s="2003" t="s">
        <v>3878</v>
      </c>
      <c r="F109" s="4493"/>
      <c r="G109" s="4493"/>
      <c r="H109" s="5335"/>
      <c r="I109" s="5335"/>
      <c r="J109" s="5335"/>
      <c r="K109" s="4569"/>
      <c r="L109" s="5335"/>
      <c r="M109" s="5359">
        <f>AR108/O109</f>
        <v>263050.01315773686</v>
      </c>
      <c r="N109" s="5342">
        <f>M109/100000</f>
        <v>2.6305001315773686</v>
      </c>
      <c r="O109" s="5344">
        <f>AS108</f>
        <v>76</v>
      </c>
      <c r="P109" s="5349">
        <f>N109*O109</f>
        <v>199.91800999988001</v>
      </c>
      <c r="Q109" s="1959"/>
      <c r="R109" s="1983"/>
      <c r="S109" s="2724">
        <f t="shared" ref="S109:S130" si="38">IFERROR(AQ109/AR109,0)</f>
        <v>0</v>
      </c>
      <c r="T109" s="2724">
        <f>X109+AB109+AF109+AJ109+AN109</f>
        <v>1056913.0666660001</v>
      </c>
      <c r="U109" s="2724">
        <f>S109*T109</f>
        <v>0</v>
      </c>
      <c r="V109" s="2727">
        <f>T109*U109</f>
        <v>0</v>
      </c>
      <c r="W109" s="3346" t="str">
        <f>"STATE: "&amp;AA109&amp;"; PDY: "&amp;AE109&amp;"; KKL: "&amp;AI109&amp;"; MHE: "&amp;AM109&amp;"; YNM: "&amp;AQ109</f>
        <v>STATE: ; PDY: Existing (18) - MFP - Pdy (13) - Existing Counsellors Cum Social Worker (13) - Rs.26906 x 7 x 12 m, Rs.20387 x 6 x 12 m, NPCB Existing (3 Nos): Rs.26,535x1x12, Rs.20,387x1x12, Rs.15377 x1x12  NPCDCS (2) Exist - 13313* 2*12 M; KKL: Existing (5) - MFP - (3) - Counsellors Cum Social Worker - Rs.26906 x 1 x 12 m, Rs.20387 x 2 x 12 m, NPCDCS (2) Exist 13313* 2*12 m; MHE: MFP - Existing (2) - Cousellors Cum Social  Worker - Rs.26906 x 1 x 12 m, Rs.13313 x 1 x 12 m; YNM: MFP - Existing Counsellors cum Social worker (1) Rs.26906 x 1 x 12 m</v>
      </c>
      <c r="X109" s="2045"/>
      <c r="Y109" s="2045"/>
      <c r="Z109" s="1877">
        <f>X109*Y109</f>
        <v>0</v>
      </c>
      <c r="AA109" s="2045"/>
      <c r="AB109" s="2047">
        <v>266392.66666599998</v>
      </c>
      <c r="AC109" s="1876">
        <v>18</v>
      </c>
      <c r="AD109" s="1877">
        <f>AB109*AC109</f>
        <v>4795067.9999879999</v>
      </c>
      <c r="AE109" s="1877" t="s">
        <v>7179</v>
      </c>
      <c r="AF109" s="2045">
        <v>226334.4</v>
      </c>
      <c r="AG109" s="2045">
        <v>5</v>
      </c>
      <c r="AH109" s="1877">
        <f>AF109*AG109</f>
        <v>1131672</v>
      </c>
      <c r="AI109" s="2047" t="s">
        <v>7178</v>
      </c>
      <c r="AJ109" s="2045">
        <v>241314</v>
      </c>
      <c r="AK109" s="2045">
        <v>2</v>
      </c>
      <c r="AL109" s="1877">
        <f>AJ109*AK109</f>
        <v>482628</v>
      </c>
      <c r="AM109" s="2045" t="s">
        <v>7177</v>
      </c>
      <c r="AN109" s="2045">
        <v>322872</v>
      </c>
      <c r="AO109" s="2045">
        <v>1</v>
      </c>
      <c r="AP109" s="1877">
        <f>AN109*AO109</f>
        <v>322872</v>
      </c>
      <c r="AQ109" s="2045" t="s">
        <v>7176</v>
      </c>
      <c r="AR109" s="3598">
        <f>Z109+AD109+AH109+AL109+AP109</f>
        <v>6732239.9999879999</v>
      </c>
      <c r="AS109" s="3598">
        <f>Y109+AC109+AG109+AK109+AO109</f>
        <v>26</v>
      </c>
      <c r="AT109" s="3598">
        <f>IFERROR((AR109/AS109),0)</f>
        <v>258932.30769184616</v>
      </c>
      <c r="AU109" s="4853" t="str">
        <f t="shared" si="33"/>
        <v>STATE: ; PDY: Existing (18) - MFP - Pdy (13) - Existing Counsellors Cum Social Worker (13) - Rs.26906 x 7 x 12 m, Rs.20387 x 6 x 12 m, NPCB Existing (3 Nos): Rs.26,535x1x12, Rs.20,387x1x12, Rs.15377 x1x12  NPCDCS (2) Exist - 13313* 2*12 M; KKL: Existing (5) - MFP - (3) - Counsellors Cum Social Worker - Rs.26906 x 1 x 12 m, Rs.20387 x 2 x 12 m, NPCDCS (2) Exist 13313* 2*12 m; MHE: MFP - Existing (2) - Cousellors Cum Social  Worker - Rs.26906 x 1 x 12 m, Rs.13313 x 1 x 12 m; YNM: MFP - Existing Counsellors cum Social worker (1) Rs.26906 x 1 x 12 m</v>
      </c>
      <c r="AV109" s="4733" t="s">
        <v>7434</v>
      </c>
      <c r="AW109" s="5021" t="s">
        <v>8115</v>
      </c>
    </row>
    <row r="110" spans="1:49" s="2044" customFormat="1" ht="31.5">
      <c r="A110" s="1982" t="s">
        <v>675</v>
      </c>
      <c r="B110" s="1982" t="s">
        <v>626</v>
      </c>
      <c r="C110" s="1982" t="s">
        <v>566</v>
      </c>
      <c r="D110" s="1886" t="s">
        <v>70</v>
      </c>
      <c r="E110" s="2003" t="s">
        <v>3878</v>
      </c>
      <c r="F110" s="4493"/>
      <c r="G110" s="4493"/>
      <c r="H110" s="5336"/>
      <c r="I110" s="5336"/>
      <c r="J110" s="5336"/>
      <c r="K110" s="4569"/>
      <c r="L110" s="5336"/>
      <c r="M110" s="5356"/>
      <c r="N110" s="5360"/>
      <c r="O110" s="5356"/>
      <c r="P110" s="5350"/>
      <c r="Q110" s="4516"/>
      <c r="R110" s="1983"/>
      <c r="S110" s="2724">
        <f t="shared" si="38"/>
        <v>0</v>
      </c>
      <c r="T110" s="2724"/>
      <c r="U110" s="2724"/>
      <c r="V110" s="4504"/>
      <c r="W110" s="3346" t="str">
        <f t="shared" si="32"/>
        <v xml:space="preserve">STATE: ; PDY: NMHP - Rs.20000 x 1 x 12 months ; KKL: ; MHE: ; YNM: </v>
      </c>
      <c r="X110" s="2045"/>
      <c r="Y110" s="2045"/>
      <c r="Z110" s="1877">
        <f>X110*Y110</f>
        <v>0</v>
      </c>
      <c r="AA110" s="2045"/>
      <c r="AB110" s="2045">
        <v>240000</v>
      </c>
      <c r="AC110" s="2045">
        <v>1</v>
      </c>
      <c r="AD110" s="2045">
        <f>AB110*AC110</f>
        <v>240000</v>
      </c>
      <c r="AE110" s="2045" t="s">
        <v>7802</v>
      </c>
      <c r="AF110" s="2045"/>
      <c r="AG110" s="2045"/>
      <c r="AH110" s="1877">
        <f>AF110*AG110</f>
        <v>0</v>
      </c>
      <c r="AI110" s="2045"/>
      <c r="AJ110" s="2045"/>
      <c r="AK110" s="2045"/>
      <c r="AL110" s="1877">
        <f>AJ110*AK110</f>
        <v>0</v>
      </c>
      <c r="AM110" s="2045"/>
      <c r="AN110" s="2045"/>
      <c r="AO110" s="2045"/>
      <c r="AP110" s="1877">
        <f>AN110*AO110</f>
        <v>0</v>
      </c>
      <c r="AQ110" s="2045"/>
      <c r="AR110" s="3598">
        <f t="shared" ref="AR110:AR130" si="39">Z110+AD110+AH110+AL110+AP110</f>
        <v>240000</v>
      </c>
      <c r="AS110" s="3598">
        <f t="shared" ref="AS110:AS130" si="40">Y110+AC110+AG110+AK110+AO110</f>
        <v>1</v>
      </c>
      <c r="AT110" s="3598">
        <f t="shared" ref="AT110:AT130" si="41">IFERROR((AR110/AS110),0)</f>
        <v>240000</v>
      </c>
      <c r="AU110" s="4853" t="str">
        <f t="shared" si="33"/>
        <v xml:space="preserve">STATE: ; PDY: NMHP - Rs.20000 x 1 x 12 months ; KKL: ; MHE: ; YNM: </v>
      </c>
      <c r="AV110" s="4733" t="s">
        <v>7434</v>
      </c>
      <c r="AW110" s="5021" t="s">
        <v>8115</v>
      </c>
    </row>
    <row r="111" spans="1:49" s="2044" customFormat="1" ht="31.5">
      <c r="A111" s="1982" t="s">
        <v>678</v>
      </c>
      <c r="B111" s="1982" t="s">
        <v>653</v>
      </c>
      <c r="C111" s="1982" t="s">
        <v>654</v>
      </c>
      <c r="D111" s="1886" t="s">
        <v>70</v>
      </c>
      <c r="E111" s="2003" t="s">
        <v>3878</v>
      </c>
      <c r="F111" s="4493"/>
      <c r="G111" s="4493"/>
      <c r="H111" s="5336"/>
      <c r="I111" s="5336"/>
      <c r="J111" s="5336"/>
      <c r="K111" s="4569"/>
      <c r="L111" s="5336"/>
      <c r="M111" s="5356"/>
      <c r="N111" s="5360"/>
      <c r="O111" s="5356"/>
      <c r="P111" s="5350"/>
      <c r="Q111" s="1947"/>
      <c r="R111" s="1983"/>
      <c r="S111" s="2724">
        <f t="shared" si="38"/>
        <v>0</v>
      </c>
      <c r="T111" s="2724"/>
      <c r="U111" s="2724"/>
      <c r="V111" s="4504"/>
      <c r="W111" s="3346" t="str">
        <f t="shared" si="32"/>
        <v xml:space="preserve">STATE: ; PDY: ; KKL: ; MHE: ; YNM: </v>
      </c>
      <c r="X111" s="2725"/>
      <c r="Y111" s="2725"/>
      <c r="Z111" s="2725"/>
      <c r="AA111" s="2724"/>
      <c r="AB111" s="2725"/>
      <c r="AC111" s="2725"/>
      <c r="AD111" s="2725"/>
      <c r="AE111" s="2724"/>
      <c r="AF111" s="2725"/>
      <c r="AG111" s="2725"/>
      <c r="AH111" s="2725"/>
      <c r="AI111" s="2724"/>
      <c r="AJ111" s="2725"/>
      <c r="AK111" s="2725"/>
      <c r="AL111" s="2725"/>
      <c r="AM111" s="2724"/>
      <c r="AN111" s="2725"/>
      <c r="AO111" s="2725"/>
      <c r="AP111" s="2725"/>
      <c r="AQ111" s="2724"/>
      <c r="AR111" s="3598">
        <f t="shared" si="39"/>
        <v>0</v>
      </c>
      <c r="AS111" s="3598">
        <f t="shared" si="40"/>
        <v>0</v>
      </c>
      <c r="AT111" s="3598">
        <f t="shared" si="41"/>
        <v>0</v>
      </c>
      <c r="AU111" s="4853" t="str">
        <f t="shared" si="33"/>
        <v xml:space="preserve">STATE: ; PDY: ; KKL: ; MHE: ; YNM: </v>
      </c>
      <c r="AV111" s="4733" t="s">
        <v>7434</v>
      </c>
      <c r="AW111" s="4858"/>
    </row>
    <row r="112" spans="1:49" s="2044" customFormat="1" ht="199.5" customHeight="1">
      <c r="A112" s="1982" t="s">
        <v>681</v>
      </c>
      <c r="B112" s="1982" t="s">
        <v>496</v>
      </c>
      <c r="C112" s="1982" t="s">
        <v>7141</v>
      </c>
      <c r="D112" s="1886" t="s">
        <v>70</v>
      </c>
      <c r="E112" s="2003" t="s">
        <v>3878</v>
      </c>
      <c r="F112" s="4493"/>
      <c r="G112" s="4493"/>
      <c r="H112" s="5336"/>
      <c r="I112" s="5336"/>
      <c r="J112" s="5336"/>
      <c r="K112" s="4569"/>
      <c r="L112" s="5336"/>
      <c r="M112" s="5356"/>
      <c r="N112" s="5360"/>
      <c r="O112" s="5356"/>
      <c r="P112" s="5350"/>
      <c r="Q112" s="1947"/>
      <c r="R112" s="1983"/>
      <c r="S112" s="2724">
        <f t="shared" si="38"/>
        <v>0</v>
      </c>
      <c r="T112" s="2724">
        <f>IFERROR(AR112/AS112,0)</f>
        <v>466974.54545454547</v>
      </c>
      <c r="U112" s="2724">
        <f>Y112+AC112+AG112+AK112+AO112</f>
        <v>11</v>
      </c>
      <c r="V112" s="2724">
        <f>T112*U112</f>
        <v>5136720</v>
      </c>
      <c r="W112" s="3346" t="str">
        <f t="shared" si="32"/>
        <v xml:space="preserve">STATE: IDSP - (3)  State EpidemiologistRs.61,141*12  State Microbiologist  Rs.25000*12 *1 Entomologist Rs20000 *12 *1,  NPCDCS - Existing  (1) State Programme Officer - Rs.60000 x 1 x 12; PDY: IDSP Existing Staff (1) Rs. 36,467*12  NTEP:Existing 2 Nos-.Microbiologist(IRL)  &amp; Microbiologist(C&amp;DST):1No.:Rs.46,329x2x12; KKL: IDSP Existing Staff (2) Rs. 46,329*12 = -IDSP - Vacant Post - KKL Dist Epidemioligist Rs. 25000 x 1 x 12 ; MHE: IDSP - (1) - Mahe Dist Epidemioligist Rs. 36467 x 1 x 12 ; YNM: IDSP Vacant Post Rs.25,000 *12*1 </v>
      </c>
      <c r="X112" s="2045">
        <v>498423</v>
      </c>
      <c r="Y112" s="2045">
        <v>4</v>
      </c>
      <c r="Z112" s="1877">
        <f>X112*Y112</f>
        <v>1993692</v>
      </c>
      <c r="AA112" s="2045" t="s">
        <v>7181</v>
      </c>
      <c r="AB112" s="2045">
        <v>516500</v>
      </c>
      <c r="AC112" s="2045">
        <v>3</v>
      </c>
      <c r="AD112" s="1877">
        <f>AB112*AC112</f>
        <v>1549500</v>
      </c>
      <c r="AE112" s="2045" t="s">
        <v>7180</v>
      </c>
      <c r="AF112" s="2045">
        <v>427974</v>
      </c>
      <c r="AG112" s="2045">
        <v>2</v>
      </c>
      <c r="AH112" s="1877">
        <f>AF112*AG112</f>
        <v>855948</v>
      </c>
      <c r="AI112" s="2045" t="s">
        <v>7182</v>
      </c>
      <c r="AJ112" s="2045">
        <v>437580</v>
      </c>
      <c r="AK112" s="2045">
        <v>1</v>
      </c>
      <c r="AL112" s="1877">
        <f>AJ112*AK112</f>
        <v>437580</v>
      </c>
      <c r="AM112" s="2045" t="s">
        <v>7183</v>
      </c>
      <c r="AN112" s="2045">
        <v>300000</v>
      </c>
      <c r="AO112" s="2045">
        <v>1</v>
      </c>
      <c r="AP112" s="1877">
        <f>AN112*AO112</f>
        <v>300000</v>
      </c>
      <c r="AQ112" s="2045" t="s">
        <v>7184</v>
      </c>
      <c r="AR112" s="3598">
        <f t="shared" si="39"/>
        <v>5136720</v>
      </c>
      <c r="AS112" s="3598">
        <f t="shared" si="40"/>
        <v>11</v>
      </c>
      <c r="AT112" s="3598">
        <f t="shared" si="41"/>
        <v>466974.54545454547</v>
      </c>
      <c r="AU112" s="4853" t="str">
        <f t="shared" si="33"/>
        <v xml:space="preserve">STATE: IDSP - (3)  State EpidemiologistRs.61,141*12  State Microbiologist  Rs.25000*12 *1 Entomologist Rs20000 *12 *1,  NPCDCS - Existing  (1) State Programme Officer - Rs.60000 x 1 x 12; PDY: IDSP Existing Staff (1) Rs. 36,467*12  NTEP:Existing 2 Nos-.Microbiologist(IRL)  &amp; Microbiologist(C&amp;DST):1No.:Rs.46,329x2x12; KKL: IDSP Existing Staff (2) Rs. 46,329*12 = -IDSP - Vacant Post - KKL Dist Epidemioligist Rs. 25000 x 1 x 12 ; MHE: IDSP - (1) - Mahe Dist Epidemioligist Rs. 36467 x 1 x 12 ; YNM: IDSP Vacant Post Rs.25,000 *12*1 </v>
      </c>
      <c r="AV112" s="4733" t="s">
        <v>7434</v>
      </c>
      <c r="AW112" s="5021" t="s">
        <v>8115</v>
      </c>
    </row>
    <row r="113" spans="1:49" s="2044" customFormat="1" ht="63">
      <c r="A113" s="1982" t="s">
        <v>683</v>
      </c>
      <c r="B113" s="1982" t="s">
        <v>648</v>
      </c>
      <c r="C113" s="1982" t="s">
        <v>649</v>
      </c>
      <c r="D113" s="1886" t="s">
        <v>70</v>
      </c>
      <c r="E113" s="2003" t="s">
        <v>3878</v>
      </c>
      <c r="F113" s="4493"/>
      <c r="G113" s="4493"/>
      <c r="H113" s="5336"/>
      <c r="I113" s="5336"/>
      <c r="J113" s="5336"/>
      <c r="K113" s="4569"/>
      <c r="L113" s="5336"/>
      <c r="M113" s="5356"/>
      <c r="N113" s="5360"/>
      <c r="O113" s="5356"/>
      <c r="P113" s="5350"/>
      <c r="Q113" s="4570"/>
      <c r="R113" s="1983"/>
      <c r="S113" s="2724">
        <f t="shared" si="38"/>
        <v>0</v>
      </c>
      <c r="T113" s="2724"/>
      <c r="U113" s="2724"/>
      <c r="V113" s="4504"/>
      <c r="W113" s="3346" t="str">
        <f t="shared" si="32"/>
        <v xml:space="preserve">STATE: ; PDY: Existing (2) - Audiologist - Rs.39939 1x 12m, Rs.30000 1x 12 m ; KKL: ; MHE: ; YNM: Existing (1) - Audiologist - Rs.30000 1x 12 m </v>
      </c>
      <c r="X113" s="2045"/>
      <c r="Y113" s="2045"/>
      <c r="Z113" s="1877">
        <f>X113*Y113</f>
        <v>0</v>
      </c>
      <c r="AA113" s="2045"/>
      <c r="AB113" s="2045">
        <v>419634</v>
      </c>
      <c r="AC113" s="2045">
        <v>2</v>
      </c>
      <c r="AD113" s="2045">
        <f>AB113*AC113</f>
        <v>839268</v>
      </c>
      <c r="AE113" s="2045" t="s">
        <v>5952</v>
      </c>
      <c r="AF113" s="2045"/>
      <c r="AG113" s="2045"/>
      <c r="AH113" s="2045">
        <f>AF113*AG113</f>
        <v>0</v>
      </c>
      <c r="AI113" s="2045"/>
      <c r="AJ113" s="2045"/>
      <c r="AK113" s="2045"/>
      <c r="AL113" s="2045">
        <f>AJ113*AK113</f>
        <v>0</v>
      </c>
      <c r="AM113" s="2045"/>
      <c r="AN113" s="2045">
        <v>360000</v>
      </c>
      <c r="AO113" s="2045">
        <v>1</v>
      </c>
      <c r="AP113" s="2045">
        <f>AN113*AO113</f>
        <v>360000</v>
      </c>
      <c r="AQ113" s="2045" t="s">
        <v>7803</v>
      </c>
      <c r="AR113" s="3598">
        <f t="shared" si="39"/>
        <v>1199268</v>
      </c>
      <c r="AS113" s="3598">
        <f t="shared" si="40"/>
        <v>3</v>
      </c>
      <c r="AT113" s="3598">
        <f t="shared" si="41"/>
        <v>399756</v>
      </c>
      <c r="AU113" s="4853" t="str">
        <f t="shared" si="33"/>
        <v xml:space="preserve">STATE: ; PDY: Existing (2) - Audiologist - Rs.39939 1x 12m, Rs.30000 1x 12 m ; KKL: ; MHE: ; YNM: Existing (1) - Audiologist - Rs.30000 1x 12 m </v>
      </c>
      <c r="AV113" s="4733" t="s">
        <v>7434</v>
      </c>
      <c r="AW113" s="5021" t="s">
        <v>8115</v>
      </c>
    </row>
    <row r="114" spans="1:49" s="2044" customFormat="1" ht="30">
      <c r="A114" s="1982" t="s">
        <v>2863</v>
      </c>
      <c r="B114" s="1982" t="s">
        <v>627</v>
      </c>
      <c r="C114" s="1982" t="s">
        <v>628</v>
      </c>
      <c r="D114" s="1886" t="s">
        <v>70</v>
      </c>
      <c r="E114" s="2003" t="s">
        <v>3878</v>
      </c>
      <c r="F114" s="4493"/>
      <c r="G114" s="4493"/>
      <c r="H114" s="5336"/>
      <c r="I114" s="5336"/>
      <c r="J114" s="5336"/>
      <c r="K114" s="4569"/>
      <c r="L114" s="5336"/>
      <c r="M114" s="5356"/>
      <c r="N114" s="5360"/>
      <c r="O114" s="5356"/>
      <c r="P114" s="5350"/>
      <c r="Q114" s="4516"/>
      <c r="R114" s="1983"/>
      <c r="S114" s="2724">
        <f t="shared" si="38"/>
        <v>0</v>
      </c>
      <c r="T114" s="2724"/>
      <c r="U114" s="2724"/>
      <c r="V114" s="4504"/>
      <c r="W114" s="3346" t="str">
        <f t="shared" si="32"/>
        <v xml:space="preserve">STATE: ; PDY: ; KKL: ; MHE: ; YNM: </v>
      </c>
      <c r="X114" s="2725"/>
      <c r="Y114" s="2725"/>
      <c r="Z114" s="2725"/>
      <c r="AA114" s="2724"/>
      <c r="AB114" s="2725"/>
      <c r="AC114" s="2725"/>
      <c r="AD114" s="2725"/>
      <c r="AE114" s="2724"/>
      <c r="AF114" s="2725"/>
      <c r="AG114" s="2725"/>
      <c r="AH114" s="2725"/>
      <c r="AI114" s="2724"/>
      <c r="AJ114" s="2725"/>
      <c r="AK114" s="2725"/>
      <c r="AL114" s="2725"/>
      <c r="AM114" s="2724"/>
      <c r="AN114" s="2725"/>
      <c r="AO114" s="2725"/>
      <c r="AP114" s="2725"/>
      <c r="AQ114" s="2724"/>
      <c r="AR114" s="3598">
        <f t="shared" si="39"/>
        <v>0</v>
      </c>
      <c r="AS114" s="3598">
        <f t="shared" si="40"/>
        <v>0</v>
      </c>
      <c r="AT114" s="3598">
        <f t="shared" si="41"/>
        <v>0</v>
      </c>
      <c r="AU114" s="4853" t="str">
        <f t="shared" si="33"/>
        <v xml:space="preserve">STATE: ; PDY: ; KKL: ; MHE: ; YNM: </v>
      </c>
      <c r="AV114" s="4733" t="s">
        <v>7434</v>
      </c>
      <c r="AW114" s="4858"/>
    </row>
    <row r="115" spans="1:49" s="2044" customFormat="1" ht="30">
      <c r="A115" s="1982" t="s">
        <v>2864</v>
      </c>
      <c r="B115" s="1982" t="s">
        <v>631</v>
      </c>
      <c r="C115" s="1982" t="s">
        <v>632</v>
      </c>
      <c r="D115" s="1886" t="s">
        <v>70</v>
      </c>
      <c r="E115" s="2003" t="s">
        <v>3878</v>
      </c>
      <c r="F115" s="4493"/>
      <c r="G115" s="4493"/>
      <c r="H115" s="5336"/>
      <c r="I115" s="5336"/>
      <c r="J115" s="5336"/>
      <c r="K115" s="4569"/>
      <c r="L115" s="5336"/>
      <c r="M115" s="5356"/>
      <c r="N115" s="5360"/>
      <c r="O115" s="5356"/>
      <c r="P115" s="5350"/>
      <c r="Q115" s="1947"/>
      <c r="R115" s="1983"/>
      <c r="S115" s="2724">
        <f t="shared" si="38"/>
        <v>0</v>
      </c>
      <c r="T115" s="2724"/>
      <c r="U115" s="2724"/>
      <c r="V115" s="4504"/>
      <c r="W115" s="3346" t="str">
        <f t="shared" si="32"/>
        <v xml:space="preserve">STATE: ; PDY: ; KKL: ; MHE: ; YNM: </v>
      </c>
      <c r="X115" s="2725"/>
      <c r="Y115" s="2725"/>
      <c r="Z115" s="2725"/>
      <c r="AA115" s="2724"/>
      <c r="AB115" s="2725"/>
      <c r="AC115" s="2725"/>
      <c r="AD115" s="2725"/>
      <c r="AE115" s="2724"/>
      <c r="AF115" s="2725"/>
      <c r="AG115" s="2725"/>
      <c r="AH115" s="2725"/>
      <c r="AI115" s="2724"/>
      <c r="AJ115" s="2725"/>
      <c r="AK115" s="2725"/>
      <c r="AL115" s="2725"/>
      <c r="AM115" s="2724"/>
      <c r="AN115" s="2725"/>
      <c r="AO115" s="2725"/>
      <c r="AP115" s="2725"/>
      <c r="AQ115" s="2724"/>
      <c r="AR115" s="3598">
        <f t="shared" si="39"/>
        <v>0</v>
      </c>
      <c r="AS115" s="3598">
        <f t="shared" si="40"/>
        <v>0</v>
      </c>
      <c r="AT115" s="3598">
        <f t="shared" si="41"/>
        <v>0</v>
      </c>
      <c r="AU115" s="4853" t="str">
        <f t="shared" si="33"/>
        <v xml:space="preserve">STATE: ; PDY: ; KKL: ; MHE: ; YNM: </v>
      </c>
      <c r="AV115" s="4733" t="s">
        <v>7434</v>
      </c>
      <c r="AW115" s="4858"/>
    </row>
    <row r="116" spans="1:49" s="2044" customFormat="1" ht="66.75" customHeight="1">
      <c r="A116" s="1982" t="s">
        <v>2865</v>
      </c>
      <c r="B116" s="1982" t="s">
        <v>629</v>
      </c>
      <c r="C116" s="1982" t="s">
        <v>630</v>
      </c>
      <c r="D116" s="1886" t="s">
        <v>70</v>
      </c>
      <c r="E116" s="2003" t="s">
        <v>3878</v>
      </c>
      <c r="F116" s="4493"/>
      <c r="G116" s="4493"/>
      <c r="H116" s="5336"/>
      <c r="I116" s="5336"/>
      <c r="J116" s="5336"/>
      <c r="K116" s="4569"/>
      <c r="L116" s="5336"/>
      <c r="M116" s="5356"/>
      <c r="N116" s="5360"/>
      <c r="O116" s="5356"/>
      <c r="P116" s="5350"/>
      <c r="Q116" s="4571"/>
      <c r="R116" s="1983"/>
      <c r="S116" s="2724">
        <f t="shared" si="38"/>
        <v>0</v>
      </c>
      <c r="T116" s="2724"/>
      <c r="U116" s="2724"/>
      <c r="V116" s="4504"/>
      <c r="W116" s="3346" t="str">
        <f t="shared" si="32"/>
        <v xml:space="preserve">STATE: ; PDY: Existing (1) : NMHP - Psychiatric Social worker - Rs.31968 x 1 x 12 m NTCP Existing Social Worker(1) Rs.13,313 x 1 x 12; KKL: ; MHE: ; YNM: </v>
      </c>
      <c r="X116" s="2045"/>
      <c r="Y116" s="2045"/>
      <c r="Z116" s="1877">
        <f>X116*Y116</f>
        <v>0</v>
      </c>
      <c r="AA116" s="2045"/>
      <c r="AB116" s="1876">
        <v>271686</v>
      </c>
      <c r="AC116" s="1876">
        <v>2</v>
      </c>
      <c r="AD116" s="1877">
        <f>AB116*AC116</f>
        <v>543372</v>
      </c>
      <c r="AE116" s="1877" t="s">
        <v>7804</v>
      </c>
      <c r="AF116" s="1876"/>
      <c r="AG116" s="1876"/>
      <c r="AH116" s="1877">
        <f>AF116*AG116</f>
        <v>0</v>
      </c>
      <c r="AI116" s="1877"/>
      <c r="AJ116" s="2045"/>
      <c r="AK116" s="2045"/>
      <c r="AL116" s="1877">
        <f>AJ116*AK116</f>
        <v>0</v>
      </c>
      <c r="AM116" s="2045"/>
      <c r="AN116" s="2045"/>
      <c r="AO116" s="2045"/>
      <c r="AP116" s="1877">
        <f>AN116*AO116</f>
        <v>0</v>
      </c>
      <c r="AQ116" s="2045"/>
      <c r="AR116" s="3598">
        <f t="shared" si="39"/>
        <v>543372</v>
      </c>
      <c r="AS116" s="3598">
        <f t="shared" si="40"/>
        <v>2</v>
      </c>
      <c r="AT116" s="3598">
        <f t="shared" si="41"/>
        <v>271686</v>
      </c>
      <c r="AU116" s="4853" t="str">
        <f t="shared" si="33"/>
        <v xml:space="preserve">STATE: ; PDY: Existing (1) : NMHP - Psychiatric Social worker - Rs.31968 x 1 x 12 m NTCP Existing Social Worker(1) Rs.13,313 x 1 x 12; KKL: ; MHE: ; YNM: </v>
      </c>
      <c r="AV116" s="4733" t="s">
        <v>7434</v>
      </c>
      <c r="AW116" s="5021" t="s">
        <v>8115</v>
      </c>
    </row>
    <row r="117" spans="1:49" s="2044" customFormat="1" ht="30">
      <c r="A117" s="1982" t="s">
        <v>2866</v>
      </c>
      <c r="B117" s="1982" t="s">
        <v>650</v>
      </c>
      <c r="C117" s="1982" t="s">
        <v>651</v>
      </c>
      <c r="D117" s="1886" t="s">
        <v>70</v>
      </c>
      <c r="E117" s="2003" t="s">
        <v>3878</v>
      </c>
      <c r="F117" s="4493"/>
      <c r="G117" s="4493"/>
      <c r="H117" s="5336"/>
      <c r="I117" s="5336"/>
      <c r="J117" s="5336"/>
      <c r="K117" s="4569"/>
      <c r="L117" s="5336"/>
      <c r="M117" s="5356"/>
      <c r="N117" s="5360"/>
      <c r="O117" s="5356"/>
      <c r="P117" s="5350"/>
      <c r="Q117" s="1947"/>
      <c r="R117" s="1983"/>
      <c r="S117" s="2724">
        <f t="shared" si="38"/>
        <v>0</v>
      </c>
      <c r="T117" s="2724"/>
      <c r="U117" s="2724"/>
      <c r="V117" s="4504"/>
      <c r="W117" s="3346" t="str">
        <f t="shared" si="32"/>
        <v xml:space="preserve">STATE: ; PDY: ; KKL: ; MHE: ; YNM: </v>
      </c>
      <c r="X117" s="2725"/>
      <c r="Y117" s="2725"/>
      <c r="Z117" s="2725"/>
      <c r="AA117" s="2724"/>
      <c r="AB117" s="2725"/>
      <c r="AC117" s="2725"/>
      <c r="AD117" s="2725"/>
      <c r="AE117" s="2724"/>
      <c r="AF117" s="2725"/>
      <c r="AG117" s="2725"/>
      <c r="AH117" s="2725"/>
      <c r="AI117" s="2724"/>
      <c r="AJ117" s="2725"/>
      <c r="AK117" s="2725"/>
      <c r="AL117" s="2725"/>
      <c r="AM117" s="2724"/>
      <c r="AN117" s="2725"/>
      <c r="AO117" s="2725"/>
      <c r="AP117" s="2725"/>
      <c r="AQ117" s="2724"/>
      <c r="AR117" s="3598">
        <f t="shared" si="39"/>
        <v>0</v>
      </c>
      <c r="AS117" s="3598">
        <f t="shared" si="40"/>
        <v>0</v>
      </c>
      <c r="AT117" s="3598">
        <f t="shared" si="41"/>
        <v>0</v>
      </c>
      <c r="AU117" s="4853" t="str">
        <f t="shared" si="33"/>
        <v xml:space="preserve">STATE: ; PDY: ; KKL: ; MHE: ; YNM: </v>
      </c>
      <c r="AV117" s="4733" t="s">
        <v>7434</v>
      </c>
      <c r="AW117" s="4858"/>
    </row>
    <row r="118" spans="1:49" s="2044" customFormat="1" ht="101.25" customHeight="1">
      <c r="A118" s="1982" t="s">
        <v>2867</v>
      </c>
      <c r="B118" s="1982" t="s">
        <v>2137</v>
      </c>
      <c r="C118" s="1982" t="s">
        <v>7117</v>
      </c>
      <c r="D118" s="1886" t="s">
        <v>70</v>
      </c>
      <c r="E118" s="2003" t="s">
        <v>4656</v>
      </c>
      <c r="F118" s="4493"/>
      <c r="G118" s="4493"/>
      <c r="H118" s="5336"/>
      <c r="I118" s="5336"/>
      <c r="J118" s="5336"/>
      <c r="K118" s="4569"/>
      <c r="L118" s="5336"/>
      <c r="M118" s="5356"/>
      <c r="N118" s="5360"/>
      <c r="O118" s="5356"/>
      <c r="P118" s="5350"/>
      <c r="Q118" s="4527"/>
      <c r="R118" s="1983"/>
      <c r="S118" s="2724">
        <f t="shared" si="38"/>
        <v>0</v>
      </c>
      <c r="T118" s="2724"/>
      <c r="U118" s="2724"/>
      <c r="V118" s="4504"/>
      <c r="W118" s="3346" t="str">
        <f>"STATE: "&amp;AA118&amp;"; PDY: "&amp;AE118&amp;"; KKL: "&amp;AI118&amp;"; MHE: "&amp;AM118&amp;"; YNM: "&amp;AQ118</f>
        <v>STATE: ; PDY: NTEP:Existing TBHVs 17 Nos (CS-8, MC-9)-: Rs.20,792x8x12+Rs.14,824x1x12+ Rs.13,531x2x12+Rs.16,308x1x12+ Rs.10,650x12+Rs.8000x4x12 m &amp; STS 2 Nos = Rs.17,574x1x12+Rs.15,976x1x12; KKL: NTEP:TBHVs 2 Nos (CS-1, MC-1)-: Rs.8000x2x12months  STS 1 No= Rs.12,000x1x12 ; MHE: NTEP Existing STS 1 No= Rs.12,000x1x12; YNM: NTEP existing STS 1 Nos = Rs.26,906x1x12</v>
      </c>
      <c r="X118" s="2045"/>
      <c r="Y118" s="2045"/>
      <c r="Z118" s="1877">
        <f>X118*Y118</f>
        <v>0</v>
      </c>
      <c r="AA118" s="2045"/>
      <c r="AB118" s="2050">
        <v>189935</v>
      </c>
      <c r="AC118" s="2050">
        <v>19</v>
      </c>
      <c r="AD118" s="1877">
        <f>AB118*AC118</f>
        <v>3608765</v>
      </c>
      <c r="AE118" s="2050" t="s">
        <v>7760</v>
      </c>
      <c r="AF118" s="2050">
        <v>112000</v>
      </c>
      <c r="AG118" s="2050">
        <v>3</v>
      </c>
      <c r="AH118" s="1877">
        <f>AF118*AG118</f>
        <v>336000</v>
      </c>
      <c r="AI118" s="2050" t="s">
        <v>7761</v>
      </c>
      <c r="AJ118" s="2045">
        <v>144000</v>
      </c>
      <c r="AK118" s="2045">
        <v>1</v>
      </c>
      <c r="AL118" s="1877">
        <f>AJ118*AK118</f>
        <v>144000</v>
      </c>
      <c r="AM118" s="2045" t="s">
        <v>7762</v>
      </c>
      <c r="AN118" s="2045">
        <v>322872</v>
      </c>
      <c r="AO118" s="2045">
        <v>1</v>
      </c>
      <c r="AP118" s="1877">
        <f>AN118*AO118</f>
        <v>322872</v>
      </c>
      <c r="AQ118" s="4325" t="s">
        <v>7185</v>
      </c>
      <c r="AR118" s="3598">
        <f t="shared" si="39"/>
        <v>4411637</v>
      </c>
      <c r="AS118" s="3598">
        <f t="shared" si="40"/>
        <v>24</v>
      </c>
      <c r="AT118" s="3598">
        <f t="shared" si="41"/>
        <v>183818.20833333334</v>
      </c>
      <c r="AU118" s="4853" t="str">
        <f t="shared" si="33"/>
        <v>STATE: ; PDY: NTEP:Existing TBHVs 17 Nos (CS-8, MC-9)-: Rs.20,792x8x12+Rs.14,824x1x12+ Rs.13,531x2x12+Rs.16,308x1x12+ Rs.10,650x12+Rs.8000x4x12 m &amp; STS 2 Nos = Rs.17,574x1x12+Rs.15,976x1x12; KKL: NTEP:TBHVs 2 Nos (CS-1, MC-1)-: Rs.8000x2x12months  STS 1 No= Rs.12,000x1x12 ; MHE: NTEP Existing STS 1 No= Rs.12,000x1x12; YNM: NTEP existing STS 1 Nos = Rs.26,906x1x12</v>
      </c>
      <c r="AV118" s="4733" t="s">
        <v>7434</v>
      </c>
      <c r="AW118" s="5021" t="s">
        <v>8115</v>
      </c>
    </row>
    <row r="119" spans="1:49" s="2044" customFormat="1" ht="47.25">
      <c r="A119" s="1982" t="s">
        <v>2868</v>
      </c>
      <c r="B119" s="1982" t="s">
        <v>635</v>
      </c>
      <c r="C119" s="1982" t="s">
        <v>636</v>
      </c>
      <c r="D119" s="1886" t="s">
        <v>70</v>
      </c>
      <c r="E119" s="2003" t="s">
        <v>3878</v>
      </c>
      <c r="F119" s="4493"/>
      <c r="G119" s="4493"/>
      <c r="H119" s="5336"/>
      <c r="I119" s="5336"/>
      <c r="J119" s="5336"/>
      <c r="K119" s="4569"/>
      <c r="L119" s="5336"/>
      <c r="M119" s="5356"/>
      <c r="N119" s="5360"/>
      <c r="O119" s="5356"/>
      <c r="P119" s="5350"/>
      <c r="Q119" s="1959"/>
      <c r="R119" s="1983"/>
      <c r="S119" s="2724">
        <f t="shared" si="38"/>
        <v>0</v>
      </c>
      <c r="T119" s="2724"/>
      <c r="U119" s="2724"/>
      <c r="V119" s="4504"/>
      <c r="W119" s="3346" t="str">
        <f t="shared" si="32"/>
        <v xml:space="preserve">STATE: ; PDY: NTEP Existing  Lab. Attendant 1No: Rs.11,326 x 1 x 12; KKL: 0; MHE: ; YNM: </v>
      </c>
      <c r="X119" s="2045"/>
      <c r="Y119" s="2045"/>
      <c r="Z119" s="1877">
        <f>X119*Y119</f>
        <v>0</v>
      </c>
      <c r="AA119" s="2045"/>
      <c r="AB119" s="2050">
        <v>135912</v>
      </c>
      <c r="AC119" s="2050">
        <v>1</v>
      </c>
      <c r="AD119" s="1877">
        <f>AB119*AC119</f>
        <v>135912</v>
      </c>
      <c r="AE119" s="2050" t="s">
        <v>7186</v>
      </c>
      <c r="AF119" s="2045"/>
      <c r="AG119" s="2045"/>
      <c r="AH119" s="1877">
        <v>0</v>
      </c>
      <c r="AI119" s="2045">
        <v>0</v>
      </c>
      <c r="AJ119" s="2045"/>
      <c r="AK119" s="2045"/>
      <c r="AL119" s="1877">
        <f>AJ119*AK119</f>
        <v>0</v>
      </c>
      <c r="AM119" s="2045"/>
      <c r="AN119" s="2045"/>
      <c r="AO119" s="2045"/>
      <c r="AP119" s="1877">
        <f>AN119*AO119</f>
        <v>0</v>
      </c>
      <c r="AQ119" s="2045"/>
      <c r="AR119" s="3598">
        <f t="shared" si="39"/>
        <v>135912</v>
      </c>
      <c r="AS119" s="3598">
        <f t="shared" si="40"/>
        <v>1</v>
      </c>
      <c r="AT119" s="3598">
        <f t="shared" si="41"/>
        <v>135912</v>
      </c>
      <c r="AU119" s="4853" t="str">
        <f t="shared" si="33"/>
        <v xml:space="preserve">STATE: ; PDY: NTEP Existing  Lab. Attendant 1No: Rs.11,326 x 1 x 12; KKL: 0; MHE: ; YNM: </v>
      </c>
      <c r="AV119" s="4733" t="s">
        <v>7434</v>
      </c>
      <c r="AW119" s="5021" t="s">
        <v>8115</v>
      </c>
    </row>
    <row r="120" spans="1:49" s="2044" customFormat="1" ht="30">
      <c r="A120" s="1982" t="s">
        <v>2869</v>
      </c>
      <c r="B120" s="1982" t="s">
        <v>637</v>
      </c>
      <c r="C120" s="1982" t="s">
        <v>638</v>
      </c>
      <c r="D120" s="1886" t="s">
        <v>70</v>
      </c>
      <c r="E120" s="2003" t="s">
        <v>3878</v>
      </c>
      <c r="F120" s="4493"/>
      <c r="G120" s="4493"/>
      <c r="H120" s="5336"/>
      <c r="I120" s="5336"/>
      <c r="J120" s="5336"/>
      <c r="K120" s="4569"/>
      <c r="L120" s="5336"/>
      <c r="M120" s="5356"/>
      <c r="N120" s="5360"/>
      <c r="O120" s="5356"/>
      <c r="P120" s="5350"/>
      <c r="Q120" s="1947"/>
      <c r="R120" s="1983"/>
      <c r="S120" s="2724">
        <f t="shared" si="38"/>
        <v>0</v>
      </c>
      <c r="T120" s="2724"/>
      <c r="U120" s="2724"/>
      <c r="V120" s="4504"/>
      <c r="W120" s="3346" t="str">
        <f t="shared" si="32"/>
        <v xml:space="preserve">STATE: ; PDY: ; KKL: ; MHE: ; YNM: </v>
      </c>
      <c r="X120" s="2725"/>
      <c r="Y120" s="2725"/>
      <c r="Z120" s="2725"/>
      <c r="AA120" s="2724"/>
      <c r="AB120" s="2725"/>
      <c r="AC120" s="2725"/>
      <c r="AD120" s="2725"/>
      <c r="AE120" s="2724"/>
      <c r="AF120" s="2725"/>
      <c r="AG120" s="2725"/>
      <c r="AH120" s="2725"/>
      <c r="AI120" s="2724"/>
      <c r="AJ120" s="2725"/>
      <c r="AK120" s="2725"/>
      <c r="AL120" s="2725"/>
      <c r="AM120" s="2724"/>
      <c r="AN120" s="2725"/>
      <c r="AO120" s="2725"/>
      <c r="AP120" s="2725"/>
      <c r="AQ120" s="2724"/>
      <c r="AR120" s="3598">
        <f t="shared" si="39"/>
        <v>0</v>
      </c>
      <c r="AS120" s="3598">
        <f t="shared" si="40"/>
        <v>0</v>
      </c>
      <c r="AT120" s="3598">
        <f t="shared" si="41"/>
        <v>0</v>
      </c>
      <c r="AU120" s="4853" t="str">
        <f t="shared" si="33"/>
        <v xml:space="preserve">STATE: ; PDY: ; KKL: ; MHE: ; YNM: </v>
      </c>
      <c r="AV120" s="4733" t="s">
        <v>7434</v>
      </c>
      <c r="AW120" s="4858"/>
    </row>
    <row r="121" spans="1:49" s="2044" customFormat="1" ht="30">
      <c r="A121" s="1982" t="s">
        <v>2870</v>
      </c>
      <c r="B121" s="1982" t="s">
        <v>640</v>
      </c>
      <c r="C121" s="1982" t="s">
        <v>641</v>
      </c>
      <c r="D121" s="1886" t="s">
        <v>70</v>
      </c>
      <c r="E121" s="2003" t="s">
        <v>3878</v>
      </c>
      <c r="F121" s="4493"/>
      <c r="G121" s="4493"/>
      <c r="H121" s="5336"/>
      <c r="I121" s="5336"/>
      <c r="J121" s="5336"/>
      <c r="K121" s="4569"/>
      <c r="L121" s="5336"/>
      <c r="M121" s="5356"/>
      <c r="N121" s="5360"/>
      <c r="O121" s="5356"/>
      <c r="P121" s="5350"/>
      <c r="Q121" s="1947"/>
      <c r="R121" s="1983"/>
      <c r="S121" s="2724">
        <f t="shared" si="38"/>
        <v>0</v>
      </c>
      <c r="T121" s="2724"/>
      <c r="U121" s="2724"/>
      <c r="V121" s="4504"/>
      <c r="W121" s="3346" t="str">
        <f t="shared" si="32"/>
        <v xml:space="preserve">STATE: ; PDY: ; KKL: ; MHE: ; YNM: </v>
      </c>
      <c r="X121" s="2725"/>
      <c r="Y121" s="2725"/>
      <c r="Z121" s="2725"/>
      <c r="AA121" s="2724"/>
      <c r="AB121" s="2725"/>
      <c r="AC121" s="2725"/>
      <c r="AD121" s="2725"/>
      <c r="AE121" s="2724"/>
      <c r="AF121" s="2725"/>
      <c r="AG121" s="2725"/>
      <c r="AH121" s="2725"/>
      <c r="AI121" s="2724"/>
      <c r="AJ121" s="2725"/>
      <c r="AK121" s="2725"/>
      <c r="AL121" s="2725"/>
      <c r="AM121" s="2724"/>
      <c r="AN121" s="2725"/>
      <c r="AO121" s="2725"/>
      <c r="AP121" s="2725"/>
      <c r="AQ121" s="2724"/>
      <c r="AR121" s="3598">
        <f t="shared" si="39"/>
        <v>0</v>
      </c>
      <c r="AS121" s="3598">
        <f t="shared" si="40"/>
        <v>0</v>
      </c>
      <c r="AT121" s="3598">
        <f t="shared" si="41"/>
        <v>0</v>
      </c>
      <c r="AU121" s="4853" t="str">
        <f t="shared" si="33"/>
        <v xml:space="preserve">STATE: ; PDY: ; KKL: ; MHE: ; YNM: </v>
      </c>
      <c r="AV121" s="4733" t="s">
        <v>7434</v>
      </c>
      <c r="AW121" s="4858"/>
    </row>
    <row r="122" spans="1:49" s="2044" customFormat="1" ht="30">
      <c r="A122" s="1982" t="s">
        <v>2871</v>
      </c>
      <c r="B122" s="1982" t="s">
        <v>642</v>
      </c>
      <c r="C122" s="1982" t="s">
        <v>643</v>
      </c>
      <c r="D122" s="1886" t="s">
        <v>70</v>
      </c>
      <c r="E122" s="2003" t="s">
        <v>3878</v>
      </c>
      <c r="F122" s="4493"/>
      <c r="G122" s="4493"/>
      <c r="H122" s="5336"/>
      <c r="I122" s="5336"/>
      <c r="J122" s="5336"/>
      <c r="K122" s="4569"/>
      <c r="L122" s="5336"/>
      <c r="M122" s="5356"/>
      <c r="N122" s="5360"/>
      <c r="O122" s="5356"/>
      <c r="P122" s="5350"/>
      <c r="Q122" s="1947"/>
      <c r="R122" s="1983"/>
      <c r="S122" s="2724">
        <f t="shared" si="38"/>
        <v>0</v>
      </c>
      <c r="T122" s="2724"/>
      <c r="U122" s="2724"/>
      <c r="V122" s="4504"/>
      <c r="W122" s="3346" t="str">
        <f t="shared" si="32"/>
        <v xml:space="preserve">STATE: ; PDY: ; KKL: ; MHE: ; YNM: </v>
      </c>
      <c r="X122" s="2725"/>
      <c r="Y122" s="2725"/>
      <c r="Z122" s="2725"/>
      <c r="AA122" s="2724"/>
      <c r="AB122" s="2725"/>
      <c r="AC122" s="2725"/>
      <c r="AD122" s="2725"/>
      <c r="AE122" s="2724"/>
      <c r="AF122" s="2725"/>
      <c r="AG122" s="2725"/>
      <c r="AH122" s="2725"/>
      <c r="AI122" s="2724"/>
      <c r="AJ122" s="2725"/>
      <c r="AK122" s="2725"/>
      <c r="AL122" s="2725"/>
      <c r="AM122" s="2724"/>
      <c r="AN122" s="2725"/>
      <c r="AO122" s="2725"/>
      <c r="AP122" s="2725"/>
      <c r="AQ122" s="2724"/>
      <c r="AR122" s="3598">
        <f t="shared" si="39"/>
        <v>0</v>
      </c>
      <c r="AS122" s="3598">
        <f t="shared" si="40"/>
        <v>0</v>
      </c>
      <c r="AT122" s="3598">
        <f t="shared" si="41"/>
        <v>0</v>
      </c>
      <c r="AU122" s="4853" t="str">
        <f t="shared" si="33"/>
        <v xml:space="preserve">STATE: ; PDY: ; KKL: ; MHE: ; YNM: </v>
      </c>
      <c r="AV122" s="4733" t="s">
        <v>7434</v>
      </c>
      <c r="AW122" s="4858"/>
    </row>
    <row r="123" spans="1:49" s="2044" customFormat="1" ht="31.5">
      <c r="A123" s="1982" t="s">
        <v>2872</v>
      </c>
      <c r="B123" s="1982" t="s">
        <v>644</v>
      </c>
      <c r="C123" s="1982" t="s">
        <v>645</v>
      </c>
      <c r="D123" s="1886" t="s">
        <v>70</v>
      </c>
      <c r="E123" s="2003" t="s">
        <v>3878</v>
      </c>
      <c r="F123" s="4493"/>
      <c r="G123" s="4493"/>
      <c r="H123" s="5336"/>
      <c r="I123" s="5336"/>
      <c r="J123" s="5336"/>
      <c r="K123" s="4569"/>
      <c r="L123" s="5336"/>
      <c r="M123" s="5356"/>
      <c r="N123" s="5360"/>
      <c r="O123" s="5356"/>
      <c r="P123" s="5350"/>
      <c r="Q123" s="1947"/>
      <c r="R123" s="1983"/>
      <c r="S123" s="2724">
        <f t="shared" si="38"/>
        <v>0</v>
      </c>
      <c r="T123" s="2724"/>
      <c r="U123" s="2724"/>
      <c r="V123" s="4504"/>
      <c r="W123" s="3346" t="str">
        <f t="shared" si="32"/>
        <v xml:space="preserve">STATE: ; PDY: ; KKL: ; MHE: ; YNM: </v>
      </c>
      <c r="X123" s="2725"/>
      <c r="Y123" s="2725"/>
      <c r="Z123" s="2725"/>
      <c r="AA123" s="2724"/>
      <c r="AB123" s="2725"/>
      <c r="AC123" s="2725"/>
      <c r="AD123" s="2725"/>
      <c r="AE123" s="2724"/>
      <c r="AF123" s="2725"/>
      <c r="AG123" s="2725"/>
      <c r="AH123" s="2725"/>
      <c r="AI123" s="2724"/>
      <c r="AJ123" s="2725"/>
      <c r="AK123" s="2725"/>
      <c r="AL123" s="2725"/>
      <c r="AM123" s="2724"/>
      <c r="AN123" s="2725"/>
      <c r="AO123" s="2725"/>
      <c r="AP123" s="2725"/>
      <c r="AQ123" s="2724"/>
      <c r="AR123" s="3598">
        <f t="shared" si="39"/>
        <v>0</v>
      </c>
      <c r="AS123" s="3598">
        <f t="shared" si="40"/>
        <v>0</v>
      </c>
      <c r="AT123" s="3598">
        <f t="shared" si="41"/>
        <v>0</v>
      </c>
      <c r="AU123" s="4853" t="str">
        <f t="shared" si="33"/>
        <v xml:space="preserve">STATE: ; PDY: ; KKL: ; MHE: ; YNM: </v>
      </c>
      <c r="AV123" s="4733" t="s">
        <v>7434</v>
      </c>
      <c r="AW123" s="4858"/>
    </row>
    <row r="124" spans="1:49" s="2044" customFormat="1" ht="47.25">
      <c r="A124" s="1982" t="s">
        <v>2873</v>
      </c>
      <c r="B124" s="1982" t="s">
        <v>646</v>
      </c>
      <c r="C124" s="1982" t="s">
        <v>647</v>
      </c>
      <c r="D124" s="1886" t="s">
        <v>70</v>
      </c>
      <c r="E124" s="2003" t="s">
        <v>3878</v>
      </c>
      <c r="F124" s="4493"/>
      <c r="G124" s="4493"/>
      <c r="H124" s="5336"/>
      <c r="I124" s="5336"/>
      <c r="J124" s="5336"/>
      <c r="K124" s="4569"/>
      <c r="L124" s="5336"/>
      <c r="M124" s="5356"/>
      <c r="N124" s="5360"/>
      <c r="O124" s="5356"/>
      <c r="P124" s="5350"/>
      <c r="Q124" s="4505"/>
      <c r="R124" s="1983"/>
      <c r="S124" s="2724">
        <f t="shared" si="38"/>
        <v>0</v>
      </c>
      <c r="T124" s="2724"/>
      <c r="U124" s="2724"/>
      <c r="V124" s="4504"/>
      <c r="W124" s="3346" t="str">
        <f t="shared" si="32"/>
        <v xml:space="preserve">STATE: ; PDY: NPCB Existing 2 Nos. Rs.19,571x2x12, Rs.12301 x 1 x 12 ; KKL: ; MHE: ; YNM: </v>
      </c>
      <c r="X124" s="2725"/>
      <c r="Y124" s="2725"/>
      <c r="Z124" s="2725"/>
      <c r="AA124" s="2724"/>
      <c r="AB124" s="2725">
        <v>205772</v>
      </c>
      <c r="AC124" s="2725">
        <v>3</v>
      </c>
      <c r="AD124" s="1877">
        <f>AB124*AC124</f>
        <v>617316</v>
      </c>
      <c r="AE124" s="3346" t="s">
        <v>7132</v>
      </c>
      <c r="AF124" s="2725"/>
      <c r="AG124" s="2725"/>
      <c r="AH124" s="2725"/>
      <c r="AI124" s="2724"/>
      <c r="AJ124" s="2725"/>
      <c r="AK124" s="2725"/>
      <c r="AL124" s="2725"/>
      <c r="AM124" s="2724"/>
      <c r="AN124" s="2725"/>
      <c r="AO124" s="2725"/>
      <c r="AP124" s="2725">
        <f>AN124*AO124</f>
        <v>0</v>
      </c>
      <c r="AQ124" s="3346"/>
      <c r="AR124" s="3598">
        <f t="shared" si="39"/>
        <v>617316</v>
      </c>
      <c r="AS124" s="3598">
        <f t="shared" si="40"/>
        <v>3</v>
      </c>
      <c r="AT124" s="3598">
        <f t="shared" si="41"/>
        <v>205772</v>
      </c>
      <c r="AU124" s="4853" t="str">
        <f t="shared" si="33"/>
        <v xml:space="preserve">STATE: ; PDY: NPCB Existing 2 Nos. Rs.19,571x2x12, Rs.12301 x 1 x 12 ; KKL: ; MHE: ; YNM: </v>
      </c>
      <c r="AV124" s="4733" t="s">
        <v>7434</v>
      </c>
      <c r="AW124" s="5021" t="s">
        <v>8115</v>
      </c>
    </row>
    <row r="125" spans="1:49" s="2044" customFormat="1" ht="47.25">
      <c r="A125" s="1982" t="s">
        <v>2874</v>
      </c>
      <c r="B125" s="1982" t="s">
        <v>652</v>
      </c>
      <c r="C125" s="1982" t="s">
        <v>7122</v>
      </c>
      <c r="D125" s="1886" t="s">
        <v>70</v>
      </c>
      <c r="E125" s="2003" t="s">
        <v>3878</v>
      </c>
      <c r="F125" s="4493"/>
      <c r="G125" s="4493"/>
      <c r="H125" s="5336"/>
      <c r="I125" s="5336"/>
      <c r="J125" s="5336"/>
      <c r="K125" s="4569"/>
      <c r="L125" s="5336"/>
      <c r="M125" s="5356"/>
      <c r="N125" s="5360"/>
      <c r="O125" s="5356"/>
      <c r="P125" s="5350"/>
      <c r="Q125" s="1947"/>
      <c r="R125" s="1983"/>
      <c r="S125" s="2724">
        <f t="shared" si="38"/>
        <v>0</v>
      </c>
      <c r="T125" s="2724"/>
      <c r="U125" s="2724"/>
      <c r="V125" s="4504"/>
      <c r="W125" s="3346" t="str">
        <f t="shared" si="32"/>
        <v xml:space="preserve">STATE: NTEP Existing Stores Assistant 1 No. Rs.16308x1x12; PDY: ; KKL: ; MHE: ; YNM: </v>
      </c>
      <c r="X125" s="4325">
        <v>195696</v>
      </c>
      <c r="Y125" s="4325">
        <v>1</v>
      </c>
      <c r="Z125" s="4325">
        <f>X125*Y125</f>
        <v>195696</v>
      </c>
      <c r="AA125" s="4325" t="s">
        <v>7121</v>
      </c>
      <c r="AB125" s="2725"/>
      <c r="AC125" s="2725"/>
      <c r="AD125" s="2725"/>
      <c r="AE125" s="2724"/>
      <c r="AF125" s="2725"/>
      <c r="AG125" s="2725"/>
      <c r="AH125" s="2725"/>
      <c r="AI125" s="2724"/>
      <c r="AJ125" s="2725"/>
      <c r="AK125" s="2725"/>
      <c r="AL125" s="2725"/>
      <c r="AM125" s="2724"/>
      <c r="AN125" s="2725"/>
      <c r="AO125" s="2725"/>
      <c r="AP125" s="2725"/>
      <c r="AQ125" s="2724"/>
      <c r="AR125" s="3598">
        <f t="shared" si="39"/>
        <v>195696</v>
      </c>
      <c r="AS125" s="3598">
        <f t="shared" si="40"/>
        <v>1</v>
      </c>
      <c r="AT125" s="3598">
        <f t="shared" si="41"/>
        <v>195696</v>
      </c>
      <c r="AU125" s="4853" t="str">
        <f t="shared" si="33"/>
        <v xml:space="preserve">STATE: NTEP Existing Stores Assistant 1 No. Rs.16308x1x12; PDY: ; KKL: ; MHE: ; YNM: </v>
      </c>
      <c r="AV125" s="4733" t="s">
        <v>7434</v>
      </c>
      <c r="AW125" s="5021" t="s">
        <v>8115</v>
      </c>
    </row>
    <row r="126" spans="1:49" s="2044" customFormat="1" ht="58.5" customHeight="1">
      <c r="A126" s="1982" t="s">
        <v>2875</v>
      </c>
      <c r="B126" s="1982" t="s">
        <v>655</v>
      </c>
      <c r="C126" s="1982" t="s">
        <v>4087</v>
      </c>
      <c r="D126" s="1886" t="s">
        <v>70</v>
      </c>
      <c r="E126" s="2003" t="s">
        <v>3878</v>
      </c>
      <c r="F126" s="4493"/>
      <c r="G126" s="4493"/>
      <c r="H126" s="5336"/>
      <c r="I126" s="5336"/>
      <c r="J126" s="5336"/>
      <c r="K126" s="4569"/>
      <c r="L126" s="5336"/>
      <c r="M126" s="5356"/>
      <c r="N126" s="5360"/>
      <c r="O126" s="5356"/>
      <c r="P126" s="5350"/>
      <c r="Q126" s="4527"/>
      <c r="R126" s="1983"/>
      <c r="S126" s="2724">
        <f t="shared" si="38"/>
        <v>0</v>
      </c>
      <c r="T126" s="2724"/>
      <c r="U126" s="2724"/>
      <c r="V126" s="4504"/>
      <c r="W126" s="3346" t="str">
        <f t="shared" si="32"/>
        <v xml:space="preserve">STATE: ; PDY: NPPCD Existing  (1 no.) : Audiometric Assistant - Rs. 15000 x 1 x 12 m ; KKL: ; MHE: Existing (1) -   Audiometric Assistant 15,000 x 1 x 12 m ; YNM: </v>
      </c>
      <c r="X126" s="2045"/>
      <c r="Y126" s="2045"/>
      <c r="Z126" s="1877">
        <f>X126*Y126</f>
        <v>0</v>
      </c>
      <c r="AA126" s="2045"/>
      <c r="AB126" s="1876">
        <v>180000</v>
      </c>
      <c r="AC126" s="1876">
        <v>1</v>
      </c>
      <c r="AD126" s="1877">
        <f>AB126*AC126</f>
        <v>180000</v>
      </c>
      <c r="AE126" s="1877" t="s">
        <v>7805</v>
      </c>
      <c r="AF126" s="1876"/>
      <c r="AG126" s="1876"/>
      <c r="AH126" s="1877"/>
      <c r="AI126" s="1877"/>
      <c r="AJ126" s="1876">
        <v>180000</v>
      </c>
      <c r="AK126" s="1876">
        <v>1</v>
      </c>
      <c r="AL126" s="1877">
        <f>AJ126*AK126</f>
        <v>180000</v>
      </c>
      <c r="AM126" s="1877" t="s">
        <v>7806</v>
      </c>
      <c r="AN126" s="1876"/>
      <c r="AO126" s="1876"/>
      <c r="AP126" s="1877"/>
      <c r="AQ126" s="1877"/>
      <c r="AR126" s="3598">
        <f t="shared" si="39"/>
        <v>360000</v>
      </c>
      <c r="AS126" s="3598">
        <f t="shared" si="40"/>
        <v>2</v>
      </c>
      <c r="AT126" s="3598">
        <f t="shared" si="41"/>
        <v>180000</v>
      </c>
      <c r="AU126" s="4853" t="str">
        <f t="shared" si="33"/>
        <v xml:space="preserve">STATE: ; PDY: NPPCD Existing  (1 no.) : Audiometric Assistant - Rs. 15000 x 1 x 12 m ; KKL: ; MHE: Existing (1) -   Audiometric Assistant 15,000 x 1 x 12 m ; YNM: </v>
      </c>
      <c r="AV126" s="4733" t="s">
        <v>7434</v>
      </c>
      <c r="AW126" s="5021" t="s">
        <v>8115</v>
      </c>
    </row>
    <row r="127" spans="1:49" s="2044" customFormat="1" ht="63" customHeight="1">
      <c r="A127" s="1982" t="s">
        <v>2876</v>
      </c>
      <c r="B127" s="1982" t="s">
        <v>655</v>
      </c>
      <c r="C127" s="1982" t="s">
        <v>4088</v>
      </c>
      <c r="D127" s="1886" t="s">
        <v>70</v>
      </c>
      <c r="E127" s="2003" t="s">
        <v>3878</v>
      </c>
      <c r="F127" s="4493"/>
      <c r="G127" s="4493"/>
      <c r="H127" s="5336"/>
      <c r="I127" s="5336"/>
      <c r="J127" s="5336"/>
      <c r="K127" s="4569"/>
      <c r="L127" s="5336"/>
      <c r="M127" s="5356"/>
      <c r="N127" s="5360"/>
      <c r="O127" s="5356"/>
      <c r="P127" s="5350"/>
      <c r="Q127" s="1947"/>
      <c r="R127" s="1983"/>
      <c r="S127" s="2724">
        <f t="shared" si="38"/>
        <v>0</v>
      </c>
      <c r="T127" s="2724"/>
      <c r="U127" s="2724"/>
      <c r="V127" s="4504"/>
      <c r="W127" s="3346" t="str">
        <f t="shared" si="32"/>
        <v xml:space="preserve">STATE: ; PDY: MFP Existing  Instructor for Hearing Impaired Children (1 No)- 19970 x 1 x 12 m ; KKL: Existing (1) -  Instructor for Hearing Impaired Children  15,000 x 1 x 12 m ; MHE: ; YNM: </v>
      </c>
      <c r="X127" s="2045"/>
      <c r="Y127" s="2045"/>
      <c r="Z127" s="1877">
        <f>X127*Y127</f>
        <v>0</v>
      </c>
      <c r="AA127" s="2045"/>
      <c r="AB127" s="1876">
        <v>239640</v>
      </c>
      <c r="AC127" s="1876">
        <v>1</v>
      </c>
      <c r="AD127" s="1877">
        <f>AB127*AC127</f>
        <v>239640</v>
      </c>
      <c r="AE127" s="1877" t="s">
        <v>5951</v>
      </c>
      <c r="AF127" s="1876">
        <v>180000</v>
      </c>
      <c r="AG127" s="1876">
        <v>1</v>
      </c>
      <c r="AH127" s="1877">
        <f>AF127*AG127</f>
        <v>180000</v>
      </c>
      <c r="AI127" s="1877" t="s">
        <v>7807</v>
      </c>
      <c r="AJ127" s="1876"/>
      <c r="AK127" s="1876"/>
      <c r="AL127" s="1877"/>
      <c r="AM127" s="1877"/>
      <c r="AN127" s="1876"/>
      <c r="AO127" s="1876"/>
      <c r="AP127" s="1877">
        <f>AN127*AO127</f>
        <v>0</v>
      </c>
      <c r="AQ127" s="1877"/>
      <c r="AR127" s="3598">
        <f t="shared" si="39"/>
        <v>419640</v>
      </c>
      <c r="AS127" s="3598">
        <f t="shared" si="40"/>
        <v>2</v>
      </c>
      <c r="AT127" s="3598">
        <f t="shared" si="41"/>
        <v>209820</v>
      </c>
      <c r="AU127" s="4853" t="str">
        <f t="shared" si="33"/>
        <v xml:space="preserve">STATE: ; PDY: MFP Existing  Instructor for Hearing Impaired Children (1 No)- 19970 x 1 x 12 m ; KKL: Existing (1) -  Instructor for Hearing Impaired Children  15,000 x 1 x 12 m ; MHE: ; YNM: </v>
      </c>
      <c r="AV127" s="4733" t="s">
        <v>7434</v>
      </c>
      <c r="AW127" s="5021" t="s">
        <v>8115</v>
      </c>
    </row>
    <row r="128" spans="1:49" s="2044" customFormat="1" ht="30">
      <c r="A128" s="1982" t="s">
        <v>2877</v>
      </c>
      <c r="B128" s="1982" t="s">
        <v>655</v>
      </c>
      <c r="C128" s="1982" t="s">
        <v>2430</v>
      </c>
      <c r="D128" s="1886" t="s">
        <v>70</v>
      </c>
      <c r="E128" s="2003" t="s">
        <v>3878</v>
      </c>
      <c r="F128" s="4493"/>
      <c r="G128" s="4493"/>
      <c r="H128" s="5336"/>
      <c r="I128" s="5336"/>
      <c r="J128" s="5336"/>
      <c r="K128" s="4569"/>
      <c r="L128" s="5336"/>
      <c r="M128" s="5356"/>
      <c r="N128" s="5360"/>
      <c r="O128" s="5356"/>
      <c r="P128" s="5350"/>
      <c r="Q128" s="4527"/>
      <c r="R128" s="1983"/>
      <c r="S128" s="2724">
        <f t="shared" si="38"/>
        <v>0</v>
      </c>
      <c r="T128" s="2724"/>
      <c r="U128" s="2724"/>
      <c r="V128" s="4504"/>
      <c r="W128" s="3346" t="str">
        <f t="shared" si="32"/>
        <v xml:space="preserve">STATE: ; PDY: ; KKL: ; MHE: ; YNM: </v>
      </c>
      <c r="X128" s="2725"/>
      <c r="Y128" s="2725"/>
      <c r="Z128" s="2725"/>
      <c r="AA128" s="2724"/>
      <c r="AB128" s="2725"/>
      <c r="AC128" s="2725"/>
      <c r="AD128" s="2725"/>
      <c r="AE128" s="2724"/>
      <c r="AF128" s="2725"/>
      <c r="AG128" s="2725"/>
      <c r="AH128" s="2725"/>
      <c r="AI128" s="2724"/>
      <c r="AJ128" s="2725"/>
      <c r="AK128" s="2725"/>
      <c r="AL128" s="2725"/>
      <c r="AM128" s="2724"/>
      <c r="AN128" s="2725"/>
      <c r="AO128" s="2725"/>
      <c r="AP128" s="2725"/>
      <c r="AQ128" s="2724"/>
      <c r="AR128" s="3598">
        <f t="shared" si="39"/>
        <v>0</v>
      </c>
      <c r="AS128" s="3598">
        <f t="shared" si="40"/>
        <v>0</v>
      </c>
      <c r="AT128" s="3598">
        <f t="shared" si="41"/>
        <v>0</v>
      </c>
      <c r="AU128" s="4853" t="str">
        <f t="shared" si="33"/>
        <v xml:space="preserve">STATE: ; PDY: ; KKL: ; MHE: ; YNM: </v>
      </c>
      <c r="AV128" s="4733" t="s">
        <v>7434</v>
      </c>
      <c r="AW128" s="4858"/>
    </row>
    <row r="129" spans="1:49" s="2044" customFormat="1" ht="30">
      <c r="A129" s="1982" t="s">
        <v>2878</v>
      </c>
      <c r="B129" s="1982" t="s">
        <v>633</v>
      </c>
      <c r="C129" s="1982" t="s">
        <v>634</v>
      </c>
      <c r="D129" s="1886" t="s">
        <v>70</v>
      </c>
      <c r="E129" s="2003" t="s">
        <v>3878</v>
      </c>
      <c r="F129" s="4493"/>
      <c r="G129" s="4493"/>
      <c r="H129" s="5336"/>
      <c r="I129" s="5336"/>
      <c r="J129" s="5336"/>
      <c r="K129" s="4569"/>
      <c r="L129" s="5336"/>
      <c r="M129" s="5356"/>
      <c r="N129" s="5360"/>
      <c r="O129" s="5356"/>
      <c r="P129" s="5350"/>
      <c r="Q129" s="1947"/>
      <c r="R129" s="1983"/>
      <c r="S129" s="2724">
        <f t="shared" si="38"/>
        <v>0</v>
      </c>
      <c r="T129" s="2724"/>
      <c r="U129" s="2724"/>
      <c r="V129" s="4504"/>
      <c r="W129" s="3346" t="str">
        <f t="shared" si="32"/>
        <v xml:space="preserve">STATE: ; PDY: ; KKL: ; MHE: ; YNM: </v>
      </c>
      <c r="X129" s="2725"/>
      <c r="Y129" s="2725"/>
      <c r="Z129" s="2725"/>
      <c r="AA129" s="2724"/>
      <c r="AB129" s="2725"/>
      <c r="AC129" s="2725"/>
      <c r="AD129" s="2725"/>
      <c r="AE129" s="2724"/>
      <c r="AF129" s="2725"/>
      <c r="AG129" s="2725"/>
      <c r="AH129" s="2725"/>
      <c r="AI129" s="2724"/>
      <c r="AJ129" s="2725"/>
      <c r="AK129" s="2725"/>
      <c r="AL129" s="2725"/>
      <c r="AM129" s="2724"/>
      <c r="AN129" s="2725"/>
      <c r="AO129" s="2725"/>
      <c r="AP129" s="2725"/>
      <c r="AQ129" s="2724"/>
      <c r="AR129" s="3598">
        <f t="shared" si="39"/>
        <v>0</v>
      </c>
      <c r="AS129" s="3598">
        <f t="shared" si="40"/>
        <v>0</v>
      </c>
      <c r="AT129" s="3598">
        <f t="shared" si="41"/>
        <v>0</v>
      </c>
      <c r="AU129" s="4853" t="str">
        <f t="shared" si="33"/>
        <v xml:space="preserve">STATE: ; PDY: ; KKL: ; MHE: ; YNM: </v>
      </c>
      <c r="AV129" s="4733" t="s">
        <v>7434</v>
      </c>
      <c r="AW129" s="4858"/>
    </row>
    <row r="130" spans="1:49" s="2044" customFormat="1" ht="28.5" customHeight="1">
      <c r="A130" s="1982" t="s">
        <v>2879</v>
      </c>
      <c r="B130" s="1982" t="s">
        <v>655</v>
      </c>
      <c r="C130" s="1982" t="s">
        <v>605</v>
      </c>
      <c r="D130" s="1886" t="s">
        <v>70</v>
      </c>
      <c r="E130" s="2003" t="s">
        <v>3878</v>
      </c>
      <c r="F130" s="4493"/>
      <c r="G130" s="4493"/>
      <c r="H130" s="5337"/>
      <c r="I130" s="5337"/>
      <c r="J130" s="5337"/>
      <c r="K130" s="4569"/>
      <c r="L130" s="5337"/>
      <c r="M130" s="5345"/>
      <c r="N130" s="5343"/>
      <c r="O130" s="5345"/>
      <c r="P130" s="5351"/>
      <c r="Q130" s="4497"/>
      <c r="R130" s="1983"/>
      <c r="S130" s="2724">
        <f t="shared" si="38"/>
        <v>0</v>
      </c>
      <c r="T130" s="2724"/>
      <c r="U130" s="2724"/>
      <c r="V130" s="4517"/>
      <c r="W130" s="3346" t="str">
        <f t="shared" si="32"/>
        <v xml:space="preserve">STATE: ; PDY: ; KKL: ; MHE: ; YNM: </v>
      </c>
      <c r="X130" s="2725"/>
      <c r="Y130" s="2725"/>
      <c r="Z130" s="2725"/>
      <c r="AA130" s="2724"/>
      <c r="AB130" s="2725"/>
      <c r="AC130" s="2725"/>
      <c r="AD130" s="2725"/>
      <c r="AE130" s="2724"/>
      <c r="AF130" s="2725"/>
      <c r="AG130" s="2725"/>
      <c r="AH130" s="2725"/>
      <c r="AI130" s="2724"/>
      <c r="AJ130" s="2725"/>
      <c r="AK130" s="2725"/>
      <c r="AL130" s="2725"/>
      <c r="AM130" s="2724"/>
      <c r="AN130" s="2725"/>
      <c r="AO130" s="2725"/>
      <c r="AP130" s="2725"/>
      <c r="AQ130" s="2724"/>
      <c r="AR130" s="3598">
        <f t="shared" si="39"/>
        <v>0</v>
      </c>
      <c r="AS130" s="3598">
        <f t="shared" si="40"/>
        <v>0</v>
      </c>
      <c r="AT130" s="3598">
        <f t="shared" si="41"/>
        <v>0</v>
      </c>
      <c r="AU130" s="4853" t="str">
        <f t="shared" si="33"/>
        <v xml:space="preserve">STATE: ; PDY: ; KKL: ; MHE: ; YNM: </v>
      </c>
      <c r="AV130" s="4733"/>
      <c r="AW130" s="4858"/>
    </row>
    <row r="131" spans="1:49" s="2044" customFormat="1" ht="31.5">
      <c r="A131" s="2698" t="s">
        <v>706</v>
      </c>
      <c r="B131" s="4485" t="s">
        <v>657</v>
      </c>
      <c r="C131" s="4486" t="s">
        <v>658</v>
      </c>
      <c r="D131" s="4487" t="s">
        <v>70</v>
      </c>
      <c r="E131" s="4487" t="s">
        <v>3878</v>
      </c>
      <c r="F131" s="4533"/>
      <c r="G131" s="4533"/>
      <c r="H131" s="4533"/>
      <c r="I131" s="4533"/>
      <c r="J131" s="4533"/>
      <c r="K131" s="4534">
        <f>SUM(K132:K136)</f>
        <v>0</v>
      </c>
      <c r="L131" s="4533"/>
      <c r="M131" s="4520">
        <f>T131</f>
        <v>0</v>
      </c>
      <c r="N131" s="4521">
        <f>M131/100000</f>
        <v>0</v>
      </c>
      <c r="O131" s="4520">
        <f>U131</f>
        <v>0</v>
      </c>
      <c r="P131" s="4522">
        <f>SUM(P132:P136)</f>
        <v>0</v>
      </c>
      <c r="Q131" s="4524"/>
      <c r="R131" s="4524"/>
      <c r="S131" s="4525">
        <f>SUM(S132:S136)</f>
        <v>0</v>
      </c>
      <c r="T131" s="2724"/>
      <c r="U131" s="2724"/>
      <c r="V131" s="4522">
        <f>SUM(V132:V136)</f>
        <v>0</v>
      </c>
      <c r="W131" s="3346"/>
      <c r="X131" s="2724"/>
      <c r="Y131" s="2724"/>
      <c r="Z131" s="4522">
        <f>SUM(Z132:Z136)</f>
        <v>0</v>
      </c>
      <c r="AA131" s="2724"/>
      <c r="AB131" s="2724"/>
      <c r="AC131" s="2724"/>
      <c r="AD131" s="4522">
        <f>SUM(AD132:AD136)</f>
        <v>0</v>
      </c>
      <c r="AE131" s="2724"/>
      <c r="AF131" s="2724"/>
      <c r="AG131" s="2724"/>
      <c r="AH131" s="4522">
        <f>SUM(AH132:AH136)</f>
        <v>0</v>
      </c>
      <c r="AI131" s="2724"/>
      <c r="AJ131" s="2724"/>
      <c r="AK131" s="2724"/>
      <c r="AL131" s="4522">
        <f>SUM(AL132:AL136)</f>
        <v>0</v>
      </c>
      <c r="AM131" s="2724"/>
      <c r="AN131" s="2724"/>
      <c r="AO131" s="2724"/>
      <c r="AP131" s="4522">
        <f>SUM(AP132:AP136)</f>
        <v>0</v>
      </c>
      <c r="AQ131" s="2724"/>
      <c r="AR131" s="4526">
        <f>SUM(AR132:AR136)</f>
        <v>0</v>
      </c>
      <c r="AS131" s="4526">
        <f>SUM(AS132:AS136)</f>
        <v>0</v>
      </c>
      <c r="AT131" s="4526">
        <f>SUM(AT132:AT136)</f>
        <v>0</v>
      </c>
      <c r="AU131" s="4853"/>
      <c r="AV131" s="4733"/>
      <c r="AW131" s="4858"/>
    </row>
    <row r="132" spans="1:49" s="2044" customFormat="1" ht="30">
      <c r="A132" s="1982" t="s">
        <v>709</v>
      </c>
      <c r="B132" s="1982" t="s">
        <v>660</v>
      </c>
      <c r="C132" s="1982" t="s">
        <v>661</v>
      </c>
      <c r="D132" s="1886" t="s">
        <v>70</v>
      </c>
      <c r="E132" s="2003" t="s">
        <v>3878</v>
      </c>
      <c r="F132" s="1948"/>
      <c r="G132" s="1948"/>
      <c r="H132" s="5338"/>
      <c r="I132" s="5338"/>
      <c r="J132" s="5338"/>
      <c r="K132" s="4554"/>
      <c r="L132" s="5338"/>
      <c r="M132" s="5338">
        <f>T132</f>
        <v>0</v>
      </c>
      <c r="N132" s="5349">
        <f>M132/100000</f>
        <v>0</v>
      </c>
      <c r="O132" s="5338">
        <f>U132</f>
        <v>0</v>
      </c>
      <c r="P132" s="5357">
        <f>N132*O132</f>
        <v>0</v>
      </c>
      <c r="Q132" s="1983"/>
      <c r="R132" s="1983"/>
      <c r="S132" s="5349"/>
      <c r="T132" s="2727">
        <f>IFERROR(AR132/AS132,0)</f>
        <v>0</v>
      </c>
      <c r="U132" s="2727">
        <f>Y132+AC132+AG132+AK132+AO132</f>
        <v>0</v>
      </c>
      <c r="V132" s="2727">
        <f>T132*U132</f>
        <v>0</v>
      </c>
      <c r="W132" s="3346" t="str">
        <f t="shared" si="32"/>
        <v xml:space="preserve">STATE: ; PDY: ; KKL: ; MHE: ; YNM: </v>
      </c>
      <c r="X132" s="5425"/>
      <c r="Y132" s="5425"/>
      <c r="Z132" s="5425">
        <f>X132*Y132</f>
        <v>0</v>
      </c>
      <c r="AA132" s="2724"/>
      <c r="AB132" s="5425"/>
      <c r="AC132" s="5425"/>
      <c r="AD132" s="5425">
        <f>AB132*AC132</f>
        <v>0</v>
      </c>
      <c r="AE132" s="2724"/>
      <c r="AF132" s="5425"/>
      <c r="AG132" s="5425"/>
      <c r="AH132" s="5425">
        <f>AF132*AG132</f>
        <v>0</v>
      </c>
      <c r="AI132" s="2724"/>
      <c r="AJ132" s="5425"/>
      <c r="AK132" s="5425"/>
      <c r="AL132" s="5425">
        <f>AJ132*AK132</f>
        <v>0</v>
      </c>
      <c r="AM132" s="2724"/>
      <c r="AN132" s="5425"/>
      <c r="AO132" s="5425"/>
      <c r="AP132" s="5425">
        <f>AN132*AO132</f>
        <v>0</v>
      </c>
      <c r="AQ132" s="2724"/>
      <c r="AR132" s="5406">
        <f>Z132+AD132+AH132+AL132+AP132</f>
        <v>0</v>
      </c>
      <c r="AS132" s="5406">
        <f>Y132+AC132+AG132+AK132+AO132</f>
        <v>0</v>
      </c>
      <c r="AT132" s="5406">
        <f>IFERROR((AR132/AS132),0)</f>
        <v>0</v>
      </c>
      <c r="AU132" s="4853" t="str">
        <f t="shared" si="33"/>
        <v xml:space="preserve">STATE: ; PDY: ; KKL: ; MHE: ; YNM: </v>
      </c>
      <c r="AV132" s="4733" t="s">
        <v>7434</v>
      </c>
      <c r="AW132" s="4858"/>
    </row>
    <row r="133" spans="1:49" s="2044" customFormat="1" ht="30">
      <c r="A133" s="1982" t="s">
        <v>710</v>
      </c>
      <c r="B133" s="1982" t="s">
        <v>663</v>
      </c>
      <c r="C133" s="1982" t="s">
        <v>547</v>
      </c>
      <c r="D133" s="1886" t="s">
        <v>70</v>
      </c>
      <c r="E133" s="2003" t="s">
        <v>3878</v>
      </c>
      <c r="F133" s="1948"/>
      <c r="G133" s="1948"/>
      <c r="H133" s="5348"/>
      <c r="I133" s="5348"/>
      <c r="J133" s="5348"/>
      <c r="K133" s="4554"/>
      <c r="L133" s="5348"/>
      <c r="M133" s="5348"/>
      <c r="N133" s="5350"/>
      <c r="O133" s="5348"/>
      <c r="P133" s="5361"/>
      <c r="Q133" s="1983"/>
      <c r="R133" s="1983"/>
      <c r="S133" s="5350"/>
      <c r="T133" s="4504"/>
      <c r="U133" s="4504"/>
      <c r="V133" s="4504"/>
      <c r="W133" s="3346" t="str">
        <f t="shared" si="32"/>
        <v xml:space="preserve">STATE: ; PDY: ; KKL: ; MHE: ; YNM: </v>
      </c>
      <c r="X133" s="5426"/>
      <c r="Y133" s="5426"/>
      <c r="Z133" s="5426"/>
      <c r="AA133" s="2724"/>
      <c r="AB133" s="5426"/>
      <c r="AC133" s="5426"/>
      <c r="AD133" s="5426"/>
      <c r="AE133" s="2724"/>
      <c r="AF133" s="5426"/>
      <c r="AG133" s="5426"/>
      <c r="AH133" s="5426"/>
      <c r="AI133" s="2724"/>
      <c r="AJ133" s="5426"/>
      <c r="AK133" s="5426"/>
      <c r="AL133" s="5426"/>
      <c r="AM133" s="2724"/>
      <c r="AN133" s="5426"/>
      <c r="AO133" s="5426"/>
      <c r="AP133" s="5426"/>
      <c r="AQ133" s="2724"/>
      <c r="AR133" s="5428"/>
      <c r="AS133" s="5428"/>
      <c r="AT133" s="5428"/>
      <c r="AU133" s="4853" t="str">
        <f t="shared" si="33"/>
        <v xml:space="preserve">STATE: ; PDY: ; KKL: ; MHE: ; YNM: </v>
      </c>
      <c r="AV133" s="4733" t="s">
        <v>7434</v>
      </c>
      <c r="AW133" s="4858"/>
    </row>
    <row r="134" spans="1:49" s="2044" customFormat="1" ht="30">
      <c r="A134" s="1982" t="s">
        <v>711</v>
      </c>
      <c r="B134" s="1982" t="s">
        <v>664</v>
      </c>
      <c r="C134" s="1982" t="s">
        <v>665</v>
      </c>
      <c r="D134" s="1886" t="s">
        <v>70</v>
      </c>
      <c r="E134" s="2003" t="s">
        <v>3878</v>
      </c>
      <c r="F134" s="1948"/>
      <c r="G134" s="1948"/>
      <c r="H134" s="5348"/>
      <c r="I134" s="5348"/>
      <c r="J134" s="5348"/>
      <c r="K134" s="4554"/>
      <c r="L134" s="5348"/>
      <c r="M134" s="5348"/>
      <c r="N134" s="5350"/>
      <c r="O134" s="5348"/>
      <c r="P134" s="5361"/>
      <c r="Q134" s="1983"/>
      <c r="R134" s="1983"/>
      <c r="S134" s="5350"/>
      <c r="T134" s="4504"/>
      <c r="U134" s="4504"/>
      <c r="V134" s="4504"/>
      <c r="W134" s="3346" t="str">
        <f t="shared" si="32"/>
        <v xml:space="preserve">STATE: ; PDY: ; KKL: ; MHE: ; YNM: </v>
      </c>
      <c r="X134" s="5426"/>
      <c r="Y134" s="5426"/>
      <c r="Z134" s="5426"/>
      <c r="AA134" s="2724"/>
      <c r="AB134" s="5426"/>
      <c r="AC134" s="5426"/>
      <c r="AD134" s="5426"/>
      <c r="AE134" s="2724"/>
      <c r="AF134" s="5426"/>
      <c r="AG134" s="5426"/>
      <c r="AH134" s="5426"/>
      <c r="AI134" s="2724"/>
      <c r="AJ134" s="5426"/>
      <c r="AK134" s="5426"/>
      <c r="AL134" s="5426"/>
      <c r="AM134" s="2724"/>
      <c r="AN134" s="5426"/>
      <c r="AO134" s="5426"/>
      <c r="AP134" s="5426"/>
      <c r="AQ134" s="2724"/>
      <c r="AR134" s="5428"/>
      <c r="AS134" s="5428"/>
      <c r="AT134" s="5428"/>
      <c r="AU134" s="4853" t="str">
        <f t="shared" si="33"/>
        <v xml:space="preserve">STATE: ; PDY: ; KKL: ; MHE: ; YNM: </v>
      </c>
      <c r="AV134" s="4733" t="s">
        <v>7434</v>
      </c>
      <c r="AW134" s="4858"/>
    </row>
    <row r="135" spans="1:49" s="2044" customFormat="1" ht="30">
      <c r="A135" s="1982" t="s">
        <v>2434</v>
      </c>
      <c r="B135" s="1982" t="s">
        <v>666</v>
      </c>
      <c r="C135" s="1982" t="s">
        <v>667</v>
      </c>
      <c r="D135" s="1886" t="s">
        <v>70</v>
      </c>
      <c r="E135" s="2003" t="s">
        <v>3878</v>
      </c>
      <c r="F135" s="1948"/>
      <c r="G135" s="1948"/>
      <c r="H135" s="5348"/>
      <c r="I135" s="5348"/>
      <c r="J135" s="5348"/>
      <c r="K135" s="4554"/>
      <c r="L135" s="5348"/>
      <c r="M135" s="5348"/>
      <c r="N135" s="5350"/>
      <c r="O135" s="5348"/>
      <c r="P135" s="5361"/>
      <c r="Q135" s="1983"/>
      <c r="R135" s="1983"/>
      <c r="S135" s="5350"/>
      <c r="T135" s="4504"/>
      <c r="U135" s="4504"/>
      <c r="V135" s="4504"/>
      <c r="W135" s="3346" t="str">
        <f t="shared" si="32"/>
        <v xml:space="preserve">STATE: ; PDY: ; KKL: ; MHE: ; YNM: </v>
      </c>
      <c r="X135" s="5426"/>
      <c r="Y135" s="5426"/>
      <c r="Z135" s="5426"/>
      <c r="AA135" s="2724"/>
      <c r="AB135" s="5426"/>
      <c r="AC135" s="5426"/>
      <c r="AD135" s="5426"/>
      <c r="AE135" s="2724"/>
      <c r="AF135" s="5426"/>
      <c r="AG135" s="5426"/>
      <c r="AH135" s="5426"/>
      <c r="AI135" s="2724"/>
      <c r="AJ135" s="5426"/>
      <c r="AK135" s="5426"/>
      <c r="AL135" s="5426"/>
      <c r="AM135" s="2724"/>
      <c r="AN135" s="5426"/>
      <c r="AO135" s="5426"/>
      <c r="AP135" s="5426"/>
      <c r="AQ135" s="2724"/>
      <c r="AR135" s="5428"/>
      <c r="AS135" s="5428"/>
      <c r="AT135" s="5428"/>
      <c r="AU135" s="4853" t="str">
        <f t="shared" si="33"/>
        <v xml:space="preserve">STATE: ; PDY: ; KKL: ; MHE: ; YNM: </v>
      </c>
      <c r="AV135" s="4733" t="s">
        <v>7434</v>
      </c>
      <c r="AW135" s="4858"/>
    </row>
    <row r="136" spans="1:49" s="2044" customFormat="1" ht="15.75">
      <c r="A136" s="1982" t="s">
        <v>2435</v>
      </c>
      <c r="B136" s="1982" t="s">
        <v>668</v>
      </c>
      <c r="C136" s="1982" t="s">
        <v>307</v>
      </c>
      <c r="D136" s="1886" t="s">
        <v>70</v>
      </c>
      <c r="E136" s="2003" t="s">
        <v>3878</v>
      </c>
      <c r="F136" s="1948"/>
      <c r="G136" s="1948"/>
      <c r="H136" s="5339"/>
      <c r="I136" s="5339"/>
      <c r="J136" s="5339"/>
      <c r="K136" s="4554"/>
      <c r="L136" s="5339"/>
      <c r="M136" s="5339"/>
      <c r="N136" s="5351"/>
      <c r="O136" s="5339"/>
      <c r="P136" s="5358"/>
      <c r="Q136" s="1983"/>
      <c r="R136" s="1983"/>
      <c r="S136" s="5351"/>
      <c r="T136" s="4517"/>
      <c r="U136" s="4517"/>
      <c r="V136" s="4517"/>
      <c r="W136" s="3346" t="str">
        <f t="shared" si="32"/>
        <v xml:space="preserve">STATE: ; PDY: ; KKL: ; MHE: ; YNM: </v>
      </c>
      <c r="X136" s="5427"/>
      <c r="Y136" s="5427"/>
      <c r="Z136" s="5427"/>
      <c r="AA136" s="2724"/>
      <c r="AB136" s="5427"/>
      <c r="AC136" s="5427"/>
      <c r="AD136" s="5427"/>
      <c r="AE136" s="2724"/>
      <c r="AF136" s="5427"/>
      <c r="AG136" s="5427"/>
      <c r="AH136" s="5427"/>
      <c r="AI136" s="2724"/>
      <c r="AJ136" s="5427"/>
      <c r="AK136" s="5427"/>
      <c r="AL136" s="5427"/>
      <c r="AM136" s="2724"/>
      <c r="AN136" s="5427"/>
      <c r="AO136" s="5427"/>
      <c r="AP136" s="5427"/>
      <c r="AQ136" s="2724"/>
      <c r="AR136" s="5429"/>
      <c r="AS136" s="5429"/>
      <c r="AT136" s="5429"/>
      <c r="AU136" s="4853" t="str">
        <f t="shared" si="33"/>
        <v xml:space="preserve">STATE: ; PDY: ; KKL: ; MHE: ; YNM: </v>
      </c>
      <c r="AV136" s="4733"/>
      <c r="AW136" s="4858"/>
    </row>
    <row r="137" spans="1:49" s="2044" customFormat="1" ht="15.75">
      <c r="A137" s="2698" t="s">
        <v>2438</v>
      </c>
      <c r="B137" s="4485" t="s">
        <v>670</v>
      </c>
      <c r="C137" s="4486" t="s">
        <v>671</v>
      </c>
      <c r="D137" s="4487" t="s">
        <v>70</v>
      </c>
      <c r="E137" s="4487" t="s">
        <v>3878</v>
      </c>
      <c r="F137" s="4533"/>
      <c r="G137" s="4533"/>
      <c r="H137" s="4533"/>
      <c r="I137" s="4533"/>
      <c r="J137" s="4533"/>
      <c r="K137" s="4534">
        <f>SUM(K138:K149)+K152</f>
        <v>0</v>
      </c>
      <c r="L137" s="4533"/>
      <c r="M137" s="4520">
        <f>T137</f>
        <v>0</v>
      </c>
      <c r="N137" s="4521">
        <f>M137/100000</f>
        <v>0</v>
      </c>
      <c r="O137" s="4520">
        <f>U137</f>
        <v>0</v>
      </c>
      <c r="P137" s="4572">
        <f>SUM(P138:P149)+P152</f>
        <v>82.120559999907996</v>
      </c>
      <c r="Q137" s="4524"/>
      <c r="R137" s="4524"/>
      <c r="S137" s="4525">
        <f>SUM(S138:S149)+S152</f>
        <v>0</v>
      </c>
      <c r="T137" s="2724"/>
      <c r="U137" s="2724"/>
      <c r="V137" s="4522">
        <f>SUM(V138:V149)+V152</f>
        <v>8212055.9999908004</v>
      </c>
      <c r="W137" s="3346"/>
      <c r="X137" s="2724"/>
      <c r="Y137" s="2724"/>
      <c r="Z137" s="4522">
        <f>SUM(Z138:Z149)+Z152</f>
        <v>0</v>
      </c>
      <c r="AA137" s="2724"/>
      <c r="AB137" s="2724"/>
      <c r="AC137" s="2724"/>
      <c r="AD137" s="4522">
        <f>SUM(AD138:AD149)+AD152</f>
        <v>8212055.9999908004</v>
      </c>
      <c r="AE137" s="2724"/>
      <c r="AF137" s="2724"/>
      <c r="AG137" s="2724"/>
      <c r="AH137" s="4522">
        <f>SUM(AH138:AH149)+AH152</f>
        <v>0</v>
      </c>
      <c r="AI137" s="2724"/>
      <c r="AJ137" s="2724"/>
      <c r="AK137" s="2724"/>
      <c r="AL137" s="4522">
        <f>SUM(AL138:AL149)+AL152</f>
        <v>0</v>
      </c>
      <c r="AM137" s="2724"/>
      <c r="AN137" s="2724"/>
      <c r="AO137" s="2724"/>
      <c r="AP137" s="4522">
        <f>SUM(AP138:AP149)+AP152</f>
        <v>0</v>
      </c>
      <c r="AQ137" s="2724"/>
      <c r="AR137" s="4526">
        <f>SUM(AR138:AR149)+AR152</f>
        <v>8212055.9999908004</v>
      </c>
      <c r="AS137" s="4526">
        <f>SUM(AS138:AS149)+AS152</f>
        <v>56</v>
      </c>
      <c r="AT137" s="4526">
        <f>SUM(AT138:AT149)+AT152</f>
        <v>320376.83422419999</v>
      </c>
      <c r="AU137" s="4853"/>
      <c r="AV137" s="4733"/>
      <c r="AW137" s="4858"/>
    </row>
    <row r="138" spans="1:49" s="2044" customFormat="1" ht="30">
      <c r="A138" s="1982" t="s">
        <v>2439</v>
      </c>
      <c r="B138" s="1982" t="s">
        <v>673</v>
      </c>
      <c r="C138" s="1982" t="s">
        <v>674</v>
      </c>
      <c r="D138" s="1886" t="s">
        <v>70</v>
      </c>
      <c r="E138" s="2003" t="s">
        <v>3878</v>
      </c>
      <c r="F138" s="4493"/>
      <c r="G138" s="4493"/>
      <c r="H138" s="5335"/>
      <c r="I138" s="5335"/>
      <c r="J138" s="5335"/>
      <c r="K138" s="4494"/>
      <c r="L138" s="5335"/>
      <c r="M138" s="5338">
        <f>T138</f>
        <v>0</v>
      </c>
      <c r="N138" s="5349">
        <f>M138/100000</f>
        <v>0</v>
      </c>
      <c r="O138" s="5338">
        <f>U138</f>
        <v>0</v>
      </c>
      <c r="P138" s="5346">
        <f>N138*O138</f>
        <v>0</v>
      </c>
      <c r="Q138" s="1947"/>
      <c r="R138" s="1983"/>
      <c r="S138" s="5349"/>
      <c r="T138" s="2727">
        <f>IFERROR(AR138/AS138,0)</f>
        <v>0</v>
      </c>
      <c r="U138" s="2727">
        <f>Y138+AC138+AG138+AK138+AO138</f>
        <v>0</v>
      </c>
      <c r="V138" s="2727">
        <f>T138*U138</f>
        <v>0</v>
      </c>
      <c r="W138" s="3346" t="str">
        <f t="shared" si="32"/>
        <v xml:space="preserve">STATE: ; PDY: ; KKL: ; MHE: ; YNM: </v>
      </c>
      <c r="X138" s="5425"/>
      <c r="Y138" s="5425"/>
      <c r="Z138" s="5425">
        <f>X138*Y138</f>
        <v>0</v>
      </c>
      <c r="AA138" s="2724"/>
      <c r="AB138" s="5425"/>
      <c r="AC138" s="5425"/>
      <c r="AD138" s="5425">
        <f>AB138*AC138</f>
        <v>0</v>
      </c>
      <c r="AE138" s="2724"/>
      <c r="AF138" s="5425"/>
      <c r="AG138" s="5425"/>
      <c r="AH138" s="5425">
        <f>AF138*AG138</f>
        <v>0</v>
      </c>
      <c r="AI138" s="2724"/>
      <c r="AJ138" s="5425"/>
      <c r="AK138" s="5425"/>
      <c r="AL138" s="5425">
        <f>AJ138*AK138</f>
        <v>0</v>
      </c>
      <c r="AM138" s="2724"/>
      <c r="AN138" s="5425"/>
      <c r="AO138" s="5425"/>
      <c r="AP138" s="5425">
        <f>AN138*AO138</f>
        <v>0</v>
      </c>
      <c r="AQ138" s="2724"/>
      <c r="AR138" s="5406">
        <f>Z138+AD138+AH138+AL138+AP138</f>
        <v>0</v>
      </c>
      <c r="AS138" s="5406">
        <f>Y138+AC138+AG138+AK138+AO138</f>
        <v>0</v>
      </c>
      <c r="AT138" s="5406">
        <f>IFERROR((AR138/AS138),0)</f>
        <v>0</v>
      </c>
      <c r="AU138" s="4853" t="str">
        <f t="shared" si="33"/>
        <v xml:space="preserve">STATE: ; PDY: ; KKL: ; MHE: ; YNM: </v>
      </c>
      <c r="AV138" s="4733" t="s">
        <v>7434</v>
      </c>
      <c r="AW138" s="4858"/>
    </row>
    <row r="139" spans="1:49" s="2044" customFormat="1" ht="30">
      <c r="A139" s="1982" t="s">
        <v>2440</v>
      </c>
      <c r="B139" s="1982" t="s">
        <v>676</v>
      </c>
      <c r="C139" s="1982" t="s">
        <v>677</v>
      </c>
      <c r="D139" s="1886" t="s">
        <v>70</v>
      </c>
      <c r="E139" s="2003" t="s">
        <v>3878</v>
      </c>
      <c r="F139" s="4493"/>
      <c r="G139" s="4493"/>
      <c r="H139" s="5336"/>
      <c r="I139" s="5336"/>
      <c r="J139" s="5336"/>
      <c r="K139" s="4494"/>
      <c r="L139" s="5336"/>
      <c r="M139" s="5348"/>
      <c r="N139" s="5350"/>
      <c r="O139" s="5348"/>
      <c r="P139" s="5355"/>
      <c r="Q139" s="1947"/>
      <c r="R139" s="1983"/>
      <c r="S139" s="5350"/>
      <c r="T139" s="4504"/>
      <c r="U139" s="4504"/>
      <c r="V139" s="4504"/>
      <c r="W139" s="3346" t="str">
        <f t="shared" ref="W139:W175" si="42">"STATE: "&amp;AA139&amp;"; PDY: "&amp;AE139&amp;"; KKL: "&amp;AI139&amp;"; MHE: "&amp;AM139&amp;"; YNM: "&amp;AQ139</f>
        <v xml:space="preserve">STATE: ; PDY: ; KKL: ; MHE: ; YNM: </v>
      </c>
      <c r="X139" s="5426"/>
      <c r="Y139" s="5426"/>
      <c r="Z139" s="5426"/>
      <c r="AA139" s="2724"/>
      <c r="AB139" s="5426"/>
      <c r="AC139" s="5426"/>
      <c r="AD139" s="5426"/>
      <c r="AE139" s="2724"/>
      <c r="AF139" s="5426"/>
      <c r="AG139" s="5426"/>
      <c r="AH139" s="5426"/>
      <c r="AI139" s="2724"/>
      <c r="AJ139" s="5426"/>
      <c r="AK139" s="5426"/>
      <c r="AL139" s="5426"/>
      <c r="AM139" s="2724"/>
      <c r="AN139" s="5426"/>
      <c r="AO139" s="5426"/>
      <c r="AP139" s="5426"/>
      <c r="AQ139" s="2724"/>
      <c r="AR139" s="5428"/>
      <c r="AS139" s="5428"/>
      <c r="AT139" s="5428"/>
      <c r="AU139" s="4853" t="str">
        <f t="shared" ref="AU139:AU175" si="43">"STATE: "&amp;AA139&amp;"; PDY: "&amp;AE139&amp;"; KKL: "&amp;AI139&amp;"; MHE: "&amp;AM139&amp;"; YNM: "&amp;AQ139</f>
        <v xml:space="preserve">STATE: ; PDY: ; KKL: ; MHE: ; YNM: </v>
      </c>
      <c r="AV139" s="4733" t="s">
        <v>7434</v>
      </c>
      <c r="AW139" s="4858"/>
    </row>
    <row r="140" spans="1:49" s="2044" customFormat="1" ht="31.5">
      <c r="A140" s="1982" t="s">
        <v>2441</v>
      </c>
      <c r="B140" s="1982" t="s">
        <v>679</v>
      </c>
      <c r="C140" s="1982" t="s">
        <v>680</v>
      </c>
      <c r="D140" s="1886" t="s">
        <v>70</v>
      </c>
      <c r="E140" s="2003" t="s">
        <v>3878</v>
      </c>
      <c r="F140" s="4493"/>
      <c r="G140" s="4493"/>
      <c r="H140" s="5336"/>
      <c r="I140" s="5336"/>
      <c r="J140" s="5336"/>
      <c r="K140" s="4494"/>
      <c r="L140" s="5336"/>
      <c r="M140" s="5348"/>
      <c r="N140" s="5350"/>
      <c r="O140" s="5348"/>
      <c r="P140" s="5355"/>
      <c r="Q140" s="1947"/>
      <c r="R140" s="1983"/>
      <c r="S140" s="5350"/>
      <c r="T140" s="4504"/>
      <c r="U140" s="4504"/>
      <c r="V140" s="4504"/>
      <c r="W140" s="3346" t="str">
        <f t="shared" si="42"/>
        <v xml:space="preserve">STATE: ; PDY: ; KKL: ; MHE: ; YNM: </v>
      </c>
      <c r="X140" s="5426"/>
      <c r="Y140" s="5426"/>
      <c r="Z140" s="5426"/>
      <c r="AA140" s="2724"/>
      <c r="AB140" s="5426"/>
      <c r="AC140" s="5426"/>
      <c r="AD140" s="5426"/>
      <c r="AE140" s="2724"/>
      <c r="AF140" s="5426"/>
      <c r="AG140" s="5426"/>
      <c r="AH140" s="5426"/>
      <c r="AI140" s="2724"/>
      <c r="AJ140" s="5426"/>
      <c r="AK140" s="5426"/>
      <c r="AL140" s="5426"/>
      <c r="AM140" s="2724"/>
      <c r="AN140" s="5426"/>
      <c r="AO140" s="5426"/>
      <c r="AP140" s="5426"/>
      <c r="AQ140" s="2724"/>
      <c r="AR140" s="5428"/>
      <c r="AS140" s="5428"/>
      <c r="AT140" s="5428"/>
      <c r="AU140" s="4853" t="str">
        <f t="shared" si="43"/>
        <v xml:space="preserve">STATE: ; PDY: ; KKL: ; MHE: ; YNM: </v>
      </c>
      <c r="AV140" s="4733" t="s">
        <v>7434</v>
      </c>
      <c r="AW140" s="4858"/>
    </row>
    <row r="141" spans="1:49" s="2044" customFormat="1" ht="30">
      <c r="A141" s="1982" t="s">
        <v>2442</v>
      </c>
      <c r="B141" s="1982" t="s">
        <v>682</v>
      </c>
      <c r="C141" s="1982" t="s">
        <v>2436</v>
      </c>
      <c r="D141" s="1886" t="s">
        <v>70</v>
      </c>
      <c r="E141" s="2003" t="s">
        <v>3878</v>
      </c>
      <c r="F141" s="4493"/>
      <c r="G141" s="4493"/>
      <c r="H141" s="5336"/>
      <c r="I141" s="5336"/>
      <c r="J141" s="5336"/>
      <c r="K141" s="4494"/>
      <c r="L141" s="5336"/>
      <c r="M141" s="5348"/>
      <c r="N141" s="5350"/>
      <c r="O141" s="5348"/>
      <c r="P141" s="5355"/>
      <c r="Q141" s="1947"/>
      <c r="R141" s="1983"/>
      <c r="S141" s="5350"/>
      <c r="T141" s="4504"/>
      <c r="U141" s="4504"/>
      <c r="V141" s="4504"/>
      <c r="W141" s="3346" t="str">
        <f t="shared" si="42"/>
        <v xml:space="preserve">STATE: ; PDY: ; KKL: ; MHE: ; YNM: </v>
      </c>
      <c r="X141" s="5426"/>
      <c r="Y141" s="5426"/>
      <c r="Z141" s="5426"/>
      <c r="AA141" s="2724"/>
      <c r="AB141" s="5426"/>
      <c r="AC141" s="5426"/>
      <c r="AD141" s="5426"/>
      <c r="AE141" s="2724"/>
      <c r="AF141" s="5426"/>
      <c r="AG141" s="5426"/>
      <c r="AH141" s="5426"/>
      <c r="AI141" s="2724"/>
      <c r="AJ141" s="5426"/>
      <c r="AK141" s="5426"/>
      <c r="AL141" s="5426"/>
      <c r="AM141" s="2724"/>
      <c r="AN141" s="5426"/>
      <c r="AO141" s="5426"/>
      <c r="AP141" s="5426"/>
      <c r="AQ141" s="2724"/>
      <c r="AR141" s="5428"/>
      <c r="AS141" s="5428"/>
      <c r="AT141" s="5428"/>
      <c r="AU141" s="4853" t="str">
        <f t="shared" si="43"/>
        <v xml:space="preserve">STATE: ; PDY: ; KKL: ; MHE: ; YNM: </v>
      </c>
      <c r="AV141" s="4733" t="s">
        <v>7434</v>
      </c>
      <c r="AW141" s="4858"/>
    </row>
    <row r="142" spans="1:49" s="2044" customFormat="1" ht="30">
      <c r="A142" s="1982" t="s">
        <v>2443</v>
      </c>
      <c r="B142" s="1982" t="s">
        <v>684</v>
      </c>
      <c r="C142" s="1982" t="s">
        <v>685</v>
      </c>
      <c r="D142" s="1886" t="s">
        <v>70</v>
      </c>
      <c r="E142" s="2003" t="s">
        <v>3878</v>
      </c>
      <c r="F142" s="4493"/>
      <c r="G142" s="4493"/>
      <c r="H142" s="5336"/>
      <c r="I142" s="5336"/>
      <c r="J142" s="5336"/>
      <c r="K142" s="4494"/>
      <c r="L142" s="5336"/>
      <c r="M142" s="5348"/>
      <c r="N142" s="5350"/>
      <c r="O142" s="5348"/>
      <c r="P142" s="5355"/>
      <c r="Q142" s="1947"/>
      <c r="R142" s="1983"/>
      <c r="S142" s="5350"/>
      <c r="T142" s="4504"/>
      <c r="U142" s="4504"/>
      <c r="V142" s="4504"/>
      <c r="W142" s="3346" t="str">
        <f t="shared" si="42"/>
        <v xml:space="preserve">STATE: ; PDY: ; KKL: ; MHE: ; YNM: </v>
      </c>
      <c r="X142" s="5426"/>
      <c r="Y142" s="5426"/>
      <c r="Z142" s="5426"/>
      <c r="AA142" s="2724"/>
      <c r="AB142" s="5426"/>
      <c r="AC142" s="5426"/>
      <c r="AD142" s="5426"/>
      <c r="AE142" s="2724"/>
      <c r="AF142" s="5426"/>
      <c r="AG142" s="5426"/>
      <c r="AH142" s="5426"/>
      <c r="AI142" s="2724"/>
      <c r="AJ142" s="5426"/>
      <c r="AK142" s="5426"/>
      <c r="AL142" s="5426"/>
      <c r="AM142" s="2724"/>
      <c r="AN142" s="5426"/>
      <c r="AO142" s="5426"/>
      <c r="AP142" s="5426"/>
      <c r="AQ142" s="2724"/>
      <c r="AR142" s="5428"/>
      <c r="AS142" s="5428"/>
      <c r="AT142" s="5428"/>
      <c r="AU142" s="4853" t="str">
        <f t="shared" si="43"/>
        <v xml:space="preserve">STATE: ; PDY: ; KKL: ; MHE: ; YNM: </v>
      </c>
      <c r="AV142" s="4733" t="s">
        <v>7434</v>
      </c>
      <c r="AW142" s="4858"/>
    </row>
    <row r="143" spans="1:49" s="2044" customFormat="1" ht="30">
      <c r="A143" s="1982" t="s">
        <v>2444</v>
      </c>
      <c r="B143" s="1982" t="s">
        <v>686</v>
      </c>
      <c r="C143" s="1982" t="s">
        <v>687</v>
      </c>
      <c r="D143" s="1886" t="s">
        <v>70</v>
      </c>
      <c r="E143" s="2003" t="s">
        <v>3878</v>
      </c>
      <c r="F143" s="4493"/>
      <c r="G143" s="4493"/>
      <c r="H143" s="5336"/>
      <c r="I143" s="5336"/>
      <c r="J143" s="5336"/>
      <c r="K143" s="4494"/>
      <c r="L143" s="5336"/>
      <c r="M143" s="5348"/>
      <c r="N143" s="5350"/>
      <c r="O143" s="5348"/>
      <c r="P143" s="5355"/>
      <c r="Q143" s="1947"/>
      <c r="R143" s="1983"/>
      <c r="S143" s="5350"/>
      <c r="T143" s="4504"/>
      <c r="U143" s="4504"/>
      <c r="V143" s="4504"/>
      <c r="W143" s="3346" t="str">
        <f t="shared" si="42"/>
        <v xml:space="preserve">STATE: ; PDY: ; KKL: ; MHE: ; YNM: </v>
      </c>
      <c r="X143" s="5426"/>
      <c r="Y143" s="5426"/>
      <c r="Z143" s="5426"/>
      <c r="AA143" s="2724"/>
      <c r="AB143" s="5426"/>
      <c r="AC143" s="5426"/>
      <c r="AD143" s="5426"/>
      <c r="AE143" s="2724"/>
      <c r="AF143" s="5426"/>
      <c r="AG143" s="5426"/>
      <c r="AH143" s="5426"/>
      <c r="AI143" s="2724"/>
      <c r="AJ143" s="5426"/>
      <c r="AK143" s="5426"/>
      <c r="AL143" s="5426"/>
      <c r="AM143" s="2724"/>
      <c r="AN143" s="5426"/>
      <c r="AO143" s="5426"/>
      <c r="AP143" s="5426"/>
      <c r="AQ143" s="2724"/>
      <c r="AR143" s="5428"/>
      <c r="AS143" s="5428"/>
      <c r="AT143" s="5428"/>
      <c r="AU143" s="4853" t="str">
        <f t="shared" si="43"/>
        <v xml:space="preserve">STATE: ; PDY: ; KKL: ; MHE: ; YNM: </v>
      </c>
      <c r="AV143" s="4733" t="s">
        <v>7434</v>
      </c>
      <c r="AW143" s="4858"/>
    </row>
    <row r="144" spans="1:49" s="2044" customFormat="1" ht="31.5">
      <c r="A144" s="1982" t="s">
        <v>2445</v>
      </c>
      <c r="B144" s="1982" t="s">
        <v>688</v>
      </c>
      <c r="C144" s="1982" t="s">
        <v>689</v>
      </c>
      <c r="D144" s="1886" t="s">
        <v>70</v>
      </c>
      <c r="E144" s="2003" t="s">
        <v>3878</v>
      </c>
      <c r="F144" s="4493"/>
      <c r="G144" s="4493"/>
      <c r="H144" s="5336"/>
      <c r="I144" s="5336"/>
      <c r="J144" s="5336"/>
      <c r="K144" s="4494"/>
      <c r="L144" s="5336"/>
      <c r="M144" s="5348"/>
      <c r="N144" s="5350"/>
      <c r="O144" s="5348"/>
      <c r="P144" s="5355"/>
      <c r="Q144" s="4505"/>
      <c r="R144" s="1983"/>
      <c r="S144" s="5350"/>
      <c r="T144" s="4504"/>
      <c r="U144" s="4504"/>
      <c r="V144" s="4504"/>
      <c r="W144" s="3346" t="str">
        <f t="shared" si="42"/>
        <v xml:space="preserve">STATE: ; PDY: ; KKL: ; MHE: ; YNM: </v>
      </c>
      <c r="X144" s="5426"/>
      <c r="Y144" s="5426"/>
      <c r="Z144" s="5426"/>
      <c r="AA144" s="2724"/>
      <c r="AB144" s="5426"/>
      <c r="AC144" s="5426"/>
      <c r="AD144" s="5426"/>
      <c r="AE144" s="2724"/>
      <c r="AF144" s="5426"/>
      <c r="AG144" s="5426"/>
      <c r="AH144" s="5426"/>
      <c r="AI144" s="2724"/>
      <c r="AJ144" s="5426"/>
      <c r="AK144" s="5426"/>
      <c r="AL144" s="5426"/>
      <c r="AM144" s="2724"/>
      <c r="AN144" s="5426"/>
      <c r="AO144" s="5426"/>
      <c r="AP144" s="5426"/>
      <c r="AQ144" s="2724"/>
      <c r="AR144" s="5428"/>
      <c r="AS144" s="5428"/>
      <c r="AT144" s="5428"/>
      <c r="AU144" s="4853" t="str">
        <f t="shared" si="43"/>
        <v xml:space="preserve">STATE: ; PDY: ; KKL: ; MHE: ; YNM: </v>
      </c>
      <c r="AV144" s="4733" t="s">
        <v>7434</v>
      </c>
      <c r="AW144" s="4858"/>
    </row>
    <row r="145" spans="1:49" s="2044" customFormat="1" ht="30">
      <c r="A145" s="1982" t="s">
        <v>2880</v>
      </c>
      <c r="B145" s="1982" t="s">
        <v>690</v>
      </c>
      <c r="C145" s="1982" t="s">
        <v>691</v>
      </c>
      <c r="D145" s="1886" t="s">
        <v>70</v>
      </c>
      <c r="E145" s="2003" t="s">
        <v>3878</v>
      </c>
      <c r="F145" s="4493"/>
      <c r="G145" s="4493"/>
      <c r="H145" s="5336"/>
      <c r="I145" s="5336"/>
      <c r="J145" s="5336"/>
      <c r="K145" s="4494"/>
      <c r="L145" s="5336"/>
      <c r="M145" s="5348"/>
      <c r="N145" s="5350"/>
      <c r="O145" s="5348"/>
      <c r="P145" s="5355"/>
      <c r="Q145" s="1947"/>
      <c r="R145" s="1983"/>
      <c r="S145" s="5350"/>
      <c r="T145" s="4504"/>
      <c r="U145" s="4504"/>
      <c r="V145" s="4504"/>
      <c r="W145" s="3346" t="str">
        <f t="shared" si="42"/>
        <v xml:space="preserve">STATE: ; PDY: ; KKL: ; MHE: ; YNM: </v>
      </c>
      <c r="X145" s="5426"/>
      <c r="Y145" s="5426"/>
      <c r="Z145" s="5426"/>
      <c r="AA145" s="2724"/>
      <c r="AB145" s="5426"/>
      <c r="AC145" s="5426"/>
      <c r="AD145" s="5426"/>
      <c r="AE145" s="2724"/>
      <c r="AF145" s="5426"/>
      <c r="AG145" s="5426"/>
      <c r="AH145" s="5426"/>
      <c r="AI145" s="2724"/>
      <c r="AJ145" s="5426"/>
      <c r="AK145" s="5426"/>
      <c r="AL145" s="5426"/>
      <c r="AM145" s="2724"/>
      <c r="AN145" s="5426"/>
      <c r="AO145" s="5426"/>
      <c r="AP145" s="5426"/>
      <c r="AQ145" s="2724"/>
      <c r="AR145" s="5428"/>
      <c r="AS145" s="5428"/>
      <c r="AT145" s="5428"/>
      <c r="AU145" s="4853" t="str">
        <f t="shared" si="43"/>
        <v xml:space="preserve">STATE: ; PDY: ; KKL: ; MHE: ; YNM: </v>
      </c>
      <c r="AV145" s="4733" t="s">
        <v>7434</v>
      </c>
      <c r="AW145" s="4858"/>
    </row>
    <row r="146" spans="1:49" s="2044" customFormat="1" ht="30">
      <c r="A146" s="1982" t="s">
        <v>2881</v>
      </c>
      <c r="B146" s="1982" t="s">
        <v>692</v>
      </c>
      <c r="C146" s="1982" t="s">
        <v>693</v>
      </c>
      <c r="D146" s="1886" t="s">
        <v>70</v>
      </c>
      <c r="E146" s="2003" t="s">
        <v>3878</v>
      </c>
      <c r="F146" s="4493"/>
      <c r="G146" s="4493"/>
      <c r="H146" s="5336"/>
      <c r="I146" s="5336"/>
      <c r="J146" s="5336"/>
      <c r="K146" s="4494"/>
      <c r="L146" s="5336"/>
      <c r="M146" s="5348"/>
      <c r="N146" s="5350"/>
      <c r="O146" s="5348"/>
      <c r="P146" s="5355"/>
      <c r="Q146" s="1947"/>
      <c r="R146" s="1983"/>
      <c r="S146" s="5350"/>
      <c r="T146" s="4504"/>
      <c r="U146" s="4504"/>
      <c r="V146" s="4504"/>
      <c r="W146" s="3346" t="str">
        <f t="shared" si="42"/>
        <v xml:space="preserve">STATE: ; PDY: ; KKL: ; MHE: ; YNM: </v>
      </c>
      <c r="X146" s="5426"/>
      <c r="Y146" s="5426"/>
      <c r="Z146" s="5426"/>
      <c r="AA146" s="2724"/>
      <c r="AB146" s="5426"/>
      <c r="AC146" s="5426"/>
      <c r="AD146" s="5426"/>
      <c r="AE146" s="2724"/>
      <c r="AF146" s="5426"/>
      <c r="AG146" s="5426"/>
      <c r="AH146" s="5426"/>
      <c r="AI146" s="2724"/>
      <c r="AJ146" s="5426"/>
      <c r="AK146" s="5426"/>
      <c r="AL146" s="5426"/>
      <c r="AM146" s="2724"/>
      <c r="AN146" s="5426"/>
      <c r="AO146" s="5426"/>
      <c r="AP146" s="5426"/>
      <c r="AQ146" s="2724"/>
      <c r="AR146" s="5428"/>
      <c r="AS146" s="5428"/>
      <c r="AT146" s="5428"/>
      <c r="AU146" s="4853" t="str">
        <f t="shared" si="43"/>
        <v xml:space="preserve">STATE: ; PDY: ; KKL: ; MHE: ; YNM: </v>
      </c>
      <c r="AV146" s="4733" t="s">
        <v>7434</v>
      </c>
      <c r="AW146" s="4858"/>
    </row>
    <row r="147" spans="1:49" s="2044" customFormat="1" ht="30">
      <c r="A147" s="1982" t="s">
        <v>2882</v>
      </c>
      <c r="B147" s="1982" t="s">
        <v>694</v>
      </c>
      <c r="C147" s="1982" t="s">
        <v>695</v>
      </c>
      <c r="D147" s="1886" t="s">
        <v>70</v>
      </c>
      <c r="E147" s="2003" t="s">
        <v>3878</v>
      </c>
      <c r="F147" s="4493"/>
      <c r="G147" s="4493"/>
      <c r="H147" s="5336"/>
      <c r="I147" s="5336"/>
      <c r="J147" s="5336"/>
      <c r="K147" s="4494"/>
      <c r="L147" s="5336"/>
      <c r="M147" s="5348"/>
      <c r="N147" s="5350"/>
      <c r="O147" s="5348"/>
      <c r="P147" s="5355"/>
      <c r="Q147" s="1947"/>
      <c r="R147" s="1983"/>
      <c r="S147" s="5350"/>
      <c r="T147" s="4504"/>
      <c r="U147" s="4504"/>
      <c r="V147" s="4504"/>
      <c r="W147" s="3346" t="str">
        <f t="shared" si="42"/>
        <v xml:space="preserve">STATE: ; PDY: ; KKL: ; MHE: ; YNM: </v>
      </c>
      <c r="X147" s="5426"/>
      <c r="Y147" s="5426"/>
      <c r="Z147" s="5426"/>
      <c r="AA147" s="2724"/>
      <c r="AB147" s="5426"/>
      <c r="AC147" s="5426"/>
      <c r="AD147" s="5426"/>
      <c r="AE147" s="2724"/>
      <c r="AF147" s="5426"/>
      <c r="AG147" s="5426"/>
      <c r="AH147" s="5426"/>
      <c r="AI147" s="2724"/>
      <c r="AJ147" s="5426"/>
      <c r="AK147" s="5426"/>
      <c r="AL147" s="5426"/>
      <c r="AM147" s="2724"/>
      <c r="AN147" s="5426"/>
      <c r="AO147" s="5426"/>
      <c r="AP147" s="5426"/>
      <c r="AQ147" s="2724"/>
      <c r="AR147" s="5428"/>
      <c r="AS147" s="5428"/>
      <c r="AT147" s="5428"/>
      <c r="AU147" s="4853" t="str">
        <f t="shared" si="43"/>
        <v xml:space="preserve">STATE: ; PDY: ; KKL: ; MHE: ; YNM: </v>
      </c>
      <c r="AV147" s="4733" t="s">
        <v>7434</v>
      </c>
      <c r="AW147" s="4858"/>
    </row>
    <row r="148" spans="1:49" s="2044" customFormat="1" ht="30">
      <c r="A148" s="1982" t="s">
        <v>2883</v>
      </c>
      <c r="B148" s="1982" t="s">
        <v>696</v>
      </c>
      <c r="C148" s="1982" t="s">
        <v>697</v>
      </c>
      <c r="D148" s="1886" t="s">
        <v>70</v>
      </c>
      <c r="E148" s="2003" t="s">
        <v>3878</v>
      </c>
      <c r="F148" s="4493"/>
      <c r="G148" s="4493"/>
      <c r="H148" s="5337"/>
      <c r="I148" s="5337"/>
      <c r="J148" s="5337"/>
      <c r="K148" s="4494"/>
      <c r="L148" s="5337"/>
      <c r="M148" s="5339"/>
      <c r="N148" s="5351"/>
      <c r="O148" s="5339"/>
      <c r="P148" s="5347"/>
      <c r="Q148" s="1947"/>
      <c r="R148" s="1983"/>
      <c r="S148" s="5351"/>
      <c r="T148" s="4517"/>
      <c r="U148" s="4517"/>
      <c r="V148" s="4517"/>
      <c r="W148" s="3346" t="str">
        <f t="shared" si="42"/>
        <v xml:space="preserve">STATE: ; PDY: ; KKL: ; MHE: ; YNM: </v>
      </c>
      <c r="X148" s="5427"/>
      <c r="Y148" s="5427"/>
      <c r="Z148" s="5427"/>
      <c r="AA148" s="2724"/>
      <c r="AB148" s="5427"/>
      <c r="AC148" s="5427"/>
      <c r="AD148" s="5427"/>
      <c r="AE148" s="2724"/>
      <c r="AF148" s="5427"/>
      <c r="AG148" s="5427"/>
      <c r="AH148" s="5427"/>
      <c r="AI148" s="2724"/>
      <c r="AJ148" s="5427"/>
      <c r="AK148" s="5427"/>
      <c r="AL148" s="5427"/>
      <c r="AM148" s="2724"/>
      <c r="AN148" s="5427"/>
      <c r="AO148" s="5427"/>
      <c r="AP148" s="5427"/>
      <c r="AQ148" s="2724"/>
      <c r="AR148" s="5429"/>
      <c r="AS148" s="5429"/>
      <c r="AT148" s="5429"/>
      <c r="AU148" s="4853" t="str">
        <f t="shared" si="43"/>
        <v xml:space="preserve">STATE: ; PDY: ; KKL: ; MHE: ; YNM: </v>
      </c>
      <c r="AV148" s="4733" t="s">
        <v>7434</v>
      </c>
      <c r="AW148" s="4858"/>
    </row>
    <row r="149" spans="1:49" s="2044" customFormat="1" ht="31.5">
      <c r="A149" s="4573" t="s">
        <v>2884</v>
      </c>
      <c r="B149" s="4573" t="s">
        <v>699</v>
      </c>
      <c r="C149" s="4573" t="s">
        <v>700</v>
      </c>
      <c r="D149" s="4574" t="s">
        <v>70</v>
      </c>
      <c r="E149" s="4574" t="s">
        <v>3878</v>
      </c>
      <c r="F149" s="4575"/>
      <c r="G149" s="4575"/>
      <c r="H149" s="4575"/>
      <c r="I149" s="4575"/>
      <c r="J149" s="4575"/>
      <c r="K149" s="4547">
        <f>SUM(K150:K151)</f>
        <v>0</v>
      </c>
      <c r="L149" s="4575"/>
      <c r="M149" s="4520">
        <f t="shared" ref="M149:M175" si="44">T149</f>
        <v>320376.83422419999</v>
      </c>
      <c r="N149" s="4521">
        <f t="shared" ref="N149:N175" si="45">M149/100000</f>
        <v>3.2037683422419998</v>
      </c>
      <c r="O149" s="4520">
        <f t="shared" ref="O149:O175" si="46">U149</f>
        <v>56</v>
      </c>
      <c r="P149" s="4576">
        <f>SUM(P150:P151)</f>
        <v>82.120559999907996</v>
      </c>
      <c r="Q149" s="4577"/>
      <c r="R149" s="4577"/>
      <c r="S149" s="4550">
        <f>SUM(S150:S151)</f>
        <v>0</v>
      </c>
      <c r="T149" s="4548">
        <f>SUM(T150:T151)</f>
        <v>320376.83422419999</v>
      </c>
      <c r="U149" s="4548">
        <f>SUM(U150:U151)</f>
        <v>56</v>
      </c>
      <c r="V149" s="4548">
        <f>SUM(V150:V151)</f>
        <v>8212055.9999908004</v>
      </c>
      <c r="W149" s="3346"/>
      <c r="X149" s="2724"/>
      <c r="Y149" s="2724"/>
      <c r="Z149" s="4548">
        <f>SUM(Z150:Z151)</f>
        <v>0</v>
      </c>
      <c r="AA149" s="2724"/>
      <c r="AB149" s="2724"/>
      <c r="AC149" s="2724"/>
      <c r="AD149" s="4548">
        <f>SUM(AD150:AD151)</f>
        <v>8212055.9999908004</v>
      </c>
      <c r="AE149" s="2724"/>
      <c r="AF149" s="2724"/>
      <c r="AG149" s="2724"/>
      <c r="AH149" s="4548">
        <f>SUM(AH150:AH151)</f>
        <v>0</v>
      </c>
      <c r="AI149" s="2724"/>
      <c r="AJ149" s="2724"/>
      <c r="AK149" s="2724"/>
      <c r="AL149" s="4548">
        <f>SUM(AL150:AL151)</f>
        <v>0</v>
      </c>
      <c r="AM149" s="2724"/>
      <c r="AN149" s="2724"/>
      <c r="AO149" s="2724"/>
      <c r="AP149" s="4548">
        <f>SUM(AP150:AP151)</f>
        <v>0</v>
      </c>
      <c r="AQ149" s="2724"/>
      <c r="AR149" s="4551">
        <f>SUM(AR150:AR151)</f>
        <v>8212055.9999908004</v>
      </c>
      <c r="AS149" s="4551">
        <f>SUM(AS150:AS151)</f>
        <v>56</v>
      </c>
      <c r="AT149" s="4551">
        <f>SUM(AT150:AT151)</f>
        <v>320376.83422419999</v>
      </c>
      <c r="AU149" s="4853"/>
      <c r="AV149" s="4733"/>
      <c r="AW149" s="4858"/>
    </row>
    <row r="150" spans="1:49" s="2044" customFormat="1" ht="63">
      <c r="A150" s="4552" t="s">
        <v>4309</v>
      </c>
      <c r="B150" s="1982" t="s">
        <v>701</v>
      </c>
      <c r="C150" s="1982" t="s">
        <v>702</v>
      </c>
      <c r="D150" s="1886" t="s">
        <v>70</v>
      </c>
      <c r="E150" s="2003" t="s">
        <v>3878</v>
      </c>
      <c r="F150" s="1948"/>
      <c r="G150" s="1948"/>
      <c r="H150" s="5338"/>
      <c r="I150" s="5338"/>
      <c r="J150" s="5338"/>
      <c r="K150" s="4554"/>
      <c r="L150" s="5338"/>
      <c r="M150" s="5340">
        <f>AR149/O150</f>
        <v>373275.27272685454</v>
      </c>
      <c r="N150" s="5342">
        <f t="shared" si="45"/>
        <v>3.7327527272685455</v>
      </c>
      <c r="O150" s="5344">
        <f>AS150</f>
        <v>22</v>
      </c>
      <c r="P150" s="5346">
        <f>N150*O150</f>
        <v>82.120559999907996</v>
      </c>
      <c r="Q150" s="1983"/>
      <c r="R150" s="1983"/>
      <c r="S150" s="5349"/>
      <c r="T150" s="2727">
        <f>IFERROR(AR150/AS150,0)</f>
        <v>223396.36363599999</v>
      </c>
      <c r="U150" s="2727">
        <f t="shared" ref="U150:U175" si="47">Y150+AC150+AG150+AK150+AO150</f>
        <v>22</v>
      </c>
      <c r="V150" s="2727">
        <f t="shared" ref="V150:V175" si="48">T150*U150</f>
        <v>4914719.9999919999</v>
      </c>
      <c r="W150" s="3346" t="str">
        <f t="shared" si="42"/>
        <v xml:space="preserve">STATE: ; PDY: MFP Existing Staff (22) - Transport Volunteers - Rs.19571 x 16 x 12, Rs.16308 x 5 x 12, Rs.14884 x 1 x 12 m (Total - Rs. 49.15/-) ; KKL: ; MHE: ; YNM: </v>
      </c>
      <c r="X150" s="5425"/>
      <c r="Y150" s="5425"/>
      <c r="Z150" s="2727">
        <f t="shared" ref="Z150:Z175" si="49">X150*Y150</f>
        <v>0</v>
      </c>
      <c r="AA150" s="2724"/>
      <c r="AB150" s="1876">
        <v>223396.36363599999</v>
      </c>
      <c r="AC150" s="1876">
        <v>22</v>
      </c>
      <c r="AD150" s="1877">
        <f>AB150*AC150</f>
        <v>4914719.9999919999</v>
      </c>
      <c r="AE150" s="1877" t="s">
        <v>6704</v>
      </c>
      <c r="AF150" s="2724"/>
      <c r="AG150" s="2724"/>
      <c r="AH150" s="2724">
        <f t="shared" ref="AH150:AH175" si="50">AF150*AG150</f>
        <v>0</v>
      </c>
      <c r="AI150" s="2724"/>
      <c r="AJ150" s="2724"/>
      <c r="AK150" s="2724"/>
      <c r="AL150" s="2724">
        <f t="shared" ref="AL150:AL175" si="51">AJ150*AK150</f>
        <v>0</v>
      </c>
      <c r="AM150" s="2724"/>
      <c r="AN150" s="2724"/>
      <c r="AO150" s="2724"/>
      <c r="AP150" s="2724">
        <f t="shared" ref="AP150:AP175" si="52">AN150*AO150</f>
        <v>0</v>
      </c>
      <c r="AQ150" s="2724"/>
      <c r="AR150" s="4542">
        <f t="shared" ref="AR150:AR175" si="53">Z150+AD150+AH150+AL150+AP150</f>
        <v>4914719.9999919999</v>
      </c>
      <c r="AS150" s="4542">
        <f t="shared" ref="AS150:AS175" si="54">Y150+AC150+AG150+AK150+AO150</f>
        <v>22</v>
      </c>
      <c r="AT150" s="4542">
        <f t="shared" ref="AT150:AT175" si="55">IFERROR((AR150/AS150),0)</f>
        <v>223396.36363599999</v>
      </c>
      <c r="AU150" s="4853" t="str">
        <f t="shared" si="43"/>
        <v xml:space="preserve">STATE: ; PDY: MFP Existing Staff (22) - Transport Volunteers - Rs.19571 x 16 x 12, Rs.16308 x 5 x 12, Rs.14884 x 1 x 12 m (Total - Rs. 49.15/-) ; KKL: ; MHE: ; YNM: </v>
      </c>
      <c r="AV150" s="4733" t="s">
        <v>7434</v>
      </c>
      <c r="AW150" s="5021" t="s">
        <v>8115</v>
      </c>
    </row>
    <row r="151" spans="1:49" s="2044" customFormat="1" ht="111" customHeight="1">
      <c r="A151" s="4552" t="s">
        <v>4310</v>
      </c>
      <c r="B151" s="1982" t="s">
        <v>703</v>
      </c>
      <c r="C151" s="1982" t="s">
        <v>704</v>
      </c>
      <c r="D151" s="1886" t="s">
        <v>70</v>
      </c>
      <c r="E151" s="2003" t="s">
        <v>3878</v>
      </c>
      <c r="F151" s="1948"/>
      <c r="G151" s="1948"/>
      <c r="H151" s="5339"/>
      <c r="I151" s="5339"/>
      <c r="J151" s="5339"/>
      <c r="K151" s="4554"/>
      <c r="L151" s="5339"/>
      <c r="M151" s="5341"/>
      <c r="N151" s="5343"/>
      <c r="O151" s="5345"/>
      <c r="P151" s="5347"/>
      <c r="Q151" s="1983"/>
      <c r="R151" s="1983"/>
      <c r="S151" s="5351"/>
      <c r="T151" s="2727">
        <f>IFERROR(AR151/AS151,0)</f>
        <v>96980.470588199998</v>
      </c>
      <c r="U151" s="2727">
        <f>Y151+AC151+AG151+AK151+AO151</f>
        <v>34</v>
      </c>
      <c r="V151" s="2727">
        <f>T151*U151</f>
        <v>3297335.9999988</v>
      </c>
      <c r="W151" s="3346" t="str">
        <f t="shared" si="42"/>
        <v xml:space="preserve">STATE: ; PDY: MFP Existing Staff - (34):  Medical Technician (24) - Rs.10630 x 7 x 12m , 6000 x 17 x 12 m,  Existing  Call Operator (10) - Rs.13589 x 4 x 12, Rs.12404 x 3 x 12, Rs.7000 x 3 x 12 m (Total - Rs. 35.42/-) ; KKL: ; MHE: ; YNM: </v>
      </c>
      <c r="X151" s="5427"/>
      <c r="Y151" s="5427"/>
      <c r="Z151" s="4517"/>
      <c r="AA151" s="2724"/>
      <c r="AB151" s="1876">
        <v>96980.470588199998</v>
      </c>
      <c r="AC151" s="1876">
        <v>34</v>
      </c>
      <c r="AD151" s="1877">
        <f>AB151*AC151</f>
        <v>3297335.9999988</v>
      </c>
      <c r="AE151" s="1877" t="s">
        <v>7116</v>
      </c>
      <c r="AF151" s="5425"/>
      <c r="AG151" s="5425"/>
      <c r="AH151" s="5425">
        <f t="shared" si="50"/>
        <v>0</v>
      </c>
      <c r="AI151" s="2724"/>
      <c r="AJ151" s="5425"/>
      <c r="AK151" s="5425"/>
      <c r="AL151" s="5425">
        <f t="shared" si="51"/>
        <v>0</v>
      </c>
      <c r="AM151" s="2724"/>
      <c r="AN151" s="5425"/>
      <c r="AO151" s="5425"/>
      <c r="AP151" s="5425">
        <f t="shared" si="52"/>
        <v>0</v>
      </c>
      <c r="AQ151" s="2724"/>
      <c r="AR151" s="5430">
        <f t="shared" si="53"/>
        <v>3297335.9999988</v>
      </c>
      <c r="AS151" s="5430">
        <f t="shared" si="54"/>
        <v>34</v>
      </c>
      <c r="AT151" s="5430">
        <f t="shared" si="55"/>
        <v>96980.470588199998</v>
      </c>
      <c r="AU151" s="4853" t="str">
        <f t="shared" si="43"/>
        <v xml:space="preserve">STATE: ; PDY: MFP Existing Staff - (34):  Medical Technician (24) - Rs.10630 x 7 x 12m , 6000 x 17 x 12 m,  Existing  Call Operator (10) - Rs.13589 x 4 x 12, Rs.12404 x 3 x 12, Rs.7000 x 3 x 12 m (Total - Rs. 35.42/-) ; KKL: ; MHE: ; YNM: </v>
      </c>
      <c r="AV151" s="4733" t="s">
        <v>7434</v>
      </c>
      <c r="AW151" s="5021" t="s">
        <v>8115</v>
      </c>
    </row>
    <row r="152" spans="1:49" s="2044" customFormat="1" ht="15.75">
      <c r="A152" s="4552" t="s">
        <v>2885</v>
      </c>
      <c r="B152" s="1982" t="s">
        <v>705</v>
      </c>
      <c r="C152" s="1982" t="s">
        <v>307</v>
      </c>
      <c r="D152" s="1886" t="s">
        <v>70</v>
      </c>
      <c r="E152" s="2003" t="s">
        <v>3878</v>
      </c>
      <c r="F152" s="1948"/>
      <c r="G152" s="1948"/>
      <c r="H152" s="1948"/>
      <c r="I152" s="1948"/>
      <c r="J152" s="1948"/>
      <c r="K152" s="4554"/>
      <c r="L152" s="1948"/>
      <c r="M152" s="4520">
        <f t="shared" si="44"/>
        <v>0</v>
      </c>
      <c r="N152" s="4521">
        <f t="shared" si="45"/>
        <v>0</v>
      </c>
      <c r="O152" s="4520">
        <f t="shared" si="46"/>
        <v>0</v>
      </c>
      <c r="P152" s="4567">
        <f>N152*O152</f>
        <v>0</v>
      </c>
      <c r="Q152" s="1983"/>
      <c r="R152" s="1983"/>
      <c r="S152" s="4578"/>
      <c r="T152" s="2724">
        <f t="shared" ref="T152:T175" si="56">IFERROR(AR152/AS152,0)</f>
        <v>0</v>
      </c>
      <c r="U152" s="2724">
        <f t="shared" si="47"/>
        <v>0</v>
      </c>
      <c r="V152" s="2724">
        <f t="shared" si="48"/>
        <v>0</v>
      </c>
      <c r="W152" s="3346" t="str">
        <f t="shared" si="42"/>
        <v xml:space="preserve">STATE: ; PDY: ; KKL: ; MHE: ; YNM: </v>
      </c>
      <c r="X152" s="2724"/>
      <c r="Y152" s="2724"/>
      <c r="Z152" s="2724">
        <f t="shared" si="49"/>
        <v>0</v>
      </c>
      <c r="AA152" s="2724"/>
      <c r="AB152" s="2724"/>
      <c r="AC152" s="2724"/>
      <c r="AD152" s="2724">
        <f>AB152*AC152</f>
        <v>0</v>
      </c>
      <c r="AE152" s="2724"/>
      <c r="AF152" s="5427"/>
      <c r="AG152" s="5427"/>
      <c r="AH152" s="5427"/>
      <c r="AI152" s="2724"/>
      <c r="AJ152" s="5427"/>
      <c r="AK152" s="5427"/>
      <c r="AL152" s="5427"/>
      <c r="AM152" s="2724"/>
      <c r="AN152" s="5427"/>
      <c r="AO152" s="5427"/>
      <c r="AP152" s="5427"/>
      <c r="AQ152" s="2724"/>
      <c r="AR152" s="5431"/>
      <c r="AS152" s="5431"/>
      <c r="AT152" s="5431"/>
      <c r="AU152" s="4853" t="str">
        <f t="shared" si="43"/>
        <v xml:space="preserve">STATE: ; PDY: ; KKL: ; MHE: ; YNM: </v>
      </c>
      <c r="AV152" s="4733"/>
      <c r="AW152" s="4858"/>
    </row>
    <row r="153" spans="1:49" s="2044" customFormat="1" ht="15.75">
      <c r="A153" s="2698" t="s">
        <v>2886</v>
      </c>
      <c r="B153" s="4485" t="s">
        <v>707</v>
      </c>
      <c r="C153" s="4486" t="s">
        <v>2426</v>
      </c>
      <c r="D153" s="4487" t="s">
        <v>70</v>
      </c>
      <c r="E153" s="4487" t="s">
        <v>3878</v>
      </c>
      <c r="F153" s="4533"/>
      <c r="G153" s="4533"/>
      <c r="H153" s="4533"/>
      <c r="I153" s="4533"/>
      <c r="J153" s="4533"/>
      <c r="K153" s="4534">
        <f>SUM(K154:K160)</f>
        <v>0</v>
      </c>
      <c r="L153" s="4533"/>
      <c r="M153" s="4522"/>
      <c r="N153" s="4522"/>
      <c r="O153" s="4522"/>
      <c r="P153" s="4572">
        <f>SUM(P154:P160)</f>
        <v>145.20827999988001</v>
      </c>
      <c r="Q153" s="4524"/>
      <c r="R153" s="4524"/>
      <c r="S153" s="4525">
        <f>SUM(S154:S160)</f>
        <v>0</v>
      </c>
      <c r="T153" s="2724"/>
      <c r="U153" s="2724"/>
      <c r="V153" s="4522">
        <f>SUM(V154:V160)</f>
        <v>14520827.999988001</v>
      </c>
      <c r="W153" s="3346"/>
      <c r="X153" s="2724"/>
      <c r="Y153" s="2724"/>
      <c r="Z153" s="4522">
        <f>SUM(Z154:Z160)</f>
        <v>390852</v>
      </c>
      <c r="AA153" s="2724"/>
      <c r="AB153" s="2724"/>
      <c r="AC153" s="2724"/>
      <c r="AD153" s="4522">
        <f>SUM(AD154:AD160)</f>
        <v>10111619.999988001</v>
      </c>
      <c r="AE153" s="2724"/>
      <c r="AF153" s="2724"/>
      <c r="AG153" s="2724"/>
      <c r="AH153" s="4522">
        <f>SUM(AH154:AH160)</f>
        <v>2340000</v>
      </c>
      <c r="AI153" s="2724"/>
      <c r="AJ153" s="2724"/>
      <c r="AK153" s="2724"/>
      <c r="AL153" s="4522">
        <f>SUM(AL154:AL160)</f>
        <v>1386564</v>
      </c>
      <c r="AM153" s="2724"/>
      <c r="AN153" s="2724"/>
      <c r="AO153" s="2724"/>
      <c r="AP153" s="4522">
        <f>SUM(AP154:AP160)</f>
        <v>291792</v>
      </c>
      <c r="AQ153" s="2724"/>
      <c r="AR153" s="4526">
        <f>SUM(AR154:AR160)</f>
        <v>14520827.999988001</v>
      </c>
      <c r="AS153" s="4526">
        <f>SUM(AS154:AS160)</f>
        <v>87</v>
      </c>
      <c r="AT153" s="4526">
        <f>SUM(AT154:AT160)</f>
        <v>822934.19999979995</v>
      </c>
      <c r="AU153" s="4853"/>
      <c r="AV153" s="4733"/>
      <c r="AW153" s="4858"/>
    </row>
    <row r="154" spans="1:49" s="2044" customFormat="1" ht="132" customHeight="1">
      <c r="A154" s="1982" t="s">
        <v>2887</v>
      </c>
      <c r="B154" s="1982" t="s">
        <v>639</v>
      </c>
      <c r="C154" s="1982" t="s">
        <v>2427</v>
      </c>
      <c r="D154" s="1886" t="s">
        <v>70</v>
      </c>
      <c r="E154" s="2003" t="s">
        <v>3878</v>
      </c>
      <c r="F154" s="4493"/>
      <c r="G154" s="4493"/>
      <c r="H154" s="5335"/>
      <c r="I154" s="5335"/>
      <c r="J154" s="5335"/>
      <c r="K154" s="4494"/>
      <c r="L154" s="5335"/>
      <c r="M154" s="5338">
        <f>AR153/O154</f>
        <v>166906.06896537932</v>
      </c>
      <c r="N154" s="5349">
        <f t="shared" si="45"/>
        <v>1.6690606896537932</v>
      </c>
      <c r="O154" s="5352">
        <f>AS153</f>
        <v>87</v>
      </c>
      <c r="P154" s="5346">
        <f>N154*O154</f>
        <v>145.20827999988001</v>
      </c>
      <c r="Q154" s="1959"/>
      <c r="R154" s="1983"/>
      <c r="S154" s="5349"/>
      <c r="T154" s="2727">
        <f>IFERROR(AR154/AS154,0)</f>
        <v>204312.6</v>
      </c>
      <c r="U154" s="2727">
        <f>Y154+AC154+AG154+AK154+AO154</f>
        <v>20</v>
      </c>
      <c r="V154" s="2727">
        <f>T154*U154</f>
        <v>4086252</v>
      </c>
      <c r="W154" s="3346" t="str">
        <f t="shared" si="42"/>
        <v xml:space="preserve">STATE: MFP Existing (1) - Driver -Rs.19571 x 1 x 12 m; PDY: Existing - MFP (16) - Medical Attender (6) Rs. 16308 x 5 x 12 m, Rs.12095 x 1 x 12 m  Peon (5) Rs.16308 x 5 x 12 m, Driver (4) Rs. 22017 x 1 x 12 m, Rs.19571 x 1 x 12, Rs.16308 x 2 x 12 m, DEIC Attender - Rs.6340 x 1 x 12 months; KKL: ; MHE: Existing MFP (3) - Medical Attender (1) Rs.16308 x 1 x 12 m, Driver - (1) Rs.22017 x 1 x 12 m, Technical Assistant (1) Rs.26906 x 1 x 12 m; YNM: </v>
      </c>
      <c r="X154" s="3533">
        <v>234852</v>
      </c>
      <c r="Y154" s="3533">
        <v>1</v>
      </c>
      <c r="Z154" s="3533">
        <f>X154*Y154</f>
        <v>234852</v>
      </c>
      <c r="AA154" s="3533" t="s">
        <v>7039</v>
      </c>
      <c r="AB154" s="1876">
        <v>191789.25</v>
      </c>
      <c r="AC154" s="1876">
        <v>16</v>
      </c>
      <c r="AD154" s="1877">
        <f>AB154*AC154</f>
        <v>3068628</v>
      </c>
      <c r="AE154" s="1877" t="s">
        <v>7152</v>
      </c>
      <c r="AF154" s="1876"/>
      <c r="AG154" s="1876"/>
      <c r="AH154" s="1877">
        <f>AF154*AG154</f>
        <v>0</v>
      </c>
      <c r="AI154" s="1877"/>
      <c r="AJ154" s="1876">
        <v>260924</v>
      </c>
      <c r="AK154" s="1876">
        <v>3</v>
      </c>
      <c r="AL154" s="1877">
        <f>AJ154*AK154</f>
        <v>782772</v>
      </c>
      <c r="AM154" s="1877" t="s">
        <v>7040</v>
      </c>
      <c r="AN154" s="3531"/>
      <c r="AO154" s="3532"/>
      <c r="AP154" s="3532">
        <f>AN154*AO154</f>
        <v>0</v>
      </c>
      <c r="AQ154" s="3532"/>
      <c r="AR154" s="3598">
        <f>Z154+AD154+AH154+AL154+AP154</f>
        <v>4086252</v>
      </c>
      <c r="AS154" s="3598">
        <f>Y154+AC154+AG154+AK154+AO154</f>
        <v>20</v>
      </c>
      <c r="AT154" s="3598">
        <f>IFERROR((AR154/AS154),0)</f>
        <v>204312.6</v>
      </c>
      <c r="AU154" s="4853" t="str">
        <f>"STATE: "&amp;AA154&amp;"; PDY: "&amp;AE154&amp;"; KKL: "&amp;AI154&amp;"; MHE: "&amp;AM154&amp;"; YNM: "&amp;AQ154</f>
        <v xml:space="preserve">STATE: MFP Existing (1) - Driver -Rs.19571 x 1 x 12 m; PDY: Existing - MFP (16) - Medical Attender (6) Rs. 16308 x 5 x 12 m, Rs.12095 x 1 x 12 m  Peon (5) Rs.16308 x 5 x 12 m, Driver (4) Rs. 22017 x 1 x 12 m, Rs.19571 x 1 x 12, Rs.16308 x 2 x 12 m, DEIC Attender - Rs.6340 x 1 x 12 months; KKL: ; MHE: Existing MFP (3) - Medical Attender (1) Rs.16308 x 1 x 12 m, Driver - (1) Rs.22017 x 1 x 12 m, Technical Assistant (1) Rs.26906 x 1 x 12 m; YNM: </v>
      </c>
      <c r="AV154" s="4733" t="s">
        <v>7434</v>
      </c>
      <c r="AW154" s="5021" t="s">
        <v>8115</v>
      </c>
    </row>
    <row r="155" spans="1:49" s="2044" customFormat="1" ht="30">
      <c r="A155" s="1982" t="s">
        <v>2888</v>
      </c>
      <c r="B155" s="1982" t="s">
        <v>698</v>
      </c>
      <c r="C155" s="1982" t="s">
        <v>2428</v>
      </c>
      <c r="D155" s="1886" t="s">
        <v>70</v>
      </c>
      <c r="E155" s="2003" t="s">
        <v>3878</v>
      </c>
      <c r="F155" s="4493"/>
      <c r="G155" s="4493"/>
      <c r="H155" s="5336"/>
      <c r="I155" s="5336"/>
      <c r="J155" s="5336"/>
      <c r="K155" s="4494"/>
      <c r="L155" s="5336"/>
      <c r="M155" s="5348"/>
      <c r="N155" s="5350"/>
      <c r="O155" s="5353"/>
      <c r="P155" s="5355"/>
      <c r="Q155" s="4505"/>
      <c r="R155" s="1983"/>
      <c r="S155" s="5350"/>
      <c r="T155" s="2727">
        <f>IFERROR(AR155/AS155,0)</f>
        <v>0</v>
      </c>
      <c r="U155" s="2727">
        <f>Y155+AC155+AG155+AK155+AO155</f>
        <v>0</v>
      </c>
      <c r="V155" s="2727">
        <f>T155*U155</f>
        <v>0</v>
      </c>
      <c r="W155" s="3346" t="str">
        <f t="shared" si="42"/>
        <v xml:space="preserve">STATE: ; PDY: ; KKL: ; MHE: ; YNM: </v>
      </c>
      <c r="X155" s="2725"/>
      <c r="Y155" s="2725"/>
      <c r="Z155" s="2725"/>
      <c r="AA155" s="2724"/>
      <c r="AB155" s="2725"/>
      <c r="AC155" s="2725"/>
      <c r="AD155" s="2725"/>
      <c r="AE155" s="2724"/>
      <c r="AF155" s="2725"/>
      <c r="AG155" s="2725"/>
      <c r="AH155" s="2725"/>
      <c r="AI155" s="2724"/>
      <c r="AJ155" s="2725"/>
      <c r="AK155" s="2725"/>
      <c r="AL155" s="2725"/>
      <c r="AM155" s="2724"/>
      <c r="AN155" s="2725"/>
      <c r="AO155" s="2725"/>
      <c r="AP155" s="2725"/>
      <c r="AQ155" s="2724"/>
      <c r="AR155" s="3598">
        <f>Z155+AD155+AH155+AL155+AP155</f>
        <v>0</v>
      </c>
      <c r="AS155" s="3598">
        <f>Y155+AC155+AG155+AK155+AO155</f>
        <v>0</v>
      </c>
      <c r="AT155" s="3598">
        <f>IFERROR((AR155/AS155),0)</f>
        <v>0</v>
      </c>
      <c r="AU155" s="4853" t="str">
        <f t="shared" si="43"/>
        <v xml:space="preserve">STATE: ; PDY: ; KKL: ; MHE: ; YNM: </v>
      </c>
      <c r="AV155" s="4733" t="s">
        <v>7434</v>
      </c>
      <c r="AW155" s="4858"/>
    </row>
    <row r="156" spans="1:49" s="2044" customFormat="1" ht="31.5">
      <c r="A156" s="1982" t="s">
        <v>2889</v>
      </c>
      <c r="B156" s="2002"/>
      <c r="C156" s="1982" t="s">
        <v>2429</v>
      </c>
      <c r="D156" s="1886" t="s">
        <v>70</v>
      </c>
      <c r="E156" s="2003" t="s">
        <v>3878</v>
      </c>
      <c r="F156" s="4493"/>
      <c r="G156" s="4493"/>
      <c r="H156" s="5336"/>
      <c r="I156" s="5336"/>
      <c r="J156" s="5336"/>
      <c r="K156" s="4494"/>
      <c r="L156" s="5336"/>
      <c r="M156" s="5348"/>
      <c r="N156" s="5350"/>
      <c r="O156" s="5353"/>
      <c r="P156" s="5355"/>
      <c r="Q156" s="1947"/>
      <c r="R156" s="1983"/>
      <c r="S156" s="5350"/>
      <c r="T156" s="2727">
        <f>IFERROR(AR156/AS156,0)</f>
        <v>207936</v>
      </c>
      <c r="U156" s="2727">
        <f>Y156+AC156+AG156+AK156+AO156</f>
        <v>3</v>
      </c>
      <c r="V156" s="2727">
        <f>T156*U156</f>
        <v>623808</v>
      </c>
      <c r="W156" s="3346" t="str">
        <f t="shared" si="42"/>
        <v xml:space="preserve">STATE: ; PDY: Existing - MTW - (3 Nos) -  Rs.17328 x 3 x 12 m; KKL: ; MHE: ; YNM: </v>
      </c>
      <c r="X156" s="2045"/>
      <c r="Y156" s="2045"/>
      <c r="Z156" s="1877">
        <f>X156*Y156</f>
        <v>0</v>
      </c>
      <c r="AA156" s="2045"/>
      <c r="AB156" s="1876">
        <v>207936</v>
      </c>
      <c r="AC156" s="1876">
        <v>3</v>
      </c>
      <c r="AD156" s="1877">
        <f>AB156*AC156</f>
        <v>623808</v>
      </c>
      <c r="AE156" s="1877" t="s">
        <v>6598</v>
      </c>
      <c r="AF156" s="2045"/>
      <c r="AG156" s="2045"/>
      <c r="AH156" s="1877">
        <f>AF156*AG156</f>
        <v>0</v>
      </c>
      <c r="AI156" s="2045"/>
      <c r="AJ156" s="2045"/>
      <c r="AK156" s="2045"/>
      <c r="AL156" s="1877">
        <f>AJ156*AK156</f>
        <v>0</v>
      </c>
      <c r="AM156" s="2045"/>
      <c r="AN156" s="2045"/>
      <c r="AO156" s="2045"/>
      <c r="AP156" s="1877">
        <f>AN156*AO156</f>
        <v>0</v>
      </c>
      <c r="AQ156" s="2045"/>
      <c r="AR156" s="3598">
        <f>Z156+AD156+AH156+AL156+AP156</f>
        <v>623808</v>
      </c>
      <c r="AS156" s="3598">
        <f>Y156+AC156+AG156+AK156+AO156</f>
        <v>3</v>
      </c>
      <c r="AT156" s="3598">
        <f>IFERROR((AR156/AS156),0)</f>
        <v>207936</v>
      </c>
      <c r="AU156" s="4853" t="str">
        <f t="shared" si="43"/>
        <v xml:space="preserve">STATE: ; PDY: Existing - MTW - (3 Nos) -  Rs.17328 x 3 x 12 m; KKL: ; MHE: ; YNM: </v>
      </c>
      <c r="AV156" s="4733" t="s">
        <v>7434</v>
      </c>
      <c r="AW156" s="5021" t="s">
        <v>8115</v>
      </c>
    </row>
    <row r="157" spans="1:49" s="2044" customFormat="1" ht="47.25">
      <c r="A157" s="1982" t="s">
        <v>2890</v>
      </c>
      <c r="B157" s="2002"/>
      <c r="C157" s="1982" t="s">
        <v>2432</v>
      </c>
      <c r="D157" s="1886" t="s">
        <v>70</v>
      </c>
      <c r="E157" s="2003" t="s">
        <v>3878</v>
      </c>
      <c r="F157" s="4493"/>
      <c r="G157" s="4493"/>
      <c r="H157" s="5336"/>
      <c r="I157" s="5336"/>
      <c r="J157" s="5336"/>
      <c r="K157" s="4494"/>
      <c r="L157" s="5336"/>
      <c r="M157" s="5348"/>
      <c r="N157" s="5350"/>
      <c r="O157" s="5353"/>
      <c r="P157" s="5355"/>
      <c r="Q157" s="4516"/>
      <c r="R157" s="1983"/>
      <c r="S157" s="5350"/>
      <c r="T157" s="2727">
        <f>IFERROR(AR157/AS157,0)</f>
        <v>195696</v>
      </c>
      <c r="U157" s="2727">
        <f>Y157+AC157+AG157+AK157+AO157</f>
        <v>2</v>
      </c>
      <c r="V157" s="2727">
        <f>T157*U157</f>
        <v>391392</v>
      </c>
      <c r="W157" s="3346" t="str">
        <f t="shared" si="42"/>
        <v xml:space="preserve">STATE: ; PDY: Existing (2 Nos.) -  Hospital Attender Rs.16308 x 2 x 12 m; KKL: ; MHE: ; YNM: </v>
      </c>
      <c r="X157" s="2725"/>
      <c r="Y157" s="2725"/>
      <c r="Z157" s="2725"/>
      <c r="AA157" s="2724"/>
      <c r="AB157" s="1876">
        <v>195696</v>
      </c>
      <c r="AC157" s="1876">
        <v>2</v>
      </c>
      <c r="AD157" s="1877">
        <f>AB157*AC157</f>
        <v>391392</v>
      </c>
      <c r="AE157" s="1877" t="s">
        <v>5968</v>
      </c>
      <c r="AF157" s="2725"/>
      <c r="AG157" s="2725"/>
      <c r="AH157" s="2725"/>
      <c r="AI157" s="2724"/>
      <c r="AJ157" s="2725"/>
      <c r="AK157" s="2725"/>
      <c r="AL157" s="2725"/>
      <c r="AM157" s="2724"/>
      <c r="AN157" s="2725"/>
      <c r="AO157" s="2725"/>
      <c r="AP157" s="2725"/>
      <c r="AQ157" s="2724"/>
      <c r="AR157" s="3598">
        <f>Z157+AD157+AH157+AL157+AP157</f>
        <v>391392</v>
      </c>
      <c r="AS157" s="3598">
        <f>Y157+AC157+AG157+AK157+AO157</f>
        <v>2</v>
      </c>
      <c r="AT157" s="3598">
        <f>IFERROR((AR157/AS157),0)</f>
        <v>195696</v>
      </c>
      <c r="AU157" s="4853" t="str">
        <f t="shared" si="43"/>
        <v xml:space="preserve">STATE: ; PDY: Existing (2 Nos.) -  Hospital Attender Rs.16308 x 2 x 12 m; KKL: ; MHE: ; YNM: </v>
      </c>
      <c r="AV157" s="4733" t="s">
        <v>7434</v>
      </c>
      <c r="AW157" s="5021" t="s">
        <v>8115</v>
      </c>
    </row>
    <row r="158" spans="1:49" s="2044" customFormat="1" ht="47.25">
      <c r="A158" s="1982" t="s">
        <v>2891</v>
      </c>
      <c r="B158" s="2002"/>
      <c r="C158" s="1982" t="s">
        <v>2433</v>
      </c>
      <c r="D158" s="1886" t="s">
        <v>70</v>
      </c>
      <c r="E158" s="2003" t="s">
        <v>3878</v>
      </c>
      <c r="F158" s="4493"/>
      <c r="G158" s="4493"/>
      <c r="H158" s="5337"/>
      <c r="I158" s="5337"/>
      <c r="J158" s="5337"/>
      <c r="K158" s="4494"/>
      <c r="L158" s="5337"/>
      <c r="M158" s="5348"/>
      <c r="N158" s="5350"/>
      <c r="O158" s="5353"/>
      <c r="P158" s="5355"/>
      <c r="Q158" s="4516"/>
      <c r="R158" s="1983"/>
      <c r="S158" s="5351"/>
      <c r="T158" s="2727">
        <f>IFERROR(AR158/AS158,0)</f>
        <v>60000</v>
      </c>
      <c r="U158" s="2727">
        <f>Y158+AC158+AG158+AK158+AO158</f>
        <v>2</v>
      </c>
      <c r="V158" s="2727">
        <f>T158*U158</f>
        <v>120000</v>
      </c>
      <c r="W158" s="3346" t="str">
        <f t="shared" si="42"/>
        <v xml:space="preserve">STATE: ; PDY: Existing (2 Nos.) - Rs.5000 x 1 x 12 m, Rs.5000 x 1 x 12 m; KKL: ; MHE: ; YNM: </v>
      </c>
      <c r="X158" s="2725"/>
      <c r="Y158" s="2725"/>
      <c r="Z158" s="2725"/>
      <c r="AA158" s="2724"/>
      <c r="AB158" s="3529">
        <v>60000</v>
      </c>
      <c r="AC158" s="3529">
        <v>2</v>
      </c>
      <c r="AD158" s="3530">
        <f>AB158*AC158</f>
        <v>120000</v>
      </c>
      <c r="AE158" s="3530" t="s">
        <v>5969</v>
      </c>
      <c r="AF158" s="2725"/>
      <c r="AG158" s="2725"/>
      <c r="AH158" s="2725"/>
      <c r="AI158" s="2724"/>
      <c r="AJ158" s="2725"/>
      <c r="AK158" s="2725"/>
      <c r="AL158" s="2725"/>
      <c r="AM158" s="2724"/>
      <c r="AN158" s="2725"/>
      <c r="AO158" s="2725"/>
      <c r="AP158" s="2725"/>
      <c r="AQ158" s="2724"/>
      <c r="AR158" s="3598">
        <f>Z158+AD158+AH158+AL158+AP158</f>
        <v>120000</v>
      </c>
      <c r="AS158" s="3598">
        <f>Y158+AC158+AG158+AK158+AO158</f>
        <v>2</v>
      </c>
      <c r="AT158" s="3598">
        <f>IFERROR((AR158/AS158),0)</f>
        <v>60000</v>
      </c>
      <c r="AU158" s="4853" t="str">
        <f t="shared" si="43"/>
        <v xml:space="preserve">STATE: ; PDY: Existing (2 Nos.) - Rs.5000 x 1 x 12 m, Rs.5000 x 1 x 12 m; KKL: ; MHE: ; YNM: </v>
      </c>
      <c r="AV158" s="4733" t="s">
        <v>7434</v>
      </c>
      <c r="AW158" s="5021" t="s">
        <v>8115</v>
      </c>
    </row>
    <row r="159" spans="1:49" s="2044" customFormat="1" ht="172.5" customHeight="1">
      <c r="A159" s="1982" t="s">
        <v>2892</v>
      </c>
      <c r="B159" s="2002"/>
      <c r="C159" s="1982" t="s">
        <v>2437</v>
      </c>
      <c r="D159" s="1886" t="s">
        <v>70</v>
      </c>
      <c r="E159" s="2003" t="s">
        <v>3878</v>
      </c>
      <c r="F159" s="4493"/>
      <c r="G159" s="4493"/>
      <c r="H159" s="4493"/>
      <c r="I159" s="4493"/>
      <c r="J159" s="4493"/>
      <c r="K159" s="4494"/>
      <c r="L159" s="4493"/>
      <c r="M159" s="5348"/>
      <c r="N159" s="5350"/>
      <c r="O159" s="5353"/>
      <c r="P159" s="5355"/>
      <c r="Q159" s="1947"/>
      <c r="R159" s="1983"/>
      <c r="S159" s="4578"/>
      <c r="T159" s="3100">
        <f t="shared" si="56"/>
        <v>154989.5999998</v>
      </c>
      <c r="U159" s="3100">
        <f t="shared" si="47"/>
        <v>60</v>
      </c>
      <c r="V159" s="3100">
        <f t="shared" si="48"/>
        <v>9299375.9999880008</v>
      </c>
      <c r="W159" s="3346" t="str">
        <f t="shared" si="42"/>
        <v>STATE: NRCP Existing (1 No) : Rs.13000 x 1 x 12  month ; PDY: Existing (38) - LaQshya (1) - DEO - Rs.13000 x 1 x 12 m, SNCU  - Existing 2 Nos: Rs.13000 x 2 x 12  m, Facility  based DEO -  31 x Rs.13000 x 12 m,  NPCDCS (4) Exist DEO - 11316* 1*12 M, Exist ODEO  Rs. 13000*3*12 M; KKL: Existing (15) - Facility based DEO  13 x Rs.13000 x 12 m, NPCDCS (2) ODEO  Rs. 13000*2*12 Months =312000; MHE: Existing (4) -  Facility based DEO  3 x Rs.13000 x 12 m, NPCDCS (1) Exist  11316*1*12 M; YNM: Existing (2) Facility based DEO - Rs.13000 x 1 x 12 m, NPCDCS (1) Exist  11316*1*12 M</v>
      </c>
      <c r="X159" s="2047">
        <v>156000</v>
      </c>
      <c r="Y159" s="2045">
        <v>1</v>
      </c>
      <c r="Z159" s="1877">
        <f>X159*Y159</f>
        <v>156000</v>
      </c>
      <c r="AA159" s="2047" t="s">
        <v>6602</v>
      </c>
      <c r="AB159" s="2047">
        <v>155468.21052600001</v>
      </c>
      <c r="AC159" s="2045">
        <v>38</v>
      </c>
      <c r="AD159" s="1877">
        <f>AB159*AC159</f>
        <v>5907791.9999880008</v>
      </c>
      <c r="AE159" s="2047" t="s">
        <v>7046</v>
      </c>
      <c r="AF159" s="2047">
        <v>156000</v>
      </c>
      <c r="AG159" s="2045">
        <v>15</v>
      </c>
      <c r="AH159" s="1877">
        <f>AF159*AG159</f>
        <v>2340000</v>
      </c>
      <c r="AI159" s="2047" t="s">
        <v>7045</v>
      </c>
      <c r="AJ159" s="2045">
        <v>150948</v>
      </c>
      <c r="AK159" s="2045">
        <v>4</v>
      </c>
      <c r="AL159" s="1877">
        <f>AJ159*AK159</f>
        <v>603792</v>
      </c>
      <c r="AM159" s="2045" t="s">
        <v>7044</v>
      </c>
      <c r="AN159" s="2045">
        <v>145896</v>
      </c>
      <c r="AO159" s="2045">
        <v>2</v>
      </c>
      <c r="AP159" s="1877">
        <f>AN159*AO159</f>
        <v>291792</v>
      </c>
      <c r="AQ159" s="2045" t="s">
        <v>7047</v>
      </c>
      <c r="AR159" s="4579">
        <f t="shared" si="53"/>
        <v>9299375.9999880008</v>
      </c>
      <c r="AS159" s="4579">
        <f t="shared" si="54"/>
        <v>60</v>
      </c>
      <c r="AT159" s="4579">
        <f t="shared" si="55"/>
        <v>154989.5999998</v>
      </c>
      <c r="AU159" s="4853" t="str">
        <f t="shared" si="43"/>
        <v>STATE: NRCP Existing (1 No) : Rs.13000 x 1 x 12  month ; PDY: Existing (38) - LaQshya (1) - DEO - Rs.13000 x 1 x 12 m, SNCU  - Existing 2 Nos: Rs.13000 x 2 x 12  m, Facility  based DEO -  31 x Rs.13000 x 12 m,  NPCDCS (4) Exist DEO - 11316* 1*12 M, Exist ODEO  Rs. 13000*3*12 M; KKL: Existing (15) - Facility based DEO  13 x Rs.13000 x 12 m, NPCDCS (2) ODEO  Rs. 13000*2*12 Months =312000; MHE: Existing (4) -  Facility based DEO  3 x Rs.13000 x 12 m, NPCDCS (1) Exist  11316*1*12 M; YNM: Existing (2) Facility based DEO - Rs.13000 x 1 x 12 m, NPCDCS (1) Exist  11316*1*12 M</v>
      </c>
      <c r="AV159" s="4733" t="s">
        <v>7434</v>
      </c>
      <c r="AW159" s="5021" t="s">
        <v>8115</v>
      </c>
    </row>
    <row r="160" spans="1:49" s="2044" customFormat="1" ht="31.5">
      <c r="A160" s="1982" t="s">
        <v>2893</v>
      </c>
      <c r="B160" s="1982" t="s">
        <v>712</v>
      </c>
      <c r="C160" s="1982" t="s">
        <v>708</v>
      </c>
      <c r="D160" s="1886" t="s">
        <v>70</v>
      </c>
      <c r="E160" s="2003" t="s">
        <v>3878</v>
      </c>
      <c r="F160" s="4493"/>
      <c r="G160" s="4493"/>
      <c r="H160" s="4493"/>
      <c r="I160" s="4493"/>
      <c r="J160" s="4493"/>
      <c r="K160" s="4494"/>
      <c r="L160" s="4493"/>
      <c r="M160" s="5339"/>
      <c r="N160" s="5351"/>
      <c r="O160" s="5354"/>
      <c r="P160" s="5347"/>
      <c r="Q160" s="4580"/>
      <c r="R160" s="1983"/>
      <c r="S160" s="4578"/>
      <c r="T160" s="2724">
        <f t="shared" si="56"/>
        <v>0</v>
      </c>
      <c r="U160" s="2724">
        <f t="shared" si="47"/>
        <v>0</v>
      </c>
      <c r="V160" s="2724">
        <f t="shared" si="48"/>
        <v>0</v>
      </c>
      <c r="W160" s="3346" t="str">
        <f t="shared" si="42"/>
        <v xml:space="preserve">STATE: ; PDY: ; KKL: ; MHE: ; YNM: </v>
      </c>
      <c r="X160" s="2724"/>
      <c r="Y160" s="2724"/>
      <c r="Z160" s="2724">
        <f t="shared" si="49"/>
        <v>0</v>
      </c>
      <c r="AA160" s="2724"/>
      <c r="AB160" s="2047"/>
      <c r="AC160" s="2045"/>
      <c r="AD160" s="1877">
        <f>AB160*AC160</f>
        <v>0</v>
      </c>
      <c r="AE160" s="2047"/>
      <c r="AF160" s="2047"/>
      <c r="AG160" s="2045"/>
      <c r="AH160" s="1877">
        <f>AF160*AG160</f>
        <v>0</v>
      </c>
      <c r="AI160" s="2047"/>
      <c r="AJ160" s="2045"/>
      <c r="AK160" s="2045"/>
      <c r="AL160" s="1877">
        <f>AJ160*AK160</f>
        <v>0</v>
      </c>
      <c r="AM160" s="2045"/>
      <c r="AN160" s="2045"/>
      <c r="AO160" s="2045"/>
      <c r="AP160" s="1877">
        <f>AN160*AO160</f>
        <v>0</v>
      </c>
      <c r="AQ160" s="2045"/>
      <c r="AR160" s="4542">
        <f t="shared" si="53"/>
        <v>0</v>
      </c>
      <c r="AS160" s="4542">
        <f t="shared" si="54"/>
        <v>0</v>
      </c>
      <c r="AT160" s="4542">
        <f t="shared" si="55"/>
        <v>0</v>
      </c>
      <c r="AU160" s="4853" t="str">
        <f t="shared" si="43"/>
        <v xml:space="preserve">STATE: ; PDY: ; KKL: ; MHE: ; YNM: </v>
      </c>
      <c r="AV160" s="4733" t="s">
        <v>7434</v>
      </c>
      <c r="AW160" s="4858"/>
    </row>
    <row r="161" spans="1:49" s="2044" customFormat="1" ht="211.5" customHeight="1">
      <c r="A161" s="1926">
        <v>8.1999999999999993</v>
      </c>
      <c r="B161" s="4480" t="s">
        <v>713</v>
      </c>
      <c r="C161" s="4481" t="s">
        <v>3900</v>
      </c>
      <c r="D161" s="1886" t="s">
        <v>70</v>
      </c>
      <c r="E161" s="1929" t="s">
        <v>3878</v>
      </c>
      <c r="F161" s="4581"/>
      <c r="G161" s="4581"/>
      <c r="H161" s="4581"/>
      <c r="I161" s="4581"/>
      <c r="J161" s="4581"/>
      <c r="K161" s="4582"/>
      <c r="L161" s="4581"/>
      <c r="M161" s="4520">
        <f t="shared" si="44"/>
        <v>20192.009383478799</v>
      </c>
      <c r="N161" s="4521">
        <f t="shared" si="45"/>
        <v>0.20192009383478798</v>
      </c>
      <c r="O161" s="4520">
        <f t="shared" si="46"/>
        <v>533</v>
      </c>
      <c r="P161" s="4583">
        <f>N161*O161</f>
        <v>107.62341001394199</v>
      </c>
      <c r="Q161" s="4584"/>
      <c r="R161" s="1934"/>
      <c r="S161" s="4585"/>
      <c r="T161" s="2724">
        <f t="shared" si="56"/>
        <v>20192.009383478799</v>
      </c>
      <c r="U161" s="2724">
        <f t="shared" si="47"/>
        <v>533</v>
      </c>
      <c r="V161" s="2724">
        <f t="shared" si="48"/>
        <v>10762341.001394199</v>
      </c>
      <c r="W161" s="3346" t="str">
        <f t="shared" si="42"/>
        <v>STATE: RCH (1) - Rs.11748/- NTEP: (2 Nos.) Pharmacist-SDS 1 No &amp; Store Assistant 1No=Rs.24,456/- IDSP (1) Rs. 36684/- MFP - 3%- Rs.3500000 ; PDY: NOHP (1) - Incr. - Rs.19968/-, LB (1)  - 19968/-, NMHP (1) - Rs.19176/-, NMHP (1) - LB - Rs.45000/-, NPCC - (3) - Rs.31176/- NPHCE (7) - 57696/- LB - (4) - Rs.35136/-, NPPCD (2) - 35952/-, LB(2) - 35952/- IDSP (1) - 21,876/. AYUSH (50) - Rs.843816/-, 108 (36) - Rs.350328/-,NPCB (6)-Rs.68426/- NPCDCS (9) Incr. Rs. 88284/-, LB (8) Rs.61,920/-, MMU (7) - 102336/- NTEP (36) Rs.4,85,784/- NTCP(1) Rs.7,992/-, RCH (96) - Rs. 1369596/-, Mos (HWCs) (5) - Rs. 1214400/-; KKL: IDSP  (4) Rs.58,968/-, AYUSH (27) - Rs.486420/-, LB (2) - Rs.39936/- NPCDCS (10) Incr. Rs. 94716/-, LB (9) Rs.72696/-, MMU (5) - Rs.63744/- NTEP (2) Rs.16,248/-, RCH(19) - Rs.287016/-, Mos (HWCs) (5) - Rs. 126000/-; MHE: AYUSH (13) - Rs.219576/-, LB (1) - Rs.6792/-NPCDCS (4) Incr. Rs. 29160/-, LB (4) Rs.29160/-, MMU (6) - Rs.76656/-, RCH(13) - Rs.193020/-, Mos (HWCs) (4) - Rs.100800/- IDSP(1) Rs.21876/-; YNM: AYUSH (8) - Rs.154092/-NPCDCS (2) Incr. Rs. 13584/-, LB (2) Rs.13584/-, MMU (4) - Rs.54986/-, RCH(4) - Rs.49092/-, Mos (HWCs) (2) - Rs.50400/- NTEP (1) Nos.=Rs.16,140/-</v>
      </c>
      <c r="X161" s="2060">
        <v>59548.1333333</v>
      </c>
      <c r="Y161" s="2061">
        <v>60</v>
      </c>
      <c r="Z161" s="3369">
        <f t="shared" si="49"/>
        <v>3572887.999998</v>
      </c>
      <c r="AA161" s="2060" t="s">
        <v>7824</v>
      </c>
      <c r="AB161" s="2060">
        <v>15310.884735199999</v>
      </c>
      <c r="AC161" s="2061">
        <v>321</v>
      </c>
      <c r="AD161" s="3369">
        <f t="shared" ref="AD161:AD175" si="57">AB161*AC161</f>
        <v>4914793.9999992</v>
      </c>
      <c r="AE161" s="2060" t="s">
        <v>7133</v>
      </c>
      <c r="AF161" s="2060">
        <v>15008.939759000001</v>
      </c>
      <c r="AG161" s="2061">
        <v>83</v>
      </c>
      <c r="AH161" s="3369">
        <f>AF161*AG161</f>
        <v>1245741.999997</v>
      </c>
      <c r="AI161" s="1930" t="s">
        <v>7043</v>
      </c>
      <c r="AJ161" s="2060">
        <v>14718.260899999999</v>
      </c>
      <c r="AK161" s="2061">
        <v>46</v>
      </c>
      <c r="AL161" s="3369">
        <f>AJ161*AK161</f>
        <v>677040.00139999995</v>
      </c>
      <c r="AM161" s="1930" t="s">
        <v>7140</v>
      </c>
      <c r="AN161" s="2060">
        <v>15299</v>
      </c>
      <c r="AO161" s="2061">
        <v>23</v>
      </c>
      <c r="AP161" s="3369">
        <f>AN161*AO161</f>
        <v>351877</v>
      </c>
      <c r="AQ161" s="1930" t="s">
        <v>7124</v>
      </c>
      <c r="AR161" s="4542">
        <f t="shared" si="53"/>
        <v>10762341.001394199</v>
      </c>
      <c r="AS161" s="4542">
        <f t="shared" si="54"/>
        <v>533</v>
      </c>
      <c r="AT161" s="4542">
        <f t="shared" si="55"/>
        <v>20192.009383478799</v>
      </c>
      <c r="AU161" s="4853" t="str">
        <f t="shared" si="43"/>
        <v>STATE: RCH (1) - Rs.11748/- NTEP: (2 Nos.) Pharmacist-SDS 1 No &amp; Store Assistant 1No=Rs.24,456/- IDSP (1) Rs. 36684/- MFP - 3%- Rs.3500000 ; PDY: NOHP (1) - Incr. - Rs.19968/-, LB (1)  - 19968/-, NMHP (1) - Rs.19176/-, NMHP (1) - LB - Rs.45000/-, NPCC - (3) - Rs.31176/- NPHCE (7) - 57696/- LB - (4) - Rs.35136/-, NPPCD (2) - 35952/-, LB(2) - 35952/- IDSP (1) - 21,876/. AYUSH (50) - Rs.843816/-, 108 (36) - Rs.350328/-,NPCB (6)-Rs.68426/- NPCDCS (9) Incr. Rs. 88284/-, LB (8) Rs.61,920/-, MMU (7) - 102336/- NTEP (36) Rs.4,85,784/- NTCP(1) Rs.7,992/-, RCH (96) - Rs. 1369596/-, Mos (HWCs) (5) - Rs. 1214400/-; KKL: IDSP  (4) Rs.58,968/-, AYUSH (27) - Rs.486420/-, LB (2) - Rs.39936/- NPCDCS (10) Incr. Rs. 94716/-, LB (9) Rs.72696/-, MMU (5) - Rs.63744/- NTEP (2) Rs.16,248/-, RCH(19) - Rs.287016/-, Mos (HWCs) (5) - Rs. 126000/-; MHE: AYUSH (13) - Rs.219576/-, LB (1) - Rs.6792/-NPCDCS (4) Incr. Rs. 29160/-, LB (4) Rs.29160/-, MMU (6) - Rs.76656/-, RCH(13) - Rs.193020/-, Mos (HWCs) (4) - Rs.100800/- IDSP(1) Rs.21876/-; YNM: AYUSH (8) - Rs.154092/-NPCDCS (2) Incr. Rs. 13584/-, LB (2) Rs.13584/-, MMU (4) - Rs.54986/-, RCH(4) - Rs.49092/-, Mos (HWCs) (2) - Rs.50400/- NTEP (1) Nos.=Rs.16,140/-</v>
      </c>
      <c r="AV161" s="4733" t="s">
        <v>7434</v>
      </c>
      <c r="AW161" s="5021" t="s">
        <v>8115</v>
      </c>
    </row>
    <row r="162" spans="1:49" s="2044" customFormat="1" ht="299.25">
      <c r="A162" s="4888">
        <v>8.3000000000000007</v>
      </c>
      <c r="B162" s="4889" t="s">
        <v>715</v>
      </c>
      <c r="C162" s="4890" t="s">
        <v>716</v>
      </c>
      <c r="D162" s="2020" t="s">
        <v>70</v>
      </c>
      <c r="E162" s="4891" t="s">
        <v>3878</v>
      </c>
      <c r="F162" s="4892"/>
      <c r="G162" s="4892"/>
      <c r="H162" s="4892"/>
      <c r="I162" s="4892"/>
      <c r="J162" s="4892"/>
      <c r="K162" s="4893"/>
      <c r="L162" s="4892"/>
      <c r="M162" s="4894">
        <f t="shared" si="44"/>
        <v>20681.164265124786</v>
      </c>
      <c r="N162" s="4895">
        <f t="shared" si="45"/>
        <v>0.20681164265124785</v>
      </c>
      <c r="O162" s="4894">
        <f t="shared" si="46"/>
        <v>347</v>
      </c>
      <c r="P162" s="4896">
        <f>N162*O162</f>
        <v>71.763639999982999</v>
      </c>
      <c r="Q162" s="4897"/>
      <c r="R162" s="4898"/>
      <c r="S162" s="4899"/>
      <c r="T162" s="4900">
        <f t="shared" si="56"/>
        <v>20681.164265124786</v>
      </c>
      <c r="U162" s="4900">
        <f t="shared" si="47"/>
        <v>347</v>
      </c>
      <c r="V162" s="4900">
        <f t="shared" si="48"/>
        <v>7176363.9999983003</v>
      </c>
      <c r="W162" s="2066" t="str">
        <f t="shared" si="42"/>
        <v>STATE: RCH (1) - Rs.23400/- &amp; NTEP (1) - Rs.23,400/-; PDY: NOHP (4) - Rs.65520/-, NPCC - (3) - Rs.70200/-, NPHCE(10) - Rs. 188760/-, SCNU (5) - 85800/-, HDU (18) - 308880/-, NPPCD (3) - 117000/-,  AYUSH (30) - Rs.604740/-, 108 (56) - Rs.1014312/-,NPCB (5) -Rs.113748/-NPCDCS (11) Rs. 221172/-, MMU (4) - 93600/-, NTEP (32)Rs.6,65,920/- NTCP(1) - Rs.21,804/-, RCH (68) - Rs. 1554312/-; KKL: IDSP  (3) Rs.70,200/-, AYUSH (16) - Rs.362268/-NPCDCS (12 ) - 235296/- MMU (5) - Rs.101400/-, NTEP(5) Rs.74,700/-, RCH (13) - Rs.296400/-; MHE: AYUSH (11) - Rs. 232260/-NPCDCS (5 Nos) 97248, MMU (4) - Rs.93600/-, RCH (7) - Rs.152808/- NTEP(1)-Rs.14,040/-; YNM: AYUSH (4) - Rs.83460/-NPCDCS (3 ) 54432/-, MMU (4) - Rs.67080/-, RCH(2) - Rs.68604/-</v>
      </c>
      <c r="X162" s="4901">
        <v>23400</v>
      </c>
      <c r="Y162" s="4902">
        <v>2</v>
      </c>
      <c r="Z162" s="4903">
        <f>X162*Y162</f>
        <v>46800</v>
      </c>
      <c r="AA162" s="4901" t="s">
        <v>7123</v>
      </c>
      <c r="AB162" s="4901">
        <v>20503.072</v>
      </c>
      <c r="AC162" s="4902">
        <v>250</v>
      </c>
      <c r="AD162" s="4903">
        <f t="shared" si="57"/>
        <v>5125768</v>
      </c>
      <c r="AE162" s="4901" t="s">
        <v>7842</v>
      </c>
      <c r="AF162" s="4901">
        <v>21116</v>
      </c>
      <c r="AG162" s="4902">
        <v>54</v>
      </c>
      <c r="AH162" s="4903">
        <f>AF162*AG162</f>
        <v>1140264</v>
      </c>
      <c r="AI162" s="4904" t="s">
        <v>7821</v>
      </c>
      <c r="AJ162" s="4901">
        <v>21069.8571428</v>
      </c>
      <c r="AK162" s="4902">
        <v>28</v>
      </c>
      <c r="AL162" s="4903">
        <f>AJ162*AK162</f>
        <v>589955.99999839999</v>
      </c>
      <c r="AM162" s="4904" t="s">
        <v>7822</v>
      </c>
      <c r="AN162" s="4901">
        <v>21044.307692300001</v>
      </c>
      <c r="AO162" s="4902">
        <v>13</v>
      </c>
      <c r="AP162" s="4903">
        <f>AN162*AO162</f>
        <v>273575.9999999</v>
      </c>
      <c r="AQ162" s="4904" t="s">
        <v>7823</v>
      </c>
      <c r="AR162" s="4905">
        <f t="shared" si="53"/>
        <v>7176363.9999983003</v>
      </c>
      <c r="AS162" s="4905">
        <f t="shared" si="54"/>
        <v>347</v>
      </c>
      <c r="AT162" s="4905">
        <f t="shared" si="55"/>
        <v>20681.164265124786</v>
      </c>
      <c r="AU162" s="4906" t="str">
        <f t="shared" si="43"/>
        <v>STATE: RCH (1) - Rs.23400/- &amp; NTEP (1) - Rs.23,400/-; PDY: NOHP (4) - Rs.65520/-, NPCC - (3) - Rs.70200/-, NPHCE(10) - Rs. 188760/-, SCNU (5) - 85800/-, HDU (18) - 308880/-, NPPCD (3) - 117000/-,  AYUSH (30) - Rs.604740/-, 108 (56) - Rs.1014312/-,NPCB (5) -Rs.113748/-NPCDCS (11) Rs. 221172/-, MMU (4) - 93600/-, NTEP (32)Rs.6,65,920/- NTCP(1) - Rs.21,804/-, RCH (68) - Rs. 1554312/-; KKL: IDSP  (3) Rs.70,200/-, AYUSH (16) - Rs.362268/-NPCDCS (12 ) - 235296/- MMU (5) - Rs.101400/-, NTEP(5) Rs.74,700/-, RCH (13) - Rs.296400/-; MHE: AYUSH (11) - Rs. 232260/-NPCDCS (5 Nos) 97248, MMU (4) - Rs.93600/-, RCH (7) - Rs.152808/- NTEP(1)-Rs.14,040/-; YNM: AYUSH (4) - Rs.83460/-NPCDCS (3 ) 54432/-, MMU (4) - Rs.67080/-, RCH(2) - Rs.68604/-</v>
      </c>
      <c r="AV162" s="4907" t="s">
        <v>7434</v>
      </c>
      <c r="AW162" s="5021" t="s">
        <v>8115</v>
      </c>
    </row>
    <row r="163" spans="1:49" s="2044" customFormat="1" ht="15.75">
      <c r="A163" s="1926">
        <v>8.4</v>
      </c>
      <c r="B163" s="4480"/>
      <c r="C163" s="4481" t="s">
        <v>717</v>
      </c>
      <c r="D163" s="1929" t="s">
        <v>70</v>
      </c>
      <c r="E163" s="1929" t="s">
        <v>3878</v>
      </c>
      <c r="F163" s="4586"/>
      <c r="G163" s="4586"/>
      <c r="H163" s="4586"/>
      <c r="I163" s="4586"/>
      <c r="J163" s="4586"/>
      <c r="K163" s="4587"/>
      <c r="L163" s="4586"/>
      <c r="M163" s="4588">
        <f>SUM(M164:M175)</f>
        <v>349100</v>
      </c>
      <c r="N163" s="4588">
        <f>SUM(N164:N175)</f>
        <v>3.4910000000000001</v>
      </c>
      <c r="O163" s="4588">
        <f>SUM(O164:O175)</f>
        <v>3912</v>
      </c>
      <c r="P163" s="4589">
        <f>SUM(P164:P175)</f>
        <v>101.053</v>
      </c>
      <c r="Q163" s="1934"/>
      <c r="R163" s="1934"/>
      <c r="S163" s="4585">
        <f>SUM(S164:S175)</f>
        <v>0</v>
      </c>
      <c r="T163" s="2724"/>
      <c r="U163" s="2724"/>
      <c r="V163" s="4588">
        <f>SUM(V164:V175)</f>
        <v>10105300</v>
      </c>
      <c r="W163" s="3346"/>
      <c r="X163" s="2724"/>
      <c r="Y163" s="2724"/>
      <c r="Z163" s="4588">
        <f>SUM(Z164:Z175)</f>
        <v>2185800</v>
      </c>
      <c r="AA163" s="2724"/>
      <c r="AB163" s="2724"/>
      <c r="AC163" s="2724"/>
      <c r="AD163" s="4588">
        <f>SUM(AD164:AD175)</f>
        <v>5220000</v>
      </c>
      <c r="AE163" s="2724"/>
      <c r="AF163" s="2724"/>
      <c r="AG163" s="2724"/>
      <c r="AH163" s="4588">
        <f>SUM(AH164:AH175)</f>
        <v>2237500</v>
      </c>
      <c r="AI163" s="2724"/>
      <c r="AJ163" s="2724"/>
      <c r="AK163" s="2724"/>
      <c r="AL163" s="4588">
        <f>SUM(AL164:AL175)</f>
        <v>206000</v>
      </c>
      <c r="AM163" s="2724"/>
      <c r="AN163" s="2724"/>
      <c r="AO163" s="2724"/>
      <c r="AP163" s="4588">
        <f>SUM(AP164:AP175)</f>
        <v>256000</v>
      </c>
      <c r="AQ163" s="2724"/>
      <c r="AR163" s="4590">
        <f>SUM(AR164:AR175)</f>
        <v>10105300</v>
      </c>
      <c r="AS163" s="4542"/>
      <c r="AT163" s="4542"/>
      <c r="AU163" s="4853"/>
      <c r="AV163" s="4733" t="s">
        <v>7437</v>
      </c>
      <c r="AW163" s="4858"/>
    </row>
    <row r="164" spans="1:49" s="2044" customFormat="1" ht="63">
      <c r="A164" s="2704" t="s">
        <v>718</v>
      </c>
      <c r="B164" s="4512" t="s">
        <v>719</v>
      </c>
      <c r="C164" s="4512" t="s">
        <v>720</v>
      </c>
      <c r="D164" s="1886" t="s">
        <v>70</v>
      </c>
      <c r="E164" s="4591" t="s">
        <v>3878</v>
      </c>
      <c r="F164" s="4514"/>
      <c r="G164" s="4514"/>
      <c r="H164" s="4514"/>
      <c r="I164" s="4514"/>
      <c r="J164" s="4514"/>
      <c r="K164" s="4592"/>
      <c r="L164" s="4514"/>
      <c r="M164" s="4520">
        <f t="shared" si="44"/>
        <v>145800</v>
      </c>
      <c r="N164" s="4521">
        <f t="shared" si="45"/>
        <v>1.458</v>
      </c>
      <c r="O164" s="4520">
        <f t="shared" si="46"/>
        <v>1</v>
      </c>
      <c r="P164" s="4567">
        <f t="shared" ref="P164:P174" si="58">N164*O164</f>
        <v>1.458</v>
      </c>
      <c r="Q164" s="4505"/>
      <c r="R164" s="4515"/>
      <c r="S164" s="4593"/>
      <c r="T164" s="2724">
        <f t="shared" si="56"/>
        <v>145800</v>
      </c>
      <c r="U164" s="2724">
        <f t="shared" si="47"/>
        <v>1</v>
      </c>
      <c r="V164" s="2724">
        <f t="shared" si="48"/>
        <v>145800</v>
      </c>
      <c r="W164" s="3346" t="str">
        <f>"STATE: "&amp;AA164&amp;"; PDY: "&amp;AE164&amp;"; KKL: "&amp;AI164&amp;"; MHE: "&amp;AM164&amp;"; YNM: "&amp;AQ164</f>
        <v xml:space="preserve">STATE: CHO -State Mentor- 1No./81 SHC-MOs- Rs.100 +Rs.50=Rs.150/CHO*12 Months= Rs.1,45,800; PDY: ; KKL: ; MHE: ; YNM: </v>
      </c>
      <c r="X164" s="2724">
        <v>145800</v>
      </c>
      <c r="Y164" s="2724">
        <v>1</v>
      </c>
      <c r="Z164" s="2475">
        <f>X164*Y164</f>
        <v>145800</v>
      </c>
      <c r="AA164" s="3346" t="s">
        <v>7149</v>
      </c>
      <c r="AB164" s="2724"/>
      <c r="AC164" s="2724"/>
      <c r="AD164" s="2724">
        <f t="shared" si="57"/>
        <v>0</v>
      </c>
      <c r="AE164" s="2724"/>
      <c r="AF164" s="2724"/>
      <c r="AG164" s="2724"/>
      <c r="AH164" s="2724">
        <f t="shared" si="50"/>
        <v>0</v>
      </c>
      <c r="AI164" s="2724"/>
      <c r="AJ164" s="2724"/>
      <c r="AK164" s="2724"/>
      <c r="AL164" s="2724">
        <f t="shared" si="51"/>
        <v>0</v>
      </c>
      <c r="AM164" s="2724"/>
      <c r="AN164" s="2724"/>
      <c r="AO164" s="2724"/>
      <c r="AP164" s="2724">
        <f t="shared" si="52"/>
        <v>0</v>
      </c>
      <c r="AQ164" s="2724"/>
      <c r="AR164" s="4542">
        <f t="shared" si="53"/>
        <v>145800</v>
      </c>
      <c r="AS164" s="4542">
        <f t="shared" si="54"/>
        <v>1</v>
      </c>
      <c r="AT164" s="4542">
        <f t="shared" si="55"/>
        <v>145800</v>
      </c>
      <c r="AU164" s="4853" t="str">
        <f>"STATE: "&amp;AA164&amp;"; PDY: "&amp;AE164&amp;"; KKL: "&amp;AI164&amp;"; MHE: "&amp;AM164&amp;"; YNM: "&amp;AQ164</f>
        <v xml:space="preserve">STATE: CHO -State Mentor- 1No./81 SHC-MOs- Rs.100 +Rs.50=Rs.150/CHO*12 Months= Rs.1,45,800; PDY: ; KKL: ; MHE: ; YNM: </v>
      </c>
      <c r="AV164" s="4733" t="s">
        <v>7437</v>
      </c>
      <c r="AW164" s="5021" t="s">
        <v>8103</v>
      </c>
    </row>
    <row r="165" spans="1:49" s="2044" customFormat="1" ht="63">
      <c r="A165" s="2704" t="s">
        <v>721</v>
      </c>
      <c r="B165" s="4512" t="s">
        <v>722</v>
      </c>
      <c r="C165" s="4512" t="s">
        <v>723</v>
      </c>
      <c r="D165" s="1886" t="s">
        <v>70</v>
      </c>
      <c r="E165" s="4591" t="s">
        <v>3878</v>
      </c>
      <c r="F165" s="4514"/>
      <c r="G165" s="4514"/>
      <c r="H165" s="4514"/>
      <c r="I165" s="4514"/>
      <c r="J165" s="4514"/>
      <c r="K165" s="4592"/>
      <c r="L165" s="4514"/>
      <c r="M165" s="4520">
        <f t="shared" si="44"/>
        <v>0</v>
      </c>
      <c r="N165" s="4521">
        <f t="shared" si="45"/>
        <v>0</v>
      </c>
      <c r="O165" s="4520">
        <f t="shared" si="46"/>
        <v>0</v>
      </c>
      <c r="P165" s="4567">
        <f t="shared" si="58"/>
        <v>0</v>
      </c>
      <c r="Q165" s="4505"/>
      <c r="R165" s="4515"/>
      <c r="S165" s="4593"/>
      <c r="T165" s="2724">
        <f t="shared" si="56"/>
        <v>0</v>
      </c>
      <c r="U165" s="2724">
        <f t="shared" si="47"/>
        <v>0</v>
      </c>
      <c r="V165" s="2724">
        <f t="shared" si="48"/>
        <v>0</v>
      </c>
      <c r="W165" s="3346" t="str">
        <f t="shared" si="42"/>
        <v xml:space="preserve">STATE: ; PDY: ; KKL: ; MHE: ; YNM: </v>
      </c>
      <c r="X165" s="2724"/>
      <c r="Y165" s="2724"/>
      <c r="Z165" s="2724">
        <f t="shared" si="49"/>
        <v>0</v>
      </c>
      <c r="AA165" s="2724"/>
      <c r="AB165" s="2724"/>
      <c r="AC165" s="2724"/>
      <c r="AD165" s="2724">
        <f>AB165*AC165</f>
        <v>0</v>
      </c>
      <c r="AE165" s="2724"/>
      <c r="AF165" s="2724"/>
      <c r="AG165" s="2724"/>
      <c r="AH165" s="2724">
        <f>AF165*AG165</f>
        <v>0</v>
      </c>
      <c r="AI165" s="2724"/>
      <c r="AJ165" s="2724"/>
      <c r="AK165" s="2724"/>
      <c r="AL165" s="2724">
        <f>AJ165*AK165</f>
        <v>0</v>
      </c>
      <c r="AM165" s="2724"/>
      <c r="AN165" s="2724"/>
      <c r="AO165" s="2724"/>
      <c r="AP165" s="2724">
        <f>AN165*AO165</f>
        <v>0</v>
      </c>
      <c r="AQ165" s="2724"/>
      <c r="AR165" s="4542">
        <f t="shared" si="53"/>
        <v>0</v>
      </c>
      <c r="AS165" s="4542">
        <f t="shared" si="54"/>
        <v>0</v>
      </c>
      <c r="AT165" s="4542">
        <f t="shared" si="55"/>
        <v>0</v>
      </c>
      <c r="AU165" s="4853" t="str">
        <f t="shared" si="43"/>
        <v xml:space="preserve">STATE: ; PDY: ; KKL: ; MHE: ; YNM: </v>
      </c>
      <c r="AV165" s="4733" t="s">
        <v>7437</v>
      </c>
      <c r="AW165" s="4858"/>
    </row>
    <row r="166" spans="1:49" s="2044" customFormat="1" ht="47.25">
      <c r="A166" s="2704" t="s">
        <v>724</v>
      </c>
      <c r="B166" s="4512" t="s">
        <v>725</v>
      </c>
      <c r="C166" s="4512" t="s">
        <v>726</v>
      </c>
      <c r="D166" s="4594" t="s">
        <v>90</v>
      </c>
      <c r="E166" s="4591" t="s">
        <v>96</v>
      </c>
      <c r="F166" s="4514"/>
      <c r="G166" s="4514"/>
      <c r="H166" s="4514"/>
      <c r="I166" s="4514"/>
      <c r="J166" s="4514"/>
      <c r="K166" s="4592"/>
      <c r="L166" s="4514"/>
      <c r="M166" s="4520">
        <f t="shared" si="44"/>
        <v>0</v>
      </c>
      <c r="N166" s="4521">
        <f t="shared" si="45"/>
        <v>0</v>
      </c>
      <c r="O166" s="4520">
        <f t="shared" si="46"/>
        <v>0</v>
      </c>
      <c r="P166" s="4567">
        <f t="shared" si="58"/>
        <v>0</v>
      </c>
      <c r="Q166" s="4505"/>
      <c r="R166" s="2704">
        <f>'Ab1. RMNCH+A'!Q363</f>
        <v>0</v>
      </c>
      <c r="S166" s="4595">
        <f>'Ab1. RMNCH+A'!R363</f>
        <v>0</v>
      </c>
      <c r="T166" s="2724">
        <f t="shared" si="56"/>
        <v>0</v>
      </c>
      <c r="U166" s="2724">
        <f t="shared" si="47"/>
        <v>0</v>
      </c>
      <c r="V166" s="2724">
        <f t="shared" si="48"/>
        <v>0</v>
      </c>
      <c r="W166" s="3346" t="str">
        <f t="shared" si="42"/>
        <v xml:space="preserve">STATE: ; PDY: ; KKL: ; MHE: ; YNM: </v>
      </c>
      <c r="X166" s="2724"/>
      <c r="Y166" s="2724"/>
      <c r="Z166" s="2724">
        <f t="shared" si="49"/>
        <v>0</v>
      </c>
      <c r="AA166" s="2724"/>
      <c r="AB166" s="2724"/>
      <c r="AC166" s="2724"/>
      <c r="AD166" s="2724">
        <f t="shared" si="57"/>
        <v>0</v>
      </c>
      <c r="AE166" s="2724"/>
      <c r="AF166" s="2724"/>
      <c r="AG166" s="2724"/>
      <c r="AH166" s="2724">
        <f t="shared" si="50"/>
        <v>0</v>
      </c>
      <c r="AI166" s="2724"/>
      <c r="AJ166" s="2724"/>
      <c r="AK166" s="2724"/>
      <c r="AL166" s="2724">
        <f t="shared" si="51"/>
        <v>0</v>
      </c>
      <c r="AM166" s="2724"/>
      <c r="AN166" s="2724"/>
      <c r="AO166" s="2724"/>
      <c r="AP166" s="2724">
        <f t="shared" si="52"/>
        <v>0</v>
      </c>
      <c r="AQ166" s="2724"/>
      <c r="AR166" s="4542">
        <f t="shared" si="53"/>
        <v>0</v>
      </c>
      <c r="AS166" s="4542">
        <f t="shared" si="54"/>
        <v>0</v>
      </c>
      <c r="AT166" s="4542">
        <f t="shared" si="55"/>
        <v>0</v>
      </c>
      <c r="AU166" s="4853" t="str">
        <f t="shared" si="43"/>
        <v xml:space="preserve">STATE: ; PDY: ; KKL: ; MHE: ; YNM: </v>
      </c>
      <c r="AV166" s="4733" t="s">
        <v>7437</v>
      </c>
      <c r="AW166" s="4858"/>
    </row>
    <row r="167" spans="1:49" s="2044" customFormat="1" ht="51.75" customHeight="1">
      <c r="A167" s="2704" t="s">
        <v>727</v>
      </c>
      <c r="B167" s="1982" t="s">
        <v>728</v>
      </c>
      <c r="C167" s="1982" t="s">
        <v>4128</v>
      </c>
      <c r="D167" s="4594" t="s">
        <v>90</v>
      </c>
      <c r="E167" s="2003" t="s">
        <v>193</v>
      </c>
      <c r="F167" s="4493"/>
      <c r="G167" s="4493"/>
      <c r="H167" s="4493"/>
      <c r="I167" s="4493"/>
      <c r="J167" s="4493"/>
      <c r="K167" s="4592"/>
      <c r="L167" s="4493"/>
      <c r="M167" s="4520">
        <f t="shared" si="44"/>
        <v>0</v>
      </c>
      <c r="N167" s="4521">
        <f t="shared" si="45"/>
        <v>0</v>
      </c>
      <c r="O167" s="4520">
        <f t="shared" si="46"/>
        <v>0</v>
      </c>
      <c r="P167" s="4567">
        <f t="shared" si="58"/>
        <v>0</v>
      </c>
      <c r="Q167" s="1947"/>
      <c r="R167" s="1982">
        <f>'Ab1. RMNCH+A'!Q312</f>
        <v>0</v>
      </c>
      <c r="S167" s="4568">
        <f>'Ab1. RMNCH+A'!R312</f>
        <v>0</v>
      </c>
      <c r="T167" s="2724">
        <f t="shared" si="56"/>
        <v>0</v>
      </c>
      <c r="U167" s="2724">
        <f t="shared" si="47"/>
        <v>0</v>
      </c>
      <c r="V167" s="2724">
        <f t="shared" si="48"/>
        <v>0</v>
      </c>
      <c r="W167" s="3346" t="str">
        <f t="shared" si="42"/>
        <v xml:space="preserve">STATE: ; PDY: ; KKL: ; MHE: ; YNM: </v>
      </c>
      <c r="X167" s="2724"/>
      <c r="Y167" s="2724"/>
      <c r="Z167" s="2724">
        <f t="shared" si="49"/>
        <v>0</v>
      </c>
      <c r="AA167" s="2724"/>
      <c r="AB167" s="2724"/>
      <c r="AC167" s="2724"/>
      <c r="AD167" s="2724">
        <f t="shared" si="57"/>
        <v>0</v>
      </c>
      <c r="AE167" s="2724"/>
      <c r="AF167" s="2724"/>
      <c r="AG167" s="2724"/>
      <c r="AH167" s="2724">
        <f t="shared" si="50"/>
        <v>0</v>
      </c>
      <c r="AI167" s="2724"/>
      <c r="AJ167" s="2724"/>
      <c r="AK167" s="2724"/>
      <c r="AL167" s="2724">
        <f t="shared" si="51"/>
        <v>0</v>
      </c>
      <c r="AM167" s="2724"/>
      <c r="AN167" s="2724"/>
      <c r="AO167" s="2724"/>
      <c r="AP167" s="2724">
        <f t="shared" si="52"/>
        <v>0</v>
      </c>
      <c r="AQ167" s="2724"/>
      <c r="AR167" s="4542">
        <f t="shared" si="53"/>
        <v>0</v>
      </c>
      <c r="AS167" s="4542">
        <f t="shared" si="54"/>
        <v>0</v>
      </c>
      <c r="AT167" s="4542">
        <f t="shared" si="55"/>
        <v>0</v>
      </c>
      <c r="AU167" s="4853" t="str">
        <f t="shared" si="43"/>
        <v xml:space="preserve">STATE: ; PDY: ; KKL: ; MHE: ; YNM: </v>
      </c>
      <c r="AV167" s="4733" t="s">
        <v>7437</v>
      </c>
      <c r="AW167" s="4858"/>
    </row>
    <row r="168" spans="1:49" s="2044" customFormat="1" ht="39" customHeight="1">
      <c r="A168" s="2704" t="s">
        <v>729</v>
      </c>
      <c r="B168" s="1982" t="s">
        <v>730</v>
      </c>
      <c r="C168" s="1982" t="s">
        <v>731</v>
      </c>
      <c r="D168" s="4594" t="s">
        <v>90</v>
      </c>
      <c r="E168" s="2003" t="s">
        <v>91</v>
      </c>
      <c r="F168" s="4493"/>
      <c r="G168" s="4493"/>
      <c r="H168" s="4493"/>
      <c r="I168" s="4493"/>
      <c r="J168" s="4493"/>
      <c r="K168" s="4592"/>
      <c r="L168" s="4493"/>
      <c r="M168" s="4520">
        <f t="shared" si="44"/>
        <v>0</v>
      </c>
      <c r="N168" s="4521">
        <f t="shared" si="45"/>
        <v>0</v>
      </c>
      <c r="O168" s="4520">
        <f t="shared" si="46"/>
        <v>0</v>
      </c>
      <c r="P168" s="4567">
        <f t="shared" si="58"/>
        <v>0</v>
      </c>
      <c r="Q168" s="1947"/>
      <c r="R168" s="1982">
        <f>'Ab1. RMNCH+A'!Q237</f>
        <v>0</v>
      </c>
      <c r="S168" s="4568">
        <f>'Ab1. RMNCH+A'!R237</f>
        <v>0</v>
      </c>
      <c r="T168" s="2724">
        <f t="shared" si="56"/>
        <v>0</v>
      </c>
      <c r="U168" s="2724">
        <f t="shared" si="47"/>
        <v>0</v>
      </c>
      <c r="V168" s="2724">
        <f t="shared" si="48"/>
        <v>0</v>
      </c>
      <c r="W168" s="3346" t="str">
        <f t="shared" si="42"/>
        <v xml:space="preserve">STATE: ; PDY: ; KKL: ; MHE: ; YNM: </v>
      </c>
      <c r="X168" s="2724"/>
      <c r="Y168" s="2724"/>
      <c r="Z168" s="2724">
        <f t="shared" si="49"/>
        <v>0</v>
      </c>
      <c r="AA168" s="2724"/>
      <c r="AB168" s="2724"/>
      <c r="AC168" s="2724"/>
      <c r="AD168" s="2724">
        <f t="shared" si="57"/>
        <v>0</v>
      </c>
      <c r="AE168" s="2724"/>
      <c r="AF168" s="2724"/>
      <c r="AG168" s="2724"/>
      <c r="AH168" s="2724">
        <f t="shared" si="50"/>
        <v>0</v>
      </c>
      <c r="AI168" s="2724"/>
      <c r="AJ168" s="2724"/>
      <c r="AK168" s="2724"/>
      <c r="AL168" s="2724">
        <f t="shared" si="51"/>
        <v>0</v>
      </c>
      <c r="AM168" s="2724"/>
      <c r="AN168" s="2724"/>
      <c r="AO168" s="2724"/>
      <c r="AP168" s="2724">
        <f t="shared" si="52"/>
        <v>0</v>
      </c>
      <c r="AQ168" s="2724"/>
      <c r="AR168" s="4542">
        <f t="shared" si="53"/>
        <v>0</v>
      </c>
      <c r="AS168" s="4542">
        <f t="shared" si="54"/>
        <v>0</v>
      </c>
      <c r="AT168" s="4542">
        <f t="shared" si="55"/>
        <v>0</v>
      </c>
      <c r="AU168" s="4853" t="str">
        <f t="shared" si="43"/>
        <v xml:space="preserve">STATE: ; PDY: ; KKL: ; MHE: ; YNM: </v>
      </c>
      <c r="AV168" s="4733" t="s">
        <v>7437</v>
      </c>
      <c r="AW168" s="4858"/>
    </row>
    <row r="169" spans="1:49" s="2044" customFormat="1" ht="78.75">
      <c r="A169" s="2704" t="s">
        <v>732</v>
      </c>
      <c r="B169" s="1982" t="s">
        <v>733</v>
      </c>
      <c r="C169" s="1982" t="s">
        <v>3963</v>
      </c>
      <c r="D169" s="4594" t="s">
        <v>90</v>
      </c>
      <c r="E169" s="2003" t="s">
        <v>91</v>
      </c>
      <c r="F169" s="4493"/>
      <c r="G169" s="4493"/>
      <c r="H169" s="4493"/>
      <c r="I169" s="4493"/>
      <c r="J169" s="4493"/>
      <c r="K169" s="4592"/>
      <c r="L169" s="4493"/>
      <c r="M169" s="4520">
        <f t="shared" si="44"/>
        <v>0</v>
      </c>
      <c r="N169" s="4521">
        <f t="shared" si="45"/>
        <v>0</v>
      </c>
      <c r="O169" s="4520">
        <f t="shared" si="46"/>
        <v>0</v>
      </c>
      <c r="P169" s="4567">
        <f t="shared" si="58"/>
        <v>0</v>
      </c>
      <c r="Q169" s="1947"/>
      <c r="R169" s="1982">
        <f>'Ab1. RMNCH+A'!Q238</f>
        <v>0</v>
      </c>
      <c r="S169" s="4568">
        <f>'Ab1. RMNCH+A'!R238</f>
        <v>0</v>
      </c>
      <c r="T169" s="2724">
        <f t="shared" si="56"/>
        <v>0</v>
      </c>
      <c r="U169" s="2724">
        <f t="shared" si="47"/>
        <v>0</v>
      </c>
      <c r="V169" s="2724">
        <f t="shared" si="48"/>
        <v>0</v>
      </c>
      <c r="W169" s="3346" t="str">
        <f t="shared" si="42"/>
        <v xml:space="preserve">STATE: ; PDY: ; KKL: ; MHE: ; YNM: </v>
      </c>
      <c r="X169" s="2724"/>
      <c r="Y169" s="2724"/>
      <c r="Z169" s="2724">
        <f t="shared" si="49"/>
        <v>0</v>
      </c>
      <c r="AA169" s="2724"/>
      <c r="AB169" s="2724"/>
      <c r="AC169" s="2724"/>
      <c r="AD169" s="2724">
        <f t="shared" si="57"/>
        <v>0</v>
      </c>
      <c r="AE169" s="2724"/>
      <c r="AF169" s="2724"/>
      <c r="AG169" s="2724"/>
      <c r="AH169" s="2724">
        <f t="shared" si="50"/>
        <v>0</v>
      </c>
      <c r="AI169" s="2724"/>
      <c r="AJ169" s="2724"/>
      <c r="AK169" s="2724"/>
      <c r="AL169" s="2724">
        <f t="shared" si="51"/>
        <v>0</v>
      </c>
      <c r="AM169" s="2724"/>
      <c r="AN169" s="2724"/>
      <c r="AO169" s="2724"/>
      <c r="AP169" s="2724">
        <f t="shared" si="52"/>
        <v>0</v>
      </c>
      <c r="AQ169" s="2724"/>
      <c r="AR169" s="4542">
        <f t="shared" si="53"/>
        <v>0</v>
      </c>
      <c r="AS169" s="4542">
        <f t="shared" si="54"/>
        <v>0</v>
      </c>
      <c r="AT169" s="4542">
        <f t="shared" si="55"/>
        <v>0</v>
      </c>
      <c r="AU169" s="4853" t="str">
        <f t="shared" si="43"/>
        <v xml:space="preserve">STATE: ; PDY: ; KKL: ; MHE: ; YNM: </v>
      </c>
      <c r="AV169" s="4733" t="s">
        <v>7437</v>
      </c>
      <c r="AW169" s="4858"/>
    </row>
    <row r="170" spans="1:49" s="2044" customFormat="1" ht="47.25">
      <c r="A170" s="2704" t="s">
        <v>734</v>
      </c>
      <c r="B170" s="1982" t="s">
        <v>735</v>
      </c>
      <c r="C170" s="1982" t="s">
        <v>3964</v>
      </c>
      <c r="D170" s="4594" t="s">
        <v>90</v>
      </c>
      <c r="E170" s="2003" t="s">
        <v>91</v>
      </c>
      <c r="F170" s="4596"/>
      <c r="G170" s="1960"/>
      <c r="H170" s="4597"/>
      <c r="I170" s="4597"/>
      <c r="J170" s="1960"/>
      <c r="K170" s="4592"/>
      <c r="L170" s="1960"/>
      <c r="M170" s="4520">
        <f t="shared" si="44"/>
        <v>150</v>
      </c>
      <c r="N170" s="4521">
        <f t="shared" si="45"/>
        <v>1.5E-3</v>
      </c>
      <c r="O170" s="4520">
        <f t="shared" si="46"/>
        <v>2390</v>
      </c>
      <c r="P170" s="4567">
        <f t="shared" si="58"/>
        <v>3.585</v>
      </c>
      <c r="Q170" s="1959"/>
      <c r="R170" s="1982">
        <f>'Ab1. RMNCH+A'!Q239</f>
        <v>0</v>
      </c>
      <c r="S170" s="4568">
        <f>'Ab1. RMNCH+A'!R239</f>
        <v>0</v>
      </c>
      <c r="T170" s="2724">
        <f t="shared" si="56"/>
        <v>150</v>
      </c>
      <c r="U170" s="2724">
        <f t="shared" si="47"/>
        <v>2390</v>
      </c>
      <c r="V170" s="2724">
        <f t="shared" si="48"/>
        <v>358500</v>
      </c>
      <c r="W170" s="3346" t="str">
        <f t="shared" si="42"/>
        <v xml:space="preserve">STATE: ; PDY: 2200 x Rs.150 PPIUCD ; KKL: 150 x Rs.150 PPIUCD; MHE: 20 x Rs.150 PPIUCD ; YNM: 20 x Rs.150 PPIUCD </v>
      </c>
      <c r="X170" s="2724"/>
      <c r="Y170" s="2724"/>
      <c r="Z170" s="2724">
        <f t="shared" si="49"/>
        <v>0</v>
      </c>
      <c r="AA170" s="2724"/>
      <c r="AB170" s="2242">
        <v>150</v>
      </c>
      <c r="AC170" s="2242">
        <v>2200</v>
      </c>
      <c r="AD170" s="1877">
        <f t="shared" si="57"/>
        <v>330000</v>
      </c>
      <c r="AE170" s="2509" t="s">
        <v>5877</v>
      </c>
      <c r="AF170" s="2242">
        <v>150</v>
      </c>
      <c r="AG170" s="2242">
        <v>150</v>
      </c>
      <c r="AH170" s="1877">
        <f t="shared" si="50"/>
        <v>22500</v>
      </c>
      <c r="AI170" s="2509" t="s">
        <v>5878</v>
      </c>
      <c r="AJ170" s="2242">
        <v>150</v>
      </c>
      <c r="AK170" s="2242">
        <v>20</v>
      </c>
      <c r="AL170" s="1877">
        <f t="shared" si="51"/>
        <v>3000</v>
      </c>
      <c r="AM170" s="2509" t="s">
        <v>5874</v>
      </c>
      <c r="AN170" s="2242">
        <v>150</v>
      </c>
      <c r="AO170" s="2242">
        <v>20</v>
      </c>
      <c r="AP170" s="1877">
        <f t="shared" si="52"/>
        <v>3000</v>
      </c>
      <c r="AQ170" s="2509" t="s">
        <v>5874</v>
      </c>
      <c r="AR170" s="4542">
        <f t="shared" si="53"/>
        <v>358500</v>
      </c>
      <c r="AS170" s="4542">
        <f t="shared" si="54"/>
        <v>2390</v>
      </c>
      <c r="AT170" s="4542">
        <f t="shared" si="55"/>
        <v>150</v>
      </c>
      <c r="AU170" s="4853" t="str">
        <f>"STATE: "&amp;AA170&amp;"; PDY: "&amp;AE170&amp;"; KKL: "&amp;AI170&amp;"; MHE: "&amp;AM170&amp;"; YNM: "&amp;AQ170</f>
        <v xml:space="preserve">STATE: ; PDY: 2200 x Rs.150 PPIUCD ; KKL: 150 x Rs.150 PPIUCD; MHE: 20 x Rs.150 PPIUCD ; YNM: 20 x Rs.150 PPIUCD </v>
      </c>
      <c r="AV170" s="4733" t="s">
        <v>7437</v>
      </c>
      <c r="AW170" s="5021" t="s">
        <v>7897</v>
      </c>
    </row>
    <row r="171" spans="1:49" s="2044" customFormat="1" ht="47.25">
      <c r="A171" s="2704" t="s">
        <v>736</v>
      </c>
      <c r="B171" s="1982" t="s">
        <v>737</v>
      </c>
      <c r="C171" s="1982" t="s">
        <v>3965</v>
      </c>
      <c r="D171" s="4594" t="s">
        <v>90</v>
      </c>
      <c r="E171" s="2003" t="s">
        <v>91</v>
      </c>
      <c r="F171" s="4596"/>
      <c r="G171" s="1960"/>
      <c r="H171" s="4597"/>
      <c r="I171" s="4597"/>
      <c r="J171" s="1960"/>
      <c r="K171" s="4592"/>
      <c r="L171" s="1960"/>
      <c r="M171" s="2047">
        <f t="shared" si="44"/>
        <v>150</v>
      </c>
      <c r="N171" s="4598">
        <f t="shared" si="45"/>
        <v>1.5E-3</v>
      </c>
      <c r="O171" s="2047">
        <f t="shared" si="46"/>
        <v>740</v>
      </c>
      <c r="P171" s="4567">
        <f t="shared" si="58"/>
        <v>1.1100000000000001</v>
      </c>
      <c r="Q171" s="1959"/>
      <c r="R171" s="1982">
        <f>'Ab1. RMNCH+A'!Q240</f>
        <v>0</v>
      </c>
      <c r="S171" s="4568">
        <f>'Ab1. RMNCH+A'!R240</f>
        <v>0</v>
      </c>
      <c r="T171" s="2724">
        <f t="shared" si="56"/>
        <v>150</v>
      </c>
      <c r="U171" s="2724">
        <f t="shared" si="47"/>
        <v>740</v>
      </c>
      <c r="V171" s="2724">
        <f t="shared" si="48"/>
        <v>111000</v>
      </c>
      <c r="W171" s="3346" t="str">
        <f t="shared" si="42"/>
        <v>STATE: ; PDY: 600 x Rs.150 PAIUCD; KKL: 100 x Rs.150 PAIUCD; MHE: 20 x Rs.150 PAIUCD; YNM: 20 x Rs.150 PAIUCD</v>
      </c>
      <c r="X171" s="2724"/>
      <c r="Y171" s="2724"/>
      <c r="Z171" s="2724">
        <f t="shared" si="49"/>
        <v>0</v>
      </c>
      <c r="AA171" s="2724"/>
      <c r="AB171" s="2242">
        <v>150</v>
      </c>
      <c r="AC171" s="2242">
        <v>600</v>
      </c>
      <c r="AD171" s="1877">
        <f t="shared" si="57"/>
        <v>90000</v>
      </c>
      <c r="AE171" s="2509" t="s">
        <v>5881</v>
      </c>
      <c r="AF171" s="2242">
        <v>150</v>
      </c>
      <c r="AG171" s="2242">
        <v>100</v>
      </c>
      <c r="AH171" s="1877">
        <f t="shared" si="50"/>
        <v>15000</v>
      </c>
      <c r="AI171" s="2509" t="s">
        <v>5879</v>
      </c>
      <c r="AJ171" s="2242">
        <v>150</v>
      </c>
      <c r="AK171" s="2242">
        <v>20</v>
      </c>
      <c r="AL171" s="1877">
        <f t="shared" si="51"/>
        <v>3000</v>
      </c>
      <c r="AM171" s="2509" t="s">
        <v>5880</v>
      </c>
      <c r="AN171" s="2242">
        <v>150</v>
      </c>
      <c r="AO171" s="2242">
        <v>20</v>
      </c>
      <c r="AP171" s="1877">
        <f t="shared" si="52"/>
        <v>3000</v>
      </c>
      <c r="AQ171" s="2509" t="s">
        <v>5880</v>
      </c>
      <c r="AR171" s="4542">
        <f t="shared" si="53"/>
        <v>111000</v>
      </c>
      <c r="AS171" s="4542">
        <f t="shared" si="54"/>
        <v>740</v>
      </c>
      <c r="AT171" s="4542">
        <f t="shared" si="55"/>
        <v>150</v>
      </c>
      <c r="AU171" s="4853" t="str">
        <f t="shared" si="43"/>
        <v>STATE: ; PDY: 600 x Rs.150 PAIUCD; KKL: 100 x Rs.150 PAIUCD; MHE: 20 x Rs.150 PAIUCD; YNM: 20 x Rs.150 PAIUCD</v>
      </c>
      <c r="AV171" s="4733" t="s">
        <v>7437</v>
      </c>
      <c r="AW171" s="5021" t="s">
        <v>7897</v>
      </c>
    </row>
    <row r="172" spans="1:49" s="2044" customFormat="1" ht="94.5">
      <c r="A172" s="2704" t="s">
        <v>738</v>
      </c>
      <c r="B172" s="1982" t="s">
        <v>2033</v>
      </c>
      <c r="C172" s="1982" t="s">
        <v>5578</v>
      </c>
      <c r="D172" s="1886" t="s">
        <v>70</v>
      </c>
      <c r="E172" s="2003" t="s">
        <v>4344</v>
      </c>
      <c r="F172" s="4596"/>
      <c r="G172" s="1960"/>
      <c r="H172" s="4597"/>
      <c r="I172" s="4597"/>
      <c r="J172" s="1960"/>
      <c r="K172" s="4592"/>
      <c r="L172" s="1960"/>
      <c r="M172" s="2047">
        <f t="shared" si="44"/>
        <v>50000</v>
      </c>
      <c r="N172" s="4598">
        <f t="shared" si="45"/>
        <v>0.5</v>
      </c>
      <c r="O172" s="2047">
        <f t="shared" si="46"/>
        <v>77</v>
      </c>
      <c r="P172" s="4567">
        <f t="shared" si="58"/>
        <v>38.5</v>
      </c>
      <c r="Q172" s="1959"/>
      <c r="R172" s="1982">
        <f>'Abs6. CPHC'!Q20</f>
        <v>0</v>
      </c>
      <c r="S172" s="4568">
        <f>'Abs6. CPHC'!R20</f>
        <v>0</v>
      </c>
      <c r="T172" s="2724">
        <f t="shared" si="56"/>
        <v>50000</v>
      </c>
      <c r="U172" s="2724">
        <f t="shared" si="47"/>
        <v>77</v>
      </c>
      <c r="V172" s="2724">
        <f t="shared" si="48"/>
        <v>3850000</v>
      </c>
      <c r="W172" s="3346" t="str">
        <f t="shared" si="42"/>
        <v>STATE: ; PDY: Recurring cost- SC- 51 x Rs.50,000= Rs.25,50,000 ; KKL: Recurring cost- SC- 17 x Rs.50,000= Rs.8,50,000 ; MHE: Recurring cost- SC- 4 x Rs.50,000= Rs.2,00,000 ; YNM: Recurring cost- SC- 5 x Rs.50,000= Rs.2,50,000</v>
      </c>
      <c r="X172" s="2062"/>
      <c r="Y172" s="2062"/>
      <c r="Z172" s="1877">
        <f t="shared" si="49"/>
        <v>0</v>
      </c>
      <c r="AA172" s="2062"/>
      <c r="AB172" s="4457">
        <v>50000</v>
      </c>
      <c r="AC172" s="4599">
        <v>51</v>
      </c>
      <c r="AD172" s="4456">
        <f t="shared" si="57"/>
        <v>2550000</v>
      </c>
      <c r="AE172" s="4458" t="s">
        <v>7249</v>
      </c>
      <c r="AF172" s="2063">
        <v>50000</v>
      </c>
      <c r="AG172" s="2064">
        <v>17</v>
      </c>
      <c r="AH172" s="1877">
        <f t="shared" si="50"/>
        <v>850000</v>
      </c>
      <c r="AI172" s="4458" t="s">
        <v>7250</v>
      </c>
      <c r="AJ172" s="2063">
        <v>50000</v>
      </c>
      <c r="AK172" s="2064">
        <v>4</v>
      </c>
      <c r="AL172" s="1877">
        <f t="shared" si="51"/>
        <v>200000</v>
      </c>
      <c r="AM172" s="4458" t="s">
        <v>7251</v>
      </c>
      <c r="AN172" s="2063">
        <v>50000</v>
      </c>
      <c r="AO172" s="2063">
        <v>5</v>
      </c>
      <c r="AP172" s="1877">
        <f t="shared" si="52"/>
        <v>250000</v>
      </c>
      <c r="AQ172" s="4457" t="s">
        <v>7252</v>
      </c>
      <c r="AR172" s="4542">
        <f t="shared" si="53"/>
        <v>3850000</v>
      </c>
      <c r="AS172" s="4542">
        <f t="shared" si="54"/>
        <v>77</v>
      </c>
      <c r="AT172" s="4542">
        <f t="shared" si="55"/>
        <v>50000</v>
      </c>
      <c r="AU172" s="4853" t="str">
        <f t="shared" si="43"/>
        <v>STATE: ; PDY: Recurring cost- SC- 51 x Rs.50,000= Rs.25,50,000 ; KKL: Recurring cost- SC- 17 x Rs.50,000= Rs.8,50,000 ; MHE: Recurring cost- SC- 4 x Rs.50,000= Rs.2,00,000 ; YNM: Recurring cost- SC- 5 x Rs.50,000= Rs.2,50,000</v>
      </c>
      <c r="AV172" s="4733" t="s">
        <v>7436</v>
      </c>
      <c r="AW172" s="5021" t="s">
        <v>8117</v>
      </c>
    </row>
    <row r="173" spans="1:49" s="2044" customFormat="1" ht="63">
      <c r="A173" s="2704" t="s">
        <v>2411</v>
      </c>
      <c r="B173" s="1982" t="s">
        <v>4570</v>
      </c>
      <c r="C173" s="1982" t="s">
        <v>5577</v>
      </c>
      <c r="D173" s="1886" t="s">
        <v>70</v>
      </c>
      <c r="E173" s="2003" t="s">
        <v>4344</v>
      </c>
      <c r="F173" s="1960"/>
      <c r="G173" s="1960"/>
      <c r="H173" s="4597"/>
      <c r="I173" s="4597"/>
      <c r="J173" s="1960"/>
      <c r="K173" s="4592"/>
      <c r="L173" s="1960"/>
      <c r="M173" s="2047">
        <f t="shared" si="44"/>
        <v>150000</v>
      </c>
      <c r="N173" s="4598">
        <f t="shared" si="45"/>
        <v>1.5</v>
      </c>
      <c r="O173" s="2047">
        <f t="shared" si="46"/>
        <v>24</v>
      </c>
      <c r="P173" s="4567">
        <f t="shared" si="58"/>
        <v>36</v>
      </c>
      <c r="Q173" s="1959"/>
      <c r="R173" s="1982">
        <f>'Abs6. CPHC'!Q20</f>
        <v>0</v>
      </c>
      <c r="S173" s="4568">
        <f>'Abs6. CPHC'!R20</f>
        <v>0</v>
      </c>
      <c r="T173" s="2724">
        <f t="shared" si="56"/>
        <v>150000</v>
      </c>
      <c r="U173" s="2724">
        <f t="shared" si="47"/>
        <v>24</v>
      </c>
      <c r="V173" s="2724">
        <f t="shared" si="48"/>
        <v>3600000</v>
      </c>
      <c r="W173" s="3346" t="str">
        <f>"STATE: "&amp;AA173&amp;"; PDY: "&amp;AE173&amp;"; KKL: "&amp;AI173&amp;"; MHE: "&amp;AM173&amp;"; YNM: "&amp;AQ173</f>
        <v xml:space="preserve">STATE: ; PDY: Recurring cost- Rural PHC-15 x Rs.1,50,000= Rs.22,50,000; KKL: Recurring cost- Rural PHC-9 x Rs.1,50,000= Rs.13,50,000; MHE: ; YNM: </v>
      </c>
      <c r="X173" s="2724"/>
      <c r="Y173" s="2724"/>
      <c r="Z173" s="2724">
        <f t="shared" si="49"/>
        <v>0</v>
      </c>
      <c r="AA173" s="2724"/>
      <c r="AB173" s="3100">
        <v>150000</v>
      </c>
      <c r="AC173" s="3100">
        <v>15</v>
      </c>
      <c r="AD173" s="3100">
        <f t="shared" si="57"/>
        <v>2250000</v>
      </c>
      <c r="AE173" s="4458" t="s">
        <v>7253</v>
      </c>
      <c r="AF173" s="2724">
        <v>150000</v>
      </c>
      <c r="AG173" s="2724">
        <v>9</v>
      </c>
      <c r="AH173" s="2724">
        <f t="shared" si="50"/>
        <v>1350000</v>
      </c>
      <c r="AI173" s="4458" t="s">
        <v>7254</v>
      </c>
      <c r="AJ173" s="2724"/>
      <c r="AK173" s="2724"/>
      <c r="AL173" s="2724">
        <f t="shared" si="51"/>
        <v>0</v>
      </c>
      <c r="AM173" s="2724"/>
      <c r="AN173" s="2724"/>
      <c r="AO173" s="2724"/>
      <c r="AP173" s="2724">
        <f t="shared" si="52"/>
        <v>0</v>
      </c>
      <c r="AQ173" s="2724"/>
      <c r="AR173" s="4542">
        <f t="shared" si="53"/>
        <v>3600000</v>
      </c>
      <c r="AS173" s="4542">
        <f t="shared" si="54"/>
        <v>24</v>
      </c>
      <c r="AT173" s="4542">
        <f t="shared" si="55"/>
        <v>150000</v>
      </c>
      <c r="AU173" s="4853" t="str">
        <f t="shared" si="43"/>
        <v xml:space="preserve">STATE: ; PDY: Recurring cost- Rural PHC-15 x Rs.1,50,000= Rs.22,50,000; KKL: Recurring cost- Rural PHC-9 x Rs.1,50,000= Rs.13,50,000; MHE: ; YNM: </v>
      </c>
      <c r="AV173" s="4733" t="s">
        <v>7436</v>
      </c>
      <c r="AW173" s="5021" t="s">
        <v>8117</v>
      </c>
    </row>
    <row r="174" spans="1:49" s="2065" customFormat="1" ht="31.5">
      <c r="A174" s="1917" t="s">
        <v>4569</v>
      </c>
      <c r="B174" s="2002"/>
      <c r="C174" s="2002" t="s">
        <v>4595</v>
      </c>
      <c r="D174" s="1886" t="s">
        <v>70</v>
      </c>
      <c r="E174" s="4600" t="s">
        <v>3306</v>
      </c>
      <c r="F174" s="1912"/>
      <c r="G174" s="1912"/>
      <c r="H174" s="4601"/>
      <c r="I174" s="4601"/>
      <c r="J174" s="1912"/>
      <c r="K174" s="4592"/>
      <c r="L174" s="1912"/>
      <c r="M174" s="2047">
        <f t="shared" si="44"/>
        <v>0</v>
      </c>
      <c r="N174" s="4598">
        <f t="shared" si="45"/>
        <v>0</v>
      </c>
      <c r="O174" s="2047">
        <f t="shared" si="46"/>
        <v>0</v>
      </c>
      <c r="P174" s="4602">
        <f t="shared" si="58"/>
        <v>0</v>
      </c>
      <c r="Q174" s="1916"/>
      <c r="R174" s="2002">
        <f>'Abs12. NVHCP'!Q23</f>
        <v>0</v>
      </c>
      <c r="S174" s="4603">
        <f>'Abs12. NVHCP'!R23</f>
        <v>0</v>
      </c>
      <c r="T174" s="2724">
        <f t="shared" si="56"/>
        <v>0</v>
      </c>
      <c r="U174" s="2724">
        <f t="shared" si="47"/>
        <v>0</v>
      </c>
      <c r="V174" s="2724">
        <f t="shared" si="48"/>
        <v>0</v>
      </c>
      <c r="W174" s="3346" t="str">
        <f t="shared" si="42"/>
        <v xml:space="preserve">STATE: ; PDY: ; KKL: ; MHE: ; YNM: </v>
      </c>
      <c r="X174" s="2724"/>
      <c r="Y174" s="2724"/>
      <c r="Z174" s="2724">
        <f t="shared" si="49"/>
        <v>0</v>
      </c>
      <c r="AA174" s="2724"/>
      <c r="AB174" s="2724"/>
      <c r="AC174" s="2724"/>
      <c r="AD174" s="2724">
        <f t="shared" si="57"/>
        <v>0</v>
      </c>
      <c r="AE174" s="2724"/>
      <c r="AF174" s="2724"/>
      <c r="AG174" s="2724"/>
      <c r="AH174" s="2724">
        <f t="shared" si="50"/>
        <v>0</v>
      </c>
      <c r="AI174" s="2724"/>
      <c r="AJ174" s="2724"/>
      <c r="AK174" s="2724"/>
      <c r="AL174" s="2724">
        <f t="shared" si="51"/>
        <v>0</v>
      </c>
      <c r="AM174" s="2724"/>
      <c r="AN174" s="2724"/>
      <c r="AO174" s="2724"/>
      <c r="AP174" s="2724">
        <f t="shared" si="52"/>
        <v>0</v>
      </c>
      <c r="AQ174" s="2724"/>
      <c r="AR174" s="4542">
        <f t="shared" si="53"/>
        <v>0</v>
      </c>
      <c r="AS174" s="4542">
        <f t="shared" si="54"/>
        <v>0</v>
      </c>
      <c r="AT174" s="4542">
        <f t="shared" si="55"/>
        <v>0</v>
      </c>
      <c r="AU174" s="4853" t="str">
        <f t="shared" si="43"/>
        <v xml:space="preserve">STATE: ; PDY: ; KKL: ; MHE: ; YNM: </v>
      </c>
      <c r="AV174" s="4733" t="s">
        <v>7437</v>
      </c>
      <c r="AW174" s="4858"/>
    </row>
    <row r="175" spans="1:49" s="2044" customFormat="1" ht="31.5">
      <c r="A175" s="2704" t="s">
        <v>4594</v>
      </c>
      <c r="B175" s="2002"/>
      <c r="C175" s="1982" t="s">
        <v>5680</v>
      </c>
      <c r="D175" s="1886" t="s">
        <v>70</v>
      </c>
      <c r="E175" s="2003" t="s">
        <v>3878</v>
      </c>
      <c r="F175" s="4493"/>
      <c r="G175" s="4493"/>
      <c r="H175" s="4604"/>
      <c r="I175" s="4604"/>
      <c r="J175" s="4493"/>
      <c r="K175" s="4592"/>
      <c r="L175" s="4493"/>
      <c r="M175" s="2047">
        <f t="shared" si="44"/>
        <v>3000</v>
      </c>
      <c r="N175" s="4598">
        <f t="shared" si="45"/>
        <v>0.03</v>
      </c>
      <c r="O175" s="2047">
        <f t="shared" si="46"/>
        <v>680</v>
      </c>
      <c r="P175" s="4567">
        <f>N175*O175</f>
        <v>20.399999999999999</v>
      </c>
      <c r="Q175" s="4505"/>
      <c r="R175" s="1983"/>
      <c r="S175" s="4578"/>
      <c r="T175" s="2724">
        <f t="shared" si="56"/>
        <v>3000</v>
      </c>
      <c r="U175" s="2724">
        <f t="shared" si="47"/>
        <v>680</v>
      </c>
      <c r="V175" s="2724">
        <f t="shared" si="48"/>
        <v>2040000</v>
      </c>
      <c r="W175" s="3346" t="str">
        <f t="shared" si="42"/>
        <v xml:space="preserve">STATE: NHM Staff welfare fund for Insurance purpose.; PDY: ; KKL: ; MHE: ; YNM: </v>
      </c>
      <c r="X175" s="3100">
        <v>3000</v>
      </c>
      <c r="Y175" s="3100">
        <v>680</v>
      </c>
      <c r="Z175" s="3100">
        <f t="shared" si="49"/>
        <v>2040000</v>
      </c>
      <c r="AA175" s="3346" t="s">
        <v>7145</v>
      </c>
      <c r="AB175" s="2724"/>
      <c r="AC175" s="2724"/>
      <c r="AD175" s="2724">
        <f t="shared" si="57"/>
        <v>0</v>
      </c>
      <c r="AE175" s="2724"/>
      <c r="AF175" s="2724"/>
      <c r="AG175" s="2724"/>
      <c r="AH175" s="2724">
        <f t="shared" si="50"/>
        <v>0</v>
      </c>
      <c r="AI175" s="2724"/>
      <c r="AJ175" s="2724"/>
      <c r="AK175" s="2724"/>
      <c r="AL175" s="2724">
        <f t="shared" si="51"/>
        <v>0</v>
      </c>
      <c r="AM175" s="2724"/>
      <c r="AN175" s="2724"/>
      <c r="AO175" s="2724"/>
      <c r="AP175" s="2724">
        <f t="shared" si="52"/>
        <v>0</v>
      </c>
      <c r="AQ175" s="2724"/>
      <c r="AR175" s="4542">
        <f t="shared" si="53"/>
        <v>2040000</v>
      </c>
      <c r="AS175" s="4542">
        <f t="shared" si="54"/>
        <v>680</v>
      </c>
      <c r="AT175" s="4542">
        <f t="shared" si="55"/>
        <v>3000</v>
      </c>
      <c r="AU175" s="4853" t="str">
        <f t="shared" si="43"/>
        <v xml:space="preserve">STATE: NHM Staff welfare fund for Insurance purpose.; PDY: ; KKL: ; MHE: ; YNM: </v>
      </c>
      <c r="AV175" s="4733" t="s">
        <v>7437</v>
      </c>
      <c r="AW175" s="5021" t="s">
        <v>7897</v>
      </c>
    </row>
  </sheetData>
  <sheetProtection formatCells="0" formatColumns="0" formatRows="0" autoFilter="0"/>
  <autoFilter ref="A6:S175"/>
  <mergeCells count="306">
    <mergeCell ref="Y150:Y151"/>
    <mergeCell ref="X150:X151"/>
    <mergeCell ref="AF138:AF148"/>
    <mergeCell ref="AG138:AG148"/>
    <mergeCell ref="AH138:AH148"/>
    <mergeCell ref="AJ151:AJ152"/>
    <mergeCell ref="AK151:AK152"/>
    <mergeCell ref="AL151:AL152"/>
    <mergeCell ref="AN151:AN152"/>
    <mergeCell ref="AO151:AO152"/>
    <mergeCell ref="AP151:AP152"/>
    <mergeCell ref="AR151:AR152"/>
    <mergeCell ref="AS151:AS152"/>
    <mergeCell ref="AT151:AT152"/>
    <mergeCell ref="AB138:AB148"/>
    <mergeCell ref="AC138:AC148"/>
    <mergeCell ref="AD138:AD148"/>
    <mergeCell ref="AR138:AR148"/>
    <mergeCell ref="AS138:AS148"/>
    <mergeCell ref="AT138:AT148"/>
    <mergeCell ref="AJ138:AJ148"/>
    <mergeCell ref="AK138:AK148"/>
    <mergeCell ref="AL138:AL148"/>
    <mergeCell ref="AN138:AN148"/>
    <mergeCell ref="AO138:AO148"/>
    <mergeCell ref="AP138:AP148"/>
    <mergeCell ref="AF151:AF152"/>
    <mergeCell ref="AG151:AG152"/>
    <mergeCell ref="AH151:AH152"/>
    <mergeCell ref="AN132:AN136"/>
    <mergeCell ref="AO132:AO136"/>
    <mergeCell ref="AP132:AP136"/>
    <mergeCell ref="AR132:AR136"/>
    <mergeCell ref="AS132:AS136"/>
    <mergeCell ref="AT132:AT136"/>
    <mergeCell ref="Z138:Z148"/>
    <mergeCell ref="Y138:Y148"/>
    <mergeCell ref="X138:X148"/>
    <mergeCell ref="AB132:AB136"/>
    <mergeCell ref="AC132:AC136"/>
    <mergeCell ref="AD132:AD136"/>
    <mergeCell ref="AF132:AF136"/>
    <mergeCell ref="AG132:AG136"/>
    <mergeCell ref="AH132:AH136"/>
    <mergeCell ref="AJ132:AJ136"/>
    <mergeCell ref="AK132:AK136"/>
    <mergeCell ref="AL132:AL136"/>
    <mergeCell ref="Z132:Z136"/>
    <mergeCell ref="Y132:Y136"/>
    <mergeCell ref="X132:X136"/>
    <mergeCell ref="V95:V98"/>
    <mergeCell ref="U95:U98"/>
    <mergeCell ref="T95:T98"/>
    <mergeCell ref="Z95:Z98"/>
    <mergeCell ref="AH95:AH98"/>
    <mergeCell ref="AL95:AL98"/>
    <mergeCell ref="T100:T104"/>
    <mergeCell ref="U100:U104"/>
    <mergeCell ref="V100:V104"/>
    <mergeCell ref="AP95:AP98"/>
    <mergeCell ref="X95:X98"/>
    <mergeCell ref="Y95:Y98"/>
    <mergeCell ref="AO88:AO93"/>
    <mergeCell ref="AN88:AN93"/>
    <mergeCell ref="AJ88:AJ93"/>
    <mergeCell ref="AK88:AK93"/>
    <mergeCell ref="AF88:AF93"/>
    <mergeCell ref="AG88:AG93"/>
    <mergeCell ref="AN95:AN98"/>
    <mergeCell ref="AO95:AO98"/>
    <mergeCell ref="AJ95:AJ98"/>
    <mergeCell ref="AK95:AK98"/>
    <mergeCell ref="AF95:AF98"/>
    <mergeCell ref="AG95:AG98"/>
    <mergeCell ref="V88:V93"/>
    <mergeCell ref="U88:U93"/>
    <mergeCell ref="T88:T93"/>
    <mergeCell ref="Z88:Z93"/>
    <mergeCell ref="AH88:AH93"/>
    <mergeCell ref="AL88:AL93"/>
    <mergeCell ref="AP88:AP93"/>
    <mergeCell ref="X88:X93"/>
    <mergeCell ref="Y88:Y93"/>
    <mergeCell ref="AS81:AS86"/>
    <mergeCell ref="AT81:AT86"/>
    <mergeCell ref="AO81:AO86"/>
    <mergeCell ref="AN81:AN86"/>
    <mergeCell ref="AJ81:AJ86"/>
    <mergeCell ref="AK81:AK86"/>
    <mergeCell ref="AE81:AE86"/>
    <mergeCell ref="AF81:AF86"/>
    <mergeCell ref="AB81:AB86"/>
    <mergeCell ref="AC81:AC86"/>
    <mergeCell ref="T81:T86"/>
    <mergeCell ref="U81:U86"/>
    <mergeCell ref="V81:V86"/>
    <mergeCell ref="Z81:Z86"/>
    <mergeCell ref="AD81:AD86"/>
    <mergeCell ref="AH81:AH86"/>
    <mergeCell ref="AL81:AL86"/>
    <mergeCell ref="AP81:AP86"/>
    <mergeCell ref="AR81:AR86"/>
    <mergeCell ref="Y81:Y86"/>
    <mergeCell ref="X81:X86"/>
    <mergeCell ref="Z68:Z79"/>
    <mergeCell ref="AH68:AH79"/>
    <mergeCell ref="AL68:AL79"/>
    <mergeCell ref="AP68:AP79"/>
    <mergeCell ref="AQ68:AQ79"/>
    <mergeCell ref="AO68:AO79"/>
    <mergeCell ref="AN68:AN79"/>
    <mergeCell ref="X68:X79"/>
    <mergeCell ref="Y68:Y79"/>
    <mergeCell ref="AK68:AK79"/>
    <mergeCell ref="AJ68:AJ79"/>
    <mergeCell ref="AF68:AF79"/>
    <mergeCell ref="AG68:AG79"/>
    <mergeCell ref="V35:V44"/>
    <mergeCell ref="V54:V55"/>
    <mergeCell ref="U54:U55"/>
    <mergeCell ref="T54:T55"/>
    <mergeCell ref="U57:U59"/>
    <mergeCell ref="T57:T59"/>
    <mergeCell ref="V57:V59"/>
    <mergeCell ref="V62:V66"/>
    <mergeCell ref="U62:U66"/>
    <mergeCell ref="T62:T66"/>
    <mergeCell ref="H154:H158"/>
    <mergeCell ref="I154:I158"/>
    <mergeCell ref="J154:J158"/>
    <mergeCell ref="S150:S151"/>
    <mergeCell ref="AP1:BA1"/>
    <mergeCell ref="S154:S158"/>
    <mergeCell ref="J150:J151"/>
    <mergeCell ref="J132:J136"/>
    <mergeCell ref="S132:S136"/>
    <mergeCell ref="S95:S98"/>
    <mergeCell ref="S46:S52"/>
    <mergeCell ref="S81:S86"/>
    <mergeCell ref="H138:H148"/>
    <mergeCell ref="I138:I148"/>
    <mergeCell ref="J138:J148"/>
    <mergeCell ref="V46:V52"/>
    <mergeCell ref="U46:U52"/>
    <mergeCell ref="T46:T52"/>
    <mergeCell ref="U35:U44"/>
    <mergeCell ref="T35:T44"/>
    <mergeCell ref="S138:S148"/>
    <mergeCell ref="I150:I151"/>
    <mergeCell ref="H150:H151"/>
    <mergeCell ref="H132:H136"/>
    <mergeCell ref="I132:I136"/>
    <mergeCell ref="P132:P136"/>
    <mergeCell ref="M132:M136"/>
    <mergeCell ref="N132:N136"/>
    <mergeCell ref="O132:O136"/>
    <mergeCell ref="L132:L136"/>
    <mergeCell ref="L138:L148"/>
    <mergeCell ref="M138:M148"/>
    <mergeCell ref="N138:N148"/>
    <mergeCell ref="P138:P148"/>
    <mergeCell ref="O138:O148"/>
    <mergeCell ref="H109:H130"/>
    <mergeCell ref="I109:I130"/>
    <mergeCell ref="J109:J130"/>
    <mergeCell ref="S88:S93"/>
    <mergeCell ref="H100:H104"/>
    <mergeCell ref="I100:I104"/>
    <mergeCell ref="J100:J104"/>
    <mergeCell ref="S100:S104"/>
    <mergeCell ref="M88:M93"/>
    <mergeCell ref="N88:N93"/>
    <mergeCell ref="O88:O93"/>
    <mergeCell ref="P88:P93"/>
    <mergeCell ref="L95:L98"/>
    <mergeCell ref="M95:M98"/>
    <mergeCell ref="N95:N98"/>
    <mergeCell ref="O95:O98"/>
    <mergeCell ref="H81:H86"/>
    <mergeCell ref="I81:I86"/>
    <mergeCell ref="J81:J86"/>
    <mergeCell ref="P57:P59"/>
    <mergeCell ref="H95:H98"/>
    <mergeCell ref="I95:I98"/>
    <mergeCell ref="J95:J98"/>
    <mergeCell ref="H88:H93"/>
    <mergeCell ref="I88:I93"/>
    <mergeCell ref="J88:J93"/>
    <mergeCell ref="H68:H79"/>
    <mergeCell ref="I68:I79"/>
    <mergeCell ref="J68:J79"/>
    <mergeCell ref="M68:M79"/>
    <mergeCell ref="N68:N79"/>
    <mergeCell ref="O68:O79"/>
    <mergeCell ref="P81:P86"/>
    <mergeCell ref="L81:L86"/>
    <mergeCell ref="M81:M86"/>
    <mergeCell ref="N81:N86"/>
    <mergeCell ref="O81:O86"/>
    <mergeCell ref="S68:S79"/>
    <mergeCell ref="L57:L59"/>
    <mergeCell ref="J57:J59"/>
    <mergeCell ref="H57:H59"/>
    <mergeCell ref="I57:I59"/>
    <mergeCell ref="S62:S66"/>
    <mergeCell ref="H62:H66"/>
    <mergeCell ref="I62:I66"/>
    <mergeCell ref="J62:J66"/>
    <mergeCell ref="S57:S59"/>
    <mergeCell ref="L62:L66"/>
    <mergeCell ref="M62:M66"/>
    <mergeCell ref="N62:N66"/>
    <mergeCell ref="O62:O66"/>
    <mergeCell ref="P62:P66"/>
    <mergeCell ref="L68:L79"/>
    <mergeCell ref="P68:P79"/>
    <mergeCell ref="S54:S55"/>
    <mergeCell ref="H35:H44"/>
    <mergeCell ref="I35:I44"/>
    <mergeCell ref="J35:J44"/>
    <mergeCell ref="S35:S44"/>
    <mergeCell ref="P35:P44"/>
    <mergeCell ref="H46:H52"/>
    <mergeCell ref="I46:I52"/>
    <mergeCell ref="J46:J52"/>
    <mergeCell ref="H54:H55"/>
    <mergeCell ref="I54:I55"/>
    <mergeCell ref="J54:J55"/>
    <mergeCell ref="L35:L44"/>
    <mergeCell ref="M35:M44"/>
    <mergeCell ref="N35:N44"/>
    <mergeCell ref="O35:O44"/>
    <mergeCell ref="L46:L52"/>
    <mergeCell ref="M46:M52"/>
    <mergeCell ref="N46:N52"/>
    <mergeCell ref="O46:O52"/>
    <mergeCell ref="P46:P52"/>
    <mergeCell ref="M54:M55"/>
    <mergeCell ref="N54:N55"/>
    <mergeCell ref="O54:O55"/>
    <mergeCell ref="H10:H26"/>
    <mergeCell ref="I10:I26"/>
    <mergeCell ref="J10:J26"/>
    <mergeCell ref="E1:E2"/>
    <mergeCell ref="F1:N1"/>
    <mergeCell ref="O1:AH1"/>
    <mergeCell ref="T5:W5"/>
    <mergeCell ref="L28:L33"/>
    <mergeCell ref="P28:P33"/>
    <mergeCell ref="S28:S33"/>
    <mergeCell ref="H28:H33"/>
    <mergeCell ref="I28:I33"/>
    <mergeCell ref="J28:J33"/>
    <mergeCell ref="T28:T33"/>
    <mergeCell ref="U28:U33"/>
    <mergeCell ref="V28:V33"/>
    <mergeCell ref="L10:L26"/>
    <mergeCell ref="M10:M26"/>
    <mergeCell ref="N10:N26"/>
    <mergeCell ref="O10:O26"/>
    <mergeCell ref="P10:P26"/>
    <mergeCell ref="S10:S26"/>
    <mergeCell ref="O28:O33"/>
    <mergeCell ref="N28:N33"/>
    <mergeCell ref="AR5:AT5"/>
    <mergeCell ref="AI1:AO1"/>
    <mergeCell ref="K5:Q5"/>
    <mergeCell ref="R5:S5"/>
    <mergeCell ref="A1:C1"/>
    <mergeCell ref="F5:J5"/>
    <mergeCell ref="A5:A6"/>
    <mergeCell ref="B5:B6"/>
    <mergeCell ref="C5:C6"/>
    <mergeCell ref="D5:D6"/>
    <mergeCell ref="E5:E6"/>
    <mergeCell ref="A2:A4"/>
    <mergeCell ref="X5:AA5"/>
    <mergeCell ref="AB5:AE5"/>
    <mergeCell ref="AF5:AI5"/>
    <mergeCell ref="AJ5:AM5"/>
    <mergeCell ref="AN5:AQ5"/>
    <mergeCell ref="M28:M33"/>
    <mergeCell ref="P54:P55"/>
    <mergeCell ref="M57:M59"/>
    <mergeCell ref="N57:N59"/>
    <mergeCell ref="O57:O59"/>
    <mergeCell ref="L109:L130"/>
    <mergeCell ref="M109:M130"/>
    <mergeCell ref="N109:N130"/>
    <mergeCell ref="O109:O130"/>
    <mergeCell ref="P109:P130"/>
    <mergeCell ref="P95:P98"/>
    <mergeCell ref="M100:M104"/>
    <mergeCell ref="N100:N104"/>
    <mergeCell ref="O100:O104"/>
    <mergeCell ref="P100:P104"/>
    <mergeCell ref="L154:L158"/>
    <mergeCell ref="L150:L151"/>
    <mergeCell ref="M150:M151"/>
    <mergeCell ref="N150:N151"/>
    <mergeCell ref="O150:O151"/>
    <mergeCell ref="P150:P151"/>
    <mergeCell ref="M154:M160"/>
    <mergeCell ref="N154:N160"/>
    <mergeCell ref="O154:O160"/>
    <mergeCell ref="P154:P160"/>
  </mergeCells>
  <phoneticPr fontId="38" type="noConversion"/>
  <pageMargins left="0.7" right="0.7" top="0.75" bottom="0.75" header="0.3" footer="0.3"/>
  <pageSetup paperSize="8" scale="14" fitToHeight="50" orientation="landscape" r:id="rId1"/>
</worksheet>
</file>

<file path=xl/worksheets/sheet21.xml><?xml version="1.0" encoding="utf-8"?>
<worksheet xmlns="http://schemas.openxmlformats.org/spreadsheetml/2006/main" xmlns:r="http://schemas.openxmlformats.org/officeDocument/2006/relationships">
  <sheetPr codeName="Sheet55"/>
  <dimension ref="A1:BB67"/>
  <sheetViews>
    <sheetView zoomScale="60" zoomScaleNormal="60" workbookViewId="0">
      <pane xSplit="5" ySplit="6" topLeftCell="F19" activePane="bottomRight" state="frozen"/>
      <selection pane="topRight" activeCell="F1" sqref="F1"/>
      <selection pane="bottomLeft" activeCell="A7" sqref="A7"/>
      <selection pane="bottomRight" activeCell="P7" sqref="P7"/>
    </sheetView>
  </sheetViews>
  <sheetFormatPr defaultColWidth="9.140625" defaultRowHeight="35.25" customHeight="1"/>
  <cols>
    <col min="1" max="1" width="17.5703125" style="489" customWidth="1"/>
    <col min="2" max="2" width="21.5703125" style="503" hidden="1" customWidth="1"/>
    <col min="3" max="3" width="55.5703125" style="490" customWidth="1"/>
    <col min="4" max="4" width="10.140625" style="424" bestFit="1" customWidth="1"/>
    <col min="5" max="5" width="23.85546875" style="492" hidden="1" customWidth="1"/>
    <col min="6" max="6" width="23.85546875" style="492" customWidth="1"/>
    <col min="7" max="7" width="16.42578125" style="457" customWidth="1"/>
    <col min="8" max="8" width="21.140625" style="457" customWidth="1"/>
    <col min="9" max="9" width="15.85546875" style="457" hidden="1" customWidth="1"/>
    <col min="10" max="10" width="16.42578125" style="457" hidden="1" customWidth="1"/>
    <col min="11" max="11" width="16.140625" style="457" hidden="1" customWidth="1"/>
    <col min="12" max="12" width="15.28515625" style="486" hidden="1" customWidth="1"/>
    <col min="13" max="13" width="15.85546875" style="486" hidden="1" customWidth="1"/>
    <col min="14" max="14" width="13.42578125" style="504" customWidth="1"/>
    <col min="15" max="15" width="12.85546875" style="486" customWidth="1"/>
    <col min="16" max="16" width="15.42578125" style="504" bestFit="1" customWidth="1"/>
    <col min="17" max="17" width="25.140625" style="489" customWidth="1"/>
    <col min="18" max="18" width="20.5703125" style="489" customWidth="1"/>
    <col min="19" max="19" width="13.42578125" style="479" customWidth="1"/>
    <col min="20" max="20" width="11" style="486" customWidth="1"/>
    <col min="21" max="21" width="10.5703125" style="486" customWidth="1"/>
    <col min="22" max="22" width="17.7109375" style="486" customWidth="1"/>
    <col min="23" max="23" width="19.140625" style="486" bestFit="1" customWidth="1"/>
    <col min="24" max="24" width="59.140625" style="486" customWidth="1"/>
    <col min="25" max="25" width="14.42578125" style="486" hidden="1" customWidth="1"/>
    <col min="26" max="26" width="19.5703125" style="486" hidden="1" customWidth="1"/>
    <col min="27" max="27" width="40.7109375" style="486" hidden="1" customWidth="1"/>
    <col min="28" max="28" width="12.85546875" style="486" hidden="1" customWidth="1"/>
    <col min="29" max="29" width="17.42578125" style="486" hidden="1" customWidth="1"/>
    <col min="30" max="30" width="12.85546875" style="486" hidden="1" customWidth="1"/>
    <col min="31" max="31" width="32.85546875" style="486" hidden="1" customWidth="1"/>
    <col min="32" max="35" width="12.85546875" style="486" hidden="1" customWidth="1"/>
    <col min="36" max="36" width="21" style="486" hidden="1" customWidth="1"/>
    <col min="37" max="37" width="16.7109375" style="486" hidden="1" customWidth="1"/>
    <col min="38" max="38" width="19.7109375" style="486" hidden="1" customWidth="1"/>
    <col min="39" max="39" width="17.85546875" style="486" hidden="1" customWidth="1"/>
    <col min="40" max="40" width="22.140625" style="486" hidden="1" customWidth="1"/>
    <col min="41" max="41" width="16.85546875" style="486" hidden="1" customWidth="1"/>
    <col min="42" max="42" width="19" style="486" hidden="1" customWidth="1"/>
    <col min="43" max="43" width="17" style="486" hidden="1" customWidth="1"/>
    <col min="44" max="44" width="24.28515625" style="486" hidden="1" customWidth="1"/>
    <col min="45" max="45" width="24.7109375" style="486" hidden="1" customWidth="1"/>
    <col min="46" max="46" width="16.85546875" style="486" hidden="1" customWidth="1"/>
    <col min="47" max="47" width="19.5703125" style="486" hidden="1" customWidth="1"/>
    <col min="48" max="48" width="41.28515625" style="486" hidden="1" customWidth="1"/>
    <col min="49" max="49" width="11.28515625" style="486" bestFit="1" customWidth="1"/>
    <col min="50" max="50" width="18.140625" style="486" customWidth="1"/>
    <col min="51" max="51" width="11.28515625" style="486" bestFit="1" customWidth="1"/>
    <col min="52" max="52" width="6.85546875" style="486" bestFit="1" customWidth="1"/>
    <col min="53" max="53" width="11.28515625" style="486" bestFit="1" customWidth="1"/>
    <col min="54" max="54" width="7.5703125" style="486" bestFit="1" customWidth="1"/>
    <col min="55" max="16384" width="9.140625" style="486"/>
  </cols>
  <sheetData>
    <row r="1" spans="1:54" s="3379" customFormat="1" ht="78.75" customHeight="1">
      <c r="A1" s="5444" t="s">
        <v>739</v>
      </c>
      <c r="B1" s="5444"/>
      <c r="C1" s="5444"/>
      <c r="D1" s="3378"/>
      <c r="E1" s="5445" t="s">
        <v>4691</v>
      </c>
      <c r="F1" s="3745"/>
      <c r="G1" s="5446" t="s">
        <v>4689</v>
      </c>
      <c r="H1" s="5446"/>
      <c r="I1" s="5446"/>
      <c r="J1" s="5446"/>
      <c r="K1" s="5446"/>
      <c r="L1" s="5446"/>
      <c r="M1" s="5446"/>
      <c r="N1" s="5446"/>
      <c r="O1" s="5446"/>
      <c r="P1" s="5447" t="s">
        <v>70</v>
      </c>
      <c r="Q1" s="5447"/>
      <c r="R1" s="5447"/>
      <c r="S1" s="5447"/>
      <c r="T1" s="5447"/>
      <c r="U1" s="5447"/>
      <c r="V1" s="5447"/>
      <c r="W1" s="5447"/>
      <c r="X1" s="5447"/>
      <c r="Y1" s="5447"/>
      <c r="Z1" s="5447"/>
      <c r="AA1" s="5447"/>
      <c r="AB1" s="5447"/>
      <c r="AC1" s="5447"/>
      <c r="AD1" s="5447"/>
      <c r="AE1" s="5447"/>
      <c r="AF1" s="5447"/>
      <c r="AG1" s="5447"/>
      <c r="AH1" s="5447"/>
      <c r="AI1" s="5447"/>
      <c r="AJ1" s="5448" t="s">
        <v>4345</v>
      </c>
      <c r="AK1" s="5448"/>
      <c r="AL1" s="5448"/>
      <c r="AM1" s="5448"/>
      <c r="AN1" s="5448"/>
      <c r="AO1" s="5448"/>
      <c r="AP1" s="5448"/>
      <c r="AQ1" s="5442" t="s">
        <v>85</v>
      </c>
      <c r="AR1" s="5442"/>
      <c r="AS1" s="5442"/>
      <c r="AT1" s="5442"/>
      <c r="AU1" s="5442"/>
      <c r="AV1" s="5442"/>
      <c r="AW1" s="5442"/>
      <c r="AX1" s="5442"/>
      <c r="AY1" s="5442"/>
      <c r="AZ1" s="5442"/>
      <c r="BA1" s="5442"/>
      <c r="BB1" s="5442"/>
    </row>
    <row r="2" spans="1:54" s="3387" customFormat="1" ht="78.75" customHeight="1">
      <c r="A2" s="5443" t="str">
        <f>HYPERLINK("#Index!A4", "Index Pg")</f>
        <v>Index Pg</v>
      </c>
      <c r="B2" s="1433" t="str">
        <f>HYPERLINK("#'Summary of Abstracts'!A2", "Summary of Abst.")</f>
        <v>Summary of Abst.</v>
      </c>
      <c r="C2" s="3380"/>
      <c r="D2" s="1454"/>
      <c r="E2" s="5445"/>
      <c r="F2" s="3745"/>
      <c r="G2" s="3381" t="s">
        <v>118</v>
      </c>
      <c r="H2" s="3381" t="s">
        <v>131</v>
      </c>
      <c r="I2" s="3381" t="s">
        <v>91</v>
      </c>
      <c r="J2" s="3381" t="s">
        <v>4687</v>
      </c>
      <c r="K2" s="3381" t="s">
        <v>96</v>
      </c>
      <c r="L2" s="3382" t="s">
        <v>4052</v>
      </c>
      <c r="M2" s="3383" t="s">
        <v>4688</v>
      </c>
      <c r="N2" s="3383" t="s">
        <v>4692</v>
      </c>
      <c r="O2" s="3383" t="s">
        <v>208</v>
      </c>
      <c r="P2" s="3384" t="s">
        <v>4344</v>
      </c>
      <c r="Q2" s="3384" t="s">
        <v>3838</v>
      </c>
      <c r="R2" s="3384" t="s">
        <v>4701</v>
      </c>
      <c r="S2" s="3384" t="s">
        <v>4698</v>
      </c>
      <c r="T2" s="3384" t="s">
        <v>4699</v>
      </c>
      <c r="U2" s="3384" t="s">
        <v>4700</v>
      </c>
      <c r="V2" s="3384" t="s">
        <v>4702</v>
      </c>
      <c r="W2" s="3384" t="s">
        <v>4677</v>
      </c>
      <c r="X2" s="3384" t="s">
        <v>4703</v>
      </c>
      <c r="Y2" s="3384" t="s">
        <v>33</v>
      </c>
      <c r="Z2" s="3384" t="s">
        <v>4704</v>
      </c>
      <c r="AA2" s="3384" t="s">
        <v>4705</v>
      </c>
      <c r="AB2" s="3384" t="s">
        <v>4695</v>
      </c>
      <c r="AC2" s="3384" t="s">
        <v>740</v>
      </c>
      <c r="AD2" s="3384" t="s">
        <v>4696</v>
      </c>
      <c r="AE2" s="3384" t="s">
        <v>4697</v>
      </c>
      <c r="AF2" s="3384" t="s">
        <v>2374</v>
      </c>
      <c r="AG2" s="3384" t="s">
        <v>4706</v>
      </c>
      <c r="AH2" s="3384" t="s">
        <v>3837</v>
      </c>
      <c r="AI2" s="3384" t="s">
        <v>307</v>
      </c>
      <c r="AJ2" s="3385" t="s">
        <v>293</v>
      </c>
      <c r="AK2" s="3385" t="s">
        <v>114</v>
      </c>
      <c r="AL2" s="3385" t="s">
        <v>146</v>
      </c>
      <c r="AM2" s="3385" t="s">
        <v>4656</v>
      </c>
      <c r="AN2" s="3385" t="s">
        <v>3306</v>
      </c>
      <c r="AO2" s="3385" t="s">
        <v>3976</v>
      </c>
      <c r="AP2" s="3385" t="s">
        <v>4527</v>
      </c>
      <c r="AQ2" s="3386" t="s">
        <v>86</v>
      </c>
      <c r="AR2" s="3386" t="s">
        <v>150</v>
      </c>
      <c r="AS2" s="3386" t="s">
        <v>399</v>
      </c>
      <c r="AT2" s="3386" t="s">
        <v>152</v>
      </c>
      <c r="AU2" s="3386" t="s">
        <v>415</v>
      </c>
      <c r="AV2" s="3386" t="s">
        <v>4581</v>
      </c>
      <c r="AW2" s="3386" t="s">
        <v>4111</v>
      </c>
      <c r="AX2" s="3386" t="s">
        <v>312</v>
      </c>
      <c r="AY2" s="3386" t="s">
        <v>314</v>
      </c>
      <c r="AZ2" s="3386" t="s">
        <v>1032</v>
      </c>
      <c r="BA2" s="3386" t="s">
        <v>1018</v>
      </c>
      <c r="BB2" s="3386" t="s">
        <v>4690</v>
      </c>
    </row>
    <row r="3" spans="1:54" s="3387" customFormat="1" ht="78.75" customHeight="1">
      <c r="A3" s="5443"/>
      <c r="B3" s="3388" t="str">
        <f>HYPERLINK("#'Budget Summary I'!A1:AL1", "Budget Summary I")</f>
        <v>Budget Summary I</v>
      </c>
      <c r="C3" s="3389" t="s">
        <v>4582</v>
      </c>
      <c r="D3" s="1454"/>
      <c r="E3" s="3390">
        <f>S7</f>
        <v>0</v>
      </c>
      <c r="F3" s="3390"/>
      <c r="G3" s="1457">
        <f>S9+S21</f>
        <v>0</v>
      </c>
      <c r="H3" s="1457">
        <f>S22</f>
        <v>0</v>
      </c>
      <c r="I3" s="1457">
        <f>S23</f>
        <v>0</v>
      </c>
      <c r="J3" s="1457">
        <f>S24</f>
        <v>0</v>
      </c>
      <c r="K3" s="1457">
        <f>S25</f>
        <v>0</v>
      </c>
      <c r="L3" s="3391">
        <f>S26</f>
        <v>0</v>
      </c>
      <c r="M3" s="1457">
        <f>S27</f>
        <v>0</v>
      </c>
      <c r="N3" s="1457">
        <f>S28</f>
        <v>0</v>
      </c>
      <c r="O3" s="3391"/>
      <c r="P3" s="3391">
        <f>S37</f>
        <v>0</v>
      </c>
      <c r="Q3" s="3391">
        <f>S32</f>
        <v>0</v>
      </c>
      <c r="R3" s="3391"/>
      <c r="S3" s="3391"/>
      <c r="T3" s="3391"/>
      <c r="U3" s="3391"/>
      <c r="V3" s="3391">
        <f>S35</f>
        <v>0</v>
      </c>
      <c r="W3" s="3391"/>
      <c r="X3" s="3391"/>
      <c r="Y3" s="3391"/>
      <c r="Z3" s="3391"/>
      <c r="AA3" s="3391"/>
      <c r="AB3" s="3391">
        <f>S13+S14+S15+S16+S17+S18</f>
        <v>0</v>
      </c>
      <c r="AC3" s="3391"/>
      <c r="AD3" s="3391"/>
      <c r="AE3" s="3391"/>
      <c r="AF3" s="3391">
        <f>S36</f>
        <v>0</v>
      </c>
      <c r="AG3" s="3391">
        <f>S30</f>
        <v>0</v>
      </c>
      <c r="AH3" s="3391">
        <f>S34</f>
        <v>0</v>
      </c>
      <c r="AI3" s="3391">
        <f>S10+S11+S31+S33+S38+S39+S40+S41+S42+S43+S44+S45</f>
        <v>0</v>
      </c>
      <c r="AJ3" s="3391">
        <f>S47</f>
        <v>0</v>
      </c>
      <c r="AK3" s="3391">
        <f>S48</f>
        <v>0</v>
      </c>
      <c r="AL3" s="3391">
        <f>S49</f>
        <v>0</v>
      </c>
      <c r="AM3" s="3391">
        <f>S50</f>
        <v>0</v>
      </c>
      <c r="AN3" s="3391">
        <f>S51</f>
        <v>0</v>
      </c>
      <c r="AO3" s="3391">
        <f>S52</f>
        <v>0</v>
      </c>
      <c r="AP3" s="3391">
        <f>S53</f>
        <v>0</v>
      </c>
      <c r="AQ3" s="3391">
        <f>S55</f>
        <v>0</v>
      </c>
      <c r="AR3" s="3391">
        <f>S56</f>
        <v>0</v>
      </c>
      <c r="AS3" s="3391">
        <f>S57</f>
        <v>0</v>
      </c>
      <c r="AT3" s="3391">
        <f>S58</f>
        <v>0</v>
      </c>
      <c r="AU3" s="3391">
        <f>S59</f>
        <v>0</v>
      </c>
      <c r="AV3" s="3391">
        <f>S64</f>
        <v>0</v>
      </c>
      <c r="AW3" s="3391">
        <f>S63</f>
        <v>0</v>
      </c>
      <c r="AX3" s="3391"/>
      <c r="AY3" s="3391">
        <f>S61</f>
        <v>0</v>
      </c>
      <c r="AZ3" s="3391">
        <f>S62</f>
        <v>0</v>
      </c>
      <c r="BA3" s="3391">
        <f>S60</f>
        <v>0</v>
      </c>
      <c r="BB3" s="3391"/>
    </row>
    <row r="4" spans="1:54" s="3387" customFormat="1" ht="78.75" customHeight="1">
      <c r="A4" s="5443"/>
      <c r="B4" s="3388" t="str">
        <f>HYPERLINK("#'Budget Summary II'!A3:B5", "Budget Summary II")</f>
        <v>Budget Summary II</v>
      </c>
      <c r="C4" s="3389" t="s">
        <v>4583</v>
      </c>
      <c r="D4" s="1454"/>
      <c r="E4" s="3390">
        <f>P7</f>
        <v>163.28238000295801</v>
      </c>
      <c r="F4" s="3390"/>
      <c r="G4" s="1457">
        <f>P9+P21</f>
        <v>6.3793999999955</v>
      </c>
      <c r="H4" s="1457">
        <f>P22</f>
        <v>16.36184999999</v>
      </c>
      <c r="I4" s="1457">
        <f>P23</f>
        <v>2.9882499999999999</v>
      </c>
      <c r="J4" s="1457">
        <f>P24</f>
        <v>12.859269999999999</v>
      </c>
      <c r="K4" s="1457">
        <f>P25</f>
        <v>4.4567999999999994</v>
      </c>
      <c r="L4" s="3391">
        <f>P26</f>
        <v>0.40355000000000002</v>
      </c>
      <c r="M4" s="1457">
        <f>P27</f>
        <v>9.0519999999885012</v>
      </c>
      <c r="N4" s="1457">
        <f>P28</f>
        <v>0</v>
      </c>
      <c r="O4" s="3391"/>
      <c r="P4" s="3391">
        <f>P37</f>
        <v>56.500159999999994</v>
      </c>
      <c r="Q4" s="3391">
        <f>P32</f>
        <v>0</v>
      </c>
      <c r="R4" s="3391"/>
      <c r="S4" s="3391"/>
      <c r="T4" s="3391"/>
      <c r="U4" s="3391"/>
      <c r="V4" s="3391">
        <f>P35</f>
        <v>0</v>
      </c>
      <c r="W4" s="3391"/>
      <c r="X4" s="3391"/>
      <c r="Y4" s="3391"/>
      <c r="Z4" s="3391"/>
      <c r="AA4" s="3391"/>
      <c r="AB4" s="3391">
        <f>P13+P14+P15+P16+P17+P18</f>
        <v>0</v>
      </c>
      <c r="AC4" s="3391"/>
      <c r="AD4" s="3391"/>
      <c r="AE4" s="3391"/>
      <c r="AF4" s="3391">
        <f>P36</f>
        <v>2</v>
      </c>
      <c r="AG4" s="3391">
        <f>P30</f>
        <v>0</v>
      </c>
      <c r="AH4" s="3391">
        <f>P34</f>
        <v>0</v>
      </c>
      <c r="AI4" s="3391">
        <f>P10+P11+P31+P33+P38+P39+P40+P41+P42+P43+P44+P45</f>
        <v>1.3800000030000001</v>
      </c>
      <c r="AJ4" s="3391">
        <f>P47</f>
        <v>4.3209999999999997</v>
      </c>
      <c r="AK4" s="3391">
        <f>P48</f>
        <v>4.37</v>
      </c>
      <c r="AL4" s="3391">
        <f>P49</f>
        <v>1</v>
      </c>
      <c r="AM4" s="3391">
        <f>P50</f>
        <v>6.0100999999999996</v>
      </c>
      <c r="AN4" s="3391">
        <f>P51</f>
        <v>0</v>
      </c>
      <c r="AO4" s="3391">
        <f>P52</f>
        <v>2</v>
      </c>
      <c r="AP4" s="3391">
        <f>P53</f>
        <v>0</v>
      </c>
      <c r="AQ4" s="3391">
        <f>P55</f>
        <v>0</v>
      </c>
      <c r="AR4" s="3391">
        <f>P56</f>
        <v>8.4999999999840004</v>
      </c>
      <c r="AS4" s="3391">
        <f>P57</f>
        <v>3.25</v>
      </c>
      <c r="AT4" s="3391">
        <f>P58</f>
        <v>4</v>
      </c>
      <c r="AU4" s="3391">
        <f>P59</f>
        <v>7</v>
      </c>
      <c r="AV4" s="3391">
        <f>P64</f>
        <v>0</v>
      </c>
      <c r="AW4" s="3391">
        <f>P63</f>
        <v>2</v>
      </c>
      <c r="AX4" s="3391"/>
      <c r="AY4" s="3391">
        <f>P61</f>
        <v>2</v>
      </c>
      <c r="AZ4" s="3391">
        <f>P62</f>
        <v>0.45</v>
      </c>
      <c r="BA4" s="3391">
        <f>P60</f>
        <v>6.0000000000000009</v>
      </c>
      <c r="BB4" s="3391"/>
    </row>
    <row r="5" spans="1:54" s="3392" customFormat="1" ht="78.75" customHeight="1">
      <c r="A5" s="5229" t="s">
        <v>53</v>
      </c>
      <c r="B5" s="5229" t="s">
        <v>54</v>
      </c>
      <c r="C5" s="5229" t="s">
        <v>55</v>
      </c>
      <c r="D5" s="5229" t="s">
        <v>56</v>
      </c>
      <c r="E5" s="5229" t="s">
        <v>57</v>
      </c>
      <c r="F5" s="3741"/>
      <c r="G5" s="5225" t="s">
        <v>4603</v>
      </c>
      <c r="H5" s="5225"/>
      <c r="I5" s="5225"/>
      <c r="J5" s="5225"/>
      <c r="K5" s="5225"/>
      <c r="L5" s="5225" t="s">
        <v>4613</v>
      </c>
      <c r="M5" s="5225"/>
      <c r="N5" s="5225"/>
      <c r="O5" s="5225"/>
      <c r="P5" s="5225"/>
      <c r="Q5" s="5225"/>
      <c r="R5" s="5229" t="s">
        <v>4643</v>
      </c>
      <c r="S5" s="5229"/>
      <c r="U5" s="5438" t="s">
        <v>5743</v>
      </c>
      <c r="V5" s="5438"/>
      <c r="W5" s="5438"/>
      <c r="X5" s="5438"/>
      <c r="Y5" s="5437" t="s">
        <v>5744</v>
      </c>
      <c r="Z5" s="5437"/>
      <c r="AA5" s="5437"/>
      <c r="AB5" s="5437"/>
      <c r="AC5" s="5439" t="s">
        <v>5745</v>
      </c>
      <c r="AD5" s="5439"/>
      <c r="AE5" s="5439"/>
      <c r="AF5" s="5439"/>
      <c r="AG5" s="5440" t="s">
        <v>5746</v>
      </c>
      <c r="AH5" s="5440"/>
      <c r="AI5" s="5440"/>
      <c r="AJ5" s="5440"/>
      <c r="AK5" s="5441" t="s">
        <v>5747</v>
      </c>
      <c r="AL5" s="5441"/>
      <c r="AM5" s="5441"/>
      <c r="AN5" s="5441"/>
      <c r="AO5" s="5436" t="s">
        <v>5748</v>
      </c>
      <c r="AP5" s="5436"/>
      <c r="AQ5" s="5436"/>
      <c r="AR5" s="5436"/>
      <c r="AS5" s="5437" t="s">
        <v>5749</v>
      </c>
      <c r="AT5" s="5437"/>
      <c r="AU5" s="5437"/>
      <c r="AV5" s="3393"/>
      <c r="AW5" s="5432" t="s">
        <v>53</v>
      </c>
      <c r="AX5" s="5433"/>
    </row>
    <row r="6" spans="1:54" s="3396" customFormat="1" ht="118.5" customHeight="1">
      <c r="A6" s="5229"/>
      <c r="B6" s="5229"/>
      <c r="C6" s="5229"/>
      <c r="D6" s="5229"/>
      <c r="E6" s="5229"/>
      <c r="F6" s="3741"/>
      <c r="G6" s="1446" t="s">
        <v>4604</v>
      </c>
      <c r="H6" s="1446" t="s">
        <v>4611</v>
      </c>
      <c r="I6" s="1446" t="s">
        <v>4605</v>
      </c>
      <c r="J6" s="1446" t="s">
        <v>4612</v>
      </c>
      <c r="K6" s="1446" t="s">
        <v>2527</v>
      </c>
      <c r="L6" s="1463" t="s">
        <v>58</v>
      </c>
      <c r="M6" s="1463" t="s">
        <v>59</v>
      </c>
      <c r="N6" s="1462" t="s">
        <v>60</v>
      </c>
      <c r="O6" s="1463" t="s">
        <v>61</v>
      </c>
      <c r="P6" s="1462" t="s">
        <v>62</v>
      </c>
      <c r="Q6" s="1463" t="s">
        <v>5545</v>
      </c>
      <c r="R6" s="3394" t="s">
        <v>2529</v>
      </c>
      <c r="S6" s="3395" t="s">
        <v>4644</v>
      </c>
      <c r="U6" s="1567" t="s">
        <v>5750</v>
      </c>
      <c r="V6" s="1567" t="s">
        <v>61</v>
      </c>
      <c r="W6" s="1567" t="s">
        <v>5751</v>
      </c>
      <c r="X6" s="1569" t="s">
        <v>5752</v>
      </c>
      <c r="Y6" s="1568" t="s">
        <v>5750</v>
      </c>
      <c r="Z6" s="1568" t="s">
        <v>61</v>
      </c>
      <c r="AA6" s="1567" t="s">
        <v>5751</v>
      </c>
      <c r="AB6" s="1569" t="s">
        <v>5752</v>
      </c>
      <c r="AC6" s="1568" t="s">
        <v>5750</v>
      </c>
      <c r="AD6" s="1568" t="s">
        <v>61</v>
      </c>
      <c r="AE6" s="1567" t="s">
        <v>5751</v>
      </c>
      <c r="AF6" s="1569" t="s">
        <v>5752</v>
      </c>
      <c r="AG6" s="1568" t="s">
        <v>5750</v>
      </c>
      <c r="AH6" s="1568" t="s">
        <v>61</v>
      </c>
      <c r="AI6" s="1567" t="s">
        <v>5751</v>
      </c>
      <c r="AJ6" s="1569" t="s">
        <v>5752</v>
      </c>
      <c r="AK6" s="1568" t="s">
        <v>5750</v>
      </c>
      <c r="AL6" s="1568" t="s">
        <v>61</v>
      </c>
      <c r="AM6" s="1567" t="s">
        <v>5751</v>
      </c>
      <c r="AN6" s="1569" t="s">
        <v>5752</v>
      </c>
      <c r="AO6" s="1568" t="s">
        <v>5750</v>
      </c>
      <c r="AP6" s="1568" t="s">
        <v>61</v>
      </c>
      <c r="AQ6" s="1567" t="s">
        <v>5751</v>
      </c>
      <c r="AR6" s="1569" t="s">
        <v>5752</v>
      </c>
      <c r="AS6" s="1567" t="s">
        <v>5751</v>
      </c>
      <c r="AT6" s="1570" t="s">
        <v>5753</v>
      </c>
      <c r="AU6" s="1567" t="s">
        <v>5754</v>
      </c>
      <c r="AV6" s="1578" t="s">
        <v>5752</v>
      </c>
      <c r="AW6" s="5434"/>
      <c r="AX6" s="5435"/>
    </row>
    <row r="7" spans="1:54" s="3402" customFormat="1" ht="78.75" customHeight="1">
      <c r="A7" s="3397">
        <v>9</v>
      </c>
      <c r="B7" s="3398"/>
      <c r="C7" s="3397" t="s">
        <v>5083</v>
      </c>
      <c r="D7" s="3399"/>
      <c r="E7" s="3399"/>
      <c r="G7" s="3397"/>
      <c r="H7" s="3397"/>
      <c r="I7" s="3397"/>
      <c r="J7" s="3397"/>
      <c r="K7" s="3397"/>
      <c r="L7" s="3397"/>
      <c r="M7" s="3397"/>
      <c r="N7" s="3400"/>
      <c r="O7" s="3397"/>
      <c r="P7" s="3401">
        <f>P8+P19</f>
        <v>163.28238000295801</v>
      </c>
      <c r="Q7" s="3397"/>
      <c r="R7" s="3397"/>
      <c r="S7" s="3401">
        <f>S8+S19</f>
        <v>0</v>
      </c>
      <c r="W7" s="3401">
        <f>W8+W19</f>
        <v>0</v>
      </c>
      <c r="X7" s="3403"/>
      <c r="AA7" s="3401">
        <f>AA8+AA19</f>
        <v>0</v>
      </c>
      <c r="AE7" s="3401">
        <f>AE8+AE19</f>
        <v>0</v>
      </c>
      <c r="AI7" s="3401">
        <f>AI8+AI19</f>
        <v>0</v>
      </c>
      <c r="AM7" s="3401">
        <f>AM8+AM19</f>
        <v>0</v>
      </c>
      <c r="AQ7" s="3401">
        <f>AQ8+AQ19</f>
        <v>0</v>
      </c>
      <c r="AS7" s="3401">
        <f>AS8+AS19</f>
        <v>0</v>
      </c>
    </row>
    <row r="8" spans="1:54" s="3402" customFormat="1" ht="78.75" customHeight="1">
      <c r="A8" s="3404">
        <v>9.1</v>
      </c>
      <c r="B8" s="1513"/>
      <c r="C8" s="1435" t="s">
        <v>4330</v>
      </c>
      <c r="D8" s="3405"/>
      <c r="E8" s="3405"/>
      <c r="G8" s="3406"/>
      <c r="H8" s="3406"/>
      <c r="I8" s="3406"/>
      <c r="J8" s="3406"/>
      <c r="K8" s="3406"/>
      <c r="L8" s="3406"/>
      <c r="M8" s="3406"/>
      <c r="N8" s="3407"/>
      <c r="O8" s="3408"/>
      <c r="P8" s="3409">
        <f>SUM(P9:P12)</f>
        <v>0</v>
      </c>
      <c r="Q8" s="3410"/>
      <c r="R8" s="3410"/>
      <c r="S8" s="3409">
        <f>SUM(S9:S12)</f>
        <v>0</v>
      </c>
      <c r="W8" s="3409">
        <f>SUM(W9:W12)</f>
        <v>0</v>
      </c>
      <c r="X8" s="3403"/>
      <c r="AA8" s="3409">
        <f>SUM(AA9:AA12)</f>
        <v>0</v>
      </c>
      <c r="AE8" s="3409">
        <f>SUM(AE9:AE12)</f>
        <v>0</v>
      </c>
      <c r="AI8" s="3409">
        <f>SUM(AI9:AI12)</f>
        <v>0</v>
      </c>
      <c r="AM8" s="3409">
        <f>SUM(AM9:AM12)</f>
        <v>0</v>
      </c>
      <c r="AQ8" s="3409">
        <f>SUM(AQ9:AQ12)</f>
        <v>0</v>
      </c>
      <c r="AS8" s="3409">
        <f>SUM(AS9:AS12)</f>
        <v>0</v>
      </c>
    </row>
    <row r="9" spans="1:54" s="3419" customFormat="1" ht="78.75" customHeight="1">
      <c r="A9" s="3411" t="s">
        <v>741</v>
      </c>
      <c r="B9" s="1508"/>
      <c r="C9" s="3411" t="s">
        <v>4995</v>
      </c>
      <c r="D9" s="3412" t="s">
        <v>90</v>
      </c>
      <c r="E9" s="1499" t="s">
        <v>118</v>
      </c>
      <c r="F9" s="3664" t="s">
        <v>6165</v>
      </c>
      <c r="G9" s="3413"/>
      <c r="H9" s="3413"/>
      <c r="I9" s="3414"/>
      <c r="J9" s="3414"/>
      <c r="K9" s="3414"/>
      <c r="L9" s="3414"/>
      <c r="M9" s="1524">
        <f>U9</f>
        <v>0</v>
      </c>
      <c r="N9" s="3415">
        <f>'9-A.Training Sub-Annex'!N13</f>
        <v>0</v>
      </c>
      <c r="O9" s="1524">
        <f>V9</f>
        <v>0</v>
      </c>
      <c r="P9" s="3416">
        <f>'9-A.Training Sub-Annex'!P6</f>
        <v>0</v>
      </c>
      <c r="Q9" s="3417"/>
      <c r="R9" s="1500"/>
      <c r="S9" s="3418">
        <f>'9-A.Training Sub-Annex'!S6</f>
        <v>0</v>
      </c>
      <c r="U9" s="3420">
        <f>IFERROR(AS9/AT9,0)</f>
        <v>0</v>
      </c>
      <c r="V9" s="3420">
        <f t="shared" ref="V9:V18" si="0">Z9+AD9+AH9+AL9+AP9</f>
        <v>0</v>
      </c>
      <c r="W9" s="3420">
        <f>U9*V9</f>
        <v>0</v>
      </c>
      <c r="X9" s="3421" t="str">
        <f t="shared" ref="X9:X18" si="1">"STATE: "&amp;AB9&amp;"; PDY: "&amp;AF9&amp;"; KKL: "&amp;AJ9&amp;"; MHE: "&amp;AN9&amp;"; YNM: "&amp;AR9</f>
        <v xml:space="preserve">STATE: ; PDY: ; KKL: ; MHE: ; YNM: </v>
      </c>
      <c r="Y9" s="3420"/>
      <c r="Z9" s="3420"/>
      <c r="AA9" s="3420">
        <f t="shared" ref="AA9:AA18" si="2">Y9*Z9</f>
        <v>0</v>
      </c>
      <c r="AB9" s="3420"/>
      <c r="AC9" s="3420"/>
      <c r="AD9" s="3420"/>
      <c r="AE9" s="3420">
        <f>AC9*AD9</f>
        <v>0</v>
      </c>
      <c r="AF9" s="3420"/>
      <c r="AG9" s="3420"/>
      <c r="AH9" s="3420"/>
      <c r="AI9" s="3420">
        <f>AG9*AH9</f>
        <v>0</v>
      </c>
      <c r="AJ9" s="3420"/>
      <c r="AK9" s="3420"/>
      <c r="AL9" s="3420"/>
      <c r="AM9" s="3420">
        <f>AK9*AL9</f>
        <v>0</v>
      </c>
      <c r="AN9" s="3420"/>
      <c r="AO9" s="3420"/>
      <c r="AP9" s="3420"/>
      <c r="AQ9" s="3420">
        <f>AO9*AP9</f>
        <v>0</v>
      </c>
      <c r="AR9" s="3420"/>
      <c r="AS9" s="3420">
        <f>AA9+AE9+AI9+AM9+AQ9</f>
        <v>0</v>
      </c>
      <c r="AT9" s="3420">
        <f t="shared" ref="AT9:AT18" si="3">Z9+AD9+AH9+AL9+AP9</f>
        <v>0</v>
      </c>
      <c r="AU9" s="3420">
        <f>IFERROR((AS9/AT9),0)</f>
        <v>0</v>
      </c>
      <c r="AV9" s="3421" t="str">
        <f t="shared" ref="AV9:AV18" si="4">"STATE: "&amp;AB9&amp;"; PDY: "&amp;AF9&amp;"; KKL: "&amp;AJ9&amp;"; MHE: "&amp;AN9&amp;"; YNM: "&amp;AR9</f>
        <v xml:space="preserve">STATE: ; PDY: ; KKL: ; MHE: ; YNM: </v>
      </c>
      <c r="AW9" s="3661" t="s">
        <v>741</v>
      </c>
      <c r="AX9" s="3664" t="s">
        <v>6165</v>
      </c>
    </row>
    <row r="10" spans="1:54" s="3379" customFormat="1" ht="78.75" customHeight="1">
      <c r="A10" s="3411" t="s">
        <v>744</v>
      </c>
      <c r="B10" s="3422" t="s">
        <v>754</v>
      </c>
      <c r="C10" s="3422" t="s">
        <v>755</v>
      </c>
      <c r="D10" s="3423" t="s">
        <v>70</v>
      </c>
      <c r="E10" s="3424" t="s">
        <v>5084</v>
      </c>
      <c r="F10" s="3664" t="s">
        <v>6166</v>
      </c>
      <c r="G10" s="3425"/>
      <c r="H10" s="3425"/>
      <c r="I10" s="3426"/>
      <c r="J10" s="3426"/>
      <c r="K10" s="3426"/>
      <c r="L10" s="3426"/>
      <c r="M10" s="3427"/>
      <c r="N10" s="3415">
        <f>'9-A.Training Sub-Annex'!N14</f>
        <v>0</v>
      </c>
      <c r="O10" s="3427"/>
      <c r="P10" s="3428">
        <f>'9-A.Training Sub-Annex'!P11</f>
        <v>0</v>
      </c>
      <c r="Q10" s="3429"/>
      <c r="R10" s="3430"/>
      <c r="S10" s="3431">
        <f>'9-A.Training Sub-Annex'!S11</f>
        <v>0</v>
      </c>
      <c r="U10" s="3420">
        <f>IFERROR(AS10/AT10,0)</f>
        <v>0</v>
      </c>
      <c r="V10" s="3420">
        <f t="shared" si="0"/>
        <v>0</v>
      </c>
      <c r="W10" s="3420">
        <f>U10*V10</f>
        <v>0</v>
      </c>
      <c r="X10" s="3421" t="str">
        <f t="shared" si="1"/>
        <v xml:space="preserve">STATE: ; PDY: ; KKL: ; MHE: ; YNM: </v>
      </c>
      <c r="Y10" s="3420"/>
      <c r="Z10" s="3420"/>
      <c r="AA10" s="3420">
        <f t="shared" si="2"/>
        <v>0</v>
      </c>
      <c r="AB10" s="3420"/>
      <c r="AC10" s="3420"/>
      <c r="AD10" s="3420"/>
      <c r="AE10" s="3420">
        <f>AC10*AD10</f>
        <v>0</v>
      </c>
      <c r="AF10" s="3420"/>
      <c r="AG10" s="3420"/>
      <c r="AH10" s="3420"/>
      <c r="AI10" s="3420">
        <f>AG10*AH10</f>
        <v>0</v>
      </c>
      <c r="AJ10" s="3420"/>
      <c r="AK10" s="3420"/>
      <c r="AL10" s="3420"/>
      <c r="AM10" s="3420">
        <f>AK10*AL10</f>
        <v>0</v>
      </c>
      <c r="AN10" s="3420"/>
      <c r="AO10" s="3420"/>
      <c r="AP10" s="3420"/>
      <c r="AQ10" s="3420">
        <f>AO10*AP10</f>
        <v>0</v>
      </c>
      <c r="AR10" s="3420"/>
      <c r="AS10" s="3420">
        <f>AA10+AE10+AI10+AM10+AQ10</f>
        <v>0</v>
      </c>
      <c r="AT10" s="3420">
        <f t="shared" si="3"/>
        <v>0</v>
      </c>
      <c r="AU10" s="3420">
        <f>IFERROR((AS10/AT10),0)</f>
        <v>0</v>
      </c>
      <c r="AV10" s="3421" t="str">
        <f t="shared" si="4"/>
        <v xml:space="preserve">STATE: ; PDY: ; KKL: ; MHE: ; YNM: </v>
      </c>
      <c r="AW10" s="3661" t="s">
        <v>744</v>
      </c>
      <c r="AX10" s="3664" t="s">
        <v>6166</v>
      </c>
    </row>
    <row r="11" spans="1:54" s="3379" customFormat="1" ht="78.75" customHeight="1">
      <c r="A11" s="3411" t="s">
        <v>747</v>
      </c>
      <c r="B11" s="3422"/>
      <c r="C11" s="3422" t="s">
        <v>4996</v>
      </c>
      <c r="D11" s="3423" t="s">
        <v>70</v>
      </c>
      <c r="E11" s="3432" t="s">
        <v>4534</v>
      </c>
      <c r="G11" s="3425"/>
      <c r="H11" s="3425"/>
      <c r="I11" s="3426"/>
      <c r="J11" s="3426"/>
      <c r="K11" s="3426"/>
      <c r="L11" s="3426"/>
      <c r="M11" s="3427"/>
      <c r="N11" s="3415">
        <f>'9-A.Training Sub-Annex'!N15</f>
        <v>0</v>
      </c>
      <c r="O11" s="3427"/>
      <c r="P11" s="3428">
        <f>'9-A.Training Sub-Annex'!P12</f>
        <v>0</v>
      </c>
      <c r="Q11" s="3429"/>
      <c r="R11" s="3430"/>
      <c r="S11" s="3431">
        <f>'9-A.Training Sub-Annex'!S12</f>
        <v>0</v>
      </c>
      <c r="U11" s="3420">
        <f t="shared" ref="U11:U64" si="5">IFERROR(AS11/AT11,0)</f>
        <v>0</v>
      </c>
      <c r="V11" s="3420">
        <f t="shared" si="0"/>
        <v>0</v>
      </c>
      <c r="W11" s="3420">
        <f t="shared" ref="W11:W64" si="6">U11*V11</f>
        <v>0</v>
      </c>
      <c r="X11" s="3421" t="str">
        <f t="shared" si="1"/>
        <v xml:space="preserve">STATE: ; PDY: ; KKL: ; MHE: ; YNM: </v>
      </c>
      <c r="Y11" s="3420"/>
      <c r="Z11" s="3420"/>
      <c r="AA11" s="3420">
        <f t="shared" si="2"/>
        <v>0</v>
      </c>
      <c r="AB11" s="3420"/>
      <c r="AC11" s="3420"/>
      <c r="AD11" s="3420"/>
      <c r="AE11" s="3420">
        <f t="shared" ref="AE11:AE64" si="7">AC11*AD11</f>
        <v>0</v>
      </c>
      <c r="AF11" s="3420"/>
      <c r="AG11" s="3420"/>
      <c r="AH11" s="3420"/>
      <c r="AI11" s="3420">
        <f t="shared" ref="AI11:AI64" si="8">AG11*AH11</f>
        <v>0</v>
      </c>
      <c r="AJ11" s="3420"/>
      <c r="AK11" s="3420"/>
      <c r="AL11" s="3420"/>
      <c r="AM11" s="3420">
        <f t="shared" ref="AM11:AM64" si="9">AK11*AL11</f>
        <v>0</v>
      </c>
      <c r="AN11" s="3420"/>
      <c r="AO11" s="3420"/>
      <c r="AP11" s="3420"/>
      <c r="AQ11" s="3420">
        <f t="shared" ref="AQ11:AQ64" si="10">AO11*AP11</f>
        <v>0</v>
      </c>
      <c r="AR11" s="3420"/>
      <c r="AS11" s="3420">
        <f t="shared" ref="AS11:AS64" si="11">AA11+AE11+AI11+AM11+AQ11</f>
        <v>0</v>
      </c>
      <c r="AT11" s="3420">
        <f t="shared" si="3"/>
        <v>0</v>
      </c>
      <c r="AU11" s="3420">
        <f t="shared" ref="AU11:AU64" si="12">IFERROR((AS11/AT11),0)</f>
        <v>0</v>
      </c>
      <c r="AV11" s="3421" t="str">
        <f t="shared" si="4"/>
        <v xml:space="preserve">STATE: ; PDY: ; KKL: ; MHE: ; YNM: </v>
      </c>
    </row>
    <row r="12" spans="1:54" s="3379" customFormat="1" ht="78.75" customHeight="1">
      <c r="A12" s="3433" t="s">
        <v>750</v>
      </c>
      <c r="B12" s="3434"/>
      <c r="C12" s="3434" t="s">
        <v>3108</v>
      </c>
      <c r="D12" s="3435"/>
      <c r="E12" s="3435"/>
      <c r="G12" s="3436"/>
      <c r="H12" s="3436"/>
      <c r="I12" s="3437"/>
      <c r="J12" s="3437"/>
      <c r="K12" s="3437"/>
      <c r="L12" s="3437"/>
      <c r="M12" s="3438"/>
      <c r="N12" s="3439"/>
      <c r="O12" s="3438"/>
      <c r="P12" s="3440">
        <f>SUM(P13:P18)</f>
        <v>0</v>
      </c>
      <c r="Q12" s="3441"/>
      <c r="R12" s="3442"/>
      <c r="S12" s="3443">
        <f>SUM(S13:S18)</f>
        <v>0</v>
      </c>
      <c r="U12" s="3420">
        <f t="shared" si="5"/>
        <v>0</v>
      </c>
      <c r="V12" s="3420">
        <f t="shared" si="0"/>
        <v>0</v>
      </c>
      <c r="W12" s="3420">
        <f t="shared" si="6"/>
        <v>0</v>
      </c>
      <c r="X12" s="3421" t="str">
        <f t="shared" si="1"/>
        <v xml:space="preserve">STATE: ; PDY: ; KKL: ; MHE: ; YNM: </v>
      </c>
      <c r="Y12" s="3420"/>
      <c r="Z12" s="3420"/>
      <c r="AA12" s="3420">
        <f t="shared" si="2"/>
        <v>0</v>
      </c>
      <c r="AB12" s="3420"/>
      <c r="AC12" s="3420"/>
      <c r="AD12" s="3420"/>
      <c r="AE12" s="3420">
        <f t="shared" si="7"/>
        <v>0</v>
      </c>
      <c r="AF12" s="3420"/>
      <c r="AG12" s="3420"/>
      <c r="AH12" s="3420"/>
      <c r="AI12" s="3420">
        <f t="shared" si="8"/>
        <v>0</v>
      </c>
      <c r="AJ12" s="3420"/>
      <c r="AK12" s="3420"/>
      <c r="AL12" s="3420"/>
      <c r="AM12" s="3420">
        <f t="shared" si="9"/>
        <v>0</v>
      </c>
      <c r="AN12" s="3420"/>
      <c r="AO12" s="3420"/>
      <c r="AP12" s="3420"/>
      <c r="AQ12" s="3420">
        <f t="shared" si="10"/>
        <v>0</v>
      </c>
      <c r="AR12" s="3420"/>
      <c r="AS12" s="3420">
        <f t="shared" si="11"/>
        <v>0</v>
      </c>
      <c r="AT12" s="3420">
        <f t="shared" si="3"/>
        <v>0</v>
      </c>
      <c r="AU12" s="3420">
        <f t="shared" si="12"/>
        <v>0</v>
      </c>
      <c r="AV12" s="3421" t="str">
        <f t="shared" si="4"/>
        <v xml:space="preserve">STATE: ; PDY: ; KKL: ; MHE: ; YNM: </v>
      </c>
    </row>
    <row r="13" spans="1:54" s="3379" customFormat="1" ht="78.75" customHeight="1">
      <c r="A13" s="3411" t="s">
        <v>5031</v>
      </c>
      <c r="B13" s="3422" t="s">
        <v>762</v>
      </c>
      <c r="C13" s="3422" t="s">
        <v>763</v>
      </c>
      <c r="D13" s="3423" t="s">
        <v>70</v>
      </c>
      <c r="E13" s="3392" t="s">
        <v>3889</v>
      </c>
      <c r="G13" s="3425"/>
      <c r="H13" s="3425"/>
      <c r="I13" s="3426"/>
      <c r="J13" s="3426"/>
      <c r="K13" s="3426"/>
      <c r="L13" s="3444">
        <f>'9-A.Training Sub-Annex'!L17</f>
        <v>0</v>
      </c>
      <c r="M13" s="3444">
        <f>'9-A.Training Sub-Annex'!M17</f>
        <v>0</v>
      </c>
      <c r="N13" s="3415">
        <f>'9-A.Training Sub-Annex'!N17</f>
        <v>0</v>
      </c>
      <c r="O13" s="3444">
        <f>'9-A.Training Sub-Annex'!O17</f>
        <v>0</v>
      </c>
      <c r="P13" s="3415">
        <f>'9-A.Training Sub-Annex'!P17</f>
        <v>0</v>
      </c>
      <c r="Q13" s="3445" t="str">
        <f>'9-A.Training Sub-Annex'!Q17</f>
        <v xml:space="preserve">STATE: ; PDY: ; KKL: ; MHE: ; YNM: </v>
      </c>
      <c r="R13" s="3445">
        <f>'9-A.Training Sub-Annex'!R17</f>
        <v>0</v>
      </c>
      <c r="S13" s="3415">
        <f>'9-A.Training Sub-Annex'!S17</f>
        <v>0</v>
      </c>
      <c r="U13" s="3420">
        <f t="shared" si="5"/>
        <v>0</v>
      </c>
      <c r="V13" s="3420">
        <f t="shared" si="0"/>
        <v>0</v>
      </c>
      <c r="W13" s="3420">
        <f t="shared" si="6"/>
        <v>0</v>
      </c>
      <c r="X13" s="3421" t="str">
        <f t="shared" si="1"/>
        <v xml:space="preserve">STATE: ; PDY: ; KKL: ; MHE: ; YNM: </v>
      </c>
      <c r="Y13" s="3420"/>
      <c r="Z13" s="3420"/>
      <c r="AA13" s="3420">
        <f t="shared" si="2"/>
        <v>0</v>
      </c>
      <c r="AB13" s="3420"/>
      <c r="AC13" s="3420"/>
      <c r="AD13" s="3420"/>
      <c r="AE13" s="3420">
        <f t="shared" si="7"/>
        <v>0</v>
      </c>
      <c r="AF13" s="3420"/>
      <c r="AG13" s="3420"/>
      <c r="AH13" s="3420"/>
      <c r="AI13" s="3420">
        <f t="shared" si="8"/>
        <v>0</v>
      </c>
      <c r="AJ13" s="3420"/>
      <c r="AK13" s="3420"/>
      <c r="AL13" s="3420"/>
      <c r="AM13" s="3420">
        <f t="shared" si="9"/>
        <v>0</v>
      </c>
      <c r="AN13" s="3420"/>
      <c r="AO13" s="3420"/>
      <c r="AP13" s="3420"/>
      <c r="AQ13" s="3420">
        <f t="shared" si="10"/>
        <v>0</v>
      </c>
      <c r="AR13" s="3420"/>
      <c r="AS13" s="3420">
        <f t="shared" si="11"/>
        <v>0</v>
      </c>
      <c r="AT13" s="3420">
        <f t="shared" si="3"/>
        <v>0</v>
      </c>
      <c r="AU13" s="3420">
        <f t="shared" si="12"/>
        <v>0</v>
      </c>
      <c r="AV13" s="3421" t="str">
        <f t="shared" si="4"/>
        <v xml:space="preserve">STATE: ; PDY: ; KKL: ; MHE: ; YNM: </v>
      </c>
    </row>
    <row r="14" spans="1:54" s="3379" customFormat="1" ht="78.75" customHeight="1">
      <c r="A14" s="3411" t="s">
        <v>5032</v>
      </c>
      <c r="B14" s="3422" t="s">
        <v>3107</v>
      </c>
      <c r="C14" s="3422" t="s">
        <v>4997</v>
      </c>
      <c r="D14" s="3423" t="s">
        <v>70</v>
      </c>
      <c r="E14" s="3392" t="s">
        <v>5550</v>
      </c>
      <c r="G14" s="3425"/>
      <c r="H14" s="3425"/>
      <c r="I14" s="3426"/>
      <c r="J14" s="3426"/>
      <c r="K14" s="3426"/>
      <c r="L14" s="3444">
        <f>'9-A.Training Sub-Annex'!L18</f>
        <v>0</v>
      </c>
      <c r="M14" s="3444">
        <f>'9-A.Training Sub-Annex'!M18</f>
        <v>0</v>
      </c>
      <c r="N14" s="3415">
        <f>'9-A.Training Sub-Annex'!N18</f>
        <v>0</v>
      </c>
      <c r="O14" s="3444">
        <f>'9-A.Training Sub-Annex'!O18</f>
        <v>0</v>
      </c>
      <c r="P14" s="3415">
        <f>'9-A.Training Sub-Annex'!P18</f>
        <v>0</v>
      </c>
      <c r="Q14" s="3445" t="str">
        <f>'9-A.Training Sub-Annex'!Q18</f>
        <v xml:space="preserve">STATE: ; PDY: ; KKL: ; MHE: ; YNM: </v>
      </c>
      <c r="R14" s="3445">
        <f>'9-A.Training Sub-Annex'!R18</f>
        <v>0</v>
      </c>
      <c r="S14" s="3415">
        <f>'9-A.Training Sub-Annex'!S18</f>
        <v>0</v>
      </c>
      <c r="U14" s="3420">
        <f t="shared" si="5"/>
        <v>0</v>
      </c>
      <c r="V14" s="3420">
        <f t="shared" si="0"/>
        <v>0</v>
      </c>
      <c r="W14" s="3420">
        <f t="shared" si="6"/>
        <v>0</v>
      </c>
      <c r="X14" s="3421" t="str">
        <f t="shared" si="1"/>
        <v xml:space="preserve">STATE: ; PDY: ; KKL: ; MHE: ; YNM: </v>
      </c>
      <c r="Y14" s="3420"/>
      <c r="Z14" s="3420"/>
      <c r="AA14" s="3420">
        <f t="shared" si="2"/>
        <v>0</v>
      </c>
      <c r="AB14" s="3420"/>
      <c r="AC14" s="3420"/>
      <c r="AD14" s="3420"/>
      <c r="AE14" s="3420">
        <f t="shared" si="7"/>
        <v>0</v>
      </c>
      <c r="AF14" s="3420"/>
      <c r="AG14" s="3420"/>
      <c r="AH14" s="3420"/>
      <c r="AI14" s="3420">
        <f t="shared" si="8"/>
        <v>0</v>
      </c>
      <c r="AJ14" s="3420"/>
      <c r="AK14" s="3420"/>
      <c r="AL14" s="3420"/>
      <c r="AM14" s="3420">
        <f t="shared" si="9"/>
        <v>0</v>
      </c>
      <c r="AN14" s="3420"/>
      <c r="AO14" s="3420"/>
      <c r="AP14" s="3420"/>
      <c r="AQ14" s="3420">
        <f t="shared" si="10"/>
        <v>0</v>
      </c>
      <c r="AR14" s="3420"/>
      <c r="AS14" s="3420">
        <f t="shared" si="11"/>
        <v>0</v>
      </c>
      <c r="AT14" s="3420">
        <f t="shared" si="3"/>
        <v>0</v>
      </c>
      <c r="AU14" s="3420">
        <f t="shared" si="12"/>
        <v>0</v>
      </c>
      <c r="AV14" s="3421" t="str">
        <f t="shared" si="4"/>
        <v xml:space="preserve">STATE: ; PDY: ; KKL: ; MHE: ; YNM: </v>
      </c>
    </row>
    <row r="15" spans="1:54" s="3379" customFormat="1" ht="78.75" customHeight="1">
      <c r="A15" s="3411" t="s">
        <v>5033</v>
      </c>
      <c r="B15" s="1501"/>
      <c r="C15" s="3422" t="s">
        <v>3805</v>
      </c>
      <c r="D15" s="3423" t="s">
        <v>70</v>
      </c>
      <c r="E15" s="3392" t="s">
        <v>3889</v>
      </c>
      <c r="G15" s="3425"/>
      <c r="H15" s="3425"/>
      <c r="I15" s="3426"/>
      <c r="J15" s="3426"/>
      <c r="K15" s="3426"/>
      <c r="L15" s="3444">
        <f>'9-A.Training Sub-Annex'!L19</f>
        <v>0</v>
      </c>
      <c r="M15" s="3444">
        <f>'9-A.Training Sub-Annex'!M19</f>
        <v>0</v>
      </c>
      <c r="N15" s="3415">
        <f>'9-A.Training Sub-Annex'!N19</f>
        <v>0</v>
      </c>
      <c r="O15" s="3444">
        <f>'9-A.Training Sub-Annex'!O19</f>
        <v>0</v>
      </c>
      <c r="P15" s="3415">
        <f>'9-A.Training Sub-Annex'!P19</f>
        <v>0</v>
      </c>
      <c r="Q15" s="3445" t="str">
        <f>'9-A.Training Sub-Annex'!Q19</f>
        <v xml:space="preserve">STATE: ; PDY: ; KKL: ; MHE: ; YNM: </v>
      </c>
      <c r="R15" s="3445">
        <f>'9-A.Training Sub-Annex'!R19</f>
        <v>0</v>
      </c>
      <c r="S15" s="3415">
        <f>'9-A.Training Sub-Annex'!S19</f>
        <v>0</v>
      </c>
      <c r="U15" s="3420">
        <f t="shared" si="5"/>
        <v>0</v>
      </c>
      <c r="V15" s="3420">
        <f t="shared" si="0"/>
        <v>0</v>
      </c>
      <c r="W15" s="3420">
        <f t="shared" si="6"/>
        <v>0</v>
      </c>
      <c r="X15" s="3421" t="str">
        <f t="shared" si="1"/>
        <v xml:space="preserve">STATE: ; PDY: ; KKL: ; MHE: ; YNM: </v>
      </c>
      <c r="Y15" s="3420"/>
      <c r="Z15" s="3420"/>
      <c r="AA15" s="3420">
        <f t="shared" si="2"/>
        <v>0</v>
      </c>
      <c r="AB15" s="3420"/>
      <c r="AC15" s="3420"/>
      <c r="AD15" s="3420"/>
      <c r="AE15" s="3420">
        <f t="shared" si="7"/>
        <v>0</v>
      </c>
      <c r="AF15" s="3420"/>
      <c r="AG15" s="3420"/>
      <c r="AH15" s="3420"/>
      <c r="AI15" s="3420">
        <f t="shared" si="8"/>
        <v>0</v>
      </c>
      <c r="AJ15" s="3420"/>
      <c r="AK15" s="3420"/>
      <c r="AL15" s="3420"/>
      <c r="AM15" s="3420">
        <f t="shared" si="9"/>
        <v>0</v>
      </c>
      <c r="AN15" s="3420"/>
      <c r="AO15" s="3420"/>
      <c r="AP15" s="3420"/>
      <c r="AQ15" s="3420">
        <f t="shared" si="10"/>
        <v>0</v>
      </c>
      <c r="AR15" s="3420"/>
      <c r="AS15" s="3420">
        <f t="shared" si="11"/>
        <v>0</v>
      </c>
      <c r="AT15" s="3420">
        <f t="shared" si="3"/>
        <v>0</v>
      </c>
      <c r="AU15" s="3420">
        <f t="shared" si="12"/>
        <v>0</v>
      </c>
      <c r="AV15" s="3421" t="str">
        <f t="shared" si="4"/>
        <v xml:space="preserve">STATE: ; PDY: ; KKL: ; MHE: ; YNM: </v>
      </c>
    </row>
    <row r="16" spans="1:54" s="3379" customFormat="1" ht="78.75" customHeight="1">
      <c r="A16" s="3411" t="s">
        <v>5034</v>
      </c>
      <c r="B16" s="1508"/>
      <c r="C16" s="3422" t="s">
        <v>1308</v>
      </c>
      <c r="D16" s="3423" t="s">
        <v>70</v>
      </c>
      <c r="E16" s="3392" t="s">
        <v>3878</v>
      </c>
      <c r="G16" s="3425"/>
      <c r="H16" s="3425"/>
      <c r="I16" s="3426"/>
      <c r="J16" s="3426"/>
      <c r="K16" s="3426"/>
      <c r="L16" s="3444">
        <f>'9-A.Training Sub-Annex'!L20</f>
        <v>0</v>
      </c>
      <c r="M16" s="3444">
        <f>'9-A.Training Sub-Annex'!M20</f>
        <v>0</v>
      </c>
      <c r="N16" s="3415">
        <f>'9-A.Training Sub-Annex'!N20</f>
        <v>0</v>
      </c>
      <c r="O16" s="3444">
        <f>'9-A.Training Sub-Annex'!O20</f>
        <v>0</v>
      </c>
      <c r="P16" s="3415">
        <f>'9-A.Training Sub-Annex'!P20</f>
        <v>0</v>
      </c>
      <c r="Q16" s="3445" t="str">
        <f>'9-A.Training Sub-Annex'!Q20</f>
        <v xml:space="preserve">STATE: ; PDY: ; KKL: ; MHE: ; YNM: </v>
      </c>
      <c r="R16" s="3445">
        <f>'9-A.Training Sub-Annex'!R20</f>
        <v>0</v>
      </c>
      <c r="S16" s="3415">
        <f>'9-A.Training Sub-Annex'!S20</f>
        <v>0</v>
      </c>
      <c r="U16" s="3420">
        <f t="shared" si="5"/>
        <v>0</v>
      </c>
      <c r="V16" s="3420">
        <f t="shared" si="0"/>
        <v>0</v>
      </c>
      <c r="W16" s="3420">
        <f t="shared" si="6"/>
        <v>0</v>
      </c>
      <c r="X16" s="3421" t="str">
        <f t="shared" si="1"/>
        <v xml:space="preserve">STATE: ; PDY: ; KKL: ; MHE: ; YNM: </v>
      </c>
      <c r="Y16" s="3420"/>
      <c r="Z16" s="3420"/>
      <c r="AA16" s="3420">
        <f t="shared" si="2"/>
        <v>0</v>
      </c>
      <c r="AB16" s="3420"/>
      <c r="AC16" s="3420"/>
      <c r="AD16" s="3420"/>
      <c r="AE16" s="3420">
        <f t="shared" si="7"/>
        <v>0</v>
      </c>
      <c r="AF16" s="3420"/>
      <c r="AG16" s="3420"/>
      <c r="AH16" s="3420"/>
      <c r="AI16" s="3420">
        <f t="shared" si="8"/>
        <v>0</v>
      </c>
      <c r="AJ16" s="3420"/>
      <c r="AK16" s="3420"/>
      <c r="AL16" s="3420"/>
      <c r="AM16" s="3420">
        <f t="shared" si="9"/>
        <v>0</v>
      </c>
      <c r="AN16" s="3420"/>
      <c r="AO16" s="3420"/>
      <c r="AP16" s="3420"/>
      <c r="AQ16" s="3420">
        <f t="shared" si="10"/>
        <v>0</v>
      </c>
      <c r="AR16" s="3420"/>
      <c r="AS16" s="3420">
        <f t="shared" si="11"/>
        <v>0</v>
      </c>
      <c r="AT16" s="3420">
        <f t="shared" si="3"/>
        <v>0</v>
      </c>
      <c r="AU16" s="3420">
        <f t="shared" si="12"/>
        <v>0</v>
      </c>
      <c r="AV16" s="3421" t="str">
        <f t="shared" si="4"/>
        <v xml:space="preserve">STATE: ; PDY: ; KKL: ; MHE: ; YNM: </v>
      </c>
    </row>
    <row r="17" spans="1:48" s="3379" customFormat="1" ht="78.75" customHeight="1">
      <c r="A17" s="3411" t="s">
        <v>5035</v>
      </c>
      <c r="B17" s="1495"/>
      <c r="C17" s="3446" t="s">
        <v>3901</v>
      </c>
      <c r="D17" s="3423" t="s">
        <v>70</v>
      </c>
      <c r="E17" s="1472" t="s">
        <v>3878</v>
      </c>
      <c r="G17" s="3425"/>
      <c r="H17" s="3425"/>
      <c r="I17" s="3426"/>
      <c r="J17" s="3426"/>
      <c r="K17" s="3426"/>
      <c r="L17" s="3444">
        <f>'9-A.Training Sub-Annex'!L21</f>
        <v>0</v>
      </c>
      <c r="M17" s="3444">
        <f>'9-A.Training Sub-Annex'!M21</f>
        <v>0</v>
      </c>
      <c r="N17" s="3415">
        <f>'9-A.Training Sub-Annex'!N21</f>
        <v>0</v>
      </c>
      <c r="O17" s="3444">
        <f>'9-A.Training Sub-Annex'!O21</f>
        <v>0</v>
      </c>
      <c r="P17" s="3415">
        <f>'9-A.Training Sub-Annex'!P21</f>
        <v>0</v>
      </c>
      <c r="Q17" s="3445" t="str">
        <f>'9-A.Training Sub-Annex'!Q21</f>
        <v xml:space="preserve">STATE: ; PDY: ; KKL: ; MHE: ; YNM: </v>
      </c>
      <c r="R17" s="3445">
        <f>'9-A.Training Sub-Annex'!R21</f>
        <v>0</v>
      </c>
      <c r="S17" s="3415">
        <f>'9-A.Training Sub-Annex'!S21</f>
        <v>0</v>
      </c>
      <c r="U17" s="3420">
        <f t="shared" si="5"/>
        <v>0</v>
      </c>
      <c r="V17" s="3420">
        <f t="shared" si="0"/>
        <v>0</v>
      </c>
      <c r="W17" s="3420">
        <f t="shared" si="6"/>
        <v>0</v>
      </c>
      <c r="X17" s="3421" t="str">
        <f t="shared" si="1"/>
        <v xml:space="preserve">STATE: ; PDY: ; KKL: ; MHE: ; YNM: </v>
      </c>
      <c r="Y17" s="3420"/>
      <c r="Z17" s="3420"/>
      <c r="AA17" s="3420">
        <f t="shared" si="2"/>
        <v>0</v>
      </c>
      <c r="AB17" s="3420"/>
      <c r="AC17" s="3420"/>
      <c r="AD17" s="3420"/>
      <c r="AE17" s="3420">
        <f t="shared" si="7"/>
        <v>0</v>
      </c>
      <c r="AF17" s="3420"/>
      <c r="AG17" s="3420"/>
      <c r="AH17" s="3420"/>
      <c r="AI17" s="3420">
        <f t="shared" si="8"/>
        <v>0</v>
      </c>
      <c r="AJ17" s="3420"/>
      <c r="AK17" s="3420"/>
      <c r="AL17" s="3420"/>
      <c r="AM17" s="3420">
        <f t="shared" si="9"/>
        <v>0</v>
      </c>
      <c r="AN17" s="3420"/>
      <c r="AO17" s="3420"/>
      <c r="AP17" s="3420"/>
      <c r="AQ17" s="3420">
        <f t="shared" si="10"/>
        <v>0</v>
      </c>
      <c r="AR17" s="3420"/>
      <c r="AS17" s="3420">
        <f t="shared" si="11"/>
        <v>0</v>
      </c>
      <c r="AT17" s="3420">
        <f t="shared" si="3"/>
        <v>0</v>
      </c>
      <c r="AU17" s="3420">
        <f t="shared" si="12"/>
        <v>0</v>
      </c>
      <c r="AV17" s="3421" t="str">
        <f t="shared" si="4"/>
        <v xml:space="preserve">STATE: ; PDY: ; KKL: ; MHE: ; YNM: </v>
      </c>
    </row>
    <row r="18" spans="1:48" s="3379" customFormat="1" ht="78.75" customHeight="1">
      <c r="A18" s="3411" t="s">
        <v>5036</v>
      </c>
      <c r="B18" s="1495"/>
      <c r="C18" s="3446" t="s">
        <v>716</v>
      </c>
      <c r="D18" s="3423" t="s">
        <v>70</v>
      </c>
      <c r="E18" s="1472" t="s">
        <v>3878</v>
      </c>
      <c r="G18" s="3425"/>
      <c r="H18" s="3425"/>
      <c r="I18" s="3426"/>
      <c r="J18" s="3426"/>
      <c r="K18" s="3426"/>
      <c r="L18" s="3444">
        <f>'9-A.Training Sub-Annex'!L22</f>
        <v>0</v>
      </c>
      <c r="M18" s="3444">
        <f>'9-A.Training Sub-Annex'!M22</f>
        <v>0</v>
      </c>
      <c r="N18" s="3415">
        <f>'9-A.Training Sub-Annex'!N22</f>
        <v>0</v>
      </c>
      <c r="O18" s="3444">
        <f>'9-A.Training Sub-Annex'!O22</f>
        <v>0</v>
      </c>
      <c r="P18" s="3415">
        <f>'9-A.Training Sub-Annex'!P22</f>
        <v>0</v>
      </c>
      <c r="Q18" s="3445" t="str">
        <f>'9-A.Training Sub-Annex'!Q22</f>
        <v xml:space="preserve">STATE: ; PDY: ; KKL: ; MHE: ; YNM: </v>
      </c>
      <c r="R18" s="3445">
        <f>'9-A.Training Sub-Annex'!R22</f>
        <v>0</v>
      </c>
      <c r="S18" s="3415">
        <f>'9-A.Training Sub-Annex'!S22</f>
        <v>0</v>
      </c>
      <c r="U18" s="3420">
        <f t="shared" si="5"/>
        <v>0</v>
      </c>
      <c r="V18" s="3420">
        <f t="shared" si="0"/>
        <v>0</v>
      </c>
      <c r="W18" s="3420">
        <f t="shared" si="6"/>
        <v>0</v>
      </c>
      <c r="X18" s="3421" t="str">
        <f t="shared" si="1"/>
        <v xml:space="preserve">STATE: ; PDY: ; KKL: ; MHE: ; YNM: </v>
      </c>
      <c r="Y18" s="3420"/>
      <c r="Z18" s="3420"/>
      <c r="AA18" s="3420">
        <f t="shared" si="2"/>
        <v>0</v>
      </c>
      <c r="AB18" s="3420"/>
      <c r="AC18" s="3420"/>
      <c r="AD18" s="3420"/>
      <c r="AE18" s="3420">
        <f t="shared" si="7"/>
        <v>0</v>
      </c>
      <c r="AF18" s="3420"/>
      <c r="AG18" s="3420"/>
      <c r="AH18" s="3420"/>
      <c r="AI18" s="3420">
        <f t="shared" si="8"/>
        <v>0</v>
      </c>
      <c r="AJ18" s="3420"/>
      <c r="AK18" s="3420"/>
      <c r="AL18" s="3420"/>
      <c r="AM18" s="3420">
        <f t="shared" si="9"/>
        <v>0</v>
      </c>
      <c r="AN18" s="3420"/>
      <c r="AO18" s="3420"/>
      <c r="AP18" s="3420"/>
      <c r="AQ18" s="3420">
        <f t="shared" si="10"/>
        <v>0</v>
      </c>
      <c r="AR18" s="3420"/>
      <c r="AS18" s="3420">
        <f t="shared" si="11"/>
        <v>0</v>
      </c>
      <c r="AT18" s="3420">
        <f t="shared" si="3"/>
        <v>0</v>
      </c>
      <c r="AU18" s="3420">
        <f t="shared" si="12"/>
        <v>0</v>
      </c>
      <c r="AV18" s="3421" t="str">
        <f t="shared" si="4"/>
        <v xml:space="preserve">STATE: ; PDY: ; KKL: ; MHE: ; YNM: </v>
      </c>
    </row>
    <row r="19" spans="1:48" s="3379" customFormat="1" ht="78.75" customHeight="1">
      <c r="A19" s="3447">
        <v>9.1999999999999993</v>
      </c>
      <c r="B19" s="3448"/>
      <c r="C19" s="3448" t="s">
        <v>4998</v>
      </c>
      <c r="D19" s="3449"/>
      <c r="E19" s="3450"/>
      <c r="G19" s="3451"/>
      <c r="H19" s="3451"/>
      <c r="I19" s="3452"/>
      <c r="J19" s="3452"/>
      <c r="K19" s="3452"/>
      <c r="L19" s="3453"/>
      <c r="M19" s="3454"/>
      <c r="N19" s="2888"/>
      <c r="O19" s="3454"/>
      <c r="P19" s="3455">
        <f>P20+P29+P46+P54</f>
        <v>163.28238000295801</v>
      </c>
      <c r="Q19" s="3456"/>
      <c r="R19" s="3457"/>
      <c r="S19" s="3409">
        <f>S20+S29+S46+S54</f>
        <v>0</v>
      </c>
      <c r="U19" s="3420"/>
      <c r="V19" s="3420"/>
      <c r="W19" s="3455">
        <f>W20+W29+W46+W54</f>
        <v>0</v>
      </c>
      <c r="X19" s="3421"/>
      <c r="Y19" s="3420"/>
      <c r="Z19" s="3420"/>
      <c r="AA19" s="3455">
        <f>AA20+AA29+AA46+AA54</f>
        <v>0</v>
      </c>
      <c r="AB19" s="3420"/>
      <c r="AC19" s="3420"/>
      <c r="AD19" s="3420"/>
      <c r="AE19" s="3455">
        <f>AE20+AE29+AE46+AE54</f>
        <v>0</v>
      </c>
      <c r="AF19" s="3420"/>
      <c r="AG19" s="3420"/>
      <c r="AH19" s="3420"/>
      <c r="AI19" s="3455">
        <f>AI20+AI29+AI46+AI54</f>
        <v>0</v>
      </c>
      <c r="AJ19" s="3420"/>
      <c r="AK19" s="3420"/>
      <c r="AL19" s="3420"/>
      <c r="AM19" s="3455">
        <f>AM20+AM29+AM46+AM54</f>
        <v>0</v>
      </c>
      <c r="AN19" s="3420"/>
      <c r="AO19" s="3420"/>
      <c r="AP19" s="3420"/>
      <c r="AQ19" s="3455">
        <f>AQ20+AQ29+AQ46+AQ54</f>
        <v>0</v>
      </c>
      <c r="AR19" s="3420"/>
      <c r="AS19" s="3455">
        <f>AS20+AS29+AS46+AS54</f>
        <v>0</v>
      </c>
      <c r="AT19" s="3420"/>
      <c r="AU19" s="3420"/>
      <c r="AV19" s="3421"/>
    </row>
    <row r="20" spans="1:48" s="3379" customFormat="1" ht="78.75" customHeight="1">
      <c r="A20" s="3458" t="s">
        <v>761</v>
      </c>
      <c r="B20" s="3459"/>
      <c r="C20" s="3458" t="s">
        <v>4999</v>
      </c>
      <c r="D20" s="3460"/>
      <c r="E20" s="3460"/>
      <c r="G20" s="3461"/>
      <c r="H20" s="3461"/>
      <c r="I20" s="3462"/>
      <c r="J20" s="3462"/>
      <c r="K20" s="3462"/>
      <c r="L20" s="3462"/>
      <c r="M20" s="3462"/>
      <c r="N20" s="3463"/>
      <c r="O20" s="3464"/>
      <c r="P20" s="3463">
        <f>SUM(P21:P28)</f>
        <v>52.501119999974009</v>
      </c>
      <c r="Q20" s="3465"/>
      <c r="R20" s="3458"/>
      <c r="S20" s="3466">
        <f>SUM(S21:S28)</f>
        <v>0</v>
      </c>
      <c r="U20" s="3420"/>
      <c r="V20" s="3420"/>
      <c r="W20" s="3420"/>
      <c r="X20" s="3421"/>
      <c r="Y20" s="3420"/>
      <c r="Z20" s="3420"/>
      <c r="AA20" s="3420"/>
      <c r="AB20" s="3420"/>
      <c r="AC20" s="3420"/>
      <c r="AD20" s="3420"/>
      <c r="AE20" s="3420"/>
      <c r="AF20" s="3420"/>
      <c r="AG20" s="3420"/>
      <c r="AH20" s="3420"/>
      <c r="AI20" s="3420"/>
      <c r="AJ20" s="3420"/>
      <c r="AK20" s="3420"/>
      <c r="AL20" s="3420"/>
      <c r="AM20" s="3420"/>
      <c r="AN20" s="3420"/>
      <c r="AO20" s="3420"/>
      <c r="AP20" s="3420"/>
      <c r="AQ20" s="3420"/>
      <c r="AR20" s="3420"/>
      <c r="AS20" s="3420"/>
      <c r="AT20" s="3420"/>
      <c r="AU20" s="3420"/>
      <c r="AV20" s="3421"/>
    </row>
    <row r="21" spans="1:48" s="3387" customFormat="1" ht="78.75" customHeight="1">
      <c r="A21" s="3411" t="s">
        <v>5037</v>
      </c>
      <c r="B21" s="1501"/>
      <c r="C21" s="3467" t="s">
        <v>765</v>
      </c>
      <c r="D21" s="3412" t="s">
        <v>90</v>
      </c>
      <c r="E21" s="1499" t="s">
        <v>118</v>
      </c>
      <c r="G21" s="3468"/>
      <c r="H21" s="3468"/>
      <c r="I21" s="3469"/>
      <c r="J21" s="3469"/>
      <c r="K21" s="3469"/>
      <c r="L21" s="3469"/>
      <c r="M21" s="3470"/>
      <c r="N21" s="3471"/>
      <c r="O21" s="3470"/>
      <c r="P21" s="3416">
        <f>'9-A.Training Sub-Annex'!P25</f>
        <v>6.3793999999955</v>
      </c>
      <c r="Q21" s="3417"/>
      <c r="R21" s="1500"/>
      <c r="S21" s="3472">
        <f>'9-A.Training Sub-Annex'!S25</f>
        <v>0</v>
      </c>
      <c r="U21" s="3420">
        <f t="shared" si="5"/>
        <v>0</v>
      </c>
      <c r="V21" s="3420">
        <f t="shared" ref="V21:V28" si="13">Z21+AD21+AH21+AL21+AP21</f>
        <v>0</v>
      </c>
      <c r="W21" s="3420">
        <f t="shared" si="6"/>
        <v>0</v>
      </c>
      <c r="X21" s="3421" t="str">
        <f t="shared" ref="X21:X28" si="14">"STATE: "&amp;AB21&amp;"; PDY: "&amp;AF21&amp;"; KKL: "&amp;AJ21&amp;"; MHE: "&amp;AN21&amp;"; YNM: "&amp;AR21</f>
        <v xml:space="preserve">STATE: ; PDY: ; KKL: ; MHE: ; YNM: </v>
      </c>
      <c r="Y21" s="3420"/>
      <c r="Z21" s="3420"/>
      <c r="AA21" s="3420">
        <f t="shared" ref="AA21:AA28" si="15">Y21*Z21</f>
        <v>0</v>
      </c>
      <c r="AB21" s="3420"/>
      <c r="AC21" s="3420"/>
      <c r="AD21" s="3420"/>
      <c r="AE21" s="3420">
        <f t="shared" si="7"/>
        <v>0</v>
      </c>
      <c r="AF21" s="3420"/>
      <c r="AG21" s="3420"/>
      <c r="AH21" s="3420"/>
      <c r="AI21" s="3420">
        <f t="shared" si="8"/>
        <v>0</v>
      </c>
      <c r="AJ21" s="3420"/>
      <c r="AK21" s="3420"/>
      <c r="AL21" s="3420"/>
      <c r="AM21" s="3420">
        <f t="shared" si="9"/>
        <v>0</v>
      </c>
      <c r="AN21" s="3420"/>
      <c r="AO21" s="3420"/>
      <c r="AP21" s="3420"/>
      <c r="AQ21" s="3420">
        <f t="shared" si="10"/>
        <v>0</v>
      </c>
      <c r="AR21" s="3420"/>
      <c r="AS21" s="3420">
        <f t="shared" si="11"/>
        <v>0</v>
      </c>
      <c r="AT21" s="3420">
        <f t="shared" ref="AT21:AT28" si="16">Z21+AD21+AH21+AL21+AP21</f>
        <v>0</v>
      </c>
      <c r="AU21" s="3420">
        <f t="shared" si="12"/>
        <v>0</v>
      </c>
      <c r="AV21" s="3421" t="str">
        <f t="shared" ref="AV21:AV28" si="17">"STATE: "&amp;AB21&amp;"; PDY: "&amp;AF21&amp;"; KKL: "&amp;AJ21&amp;"; MHE: "&amp;AN21&amp;"; YNM: "&amp;AR21</f>
        <v xml:space="preserve">STATE: ; PDY: ; KKL: ; MHE: ; YNM: </v>
      </c>
    </row>
    <row r="22" spans="1:48" s="3387" customFormat="1" ht="78.75" customHeight="1">
      <c r="A22" s="3411" t="s">
        <v>5038</v>
      </c>
      <c r="B22" s="1501"/>
      <c r="C22" s="1501" t="s">
        <v>825</v>
      </c>
      <c r="D22" s="3412" t="s">
        <v>90</v>
      </c>
      <c r="E22" s="1499" t="s">
        <v>131</v>
      </c>
      <c r="G22" s="3468"/>
      <c r="H22" s="3468"/>
      <c r="I22" s="3469"/>
      <c r="J22" s="3469"/>
      <c r="K22" s="3469"/>
      <c r="L22" s="3469"/>
      <c r="M22" s="3470"/>
      <c r="N22" s="3471"/>
      <c r="O22" s="3470"/>
      <c r="P22" s="3416">
        <f>'9-A.Training Sub-Annex'!P54</f>
        <v>16.36184999999</v>
      </c>
      <c r="Q22" s="3417"/>
      <c r="R22" s="1500"/>
      <c r="S22" s="3472">
        <f>'9-A.Training Sub-Annex'!S54</f>
        <v>0</v>
      </c>
      <c r="U22" s="3420">
        <f t="shared" si="5"/>
        <v>0</v>
      </c>
      <c r="V22" s="3420">
        <f t="shared" si="13"/>
        <v>0</v>
      </c>
      <c r="W22" s="3420">
        <f t="shared" si="6"/>
        <v>0</v>
      </c>
      <c r="X22" s="3421" t="str">
        <f t="shared" si="14"/>
        <v xml:space="preserve">STATE: ; PDY: ; KKL: ; MHE: ; YNM: </v>
      </c>
      <c r="Y22" s="3420"/>
      <c r="Z22" s="3420"/>
      <c r="AA22" s="3420">
        <f t="shared" si="15"/>
        <v>0</v>
      </c>
      <c r="AB22" s="3420"/>
      <c r="AC22" s="3420"/>
      <c r="AD22" s="3420"/>
      <c r="AE22" s="3420">
        <f t="shared" si="7"/>
        <v>0</v>
      </c>
      <c r="AF22" s="3420"/>
      <c r="AG22" s="3420"/>
      <c r="AH22" s="3420"/>
      <c r="AI22" s="3420">
        <f t="shared" si="8"/>
        <v>0</v>
      </c>
      <c r="AJ22" s="3420"/>
      <c r="AK22" s="3420"/>
      <c r="AL22" s="3420"/>
      <c r="AM22" s="3420">
        <f t="shared" si="9"/>
        <v>0</v>
      </c>
      <c r="AN22" s="3420"/>
      <c r="AO22" s="3420"/>
      <c r="AP22" s="3420"/>
      <c r="AQ22" s="3420">
        <f t="shared" si="10"/>
        <v>0</v>
      </c>
      <c r="AR22" s="3420"/>
      <c r="AS22" s="3420">
        <f t="shared" si="11"/>
        <v>0</v>
      </c>
      <c r="AT22" s="3420">
        <f t="shared" si="16"/>
        <v>0</v>
      </c>
      <c r="AU22" s="3420">
        <f t="shared" si="12"/>
        <v>0</v>
      </c>
      <c r="AV22" s="3421" t="str">
        <f t="shared" si="17"/>
        <v xml:space="preserve">STATE: ; PDY: ; KKL: ; MHE: ; YNM: </v>
      </c>
    </row>
    <row r="23" spans="1:48" s="3387" customFormat="1" ht="78.75" customHeight="1">
      <c r="A23" s="3411" t="s">
        <v>5039</v>
      </c>
      <c r="B23" s="1501"/>
      <c r="C23" s="1501" t="s">
        <v>880</v>
      </c>
      <c r="D23" s="3412" t="s">
        <v>90</v>
      </c>
      <c r="E23" s="1499" t="s">
        <v>91</v>
      </c>
      <c r="G23" s="3468"/>
      <c r="H23" s="3468"/>
      <c r="I23" s="3469"/>
      <c r="J23" s="3469"/>
      <c r="K23" s="3469"/>
      <c r="L23" s="3469"/>
      <c r="M23" s="3469"/>
      <c r="N23" s="3416"/>
      <c r="O23" s="3473"/>
      <c r="P23" s="3416">
        <f>'9-A.Training Sub-Annex'!P81</f>
        <v>2.9882499999999999</v>
      </c>
      <c r="Q23" s="3417"/>
      <c r="R23" s="1500"/>
      <c r="S23" s="3472">
        <f>'9-A.Training Sub-Annex'!S81</f>
        <v>0</v>
      </c>
      <c r="U23" s="3420">
        <f t="shared" si="5"/>
        <v>0</v>
      </c>
      <c r="V23" s="3420">
        <f t="shared" si="13"/>
        <v>0</v>
      </c>
      <c r="W23" s="3420">
        <f t="shared" si="6"/>
        <v>0</v>
      </c>
      <c r="X23" s="3421" t="str">
        <f t="shared" si="14"/>
        <v xml:space="preserve">STATE: ; PDY: ; KKL: ; MHE: ; YNM: </v>
      </c>
      <c r="Y23" s="3420"/>
      <c r="Z23" s="3420"/>
      <c r="AA23" s="3420">
        <f t="shared" si="15"/>
        <v>0</v>
      </c>
      <c r="AB23" s="3420"/>
      <c r="AC23" s="3420"/>
      <c r="AD23" s="3420"/>
      <c r="AE23" s="3420">
        <f t="shared" si="7"/>
        <v>0</v>
      </c>
      <c r="AF23" s="3420"/>
      <c r="AG23" s="3420"/>
      <c r="AH23" s="3420"/>
      <c r="AI23" s="3420">
        <f t="shared" si="8"/>
        <v>0</v>
      </c>
      <c r="AJ23" s="3420"/>
      <c r="AK23" s="3420"/>
      <c r="AL23" s="3420"/>
      <c r="AM23" s="3420">
        <f t="shared" si="9"/>
        <v>0</v>
      </c>
      <c r="AN23" s="3420"/>
      <c r="AO23" s="3420"/>
      <c r="AP23" s="3420"/>
      <c r="AQ23" s="3420">
        <f t="shared" si="10"/>
        <v>0</v>
      </c>
      <c r="AR23" s="3420"/>
      <c r="AS23" s="3420">
        <f t="shared" si="11"/>
        <v>0</v>
      </c>
      <c r="AT23" s="3420">
        <f t="shared" si="16"/>
        <v>0</v>
      </c>
      <c r="AU23" s="3420">
        <f t="shared" si="12"/>
        <v>0</v>
      </c>
      <c r="AV23" s="3421" t="str">
        <f t="shared" si="17"/>
        <v xml:space="preserve">STATE: ; PDY: ; KKL: ; MHE: ; YNM: </v>
      </c>
    </row>
    <row r="24" spans="1:48" s="3387" customFormat="1" ht="78.75" customHeight="1">
      <c r="A24" s="3411" t="s">
        <v>5040</v>
      </c>
      <c r="B24" s="1501"/>
      <c r="C24" s="1501" t="s">
        <v>953</v>
      </c>
      <c r="D24" s="3412" t="s">
        <v>90</v>
      </c>
      <c r="E24" s="1499" t="s">
        <v>193</v>
      </c>
      <c r="G24" s="3468"/>
      <c r="H24" s="3468"/>
      <c r="I24" s="3469"/>
      <c r="J24" s="3469"/>
      <c r="K24" s="3469"/>
      <c r="L24" s="3469"/>
      <c r="M24" s="3470"/>
      <c r="N24" s="3471"/>
      <c r="O24" s="3470"/>
      <c r="P24" s="3416">
        <f>'9-A.Training Sub-Annex'!P110</f>
        <v>12.859269999999999</v>
      </c>
      <c r="Q24" s="3417"/>
      <c r="R24" s="1500"/>
      <c r="S24" s="3472">
        <f>'9-A.Training Sub-Annex'!S110</f>
        <v>0</v>
      </c>
      <c r="U24" s="3420">
        <f t="shared" si="5"/>
        <v>0</v>
      </c>
      <c r="V24" s="3420">
        <f t="shared" si="13"/>
        <v>0</v>
      </c>
      <c r="W24" s="3420">
        <f t="shared" si="6"/>
        <v>0</v>
      </c>
      <c r="X24" s="3421" t="str">
        <f t="shared" si="14"/>
        <v xml:space="preserve">STATE: ; PDY: ; KKL: ; MHE: ; YNM: </v>
      </c>
      <c r="Y24" s="3420"/>
      <c r="Z24" s="3420"/>
      <c r="AA24" s="3420">
        <f t="shared" si="15"/>
        <v>0</v>
      </c>
      <c r="AB24" s="3420"/>
      <c r="AC24" s="3420"/>
      <c r="AD24" s="3420"/>
      <c r="AE24" s="3420">
        <f t="shared" si="7"/>
        <v>0</v>
      </c>
      <c r="AF24" s="3420"/>
      <c r="AG24" s="3420"/>
      <c r="AH24" s="3420"/>
      <c r="AI24" s="3420">
        <f t="shared" si="8"/>
        <v>0</v>
      </c>
      <c r="AJ24" s="3420"/>
      <c r="AK24" s="3420"/>
      <c r="AL24" s="3420"/>
      <c r="AM24" s="3420">
        <f t="shared" si="9"/>
        <v>0</v>
      </c>
      <c r="AN24" s="3420"/>
      <c r="AO24" s="3420"/>
      <c r="AP24" s="3420"/>
      <c r="AQ24" s="3420">
        <f t="shared" si="10"/>
        <v>0</v>
      </c>
      <c r="AR24" s="3420"/>
      <c r="AS24" s="3420">
        <f t="shared" si="11"/>
        <v>0</v>
      </c>
      <c r="AT24" s="3420">
        <f t="shared" si="16"/>
        <v>0</v>
      </c>
      <c r="AU24" s="3420">
        <f t="shared" si="12"/>
        <v>0</v>
      </c>
      <c r="AV24" s="3421" t="str">
        <f t="shared" si="17"/>
        <v xml:space="preserve">STATE: ; PDY: ; KKL: ; MHE: ; YNM: </v>
      </c>
    </row>
    <row r="25" spans="1:48" s="3387" customFormat="1" ht="78.75" customHeight="1">
      <c r="A25" s="3411" t="s">
        <v>5041</v>
      </c>
      <c r="B25" s="1501"/>
      <c r="C25" s="1501" t="s">
        <v>2568</v>
      </c>
      <c r="D25" s="3412" t="s">
        <v>90</v>
      </c>
      <c r="E25" s="1499" t="s">
        <v>96</v>
      </c>
      <c r="G25" s="3468"/>
      <c r="H25" s="3468"/>
      <c r="I25" s="3469"/>
      <c r="J25" s="3469"/>
      <c r="K25" s="3469"/>
      <c r="L25" s="3469"/>
      <c r="M25" s="3470"/>
      <c r="N25" s="3471"/>
      <c r="O25" s="3470"/>
      <c r="P25" s="3416">
        <f>'9-A.Training Sub-Annex'!P128</f>
        <v>4.4567999999999994</v>
      </c>
      <c r="Q25" s="3417"/>
      <c r="R25" s="1500"/>
      <c r="S25" s="3472">
        <f>'9-A.Training Sub-Annex'!S128</f>
        <v>0</v>
      </c>
      <c r="U25" s="3420">
        <f t="shared" si="5"/>
        <v>0</v>
      </c>
      <c r="V25" s="3420">
        <f t="shared" si="13"/>
        <v>0</v>
      </c>
      <c r="W25" s="3420">
        <f t="shared" si="6"/>
        <v>0</v>
      </c>
      <c r="X25" s="3421" t="str">
        <f t="shared" si="14"/>
        <v xml:space="preserve">STATE: ; PDY: ; KKL: ; MHE: ; YNM: </v>
      </c>
      <c r="Y25" s="3420"/>
      <c r="Z25" s="3420"/>
      <c r="AA25" s="3420">
        <f t="shared" si="15"/>
        <v>0</v>
      </c>
      <c r="AB25" s="3420"/>
      <c r="AC25" s="3420"/>
      <c r="AD25" s="3420"/>
      <c r="AE25" s="3420">
        <f t="shared" si="7"/>
        <v>0</v>
      </c>
      <c r="AF25" s="3420"/>
      <c r="AG25" s="3420"/>
      <c r="AH25" s="3420"/>
      <c r="AI25" s="3420">
        <f t="shared" si="8"/>
        <v>0</v>
      </c>
      <c r="AJ25" s="3420"/>
      <c r="AK25" s="3420"/>
      <c r="AL25" s="3420"/>
      <c r="AM25" s="3420">
        <f t="shared" si="9"/>
        <v>0</v>
      </c>
      <c r="AN25" s="3420"/>
      <c r="AO25" s="3420"/>
      <c r="AP25" s="3420"/>
      <c r="AQ25" s="3420">
        <f t="shared" si="10"/>
        <v>0</v>
      </c>
      <c r="AR25" s="3420"/>
      <c r="AS25" s="3420">
        <f t="shared" si="11"/>
        <v>0</v>
      </c>
      <c r="AT25" s="3420">
        <f t="shared" si="16"/>
        <v>0</v>
      </c>
      <c r="AU25" s="3420">
        <f t="shared" si="12"/>
        <v>0</v>
      </c>
      <c r="AV25" s="3421" t="str">
        <f t="shared" si="17"/>
        <v xml:space="preserve">STATE: ; PDY: ; KKL: ; MHE: ; YNM: </v>
      </c>
    </row>
    <row r="26" spans="1:48" s="3387" customFormat="1" ht="78.75" customHeight="1">
      <c r="A26" s="3411" t="s">
        <v>5042</v>
      </c>
      <c r="B26" s="1501"/>
      <c r="C26" s="1501" t="s">
        <v>1129</v>
      </c>
      <c r="D26" s="3412" t="s">
        <v>90</v>
      </c>
      <c r="E26" s="1499" t="s">
        <v>4052</v>
      </c>
      <c r="G26" s="3468"/>
      <c r="H26" s="3468"/>
      <c r="I26" s="3469"/>
      <c r="J26" s="3469"/>
      <c r="K26" s="3469"/>
      <c r="L26" s="3469"/>
      <c r="M26" s="3470"/>
      <c r="N26" s="3471"/>
      <c r="O26" s="3470"/>
      <c r="P26" s="3416">
        <f>'9-A.Training Sub-Annex'!P134</f>
        <v>0.40355000000000002</v>
      </c>
      <c r="Q26" s="3417"/>
      <c r="R26" s="1500"/>
      <c r="S26" s="3472">
        <f>'9-A.Training Sub-Annex'!S134</f>
        <v>0</v>
      </c>
      <c r="U26" s="3420">
        <f t="shared" si="5"/>
        <v>0</v>
      </c>
      <c r="V26" s="3420">
        <f t="shared" si="13"/>
        <v>0</v>
      </c>
      <c r="W26" s="3420">
        <f t="shared" si="6"/>
        <v>0</v>
      </c>
      <c r="X26" s="3421" t="str">
        <f t="shared" si="14"/>
        <v xml:space="preserve">STATE: ; PDY: ; KKL: ; MHE: ; YNM: </v>
      </c>
      <c r="Y26" s="3420"/>
      <c r="Z26" s="3420"/>
      <c r="AA26" s="3420">
        <f t="shared" si="15"/>
        <v>0</v>
      </c>
      <c r="AB26" s="3420"/>
      <c r="AC26" s="3420"/>
      <c r="AD26" s="3420"/>
      <c r="AE26" s="3420">
        <f t="shared" si="7"/>
        <v>0</v>
      </c>
      <c r="AF26" s="3420"/>
      <c r="AG26" s="3420"/>
      <c r="AH26" s="3420"/>
      <c r="AI26" s="3420">
        <f t="shared" si="8"/>
        <v>0</v>
      </c>
      <c r="AJ26" s="3420"/>
      <c r="AK26" s="3420"/>
      <c r="AL26" s="3420"/>
      <c r="AM26" s="3420">
        <f t="shared" si="9"/>
        <v>0</v>
      </c>
      <c r="AN26" s="3420"/>
      <c r="AO26" s="3420"/>
      <c r="AP26" s="3420"/>
      <c r="AQ26" s="3420">
        <f t="shared" si="10"/>
        <v>0</v>
      </c>
      <c r="AR26" s="3420"/>
      <c r="AS26" s="3420">
        <f t="shared" si="11"/>
        <v>0</v>
      </c>
      <c r="AT26" s="3420">
        <f t="shared" si="16"/>
        <v>0</v>
      </c>
      <c r="AU26" s="3420">
        <f t="shared" si="12"/>
        <v>0</v>
      </c>
      <c r="AV26" s="3421" t="str">
        <f t="shared" si="17"/>
        <v xml:space="preserve">STATE: ; PDY: ; KKL: ; MHE: ; YNM: </v>
      </c>
    </row>
    <row r="27" spans="1:48" s="3387" customFormat="1" ht="78.75" customHeight="1">
      <c r="A27" s="3411" t="s">
        <v>5043</v>
      </c>
      <c r="B27" s="1441"/>
      <c r="C27" s="1441" t="s">
        <v>1034</v>
      </c>
      <c r="D27" s="3412" t="s">
        <v>90</v>
      </c>
      <c r="E27" s="1472" t="s">
        <v>205</v>
      </c>
      <c r="G27" s="1478"/>
      <c r="H27" s="1478"/>
      <c r="I27" s="1521"/>
      <c r="J27" s="1521"/>
      <c r="K27" s="1521"/>
      <c r="L27" s="1521"/>
      <c r="M27" s="1521"/>
      <c r="N27" s="3416"/>
      <c r="O27" s="3474"/>
      <c r="P27" s="3416">
        <f>'9-A.Training Sub-Annex'!P139</f>
        <v>9.0519999999885012</v>
      </c>
      <c r="Q27" s="1535"/>
      <c r="R27" s="1495"/>
      <c r="S27" s="3472">
        <f>'9-A.Training Sub-Annex'!S139</f>
        <v>0</v>
      </c>
      <c r="U27" s="3420">
        <f t="shared" si="5"/>
        <v>0</v>
      </c>
      <c r="V27" s="3420">
        <f t="shared" si="13"/>
        <v>0</v>
      </c>
      <c r="W27" s="3420">
        <f t="shared" si="6"/>
        <v>0</v>
      </c>
      <c r="X27" s="3421" t="str">
        <f t="shared" si="14"/>
        <v xml:space="preserve">STATE: ; PDY: ; KKL: ; MHE: ; YNM: </v>
      </c>
      <c r="Y27" s="3420"/>
      <c r="Z27" s="3420"/>
      <c r="AA27" s="3420">
        <f t="shared" si="15"/>
        <v>0</v>
      </c>
      <c r="AB27" s="3420"/>
      <c r="AC27" s="3420"/>
      <c r="AD27" s="3420"/>
      <c r="AE27" s="3420">
        <f t="shared" si="7"/>
        <v>0</v>
      </c>
      <c r="AF27" s="3420"/>
      <c r="AG27" s="3420"/>
      <c r="AH27" s="3420"/>
      <c r="AI27" s="3420">
        <f t="shared" si="8"/>
        <v>0</v>
      </c>
      <c r="AJ27" s="3420"/>
      <c r="AK27" s="3420"/>
      <c r="AL27" s="3420"/>
      <c r="AM27" s="3420">
        <f t="shared" si="9"/>
        <v>0</v>
      </c>
      <c r="AN27" s="3420"/>
      <c r="AO27" s="3420"/>
      <c r="AP27" s="3420"/>
      <c r="AQ27" s="3420">
        <f t="shared" si="10"/>
        <v>0</v>
      </c>
      <c r="AR27" s="3420"/>
      <c r="AS27" s="3420">
        <f t="shared" si="11"/>
        <v>0</v>
      </c>
      <c r="AT27" s="3420">
        <f t="shared" si="16"/>
        <v>0</v>
      </c>
      <c r="AU27" s="3420">
        <f t="shared" si="12"/>
        <v>0</v>
      </c>
      <c r="AV27" s="3421" t="str">
        <f t="shared" si="17"/>
        <v xml:space="preserve">STATE: ; PDY: ; KKL: ; MHE: ; YNM: </v>
      </c>
    </row>
    <row r="28" spans="1:48" s="3387" customFormat="1" ht="78.75" customHeight="1">
      <c r="A28" s="3411" t="s">
        <v>5044</v>
      </c>
      <c r="B28" s="1501"/>
      <c r="C28" s="1501" t="s">
        <v>5045</v>
      </c>
      <c r="D28" s="3412" t="s">
        <v>90</v>
      </c>
      <c r="E28" s="1499" t="s">
        <v>90</v>
      </c>
      <c r="G28" s="3475"/>
      <c r="H28" s="3476"/>
      <c r="I28" s="3477"/>
      <c r="J28" s="3477"/>
      <c r="K28" s="3478"/>
      <c r="L28" s="3478"/>
      <c r="M28" s="3470"/>
      <c r="N28" s="3471"/>
      <c r="O28" s="3470"/>
      <c r="P28" s="3416">
        <f>'9-A.Training Sub-Annex'!P142</f>
        <v>0</v>
      </c>
      <c r="Q28" s="3479"/>
      <c r="R28" s="1500"/>
      <c r="S28" s="3472">
        <f>'9-A.Training Sub-Annex'!S142</f>
        <v>0</v>
      </c>
      <c r="U28" s="3420">
        <f t="shared" si="5"/>
        <v>0</v>
      </c>
      <c r="V28" s="3420">
        <f t="shared" si="13"/>
        <v>0</v>
      </c>
      <c r="W28" s="3420">
        <f t="shared" si="6"/>
        <v>0</v>
      </c>
      <c r="X28" s="3421" t="str">
        <f t="shared" si="14"/>
        <v xml:space="preserve">STATE: ; PDY: ; KKL: ; MHE: ; YNM: </v>
      </c>
      <c r="Y28" s="3420"/>
      <c r="Z28" s="3420"/>
      <c r="AA28" s="3420">
        <f t="shared" si="15"/>
        <v>0</v>
      </c>
      <c r="AB28" s="3420"/>
      <c r="AC28" s="3420"/>
      <c r="AD28" s="3420"/>
      <c r="AE28" s="3420">
        <f t="shared" si="7"/>
        <v>0</v>
      </c>
      <c r="AF28" s="3420"/>
      <c r="AG28" s="3420"/>
      <c r="AH28" s="3420"/>
      <c r="AI28" s="3420">
        <f t="shared" si="8"/>
        <v>0</v>
      </c>
      <c r="AJ28" s="3420"/>
      <c r="AK28" s="3420"/>
      <c r="AL28" s="3420"/>
      <c r="AM28" s="3420">
        <f t="shared" si="9"/>
        <v>0</v>
      </c>
      <c r="AN28" s="3420"/>
      <c r="AO28" s="3420"/>
      <c r="AP28" s="3420"/>
      <c r="AQ28" s="3420">
        <f t="shared" si="10"/>
        <v>0</v>
      </c>
      <c r="AR28" s="3420"/>
      <c r="AS28" s="3420">
        <f t="shared" si="11"/>
        <v>0</v>
      </c>
      <c r="AT28" s="3420">
        <f t="shared" si="16"/>
        <v>0</v>
      </c>
      <c r="AU28" s="3420">
        <f t="shared" si="12"/>
        <v>0</v>
      </c>
      <c r="AV28" s="3421" t="str">
        <f t="shared" si="17"/>
        <v xml:space="preserve">STATE: ; PDY: ; KKL: ; MHE: ; YNM: </v>
      </c>
    </row>
    <row r="29" spans="1:48" s="3402" customFormat="1" ht="78.75" customHeight="1">
      <c r="A29" s="3458" t="s">
        <v>2404</v>
      </c>
      <c r="B29" s="3480"/>
      <c r="C29" s="3481" t="s">
        <v>5019</v>
      </c>
      <c r="D29" s="3482"/>
      <c r="E29" s="3483"/>
      <c r="G29" s="3484"/>
      <c r="H29" s="3485"/>
      <c r="I29" s="3486"/>
      <c r="J29" s="3486"/>
      <c r="K29" s="3487"/>
      <c r="L29" s="3487"/>
      <c r="M29" s="3488"/>
      <c r="N29" s="3463"/>
      <c r="O29" s="3488"/>
      <c r="P29" s="3463">
        <f>SUM(P30:P45)</f>
        <v>59.880160002999993</v>
      </c>
      <c r="Q29" s="3489"/>
      <c r="R29" s="3490"/>
      <c r="S29" s="3466">
        <f>SUM(S30:S45)</f>
        <v>0</v>
      </c>
      <c r="U29" s="3420"/>
      <c r="V29" s="3420"/>
      <c r="W29" s="3420"/>
      <c r="X29" s="3421"/>
      <c r="Y29" s="3420"/>
      <c r="Z29" s="3420"/>
      <c r="AA29" s="3420"/>
      <c r="AB29" s="3420"/>
      <c r="AC29" s="3420"/>
      <c r="AD29" s="3420"/>
      <c r="AE29" s="3420"/>
      <c r="AF29" s="3420"/>
      <c r="AG29" s="3420"/>
      <c r="AH29" s="3420"/>
      <c r="AI29" s="3420"/>
      <c r="AJ29" s="3420"/>
      <c r="AK29" s="3420"/>
      <c r="AL29" s="3420"/>
      <c r="AM29" s="3420"/>
      <c r="AN29" s="3420"/>
      <c r="AO29" s="3420"/>
      <c r="AP29" s="3420"/>
      <c r="AQ29" s="3420"/>
      <c r="AR29" s="3420"/>
      <c r="AS29" s="3420"/>
      <c r="AT29" s="3420"/>
      <c r="AU29" s="3420"/>
      <c r="AV29" s="3421"/>
    </row>
    <row r="30" spans="1:48" s="3402" customFormat="1" ht="78.75" customHeight="1">
      <c r="A30" s="3411" t="s">
        <v>5046</v>
      </c>
      <c r="B30" s="1508"/>
      <c r="C30" s="1501" t="s">
        <v>2571</v>
      </c>
      <c r="D30" s="3423" t="s">
        <v>70</v>
      </c>
      <c r="E30" s="3392" t="s">
        <v>2083</v>
      </c>
      <c r="G30" s="1607"/>
      <c r="H30" s="1607"/>
      <c r="I30" s="3491"/>
      <c r="J30" s="3491"/>
      <c r="K30" s="3491"/>
      <c r="L30" s="3491"/>
      <c r="M30" s="3470"/>
      <c r="N30" s="3471"/>
      <c r="O30" s="3470"/>
      <c r="P30" s="3416">
        <f>'9-A.Training Sub-Annex'!P146</f>
        <v>0</v>
      </c>
      <c r="Q30" s="3492"/>
      <c r="R30" s="1507"/>
      <c r="S30" s="3472">
        <f>'9-A.Training Sub-Annex'!S146</f>
        <v>0</v>
      </c>
      <c r="T30" s="3419"/>
      <c r="U30" s="3420">
        <f t="shared" si="5"/>
        <v>0</v>
      </c>
      <c r="V30" s="3420">
        <f t="shared" ref="V30:V45" si="18">Z30+AD30+AH30+AL30+AP30</f>
        <v>0</v>
      </c>
      <c r="W30" s="3420">
        <f t="shared" si="6"/>
        <v>0</v>
      </c>
      <c r="X30" s="3421" t="str">
        <f t="shared" ref="X30:X45" si="19">"STATE: "&amp;AB30&amp;"; PDY: "&amp;AF30&amp;"; KKL: "&amp;AJ30&amp;"; MHE: "&amp;AN30&amp;"; YNM: "&amp;AR30</f>
        <v xml:space="preserve">STATE: ; PDY: ; KKL: ; MHE: ; YNM: </v>
      </c>
      <c r="Y30" s="3420"/>
      <c r="Z30" s="3420"/>
      <c r="AA30" s="3420">
        <f t="shared" ref="AA30:AA45" si="20">Y30*Z30</f>
        <v>0</v>
      </c>
      <c r="AB30" s="3420"/>
      <c r="AC30" s="3420"/>
      <c r="AD30" s="3420"/>
      <c r="AE30" s="3420">
        <f t="shared" si="7"/>
        <v>0</v>
      </c>
      <c r="AF30" s="3420"/>
      <c r="AG30" s="3420"/>
      <c r="AH30" s="3420"/>
      <c r="AI30" s="3420">
        <f t="shared" si="8"/>
        <v>0</v>
      </c>
      <c r="AJ30" s="3420"/>
      <c r="AK30" s="3420"/>
      <c r="AL30" s="3420"/>
      <c r="AM30" s="3420">
        <f t="shared" si="9"/>
        <v>0</v>
      </c>
      <c r="AN30" s="3420"/>
      <c r="AO30" s="3420"/>
      <c r="AP30" s="3420"/>
      <c r="AQ30" s="3420">
        <f t="shared" si="10"/>
        <v>0</v>
      </c>
      <c r="AR30" s="3420"/>
      <c r="AS30" s="3420">
        <f t="shared" si="11"/>
        <v>0</v>
      </c>
      <c r="AT30" s="3420">
        <f t="shared" ref="AT30:AT45" si="21">Z30+AD30+AH30+AL30+AP30</f>
        <v>0</v>
      </c>
      <c r="AU30" s="3420">
        <f t="shared" si="12"/>
        <v>0</v>
      </c>
      <c r="AV30" s="3421" t="str">
        <f t="shared" ref="AV30:AV45" si="22">"STATE: "&amp;AB30&amp;"; PDY: "&amp;AF30&amp;"; KKL: "&amp;AJ30&amp;"; MHE: "&amp;AN30&amp;"; YNM: "&amp;AR30</f>
        <v xml:space="preserve">STATE: ; PDY: ; KKL: ; MHE: ; YNM: </v>
      </c>
    </row>
    <row r="31" spans="1:48" s="3379" customFormat="1" ht="78.75" customHeight="1">
      <c r="A31" s="3411" t="s">
        <v>5047</v>
      </c>
      <c r="B31" s="1495"/>
      <c r="C31" s="1441" t="s">
        <v>1119</v>
      </c>
      <c r="D31" s="3423" t="s">
        <v>70</v>
      </c>
      <c r="E31" s="1472" t="s">
        <v>5062</v>
      </c>
      <c r="G31" s="3493"/>
      <c r="H31" s="3493"/>
      <c r="I31" s="3494"/>
      <c r="J31" s="3494"/>
      <c r="K31" s="3494"/>
      <c r="L31" s="3494"/>
      <c r="M31" s="3495"/>
      <c r="N31" s="3471"/>
      <c r="O31" s="3496"/>
      <c r="P31" s="3471">
        <f>'9-A.Training Sub-Annex'!P150</f>
        <v>0</v>
      </c>
      <c r="Q31" s="3494"/>
      <c r="R31" s="1495"/>
      <c r="S31" s="3418">
        <f>'9-A.Training Sub-Annex'!S150</f>
        <v>0</v>
      </c>
      <c r="T31" s="3387"/>
      <c r="U31" s="3420">
        <f t="shared" si="5"/>
        <v>0</v>
      </c>
      <c r="V31" s="3420">
        <f t="shared" si="18"/>
        <v>0</v>
      </c>
      <c r="W31" s="3420">
        <f t="shared" si="6"/>
        <v>0</v>
      </c>
      <c r="X31" s="3421" t="str">
        <f t="shared" si="19"/>
        <v xml:space="preserve">STATE: ; PDY: ; KKL: ; MHE: ; YNM: </v>
      </c>
      <c r="Y31" s="3420"/>
      <c r="Z31" s="3420"/>
      <c r="AA31" s="3420">
        <f t="shared" si="20"/>
        <v>0</v>
      </c>
      <c r="AB31" s="3420"/>
      <c r="AC31" s="3420"/>
      <c r="AD31" s="3420"/>
      <c r="AE31" s="3420">
        <f t="shared" si="7"/>
        <v>0</v>
      </c>
      <c r="AF31" s="3420"/>
      <c r="AG31" s="3420"/>
      <c r="AH31" s="3420"/>
      <c r="AI31" s="3420">
        <f t="shared" si="8"/>
        <v>0</v>
      </c>
      <c r="AJ31" s="3420"/>
      <c r="AK31" s="3420"/>
      <c r="AL31" s="3420"/>
      <c r="AM31" s="3420">
        <f t="shared" si="9"/>
        <v>0</v>
      </c>
      <c r="AN31" s="3420"/>
      <c r="AO31" s="3420"/>
      <c r="AP31" s="3420"/>
      <c r="AQ31" s="3420">
        <f t="shared" si="10"/>
        <v>0</v>
      </c>
      <c r="AR31" s="3420"/>
      <c r="AS31" s="3420">
        <f t="shared" si="11"/>
        <v>0</v>
      </c>
      <c r="AT31" s="3420">
        <f t="shared" si="21"/>
        <v>0</v>
      </c>
      <c r="AU31" s="3420">
        <f t="shared" si="12"/>
        <v>0</v>
      </c>
      <c r="AV31" s="3421" t="str">
        <f t="shared" si="22"/>
        <v xml:space="preserve">STATE: ; PDY: ; KKL: ; MHE: ; YNM: </v>
      </c>
    </row>
    <row r="32" spans="1:48" s="3379" customFormat="1" ht="78.75" customHeight="1">
      <c r="A32" s="3411" t="s">
        <v>5048</v>
      </c>
      <c r="B32" s="1495"/>
      <c r="C32" s="1441" t="s">
        <v>2594</v>
      </c>
      <c r="D32" s="3423" t="s">
        <v>70</v>
      </c>
      <c r="E32" s="1472" t="s">
        <v>4967</v>
      </c>
      <c r="G32" s="3493"/>
      <c r="H32" s="3493"/>
      <c r="I32" s="3494"/>
      <c r="J32" s="3494"/>
      <c r="K32" s="3494"/>
      <c r="L32" s="3494"/>
      <c r="M32" s="3495"/>
      <c r="N32" s="3471"/>
      <c r="O32" s="3496"/>
      <c r="P32" s="3471">
        <f>'9-A.Training Sub-Annex'!P163</f>
        <v>0</v>
      </c>
      <c r="Q32" s="3494"/>
      <c r="R32" s="1495"/>
      <c r="S32" s="3418">
        <f>'9-A.Training Sub-Annex'!S163</f>
        <v>0</v>
      </c>
      <c r="T32" s="3387"/>
      <c r="U32" s="3420">
        <f t="shared" si="5"/>
        <v>0</v>
      </c>
      <c r="V32" s="3420">
        <f t="shared" si="18"/>
        <v>0</v>
      </c>
      <c r="W32" s="3420">
        <f t="shared" si="6"/>
        <v>0</v>
      </c>
      <c r="X32" s="3421" t="str">
        <f t="shared" si="19"/>
        <v xml:space="preserve">STATE: ; PDY: ; KKL: ; MHE: ; YNM: </v>
      </c>
      <c r="Y32" s="3420"/>
      <c r="Z32" s="3420"/>
      <c r="AA32" s="3420">
        <f t="shared" si="20"/>
        <v>0</v>
      </c>
      <c r="AB32" s="3420"/>
      <c r="AC32" s="3420"/>
      <c r="AD32" s="3420"/>
      <c r="AE32" s="3420">
        <f t="shared" si="7"/>
        <v>0</v>
      </c>
      <c r="AF32" s="3420"/>
      <c r="AG32" s="3420"/>
      <c r="AH32" s="3420"/>
      <c r="AI32" s="3420">
        <f t="shared" si="8"/>
        <v>0</v>
      </c>
      <c r="AJ32" s="3420"/>
      <c r="AK32" s="3420"/>
      <c r="AL32" s="3420"/>
      <c r="AM32" s="3420">
        <f t="shared" si="9"/>
        <v>0</v>
      </c>
      <c r="AN32" s="3420"/>
      <c r="AO32" s="3420"/>
      <c r="AP32" s="3420"/>
      <c r="AQ32" s="3420">
        <f t="shared" si="10"/>
        <v>0</v>
      </c>
      <c r="AR32" s="3420"/>
      <c r="AS32" s="3420">
        <f t="shared" si="11"/>
        <v>0</v>
      </c>
      <c r="AT32" s="3420">
        <f t="shared" si="21"/>
        <v>0</v>
      </c>
      <c r="AU32" s="3420">
        <f t="shared" si="12"/>
        <v>0</v>
      </c>
      <c r="AV32" s="3421" t="str">
        <f t="shared" si="22"/>
        <v xml:space="preserve">STATE: ; PDY: ; KKL: ; MHE: ; YNM: </v>
      </c>
    </row>
    <row r="33" spans="1:48" s="3402" customFormat="1" ht="78.75" customHeight="1">
      <c r="A33" s="3411" t="s">
        <v>5049</v>
      </c>
      <c r="B33" s="1441"/>
      <c r="C33" s="1441" t="s">
        <v>5085</v>
      </c>
      <c r="D33" s="3423" t="s">
        <v>70</v>
      </c>
      <c r="E33" s="1472" t="s">
        <v>5063</v>
      </c>
      <c r="G33" s="1478"/>
      <c r="H33" s="1478"/>
      <c r="I33" s="1521"/>
      <c r="J33" s="1521"/>
      <c r="K33" s="1521"/>
      <c r="L33" s="1521"/>
      <c r="M33" s="1521"/>
      <c r="N33" s="3497"/>
      <c r="O33" s="3474"/>
      <c r="P33" s="3471">
        <f>'9-A.Training Sub-Annex'!P169</f>
        <v>0</v>
      </c>
      <c r="Q33" s="1535"/>
      <c r="R33" s="1495"/>
      <c r="S33" s="3418">
        <f>'9-A.Training Sub-Annex'!S169</f>
        <v>0</v>
      </c>
      <c r="T33" s="3419"/>
      <c r="U33" s="3420">
        <f t="shared" si="5"/>
        <v>0</v>
      </c>
      <c r="V33" s="3420">
        <f t="shared" si="18"/>
        <v>0</v>
      </c>
      <c r="W33" s="3420">
        <f t="shared" si="6"/>
        <v>0</v>
      </c>
      <c r="X33" s="3421" t="str">
        <f t="shared" si="19"/>
        <v xml:space="preserve">STATE: ; PDY: ; KKL: ; MHE: ; YNM: </v>
      </c>
      <c r="Y33" s="3420"/>
      <c r="Z33" s="3420"/>
      <c r="AA33" s="3420">
        <f t="shared" si="20"/>
        <v>0</v>
      </c>
      <c r="AB33" s="3420"/>
      <c r="AC33" s="3420"/>
      <c r="AD33" s="3420"/>
      <c r="AE33" s="3420">
        <f t="shared" si="7"/>
        <v>0</v>
      </c>
      <c r="AF33" s="3420"/>
      <c r="AG33" s="3420"/>
      <c r="AH33" s="3420"/>
      <c r="AI33" s="3420">
        <f t="shared" si="8"/>
        <v>0</v>
      </c>
      <c r="AJ33" s="3420"/>
      <c r="AK33" s="3420"/>
      <c r="AL33" s="3420"/>
      <c r="AM33" s="3420">
        <f t="shared" si="9"/>
        <v>0</v>
      </c>
      <c r="AN33" s="3420"/>
      <c r="AO33" s="3420"/>
      <c r="AP33" s="3420"/>
      <c r="AQ33" s="3420">
        <f t="shared" si="10"/>
        <v>0</v>
      </c>
      <c r="AR33" s="3420"/>
      <c r="AS33" s="3420">
        <f t="shared" si="11"/>
        <v>0</v>
      </c>
      <c r="AT33" s="3420">
        <f t="shared" si="21"/>
        <v>0</v>
      </c>
      <c r="AU33" s="3420">
        <f t="shared" si="12"/>
        <v>0</v>
      </c>
      <c r="AV33" s="3421" t="str">
        <f t="shared" si="22"/>
        <v xml:space="preserve">STATE: ; PDY: ; KKL: ; MHE: ; YNM: </v>
      </c>
    </row>
    <row r="34" spans="1:48" s="3402" customFormat="1" ht="78.75" customHeight="1">
      <c r="A34" s="3411" t="s">
        <v>5050</v>
      </c>
      <c r="B34" s="1441"/>
      <c r="C34" s="1441" t="s">
        <v>1147</v>
      </c>
      <c r="D34" s="3423" t="s">
        <v>70</v>
      </c>
      <c r="E34" s="1472" t="s">
        <v>70</v>
      </c>
      <c r="G34" s="1478"/>
      <c r="H34" s="1478"/>
      <c r="I34" s="1521"/>
      <c r="J34" s="1521"/>
      <c r="K34" s="1521"/>
      <c r="L34" s="1521"/>
      <c r="M34" s="1521"/>
      <c r="N34" s="3416"/>
      <c r="O34" s="3498"/>
      <c r="P34" s="3416">
        <f>'9-A.Training Sub-Annex'!P174</f>
        <v>0</v>
      </c>
      <c r="Q34" s="1535"/>
      <c r="R34" s="1495"/>
      <c r="S34" s="3472">
        <f>'9-A.Training Sub-Annex'!S174</f>
        <v>0</v>
      </c>
      <c r="T34" s="3419"/>
      <c r="U34" s="3420">
        <f t="shared" si="5"/>
        <v>0</v>
      </c>
      <c r="V34" s="3420">
        <f t="shared" si="18"/>
        <v>0</v>
      </c>
      <c r="W34" s="3420">
        <f t="shared" si="6"/>
        <v>0</v>
      </c>
      <c r="X34" s="3421" t="str">
        <f t="shared" si="19"/>
        <v xml:space="preserve">STATE: ; PDY: ; KKL: ; MHE: ; YNM: </v>
      </c>
      <c r="Y34" s="3420"/>
      <c r="Z34" s="3420"/>
      <c r="AA34" s="3420">
        <f t="shared" si="20"/>
        <v>0</v>
      </c>
      <c r="AB34" s="3420"/>
      <c r="AC34" s="3420"/>
      <c r="AD34" s="3420"/>
      <c r="AE34" s="3420">
        <f t="shared" si="7"/>
        <v>0</v>
      </c>
      <c r="AF34" s="3420"/>
      <c r="AG34" s="3420"/>
      <c r="AH34" s="3420"/>
      <c r="AI34" s="3420">
        <f t="shared" si="8"/>
        <v>0</v>
      </c>
      <c r="AJ34" s="3420"/>
      <c r="AK34" s="3420"/>
      <c r="AL34" s="3420"/>
      <c r="AM34" s="3420">
        <f t="shared" si="9"/>
        <v>0</v>
      </c>
      <c r="AN34" s="3420"/>
      <c r="AO34" s="3420"/>
      <c r="AP34" s="3420"/>
      <c r="AQ34" s="3420">
        <f t="shared" si="10"/>
        <v>0</v>
      </c>
      <c r="AR34" s="3420"/>
      <c r="AS34" s="3420">
        <f t="shared" si="11"/>
        <v>0</v>
      </c>
      <c r="AT34" s="3420">
        <f t="shared" si="21"/>
        <v>0</v>
      </c>
      <c r="AU34" s="3420">
        <f t="shared" si="12"/>
        <v>0</v>
      </c>
      <c r="AV34" s="3421" t="str">
        <f t="shared" si="22"/>
        <v xml:space="preserve">STATE: ; PDY: ; KKL: ; MHE: ; YNM: </v>
      </c>
    </row>
    <row r="35" spans="1:48" s="3402" customFormat="1" ht="78.75" customHeight="1">
      <c r="A35" s="3411" t="s">
        <v>5051</v>
      </c>
      <c r="B35" s="3499"/>
      <c r="C35" s="1504" t="s">
        <v>1150</v>
      </c>
      <c r="D35" s="3423" t="s">
        <v>70</v>
      </c>
      <c r="E35" s="1499" t="s">
        <v>4702</v>
      </c>
      <c r="G35" s="3468"/>
      <c r="H35" s="3468"/>
      <c r="I35" s="3469"/>
      <c r="J35" s="3469"/>
      <c r="K35" s="3469"/>
      <c r="L35" s="3469"/>
      <c r="M35" s="3470"/>
      <c r="N35" s="3471"/>
      <c r="O35" s="3470"/>
      <c r="P35" s="3416">
        <f>'9-A.Training Sub-Annex'!P177</f>
        <v>0</v>
      </c>
      <c r="Q35" s="3417"/>
      <c r="R35" s="1500"/>
      <c r="S35" s="3472">
        <f>'9-A.Training Sub-Annex'!S177</f>
        <v>0</v>
      </c>
      <c r="T35" s="3419"/>
      <c r="U35" s="3420">
        <f t="shared" si="5"/>
        <v>0</v>
      </c>
      <c r="V35" s="3420">
        <f t="shared" si="18"/>
        <v>0</v>
      </c>
      <c r="W35" s="3420">
        <f t="shared" si="6"/>
        <v>0</v>
      </c>
      <c r="X35" s="3421" t="str">
        <f t="shared" si="19"/>
        <v xml:space="preserve">STATE: ; PDY: ; KKL: ; MHE: ; YNM: </v>
      </c>
      <c r="Y35" s="3420"/>
      <c r="Z35" s="3420"/>
      <c r="AA35" s="3420">
        <f t="shared" si="20"/>
        <v>0</v>
      </c>
      <c r="AB35" s="3420"/>
      <c r="AC35" s="3420"/>
      <c r="AD35" s="3420"/>
      <c r="AE35" s="3420">
        <f t="shared" si="7"/>
        <v>0</v>
      </c>
      <c r="AF35" s="3420"/>
      <c r="AG35" s="3420"/>
      <c r="AH35" s="3420"/>
      <c r="AI35" s="3420">
        <f t="shared" si="8"/>
        <v>0</v>
      </c>
      <c r="AJ35" s="3420"/>
      <c r="AK35" s="3420"/>
      <c r="AL35" s="3420"/>
      <c r="AM35" s="3420">
        <f t="shared" si="9"/>
        <v>0</v>
      </c>
      <c r="AN35" s="3420"/>
      <c r="AO35" s="3420"/>
      <c r="AP35" s="3420"/>
      <c r="AQ35" s="3420">
        <f t="shared" si="10"/>
        <v>0</v>
      </c>
      <c r="AR35" s="3420"/>
      <c r="AS35" s="3420">
        <f t="shared" si="11"/>
        <v>0</v>
      </c>
      <c r="AT35" s="3420">
        <f t="shared" si="21"/>
        <v>0</v>
      </c>
      <c r="AU35" s="3420">
        <f t="shared" si="12"/>
        <v>0</v>
      </c>
      <c r="AV35" s="3421" t="str">
        <f t="shared" si="22"/>
        <v xml:space="preserve">STATE: ; PDY: ; KKL: ; MHE: ; YNM: </v>
      </c>
    </row>
    <row r="36" spans="1:48" s="3379" customFormat="1" ht="78.75" customHeight="1">
      <c r="A36" s="3411" t="s">
        <v>5052</v>
      </c>
      <c r="B36" s="1501"/>
      <c r="C36" s="1501" t="s">
        <v>2843</v>
      </c>
      <c r="D36" s="3423" t="s">
        <v>70</v>
      </c>
      <c r="E36" s="1499" t="s">
        <v>2374</v>
      </c>
      <c r="G36" s="3468"/>
      <c r="H36" s="3468"/>
      <c r="I36" s="3469"/>
      <c r="J36" s="3469"/>
      <c r="K36" s="3469"/>
      <c r="L36" s="3469"/>
      <c r="M36" s="3470"/>
      <c r="N36" s="3471"/>
      <c r="O36" s="3470"/>
      <c r="P36" s="3416">
        <f>'9-A.Training Sub-Annex'!P184</f>
        <v>2</v>
      </c>
      <c r="Q36" s="3417"/>
      <c r="R36" s="1500"/>
      <c r="S36" s="3472">
        <f>'9-A.Training Sub-Annex'!S184</f>
        <v>0</v>
      </c>
      <c r="T36" s="3387"/>
      <c r="U36" s="3420">
        <f t="shared" si="5"/>
        <v>0</v>
      </c>
      <c r="V36" s="3420">
        <f t="shared" si="18"/>
        <v>0</v>
      </c>
      <c r="W36" s="3420">
        <f t="shared" si="6"/>
        <v>0</v>
      </c>
      <c r="X36" s="3421" t="str">
        <f t="shared" si="19"/>
        <v xml:space="preserve">STATE: ; PDY: ; KKL: ; MHE: ; YNM: </v>
      </c>
      <c r="Y36" s="3420"/>
      <c r="Z36" s="3420"/>
      <c r="AA36" s="3420">
        <f t="shared" si="20"/>
        <v>0</v>
      </c>
      <c r="AB36" s="3420"/>
      <c r="AC36" s="3420"/>
      <c r="AD36" s="3420"/>
      <c r="AE36" s="3420">
        <f t="shared" si="7"/>
        <v>0</v>
      </c>
      <c r="AF36" s="3420"/>
      <c r="AG36" s="3420"/>
      <c r="AH36" s="3420"/>
      <c r="AI36" s="3420">
        <f t="shared" si="8"/>
        <v>0</v>
      </c>
      <c r="AJ36" s="3420"/>
      <c r="AK36" s="3420"/>
      <c r="AL36" s="3420"/>
      <c r="AM36" s="3420">
        <f t="shared" si="9"/>
        <v>0</v>
      </c>
      <c r="AN36" s="3420"/>
      <c r="AO36" s="3420"/>
      <c r="AP36" s="3420"/>
      <c r="AQ36" s="3420">
        <f t="shared" si="10"/>
        <v>0</v>
      </c>
      <c r="AR36" s="3420"/>
      <c r="AS36" s="3420">
        <f t="shared" si="11"/>
        <v>0</v>
      </c>
      <c r="AT36" s="3420">
        <f t="shared" si="21"/>
        <v>0</v>
      </c>
      <c r="AU36" s="3420">
        <f t="shared" si="12"/>
        <v>0</v>
      </c>
      <c r="AV36" s="3421" t="str">
        <f t="shared" si="22"/>
        <v xml:space="preserve">STATE: ; PDY: ; KKL: ; MHE: ; YNM: </v>
      </c>
    </row>
    <row r="37" spans="1:48" s="3379" customFormat="1" ht="78.75" customHeight="1">
      <c r="A37" s="3411" t="s">
        <v>5053</v>
      </c>
      <c r="B37" s="1501"/>
      <c r="C37" s="1501" t="s">
        <v>4589</v>
      </c>
      <c r="D37" s="3423" t="s">
        <v>70</v>
      </c>
      <c r="E37" s="1499" t="s">
        <v>4344</v>
      </c>
      <c r="G37" s="3475"/>
      <c r="H37" s="3476"/>
      <c r="I37" s="3477"/>
      <c r="J37" s="3477"/>
      <c r="K37" s="3478"/>
      <c r="L37" s="3478"/>
      <c r="M37" s="3470"/>
      <c r="N37" s="3471"/>
      <c r="O37" s="3470"/>
      <c r="P37" s="3416">
        <f>'9-A.Training Sub-Annex'!P189</f>
        <v>56.500159999999994</v>
      </c>
      <c r="Q37" s="3479"/>
      <c r="R37" s="1500"/>
      <c r="S37" s="3472">
        <f>'9-A.Training Sub-Annex'!S189</f>
        <v>0</v>
      </c>
      <c r="T37" s="3387"/>
      <c r="U37" s="3420">
        <f t="shared" si="5"/>
        <v>0</v>
      </c>
      <c r="V37" s="3420">
        <f t="shared" si="18"/>
        <v>0</v>
      </c>
      <c r="W37" s="3420">
        <f t="shared" si="6"/>
        <v>0</v>
      </c>
      <c r="X37" s="3421" t="str">
        <f t="shared" si="19"/>
        <v xml:space="preserve">STATE: ; PDY: ; KKL: ; MHE: ; YNM: </v>
      </c>
      <c r="Y37" s="3420"/>
      <c r="Z37" s="3420"/>
      <c r="AA37" s="3420">
        <f t="shared" si="20"/>
        <v>0</v>
      </c>
      <c r="AB37" s="3420"/>
      <c r="AC37" s="3420"/>
      <c r="AD37" s="3420"/>
      <c r="AE37" s="3420">
        <f t="shared" si="7"/>
        <v>0</v>
      </c>
      <c r="AF37" s="3420"/>
      <c r="AG37" s="3420"/>
      <c r="AH37" s="3420"/>
      <c r="AI37" s="3420">
        <f t="shared" si="8"/>
        <v>0</v>
      </c>
      <c r="AJ37" s="3420"/>
      <c r="AK37" s="3420"/>
      <c r="AL37" s="3420"/>
      <c r="AM37" s="3420">
        <f t="shared" si="9"/>
        <v>0</v>
      </c>
      <c r="AN37" s="3420"/>
      <c r="AO37" s="3420"/>
      <c r="AP37" s="3420"/>
      <c r="AQ37" s="3420">
        <f t="shared" si="10"/>
        <v>0</v>
      </c>
      <c r="AR37" s="3420"/>
      <c r="AS37" s="3420">
        <f t="shared" si="11"/>
        <v>0</v>
      </c>
      <c r="AT37" s="3420">
        <f t="shared" si="21"/>
        <v>0</v>
      </c>
      <c r="AU37" s="3420">
        <f t="shared" si="12"/>
        <v>0</v>
      </c>
      <c r="AV37" s="3421" t="str">
        <f t="shared" si="22"/>
        <v xml:space="preserve">STATE: ; PDY: ; KKL: ; MHE: ; YNM: </v>
      </c>
    </row>
    <row r="38" spans="1:48" s="3379" customFormat="1" ht="78.75" customHeight="1">
      <c r="A38" s="3411" t="s">
        <v>5054</v>
      </c>
      <c r="B38" s="1501" t="s">
        <v>815</v>
      </c>
      <c r="C38" s="1501" t="s">
        <v>816</v>
      </c>
      <c r="D38" s="3423" t="s">
        <v>70</v>
      </c>
      <c r="E38" s="1499" t="s">
        <v>70</v>
      </c>
      <c r="G38" s="3475"/>
      <c r="H38" s="3476"/>
      <c r="I38" s="3477"/>
      <c r="J38" s="3477"/>
      <c r="K38" s="3500"/>
      <c r="L38" s="3478"/>
      <c r="M38" s="3470"/>
      <c r="N38" s="3471"/>
      <c r="O38" s="3470"/>
      <c r="P38" s="3416">
        <f>'9-A.Training Sub-Annex'!P195</f>
        <v>0</v>
      </c>
      <c r="Q38" s="3479"/>
      <c r="R38" s="1500"/>
      <c r="S38" s="3472">
        <f>'9-A.Training Sub-Annex'!S195</f>
        <v>0</v>
      </c>
      <c r="T38" s="3387"/>
      <c r="U38" s="3420">
        <f t="shared" si="5"/>
        <v>0</v>
      </c>
      <c r="V38" s="3420">
        <f t="shared" si="18"/>
        <v>0</v>
      </c>
      <c r="W38" s="3420">
        <f t="shared" si="6"/>
        <v>0</v>
      </c>
      <c r="X38" s="3421" t="str">
        <f t="shared" si="19"/>
        <v xml:space="preserve">STATE: ; PDY: ; KKL: ; MHE: ; YNM: </v>
      </c>
      <c r="Y38" s="3420"/>
      <c r="Z38" s="3420"/>
      <c r="AA38" s="3420">
        <f t="shared" si="20"/>
        <v>0</v>
      </c>
      <c r="AB38" s="3420"/>
      <c r="AC38" s="3420"/>
      <c r="AD38" s="3420"/>
      <c r="AE38" s="3420">
        <f t="shared" si="7"/>
        <v>0</v>
      </c>
      <c r="AF38" s="3420"/>
      <c r="AG38" s="3420"/>
      <c r="AH38" s="3420"/>
      <c r="AI38" s="3420">
        <f t="shared" si="8"/>
        <v>0</v>
      </c>
      <c r="AJ38" s="3420"/>
      <c r="AK38" s="3420"/>
      <c r="AL38" s="3420"/>
      <c r="AM38" s="3420">
        <f t="shared" si="9"/>
        <v>0</v>
      </c>
      <c r="AN38" s="3420"/>
      <c r="AO38" s="3420"/>
      <c r="AP38" s="3420"/>
      <c r="AQ38" s="3420">
        <f t="shared" si="10"/>
        <v>0</v>
      </c>
      <c r="AR38" s="3420"/>
      <c r="AS38" s="3420">
        <f t="shared" si="11"/>
        <v>0</v>
      </c>
      <c r="AT38" s="3420">
        <f t="shared" si="21"/>
        <v>0</v>
      </c>
      <c r="AU38" s="3420">
        <f t="shared" si="12"/>
        <v>0</v>
      </c>
      <c r="AV38" s="3421" t="str">
        <f t="shared" si="22"/>
        <v xml:space="preserve">STATE: ; PDY: ; KKL: ; MHE: ; YNM: </v>
      </c>
    </row>
    <row r="39" spans="1:48" s="3402" customFormat="1" ht="78.75" customHeight="1">
      <c r="A39" s="3411" t="s">
        <v>5055</v>
      </c>
      <c r="B39" s="1501" t="s">
        <v>1161</v>
      </c>
      <c r="C39" s="1501" t="s">
        <v>1162</v>
      </c>
      <c r="D39" s="3423" t="s">
        <v>70</v>
      </c>
      <c r="E39" s="1499" t="s">
        <v>70</v>
      </c>
      <c r="G39" s="3501"/>
      <c r="H39" s="3502"/>
      <c r="I39" s="3477"/>
      <c r="J39" s="3477"/>
      <c r="K39" s="3500"/>
      <c r="L39" s="3478"/>
      <c r="M39" s="3470"/>
      <c r="N39" s="3471"/>
      <c r="O39" s="3470"/>
      <c r="P39" s="3416">
        <f>'9-A.Training Sub-Annex'!P201</f>
        <v>0</v>
      </c>
      <c r="Q39" s="3503"/>
      <c r="R39" s="1500"/>
      <c r="S39" s="3472">
        <f>'9-A.Training Sub-Annex'!S201</f>
        <v>0</v>
      </c>
      <c r="T39" s="3419"/>
      <c r="U39" s="3420">
        <f t="shared" si="5"/>
        <v>0</v>
      </c>
      <c r="V39" s="3420">
        <f t="shared" si="18"/>
        <v>0</v>
      </c>
      <c r="W39" s="3420">
        <f t="shared" si="6"/>
        <v>0</v>
      </c>
      <c r="X39" s="3421" t="str">
        <f t="shared" si="19"/>
        <v xml:space="preserve">STATE: ; PDY: ; KKL: ; MHE: ; YNM: </v>
      </c>
      <c r="Y39" s="3420"/>
      <c r="Z39" s="3420"/>
      <c r="AA39" s="3420">
        <f t="shared" si="20"/>
        <v>0</v>
      </c>
      <c r="AB39" s="3420"/>
      <c r="AC39" s="3420"/>
      <c r="AD39" s="3420"/>
      <c r="AE39" s="3420">
        <f t="shared" si="7"/>
        <v>0</v>
      </c>
      <c r="AF39" s="3420"/>
      <c r="AG39" s="3420"/>
      <c r="AH39" s="3420"/>
      <c r="AI39" s="3420">
        <f t="shared" si="8"/>
        <v>0</v>
      </c>
      <c r="AJ39" s="3420"/>
      <c r="AK39" s="3420"/>
      <c r="AL39" s="3420"/>
      <c r="AM39" s="3420">
        <f t="shared" si="9"/>
        <v>0</v>
      </c>
      <c r="AN39" s="3420"/>
      <c r="AO39" s="3420"/>
      <c r="AP39" s="3420"/>
      <c r="AQ39" s="3420">
        <f t="shared" si="10"/>
        <v>0</v>
      </c>
      <c r="AR39" s="3420"/>
      <c r="AS39" s="3420">
        <f t="shared" si="11"/>
        <v>0</v>
      </c>
      <c r="AT39" s="3420">
        <f t="shared" si="21"/>
        <v>0</v>
      </c>
      <c r="AU39" s="3420">
        <f t="shared" si="12"/>
        <v>0</v>
      </c>
      <c r="AV39" s="3421" t="str">
        <f t="shared" si="22"/>
        <v xml:space="preserve">STATE: ; PDY: ; KKL: ; MHE: ; YNM: </v>
      </c>
    </row>
    <row r="40" spans="1:48" s="3402" customFormat="1" ht="78.75" customHeight="1">
      <c r="A40" s="3411" t="s">
        <v>5056</v>
      </c>
      <c r="B40" s="1501" t="s">
        <v>1164</v>
      </c>
      <c r="C40" s="1501" t="s">
        <v>5064</v>
      </c>
      <c r="D40" s="3423" t="s">
        <v>70</v>
      </c>
      <c r="E40" s="1499" t="s">
        <v>5063</v>
      </c>
      <c r="G40" s="3501"/>
      <c r="H40" s="3476"/>
      <c r="I40" s="3477"/>
      <c r="J40" s="3477"/>
      <c r="K40" s="3478"/>
      <c r="L40" s="3478"/>
      <c r="M40" s="3470"/>
      <c r="N40" s="3471"/>
      <c r="O40" s="3470"/>
      <c r="P40" s="3416">
        <f>'9-A.Training Sub-Annex'!P202</f>
        <v>1.3800000030000001</v>
      </c>
      <c r="Q40" s="3503"/>
      <c r="R40" s="1500"/>
      <c r="S40" s="3472">
        <f>'9-A.Training Sub-Annex'!S202</f>
        <v>0</v>
      </c>
      <c r="T40" s="3419"/>
      <c r="U40" s="3420">
        <f t="shared" si="5"/>
        <v>0</v>
      </c>
      <c r="V40" s="3420">
        <f t="shared" si="18"/>
        <v>0</v>
      </c>
      <c r="W40" s="3420">
        <f t="shared" si="6"/>
        <v>0</v>
      </c>
      <c r="X40" s="3421" t="str">
        <f t="shared" si="19"/>
        <v xml:space="preserve">STATE: ; PDY: ; KKL: ; MHE: ; YNM: </v>
      </c>
      <c r="Y40" s="3420"/>
      <c r="Z40" s="3420"/>
      <c r="AA40" s="3420">
        <f t="shared" si="20"/>
        <v>0</v>
      </c>
      <c r="AB40" s="3420"/>
      <c r="AC40" s="3420"/>
      <c r="AD40" s="3420"/>
      <c r="AE40" s="3420">
        <f t="shared" si="7"/>
        <v>0</v>
      </c>
      <c r="AF40" s="3420"/>
      <c r="AG40" s="3420"/>
      <c r="AH40" s="3420"/>
      <c r="AI40" s="3420">
        <f t="shared" si="8"/>
        <v>0</v>
      </c>
      <c r="AJ40" s="3420"/>
      <c r="AK40" s="3420"/>
      <c r="AL40" s="3420"/>
      <c r="AM40" s="3420">
        <f t="shared" si="9"/>
        <v>0</v>
      </c>
      <c r="AN40" s="3420"/>
      <c r="AO40" s="3420"/>
      <c r="AP40" s="3420"/>
      <c r="AQ40" s="3420">
        <f t="shared" si="10"/>
        <v>0</v>
      </c>
      <c r="AR40" s="3420"/>
      <c r="AS40" s="3420">
        <f t="shared" si="11"/>
        <v>0</v>
      </c>
      <c r="AT40" s="3420">
        <f t="shared" si="21"/>
        <v>0</v>
      </c>
      <c r="AU40" s="3420">
        <f t="shared" si="12"/>
        <v>0</v>
      </c>
      <c r="AV40" s="3421" t="str">
        <f t="shared" si="22"/>
        <v xml:space="preserve">STATE: ; PDY: ; KKL: ; MHE: ; YNM: </v>
      </c>
    </row>
    <row r="41" spans="1:48" s="3379" customFormat="1" ht="78.75" customHeight="1">
      <c r="A41" s="3411" t="s">
        <v>5057</v>
      </c>
      <c r="B41" s="1501" t="s">
        <v>1011</v>
      </c>
      <c r="C41" s="1501" t="s">
        <v>1012</v>
      </c>
      <c r="D41" s="3423" t="s">
        <v>70</v>
      </c>
      <c r="E41" s="1499" t="s">
        <v>70</v>
      </c>
      <c r="F41" s="1499"/>
      <c r="G41" s="3468"/>
      <c r="H41" s="3468"/>
      <c r="I41" s="3469"/>
      <c r="J41" s="3469"/>
      <c r="K41" s="3469"/>
      <c r="L41" s="3469"/>
      <c r="M41" s="3470"/>
      <c r="N41" s="3471"/>
      <c r="O41" s="3470"/>
      <c r="P41" s="3416">
        <f>'9-A.Training Sub-Annex'!P203</f>
        <v>0</v>
      </c>
      <c r="Q41" s="3417"/>
      <c r="R41" s="1500"/>
      <c r="S41" s="3472">
        <f>'9-A.Training Sub-Annex'!S203</f>
        <v>0</v>
      </c>
      <c r="T41" s="3387"/>
      <c r="U41" s="3420">
        <f t="shared" si="5"/>
        <v>0</v>
      </c>
      <c r="V41" s="3420">
        <f t="shared" si="18"/>
        <v>0</v>
      </c>
      <c r="W41" s="3420">
        <f t="shared" si="6"/>
        <v>0</v>
      </c>
      <c r="X41" s="3421" t="str">
        <f t="shared" si="19"/>
        <v xml:space="preserve">STATE: ; PDY: ; KKL: ; MHE: ; YNM: </v>
      </c>
      <c r="Y41" s="3420"/>
      <c r="Z41" s="3420"/>
      <c r="AA41" s="3420">
        <f t="shared" si="20"/>
        <v>0</v>
      </c>
      <c r="AB41" s="3420"/>
      <c r="AC41" s="3420"/>
      <c r="AD41" s="3420"/>
      <c r="AE41" s="3420">
        <f t="shared" si="7"/>
        <v>0</v>
      </c>
      <c r="AF41" s="3420"/>
      <c r="AG41" s="3420"/>
      <c r="AH41" s="3420"/>
      <c r="AI41" s="3420">
        <f t="shared" si="8"/>
        <v>0</v>
      </c>
      <c r="AJ41" s="3420"/>
      <c r="AK41" s="3420"/>
      <c r="AL41" s="3420"/>
      <c r="AM41" s="3420">
        <f t="shared" si="9"/>
        <v>0</v>
      </c>
      <c r="AN41" s="3420"/>
      <c r="AO41" s="3420"/>
      <c r="AP41" s="3420"/>
      <c r="AQ41" s="3420">
        <f t="shared" si="10"/>
        <v>0</v>
      </c>
      <c r="AR41" s="3420"/>
      <c r="AS41" s="3420">
        <f t="shared" si="11"/>
        <v>0</v>
      </c>
      <c r="AT41" s="3420">
        <f t="shared" si="21"/>
        <v>0</v>
      </c>
      <c r="AU41" s="3420">
        <f t="shared" si="12"/>
        <v>0</v>
      </c>
      <c r="AV41" s="3421" t="str">
        <f t="shared" si="22"/>
        <v xml:space="preserve">STATE: ; PDY: ; KKL: ; MHE: ; YNM: </v>
      </c>
    </row>
    <row r="42" spans="1:48" s="3379" customFormat="1" ht="78.75" customHeight="1">
      <c r="A42" s="3411" t="s">
        <v>5058</v>
      </c>
      <c r="B42" s="1501" t="s">
        <v>1013</v>
      </c>
      <c r="C42" s="1501" t="s">
        <v>1014</v>
      </c>
      <c r="D42" s="3423" t="s">
        <v>70</v>
      </c>
      <c r="E42" s="1499" t="s">
        <v>70</v>
      </c>
      <c r="F42" s="1499"/>
      <c r="G42" s="3468"/>
      <c r="H42" s="3468"/>
      <c r="I42" s="3469"/>
      <c r="J42" s="3469"/>
      <c r="K42" s="3469"/>
      <c r="L42" s="3469"/>
      <c r="M42" s="3470"/>
      <c r="N42" s="3471"/>
      <c r="O42" s="3470"/>
      <c r="P42" s="3416">
        <f>'9-A.Training Sub-Annex'!P204</f>
        <v>0</v>
      </c>
      <c r="Q42" s="3417"/>
      <c r="R42" s="1500"/>
      <c r="S42" s="3472">
        <f>'9-A.Training Sub-Annex'!S204</f>
        <v>0</v>
      </c>
      <c r="T42" s="3387"/>
      <c r="U42" s="3420">
        <f t="shared" si="5"/>
        <v>0</v>
      </c>
      <c r="V42" s="3420">
        <f t="shared" si="18"/>
        <v>0</v>
      </c>
      <c r="W42" s="3420">
        <f t="shared" si="6"/>
        <v>0</v>
      </c>
      <c r="X42" s="3421" t="str">
        <f t="shared" si="19"/>
        <v xml:space="preserve">STATE: ; PDY: ; KKL: ; MHE: ; YNM: </v>
      </c>
      <c r="Y42" s="3420"/>
      <c r="Z42" s="3420"/>
      <c r="AA42" s="3420">
        <f t="shared" si="20"/>
        <v>0</v>
      </c>
      <c r="AB42" s="3420"/>
      <c r="AC42" s="3420"/>
      <c r="AD42" s="3420"/>
      <c r="AE42" s="3420">
        <f t="shared" si="7"/>
        <v>0</v>
      </c>
      <c r="AF42" s="3420"/>
      <c r="AG42" s="3420"/>
      <c r="AH42" s="3420"/>
      <c r="AI42" s="3420">
        <f t="shared" si="8"/>
        <v>0</v>
      </c>
      <c r="AJ42" s="3420"/>
      <c r="AK42" s="3420"/>
      <c r="AL42" s="3420"/>
      <c r="AM42" s="3420">
        <f t="shared" si="9"/>
        <v>0</v>
      </c>
      <c r="AN42" s="3420"/>
      <c r="AO42" s="3420"/>
      <c r="AP42" s="3420"/>
      <c r="AQ42" s="3420">
        <f t="shared" si="10"/>
        <v>0</v>
      </c>
      <c r="AR42" s="3420"/>
      <c r="AS42" s="3420">
        <f t="shared" si="11"/>
        <v>0</v>
      </c>
      <c r="AT42" s="3420">
        <f t="shared" si="21"/>
        <v>0</v>
      </c>
      <c r="AU42" s="3420">
        <f t="shared" si="12"/>
        <v>0</v>
      </c>
      <c r="AV42" s="3421" t="str">
        <f t="shared" si="22"/>
        <v xml:space="preserve">STATE: ; PDY: ; KKL: ; MHE: ; YNM: </v>
      </c>
    </row>
    <row r="43" spans="1:48" s="3379" customFormat="1" ht="78.75" customHeight="1">
      <c r="A43" s="3411" t="s">
        <v>5059</v>
      </c>
      <c r="B43" s="1501"/>
      <c r="C43" s="1501" t="s">
        <v>4483</v>
      </c>
      <c r="D43" s="3423" t="s">
        <v>70</v>
      </c>
      <c r="E43" s="1499" t="s">
        <v>740</v>
      </c>
      <c r="F43" s="1499"/>
      <c r="G43" s="3468"/>
      <c r="H43" s="3468"/>
      <c r="I43" s="3469"/>
      <c r="J43" s="3469"/>
      <c r="K43" s="3469"/>
      <c r="L43" s="3469"/>
      <c r="M43" s="3470"/>
      <c r="N43" s="3471"/>
      <c r="O43" s="3470"/>
      <c r="P43" s="3416">
        <f>'9-A.Training Sub-Annex'!P205</f>
        <v>0</v>
      </c>
      <c r="Q43" s="3417"/>
      <c r="R43" s="1500"/>
      <c r="S43" s="3472">
        <f>'9-A.Training Sub-Annex'!S205</f>
        <v>0</v>
      </c>
      <c r="T43" s="3387"/>
      <c r="U43" s="3420">
        <f t="shared" si="5"/>
        <v>0</v>
      </c>
      <c r="V43" s="3420">
        <f t="shared" si="18"/>
        <v>0</v>
      </c>
      <c r="W43" s="3420">
        <f t="shared" si="6"/>
        <v>0</v>
      </c>
      <c r="X43" s="3421" t="str">
        <f t="shared" si="19"/>
        <v xml:space="preserve">STATE: ; PDY: ; KKL: ; MHE: ; YNM: </v>
      </c>
      <c r="Y43" s="3420"/>
      <c r="Z43" s="3420"/>
      <c r="AA43" s="3420">
        <f t="shared" si="20"/>
        <v>0</v>
      </c>
      <c r="AB43" s="3420"/>
      <c r="AC43" s="3420"/>
      <c r="AD43" s="3420"/>
      <c r="AE43" s="3420">
        <f t="shared" si="7"/>
        <v>0</v>
      </c>
      <c r="AF43" s="3420"/>
      <c r="AG43" s="3420"/>
      <c r="AH43" s="3420"/>
      <c r="AI43" s="3420">
        <f t="shared" si="8"/>
        <v>0</v>
      </c>
      <c r="AJ43" s="3420"/>
      <c r="AK43" s="3420"/>
      <c r="AL43" s="3420"/>
      <c r="AM43" s="3420">
        <f t="shared" si="9"/>
        <v>0</v>
      </c>
      <c r="AN43" s="3420"/>
      <c r="AO43" s="3420"/>
      <c r="AP43" s="3420"/>
      <c r="AQ43" s="3420">
        <f t="shared" si="10"/>
        <v>0</v>
      </c>
      <c r="AR43" s="3420"/>
      <c r="AS43" s="3420">
        <f t="shared" si="11"/>
        <v>0</v>
      </c>
      <c r="AT43" s="3420">
        <f t="shared" si="21"/>
        <v>0</v>
      </c>
      <c r="AU43" s="3420">
        <f t="shared" si="12"/>
        <v>0</v>
      </c>
      <c r="AV43" s="3421" t="str">
        <f t="shared" si="22"/>
        <v xml:space="preserve">STATE: ; PDY: ; KKL: ; MHE: ; YNM: </v>
      </c>
    </row>
    <row r="44" spans="1:48" s="3379" customFormat="1" ht="78.75" customHeight="1">
      <c r="A44" s="3411" t="s">
        <v>5060</v>
      </c>
      <c r="B44" s="1501"/>
      <c r="C44" s="1501" t="s">
        <v>4525</v>
      </c>
      <c r="D44" s="3423" t="s">
        <v>70</v>
      </c>
      <c r="E44" s="1499" t="s">
        <v>4897</v>
      </c>
      <c r="F44" s="1499"/>
      <c r="G44" s="3468"/>
      <c r="H44" s="3468"/>
      <c r="I44" s="3469"/>
      <c r="J44" s="3469"/>
      <c r="K44" s="3469"/>
      <c r="L44" s="3469"/>
      <c r="M44" s="3470"/>
      <c r="N44" s="3471"/>
      <c r="O44" s="3470"/>
      <c r="P44" s="3416">
        <f>'9-A.Training Sub-Annex'!P206</f>
        <v>0</v>
      </c>
      <c r="Q44" s="3417"/>
      <c r="R44" s="1500"/>
      <c r="S44" s="3472">
        <f>'9-A.Training Sub-Annex'!S206</f>
        <v>0</v>
      </c>
      <c r="T44" s="3387"/>
      <c r="U44" s="3420">
        <f t="shared" si="5"/>
        <v>0</v>
      </c>
      <c r="V44" s="3420">
        <f t="shared" si="18"/>
        <v>0</v>
      </c>
      <c r="W44" s="3420">
        <f t="shared" si="6"/>
        <v>0</v>
      </c>
      <c r="X44" s="3421" t="str">
        <f t="shared" si="19"/>
        <v xml:space="preserve">STATE: ; PDY: ; KKL: ; MHE: ; YNM: </v>
      </c>
      <c r="Y44" s="3420"/>
      <c r="Z44" s="3420"/>
      <c r="AA44" s="3420">
        <f t="shared" si="20"/>
        <v>0</v>
      </c>
      <c r="AB44" s="3420"/>
      <c r="AC44" s="3420"/>
      <c r="AD44" s="3420"/>
      <c r="AE44" s="3420">
        <f t="shared" si="7"/>
        <v>0</v>
      </c>
      <c r="AF44" s="3420"/>
      <c r="AG44" s="3420"/>
      <c r="AH44" s="3420"/>
      <c r="AI44" s="3420">
        <f t="shared" si="8"/>
        <v>0</v>
      </c>
      <c r="AJ44" s="3420"/>
      <c r="AK44" s="3420"/>
      <c r="AL44" s="3420"/>
      <c r="AM44" s="3420">
        <f t="shared" si="9"/>
        <v>0</v>
      </c>
      <c r="AN44" s="3420"/>
      <c r="AO44" s="3420"/>
      <c r="AP44" s="3420"/>
      <c r="AQ44" s="3420">
        <f t="shared" si="10"/>
        <v>0</v>
      </c>
      <c r="AR44" s="3420"/>
      <c r="AS44" s="3420">
        <f t="shared" si="11"/>
        <v>0</v>
      </c>
      <c r="AT44" s="3420">
        <f t="shared" si="21"/>
        <v>0</v>
      </c>
      <c r="AU44" s="3420">
        <f t="shared" si="12"/>
        <v>0</v>
      </c>
      <c r="AV44" s="3421" t="str">
        <f t="shared" si="22"/>
        <v xml:space="preserve">STATE: ; PDY: ; KKL: ; MHE: ; YNM: </v>
      </c>
    </row>
    <row r="45" spans="1:48" s="3379" customFormat="1" ht="78.75" customHeight="1">
      <c r="A45" s="3411" t="s">
        <v>5061</v>
      </c>
      <c r="B45" s="1501"/>
      <c r="C45" s="1501" t="s">
        <v>1308</v>
      </c>
      <c r="D45" s="3423" t="s">
        <v>70</v>
      </c>
      <c r="E45" s="1499" t="s">
        <v>70</v>
      </c>
      <c r="F45" s="1499"/>
      <c r="G45" s="3501"/>
      <c r="H45" s="3476"/>
      <c r="I45" s="3477"/>
      <c r="J45" s="3477"/>
      <c r="K45" s="3504"/>
      <c r="L45" s="3505"/>
      <c r="M45" s="3470"/>
      <c r="N45" s="3471"/>
      <c r="O45" s="3470"/>
      <c r="P45" s="3416">
        <f>'9-A.Training Sub-Annex'!P207</f>
        <v>0</v>
      </c>
      <c r="Q45" s="3506"/>
      <c r="R45" s="1500"/>
      <c r="S45" s="3472">
        <f>'9-A.Training Sub-Annex'!S207</f>
        <v>0</v>
      </c>
      <c r="T45" s="3387"/>
      <c r="U45" s="3420">
        <f t="shared" si="5"/>
        <v>0</v>
      </c>
      <c r="V45" s="3420">
        <f t="shared" si="18"/>
        <v>0</v>
      </c>
      <c r="W45" s="3420">
        <f t="shared" si="6"/>
        <v>0</v>
      </c>
      <c r="X45" s="3421" t="str">
        <f t="shared" si="19"/>
        <v xml:space="preserve">STATE: ; PDY: ; KKL: ; MHE: ; YNM: </v>
      </c>
      <c r="Y45" s="3420"/>
      <c r="Z45" s="3420"/>
      <c r="AA45" s="3420">
        <f t="shared" si="20"/>
        <v>0</v>
      </c>
      <c r="AB45" s="3420"/>
      <c r="AC45" s="3420"/>
      <c r="AD45" s="3420"/>
      <c r="AE45" s="3420">
        <f t="shared" si="7"/>
        <v>0</v>
      </c>
      <c r="AF45" s="3420"/>
      <c r="AG45" s="3420"/>
      <c r="AH45" s="3420"/>
      <c r="AI45" s="3420">
        <f t="shared" si="8"/>
        <v>0</v>
      </c>
      <c r="AJ45" s="3420"/>
      <c r="AK45" s="3420"/>
      <c r="AL45" s="3420"/>
      <c r="AM45" s="3420">
        <f t="shared" si="9"/>
        <v>0</v>
      </c>
      <c r="AN45" s="3420"/>
      <c r="AO45" s="3420"/>
      <c r="AP45" s="3420"/>
      <c r="AQ45" s="3420">
        <f t="shared" si="10"/>
        <v>0</v>
      </c>
      <c r="AR45" s="3420"/>
      <c r="AS45" s="3420">
        <f t="shared" si="11"/>
        <v>0</v>
      </c>
      <c r="AT45" s="3420">
        <f t="shared" si="21"/>
        <v>0</v>
      </c>
      <c r="AU45" s="3420">
        <f t="shared" si="12"/>
        <v>0</v>
      </c>
      <c r="AV45" s="3421" t="str">
        <f t="shared" si="22"/>
        <v xml:space="preserve">STATE: ; PDY: ; KKL: ; MHE: ; YNM: </v>
      </c>
    </row>
    <row r="46" spans="1:48" s="3379" customFormat="1" ht="78.75" customHeight="1">
      <c r="A46" s="3458" t="s">
        <v>2563</v>
      </c>
      <c r="B46" s="3480"/>
      <c r="C46" s="3481" t="s">
        <v>5020</v>
      </c>
      <c r="D46" s="3482"/>
      <c r="E46" s="3483"/>
      <c r="F46" s="3483"/>
      <c r="G46" s="3484"/>
      <c r="H46" s="3485"/>
      <c r="I46" s="3486"/>
      <c r="J46" s="3486"/>
      <c r="K46" s="3507"/>
      <c r="L46" s="3508"/>
      <c r="M46" s="3488"/>
      <c r="N46" s="3463"/>
      <c r="O46" s="3488"/>
      <c r="P46" s="3509">
        <f>SUM(P47:P53)</f>
        <v>17.701099999999997</v>
      </c>
      <c r="Q46" s="3510"/>
      <c r="R46" s="3490"/>
      <c r="S46" s="3511">
        <f>SUM(S47:S53)</f>
        <v>0</v>
      </c>
      <c r="T46" s="3387"/>
      <c r="U46" s="3420"/>
      <c r="V46" s="3420"/>
      <c r="W46" s="3509">
        <f>SUM(W47:W53)</f>
        <v>0</v>
      </c>
      <c r="X46" s="3421"/>
      <c r="Y46" s="3420"/>
      <c r="Z46" s="3420"/>
      <c r="AA46" s="3509">
        <f>SUM(AA47:AA53)</f>
        <v>0</v>
      </c>
      <c r="AB46" s="3420"/>
      <c r="AC46" s="3420"/>
      <c r="AD46" s="3420"/>
      <c r="AE46" s="3509">
        <f>SUM(AE47:AE53)</f>
        <v>0</v>
      </c>
      <c r="AF46" s="3420"/>
      <c r="AG46" s="3420"/>
      <c r="AH46" s="3420"/>
      <c r="AI46" s="3509">
        <f>SUM(AI47:AI53)</f>
        <v>0</v>
      </c>
      <c r="AJ46" s="3420"/>
      <c r="AK46" s="3420"/>
      <c r="AL46" s="3420"/>
      <c r="AM46" s="3509">
        <f>SUM(AM47:AM53)</f>
        <v>0</v>
      </c>
      <c r="AN46" s="3420"/>
      <c r="AO46" s="3420"/>
      <c r="AP46" s="3420"/>
      <c r="AQ46" s="3509">
        <f>SUM(AQ47:AQ53)</f>
        <v>0</v>
      </c>
      <c r="AR46" s="3420"/>
      <c r="AS46" s="3509">
        <f>SUM(AS47:AS53)</f>
        <v>0</v>
      </c>
      <c r="AT46" s="3420"/>
      <c r="AU46" s="3420"/>
      <c r="AV46" s="3421"/>
    </row>
    <row r="47" spans="1:48" s="3379" customFormat="1" ht="78.75" customHeight="1">
      <c r="A47" s="3411" t="s">
        <v>5066</v>
      </c>
      <c r="B47" s="3422"/>
      <c r="C47" s="3422" t="s">
        <v>1039</v>
      </c>
      <c r="D47" s="3512" t="s">
        <v>4345</v>
      </c>
      <c r="E47" s="1499" t="s">
        <v>293</v>
      </c>
      <c r="F47" s="1499"/>
      <c r="G47" s="3468"/>
      <c r="H47" s="3468"/>
      <c r="I47" s="5449">
        <v>4.57</v>
      </c>
      <c r="J47" s="5449">
        <v>0</v>
      </c>
      <c r="K47" s="3469"/>
      <c r="L47" s="3469"/>
      <c r="M47" s="3470"/>
      <c r="N47" s="3471"/>
      <c r="O47" s="3470"/>
      <c r="P47" s="3416">
        <f>'9-A.Training Sub-Annex'!P209</f>
        <v>4.3209999999999997</v>
      </c>
      <c r="Q47" s="3417"/>
      <c r="R47" s="1500"/>
      <c r="S47" s="3472">
        <f>'9-A.Training Sub-Annex'!S209</f>
        <v>0</v>
      </c>
      <c r="U47" s="3420">
        <f t="shared" si="5"/>
        <v>0</v>
      </c>
      <c r="V47" s="3420">
        <f>Z47+AD47+AH47+AL47+AP47</f>
        <v>0</v>
      </c>
      <c r="W47" s="3420">
        <f t="shared" si="6"/>
        <v>0</v>
      </c>
      <c r="X47" s="3421" t="str">
        <f t="shared" ref="X47:X53" si="23">"STATE: "&amp;AB47&amp;"; PDY: "&amp;AF47&amp;"; KKL: "&amp;AJ47&amp;"; MHE: "&amp;AN47&amp;"; YNM: "&amp;AR47</f>
        <v xml:space="preserve">STATE: ; PDY: ; KKL: ; MHE: ; YNM: </v>
      </c>
      <c r="Y47" s="3420"/>
      <c r="Z47" s="3420"/>
      <c r="AA47" s="3420">
        <f>Y47*Z47</f>
        <v>0</v>
      </c>
      <c r="AB47" s="3420"/>
      <c r="AC47" s="3420"/>
      <c r="AD47" s="3420"/>
      <c r="AE47" s="3420">
        <f t="shared" si="7"/>
        <v>0</v>
      </c>
      <c r="AF47" s="3420"/>
      <c r="AG47" s="3420"/>
      <c r="AH47" s="3420"/>
      <c r="AI47" s="3420">
        <f t="shared" si="8"/>
        <v>0</v>
      </c>
      <c r="AJ47" s="3420"/>
      <c r="AK47" s="3420"/>
      <c r="AL47" s="3420"/>
      <c r="AM47" s="3420">
        <f t="shared" si="9"/>
        <v>0</v>
      </c>
      <c r="AN47" s="3420"/>
      <c r="AO47" s="3420"/>
      <c r="AP47" s="3420"/>
      <c r="AQ47" s="3420">
        <f t="shared" si="10"/>
        <v>0</v>
      </c>
      <c r="AR47" s="3420"/>
      <c r="AS47" s="3420">
        <f t="shared" si="11"/>
        <v>0</v>
      </c>
      <c r="AT47" s="3420">
        <f>Z47+AD47+AH47+AL47+AP47</f>
        <v>0</v>
      </c>
      <c r="AU47" s="3420">
        <f t="shared" si="12"/>
        <v>0</v>
      </c>
      <c r="AV47" s="3421" t="str">
        <f t="shared" ref="AV47:AV53" si="24">"STATE: "&amp;AB47&amp;"; PDY: "&amp;AF47&amp;"; KKL: "&amp;AJ47&amp;"; MHE: "&amp;AN47&amp;"; YNM: "&amp;AR47</f>
        <v xml:space="preserve">STATE: ; PDY: ; KKL: ; MHE: ; YNM: </v>
      </c>
    </row>
    <row r="48" spans="1:48" s="3379" customFormat="1" ht="78.75" customHeight="1">
      <c r="A48" s="3411" t="s">
        <v>5077</v>
      </c>
      <c r="B48" s="3422"/>
      <c r="C48" s="3422" t="s">
        <v>1059</v>
      </c>
      <c r="D48" s="3512" t="s">
        <v>4345</v>
      </c>
      <c r="E48" s="1499" t="s">
        <v>114</v>
      </c>
      <c r="F48" s="1499"/>
      <c r="G48" s="3468"/>
      <c r="H48" s="3468"/>
      <c r="I48" s="5450"/>
      <c r="J48" s="5450"/>
      <c r="K48" s="3469"/>
      <c r="L48" s="3469"/>
      <c r="M48" s="3470"/>
      <c r="N48" s="3471"/>
      <c r="O48" s="3470"/>
      <c r="P48" s="3416">
        <f>'9-A.Training Sub-Annex'!P219</f>
        <v>4.37</v>
      </c>
      <c r="Q48" s="3417"/>
      <c r="R48" s="1500"/>
      <c r="S48" s="3472">
        <f>'9-A.Training Sub-Annex'!S219</f>
        <v>0</v>
      </c>
      <c r="U48" s="3420">
        <f t="shared" si="5"/>
        <v>0</v>
      </c>
      <c r="V48" s="3420">
        <f>Z48+AD48+AH48+AL48+AP48</f>
        <v>0</v>
      </c>
      <c r="W48" s="3420">
        <f t="shared" si="6"/>
        <v>0</v>
      </c>
      <c r="X48" s="3421" t="str">
        <f t="shared" si="23"/>
        <v xml:space="preserve">STATE: ; PDY: ; KKL: ; MHE: ; YNM: </v>
      </c>
      <c r="Y48" s="3420"/>
      <c r="Z48" s="3420"/>
      <c r="AA48" s="3420">
        <f>Y48*Z48</f>
        <v>0</v>
      </c>
      <c r="AB48" s="3420"/>
      <c r="AC48" s="3420"/>
      <c r="AD48" s="3420"/>
      <c r="AE48" s="3420">
        <f t="shared" si="7"/>
        <v>0</v>
      </c>
      <c r="AF48" s="3420"/>
      <c r="AG48" s="3420"/>
      <c r="AH48" s="3420"/>
      <c r="AI48" s="3420">
        <f t="shared" si="8"/>
        <v>0</v>
      </c>
      <c r="AJ48" s="3420"/>
      <c r="AK48" s="3420"/>
      <c r="AL48" s="3420"/>
      <c r="AM48" s="3420">
        <f t="shared" si="9"/>
        <v>0</v>
      </c>
      <c r="AN48" s="3420"/>
      <c r="AO48" s="3420"/>
      <c r="AP48" s="3420"/>
      <c r="AQ48" s="3420">
        <f t="shared" si="10"/>
        <v>0</v>
      </c>
      <c r="AR48" s="3420"/>
      <c r="AS48" s="3420">
        <f t="shared" si="11"/>
        <v>0</v>
      </c>
      <c r="AT48" s="3420">
        <f>Z48+AD48+AH48+AL48+AP48</f>
        <v>0</v>
      </c>
      <c r="AU48" s="3420">
        <f t="shared" si="12"/>
        <v>0</v>
      </c>
      <c r="AV48" s="3421" t="str">
        <f t="shared" si="24"/>
        <v xml:space="preserve">STATE: ; PDY: ; KKL: ; MHE: ; YNM: </v>
      </c>
    </row>
    <row r="49" spans="1:48" s="3379" customFormat="1" ht="78.75" customHeight="1">
      <c r="A49" s="3411" t="s">
        <v>5078</v>
      </c>
      <c r="B49" s="1501"/>
      <c r="C49" s="3422" t="s">
        <v>1079</v>
      </c>
      <c r="D49" s="3512" t="s">
        <v>4345</v>
      </c>
      <c r="E49" s="1499" t="s">
        <v>146</v>
      </c>
      <c r="F49" s="1499"/>
      <c r="G49" s="3468"/>
      <c r="H49" s="3468"/>
      <c r="I49" s="5450"/>
      <c r="J49" s="5450"/>
      <c r="K49" s="3469"/>
      <c r="L49" s="3469"/>
      <c r="M49" s="3470"/>
      <c r="N49" s="3471"/>
      <c r="O49" s="3470"/>
      <c r="P49" s="3416">
        <f>'9-A.Training Sub-Annex'!P228</f>
        <v>1</v>
      </c>
      <c r="Q49" s="3417"/>
      <c r="R49" s="1500"/>
      <c r="S49" s="3472">
        <f>'9-A.Training Sub-Annex'!S228</f>
        <v>0</v>
      </c>
      <c r="U49" s="3420">
        <f t="shared" si="5"/>
        <v>0</v>
      </c>
      <c r="V49" s="3420">
        <f>Z49+AD49+AH49+AL49+AP49</f>
        <v>0</v>
      </c>
      <c r="W49" s="3420">
        <f t="shared" si="6"/>
        <v>0</v>
      </c>
      <c r="X49" s="3421" t="str">
        <f t="shared" si="23"/>
        <v xml:space="preserve">STATE: ; PDY: ; KKL: ; MHE: ; YNM: </v>
      </c>
      <c r="Y49" s="3420"/>
      <c r="Z49" s="3420"/>
      <c r="AA49" s="3420">
        <f>Y49*Z49</f>
        <v>0</v>
      </c>
      <c r="AB49" s="3420"/>
      <c r="AC49" s="3420"/>
      <c r="AD49" s="3420"/>
      <c r="AE49" s="3420">
        <f t="shared" si="7"/>
        <v>0</v>
      </c>
      <c r="AF49" s="3420"/>
      <c r="AG49" s="3420"/>
      <c r="AH49" s="3420"/>
      <c r="AI49" s="3420">
        <f t="shared" si="8"/>
        <v>0</v>
      </c>
      <c r="AJ49" s="3420"/>
      <c r="AK49" s="3420"/>
      <c r="AL49" s="3420"/>
      <c r="AM49" s="3420">
        <f t="shared" si="9"/>
        <v>0</v>
      </c>
      <c r="AN49" s="3420"/>
      <c r="AO49" s="3420"/>
      <c r="AP49" s="3420"/>
      <c r="AQ49" s="3420">
        <f t="shared" si="10"/>
        <v>0</v>
      </c>
      <c r="AR49" s="3420"/>
      <c r="AS49" s="3420">
        <f t="shared" si="11"/>
        <v>0</v>
      </c>
      <c r="AT49" s="3420">
        <f>Z49+AD49+AH49+AL49+AP49</f>
        <v>0</v>
      </c>
      <c r="AU49" s="3420">
        <f t="shared" si="12"/>
        <v>0</v>
      </c>
      <c r="AV49" s="3421" t="str">
        <f t="shared" si="24"/>
        <v xml:space="preserve">STATE: ; PDY: ; KKL: ; MHE: ; YNM: </v>
      </c>
    </row>
    <row r="50" spans="1:48" s="3379" customFormat="1" ht="78.75" customHeight="1">
      <c r="A50" s="3411" t="s">
        <v>5079</v>
      </c>
      <c r="B50" s="3422"/>
      <c r="C50" s="3422" t="s">
        <v>4867</v>
      </c>
      <c r="D50" s="3512" t="s">
        <v>4345</v>
      </c>
      <c r="E50" s="1499" t="s">
        <v>4656</v>
      </c>
      <c r="F50" s="1499"/>
      <c r="G50" s="3468"/>
      <c r="H50" s="3468"/>
      <c r="I50" s="5450"/>
      <c r="J50" s="5450"/>
      <c r="K50" s="3469"/>
      <c r="L50" s="3469"/>
      <c r="M50" s="3470"/>
      <c r="N50" s="3471"/>
      <c r="O50" s="3470"/>
      <c r="P50" s="3416">
        <f>'9-A.Training Sub-Annex'!P231</f>
        <v>6.0100999999999996</v>
      </c>
      <c r="Q50" s="3417"/>
      <c r="R50" s="1500"/>
      <c r="S50" s="3472">
        <f>'9-A.Training Sub-Annex'!S231</f>
        <v>0</v>
      </c>
      <c r="U50" s="3420">
        <v>0</v>
      </c>
      <c r="V50" s="3420">
        <v>0</v>
      </c>
      <c r="W50" s="3420">
        <v>0</v>
      </c>
      <c r="X50" s="3421" t="str">
        <f t="shared" si="23"/>
        <v xml:space="preserve">STATE: ; PDY: ; KKL: ; MHE: ; YNM: </v>
      </c>
      <c r="Y50" s="3420"/>
      <c r="Z50" s="3420"/>
      <c r="AA50" s="3420">
        <v>0</v>
      </c>
      <c r="AB50" s="3513"/>
      <c r="AC50" s="3420"/>
      <c r="AD50" s="3420"/>
      <c r="AE50" s="3420">
        <v>0</v>
      </c>
      <c r="AF50" s="3514"/>
      <c r="AG50" s="3420"/>
      <c r="AH50" s="3420"/>
      <c r="AI50" s="3420">
        <v>0</v>
      </c>
      <c r="AJ50" s="3514"/>
      <c r="AK50" s="3420"/>
      <c r="AL50" s="3420"/>
      <c r="AM50" s="3420">
        <v>0</v>
      </c>
      <c r="AN50" s="3514"/>
      <c r="AO50" s="3420"/>
      <c r="AP50" s="3420"/>
      <c r="AQ50" s="3420">
        <v>0</v>
      </c>
      <c r="AR50" s="3514"/>
      <c r="AS50" s="3420">
        <v>0</v>
      </c>
      <c r="AT50" s="3420">
        <v>0</v>
      </c>
      <c r="AU50" s="3420">
        <v>0</v>
      </c>
      <c r="AV50" s="3421" t="str">
        <f t="shared" si="24"/>
        <v xml:space="preserve">STATE: ; PDY: ; KKL: ; MHE: ; YNM: </v>
      </c>
    </row>
    <row r="51" spans="1:48" s="3379" customFormat="1" ht="78.75" customHeight="1">
      <c r="A51" s="3411" t="s">
        <v>5080</v>
      </c>
      <c r="B51" s="3422"/>
      <c r="C51" s="3422" t="s">
        <v>3335</v>
      </c>
      <c r="D51" s="3512" t="s">
        <v>4345</v>
      </c>
      <c r="E51" s="1499" t="s">
        <v>3306</v>
      </c>
      <c r="F51" s="1499"/>
      <c r="G51" s="3501"/>
      <c r="H51" s="3476"/>
      <c r="I51" s="5450"/>
      <c r="J51" s="5450"/>
      <c r="K51" s="3478"/>
      <c r="L51" s="3478"/>
      <c r="M51" s="3470"/>
      <c r="N51" s="3471"/>
      <c r="O51" s="3470"/>
      <c r="P51" s="3416">
        <f>'9-A.Training Sub-Annex'!P235</f>
        <v>0</v>
      </c>
      <c r="Q51" s="3503"/>
      <c r="R51" s="1500"/>
      <c r="S51" s="3472">
        <f>'9-A.Training Sub-Annex'!S235</f>
        <v>0</v>
      </c>
      <c r="U51" s="3420">
        <f t="shared" si="5"/>
        <v>0</v>
      </c>
      <c r="V51" s="3420">
        <f>Z51+AD51+AH51+AL51+AP51</f>
        <v>0</v>
      </c>
      <c r="W51" s="3420">
        <f t="shared" si="6"/>
        <v>0</v>
      </c>
      <c r="X51" s="3421" t="str">
        <f t="shared" si="23"/>
        <v xml:space="preserve">STATE: ; PDY: ; KKL: ; MHE: ; YNM: </v>
      </c>
      <c r="Y51" s="3420"/>
      <c r="Z51" s="3420"/>
      <c r="AA51" s="3420">
        <f>Y51*Z51</f>
        <v>0</v>
      </c>
      <c r="AB51" s="3420"/>
      <c r="AC51" s="3420"/>
      <c r="AD51" s="3420"/>
      <c r="AE51" s="3420">
        <f t="shared" si="7"/>
        <v>0</v>
      </c>
      <c r="AF51" s="3420"/>
      <c r="AG51" s="3420"/>
      <c r="AH51" s="3420"/>
      <c r="AI51" s="3420">
        <f t="shared" si="8"/>
        <v>0</v>
      </c>
      <c r="AJ51" s="3420"/>
      <c r="AK51" s="3420"/>
      <c r="AL51" s="3420"/>
      <c r="AM51" s="3420">
        <f t="shared" si="9"/>
        <v>0</v>
      </c>
      <c r="AN51" s="3420"/>
      <c r="AO51" s="3420"/>
      <c r="AP51" s="3420"/>
      <c r="AQ51" s="3420">
        <f t="shared" si="10"/>
        <v>0</v>
      </c>
      <c r="AR51" s="3420"/>
      <c r="AS51" s="3420">
        <f t="shared" si="11"/>
        <v>0</v>
      </c>
      <c r="AT51" s="3420">
        <f>Z51+AD51+AH51+AL51+AP51</f>
        <v>0</v>
      </c>
      <c r="AU51" s="3420">
        <f t="shared" si="12"/>
        <v>0</v>
      </c>
      <c r="AV51" s="3421" t="str">
        <f t="shared" si="24"/>
        <v xml:space="preserve">STATE: ; PDY: ; KKL: ; MHE: ; YNM: </v>
      </c>
    </row>
    <row r="52" spans="1:48" s="3379" customFormat="1" ht="78.75" customHeight="1">
      <c r="A52" s="3411" t="s">
        <v>5081</v>
      </c>
      <c r="B52" s="3422"/>
      <c r="C52" s="3422" t="s">
        <v>5022</v>
      </c>
      <c r="D52" s="3512" t="s">
        <v>4345</v>
      </c>
      <c r="E52" s="1499" t="s">
        <v>3976</v>
      </c>
      <c r="F52" s="1499"/>
      <c r="G52" s="3501"/>
      <c r="H52" s="3476"/>
      <c r="I52" s="5450"/>
      <c r="J52" s="5450"/>
      <c r="K52" s="3478"/>
      <c r="L52" s="3478"/>
      <c r="M52" s="3470"/>
      <c r="N52" s="3471"/>
      <c r="O52" s="3470"/>
      <c r="P52" s="3416">
        <f>'9-A.Training Sub-Annex'!P243</f>
        <v>2</v>
      </c>
      <c r="Q52" s="3503"/>
      <c r="R52" s="1500"/>
      <c r="S52" s="3472">
        <f>'9-A.Training Sub-Annex'!S243</f>
        <v>0</v>
      </c>
      <c r="U52" s="3420">
        <f t="shared" si="5"/>
        <v>0</v>
      </c>
      <c r="V52" s="3420">
        <f>Z52+AD52+AH52+AL52+AP52</f>
        <v>0</v>
      </c>
      <c r="W52" s="3420">
        <f t="shared" si="6"/>
        <v>0</v>
      </c>
      <c r="X52" s="3421" t="str">
        <f t="shared" si="23"/>
        <v xml:space="preserve">STATE: ; PDY: ; KKL: ; MHE: ; YNM: </v>
      </c>
      <c r="Y52" s="3420"/>
      <c r="Z52" s="3420"/>
      <c r="AA52" s="3420">
        <f>Y52*Z52</f>
        <v>0</v>
      </c>
      <c r="AB52" s="3420"/>
      <c r="AC52" s="3420"/>
      <c r="AD52" s="3420"/>
      <c r="AE52" s="3420">
        <f t="shared" si="7"/>
        <v>0</v>
      </c>
      <c r="AF52" s="3420"/>
      <c r="AG52" s="3420"/>
      <c r="AH52" s="3420"/>
      <c r="AI52" s="3420">
        <f t="shared" si="8"/>
        <v>0</v>
      </c>
      <c r="AJ52" s="3420"/>
      <c r="AK52" s="3420"/>
      <c r="AL52" s="3420"/>
      <c r="AM52" s="3420">
        <f t="shared" si="9"/>
        <v>0</v>
      </c>
      <c r="AN52" s="3420"/>
      <c r="AO52" s="3420"/>
      <c r="AP52" s="3420"/>
      <c r="AQ52" s="3420">
        <f t="shared" si="10"/>
        <v>0</v>
      </c>
      <c r="AR52" s="3420"/>
      <c r="AS52" s="3420">
        <f t="shared" si="11"/>
        <v>0</v>
      </c>
      <c r="AT52" s="3420">
        <f>Z52+AD52+AH52+AL52+AP52</f>
        <v>0</v>
      </c>
      <c r="AU52" s="3420">
        <f t="shared" si="12"/>
        <v>0</v>
      </c>
      <c r="AV52" s="3421" t="str">
        <f t="shared" si="24"/>
        <v xml:space="preserve">STATE: ; PDY: ; KKL: ; MHE: ; YNM: </v>
      </c>
    </row>
    <row r="53" spans="1:48" s="3379" customFormat="1" ht="78.75" customHeight="1">
      <c r="A53" s="3411" t="s">
        <v>5082</v>
      </c>
      <c r="B53" s="1501"/>
      <c r="C53" s="1442" t="s">
        <v>5027</v>
      </c>
      <c r="D53" s="3512" t="s">
        <v>4345</v>
      </c>
      <c r="E53" s="1499" t="s">
        <v>4527</v>
      </c>
      <c r="F53" s="1499"/>
      <c r="G53" s="3468"/>
      <c r="H53" s="3468"/>
      <c r="I53" s="5451"/>
      <c r="J53" s="5451"/>
      <c r="K53" s="3469"/>
      <c r="L53" s="3469"/>
      <c r="M53" s="3470"/>
      <c r="N53" s="3471"/>
      <c r="O53" s="3470"/>
      <c r="P53" s="3416">
        <f>'9-A.Training Sub-Annex'!P245</f>
        <v>0</v>
      </c>
      <c r="Q53" s="3417"/>
      <c r="R53" s="1500"/>
      <c r="S53" s="3472">
        <f>'9-A.Training Sub-Annex'!S245</f>
        <v>0</v>
      </c>
      <c r="U53" s="3420">
        <f t="shared" si="5"/>
        <v>0</v>
      </c>
      <c r="V53" s="3420">
        <f>Z53+AD53+AH53+AL53+AP53</f>
        <v>0</v>
      </c>
      <c r="W53" s="3420">
        <f t="shared" si="6"/>
        <v>0</v>
      </c>
      <c r="X53" s="3421" t="str">
        <f t="shared" si="23"/>
        <v xml:space="preserve">STATE: ; PDY: ; KKL: ; MHE: ; YNM: </v>
      </c>
      <c r="Y53" s="3420"/>
      <c r="Z53" s="3420"/>
      <c r="AA53" s="3420">
        <f>Y53*Z53</f>
        <v>0</v>
      </c>
      <c r="AB53" s="3420"/>
      <c r="AC53" s="3420"/>
      <c r="AD53" s="3420"/>
      <c r="AE53" s="3420">
        <f t="shared" si="7"/>
        <v>0</v>
      </c>
      <c r="AF53" s="3420"/>
      <c r="AG53" s="3420"/>
      <c r="AH53" s="3420"/>
      <c r="AI53" s="3420">
        <f t="shared" si="8"/>
        <v>0</v>
      </c>
      <c r="AJ53" s="3420"/>
      <c r="AK53" s="3420"/>
      <c r="AL53" s="3420"/>
      <c r="AM53" s="3420">
        <f t="shared" si="9"/>
        <v>0</v>
      </c>
      <c r="AN53" s="3420"/>
      <c r="AO53" s="3420"/>
      <c r="AP53" s="3420"/>
      <c r="AQ53" s="3420">
        <f t="shared" si="10"/>
        <v>0</v>
      </c>
      <c r="AR53" s="3420"/>
      <c r="AS53" s="3420">
        <f t="shared" si="11"/>
        <v>0</v>
      </c>
      <c r="AT53" s="3420">
        <f>Z53+AD53+AH53+AL53+AP53</f>
        <v>0</v>
      </c>
      <c r="AU53" s="3420">
        <f t="shared" si="12"/>
        <v>0</v>
      </c>
      <c r="AV53" s="3421" t="str">
        <f t="shared" si="24"/>
        <v xml:space="preserve">STATE: ; PDY: ; KKL: ; MHE: ; YNM: </v>
      </c>
    </row>
    <row r="54" spans="1:48" s="3379" customFormat="1" ht="78.75" customHeight="1">
      <c r="A54" s="3458" t="s">
        <v>3804</v>
      </c>
      <c r="B54" s="3480"/>
      <c r="C54" s="3481" t="s">
        <v>5021</v>
      </c>
      <c r="D54" s="3482"/>
      <c r="E54" s="3483"/>
      <c r="F54" s="3483"/>
      <c r="G54" s="3515"/>
      <c r="H54" s="3485"/>
      <c r="I54" s="3486"/>
      <c r="J54" s="3486"/>
      <c r="K54" s="3507"/>
      <c r="L54" s="3508"/>
      <c r="M54" s="3488"/>
      <c r="N54" s="3463"/>
      <c r="O54" s="3488"/>
      <c r="P54" s="3509">
        <f>SUM(P55:P64)</f>
        <v>33.199999999984001</v>
      </c>
      <c r="Q54" s="3510"/>
      <c r="R54" s="3490"/>
      <c r="S54" s="3511">
        <f>SUM(S55:S64)</f>
        <v>0</v>
      </c>
      <c r="U54" s="3420"/>
      <c r="V54" s="3420"/>
      <c r="W54" s="3509">
        <f>SUM(W55:W64)</f>
        <v>0</v>
      </c>
      <c r="X54" s="3421"/>
      <c r="Y54" s="3420"/>
      <c r="Z54" s="3420"/>
      <c r="AA54" s="3509">
        <f>SUM(AA55:AA64)</f>
        <v>0</v>
      </c>
      <c r="AB54" s="3420"/>
      <c r="AC54" s="3420"/>
      <c r="AD54" s="3420"/>
      <c r="AE54" s="3509">
        <f>SUM(AE55:AE64)</f>
        <v>0</v>
      </c>
      <c r="AF54" s="3420"/>
      <c r="AG54" s="3420"/>
      <c r="AH54" s="3420"/>
      <c r="AI54" s="3509">
        <f>SUM(AI55:AI64)</f>
        <v>0</v>
      </c>
      <c r="AJ54" s="3420"/>
      <c r="AK54" s="3420"/>
      <c r="AL54" s="3420"/>
      <c r="AM54" s="3509">
        <f>SUM(AM55:AM64)</f>
        <v>0</v>
      </c>
      <c r="AN54" s="3420"/>
      <c r="AO54" s="3420"/>
      <c r="AP54" s="3420"/>
      <c r="AQ54" s="3509">
        <f>SUM(AQ55:AQ64)</f>
        <v>0</v>
      </c>
      <c r="AR54" s="3420"/>
      <c r="AS54" s="3509">
        <f>SUM(AS55:AS64)</f>
        <v>0</v>
      </c>
      <c r="AT54" s="3420"/>
      <c r="AU54" s="3420"/>
      <c r="AV54" s="3421"/>
    </row>
    <row r="55" spans="1:48" s="3379" customFormat="1" ht="78.75" customHeight="1">
      <c r="A55" s="3411" t="s">
        <v>5067</v>
      </c>
      <c r="B55" s="1501"/>
      <c r="C55" s="1442" t="s">
        <v>1088</v>
      </c>
      <c r="D55" s="3386" t="s">
        <v>85</v>
      </c>
      <c r="E55" s="1499" t="s">
        <v>86</v>
      </c>
      <c r="F55" s="1499"/>
      <c r="G55" s="3516"/>
      <c r="H55" s="3476"/>
      <c r="I55" s="3477"/>
      <c r="J55" s="3477"/>
      <c r="K55" s="3517"/>
      <c r="L55" s="3505"/>
      <c r="M55" s="3470"/>
      <c r="N55" s="3471"/>
      <c r="O55" s="3470"/>
      <c r="P55" s="3416">
        <f>'9-A.Training Sub-Annex'!P248</f>
        <v>0</v>
      </c>
      <c r="Q55" s="3506"/>
      <c r="R55" s="1500"/>
      <c r="S55" s="3472">
        <f>'9-A.Training Sub-Annex'!S248</f>
        <v>0</v>
      </c>
      <c r="U55" s="3420">
        <f t="shared" si="5"/>
        <v>0</v>
      </c>
      <c r="V55" s="3420">
        <f>Z55+AD55+AH55+AL55+AP55</f>
        <v>0</v>
      </c>
      <c r="W55" s="3420">
        <f t="shared" si="6"/>
        <v>0</v>
      </c>
      <c r="X55" s="3421" t="str">
        <f>"STATE: "&amp;AB55&amp;"; PDY: "&amp;AF55&amp;"; KKL: "&amp;AJ55&amp;"; MHE: "&amp;AN55&amp;"; YNM: "&amp;AR55</f>
        <v xml:space="preserve">STATE: ; PDY: ; KKL: ; MHE: ; YNM: </v>
      </c>
      <c r="Y55" s="3420"/>
      <c r="Z55" s="3420"/>
      <c r="AA55" s="3420">
        <f>Y55*Z55</f>
        <v>0</v>
      </c>
      <c r="AB55" s="3420"/>
      <c r="AC55" s="3420"/>
      <c r="AD55" s="3420"/>
      <c r="AE55" s="3420">
        <f t="shared" si="7"/>
        <v>0</v>
      </c>
      <c r="AF55" s="3420"/>
      <c r="AG55" s="3420"/>
      <c r="AH55" s="3420"/>
      <c r="AI55" s="3420">
        <f t="shared" si="8"/>
        <v>0</v>
      </c>
      <c r="AJ55" s="3420"/>
      <c r="AK55" s="3420"/>
      <c r="AL55" s="3420"/>
      <c r="AM55" s="3420">
        <f t="shared" si="9"/>
        <v>0</v>
      </c>
      <c r="AN55" s="3420"/>
      <c r="AO55" s="3420"/>
      <c r="AP55" s="3420"/>
      <c r="AQ55" s="3420">
        <f t="shared" si="10"/>
        <v>0</v>
      </c>
      <c r="AR55" s="3420"/>
      <c r="AS55" s="3420">
        <f t="shared" si="11"/>
        <v>0</v>
      </c>
      <c r="AT55" s="3420">
        <f>Z55+AD55+AH55+AL55+AP55</f>
        <v>0</v>
      </c>
      <c r="AU55" s="3420">
        <f t="shared" si="12"/>
        <v>0</v>
      </c>
      <c r="AV55" s="3421" t="str">
        <f>"STATE: "&amp;AB55&amp;"; PDY: "&amp;AF55&amp;"; KKL: "&amp;AJ55&amp;"; MHE: "&amp;AN55&amp;"; YNM: "&amp;AR55</f>
        <v xml:space="preserve">STATE: ; PDY: ; KKL: ; MHE: ; YNM: </v>
      </c>
    </row>
    <row r="56" spans="1:48" s="3379" customFormat="1" ht="78.75" customHeight="1">
      <c r="A56" s="3411" t="s">
        <v>5068</v>
      </c>
      <c r="B56" s="1501"/>
      <c r="C56" s="1442" t="s">
        <v>1093</v>
      </c>
      <c r="D56" s="3386" t="s">
        <v>85</v>
      </c>
      <c r="E56" s="1499" t="s">
        <v>150</v>
      </c>
      <c r="F56" s="1499"/>
      <c r="G56" s="3475"/>
      <c r="H56" s="3476"/>
      <c r="I56" s="3477"/>
      <c r="J56" s="3477"/>
      <c r="K56" s="3478"/>
      <c r="L56" s="3478"/>
      <c r="M56" s="3470"/>
      <c r="N56" s="3471"/>
      <c r="O56" s="3470"/>
      <c r="P56" s="3416">
        <f>'9-A.Training Sub-Annex'!P251</f>
        <v>8.4999999999840004</v>
      </c>
      <c r="Q56" s="3503"/>
      <c r="R56" s="1500"/>
      <c r="S56" s="3472">
        <f>'9-A.Training Sub-Annex'!S251</f>
        <v>0</v>
      </c>
      <c r="U56" s="3420">
        <f t="shared" si="5"/>
        <v>0</v>
      </c>
      <c r="V56" s="3420">
        <f>Z56+AD56+AH56+AL56+AP56</f>
        <v>0</v>
      </c>
      <c r="W56" s="3420">
        <f t="shared" si="6"/>
        <v>0</v>
      </c>
      <c r="X56" s="3421" t="str">
        <f>"STATE: "&amp;AB56&amp;"; PDY: "&amp;AF56&amp;"; KKL: "&amp;AJ56&amp;"; MHE: "&amp;AN56&amp;"; YNM: "&amp;AR56</f>
        <v xml:space="preserve">STATE: ; PDY: ; KKL: ; MHE: ; YNM: </v>
      </c>
      <c r="Y56" s="3420"/>
      <c r="Z56" s="3420"/>
      <c r="AA56" s="3420">
        <f>Y56*Z56</f>
        <v>0</v>
      </c>
      <c r="AB56" s="3420"/>
      <c r="AC56" s="3420"/>
      <c r="AD56" s="3420"/>
      <c r="AE56" s="3420">
        <f t="shared" si="7"/>
        <v>0</v>
      </c>
      <c r="AF56" s="3420"/>
      <c r="AG56" s="3420"/>
      <c r="AH56" s="3420"/>
      <c r="AI56" s="3420">
        <f t="shared" si="8"/>
        <v>0</v>
      </c>
      <c r="AJ56" s="3420"/>
      <c r="AK56" s="3420"/>
      <c r="AL56" s="3420"/>
      <c r="AM56" s="3420">
        <f t="shared" si="9"/>
        <v>0</v>
      </c>
      <c r="AN56" s="3420"/>
      <c r="AO56" s="3420"/>
      <c r="AP56" s="3420"/>
      <c r="AQ56" s="3420">
        <f t="shared" si="10"/>
        <v>0</v>
      </c>
      <c r="AR56" s="3420"/>
      <c r="AS56" s="3420">
        <f t="shared" si="11"/>
        <v>0</v>
      </c>
      <c r="AT56" s="3420">
        <f>Z56+AD56+AH56+AL56+AP56</f>
        <v>0</v>
      </c>
      <c r="AU56" s="3420">
        <f t="shared" si="12"/>
        <v>0</v>
      </c>
      <c r="AV56" s="3421" t="str">
        <f>"STATE: "&amp;AB56&amp;"; PDY: "&amp;AF56&amp;"; KKL: "&amp;AJ56&amp;"; MHE: "&amp;AN56&amp;"; YNM: "&amp;AR56</f>
        <v xml:space="preserve">STATE: ; PDY: ; KKL: ; MHE: ; YNM: </v>
      </c>
    </row>
    <row r="57" spans="1:48" s="3379" customFormat="1" ht="78.75" customHeight="1">
      <c r="A57" s="3411" t="s">
        <v>5069</v>
      </c>
      <c r="B57" s="1501"/>
      <c r="C57" s="1442" t="s">
        <v>1098</v>
      </c>
      <c r="D57" s="3386" t="s">
        <v>85</v>
      </c>
      <c r="E57" s="1499" t="s">
        <v>399</v>
      </c>
      <c r="F57" s="1499"/>
      <c r="G57" s="3516"/>
      <c r="H57" s="3476"/>
      <c r="I57" s="3477"/>
      <c r="J57" s="3477"/>
      <c r="K57" s="3504"/>
      <c r="L57" s="3505"/>
      <c r="M57" s="3470"/>
      <c r="N57" s="3471"/>
      <c r="O57" s="3470"/>
      <c r="P57" s="3416">
        <f>'9-A.Training Sub-Annex'!P254</f>
        <v>3.25</v>
      </c>
      <c r="Q57" s="3506"/>
      <c r="R57" s="1500"/>
      <c r="S57" s="3472">
        <f>'9-A.Training Sub-Annex'!S254</f>
        <v>0</v>
      </c>
      <c r="U57" s="3420">
        <f t="shared" si="5"/>
        <v>0</v>
      </c>
      <c r="V57" s="3420">
        <f>Z57+AD57+AH57+AL57+AP57</f>
        <v>0</v>
      </c>
      <c r="W57" s="3420">
        <f t="shared" si="6"/>
        <v>0</v>
      </c>
      <c r="X57" s="3421" t="str">
        <f>"STATE: "&amp;AB57&amp;"; PDY: "&amp;AF57&amp;"; KKL: "&amp;AJ57&amp;"; MHE: "&amp;AN57&amp;"; YNM: "&amp;AR57</f>
        <v xml:space="preserve">STATE: ; PDY: ; KKL: ; MHE: ; YNM: </v>
      </c>
      <c r="Y57" s="3420"/>
      <c r="Z57" s="3420"/>
      <c r="AA57" s="3420">
        <f>Y57*Z57</f>
        <v>0</v>
      </c>
      <c r="AB57" s="3420"/>
      <c r="AC57" s="3420"/>
      <c r="AD57" s="3420"/>
      <c r="AE57" s="3420">
        <f t="shared" si="7"/>
        <v>0</v>
      </c>
      <c r="AF57" s="3420"/>
      <c r="AG57" s="3420"/>
      <c r="AH57" s="3420"/>
      <c r="AI57" s="3420">
        <f t="shared" si="8"/>
        <v>0</v>
      </c>
      <c r="AJ57" s="3420"/>
      <c r="AK57" s="3420"/>
      <c r="AL57" s="3420"/>
      <c r="AM57" s="3420">
        <f t="shared" si="9"/>
        <v>0</v>
      </c>
      <c r="AN57" s="3420"/>
      <c r="AO57" s="3420"/>
      <c r="AP57" s="3420"/>
      <c r="AQ57" s="3420">
        <f t="shared" si="10"/>
        <v>0</v>
      </c>
      <c r="AR57" s="3420"/>
      <c r="AS57" s="3420">
        <f t="shared" si="11"/>
        <v>0</v>
      </c>
      <c r="AT57" s="3420">
        <f>Z57+AD57+AH57+AL57+AP57</f>
        <v>0</v>
      </c>
      <c r="AU57" s="3420">
        <f t="shared" si="12"/>
        <v>0</v>
      </c>
      <c r="AV57" s="3421" t="str">
        <f>"STATE: "&amp;AB57&amp;"; PDY: "&amp;AF57&amp;"; KKL: "&amp;AJ57&amp;"; MHE: "&amp;AN57&amp;"; YNM: "&amp;AR57</f>
        <v xml:space="preserve">STATE: ; PDY: ; KKL: ; MHE: ; YNM: </v>
      </c>
    </row>
    <row r="58" spans="1:48" s="3379" customFormat="1" ht="78.75" customHeight="1">
      <c r="A58" s="3411" t="s">
        <v>5070</v>
      </c>
      <c r="B58" s="1501"/>
      <c r="C58" s="1442" t="s">
        <v>1104</v>
      </c>
      <c r="D58" s="3386" t="s">
        <v>85</v>
      </c>
      <c r="E58" s="1499" t="s">
        <v>152</v>
      </c>
      <c r="F58" s="1499"/>
      <c r="G58" s="3468"/>
      <c r="H58" s="3468"/>
      <c r="I58" s="3469"/>
      <c r="J58" s="3469"/>
      <c r="K58" s="3469"/>
      <c r="L58" s="3469"/>
      <c r="M58" s="3470"/>
      <c r="N58" s="3471"/>
      <c r="O58" s="3470"/>
      <c r="P58" s="3416">
        <f>'9-A.Training Sub-Annex'!P259</f>
        <v>4</v>
      </c>
      <c r="Q58" s="3417"/>
      <c r="R58" s="1500"/>
      <c r="S58" s="3472">
        <f>'9-A.Training Sub-Annex'!S259</f>
        <v>0</v>
      </c>
      <c r="U58" s="3420">
        <f t="shared" si="5"/>
        <v>0</v>
      </c>
      <c r="V58" s="3420">
        <f>'9-A.Training Sub-Annex'!Y260+AD58+AH58+AL58+AP58</f>
        <v>0</v>
      </c>
      <c r="W58" s="3420">
        <f t="shared" si="6"/>
        <v>0</v>
      </c>
      <c r="X58" s="3421" t="str">
        <f>"STATE: "&amp;'9-A.Training Sub-Annex'!AA261&amp;"; PDY: "&amp;'9-A.Training Sub-Annex'!AE260&amp;"; KKL: "&amp;AJ58&amp;"; MHE: "&amp;AN58&amp;"; YNM: "&amp;AR58</f>
        <v xml:space="preserve">STATE: state level training to State holders/Health Professionals/Law Enforces &amp; Others; PDY: Advocacy workshop &amp; Training to Health care providers/law enforces &amp; others including COTPA; KKL: ; MHE: ; YNM: </v>
      </c>
      <c r="AA58" s="3420">
        <f>'9-A.Training Sub-Annex'!X260*'9-A.Training Sub-Annex'!Y260</f>
        <v>0</v>
      </c>
      <c r="AC58" s="3420"/>
      <c r="AD58" s="3420"/>
      <c r="AE58" s="3420">
        <f t="shared" si="7"/>
        <v>0</v>
      </c>
      <c r="AG58" s="3420"/>
      <c r="AH58" s="3420"/>
      <c r="AI58" s="3420">
        <f t="shared" si="8"/>
        <v>0</v>
      </c>
      <c r="AJ58" s="3420"/>
      <c r="AK58" s="3420"/>
      <c r="AL58" s="3420"/>
      <c r="AM58" s="3420">
        <f t="shared" si="9"/>
        <v>0</v>
      </c>
      <c r="AN58" s="3420"/>
      <c r="AO58" s="3420"/>
      <c r="AP58" s="3420"/>
      <c r="AQ58" s="3420">
        <f t="shared" si="10"/>
        <v>0</v>
      </c>
      <c r="AR58" s="3420"/>
      <c r="AS58" s="3420">
        <f t="shared" si="11"/>
        <v>0</v>
      </c>
      <c r="AT58" s="3420">
        <f>'9-A.Training Sub-Annex'!Y260+AD58+AH58+AL58+AP58</f>
        <v>0</v>
      </c>
      <c r="AU58" s="3420">
        <f t="shared" si="12"/>
        <v>0</v>
      </c>
      <c r="AV58" s="3421" t="str">
        <f>"STATE: "&amp;'9-A.Training Sub-Annex'!AA261&amp;"; PDY: "&amp;'9-A.Training Sub-Annex'!AE260&amp;"; KKL: "&amp;AJ58&amp;"; MHE: "&amp;AN58&amp;"; YNM: "&amp;AR58</f>
        <v xml:space="preserve">STATE: state level training to State holders/Health Professionals/Law Enforces &amp; Others; PDY: Advocacy workshop &amp; Training to Health care providers/law enforces &amp; others including COTPA; KKL: ; MHE: ; YNM: </v>
      </c>
    </row>
    <row r="59" spans="1:48" s="3379" customFormat="1" ht="78.75" customHeight="1">
      <c r="A59" s="3411" t="s">
        <v>5071</v>
      </c>
      <c r="B59" s="1501" t="s">
        <v>1110</v>
      </c>
      <c r="C59" s="1442" t="s">
        <v>1111</v>
      </c>
      <c r="D59" s="3386" t="s">
        <v>85</v>
      </c>
      <c r="E59" s="1499" t="s">
        <v>415</v>
      </c>
      <c r="F59" s="1499"/>
      <c r="G59" s="3468"/>
      <c r="H59" s="3468"/>
      <c r="I59" s="3469"/>
      <c r="J59" s="3469"/>
      <c r="K59" s="3469"/>
      <c r="L59" s="3469"/>
      <c r="M59" s="3470"/>
      <c r="N59" s="3471"/>
      <c r="O59" s="3470"/>
      <c r="P59" s="3416">
        <f>'9-A.Training Sub-Annex'!P262</f>
        <v>7</v>
      </c>
      <c r="Q59" s="3417"/>
      <c r="R59" s="1500"/>
      <c r="S59" s="3472">
        <f>'9-A.Training Sub-Annex'!S262</f>
        <v>0</v>
      </c>
      <c r="U59" s="3420">
        <f t="shared" si="5"/>
        <v>0</v>
      </c>
      <c r="V59" s="3420">
        <f t="shared" ref="V59:V64" si="25">Z59+AD59+AH59+AL59+AP59</f>
        <v>0</v>
      </c>
      <c r="W59" s="3420">
        <f t="shared" si="6"/>
        <v>0</v>
      </c>
      <c r="X59" s="3421" t="str">
        <f t="shared" ref="X59:X64" si="26">"STATE: "&amp;AB59&amp;"; PDY: "&amp;AF59&amp;"; KKL: "&amp;AJ59&amp;"; MHE: "&amp;AN59&amp;"; YNM: "&amp;AR59</f>
        <v xml:space="preserve">STATE: ; PDY: ; KKL: ; MHE: ; YNM: </v>
      </c>
      <c r="Y59" s="3420"/>
      <c r="Z59" s="3420"/>
      <c r="AA59" s="3420">
        <f t="shared" ref="AA59:AA64" si="27">Y59*Z59</f>
        <v>0</v>
      </c>
      <c r="AB59" s="3420"/>
      <c r="AC59" s="3420"/>
      <c r="AD59" s="3420"/>
      <c r="AE59" s="3420">
        <f t="shared" si="7"/>
        <v>0</v>
      </c>
      <c r="AF59" s="3420"/>
      <c r="AG59" s="3420"/>
      <c r="AH59" s="3420"/>
      <c r="AI59" s="3420">
        <f t="shared" si="8"/>
        <v>0</v>
      </c>
      <c r="AJ59" s="3420"/>
      <c r="AK59" s="3420"/>
      <c r="AL59" s="3420"/>
      <c r="AM59" s="3420">
        <f t="shared" si="9"/>
        <v>0</v>
      </c>
      <c r="AN59" s="3420"/>
      <c r="AO59" s="3420"/>
      <c r="AP59" s="3420"/>
      <c r="AQ59" s="3420">
        <f t="shared" si="10"/>
        <v>0</v>
      </c>
      <c r="AR59" s="3420"/>
      <c r="AS59" s="3420">
        <f t="shared" si="11"/>
        <v>0</v>
      </c>
      <c r="AT59" s="3420">
        <f t="shared" ref="AT59:AT64" si="28">Z59+AD59+AH59+AL59+AP59</f>
        <v>0</v>
      </c>
      <c r="AU59" s="3420">
        <f t="shared" si="12"/>
        <v>0</v>
      </c>
      <c r="AV59" s="3421" t="str">
        <f t="shared" ref="AV59:AV64" si="29">"STATE: "&amp;AB59&amp;"; PDY: "&amp;AF59&amp;"; KKL: "&amp;AJ59&amp;"; MHE: "&amp;AN59&amp;"; YNM: "&amp;AR59</f>
        <v xml:space="preserve">STATE: ; PDY: ; KKL: ; MHE: ; YNM: </v>
      </c>
    </row>
    <row r="60" spans="1:48" s="3379" customFormat="1" ht="78.75" customHeight="1">
      <c r="A60" s="3411" t="s">
        <v>5072</v>
      </c>
      <c r="B60" s="1501"/>
      <c r="C60" s="1442" t="s">
        <v>1016</v>
      </c>
      <c r="D60" s="3386" t="s">
        <v>85</v>
      </c>
      <c r="E60" s="1499" t="s">
        <v>1018</v>
      </c>
      <c r="F60" s="1499"/>
      <c r="G60" s="3468"/>
      <c r="H60" s="3468"/>
      <c r="I60" s="3469"/>
      <c r="J60" s="3469"/>
      <c r="K60" s="3469"/>
      <c r="L60" s="3469"/>
      <c r="M60" s="3470"/>
      <c r="N60" s="3471"/>
      <c r="O60" s="3470"/>
      <c r="P60" s="3416">
        <f>'9-A.Training Sub-Annex'!P267</f>
        <v>6.0000000000000009</v>
      </c>
      <c r="Q60" s="3417"/>
      <c r="R60" s="1500"/>
      <c r="S60" s="3472">
        <f>'9-A.Training Sub-Annex'!S267</f>
        <v>0</v>
      </c>
      <c r="U60" s="3420">
        <f t="shared" si="5"/>
        <v>0</v>
      </c>
      <c r="V60" s="3420">
        <f t="shared" si="25"/>
        <v>0</v>
      </c>
      <c r="W60" s="3420">
        <f t="shared" si="6"/>
        <v>0</v>
      </c>
      <c r="X60" s="3421" t="str">
        <f t="shared" si="26"/>
        <v xml:space="preserve">STATE: ; PDY: ; KKL: ; MHE: ; YNM: </v>
      </c>
      <c r="Y60" s="3420"/>
      <c r="Z60" s="3420"/>
      <c r="AA60" s="3420">
        <f t="shared" si="27"/>
        <v>0</v>
      </c>
      <c r="AB60" s="3420"/>
      <c r="AC60" s="3420"/>
      <c r="AD60" s="3420"/>
      <c r="AE60" s="3420">
        <f t="shared" si="7"/>
        <v>0</v>
      </c>
      <c r="AF60" s="3420"/>
      <c r="AG60" s="3420"/>
      <c r="AH60" s="3420"/>
      <c r="AI60" s="3420">
        <f t="shared" si="8"/>
        <v>0</v>
      </c>
      <c r="AJ60" s="3420"/>
      <c r="AK60" s="3420"/>
      <c r="AL60" s="3420"/>
      <c r="AM60" s="3420">
        <f t="shared" si="9"/>
        <v>0</v>
      </c>
      <c r="AN60" s="3420"/>
      <c r="AO60" s="3420"/>
      <c r="AP60" s="3420"/>
      <c r="AQ60" s="3420">
        <f t="shared" si="10"/>
        <v>0</v>
      </c>
      <c r="AR60" s="3420"/>
      <c r="AS60" s="3420">
        <f t="shared" si="11"/>
        <v>0</v>
      </c>
      <c r="AT60" s="3420">
        <f t="shared" si="28"/>
        <v>0</v>
      </c>
      <c r="AU60" s="3420">
        <f t="shared" si="12"/>
        <v>0</v>
      </c>
      <c r="AV60" s="3421" t="str">
        <f t="shared" si="29"/>
        <v xml:space="preserve">STATE: ; PDY: ; KKL: ; MHE: ; YNM: </v>
      </c>
    </row>
    <row r="61" spans="1:48" s="3379" customFormat="1" ht="78.75" customHeight="1">
      <c r="A61" s="3411" t="s">
        <v>5073</v>
      </c>
      <c r="B61" s="3422"/>
      <c r="C61" s="3422" t="s">
        <v>1023</v>
      </c>
      <c r="D61" s="3386" t="s">
        <v>85</v>
      </c>
      <c r="E61" s="1499" t="s">
        <v>314</v>
      </c>
      <c r="F61" s="1499"/>
      <c r="G61" s="3475"/>
      <c r="H61" s="3476"/>
      <c r="I61" s="3477"/>
      <c r="J61" s="3477"/>
      <c r="K61" s="3518"/>
      <c r="L61" s="3505"/>
      <c r="M61" s="3470"/>
      <c r="N61" s="3471"/>
      <c r="O61" s="3470"/>
      <c r="P61" s="3416">
        <f>'9-A.Training Sub-Annex'!P272</f>
        <v>2</v>
      </c>
      <c r="Q61" s="3506"/>
      <c r="R61" s="1500"/>
      <c r="S61" s="3472">
        <f>'9-A.Training Sub-Annex'!S272</f>
        <v>0</v>
      </c>
      <c r="U61" s="3420">
        <f t="shared" si="5"/>
        <v>0</v>
      </c>
      <c r="V61" s="3420">
        <f t="shared" si="25"/>
        <v>0</v>
      </c>
      <c r="W61" s="3420">
        <f t="shared" si="6"/>
        <v>0</v>
      </c>
      <c r="X61" s="3421" t="str">
        <f t="shared" si="26"/>
        <v xml:space="preserve">STATE: ; PDY: ; KKL: ; MHE: ; YNM: </v>
      </c>
      <c r="Y61" s="3420"/>
      <c r="Z61" s="3420"/>
      <c r="AA61" s="3420">
        <f t="shared" si="27"/>
        <v>0</v>
      </c>
      <c r="AB61" s="3420"/>
      <c r="AC61" s="3420"/>
      <c r="AD61" s="3420"/>
      <c r="AE61" s="3420">
        <f t="shared" si="7"/>
        <v>0</v>
      </c>
      <c r="AF61" s="3420"/>
      <c r="AG61" s="3420"/>
      <c r="AH61" s="3420"/>
      <c r="AI61" s="3420">
        <f t="shared" si="8"/>
        <v>0</v>
      </c>
      <c r="AJ61" s="3420"/>
      <c r="AK61" s="3420"/>
      <c r="AL61" s="3420"/>
      <c r="AM61" s="3420">
        <f t="shared" si="9"/>
        <v>0</v>
      </c>
      <c r="AN61" s="3420"/>
      <c r="AO61" s="3420"/>
      <c r="AP61" s="3420"/>
      <c r="AQ61" s="3420">
        <f t="shared" si="10"/>
        <v>0</v>
      </c>
      <c r="AR61" s="3420"/>
      <c r="AS61" s="3420">
        <f t="shared" si="11"/>
        <v>0</v>
      </c>
      <c r="AT61" s="3420">
        <f t="shared" si="28"/>
        <v>0</v>
      </c>
      <c r="AU61" s="3420">
        <f t="shared" si="12"/>
        <v>0</v>
      </c>
      <c r="AV61" s="3421" t="str">
        <f t="shared" si="29"/>
        <v xml:space="preserve">STATE: ; PDY: ; KKL: ; MHE: ; YNM: </v>
      </c>
    </row>
    <row r="62" spans="1:48" s="3402" customFormat="1" ht="78.75" customHeight="1">
      <c r="A62" s="3411" t="s">
        <v>5074</v>
      </c>
      <c r="B62" s="1441"/>
      <c r="C62" s="1441" t="s">
        <v>1028</v>
      </c>
      <c r="D62" s="3386" t="s">
        <v>85</v>
      </c>
      <c r="E62" s="1472" t="s">
        <v>1032</v>
      </c>
      <c r="F62" s="1472"/>
      <c r="G62" s="1608"/>
      <c r="H62" s="1608"/>
      <c r="I62" s="3519"/>
      <c r="J62" s="3519"/>
      <c r="K62" s="3519"/>
      <c r="L62" s="3519"/>
      <c r="M62" s="3519"/>
      <c r="N62" s="3520"/>
      <c r="O62" s="3498"/>
      <c r="P62" s="3416">
        <f>'9-A.Training Sub-Annex'!P275</f>
        <v>0.45</v>
      </c>
      <c r="Q62" s="3521"/>
      <c r="R62" s="1491"/>
      <c r="S62" s="3472">
        <f>'9-A.Training Sub-Annex'!S275</f>
        <v>0</v>
      </c>
      <c r="T62" s="3419"/>
      <c r="U62" s="3420">
        <f t="shared" si="5"/>
        <v>0</v>
      </c>
      <c r="V62" s="3420">
        <f t="shared" si="25"/>
        <v>0</v>
      </c>
      <c r="W62" s="3420">
        <f t="shared" si="6"/>
        <v>0</v>
      </c>
      <c r="X62" s="3421" t="str">
        <f t="shared" si="26"/>
        <v xml:space="preserve">STATE: ; PDY: ; KKL: ; MHE: ; YNM: </v>
      </c>
      <c r="Y62" s="3420"/>
      <c r="Z62" s="3420"/>
      <c r="AA62" s="3420">
        <f t="shared" si="27"/>
        <v>0</v>
      </c>
      <c r="AB62" s="3420"/>
      <c r="AC62" s="3420"/>
      <c r="AD62" s="3420"/>
      <c r="AE62" s="3420">
        <f t="shared" si="7"/>
        <v>0</v>
      </c>
      <c r="AF62" s="3420"/>
      <c r="AG62" s="3420"/>
      <c r="AH62" s="3420"/>
      <c r="AI62" s="3420">
        <f t="shared" si="8"/>
        <v>0</v>
      </c>
      <c r="AJ62" s="3420"/>
      <c r="AK62" s="3420"/>
      <c r="AL62" s="3420"/>
      <c r="AM62" s="3420">
        <f t="shared" si="9"/>
        <v>0</v>
      </c>
      <c r="AN62" s="3420"/>
      <c r="AO62" s="3420"/>
      <c r="AP62" s="3420"/>
      <c r="AQ62" s="3420">
        <f t="shared" si="10"/>
        <v>0</v>
      </c>
      <c r="AR62" s="3420"/>
      <c r="AS62" s="3420">
        <f t="shared" si="11"/>
        <v>0</v>
      </c>
      <c r="AT62" s="3420">
        <f t="shared" si="28"/>
        <v>0</v>
      </c>
      <c r="AU62" s="3420">
        <f t="shared" si="12"/>
        <v>0</v>
      </c>
      <c r="AV62" s="3421" t="str">
        <f t="shared" si="29"/>
        <v xml:space="preserve">STATE: ; PDY: ; KKL: ; MHE: ; YNM: </v>
      </c>
    </row>
    <row r="63" spans="1:48" s="3379" customFormat="1" ht="78.75" customHeight="1">
      <c r="A63" s="3411" t="s">
        <v>5075</v>
      </c>
      <c r="B63" s="3522"/>
      <c r="C63" s="3523" t="s">
        <v>5026</v>
      </c>
      <c r="D63" s="3386" t="s">
        <v>85</v>
      </c>
      <c r="E63" s="1499" t="s">
        <v>4111</v>
      </c>
      <c r="F63" s="1499"/>
      <c r="G63" s="3468"/>
      <c r="H63" s="3468"/>
      <c r="I63" s="3469"/>
      <c r="J63" s="3469"/>
      <c r="K63" s="3469"/>
      <c r="L63" s="3469"/>
      <c r="M63" s="3470"/>
      <c r="N63" s="3471"/>
      <c r="O63" s="3470"/>
      <c r="P63" s="3416">
        <f>'9-A.Training Sub-Annex'!P278</f>
        <v>2</v>
      </c>
      <c r="Q63" s="3417"/>
      <c r="R63" s="1500"/>
      <c r="S63" s="3472">
        <f>'9-A.Training Sub-Annex'!S278</f>
        <v>0</v>
      </c>
      <c r="U63" s="3420">
        <f t="shared" si="5"/>
        <v>0</v>
      </c>
      <c r="V63" s="3420">
        <f t="shared" si="25"/>
        <v>0</v>
      </c>
      <c r="W63" s="3420">
        <f t="shared" si="6"/>
        <v>0</v>
      </c>
      <c r="X63" s="3421" t="str">
        <f t="shared" si="26"/>
        <v xml:space="preserve">STATE: ; PDY: ; KKL: ; MHE: ; YNM: </v>
      </c>
      <c r="Y63" s="3420"/>
      <c r="Z63" s="3420"/>
      <c r="AA63" s="3420">
        <f t="shared" si="27"/>
        <v>0</v>
      </c>
      <c r="AB63" s="3420"/>
      <c r="AC63" s="3420"/>
      <c r="AD63" s="3420"/>
      <c r="AE63" s="3420">
        <f t="shared" si="7"/>
        <v>0</v>
      </c>
      <c r="AF63" s="3420"/>
      <c r="AG63" s="3420"/>
      <c r="AH63" s="3420"/>
      <c r="AI63" s="3420">
        <f t="shared" si="8"/>
        <v>0</v>
      </c>
      <c r="AJ63" s="3420"/>
      <c r="AK63" s="3420"/>
      <c r="AL63" s="3420"/>
      <c r="AM63" s="3420">
        <f t="shared" si="9"/>
        <v>0</v>
      </c>
      <c r="AN63" s="3420"/>
      <c r="AO63" s="3420"/>
      <c r="AP63" s="3420"/>
      <c r="AQ63" s="3420">
        <f t="shared" si="10"/>
        <v>0</v>
      </c>
      <c r="AR63" s="3420"/>
      <c r="AS63" s="3420">
        <f t="shared" si="11"/>
        <v>0</v>
      </c>
      <c r="AT63" s="3420">
        <f t="shared" si="28"/>
        <v>0</v>
      </c>
      <c r="AU63" s="3420">
        <f t="shared" si="12"/>
        <v>0</v>
      </c>
      <c r="AV63" s="3421" t="str">
        <f t="shared" si="29"/>
        <v xml:space="preserve">STATE: ; PDY: ; KKL: ; MHE: ; YNM: </v>
      </c>
    </row>
    <row r="64" spans="1:48" s="3402" customFormat="1" ht="78.75" customHeight="1">
      <c r="A64" s="3411" t="s">
        <v>5076</v>
      </c>
      <c r="B64" s="3524"/>
      <c r="C64" s="3525" t="s">
        <v>5065</v>
      </c>
      <c r="D64" s="3386" t="s">
        <v>85</v>
      </c>
      <c r="E64" s="1499" t="s">
        <v>4897</v>
      </c>
      <c r="F64" s="1499"/>
      <c r="G64" s="3526"/>
      <c r="H64" s="3526"/>
      <c r="I64" s="3527"/>
      <c r="J64" s="3527"/>
      <c r="K64" s="3527"/>
      <c r="L64" s="3527"/>
      <c r="M64" s="3470"/>
      <c r="N64" s="3471"/>
      <c r="O64" s="3470"/>
      <c r="P64" s="3416">
        <f>'9-A.Training Sub-Annex'!P281</f>
        <v>0</v>
      </c>
      <c r="Q64" s="3528"/>
      <c r="R64" s="1500"/>
      <c r="S64" s="3472">
        <f>'9-A.Training Sub-Annex'!S281</f>
        <v>0</v>
      </c>
      <c r="U64" s="3420">
        <f t="shared" si="5"/>
        <v>0</v>
      </c>
      <c r="V64" s="3420">
        <f t="shared" si="25"/>
        <v>0</v>
      </c>
      <c r="W64" s="3420">
        <f t="shared" si="6"/>
        <v>0</v>
      </c>
      <c r="X64" s="3421" t="str">
        <f t="shared" si="26"/>
        <v xml:space="preserve">STATE: ; PDY: ; KKL: ; MHE: ; YNM: </v>
      </c>
      <c r="Y64" s="3420"/>
      <c r="Z64" s="3420"/>
      <c r="AA64" s="3420">
        <f t="shared" si="27"/>
        <v>0</v>
      </c>
      <c r="AB64" s="3420"/>
      <c r="AC64" s="3420"/>
      <c r="AD64" s="3420"/>
      <c r="AE64" s="3420">
        <f t="shared" si="7"/>
        <v>0</v>
      </c>
      <c r="AF64" s="3420"/>
      <c r="AG64" s="3420"/>
      <c r="AH64" s="3420"/>
      <c r="AI64" s="3420">
        <f t="shared" si="8"/>
        <v>0</v>
      </c>
      <c r="AJ64" s="3420"/>
      <c r="AK64" s="3420"/>
      <c r="AL64" s="3420"/>
      <c r="AM64" s="3420">
        <f t="shared" si="9"/>
        <v>0</v>
      </c>
      <c r="AN64" s="3420"/>
      <c r="AO64" s="3420"/>
      <c r="AP64" s="3420"/>
      <c r="AQ64" s="3420">
        <f t="shared" si="10"/>
        <v>0</v>
      </c>
      <c r="AR64" s="3420"/>
      <c r="AS64" s="3420">
        <f t="shared" si="11"/>
        <v>0</v>
      </c>
      <c r="AT64" s="3420">
        <f t="shared" si="28"/>
        <v>0</v>
      </c>
      <c r="AU64" s="3420">
        <f t="shared" si="12"/>
        <v>0</v>
      </c>
      <c r="AV64" s="3421" t="str">
        <f t="shared" si="29"/>
        <v xml:space="preserve">STATE: ; PDY: ; KKL: ; MHE: ; YNM: </v>
      </c>
    </row>
    <row r="67" spans="3:3" ht="35.25" customHeight="1">
      <c r="C67" s="486"/>
    </row>
  </sheetData>
  <sheetProtection autoFilter="0"/>
  <autoFilter ref="A6:BB64"/>
  <mergeCells count="25">
    <mergeCell ref="I47:I53"/>
    <mergeCell ref="J47:J53"/>
    <mergeCell ref="L5:Q5"/>
    <mergeCell ref="R5:S5"/>
    <mergeCell ref="A5:A6"/>
    <mergeCell ref="B5:B6"/>
    <mergeCell ref="C5:C6"/>
    <mergeCell ref="D5:D6"/>
    <mergeCell ref="E5:E6"/>
    <mergeCell ref="G5:K5"/>
    <mergeCell ref="AQ1:BB1"/>
    <mergeCell ref="A2:A4"/>
    <mergeCell ref="A1:C1"/>
    <mergeCell ref="E1:E2"/>
    <mergeCell ref="G1:O1"/>
    <mergeCell ref="P1:AI1"/>
    <mergeCell ref="AJ1:AP1"/>
    <mergeCell ref="AW5:AX6"/>
    <mergeCell ref="AO5:AR5"/>
    <mergeCell ref="AS5:AU5"/>
    <mergeCell ref="U5:X5"/>
    <mergeCell ref="Y5:AB5"/>
    <mergeCell ref="AC5:AF5"/>
    <mergeCell ref="AG5:AJ5"/>
    <mergeCell ref="AK5:AN5"/>
  </mergeCells>
  <phoneticPr fontId="38" type="noConversion"/>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sheetPr codeName="Sheet7">
    <pageSetUpPr fitToPage="1"/>
  </sheetPr>
  <dimension ref="A1:BE283"/>
  <sheetViews>
    <sheetView view="pageBreakPreview" zoomScale="60" zoomScaleNormal="70" workbookViewId="0">
      <pane xSplit="6" ySplit="4" topLeftCell="L5" activePane="bottomRight" state="frozen"/>
      <selection pane="topRight" activeCell="G1" sqref="G1"/>
      <selection pane="bottomLeft" activeCell="A5" sqref="A5"/>
      <selection pane="bottomRight" activeCell="D3" sqref="D3:D4"/>
    </sheetView>
  </sheetViews>
  <sheetFormatPr defaultColWidth="9.140625" defaultRowHeight="15"/>
  <cols>
    <col min="1" max="1" width="15.140625" style="486" hidden="1" customWidth="1"/>
    <col min="2" max="2" width="20.28515625" style="489" customWidth="1"/>
    <col min="3" max="3" width="23.28515625" style="503" customWidth="1"/>
    <col min="4" max="4" width="82.28515625" style="490" customWidth="1"/>
    <col min="5" max="5" width="15.42578125" style="424" customWidth="1"/>
    <col min="6" max="6" width="21.28515625" style="424" customWidth="1"/>
    <col min="7" max="7" width="16.42578125" style="457" hidden="1" customWidth="1"/>
    <col min="8" max="8" width="21.140625" style="457" hidden="1" customWidth="1"/>
    <col min="9" max="9" width="14.28515625" style="457" hidden="1" customWidth="1"/>
    <col min="10" max="10" width="16.42578125" style="457" hidden="1" customWidth="1"/>
    <col min="11" max="11" width="16.140625" style="457" hidden="1" customWidth="1"/>
    <col min="12" max="12" width="14.85546875" style="486" customWidth="1"/>
    <col min="13" max="13" width="15.5703125" style="486" customWidth="1"/>
    <col min="14" max="14" width="13.42578125" style="486" customWidth="1"/>
    <col min="15" max="15" width="16.7109375" style="486" customWidth="1"/>
    <col min="16" max="16" width="13.85546875" style="486" customWidth="1"/>
    <col min="17" max="17" width="55" style="489" customWidth="1"/>
    <col min="18" max="18" width="11" style="489" hidden="1" customWidth="1"/>
    <col min="19" max="19" width="14.140625" style="479" hidden="1" customWidth="1"/>
    <col min="20" max="20" width="16.5703125" style="486" hidden="1" customWidth="1"/>
    <col min="21" max="21" width="18.5703125" style="486" hidden="1" customWidth="1"/>
    <col min="22" max="22" width="28" style="486" hidden="1" customWidth="1"/>
    <col min="23" max="23" width="56.5703125" style="486" hidden="1" customWidth="1"/>
    <col min="24" max="24" width="28" style="486" customWidth="1"/>
    <col min="25" max="25" width="15.5703125" style="486" customWidth="1"/>
    <col min="26" max="26" width="26.85546875" style="486" customWidth="1"/>
    <col min="27" max="27" width="72" style="486" customWidth="1"/>
    <col min="28" max="28" width="22.85546875" style="486" customWidth="1"/>
    <col min="29" max="29" width="16.42578125" style="486" customWidth="1"/>
    <col min="30" max="30" width="28.5703125" style="486" customWidth="1"/>
    <col min="31" max="31" width="72.140625" style="486" customWidth="1"/>
    <col min="32" max="32" width="17.85546875" style="486" customWidth="1"/>
    <col min="33" max="33" width="17.28515625" style="486" customWidth="1"/>
    <col min="34" max="34" width="29.140625" style="486" customWidth="1"/>
    <col min="35" max="35" width="72" style="486" customWidth="1"/>
    <col min="36" max="36" width="19.140625" style="486" customWidth="1"/>
    <col min="37" max="37" width="11.85546875" style="486" customWidth="1"/>
    <col min="38" max="38" width="22.5703125" style="486" customWidth="1"/>
    <col min="39" max="39" width="66.5703125" style="486" customWidth="1"/>
    <col min="40" max="40" width="20" style="486" customWidth="1"/>
    <col min="41" max="41" width="9.28515625" style="486" customWidth="1"/>
    <col min="42" max="42" width="20.140625" style="486" customWidth="1"/>
    <col min="43" max="43" width="50" style="486" customWidth="1"/>
    <col min="44" max="44" width="28.28515625" style="486" customWidth="1"/>
    <col min="45" max="45" width="13.5703125" style="486" customWidth="1"/>
    <col min="46" max="46" width="19" style="486" customWidth="1"/>
    <col min="47" max="47" width="112" style="486" customWidth="1"/>
    <col min="48" max="48" width="30.7109375" style="486" customWidth="1"/>
    <col min="49" max="49" width="20.42578125" style="486" customWidth="1"/>
    <col min="50" max="50" width="6" style="486" hidden="1" customWidth="1"/>
    <col min="51" max="51" width="5.5703125" style="486" hidden="1" customWidth="1"/>
    <col min="52" max="52" width="6.42578125" style="486" hidden="1" customWidth="1"/>
    <col min="53" max="53" width="6.7109375" style="486" hidden="1" customWidth="1"/>
    <col min="54" max="54" width="7.5703125" style="486" hidden="1" customWidth="1"/>
    <col min="55" max="56" width="9.140625" style="486" hidden="1" customWidth="1"/>
    <col min="57" max="16384" width="9.140625" style="486"/>
  </cols>
  <sheetData>
    <row r="1" spans="1:56" s="1456" customFormat="1" ht="24">
      <c r="A1" s="5458" t="s">
        <v>4994</v>
      </c>
      <c r="B1" s="5458"/>
      <c r="C1" s="5458"/>
      <c r="D1" s="5458"/>
      <c r="E1" s="4111"/>
      <c r="F1" s="4112"/>
      <c r="G1" s="4111"/>
      <c r="H1" s="4113"/>
      <c r="I1" s="4114"/>
      <c r="J1" s="4114"/>
      <c r="K1" s="4114"/>
      <c r="L1" s="4114"/>
      <c r="M1" s="4114"/>
      <c r="N1" s="4114"/>
      <c r="O1" s="4114"/>
      <c r="P1" s="4114"/>
      <c r="Q1" s="4114"/>
      <c r="R1" s="4114"/>
      <c r="S1" s="4115"/>
      <c r="T1" s="4114"/>
      <c r="U1" s="4114"/>
      <c r="V1" s="4114"/>
      <c r="W1" s="4114"/>
      <c r="X1" s="4114"/>
      <c r="Y1" s="4114"/>
      <c r="Z1" s="4114"/>
      <c r="AA1" s="4114"/>
      <c r="AB1" s="4114"/>
      <c r="AC1" s="4114"/>
      <c r="AD1" s="4114"/>
      <c r="AE1" s="4114"/>
      <c r="AF1" s="4114"/>
      <c r="AG1" s="4114"/>
      <c r="AH1" s="4114"/>
      <c r="AI1" s="4114"/>
      <c r="AJ1" s="4114"/>
      <c r="AK1" s="4114"/>
      <c r="AL1" s="4114"/>
      <c r="AM1" s="4114"/>
      <c r="AN1" s="4114"/>
      <c r="AO1" s="4114"/>
      <c r="AP1" s="4114"/>
      <c r="AQ1" s="4116"/>
      <c r="AR1" s="4116"/>
      <c r="AS1" s="4116"/>
      <c r="AT1" s="4116"/>
      <c r="AU1" s="4116"/>
      <c r="AV1" s="1454"/>
      <c r="AW1" s="1454"/>
      <c r="AX1" s="3419"/>
      <c r="AY1" s="3419"/>
      <c r="AZ1" s="3419"/>
      <c r="BA1" s="3419"/>
      <c r="BB1" s="3419"/>
      <c r="BC1" s="3419"/>
      <c r="BD1" s="3419"/>
    </row>
    <row r="2" spans="1:56" s="1460" customFormat="1" ht="24">
      <c r="A2" s="4117" t="str">
        <f>HYPERLINK("#Index!A4", "Index Pg")</f>
        <v>Index Pg</v>
      </c>
      <c r="B2" s="4118" t="str">
        <f>HYPERLINK("#'Budget Summary I'!A1:AL1", "Budget Summary I")</f>
        <v>Budget Summary I</v>
      </c>
      <c r="C2" s="4118" t="str">
        <f>HYPERLINK("#'Budget Summary II'!A3:B5", "Budget Summary II")</f>
        <v>Budget Summary II</v>
      </c>
      <c r="D2" s="4119" t="str">
        <f>HYPERLINK("#'Summary of Abstracts'!A2", "Summary of Abst.")</f>
        <v>Summary of Abst.</v>
      </c>
      <c r="E2" s="4120"/>
      <c r="F2" s="4112"/>
      <c r="G2" s="4120"/>
      <c r="H2" s="4113"/>
      <c r="I2" s="4121"/>
      <c r="J2" s="4121"/>
      <c r="K2" s="4121"/>
      <c r="L2" s="4121"/>
      <c r="M2" s="4121"/>
      <c r="N2" s="4121"/>
      <c r="O2" s="4122"/>
      <c r="P2" s="4122"/>
      <c r="Q2" s="4122"/>
      <c r="R2" s="4123"/>
      <c r="S2" s="4123"/>
      <c r="T2" s="4123"/>
      <c r="U2" s="4123"/>
      <c r="V2" s="4123"/>
      <c r="W2" s="4123"/>
      <c r="X2" s="4123"/>
      <c r="Y2" s="4123"/>
      <c r="Z2" s="4123"/>
      <c r="AA2" s="4123"/>
      <c r="AB2" s="4123"/>
      <c r="AC2" s="4123"/>
      <c r="AD2" s="4123"/>
      <c r="AE2" s="4123"/>
      <c r="AF2" s="4123"/>
      <c r="AG2" s="4123"/>
      <c r="AH2" s="4123"/>
      <c r="AI2" s="4123"/>
      <c r="AJ2" s="4123"/>
      <c r="AK2" s="4123"/>
      <c r="AL2" s="4123"/>
      <c r="AM2" s="4124"/>
      <c r="AN2" s="4124"/>
      <c r="AO2" s="4124"/>
      <c r="AP2" s="4124"/>
      <c r="AQ2" s="4124"/>
      <c r="AR2" s="4124"/>
      <c r="AS2" s="4124"/>
      <c r="AT2" s="4124"/>
      <c r="AU2" s="4124"/>
      <c r="AV2" s="1458"/>
      <c r="AW2" s="1458"/>
      <c r="AX2" s="3788"/>
      <c r="AY2" s="3788"/>
      <c r="AZ2" s="3788"/>
      <c r="BA2" s="3788"/>
      <c r="BB2" s="3788"/>
      <c r="BC2" s="3788"/>
      <c r="BD2" s="3788"/>
    </row>
    <row r="3" spans="1:56" s="3392" customFormat="1" ht="23.25" customHeight="1">
      <c r="A3" s="5462" t="s">
        <v>5030</v>
      </c>
      <c r="B3" s="5462" t="s">
        <v>54</v>
      </c>
      <c r="C3" s="5462"/>
      <c r="D3" s="5462" t="s">
        <v>55</v>
      </c>
      <c r="E3" s="5462" t="s">
        <v>56</v>
      </c>
      <c r="F3" s="5462" t="s">
        <v>57</v>
      </c>
      <c r="G3" s="5463" t="s">
        <v>4603</v>
      </c>
      <c r="H3" s="5463"/>
      <c r="I3" s="5463"/>
      <c r="J3" s="5463"/>
      <c r="K3" s="5463"/>
      <c r="L3" s="5459" t="s">
        <v>7689</v>
      </c>
      <c r="M3" s="5460"/>
      <c r="N3" s="5460"/>
      <c r="O3" s="5460"/>
      <c r="P3" s="5460"/>
      <c r="Q3" s="5461"/>
      <c r="R3" s="5462" t="s">
        <v>4643</v>
      </c>
      <c r="S3" s="5462"/>
      <c r="T3" s="5454" t="s">
        <v>5743</v>
      </c>
      <c r="U3" s="5454"/>
      <c r="V3" s="5454"/>
      <c r="W3" s="5454"/>
      <c r="X3" s="5453" t="s">
        <v>5744</v>
      </c>
      <c r="Y3" s="5453"/>
      <c r="Z3" s="5453"/>
      <c r="AA3" s="5453"/>
      <c r="AB3" s="5455" t="s">
        <v>5745</v>
      </c>
      <c r="AC3" s="5455"/>
      <c r="AD3" s="5455"/>
      <c r="AE3" s="5455"/>
      <c r="AF3" s="5456" t="s">
        <v>5746</v>
      </c>
      <c r="AG3" s="5456"/>
      <c r="AH3" s="5456"/>
      <c r="AI3" s="5456"/>
      <c r="AJ3" s="5457" t="s">
        <v>5747</v>
      </c>
      <c r="AK3" s="5457"/>
      <c r="AL3" s="5457"/>
      <c r="AM3" s="5457"/>
      <c r="AN3" s="5452" t="s">
        <v>5748</v>
      </c>
      <c r="AO3" s="5452"/>
      <c r="AP3" s="5452"/>
      <c r="AQ3" s="5452"/>
      <c r="AR3" s="5453" t="s">
        <v>5749</v>
      </c>
      <c r="AS3" s="5453"/>
      <c r="AT3" s="5453"/>
      <c r="AU3" s="4125"/>
    </row>
    <row r="4" spans="1:56" s="3396" customFormat="1" ht="139.5">
      <c r="A4" s="5462"/>
      <c r="B4" s="5462"/>
      <c r="C4" s="5462"/>
      <c r="D4" s="5462"/>
      <c r="E4" s="5462"/>
      <c r="F4" s="5462"/>
      <c r="G4" s="4126" t="s">
        <v>4604</v>
      </c>
      <c r="H4" s="4126" t="s">
        <v>4611</v>
      </c>
      <c r="I4" s="4126" t="s">
        <v>4605</v>
      </c>
      <c r="J4" s="4126" t="s">
        <v>4612</v>
      </c>
      <c r="K4" s="4126" t="s">
        <v>2527</v>
      </c>
      <c r="L4" s="4127" t="s">
        <v>58</v>
      </c>
      <c r="M4" s="4127" t="s">
        <v>59</v>
      </c>
      <c r="N4" s="4128" t="s">
        <v>60</v>
      </c>
      <c r="O4" s="4127" t="s">
        <v>61</v>
      </c>
      <c r="P4" s="4128" t="s">
        <v>62</v>
      </c>
      <c r="Q4" s="4127" t="s">
        <v>5545</v>
      </c>
      <c r="R4" s="4129" t="s">
        <v>2529</v>
      </c>
      <c r="S4" s="4130" t="s">
        <v>4644</v>
      </c>
      <c r="T4" s="4131" t="s">
        <v>5750</v>
      </c>
      <c r="U4" s="4131" t="s">
        <v>61</v>
      </c>
      <c r="V4" s="4131" t="s">
        <v>5751</v>
      </c>
      <c r="W4" s="4132" t="s">
        <v>5752</v>
      </c>
      <c r="X4" s="4133" t="s">
        <v>5750</v>
      </c>
      <c r="Y4" s="4133" t="s">
        <v>61</v>
      </c>
      <c r="Z4" s="4131" t="s">
        <v>5751</v>
      </c>
      <c r="AA4" s="4132" t="s">
        <v>5752</v>
      </c>
      <c r="AB4" s="4133" t="s">
        <v>5750</v>
      </c>
      <c r="AC4" s="4133" t="s">
        <v>61</v>
      </c>
      <c r="AD4" s="4131" t="s">
        <v>5751</v>
      </c>
      <c r="AE4" s="4132" t="s">
        <v>5752</v>
      </c>
      <c r="AF4" s="4133" t="s">
        <v>5750</v>
      </c>
      <c r="AG4" s="4133" t="s">
        <v>61</v>
      </c>
      <c r="AH4" s="4131" t="s">
        <v>5751</v>
      </c>
      <c r="AI4" s="4132" t="s">
        <v>5752</v>
      </c>
      <c r="AJ4" s="4133" t="s">
        <v>5750</v>
      </c>
      <c r="AK4" s="4133" t="s">
        <v>61</v>
      </c>
      <c r="AL4" s="4131" t="s">
        <v>5751</v>
      </c>
      <c r="AM4" s="4132" t="s">
        <v>5752</v>
      </c>
      <c r="AN4" s="4133" t="s">
        <v>5750</v>
      </c>
      <c r="AO4" s="4133" t="s">
        <v>61</v>
      </c>
      <c r="AP4" s="4131" t="s">
        <v>5751</v>
      </c>
      <c r="AQ4" s="4132" t="s">
        <v>5752</v>
      </c>
      <c r="AR4" s="4131" t="s">
        <v>5751</v>
      </c>
      <c r="AS4" s="4134" t="s">
        <v>5753</v>
      </c>
      <c r="AT4" s="4131" t="s">
        <v>5754</v>
      </c>
      <c r="AU4" s="4135" t="s">
        <v>5752</v>
      </c>
      <c r="AV4" s="3396" t="s">
        <v>7691</v>
      </c>
    </row>
    <row r="5" spans="1:56" s="3402" customFormat="1" ht="93">
      <c r="A5" s="4607" t="s">
        <v>4756</v>
      </c>
      <c r="B5" s="4136">
        <v>9.1</v>
      </c>
      <c r="C5" s="4137"/>
      <c r="D5" s="4138" t="s">
        <v>4330</v>
      </c>
      <c r="E5" s="4139"/>
      <c r="F5" s="4139"/>
      <c r="G5" s="4140"/>
      <c r="H5" s="4140"/>
      <c r="I5" s="4140"/>
      <c r="J5" s="4140"/>
      <c r="K5" s="4140"/>
      <c r="L5" s="4140"/>
      <c r="M5" s="4140"/>
      <c r="N5" s="4141"/>
      <c r="O5" s="4141"/>
      <c r="P5" s="4142"/>
      <c r="Q5" s="4143"/>
      <c r="R5" s="4144"/>
      <c r="S5" s="4145"/>
      <c r="T5" s="4608"/>
      <c r="U5" s="4608"/>
      <c r="V5" s="4608"/>
      <c r="W5" s="4609"/>
      <c r="X5" s="4608"/>
      <c r="Y5" s="4608"/>
      <c r="Z5" s="4608"/>
      <c r="AA5" s="4608"/>
      <c r="AB5" s="4608"/>
      <c r="AC5" s="4608"/>
      <c r="AD5" s="4608"/>
      <c r="AE5" s="4608"/>
      <c r="AF5" s="4608"/>
      <c r="AG5" s="4608"/>
      <c r="AH5" s="4608"/>
      <c r="AI5" s="4608"/>
      <c r="AJ5" s="4608"/>
      <c r="AK5" s="4608"/>
      <c r="AL5" s="4608"/>
      <c r="AM5" s="4608"/>
      <c r="AN5" s="4608"/>
      <c r="AO5" s="4608"/>
      <c r="AP5" s="4608"/>
      <c r="AQ5" s="4608"/>
      <c r="AR5" s="4608"/>
      <c r="AS5" s="4608"/>
      <c r="AT5" s="4608"/>
      <c r="AU5" s="4608"/>
    </row>
    <row r="6" spans="1:56" s="3402" customFormat="1" ht="36" customHeight="1">
      <c r="A6" s="4607" t="s">
        <v>4337</v>
      </c>
      <c r="B6" s="5464" t="s">
        <v>4995</v>
      </c>
      <c r="C6" s="5464"/>
      <c r="D6" s="5464"/>
      <c r="E6" s="4146"/>
      <c r="F6" s="4146"/>
      <c r="G6" s="4147"/>
      <c r="H6" s="4147"/>
      <c r="I6" s="4147"/>
      <c r="J6" s="4147"/>
      <c r="K6" s="4147"/>
      <c r="L6" s="4147"/>
      <c r="M6" s="4147"/>
      <c r="N6" s="4148"/>
      <c r="O6" s="4148"/>
      <c r="P6" s="4149">
        <f>SUM(P7:P11)</f>
        <v>0</v>
      </c>
      <c r="Q6" s="4150"/>
      <c r="R6" s="4151"/>
      <c r="S6" s="4152">
        <f>SUM(S7:S11)</f>
        <v>0</v>
      </c>
      <c r="T6" s="4608"/>
      <c r="U6" s="4608"/>
      <c r="V6" s="4149">
        <f>SUM(V7:V11)</f>
        <v>0</v>
      </c>
      <c r="W6" s="4609"/>
      <c r="X6" s="4608"/>
      <c r="Y6" s="4608"/>
      <c r="Z6" s="4149">
        <f>SUM(Z7:Z11)</f>
        <v>0</v>
      </c>
      <c r="AA6" s="4608"/>
      <c r="AB6" s="4608"/>
      <c r="AC6" s="4608"/>
      <c r="AD6" s="4149">
        <f>SUM(AD7:AD11)</f>
        <v>0</v>
      </c>
      <c r="AE6" s="4608"/>
      <c r="AF6" s="4608"/>
      <c r="AG6" s="4608"/>
      <c r="AH6" s="4149">
        <f>SUM(AH7:AH11)</f>
        <v>0</v>
      </c>
      <c r="AI6" s="4608"/>
      <c r="AJ6" s="4608"/>
      <c r="AK6" s="4608"/>
      <c r="AL6" s="4149">
        <f>SUM(AL7:AL11)</f>
        <v>0</v>
      </c>
      <c r="AM6" s="4608"/>
      <c r="AN6" s="4608"/>
      <c r="AO6" s="4608"/>
      <c r="AP6" s="4149">
        <f>SUM(AP7:AP11)</f>
        <v>0</v>
      </c>
      <c r="AQ6" s="4608"/>
      <c r="AR6" s="4149">
        <f>SUM(AR7:AR11)</f>
        <v>0</v>
      </c>
      <c r="AS6" s="4608"/>
      <c r="AT6" s="4608"/>
      <c r="AU6" s="4608"/>
    </row>
    <row r="7" spans="1:56" s="3402" customFormat="1" ht="60.75">
      <c r="A7" s="4224">
        <v>1</v>
      </c>
      <c r="B7" s="4237" t="s">
        <v>741</v>
      </c>
      <c r="C7" s="4153" t="s">
        <v>742</v>
      </c>
      <c r="D7" s="4153" t="s">
        <v>743</v>
      </c>
      <c r="E7" s="4610" t="s">
        <v>90</v>
      </c>
      <c r="F7" s="4162" t="s">
        <v>118</v>
      </c>
      <c r="G7" s="4154"/>
      <c r="H7" s="4154"/>
      <c r="I7" s="4154"/>
      <c r="J7" s="4154"/>
      <c r="K7" s="4154"/>
      <c r="L7" s="4154"/>
      <c r="M7" s="4155">
        <f>T7</f>
        <v>0</v>
      </c>
      <c r="N7" s="4156">
        <f>M7/100000</f>
        <v>0</v>
      </c>
      <c r="O7" s="4155">
        <f>U7</f>
        <v>0</v>
      </c>
      <c r="P7" s="4157">
        <f>N7*O7</f>
        <v>0</v>
      </c>
      <c r="Q7" s="4158" t="str">
        <f>W7</f>
        <v xml:space="preserve">STATE: ; PDY: ; KKL: ; MHE: ; YNM: </v>
      </c>
      <c r="R7" s="4159">
        <f>'Ab1. RMNCH+A'!Q57</f>
        <v>0</v>
      </c>
      <c r="S7" s="4160">
        <f>'Ab1. RMNCH+A'!R57</f>
        <v>0</v>
      </c>
      <c r="T7" s="4210">
        <f>IFERROR(AR7/AS7,0)</f>
        <v>0</v>
      </c>
      <c r="U7" s="4210">
        <f>Y7+AC7+AG7+AK7+AO7</f>
        <v>0</v>
      </c>
      <c r="V7" s="4210">
        <f>T7*U7</f>
        <v>0</v>
      </c>
      <c r="W7" s="4211" t="str">
        <f>"STATE: "&amp;AA7&amp;"; PDY: "&amp;AE7&amp;"; KKL: "&amp;AI7&amp;"; MHE: "&amp;AM7&amp;"; YNM: "&amp;AQ7</f>
        <v xml:space="preserve">STATE: ; PDY: ; KKL: ; MHE: ; YNM: </v>
      </c>
      <c r="X7" s="4210"/>
      <c r="Y7" s="4210"/>
      <c r="Z7" s="4210">
        <f>X7*Y7</f>
        <v>0</v>
      </c>
      <c r="AA7" s="4210"/>
      <c r="AB7" s="4210"/>
      <c r="AC7" s="4210"/>
      <c r="AD7" s="4210">
        <f>AB7*AC7</f>
        <v>0</v>
      </c>
      <c r="AE7" s="4210"/>
      <c r="AF7" s="4210"/>
      <c r="AG7" s="4210"/>
      <c r="AH7" s="4210">
        <f>AF7*AG7</f>
        <v>0</v>
      </c>
      <c r="AI7" s="4210"/>
      <c r="AJ7" s="4210"/>
      <c r="AK7" s="4210"/>
      <c r="AL7" s="4210">
        <f>AJ7*AK7</f>
        <v>0</v>
      </c>
      <c r="AM7" s="4210"/>
      <c r="AN7" s="4210"/>
      <c r="AO7" s="4210"/>
      <c r="AP7" s="4210">
        <f>AN7*AO7</f>
        <v>0</v>
      </c>
      <c r="AQ7" s="4210"/>
      <c r="AR7" s="4210">
        <f>Z7+AD7+AH7+AL7+AP7</f>
        <v>0</v>
      </c>
      <c r="AS7" s="4210">
        <f>Y7+AC7+AG7+AK7+AO7</f>
        <v>0</v>
      </c>
      <c r="AT7" s="4210">
        <f>IFERROR((AR7/AS7),0)</f>
        <v>0</v>
      </c>
      <c r="AU7" s="4211" t="str">
        <f>"STATE: "&amp;AA7&amp;"; PDY: "&amp;AE7&amp;"; KKL: "&amp;AI7&amp;"; MHE: "&amp;AM7&amp;"; YNM: "&amp;AQ7</f>
        <v xml:space="preserve">STATE: ; PDY: ; KKL: ; MHE: ; YNM: </v>
      </c>
      <c r="AV7" s="1579" t="s">
        <v>7438</v>
      </c>
    </row>
    <row r="8" spans="1:56" s="3379" customFormat="1" ht="46.5">
      <c r="A8" s="4224">
        <v>2</v>
      </c>
      <c r="B8" s="4237" t="s">
        <v>744</v>
      </c>
      <c r="C8" s="4153" t="s">
        <v>745</v>
      </c>
      <c r="D8" s="4153" t="s">
        <v>746</v>
      </c>
      <c r="E8" s="4610" t="s">
        <v>90</v>
      </c>
      <c r="F8" s="4162" t="s">
        <v>118</v>
      </c>
      <c r="G8" s="4154"/>
      <c r="H8" s="4154"/>
      <c r="I8" s="4154"/>
      <c r="J8" s="4154"/>
      <c r="K8" s="4154"/>
      <c r="L8" s="4154"/>
      <c r="M8" s="4155">
        <f t="shared" ref="M8:M71" si="0">T8</f>
        <v>0</v>
      </c>
      <c r="N8" s="4156">
        <f>M8/100000</f>
        <v>0</v>
      </c>
      <c r="O8" s="4155">
        <f t="shared" ref="O8:O71" si="1">U8</f>
        <v>0</v>
      </c>
      <c r="P8" s="4157">
        <f>N8*O8</f>
        <v>0</v>
      </c>
      <c r="Q8" s="4158" t="str">
        <f t="shared" ref="Q8:Q71" si="2">W8</f>
        <v xml:space="preserve">STATE: ; PDY: ; KKL: ; MHE: ; YNM: </v>
      </c>
      <c r="R8" s="4159">
        <f>'Ab1. RMNCH+A'!Q58</f>
        <v>0</v>
      </c>
      <c r="S8" s="4160">
        <f>'Ab1. RMNCH+A'!R58</f>
        <v>0</v>
      </c>
      <c r="T8" s="4210">
        <f>IFERROR(AR8/AS8,0)</f>
        <v>0</v>
      </c>
      <c r="U8" s="4210">
        <f>Y8+AC8+AG8+AK8+AO8</f>
        <v>0</v>
      </c>
      <c r="V8" s="4210">
        <f>T8*U8</f>
        <v>0</v>
      </c>
      <c r="W8" s="4211" t="str">
        <f>"STATE: "&amp;AA8&amp;"; PDY: "&amp;AE8&amp;"; KKL: "&amp;AI8&amp;"; MHE: "&amp;AM8&amp;"; YNM: "&amp;AQ8</f>
        <v xml:space="preserve">STATE: ; PDY: ; KKL: ; MHE: ; YNM: </v>
      </c>
      <c r="X8" s="4210"/>
      <c r="Y8" s="4210"/>
      <c r="Z8" s="4210">
        <f>X8*Y8</f>
        <v>0</v>
      </c>
      <c r="AA8" s="4210"/>
      <c r="AB8" s="4210"/>
      <c r="AC8" s="4210"/>
      <c r="AD8" s="4210">
        <f>AB8*AC8</f>
        <v>0</v>
      </c>
      <c r="AE8" s="4210"/>
      <c r="AF8" s="4210"/>
      <c r="AG8" s="4210"/>
      <c r="AH8" s="4210">
        <f>AF8*AG8</f>
        <v>0</v>
      </c>
      <c r="AI8" s="4210"/>
      <c r="AJ8" s="4210"/>
      <c r="AK8" s="4210"/>
      <c r="AL8" s="4210">
        <f>AJ8*AK8</f>
        <v>0</v>
      </c>
      <c r="AM8" s="4210"/>
      <c r="AN8" s="4210"/>
      <c r="AO8" s="4210"/>
      <c r="AP8" s="4210">
        <f>AN8*AO8</f>
        <v>0</v>
      </c>
      <c r="AQ8" s="4210"/>
      <c r="AR8" s="4210">
        <f>Z8+AD8+AH8+AL8+AP8</f>
        <v>0</v>
      </c>
      <c r="AS8" s="4210">
        <f>Y8+AC8+AG8+AK8+AO8</f>
        <v>0</v>
      </c>
      <c r="AT8" s="4210">
        <f>IFERROR((AR8/AS8),0)</f>
        <v>0</v>
      </c>
      <c r="AU8" s="4211" t="str">
        <f>"STATE: "&amp;AA8&amp;"; PDY: "&amp;AE8&amp;"; KKL: "&amp;AI8&amp;"; MHE: "&amp;AM8&amp;"; YNM: "&amp;AQ8</f>
        <v xml:space="preserve">STATE: ; PDY: ; KKL: ; MHE: ; YNM: </v>
      </c>
      <c r="AV8" s="1579" t="s">
        <v>7439</v>
      </c>
    </row>
    <row r="9" spans="1:56" s="3379" customFormat="1" ht="60.75">
      <c r="A9" s="4224">
        <v>3</v>
      </c>
      <c r="B9" s="4237" t="s">
        <v>747</v>
      </c>
      <c r="C9" s="4153" t="s">
        <v>748</v>
      </c>
      <c r="D9" s="4153" t="s">
        <v>749</v>
      </c>
      <c r="E9" s="4610" t="s">
        <v>90</v>
      </c>
      <c r="F9" s="4162" t="s">
        <v>118</v>
      </c>
      <c r="G9" s="4154"/>
      <c r="H9" s="4154"/>
      <c r="I9" s="4154"/>
      <c r="J9" s="4154"/>
      <c r="K9" s="4154"/>
      <c r="L9" s="4154"/>
      <c r="M9" s="4155">
        <f t="shared" si="0"/>
        <v>0</v>
      </c>
      <c r="N9" s="4156">
        <f>M9/100000</f>
        <v>0</v>
      </c>
      <c r="O9" s="4155">
        <f t="shared" si="1"/>
        <v>0</v>
      </c>
      <c r="P9" s="4157">
        <f>N9*O9</f>
        <v>0</v>
      </c>
      <c r="Q9" s="4158" t="str">
        <f t="shared" si="2"/>
        <v xml:space="preserve">STATE: ; PDY: ; KKL: ; MHE: ; YNM: </v>
      </c>
      <c r="R9" s="4159">
        <f>'Ab1. RMNCH+A'!Q59</f>
        <v>0</v>
      </c>
      <c r="S9" s="4160">
        <f>'Ab1. RMNCH+A'!R59</f>
        <v>0</v>
      </c>
      <c r="T9" s="4210">
        <f>IFERROR(AR9/AS9,0)</f>
        <v>0</v>
      </c>
      <c r="U9" s="4210">
        <f>Y9+AC9+AG9+AK9+AO9</f>
        <v>0</v>
      </c>
      <c r="V9" s="4210">
        <f>T9*U9</f>
        <v>0</v>
      </c>
      <c r="W9" s="4211" t="str">
        <f>"STATE: "&amp;AA9&amp;"; PDY: "&amp;AE9&amp;"; KKL: "&amp;AI9&amp;"; MHE: "&amp;AM9&amp;"; YNM: "&amp;AQ9</f>
        <v xml:space="preserve">STATE: ; PDY: ; KKL: ; MHE: ; YNM: </v>
      </c>
      <c r="X9" s="4210"/>
      <c r="Y9" s="4210"/>
      <c r="Z9" s="4210">
        <f>X9*Y9</f>
        <v>0</v>
      </c>
      <c r="AA9" s="4210"/>
      <c r="AB9" s="4210"/>
      <c r="AC9" s="4210"/>
      <c r="AD9" s="4210">
        <f>AB9*AC9</f>
        <v>0</v>
      </c>
      <c r="AE9" s="4210"/>
      <c r="AF9" s="4210"/>
      <c r="AG9" s="4210"/>
      <c r="AH9" s="4210">
        <f>AF9*AG9</f>
        <v>0</v>
      </c>
      <c r="AI9" s="4210"/>
      <c r="AJ9" s="4210"/>
      <c r="AK9" s="4210"/>
      <c r="AL9" s="4210">
        <f>AJ9*AK9</f>
        <v>0</v>
      </c>
      <c r="AM9" s="4210"/>
      <c r="AN9" s="4210"/>
      <c r="AO9" s="4210"/>
      <c r="AP9" s="4210">
        <f>AN9*AO9</f>
        <v>0</v>
      </c>
      <c r="AQ9" s="4210"/>
      <c r="AR9" s="4210">
        <f>Z9+AD9+AH9+AL9+AP9</f>
        <v>0</v>
      </c>
      <c r="AS9" s="4210">
        <f>Y9+AC9+AG9+AK9+AO9</f>
        <v>0</v>
      </c>
      <c r="AT9" s="4210">
        <f>IFERROR((AR9/AS9),0)</f>
        <v>0</v>
      </c>
      <c r="AU9" s="4211" t="str">
        <f>"STATE: "&amp;AA9&amp;"; PDY: "&amp;AE9&amp;"; KKL: "&amp;AI9&amp;"; MHE: "&amp;AM9&amp;"; YNM: "&amp;AQ9</f>
        <v xml:space="preserve">STATE: ; PDY: ; KKL: ; MHE: ; YNM: </v>
      </c>
      <c r="AV9" s="1579" t="s">
        <v>7440</v>
      </c>
    </row>
    <row r="10" spans="1:56" s="3379" customFormat="1" ht="60.75">
      <c r="A10" s="4224">
        <v>4</v>
      </c>
      <c r="B10" s="4237" t="s">
        <v>750</v>
      </c>
      <c r="C10" s="4153" t="s">
        <v>751</v>
      </c>
      <c r="D10" s="4153" t="s">
        <v>752</v>
      </c>
      <c r="E10" s="4610" t="s">
        <v>90</v>
      </c>
      <c r="F10" s="4162" t="s">
        <v>118</v>
      </c>
      <c r="G10" s="4154"/>
      <c r="H10" s="4154"/>
      <c r="I10" s="4154"/>
      <c r="J10" s="4154"/>
      <c r="K10" s="4154"/>
      <c r="L10" s="4154"/>
      <c r="M10" s="4155">
        <f t="shared" si="0"/>
        <v>0</v>
      </c>
      <c r="N10" s="4156">
        <f>M10/100000</f>
        <v>0</v>
      </c>
      <c r="O10" s="4155">
        <f t="shared" si="1"/>
        <v>0</v>
      </c>
      <c r="P10" s="4157">
        <f>N10*O10</f>
        <v>0</v>
      </c>
      <c r="Q10" s="4158" t="str">
        <f t="shared" si="2"/>
        <v xml:space="preserve">STATE: ; PDY: ; KKL: ; MHE: ; YNM: </v>
      </c>
      <c r="R10" s="4159">
        <f>'Ab1. RMNCH+A'!Q60</f>
        <v>0</v>
      </c>
      <c r="S10" s="4160">
        <f>'Ab1. RMNCH+A'!R60</f>
        <v>0</v>
      </c>
      <c r="T10" s="4210">
        <f>IFERROR(AR10/AS10,0)</f>
        <v>0</v>
      </c>
      <c r="U10" s="4210">
        <f>Y10+AC10+AG10+AK10+AO10</f>
        <v>0</v>
      </c>
      <c r="V10" s="4210">
        <f>T10*U10</f>
        <v>0</v>
      </c>
      <c r="W10" s="4211" t="str">
        <f>"STATE: "&amp;AA10&amp;"; PDY: "&amp;AE10&amp;"; KKL: "&amp;AI10&amp;"; MHE: "&amp;AM10&amp;"; YNM: "&amp;AQ10</f>
        <v xml:space="preserve">STATE: ; PDY: ; KKL: ; MHE: ; YNM: </v>
      </c>
      <c r="X10" s="4210"/>
      <c r="Y10" s="4210"/>
      <c r="Z10" s="4210">
        <f>X10*Y10</f>
        <v>0</v>
      </c>
      <c r="AA10" s="4210"/>
      <c r="AB10" s="4210"/>
      <c r="AC10" s="4210"/>
      <c r="AD10" s="4210">
        <f>AB10*AC10</f>
        <v>0</v>
      </c>
      <c r="AE10" s="4210"/>
      <c r="AF10" s="4210"/>
      <c r="AG10" s="4210"/>
      <c r="AH10" s="4210">
        <f>AF10*AG10</f>
        <v>0</v>
      </c>
      <c r="AI10" s="4210"/>
      <c r="AJ10" s="4210"/>
      <c r="AK10" s="4210"/>
      <c r="AL10" s="4210">
        <f>AJ10*AK10</f>
        <v>0</v>
      </c>
      <c r="AM10" s="4210"/>
      <c r="AN10" s="4210"/>
      <c r="AO10" s="4210"/>
      <c r="AP10" s="4210">
        <f>AN10*AO10</f>
        <v>0</v>
      </c>
      <c r="AQ10" s="4210"/>
      <c r="AR10" s="4210">
        <f>Z10+AD10+AH10+AL10+AP10</f>
        <v>0</v>
      </c>
      <c r="AS10" s="4210">
        <f>Y10+AC10+AG10+AK10+AO10</f>
        <v>0</v>
      </c>
      <c r="AT10" s="4210">
        <f>IFERROR((AR10/AS10),0)</f>
        <v>0</v>
      </c>
      <c r="AU10" s="4211" t="str">
        <f>"STATE: "&amp;AA10&amp;"; PDY: "&amp;AE10&amp;"; KKL: "&amp;AI10&amp;"; MHE: "&amp;AM10&amp;"; YNM: "&amp;AQ10</f>
        <v xml:space="preserve">STATE: ; PDY: ; KKL: ; MHE: ; YNM: </v>
      </c>
      <c r="AV10" s="1579" t="s">
        <v>7440</v>
      </c>
    </row>
    <row r="11" spans="1:56" s="3379" customFormat="1" ht="69.75">
      <c r="A11" s="4607" t="s">
        <v>4338</v>
      </c>
      <c r="B11" s="4237" t="s">
        <v>753</v>
      </c>
      <c r="C11" s="4153" t="s">
        <v>754</v>
      </c>
      <c r="D11" s="4153" t="s">
        <v>755</v>
      </c>
      <c r="E11" s="4161" t="s">
        <v>70</v>
      </c>
      <c r="F11" s="4162" t="s">
        <v>5547</v>
      </c>
      <c r="G11" s="4611"/>
      <c r="H11" s="4611"/>
      <c r="I11" s="4611"/>
      <c r="J11" s="4611"/>
      <c r="K11" s="4611"/>
      <c r="L11" s="4163"/>
      <c r="M11" s="4155">
        <f t="shared" si="0"/>
        <v>0</v>
      </c>
      <c r="N11" s="4156">
        <f>M11/100000</f>
        <v>0</v>
      </c>
      <c r="O11" s="4155">
        <f t="shared" si="1"/>
        <v>0</v>
      </c>
      <c r="P11" s="4157">
        <f>N11*O11</f>
        <v>0</v>
      </c>
      <c r="Q11" s="4158" t="str">
        <f t="shared" si="2"/>
        <v xml:space="preserve">STATE: ; PDY: ; KKL: ; MHE: ; YNM: </v>
      </c>
      <c r="R11" s="4164"/>
      <c r="S11" s="4165"/>
      <c r="T11" s="4210">
        <f t="shared" ref="T11:T74" si="3">IFERROR(AR11/AS11,0)</f>
        <v>0</v>
      </c>
      <c r="U11" s="4210">
        <f t="shared" ref="U11:U74" si="4">Y11+AC11+AG11+AK11+AO11</f>
        <v>0</v>
      </c>
      <c r="V11" s="4210">
        <f t="shared" ref="V11:V74" si="5">T11*U11</f>
        <v>0</v>
      </c>
      <c r="W11" s="4211" t="str">
        <f t="shared" ref="W11:W74" si="6">"STATE: "&amp;AA11&amp;"; PDY: "&amp;AE11&amp;"; KKL: "&amp;AI11&amp;"; MHE: "&amp;AM11&amp;"; YNM: "&amp;AQ11</f>
        <v xml:space="preserve">STATE: ; PDY: ; KKL: ; MHE: ; YNM: </v>
      </c>
      <c r="X11" s="4210"/>
      <c r="Y11" s="4210"/>
      <c r="Z11" s="4210">
        <f t="shared" ref="Z11:Z74" si="7">X11*Y11</f>
        <v>0</v>
      </c>
      <c r="AA11" s="4210"/>
      <c r="AB11" s="4210"/>
      <c r="AC11" s="4210"/>
      <c r="AD11" s="4210">
        <f t="shared" ref="AD11:AD72" si="8">AB11*AC11</f>
        <v>0</v>
      </c>
      <c r="AE11" s="4210"/>
      <c r="AF11" s="4210"/>
      <c r="AG11" s="4210"/>
      <c r="AH11" s="4210">
        <f t="shared" ref="AH11:AH74" si="9">AF11*AG11</f>
        <v>0</v>
      </c>
      <c r="AI11" s="4210"/>
      <c r="AJ11" s="4210"/>
      <c r="AK11" s="4210"/>
      <c r="AL11" s="4210">
        <f t="shared" ref="AL11:AL74" si="10">AJ11*AK11</f>
        <v>0</v>
      </c>
      <c r="AM11" s="4210"/>
      <c r="AN11" s="4210"/>
      <c r="AO11" s="4210"/>
      <c r="AP11" s="4210">
        <f t="shared" ref="AP11:AP74" si="11">AN11*AO11</f>
        <v>0</v>
      </c>
      <c r="AQ11" s="4210"/>
      <c r="AR11" s="4210">
        <f t="shared" ref="AR11:AR74" si="12">Z11+AD11+AH11+AL11+AP11</f>
        <v>0</v>
      </c>
      <c r="AS11" s="4210">
        <f t="shared" ref="AS11:AS74" si="13">Y11+AC11+AG11+AK11+AO11</f>
        <v>0</v>
      </c>
      <c r="AT11" s="4210">
        <f t="shared" ref="AT11:AT74" si="14">IFERROR((AR11/AS11),0)</f>
        <v>0</v>
      </c>
      <c r="AU11" s="4211" t="str">
        <f t="shared" ref="AU11:AU74" si="15">"STATE: "&amp;AA11&amp;"; PDY: "&amp;AE11&amp;"; KKL: "&amp;AI11&amp;"; MHE: "&amp;AM11&amp;"; YNM: "&amp;AQ11</f>
        <v xml:space="preserve">STATE: ; PDY: ; KKL: ; MHE: ; YNM: </v>
      </c>
      <c r="AV11" s="1579" t="s">
        <v>6166</v>
      </c>
    </row>
    <row r="12" spans="1:56" s="3379" customFormat="1" ht="33" customHeight="1">
      <c r="A12" s="4607" t="s">
        <v>4341</v>
      </c>
      <c r="B12" s="4612" t="s">
        <v>2562</v>
      </c>
      <c r="C12" s="4166"/>
      <c r="D12" s="4166" t="s">
        <v>4996</v>
      </c>
      <c r="E12" s="4613"/>
      <c r="F12" s="4613"/>
      <c r="G12" s="4167"/>
      <c r="H12" s="4167"/>
      <c r="I12" s="4167"/>
      <c r="J12" s="4167"/>
      <c r="K12" s="4167"/>
      <c r="L12" s="4167"/>
      <c r="M12" s="4155"/>
      <c r="N12" s="4168"/>
      <c r="O12" s="4155"/>
      <c r="P12" s="4168">
        <f>SUM(P13:P15)</f>
        <v>0</v>
      </c>
      <c r="Q12" s="4158"/>
      <c r="R12" s="4169"/>
      <c r="S12" s="4170">
        <f>SUM(S13:S15)</f>
        <v>0</v>
      </c>
      <c r="T12" s="4210"/>
      <c r="U12" s="4210"/>
      <c r="V12" s="4168">
        <f>SUM(V13:V15)</f>
        <v>0</v>
      </c>
      <c r="W12" s="4211"/>
      <c r="X12" s="4210"/>
      <c r="Y12" s="4210"/>
      <c r="Z12" s="4168">
        <f>SUM(Z13:Z15)</f>
        <v>0</v>
      </c>
      <c r="AA12" s="4210"/>
      <c r="AB12" s="4210"/>
      <c r="AC12" s="4210"/>
      <c r="AD12" s="4168">
        <f>SUM(AD13:AD15)</f>
        <v>0</v>
      </c>
      <c r="AE12" s="4210"/>
      <c r="AF12" s="4210"/>
      <c r="AG12" s="4210"/>
      <c r="AH12" s="4168">
        <f>SUM(AH13:AH15)</f>
        <v>0</v>
      </c>
      <c r="AI12" s="4210"/>
      <c r="AJ12" s="4210"/>
      <c r="AK12" s="4210"/>
      <c r="AL12" s="4168">
        <f>SUM(AL13:AL15)</f>
        <v>0</v>
      </c>
      <c r="AM12" s="4210"/>
      <c r="AN12" s="4210"/>
      <c r="AO12" s="4210"/>
      <c r="AP12" s="4168">
        <f>SUM(AP13:AP15)</f>
        <v>0</v>
      </c>
      <c r="AQ12" s="4210"/>
      <c r="AR12" s="4168">
        <f>SUM(AR13:AR15)</f>
        <v>0</v>
      </c>
      <c r="AS12" s="4210"/>
      <c r="AT12" s="4210"/>
      <c r="AU12" s="4211"/>
      <c r="AV12" s="1579"/>
    </row>
    <row r="13" spans="1:56" s="3379" customFormat="1" ht="65.25" customHeight="1">
      <c r="A13" s="4224">
        <v>1</v>
      </c>
      <c r="B13" s="4282" t="s">
        <v>4532</v>
      </c>
      <c r="C13" s="4171"/>
      <c r="D13" s="4172" t="s">
        <v>4533</v>
      </c>
      <c r="E13" s="4161" t="s">
        <v>70</v>
      </c>
      <c r="F13" s="4614" t="s">
        <v>4534</v>
      </c>
      <c r="G13" s="4173"/>
      <c r="H13" s="4173"/>
      <c r="I13" s="4173"/>
      <c r="J13" s="4173"/>
      <c r="K13" s="4173"/>
      <c r="L13" s="4173"/>
      <c r="M13" s="4155">
        <f t="shared" si="0"/>
        <v>0</v>
      </c>
      <c r="N13" s="4156">
        <f>M13/100000</f>
        <v>0</v>
      </c>
      <c r="O13" s="4155">
        <f t="shared" si="1"/>
        <v>0</v>
      </c>
      <c r="P13" s="4174">
        <f>N13*O13</f>
        <v>0</v>
      </c>
      <c r="Q13" s="4158" t="str">
        <f t="shared" si="2"/>
        <v xml:space="preserve">STATE: ; PDY: ; KKL: ; MHE: ; YNM: </v>
      </c>
      <c r="R13" s="4175"/>
      <c r="S13" s="4176"/>
      <c r="T13" s="4210">
        <f t="shared" si="3"/>
        <v>0</v>
      </c>
      <c r="U13" s="4210">
        <f t="shared" si="4"/>
        <v>0</v>
      </c>
      <c r="V13" s="4210">
        <f t="shared" si="5"/>
        <v>0</v>
      </c>
      <c r="W13" s="4211" t="str">
        <f t="shared" si="6"/>
        <v xml:space="preserve">STATE: ; PDY: ; KKL: ; MHE: ; YNM: </v>
      </c>
      <c r="X13" s="4210"/>
      <c r="Y13" s="4210"/>
      <c r="Z13" s="4210">
        <f t="shared" si="7"/>
        <v>0</v>
      </c>
      <c r="AA13" s="4210"/>
      <c r="AB13" s="4210"/>
      <c r="AC13" s="4210"/>
      <c r="AD13" s="4210">
        <f t="shared" si="8"/>
        <v>0</v>
      </c>
      <c r="AE13" s="4210"/>
      <c r="AF13" s="4210"/>
      <c r="AG13" s="4210"/>
      <c r="AH13" s="4210">
        <f t="shared" si="9"/>
        <v>0</v>
      </c>
      <c r="AI13" s="4210"/>
      <c r="AJ13" s="4210"/>
      <c r="AK13" s="4210"/>
      <c r="AL13" s="4210">
        <f t="shared" si="10"/>
        <v>0</v>
      </c>
      <c r="AM13" s="4210"/>
      <c r="AN13" s="4210"/>
      <c r="AO13" s="4210"/>
      <c r="AP13" s="4210">
        <f t="shared" si="11"/>
        <v>0</v>
      </c>
      <c r="AQ13" s="4210"/>
      <c r="AR13" s="4210">
        <f t="shared" si="12"/>
        <v>0</v>
      </c>
      <c r="AS13" s="4210">
        <f t="shared" si="13"/>
        <v>0</v>
      </c>
      <c r="AT13" s="4210">
        <f t="shared" si="14"/>
        <v>0</v>
      </c>
      <c r="AU13" s="4211" t="str">
        <f t="shared" si="15"/>
        <v xml:space="preserve">STATE: ; PDY: ; KKL: ; MHE: ; YNM: </v>
      </c>
      <c r="AV13" s="1579" t="s">
        <v>7441</v>
      </c>
    </row>
    <row r="14" spans="1:56" s="3379" customFormat="1" ht="46.5">
      <c r="A14" s="4224">
        <v>2</v>
      </c>
      <c r="B14" s="4282" t="s">
        <v>4535</v>
      </c>
      <c r="C14" s="4171"/>
      <c r="D14" s="4172" t="s">
        <v>4536</v>
      </c>
      <c r="E14" s="4161" t="s">
        <v>70</v>
      </c>
      <c r="F14" s="4614" t="s">
        <v>4534</v>
      </c>
      <c r="G14" s="4173"/>
      <c r="H14" s="4173"/>
      <c r="I14" s="4173"/>
      <c r="J14" s="4173"/>
      <c r="K14" s="4173"/>
      <c r="L14" s="4173"/>
      <c r="M14" s="4155">
        <f t="shared" si="0"/>
        <v>0</v>
      </c>
      <c r="N14" s="4156">
        <f>M14/100000</f>
        <v>0</v>
      </c>
      <c r="O14" s="4155">
        <f t="shared" si="1"/>
        <v>0</v>
      </c>
      <c r="P14" s="4174">
        <f>N14*O14</f>
        <v>0</v>
      </c>
      <c r="Q14" s="4158" t="str">
        <f t="shared" si="2"/>
        <v xml:space="preserve">STATE: ; PDY: ; KKL: ; MHE: ; YNM: </v>
      </c>
      <c r="R14" s="4175"/>
      <c r="S14" s="4176"/>
      <c r="T14" s="4210">
        <f t="shared" si="3"/>
        <v>0</v>
      </c>
      <c r="U14" s="4210">
        <f t="shared" si="4"/>
        <v>0</v>
      </c>
      <c r="V14" s="4210">
        <f t="shared" si="5"/>
        <v>0</v>
      </c>
      <c r="W14" s="4211" t="str">
        <f t="shared" si="6"/>
        <v xml:space="preserve">STATE: ; PDY: ; KKL: ; MHE: ; YNM: </v>
      </c>
      <c r="X14" s="4210"/>
      <c r="Y14" s="4210"/>
      <c r="Z14" s="4210">
        <f t="shared" si="7"/>
        <v>0</v>
      </c>
      <c r="AA14" s="4210"/>
      <c r="AB14" s="4210"/>
      <c r="AC14" s="4210"/>
      <c r="AD14" s="4210">
        <f t="shared" si="8"/>
        <v>0</v>
      </c>
      <c r="AE14" s="4210"/>
      <c r="AF14" s="4210"/>
      <c r="AG14" s="4210"/>
      <c r="AH14" s="4210">
        <f t="shared" si="9"/>
        <v>0</v>
      </c>
      <c r="AI14" s="4210"/>
      <c r="AJ14" s="4210"/>
      <c r="AK14" s="4210"/>
      <c r="AL14" s="4210">
        <f t="shared" si="10"/>
        <v>0</v>
      </c>
      <c r="AM14" s="4210"/>
      <c r="AN14" s="4210"/>
      <c r="AO14" s="4210"/>
      <c r="AP14" s="4210">
        <f t="shared" si="11"/>
        <v>0</v>
      </c>
      <c r="AQ14" s="4210"/>
      <c r="AR14" s="4210">
        <f t="shared" si="12"/>
        <v>0</v>
      </c>
      <c r="AS14" s="4210">
        <f t="shared" si="13"/>
        <v>0</v>
      </c>
      <c r="AT14" s="4210">
        <f t="shared" si="14"/>
        <v>0</v>
      </c>
      <c r="AU14" s="4211" t="str">
        <f t="shared" si="15"/>
        <v xml:space="preserve">STATE: ; PDY: ; KKL: ; MHE: ; YNM: </v>
      </c>
      <c r="AV14" s="1579" t="s">
        <v>7441</v>
      </c>
    </row>
    <row r="15" spans="1:56" s="3379" customFormat="1" ht="46.5">
      <c r="A15" s="4224">
        <v>3</v>
      </c>
      <c r="B15" s="4282" t="s">
        <v>4537</v>
      </c>
      <c r="C15" s="4171"/>
      <c r="D15" s="4172" t="s">
        <v>1308</v>
      </c>
      <c r="E15" s="4161" t="s">
        <v>70</v>
      </c>
      <c r="F15" s="4614" t="s">
        <v>4534</v>
      </c>
      <c r="G15" s="4173"/>
      <c r="H15" s="4173"/>
      <c r="I15" s="4173"/>
      <c r="J15" s="4173"/>
      <c r="K15" s="4173"/>
      <c r="L15" s="4173"/>
      <c r="M15" s="4155">
        <f t="shared" si="0"/>
        <v>0</v>
      </c>
      <c r="N15" s="4156">
        <f>M15/100000</f>
        <v>0</v>
      </c>
      <c r="O15" s="4155">
        <f t="shared" si="1"/>
        <v>0</v>
      </c>
      <c r="P15" s="4157">
        <f>N15*O15</f>
        <v>0</v>
      </c>
      <c r="Q15" s="4158" t="str">
        <f t="shared" si="2"/>
        <v xml:space="preserve">STATE: ; PDY: ; KKL: ; MHE: ; YNM: </v>
      </c>
      <c r="R15" s="4175"/>
      <c r="S15" s="4176"/>
      <c r="T15" s="4210">
        <f t="shared" si="3"/>
        <v>0</v>
      </c>
      <c r="U15" s="4210">
        <f t="shared" si="4"/>
        <v>0</v>
      </c>
      <c r="V15" s="4210">
        <f t="shared" si="5"/>
        <v>0</v>
      </c>
      <c r="W15" s="4211" t="str">
        <f t="shared" si="6"/>
        <v xml:space="preserve">STATE: ; PDY: ; KKL: ; MHE: ; YNM: </v>
      </c>
      <c r="X15" s="4210"/>
      <c r="Y15" s="4210"/>
      <c r="Z15" s="4210">
        <f t="shared" si="7"/>
        <v>0</v>
      </c>
      <c r="AA15" s="4210"/>
      <c r="AB15" s="4210"/>
      <c r="AC15" s="4210"/>
      <c r="AD15" s="4210">
        <f t="shared" si="8"/>
        <v>0</v>
      </c>
      <c r="AE15" s="4210"/>
      <c r="AF15" s="4210"/>
      <c r="AG15" s="4210"/>
      <c r="AH15" s="4210">
        <f t="shared" si="9"/>
        <v>0</v>
      </c>
      <c r="AI15" s="4210"/>
      <c r="AJ15" s="4210"/>
      <c r="AK15" s="4210"/>
      <c r="AL15" s="4210">
        <f t="shared" si="10"/>
        <v>0</v>
      </c>
      <c r="AM15" s="4210"/>
      <c r="AN15" s="4210"/>
      <c r="AO15" s="4210"/>
      <c r="AP15" s="4210">
        <f t="shared" si="11"/>
        <v>0</v>
      </c>
      <c r="AQ15" s="4210"/>
      <c r="AR15" s="4210">
        <f t="shared" si="12"/>
        <v>0</v>
      </c>
      <c r="AS15" s="4210">
        <f t="shared" si="13"/>
        <v>0</v>
      </c>
      <c r="AT15" s="4210">
        <f t="shared" si="14"/>
        <v>0</v>
      </c>
      <c r="AU15" s="4211" t="str">
        <f t="shared" si="15"/>
        <v xml:space="preserve">STATE: ; PDY: ; KKL: ; MHE: ; YNM: </v>
      </c>
      <c r="AV15" s="1579"/>
    </row>
    <row r="16" spans="1:56" s="3402" customFormat="1" ht="46.5">
      <c r="A16" s="4607" t="s">
        <v>4342</v>
      </c>
      <c r="B16" s="4136">
        <v>9.1999999999999993</v>
      </c>
      <c r="C16" s="4137"/>
      <c r="D16" s="4138" t="s">
        <v>3108</v>
      </c>
      <c r="E16" s="4139"/>
      <c r="F16" s="4139"/>
      <c r="G16" s="4177"/>
      <c r="H16" s="4177"/>
      <c r="I16" s="4177"/>
      <c r="J16" s="4177"/>
      <c r="K16" s="4177"/>
      <c r="L16" s="4177"/>
      <c r="M16" s="4155"/>
      <c r="N16" s="4178"/>
      <c r="O16" s="4155"/>
      <c r="P16" s="4142">
        <f>SUM(P17:P22)</f>
        <v>0</v>
      </c>
      <c r="Q16" s="4158"/>
      <c r="R16" s="4144"/>
      <c r="S16" s="4145">
        <f>SUM(S17:S22)</f>
        <v>0</v>
      </c>
      <c r="T16" s="4210"/>
      <c r="U16" s="4210"/>
      <c r="V16" s="4142">
        <f>SUM(V17:V22)</f>
        <v>0</v>
      </c>
      <c r="W16" s="4211"/>
      <c r="X16" s="4210"/>
      <c r="Y16" s="4210"/>
      <c r="Z16" s="4142">
        <f>SUM(Z17:Z22)</f>
        <v>0</v>
      </c>
      <c r="AA16" s="4210"/>
      <c r="AB16" s="4210"/>
      <c r="AC16" s="4210"/>
      <c r="AD16" s="4142">
        <f>SUM(AD17:AD22)</f>
        <v>0</v>
      </c>
      <c r="AE16" s="4210"/>
      <c r="AF16" s="4210"/>
      <c r="AG16" s="4210"/>
      <c r="AH16" s="4142">
        <f>SUM(AH17:AH22)</f>
        <v>0</v>
      </c>
      <c r="AI16" s="4210"/>
      <c r="AJ16" s="4210"/>
      <c r="AK16" s="4210"/>
      <c r="AL16" s="4142">
        <f>SUM(AL17:AL22)</f>
        <v>0</v>
      </c>
      <c r="AM16" s="4210"/>
      <c r="AN16" s="4210"/>
      <c r="AO16" s="4210"/>
      <c r="AP16" s="4142">
        <f>SUM(AP17:AP22)</f>
        <v>0</v>
      </c>
      <c r="AQ16" s="4210"/>
      <c r="AR16" s="4142">
        <f>SUM(AR17:AR22)</f>
        <v>0</v>
      </c>
      <c r="AS16" s="4210"/>
      <c r="AT16" s="4210"/>
      <c r="AU16" s="4211"/>
      <c r="AV16" s="1604"/>
    </row>
    <row r="17" spans="1:49" s="3379" customFormat="1" ht="60.75">
      <c r="A17" s="4224">
        <v>1</v>
      </c>
      <c r="B17" s="4237" t="s">
        <v>761</v>
      </c>
      <c r="C17" s="4153" t="s">
        <v>762</v>
      </c>
      <c r="D17" s="4153" t="s">
        <v>763</v>
      </c>
      <c r="E17" s="4161" t="s">
        <v>70</v>
      </c>
      <c r="F17" s="4162" t="s">
        <v>3889</v>
      </c>
      <c r="G17" s="4163"/>
      <c r="H17" s="4179"/>
      <c r="I17" s="4180"/>
      <c r="J17" s="4180"/>
      <c r="K17" s="4163"/>
      <c r="L17" s="4163"/>
      <c r="M17" s="4155">
        <f t="shared" si="0"/>
        <v>0</v>
      </c>
      <c r="N17" s="4156">
        <f t="shared" ref="N17:N22" si="16">M17/100000</f>
        <v>0</v>
      </c>
      <c r="O17" s="4155">
        <f t="shared" si="1"/>
        <v>0</v>
      </c>
      <c r="P17" s="4157">
        <f t="shared" ref="P17:P22" si="17">N17*O17</f>
        <v>0</v>
      </c>
      <c r="Q17" s="4158" t="str">
        <f t="shared" si="2"/>
        <v xml:space="preserve">STATE: ; PDY: ; KKL: ; MHE: ; YNM: </v>
      </c>
      <c r="R17" s="4159">
        <f>'Ab1. RMNCH+A'!Q61</f>
        <v>0</v>
      </c>
      <c r="S17" s="4160">
        <f>'Ab1. RMNCH+A'!R61</f>
        <v>0</v>
      </c>
      <c r="T17" s="4210">
        <f t="shared" si="3"/>
        <v>0</v>
      </c>
      <c r="U17" s="4210">
        <f t="shared" si="4"/>
        <v>0</v>
      </c>
      <c r="V17" s="4210">
        <f t="shared" si="5"/>
        <v>0</v>
      </c>
      <c r="W17" s="4211" t="str">
        <f t="shared" si="6"/>
        <v xml:space="preserve">STATE: ; PDY: ; KKL: ; MHE: ; YNM: </v>
      </c>
      <c r="X17" s="4210"/>
      <c r="Y17" s="4210"/>
      <c r="Z17" s="4210">
        <f t="shared" si="7"/>
        <v>0</v>
      </c>
      <c r="AA17" s="4210"/>
      <c r="AB17" s="4210"/>
      <c r="AC17" s="4210"/>
      <c r="AD17" s="4210">
        <f t="shared" si="8"/>
        <v>0</v>
      </c>
      <c r="AE17" s="4210"/>
      <c r="AF17" s="4210"/>
      <c r="AG17" s="4210"/>
      <c r="AH17" s="4210">
        <f t="shared" si="9"/>
        <v>0</v>
      </c>
      <c r="AI17" s="4210"/>
      <c r="AJ17" s="4210"/>
      <c r="AK17" s="4210"/>
      <c r="AL17" s="4210">
        <f t="shared" si="10"/>
        <v>0</v>
      </c>
      <c r="AM17" s="4210"/>
      <c r="AN17" s="4210"/>
      <c r="AO17" s="4210"/>
      <c r="AP17" s="4210">
        <f t="shared" si="11"/>
        <v>0</v>
      </c>
      <c r="AQ17" s="4210"/>
      <c r="AR17" s="4210">
        <f t="shared" si="12"/>
        <v>0</v>
      </c>
      <c r="AS17" s="4210">
        <f t="shared" si="13"/>
        <v>0</v>
      </c>
      <c r="AT17" s="4210">
        <f t="shared" si="14"/>
        <v>0</v>
      </c>
      <c r="AU17" s="4211" t="str">
        <f t="shared" si="15"/>
        <v xml:space="preserve">STATE: ; PDY: ; KKL: ; MHE: ; YNM: </v>
      </c>
      <c r="AV17" s="1579" t="s">
        <v>7442</v>
      </c>
    </row>
    <row r="18" spans="1:49" s="3379" customFormat="1" ht="69.75">
      <c r="A18" s="4224">
        <v>2</v>
      </c>
      <c r="B18" s="4237" t="s">
        <v>2404</v>
      </c>
      <c r="C18" s="4153" t="s">
        <v>3107</v>
      </c>
      <c r="D18" s="4153" t="s">
        <v>4997</v>
      </c>
      <c r="E18" s="4161" t="s">
        <v>70</v>
      </c>
      <c r="F18" s="4162" t="s">
        <v>5551</v>
      </c>
      <c r="G18" s="4163"/>
      <c r="H18" s="4179"/>
      <c r="I18" s="4180"/>
      <c r="J18" s="4180"/>
      <c r="K18" s="4163"/>
      <c r="L18" s="4163"/>
      <c r="M18" s="4155">
        <f t="shared" si="0"/>
        <v>0</v>
      </c>
      <c r="N18" s="4156">
        <f t="shared" si="16"/>
        <v>0</v>
      </c>
      <c r="O18" s="4155">
        <f t="shared" si="1"/>
        <v>0</v>
      </c>
      <c r="P18" s="4157">
        <f t="shared" si="17"/>
        <v>0</v>
      </c>
      <c r="Q18" s="4158" t="str">
        <f t="shared" si="2"/>
        <v xml:space="preserve">STATE: ; PDY: ; KKL: ; MHE: ; YNM: </v>
      </c>
      <c r="R18" s="4159">
        <f>'Ab1. RMNCH+A'!Q443</f>
        <v>0</v>
      </c>
      <c r="S18" s="4160">
        <f>'Ab1. RMNCH+A'!R443</f>
        <v>0</v>
      </c>
      <c r="T18" s="4210">
        <f t="shared" si="3"/>
        <v>0</v>
      </c>
      <c r="U18" s="4210">
        <f t="shared" si="4"/>
        <v>0</v>
      </c>
      <c r="V18" s="4210">
        <f t="shared" si="5"/>
        <v>0</v>
      </c>
      <c r="W18" s="4211" t="str">
        <f t="shared" si="6"/>
        <v xml:space="preserve">STATE: ; PDY: ; KKL: ; MHE: ; YNM: </v>
      </c>
      <c r="X18" s="4210"/>
      <c r="Y18" s="4210"/>
      <c r="Z18" s="4210">
        <f t="shared" si="7"/>
        <v>0</v>
      </c>
      <c r="AA18" s="4210"/>
      <c r="AB18" s="4210"/>
      <c r="AC18" s="4210"/>
      <c r="AD18" s="4210">
        <f t="shared" si="8"/>
        <v>0</v>
      </c>
      <c r="AE18" s="4210"/>
      <c r="AF18" s="4210"/>
      <c r="AG18" s="4210"/>
      <c r="AH18" s="4210">
        <f t="shared" si="9"/>
        <v>0</v>
      </c>
      <c r="AI18" s="4210"/>
      <c r="AJ18" s="4210"/>
      <c r="AK18" s="4210"/>
      <c r="AL18" s="4210">
        <f t="shared" si="10"/>
        <v>0</v>
      </c>
      <c r="AM18" s="4210"/>
      <c r="AN18" s="4210"/>
      <c r="AO18" s="4210"/>
      <c r="AP18" s="4210">
        <f t="shared" si="11"/>
        <v>0</v>
      </c>
      <c r="AQ18" s="4210"/>
      <c r="AR18" s="4210">
        <f t="shared" si="12"/>
        <v>0</v>
      </c>
      <c r="AS18" s="4210">
        <f t="shared" si="13"/>
        <v>0</v>
      </c>
      <c r="AT18" s="4210">
        <f t="shared" si="14"/>
        <v>0</v>
      </c>
      <c r="AU18" s="4211" t="str">
        <f t="shared" si="15"/>
        <v xml:space="preserve">STATE: ; PDY: ; KKL: ; MHE: ; YNM: </v>
      </c>
      <c r="AV18" s="1579" t="s">
        <v>7442</v>
      </c>
    </row>
    <row r="19" spans="1:49" s="3379" customFormat="1" ht="60.75">
      <c r="A19" s="4224">
        <v>3</v>
      </c>
      <c r="B19" s="4237" t="s">
        <v>2563</v>
      </c>
      <c r="C19" s="4172"/>
      <c r="D19" s="4153" t="s">
        <v>3805</v>
      </c>
      <c r="E19" s="4161" t="s">
        <v>70</v>
      </c>
      <c r="F19" s="4162" t="s">
        <v>3889</v>
      </c>
      <c r="G19" s="4163"/>
      <c r="H19" s="4179"/>
      <c r="I19" s="4180"/>
      <c r="J19" s="4180"/>
      <c r="K19" s="4163"/>
      <c r="L19" s="4163"/>
      <c r="M19" s="4155">
        <f t="shared" si="0"/>
        <v>0</v>
      </c>
      <c r="N19" s="4156">
        <f t="shared" si="16"/>
        <v>0</v>
      </c>
      <c r="O19" s="4155">
        <f t="shared" si="1"/>
        <v>0</v>
      </c>
      <c r="P19" s="4157">
        <f t="shared" si="17"/>
        <v>0</v>
      </c>
      <c r="Q19" s="4158" t="str">
        <f t="shared" si="2"/>
        <v xml:space="preserve">STATE: ; PDY: ; KKL: ; MHE: ; YNM: </v>
      </c>
      <c r="R19" s="4159">
        <f>'Ab1. RMNCH+A'!Q62</f>
        <v>0</v>
      </c>
      <c r="S19" s="4160">
        <f>'Ab1. RMNCH+A'!R62</f>
        <v>0</v>
      </c>
      <c r="T19" s="4210">
        <f t="shared" si="3"/>
        <v>0</v>
      </c>
      <c r="U19" s="4210">
        <f t="shared" si="4"/>
        <v>0</v>
      </c>
      <c r="V19" s="4210">
        <f t="shared" si="5"/>
        <v>0</v>
      </c>
      <c r="W19" s="4211" t="str">
        <f t="shared" si="6"/>
        <v xml:space="preserve">STATE: ; PDY: ; KKL: ; MHE: ; YNM: </v>
      </c>
      <c r="X19" s="4210"/>
      <c r="Y19" s="4210"/>
      <c r="Z19" s="4210">
        <f t="shared" si="7"/>
        <v>0</v>
      </c>
      <c r="AA19" s="4210"/>
      <c r="AB19" s="4210"/>
      <c r="AC19" s="4210"/>
      <c r="AD19" s="4210">
        <f t="shared" si="8"/>
        <v>0</v>
      </c>
      <c r="AE19" s="4210"/>
      <c r="AF19" s="4210"/>
      <c r="AG19" s="4210"/>
      <c r="AH19" s="4210">
        <f t="shared" si="9"/>
        <v>0</v>
      </c>
      <c r="AI19" s="4210"/>
      <c r="AJ19" s="4210"/>
      <c r="AK19" s="4210"/>
      <c r="AL19" s="4210">
        <f t="shared" si="10"/>
        <v>0</v>
      </c>
      <c r="AM19" s="4210"/>
      <c r="AN19" s="4210"/>
      <c r="AO19" s="4210"/>
      <c r="AP19" s="4210">
        <f t="shared" si="11"/>
        <v>0</v>
      </c>
      <c r="AQ19" s="4210"/>
      <c r="AR19" s="4210">
        <f t="shared" si="12"/>
        <v>0</v>
      </c>
      <c r="AS19" s="4210">
        <f t="shared" si="13"/>
        <v>0</v>
      </c>
      <c r="AT19" s="4210">
        <f t="shared" si="14"/>
        <v>0</v>
      </c>
      <c r="AU19" s="4211" t="str">
        <f t="shared" si="15"/>
        <v xml:space="preserve">STATE: ; PDY: ; KKL: ; MHE: ; YNM: </v>
      </c>
      <c r="AV19" s="1579" t="s">
        <v>7442</v>
      </c>
    </row>
    <row r="20" spans="1:49" s="3402" customFormat="1" ht="46.5">
      <c r="A20" s="4224">
        <v>4</v>
      </c>
      <c r="B20" s="4237" t="s">
        <v>3804</v>
      </c>
      <c r="C20" s="4171"/>
      <c r="D20" s="4153" t="s">
        <v>1308</v>
      </c>
      <c r="E20" s="4161" t="s">
        <v>70</v>
      </c>
      <c r="F20" s="4162" t="s">
        <v>3878</v>
      </c>
      <c r="G20" s="4181"/>
      <c r="H20" s="4181"/>
      <c r="I20" s="4181"/>
      <c r="J20" s="4181"/>
      <c r="K20" s="4181"/>
      <c r="L20" s="4181"/>
      <c r="M20" s="4155">
        <f t="shared" si="0"/>
        <v>0</v>
      </c>
      <c r="N20" s="4156">
        <f t="shared" si="16"/>
        <v>0</v>
      </c>
      <c r="O20" s="4155">
        <f t="shared" si="1"/>
        <v>0</v>
      </c>
      <c r="P20" s="4182">
        <f t="shared" si="17"/>
        <v>0</v>
      </c>
      <c r="Q20" s="4158" t="str">
        <f t="shared" si="2"/>
        <v xml:space="preserve">STATE: ; PDY: ; KKL: ; MHE: ; YNM: </v>
      </c>
      <c r="R20" s="4183"/>
      <c r="S20" s="4184"/>
      <c r="T20" s="4210">
        <f t="shared" si="3"/>
        <v>0</v>
      </c>
      <c r="U20" s="4210">
        <f t="shared" si="4"/>
        <v>0</v>
      </c>
      <c r="V20" s="4210">
        <f t="shared" si="5"/>
        <v>0</v>
      </c>
      <c r="W20" s="4211" t="str">
        <f t="shared" si="6"/>
        <v xml:space="preserve">STATE: ; PDY: ; KKL: ; MHE: ; YNM: </v>
      </c>
      <c r="X20" s="4210"/>
      <c r="Y20" s="4210"/>
      <c r="Z20" s="4210">
        <f t="shared" si="7"/>
        <v>0</v>
      </c>
      <c r="AA20" s="4210"/>
      <c r="AB20" s="4210"/>
      <c r="AC20" s="4210"/>
      <c r="AD20" s="4210">
        <f t="shared" si="8"/>
        <v>0</v>
      </c>
      <c r="AE20" s="4210"/>
      <c r="AF20" s="4210"/>
      <c r="AG20" s="4210"/>
      <c r="AH20" s="4210">
        <f t="shared" si="9"/>
        <v>0</v>
      </c>
      <c r="AI20" s="4210"/>
      <c r="AJ20" s="4210"/>
      <c r="AK20" s="4210"/>
      <c r="AL20" s="4210">
        <f t="shared" si="10"/>
        <v>0</v>
      </c>
      <c r="AM20" s="4210"/>
      <c r="AN20" s="4210"/>
      <c r="AO20" s="4210"/>
      <c r="AP20" s="4210">
        <f t="shared" si="11"/>
        <v>0</v>
      </c>
      <c r="AQ20" s="4210"/>
      <c r="AR20" s="4210">
        <f t="shared" si="12"/>
        <v>0</v>
      </c>
      <c r="AS20" s="4210">
        <f t="shared" si="13"/>
        <v>0</v>
      </c>
      <c r="AT20" s="4210">
        <f t="shared" si="14"/>
        <v>0</v>
      </c>
      <c r="AU20" s="4211" t="str">
        <f t="shared" si="15"/>
        <v xml:space="preserve">STATE: ; PDY: ; KKL: ; MHE: ; YNM: </v>
      </c>
      <c r="AV20" s="1604"/>
    </row>
    <row r="21" spans="1:49" s="3379" customFormat="1" ht="60.75">
      <c r="A21" s="4224">
        <v>5</v>
      </c>
      <c r="B21" s="4185">
        <v>9.3000000000000007</v>
      </c>
      <c r="C21" s="4186"/>
      <c r="D21" s="4187" t="s">
        <v>3901</v>
      </c>
      <c r="E21" s="4161" t="s">
        <v>70</v>
      </c>
      <c r="F21" s="4188" t="s">
        <v>3878</v>
      </c>
      <c r="G21" s="4189"/>
      <c r="H21" s="4189"/>
      <c r="I21" s="4189"/>
      <c r="J21" s="4189"/>
      <c r="K21" s="4189"/>
      <c r="L21" s="4189"/>
      <c r="M21" s="4155">
        <f t="shared" si="0"/>
        <v>0</v>
      </c>
      <c r="N21" s="4190">
        <f t="shared" si="16"/>
        <v>0</v>
      </c>
      <c r="O21" s="4155">
        <f t="shared" si="1"/>
        <v>0</v>
      </c>
      <c r="P21" s="4190">
        <f t="shared" si="17"/>
        <v>0</v>
      </c>
      <c r="Q21" s="4158" t="str">
        <f t="shared" si="2"/>
        <v xml:space="preserve">STATE: ; PDY: ; KKL: ; MHE: ; YNM: </v>
      </c>
      <c r="R21" s="4183"/>
      <c r="S21" s="4184"/>
      <c r="T21" s="4210">
        <f t="shared" si="3"/>
        <v>0</v>
      </c>
      <c r="U21" s="4210">
        <f t="shared" si="4"/>
        <v>0</v>
      </c>
      <c r="V21" s="4210">
        <f t="shared" si="5"/>
        <v>0</v>
      </c>
      <c r="W21" s="4211" t="str">
        <f t="shared" si="6"/>
        <v xml:space="preserve">STATE: ; PDY: ; KKL: ; MHE: ; YNM: </v>
      </c>
      <c r="X21" s="4210"/>
      <c r="Y21" s="4210"/>
      <c r="Z21" s="4210">
        <f t="shared" si="7"/>
        <v>0</v>
      </c>
      <c r="AA21" s="4210"/>
      <c r="AB21" s="4210"/>
      <c r="AC21" s="4210"/>
      <c r="AD21" s="4210">
        <f t="shared" si="8"/>
        <v>0</v>
      </c>
      <c r="AE21" s="4210"/>
      <c r="AF21" s="4210"/>
      <c r="AG21" s="4210"/>
      <c r="AH21" s="4210">
        <f t="shared" si="9"/>
        <v>0</v>
      </c>
      <c r="AI21" s="4210"/>
      <c r="AJ21" s="4210"/>
      <c r="AK21" s="4210"/>
      <c r="AL21" s="4210">
        <f t="shared" si="10"/>
        <v>0</v>
      </c>
      <c r="AM21" s="4210"/>
      <c r="AN21" s="4210"/>
      <c r="AO21" s="4210"/>
      <c r="AP21" s="4210">
        <f t="shared" si="11"/>
        <v>0</v>
      </c>
      <c r="AQ21" s="4210"/>
      <c r="AR21" s="4210">
        <f t="shared" si="12"/>
        <v>0</v>
      </c>
      <c r="AS21" s="4210">
        <f t="shared" si="13"/>
        <v>0</v>
      </c>
      <c r="AT21" s="4210">
        <f t="shared" si="14"/>
        <v>0</v>
      </c>
      <c r="AU21" s="4211" t="str">
        <f t="shared" si="15"/>
        <v xml:space="preserve">STATE: ; PDY: ; KKL: ; MHE: ; YNM: </v>
      </c>
      <c r="AV21" s="1579" t="s">
        <v>7442</v>
      </c>
    </row>
    <row r="22" spans="1:49" s="3379" customFormat="1" ht="60.75">
      <c r="A22" s="4224">
        <v>6</v>
      </c>
      <c r="B22" s="4185">
        <v>9.4</v>
      </c>
      <c r="C22" s="4186"/>
      <c r="D22" s="4187" t="s">
        <v>716</v>
      </c>
      <c r="E22" s="4161" t="s">
        <v>70</v>
      </c>
      <c r="F22" s="4188" t="s">
        <v>3878</v>
      </c>
      <c r="G22" s="4189"/>
      <c r="H22" s="4189"/>
      <c r="I22" s="4189"/>
      <c r="J22" s="4189"/>
      <c r="K22" s="4189"/>
      <c r="L22" s="4189"/>
      <c r="M22" s="4155">
        <f t="shared" si="0"/>
        <v>0</v>
      </c>
      <c r="N22" s="4190">
        <f t="shared" si="16"/>
        <v>0</v>
      </c>
      <c r="O22" s="4155">
        <f t="shared" si="1"/>
        <v>0</v>
      </c>
      <c r="P22" s="4190">
        <f t="shared" si="17"/>
        <v>0</v>
      </c>
      <c r="Q22" s="4158" t="str">
        <f t="shared" si="2"/>
        <v xml:space="preserve">STATE: ; PDY: ; KKL: ; MHE: ; YNM: </v>
      </c>
      <c r="R22" s="4183"/>
      <c r="S22" s="4184"/>
      <c r="T22" s="4210">
        <f t="shared" si="3"/>
        <v>0</v>
      </c>
      <c r="U22" s="4210">
        <f t="shared" si="4"/>
        <v>0</v>
      </c>
      <c r="V22" s="4210">
        <f t="shared" si="5"/>
        <v>0</v>
      </c>
      <c r="W22" s="4211" t="str">
        <f t="shared" si="6"/>
        <v xml:space="preserve">STATE: ; PDY: ; KKL: ; MHE: ; YNM: </v>
      </c>
      <c r="X22" s="4210"/>
      <c r="Y22" s="4210"/>
      <c r="Z22" s="4210">
        <f t="shared" si="7"/>
        <v>0</v>
      </c>
      <c r="AA22" s="4210"/>
      <c r="AB22" s="4210"/>
      <c r="AC22" s="4210"/>
      <c r="AD22" s="4210">
        <f t="shared" si="8"/>
        <v>0</v>
      </c>
      <c r="AE22" s="4210"/>
      <c r="AF22" s="4210"/>
      <c r="AG22" s="4210"/>
      <c r="AH22" s="4210">
        <f t="shared" si="9"/>
        <v>0</v>
      </c>
      <c r="AI22" s="4210"/>
      <c r="AJ22" s="4210"/>
      <c r="AK22" s="4210"/>
      <c r="AL22" s="4210">
        <f t="shared" si="10"/>
        <v>0</v>
      </c>
      <c r="AM22" s="4210"/>
      <c r="AN22" s="4210"/>
      <c r="AO22" s="4210"/>
      <c r="AP22" s="4210">
        <f t="shared" si="11"/>
        <v>0</v>
      </c>
      <c r="AQ22" s="4210"/>
      <c r="AR22" s="4210">
        <f t="shared" si="12"/>
        <v>0</v>
      </c>
      <c r="AS22" s="4210">
        <f t="shared" si="13"/>
        <v>0</v>
      </c>
      <c r="AT22" s="4210">
        <f t="shared" si="14"/>
        <v>0</v>
      </c>
      <c r="AU22" s="4211" t="str">
        <f t="shared" si="15"/>
        <v xml:space="preserve">STATE: ; PDY: ; KKL: ; MHE: ; YNM: </v>
      </c>
      <c r="AV22" s="1579" t="s">
        <v>7442</v>
      </c>
    </row>
    <row r="23" spans="1:49" s="3402" customFormat="1" ht="60.75">
      <c r="A23" s="4607" t="s">
        <v>4912</v>
      </c>
      <c r="B23" s="4136">
        <v>9.5</v>
      </c>
      <c r="C23" s="4137"/>
      <c r="D23" s="4138" t="s">
        <v>4998</v>
      </c>
      <c r="E23" s="4139"/>
      <c r="F23" s="4139"/>
      <c r="G23" s="4177"/>
      <c r="H23" s="4177"/>
      <c r="I23" s="4177"/>
      <c r="J23" s="4177"/>
      <c r="K23" s="4177"/>
      <c r="L23" s="4177"/>
      <c r="M23" s="4155">
        <f t="shared" si="0"/>
        <v>0</v>
      </c>
      <c r="N23" s="4191"/>
      <c r="O23" s="4155">
        <f t="shared" si="1"/>
        <v>0</v>
      </c>
      <c r="P23" s="4191"/>
      <c r="Q23" s="4158" t="str">
        <f t="shared" si="2"/>
        <v xml:space="preserve">STATE: ; PDY: ; KKL: ; MHE: ; YNM: </v>
      </c>
      <c r="R23" s="4144"/>
      <c r="S23" s="4192"/>
      <c r="T23" s="4210">
        <f t="shared" si="3"/>
        <v>0</v>
      </c>
      <c r="U23" s="4210">
        <f t="shared" si="4"/>
        <v>0</v>
      </c>
      <c r="V23" s="4210">
        <f t="shared" si="5"/>
        <v>0</v>
      </c>
      <c r="W23" s="4211" t="str">
        <f t="shared" si="6"/>
        <v xml:space="preserve">STATE: ; PDY: ; KKL: ; MHE: ; YNM: </v>
      </c>
      <c r="X23" s="4210"/>
      <c r="Y23" s="4210"/>
      <c r="Z23" s="4210">
        <f t="shared" si="7"/>
        <v>0</v>
      </c>
      <c r="AA23" s="4210"/>
      <c r="AB23" s="4210"/>
      <c r="AC23" s="4210"/>
      <c r="AD23" s="4210">
        <f t="shared" si="8"/>
        <v>0</v>
      </c>
      <c r="AE23" s="4210"/>
      <c r="AF23" s="4210"/>
      <c r="AG23" s="4210"/>
      <c r="AH23" s="4210">
        <f t="shared" si="9"/>
        <v>0</v>
      </c>
      <c r="AI23" s="4210"/>
      <c r="AJ23" s="4210"/>
      <c r="AK23" s="4210"/>
      <c r="AL23" s="4210">
        <f t="shared" si="10"/>
        <v>0</v>
      </c>
      <c r="AM23" s="4210"/>
      <c r="AN23" s="4210"/>
      <c r="AO23" s="4210"/>
      <c r="AP23" s="4210">
        <f t="shared" si="11"/>
        <v>0</v>
      </c>
      <c r="AQ23" s="4210"/>
      <c r="AR23" s="4210">
        <f t="shared" si="12"/>
        <v>0</v>
      </c>
      <c r="AS23" s="4210">
        <f t="shared" si="13"/>
        <v>0</v>
      </c>
      <c r="AT23" s="4210">
        <f t="shared" si="14"/>
        <v>0</v>
      </c>
      <c r="AU23" s="4211" t="str">
        <f t="shared" si="15"/>
        <v xml:space="preserve">STATE: ; PDY: ; KKL: ; MHE: ; YNM: </v>
      </c>
      <c r="AV23" s="1604" t="s">
        <v>7443</v>
      </c>
    </row>
    <row r="24" spans="1:49" s="3402" customFormat="1" ht="46.5">
      <c r="A24" s="4607"/>
      <c r="B24" s="5464" t="s">
        <v>4999</v>
      </c>
      <c r="C24" s="5464"/>
      <c r="D24" s="5464"/>
      <c r="E24" s="4146"/>
      <c r="F24" s="4146"/>
      <c r="G24" s="4193"/>
      <c r="H24" s="4193"/>
      <c r="I24" s="4193"/>
      <c r="J24" s="4193"/>
      <c r="K24" s="4193"/>
      <c r="L24" s="4193"/>
      <c r="M24" s="4155">
        <f t="shared" si="0"/>
        <v>0</v>
      </c>
      <c r="N24" s="4194"/>
      <c r="O24" s="4155">
        <f t="shared" si="1"/>
        <v>0</v>
      </c>
      <c r="P24" s="4194"/>
      <c r="Q24" s="4158" t="str">
        <f t="shared" si="2"/>
        <v xml:space="preserve">STATE: ; PDY: ; KKL: ; MHE: ; YNM: </v>
      </c>
      <c r="R24" s="4151"/>
      <c r="S24" s="4195"/>
      <c r="T24" s="4210">
        <f t="shared" si="3"/>
        <v>0</v>
      </c>
      <c r="U24" s="4210">
        <f t="shared" si="4"/>
        <v>0</v>
      </c>
      <c r="V24" s="4210">
        <f t="shared" si="5"/>
        <v>0</v>
      </c>
      <c r="W24" s="4211" t="str">
        <f t="shared" si="6"/>
        <v xml:space="preserve">STATE: ; PDY: ; KKL: ; MHE: ; YNM: </v>
      </c>
      <c r="X24" s="4210"/>
      <c r="Y24" s="4210"/>
      <c r="Z24" s="4210">
        <f t="shared" si="7"/>
        <v>0</v>
      </c>
      <c r="AA24" s="4210"/>
      <c r="AB24" s="4210"/>
      <c r="AC24" s="4210"/>
      <c r="AD24" s="4210">
        <f t="shared" si="8"/>
        <v>0</v>
      </c>
      <c r="AE24" s="4210"/>
      <c r="AF24" s="4210"/>
      <c r="AG24" s="4210"/>
      <c r="AH24" s="4210">
        <f t="shared" si="9"/>
        <v>0</v>
      </c>
      <c r="AI24" s="4210"/>
      <c r="AJ24" s="4210"/>
      <c r="AK24" s="4210"/>
      <c r="AL24" s="4210">
        <f t="shared" si="10"/>
        <v>0</v>
      </c>
      <c r="AM24" s="4210"/>
      <c r="AN24" s="4210"/>
      <c r="AO24" s="4210"/>
      <c r="AP24" s="4210">
        <f t="shared" si="11"/>
        <v>0</v>
      </c>
      <c r="AQ24" s="4210"/>
      <c r="AR24" s="4210">
        <f t="shared" si="12"/>
        <v>0</v>
      </c>
      <c r="AS24" s="4210">
        <f t="shared" si="13"/>
        <v>0</v>
      </c>
      <c r="AT24" s="4210">
        <f t="shared" si="14"/>
        <v>0</v>
      </c>
      <c r="AU24" s="4211" t="str">
        <f t="shared" si="15"/>
        <v xml:space="preserve">STATE: ; PDY: ; KKL: ; MHE: ; YNM: </v>
      </c>
      <c r="AV24" s="1604"/>
    </row>
    <row r="25" spans="1:49" s="3402" customFormat="1" ht="23.25">
      <c r="A25" s="4607" t="s">
        <v>4337</v>
      </c>
      <c r="B25" s="4196" t="s">
        <v>764</v>
      </c>
      <c r="C25" s="4197"/>
      <c r="D25" s="4198" t="s">
        <v>765</v>
      </c>
      <c r="E25" s="4199"/>
      <c r="F25" s="4199"/>
      <c r="G25" s="4200"/>
      <c r="H25" s="4200"/>
      <c r="I25" s="4200"/>
      <c r="J25" s="4200"/>
      <c r="K25" s="4200"/>
      <c r="L25" s="4200"/>
      <c r="M25" s="4155"/>
      <c r="N25" s="4201"/>
      <c r="O25" s="4155"/>
      <c r="P25" s="4202">
        <f>SUM(P26:P53)</f>
        <v>6.3793999999955</v>
      </c>
      <c r="Q25" s="4158"/>
      <c r="R25" s="4203"/>
      <c r="S25" s="4204">
        <f>SUM(S26:S53)</f>
        <v>0</v>
      </c>
      <c r="T25" s="4210"/>
      <c r="U25" s="4210"/>
      <c r="V25" s="4202">
        <f>SUM(V26:V53)</f>
        <v>637939.99999954994</v>
      </c>
      <c r="W25" s="4211"/>
      <c r="X25" s="4210"/>
      <c r="Y25" s="4210"/>
      <c r="Z25" s="4202">
        <f>SUM(Z26:Z53)</f>
        <v>292560</v>
      </c>
      <c r="AA25" s="4210"/>
      <c r="AB25" s="4210"/>
      <c r="AC25" s="4210"/>
      <c r="AD25" s="4202">
        <f>SUM(AD26:AD53)</f>
        <v>264669.99999955</v>
      </c>
      <c r="AE25" s="4210"/>
      <c r="AF25" s="4210"/>
      <c r="AG25" s="4210"/>
      <c r="AH25" s="4202">
        <f>SUM(AH26:AH53)</f>
        <v>80710</v>
      </c>
      <c r="AI25" s="4210"/>
      <c r="AJ25" s="4210"/>
      <c r="AK25" s="4210"/>
      <c r="AL25" s="4202">
        <f>SUM(AL26:AL53)</f>
        <v>0</v>
      </c>
      <c r="AM25" s="4210"/>
      <c r="AN25" s="4210"/>
      <c r="AO25" s="4210"/>
      <c r="AP25" s="4202">
        <f>SUM(AP26:AP53)</f>
        <v>0</v>
      </c>
      <c r="AQ25" s="4210"/>
      <c r="AR25" s="4202">
        <f>SUM(AR26:AR53)</f>
        <v>637939.99999954994</v>
      </c>
      <c r="AS25" s="4210"/>
      <c r="AT25" s="4210"/>
      <c r="AU25" s="4211"/>
      <c r="AV25" s="1604"/>
    </row>
    <row r="26" spans="1:49" s="3379" customFormat="1" ht="116.25">
      <c r="A26" s="4224">
        <v>1</v>
      </c>
      <c r="B26" s="4237" t="s">
        <v>756</v>
      </c>
      <c r="C26" s="4153" t="s">
        <v>757</v>
      </c>
      <c r="D26" s="4159" t="s">
        <v>5000</v>
      </c>
      <c r="E26" s="4161" t="s">
        <v>70</v>
      </c>
      <c r="F26" s="4162" t="s">
        <v>5548</v>
      </c>
      <c r="G26" s="4154"/>
      <c r="H26" s="4154"/>
      <c r="I26" s="4154"/>
      <c r="J26" s="4154"/>
      <c r="K26" s="4154"/>
      <c r="L26" s="4154"/>
      <c r="M26" s="4155">
        <f t="shared" si="0"/>
        <v>50000</v>
      </c>
      <c r="N26" s="4156">
        <f>M26/100000</f>
        <v>0.5</v>
      </c>
      <c r="O26" s="4155">
        <f t="shared" si="1"/>
        <v>1</v>
      </c>
      <c r="P26" s="4157">
        <f>N26*O26</f>
        <v>0.5</v>
      </c>
      <c r="Q26" s="4158" t="str">
        <f t="shared" si="2"/>
        <v xml:space="preserve">STATE: SAANS - Development of training materials for SAANS mmaterial - Rs.0.50 Lakh; PDY: ; KKL: ; MHE: ; YNM: </v>
      </c>
      <c r="R26" s="4164"/>
      <c r="S26" s="4165"/>
      <c r="T26" s="4210">
        <f t="shared" si="3"/>
        <v>50000</v>
      </c>
      <c r="U26" s="4210">
        <f t="shared" si="4"/>
        <v>1</v>
      </c>
      <c r="V26" s="4210">
        <f t="shared" si="5"/>
        <v>50000</v>
      </c>
      <c r="W26" s="4211" t="str">
        <f t="shared" si="6"/>
        <v xml:space="preserve">STATE: SAANS - Development of training materials for SAANS mmaterial - Rs.0.50 Lakh; PDY: ; KKL: ; MHE: ; YNM: </v>
      </c>
      <c r="X26" s="4205">
        <v>50000</v>
      </c>
      <c r="Y26" s="4205">
        <v>1</v>
      </c>
      <c r="Z26" s="4205">
        <f>X26*Y26</f>
        <v>50000</v>
      </c>
      <c r="AA26" s="4206" t="s">
        <v>5964</v>
      </c>
      <c r="AB26" s="4205"/>
      <c r="AC26" s="4205"/>
      <c r="AD26" s="4205">
        <f>AB26*AC26</f>
        <v>0</v>
      </c>
      <c r="AE26" s="4206"/>
      <c r="AF26" s="4210"/>
      <c r="AG26" s="4210"/>
      <c r="AH26" s="4210">
        <f t="shared" si="9"/>
        <v>0</v>
      </c>
      <c r="AI26" s="4210"/>
      <c r="AJ26" s="4210"/>
      <c r="AK26" s="4210"/>
      <c r="AL26" s="4210">
        <f t="shared" si="10"/>
        <v>0</v>
      </c>
      <c r="AM26" s="4210"/>
      <c r="AN26" s="4210"/>
      <c r="AO26" s="4210"/>
      <c r="AP26" s="4210">
        <f t="shared" si="11"/>
        <v>0</v>
      </c>
      <c r="AQ26" s="4210"/>
      <c r="AR26" s="4210">
        <f t="shared" si="12"/>
        <v>50000</v>
      </c>
      <c r="AS26" s="4210">
        <f t="shared" si="13"/>
        <v>1</v>
      </c>
      <c r="AT26" s="4210">
        <f t="shared" si="14"/>
        <v>50000</v>
      </c>
      <c r="AU26" s="4211" t="str">
        <f t="shared" si="15"/>
        <v xml:space="preserve">STATE: SAANS - Development of training materials for SAANS mmaterial - Rs.0.50 Lakh; PDY: ; KKL: ; MHE: ; YNM: </v>
      </c>
      <c r="AV26" s="1579" t="s">
        <v>7444</v>
      </c>
      <c r="AW26" s="4981" t="s">
        <v>7884</v>
      </c>
    </row>
    <row r="27" spans="1:49" s="3402" customFormat="1" ht="325.5">
      <c r="A27" s="4224">
        <v>2</v>
      </c>
      <c r="B27" s="4237" t="s">
        <v>766</v>
      </c>
      <c r="C27" s="4207" t="s">
        <v>767</v>
      </c>
      <c r="D27" s="4208" t="s">
        <v>768</v>
      </c>
      <c r="E27" s="4610" t="s">
        <v>90</v>
      </c>
      <c r="F27" s="4162" t="s">
        <v>118</v>
      </c>
      <c r="G27" s="4154"/>
      <c r="H27" s="4154"/>
      <c r="I27" s="4154"/>
      <c r="J27" s="4154"/>
      <c r="K27" s="4154"/>
      <c r="L27" s="4154"/>
      <c r="M27" s="4155">
        <f t="shared" si="0"/>
        <v>755.05454545436362</v>
      </c>
      <c r="N27" s="4156">
        <f t="shared" ref="N27:N53" si="18">M27/100000</f>
        <v>7.5505454545436359E-3</v>
      </c>
      <c r="O27" s="4155">
        <f t="shared" si="1"/>
        <v>275</v>
      </c>
      <c r="P27" s="4157">
        <f t="shared" ref="P27:P32" si="19">N27*O27</f>
        <v>2.0763999999995</v>
      </c>
      <c r="Q27" s="4158" t="str">
        <f t="shared" si="2"/>
        <v xml:space="preserve">STATE: ; PDY: MDSR Software Training - Mos - 25 x 1 day x 1 batch - Rs.0.40240 Lakhs, ANMs -  25 x 1 day x 3 batches - 0.43345 Lakhs &amp; ASHA - 25 x 1 day x 3 batches - Rs.0.43345 Lakhs ( GT - 1.26930 Lakhs); KKL: MDSR Software Training -  ANMs -  25 x 1 day x 2 batches - 0.40355 Lakhs &amp; ASHA - 25 x 1 day x 2 batches - Rs.0.40345 Lakhs ( GT - 0.80710 Lakhs); MHE: ; YNM: </v>
      </c>
      <c r="R27" s="4159">
        <f>'Ab1. RMNCH+A'!Q63</f>
        <v>0</v>
      </c>
      <c r="S27" s="4160">
        <f>'Ab1. RMNCH+A'!R63</f>
        <v>0</v>
      </c>
      <c r="T27" s="4210">
        <f t="shared" si="3"/>
        <v>755.05454545436362</v>
      </c>
      <c r="U27" s="4210">
        <f t="shared" si="4"/>
        <v>275</v>
      </c>
      <c r="V27" s="4210">
        <f t="shared" si="5"/>
        <v>207639.99999995</v>
      </c>
      <c r="W27" s="4211" t="str">
        <f t="shared" si="6"/>
        <v xml:space="preserve">STATE: ; PDY: MDSR Software Training - Mos - 25 x 1 day x 1 batch - Rs.0.40240 Lakhs, ANMs -  25 x 1 day x 3 batches - 0.43345 Lakhs &amp; ASHA - 25 x 1 day x 3 batches - Rs.0.43345 Lakhs ( GT - 1.26930 Lakhs); KKL: MDSR Software Training -  ANMs -  25 x 1 day x 2 batches - 0.40355 Lakhs &amp; ASHA - 25 x 1 day x 2 batches - Rs.0.40345 Lakhs ( GT - 0.80710 Lakhs); MHE: ; YNM: </v>
      </c>
      <c r="X27" s="4210"/>
      <c r="Y27" s="4210"/>
      <c r="Z27" s="4210">
        <f t="shared" si="7"/>
        <v>0</v>
      </c>
      <c r="AA27" s="4210"/>
      <c r="AB27" s="4264">
        <v>725.31428571399999</v>
      </c>
      <c r="AC27" s="4264">
        <v>175</v>
      </c>
      <c r="AD27" s="4264">
        <f t="shared" ref="AD27" si="20">AB27*AC27</f>
        <v>126929.99999995</v>
      </c>
      <c r="AE27" s="4211" t="s">
        <v>7811</v>
      </c>
      <c r="AF27" s="4264">
        <v>807.1</v>
      </c>
      <c r="AG27" s="4264">
        <v>100</v>
      </c>
      <c r="AH27" s="4264">
        <f t="shared" ref="AH27" si="21">AF27*AG27</f>
        <v>80710</v>
      </c>
      <c r="AI27" s="4211" t="s">
        <v>7812</v>
      </c>
      <c r="AJ27" s="4210"/>
      <c r="AK27" s="4210"/>
      <c r="AL27" s="4210">
        <f t="shared" si="10"/>
        <v>0</v>
      </c>
      <c r="AM27" s="4210"/>
      <c r="AN27" s="4210"/>
      <c r="AO27" s="4210"/>
      <c r="AP27" s="4210">
        <f t="shared" si="11"/>
        <v>0</v>
      </c>
      <c r="AQ27" s="4210"/>
      <c r="AR27" s="4210">
        <f t="shared" si="12"/>
        <v>207639.99999995</v>
      </c>
      <c r="AS27" s="4210">
        <f t="shared" si="13"/>
        <v>275</v>
      </c>
      <c r="AT27" s="4210">
        <f t="shared" si="14"/>
        <v>755.05454545436362</v>
      </c>
      <c r="AU27" s="4211" t="str">
        <f t="shared" si="15"/>
        <v xml:space="preserve">STATE: ; PDY: MDSR Software Training - Mos - 25 x 1 day x 1 batch - Rs.0.40240 Lakhs, ANMs -  25 x 1 day x 3 batches - 0.43345 Lakhs &amp; ASHA - 25 x 1 day x 3 batches - Rs.0.43345 Lakhs ( GT - 1.26930 Lakhs); KKL: MDSR Software Training -  ANMs -  25 x 1 day x 2 batches - 0.40355 Lakhs &amp; ASHA - 25 x 1 day x 2 batches - Rs.0.40345 Lakhs ( GT - 0.80710 Lakhs); MHE: ; YNM: </v>
      </c>
      <c r="AV27" s="1604" t="s">
        <v>7445</v>
      </c>
      <c r="AW27" s="4985" t="s">
        <v>8005</v>
      </c>
    </row>
    <row r="28" spans="1:49" s="3379" customFormat="1" ht="46.5">
      <c r="A28" s="4224">
        <v>3</v>
      </c>
      <c r="B28" s="4237" t="s">
        <v>769</v>
      </c>
      <c r="C28" s="4153" t="s">
        <v>770</v>
      </c>
      <c r="D28" s="4153" t="s">
        <v>2396</v>
      </c>
      <c r="E28" s="4610" t="s">
        <v>90</v>
      </c>
      <c r="F28" s="4162" t="s">
        <v>118</v>
      </c>
      <c r="G28" s="4154"/>
      <c r="H28" s="4154"/>
      <c r="I28" s="4154"/>
      <c r="J28" s="4154"/>
      <c r="K28" s="4154"/>
      <c r="L28" s="4154"/>
      <c r="M28" s="4155">
        <f t="shared" si="0"/>
        <v>0</v>
      </c>
      <c r="N28" s="4156">
        <f t="shared" si="18"/>
        <v>0</v>
      </c>
      <c r="O28" s="4155">
        <f t="shared" si="1"/>
        <v>0</v>
      </c>
      <c r="P28" s="4157">
        <f t="shared" si="19"/>
        <v>0</v>
      </c>
      <c r="Q28" s="4158" t="str">
        <f t="shared" si="2"/>
        <v xml:space="preserve">STATE: ; PDY: ; KKL: ; MHE: ; YNM: </v>
      </c>
      <c r="R28" s="4159">
        <f>'Ab1. RMNCH+A'!Q64</f>
        <v>0</v>
      </c>
      <c r="S28" s="4160">
        <f>'Ab1. RMNCH+A'!R64</f>
        <v>0</v>
      </c>
      <c r="T28" s="4210">
        <f t="shared" si="3"/>
        <v>0</v>
      </c>
      <c r="U28" s="4210">
        <f t="shared" si="4"/>
        <v>0</v>
      </c>
      <c r="V28" s="4210">
        <f t="shared" si="5"/>
        <v>0</v>
      </c>
      <c r="W28" s="4211" t="str">
        <f t="shared" si="6"/>
        <v xml:space="preserve">STATE: ; PDY: ; KKL: ; MHE: ; YNM: </v>
      </c>
      <c r="X28" s="4210"/>
      <c r="Y28" s="4210"/>
      <c r="Z28" s="4210">
        <f t="shared" si="7"/>
        <v>0</v>
      </c>
      <c r="AA28" s="4210"/>
      <c r="AB28" s="4210"/>
      <c r="AC28" s="4210"/>
      <c r="AD28" s="4210">
        <f t="shared" si="8"/>
        <v>0</v>
      </c>
      <c r="AE28" s="4210"/>
      <c r="AF28" s="4210"/>
      <c r="AG28" s="4210"/>
      <c r="AH28" s="4210">
        <f t="shared" si="9"/>
        <v>0</v>
      </c>
      <c r="AI28" s="4210"/>
      <c r="AJ28" s="4210"/>
      <c r="AK28" s="4210"/>
      <c r="AL28" s="4210">
        <f t="shared" si="10"/>
        <v>0</v>
      </c>
      <c r="AM28" s="4210"/>
      <c r="AN28" s="4210"/>
      <c r="AO28" s="4210"/>
      <c r="AP28" s="4210">
        <f t="shared" si="11"/>
        <v>0</v>
      </c>
      <c r="AQ28" s="4210"/>
      <c r="AR28" s="4210">
        <f t="shared" si="12"/>
        <v>0</v>
      </c>
      <c r="AS28" s="4210">
        <f t="shared" si="13"/>
        <v>0</v>
      </c>
      <c r="AT28" s="4210">
        <f t="shared" si="14"/>
        <v>0</v>
      </c>
      <c r="AU28" s="4211" t="str">
        <f t="shared" si="15"/>
        <v xml:space="preserve">STATE: ; PDY: ; KKL: ; MHE: ; YNM: </v>
      </c>
      <c r="AV28" s="1607" t="s">
        <v>7446</v>
      </c>
    </row>
    <row r="29" spans="1:49" s="3379" customFormat="1" ht="46.5">
      <c r="A29" s="4224">
        <v>4</v>
      </c>
      <c r="B29" s="4237" t="s">
        <v>772</v>
      </c>
      <c r="C29" s="4172"/>
      <c r="D29" s="4153" t="s">
        <v>2398</v>
      </c>
      <c r="E29" s="4610" t="s">
        <v>90</v>
      </c>
      <c r="F29" s="4162" t="s">
        <v>118</v>
      </c>
      <c r="G29" s="4163"/>
      <c r="H29" s="4179"/>
      <c r="I29" s="4180"/>
      <c r="J29" s="4180"/>
      <c r="K29" s="4163"/>
      <c r="L29" s="4163"/>
      <c r="M29" s="4155">
        <f t="shared" si="0"/>
        <v>0</v>
      </c>
      <c r="N29" s="4156">
        <f t="shared" si="18"/>
        <v>0</v>
      </c>
      <c r="O29" s="4155">
        <f t="shared" si="1"/>
        <v>0</v>
      </c>
      <c r="P29" s="4157">
        <f t="shared" si="19"/>
        <v>0</v>
      </c>
      <c r="Q29" s="4158" t="str">
        <f t="shared" si="2"/>
        <v xml:space="preserve">STATE: ; PDY: ; KKL: ; MHE: ; YNM: </v>
      </c>
      <c r="R29" s="4159">
        <f>'Ab1. RMNCH+A'!Q65</f>
        <v>0</v>
      </c>
      <c r="S29" s="4160">
        <f>'Ab1. RMNCH+A'!R65</f>
        <v>0</v>
      </c>
      <c r="T29" s="4210">
        <f t="shared" si="3"/>
        <v>0</v>
      </c>
      <c r="U29" s="4210">
        <f t="shared" si="4"/>
        <v>0</v>
      </c>
      <c r="V29" s="4210">
        <f t="shared" si="5"/>
        <v>0</v>
      </c>
      <c r="W29" s="4211" t="str">
        <f t="shared" si="6"/>
        <v xml:space="preserve">STATE: ; PDY: ; KKL: ; MHE: ; YNM: </v>
      </c>
      <c r="X29" s="4210"/>
      <c r="Y29" s="4210"/>
      <c r="Z29" s="4210">
        <f t="shared" si="7"/>
        <v>0</v>
      </c>
      <c r="AA29" s="4210"/>
      <c r="AB29" s="4210"/>
      <c r="AC29" s="4210"/>
      <c r="AD29" s="4210">
        <f t="shared" si="8"/>
        <v>0</v>
      </c>
      <c r="AE29" s="4210"/>
      <c r="AF29" s="4210"/>
      <c r="AG29" s="4210"/>
      <c r="AH29" s="4210">
        <f t="shared" si="9"/>
        <v>0</v>
      </c>
      <c r="AI29" s="4210"/>
      <c r="AJ29" s="4210"/>
      <c r="AK29" s="4210"/>
      <c r="AL29" s="4210">
        <f t="shared" si="10"/>
        <v>0</v>
      </c>
      <c r="AM29" s="4210"/>
      <c r="AN29" s="4210"/>
      <c r="AO29" s="4210"/>
      <c r="AP29" s="4210">
        <f t="shared" si="11"/>
        <v>0</v>
      </c>
      <c r="AQ29" s="4210"/>
      <c r="AR29" s="4210">
        <f t="shared" si="12"/>
        <v>0</v>
      </c>
      <c r="AS29" s="4210">
        <f t="shared" si="13"/>
        <v>0</v>
      </c>
      <c r="AT29" s="4210">
        <f t="shared" si="14"/>
        <v>0</v>
      </c>
      <c r="AU29" s="4211" t="str">
        <f t="shared" si="15"/>
        <v xml:space="preserve">STATE: ; PDY: ; KKL: ; MHE: ; YNM: </v>
      </c>
      <c r="AV29" s="1579" t="s">
        <v>7447</v>
      </c>
    </row>
    <row r="30" spans="1:49" s="3379" customFormat="1" ht="46.5">
      <c r="A30" s="4224">
        <v>5</v>
      </c>
      <c r="B30" s="4237" t="s">
        <v>775</v>
      </c>
      <c r="C30" s="4172"/>
      <c r="D30" s="4153" t="s">
        <v>2448</v>
      </c>
      <c r="E30" s="4610" t="s">
        <v>90</v>
      </c>
      <c r="F30" s="4162" t="s">
        <v>118</v>
      </c>
      <c r="G30" s="4163"/>
      <c r="H30" s="4179"/>
      <c r="I30" s="4180"/>
      <c r="J30" s="4180"/>
      <c r="K30" s="4209"/>
      <c r="L30" s="4163"/>
      <c r="M30" s="4155">
        <f t="shared" si="0"/>
        <v>0</v>
      </c>
      <c r="N30" s="4156">
        <f t="shared" si="18"/>
        <v>0</v>
      </c>
      <c r="O30" s="4155">
        <f t="shared" si="1"/>
        <v>0</v>
      </c>
      <c r="P30" s="4157">
        <f t="shared" si="19"/>
        <v>0</v>
      </c>
      <c r="Q30" s="4158" t="str">
        <f t="shared" si="2"/>
        <v xml:space="preserve">STATE: ; PDY: ; KKL: ; MHE: ; YNM: </v>
      </c>
      <c r="R30" s="4159">
        <f>'Ab1. RMNCH+A'!Q66</f>
        <v>0</v>
      </c>
      <c r="S30" s="4160">
        <f>'Ab1. RMNCH+A'!R66</f>
        <v>0</v>
      </c>
      <c r="T30" s="4210">
        <f t="shared" si="3"/>
        <v>0</v>
      </c>
      <c r="U30" s="4210">
        <f t="shared" si="4"/>
        <v>0</v>
      </c>
      <c r="V30" s="4210">
        <f t="shared" si="5"/>
        <v>0</v>
      </c>
      <c r="W30" s="4211" t="str">
        <f t="shared" si="6"/>
        <v xml:space="preserve">STATE: ; PDY: ; KKL: ; MHE: ; YNM: </v>
      </c>
      <c r="X30" s="4210"/>
      <c r="Y30" s="4210"/>
      <c r="Z30" s="4210">
        <f t="shared" si="7"/>
        <v>0</v>
      </c>
      <c r="AA30" s="4211"/>
      <c r="AB30" s="4210"/>
      <c r="AC30" s="4210"/>
      <c r="AD30" s="4210">
        <f t="shared" si="8"/>
        <v>0</v>
      </c>
      <c r="AE30" s="4210"/>
      <c r="AF30" s="4210"/>
      <c r="AG30" s="4210"/>
      <c r="AH30" s="4210">
        <f t="shared" si="9"/>
        <v>0</v>
      </c>
      <c r="AI30" s="4210"/>
      <c r="AJ30" s="4210"/>
      <c r="AK30" s="4210"/>
      <c r="AL30" s="4210">
        <f t="shared" si="10"/>
        <v>0</v>
      </c>
      <c r="AM30" s="4210"/>
      <c r="AN30" s="4210"/>
      <c r="AO30" s="4210"/>
      <c r="AP30" s="4210">
        <f t="shared" si="11"/>
        <v>0</v>
      </c>
      <c r="AQ30" s="4210"/>
      <c r="AR30" s="4210">
        <f t="shared" si="12"/>
        <v>0</v>
      </c>
      <c r="AS30" s="4210">
        <f t="shared" si="13"/>
        <v>0</v>
      </c>
      <c r="AT30" s="4210">
        <f t="shared" si="14"/>
        <v>0</v>
      </c>
      <c r="AU30" s="4211" t="str">
        <f t="shared" si="15"/>
        <v xml:space="preserve">STATE: ; PDY: ; KKL: ; MHE: ; YNM: </v>
      </c>
      <c r="AV30" s="1579" t="s">
        <v>7448</v>
      </c>
    </row>
    <row r="31" spans="1:49" s="3402" customFormat="1" ht="46.5">
      <c r="A31" s="4224">
        <v>6</v>
      </c>
      <c r="B31" s="4237" t="s">
        <v>778</v>
      </c>
      <c r="C31" s="4153" t="s">
        <v>773</v>
      </c>
      <c r="D31" s="4153" t="s">
        <v>774</v>
      </c>
      <c r="E31" s="4610" t="s">
        <v>90</v>
      </c>
      <c r="F31" s="4162" t="s">
        <v>118</v>
      </c>
      <c r="G31" s="4209"/>
      <c r="H31" s="4212"/>
      <c r="I31" s="4180"/>
      <c r="J31" s="4180"/>
      <c r="K31" s="4209"/>
      <c r="L31" s="4163"/>
      <c r="M31" s="4155">
        <f t="shared" si="0"/>
        <v>0</v>
      </c>
      <c r="N31" s="4156">
        <f t="shared" si="18"/>
        <v>0</v>
      </c>
      <c r="O31" s="4155">
        <f t="shared" si="1"/>
        <v>0</v>
      </c>
      <c r="P31" s="4157">
        <f t="shared" si="19"/>
        <v>0</v>
      </c>
      <c r="Q31" s="4158" t="str">
        <f t="shared" si="2"/>
        <v xml:space="preserve">STATE: ; PDY: ; KKL: ; MHE: ; YNM: </v>
      </c>
      <c r="R31" s="4159">
        <f>'Ab1. RMNCH+A'!Q67</f>
        <v>0</v>
      </c>
      <c r="S31" s="4160">
        <f>'Ab1. RMNCH+A'!R67</f>
        <v>0</v>
      </c>
      <c r="T31" s="4210">
        <f t="shared" si="3"/>
        <v>0</v>
      </c>
      <c r="U31" s="4210">
        <f t="shared" si="4"/>
        <v>0</v>
      </c>
      <c r="V31" s="4210">
        <f t="shared" si="5"/>
        <v>0</v>
      </c>
      <c r="W31" s="4211" t="str">
        <f t="shared" si="6"/>
        <v xml:space="preserve">STATE: ; PDY: ; KKL: ; MHE: ; YNM: </v>
      </c>
      <c r="X31" s="4210"/>
      <c r="Y31" s="4210"/>
      <c r="Z31" s="4210">
        <f t="shared" si="7"/>
        <v>0</v>
      </c>
      <c r="AA31" s="4210"/>
      <c r="AB31" s="4210"/>
      <c r="AC31" s="4210"/>
      <c r="AD31" s="4210">
        <f t="shared" si="8"/>
        <v>0</v>
      </c>
      <c r="AE31" s="4210"/>
      <c r="AF31" s="4210"/>
      <c r="AG31" s="4210"/>
      <c r="AH31" s="4210">
        <f t="shared" si="9"/>
        <v>0</v>
      </c>
      <c r="AI31" s="4210"/>
      <c r="AJ31" s="4210"/>
      <c r="AK31" s="4210"/>
      <c r="AL31" s="4210">
        <f t="shared" si="10"/>
        <v>0</v>
      </c>
      <c r="AM31" s="4210"/>
      <c r="AN31" s="4210"/>
      <c r="AO31" s="4210"/>
      <c r="AP31" s="4210">
        <f t="shared" si="11"/>
        <v>0</v>
      </c>
      <c r="AQ31" s="4210"/>
      <c r="AR31" s="4210">
        <f t="shared" si="12"/>
        <v>0</v>
      </c>
      <c r="AS31" s="4210">
        <f t="shared" si="13"/>
        <v>0</v>
      </c>
      <c r="AT31" s="4210">
        <f t="shared" si="14"/>
        <v>0</v>
      </c>
      <c r="AU31" s="4211" t="str">
        <f t="shared" si="15"/>
        <v xml:space="preserve">STATE: ; PDY: ; KKL: ; MHE: ; YNM: </v>
      </c>
      <c r="AV31" s="1579" t="s">
        <v>7447</v>
      </c>
    </row>
    <row r="32" spans="1:49" s="3402" customFormat="1" ht="46.5">
      <c r="A32" s="4224">
        <v>7</v>
      </c>
      <c r="B32" s="4237" t="s">
        <v>781</v>
      </c>
      <c r="C32" s="4153" t="s">
        <v>776</v>
      </c>
      <c r="D32" s="4153" t="s">
        <v>777</v>
      </c>
      <c r="E32" s="4610" t="s">
        <v>90</v>
      </c>
      <c r="F32" s="4162" t="s">
        <v>118</v>
      </c>
      <c r="G32" s="4209"/>
      <c r="H32" s="4179"/>
      <c r="I32" s="4180"/>
      <c r="J32" s="4180"/>
      <c r="K32" s="4163"/>
      <c r="L32" s="4163"/>
      <c r="M32" s="4155">
        <f t="shared" si="0"/>
        <v>0</v>
      </c>
      <c r="N32" s="4156">
        <f t="shared" si="18"/>
        <v>0</v>
      </c>
      <c r="O32" s="4155">
        <f t="shared" si="1"/>
        <v>0</v>
      </c>
      <c r="P32" s="4157">
        <f t="shared" si="19"/>
        <v>0</v>
      </c>
      <c r="Q32" s="4158" t="str">
        <f t="shared" si="2"/>
        <v xml:space="preserve">STATE: ; PDY: ; KKL: ; MHE: ; YNM: </v>
      </c>
      <c r="R32" s="4159">
        <f>'Ab1. RMNCH+A'!Q68</f>
        <v>0</v>
      </c>
      <c r="S32" s="4160">
        <f>'Ab1. RMNCH+A'!R68</f>
        <v>0</v>
      </c>
      <c r="T32" s="4210">
        <f t="shared" si="3"/>
        <v>0</v>
      </c>
      <c r="U32" s="4210">
        <f t="shared" si="4"/>
        <v>0</v>
      </c>
      <c r="V32" s="4210">
        <f t="shared" si="5"/>
        <v>0</v>
      </c>
      <c r="W32" s="4211" t="str">
        <f t="shared" si="6"/>
        <v xml:space="preserve">STATE: ; PDY: ; KKL: ; MHE: ; YNM: </v>
      </c>
      <c r="X32" s="4210"/>
      <c r="Y32" s="4210"/>
      <c r="Z32" s="4210">
        <f t="shared" si="7"/>
        <v>0</v>
      </c>
      <c r="AA32" s="4210"/>
      <c r="AB32" s="4210"/>
      <c r="AC32" s="4210"/>
      <c r="AD32" s="4210">
        <f t="shared" si="8"/>
        <v>0</v>
      </c>
      <c r="AE32" s="4210"/>
      <c r="AF32" s="4210"/>
      <c r="AG32" s="4210"/>
      <c r="AH32" s="4210">
        <f t="shared" si="9"/>
        <v>0</v>
      </c>
      <c r="AI32" s="4210"/>
      <c r="AJ32" s="4210"/>
      <c r="AK32" s="4210"/>
      <c r="AL32" s="4210">
        <f t="shared" si="10"/>
        <v>0</v>
      </c>
      <c r="AM32" s="4210"/>
      <c r="AN32" s="4210"/>
      <c r="AO32" s="4210"/>
      <c r="AP32" s="4210">
        <f t="shared" si="11"/>
        <v>0</v>
      </c>
      <c r="AQ32" s="4210"/>
      <c r="AR32" s="4210">
        <f t="shared" si="12"/>
        <v>0</v>
      </c>
      <c r="AS32" s="4210">
        <f t="shared" si="13"/>
        <v>0</v>
      </c>
      <c r="AT32" s="4210">
        <f t="shared" si="14"/>
        <v>0</v>
      </c>
      <c r="AU32" s="4211" t="str">
        <f t="shared" si="15"/>
        <v xml:space="preserve">STATE: ; PDY: ; KKL: ; MHE: ; YNM: </v>
      </c>
      <c r="AV32" s="1579" t="s">
        <v>7447</v>
      </c>
    </row>
    <row r="33" spans="1:49" s="3379" customFormat="1" ht="46.5">
      <c r="A33" s="4224">
        <v>8</v>
      </c>
      <c r="B33" s="4237" t="s">
        <v>784</v>
      </c>
      <c r="C33" s="4153" t="s">
        <v>779</v>
      </c>
      <c r="D33" s="4153" t="s">
        <v>780</v>
      </c>
      <c r="E33" s="4610" t="s">
        <v>90</v>
      </c>
      <c r="F33" s="4162" t="s">
        <v>118</v>
      </c>
      <c r="G33" s="4154"/>
      <c r="H33" s="4154"/>
      <c r="I33" s="4154"/>
      <c r="J33" s="4154"/>
      <c r="K33" s="4154"/>
      <c r="L33" s="4154"/>
      <c r="M33" s="4155">
        <f t="shared" si="0"/>
        <v>0</v>
      </c>
      <c r="N33" s="4156">
        <f t="shared" si="18"/>
        <v>0</v>
      </c>
      <c r="O33" s="4155">
        <f t="shared" si="1"/>
        <v>0</v>
      </c>
      <c r="P33" s="4157">
        <f t="shared" ref="P33:P48" si="22">N33*O33</f>
        <v>0</v>
      </c>
      <c r="Q33" s="4158" t="str">
        <f t="shared" si="2"/>
        <v xml:space="preserve">STATE: ; PDY: ; KKL: ; MHE: ; YNM: </v>
      </c>
      <c r="R33" s="4159">
        <f>'Ab1. RMNCH+A'!Q69</f>
        <v>0</v>
      </c>
      <c r="S33" s="4160">
        <f>'Ab1. RMNCH+A'!R69</f>
        <v>0</v>
      </c>
      <c r="T33" s="4210">
        <f t="shared" si="3"/>
        <v>0</v>
      </c>
      <c r="U33" s="4210">
        <f t="shared" si="4"/>
        <v>0</v>
      </c>
      <c r="V33" s="4210">
        <f t="shared" si="5"/>
        <v>0</v>
      </c>
      <c r="W33" s="4211" t="str">
        <f t="shared" si="6"/>
        <v xml:space="preserve">STATE: ; PDY: ; KKL: ; MHE: ; YNM: </v>
      </c>
      <c r="X33" s="4210"/>
      <c r="Y33" s="4210"/>
      <c r="Z33" s="4210">
        <f t="shared" si="7"/>
        <v>0</v>
      </c>
      <c r="AA33" s="4210"/>
      <c r="AB33" s="4210"/>
      <c r="AC33" s="4210"/>
      <c r="AD33" s="4210">
        <f t="shared" si="8"/>
        <v>0</v>
      </c>
      <c r="AE33" s="4210"/>
      <c r="AF33" s="4210"/>
      <c r="AG33" s="4210"/>
      <c r="AH33" s="4210">
        <f t="shared" si="9"/>
        <v>0</v>
      </c>
      <c r="AI33" s="4210"/>
      <c r="AJ33" s="4210"/>
      <c r="AK33" s="4210"/>
      <c r="AL33" s="4210">
        <f t="shared" si="10"/>
        <v>0</v>
      </c>
      <c r="AM33" s="4210"/>
      <c r="AN33" s="4210"/>
      <c r="AO33" s="4210"/>
      <c r="AP33" s="4210">
        <f t="shared" si="11"/>
        <v>0</v>
      </c>
      <c r="AQ33" s="4210"/>
      <c r="AR33" s="4210">
        <f t="shared" si="12"/>
        <v>0</v>
      </c>
      <c r="AS33" s="4210">
        <f t="shared" si="13"/>
        <v>0</v>
      </c>
      <c r="AT33" s="4210">
        <f t="shared" si="14"/>
        <v>0</v>
      </c>
      <c r="AU33" s="4211" t="str">
        <f t="shared" si="15"/>
        <v xml:space="preserve">STATE: ; PDY: ; KKL: ; MHE: ; YNM: </v>
      </c>
      <c r="AV33" s="1579" t="s">
        <v>7447</v>
      </c>
    </row>
    <row r="34" spans="1:49" s="3379" customFormat="1" ht="46.5">
      <c r="A34" s="4224">
        <v>9</v>
      </c>
      <c r="B34" s="4237" t="s">
        <v>787</v>
      </c>
      <c r="C34" s="4153" t="s">
        <v>782</v>
      </c>
      <c r="D34" s="4153" t="s">
        <v>783</v>
      </c>
      <c r="E34" s="4610" t="s">
        <v>90</v>
      </c>
      <c r="F34" s="4162" t="s">
        <v>118</v>
      </c>
      <c r="G34" s="4154"/>
      <c r="H34" s="4154"/>
      <c r="I34" s="4154"/>
      <c r="J34" s="4154"/>
      <c r="K34" s="4154"/>
      <c r="L34" s="4154"/>
      <c r="M34" s="4155">
        <f t="shared" si="0"/>
        <v>0</v>
      </c>
      <c r="N34" s="4156">
        <f t="shared" si="18"/>
        <v>0</v>
      </c>
      <c r="O34" s="4155">
        <f t="shared" si="1"/>
        <v>0</v>
      </c>
      <c r="P34" s="4157">
        <f t="shared" si="22"/>
        <v>0</v>
      </c>
      <c r="Q34" s="4158" t="str">
        <f t="shared" si="2"/>
        <v xml:space="preserve">STATE: ; PDY: ; KKL: ; MHE: ; YNM: </v>
      </c>
      <c r="R34" s="4159">
        <f>'Ab1. RMNCH+A'!Q70</f>
        <v>0</v>
      </c>
      <c r="S34" s="4160">
        <f>'Ab1. RMNCH+A'!R70</f>
        <v>0</v>
      </c>
      <c r="T34" s="4210">
        <f t="shared" si="3"/>
        <v>0</v>
      </c>
      <c r="U34" s="4210">
        <f t="shared" si="4"/>
        <v>0</v>
      </c>
      <c r="V34" s="4210">
        <f t="shared" si="5"/>
        <v>0</v>
      </c>
      <c r="W34" s="4211" t="str">
        <f t="shared" si="6"/>
        <v xml:space="preserve">STATE: ; PDY: ; KKL: ; MHE: ; YNM: </v>
      </c>
      <c r="X34" s="4210"/>
      <c r="Y34" s="4210"/>
      <c r="Z34" s="4210">
        <f t="shared" si="7"/>
        <v>0</v>
      </c>
      <c r="AA34" s="4210"/>
      <c r="AB34" s="4210"/>
      <c r="AC34" s="4210"/>
      <c r="AD34" s="4210">
        <f t="shared" si="8"/>
        <v>0</v>
      </c>
      <c r="AE34" s="4210"/>
      <c r="AF34" s="4210"/>
      <c r="AG34" s="4210"/>
      <c r="AH34" s="4210">
        <f t="shared" si="9"/>
        <v>0</v>
      </c>
      <c r="AI34" s="4210"/>
      <c r="AJ34" s="4210"/>
      <c r="AK34" s="4210"/>
      <c r="AL34" s="4210">
        <f t="shared" si="10"/>
        <v>0</v>
      </c>
      <c r="AM34" s="4210"/>
      <c r="AN34" s="4210"/>
      <c r="AO34" s="4210"/>
      <c r="AP34" s="4210">
        <f t="shared" si="11"/>
        <v>0</v>
      </c>
      <c r="AQ34" s="4210"/>
      <c r="AR34" s="4210">
        <f t="shared" si="12"/>
        <v>0</v>
      </c>
      <c r="AS34" s="4210">
        <f t="shared" si="13"/>
        <v>0</v>
      </c>
      <c r="AT34" s="4210">
        <f t="shared" si="14"/>
        <v>0</v>
      </c>
      <c r="AU34" s="4211" t="str">
        <f t="shared" si="15"/>
        <v xml:space="preserve">STATE: ; PDY: ; KKL: ; MHE: ; YNM: </v>
      </c>
      <c r="AV34" s="1579" t="s">
        <v>7447</v>
      </c>
    </row>
    <row r="35" spans="1:49" s="3379" customFormat="1" ht="46.5">
      <c r="A35" s="4224">
        <v>10</v>
      </c>
      <c r="B35" s="4237" t="s">
        <v>790</v>
      </c>
      <c r="C35" s="4153" t="s">
        <v>785</v>
      </c>
      <c r="D35" s="4153" t="s">
        <v>786</v>
      </c>
      <c r="E35" s="4610" t="s">
        <v>90</v>
      </c>
      <c r="F35" s="4162" t="s">
        <v>118</v>
      </c>
      <c r="G35" s="4154"/>
      <c r="H35" s="4154"/>
      <c r="I35" s="4154"/>
      <c r="J35" s="4154"/>
      <c r="K35" s="4154"/>
      <c r="L35" s="4154"/>
      <c r="M35" s="4155">
        <f t="shared" si="0"/>
        <v>0</v>
      </c>
      <c r="N35" s="4156">
        <f t="shared" si="18"/>
        <v>0</v>
      </c>
      <c r="O35" s="4155">
        <f t="shared" si="1"/>
        <v>0</v>
      </c>
      <c r="P35" s="4157">
        <f t="shared" si="22"/>
        <v>0</v>
      </c>
      <c r="Q35" s="4158" t="str">
        <f t="shared" si="2"/>
        <v xml:space="preserve">STATE: ; PDY: ; KKL: ; MHE: ; YNM: </v>
      </c>
      <c r="R35" s="4159">
        <f>'Ab1. RMNCH+A'!Q71</f>
        <v>0</v>
      </c>
      <c r="S35" s="4160">
        <f>'Ab1. RMNCH+A'!R71</f>
        <v>0</v>
      </c>
      <c r="T35" s="4210">
        <f t="shared" si="3"/>
        <v>0</v>
      </c>
      <c r="U35" s="4210">
        <f t="shared" si="4"/>
        <v>0</v>
      </c>
      <c r="V35" s="4210">
        <f t="shared" si="5"/>
        <v>0</v>
      </c>
      <c r="W35" s="4211" t="str">
        <f t="shared" si="6"/>
        <v xml:space="preserve">STATE: ; PDY: ; KKL: ; MHE: ; YNM: </v>
      </c>
      <c r="X35" s="4210"/>
      <c r="Y35" s="4210"/>
      <c r="Z35" s="4210">
        <f t="shared" si="7"/>
        <v>0</v>
      </c>
      <c r="AA35" s="4210"/>
      <c r="AB35" s="4210"/>
      <c r="AC35" s="4210"/>
      <c r="AD35" s="4210">
        <f t="shared" si="8"/>
        <v>0</v>
      </c>
      <c r="AE35" s="4210"/>
      <c r="AF35" s="4210"/>
      <c r="AG35" s="4210"/>
      <c r="AH35" s="4210">
        <f t="shared" si="9"/>
        <v>0</v>
      </c>
      <c r="AI35" s="4210"/>
      <c r="AJ35" s="4210"/>
      <c r="AK35" s="4210"/>
      <c r="AL35" s="4210">
        <f t="shared" si="10"/>
        <v>0</v>
      </c>
      <c r="AM35" s="4210"/>
      <c r="AN35" s="4210"/>
      <c r="AO35" s="4210"/>
      <c r="AP35" s="4210">
        <f t="shared" si="11"/>
        <v>0</v>
      </c>
      <c r="AQ35" s="4210"/>
      <c r="AR35" s="4210">
        <f t="shared" si="12"/>
        <v>0</v>
      </c>
      <c r="AS35" s="4210">
        <f t="shared" si="13"/>
        <v>0</v>
      </c>
      <c r="AT35" s="4210">
        <f t="shared" si="14"/>
        <v>0</v>
      </c>
      <c r="AU35" s="4211" t="str">
        <f t="shared" si="15"/>
        <v xml:space="preserve">STATE: ; PDY: ; KKL: ; MHE: ; YNM: </v>
      </c>
      <c r="AV35" s="1579" t="s">
        <v>7447</v>
      </c>
    </row>
    <row r="36" spans="1:49" s="3379" customFormat="1" ht="60.75">
      <c r="A36" s="4224">
        <v>11</v>
      </c>
      <c r="B36" s="4237" t="s">
        <v>793</v>
      </c>
      <c r="C36" s="4153" t="s">
        <v>788</v>
      </c>
      <c r="D36" s="4153" t="s">
        <v>789</v>
      </c>
      <c r="E36" s="4610" t="s">
        <v>90</v>
      </c>
      <c r="F36" s="4162" t="s">
        <v>118</v>
      </c>
      <c r="G36" s="4154"/>
      <c r="H36" s="4154"/>
      <c r="I36" s="4154">
        <v>1</v>
      </c>
      <c r="J36" s="4154"/>
      <c r="K36" s="4154"/>
      <c r="L36" s="4154"/>
      <c r="M36" s="4155">
        <f t="shared" si="0"/>
        <v>0</v>
      </c>
      <c r="N36" s="4156">
        <f t="shared" si="18"/>
        <v>0</v>
      </c>
      <c r="O36" s="4155">
        <f t="shared" si="1"/>
        <v>0</v>
      </c>
      <c r="P36" s="4157">
        <f t="shared" si="22"/>
        <v>0</v>
      </c>
      <c r="Q36" s="4158" t="str">
        <f t="shared" si="2"/>
        <v xml:space="preserve">STATE: ; PDY: ; KKL: ; MHE: ; YNM: </v>
      </c>
      <c r="R36" s="4159">
        <f>'Ab1. RMNCH+A'!Q72</f>
        <v>0</v>
      </c>
      <c r="S36" s="4160">
        <f>'Ab1. RMNCH+A'!R72</f>
        <v>0</v>
      </c>
      <c r="T36" s="4210">
        <f t="shared" si="3"/>
        <v>0</v>
      </c>
      <c r="U36" s="4210">
        <f t="shared" si="4"/>
        <v>0</v>
      </c>
      <c r="V36" s="4210">
        <f t="shared" si="5"/>
        <v>0</v>
      </c>
      <c r="W36" s="4211" t="str">
        <f t="shared" si="6"/>
        <v xml:space="preserve">STATE: ; PDY: ; KKL: ; MHE: ; YNM: </v>
      </c>
      <c r="X36" s="4210"/>
      <c r="Y36" s="4210"/>
      <c r="Z36" s="4210">
        <f t="shared" si="7"/>
        <v>0</v>
      </c>
      <c r="AA36" s="4210"/>
      <c r="AB36" s="4210"/>
      <c r="AC36" s="4210"/>
      <c r="AD36" s="4210">
        <f t="shared" si="8"/>
        <v>0</v>
      </c>
      <c r="AE36" s="4210"/>
      <c r="AF36" s="4210"/>
      <c r="AG36" s="4210"/>
      <c r="AH36" s="4210">
        <f t="shared" si="9"/>
        <v>0</v>
      </c>
      <c r="AI36" s="4210"/>
      <c r="AJ36" s="4210"/>
      <c r="AK36" s="4210"/>
      <c r="AL36" s="4210">
        <f t="shared" si="10"/>
        <v>0</v>
      </c>
      <c r="AM36" s="4210"/>
      <c r="AN36" s="4210"/>
      <c r="AO36" s="4210"/>
      <c r="AP36" s="4210">
        <f t="shared" si="11"/>
        <v>0</v>
      </c>
      <c r="AQ36" s="4210"/>
      <c r="AR36" s="4210">
        <f t="shared" si="12"/>
        <v>0</v>
      </c>
      <c r="AS36" s="4210">
        <f t="shared" si="13"/>
        <v>0</v>
      </c>
      <c r="AT36" s="4210">
        <f t="shared" si="14"/>
        <v>0</v>
      </c>
      <c r="AU36" s="4211" t="str">
        <f t="shared" si="15"/>
        <v xml:space="preserve">STATE: ; PDY: ; KKL: ; MHE: ; YNM: </v>
      </c>
      <c r="AV36" s="1579" t="s">
        <v>7440</v>
      </c>
    </row>
    <row r="37" spans="1:49" s="3379" customFormat="1" ht="46.5">
      <c r="A37" s="4224">
        <v>12</v>
      </c>
      <c r="B37" s="4237" t="s">
        <v>796</v>
      </c>
      <c r="C37" s="4153" t="s">
        <v>791</v>
      </c>
      <c r="D37" s="4153" t="s">
        <v>792</v>
      </c>
      <c r="E37" s="4610" t="s">
        <v>90</v>
      </c>
      <c r="F37" s="4162" t="s">
        <v>118</v>
      </c>
      <c r="G37" s="4209"/>
      <c r="H37" s="4179"/>
      <c r="I37" s="4180"/>
      <c r="J37" s="4180"/>
      <c r="K37" s="4213"/>
      <c r="L37" s="4214"/>
      <c r="M37" s="4155">
        <f t="shared" si="0"/>
        <v>0</v>
      </c>
      <c r="N37" s="4156">
        <f t="shared" si="18"/>
        <v>0</v>
      </c>
      <c r="O37" s="4155">
        <f t="shared" si="1"/>
        <v>0</v>
      </c>
      <c r="P37" s="4157">
        <f t="shared" si="22"/>
        <v>0</v>
      </c>
      <c r="Q37" s="4158" t="str">
        <f t="shared" si="2"/>
        <v xml:space="preserve">STATE: ; PDY: ; KKL: ; MHE: ; YNM: </v>
      </c>
      <c r="R37" s="4159">
        <f>'Ab1. RMNCH+A'!Q73</f>
        <v>0</v>
      </c>
      <c r="S37" s="4160">
        <f>'Ab1. RMNCH+A'!R73</f>
        <v>0</v>
      </c>
      <c r="T37" s="4210">
        <f t="shared" si="3"/>
        <v>0</v>
      </c>
      <c r="U37" s="4210">
        <f t="shared" si="4"/>
        <v>0</v>
      </c>
      <c r="V37" s="4210">
        <f t="shared" si="5"/>
        <v>0</v>
      </c>
      <c r="W37" s="4211" t="str">
        <f t="shared" si="6"/>
        <v xml:space="preserve">STATE: ; PDY: ; KKL: ; MHE: ; YNM: </v>
      </c>
      <c r="X37" s="4210"/>
      <c r="Y37" s="4210"/>
      <c r="Z37" s="4210">
        <f t="shared" si="7"/>
        <v>0</v>
      </c>
      <c r="AA37" s="4210"/>
      <c r="AB37" s="4210"/>
      <c r="AC37" s="4210"/>
      <c r="AD37" s="4210">
        <f t="shared" si="8"/>
        <v>0</v>
      </c>
      <c r="AE37" s="4210"/>
      <c r="AF37" s="4210"/>
      <c r="AG37" s="4210"/>
      <c r="AH37" s="4210">
        <f t="shared" si="9"/>
        <v>0</v>
      </c>
      <c r="AI37" s="4210"/>
      <c r="AJ37" s="4210"/>
      <c r="AK37" s="4210"/>
      <c r="AL37" s="4210">
        <f t="shared" si="10"/>
        <v>0</v>
      </c>
      <c r="AM37" s="4210"/>
      <c r="AN37" s="4210"/>
      <c r="AO37" s="4210"/>
      <c r="AP37" s="4210">
        <f t="shared" si="11"/>
        <v>0</v>
      </c>
      <c r="AQ37" s="4210"/>
      <c r="AR37" s="4210">
        <f t="shared" si="12"/>
        <v>0</v>
      </c>
      <c r="AS37" s="4210">
        <f t="shared" si="13"/>
        <v>0</v>
      </c>
      <c r="AT37" s="4210">
        <f t="shared" si="14"/>
        <v>0</v>
      </c>
      <c r="AU37" s="4211" t="str">
        <f t="shared" si="15"/>
        <v xml:space="preserve">STATE: ; PDY: ; KKL: ; MHE: ; YNM: </v>
      </c>
      <c r="AV37" s="1579" t="s">
        <v>7449</v>
      </c>
    </row>
    <row r="38" spans="1:49" s="3379" customFormat="1" ht="93">
      <c r="A38" s="4224">
        <v>13</v>
      </c>
      <c r="B38" s="4237" t="s">
        <v>799</v>
      </c>
      <c r="C38" s="4153" t="s">
        <v>794</v>
      </c>
      <c r="D38" s="4153" t="s">
        <v>795</v>
      </c>
      <c r="E38" s="4610" t="s">
        <v>90</v>
      </c>
      <c r="F38" s="4162" t="s">
        <v>118</v>
      </c>
      <c r="G38" s="4209"/>
      <c r="H38" s="4179"/>
      <c r="I38" s="4180">
        <v>0.63</v>
      </c>
      <c r="J38" s="4180"/>
      <c r="K38" s="4215"/>
      <c r="L38" s="4214"/>
      <c r="M38" s="4155">
        <f t="shared" si="0"/>
        <v>1536</v>
      </c>
      <c r="N38" s="4156">
        <f t="shared" si="18"/>
        <v>1.536E-2</v>
      </c>
      <c r="O38" s="4155">
        <f t="shared" si="1"/>
        <v>25</v>
      </c>
      <c r="P38" s="4157">
        <f t="shared" si="22"/>
        <v>0.38400000000000001</v>
      </c>
      <c r="Q38" s="4158" t="str">
        <f t="shared" si="2"/>
        <v xml:space="preserve">STATE: ; PDY: 6 Mos x 3 batches x 3 days - 0.38 Lakhs (2 nos. per batch Rs.12,667/-); KKL: ; MHE: ; YNM: </v>
      </c>
      <c r="R38" s="4159">
        <f>'Ab1. RMNCH+A'!Q74</f>
        <v>0</v>
      </c>
      <c r="S38" s="4160">
        <f>'Ab1. RMNCH+A'!R74</f>
        <v>0</v>
      </c>
      <c r="T38" s="4210">
        <f t="shared" si="3"/>
        <v>1536</v>
      </c>
      <c r="U38" s="4210">
        <f t="shared" si="4"/>
        <v>25</v>
      </c>
      <c r="V38" s="4210">
        <f t="shared" si="5"/>
        <v>38400</v>
      </c>
      <c r="W38" s="4211" t="str">
        <f t="shared" si="6"/>
        <v xml:space="preserve">STATE: ; PDY: 6 Mos x 3 batches x 3 days - 0.38 Lakhs (2 nos. per batch Rs.12,667/-); KKL: ; MHE: ; YNM: </v>
      </c>
      <c r="X38" s="4210"/>
      <c r="Y38" s="4210"/>
      <c r="Z38" s="4210">
        <f t="shared" si="7"/>
        <v>0</v>
      </c>
      <c r="AA38" s="4210"/>
      <c r="AB38" s="4205">
        <v>1536</v>
      </c>
      <c r="AC38" s="4205">
        <v>25</v>
      </c>
      <c r="AD38" s="4205">
        <f t="shared" si="8"/>
        <v>38400</v>
      </c>
      <c r="AE38" s="4206" t="s">
        <v>7904</v>
      </c>
      <c r="AF38" s="4210"/>
      <c r="AG38" s="4210"/>
      <c r="AH38" s="4210">
        <f t="shared" si="9"/>
        <v>0</v>
      </c>
      <c r="AI38" s="4210"/>
      <c r="AJ38" s="4210"/>
      <c r="AK38" s="4210"/>
      <c r="AL38" s="4210">
        <f t="shared" si="10"/>
        <v>0</v>
      </c>
      <c r="AM38" s="4210"/>
      <c r="AN38" s="4210"/>
      <c r="AO38" s="4210"/>
      <c r="AP38" s="4210">
        <f t="shared" si="11"/>
        <v>0</v>
      </c>
      <c r="AQ38" s="4210"/>
      <c r="AR38" s="4210">
        <f t="shared" si="12"/>
        <v>38400</v>
      </c>
      <c r="AS38" s="4210">
        <f t="shared" si="13"/>
        <v>25</v>
      </c>
      <c r="AT38" s="4210">
        <f t="shared" si="14"/>
        <v>1536</v>
      </c>
      <c r="AU38" s="4211" t="str">
        <f t="shared" si="15"/>
        <v xml:space="preserve">STATE: ; PDY: 6 Mos x 3 batches x 3 days - 0.38 Lakhs (2 nos. per batch Rs.12,667/-); KKL: ; MHE: ; YNM: </v>
      </c>
      <c r="AV38" s="1579" t="s">
        <v>7449</v>
      </c>
      <c r="AW38" s="4981" t="s">
        <v>8003</v>
      </c>
    </row>
    <row r="39" spans="1:49" s="3379" customFormat="1" ht="46.5">
      <c r="A39" s="4224">
        <v>14</v>
      </c>
      <c r="B39" s="4237" t="s">
        <v>802</v>
      </c>
      <c r="C39" s="4153" t="s">
        <v>797</v>
      </c>
      <c r="D39" s="4153" t="s">
        <v>798</v>
      </c>
      <c r="E39" s="4610" t="s">
        <v>90</v>
      </c>
      <c r="F39" s="4162" t="s">
        <v>118</v>
      </c>
      <c r="G39" s="4154"/>
      <c r="H39" s="4154"/>
      <c r="I39" s="4154"/>
      <c r="J39" s="4154"/>
      <c r="K39" s="4154"/>
      <c r="L39" s="4154"/>
      <c r="M39" s="4155">
        <f t="shared" si="0"/>
        <v>0</v>
      </c>
      <c r="N39" s="4156">
        <f t="shared" si="18"/>
        <v>0</v>
      </c>
      <c r="O39" s="4155">
        <f t="shared" si="1"/>
        <v>0</v>
      </c>
      <c r="P39" s="4157">
        <f t="shared" si="22"/>
        <v>0</v>
      </c>
      <c r="Q39" s="4158" t="str">
        <f t="shared" si="2"/>
        <v xml:space="preserve">STATE: ; PDY: ; KKL: ; MHE: ; YNM: </v>
      </c>
      <c r="R39" s="4159">
        <f>'Ab1. RMNCH+A'!Q75</f>
        <v>0</v>
      </c>
      <c r="S39" s="4160">
        <f>'Ab1. RMNCH+A'!R75</f>
        <v>0</v>
      </c>
      <c r="T39" s="4210">
        <f t="shared" si="3"/>
        <v>0</v>
      </c>
      <c r="U39" s="4210">
        <f t="shared" si="4"/>
        <v>0</v>
      </c>
      <c r="V39" s="4210">
        <f t="shared" si="5"/>
        <v>0</v>
      </c>
      <c r="W39" s="4211" t="str">
        <f t="shared" si="6"/>
        <v xml:space="preserve">STATE: ; PDY: ; KKL: ; MHE: ; YNM: </v>
      </c>
      <c r="X39" s="4210"/>
      <c r="Y39" s="4210"/>
      <c r="Z39" s="4210">
        <f t="shared" si="7"/>
        <v>0</v>
      </c>
      <c r="AA39" s="4210"/>
      <c r="AB39" s="4210"/>
      <c r="AC39" s="4210"/>
      <c r="AD39" s="4210">
        <f t="shared" si="8"/>
        <v>0</v>
      </c>
      <c r="AE39" s="4210"/>
      <c r="AF39" s="4210"/>
      <c r="AG39" s="4210"/>
      <c r="AH39" s="4210">
        <f t="shared" si="9"/>
        <v>0</v>
      </c>
      <c r="AI39" s="4210"/>
      <c r="AJ39" s="4210"/>
      <c r="AK39" s="4210"/>
      <c r="AL39" s="4210">
        <f t="shared" si="10"/>
        <v>0</v>
      </c>
      <c r="AM39" s="4210"/>
      <c r="AN39" s="4210"/>
      <c r="AO39" s="4210"/>
      <c r="AP39" s="4210">
        <f t="shared" si="11"/>
        <v>0</v>
      </c>
      <c r="AQ39" s="4210"/>
      <c r="AR39" s="4210">
        <f t="shared" si="12"/>
        <v>0</v>
      </c>
      <c r="AS39" s="4210">
        <f t="shared" si="13"/>
        <v>0</v>
      </c>
      <c r="AT39" s="4210">
        <f t="shared" si="14"/>
        <v>0</v>
      </c>
      <c r="AU39" s="4211" t="str">
        <f t="shared" si="15"/>
        <v xml:space="preserve">STATE: ; PDY: ; KKL: ; MHE: ; YNM: </v>
      </c>
      <c r="AV39" s="1579" t="s">
        <v>7446</v>
      </c>
    </row>
    <row r="40" spans="1:49" s="3379" customFormat="1" ht="46.5">
      <c r="A40" s="4224">
        <v>15</v>
      </c>
      <c r="B40" s="4237" t="s">
        <v>805</v>
      </c>
      <c r="C40" s="4153" t="s">
        <v>800</v>
      </c>
      <c r="D40" s="4153" t="s">
        <v>801</v>
      </c>
      <c r="E40" s="4610" t="s">
        <v>90</v>
      </c>
      <c r="F40" s="4162" t="s">
        <v>118</v>
      </c>
      <c r="G40" s="4154"/>
      <c r="H40" s="4154"/>
      <c r="I40" s="4154"/>
      <c r="J40" s="4154"/>
      <c r="K40" s="4154"/>
      <c r="L40" s="4154"/>
      <c r="M40" s="4155">
        <f t="shared" si="0"/>
        <v>0</v>
      </c>
      <c r="N40" s="4156">
        <f t="shared" si="18"/>
        <v>0</v>
      </c>
      <c r="O40" s="4155">
        <f t="shared" si="1"/>
        <v>0</v>
      </c>
      <c r="P40" s="4157">
        <f t="shared" si="22"/>
        <v>0</v>
      </c>
      <c r="Q40" s="4158" t="str">
        <f t="shared" si="2"/>
        <v xml:space="preserve">STATE: ; PDY: ; KKL: ; MHE: ; YNM: </v>
      </c>
      <c r="R40" s="4159">
        <f>'Ab1. RMNCH+A'!Q76</f>
        <v>0</v>
      </c>
      <c r="S40" s="4160">
        <f>'Ab1. RMNCH+A'!R76</f>
        <v>0</v>
      </c>
      <c r="T40" s="4210">
        <f t="shared" si="3"/>
        <v>0</v>
      </c>
      <c r="U40" s="4210">
        <f t="shared" si="4"/>
        <v>0</v>
      </c>
      <c r="V40" s="4210">
        <f t="shared" si="5"/>
        <v>0</v>
      </c>
      <c r="W40" s="4211" t="str">
        <f t="shared" si="6"/>
        <v xml:space="preserve">STATE: ; PDY: ; KKL: ; MHE: ; YNM: </v>
      </c>
      <c r="X40" s="4210"/>
      <c r="Y40" s="4210"/>
      <c r="Z40" s="4210">
        <f t="shared" si="7"/>
        <v>0</v>
      </c>
      <c r="AA40" s="4210"/>
      <c r="AB40" s="4210"/>
      <c r="AC40" s="4210"/>
      <c r="AD40" s="4210">
        <f t="shared" si="8"/>
        <v>0</v>
      </c>
      <c r="AE40" s="4210"/>
      <c r="AF40" s="4210"/>
      <c r="AG40" s="4210"/>
      <c r="AH40" s="4210">
        <f t="shared" si="9"/>
        <v>0</v>
      </c>
      <c r="AI40" s="4210"/>
      <c r="AJ40" s="4210"/>
      <c r="AK40" s="4210"/>
      <c r="AL40" s="4210">
        <f t="shared" si="10"/>
        <v>0</v>
      </c>
      <c r="AM40" s="4210"/>
      <c r="AN40" s="4210"/>
      <c r="AO40" s="4210"/>
      <c r="AP40" s="4210">
        <f t="shared" si="11"/>
        <v>0</v>
      </c>
      <c r="AQ40" s="4210"/>
      <c r="AR40" s="4210">
        <f t="shared" si="12"/>
        <v>0</v>
      </c>
      <c r="AS40" s="4210">
        <f t="shared" si="13"/>
        <v>0</v>
      </c>
      <c r="AT40" s="4210">
        <f t="shared" si="14"/>
        <v>0</v>
      </c>
      <c r="AU40" s="4211" t="str">
        <f t="shared" si="15"/>
        <v xml:space="preserve">STATE: ; PDY: ; KKL: ; MHE: ; YNM: </v>
      </c>
      <c r="AV40" s="1579" t="s">
        <v>7446</v>
      </c>
    </row>
    <row r="41" spans="1:49" s="3379" customFormat="1" ht="46.5">
      <c r="A41" s="4224">
        <v>16</v>
      </c>
      <c r="B41" s="4237" t="s">
        <v>808</v>
      </c>
      <c r="C41" s="4172"/>
      <c r="D41" s="4153" t="s">
        <v>2449</v>
      </c>
      <c r="E41" s="4610" t="s">
        <v>90</v>
      </c>
      <c r="F41" s="4162" t="s">
        <v>118</v>
      </c>
      <c r="G41" s="4154"/>
      <c r="H41" s="4154"/>
      <c r="I41" s="4154"/>
      <c r="J41" s="4154"/>
      <c r="K41" s="4154"/>
      <c r="L41" s="4154"/>
      <c r="M41" s="4155">
        <f t="shared" si="0"/>
        <v>0</v>
      </c>
      <c r="N41" s="4156">
        <f t="shared" si="18"/>
        <v>0</v>
      </c>
      <c r="O41" s="4155">
        <f t="shared" si="1"/>
        <v>0</v>
      </c>
      <c r="P41" s="4157">
        <f t="shared" si="22"/>
        <v>0</v>
      </c>
      <c r="Q41" s="4158" t="str">
        <f t="shared" si="2"/>
        <v xml:space="preserve">STATE: ; PDY: ; KKL: ; MHE: ; YNM: </v>
      </c>
      <c r="R41" s="4159">
        <f>'Ab1. RMNCH+A'!Q77</f>
        <v>0</v>
      </c>
      <c r="S41" s="4160">
        <f>'Ab1. RMNCH+A'!R77</f>
        <v>0</v>
      </c>
      <c r="T41" s="4210">
        <f t="shared" si="3"/>
        <v>0</v>
      </c>
      <c r="U41" s="4210">
        <f t="shared" si="4"/>
        <v>0</v>
      </c>
      <c r="V41" s="4210">
        <f t="shared" si="5"/>
        <v>0</v>
      </c>
      <c r="W41" s="4211" t="str">
        <f t="shared" si="6"/>
        <v xml:space="preserve">STATE: ; PDY: ; KKL: ; MHE: ; YNM: </v>
      </c>
      <c r="X41" s="4210"/>
      <c r="Y41" s="4210"/>
      <c r="Z41" s="4210">
        <f t="shared" si="7"/>
        <v>0</v>
      </c>
      <c r="AA41" s="4210"/>
      <c r="AB41" s="4210"/>
      <c r="AC41" s="4210"/>
      <c r="AD41" s="4210">
        <f t="shared" si="8"/>
        <v>0</v>
      </c>
      <c r="AE41" s="4210"/>
      <c r="AF41" s="4210"/>
      <c r="AG41" s="4210"/>
      <c r="AH41" s="4210">
        <f t="shared" si="9"/>
        <v>0</v>
      </c>
      <c r="AI41" s="4210"/>
      <c r="AJ41" s="4210"/>
      <c r="AK41" s="4210"/>
      <c r="AL41" s="4210">
        <f t="shared" si="10"/>
        <v>0</v>
      </c>
      <c r="AM41" s="4210"/>
      <c r="AN41" s="4210"/>
      <c r="AO41" s="4210"/>
      <c r="AP41" s="4210">
        <f t="shared" si="11"/>
        <v>0</v>
      </c>
      <c r="AQ41" s="4210"/>
      <c r="AR41" s="4210">
        <f t="shared" si="12"/>
        <v>0</v>
      </c>
      <c r="AS41" s="4210">
        <f t="shared" si="13"/>
        <v>0</v>
      </c>
      <c r="AT41" s="4210">
        <f t="shared" si="14"/>
        <v>0</v>
      </c>
      <c r="AU41" s="4211" t="str">
        <f t="shared" si="15"/>
        <v xml:space="preserve">STATE: ; PDY: ; KKL: ; MHE: ; YNM: </v>
      </c>
      <c r="AV41" s="1579" t="s">
        <v>7446</v>
      </c>
    </row>
    <row r="42" spans="1:49" s="3379" customFormat="1" ht="46.5">
      <c r="A42" s="4224">
        <v>17</v>
      </c>
      <c r="B42" s="4237" t="s">
        <v>811</v>
      </c>
      <c r="C42" s="4153" t="s">
        <v>803</v>
      </c>
      <c r="D42" s="4153" t="s">
        <v>804</v>
      </c>
      <c r="E42" s="4610" t="s">
        <v>90</v>
      </c>
      <c r="F42" s="4162" t="s">
        <v>118</v>
      </c>
      <c r="G42" s="4154"/>
      <c r="H42" s="4154"/>
      <c r="I42" s="4154"/>
      <c r="J42" s="4154"/>
      <c r="K42" s="4154"/>
      <c r="L42" s="4154"/>
      <c r="M42" s="4155">
        <f t="shared" si="0"/>
        <v>0</v>
      </c>
      <c r="N42" s="4156">
        <f t="shared" si="18"/>
        <v>0</v>
      </c>
      <c r="O42" s="4155">
        <f t="shared" si="1"/>
        <v>0</v>
      </c>
      <c r="P42" s="4157">
        <f t="shared" si="22"/>
        <v>0</v>
      </c>
      <c r="Q42" s="4158" t="str">
        <f t="shared" si="2"/>
        <v xml:space="preserve">STATE: ; PDY: ; KKL: ; MHE: ; YNM: </v>
      </c>
      <c r="R42" s="4159">
        <f>'Ab1. RMNCH+A'!Q78</f>
        <v>0</v>
      </c>
      <c r="S42" s="4160">
        <f>'Ab1. RMNCH+A'!R78</f>
        <v>0</v>
      </c>
      <c r="T42" s="4210">
        <f t="shared" si="3"/>
        <v>0</v>
      </c>
      <c r="U42" s="4210">
        <f t="shared" si="4"/>
        <v>0</v>
      </c>
      <c r="V42" s="4210">
        <f t="shared" si="5"/>
        <v>0</v>
      </c>
      <c r="W42" s="4211" t="str">
        <f t="shared" si="6"/>
        <v xml:space="preserve">STATE: ; PDY: ; KKL: ; MHE: ; YNM: </v>
      </c>
      <c r="X42" s="4210"/>
      <c r="Y42" s="4210"/>
      <c r="Z42" s="4210">
        <f t="shared" si="7"/>
        <v>0</v>
      </c>
      <c r="AA42" s="4210"/>
      <c r="AB42" s="4210"/>
      <c r="AC42" s="4210"/>
      <c r="AD42" s="4210">
        <f t="shared" si="8"/>
        <v>0</v>
      </c>
      <c r="AE42" s="4210"/>
      <c r="AF42" s="4210"/>
      <c r="AG42" s="4210"/>
      <c r="AH42" s="4210">
        <f t="shared" si="9"/>
        <v>0</v>
      </c>
      <c r="AI42" s="4210"/>
      <c r="AJ42" s="4210"/>
      <c r="AK42" s="4210"/>
      <c r="AL42" s="4210">
        <f t="shared" si="10"/>
        <v>0</v>
      </c>
      <c r="AM42" s="4210"/>
      <c r="AN42" s="4210"/>
      <c r="AO42" s="4210"/>
      <c r="AP42" s="4210">
        <f t="shared" si="11"/>
        <v>0</v>
      </c>
      <c r="AQ42" s="4210"/>
      <c r="AR42" s="4210">
        <f t="shared" si="12"/>
        <v>0</v>
      </c>
      <c r="AS42" s="4210">
        <f t="shared" si="13"/>
        <v>0</v>
      </c>
      <c r="AT42" s="4210">
        <f t="shared" si="14"/>
        <v>0</v>
      </c>
      <c r="AU42" s="4211" t="str">
        <f t="shared" si="15"/>
        <v xml:space="preserve">STATE: ; PDY: ; KKL: ; MHE: ; YNM: </v>
      </c>
      <c r="AV42" s="1579" t="s">
        <v>7446</v>
      </c>
    </row>
    <row r="43" spans="1:49" s="3379" customFormat="1" ht="46.5">
      <c r="A43" s="4224">
        <v>18</v>
      </c>
      <c r="B43" s="4237" t="s">
        <v>2359</v>
      </c>
      <c r="C43" s="4153" t="s">
        <v>806</v>
      </c>
      <c r="D43" s="4153" t="s">
        <v>807</v>
      </c>
      <c r="E43" s="4610" t="s">
        <v>90</v>
      </c>
      <c r="F43" s="4162" t="s">
        <v>118</v>
      </c>
      <c r="G43" s="4209"/>
      <c r="H43" s="4179"/>
      <c r="I43" s="4180"/>
      <c r="J43" s="4180"/>
      <c r="K43" s="4163"/>
      <c r="L43" s="4163"/>
      <c r="M43" s="4155">
        <f t="shared" si="0"/>
        <v>0</v>
      </c>
      <c r="N43" s="4156">
        <f t="shared" si="18"/>
        <v>0</v>
      </c>
      <c r="O43" s="4155">
        <f t="shared" si="1"/>
        <v>0</v>
      </c>
      <c r="P43" s="4157">
        <f t="shared" si="22"/>
        <v>0</v>
      </c>
      <c r="Q43" s="4158" t="str">
        <f t="shared" si="2"/>
        <v xml:space="preserve">STATE: ; PDY: ; KKL: ; MHE: ; YNM: </v>
      </c>
      <c r="R43" s="4159">
        <f>'Ab1. RMNCH+A'!Q79</f>
        <v>0</v>
      </c>
      <c r="S43" s="4160">
        <f>'Ab1. RMNCH+A'!R79</f>
        <v>0</v>
      </c>
      <c r="T43" s="4210">
        <f t="shared" si="3"/>
        <v>0</v>
      </c>
      <c r="U43" s="4210">
        <f t="shared" si="4"/>
        <v>0</v>
      </c>
      <c r="V43" s="4210">
        <f t="shared" si="5"/>
        <v>0</v>
      </c>
      <c r="W43" s="4211" t="str">
        <f t="shared" si="6"/>
        <v xml:space="preserve">STATE: ; PDY: ; KKL: ; MHE: ; YNM: </v>
      </c>
      <c r="X43" s="4210"/>
      <c r="Y43" s="4210"/>
      <c r="Z43" s="4210">
        <f t="shared" si="7"/>
        <v>0</v>
      </c>
      <c r="AA43" s="4210"/>
      <c r="AB43" s="4210"/>
      <c r="AC43" s="4210"/>
      <c r="AD43" s="4210">
        <f t="shared" si="8"/>
        <v>0</v>
      </c>
      <c r="AE43" s="4210"/>
      <c r="AF43" s="4210"/>
      <c r="AG43" s="4210"/>
      <c r="AH43" s="4210">
        <f t="shared" si="9"/>
        <v>0</v>
      </c>
      <c r="AI43" s="4210"/>
      <c r="AJ43" s="4210"/>
      <c r="AK43" s="4210"/>
      <c r="AL43" s="4210">
        <f t="shared" si="10"/>
        <v>0</v>
      </c>
      <c r="AM43" s="4210"/>
      <c r="AN43" s="4210"/>
      <c r="AO43" s="4210"/>
      <c r="AP43" s="4210">
        <f t="shared" si="11"/>
        <v>0</v>
      </c>
      <c r="AQ43" s="4210"/>
      <c r="AR43" s="4210">
        <f t="shared" si="12"/>
        <v>0</v>
      </c>
      <c r="AS43" s="4210">
        <f t="shared" si="13"/>
        <v>0</v>
      </c>
      <c r="AT43" s="4210">
        <f t="shared" si="14"/>
        <v>0</v>
      </c>
      <c r="AU43" s="4211" t="str">
        <f t="shared" si="15"/>
        <v xml:space="preserve">STATE: ; PDY: ; KKL: ; MHE: ; YNM: </v>
      </c>
      <c r="AV43" s="1579" t="s">
        <v>7447</v>
      </c>
    </row>
    <row r="44" spans="1:49" s="3379" customFormat="1" ht="46.5">
      <c r="A44" s="4224">
        <v>19</v>
      </c>
      <c r="B44" s="4237" t="s">
        <v>2360</v>
      </c>
      <c r="C44" s="4153" t="s">
        <v>809</v>
      </c>
      <c r="D44" s="4153" t="s">
        <v>810</v>
      </c>
      <c r="E44" s="4610" t="s">
        <v>90</v>
      </c>
      <c r="F44" s="4162" t="s">
        <v>118</v>
      </c>
      <c r="G44" s="4209"/>
      <c r="H44" s="4179"/>
      <c r="I44" s="4180"/>
      <c r="J44" s="4180"/>
      <c r="K44" s="4163"/>
      <c r="L44" s="4163"/>
      <c r="M44" s="4155">
        <f t="shared" si="0"/>
        <v>0</v>
      </c>
      <c r="N44" s="4156">
        <f t="shared" si="18"/>
        <v>0</v>
      </c>
      <c r="O44" s="4155">
        <f t="shared" si="1"/>
        <v>0</v>
      </c>
      <c r="P44" s="4157">
        <f t="shared" si="22"/>
        <v>0</v>
      </c>
      <c r="Q44" s="4158" t="str">
        <f t="shared" si="2"/>
        <v xml:space="preserve">STATE: ; PDY: ; KKL: ; MHE: ; YNM: </v>
      </c>
      <c r="R44" s="4159">
        <f>'Ab1. RMNCH+A'!Q80</f>
        <v>0</v>
      </c>
      <c r="S44" s="4160">
        <f>'Ab1. RMNCH+A'!R80</f>
        <v>0</v>
      </c>
      <c r="T44" s="4210">
        <f t="shared" si="3"/>
        <v>0</v>
      </c>
      <c r="U44" s="4210">
        <f t="shared" si="4"/>
        <v>0</v>
      </c>
      <c r="V44" s="4210">
        <f t="shared" si="5"/>
        <v>0</v>
      </c>
      <c r="W44" s="4211" t="str">
        <f t="shared" si="6"/>
        <v xml:space="preserve">STATE: ; PDY: ; KKL: ; MHE: ; YNM: </v>
      </c>
      <c r="X44" s="4210"/>
      <c r="Y44" s="4210"/>
      <c r="Z44" s="4210">
        <f t="shared" si="7"/>
        <v>0</v>
      </c>
      <c r="AA44" s="4210"/>
      <c r="AB44" s="4210"/>
      <c r="AC44" s="4210"/>
      <c r="AD44" s="4210">
        <f t="shared" si="8"/>
        <v>0</v>
      </c>
      <c r="AE44" s="4210"/>
      <c r="AF44" s="4210"/>
      <c r="AG44" s="4210"/>
      <c r="AH44" s="4210">
        <f t="shared" si="9"/>
        <v>0</v>
      </c>
      <c r="AI44" s="4210"/>
      <c r="AJ44" s="4210"/>
      <c r="AK44" s="4210"/>
      <c r="AL44" s="4210">
        <f t="shared" si="10"/>
        <v>0</v>
      </c>
      <c r="AM44" s="4210"/>
      <c r="AN44" s="4210"/>
      <c r="AO44" s="4210"/>
      <c r="AP44" s="4210">
        <f t="shared" si="11"/>
        <v>0</v>
      </c>
      <c r="AQ44" s="4210"/>
      <c r="AR44" s="4210">
        <f t="shared" si="12"/>
        <v>0</v>
      </c>
      <c r="AS44" s="4210">
        <f t="shared" si="13"/>
        <v>0</v>
      </c>
      <c r="AT44" s="4210">
        <f t="shared" si="14"/>
        <v>0</v>
      </c>
      <c r="AU44" s="4211" t="str">
        <f t="shared" si="15"/>
        <v xml:space="preserve">STATE: ; PDY: ; KKL: ; MHE: ; YNM: </v>
      </c>
      <c r="AV44" s="1579" t="s">
        <v>7447</v>
      </c>
    </row>
    <row r="45" spans="1:49" s="3379" customFormat="1" ht="46.5">
      <c r="A45" s="4224">
        <v>20</v>
      </c>
      <c r="B45" s="4237" t="s">
        <v>2361</v>
      </c>
      <c r="C45" s="4172"/>
      <c r="D45" s="4216" t="s">
        <v>2356</v>
      </c>
      <c r="E45" s="4610" t="s">
        <v>90</v>
      </c>
      <c r="F45" s="4162" t="s">
        <v>118</v>
      </c>
      <c r="G45" s="4154"/>
      <c r="H45" s="4154"/>
      <c r="I45" s="4154"/>
      <c r="J45" s="4154"/>
      <c r="K45" s="4154"/>
      <c r="L45" s="4154"/>
      <c r="M45" s="4155">
        <f t="shared" si="0"/>
        <v>0</v>
      </c>
      <c r="N45" s="4156">
        <f t="shared" si="18"/>
        <v>0</v>
      </c>
      <c r="O45" s="4155">
        <f t="shared" si="1"/>
        <v>0</v>
      </c>
      <c r="P45" s="4157">
        <f t="shared" si="22"/>
        <v>0</v>
      </c>
      <c r="Q45" s="4158" t="str">
        <f t="shared" si="2"/>
        <v xml:space="preserve">STATE: ; PDY: ; KKL: ; MHE: ; YNM: </v>
      </c>
      <c r="R45" s="4159">
        <f>'Ab1. RMNCH+A'!Q81</f>
        <v>0</v>
      </c>
      <c r="S45" s="4160">
        <f>'Ab1. RMNCH+A'!R81</f>
        <v>0</v>
      </c>
      <c r="T45" s="4210">
        <f t="shared" si="3"/>
        <v>0</v>
      </c>
      <c r="U45" s="4210">
        <f t="shared" si="4"/>
        <v>0</v>
      </c>
      <c r="V45" s="4210">
        <f t="shared" si="5"/>
        <v>0</v>
      </c>
      <c r="W45" s="4211" t="str">
        <f t="shared" si="6"/>
        <v xml:space="preserve">STATE: ; PDY: ; KKL: ; MHE: ; YNM: </v>
      </c>
      <c r="X45" s="4210"/>
      <c r="Y45" s="4210"/>
      <c r="Z45" s="4210">
        <f t="shared" si="7"/>
        <v>0</v>
      </c>
      <c r="AA45" s="4210"/>
      <c r="AB45" s="4066"/>
      <c r="AC45" s="4066"/>
      <c r="AD45" s="4066">
        <f>AB45*AC45</f>
        <v>0</v>
      </c>
      <c r="AE45" s="4066"/>
      <c r="AF45" s="4066"/>
      <c r="AG45" s="4066"/>
      <c r="AH45" s="4066">
        <f t="shared" si="9"/>
        <v>0</v>
      </c>
      <c r="AI45" s="4066"/>
      <c r="AJ45" s="4210"/>
      <c r="AK45" s="4210"/>
      <c r="AL45" s="4210">
        <f t="shared" si="10"/>
        <v>0</v>
      </c>
      <c r="AM45" s="4210"/>
      <c r="AN45" s="4210"/>
      <c r="AO45" s="4210"/>
      <c r="AP45" s="4210">
        <f t="shared" si="11"/>
        <v>0</v>
      </c>
      <c r="AQ45" s="4210"/>
      <c r="AR45" s="4210">
        <f t="shared" si="12"/>
        <v>0</v>
      </c>
      <c r="AS45" s="4210">
        <f t="shared" si="13"/>
        <v>0</v>
      </c>
      <c r="AT45" s="4210">
        <f t="shared" si="14"/>
        <v>0</v>
      </c>
      <c r="AU45" s="4211" t="str">
        <f t="shared" si="15"/>
        <v xml:space="preserve">STATE: ; PDY: ; KKL: ; MHE: ; YNM: </v>
      </c>
      <c r="AV45" s="1579" t="s">
        <v>7447</v>
      </c>
    </row>
    <row r="46" spans="1:49" s="3379" customFormat="1" ht="46.5">
      <c r="A46" s="4224">
        <v>21</v>
      </c>
      <c r="B46" s="4237" t="s">
        <v>2362</v>
      </c>
      <c r="C46" s="4172"/>
      <c r="D46" s="4216" t="s">
        <v>2357</v>
      </c>
      <c r="E46" s="4610" t="s">
        <v>90</v>
      </c>
      <c r="F46" s="4162" t="s">
        <v>118</v>
      </c>
      <c r="G46" s="4214"/>
      <c r="H46" s="4179"/>
      <c r="I46" s="4180"/>
      <c r="J46" s="4180"/>
      <c r="K46" s="4215"/>
      <c r="L46" s="4214"/>
      <c r="M46" s="4155">
        <f t="shared" si="0"/>
        <v>0</v>
      </c>
      <c r="N46" s="4156">
        <f t="shared" si="18"/>
        <v>0</v>
      </c>
      <c r="O46" s="4155">
        <f t="shared" si="1"/>
        <v>0</v>
      </c>
      <c r="P46" s="4157">
        <f t="shared" si="22"/>
        <v>0</v>
      </c>
      <c r="Q46" s="4158" t="str">
        <f t="shared" si="2"/>
        <v xml:space="preserve">STATE: ; PDY: ; KKL: ; MHE: ; YNM: </v>
      </c>
      <c r="R46" s="4159">
        <f>'Ab1. RMNCH+A'!Q82</f>
        <v>0</v>
      </c>
      <c r="S46" s="4160">
        <f>'Ab1. RMNCH+A'!R82</f>
        <v>0</v>
      </c>
      <c r="T46" s="4210">
        <f t="shared" si="3"/>
        <v>0</v>
      </c>
      <c r="U46" s="4210">
        <f t="shared" si="4"/>
        <v>0</v>
      </c>
      <c r="V46" s="4210">
        <f t="shared" si="5"/>
        <v>0</v>
      </c>
      <c r="W46" s="4211" t="str">
        <f t="shared" si="6"/>
        <v xml:space="preserve">STATE: ; PDY: ; KKL: ; MHE: ; YNM: </v>
      </c>
      <c r="X46" s="4210"/>
      <c r="Y46" s="4210"/>
      <c r="Z46" s="4210">
        <f t="shared" si="7"/>
        <v>0</v>
      </c>
      <c r="AA46" s="4210"/>
      <c r="AB46" s="4210"/>
      <c r="AC46" s="4210"/>
      <c r="AD46" s="4210">
        <f t="shared" si="8"/>
        <v>0</v>
      </c>
      <c r="AE46" s="4210"/>
      <c r="AF46" s="4210"/>
      <c r="AG46" s="4210"/>
      <c r="AH46" s="4210">
        <f t="shared" si="9"/>
        <v>0</v>
      </c>
      <c r="AI46" s="4210"/>
      <c r="AJ46" s="4210"/>
      <c r="AK46" s="4210"/>
      <c r="AL46" s="4210">
        <f t="shared" si="10"/>
        <v>0</v>
      </c>
      <c r="AM46" s="4210"/>
      <c r="AN46" s="4210"/>
      <c r="AO46" s="4210"/>
      <c r="AP46" s="4210">
        <f t="shared" si="11"/>
        <v>0</v>
      </c>
      <c r="AQ46" s="4210"/>
      <c r="AR46" s="4210">
        <f t="shared" si="12"/>
        <v>0</v>
      </c>
      <c r="AS46" s="4210">
        <f t="shared" si="13"/>
        <v>0</v>
      </c>
      <c r="AT46" s="4210">
        <f t="shared" si="14"/>
        <v>0</v>
      </c>
      <c r="AU46" s="4211" t="str">
        <f t="shared" si="15"/>
        <v xml:space="preserve">STATE: ; PDY: ; KKL: ; MHE: ; YNM: </v>
      </c>
      <c r="AV46" s="1579" t="s">
        <v>7447</v>
      </c>
    </row>
    <row r="47" spans="1:49" s="3379" customFormat="1" ht="46.5">
      <c r="A47" s="4224">
        <v>22</v>
      </c>
      <c r="B47" s="4237" t="s">
        <v>2397</v>
      </c>
      <c r="C47" s="4172"/>
      <c r="D47" s="4216" t="s">
        <v>2401</v>
      </c>
      <c r="E47" s="4610" t="s">
        <v>90</v>
      </c>
      <c r="F47" s="4162" t="s">
        <v>118</v>
      </c>
      <c r="G47" s="4214"/>
      <c r="H47" s="4179"/>
      <c r="I47" s="4180"/>
      <c r="J47" s="4180"/>
      <c r="K47" s="4215"/>
      <c r="L47" s="4214"/>
      <c r="M47" s="4155">
        <f t="shared" si="0"/>
        <v>0</v>
      </c>
      <c r="N47" s="4156">
        <f t="shared" si="18"/>
        <v>0</v>
      </c>
      <c r="O47" s="4155">
        <f t="shared" si="1"/>
        <v>0</v>
      </c>
      <c r="P47" s="4157">
        <f t="shared" si="22"/>
        <v>0</v>
      </c>
      <c r="Q47" s="4158" t="str">
        <f t="shared" si="2"/>
        <v xml:space="preserve">STATE: ; PDY: ; KKL: ; MHE: ; YNM: </v>
      </c>
      <c r="R47" s="4159">
        <f>'Ab1. RMNCH+A'!Q83</f>
        <v>0</v>
      </c>
      <c r="S47" s="4160">
        <f>'Ab1. RMNCH+A'!R83</f>
        <v>0</v>
      </c>
      <c r="T47" s="4210">
        <f t="shared" si="3"/>
        <v>0</v>
      </c>
      <c r="U47" s="4210">
        <f t="shared" si="4"/>
        <v>0</v>
      </c>
      <c r="V47" s="4210">
        <f t="shared" si="5"/>
        <v>0</v>
      </c>
      <c r="W47" s="4211" t="str">
        <f t="shared" si="6"/>
        <v xml:space="preserve">STATE: ; PDY: ; KKL: ; MHE: ; YNM: </v>
      </c>
      <c r="X47" s="4210"/>
      <c r="Y47" s="4210"/>
      <c r="Z47" s="4210">
        <f t="shared" si="7"/>
        <v>0</v>
      </c>
      <c r="AA47" s="4210"/>
      <c r="AB47" s="4210"/>
      <c r="AC47" s="4210"/>
      <c r="AD47" s="4210">
        <f t="shared" si="8"/>
        <v>0</v>
      </c>
      <c r="AE47" s="4210"/>
      <c r="AF47" s="4210"/>
      <c r="AG47" s="4210"/>
      <c r="AH47" s="4210">
        <f t="shared" si="9"/>
        <v>0</v>
      </c>
      <c r="AI47" s="4210"/>
      <c r="AJ47" s="4210"/>
      <c r="AK47" s="4210"/>
      <c r="AL47" s="4210">
        <f t="shared" si="10"/>
        <v>0</v>
      </c>
      <c r="AM47" s="4210"/>
      <c r="AN47" s="4210"/>
      <c r="AO47" s="4210"/>
      <c r="AP47" s="4210">
        <f t="shared" si="11"/>
        <v>0</v>
      </c>
      <c r="AQ47" s="4210"/>
      <c r="AR47" s="4210">
        <f t="shared" si="12"/>
        <v>0</v>
      </c>
      <c r="AS47" s="4210">
        <f t="shared" si="13"/>
        <v>0</v>
      </c>
      <c r="AT47" s="4210">
        <f t="shared" si="14"/>
        <v>0</v>
      </c>
      <c r="AU47" s="4211" t="str">
        <f t="shared" si="15"/>
        <v xml:space="preserve">STATE: ; PDY: ; KKL: ; MHE: ; YNM: </v>
      </c>
      <c r="AV47" s="1579" t="s">
        <v>7447</v>
      </c>
    </row>
    <row r="48" spans="1:49" s="3379" customFormat="1" ht="93">
      <c r="A48" s="4224">
        <v>23</v>
      </c>
      <c r="B48" s="4237" t="s">
        <v>2399</v>
      </c>
      <c r="C48" s="4172"/>
      <c r="D48" s="4216" t="s">
        <v>2450</v>
      </c>
      <c r="E48" s="4610" t="s">
        <v>90</v>
      </c>
      <c r="F48" s="4162" t="s">
        <v>118</v>
      </c>
      <c r="G48" s="4163"/>
      <c r="H48" s="4179"/>
      <c r="I48" s="4180">
        <v>1</v>
      </c>
      <c r="J48" s="4180"/>
      <c r="K48" s="4163"/>
      <c r="L48" s="4163"/>
      <c r="M48" s="4155">
        <f t="shared" si="0"/>
        <v>50000</v>
      </c>
      <c r="N48" s="4156">
        <f t="shared" si="18"/>
        <v>0.5</v>
      </c>
      <c r="O48" s="4155">
        <f t="shared" si="1"/>
        <v>2</v>
      </c>
      <c r="P48" s="4157">
        <f t="shared" si="22"/>
        <v>1</v>
      </c>
      <c r="Q48" s="4158" t="str">
        <f t="shared" si="2"/>
        <v xml:space="preserve">STATE: LaQshya trainings/workshops - Rs.1.00 Lakhs; PDY: ; KKL: ; MHE: ; YNM: </v>
      </c>
      <c r="R48" s="4159">
        <f>'Ab1. RMNCH+A'!Q84</f>
        <v>0</v>
      </c>
      <c r="S48" s="4160">
        <f>'Ab1. RMNCH+A'!R84</f>
        <v>0</v>
      </c>
      <c r="T48" s="4210">
        <f t="shared" si="3"/>
        <v>50000</v>
      </c>
      <c r="U48" s="4210">
        <f t="shared" si="4"/>
        <v>2</v>
      </c>
      <c r="V48" s="4210">
        <f t="shared" si="5"/>
        <v>100000</v>
      </c>
      <c r="W48" s="4211" t="str">
        <f t="shared" si="6"/>
        <v xml:space="preserve">STATE: LaQshya trainings/workshops - Rs.1.00 Lakhs; PDY: ; KKL: ; MHE: ; YNM: </v>
      </c>
      <c r="X48" s="4065">
        <v>50000</v>
      </c>
      <c r="Y48" s="4065">
        <v>2</v>
      </c>
      <c r="Z48" s="4067">
        <f t="shared" si="7"/>
        <v>100000</v>
      </c>
      <c r="AA48" s="4067" t="s">
        <v>6707</v>
      </c>
      <c r="AB48" s="4210"/>
      <c r="AC48" s="4210"/>
      <c r="AD48" s="4210">
        <f t="shared" si="8"/>
        <v>0</v>
      </c>
      <c r="AE48" s="4210"/>
      <c r="AF48" s="4210"/>
      <c r="AG48" s="4210"/>
      <c r="AH48" s="4210">
        <f t="shared" si="9"/>
        <v>0</v>
      </c>
      <c r="AI48" s="4210"/>
      <c r="AJ48" s="4210"/>
      <c r="AK48" s="4210"/>
      <c r="AL48" s="4210">
        <f t="shared" si="10"/>
        <v>0</v>
      </c>
      <c r="AM48" s="4210"/>
      <c r="AN48" s="4210"/>
      <c r="AO48" s="4210"/>
      <c r="AP48" s="4210">
        <f t="shared" si="11"/>
        <v>0</v>
      </c>
      <c r="AQ48" s="4210"/>
      <c r="AR48" s="4210">
        <f t="shared" si="12"/>
        <v>100000</v>
      </c>
      <c r="AS48" s="4210">
        <f t="shared" si="13"/>
        <v>2</v>
      </c>
      <c r="AT48" s="4210">
        <f t="shared" si="14"/>
        <v>50000</v>
      </c>
      <c r="AU48" s="4211" t="str">
        <f t="shared" si="15"/>
        <v xml:space="preserve">STATE: LaQshya trainings/workshops - Rs.1.00 Lakhs; PDY: ; KKL: ; MHE: ; YNM: </v>
      </c>
      <c r="AV48" s="1579" t="s">
        <v>7450</v>
      </c>
      <c r="AW48" s="4981" t="s">
        <v>7880</v>
      </c>
    </row>
    <row r="49" spans="1:49" s="3379" customFormat="1" ht="46.5">
      <c r="A49" s="4224">
        <v>24</v>
      </c>
      <c r="B49" s="4237" t="s">
        <v>2400</v>
      </c>
      <c r="C49" s="4172"/>
      <c r="D49" s="4216" t="s">
        <v>2358</v>
      </c>
      <c r="E49" s="4610" t="s">
        <v>90</v>
      </c>
      <c r="F49" s="4162" t="s">
        <v>118</v>
      </c>
      <c r="G49" s="4214"/>
      <c r="H49" s="4179"/>
      <c r="I49" s="4180"/>
      <c r="J49" s="4180"/>
      <c r="K49" s="4213"/>
      <c r="L49" s="4214"/>
      <c r="M49" s="4155">
        <f t="shared" si="0"/>
        <v>0</v>
      </c>
      <c r="N49" s="4156">
        <f t="shared" si="18"/>
        <v>0</v>
      </c>
      <c r="O49" s="4155">
        <f t="shared" si="1"/>
        <v>0</v>
      </c>
      <c r="P49" s="4157">
        <f>N49*O49</f>
        <v>0</v>
      </c>
      <c r="Q49" s="4158" t="str">
        <f t="shared" si="2"/>
        <v xml:space="preserve">STATE: ; PDY: ; KKL: ; MHE: ; YNM: </v>
      </c>
      <c r="R49" s="4159">
        <f>'Ab1. RMNCH+A'!Q85</f>
        <v>0</v>
      </c>
      <c r="S49" s="4160">
        <f>'Ab1. RMNCH+A'!R85</f>
        <v>0</v>
      </c>
      <c r="T49" s="4210">
        <f t="shared" si="3"/>
        <v>0</v>
      </c>
      <c r="U49" s="4210">
        <f t="shared" si="4"/>
        <v>0</v>
      </c>
      <c r="V49" s="4210">
        <f t="shared" si="5"/>
        <v>0</v>
      </c>
      <c r="W49" s="4211" t="str">
        <f t="shared" si="6"/>
        <v xml:space="preserve">STATE: ; PDY: ; KKL: ; MHE: ; YNM: </v>
      </c>
      <c r="X49" s="4210"/>
      <c r="Y49" s="4210"/>
      <c r="Z49" s="4210">
        <f t="shared" si="7"/>
        <v>0</v>
      </c>
      <c r="AA49" s="4210"/>
      <c r="AB49" s="4210"/>
      <c r="AC49" s="4210"/>
      <c r="AD49" s="4210">
        <f t="shared" si="8"/>
        <v>0</v>
      </c>
      <c r="AE49" s="4210"/>
      <c r="AF49" s="4210"/>
      <c r="AG49" s="4210"/>
      <c r="AH49" s="4210">
        <f t="shared" si="9"/>
        <v>0</v>
      </c>
      <c r="AI49" s="4210"/>
      <c r="AJ49" s="4210"/>
      <c r="AK49" s="4210"/>
      <c r="AL49" s="4210">
        <f t="shared" si="10"/>
        <v>0</v>
      </c>
      <c r="AM49" s="4210"/>
      <c r="AN49" s="4210"/>
      <c r="AO49" s="4210"/>
      <c r="AP49" s="4210">
        <f t="shared" si="11"/>
        <v>0</v>
      </c>
      <c r="AQ49" s="4210"/>
      <c r="AR49" s="4210">
        <f t="shared" si="12"/>
        <v>0</v>
      </c>
      <c r="AS49" s="4210">
        <f t="shared" si="13"/>
        <v>0</v>
      </c>
      <c r="AT49" s="4210">
        <f t="shared" si="14"/>
        <v>0</v>
      </c>
      <c r="AU49" s="4211" t="str">
        <f t="shared" si="15"/>
        <v xml:space="preserve">STATE: ; PDY: ; KKL: ; MHE: ; YNM: </v>
      </c>
      <c r="AV49" s="1579" t="s">
        <v>7444</v>
      </c>
    </row>
    <row r="50" spans="1:49" s="3379" customFormat="1" ht="46.5">
      <c r="A50" s="4224">
        <v>25</v>
      </c>
      <c r="B50" s="4237" t="s">
        <v>2402</v>
      </c>
      <c r="C50" s="4172"/>
      <c r="D50" s="4216" t="s">
        <v>771</v>
      </c>
      <c r="E50" s="4610" t="s">
        <v>90</v>
      </c>
      <c r="F50" s="4162" t="s">
        <v>118</v>
      </c>
      <c r="G50" s="4154"/>
      <c r="H50" s="4154"/>
      <c r="I50" s="4154"/>
      <c r="J50" s="4154"/>
      <c r="K50" s="4154"/>
      <c r="L50" s="4154"/>
      <c r="M50" s="4155">
        <f t="shared" si="0"/>
        <v>0</v>
      </c>
      <c r="N50" s="4156">
        <f t="shared" si="18"/>
        <v>0</v>
      </c>
      <c r="O50" s="4155">
        <f t="shared" si="1"/>
        <v>0</v>
      </c>
      <c r="P50" s="4157">
        <f>N50*O50</f>
        <v>0</v>
      </c>
      <c r="Q50" s="4158" t="str">
        <f t="shared" si="2"/>
        <v xml:space="preserve">STATE: ; PDY: ; KKL: ; MHE: ; YNM: </v>
      </c>
      <c r="R50" s="4159">
        <f>'Ab1. RMNCH+A'!Q86</f>
        <v>0</v>
      </c>
      <c r="S50" s="4160">
        <f>'Ab1. RMNCH+A'!R86</f>
        <v>0</v>
      </c>
      <c r="T50" s="4210">
        <f t="shared" si="3"/>
        <v>0</v>
      </c>
      <c r="U50" s="4210">
        <f t="shared" si="4"/>
        <v>0</v>
      </c>
      <c r="V50" s="4210">
        <f t="shared" si="5"/>
        <v>0</v>
      </c>
      <c r="W50" s="4211" t="str">
        <f t="shared" si="6"/>
        <v xml:space="preserve">STATE: ; PDY: ; KKL: ; MHE: ; YNM: </v>
      </c>
      <c r="X50" s="4210"/>
      <c r="Y50" s="4210"/>
      <c r="Z50" s="4210">
        <f t="shared" si="7"/>
        <v>0</v>
      </c>
      <c r="AA50" s="4210"/>
      <c r="AB50" s="4210"/>
      <c r="AC50" s="4210"/>
      <c r="AD50" s="4210">
        <f t="shared" si="8"/>
        <v>0</v>
      </c>
      <c r="AE50" s="4210"/>
      <c r="AF50" s="4210"/>
      <c r="AG50" s="4210"/>
      <c r="AH50" s="4210">
        <f t="shared" si="9"/>
        <v>0</v>
      </c>
      <c r="AI50" s="4210"/>
      <c r="AJ50" s="4210"/>
      <c r="AK50" s="4210"/>
      <c r="AL50" s="4210">
        <f t="shared" si="10"/>
        <v>0</v>
      </c>
      <c r="AM50" s="4210"/>
      <c r="AN50" s="4210"/>
      <c r="AO50" s="4210"/>
      <c r="AP50" s="4210">
        <f t="shared" si="11"/>
        <v>0</v>
      </c>
      <c r="AQ50" s="4210"/>
      <c r="AR50" s="4210">
        <f t="shared" si="12"/>
        <v>0</v>
      </c>
      <c r="AS50" s="4210">
        <f t="shared" si="13"/>
        <v>0</v>
      </c>
      <c r="AT50" s="4210">
        <f t="shared" si="14"/>
        <v>0</v>
      </c>
      <c r="AU50" s="4211" t="str">
        <f t="shared" si="15"/>
        <v xml:space="preserve">STATE: ; PDY: ; KKL: ; MHE: ; YNM: </v>
      </c>
      <c r="AV50" s="1579" t="s">
        <v>7446</v>
      </c>
    </row>
    <row r="51" spans="1:49" s="3379" customFormat="1" ht="46.5">
      <c r="A51" s="4224">
        <v>26</v>
      </c>
      <c r="B51" s="4282" t="s">
        <v>2403</v>
      </c>
      <c r="C51" s="4172"/>
      <c r="D51" s="4216" t="s">
        <v>3799</v>
      </c>
      <c r="E51" s="4610" t="s">
        <v>90</v>
      </c>
      <c r="F51" s="4162" t="s">
        <v>118</v>
      </c>
      <c r="G51" s="4154"/>
      <c r="H51" s="4154"/>
      <c r="I51" s="4154"/>
      <c r="J51" s="4154"/>
      <c r="K51" s="4154"/>
      <c r="L51" s="4154"/>
      <c r="M51" s="4155">
        <f t="shared" si="0"/>
        <v>0</v>
      </c>
      <c r="N51" s="4156">
        <f t="shared" si="18"/>
        <v>0</v>
      </c>
      <c r="O51" s="4155">
        <f t="shared" si="1"/>
        <v>0</v>
      </c>
      <c r="P51" s="4157">
        <f>N51*O51</f>
        <v>0</v>
      </c>
      <c r="Q51" s="4158" t="str">
        <f t="shared" si="2"/>
        <v xml:space="preserve">STATE: ; PDY: ; KKL: ; MHE: ; YNM: </v>
      </c>
      <c r="R51" s="4159">
        <f>'Ab1. RMNCH+A'!Q87</f>
        <v>0</v>
      </c>
      <c r="S51" s="4160">
        <f>'Ab1. RMNCH+A'!R87</f>
        <v>0</v>
      </c>
      <c r="T51" s="4210">
        <f t="shared" si="3"/>
        <v>0</v>
      </c>
      <c r="U51" s="4210">
        <f t="shared" si="4"/>
        <v>0</v>
      </c>
      <c r="V51" s="4210">
        <f t="shared" si="5"/>
        <v>0</v>
      </c>
      <c r="W51" s="4211" t="str">
        <f t="shared" si="6"/>
        <v xml:space="preserve">STATE: ; PDY: ; KKL: ; MHE: ; YNM: </v>
      </c>
      <c r="X51" s="4210"/>
      <c r="Y51" s="4210"/>
      <c r="Z51" s="4210">
        <f t="shared" si="7"/>
        <v>0</v>
      </c>
      <c r="AA51" s="4210"/>
      <c r="AB51" s="4210"/>
      <c r="AC51" s="4210"/>
      <c r="AD51" s="4210">
        <f t="shared" si="8"/>
        <v>0</v>
      </c>
      <c r="AE51" s="4210"/>
      <c r="AF51" s="4210"/>
      <c r="AG51" s="4210"/>
      <c r="AH51" s="4210">
        <f t="shared" si="9"/>
        <v>0</v>
      </c>
      <c r="AI51" s="4210"/>
      <c r="AJ51" s="4210"/>
      <c r="AK51" s="4210"/>
      <c r="AL51" s="4210">
        <f t="shared" si="10"/>
        <v>0</v>
      </c>
      <c r="AM51" s="4210"/>
      <c r="AN51" s="4210"/>
      <c r="AO51" s="4210"/>
      <c r="AP51" s="4210">
        <f t="shared" si="11"/>
        <v>0</v>
      </c>
      <c r="AQ51" s="4210"/>
      <c r="AR51" s="4210">
        <f t="shared" si="12"/>
        <v>0</v>
      </c>
      <c r="AS51" s="4210">
        <f t="shared" si="13"/>
        <v>0</v>
      </c>
      <c r="AT51" s="4210">
        <f t="shared" si="14"/>
        <v>0</v>
      </c>
      <c r="AU51" s="4211" t="str">
        <f t="shared" si="15"/>
        <v xml:space="preserve">STATE: ; PDY: ; KKL: ; MHE: ; YNM: </v>
      </c>
      <c r="AV51" s="1579" t="s">
        <v>7451</v>
      </c>
    </row>
    <row r="52" spans="1:49" s="3379" customFormat="1" ht="46.5">
      <c r="A52" s="4224">
        <v>27</v>
      </c>
      <c r="B52" s="4282" t="s">
        <v>3798</v>
      </c>
      <c r="C52" s="4172"/>
      <c r="D52" s="4216" t="s">
        <v>3800</v>
      </c>
      <c r="E52" s="4610" t="s">
        <v>90</v>
      </c>
      <c r="F52" s="4162" t="s">
        <v>118</v>
      </c>
      <c r="G52" s="4154"/>
      <c r="H52" s="4154"/>
      <c r="I52" s="4154"/>
      <c r="J52" s="4154"/>
      <c r="K52" s="4154"/>
      <c r="L52" s="4154"/>
      <c r="M52" s="4155">
        <f t="shared" si="0"/>
        <v>0</v>
      </c>
      <c r="N52" s="4156">
        <f t="shared" si="18"/>
        <v>0</v>
      </c>
      <c r="O52" s="4155">
        <f t="shared" si="1"/>
        <v>0</v>
      </c>
      <c r="P52" s="4157">
        <f>N52*O52</f>
        <v>0</v>
      </c>
      <c r="Q52" s="4158" t="str">
        <f t="shared" si="2"/>
        <v xml:space="preserve">STATE: ; PDY: ; KKL: ; MHE: ; YNM: </v>
      </c>
      <c r="R52" s="4159">
        <f>'Ab1. RMNCH+A'!Q88</f>
        <v>0</v>
      </c>
      <c r="S52" s="4160">
        <f>'Ab1. RMNCH+A'!R88</f>
        <v>0</v>
      </c>
      <c r="T52" s="4210">
        <f t="shared" si="3"/>
        <v>0</v>
      </c>
      <c r="U52" s="4210">
        <f t="shared" si="4"/>
        <v>0</v>
      </c>
      <c r="V52" s="4210">
        <f t="shared" si="5"/>
        <v>0</v>
      </c>
      <c r="W52" s="4211" t="str">
        <f t="shared" si="6"/>
        <v xml:space="preserve">STATE: ; PDY: ; KKL: ; MHE: ; YNM: </v>
      </c>
      <c r="X52" s="4210"/>
      <c r="Y52" s="4210"/>
      <c r="Z52" s="4210">
        <f t="shared" si="7"/>
        <v>0</v>
      </c>
      <c r="AA52" s="4210"/>
      <c r="AB52" s="4210"/>
      <c r="AC52" s="4210"/>
      <c r="AD52" s="4210">
        <f t="shared" si="8"/>
        <v>0</v>
      </c>
      <c r="AE52" s="4210"/>
      <c r="AF52" s="4210"/>
      <c r="AG52" s="4210"/>
      <c r="AH52" s="4210">
        <f t="shared" si="9"/>
        <v>0</v>
      </c>
      <c r="AI52" s="4210"/>
      <c r="AJ52" s="4210"/>
      <c r="AK52" s="4210"/>
      <c r="AL52" s="4210">
        <f t="shared" si="10"/>
        <v>0</v>
      </c>
      <c r="AM52" s="4210"/>
      <c r="AN52" s="4210"/>
      <c r="AO52" s="4210"/>
      <c r="AP52" s="4210">
        <f t="shared" si="11"/>
        <v>0</v>
      </c>
      <c r="AQ52" s="4210"/>
      <c r="AR52" s="4210">
        <f t="shared" si="12"/>
        <v>0</v>
      </c>
      <c r="AS52" s="4210">
        <f t="shared" si="13"/>
        <v>0</v>
      </c>
      <c r="AT52" s="4210">
        <f t="shared" si="14"/>
        <v>0</v>
      </c>
      <c r="AU52" s="4211" t="str">
        <f t="shared" si="15"/>
        <v xml:space="preserve">STATE: ; PDY: ; KKL: ; MHE: ; YNM: </v>
      </c>
      <c r="AV52" s="1579" t="s">
        <v>7451</v>
      </c>
    </row>
    <row r="53" spans="1:49" s="3379" customFormat="1" ht="255.75">
      <c r="A53" s="4224">
        <v>28</v>
      </c>
      <c r="B53" s="4237" t="s">
        <v>3801</v>
      </c>
      <c r="C53" s="4153" t="s">
        <v>812</v>
      </c>
      <c r="D53" s="4153" t="s">
        <v>6659</v>
      </c>
      <c r="E53" s="4610" t="s">
        <v>90</v>
      </c>
      <c r="F53" s="4162" t="s">
        <v>118</v>
      </c>
      <c r="G53" s="4163"/>
      <c r="H53" s="4179"/>
      <c r="I53" s="4180">
        <v>1.759995</v>
      </c>
      <c r="J53" s="4180"/>
      <c r="K53" s="4217"/>
      <c r="L53" s="4214"/>
      <c r="M53" s="4155">
        <f t="shared" si="0"/>
        <v>1727.8571428542857</v>
      </c>
      <c r="N53" s="4156">
        <f t="shared" si="18"/>
        <v>1.7278571428542857E-2</v>
      </c>
      <c r="O53" s="4155">
        <f t="shared" si="1"/>
        <v>140</v>
      </c>
      <c r="P53" s="4157">
        <f>N53*O53</f>
        <v>2.4189999999960001</v>
      </c>
      <c r="Q53" s="4158" t="str">
        <f t="shared" si="2"/>
        <v xml:space="preserve">STATE: SUMAN  Taining - Mos - 40 x 1 day x 2 batches  -  0.68980 Lakhs , ANMs - 40 x 1 day x 2 batches - 0.73580 Lakhs - Total - Rs.1.42560 Lakhs; PDY: Mos - 10 x 1 day x 3 batches  - 0.49670 Lakhs , SNs - 10 x 1 day x 3 batches - 0.49670 Lakhs - Total - Rs.0.99340 Lakhs; KKL: ; MHE: ; YNM: </v>
      </c>
      <c r="R53" s="4159">
        <f>'Ab1. RMNCH+A'!Q89</f>
        <v>0</v>
      </c>
      <c r="S53" s="4160">
        <f>'Ab1. RMNCH+A'!R89</f>
        <v>0</v>
      </c>
      <c r="T53" s="4210">
        <f t="shared" si="3"/>
        <v>1727.8571428542857</v>
      </c>
      <c r="U53" s="4210">
        <f t="shared" si="4"/>
        <v>140</v>
      </c>
      <c r="V53" s="4210">
        <f t="shared" si="5"/>
        <v>241899.9999996</v>
      </c>
      <c r="W53" s="4211" t="str">
        <f t="shared" si="6"/>
        <v xml:space="preserve">STATE: SUMAN  Taining - Mos - 40 x 1 day x 2 batches  -  0.68980 Lakhs , ANMs - 40 x 1 day x 2 batches - 0.73580 Lakhs - Total - Rs.1.42560 Lakhs; PDY: Mos - 10 x 1 day x 3 batches  - 0.49670 Lakhs , SNs - 10 x 1 day x 3 batches - 0.49670 Lakhs - Total - Rs.0.99340 Lakhs; KKL: ; MHE: ; YNM: </v>
      </c>
      <c r="X53" s="4066">
        <v>1782</v>
      </c>
      <c r="Y53" s="4066">
        <v>80</v>
      </c>
      <c r="Z53" s="4066">
        <f t="shared" si="7"/>
        <v>142560</v>
      </c>
      <c r="AA53" s="4066" t="s">
        <v>6658</v>
      </c>
      <c r="AB53" s="4066">
        <v>1655.6666666599999</v>
      </c>
      <c r="AC53" s="4066">
        <v>60</v>
      </c>
      <c r="AD53" s="4066">
        <f t="shared" si="8"/>
        <v>99339.999999599997</v>
      </c>
      <c r="AE53" s="4066" t="s">
        <v>6657</v>
      </c>
      <c r="AF53" s="4210"/>
      <c r="AG53" s="4210"/>
      <c r="AH53" s="4210">
        <f t="shared" si="9"/>
        <v>0</v>
      </c>
      <c r="AI53" s="4210"/>
      <c r="AJ53" s="4210"/>
      <c r="AK53" s="4210"/>
      <c r="AL53" s="4210">
        <f t="shared" si="10"/>
        <v>0</v>
      </c>
      <c r="AM53" s="4210"/>
      <c r="AN53" s="4210"/>
      <c r="AO53" s="4210"/>
      <c r="AP53" s="4210">
        <f t="shared" si="11"/>
        <v>0</v>
      </c>
      <c r="AQ53" s="4210"/>
      <c r="AR53" s="4210">
        <f t="shared" si="12"/>
        <v>241899.9999996</v>
      </c>
      <c r="AS53" s="4210">
        <f t="shared" si="13"/>
        <v>140</v>
      </c>
      <c r="AT53" s="4210">
        <f t="shared" si="14"/>
        <v>1727.8571428542857</v>
      </c>
      <c r="AU53" s="4211" t="str">
        <f t="shared" si="15"/>
        <v xml:space="preserve">STATE: SUMAN  Taining - Mos - 40 x 1 day x 2 batches  -  0.68980 Lakhs , ANMs - 40 x 1 day x 2 batches - 0.73580 Lakhs - Total - Rs.1.42560 Lakhs; PDY: Mos - 10 x 1 day x 3 batches  - 0.49670 Lakhs , SNs - 10 x 1 day x 3 batches - 0.49670 Lakhs - Total - Rs.0.99340 Lakhs; KKL: ; MHE: ; YNM: </v>
      </c>
      <c r="AV53" s="1579"/>
      <c r="AW53" s="4981" t="s">
        <v>8009</v>
      </c>
    </row>
    <row r="54" spans="1:49" s="3402" customFormat="1" ht="23.25">
      <c r="A54" s="4148" t="s">
        <v>4338</v>
      </c>
      <c r="B54" s="4196" t="s">
        <v>824</v>
      </c>
      <c r="C54" s="4197"/>
      <c r="D54" s="4198" t="s">
        <v>825</v>
      </c>
      <c r="E54" s="4199"/>
      <c r="F54" s="4199"/>
      <c r="G54" s="4200"/>
      <c r="H54" s="4200"/>
      <c r="I54" s="4200"/>
      <c r="J54" s="4200"/>
      <c r="K54" s="4200"/>
      <c r="L54" s="4200"/>
      <c r="M54" s="4155"/>
      <c r="N54" s="4201"/>
      <c r="O54" s="4155"/>
      <c r="P54" s="4202">
        <f>SUM(P55:P80)</f>
        <v>16.36184999999</v>
      </c>
      <c r="Q54" s="4158"/>
      <c r="R54" s="4203"/>
      <c r="S54" s="4204">
        <f>SUM(S55:S80)</f>
        <v>0</v>
      </c>
      <c r="T54" s="4210"/>
      <c r="U54" s="4210"/>
      <c r="V54" s="4202">
        <f>SUM(V55:V80)</f>
        <v>1636184.9999989998</v>
      </c>
      <c r="W54" s="4211"/>
      <c r="X54" s="4210"/>
      <c r="Y54" s="4210"/>
      <c r="Z54" s="4202">
        <f>SUM(Z55:Z80)</f>
        <v>569099.99999934994</v>
      </c>
      <c r="AA54" s="4210"/>
      <c r="AB54" s="4210"/>
      <c r="AC54" s="4210"/>
      <c r="AD54" s="4202">
        <f>SUM(AD55:AD80)</f>
        <v>755829.99999964994</v>
      </c>
      <c r="AE54" s="4210"/>
      <c r="AF54" s="4210"/>
      <c r="AG54" s="4210"/>
      <c r="AH54" s="4202">
        <f>SUM(AH55:AH80)</f>
        <v>311255</v>
      </c>
      <c r="AI54" s="4210"/>
      <c r="AJ54" s="4210"/>
      <c r="AK54" s="4210"/>
      <c r="AL54" s="4202">
        <f>SUM(AL55:AL80)</f>
        <v>0</v>
      </c>
      <c r="AM54" s="4210"/>
      <c r="AN54" s="4210"/>
      <c r="AO54" s="4210"/>
      <c r="AP54" s="4202">
        <f>SUM(AP55:AP80)</f>
        <v>0</v>
      </c>
      <c r="AQ54" s="4210"/>
      <c r="AR54" s="4202">
        <f>SUM(AR55:AR80)</f>
        <v>1636184.999999</v>
      </c>
      <c r="AS54" s="4210"/>
      <c r="AT54" s="4210"/>
      <c r="AU54" s="4211"/>
      <c r="AV54" s="1604"/>
    </row>
    <row r="55" spans="1:49" s="3379" customFormat="1" ht="128.25" customHeight="1">
      <c r="A55" s="4224">
        <v>1</v>
      </c>
      <c r="B55" s="4237" t="s">
        <v>826</v>
      </c>
      <c r="C55" s="4218" t="s">
        <v>827</v>
      </c>
      <c r="D55" s="4208" t="s">
        <v>828</v>
      </c>
      <c r="E55" s="4610" t="s">
        <v>90</v>
      </c>
      <c r="F55" s="4162" t="s">
        <v>131</v>
      </c>
      <c r="G55" s="4154"/>
      <c r="H55" s="4154"/>
      <c r="I55" s="4154"/>
      <c r="J55" s="4154"/>
      <c r="K55" s="4154"/>
      <c r="L55" s="4154"/>
      <c r="M55" s="4155">
        <f t="shared" si="0"/>
        <v>0</v>
      </c>
      <c r="N55" s="4156">
        <f t="shared" ref="N55:N80" si="23">M55/100000</f>
        <v>0</v>
      </c>
      <c r="O55" s="4155">
        <f t="shared" si="1"/>
        <v>0</v>
      </c>
      <c r="P55" s="4157">
        <f t="shared" ref="P55:P78" si="24">N55*O55</f>
        <v>0</v>
      </c>
      <c r="Q55" s="4158" t="str">
        <f t="shared" si="2"/>
        <v xml:space="preserve">STATE: ; PDY: ; KKL: ; MHE: ; YNM: </v>
      </c>
      <c r="R55" s="4159">
        <f>'Ab1. RMNCH+A'!Q147</f>
        <v>0</v>
      </c>
      <c r="S55" s="4160">
        <f>'Ab1. RMNCH+A'!R147</f>
        <v>0</v>
      </c>
      <c r="T55" s="4210">
        <f t="shared" si="3"/>
        <v>0</v>
      </c>
      <c r="U55" s="4210">
        <f t="shared" si="4"/>
        <v>0</v>
      </c>
      <c r="V55" s="4210">
        <f t="shared" si="5"/>
        <v>0</v>
      </c>
      <c r="W55" s="4211" t="str">
        <f t="shared" si="6"/>
        <v xml:space="preserve">STATE: ; PDY: ; KKL: ; MHE: ; YNM: </v>
      </c>
      <c r="X55" s="4210"/>
      <c r="Y55" s="4210"/>
      <c r="Z55" s="4210">
        <f t="shared" si="7"/>
        <v>0</v>
      </c>
      <c r="AA55" s="4210"/>
      <c r="AB55" s="4210"/>
      <c r="AC55" s="4210"/>
      <c r="AD55" s="4210">
        <f t="shared" si="8"/>
        <v>0</v>
      </c>
      <c r="AE55" s="4210"/>
      <c r="AF55" s="4210"/>
      <c r="AG55" s="4210"/>
      <c r="AH55" s="4210">
        <f t="shared" si="9"/>
        <v>0</v>
      </c>
      <c r="AI55" s="4210"/>
      <c r="AJ55" s="4210"/>
      <c r="AK55" s="4210"/>
      <c r="AL55" s="4210">
        <f t="shared" si="10"/>
        <v>0</v>
      </c>
      <c r="AM55" s="4210"/>
      <c r="AN55" s="4210"/>
      <c r="AO55" s="4210"/>
      <c r="AP55" s="4210">
        <f t="shared" si="11"/>
        <v>0</v>
      </c>
      <c r="AQ55" s="4210"/>
      <c r="AR55" s="4210">
        <f t="shared" si="12"/>
        <v>0</v>
      </c>
      <c r="AS55" s="4210">
        <f t="shared" si="13"/>
        <v>0</v>
      </c>
      <c r="AT55" s="4210">
        <f t="shared" si="14"/>
        <v>0</v>
      </c>
      <c r="AU55" s="4211" t="str">
        <f t="shared" si="15"/>
        <v xml:space="preserve">STATE: ; PDY: ; KKL: ; MHE: ; YNM: </v>
      </c>
      <c r="AV55" s="1579" t="s">
        <v>7452</v>
      </c>
    </row>
    <row r="56" spans="1:49" s="3379" customFormat="1" ht="86.25" customHeight="1">
      <c r="A56" s="4224">
        <v>2</v>
      </c>
      <c r="B56" s="4237"/>
      <c r="C56" s="4218"/>
      <c r="D56" s="4208" t="s">
        <v>5001</v>
      </c>
      <c r="E56" s="4610" t="s">
        <v>90</v>
      </c>
      <c r="F56" s="4162" t="s">
        <v>131</v>
      </c>
      <c r="G56" s="4154"/>
      <c r="H56" s="4154"/>
      <c r="I56" s="4154"/>
      <c r="J56" s="4154"/>
      <c r="K56" s="4154"/>
      <c r="L56" s="4154"/>
      <c r="M56" s="4155">
        <f t="shared" si="0"/>
        <v>0</v>
      </c>
      <c r="N56" s="4156">
        <f>M56/100000</f>
        <v>0</v>
      </c>
      <c r="O56" s="4155">
        <f t="shared" si="1"/>
        <v>0</v>
      </c>
      <c r="P56" s="4157">
        <f>N56*O56</f>
        <v>0</v>
      </c>
      <c r="Q56" s="4158" t="str">
        <f t="shared" si="2"/>
        <v xml:space="preserve">STATE: ; PDY: ; KKL: ; MHE: ; YNM: </v>
      </c>
      <c r="R56" s="4159">
        <f>'Ab1. RMNCH+A'!Q148</f>
        <v>0</v>
      </c>
      <c r="S56" s="4160">
        <f>'Ab1. RMNCH+A'!R148</f>
        <v>0</v>
      </c>
      <c r="T56" s="4210">
        <f t="shared" si="3"/>
        <v>0</v>
      </c>
      <c r="U56" s="4210">
        <f t="shared" si="4"/>
        <v>0</v>
      </c>
      <c r="V56" s="4210">
        <f t="shared" si="5"/>
        <v>0</v>
      </c>
      <c r="W56" s="4211" t="str">
        <f t="shared" si="6"/>
        <v xml:space="preserve">STATE: ; PDY: ; KKL: ; MHE: ; YNM: </v>
      </c>
      <c r="X56" s="4210"/>
      <c r="Y56" s="4210"/>
      <c r="Z56" s="4210">
        <f t="shared" si="7"/>
        <v>0</v>
      </c>
      <c r="AA56" s="4210"/>
      <c r="AB56" s="4210"/>
      <c r="AC56" s="4210"/>
      <c r="AD56" s="4210">
        <f t="shared" si="8"/>
        <v>0</v>
      </c>
      <c r="AE56" s="4210"/>
      <c r="AF56" s="4210"/>
      <c r="AG56" s="4210"/>
      <c r="AH56" s="4210">
        <f t="shared" si="9"/>
        <v>0</v>
      </c>
      <c r="AI56" s="4210"/>
      <c r="AJ56" s="4210"/>
      <c r="AK56" s="4210"/>
      <c r="AL56" s="4210">
        <f t="shared" si="10"/>
        <v>0</v>
      </c>
      <c r="AM56" s="4210"/>
      <c r="AN56" s="4210"/>
      <c r="AO56" s="4210"/>
      <c r="AP56" s="4210">
        <f t="shared" si="11"/>
        <v>0</v>
      </c>
      <c r="AQ56" s="4210"/>
      <c r="AR56" s="4210">
        <f t="shared" si="12"/>
        <v>0</v>
      </c>
      <c r="AS56" s="4210">
        <f t="shared" si="13"/>
        <v>0</v>
      </c>
      <c r="AT56" s="4210">
        <f t="shared" si="14"/>
        <v>0</v>
      </c>
      <c r="AU56" s="4211" t="str">
        <f t="shared" si="15"/>
        <v xml:space="preserve">STATE: ; PDY: ; KKL: ; MHE: ; YNM: </v>
      </c>
      <c r="AV56" s="1579" t="s">
        <v>7453</v>
      </c>
    </row>
    <row r="57" spans="1:49" s="3402" customFormat="1" ht="174" customHeight="1">
      <c r="A57" s="4224">
        <v>3</v>
      </c>
      <c r="B57" s="4237" t="s">
        <v>829</v>
      </c>
      <c r="C57" s="4207" t="s">
        <v>830</v>
      </c>
      <c r="D57" s="4219" t="s">
        <v>4348</v>
      </c>
      <c r="E57" s="4610" t="s">
        <v>90</v>
      </c>
      <c r="F57" s="4162" t="s">
        <v>131</v>
      </c>
      <c r="G57" s="4220"/>
      <c r="H57" s="4220"/>
      <c r="I57" s="4220">
        <v>1</v>
      </c>
      <c r="J57" s="4220"/>
      <c r="K57" s="4220"/>
      <c r="L57" s="4220"/>
      <c r="M57" s="4155">
        <f t="shared" si="0"/>
        <v>66666.666666666672</v>
      </c>
      <c r="N57" s="4156">
        <f t="shared" si="23"/>
        <v>0.66666666666666674</v>
      </c>
      <c r="O57" s="4155">
        <f t="shared" si="1"/>
        <v>3</v>
      </c>
      <c r="P57" s="4157">
        <f t="shared" si="24"/>
        <v>2</v>
      </c>
      <c r="Q57" s="4158" t="str">
        <f t="shared" si="2"/>
        <v xml:space="preserve">STATE: SAANS - State Launch Event on World Pheumonia Day, State Planning &amp; Review Meeting - Rs.0.50 x 2 - Rs.1.00 Lakhs; PDY: IDCF Taining - Rs.1.00 Lakhs; KKL: ; MHE: ; YNM: </v>
      </c>
      <c r="R57" s="4159">
        <f>'Ab1. RMNCH+A'!Q149</f>
        <v>0</v>
      </c>
      <c r="S57" s="4160">
        <f>'Ab1. RMNCH+A'!R149</f>
        <v>0</v>
      </c>
      <c r="T57" s="4210">
        <f t="shared" si="3"/>
        <v>66666.666666666672</v>
      </c>
      <c r="U57" s="4210">
        <f t="shared" si="4"/>
        <v>3</v>
      </c>
      <c r="V57" s="4210">
        <f t="shared" si="5"/>
        <v>200000</v>
      </c>
      <c r="W57" s="4211" t="str">
        <f t="shared" si="6"/>
        <v xml:space="preserve">STATE: SAANS - State Launch Event on World Pheumonia Day, State Planning &amp; Review Meeting - Rs.0.50 x 2 - Rs.1.00 Lakhs; PDY: IDCF Taining - Rs.1.00 Lakhs; KKL: ; MHE: ; YNM: </v>
      </c>
      <c r="X57" s="4205">
        <v>50000</v>
      </c>
      <c r="Y57" s="4205">
        <v>2</v>
      </c>
      <c r="Z57" s="4205">
        <f t="shared" si="7"/>
        <v>100000</v>
      </c>
      <c r="AA57" s="4206" t="s">
        <v>5965</v>
      </c>
      <c r="AB57" s="4205">
        <v>100000</v>
      </c>
      <c r="AC57" s="4205">
        <v>1</v>
      </c>
      <c r="AD57" s="4205">
        <f t="shared" si="8"/>
        <v>100000</v>
      </c>
      <c r="AE57" s="4206" t="s">
        <v>5908</v>
      </c>
      <c r="AF57" s="4065"/>
      <c r="AG57" s="4065"/>
      <c r="AH57" s="4067">
        <f t="shared" si="9"/>
        <v>0</v>
      </c>
      <c r="AI57" s="4067"/>
      <c r="AJ57" s="4210"/>
      <c r="AK57" s="4210"/>
      <c r="AL57" s="4210">
        <f t="shared" si="10"/>
        <v>0</v>
      </c>
      <c r="AM57" s="4210"/>
      <c r="AN57" s="4210"/>
      <c r="AO57" s="4210"/>
      <c r="AP57" s="4210">
        <f t="shared" si="11"/>
        <v>0</v>
      </c>
      <c r="AQ57" s="4210"/>
      <c r="AR57" s="4210">
        <f t="shared" si="12"/>
        <v>200000</v>
      </c>
      <c r="AS57" s="4210">
        <f t="shared" si="13"/>
        <v>3</v>
      </c>
      <c r="AT57" s="4210">
        <f t="shared" si="14"/>
        <v>66666.666666666672</v>
      </c>
      <c r="AU57" s="4211" t="str">
        <f t="shared" si="15"/>
        <v xml:space="preserve">STATE: SAANS - State Launch Event on World Pheumonia Day, State Planning &amp; Review Meeting - Rs.0.50 x 2 - Rs.1.00 Lakhs; PDY: IDCF Taining - Rs.1.00 Lakhs; KKL: ; MHE: ; YNM: </v>
      </c>
      <c r="AV57" s="1604" t="s">
        <v>7453</v>
      </c>
      <c r="AW57" s="4985" t="s">
        <v>8053</v>
      </c>
    </row>
    <row r="58" spans="1:49" s="3402" customFormat="1" ht="81.75" customHeight="1">
      <c r="A58" s="4224">
        <v>4</v>
      </c>
      <c r="B58" s="4237" t="s">
        <v>831</v>
      </c>
      <c r="C58" s="4207" t="s">
        <v>132</v>
      </c>
      <c r="D58" s="4219" t="s">
        <v>4089</v>
      </c>
      <c r="E58" s="4610" t="s">
        <v>90</v>
      </c>
      <c r="F58" s="4162" t="s">
        <v>131</v>
      </c>
      <c r="G58" s="4220"/>
      <c r="H58" s="4220"/>
      <c r="I58" s="4220"/>
      <c r="J58" s="4220"/>
      <c r="K58" s="4220"/>
      <c r="L58" s="4220"/>
      <c r="M58" s="4155">
        <f t="shared" si="0"/>
        <v>0</v>
      </c>
      <c r="N58" s="4156">
        <f t="shared" si="23"/>
        <v>0</v>
      </c>
      <c r="O58" s="4155">
        <f t="shared" si="1"/>
        <v>0</v>
      </c>
      <c r="P58" s="4157">
        <f t="shared" si="24"/>
        <v>0</v>
      </c>
      <c r="Q58" s="4158" t="str">
        <f t="shared" si="2"/>
        <v xml:space="preserve">STATE: ; PDY: ; KKL: ; MHE: ; YNM: </v>
      </c>
      <c r="R58" s="4159">
        <f>'Ab1. RMNCH+A'!Q150</f>
        <v>0</v>
      </c>
      <c r="S58" s="4160">
        <f>'Ab1. RMNCH+A'!R150</f>
        <v>0</v>
      </c>
      <c r="T58" s="4210">
        <f t="shared" si="3"/>
        <v>0</v>
      </c>
      <c r="U58" s="4210">
        <f t="shared" si="4"/>
        <v>0</v>
      </c>
      <c r="V58" s="4210">
        <f t="shared" si="5"/>
        <v>0</v>
      </c>
      <c r="W58" s="4211" t="str">
        <f t="shared" si="6"/>
        <v xml:space="preserve">STATE: ; PDY: ; KKL: ; MHE: ; YNM: </v>
      </c>
      <c r="X58" s="4210"/>
      <c r="Y58" s="4210"/>
      <c r="Z58" s="4210">
        <f t="shared" si="7"/>
        <v>0</v>
      </c>
      <c r="AA58" s="4210"/>
      <c r="AB58" s="4210"/>
      <c r="AC58" s="4210"/>
      <c r="AD58" s="4210">
        <f t="shared" si="8"/>
        <v>0</v>
      </c>
      <c r="AE58" s="4210"/>
      <c r="AF58" s="4210"/>
      <c r="AG58" s="4210"/>
      <c r="AH58" s="4210">
        <f t="shared" si="9"/>
        <v>0</v>
      </c>
      <c r="AI58" s="4210"/>
      <c r="AJ58" s="4210"/>
      <c r="AK58" s="4210"/>
      <c r="AL58" s="4210">
        <f t="shared" si="10"/>
        <v>0</v>
      </c>
      <c r="AM58" s="4210"/>
      <c r="AN58" s="4210"/>
      <c r="AO58" s="4210"/>
      <c r="AP58" s="4210">
        <f t="shared" si="11"/>
        <v>0</v>
      </c>
      <c r="AQ58" s="4210"/>
      <c r="AR58" s="4210">
        <f t="shared" si="12"/>
        <v>0</v>
      </c>
      <c r="AS58" s="4210">
        <f t="shared" si="13"/>
        <v>0</v>
      </c>
      <c r="AT58" s="4210">
        <f t="shared" si="14"/>
        <v>0</v>
      </c>
      <c r="AU58" s="4211" t="str">
        <f t="shared" si="15"/>
        <v xml:space="preserve">STATE: ; PDY: ; KKL: ; MHE: ; YNM: </v>
      </c>
      <c r="AV58" s="1604" t="s">
        <v>7454</v>
      </c>
    </row>
    <row r="59" spans="1:49" s="3402" customFormat="1" ht="168.75" customHeight="1">
      <c r="A59" s="4224">
        <v>5</v>
      </c>
      <c r="B59" s="4237" t="s">
        <v>832</v>
      </c>
      <c r="C59" s="4207" t="s">
        <v>833</v>
      </c>
      <c r="D59" s="4208" t="s">
        <v>834</v>
      </c>
      <c r="E59" s="4610" t="s">
        <v>90</v>
      </c>
      <c r="F59" s="4162" t="s">
        <v>131</v>
      </c>
      <c r="G59" s="4163"/>
      <c r="H59" s="4179"/>
      <c r="I59" s="4180"/>
      <c r="J59" s="4180"/>
      <c r="K59" s="4163"/>
      <c r="L59" s="4163"/>
      <c r="M59" s="4155">
        <f t="shared" si="0"/>
        <v>755.05454545436362</v>
      </c>
      <c r="N59" s="4156">
        <f t="shared" si="23"/>
        <v>7.5505454545436359E-3</v>
      </c>
      <c r="O59" s="4155">
        <f t="shared" si="1"/>
        <v>275</v>
      </c>
      <c r="P59" s="4157">
        <f t="shared" si="24"/>
        <v>2.0763999999995</v>
      </c>
      <c r="Q59" s="4158" t="str">
        <f t="shared" si="2"/>
        <v xml:space="preserve">STATE: ; PDY: CDR Software Training - Mos - 25 x 1 day x 1 batch - Rs.0.40240 Lakhs, ANMs -  25 x 1 day x 3 batches - 0.43345 Lakhs &amp; ASHA - 25 x 1 day x 3 batches - Rs.0.43345 Lakhs ( GT - 1.26930 Lakhs); KKL: CDR Software Training -  ANMs -  25 x 1 day x 2 batches - 0.40355 Lakhs &amp; ASHA - 25 x 1 day x 2 batches - Rs.0.40345 Lakhs ( GT - 0.80710 Lakhs); MHE: ; YNM: </v>
      </c>
      <c r="R59" s="4159">
        <f>'Ab1. RMNCH+A'!Q151</f>
        <v>0</v>
      </c>
      <c r="S59" s="4160">
        <f>'Ab1. RMNCH+A'!R151</f>
        <v>0</v>
      </c>
      <c r="T59" s="4210">
        <f t="shared" si="3"/>
        <v>755.05454545436362</v>
      </c>
      <c r="U59" s="4210">
        <f t="shared" si="4"/>
        <v>275</v>
      </c>
      <c r="V59" s="4210">
        <f t="shared" si="5"/>
        <v>207639.99999995</v>
      </c>
      <c r="W59" s="4211" t="str">
        <f t="shared" si="6"/>
        <v xml:space="preserve">STATE: ; PDY: CDR Software Training - Mos - 25 x 1 day x 1 batch - Rs.0.40240 Lakhs, ANMs -  25 x 1 day x 3 batches - 0.43345 Lakhs &amp; ASHA - 25 x 1 day x 3 batches - Rs.0.43345 Lakhs ( GT - 1.26930 Lakhs); KKL: CDR Software Training -  ANMs -  25 x 1 day x 2 batches - 0.40355 Lakhs &amp; ASHA - 25 x 1 day x 2 batches - Rs.0.40345 Lakhs ( GT - 0.80710 Lakhs); MHE: ; YNM: </v>
      </c>
      <c r="X59" s="4264"/>
      <c r="Y59" s="4264"/>
      <c r="Z59" s="4264">
        <f t="shared" si="7"/>
        <v>0</v>
      </c>
      <c r="AA59" s="4211"/>
      <c r="AB59" s="4264">
        <v>725.31428571399999</v>
      </c>
      <c r="AC59" s="4264">
        <v>175</v>
      </c>
      <c r="AD59" s="4264">
        <f t="shared" si="8"/>
        <v>126929.99999995</v>
      </c>
      <c r="AE59" s="4211" t="s">
        <v>7731</v>
      </c>
      <c r="AF59" s="4264">
        <v>807.1</v>
      </c>
      <c r="AG59" s="4264">
        <v>100</v>
      </c>
      <c r="AH59" s="4264">
        <f t="shared" si="9"/>
        <v>80710</v>
      </c>
      <c r="AI59" s="4211" t="s">
        <v>7730</v>
      </c>
      <c r="AJ59" s="4210"/>
      <c r="AK59" s="4210"/>
      <c r="AL59" s="4210">
        <f t="shared" si="10"/>
        <v>0</v>
      </c>
      <c r="AM59" s="4210"/>
      <c r="AN59" s="4210"/>
      <c r="AO59" s="4210"/>
      <c r="AP59" s="4210">
        <f t="shared" si="11"/>
        <v>0</v>
      </c>
      <c r="AQ59" s="4210"/>
      <c r="AR59" s="4210">
        <f t="shared" si="12"/>
        <v>207639.99999995</v>
      </c>
      <c r="AS59" s="4210">
        <f t="shared" si="13"/>
        <v>275</v>
      </c>
      <c r="AT59" s="4210">
        <f t="shared" si="14"/>
        <v>755.05454545436362</v>
      </c>
      <c r="AU59" s="4211" t="str">
        <f t="shared" si="15"/>
        <v xml:space="preserve">STATE: ; PDY: CDR Software Training - Mos - 25 x 1 day x 1 batch - Rs.0.40240 Lakhs, ANMs -  25 x 1 day x 3 batches - 0.43345 Lakhs &amp; ASHA - 25 x 1 day x 3 batches - Rs.0.43345 Lakhs ( GT - 1.26930 Lakhs); KKL: CDR Software Training -  ANMs -  25 x 1 day x 2 batches - 0.40355 Lakhs &amp; ASHA - 25 x 1 day x 2 batches - Rs.0.40345 Lakhs ( GT - 0.80710 Lakhs); MHE: ; YNM: </v>
      </c>
      <c r="AV59" s="1604" t="s">
        <v>7455</v>
      </c>
      <c r="AW59" s="4985" t="s">
        <v>7983</v>
      </c>
    </row>
    <row r="60" spans="1:49" s="3402" customFormat="1" ht="123" customHeight="1">
      <c r="A60" s="4224">
        <v>6</v>
      </c>
      <c r="B60" s="4237" t="s">
        <v>835</v>
      </c>
      <c r="C60" s="4153" t="s">
        <v>836</v>
      </c>
      <c r="D60" s="4208" t="s">
        <v>837</v>
      </c>
      <c r="E60" s="4610" t="s">
        <v>90</v>
      </c>
      <c r="F60" s="4162" t="s">
        <v>131</v>
      </c>
      <c r="G60" s="4220"/>
      <c r="H60" s="4220"/>
      <c r="I60" s="4221"/>
      <c r="J60" s="4221"/>
      <c r="K60" s="4220"/>
      <c r="L60" s="4220"/>
      <c r="M60" s="4155">
        <f t="shared" si="0"/>
        <v>0</v>
      </c>
      <c r="N60" s="4156">
        <f t="shared" si="23"/>
        <v>0</v>
      </c>
      <c r="O60" s="4155">
        <f t="shared" si="1"/>
        <v>0</v>
      </c>
      <c r="P60" s="4157">
        <f t="shared" si="24"/>
        <v>0</v>
      </c>
      <c r="Q60" s="4158" t="str">
        <f t="shared" si="2"/>
        <v xml:space="preserve">STATE: ; PDY: ; KKL: ; MHE: ; YNM: </v>
      </c>
      <c r="R60" s="4159">
        <f>'Ab1. RMNCH+A'!Q152</f>
        <v>0</v>
      </c>
      <c r="S60" s="4160">
        <f>'Ab1. RMNCH+A'!R152</f>
        <v>0</v>
      </c>
      <c r="T60" s="4210">
        <f t="shared" si="3"/>
        <v>0</v>
      </c>
      <c r="U60" s="4210">
        <f t="shared" si="4"/>
        <v>0</v>
      </c>
      <c r="V60" s="4210">
        <f t="shared" si="5"/>
        <v>0</v>
      </c>
      <c r="W60" s="4211" t="str">
        <f t="shared" si="6"/>
        <v xml:space="preserve">STATE: ; PDY: ; KKL: ; MHE: ; YNM: </v>
      </c>
      <c r="X60" s="4210"/>
      <c r="Y60" s="4210"/>
      <c r="Z60" s="4210">
        <f t="shared" si="7"/>
        <v>0</v>
      </c>
      <c r="AA60" s="4210"/>
      <c r="AB60" s="4210"/>
      <c r="AC60" s="4210"/>
      <c r="AD60" s="4210">
        <f t="shared" si="8"/>
        <v>0</v>
      </c>
      <c r="AE60" s="4210"/>
      <c r="AF60" s="4210"/>
      <c r="AG60" s="4210"/>
      <c r="AH60" s="4210">
        <f t="shared" si="9"/>
        <v>0</v>
      </c>
      <c r="AI60" s="4210"/>
      <c r="AJ60" s="4210"/>
      <c r="AK60" s="4210"/>
      <c r="AL60" s="4210">
        <f t="shared" si="10"/>
        <v>0</v>
      </c>
      <c r="AM60" s="4210"/>
      <c r="AN60" s="4210"/>
      <c r="AO60" s="4210"/>
      <c r="AP60" s="4210">
        <f t="shared" si="11"/>
        <v>0</v>
      </c>
      <c r="AQ60" s="4210"/>
      <c r="AR60" s="4210">
        <f t="shared" si="12"/>
        <v>0</v>
      </c>
      <c r="AS60" s="4210">
        <f t="shared" si="13"/>
        <v>0</v>
      </c>
      <c r="AT60" s="4210">
        <f t="shared" si="14"/>
        <v>0</v>
      </c>
      <c r="AU60" s="4211" t="str">
        <f t="shared" si="15"/>
        <v xml:space="preserve">STATE: ; PDY: ; KKL: ; MHE: ; YNM: </v>
      </c>
      <c r="AV60" s="1604" t="s">
        <v>7456</v>
      </c>
    </row>
    <row r="61" spans="1:49" s="3379" customFormat="1" ht="46.5">
      <c r="A61" s="4224">
        <v>7</v>
      </c>
      <c r="B61" s="4237" t="s">
        <v>838</v>
      </c>
      <c r="C61" s="4153" t="s">
        <v>839</v>
      </c>
      <c r="D61" s="4153" t="s">
        <v>840</v>
      </c>
      <c r="E61" s="4610" t="s">
        <v>90</v>
      </c>
      <c r="F61" s="4162" t="s">
        <v>131</v>
      </c>
      <c r="G61" s="4154"/>
      <c r="H61" s="4222"/>
      <c r="I61" s="4221"/>
      <c r="J61" s="4221"/>
      <c r="K61" s="4154"/>
      <c r="L61" s="4154"/>
      <c r="M61" s="4155">
        <f t="shared" si="0"/>
        <v>0</v>
      </c>
      <c r="N61" s="4156">
        <f t="shared" si="23"/>
        <v>0</v>
      </c>
      <c r="O61" s="4155">
        <f t="shared" si="1"/>
        <v>0</v>
      </c>
      <c r="P61" s="4157">
        <f t="shared" si="24"/>
        <v>0</v>
      </c>
      <c r="Q61" s="4158" t="str">
        <f t="shared" si="2"/>
        <v xml:space="preserve">STATE: ; PDY: ; KKL: ; MHE: ; YNM: </v>
      </c>
      <c r="R61" s="4159">
        <f>'Ab1. RMNCH+A'!Q153</f>
        <v>0</v>
      </c>
      <c r="S61" s="4160">
        <f>'Ab1. RMNCH+A'!R153</f>
        <v>0</v>
      </c>
      <c r="T61" s="4210">
        <f t="shared" si="3"/>
        <v>0</v>
      </c>
      <c r="U61" s="4210">
        <f t="shared" si="4"/>
        <v>0</v>
      </c>
      <c r="V61" s="4210">
        <f t="shared" si="5"/>
        <v>0</v>
      </c>
      <c r="W61" s="4211" t="str">
        <f t="shared" si="6"/>
        <v xml:space="preserve">STATE: ; PDY: ; KKL: ; MHE: ; YNM: </v>
      </c>
      <c r="X61" s="4210"/>
      <c r="Y61" s="4210"/>
      <c r="Z61" s="4210">
        <f t="shared" si="7"/>
        <v>0</v>
      </c>
      <c r="AA61" s="4210"/>
      <c r="AB61" s="4210"/>
      <c r="AC61" s="4210"/>
      <c r="AD61" s="4210">
        <f t="shared" si="8"/>
        <v>0</v>
      </c>
      <c r="AE61" s="4210"/>
      <c r="AF61" s="4210"/>
      <c r="AG61" s="4210"/>
      <c r="AH61" s="4210">
        <f t="shared" si="9"/>
        <v>0</v>
      </c>
      <c r="AI61" s="4210"/>
      <c r="AJ61" s="4210"/>
      <c r="AK61" s="4210"/>
      <c r="AL61" s="4210">
        <f t="shared" si="10"/>
        <v>0</v>
      </c>
      <c r="AM61" s="4210"/>
      <c r="AN61" s="4210"/>
      <c r="AO61" s="4210"/>
      <c r="AP61" s="4210">
        <f t="shared" si="11"/>
        <v>0</v>
      </c>
      <c r="AQ61" s="4210"/>
      <c r="AR61" s="4210">
        <f t="shared" si="12"/>
        <v>0</v>
      </c>
      <c r="AS61" s="4210">
        <f t="shared" si="13"/>
        <v>0</v>
      </c>
      <c r="AT61" s="4210">
        <f t="shared" si="14"/>
        <v>0</v>
      </c>
      <c r="AU61" s="4211" t="str">
        <f t="shared" si="15"/>
        <v xml:space="preserve">STATE: ; PDY: ; KKL: ; MHE: ; YNM: </v>
      </c>
      <c r="AV61" s="1579" t="s">
        <v>7452</v>
      </c>
    </row>
    <row r="62" spans="1:49" s="3379" customFormat="1" ht="46.5">
      <c r="A62" s="4224">
        <v>8</v>
      </c>
      <c r="B62" s="4237" t="s">
        <v>841</v>
      </c>
      <c r="C62" s="4153" t="s">
        <v>842</v>
      </c>
      <c r="D62" s="4153" t="s">
        <v>843</v>
      </c>
      <c r="E62" s="4610" t="s">
        <v>90</v>
      </c>
      <c r="F62" s="4162" t="s">
        <v>131</v>
      </c>
      <c r="G62" s="4163"/>
      <c r="H62" s="4179"/>
      <c r="I62" s="4180"/>
      <c r="J62" s="4180"/>
      <c r="K62" s="4163"/>
      <c r="L62" s="4163"/>
      <c r="M62" s="4155">
        <f t="shared" si="0"/>
        <v>0</v>
      </c>
      <c r="N62" s="4156">
        <f t="shared" si="23"/>
        <v>0</v>
      </c>
      <c r="O62" s="4155">
        <f t="shared" si="1"/>
        <v>0</v>
      </c>
      <c r="P62" s="4157">
        <f t="shared" si="24"/>
        <v>0</v>
      </c>
      <c r="Q62" s="4158" t="str">
        <f t="shared" si="2"/>
        <v xml:space="preserve">STATE: ; PDY: ; KKL: ; MHE: ; YNM: </v>
      </c>
      <c r="R62" s="4159">
        <f>'Ab1. RMNCH+A'!Q154</f>
        <v>0</v>
      </c>
      <c r="S62" s="4160">
        <f>'Ab1. RMNCH+A'!R154</f>
        <v>0</v>
      </c>
      <c r="T62" s="4210">
        <f t="shared" si="3"/>
        <v>0</v>
      </c>
      <c r="U62" s="4210">
        <f t="shared" si="4"/>
        <v>0</v>
      </c>
      <c r="V62" s="4210">
        <f t="shared" si="5"/>
        <v>0</v>
      </c>
      <c r="W62" s="4211" t="str">
        <f t="shared" si="6"/>
        <v xml:space="preserve">STATE: ; PDY: ; KKL: ; MHE: ; YNM: </v>
      </c>
      <c r="X62" s="4210"/>
      <c r="Y62" s="4210"/>
      <c r="Z62" s="4210">
        <f t="shared" si="7"/>
        <v>0</v>
      </c>
      <c r="AA62" s="4210"/>
      <c r="AB62" s="4210"/>
      <c r="AC62" s="4210"/>
      <c r="AD62" s="4210">
        <f t="shared" si="8"/>
        <v>0</v>
      </c>
      <c r="AE62" s="4210"/>
      <c r="AF62" s="4210"/>
      <c r="AG62" s="4210"/>
      <c r="AH62" s="4210">
        <f t="shared" si="9"/>
        <v>0</v>
      </c>
      <c r="AI62" s="4210"/>
      <c r="AJ62" s="4210"/>
      <c r="AK62" s="4210"/>
      <c r="AL62" s="4210">
        <f t="shared" si="10"/>
        <v>0</v>
      </c>
      <c r="AM62" s="4210"/>
      <c r="AN62" s="4210"/>
      <c r="AO62" s="4210"/>
      <c r="AP62" s="4210">
        <f t="shared" si="11"/>
        <v>0</v>
      </c>
      <c r="AQ62" s="4210"/>
      <c r="AR62" s="4210">
        <f t="shared" si="12"/>
        <v>0</v>
      </c>
      <c r="AS62" s="4210">
        <f t="shared" si="13"/>
        <v>0</v>
      </c>
      <c r="AT62" s="4210">
        <f t="shared" si="14"/>
        <v>0</v>
      </c>
      <c r="AU62" s="4211" t="str">
        <f t="shared" si="15"/>
        <v xml:space="preserve">STATE: ; PDY: ; KKL: ; MHE: ; YNM: </v>
      </c>
      <c r="AV62" s="1579" t="s">
        <v>7452</v>
      </c>
    </row>
    <row r="63" spans="1:49" s="3379" customFormat="1" ht="82.5" customHeight="1">
      <c r="A63" s="4224">
        <v>9</v>
      </c>
      <c r="B63" s="4237" t="s">
        <v>844</v>
      </c>
      <c r="C63" s="4153" t="s">
        <v>845</v>
      </c>
      <c r="D63" s="4153" t="s">
        <v>846</v>
      </c>
      <c r="E63" s="4610" t="s">
        <v>90</v>
      </c>
      <c r="F63" s="4162" t="s">
        <v>131</v>
      </c>
      <c r="G63" s="4154"/>
      <c r="H63" s="4154"/>
      <c r="I63" s="4223"/>
      <c r="J63" s="4223"/>
      <c r="K63" s="4154"/>
      <c r="L63" s="4154"/>
      <c r="M63" s="4155">
        <f t="shared" si="0"/>
        <v>25925</v>
      </c>
      <c r="N63" s="4156">
        <f t="shared" si="23"/>
        <v>0.25924999999999998</v>
      </c>
      <c r="O63" s="4155">
        <f t="shared" si="1"/>
        <v>2</v>
      </c>
      <c r="P63" s="4980">
        <f t="shared" si="24"/>
        <v>0.51849999999999996</v>
      </c>
      <c r="Q63" s="4158" t="str">
        <f>W63</f>
        <v xml:space="preserve">STATE: TOT - 2 Mos x  5 days x 1 batch - Rs. 51850/- ; PDY: ; KKL: ; MHE: ; YNM: </v>
      </c>
      <c r="R63" s="4159">
        <f>'Ab1. RMNCH+A'!Q155</f>
        <v>0</v>
      </c>
      <c r="S63" s="4160">
        <f>'Ab1. RMNCH+A'!R155</f>
        <v>0</v>
      </c>
      <c r="T63" s="4210">
        <f t="shared" si="3"/>
        <v>25925</v>
      </c>
      <c r="U63" s="4210">
        <f t="shared" si="4"/>
        <v>2</v>
      </c>
      <c r="V63" s="4210">
        <f t="shared" si="5"/>
        <v>51850</v>
      </c>
      <c r="W63" s="4211" t="str">
        <f t="shared" si="6"/>
        <v xml:space="preserve">STATE: TOT - 2 Mos x  5 days x 1 batch - Rs. 51850/- ; PDY: ; KKL: ; MHE: ; YNM: </v>
      </c>
      <c r="X63" s="4210">
        <v>25925</v>
      </c>
      <c r="Y63" s="4210">
        <v>2</v>
      </c>
      <c r="Z63" s="4210">
        <f t="shared" si="7"/>
        <v>51850</v>
      </c>
      <c r="AA63" s="4211" t="s">
        <v>7727</v>
      </c>
      <c r="AB63" s="4210"/>
      <c r="AC63" s="4210"/>
      <c r="AD63" s="4210">
        <f t="shared" si="8"/>
        <v>0</v>
      </c>
      <c r="AE63" s="4210"/>
      <c r="AF63" s="4210"/>
      <c r="AG63" s="4210"/>
      <c r="AH63" s="4210">
        <f t="shared" si="9"/>
        <v>0</v>
      </c>
      <c r="AI63" s="4210"/>
      <c r="AJ63" s="4210"/>
      <c r="AK63" s="4210"/>
      <c r="AL63" s="4210">
        <f t="shared" si="10"/>
        <v>0</v>
      </c>
      <c r="AM63" s="4210"/>
      <c r="AN63" s="4210"/>
      <c r="AO63" s="4210"/>
      <c r="AP63" s="4210">
        <f t="shared" si="11"/>
        <v>0</v>
      </c>
      <c r="AQ63" s="4210"/>
      <c r="AR63" s="4210">
        <f t="shared" si="12"/>
        <v>51850</v>
      </c>
      <c r="AS63" s="4210">
        <f t="shared" si="13"/>
        <v>2</v>
      </c>
      <c r="AT63" s="4210">
        <f t="shared" si="14"/>
        <v>25925</v>
      </c>
      <c r="AU63" s="4211" t="str">
        <f t="shared" si="15"/>
        <v xml:space="preserve">STATE: TOT - 2 Mos x  5 days x 1 batch - Rs. 51850/- ; PDY: ; KKL: ; MHE: ; YNM: </v>
      </c>
      <c r="AV63" s="1579" t="s">
        <v>7452</v>
      </c>
      <c r="AW63" s="4981" t="s">
        <v>7917</v>
      </c>
    </row>
    <row r="64" spans="1:49" s="3379" customFormat="1" ht="69.75">
      <c r="A64" s="4224">
        <v>10</v>
      </c>
      <c r="B64" s="4237" t="s">
        <v>847</v>
      </c>
      <c r="C64" s="4153" t="s">
        <v>848</v>
      </c>
      <c r="D64" s="4153" t="s">
        <v>849</v>
      </c>
      <c r="E64" s="4610" t="s">
        <v>90</v>
      </c>
      <c r="F64" s="4162" t="s">
        <v>131</v>
      </c>
      <c r="G64" s="4154"/>
      <c r="H64" s="4154"/>
      <c r="I64" s="4223"/>
      <c r="J64" s="4223"/>
      <c r="K64" s="4154"/>
      <c r="L64" s="4154"/>
      <c r="M64" s="4155">
        <f t="shared" si="0"/>
        <v>4220</v>
      </c>
      <c r="N64" s="4156">
        <f t="shared" si="23"/>
        <v>4.2200000000000001E-2</v>
      </c>
      <c r="O64" s="4155">
        <f t="shared" si="1"/>
        <v>20</v>
      </c>
      <c r="P64" s="4980">
        <f t="shared" si="24"/>
        <v>0.84400000000000008</v>
      </c>
      <c r="Q64" s="4158" t="str">
        <f t="shared" si="2"/>
        <v xml:space="preserve">STATE: ; PDY: 10 Mos x 5 days x 2 batches - 0.84400 Lakhs; KKL: ; MHE: ; YNM: </v>
      </c>
      <c r="R64" s="4159">
        <f>'Ab1. RMNCH+A'!Q156</f>
        <v>0</v>
      </c>
      <c r="S64" s="4160">
        <f>'Ab1. RMNCH+A'!R156</f>
        <v>0</v>
      </c>
      <c r="T64" s="4210">
        <f t="shared" si="3"/>
        <v>4220</v>
      </c>
      <c r="U64" s="4210">
        <f t="shared" si="4"/>
        <v>20</v>
      </c>
      <c r="V64" s="4210">
        <f t="shared" si="5"/>
        <v>84400</v>
      </c>
      <c r="W64" s="4211" t="str">
        <f t="shared" si="6"/>
        <v xml:space="preserve">STATE: ; PDY: 10 Mos x 5 days x 2 batches - 0.84400 Lakhs; KKL: ; MHE: ; YNM: </v>
      </c>
      <c r="X64" s="4210"/>
      <c r="Y64" s="4210"/>
      <c r="Z64" s="4210">
        <f t="shared" si="7"/>
        <v>0</v>
      </c>
      <c r="AA64" s="4210"/>
      <c r="AB64" s="4264">
        <v>4220</v>
      </c>
      <c r="AC64" s="4264">
        <v>20</v>
      </c>
      <c r="AD64" s="4264">
        <f t="shared" si="8"/>
        <v>84400</v>
      </c>
      <c r="AE64" s="4211" t="s">
        <v>7728</v>
      </c>
      <c r="AF64" s="4210"/>
      <c r="AG64" s="4210"/>
      <c r="AH64" s="4210">
        <f t="shared" si="9"/>
        <v>0</v>
      </c>
      <c r="AI64" s="4210"/>
      <c r="AJ64" s="4210"/>
      <c r="AK64" s="4210"/>
      <c r="AL64" s="4210">
        <f t="shared" si="10"/>
        <v>0</v>
      </c>
      <c r="AM64" s="4210"/>
      <c r="AN64" s="4210"/>
      <c r="AO64" s="4210"/>
      <c r="AP64" s="4210">
        <f t="shared" si="11"/>
        <v>0</v>
      </c>
      <c r="AQ64" s="4210"/>
      <c r="AR64" s="4210">
        <f t="shared" si="12"/>
        <v>84400</v>
      </c>
      <c r="AS64" s="4210">
        <f t="shared" si="13"/>
        <v>20</v>
      </c>
      <c r="AT64" s="4210">
        <f t="shared" si="14"/>
        <v>4220</v>
      </c>
      <c r="AU64" s="4211" t="str">
        <f t="shared" si="15"/>
        <v xml:space="preserve">STATE: ; PDY: 10 Mos x 5 days x 2 batches - 0.84400 Lakhs; KKL: ; MHE: ; YNM: </v>
      </c>
      <c r="AV64" s="1579" t="s">
        <v>7452</v>
      </c>
      <c r="AW64" s="4981" t="s">
        <v>7917</v>
      </c>
    </row>
    <row r="65" spans="1:49" s="3379" customFormat="1" ht="69.75">
      <c r="A65" s="4224">
        <v>11</v>
      </c>
      <c r="B65" s="4237" t="s">
        <v>850</v>
      </c>
      <c r="C65" s="4153" t="s">
        <v>851</v>
      </c>
      <c r="D65" s="4153" t="s">
        <v>852</v>
      </c>
      <c r="E65" s="4610" t="s">
        <v>90</v>
      </c>
      <c r="F65" s="4162" t="s">
        <v>131</v>
      </c>
      <c r="G65" s="4154"/>
      <c r="H65" s="4154"/>
      <c r="I65" s="4223"/>
      <c r="J65" s="4223"/>
      <c r="K65" s="4154"/>
      <c r="L65" s="4154"/>
      <c r="M65" s="4155">
        <f t="shared" si="0"/>
        <v>4220</v>
      </c>
      <c r="N65" s="4156">
        <f t="shared" si="23"/>
        <v>4.2200000000000001E-2</v>
      </c>
      <c r="O65" s="4155">
        <f t="shared" si="1"/>
        <v>20</v>
      </c>
      <c r="P65" s="4980">
        <f t="shared" si="24"/>
        <v>0.84400000000000008</v>
      </c>
      <c r="Q65" s="4158" t="str">
        <f t="shared" si="2"/>
        <v xml:space="preserve">STATE: ; PDY: 10 SNs x 5 days x 2 batches - 0.84400 Lakhs; KKL: ; MHE: ; YNM: </v>
      </c>
      <c r="R65" s="4159">
        <f>'Ab1. RMNCH+A'!Q157</f>
        <v>0</v>
      </c>
      <c r="S65" s="4160">
        <f>'Ab1. RMNCH+A'!R157</f>
        <v>0</v>
      </c>
      <c r="T65" s="4210">
        <f t="shared" si="3"/>
        <v>4220</v>
      </c>
      <c r="U65" s="4210">
        <f t="shared" si="4"/>
        <v>20</v>
      </c>
      <c r="V65" s="4210">
        <f t="shared" si="5"/>
        <v>84400</v>
      </c>
      <c r="W65" s="4211" t="str">
        <f t="shared" si="6"/>
        <v xml:space="preserve">STATE: ; PDY: 10 SNs x 5 days x 2 batches - 0.84400 Lakhs; KKL: ; MHE: ; YNM: </v>
      </c>
      <c r="X65" s="4210"/>
      <c r="Y65" s="4210"/>
      <c r="Z65" s="4210">
        <f t="shared" si="7"/>
        <v>0</v>
      </c>
      <c r="AA65" s="4210"/>
      <c r="AB65" s="4264">
        <v>4220</v>
      </c>
      <c r="AC65" s="4264">
        <v>20</v>
      </c>
      <c r="AD65" s="4264">
        <f t="shared" ref="AD65" si="25">AB65*AC65</f>
        <v>84400</v>
      </c>
      <c r="AE65" s="4211" t="s">
        <v>7729</v>
      </c>
      <c r="AF65" s="4210"/>
      <c r="AG65" s="4210"/>
      <c r="AH65" s="4210">
        <f t="shared" si="9"/>
        <v>0</v>
      </c>
      <c r="AI65" s="4210"/>
      <c r="AJ65" s="4210"/>
      <c r="AK65" s="4210"/>
      <c r="AL65" s="4210">
        <f t="shared" si="10"/>
        <v>0</v>
      </c>
      <c r="AM65" s="4210"/>
      <c r="AN65" s="4210"/>
      <c r="AO65" s="4210"/>
      <c r="AP65" s="4210">
        <f t="shared" si="11"/>
        <v>0</v>
      </c>
      <c r="AQ65" s="4210"/>
      <c r="AR65" s="4210">
        <f t="shared" si="12"/>
        <v>84400</v>
      </c>
      <c r="AS65" s="4210">
        <f t="shared" si="13"/>
        <v>20</v>
      </c>
      <c r="AT65" s="4210">
        <f t="shared" si="14"/>
        <v>4220</v>
      </c>
      <c r="AU65" s="4211" t="str">
        <f t="shared" si="15"/>
        <v xml:space="preserve">STATE: ; PDY: 10 SNs x 5 days x 2 batches - 0.84400 Lakhs; KKL: ; MHE: ; YNM: </v>
      </c>
      <c r="AV65" s="1579" t="s">
        <v>7452</v>
      </c>
      <c r="AW65" s="4981" t="s">
        <v>7917</v>
      </c>
    </row>
    <row r="66" spans="1:49" s="3379" customFormat="1" ht="69.75">
      <c r="A66" s="4224">
        <v>12</v>
      </c>
      <c r="B66" s="4237" t="s">
        <v>853</v>
      </c>
      <c r="C66" s="4153" t="s">
        <v>856</v>
      </c>
      <c r="D66" s="4153" t="s">
        <v>857</v>
      </c>
      <c r="E66" s="4610" t="s">
        <v>90</v>
      </c>
      <c r="F66" s="4162" t="s">
        <v>131</v>
      </c>
      <c r="G66" s="4214"/>
      <c r="H66" s="4163"/>
      <c r="I66" s="4214"/>
      <c r="J66" s="4214"/>
      <c r="K66" s="4163"/>
      <c r="L66" s="4163"/>
      <c r="M66" s="4155">
        <f t="shared" si="0"/>
        <v>0</v>
      </c>
      <c r="N66" s="4156">
        <f t="shared" si="23"/>
        <v>0</v>
      </c>
      <c r="O66" s="4155">
        <f t="shared" si="1"/>
        <v>0</v>
      </c>
      <c r="P66" s="4980">
        <f t="shared" si="24"/>
        <v>0</v>
      </c>
      <c r="Q66" s="4158" t="str">
        <f t="shared" si="2"/>
        <v xml:space="preserve">STATE: ; PDY: ; KKL: ; MHE: ; YNM: </v>
      </c>
      <c r="R66" s="4159">
        <f>'Ab1. RMNCH+A'!Q158</f>
        <v>0</v>
      </c>
      <c r="S66" s="4160">
        <f>'Ab1. RMNCH+A'!R158</f>
        <v>0</v>
      </c>
      <c r="T66" s="4210">
        <f t="shared" si="3"/>
        <v>0</v>
      </c>
      <c r="U66" s="4210">
        <f t="shared" si="4"/>
        <v>0</v>
      </c>
      <c r="V66" s="4210">
        <f t="shared" si="5"/>
        <v>0</v>
      </c>
      <c r="W66" s="4211" t="str">
        <f t="shared" si="6"/>
        <v xml:space="preserve">STATE: ; PDY: ; KKL: ; MHE: ; YNM: </v>
      </c>
      <c r="X66" s="4210"/>
      <c r="Y66" s="4210"/>
      <c r="Z66" s="4210">
        <f t="shared" si="7"/>
        <v>0</v>
      </c>
      <c r="AA66" s="4210"/>
      <c r="AB66" s="4210"/>
      <c r="AC66" s="4210"/>
      <c r="AD66" s="4210">
        <f t="shared" si="8"/>
        <v>0</v>
      </c>
      <c r="AE66" s="4210"/>
      <c r="AF66" s="4210"/>
      <c r="AG66" s="4210"/>
      <c r="AH66" s="4210">
        <f t="shared" si="9"/>
        <v>0</v>
      </c>
      <c r="AI66" s="4210"/>
      <c r="AJ66" s="4210"/>
      <c r="AK66" s="4210"/>
      <c r="AL66" s="4210">
        <f t="shared" si="10"/>
        <v>0</v>
      </c>
      <c r="AM66" s="4210"/>
      <c r="AN66" s="4210"/>
      <c r="AO66" s="4210"/>
      <c r="AP66" s="4210">
        <f t="shared" si="11"/>
        <v>0</v>
      </c>
      <c r="AQ66" s="4210"/>
      <c r="AR66" s="4210">
        <f t="shared" si="12"/>
        <v>0</v>
      </c>
      <c r="AS66" s="4210">
        <f t="shared" si="13"/>
        <v>0</v>
      </c>
      <c r="AT66" s="4210">
        <f t="shared" si="14"/>
        <v>0</v>
      </c>
      <c r="AU66" s="4211" t="str">
        <f t="shared" si="15"/>
        <v xml:space="preserve">STATE: ; PDY: ; KKL: ; MHE: ; YNM: </v>
      </c>
      <c r="AV66" s="1579" t="s">
        <v>7457</v>
      </c>
    </row>
    <row r="67" spans="1:49" s="3379" customFormat="1" ht="84.75" customHeight="1">
      <c r="A67" s="4224">
        <v>13</v>
      </c>
      <c r="B67" s="4237" t="s">
        <v>854</v>
      </c>
      <c r="C67" s="4153" t="s">
        <v>859</v>
      </c>
      <c r="D67" s="4153" t="s">
        <v>860</v>
      </c>
      <c r="E67" s="4610" t="s">
        <v>90</v>
      </c>
      <c r="F67" s="4162" t="s">
        <v>131</v>
      </c>
      <c r="G67" s="4154"/>
      <c r="H67" s="4154"/>
      <c r="I67" s="4223"/>
      <c r="J67" s="4223"/>
      <c r="K67" s="4154"/>
      <c r="L67" s="4154"/>
      <c r="M67" s="4155">
        <f t="shared" si="0"/>
        <v>17185</v>
      </c>
      <c r="N67" s="4156">
        <f t="shared" si="23"/>
        <v>0.17185</v>
      </c>
      <c r="O67" s="4155">
        <f t="shared" si="1"/>
        <v>2</v>
      </c>
      <c r="P67" s="4980">
        <f t="shared" si="24"/>
        <v>0.34370000000000001</v>
      </c>
      <c r="Q67" s="4158" t="str">
        <f t="shared" si="2"/>
        <v xml:space="preserve">STATE: TOT - 2 Mos x 1 day x 1 batch - Rs.34370/- ; PDY: ; KKL: ; MHE: ; YNM: </v>
      </c>
      <c r="R67" s="4159">
        <f>'Ab1. RMNCH+A'!Q159</f>
        <v>0</v>
      </c>
      <c r="S67" s="4160">
        <f>'Ab1. RMNCH+A'!R159</f>
        <v>0</v>
      </c>
      <c r="T67" s="4210">
        <f t="shared" si="3"/>
        <v>17185</v>
      </c>
      <c r="U67" s="4210">
        <f t="shared" si="4"/>
        <v>2</v>
      </c>
      <c r="V67" s="4210">
        <f t="shared" si="5"/>
        <v>34370</v>
      </c>
      <c r="W67" s="4211" t="str">
        <f t="shared" si="6"/>
        <v xml:space="preserve">STATE: TOT - 2 Mos x 1 day x 1 batch - Rs.34370/- ; PDY: ; KKL: ; MHE: ; YNM: </v>
      </c>
      <c r="X67" s="4210">
        <v>17185</v>
      </c>
      <c r="Y67" s="4210">
        <v>2</v>
      </c>
      <c r="Z67" s="4210">
        <f t="shared" si="7"/>
        <v>34370</v>
      </c>
      <c r="AA67" s="4210" t="s">
        <v>7725</v>
      </c>
      <c r="AB67" s="4210"/>
      <c r="AC67" s="4210"/>
      <c r="AD67" s="4210">
        <f t="shared" si="8"/>
        <v>0</v>
      </c>
      <c r="AE67" s="4210"/>
      <c r="AF67" s="4210"/>
      <c r="AG67" s="4210"/>
      <c r="AH67" s="4210">
        <f t="shared" si="9"/>
        <v>0</v>
      </c>
      <c r="AI67" s="4210"/>
      <c r="AJ67" s="4210"/>
      <c r="AK67" s="4210"/>
      <c r="AL67" s="4210">
        <f t="shared" si="10"/>
        <v>0</v>
      </c>
      <c r="AM67" s="4210"/>
      <c r="AN67" s="4210"/>
      <c r="AO67" s="4210"/>
      <c r="AP67" s="4210">
        <f t="shared" si="11"/>
        <v>0</v>
      </c>
      <c r="AQ67" s="4210"/>
      <c r="AR67" s="4210">
        <f t="shared" si="12"/>
        <v>34370</v>
      </c>
      <c r="AS67" s="4210">
        <f t="shared" si="13"/>
        <v>2</v>
      </c>
      <c r="AT67" s="4210">
        <f t="shared" si="14"/>
        <v>17185</v>
      </c>
      <c r="AU67" s="4211" t="str">
        <f t="shared" si="15"/>
        <v xml:space="preserve">STATE: TOT - 2 Mos x 1 day x 1 batch - Rs.34370/- ; PDY: ; KKL: ; MHE: ; YNM: </v>
      </c>
      <c r="AV67" s="1579" t="s">
        <v>7458</v>
      </c>
      <c r="AW67" s="4981" t="s">
        <v>7984</v>
      </c>
    </row>
    <row r="68" spans="1:49" s="3379" customFormat="1" ht="67.5" customHeight="1">
      <c r="A68" s="4224">
        <v>14</v>
      </c>
      <c r="B68" s="4237" t="s">
        <v>855</v>
      </c>
      <c r="C68" s="4153" t="s">
        <v>862</v>
      </c>
      <c r="D68" s="4153" t="s">
        <v>863</v>
      </c>
      <c r="E68" s="4610" t="s">
        <v>90</v>
      </c>
      <c r="F68" s="4162" t="s">
        <v>131</v>
      </c>
      <c r="G68" s="4154"/>
      <c r="H68" s="4154"/>
      <c r="I68" s="4272"/>
      <c r="J68" s="4272"/>
      <c r="K68" s="4154"/>
      <c r="L68" s="4154"/>
      <c r="M68" s="4155">
        <f t="shared" si="0"/>
        <v>0</v>
      </c>
      <c r="N68" s="4156">
        <f t="shared" si="23"/>
        <v>0</v>
      </c>
      <c r="O68" s="4155">
        <f t="shared" si="1"/>
        <v>0</v>
      </c>
      <c r="P68" s="4980">
        <f t="shared" si="24"/>
        <v>0</v>
      </c>
      <c r="Q68" s="4158" t="str">
        <f t="shared" si="2"/>
        <v xml:space="preserve">STATE: ; PDY: ; KKL: ; MHE: ; YNM: </v>
      </c>
      <c r="R68" s="4159">
        <f>'Ab1. RMNCH+A'!Q160</f>
        <v>0</v>
      </c>
      <c r="S68" s="4160">
        <f>'Ab1. RMNCH+A'!R160</f>
        <v>0</v>
      </c>
      <c r="T68" s="4210">
        <f t="shared" si="3"/>
        <v>0</v>
      </c>
      <c r="U68" s="4210">
        <f t="shared" si="4"/>
        <v>0</v>
      </c>
      <c r="V68" s="4210">
        <f t="shared" si="5"/>
        <v>0</v>
      </c>
      <c r="W68" s="4211" t="str">
        <f t="shared" si="6"/>
        <v xml:space="preserve">STATE: ; PDY: ; KKL: ; MHE: ; YNM: </v>
      </c>
      <c r="X68" s="4210"/>
      <c r="Y68" s="4210"/>
      <c r="Z68" s="4210">
        <f t="shared" si="7"/>
        <v>0</v>
      </c>
      <c r="AA68" s="4210"/>
      <c r="AB68" s="4210"/>
      <c r="AC68" s="4210"/>
      <c r="AD68" s="4210">
        <f t="shared" si="8"/>
        <v>0</v>
      </c>
      <c r="AE68" s="4210"/>
      <c r="AF68" s="4210"/>
      <c r="AG68" s="4210"/>
      <c r="AH68" s="4210">
        <f t="shared" si="9"/>
        <v>0</v>
      </c>
      <c r="AI68" s="4210"/>
      <c r="AJ68" s="4210"/>
      <c r="AK68" s="4210"/>
      <c r="AL68" s="4210">
        <f t="shared" si="10"/>
        <v>0</v>
      </c>
      <c r="AM68" s="4210"/>
      <c r="AN68" s="4210"/>
      <c r="AO68" s="4210"/>
      <c r="AP68" s="4210">
        <f t="shared" si="11"/>
        <v>0</v>
      </c>
      <c r="AQ68" s="4210"/>
      <c r="AR68" s="4210">
        <f t="shared" si="12"/>
        <v>0</v>
      </c>
      <c r="AS68" s="4210">
        <f t="shared" si="13"/>
        <v>0</v>
      </c>
      <c r="AT68" s="4210">
        <f t="shared" si="14"/>
        <v>0</v>
      </c>
      <c r="AU68" s="4211" t="str">
        <f t="shared" si="15"/>
        <v xml:space="preserve">STATE: ; PDY: ; KKL: ; MHE: ; YNM: </v>
      </c>
      <c r="AV68" s="1579" t="s">
        <v>7458</v>
      </c>
    </row>
    <row r="69" spans="1:49" s="3379" customFormat="1" ht="110.25" customHeight="1">
      <c r="A69" s="4224">
        <v>15</v>
      </c>
      <c r="B69" s="4237" t="s">
        <v>858</v>
      </c>
      <c r="C69" s="4153" t="s">
        <v>865</v>
      </c>
      <c r="D69" s="4153" t="s">
        <v>866</v>
      </c>
      <c r="E69" s="4610" t="s">
        <v>90</v>
      </c>
      <c r="F69" s="4162" t="s">
        <v>131</v>
      </c>
      <c r="G69" s="4154"/>
      <c r="H69" s="4154"/>
      <c r="I69" s="4615">
        <v>0.56000000000000005</v>
      </c>
      <c r="J69" s="4272"/>
      <c r="K69" s="4154"/>
      <c r="L69" s="4154"/>
      <c r="M69" s="4155">
        <f t="shared" si="0"/>
        <v>3003.75</v>
      </c>
      <c r="N69" s="4156">
        <f t="shared" si="23"/>
        <v>3.0037500000000002E-2</v>
      </c>
      <c r="O69" s="4155">
        <f t="shared" si="1"/>
        <v>32</v>
      </c>
      <c r="P69" s="4980">
        <f>N69*O69</f>
        <v>0.96120000000000005</v>
      </c>
      <c r="Q69" s="4158" t="str">
        <f t="shared" si="2"/>
        <v xml:space="preserve">STATE: ; PDY: 1 Batch x  16 SNs  x 2 days  -  (Rs. 0.48 Lakhs); KKL: 1 Batch x  16 SNs  x 2 days  -  (Rs. 0.48 Lakhs); MHE: ; YNM: </v>
      </c>
      <c r="R69" s="4159">
        <f>'Ab1. RMNCH+A'!Q161</f>
        <v>0</v>
      </c>
      <c r="S69" s="4160">
        <f>'Ab1. RMNCH+A'!R161</f>
        <v>0</v>
      </c>
      <c r="T69" s="4210">
        <f t="shared" si="3"/>
        <v>3003.75</v>
      </c>
      <c r="U69" s="4210">
        <f t="shared" si="4"/>
        <v>32</v>
      </c>
      <c r="V69" s="4210">
        <f t="shared" si="5"/>
        <v>96120</v>
      </c>
      <c r="W69" s="4211" t="str">
        <f t="shared" si="6"/>
        <v xml:space="preserve">STATE: ; PDY: 1 Batch x  16 SNs  x 2 days  -  (Rs. 0.48 Lakhs); KKL: 1 Batch x  16 SNs  x 2 days  -  (Rs. 0.48 Lakhs); MHE: ; YNM: </v>
      </c>
      <c r="X69" s="4210"/>
      <c r="Y69" s="4210"/>
      <c r="Z69" s="4210">
        <f t="shared" si="7"/>
        <v>0</v>
      </c>
      <c r="AA69" s="4210"/>
      <c r="AB69" s="4065">
        <v>3003.75</v>
      </c>
      <c r="AC69" s="4065">
        <v>16</v>
      </c>
      <c r="AD69" s="4067">
        <f t="shared" ref="AD69" si="26">AB69*AC69</f>
        <v>48060</v>
      </c>
      <c r="AE69" s="4067" t="s">
        <v>6624</v>
      </c>
      <c r="AF69" s="4065">
        <v>3003.75</v>
      </c>
      <c r="AG69" s="4065">
        <v>16</v>
      </c>
      <c r="AH69" s="4067">
        <f t="shared" ref="AH69" si="27">AF69*AG69</f>
        <v>48060</v>
      </c>
      <c r="AI69" s="4067" t="s">
        <v>6624</v>
      </c>
      <c r="AJ69" s="4210"/>
      <c r="AK69" s="4210"/>
      <c r="AL69" s="4210">
        <f t="shared" si="10"/>
        <v>0</v>
      </c>
      <c r="AM69" s="4210"/>
      <c r="AN69" s="4210"/>
      <c r="AO69" s="4210"/>
      <c r="AP69" s="4210">
        <f t="shared" si="11"/>
        <v>0</v>
      </c>
      <c r="AQ69" s="4210"/>
      <c r="AR69" s="4210">
        <f t="shared" si="12"/>
        <v>96120</v>
      </c>
      <c r="AS69" s="4210">
        <f t="shared" si="13"/>
        <v>32</v>
      </c>
      <c r="AT69" s="4210">
        <f t="shared" si="14"/>
        <v>3003.75</v>
      </c>
      <c r="AU69" s="4211" t="str">
        <f t="shared" si="15"/>
        <v xml:space="preserve">STATE: ; PDY: 1 Batch x  16 SNs  x 2 days  -  (Rs. 0.48 Lakhs); KKL: 1 Batch x  16 SNs  x 2 days  -  (Rs. 0.48 Lakhs); MHE: ; YNM: </v>
      </c>
      <c r="AV69" s="1579" t="s">
        <v>7458</v>
      </c>
      <c r="AW69" s="4981" t="s">
        <v>7984</v>
      </c>
    </row>
    <row r="70" spans="1:49" s="3379" customFormat="1" ht="78.75" customHeight="1">
      <c r="A70" s="4224">
        <v>16</v>
      </c>
      <c r="B70" s="4237" t="s">
        <v>861</v>
      </c>
      <c r="C70" s="4153" t="s">
        <v>868</v>
      </c>
      <c r="D70" s="4153" t="s">
        <v>869</v>
      </c>
      <c r="E70" s="4610" t="s">
        <v>90</v>
      </c>
      <c r="F70" s="4162" t="s">
        <v>131</v>
      </c>
      <c r="G70" s="4154"/>
      <c r="H70" s="4154"/>
      <c r="I70" s="4615">
        <v>0</v>
      </c>
      <c r="J70" s="4272"/>
      <c r="K70" s="4154"/>
      <c r="L70" s="4154"/>
      <c r="M70" s="4155">
        <f t="shared" si="0"/>
        <v>0</v>
      </c>
      <c r="N70" s="4156">
        <f t="shared" si="23"/>
        <v>0</v>
      </c>
      <c r="O70" s="4155">
        <f t="shared" si="1"/>
        <v>0</v>
      </c>
      <c r="P70" s="4980">
        <f t="shared" si="24"/>
        <v>0</v>
      </c>
      <c r="Q70" s="4158" t="str">
        <f t="shared" si="2"/>
        <v xml:space="preserve">STATE: ; PDY: ; KKL: ; MHE: ; YNM: </v>
      </c>
      <c r="R70" s="4159">
        <f>'Ab1. RMNCH+A'!Q162</f>
        <v>0</v>
      </c>
      <c r="S70" s="4160">
        <f>'Ab1. RMNCH+A'!R162</f>
        <v>0</v>
      </c>
      <c r="T70" s="4210">
        <f t="shared" si="3"/>
        <v>0</v>
      </c>
      <c r="U70" s="4210">
        <f t="shared" si="4"/>
        <v>0</v>
      </c>
      <c r="V70" s="4210">
        <f t="shared" si="5"/>
        <v>0</v>
      </c>
      <c r="W70" s="4211" t="str">
        <f t="shared" si="6"/>
        <v xml:space="preserve">STATE: ; PDY: ; KKL: ; MHE: ; YNM: </v>
      </c>
      <c r="X70" s="4210"/>
      <c r="Y70" s="4210"/>
      <c r="Z70" s="4210">
        <f t="shared" si="7"/>
        <v>0</v>
      </c>
      <c r="AA70" s="4210"/>
      <c r="AB70" s="4065"/>
      <c r="AC70" s="4065"/>
      <c r="AD70" s="4067">
        <f t="shared" si="8"/>
        <v>0</v>
      </c>
      <c r="AE70" s="4067"/>
      <c r="AF70" s="4065"/>
      <c r="AG70" s="4065"/>
      <c r="AH70" s="4067">
        <f t="shared" si="9"/>
        <v>0</v>
      </c>
      <c r="AI70" s="4067"/>
      <c r="AJ70" s="4210"/>
      <c r="AK70" s="4210"/>
      <c r="AL70" s="4210">
        <f t="shared" si="10"/>
        <v>0</v>
      </c>
      <c r="AM70" s="4210"/>
      <c r="AN70" s="4210"/>
      <c r="AO70" s="4210"/>
      <c r="AP70" s="4210">
        <f t="shared" si="11"/>
        <v>0</v>
      </c>
      <c r="AQ70" s="4210"/>
      <c r="AR70" s="4210">
        <f t="shared" si="12"/>
        <v>0</v>
      </c>
      <c r="AS70" s="4210">
        <f t="shared" si="13"/>
        <v>0</v>
      </c>
      <c r="AT70" s="4210">
        <f t="shared" si="14"/>
        <v>0</v>
      </c>
      <c r="AU70" s="4211" t="str">
        <f t="shared" si="15"/>
        <v xml:space="preserve">STATE: ; PDY: ; KKL: ; MHE: ; YNM: </v>
      </c>
      <c r="AV70" s="1579" t="s">
        <v>7458</v>
      </c>
    </row>
    <row r="71" spans="1:49" s="3379" customFormat="1" ht="114" customHeight="1">
      <c r="A71" s="4224">
        <v>17</v>
      </c>
      <c r="B71" s="4237" t="s">
        <v>864</v>
      </c>
      <c r="C71" s="4153" t="s">
        <v>871</v>
      </c>
      <c r="D71" s="4153" t="s">
        <v>4090</v>
      </c>
      <c r="E71" s="4610" t="s">
        <v>90</v>
      </c>
      <c r="F71" s="4162" t="s">
        <v>131</v>
      </c>
      <c r="G71" s="4154"/>
      <c r="H71" s="4154"/>
      <c r="I71" s="4615">
        <v>1.659999</v>
      </c>
      <c r="J71" s="4223"/>
      <c r="K71" s="4154"/>
      <c r="L71" s="4154"/>
      <c r="M71" s="4155">
        <f t="shared" si="0"/>
        <v>4890.6666666600004</v>
      </c>
      <c r="N71" s="4156">
        <f t="shared" si="23"/>
        <v>4.8906666666600006E-2</v>
      </c>
      <c r="O71" s="4155">
        <f t="shared" si="1"/>
        <v>30</v>
      </c>
      <c r="P71" s="4980">
        <f t="shared" si="24"/>
        <v>1.4671999999980001</v>
      </c>
      <c r="Q71" s="4158" t="str">
        <f t="shared" si="2"/>
        <v xml:space="preserve">STATE: ; PDY: 1 Batch  x  20 Mos  x  4 days -  &amp; 1 Batch  x  10 SNs   x  4 days  (Rs.1.47 Lakhs); KKL: ; MHE: ; YNM: </v>
      </c>
      <c r="R71" s="4159">
        <f>'Ab1. RMNCH+A'!Q163</f>
        <v>0</v>
      </c>
      <c r="S71" s="4160">
        <f>'Ab1. RMNCH+A'!R163</f>
        <v>0</v>
      </c>
      <c r="T71" s="4210">
        <f t="shared" si="3"/>
        <v>4890.6666666600004</v>
      </c>
      <c r="U71" s="4210">
        <f t="shared" si="4"/>
        <v>30</v>
      </c>
      <c r="V71" s="4210">
        <f t="shared" si="5"/>
        <v>146719.9999998</v>
      </c>
      <c r="W71" s="4211" t="str">
        <f t="shared" si="6"/>
        <v xml:space="preserve">STATE: ; PDY: 1 Batch  x  20 Mos  x  4 days -  &amp; 1 Batch  x  10 SNs   x  4 days  (Rs.1.47 Lakhs); KKL: ; MHE: ; YNM: </v>
      </c>
      <c r="X71" s="4210"/>
      <c r="Y71" s="4210"/>
      <c r="Z71" s="4210">
        <f t="shared" si="7"/>
        <v>0</v>
      </c>
      <c r="AA71" s="4210"/>
      <c r="AB71" s="4065">
        <v>4890.6666666600004</v>
      </c>
      <c r="AC71" s="4065">
        <v>30</v>
      </c>
      <c r="AD71" s="4067">
        <f t="shared" si="8"/>
        <v>146719.9999998</v>
      </c>
      <c r="AE71" s="4067" t="s">
        <v>6625</v>
      </c>
      <c r="AF71" s="4210"/>
      <c r="AG71" s="4210"/>
      <c r="AH71" s="4210">
        <f t="shared" si="9"/>
        <v>0</v>
      </c>
      <c r="AI71" s="4210"/>
      <c r="AJ71" s="4210"/>
      <c r="AK71" s="4210"/>
      <c r="AL71" s="4210">
        <f t="shared" si="10"/>
        <v>0</v>
      </c>
      <c r="AM71" s="4210"/>
      <c r="AN71" s="4210"/>
      <c r="AO71" s="4210"/>
      <c r="AP71" s="4210">
        <f t="shared" si="11"/>
        <v>0</v>
      </c>
      <c r="AQ71" s="4210"/>
      <c r="AR71" s="4210">
        <f t="shared" si="12"/>
        <v>146719.9999998</v>
      </c>
      <c r="AS71" s="4210">
        <f t="shared" si="13"/>
        <v>30</v>
      </c>
      <c r="AT71" s="4210">
        <f t="shared" si="14"/>
        <v>4890.6666666600004</v>
      </c>
      <c r="AU71" s="4211" t="str">
        <f t="shared" si="15"/>
        <v xml:space="preserve">STATE: ; PDY: 1 Batch  x  20 Mos  x  4 days -  &amp; 1 Batch  x  10 SNs   x  4 days  (Rs.1.47 Lakhs); KKL: ; MHE: ; YNM: </v>
      </c>
      <c r="AV71" s="1579" t="s">
        <v>7458</v>
      </c>
      <c r="AW71" s="4981" t="s">
        <v>7984</v>
      </c>
    </row>
    <row r="72" spans="1:49" s="3379" customFormat="1" ht="81">
      <c r="A72" s="4224">
        <v>18</v>
      </c>
      <c r="B72" s="4237" t="s">
        <v>867</v>
      </c>
      <c r="C72" s="4153" t="s">
        <v>873</v>
      </c>
      <c r="D72" s="4153" t="s">
        <v>4091</v>
      </c>
      <c r="E72" s="4610" t="s">
        <v>90</v>
      </c>
      <c r="F72" s="4162" t="s">
        <v>131</v>
      </c>
      <c r="G72" s="4154"/>
      <c r="H72" s="4154"/>
      <c r="I72" s="4224"/>
      <c r="J72" s="4223"/>
      <c r="K72" s="4154"/>
      <c r="L72" s="4154"/>
      <c r="M72" s="4155">
        <f t="shared" ref="M72:M135" si="28">T72</f>
        <v>0</v>
      </c>
      <c r="N72" s="4156">
        <f t="shared" si="23"/>
        <v>0</v>
      </c>
      <c r="O72" s="4155">
        <f t="shared" ref="O72:O135" si="29">U72</f>
        <v>0</v>
      </c>
      <c r="P72" s="4157">
        <f t="shared" si="24"/>
        <v>0</v>
      </c>
      <c r="Q72" s="4158" t="str">
        <f t="shared" ref="Q72:Q135" si="30">W72</f>
        <v xml:space="preserve">STATE: ; PDY: ; KKL: ; MHE: ; YNM: </v>
      </c>
      <c r="R72" s="4159">
        <f>'Ab1. RMNCH+A'!Q164</f>
        <v>0</v>
      </c>
      <c r="S72" s="4160">
        <f>'Ab1. RMNCH+A'!R164</f>
        <v>0</v>
      </c>
      <c r="T72" s="4210">
        <f t="shared" si="3"/>
        <v>0</v>
      </c>
      <c r="U72" s="4210">
        <f t="shared" si="4"/>
        <v>0</v>
      </c>
      <c r="V72" s="4210">
        <f t="shared" si="5"/>
        <v>0</v>
      </c>
      <c r="W72" s="4211" t="str">
        <f t="shared" si="6"/>
        <v xml:space="preserve">STATE: ; PDY: ; KKL: ; MHE: ; YNM: </v>
      </c>
      <c r="X72" s="4210"/>
      <c r="Y72" s="4210"/>
      <c r="Z72" s="4210">
        <f t="shared" si="7"/>
        <v>0</v>
      </c>
      <c r="AA72" s="4210"/>
      <c r="AB72" s="4210"/>
      <c r="AC72" s="4210"/>
      <c r="AD72" s="4210">
        <f t="shared" si="8"/>
        <v>0</v>
      </c>
      <c r="AE72" s="4210"/>
      <c r="AF72" s="4210"/>
      <c r="AG72" s="4210"/>
      <c r="AH72" s="4210">
        <f t="shared" si="9"/>
        <v>0</v>
      </c>
      <c r="AI72" s="4210"/>
      <c r="AJ72" s="4210"/>
      <c r="AK72" s="4210"/>
      <c r="AL72" s="4210">
        <f t="shared" si="10"/>
        <v>0</v>
      </c>
      <c r="AM72" s="4210"/>
      <c r="AN72" s="4210"/>
      <c r="AO72" s="4210"/>
      <c r="AP72" s="4210">
        <f t="shared" si="11"/>
        <v>0</v>
      </c>
      <c r="AQ72" s="4210"/>
      <c r="AR72" s="4210">
        <f t="shared" si="12"/>
        <v>0</v>
      </c>
      <c r="AS72" s="4210">
        <f t="shared" si="13"/>
        <v>0</v>
      </c>
      <c r="AT72" s="4210">
        <f t="shared" si="14"/>
        <v>0</v>
      </c>
      <c r="AU72" s="4211" t="str">
        <f t="shared" si="15"/>
        <v xml:space="preserve">STATE: ; PDY: ; KKL: ; MHE: ; YNM: </v>
      </c>
      <c r="AV72" s="1579" t="s">
        <v>7458</v>
      </c>
    </row>
    <row r="73" spans="1:49" s="3379" customFormat="1" ht="231.75" customHeight="1">
      <c r="A73" s="4224">
        <v>19</v>
      </c>
      <c r="B73" s="4237" t="s">
        <v>870</v>
      </c>
      <c r="C73" s="4153" t="s">
        <v>875</v>
      </c>
      <c r="D73" s="4153" t="s">
        <v>2469</v>
      </c>
      <c r="E73" s="4610" t="s">
        <v>90</v>
      </c>
      <c r="F73" s="4162" t="s">
        <v>131</v>
      </c>
      <c r="G73" s="4154"/>
      <c r="H73" s="4154"/>
      <c r="I73" s="4615">
        <v>0.56000000000000005</v>
      </c>
      <c r="J73" s="4154"/>
      <c r="K73" s="4154"/>
      <c r="L73" s="4154"/>
      <c r="M73" s="4155">
        <f t="shared" si="28"/>
        <v>2104.0303030281816</v>
      </c>
      <c r="N73" s="4156">
        <f t="shared" si="23"/>
        <v>2.1040303030281815E-2</v>
      </c>
      <c r="O73" s="4155">
        <f t="shared" si="29"/>
        <v>165</v>
      </c>
      <c r="P73" s="4157">
        <f t="shared" si="24"/>
        <v>3.4716499999964996</v>
      </c>
      <c r="Q73" s="4158" t="str">
        <f t="shared" si="30"/>
        <v xml:space="preserve">STATE: MAA - 15 SNs   x  3 days  x 2 batches (Rs. 0.48990 Lakhs ),  20 Mos x 3 days  x 1  batch -  (Rs.0.50370 Lakhs) - Total - Rs.0.99 Lakhs; PDY: IYCF - 1 Batch  x  15 SNs   x  4 days  x 2 batches (Rs.0.65 Lakhs); KKL: IYCF - 1 Batch  x  25 ANMs  x 4 days  x 2 batches (Rs.1.01420 Lakhs)                                           MAA - 1 Batch  x  25 ANMs  x  3 days  x 2 batches (Rs.0.81065 Lakhs)     Total - Rs. 1.82485 Lakhs                                                    ; MHE: ; YNM: </v>
      </c>
      <c r="R73" s="4159">
        <f>'Ab1. RMNCH+A'!Q165</f>
        <v>0</v>
      </c>
      <c r="S73" s="4160">
        <f>'Ab1. RMNCH+A'!R165</f>
        <v>0</v>
      </c>
      <c r="T73" s="4210">
        <f t="shared" si="3"/>
        <v>2104.0303030281816</v>
      </c>
      <c r="U73" s="4210">
        <f t="shared" si="4"/>
        <v>165</v>
      </c>
      <c r="V73" s="4210">
        <f t="shared" si="5"/>
        <v>347164.99999964994</v>
      </c>
      <c r="W73" s="4211" t="str">
        <f t="shared" si="6"/>
        <v xml:space="preserve">STATE: MAA - 15 SNs   x  3 days  x 2 batches (Rs. 0.48990 Lakhs ),  20 Mos x 3 days  x 1  batch -  (Rs.0.50370 Lakhs) - Total - Rs.0.99 Lakhs; PDY: IYCF - 1 Batch  x  15 SNs   x  4 days  x 2 batches (Rs.0.65 Lakhs); KKL: IYCF - 1 Batch  x  25 ANMs  x 4 days  x 2 batches (Rs.1.01420 Lakhs)                                           MAA - 1 Batch  x  25 ANMs  x  3 days  x 2 batches (Rs.0.81065 Lakhs)     Total - Rs. 1.82485 Lakhs                                                    ; MHE: ; YNM: </v>
      </c>
      <c r="X73" s="4065">
        <v>2838.8571428499999</v>
      </c>
      <c r="Y73" s="4065">
        <v>35</v>
      </c>
      <c r="Z73" s="4067">
        <f t="shared" si="7"/>
        <v>99359.999999749998</v>
      </c>
      <c r="AA73" s="4067" t="s">
        <v>7905</v>
      </c>
      <c r="AB73" s="4065">
        <v>2177.3333333300002</v>
      </c>
      <c r="AC73" s="4065">
        <v>30</v>
      </c>
      <c r="AD73" s="4067">
        <f>AB73*AC73</f>
        <v>65319.999999900007</v>
      </c>
      <c r="AE73" s="4067" t="s">
        <v>7726</v>
      </c>
      <c r="AF73" s="4065">
        <v>1824.85</v>
      </c>
      <c r="AG73" s="4065">
        <v>100</v>
      </c>
      <c r="AH73" s="4067">
        <f t="shared" si="9"/>
        <v>182485</v>
      </c>
      <c r="AI73" s="4067" t="s">
        <v>7732</v>
      </c>
      <c r="AJ73" s="4210"/>
      <c r="AK73" s="4210"/>
      <c r="AL73" s="4210">
        <f t="shared" si="10"/>
        <v>0</v>
      </c>
      <c r="AM73" s="4210"/>
      <c r="AN73" s="4210"/>
      <c r="AO73" s="4210"/>
      <c r="AP73" s="4210">
        <f t="shared" si="11"/>
        <v>0</v>
      </c>
      <c r="AQ73" s="4210"/>
      <c r="AR73" s="4210">
        <f t="shared" si="12"/>
        <v>347164.99999965</v>
      </c>
      <c r="AS73" s="4210">
        <f t="shared" si="13"/>
        <v>165</v>
      </c>
      <c r="AT73" s="4210">
        <f t="shared" si="14"/>
        <v>2104.0303030281816</v>
      </c>
      <c r="AU73" s="4211" t="str">
        <f t="shared" si="15"/>
        <v xml:space="preserve">STATE: MAA - 15 SNs   x  3 days  x 2 batches (Rs. 0.48990 Lakhs ),  20 Mos x 3 days  x 1  batch -  (Rs.0.50370 Lakhs) - Total - Rs.0.99 Lakhs; PDY: IYCF - 1 Batch  x  15 SNs   x  4 days  x 2 batches (Rs.0.65 Lakhs); KKL: IYCF - 1 Batch  x  25 ANMs  x 4 days  x 2 batches (Rs.1.01420 Lakhs)                                           MAA - 1 Batch  x  25 ANMs  x  3 days  x 2 batches (Rs.0.81065 Lakhs)     Total - Rs. 1.82485 Lakhs                                                    ; MHE: ; YNM: </v>
      </c>
      <c r="AV73" s="1579" t="s">
        <v>7459</v>
      </c>
      <c r="AW73" s="4981" t="s">
        <v>8047</v>
      </c>
    </row>
    <row r="74" spans="1:49" s="3379" customFormat="1" ht="93">
      <c r="A74" s="4224">
        <v>20</v>
      </c>
      <c r="B74" s="4237" t="s">
        <v>872</v>
      </c>
      <c r="C74" s="4153" t="s">
        <v>877</v>
      </c>
      <c r="D74" s="4153" t="s">
        <v>878</v>
      </c>
      <c r="E74" s="4610" t="s">
        <v>90</v>
      </c>
      <c r="F74" s="4162" t="s">
        <v>131</v>
      </c>
      <c r="G74" s="4163"/>
      <c r="H74" s="4179"/>
      <c r="I74" s="4615">
        <v>0</v>
      </c>
      <c r="J74" s="4180"/>
      <c r="K74" s="4209"/>
      <c r="L74" s="4163"/>
      <c r="M74" s="4155">
        <f t="shared" si="28"/>
        <v>250</v>
      </c>
      <c r="N74" s="4156">
        <f t="shared" si="23"/>
        <v>2.5000000000000001E-3</v>
      </c>
      <c r="O74" s="4155">
        <f t="shared" si="29"/>
        <v>400</v>
      </c>
      <c r="P74" s="4157">
        <f t="shared" si="24"/>
        <v>1</v>
      </c>
      <c r="Q74" s="4158" t="str">
        <f t="shared" si="30"/>
        <v xml:space="preserve">STATE: ; PDY: Orientation on National Deworming Day - Rs.1.00 Lakhs (2 rounds); KKL: ; MHE: ; YNM: </v>
      </c>
      <c r="R74" s="4159">
        <f>'Ab1. RMNCH+A'!Q166</f>
        <v>0</v>
      </c>
      <c r="S74" s="4160">
        <f>'Ab1. RMNCH+A'!R166</f>
        <v>0</v>
      </c>
      <c r="T74" s="4210">
        <f t="shared" si="3"/>
        <v>250</v>
      </c>
      <c r="U74" s="4210">
        <f t="shared" si="4"/>
        <v>400</v>
      </c>
      <c r="V74" s="4210">
        <f t="shared" si="5"/>
        <v>100000</v>
      </c>
      <c r="W74" s="4211" t="str">
        <f t="shared" si="6"/>
        <v xml:space="preserve">STATE: ; PDY: Orientation on National Deworming Day - Rs.1.00 Lakhs (2 rounds); KKL: ; MHE: ; YNM: </v>
      </c>
      <c r="X74" s="4210"/>
      <c r="Y74" s="4210"/>
      <c r="Z74" s="4210">
        <f t="shared" si="7"/>
        <v>0</v>
      </c>
      <c r="AA74" s="4210"/>
      <c r="AB74" s="4065">
        <v>250</v>
      </c>
      <c r="AC74" s="4065">
        <v>400</v>
      </c>
      <c r="AD74" s="4067">
        <f>AB74*AC74</f>
        <v>100000</v>
      </c>
      <c r="AE74" s="4067" t="s">
        <v>6708</v>
      </c>
      <c r="AF74" s="4210"/>
      <c r="AG74" s="4210"/>
      <c r="AH74" s="4210">
        <f t="shared" si="9"/>
        <v>0</v>
      </c>
      <c r="AI74" s="4210"/>
      <c r="AJ74" s="4210"/>
      <c r="AK74" s="4210"/>
      <c r="AL74" s="4210">
        <f t="shared" si="10"/>
        <v>0</v>
      </c>
      <c r="AM74" s="4210"/>
      <c r="AN74" s="4210"/>
      <c r="AO74" s="4210"/>
      <c r="AP74" s="4210">
        <f t="shared" si="11"/>
        <v>0</v>
      </c>
      <c r="AQ74" s="4210"/>
      <c r="AR74" s="4210">
        <f t="shared" si="12"/>
        <v>100000</v>
      </c>
      <c r="AS74" s="4210">
        <f t="shared" si="13"/>
        <v>400</v>
      </c>
      <c r="AT74" s="4210">
        <f t="shared" si="14"/>
        <v>250</v>
      </c>
      <c r="AU74" s="4211" t="str">
        <f t="shared" si="15"/>
        <v xml:space="preserve">STATE: ; PDY: Orientation on National Deworming Day - Rs.1.00 Lakhs (2 rounds); KKL: ; MHE: ; YNM: </v>
      </c>
      <c r="AV74" s="1579" t="s">
        <v>7460</v>
      </c>
      <c r="AW74" s="4981" t="s">
        <v>8030</v>
      </c>
    </row>
    <row r="75" spans="1:49" s="3379" customFormat="1" ht="81">
      <c r="A75" s="4224">
        <v>21</v>
      </c>
      <c r="B75" s="4237" t="s">
        <v>874</v>
      </c>
      <c r="C75" s="4172"/>
      <c r="D75" s="4153" t="s">
        <v>2461</v>
      </c>
      <c r="E75" s="4610" t="s">
        <v>90</v>
      </c>
      <c r="F75" s="4162" t="s">
        <v>131</v>
      </c>
      <c r="G75" s="4154"/>
      <c r="H75" s="4154"/>
      <c r="I75" s="4615">
        <v>1.659999</v>
      </c>
      <c r="J75" s="4154"/>
      <c r="K75" s="4154"/>
      <c r="L75" s="4154"/>
      <c r="M75" s="4155">
        <f t="shared" si="28"/>
        <v>0</v>
      </c>
      <c r="N75" s="4156">
        <f t="shared" si="23"/>
        <v>0</v>
      </c>
      <c r="O75" s="4155">
        <f t="shared" si="29"/>
        <v>0</v>
      </c>
      <c r="P75" s="4157">
        <f t="shared" si="24"/>
        <v>0</v>
      </c>
      <c r="Q75" s="4158" t="str">
        <f t="shared" si="30"/>
        <v xml:space="preserve">STATE: ; PDY: ; KKL: ; MHE: ; YNM: </v>
      </c>
      <c r="R75" s="4159">
        <f>'Ab1. RMNCH+A'!Q167</f>
        <v>0</v>
      </c>
      <c r="S75" s="4160">
        <f>'Ab1. RMNCH+A'!R167</f>
        <v>0</v>
      </c>
      <c r="T75" s="4210">
        <f t="shared" ref="T75:T138" si="31">IFERROR(AR75/AS75,0)</f>
        <v>0</v>
      </c>
      <c r="U75" s="4210">
        <f t="shared" ref="U75:U138" si="32">Y75+AC75+AG75+AK75+AO75</f>
        <v>0</v>
      </c>
      <c r="V75" s="4210">
        <f t="shared" ref="V75:V138" si="33">T75*U75</f>
        <v>0</v>
      </c>
      <c r="W75" s="4211" t="str">
        <f t="shared" ref="W75:W138" si="34">"STATE: "&amp;AA75&amp;"; PDY: "&amp;AE75&amp;"; KKL: "&amp;AI75&amp;"; MHE: "&amp;AM75&amp;"; YNM: "&amp;AQ75</f>
        <v xml:space="preserve">STATE: ; PDY: ; KKL: ; MHE: ; YNM: </v>
      </c>
      <c r="X75" s="4210"/>
      <c r="Y75" s="4210"/>
      <c r="Z75" s="4210">
        <f t="shared" ref="Z75:Z138" si="35">X75*Y75</f>
        <v>0</v>
      </c>
      <c r="AA75" s="4210"/>
      <c r="AB75" s="4210"/>
      <c r="AC75" s="4210"/>
      <c r="AD75" s="4210">
        <f t="shared" ref="AD75:AD138" si="36">AB75*AC75</f>
        <v>0</v>
      </c>
      <c r="AE75" s="4210"/>
      <c r="AF75" s="4210"/>
      <c r="AG75" s="4210"/>
      <c r="AH75" s="4210">
        <f t="shared" ref="AH75:AH138" si="37">AF75*AG75</f>
        <v>0</v>
      </c>
      <c r="AI75" s="4210"/>
      <c r="AJ75" s="4210"/>
      <c r="AK75" s="4210"/>
      <c r="AL75" s="4210">
        <f t="shared" ref="AL75:AL138" si="38">AJ75*AK75</f>
        <v>0</v>
      </c>
      <c r="AM75" s="4210"/>
      <c r="AN75" s="4210"/>
      <c r="AO75" s="4210"/>
      <c r="AP75" s="4210">
        <f t="shared" ref="AP75:AP138" si="39">AN75*AO75</f>
        <v>0</v>
      </c>
      <c r="AQ75" s="4210"/>
      <c r="AR75" s="4210">
        <f t="shared" ref="AR75:AR138" si="40">Z75+AD75+AH75+AL75+AP75</f>
        <v>0</v>
      </c>
      <c r="AS75" s="4210">
        <f t="shared" ref="AS75:AS138" si="41">Y75+AC75+AG75+AK75+AO75</f>
        <v>0</v>
      </c>
      <c r="AT75" s="4210">
        <f t="shared" ref="AT75:AT138" si="42">IFERROR((AR75/AS75),0)</f>
        <v>0</v>
      </c>
      <c r="AU75" s="4211" t="str">
        <f t="shared" ref="AU75:AU138" si="43">"STATE: "&amp;AA75&amp;"; PDY: "&amp;AE75&amp;"; KKL: "&amp;AI75&amp;"; MHE: "&amp;AM75&amp;"; YNM: "&amp;AQ75</f>
        <v xml:space="preserve">STATE: ; PDY: ; KKL: ; MHE: ; YNM: </v>
      </c>
      <c r="AV75" s="1579" t="s">
        <v>7458</v>
      </c>
    </row>
    <row r="76" spans="1:49" s="3379" customFormat="1" ht="81">
      <c r="A76" s="4224">
        <v>22</v>
      </c>
      <c r="B76" s="4237" t="s">
        <v>876</v>
      </c>
      <c r="C76" s="4172"/>
      <c r="D76" s="4153" t="s">
        <v>2462</v>
      </c>
      <c r="E76" s="4610" t="s">
        <v>90</v>
      </c>
      <c r="F76" s="4162" t="s">
        <v>131</v>
      </c>
      <c r="G76" s="4154"/>
      <c r="H76" s="4154"/>
      <c r="I76" s="4154"/>
      <c r="J76" s="4154"/>
      <c r="K76" s="4154"/>
      <c r="L76" s="4154"/>
      <c r="M76" s="4155">
        <f t="shared" si="28"/>
        <v>0</v>
      </c>
      <c r="N76" s="4156">
        <f t="shared" si="23"/>
        <v>0</v>
      </c>
      <c r="O76" s="4155">
        <f t="shared" si="29"/>
        <v>0</v>
      </c>
      <c r="P76" s="4157">
        <f t="shared" si="24"/>
        <v>0</v>
      </c>
      <c r="Q76" s="4158" t="str">
        <f t="shared" si="30"/>
        <v xml:space="preserve">STATE: ; PDY: ; KKL: ; MHE: ; YNM: </v>
      </c>
      <c r="R76" s="4159">
        <f>'Ab1. RMNCH+A'!Q168</f>
        <v>0</v>
      </c>
      <c r="S76" s="4160">
        <f>'Ab1. RMNCH+A'!R168</f>
        <v>0</v>
      </c>
      <c r="T76" s="4210">
        <f t="shared" si="31"/>
        <v>0</v>
      </c>
      <c r="U76" s="4210">
        <f t="shared" si="32"/>
        <v>0</v>
      </c>
      <c r="V76" s="4210">
        <f t="shared" si="33"/>
        <v>0</v>
      </c>
      <c r="W76" s="4211" t="str">
        <f t="shared" si="34"/>
        <v xml:space="preserve">STATE: ; PDY: ; KKL: ; MHE: ; YNM: </v>
      </c>
      <c r="X76" s="4210"/>
      <c r="Y76" s="4210"/>
      <c r="Z76" s="4210">
        <f t="shared" si="35"/>
        <v>0</v>
      </c>
      <c r="AA76" s="4210"/>
      <c r="AB76" s="4210"/>
      <c r="AC76" s="4210"/>
      <c r="AD76" s="4210">
        <f t="shared" si="36"/>
        <v>0</v>
      </c>
      <c r="AE76" s="4210"/>
      <c r="AF76" s="4210"/>
      <c r="AG76" s="4210"/>
      <c r="AH76" s="4210">
        <f t="shared" si="37"/>
        <v>0</v>
      </c>
      <c r="AI76" s="4210"/>
      <c r="AJ76" s="4210"/>
      <c r="AK76" s="4210"/>
      <c r="AL76" s="4210">
        <f t="shared" si="38"/>
        <v>0</v>
      </c>
      <c r="AM76" s="4210"/>
      <c r="AN76" s="4210"/>
      <c r="AO76" s="4210"/>
      <c r="AP76" s="4210">
        <f t="shared" si="39"/>
        <v>0</v>
      </c>
      <c r="AQ76" s="4210"/>
      <c r="AR76" s="4210">
        <f t="shared" si="40"/>
        <v>0</v>
      </c>
      <c r="AS76" s="4210">
        <f t="shared" si="41"/>
        <v>0</v>
      </c>
      <c r="AT76" s="4210">
        <f t="shared" si="42"/>
        <v>0</v>
      </c>
      <c r="AU76" s="4211" t="str">
        <f t="shared" si="43"/>
        <v xml:space="preserve">STATE: ; PDY: ; KKL: ; MHE: ; YNM: </v>
      </c>
      <c r="AV76" s="1579" t="s">
        <v>7458</v>
      </c>
    </row>
    <row r="77" spans="1:49" s="3379" customFormat="1" ht="139.5">
      <c r="A77" s="4224">
        <v>23</v>
      </c>
      <c r="B77" s="4237" t="s">
        <v>2460</v>
      </c>
      <c r="C77" s="4172"/>
      <c r="D77" s="4153" t="s">
        <v>2465</v>
      </c>
      <c r="E77" s="4610" t="s">
        <v>90</v>
      </c>
      <c r="F77" s="4162" t="s">
        <v>131</v>
      </c>
      <c r="G77" s="4154"/>
      <c r="H77" s="4154"/>
      <c r="I77" s="4154"/>
      <c r="J77" s="4154"/>
      <c r="K77" s="4154"/>
      <c r="L77" s="4154"/>
      <c r="M77" s="4155">
        <f t="shared" si="28"/>
        <v>962</v>
      </c>
      <c r="N77" s="4156">
        <f t="shared" si="23"/>
        <v>9.6200000000000001E-3</v>
      </c>
      <c r="O77" s="4155">
        <f t="shared" si="29"/>
        <v>120</v>
      </c>
      <c r="P77" s="4980">
        <f>N77*O77</f>
        <v>1.1544000000000001</v>
      </c>
      <c r="Q77" s="4158" t="str">
        <f t="shared" si="30"/>
        <v xml:space="preserve">STATE: NBSU - 60 MOS x 2 batches x 1 day  - Rs.0.68 Lakhs &amp;   60 SNs x 2 batches x 1 day - Rs.0.47 Lakhs (Total - Rs.1.15 Lakhs); PDY: ; KKL: ; MHE: ; YNM: </v>
      </c>
      <c r="R77" s="4159">
        <f>'Ab1. RMNCH+A'!Q169</f>
        <v>0</v>
      </c>
      <c r="S77" s="4160">
        <f>'Ab1. RMNCH+A'!R169</f>
        <v>0</v>
      </c>
      <c r="T77" s="4210">
        <f t="shared" si="31"/>
        <v>962</v>
      </c>
      <c r="U77" s="4210">
        <f t="shared" si="32"/>
        <v>120</v>
      </c>
      <c r="V77" s="4210">
        <f t="shared" si="33"/>
        <v>115440</v>
      </c>
      <c r="W77" s="4211" t="str">
        <f t="shared" si="34"/>
        <v xml:space="preserve">STATE: NBSU - 60 MOS x 2 batches x 1 day  - Rs.0.68 Lakhs &amp;   60 SNs x 2 batches x 1 day - Rs.0.47 Lakhs (Total - Rs.1.15 Lakhs); PDY: ; KKL: ; MHE: ; YNM: </v>
      </c>
      <c r="X77" s="4210">
        <v>962</v>
      </c>
      <c r="Y77" s="4210">
        <v>120</v>
      </c>
      <c r="Z77" s="4210">
        <f t="shared" si="35"/>
        <v>115440</v>
      </c>
      <c r="AA77" s="4211" t="s">
        <v>5915</v>
      </c>
      <c r="AB77" s="4210"/>
      <c r="AC77" s="4210"/>
      <c r="AD77" s="4210">
        <f t="shared" si="36"/>
        <v>0</v>
      </c>
      <c r="AE77" s="4210"/>
      <c r="AF77" s="4210"/>
      <c r="AG77" s="4210"/>
      <c r="AH77" s="4210">
        <f t="shared" si="37"/>
        <v>0</v>
      </c>
      <c r="AI77" s="4210"/>
      <c r="AJ77" s="4210"/>
      <c r="AK77" s="4210"/>
      <c r="AL77" s="4210">
        <f t="shared" si="38"/>
        <v>0</v>
      </c>
      <c r="AM77" s="4210"/>
      <c r="AN77" s="4210"/>
      <c r="AO77" s="4210"/>
      <c r="AP77" s="4210">
        <f t="shared" si="39"/>
        <v>0</v>
      </c>
      <c r="AQ77" s="4210"/>
      <c r="AR77" s="4210">
        <f t="shared" si="40"/>
        <v>115440</v>
      </c>
      <c r="AS77" s="4210">
        <f t="shared" si="41"/>
        <v>120</v>
      </c>
      <c r="AT77" s="4210">
        <f t="shared" si="42"/>
        <v>962</v>
      </c>
      <c r="AU77" s="4211" t="str">
        <f t="shared" si="43"/>
        <v xml:space="preserve">STATE: NBSU - 60 MOS x 2 batches x 1 day  - Rs.0.68 Lakhs &amp;   60 SNs x 2 batches x 1 day - Rs.0.47 Lakhs (Total - Rs.1.15 Lakhs); PDY: ; KKL: ; MHE: ; YNM: </v>
      </c>
      <c r="AV77" s="1579" t="s">
        <v>7458</v>
      </c>
      <c r="AW77" s="4981" t="s">
        <v>7984</v>
      </c>
    </row>
    <row r="78" spans="1:49" s="3379" customFormat="1" ht="141.75" customHeight="1">
      <c r="A78" s="4224">
        <v>24</v>
      </c>
      <c r="B78" s="4616" t="s">
        <v>2564</v>
      </c>
      <c r="C78" s="4172"/>
      <c r="D78" s="4225" t="s">
        <v>4092</v>
      </c>
      <c r="E78" s="4610" t="s">
        <v>90</v>
      </c>
      <c r="F78" s="4162" t="s">
        <v>131</v>
      </c>
      <c r="G78" s="4163"/>
      <c r="H78" s="4179"/>
      <c r="I78" s="4180"/>
      <c r="J78" s="4180"/>
      <c r="K78" s="4209"/>
      <c r="L78" s="4163"/>
      <c r="M78" s="4155">
        <f t="shared" si="28"/>
        <v>0</v>
      </c>
      <c r="N78" s="4156">
        <f t="shared" si="23"/>
        <v>0</v>
      </c>
      <c r="O78" s="4155">
        <f t="shared" si="29"/>
        <v>0</v>
      </c>
      <c r="P78" s="4980">
        <f t="shared" si="24"/>
        <v>0</v>
      </c>
      <c r="Q78" s="4158" t="str">
        <f t="shared" si="30"/>
        <v xml:space="preserve">STATE: ; PDY: ; KKL: ; MHE: ; YNM: </v>
      </c>
      <c r="R78" s="4159">
        <f>'Ab1. RMNCH+A'!Q170</f>
        <v>0</v>
      </c>
      <c r="S78" s="4160">
        <f>'Ab1. RMNCH+A'!R170</f>
        <v>0</v>
      </c>
      <c r="T78" s="4210">
        <f t="shared" si="31"/>
        <v>0</v>
      </c>
      <c r="U78" s="4210">
        <f t="shared" si="32"/>
        <v>0</v>
      </c>
      <c r="V78" s="4210">
        <f t="shared" si="33"/>
        <v>0</v>
      </c>
      <c r="W78" s="4211" t="str">
        <f t="shared" si="34"/>
        <v xml:space="preserve">STATE: ; PDY: ; KKL: ; MHE: ; YNM: </v>
      </c>
      <c r="X78" s="4210"/>
      <c r="Y78" s="4210"/>
      <c r="Z78" s="4210">
        <f t="shared" si="35"/>
        <v>0</v>
      </c>
      <c r="AA78" s="4210"/>
      <c r="AB78" s="4210"/>
      <c r="AC78" s="4210"/>
      <c r="AD78" s="4210">
        <f t="shared" si="36"/>
        <v>0</v>
      </c>
      <c r="AE78" s="4210"/>
      <c r="AF78" s="4210"/>
      <c r="AG78" s="4210"/>
      <c r="AH78" s="4210">
        <f t="shared" si="37"/>
        <v>0</v>
      </c>
      <c r="AI78" s="4210"/>
      <c r="AJ78" s="4210"/>
      <c r="AK78" s="4210"/>
      <c r="AL78" s="4210">
        <f t="shared" si="38"/>
        <v>0</v>
      </c>
      <c r="AM78" s="4210"/>
      <c r="AN78" s="4210"/>
      <c r="AO78" s="4210"/>
      <c r="AP78" s="4210">
        <f t="shared" si="39"/>
        <v>0</v>
      </c>
      <c r="AQ78" s="4210"/>
      <c r="AR78" s="4210">
        <f t="shared" si="40"/>
        <v>0</v>
      </c>
      <c r="AS78" s="4210">
        <f t="shared" si="41"/>
        <v>0</v>
      </c>
      <c r="AT78" s="4210">
        <f t="shared" si="42"/>
        <v>0</v>
      </c>
      <c r="AU78" s="4211" t="str">
        <f t="shared" si="43"/>
        <v xml:space="preserve">STATE: ; PDY: ; KKL: ; MHE: ; YNM: </v>
      </c>
      <c r="AV78" s="1579" t="s">
        <v>7461</v>
      </c>
    </row>
    <row r="79" spans="1:49" s="3379" customFormat="1" ht="116.25">
      <c r="A79" s="4224">
        <v>25</v>
      </c>
      <c r="B79" s="4616" t="s">
        <v>3341</v>
      </c>
      <c r="C79" s="4172"/>
      <c r="D79" s="4159" t="s">
        <v>4350</v>
      </c>
      <c r="E79" s="4610" t="s">
        <v>90</v>
      </c>
      <c r="F79" s="4162" t="s">
        <v>131</v>
      </c>
      <c r="G79" s="4163"/>
      <c r="H79" s="4179"/>
      <c r="I79" s="4180">
        <v>4</v>
      </c>
      <c r="J79" s="4180"/>
      <c r="K79" s="4209"/>
      <c r="L79" s="4163"/>
      <c r="M79" s="4155">
        <f t="shared" si="28"/>
        <v>50000</v>
      </c>
      <c r="N79" s="4156">
        <f t="shared" si="23"/>
        <v>0.5</v>
      </c>
      <c r="O79" s="4155">
        <f t="shared" si="29"/>
        <v>2</v>
      </c>
      <c r="P79" s="4980">
        <f>N79*O79</f>
        <v>1</v>
      </c>
      <c r="Q79" s="4158" t="str">
        <f t="shared" si="30"/>
        <v xml:space="preserve">STATE: State Training of Trainers for 4 batches of 30 participants each - Rs.1.00 Lakhs ; PDY: ; KKL: ; MHE: ; YNM: </v>
      </c>
      <c r="R79" s="4159">
        <f>'Ab1. RMNCH+A'!Q171</f>
        <v>0</v>
      </c>
      <c r="S79" s="4160">
        <f>'Ab1. RMNCH+A'!R171</f>
        <v>0</v>
      </c>
      <c r="T79" s="4210">
        <f t="shared" si="31"/>
        <v>50000</v>
      </c>
      <c r="U79" s="4210">
        <f t="shared" si="32"/>
        <v>2</v>
      </c>
      <c r="V79" s="4210">
        <f t="shared" si="33"/>
        <v>100000</v>
      </c>
      <c r="W79" s="4211" t="str">
        <f t="shared" si="34"/>
        <v xml:space="preserve">STATE: State Training of Trainers for 4 batches of 30 participants each - Rs.1.00 Lakhs ; PDY: ; KKL: ; MHE: ; YNM: </v>
      </c>
      <c r="X79" s="4205">
        <v>50000</v>
      </c>
      <c r="Y79" s="4205">
        <v>2</v>
      </c>
      <c r="Z79" s="4205">
        <f t="shared" si="35"/>
        <v>100000</v>
      </c>
      <c r="AA79" s="4206" t="s">
        <v>5967</v>
      </c>
      <c r="AB79" s="4205"/>
      <c r="AC79" s="4205"/>
      <c r="AD79" s="4205">
        <f t="shared" si="36"/>
        <v>0</v>
      </c>
      <c r="AE79" s="4206"/>
      <c r="AF79" s="4210"/>
      <c r="AG79" s="4210"/>
      <c r="AH79" s="4210">
        <f t="shared" si="37"/>
        <v>0</v>
      </c>
      <c r="AI79" s="4210"/>
      <c r="AJ79" s="4210"/>
      <c r="AK79" s="4210"/>
      <c r="AL79" s="4210">
        <f t="shared" si="38"/>
        <v>0</v>
      </c>
      <c r="AM79" s="4210"/>
      <c r="AN79" s="4210"/>
      <c r="AO79" s="4210"/>
      <c r="AP79" s="4210">
        <f t="shared" si="39"/>
        <v>0</v>
      </c>
      <c r="AQ79" s="4210"/>
      <c r="AR79" s="4210">
        <f t="shared" si="40"/>
        <v>100000</v>
      </c>
      <c r="AS79" s="4210">
        <f t="shared" si="41"/>
        <v>2</v>
      </c>
      <c r="AT79" s="4210">
        <f t="shared" si="42"/>
        <v>50000</v>
      </c>
      <c r="AU79" s="4211" t="str">
        <f t="shared" si="43"/>
        <v xml:space="preserve">STATE: State Training of Trainers for 4 batches of 30 participants each - Rs.1.00 Lakhs ; PDY: ; KKL: ; MHE: ; YNM: </v>
      </c>
      <c r="AV79" s="1579" t="s">
        <v>7453</v>
      </c>
      <c r="AW79" s="4981" t="s">
        <v>7884</v>
      </c>
    </row>
    <row r="80" spans="1:49" s="3379" customFormat="1" ht="93">
      <c r="A80" s="4224">
        <v>26</v>
      </c>
      <c r="B80" s="4616" t="s">
        <v>4349</v>
      </c>
      <c r="C80" s="4616" t="s">
        <v>2564</v>
      </c>
      <c r="D80" s="4153" t="s">
        <v>5914</v>
      </c>
      <c r="E80" s="4610" t="s">
        <v>90</v>
      </c>
      <c r="F80" s="4162" t="s">
        <v>131</v>
      </c>
      <c r="G80" s="4154"/>
      <c r="H80" s="4154"/>
      <c r="I80" s="4154">
        <v>0.3</v>
      </c>
      <c r="J80" s="4154"/>
      <c r="K80" s="4154"/>
      <c r="L80" s="4154"/>
      <c r="M80" s="4155">
        <f t="shared" si="28"/>
        <v>1134.6666666599999</v>
      </c>
      <c r="N80" s="4156">
        <f t="shared" si="23"/>
        <v>1.1346666666599999E-2</v>
      </c>
      <c r="O80" s="4155">
        <f t="shared" si="29"/>
        <v>60</v>
      </c>
      <c r="P80" s="4980">
        <f>N80*O80</f>
        <v>0.68079999999599994</v>
      </c>
      <c r="Q80" s="4158" t="str">
        <f t="shared" si="30"/>
        <v xml:space="preserve">STATE: SCNU - 90 MOS x 3 batches x 1 day  - Rs.0.68 Lakhs ; PDY: ; KKL: ; MHE: ; YNM: </v>
      </c>
      <c r="R80" s="4159">
        <f>'Ab1. RMNCH+A'!Q172</f>
        <v>0</v>
      </c>
      <c r="S80" s="4160">
        <f>'Ab1. RMNCH+A'!R172</f>
        <v>0</v>
      </c>
      <c r="T80" s="4210">
        <f t="shared" si="31"/>
        <v>1134.6666666599999</v>
      </c>
      <c r="U80" s="4210">
        <f t="shared" si="32"/>
        <v>60</v>
      </c>
      <c r="V80" s="4210">
        <f t="shared" si="33"/>
        <v>68079.999999599997</v>
      </c>
      <c r="W80" s="4211" t="str">
        <f t="shared" si="34"/>
        <v xml:space="preserve">STATE: SCNU - 90 MOS x 3 batches x 1 day  - Rs.0.68 Lakhs ; PDY: ; KKL: ; MHE: ; YNM: </v>
      </c>
      <c r="X80" s="4264">
        <v>1134.6666666599999</v>
      </c>
      <c r="Y80" s="4264">
        <v>60</v>
      </c>
      <c r="Z80" s="4264">
        <f>X80*Y80</f>
        <v>68079.999999599997</v>
      </c>
      <c r="AA80" s="4211" t="s">
        <v>5916</v>
      </c>
      <c r="AB80" s="4264"/>
      <c r="AC80" s="4264"/>
      <c r="AD80" s="4264">
        <f>AB80*AC80</f>
        <v>0</v>
      </c>
      <c r="AE80" s="4211"/>
      <c r="AF80" s="4205"/>
      <c r="AG80" s="4205"/>
      <c r="AH80" s="4205">
        <f t="shared" si="37"/>
        <v>0</v>
      </c>
      <c r="AI80" s="4205"/>
      <c r="AJ80" s="4205"/>
      <c r="AK80" s="4205"/>
      <c r="AL80" s="4205">
        <f t="shared" si="38"/>
        <v>0</v>
      </c>
      <c r="AM80" s="4205"/>
      <c r="AN80" s="4205"/>
      <c r="AO80" s="4205"/>
      <c r="AP80" s="4205">
        <f t="shared" si="39"/>
        <v>0</v>
      </c>
      <c r="AQ80" s="4205"/>
      <c r="AR80" s="4210">
        <f t="shared" si="40"/>
        <v>68079.999999599997</v>
      </c>
      <c r="AS80" s="4210">
        <f t="shared" si="41"/>
        <v>60</v>
      </c>
      <c r="AT80" s="4210">
        <f t="shared" si="42"/>
        <v>1134.6666666599999</v>
      </c>
      <c r="AU80" s="4211" t="str">
        <f t="shared" si="43"/>
        <v xml:space="preserve">STATE: SCNU - 90 MOS x 3 batches x 1 day  - Rs.0.68 Lakhs ; PDY: ; KKL: ; MHE: ; YNM: </v>
      </c>
      <c r="AV80" s="1579"/>
      <c r="AW80" s="4981" t="s">
        <v>7984</v>
      </c>
    </row>
    <row r="81" spans="1:49" s="3402" customFormat="1" ht="23.25">
      <c r="A81" s="4607" t="s">
        <v>4341</v>
      </c>
      <c r="B81" s="4196" t="s">
        <v>879</v>
      </c>
      <c r="C81" s="4197"/>
      <c r="D81" s="4198" t="s">
        <v>880</v>
      </c>
      <c r="E81" s="4199"/>
      <c r="F81" s="4199"/>
      <c r="G81" s="4200"/>
      <c r="H81" s="4200"/>
      <c r="I81" s="4200"/>
      <c r="J81" s="4200"/>
      <c r="K81" s="4200"/>
      <c r="L81" s="4200"/>
      <c r="M81" s="4155"/>
      <c r="N81" s="4201"/>
      <c r="O81" s="4155"/>
      <c r="P81" s="4202">
        <f>SUM(P82:P109)</f>
        <v>2.9882499999999999</v>
      </c>
      <c r="Q81" s="4158"/>
      <c r="R81" s="4203"/>
      <c r="S81" s="4204">
        <f>SUM(S82:S109)</f>
        <v>0</v>
      </c>
      <c r="T81" s="4210"/>
      <c r="U81" s="4210"/>
      <c r="V81" s="4202">
        <f>SUM(V82:V109)</f>
        <v>298825</v>
      </c>
      <c r="W81" s="4211"/>
      <c r="X81" s="4210"/>
      <c r="Y81" s="4210"/>
      <c r="Z81" s="4202">
        <f>SUM(Z82:Z109)</f>
        <v>0</v>
      </c>
      <c r="AA81" s="4210"/>
      <c r="AB81" s="4210"/>
      <c r="AC81" s="4210"/>
      <c r="AD81" s="4202">
        <f>SUM(AD82:AD109)</f>
        <v>215240</v>
      </c>
      <c r="AE81" s="4210"/>
      <c r="AF81" s="4210"/>
      <c r="AG81" s="4210"/>
      <c r="AH81" s="4202">
        <f>SUM(AH82:AH109)</f>
        <v>83585</v>
      </c>
      <c r="AI81" s="4210"/>
      <c r="AJ81" s="4210"/>
      <c r="AK81" s="4210"/>
      <c r="AL81" s="4202">
        <f>SUM(AL82:AL109)</f>
        <v>0</v>
      </c>
      <c r="AM81" s="4210"/>
      <c r="AN81" s="4210"/>
      <c r="AO81" s="4210"/>
      <c r="AP81" s="4202">
        <f>SUM(AP82:AP109)</f>
        <v>0</v>
      </c>
      <c r="AQ81" s="4210"/>
      <c r="AR81" s="4202">
        <f>SUM(AR82:AR109)</f>
        <v>298825</v>
      </c>
      <c r="AS81" s="4210"/>
      <c r="AT81" s="4210"/>
      <c r="AU81" s="4211"/>
      <c r="AV81" s="1604"/>
    </row>
    <row r="82" spans="1:49" s="3379" customFormat="1" ht="46.5">
      <c r="A82" s="4224">
        <v>1</v>
      </c>
      <c r="B82" s="4237" t="s">
        <v>758</v>
      </c>
      <c r="C82" s="4153" t="s">
        <v>759</v>
      </c>
      <c r="D82" s="4153" t="s">
        <v>760</v>
      </c>
      <c r="E82" s="4610" t="s">
        <v>90</v>
      </c>
      <c r="F82" s="4162" t="s">
        <v>91</v>
      </c>
      <c r="G82" s="4154"/>
      <c r="H82" s="4154"/>
      <c r="I82" s="4154"/>
      <c r="J82" s="4154"/>
      <c r="K82" s="4154"/>
      <c r="L82" s="4154"/>
      <c r="M82" s="4155">
        <f t="shared" si="28"/>
        <v>0</v>
      </c>
      <c r="N82" s="4156">
        <f>M82/100000</f>
        <v>0</v>
      </c>
      <c r="O82" s="4155">
        <f t="shared" si="29"/>
        <v>0</v>
      </c>
      <c r="P82" s="4157">
        <f>N82*O82</f>
        <v>0</v>
      </c>
      <c r="Q82" s="4158" t="str">
        <f t="shared" si="30"/>
        <v xml:space="preserve">STATE: ; PDY: ; KKL: ; MHE: ; YNM: </v>
      </c>
      <c r="R82" s="4159">
        <f>'Ab1. RMNCH+A'!Q242</f>
        <v>0</v>
      </c>
      <c r="S82" s="4160">
        <f>'Ab1. RMNCH+A'!R242</f>
        <v>0</v>
      </c>
      <c r="T82" s="4210">
        <f t="shared" si="31"/>
        <v>0</v>
      </c>
      <c r="U82" s="4210">
        <f t="shared" si="32"/>
        <v>0</v>
      </c>
      <c r="V82" s="4210">
        <f t="shared" si="33"/>
        <v>0</v>
      </c>
      <c r="W82" s="4211" t="str">
        <f t="shared" si="34"/>
        <v xml:space="preserve">STATE: ; PDY: ; KKL: ; MHE: ; YNM: </v>
      </c>
      <c r="X82" s="4210"/>
      <c r="Y82" s="4210"/>
      <c r="Z82" s="4210">
        <f t="shared" si="35"/>
        <v>0</v>
      </c>
      <c r="AA82" s="4210"/>
      <c r="AB82" s="4210"/>
      <c r="AC82" s="4210"/>
      <c r="AD82" s="4210">
        <f t="shared" si="36"/>
        <v>0</v>
      </c>
      <c r="AE82" s="4210"/>
      <c r="AF82" s="4210"/>
      <c r="AG82" s="4210"/>
      <c r="AH82" s="4210">
        <f t="shared" si="37"/>
        <v>0</v>
      </c>
      <c r="AI82" s="4210"/>
      <c r="AJ82" s="4210"/>
      <c r="AK82" s="4210"/>
      <c r="AL82" s="4210">
        <f t="shared" si="38"/>
        <v>0</v>
      </c>
      <c r="AM82" s="4210"/>
      <c r="AN82" s="4210"/>
      <c r="AO82" s="4210"/>
      <c r="AP82" s="4210">
        <f t="shared" si="39"/>
        <v>0</v>
      </c>
      <c r="AQ82" s="4210"/>
      <c r="AR82" s="4210">
        <f t="shared" si="40"/>
        <v>0</v>
      </c>
      <c r="AS82" s="4210">
        <f t="shared" si="41"/>
        <v>0</v>
      </c>
      <c r="AT82" s="4210">
        <f t="shared" si="42"/>
        <v>0</v>
      </c>
      <c r="AU82" s="4211" t="str">
        <f t="shared" si="43"/>
        <v xml:space="preserve">STATE: ; PDY: ; KKL: ; MHE: ; YNM: </v>
      </c>
      <c r="AV82" s="1579" t="s">
        <v>7462</v>
      </c>
    </row>
    <row r="83" spans="1:49" s="3402" customFormat="1" ht="162.75">
      <c r="A83" s="4224">
        <v>2</v>
      </c>
      <c r="B83" s="4237" t="s">
        <v>881</v>
      </c>
      <c r="C83" s="4153" t="s">
        <v>226</v>
      </c>
      <c r="D83" s="4208" t="s">
        <v>2479</v>
      </c>
      <c r="E83" s="4610" t="s">
        <v>90</v>
      </c>
      <c r="F83" s="4162" t="s">
        <v>91</v>
      </c>
      <c r="G83" s="4154"/>
      <c r="H83" s="4154"/>
      <c r="I83" s="4154"/>
      <c r="J83" s="4154"/>
      <c r="K83" s="4154"/>
      <c r="L83" s="4220"/>
      <c r="M83" s="4155">
        <f t="shared" si="28"/>
        <v>0</v>
      </c>
      <c r="N83" s="4156">
        <f t="shared" ref="N83:N109" si="44">M83/100000</f>
        <v>0</v>
      </c>
      <c r="O83" s="4155">
        <f t="shared" si="29"/>
        <v>0</v>
      </c>
      <c r="P83" s="4157">
        <f t="shared" ref="P83:P109" si="45">N83*O83</f>
        <v>0</v>
      </c>
      <c r="Q83" s="4158" t="str">
        <f t="shared" si="30"/>
        <v xml:space="preserve">STATE: ; PDY: ; KKL: ; MHE: ; YNM: </v>
      </c>
      <c r="R83" s="4159">
        <f>'Ab1. RMNCH+A'!Q243</f>
        <v>0</v>
      </c>
      <c r="S83" s="4160">
        <f>'Ab1. RMNCH+A'!R243</f>
        <v>0</v>
      </c>
      <c r="T83" s="4210">
        <f t="shared" si="31"/>
        <v>0</v>
      </c>
      <c r="U83" s="4210">
        <f t="shared" si="32"/>
        <v>0</v>
      </c>
      <c r="V83" s="4210">
        <f t="shared" si="33"/>
        <v>0</v>
      </c>
      <c r="W83" s="4211" t="str">
        <f t="shared" si="34"/>
        <v xml:space="preserve">STATE: ; PDY: ; KKL: ; MHE: ; YNM: </v>
      </c>
      <c r="X83" s="4210"/>
      <c r="Y83" s="4210"/>
      <c r="Z83" s="4210">
        <f t="shared" si="35"/>
        <v>0</v>
      </c>
      <c r="AA83" s="4210"/>
      <c r="AB83" s="4210"/>
      <c r="AC83" s="4210"/>
      <c r="AD83" s="4210">
        <f t="shared" si="36"/>
        <v>0</v>
      </c>
      <c r="AE83" s="4210"/>
      <c r="AF83" s="4210"/>
      <c r="AG83" s="4210"/>
      <c r="AH83" s="4210">
        <f t="shared" si="37"/>
        <v>0</v>
      </c>
      <c r="AI83" s="4210"/>
      <c r="AJ83" s="4210"/>
      <c r="AK83" s="4210"/>
      <c r="AL83" s="4210">
        <f t="shared" si="38"/>
        <v>0</v>
      </c>
      <c r="AM83" s="4210"/>
      <c r="AN83" s="4210"/>
      <c r="AO83" s="4210"/>
      <c r="AP83" s="4210">
        <f t="shared" si="39"/>
        <v>0</v>
      </c>
      <c r="AQ83" s="4210"/>
      <c r="AR83" s="4210">
        <f t="shared" si="40"/>
        <v>0</v>
      </c>
      <c r="AS83" s="4210">
        <f t="shared" si="41"/>
        <v>0</v>
      </c>
      <c r="AT83" s="4210">
        <f t="shared" si="42"/>
        <v>0</v>
      </c>
      <c r="AU83" s="4211" t="str">
        <f t="shared" si="43"/>
        <v xml:space="preserve">STATE: ; PDY: ; KKL: ; MHE: ; YNM: </v>
      </c>
      <c r="AV83" s="1579" t="s">
        <v>7462</v>
      </c>
    </row>
    <row r="84" spans="1:49" s="3402" customFormat="1" ht="46.5">
      <c r="A84" s="4224">
        <v>3</v>
      </c>
      <c r="B84" s="4237" t="s">
        <v>882</v>
      </c>
      <c r="C84" s="4153" t="s">
        <v>883</v>
      </c>
      <c r="D84" s="4208" t="s">
        <v>884</v>
      </c>
      <c r="E84" s="4610" t="s">
        <v>90</v>
      </c>
      <c r="F84" s="4162" t="s">
        <v>91</v>
      </c>
      <c r="G84" s="4179"/>
      <c r="H84" s="4227"/>
      <c r="I84" s="4180"/>
      <c r="J84" s="4180"/>
      <c r="K84" s="4227"/>
      <c r="L84" s="4179"/>
      <c r="M84" s="4155">
        <f t="shared" si="28"/>
        <v>0</v>
      </c>
      <c r="N84" s="4156">
        <f t="shared" si="44"/>
        <v>0</v>
      </c>
      <c r="O84" s="4155">
        <f t="shared" si="29"/>
        <v>0</v>
      </c>
      <c r="P84" s="4157">
        <f t="shared" si="45"/>
        <v>0</v>
      </c>
      <c r="Q84" s="4158" t="str">
        <f t="shared" si="30"/>
        <v xml:space="preserve">STATE: ; PDY: ; KKL: ; MHE: ; YNM: </v>
      </c>
      <c r="R84" s="4159">
        <f>'Ab1. RMNCH+A'!Q244</f>
        <v>0</v>
      </c>
      <c r="S84" s="4160">
        <f>'Ab1. RMNCH+A'!R244</f>
        <v>0</v>
      </c>
      <c r="T84" s="4210">
        <f t="shared" si="31"/>
        <v>0</v>
      </c>
      <c r="U84" s="4210">
        <f t="shared" si="32"/>
        <v>0</v>
      </c>
      <c r="V84" s="4210">
        <f t="shared" si="33"/>
        <v>0</v>
      </c>
      <c r="W84" s="4211" t="str">
        <f t="shared" si="34"/>
        <v xml:space="preserve">STATE: ; PDY: ; KKL: ; MHE: ; YNM: </v>
      </c>
      <c r="X84" s="4210"/>
      <c r="Y84" s="4210"/>
      <c r="Z84" s="4210">
        <f t="shared" si="35"/>
        <v>0</v>
      </c>
      <c r="AA84" s="4210"/>
      <c r="AB84" s="4210"/>
      <c r="AC84" s="4210"/>
      <c r="AD84" s="4210">
        <f t="shared" si="36"/>
        <v>0</v>
      </c>
      <c r="AE84" s="4210"/>
      <c r="AF84" s="4210"/>
      <c r="AG84" s="4210"/>
      <c r="AH84" s="4210">
        <f t="shared" si="37"/>
        <v>0</v>
      </c>
      <c r="AI84" s="4210"/>
      <c r="AJ84" s="4210"/>
      <c r="AK84" s="4210"/>
      <c r="AL84" s="4210">
        <f t="shared" si="38"/>
        <v>0</v>
      </c>
      <c r="AM84" s="4210"/>
      <c r="AN84" s="4210"/>
      <c r="AO84" s="4210"/>
      <c r="AP84" s="4210">
        <f t="shared" si="39"/>
        <v>0</v>
      </c>
      <c r="AQ84" s="4210"/>
      <c r="AR84" s="4210">
        <f t="shared" si="40"/>
        <v>0</v>
      </c>
      <c r="AS84" s="4210">
        <f t="shared" si="41"/>
        <v>0</v>
      </c>
      <c r="AT84" s="4210">
        <f t="shared" si="42"/>
        <v>0</v>
      </c>
      <c r="AU84" s="4211" t="str">
        <f t="shared" si="43"/>
        <v xml:space="preserve">STATE: ; PDY: ; KKL: ; MHE: ; YNM: </v>
      </c>
      <c r="AV84" s="1579" t="s">
        <v>7462</v>
      </c>
    </row>
    <row r="85" spans="1:49" s="3379" customFormat="1" ht="46.5">
      <c r="A85" s="4224">
        <v>4</v>
      </c>
      <c r="B85" s="4237" t="s">
        <v>885</v>
      </c>
      <c r="C85" s="4153" t="s">
        <v>888</v>
      </c>
      <c r="D85" s="4153" t="s">
        <v>889</v>
      </c>
      <c r="E85" s="4610" t="s">
        <v>90</v>
      </c>
      <c r="F85" s="4162" t="s">
        <v>91</v>
      </c>
      <c r="G85" s="4179"/>
      <c r="H85" s="4179"/>
      <c r="I85" s="4180"/>
      <c r="J85" s="4180"/>
      <c r="K85" s="4209"/>
      <c r="L85" s="4179"/>
      <c r="M85" s="4155">
        <f t="shared" si="28"/>
        <v>0</v>
      </c>
      <c r="N85" s="4156">
        <f t="shared" si="44"/>
        <v>0</v>
      </c>
      <c r="O85" s="4155">
        <f t="shared" si="29"/>
        <v>0</v>
      </c>
      <c r="P85" s="4157">
        <f t="shared" si="45"/>
        <v>0</v>
      </c>
      <c r="Q85" s="4158" t="str">
        <f t="shared" si="30"/>
        <v xml:space="preserve">STATE: ; PDY: ; KKL: ; MHE: ; YNM: </v>
      </c>
      <c r="R85" s="4159">
        <f>'Ab1. RMNCH+A'!Q245</f>
        <v>0</v>
      </c>
      <c r="S85" s="4160">
        <f>'Ab1. RMNCH+A'!R245</f>
        <v>0</v>
      </c>
      <c r="T85" s="4210">
        <f t="shared" si="31"/>
        <v>0</v>
      </c>
      <c r="U85" s="4210">
        <f t="shared" si="32"/>
        <v>0</v>
      </c>
      <c r="V85" s="4210">
        <f t="shared" si="33"/>
        <v>0</v>
      </c>
      <c r="W85" s="4211" t="str">
        <f t="shared" si="34"/>
        <v xml:space="preserve">STATE: ; PDY: ; KKL: ; MHE: ; YNM: </v>
      </c>
      <c r="X85" s="4210"/>
      <c r="Y85" s="4210"/>
      <c r="Z85" s="4210">
        <f t="shared" si="35"/>
        <v>0</v>
      </c>
      <c r="AA85" s="4210"/>
      <c r="AB85" s="4210"/>
      <c r="AC85" s="4210"/>
      <c r="AD85" s="4210">
        <f t="shared" si="36"/>
        <v>0</v>
      </c>
      <c r="AE85" s="4210"/>
      <c r="AF85" s="4210"/>
      <c r="AG85" s="4210"/>
      <c r="AH85" s="4210">
        <f t="shared" si="37"/>
        <v>0</v>
      </c>
      <c r="AI85" s="4210"/>
      <c r="AJ85" s="4210"/>
      <c r="AK85" s="4210"/>
      <c r="AL85" s="4210">
        <f t="shared" si="38"/>
        <v>0</v>
      </c>
      <c r="AM85" s="4210"/>
      <c r="AN85" s="4210"/>
      <c r="AO85" s="4210"/>
      <c r="AP85" s="4210">
        <f t="shared" si="39"/>
        <v>0</v>
      </c>
      <c r="AQ85" s="4210"/>
      <c r="AR85" s="4210">
        <f t="shared" si="40"/>
        <v>0</v>
      </c>
      <c r="AS85" s="4210">
        <f t="shared" si="41"/>
        <v>0</v>
      </c>
      <c r="AT85" s="4210">
        <f t="shared" si="42"/>
        <v>0</v>
      </c>
      <c r="AU85" s="4211" t="str">
        <f t="shared" si="43"/>
        <v xml:space="preserve">STATE: ; PDY: ; KKL: ; MHE: ; YNM: </v>
      </c>
      <c r="AV85" s="1579" t="s">
        <v>7463</v>
      </c>
    </row>
    <row r="86" spans="1:49" s="3379" customFormat="1" ht="46.5">
      <c r="A86" s="4224">
        <v>5</v>
      </c>
      <c r="B86" s="4237" t="s">
        <v>887</v>
      </c>
      <c r="C86" s="4153" t="s">
        <v>891</v>
      </c>
      <c r="D86" s="4153" t="s">
        <v>892</v>
      </c>
      <c r="E86" s="4610" t="s">
        <v>90</v>
      </c>
      <c r="F86" s="4162" t="s">
        <v>91</v>
      </c>
      <c r="G86" s="4179"/>
      <c r="H86" s="4179"/>
      <c r="I86" s="4180">
        <v>0.5</v>
      </c>
      <c r="J86" s="4180"/>
      <c r="K86" s="4209"/>
      <c r="L86" s="4179"/>
      <c r="M86" s="4155">
        <f t="shared" si="28"/>
        <v>0</v>
      </c>
      <c r="N86" s="4156">
        <f t="shared" si="44"/>
        <v>0</v>
      </c>
      <c r="O86" s="4155">
        <f t="shared" si="29"/>
        <v>0</v>
      </c>
      <c r="P86" s="4157">
        <f t="shared" si="45"/>
        <v>0</v>
      </c>
      <c r="Q86" s="4158" t="str">
        <f t="shared" si="30"/>
        <v xml:space="preserve">STATE: ; PDY: ; KKL: ; MHE: ; YNM: </v>
      </c>
      <c r="R86" s="4159">
        <f>'Ab1. RMNCH+A'!Q246</f>
        <v>0</v>
      </c>
      <c r="S86" s="4160">
        <f>'Ab1. RMNCH+A'!R246</f>
        <v>0</v>
      </c>
      <c r="T86" s="4210">
        <f t="shared" si="31"/>
        <v>0</v>
      </c>
      <c r="U86" s="4210">
        <f t="shared" si="32"/>
        <v>0</v>
      </c>
      <c r="V86" s="4210">
        <f t="shared" si="33"/>
        <v>0</v>
      </c>
      <c r="W86" s="4211" t="str">
        <f t="shared" si="34"/>
        <v xml:space="preserve">STATE: ; PDY: ; KKL: ; MHE: ; YNM: </v>
      </c>
      <c r="X86" s="4210"/>
      <c r="Y86" s="4210"/>
      <c r="Z86" s="4210">
        <f t="shared" si="35"/>
        <v>0</v>
      </c>
      <c r="AA86" s="4210"/>
      <c r="AB86" s="4065"/>
      <c r="AC86" s="4065"/>
      <c r="AD86" s="4067">
        <f t="shared" si="36"/>
        <v>0</v>
      </c>
      <c r="AE86" s="4067"/>
      <c r="AF86" s="4210"/>
      <c r="AG86" s="4210"/>
      <c r="AH86" s="4210">
        <f t="shared" si="37"/>
        <v>0</v>
      </c>
      <c r="AI86" s="4210"/>
      <c r="AJ86" s="4210"/>
      <c r="AK86" s="4210"/>
      <c r="AL86" s="4210">
        <f t="shared" si="38"/>
        <v>0</v>
      </c>
      <c r="AM86" s="4210"/>
      <c r="AN86" s="4210"/>
      <c r="AO86" s="4210"/>
      <c r="AP86" s="4210">
        <f t="shared" si="39"/>
        <v>0</v>
      </c>
      <c r="AQ86" s="4210"/>
      <c r="AR86" s="4210">
        <f t="shared" si="40"/>
        <v>0</v>
      </c>
      <c r="AS86" s="4210">
        <f t="shared" si="41"/>
        <v>0</v>
      </c>
      <c r="AT86" s="4210">
        <f t="shared" si="42"/>
        <v>0</v>
      </c>
      <c r="AU86" s="4211" t="str">
        <f t="shared" si="43"/>
        <v xml:space="preserve">STATE: ; PDY: ; KKL: ; MHE: ; YNM: </v>
      </c>
      <c r="AV86" s="1579" t="s">
        <v>7463</v>
      </c>
    </row>
    <row r="87" spans="1:49" s="3379" customFormat="1" ht="46.5">
      <c r="A87" s="4224">
        <v>6</v>
      </c>
      <c r="B87" s="4237" t="s">
        <v>890</v>
      </c>
      <c r="C87" s="4153" t="s">
        <v>894</v>
      </c>
      <c r="D87" s="4153" t="s">
        <v>895</v>
      </c>
      <c r="E87" s="4610" t="s">
        <v>90</v>
      </c>
      <c r="F87" s="4162" t="s">
        <v>91</v>
      </c>
      <c r="G87" s="4179"/>
      <c r="H87" s="4179"/>
      <c r="I87" s="4180"/>
      <c r="J87" s="4180"/>
      <c r="K87" s="4163"/>
      <c r="L87" s="4179"/>
      <c r="M87" s="4155">
        <f t="shared" si="28"/>
        <v>0</v>
      </c>
      <c r="N87" s="4156">
        <f t="shared" si="44"/>
        <v>0</v>
      </c>
      <c r="O87" s="4155">
        <f t="shared" si="29"/>
        <v>0</v>
      </c>
      <c r="P87" s="4157">
        <f t="shared" si="45"/>
        <v>0</v>
      </c>
      <c r="Q87" s="4158" t="str">
        <f t="shared" si="30"/>
        <v xml:space="preserve">STATE: ; PDY: ; KKL: ; MHE: ; YNM: </v>
      </c>
      <c r="R87" s="4159">
        <f>'Ab1. RMNCH+A'!Q247</f>
        <v>0</v>
      </c>
      <c r="S87" s="4160">
        <f>'Ab1. RMNCH+A'!R247</f>
        <v>0</v>
      </c>
      <c r="T87" s="4210">
        <f t="shared" si="31"/>
        <v>0</v>
      </c>
      <c r="U87" s="4210">
        <f t="shared" si="32"/>
        <v>0</v>
      </c>
      <c r="V87" s="4210">
        <f t="shared" si="33"/>
        <v>0</v>
      </c>
      <c r="W87" s="4211" t="str">
        <f t="shared" si="34"/>
        <v xml:space="preserve">STATE: ; PDY: ; KKL: ; MHE: ; YNM: </v>
      </c>
      <c r="X87" s="4210"/>
      <c r="Y87" s="4210"/>
      <c r="Z87" s="4210">
        <f t="shared" si="35"/>
        <v>0</v>
      </c>
      <c r="AA87" s="4210"/>
      <c r="AB87" s="4210"/>
      <c r="AC87" s="4210"/>
      <c r="AD87" s="4210">
        <f t="shared" si="36"/>
        <v>0</v>
      </c>
      <c r="AE87" s="4210"/>
      <c r="AF87" s="4210"/>
      <c r="AG87" s="4210"/>
      <c r="AH87" s="4210">
        <f t="shared" si="37"/>
        <v>0</v>
      </c>
      <c r="AI87" s="4210"/>
      <c r="AJ87" s="4210"/>
      <c r="AK87" s="4210"/>
      <c r="AL87" s="4210">
        <f t="shared" si="38"/>
        <v>0</v>
      </c>
      <c r="AM87" s="4210"/>
      <c r="AN87" s="4210"/>
      <c r="AO87" s="4210"/>
      <c r="AP87" s="4210">
        <f t="shared" si="39"/>
        <v>0</v>
      </c>
      <c r="AQ87" s="4210"/>
      <c r="AR87" s="4210">
        <f t="shared" si="40"/>
        <v>0</v>
      </c>
      <c r="AS87" s="4210">
        <f t="shared" si="41"/>
        <v>0</v>
      </c>
      <c r="AT87" s="4210">
        <f t="shared" si="42"/>
        <v>0</v>
      </c>
      <c r="AU87" s="4211" t="str">
        <f t="shared" si="43"/>
        <v xml:space="preserve">STATE: ; PDY: ; KKL: ; MHE: ; YNM: </v>
      </c>
      <c r="AV87" s="1579" t="s">
        <v>7463</v>
      </c>
    </row>
    <row r="88" spans="1:49" s="3379" customFormat="1" ht="46.5">
      <c r="A88" s="4224">
        <v>7</v>
      </c>
      <c r="B88" s="4237" t="s">
        <v>893</v>
      </c>
      <c r="C88" s="4153" t="s">
        <v>897</v>
      </c>
      <c r="D88" s="4153" t="s">
        <v>898</v>
      </c>
      <c r="E88" s="4610" t="s">
        <v>90</v>
      </c>
      <c r="F88" s="4162" t="s">
        <v>91</v>
      </c>
      <c r="G88" s="4222"/>
      <c r="H88" s="4222"/>
      <c r="I88" s="4221"/>
      <c r="J88" s="4221"/>
      <c r="K88" s="4209"/>
      <c r="L88" s="4222"/>
      <c r="M88" s="4155">
        <f t="shared" si="28"/>
        <v>0</v>
      </c>
      <c r="N88" s="4156">
        <f t="shared" si="44"/>
        <v>0</v>
      </c>
      <c r="O88" s="4155">
        <f t="shared" si="29"/>
        <v>0</v>
      </c>
      <c r="P88" s="4157">
        <f t="shared" si="45"/>
        <v>0</v>
      </c>
      <c r="Q88" s="4158" t="str">
        <f t="shared" si="30"/>
        <v xml:space="preserve">STATE: ; PDY: ; KKL: ; MHE: ; YNM: </v>
      </c>
      <c r="R88" s="4159">
        <f>'Ab1. RMNCH+A'!Q248</f>
        <v>0</v>
      </c>
      <c r="S88" s="4160">
        <f>'Ab1. RMNCH+A'!R248</f>
        <v>0</v>
      </c>
      <c r="T88" s="4210">
        <f t="shared" si="31"/>
        <v>0</v>
      </c>
      <c r="U88" s="4210">
        <f t="shared" si="32"/>
        <v>0</v>
      </c>
      <c r="V88" s="4210">
        <f t="shared" si="33"/>
        <v>0</v>
      </c>
      <c r="W88" s="4211" t="str">
        <f t="shared" si="34"/>
        <v xml:space="preserve">STATE: ; PDY: ; KKL: ; MHE: ; YNM: </v>
      </c>
      <c r="X88" s="4210"/>
      <c r="Y88" s="4210"/>
      <c r="Z88" s="4210">
        <f t="shared" si="35"/>
        <v>0</v>
      </c>
      <c r="AA88" s="4210"/>
      <c r="AB88" s="4210"/>
      <c r="AC88" s="4210"/>
      <c r="AD88" s="4210">
        <f t="shared" si="36"/>
        <v>0</v>
      </c>
      <c r="AE88" s="4210"/>
      <c r="AF88" s="4210"/>
      <c r="AG88" s="4210"/>
      <c r="AH88" s="4210">
        <f t="shared" si="37"/>
        <v>0</v>
      </c>
      <c r="AI88" s="4210"/>
      <c r="AJ88" s="4210"/>
      <c r="AK88" s="4210"/>
      <c r="AL88" s="4210">
        <f t="shared" si="38"/>
        <v>0</v>
      </c>
      <c r="AM88" s="4210"/>
      <c r="AN88" s="4210"/>
      <c r="AO88" s="4210"/>
      <c r="AP88" s="4210">
        <f t="shared" si="39"/>
        <v>0</v>
      </c>
      <c r="AQ88" s="4210"/>
      <c r="AR88" s="4210">
        <f t="shared" si="40"/>
        <v>0</v>
      </c>
      <c r="AS88" s="4210">
        <f t="shared" si="41"/>
        <v>0</v>
      </c>
      <c r="AT88" s="4210">
        <f t="shared" si="42"/>
        <v>0</v>
      </c>
      <c r="AU88" s="4211" t="str">
        <f t="shared" si="43"/>
        <v xml:space="preserve">STATE: ; PDY: ; KKL: ; MHE: ; YNM: </v>
      </c>
      <c r="AV88" s="1579" t="s">
        <v>7463</v>
      </c>
    </row>
    <row r="89" spans="1:49" s="3379" customFormat="1" ht="46.5">
      <c r="A89" s="4224">
        <v>8</v>
      </c>
      <c r="B89" s="4237" t="s">
        <v>896</v>
      </c>
      <c r="C89" s="4153" t="s">
        <v>900</v>
      </c>
      <c r="D89" s="4153" t="s">
        <v>901</v>
      </c>
      <c r="E89" s="4610" t="s">
        <v>90</v>
      </c>
      <c r="F89" s="4162" t="s">
        <v>91</v>
      </c>
      <c r="G89" s="4179"/>
      <c r="H89" s="4179"/>
      <c r="I89" s="4180"/>
      <c r="J89" s="4180"/>
      <c r="K89" s="4209"/>
      <c r="L89" s="4179"/>
      <c r="M89" s="4155">
        <f t="shared" si="28"/>
        <v>0</v>
      </c>
      <c r="N89" s="4156">
        <f t="shared" si="44"/>
        <v>0</v>
      </c>
      <c r="O89" s="4155">
        <f t="shared" si="29"/>
        <v>0</v>
      </c>
      <c r="P89" s="4157">
        <f t="shared" si="45"/>
        <v>0</v>
      </c>
      <c r="Q89" s="4158" t="str">
        <f t="shared" si="30"/>
        <v xml:space="preserve">STATE: ; PDY: ; KKL: ; MHE: ; YNM: </v>
      </c>
      <c r="R89" s="4159">
        <f>'Ab1. RMNCH+A'!Q249</f>
        <v>0</v>
      </c>
      <c r="S89" s="4160">
        <f>'Ab1. RMNCH+A'!R249</f>
        <v>0</v>
      </c>
      <c r="T89" s="4210">
        <f t="shared" si="31"/>
        <v>0</v>
      </c>
      <c r="U89" s="4210">
        <f t="shared" si="32"/>
        <v>0</v>
      </c>
      <c r="V89" s="4210">
        <f t="shared" si="33"/>
        <v>0</v>
      </c>
      <c r="W89" s="4211" t="str">
        <f t="shared" si="34"/>
        <v xml:space="preserve">STATE: ; PDY: ; KKL: ; MHE: ; YNM: </v>
      </c>
      <c r="X89" s="4210"/>
      <c r="Y89" s="4210"/>
      <c r="Z89" s="4210">
        <f t="shared" si="35"/>
        <v>0</v>
      </c>
      <c r="AA89" s="4210"/>
      <c r="AB89" s="4210"/>
      <c r="AC89" s="4210"/>
      <c r="AD89" s="4210">
        <f t="shared" si="36"/>
        <v>0</v>
      </c>
      <c r="AE89" s="4210"/>
      <c r="AF89" s="4210"/>
      <c r="AG89" s="4210"/>
      <c r="AH89" s="4210">
        <f t="shared" si="37"/>
        <v>0</v>
      </c>
      <c r="AI89" s="4210"/>
      <c r="AJ89" s="4210"/>
      <c r="AK89" s="4210"/>
      <c r="AL89" s="4210">
        <f t="shared" si="38"/>
        <v>0</v>
      </c>
      <c r="AM89" s="4210"/>
      <c r="AN89" s="4210"/>
      <c r="AO89" s="4210"/>
      <c r="AP89" s="4210">
        <f t="shared" si="39"/>
        <v>0</v>
      </c>
      <c r="AQ89" s="4210"/>
      <c r="AR89" s="4210">
        <f t="shared" si="40"/>
        <v>0</v>
      </c>
      <c r="AS89" s="4210">
        <f t="shared" si="41"/>
        <v>0</v>
      </c>
      <c r="AT89" s="4210">
        <f t="shared" si="42"/>
        <v>0</v>
      </c>
      <c r="AU89" s="4211" t="str">
        <f t="shared" si="43"/>
        <v xml:space="preserve">STATE: ; PDY: ; KKL: ; MHE: ; YNM: </v>
      </c>
      <c r="AV89" s="1579" t="s">
        <v>7463</v>
      </c>
    </row>
    <row r="90" spans="1:49" s="3379" customFormat="1" ht="46.5">
      <c r="A90" s="4224">
        <v>9</v>
      </c>
      <c r="B90" s="4237" t="s">
        <v>899</v>
      </c>
      <c r="C90" s="4153" t="s">
        <v>903</v>
      </c>
      <c r="D90" s="4153" t="s">
        <v>904</v>
      </c>
      <c r="E90" s="4610" t="s">
        <v>90</v>
      </c>
      <c r="F90" s="4162" t="s">
        <v>91</v>
      </c>
      <c r="G90" s="4179"/>
      <c r="H90" s="4179"/>
      <c r="I90" s="4180"/>
      <c r="J90" s="4180"/>
      <c r="K90" s="4163"/>
      <c r="L90" s="4179"/>
      <c r="M90" s="4155">
        <f t="shared" si="28"/>
        <v>0</v>
      </c>
      <c r="N90" s="4156">
        <f t="shared" si="44"/>
        <v>0</v>
      </c>
      <c r="O90" s="4155">
        <f t="shared" si="29"/>
        <v>0</v>
      </c>
      <c r="P90" s="4157">
        <f t="shared" si="45"/>
        <v>0</v>
      </c>
      <c r="Q90" s="4158" t="str">
        <f t="shared" si="30"/>
        <v xml:space="preserve">STATE: ; PDY: ; KKL: ; MHE: ; YNM: </v>
      </c>
      <c r="R90" s="4159">
        <f>'Ab1. RMNCH+A'!Q250</f>
        <v>0</v>
      </c>
      <c r="S90" s="4160">
        <f>'Ab1. RMNCH+A'!R250</f>
        <v>0</v>
      </c>
      <c r="T90" s="4210">
        <f t="shared" si="31"/>
        <v>0</v>
      </c>
      <c r="U90" s="4210">
        <f t="shared" si="32"/>
        <v>0</v>
      </c>
      <c r="V90" s="4210">
        <f t="shared" si="33"/>
        <v>0</v>
      </c>
      <c r="W90" s="4211" t="str">
        <f t="shared" si="34"/>
        <v xml:space="preserve">STATE: ; PDY: ; KKL: ; MHE: ; YNM: </v>
      </c>
      <c r="X90" s="4210"/>
      <c r="Y90" s="4210"/>
      <c r="Z90" s="4210">
        <f t="shared" si="35"/>
        <v>0</v>
      </c>
      <c r="AA90" s="4210"/>
      <c r="AB90" s="4210"/>
      <c r="AC90" s="4210"/>
      <c r="AD90" s="4210">
        <f t="shared" si="36"/>
        <v>0</v>
      </c>
      <c r="AE90" s="4210"/>
      <c r="AF90" s="4210"/>
      <c r="AG90" s="4210"/>
      <c r="AH90" s="4210">
        <f t="shared" si="37"/>
        <v>0</v>
      </c>
      <c r="AI90" s="4210"/>
      <c r="AJ90" s="4210"/>
      <c r="AK90" s="4210"/>
      <c r="AL90" s="4210">
        <f t="shared" si="38"/>
        <v>0</v>
      </c>
      <c r="AM90" s="4210"/>
      <c r="AN90" s="4210"/>
      <c r="AO90" s="4210"/>
      <c r="AP90" s="4210">
        <f t="shared" si="39"/>
        <v>0</v>
      </c>
      <c r="AQ90" s="4210"/>
      <c r="AR90" s="4210">
        <f t="shared" si="40"/>
        <v>0</v>
      </c>
      <c r="AS90" s="4210">
        <f t="shared" si="41"/>
        <v>0</v>
      </c>
      <c r="AT90" s="4210">
        <f t="shared" si="42"/>
        <v>0</v>
      </c>
      <c r="AU90" s="4211" t="str">
        <f t="shared" si="43"/>
        <v xml:space="preserve">STATE: ; PDY: ; KKL: ; MHE: ; YNM: </v>
      </c>
      <c r="AV90" s="1579" t="s">
        <v>7463</v>
      </c>
    </row>
    <row r="91" spans="1:49" s="3379" customFormat="1" ht="46.5">
      <c r="A91" s="4224">
        <v>10</v>
      </c>
      <c r="B91" s="4237" t="s">
        <v>902</v>
      </c>
      <c r="C91" s="4153" t="s">
        <v>906</v>
      </c>
      <c r="D91" s="4153" t="s">
        <v>907</v>
      </c>
      <c r="E91" s="4610" t="s">
        <v>90</v>
      </c>
      <c r="F91" s="4162" t="s">
        <v>91</v>
      </c>
      <c r="G91" s="4179"/>
      <c r="H91" s="4179"/>
      <c r="I91" s="4180"/>
      <c r="J91" s="4180"/>
      <c r="K91" s="4209"/>
      <c r="L91" s="4179"/>
      <c r="M91" s="4155">
        <f t="shared" si="28"/>
        <v>0</v>
      </c>
      <c r="N91" s="4156">
        <f t="shared" si="44"/>
        <v>0</v>
      </c>
      <c r="O91" s="4155">
        <f t="shared" si="29"/>
        <v>0</v>
      </c>
      <c r="P91" s="4157">
        <f t="shared" si="45"/>
        <v>0</v>
      </c>
      <c r="Q91" s="4158" t="str">
        <f t="shared" si="30"/>
        <v xml:space="preserve">STATE: ; PDY: ; KKL: ; MHE: ; YNM: </v>
      </c>
      <c r="R91" s="4159">
        <f>'Ab1. RMNCH+A'!Q251</f>
        <v>0</v>
      </c>
      <c r="S91" s="4160">
        <f>'Ab1. RMNCH+A'!R251</f>
        <v>0</v>
      </c>
      <c r="T91" s="4210">
        <f t="shared" si="31"/>
        <v>0</v>
      </c>
      <c r="U91" s="4210">
        <f t="shared" si="32"/>
        <v>0</v>
      </c>
      <c r="V91" s="4210">
        <f t="shared" si="33"/>
        <v>0</v>
      </c>
      <c r="W91" s="4211" t="str">
        <f t="shared" si="34"/>
        <v xml:space="preserve">STATE: ; PDY: ; KKL: ; MHE: ; YNM: </v>
      </c>
      <c r="X91" s="4210"/>
      <c r="Y91" s="4210"/>
      <c r="Z91" s="4210">
        <f t="shared" si="35"/>
        <v>0</v>
      </c>
      <c r="AA91" s="4210"/>
      <c r="AB91" s="4210"/>
      <c r="AC91" s="4210"/>
      <c r="AD91" s="4210">
        <f t="shared" si="36"/>
        <v>0</v>
      </c>
      <c r="AE91" s="4210"/>
      <c r="AF91" s="4210"/>
      <c r="AG91" s="4210"/>
      <c r="AH91" s="4210">
        <f t="shared" si="37"/>
        <v>0</v>
      </c>
      <c r="AI91" s="4210"/>
      <c r="AJ91" s="4210"/>
      <c r="AK91" s="4210"/>
      <c r="AL91" s="4210">
        <f t="shared" si="38"/>
        <v>0</v>
      </c>
      <c r="AM91" s="4210"/>
      <c r="AN91" s="4210"/>
      <c r="AO91" s="4210"/>
      <c r="AP91" s="4210">
        <f t="shared" si="39"/>
        <v>0</v>
      </c>
      <c r="AQ91" s="4210"/>
      <c r="AR91" s="4210">
        <f t="shared" si="40"/>
        <v>0</v>
      </c>
      <c r="AS91" s="4210">
        <f t="shared" si="41"/>
        <v>0</v>
      </c>
      <c r="AT91" s="4210">
        <f t="shared" si="42"/>
        <v>0</v>
      </c>
      <c r="AU91" s="4211" t="str">
        <f t="shared" si="43"/>
        <v xml:space="preserve">STATE: ; PDY: ; KKL: ; MHE: ; YNM: </v>
      </c>
      <c r="AV91" s="1579" t="s">
        <v>7464</v>
      </c>
    </row>
    <row r="92" spans="1:49" s="3379" customFormat="1" ht="69.75">
      <c r="A92" s="4224">
        <v>11</v>
      </c>
      <c r="B92" s="4237" t="s">
        <v>905</v>
      </c>
      <c r="C92" s="4153" t="s">
        <v>909</v>
      </c>
      <c r="D92" s="4153" t="s">
        <v>910</v>
      </c>
      <c r="E92" s="4610" t="s">
        <v>90</v>
      </c>
      <c r="F92" s="4162" t="s">
        <v>91</v>
      </c>
      <c r="G92" s="4154"/>
      <c r="H92" s="4154"/>
      <c r="I92" s="4154"/>
      <c r="J92" s="4154"/>
      <c r="K92" s="4154"/>
      <c r="L92" s="4154"/>
      <c r="M92" s="4155">
        <f t="shared" si="28"/>
        <v>784.1</v>
      </c>
      <c r="N92" s="4156">
        <f t="shared" si="44"/>
        <v>7.8410000000000007E-3</v>
      </c>
      <c r="O92" s="4155">
        <f t="shared" si="29"/>
        <v>50</v>
      </c>
      <c r="P92" s="4157">
        <f t="shared" si="45"/>
        <v>0.39205000000000001</v>
      </c>
      <c r="Q92" s="4158" t="str">
        <f t="shared" si="30"/>
        <v xml:space="preserve">STATE: ; PDY: 2 batches x 1 day x 25 ANMS - Rs.39205/-; KKL: ; MHE: ; YNM: </v>
      </c>
      <c r="R92" s="4159">
        <f>'Ab1. RMNCH+A'!Q252</f>
        <v>0</v>
      </c>
      <c r="S92" s="4160">
        <f>'Ab1. RMNCH+A'!R252</f>
        <v>0</v>
      </c>
      <c r="T92" s="4210">
        <f t="shared" si="31"/>
        <v>784.1</v>
      </c>
      <c r="U92" s="4210">
        <f t="shared" si="32"/>
        <v>50</v>
      </c>
      <c r="V92" s="4210">
        <f t="shared" si="33"/>
        <v>39205</v>
      </c>
      <c r="W92" s="4211" t="str">
        <f t="shared" si="34"/>
        <v xml:space="preserve">STATE: ; PDY: 2 batches x 1 day x 25 ANMS - Rs.39205/-; KKL: ; MHE: ; YNM: </v>
      </c>
      <c r="X92" s="4210"/>
      <c r="Y92" s="4210"/>
      <c r="Z92" s="4210">
        <f t="shared" si="35"/>
        <v>0</v>
      </c>
      <c r="AA92" s="4210"/>
      <c r="AB92" s="4210">
        <v>784.1</v>
      </c>
      <c r="AC92" s="4210">
        <v>50</v>
      </c>
      <c r="AD92" s="4210">
        <f t="shared" si="36"/>
        <v>39205</v>
      </c>
      <c r="AE92" s="4211" t="s">
        <v>6706</v>
      </c>
      <c r="AF92" s="4210"/>
      <c r="AG92" s="4210"/>
      <c r="AH92" s="4210">
        <f t="shared" si="37"/>
        <v>0</v>
      </c>
      <c r="AI92" s="4210"/>
      <c r="AJ92" s="4210"/>
      <c r="AK92" s="4210"/>
      <c r="AL92" s="4210">
        <f t="shared" si="38"/>
        <v>0</v>
      </c>
      <c r="AM92" s="4210"/>
      <c r="AN92" s="4210"/>
      <c r="AO92" s="4210"/>
      <c r="AP92" s="4210">
        <f t="shared" si="39"/>
        <v>0</v>
      </c>
      <c r="AQ92" s="4210"/>
      <c r="AR92" s="4210">
        <f t="shared" si="40"/>
        <v>39205</v>
      </c>
      <c r="AS92" s="4210">
        <f t="shared" si="41"/>
        <v>50</v>
      </c>
      <c r="AT92" s="4210">
        <f t="shared" si="42"/>
        <v>784.1</v>
      </c>
      <c r="AU92" s="4211" t="str">
        <f t="shared" si="43"/>
        <v xml:space="preserve">STATE: ; PDY: 2 batches x 1 day x 25 ANMS - Rs.39205/-; KKL: ; MHE: ; YNM: </v>
      </c>
      <c r="AV92" s="1579" t="s">
        <v>7464</v>
      </c>
      <c r="AW92" s="4981" t="s">
        <v>7882</v>
      </c>
    </row>
    <row r="93" spans="1:49" s="3379" customFormat="1" ht="46.5">
      <c r="A93" s="4224">
        <v>12</v>
      </c>
      <c r="B93" s="4237" t="s">
        <v>908</v>
      </c>
      <c r="C93" s="4153" t="s">
        <v>912</v>
      </c>
      <c r="D93" s="4153" t="s">
        <v>913</v>
      </c>
      <c r="E93" s="4610" t="s">
        <v>90</v>
      </c>
      <c r="F93" s="4162" t="s">
        <v>91</v>
      </c>
      <c r="G93" s="4179"/>
      <c r="H93" s="4179"/>
      <c r="I93" s="4180"/>
      <c r="J93" s="4180"/>
      <c r="K93" s="4163"/>
      <c r="L93" s="4179"/>
      <c r="M93" s="4155">
        <f t="shared" si="28"/>
        <v>0</v>
      </c>
      <c r="N93" s="4156">
        <f t="shared" si="44"/>
        <v>0</v>
      </c>
      <c r="O93" s="4155">
        <f t="shared" si="29"/>
        <v>0</v>
      </c>
      <c r="P93" s="4157">
        <f t="shared" si="45"/>
        <v>0</v>
      </c>
      <c r="Q93" s="4158" t="str">
        <f t="shared" si="30"/>
        <v xml:space="preserve">STATE: ; PDY: ; KKL: ; MHE: ; YNM: </v>
      </c>
      <c r="R93" s="4159">
        <f>'Ab1. RMNCH+A'!Q253</f>
        <v>0</v>
      </c>
      <c r="S93" s="4160">
        <f>'Ab1. RMNCH+A'!R253</f>
        <v>0</v>
      </c>
      <c r="T93" s="4210">
        <f t="shared" si="31"/>
        <v>0</v>
      </c>
      <c r="U93" s="4210">
        <f t="shared" si="32"/>
        <v>0</v>
      </c>
      <c r="V93" s="4210">
        <f t="shared" si="33"/>
        <v>0</v>
      </c>
      <c r="W93" s="4211" t="str">
        <f t="shared" si="34"/>
        <v xml:space="preserve">STATE: ; PDY: ; KKL: ; MHE: ; YNM: </v>
      </c>
      <c r="X93" s="4210"/>
      <c r="Y93" s="4210"/>
      <c r="Z93" s="4210">
        <f t="shared" si="35"/>
        <v>0</v>
      </c>
      <c r="AA93" s="4210"/>
      <c r="AB93" s="4210"/>
      <c r="AC93" s="4210"/>
      <c r="AD93" s="4210">
        <f t="shared" si="36"/>
        <v>0</v>
      </c>
      <c r="AE93" s="4210"/>
      <c r="AF93" s="4210"/>
      <c r="AG93" s="4210"/>
      <c r="AH93" s="4210">
        <f t="shared" si="37"/>
        <v>0</v>
      </c>
      <c r="AI93" s="4210"/>
      <c r="AJ93" s="4210"/>
      <c r="AK93" s="4210"/>
      <c r="AL93" s="4210">
        <f t="shared" si="38"/>
        <v>0</v>
      </c>
      <c r="AM93" s="4210"/>
      <c r="AN93" s="4210"/>
      <c r="AO93" s="4210"/>
      <c r="AP93" s="4210">
        <f t="shared" si="39"/>
        <v>0</v>
      </c>
      <c r="AQ93" s="4210"/>
      <c r="AR93" s="4210">
        <f t="shared" si="40"/>
        <v>0</v>
      </c>
      <c r="AS93" s="4210">
        <f t="shared" si="41"/>
        <v>0</v>
      </c>
      <c r="AT93" s="4210">
        <f t="shared" si="42"/>
        <v>0</v>
      </c>
      <c r="AU93" s="4211" t="str">
        <f t="shared" si="43"/>
        <v xml:space="preserve">STATE: ; PDY: ; KKL: ; MHE: ; YNM: </v>
      </c>
      <c r="AV93" s="1579" t="s">
        <v>7465</v>
      </c>
    </row>
    <row r="94" spans="1:49" s="3379" customFormat="1" ht="46.5">
      <c r="A94" s="4224">
        <v>13</v>
      </c>
      <c r="B94" s="4237" t="s">
        <v>911</v>
      </c>
      <c r="C94" s="4153" t="s">
        <v>915</v>
      </c>
      <c r="D94" s="4153" t="s">
        <v>916</v>
      </c>
      <c r="E94" s="4610" t="s">
        <v>90</v>
      </c>
      <c r="F94" s="4162" t="s">
        <v>91</v>
      </c>
      <c r="G94" s="4179"/>
      <c r="H94" s="4179"/>
      <c r="I94" s="4180"/>
      <c r="J94" s="4180"/>
      <c r="K94" s="4163"/>
      <c r="L94" s="4179"/>
      <c r="M94" s="4155">
        <f t="shared" si="28"/>
        <v>0</v>
      </c>
      <c r="N94" s="4156">
        <f t="shared" si="44"/>
        <v>0</v>
      </c>
      <c r="O94" s="4155">
        <f t="shared" si="29"/>
        <v>0</v>
      </c>
      <c r="P94" s="4157">
        <f t="shared" si="45"/>
        <v>0</v>
      </c>
      <c r="Q94" s="4158" t="str">
        <f t="shared" si="30"/>
        <v xml:space="preserve">STATE: ; PDY: ; KKL: ; MHE: ; YNM: </v>
      </c>
      <c r="R94" s="4159">
        <f>'Ab1. RMNCH+A'!Q254</f>
        <v>0</v>
      </c>
      <c r="S94" s="4160">
        <f>'Ab1. RMNCH+A'!R254</f>
        <v>0</v>
      </c>
      <c r="T94" s="4210">
        <f t="shared" si="31"/>
        <v>0</v>
      </c>
      <c r="U94" s="4210">
        <f t="shared" si="32"/>
        <v>0</v>
      </c>
      <c r="V94" s="4210">
        <f t="shared" si="33"/>
        <v>0</v>
      </c>
      <c r="W94" s="4211" t="str">
        <f t="shared" si="34"/>
        <v xml:space="preserve">STATE: ; PDY: ; KKL: ; MHE: ; YNM: </v>
      </c>
      <c r="X94" s="4210"/>
      <c r="Y94" s="4210"/>
      <c r="Z94" s="4210">
        <f t="shared" si="35"/>
        <v>0</v>
      </c>
      <c r="AA94" s="4210"/>
      <c r="AB94" s="4210"/>
      <c r="AC94" s="4210"/>
      <c r="AD94" s="4210">
        <f t="shared" si="36"/>
        <v>0</v>
      </c>
      <c r="AE94" s="4210"/>
      <c r="AF94" s="4210"/>
      <c r="AG94" s="4210"/>
      <c r="AH94" s="4210">
        <f t="shared" si="37"/>
        <v>0</v>
      </c>
      <c r="AI94" s="4210"/>
      <c r="AJ94" s="4210"/>
      <c r="AK94" s="4210"/>
      <c r="AL94" s="4210">
        <f t="shared" si="38"/>
        <v>0</v>
      </c>
      <c r="AM94" s="4210"/>
      <c r="AN94" s="4210"/>
      <c r="AO94" s="4210"/>
      <c r="AP94" s="4210">
        <f t="shared" si="39"/>
        <v>0</v>
      </c>
      <c r="AQ94" s="4210"/>
      <c r="AR94" s="4210">
        <f t="shared" si="40"/>
        <v>0</v>
      </c>
      <c r="AS94" s="4210">
        <f t="shared" si="41"/>
        <v>0</v>
      </c>
      <c r="AT94" s="4210">
        <f t="shared" si="42"/>
        <v>0</v>
      </c>
      <c r="AU94" s="4211" t="str">
        <f t="shared" si="43"/>
        <v xml:space="preserve">STATE: ; PDY: ; KKL: ; MHE: ; YNM: </v>
      </c>
      <c r="AV94" s="1579" t="s">
        <v>7465</v>
      </c>
    </row>
    <row r="95" spans="1:49" s="3379" customFormat="1" ht="46.5">
      <c r="A95" s="4224">
        <v>14</v>
      </c>
      <c r="B95" s="4237" t="s">
        <v>914</v>
      </c>
      <c r="C95" s="4153" t="s">
        <v>918</v>
      </c>
      <c r="D95" s="4153" t="s">
        <v>919</v>
      </c>
      <c r="E95" s="4610" t="s">
        <v>90</v>
      </c>
      <c r="F95" s="4162" t="s">
        <v>91</v>
      </c>
      <c r="G95" s="4222"/>
      <c r="H95" s="4222"/>
      <c r="I95" s="4221"/>
      <c r="J95" s="4221"/>
      <c r="K95" s="4154"/>
      <c r="L95" s="4154"/>
      <c r="M95" s="4155">
        <f t="shared" si="28"/>
        <v>0</v>
      </c>
      <c r="N95" s="4156">
        <f t="shared" si="44"/>
        <v>0</v>
      </c>
      <c r="O95" s="4155">
        <f t="shared" si="29"/>
        <v>0</v>
      </c>
      <c r="P95" s="4157">
        <f t="shared" si="45"/>
        <v>0</v>
      </c>
      <c r="Q95" s="4158" t="str">
        <f t="shared" si="30"/>
        <v xml:space="preserve">STATE: ; PDY: ; KKL: ; MHE: ; YNM: </v>
      </c>
      <c r="R95" s="4159">
        <f>'Ab1. RMNCH+A'!Q255</f>
        <v>0</v>
      </c>
      <c r="S95" s="4160">
        <f>'Ab1. RMNCH+A'!R255</f>
        <v>0</v>
      </c>
      <c r="T95" s="4210">
        <f t="shared" si="31"/>
        <v>0</v>
      </c>
      <c r="U95" s="4210">
        <f t="shared" si="32"/>
        <v>0</v>
      </c>
      <c r="V95" s="4210">
        <f t="shared" si="33"/>
        <v>0</v>
      </c>
      <c r="W95" s="4211" t="str">
        <f t="shared" si="34"/>
        <v xml:space="preserve">STATE: ; PDY: ; KKL: ; MHE: ; YNM: </v>
      </c>
      <c r="X95" s="4210"/>
      <c r="Y95" s="4210"/>
      <c r="Z95" s="4210">
        <f t="shared" si="35"/>
        <v>0</v>
      </c>
      <c r="AA95" s="4210"/>
      <c r="AB95" s="4210"/>
      <c r="AC95" s="4210"/>
      <c r="AD95" s="4210">
        <f t="shared" si="36"/>
        <v>0</v>
      </c>
      <c r="AE95" s="4210"/>
      <c r="AF95" s="4210"/>
      <c r="AG95" s="4210"/>
      <c r="AH95" s="4210">
        <f t="shared" si="37"/>
        <v>0</v>
      </c>
      <c r="AI95" s="4210"/>
      <c r="AJ95" s="4210"/>
      <c r="AK95" s="4210"/>
      <c r="AL95" s="4210">
        <f t="shared" si="38"/>
        <v>0</v>
      </c>
      <c r="AM95" s="4210"/>
      <c r="AN95" s="4210"/>
      <c r="AO95" s="4210"/>
      <c r="AP95" s="4210">
        <f t="shared" si="39"/>
        <v>0</v>
      </c>
      <c r="AQ95" s="4210"/>
      <c r="AR95" s="4210">
        <f t="shared" si="40"/>
        <v>0</v>
      </c>
      <c r="AS95" s="4210">
        <f t="shared" si="41"/>
        <v>0</v>
      </c>
      <c r="AT95" s="4210">
        <f t="shared" si="42"/>
        <v>0</v>
      </c>
      <c r="AU95" s="4211" t="str">
        <f t="shared" si="43"/>
        <v xml:space="preserve">STATE: ; PDY: ; KKL: ; MHE: ; YNM: </v>
      </c>
      <c r="AV95" s="1579" t="s">
        <v>7465</v>
      </c>
    </row>
    <row r="96" spans="1:49" s="3379" customFormat="1" ht="93">
      <c r="A96" s="4224">
        <v>15</v>
      </c>
      <c r="B96" s="4237" t="s">
        <v>917</v>
      </c>
      <c r="C96" s="4153" t="s">
        <v>921</v>
      </c>
      <c r="D96" s="4153" t="s">
        <v>922</v>
      </c>
      <c r="E96" s="4610" t="s">
        <v>90</v>
      </c>
      <c r="F96" s="4162" t="s">
        <v>91</v>
      </c>
      <c r="G96" s="4179"/>
      <c r="H96" s="4179"/>
      <c r="I96" s="4180"/>
      <c r="J96" s="4180"/>
      <c r="K96" s="4209"/>
      <c r="L96" s="4179"/>
      <c r="M96" s="4155">
        <f t="shared" si="28"/>
        <v>3698</v>
      </c>
      <c r="N96" s="4156">
        <f t="shared" si="44"/>
        <v>3.6979999999999999E-2</v>
      </c>
      <c r="O96" s="4155">
        <f t="shared" si="29"/>
        <v>25</v>
      </c>
      <c r="P96" s="4157">
        <f t="shared" si="45"/>
        <v>0.92449999999999999</v>
      </c>
      <c r="Q96" s="4158" t="str">
        <f t="shared" si="30"/>
        <v xml:space="preserve">STATE: ; PDY: 1 Batch  x  25 ANMs   x  5 days  x  (Rs.0.92450 Lakhs); KKL: ; MHE: ; YNM: </v>
      </c>
      <c r="R96" s="4159">
        <f>'Ab1. RMNCH+A'!Q256</f>
        <v>0</v>
      </c>
      <c r="S96" s="4160">
        <f>'Ab1. RMNCH+A'!R256</f>
        <v>0</v>
      </c>
      <c r="T96" s="4210">
        <f t="shared" si="31"/>
        <v>3698</v>
      </c>
      <c r="U96" s="4210">
        <f t="shared" si="32"/>
        <v>25</v>
      </c>
      <c r="V96" s="4210">
        <f t="shared" si="33"/>
        <v>92450</v>
      </c>
      <c r="W96" s="4211" t="str">
        <f t="shared" si="34"/>
        <v xml:space="preserve">STATE: ; PDY: 1 Batch  x  25 ANMs   x  5 days  x  (Rs.0.92450 Lakhs); KKL: ; MHE: ; YNM: </v>
      </c>
      <c r="X96" s="4210"/>
      <c r="Y96" s="4210"/>
      <c r="Z96" s="4210">
        <f t="shared" si="35"/>
        <v>0</v>
      </c>
      <c r="AA96" s="4210"/>
      <c r="AB96" s="4205">
        <v>3698</v>
      </c>
      <c r="AC96" s="4205">
        <v>25</v>
      </c>
      <c r="AD96" s="4205">
        <f t="shared" si="36"/>
        <v>92450</v>
      </c>
      <c r="AE96" s="4067" t="s">
        <v>6656</v>
      </c>
      <c r="AF96" s="4210"/>
      <c r="AG96" s="4210"/>
      <c r="AH96" s="4210">
        <f t="shared" si="37"/>
        <v>0</v>
      </c>
      <c r="AI96" s="4210"/>
      <c r="AJ96" s="4210"/>
      <c r="AK96" s="4210"/>
      <c r="AL96" s="4210">
        <f t="shared" si="38"/>
        <v>0</v>
      </c>
      <c r="AM96" s="4210"/>
      <c r="AN96" s="4210"/>
      <c r="AO96" s="4210"/>
      <c r="AP96" s="4210">
        <f t="shared" si="39"/>
        <v>0</v>
      </c>
      <c r="AQ96" s="4210"/>
      <c r="AR96" s="4210">
        <f t="shared" si="40"/>
        <v>92450</v>
      </c>
      <c r="AS96" s="4210">
        <f t="shared" si="41"/>
        <v>25</v>
      </c>
      <c r="AT96" s="4210">
        <f t="shared" si="42"/>
        <v>3698</v>
      </c>
      <c r="AU96" s="4211" t="str">
        <f t="shared" si="43"/>
        <v xml:space="preserve">STATE: ; PDY: 1 Batch  x  25 ANMs   x  5 days  x  (Rs.0.92450 Lakhs); KKL: ; MHE: ; YNM: </v>
      </c>
      <c r="AV96" s="1579" t="s">
        <v>7465</v>
      </c>
      <c r="AW96" s="4981" t="s">
        <v>7883</v>
      </c>
    </row>
    <row r="97" spans="1:49" s="3379" customFormat="1" ht="46.5">
      <c r="A97" s="4224">
        <v>16</v>
      </c>
      <c r="B97" s="4237" t="s">
        <v>920</v>
      </c>
      <c r="C97" s="4153" t="s">
        <v>924</v>
      </c>
      <c r="D97" s="4153" t="s">
        <v>925</v>
      </c>
      <c r="E97" s="4610" t="s">
        <v>90</v>
      </c>
      <c r="F97" s="4162" t="s">
        <v>91</v>
      </c>
      <c r="G97" s="4154"/>
      <c r="H97" s="4154"/>
      <c r="I97" s="4154"/>
      <c r="J97" s="4154"/>
      <c r="K97" s="4154"/>
      <c r="L97" s="4154"/>
      <c r="M97" s="4155">
        <f t="shared" si="28"/>
        <v>0</v>
      </c>
      <c r="N97" s="4156">
        <f t="shared" si="44"/>
        <v>0</v>
      </c>
      <c r="O97" s="4155">
        <f t="shared" si="29"/>
        <v>0</v>
      </c>
      <c r="P97" s="4157">
        <f t="shared" si="45"/>
        <v>0</v>
      </c>
      <c r="Q97" s="4158" t="str">
        <f t="shared" si="30"/>
        <v xml:space="preserve">STATE: ; PDY: ; KKL: ; MHE: ; YNM: </v>
      </c>
      <c r="R97" s="4159">
        <f>'Ab1. RMNCH+A'!Q257</f>
        <v>0</v>
      </c>
      <c r="S97" s="4160">
        <f>'Ab1. RMNCH+A'!R257</f>
        <v>0</v>
      </c>
      <c r="T97" s="4210">
        <f t="shared" si="31"/>
        <v>0</v>
      </c>
      <c r="U97" s="4210">
        <f t="shared" si="32"/>
        <v>0</v>
      </c>
      <c r="V97" s="4210">
        <f t="shared" si="33"/>
        <v>0</v>
      </c>
      <c r="W97" s="4211" t="str">
        <f t="shared" si="34"/>
        <v xml:space="preserve">STATE: ; PDY: ; KKL: ; MHE: ; YNM: </v>
      </c>
      <c r="X97" s="4210"/>
      <c r="Y97" s="4210"/>
      <c r="Z97" s="4210">
        <f t="shared" si="35"/>
        <v>0</v>
      </c>
      <c r="AA97" s="4210"/>
      <c r="AB97" s="4210"/>
      <c r="AC97" s="4210"/>
      <c r="AD97" s="4210">
        <f t="shared" si="36"/>
        <v>0</v>
      </c>
      <c r="AE97" s="4210"/>
      <c r="AF97" s="4210"/>
      <c r="AG97" s="4210"/>
      <c r="AH97" s="4210">
        <f t="shared" si="37"/>
        <v>0</v>
      </c>
      <c r="AI97" s="4210"/>
      <c r="AJ97" s="4210"/>
      <c r="AK97" s="4210"/>
      <c r="AL97" s="4210">
        <f t="shared" si="38"/>
        <v>0</v>
      </c>
      <c r="AM97" s="4210"/>
      <c r="AN97" s="4210"/>
      <c r="AO97" s="4210"/>
      <c r="AP97" s="4210">
        <f t="shared" si="39"/>
        <v>0</v>
      </c>
      <c r="AQ97" s="4210"/>
      <c r="AR97" s="4210">
        <f t="shared" si="40"/>
        <v>0</v>
      </c>
      <c r="AS97" s="4210">
        <f t="shared" si="41"/>
        <v>0</v>
      </c>
      <c r="AT97" s="4210">
        <f t="shared" si="42"/>
        <v>0</v>
      </c>
      <c r="AU97" s="4211" t="str">
        <f t="shared" si="43"/>
        <v xml:space="preserve">STATE: ; PDY: ; KKL: ; MHE: ; YNM: </v>
      </c>
      <c r="AV97" s="1579" t="s">
        <v>7465</v>
      </c>
    </row>
    <row r="98" spans="1:49" s="3379" customFormat="1" ht="46.5">
      <c r="A98" s="4224">
        <v>17</v>
      </c>
      <c r="B98" s="4237" t="s">
        <v>923</v>
      </c>
      <c r="C98" s="4153" t="s">
        <v>927</v>
      </c>
      <c r="D98" s="4153" t="s">
        <v>928</v>
      </c>
      <c r="E98" s="4610" t="s">
        <v>90</v>
      </c>
      <c r="F98" s="4162" t="s">
        <v>91</v>
      </c>
      <c r="G98" s="4154"/>
      <c r="H98" s="4154"/>
      <c r="I98" s="4154"/>
      <c r="J98" s="4154"/>
      <c r="K98" s="4154"/>
      <c r="L98" s="4154"/>
      <c r="M98" s="4155">
        <f t="shared" si="28"/>
        <v>0</v>
      </c>
      <c r="N98" s="4156">
        <f t="shared" si="44"/>
        <v>0</v>
      </c>
      <c r="O98" s="4155">
        <f t="shared" si="29"/>
        <v>0</v>
      </c>
      <c r="P98" s="4157">
        <f t="shared" si="45"/>
        <v>0</v>
      </c>
      <c r="Q98" s="4158" t="str">
        <f t="shared" si="30"/>
        <v xml:space="preserve">STATE: ; PDY: ; KKL: ; MHE: ; YNM: </v>
      </c>
      <c r="R98" s="4159">
        <f>'Ab1. RMNCH+A'!Q258</f>
        <v>0</v>
      </c>
      <c r="S98" s="4160">
        <f>'Ab1. RMNCH+A'!R258</f>
        <v>0</v>
      </c>
      <c r="T98" s="4210">
        <f t="shared" si="31"/>
        <v>0</v>
      </c>
      <c r="U98" s="4210">
        <f t="shared" si="32"/>
        <v>0</v>
      </c>
      <c r="V98" s="4210">
        <f t="shared" si="33"/>
        <v>0</v>
      </c>
      <c r="W98" s="4211" t="str">
        <f t="shared" si="34"/>
        <v xml:space="preserve">STATE: ; PDY: ; KKL: ; MHE: ; YNM: </v>
      </c>
      <c r="X98" s="4210"/>
      <c r="Y98" s="4210"/>
      <c r="Z98" s="4210">
        <f t="shared" si="35"/>
        <v>0</v>
      </c>
      <c r="AA98" s="4210"/>
      <c r="AB98" s="4210"/>
      <c r="AC98" s="4210"/>
      <c r="AD98" s="4210">
        <f t="shared" si="36"/>
        <v>0</v>
      </c>
      <c r="AE98" s="4210"/>
      <c r="AF98" s="4210"/>
      <c r="AG98" s="4210"/>
      <c r="AH98" s="4210">
        <f t="shared" si="37"/>
        <v>0</v>
      </c>
      <c r="AI98" s="4210"/>
      <c r="AJ98" s="4210"/>
      <c r="AK98" s="4210"/>
      <c r="AL98" s="4210">
        <f t="shared" si="38"/>
        <v>0</v>
      </c>
      <c r="AM98" s="4210"/>
      <c r="AN98" s="4210"/>
      <c r="AO98" s="4210"/>
      <c r="AP98" s="4210">
        <f t="shared" si="39"/>
        <v>0</v>
      </c>
      <c r="AQ98" s="4210"/>
      <c r="AR98" s="4210">
        <f t="shared" si="40"/>
        <v>0</v>
      </c>
      <c r="AS98" s="4210">
        <f t="shared" si="41"/>
        <v>0</v>
      </c>
      <c r="AT98" s="4210">
        <f t="shared" si="42"/>
        <v>0</v>
      </c>
      <c r="AU98" s="4211" t="str">
        <f t="shared" si="43"/>
        <v xml:space="preserve">STATE: ; PDY: ; KKL: ; MHE: ; YNM: </v>
      </c>
      <c r="AV98" s="1579" t="s">
        <v>7465</v>
      </c>
    </row>
    <row r="99" spans="1:49" s="3379" customFormat="1" ht="46.5">
      <c r="A99" s="4224">
        <v>18</v>
      </c>
      <c r="B99" s="4237" t="s">
        <v>926</v>
      </c>
      <c r="C99" s="4153" t="s">
        <v>930</v>
      </c>
      <c r="D99" s="4153" t="s">
        <v>931</v>
      </c>
      <c r="E99" s="4610" t="s">
        <v>90</v>
      </c>
      <c r="F99" s="4162" t="s">
        <v>91</v>
      </c>
      <c r="G99" s="4154"/>
      <c r="H99" s="4154"/>
      <c r="I99" s="4154"/>
      <c r="J99" s="4154"/>
      <c r="K99" s="4154"/>
      <c r="L99" s="4154"/>
      <c r="M99" s="4155">
        <f t="shared" si="28"/>
        <v>0</v>
      </c>
      <c r="N99" s="4156">
        <f t="shared" si="44"/>
        <v>0</v>
      </c>
      <c r="O99" s="4155">
        <f t="shared" si="29"/>
        <v>0</v>
      </c>
      <c r="P99" s="4157">
        <f t="shared" si="45"/>
        <v>0</v>
      </c>
      <c r="Q99" s="4158" t="str">
        <f t="shared" si="30"/>
        <v xml:space="preserve">STATE: ; PDY: ; KKL: ; MHE: ; YNM: </v>
      </c>
      <c r="R99" s="4159">
        <f>'Ab1. RMNCH+A'!Q259</f>
        <v>0</v>
      </c>
      <c r="S99" s="4160">
        <f>'Ab1. RMNCH+A'!R259</f>
        <v>0</v>
      </c>
      <c r="T99" s="4210">
        <f t="shared" si="31"/>
        <v>0</v>
      </c>
      <c r="U99" s="4210">
        <f t="shared" si="32"/>
        <v>0</v>
      </c>
      <c r="V99" s="4210">
        <f t="shared" si="33"/>
        <v>0</v>
      </c>
      <c r="W99" s="4211" t="str">
        <f t="shared" si="34"/>
        <v xml:space="preserve">STATE: ; PDY: ; KKL: ; MHE: ; YNM: </v>
      </c>
      <c r="X99" s="4210"/>
      <c r="Y99" s="4210"/>
      <c r="Z99" s="4210">
        <f t="shared" si="35"/>
        <v>0</v>
      </c>
      <c r="AA99" s="4210"/>
      <c r="AB99" s="4210"/>
      <c r="AC99" s="4210"/>
      <c r="AD99" s="4210">
        <f t="shared" si="36"/>
        <v>0</v>
      </c>
      <c r="AE99" s="4210"/>
      <c r="AF99" s="4210"/>
      <c r="AG99" s="4210"/>
      <c r="AH99" s="4210">
        <f t="shared" si="37"/>
        <v>0</v>
      </c>
      <c r="AI99" s="4210"/>
      <c r="AJ99" s="4210"/>
      <c r="AK99" s="4210"/>
      <c r="AL99" s="4210">
        <f t="shared" si="38"/>
        <v>0</v>
      </c>
      <c r="AM99" s="4210"/>
      <c r="AN99" s="4210"/>
      <c r="AO99" s="4210"/>
      <c r="AP99" s="4210">
        <f t="shared" si="39"/>
        <v>0</v>
      </c>
      <c r="AQ99" s="4210"/>
      <c r="AR99" s="4210">
        <f t="shared" si="40"/>
        <v>0</v>
      </c>
      <c r="AS99" s="4210">
        <f t="shared" si="41"/>
        <v>0</v>
      </c>
      <c r="AT99" s="4210">
        <f t="shared" si="42"/>
        <v>0</v>
      </c>
      <c r="AU99" s="4211" t="str">
        <f t="shared" si="43"/>
        <v xml:space="preserve">STATE: ; PDY: ; KKL: ; MHE: ; YNM: </v>
      </c>
      <c r="AV99" s="1579" t="s">
        <v>7465</v>
      </c>
    </row>
    <row r="100" spans="1:49" s="3379" customFormat="1" ht="46.5">
      <c r="A100" s="4224">
        <v>19</v>
      </c>
      <c r="B100" s="4237" t="s">
        <v>929</v>
      </c>
      <c r="C100" s="4153" t="s">
        <v>933</v>
      </c>
      <c r="D100" s="4153" t="s">
        <v>934</v>
      </c>
      <c r="E100" s="4610" t="s">
        <v>90</v>
      </c>
      <c r="F100" s="4162" t="s">
        <v>91</v>
      </c>
      <c r="G100" s="4154"/>
      <c r="H100" s="4154"/>
      <c r="I100" s="4154"/>
      <c r="J100" s="4154"/>
      <c r="K100" s="4154"/>
      <c r="L100" s="4154"/>
      <c r="M100" s="4155">
        <f t="shared" si="28"/>
        <v>0</v>
      </c>
      <c r="N100" s="4156">
        <f t="shared" si="44"/>
        <v>0</v>
      </c>
      <c r="O100" s="4155">
        <f t="shared" si="29"/>
        <v>0</v>
      </c>
      <c r="P100" s="4157">
        <f t="shared" si="45"/>
        <v>0</v>
      </c>
      <c r="Q100" s="4158" t="str">
        <f t="shared" si="30"/>
        <v xml:space="preserve">STATE: ; PDY: ; KKL: ; MHE: ; YNM: </v>
      </c>
      <c r="R100" s="4159">
        <f>'Ab1. RMNCH+A'!Q260</f>
        <v>0</v>
      </c>
      <c r="S100" s="4160">
        <f>'Ab1. RMNCH+A'!R260</f>
        <v>0</v>
      </c>
      <c r="T100" s="4210">
        <f t="shared" si="31"/>
        <v>0</v>
      </c>
      <c r="U100" s="4210">
        <f t="shared" si="32"/>
        <v>0</v>
      </c>
      <c r="V100" s="4210">
        <f t="shared" si="33"/>
        <v>0</v>
      </c>
      <c r="W100" s="4211" t="str">
        <f t="shared" si="34"/>
        <v xml:space="preserve">STATE: ; PDY: ; KKL: ; MHE: ; YNM: </v>
      </c>
      <c r="X100" s="4210"/>
      <c r="Y100" s="4210"/>
      <c r="Z100" s="4210">
        <f t="shared" si="35"/>
        <v>0</v>
      </c>
      <c r="AA100" s="4210"/>
      <c r="AB100" s="4210"/>
      <c r="AC100" s="4210"/>
      <c r="AD100" s="4210">
        <f t="shared" si="36"/>
        <v>0</v>
      </c>
      <c r="AE100" s="4210"/>
      <c r="AF100" s="4210"/>
      <c r="AG100" s="4210"/>
      <c r="AH100" s="4210">
        <f t="shared" si="37"/>
        <v>0</v>
      </c>
      <c r="AI100" s="4210"/>
      <c r="AJ100" s="4210"/>
      <c r="AK100" s="4210"/>
      <c r="AL100" s="4210">
        <f t="shared" si="38"/>
        <v>0</v>
      </c>
      <c r="AM100" s="4210"/>
      <c r="AN100" s="4210"/>
      <c r="AO100" s="4210"/>
      <c r="AP100" s="4210">
        <f t="shared" si="39"/>
        <v>0</v>
      </c>
      <c r="AQ100" s="4210"/>
      <c r="AR100" s="4210">
        <f t="shared" si="40"/>
        <v>0</v>
      </c>
      <c r="AS100" s="4210">
        <f t="shared" si="41"/>
        <v>0</v>
      </c>
      <c r="AT100" s="4210">
        <f t="shared" si="42"/>
        <v>0</v>
      </c>
      <c r="AU100" s="4211" t="str">
        <f t="shared" si="43"/>
        <v xml:space="preserve">STATE: ; PDY: ; KKL: ; MHE: ; YNM: </v>
      </c>
      <c r="AV100" s="1579" t="s">
        <v>7465</v>
      </c>
    </row>
    <row r="101" spans="1:49" s="3379" customFormat="1" ht="46.5">
      <c r="A101" s="4224">
        <v>20</v>
      </c>
      <c r="B101" s="4237" t="s">
        <v>932</v>
      </c>
      <c r="C101" s="4153" t="s">
        <v>936</v>
      </c>
      <c r="D101" s="4153" t="s">
        <v>937</v>
      </c>
      <c r="E101" s="4610" t="s">
        <v>90</v>
      </c>
      <c r="F101" s="4162" t="s">
        <v>91</v>
      </c>
      <c r="G101" s="4154"/>
      <c r="H101" s="4154"/>
      <c r="I101" s="4154"/>
      <c r="J101" s="4154"/>
      <c r="K101" s="4154"/>
      <c r="L101" s="4154"/>
      <c r="M101" s="4155">
        <f t="shared" si="28"/>
        <v>0</v>
      </c>
      <c r="N101" s="4156">
        <f t="shared" si="44"/>
        <v>0</v>
      </c>
      <c r="O101" s="4155">
        <f t="shared" si="29"/>
        <v>0</v>
      </c>
      <c r="P101" s="4157">
        <f t="shared" si="45"/>
        <v>0</v>
      </c>
      <c r="Q101" s="4158" t="str">
        <f t="shared" si="30"/>
        <v xml:space="preserve">STATE: ; PDY: ; KKL: ; MHE: ; YNM: </v>
      </c>
      <c r="R101" s="4159">
        <f>'Ab1. RMNCH+A'!Q261</f>
        <v>0</v>
      </c>
      <c r="S101" s="4160">
        <f>'Ab1. RMNCH+A'!R261</f>
        <v>0</v>
      </c>
      <c r="T101" s="4210">
        <f t="shared" si="31"/>
        <v>0</v>
      </c>
      <c r="U101" s="4210">
        <f t="shared" si="32"/>
        <v>0</v>
      </c>
      <c r="V101" s="4210">
        <f t="shared" si="33"/>
        <v>0</v>
      </c>
      <c r="W101" s="4211" t="str">
        <f t="shared" si="34"/>
        <v xml:space="preserve">STATE: ; PDY: ; KKL: ; MHE: ; YNM: </v>
      </c>
      <c r="X101" s="4210"/>
      <c r="Y101" s="4210"/>
      <c r="Z101" s="4210">
        <f t="shared" si="35"/>
        <v>0</v>
      </c>
      <c r="AA101" s="4210"/>
      <c r="AB101" s="4210"/>
      <c r="AC101" s="4210"/>
      <c r="AD101" s="4210">
        <f t="shared" si="36"/>
        <v>0</v>
      </c>
      <c r="AE101" s="4210"/>
      <c r="AF101" s="4210"/>
      <c r="AG101" s="4210"/>
      <c r="AH101" s="4210">
        <f t="shared" si="37"/>
        <v>0</v>
      </c>
      <c r="AI101" s="4210"/>
      <c r="AJ101" s="4210"/>
      <c r="AK101" s="4210"/>
      <c r="AL101" s="4210">
        <f t="shared" si="38"/>
        <v>0</v>
      </c>
      <c r="AM101" s="4210"/>
      <c r="AN101" s="4210"/>
      <c r="AO101" s="4210"/>
      <c r="AP101" s="4210">
        <f t="shared" si="39"/>
        <v>0</v>
      </c>
      <c r="AQ101" s="4210"/>
      <c r="AR101" s="4210">
        <f t="shared" si="40"/>
        <v>0</v>
      </c>
      <c r="AS101" s="4210">
        <f t="shared" si="41"/>
        <v>0</v>
      </c>
      <c r="AT101" s="4210">
        <f t="shared" si="42"/>
        <v>0</v>
      </c>
      <c r="AU101" s="4211" t="str">
        <f t="shared" si="43"/>
        <v xml:space="preserve">STATE: ; PDY: ; KKL: ; MHE: ; YNM: </v>
      </c>
      <c r="AV101" s="1579" t="s">
        <v>7462</v>
      </c>
    </row>
    <row r="102" spans="1:49" s="3379" customFormat="1" ht="46.5">
      <c r="A102" s="4224">
        <v>21</v>
      </c>
      <c r="B102" s="4237" t="s">
        <v>935</v>
      </c>
      <c r="C102" s="4153" t="s">
        <v>939</v>
      </c>
      <c r="D102" s="4153" t="s">
        <v>940</v>
      </c>
      <c r="E102" s="4610" t="s">
        <v>90</v>
      </c>
      <c r="F102" s="4162" t="s">
        <v>91</v>
      </c>
      <c r="G102" s="4179"/>
      <c r="H102" s="4179"/>
      <c r="I102" s="4180"/>
      <c r="J102" s="4180"/>
      <c r="K102" s="4209"/>
      <c r="L102" s="4179"/>
      <c r="M102" s="4155">
        <f t="shared" si="28"/>
        <v>0</v>
      </c>
      <c r="N102" s="4156">
        <f t="shared" si="44"/>
        <v>0</v>
      </c>
      <c r="O102" s="4155">
        <f t="shared" si="29"/>
        <v>0</v>
      </c>
      <c r="P102" s="4157">
        <f t="shared" si="45"/>
        <v>0</v>
      </c>
      <c r="Q102" s="4158" t="str">
        <f t="shared" si="30"/>
        <v xml:space="preserve">STATE: ; PDY: ; KKL: ; MHE: ; YNM: </v>
      </c>
      <c r="R102" s="4159">
        <f>'Ab1. RMNCH+A'!Q262</f>
        <v>0</v>
      </c>
      <c r="S102" s="4160">
        <f>'Ab1. RMNCH+A'!R262</f>
        <v>0</v>
      </c>
      <c r="T102" s="4210">
        <f t="shared" si="31"/>
        <v>0</v>
      </c>
      <c r="U102" s="4210">
        <f t="shared" si="32"/>
        <v>0</v>
      </c>
      <c r="V102" s="4210">
        <f t="shared" si="33"/>
        <v>0</v>
      </c>
      <c r="W102" s="4211" t="str">
        <f t="shared" si="34"/>
        <v xml:space="preserve">STATE: ; PDY: ; KKL: ; MHE: ; YNM: </v>
      </c>
      <c r="X102" s="4210"/>
      <c r="Y102" s="4210"/>
      <c r="Z102" s="4210">
        <f t="shared" si="35"/>
        <v>0</v>
      </c>
      <c r="AA102" s="4210"/>
      <c r="AB102" s="4210"/>
      <c r="AC102" s="4210"/>
      <c r="AD102" s="4210">
        <f t="shared" si="36"/>
        <v>0</v>
      </c>
      <c r="AE102" s="4210"/>
      <c r="AF102" s="4210"/>
      <c r="AG102" s="4210"/>
      <c r="AH102" s="4210">
        <f t="shared" si="37"/>
        <v>0</v>
      </c>
      <c r="AI102" s="4210"/>
      <c r="AJ102" s="4210"/>
      <c r="AK102" s="4210"/>
      <c r="AL102" s="4210">
        <f t="shared" si="38"/>
        <v>0</v>
      </c>
      <c r="AM102" s="4210"/>
      <c r="AN102" s="4210"/>
      <c r="AO102" s="4210"/>
      <c r="AP102" s="4210">
        <f t="shared" si="39"/>
        <v>0</v>
      </c>
      <c r="AQ102" s="4210"/>
      <c r="AR102" s="4210">
        <f t="shared" si="40"/>
        <v>0</v>
      </c>
      <c r="AS102" s="4210">
        <f t="shared" si="41"/>
        <v>0</v>
      </c>
      <c r="AT102" s="4210">
        <f t="shared" si="42"/>
        <v>0</v>
      </c>
      <c r="AU102" s="4211" t="str">
        <f t="shared" si="43"/>
        <v xml:space="preserve">STATE: ; PDY: ; KKL: ; MHE: ; YNM: </v>
      </c>
      <c r="AV102" s="1579" t="s">
        <v>7462</v>
      </c>
    </row>
    <row r="103" spans="1:49" s="3379" customFormat="1" ht="46.5">
      <c r="A103" s="4224">
        <v>22</v>
      </c>
      <c r="B103" s="4237" t="s">
        <v>938</v>
      </c>
      <c r="C103" s="4153" t="s">
        <v>942</v>
      </c>
      <c r="D103" s="4153" t="s">
        <v>4093</v>
      </c>
      <c r="E103" s="4610" t="s">
        <v>90</v>
      </c>
      <c r="F103" s="4162" t="s">
        <v>91</v>
      </c>
      <c r="G103" s="4179"/>
      <c r="H103" s="4179"/>
      <c r="I103" s="4180"/>
      <c r="J103" s="4180"/>
      <c r="K103" s="4163"/>
      <c r="L103" s="4179"/>
      <c r="M103" s="4155">
        <f t="shared" si="28"/>
        <v>0</v>
      </c>
      <c r="N103" s="4156">
        <f t="shared" si="44"/>
        <v>0</v>
      </c>
      <c r="O103" s="4155">
        <f t="shared" si="29"/>
        <v>0</v>
      </c>
      <c r="P103" s="4157">
        <f t="shared" si="45"/>
        <v>0</v>
      </c>
      <c r="Q103" s="4158" t="str">
        <f t="shared" si="30"/>
        <v xml:space="preserve">STATE: ; PDY: ; KKL: ; MHE: ; YNM: </v>
      </c>
      <c r="R103" s="4159">
        <f>'Ab1. RMNCH+A'!Q263</f>
        <v>0</v>
      </c>
      <c r="S103" s="4160">
        <f>'Ab1. RMNCH+A'!R263</f>
        <v>0</v>
      </c>
      <c r="T103" s="4210">
        <f t="shared" si="31"/>
        <v>0</v>
      </c>
      <c r="U103" s="4210">
        <f t="shared" si="32"/>
        <v>0</v>
      </c>
      <c r="V103" s="4210">
        <f t="shared" si="33"/>
        <v>0</v>
      </c>
      <c r="W103" s="4211" t="str">
        <f t="shared" si="34"/>
        <v xml:space="preserve">STATE: ; PDY: ; KKL: ; MHE: ; YNM: </v>
      </c>
      <c r="X103" s="4210"/>
      <c r="Y103" s="4210"/>
      <c r="Z103" s="4210">
        <f t="shared" si="35"/>
        <v>0</v>
      </c>
      <c r="AA103" s="4210"/>
      <c r="AB103" s="4210"/>
      <c r="AC103" s="4210"/>
      <c r="AD103" s="4210">
        <f t="shared" si="36"/>
        <v>0</v>
      </c>
      <c r="AE103" s="4210"/>
      <c r="AF103" s="4210"/>
      <c r="AG103" s="4210"/>
      <c r="AH103" s="4210">
        <f t="shared" si="37"/>
        <v>0</v>
      </c>
      <c r="AI103" s="4210"/>
      <c r="AJ103" s="4210"/>
      <c r="AK103" s="4210"/>
      <c r="AL103" s="4210">
        <f t="shared" si="38"/>
        <v>0</v>
      </c>
      <c r="AM103" s="4210"/>
      <c r="AN103" s="4210"/>
      <c r="AO103" s="4210"/>
      <c r="AP103" s="4210">
        <f t="shared" si="39"/>
        <v>0</v>
      </c>
      <c r="AQ103" s="4210"/>
      <c r="AR103" s="4210">
        <f t="shared" si="40"/>
        <v>0</v>
      </c>
      <c r="AS103" s="4210">
        <f t="shared" si="41"/>
        <v>0</v>
      </c>
      <c r="AT103" s="4210">
        <f t="shared" si="42"/>
        <v>0</v>
      </c>
      <c r="AU103" s="4211" t="str">
        <f t="shared" si="43"/>
        <v xml:space="preserve">STATE: ; PDY: ; KKL: ; MHE: ; YNM: </v>
      </c>
      <c r="AV103" s="1579" t="s">
        <v>7466</v>
      </c>
    </row>
    <row r="104" spans="1:49" s="3379" customFormat="1" ht="46.5">
      <c r="A104" s="4224">
        <v>23</v>
      </c>
      <c r="B104" s="4237" t="s">
        <v>941</v>
      </c>
      <c r="C104" s="4153" t="s">
        <v>944</v>
      </c>
      <c r="D104" s="4153" t="s">
        <v>4094</v>
      </c>
      <c r="E104" s="4610" t="s">
        <v>90</v>
      </c>
      <c r="F104" s="4162" t="s">
        <v>91</v>
      </c>
      <c r="G104" s="4179"/>
      <c r="H104" s="4179"/>
      <c r="I104" s="4180">
        <v>0.53579999999999994</v>
      </c>
      <c r="J104" s="4180"/>
      <c r="K104" s="4163"/>
      <c r="L104" s="4179"/>
      <c r="M104" s="4155">
        <f t="shared" si="28"/>
        <v>0</v>
      </c>
      <c r="N104" s="4156">
        <f t="shared" si="44"/>
        <v>0</v>
      </c>
      <c r="O104" s="4155">
        <f t="shared" si="29"/>
        <v>0</v>
      </c>
      <c r="P104" s="4157">
        <f t="shared" si="45"/>
        <v>0</v>
      </c>
      <c r="Q104" s="4158" t="str">
        <f t="shared" si="30"/>
        <v xml:space="preserve">STATE: ; PDY: ; KKL: ; MHE: ; YNM: </v>
      </c>
      <c r="R104" s="4159">
        <f>'Ab1. RMNCH+A'!Q264</f>
        <v>0</v>
      </c>
      <c r="S104" s="4160">
        <f>'Ab1. RMNCH+A'!R264</f>
        <v>0</v>
      </c>
      <c r="T104" s="4210">
        <f t="shared" si="31"/>
        <v>0</v>
      </c>
      <c r="U104" s="4210">
        <f t="shared" si="32"/>
        <v>0</v>
      </c>
      <c r="V104" s="4210">
        <f t="shared" si="33"/>
        <v>0</v>
      </c>
      <c r="W104" s="4211" t="str">
        <f t="shared" si="34"/>
        <v xml:space="preserve">STATE: ; PDY: ; KKL: ; MHE: ; YNM: </v>
      </c>
      <c r="X104" s="4210"/>
      <c r="Y104" s="4210"/>
      <c r="Z104" s="4210">
        <f t="shared" si="35"/>
        <v>0</v>
      </c>
      <c r="AA104" s="4210"/>
      <c r="AB104" s="4205"/>
      <c r="AC104" s="4205"/>
      <c r="AD104" s="4205">
        <f t="shared" si="36"/>
        <v>0</v>
      </c>
      <c r="AE104" s="4206"/>
      <c r="AF104" s="4210"/>
      <c r="AG104" s="4210"/>
      <c r="AH104" s="4210">
        <f t="shared" si="37"/>
        <v>0</v>
      </c>
      <c r="AI104" s="4210"/>
      <c r="AJ104" s="4210"/>
      <c r="AK104" s="4210"/>
      <c r="AL104" s="4210">
        <f t="shared" si="38"/>
        <v>0</v>
      </c>
      <c r="AM104" s="4210"/>
      <c r="AN104" s="4210"/>
      <c r="AO104" s="4210"/>
      <c r="AP104" s="4210">
        <f t="shared" si="39"/>
        <v>0</v>
      </c>
      <c r="AQ104" s="4210"/>
      <c r="AR104" s="4210">
        <f t="shared" si="40"/>
        <v>0</v>
      </c>
      <c r="AS104" s="4210">
        <f t="shared" si="41"/>
        <v>0</v>
      </c>
      <c r="AT104" s="4210">
        <f t="shared" si="42"/>
        <v>0</v>
      </c>
      <c r="AU104" s="4211" t="str">
        <f t="shared" si="43"/>
        <v xml:space="preserve">STATE: ; PDY: ; KKL: ; MHE: ; YNM: </v>
      </c>
      <c r="AV104" s="1579" t="s">
        <v>7466</v>
      </c>
    </row>
    <row r="105" spans="1:49" s="3379" customFormat="1" ht="46.5">
      <c r="A105" s="4224">
        <v>24</v>
      </c>
      <c r="B105" s="4237" t="s">
        <v>943</v>
      </c>
      <c r="C105" s="4153" t="s">
        <v>946</v>
      </c>
      <c r="D105" s="4153" t="s">
        <v>4095</v>
      </c>
      <c r="E105" s="4610" t="s">
        <v>90</v>
      </c>
      <c r="F105" s="4162" t="s">
        <v>91</v>
      </c>
      <c r="G105" s="4222"/>
      <c r="H105" s="4222"/>
      <c r="I105" s="4221">
        <v>0</v>
      </c>
      <c r="J105" s="4221"/>
      <c r="K105" s="4154"/>
      <c r="L105" s="4154"/>
      <c r="M105" s="4155">
        <f t="shared" si="28"/>
        <v>0</v>
      </c>
      <c r="N105" s="4156">
        <f t="shared" si="44"/>
        <v>0</v>
      </c>
      <c r="O105" s="4155">
        <f t="shared" si="29"/>
        <v>0</v>
      </c>
      <c r="P105" s="4157">
        <f t="shared" si="45"/>
        <v>0</v>
      </c>
      <c r="Q105" s="4158" t="str">
        <f t="shared" si="30"/>
        <v xml:space="preserve">STATE: ; PDY: ; KKL: ; MHE: ; YNM: </v>
      </c>
      <c r="R105" s="4159">
        <f>'Ab1. RMNCH+A'!Q265</f>
        <v>0</v>
      </c>
      <c r="S105" s="4160">
        <f>'Ab1. RMNCH+A'!R265</f>
        <v>0</v>
      </c>
      <c r="T105" s="4210">
        <f t="shared" si="31"/>
        <v>0</v>
      </c>
      <c r="U105" s="4210">
        <f t="shared" si="32"/>
        <v>0</v>
      </c>
      <c r="V105" s="4210">
        <f t="shared" si="33"/>
        <v>0</v>
      </c>
      <c r="W105" s="4211" t="str">
        <f t="shared" si="34"/>
        <v xml:space="preserve">STATE: ; PDY: ; KKL: ; MHE: ; YNM: </v>
      </c>
      <c r="X105" s="4210"/>
      <c r="Y105" s="4210"/>
      <c r="Z105" s="4210">
        <f t="shared" si="35"/>
        <v>0</v>
      </c>
      <c r="AA105" s="4210"/>
      <c r="AB105" s="4210"/>
      <c r="AC105" s="4210"/>
      <c r="AD105" s="4210">
        <f t="shared" si="36"/>
        <v>0</v>
      </c>
      <c r="AE105" s="4210"/>
      <c r="AF105" s="4210"/>
      <c r="AG105" s="4210"/>
      <c r="AH105" s="4210">
        <f t="shared" si="37"/>
        <v>0</v>
      </c>
      <c r="AI105" s="4210"/>
      <c r="AJ105" s="4210"/>
      <c r="AK105" s="4210"/>
      <c r="AL105" s="4210">
        <f t="shared" si="38"/>
        <v>0</v>
      </c>
      <c r="AM105" s="4210"/>
      <c r="AN105" s="4210"/>
      <c r="AO105" s="4210"/>
      <c r="AP105" s="4210">
        <f t="shared" si="39"/>
        <v>0</v>
      </c>
      <c r="AQ105" s="4210"/>
      <c r="AR105" s="4210">
        <f t="shared" si="40"/>
        <v>0</v>
      </c>
      <c r="AS105" s="4210">
        <f t="shared" si="41"/>
        <v>0</v>
      </c>
      <c r="AT105" s="4210">
        <f t="shared" si="42"/>
        <v>0</v>
      </c>
      <c r="AU105" s="4211" t="str">
        <f t="shared" si="43"/>
        <v xml:space="preserve">STATE: ; PDY: ; KKL: ; MHE: ; YNM: </v>
      </c>
      <c r="AV105" s="1579" t="s">
        <v>7466</v>
      </c>
    </row>
    <row r="106" spans="1:49" s="3379" customFormat="1" ht="46.5">
      <c r="A106" s="4224">
        <v>25</v>
      </c>
      <c r="B106" s="4237" t="s">
        <v>945</v>
      </c>
      <c r="C106" s="4153" t="s">
        <v>948</v>
      </c>
      <c r="D106" s="4153" t="s">
        <v>4096</v>
      </c>
      <c r="E106" s="4610" t="s">
        <v>90</v>
      </c>
      <c r="F106" s="4162" t="s">
        <v>91</v>
      </c>
      <c r="G106" s="4179"/>
      <c r="H106" s="4179"/>
      <c r="I106" s="4180">
        <v>1.2694999499999999</v>
      </c>
      <c r="J106" s="4180"/>
      <c r="K106" s="4163"/>
      <c r="L106" s="4179"/>
      <c r="M106" s="4155">
        <f t="shared" si="28"/>
        <v>0</v>
      </c>
      <c r="N106" s="4156">
        <f t="shared" si="44"/>
        <v>0</v>
      </c>
      <c r="O106" s="4155">
        <f t="shared" si="29"/>
        <v>0</v>
      </c>
      <c r="P106" s="4157">
        <f t="shared" si="45"/>
        <v>0</v>
      </c>
      <c r="Q106" s="4158" t="str">
        <f t="shared" si="30"/>
        <v xml:space="preserve">STATE: ; PDY: ; KKL: ; MHE: ; YNM: </v>
      </c>
      <c r="R106" s="4159">
        <f>'Ab1. RMNCH+A'!Q266</f>
        <v>0</v>
      </c>
      <c r="S106" s="4160">
        <f>'Ab1. RMNCH+A'!R266</f>
        <v>0</v>
      </c>
      <c r="T106" s="4210">
        <f t="shared" si="31"/>
        <v>0</v>
      </c>
      <c r="U106" s="4210">
        <f t="shared" si="32"/>
        <v>0</v>
      </c>
      <c r="V106" s="4210">
        <f t="shared" si="33"/>
        <v>0</v>
      </c>
      <c r="W106" s="4211" t="str">
        <f t="shared" si="34"/>
        <v xml:space="preserve">STATE: ; PDY: ; KKL: ; MHE: ; YNM: </v>
      </c>
      <c r="X106" s="4210"/>
      <c r="Y106" s="4210"/>
      <c r="Z106" s="4210">
        <f t="shared" si="35"/>
        <v>0</v>
      </c>
      <c r="AA106" s="4210"/>
      <c r="AB106" s="4205"/>
      <c r="AC106" s="4205"/>
      <c r="AD106" s="4205">
        <f>AB106*AC106</f>
        <v>0</v>
      </c>
      <c r="AE106" s="4206"/>
      <c r="AF106" s="4210"/>
      <c r="AG106" s="4210"/>
      <c r="AH106" s="4210">
        <f t="shared" si="37"/>
        <v>0</v>
      </c>
      <c r="AI106" s="4210"/>
      <c r="AJ106" s="4210"/>
      <c r="AK106" s="4210"/>
      <c r="AL106" s="4210">
        <f t="shared" si="38"/>
        <v>0</v>
      </c>
      <c r="AM106" s="4210"/>
      <c r="AN106" s="4210"/>
      <c r="AO106" s="4210"/>
      <c r="AP106" s="4210">
        <f t="shared" si="39"/>
        <v>0</v>
      </c>
      <c r="AQ106" s="4210"/>
      <c r="AR106" s="4210">
        <f t="shared" si="40"/>
        <v>0</v>
      </c>
      <c r="AS106" s="4210">
        <f t="shared" si="41"/>
        <v>0</v>
      </c>
      <c r="AT106" s="4210">
        <f t="shared" si="42"/>
        <v>0</v>
      </c>
      <c r="AU106" s="4211" t="str">
        <f t="shared" si="43"/>
        <v xml:space="preserve">STATE: ; PDY: ; KKL: ; MHE: ; YNM: </v>
      </c>
      <c r="AV106" s="1579" t="s">
        <v>7466</v>
      </c>
    </row>
    <row r="107" spans="1:49" s="3379" customFormat="1" ht="46.5">
      <c r="A107" s="4224">
        <v>26</v>
      </c>
      <c r="B107" s="4237" t="s">
        <v>947</v>
      </c>
      <c r="C107" s="4153" t="s">
        <v>950</v>
      </c>
      <c r="D107" s="4153" t="s">
        <v>951</v>
      </c>
      <c r="E107" s="4610" t="s">
        <v>90</v>
      </c>
      <c r="F107" s="4162" t="s">
        <v>91</v>
      </c>
      <c r="G107" s="4222"/>
      <c r="H107" s="4222"/>
      <c r="I107" s="4221"/>
      <c r="J107" s="4221"/>
      <c r="K107" s="4154"/>
      <c r="L107" s="4154"/>
      <c r="M107" s="4155">
        <f t="shared" si="28"/>
        <v>0</v>
      </c>
      <c r="N107" s="4156">
        <f t="shared" si="44"/>
        <v>0</v>
      </c>
      <c r="O107" s="4155">
        <f t="shared" si="29"/>
        <v>0</v>
      </c>
      <c r="P107" s="4157">
        <f t="shared" si="45"/>
        <v>0</v>
      </c>
      <c r="Q107" s="4158" t="str">
        <f t="shared" si="30"/>
        <v xml:space="preserve">STATE: ; PDY: ; KKL: ; MHE: ; YNM: </v>
      </c>
      <c r="R107" s="4159">
        <f>'Ab1. RMNCH+A'!Q267</f>
        <v>0</v>
      </c>
      <c r="S107" s="4160">
        <f>'Ab1. RMNCH+A'!R267</f>
        <v>0</v>
      </c>
      <c r="T107" s="4210">
        <f t="shared" si="31"/>
        <v>0</v>
      </c>
      <c r="U107" s="4210">
        <f t="shared" si="32"/>
        <v>0</v>
      </c>
      <c r="V107" s="4210">
        <f t="shared" si="33"/>
        <v>0</v>
      </c>
      <c r="W107" s="4211" t="str">
        <f t="shared" si="34"/>
        <v xml:space="preserve">STATE: ; PDY: ; KKL: ; MHE: ; YNM: </v>
      </c>
      <c r="X107" s="4210"/>
      <c r="Y107" s="4210"/>
      <c r="Z107" s="4210">
        <f t="shared" si="35"/>
        <v>0</v>
      </c>
      <c r="AA107" s="4210"/>
      <c r="AB107" s="4210"/>
      <c r="AC107" s="4210"/>
      <c r="AD107" s="4210">
        <f t="shared" si="36"/>
        <v>0</v>
      </c>
      <c r="AE107" s="4210"/>
      <c r="AF107" s="4210"/>
      <c r="AG107" s="4210"/>
      <c r="AH107" s="4210">
        <f t="shared" si="37"/>
        <v>0</v>
      </c>
      <c r="AI107" s="4210"/>
      <c r="AJ107" s="4210"/>
      <c r="AK107" s="4210"/>
      <c r="AL107" s="4210">
        <f t="shared" si="38"/>
        <v>0</v>
      </c>
      <c r="AM107" s="4210"/>
      <c r="AN107" s="4210"/>
      <c r="AO107" s="4210"/>
      <c r="AP107" s="4210">
        <f t="shared" si="39"/>
        <v>0</v>
      </c>
      <c r="AQ107" s="4210"/>
      <c r="AR107" s="4210">
        <f t="shared" si="40"/>
        <v>0</v>
      </c>
      <c r="AS107" s="4210">
        <f t="shared" si="41"/>
        <v>0</v>
      </c>
      <c r="AT107" s="4210">
        <f t="shared" si="42"/>
        <v>0</v>
      </c>
      <c r="AU107" s="4211" t="str">
        <f t="shared" si="43"/>
        <v xml:space="preserve">STATE: ; PDY: ; KKL: ; MHE: ; YNM: </v>
      </c>
      <c r="AV107" s="1579" t="s">
        <v>7462</v>
      </c>
    </row>
    <row r="108" spans="1:49" s="3379" customFormat="1" ht="46.5">
      <c r="A108" s="4224">
        <v>27</v>
      </c>
      <c r="B108" s="4237" t="s">
        <v>949</v>
      </c>
      <c r="C108" s="4172"/>
      <c r="D108" s="4153" t="s">
        <v>2480</v>
      </c>
      <c r="E108" s="4610" t="s">
        <v>90</v>
      </c>
      <c r="F108" s="4162" t="s">
        <v>91</v>
      </c>
      <c r="G108" s="4179"/>
      <c r="H108" s="4179"/>
      <c r="I108" s="4180"/>
      <c r="J108" s="4180"/>
      <c r="K108" s="4209"/>
      <c r="L108" s="4179"/>
      <c r="M108" s="4155">
        <f t="shared" si="28"/>
        <v>0</v>
      </c>
      <c r="N108" s="4156">
        <f t="shared" si="44"/>
        <v>0</v>
      </c>
      <c r="O108" s="4155">
        <f t="shared" si="29"/>
        <v>0</v>
      </c>
      <c r="P108" s="4157">
        <f t="shared" si="45"/>
        <v>0</v>
      </c>
      <c r="Q108" s="4158" t="str">
        <f t="shared" si="30"/>
        <v xml:space="preserve">STATE: ; PDY: ; KKL: ; MHE: ; YNM: </v>
      </c>
      <c r="R108" s="4159">
        <f>'Ab1. RMNCH+A'!Q268</f>
        <v>0</v>
      </c>
      <c r="S108" s="4160">
        <f>'Ab1. RMNCH+A'!R268</f>
        <v>0</v>
      </c>
      <c r="T108" s="4210">
        <f t="shared" si="31"/>
        <v>0</v>
      </c>
      <c r="U108" s="4210">
        <f t="shared" si="32"/>
        <v>0</v>
      </c>
      <c r="V108" s="4210">
        <f t="shared" si="33"/>
        <v>0</v>
      </c>
      <c r="W108" s="4211" t="str">
        <f t="shared" si="34"/>
        <v xml:space="preserve">STATE: ; PDY: ; KKL: ; MHE: ; YNM: </v>
      </c>
      <c r="X108" s="4210"/>
      <c r="Y108" s="4210"/>
      <c r="Z108" s="4210">
        <f t="shared" si="35"/>
        <v>0</v>
      </c>
      <c r="AA108" s="4210"/>
      <c r="AB108" s="4210"/>
      <c r="AC108" s="4210"/>
      <c r="AD108" s="4210">
        <f t="shared" si="36"/>
        <v>0</v>
      </c>
      <c r="AE108" s="4210"/>
      <c r="AF108" s="4210"/>
      <c r="AG108" s="4210"/>
      <c r="AH108" s="4210">
        <f t="shared" si="37"/>
        <v>0</v>
      </c>
      <c r="AI108" s="4210"/>
      <c r="AJ108" s="4210"/>
      <c r="AK108" s="4210"/>
      <c r="AL108" s="4210">
        <f t="shared" si="38"/>
        <v>0</v>
      </c>
      <c r="AM108" s="4210"/>
      <c r="AN108" s="4210"/>
      <c r="AO108" s="4210"/>
      <c r="AP108" s="4210">
        <f t="shared" si="39"/>
        <v>0</v>
      </c>
      <c r="AQ108" s="4210"/>
      <c r="AR108" s="4210">
        <f t="shared" si="40"/>
        <v>0</v>
      </c>
      <c r="AS108" s="4210">
        <f t="shared" si="41"/>
        <v>0</v>
      </c>
      <c r="AT108" s="4210">
        <f t="shared" si="42"/>
        <v>0</v>
      </c>
      <c r="AU108" s="4211" t="str">
        <f t="shared" si="43"/>
        <v xml:space="preserve">STATE: ; PDY: ; KKL: ; MHE: ; YNM: </v>
      </c>
      <c r="AV108" s="1579" t="s">
        <v>7467</v>
      </c>
    </row>
    <row r="109" spans="1:49" s="3379" customFormat="1" ht="172.5" customHeight="1">
      <c r="A109" s="4224">
        <v>28</v>
      </c>
      <c r="B109" s="4237" t="s">
        <v>2565</v>
      </c>
      <c r="C109" s="4172"/>
      <c r="D109" s="4153" t="s">
        <v>5862</v>
      </c>
      <c r="E109" s="4610" t="s">
        <v>90</v>
      </c>
      <c r="F109" s="4162" t="s">
        <v>91</v>
      </c>
      <c r="G109" s="4179"/>
      <c r="H109" s="4179"/>
      <c r="I109" s="4180"/>
      <c r="J109" s="4180"/>
      <c r="K109" s="4163"/>
      <c r="L109" s="4163"/>
      <c r="M109" s="4155">
        <f t="shared" si="28"/>
        <v>835.85</v>
      </c>
      <c r="N109" s="4156">
        <f t="shared" si="44"/>
        <v>8.3584999999999996E-3</v>
      </c>
      <c r="O109" s="4155">
        <f t="shared" si="29"/>
        <v>200</v>
      </c>
      <c r="P109" s="4157">
        <f t="shared" si="45"/>
        <v>1.6717</v>
      </c>
      <c r="Q109" s="4158" t="str">
        <f t="shared" si="30"/>
        <v xml:space="preserve">STATE: ; PDY: 25 ANMs x 2 batches x 1 day - Rs.40355/- &amp; ASHAs - 25 ANMs x 2 batches x 1 day - Rs.43230/- Total - Rs.83585/- ; KKL: 25 ANMs x 2 batches x 1 day - Rs.40355/- &amp; ASHAs - 25 ANMs x 2 batches x 1 day - Rs.43230/- Total - Rs.83585/- ; MHE: ; YNM: </v>
      </c>
      <c r="R109" s="4159">
        <f>'Ab1. RMNCH+A'!Q269</f>
        <v>0</v>
      </c>
      <c r="S109" s="4160">
        <f>'Ab1. RMNCH+A'!R269</f>
        <v>0</v>
      </c>
      <c r="T109" s="4210">
        <f t="shared" si="31"/>
        <v>835.85</v>
      </c>
      <c r="U109" s="4210">
        <f t="shared" si="32"/>
        <v>200</v>
      </c>
      <c r="V109" s="4210">
        <f t="shared" si="33"/>
        <v>167170</v>
      </c>
      <c r="W109" s="4211" t="str">
        <f t="shared" si="34"/>
        <v xml:space="preserve">STATE: ; PDY: 25 ANMs x 2 batches x 1 day - Rs.40355/- &amp; ASHAs - 25 ANMs x 2 batches x 1 day - Rs.43230/- Total - Rs.83585/- ; KKL: 25 ANMs x 2 batches x 1 day - Rs.40355/- &amp; ASHAs - 25 ANMs x 2 batches x 1 day - Rs.43230/- Total - Rs.83585/- ; MHE: ; YNM: </v>
      </c>
      <c r="X109" s="4210"/>
      <c r="Y109" s="4210"/>
      <c r="Z109" s="4210">
        <f t="shared" si="35"/>
        <v>0</v>
      </c>
      <c r="AA109" s="4210"/>
      <c r="AB109" s="4205">
        <v>835.85</v>
      </c>
      <c r="AC109" s="4205">
        <v>100</v>
      </c>
      <c r="AD109" s="4205">
        <f t="shared" si="36"/>
        <v>83585</v>
      </c>
      <c r="AE109" s="4206" t="s">
        <v>7693</v>
      </c>
      <c r="AF109" s="4205">
        <v>835.85</v>
      </c>
      <c r="AG109" s="4205">
        <v>100</v>
      </c>
      <c r="AH109" s="4205">
        <f t="shared" si="37"/>
        <v>83585</v>
      </c>
      <c r="AI109" s="4206" t="s">
        <v>7693</v>
      </c>
      <c r="AJ109" s="4210"/>
      <c r="AK109" s="4210"/>
      <c r="AL109" s="4210">
        <f t="shared" si="38"/>
        <v>0</v>
      </c>
      <c r="AM109" s="4210"/>
      <c r="AN109" s="4210"/>
      <c r="AO109" s="4210"/>
      <c r="AP109" s="4210">
        <f t="shared" si="39"/>
        <v>0</v>
      </c>
      <c r="AQ109" s="4210"/>
      <c r="AR109" s="4210">
        <f t="shared" si="40"/>
        <v>167170</v>
      </c>
      <c r="AS109" s="4210">
        <f t="shared" si="41"/>
        <v>200</v>
      </c>
      <c r="AT109" s="4210">
        <f t="shared" si="42"/>
        <v>835.85</v>
      </c>
      <c r="AU109" s="4211" t="str">
        <f t="shared" si="43"/>
        <v xml:space="preserve">STATE: ; PDY: 25 ANMs x 2 batches x 1 day - Rs.40355/- &amp; ASHAs - 25 ANMs x 2 batches x 1 day - Rs.43230/- Total - Rs.83585/- ; KKL: 25 ANMs x 2 batches x 1 day - Rs.40355/- &amp; ASHAs - 25 ANMs x 2 batches x 1 day - Rs.43230/- Total - Rs.83585/- ; MHE: ; YNM: </v>
      </c>
      <c r="AV109" s="1579" t="s">
        <v>7462</v>
      </c>
      <c r="AW109" s="4981" t="s">
        <v>7940</v>
      </c>
    </row>
    <row r="110" spans="1:49" s="3402" customFormat="1" ht="63" customHeight="1">
      <c r="A110" s="4607" t="s">
        <v>4342</v>
      </c>
      <c r="B110" s="4196" t="s">
        <v>952</v>
      </c>
      <c r="C110" s="4197"/>
      <c r="D110" s="4198" t="s">
        <v>953</v>
      </c>
      <c r="E110" s="4199"/>
      <c r="F110" s="4199"/>
      <c r="G110" s="4200"/>
      <c r="H110" s="4200"/>
      <c r="I110" s="4200"/>
      <c r="J110" s="4200"/>
      <c r="K110" s="4200"/>
      <c r="L110" s="4200"/>
      <c r="M110" s="4155"/>
      <c r="N110" s="4201"/>
      <c r="O110" s="4155"/>
      <c r="P110" s="4202">
        <f>SUM(P111:P123)+P127</f>
        <v>12.859269999999999</v>
      </c>
      <c r="Q110" s="4158"/>
      <c r="R110" s="4203"/>
      <c r="S110" s="4204">
        <f>SUM(S111:S123)+S127</f>
        <v>0</v>
      </c>
      <c r="T110" s="4210"/>
      <c r="U110" s="4210"/>
      <c r="V110" s="4202">
        <f>SUM(V111:V123)+V127</f>
        <v>1285927</v>
      </c>
      <c r="W110" s="4211"/>
      <c r="X110" s="4210"/>
      <c r="Y110" s="4210"/>
      <c r="Z110" s="4202">
        <f>SUM(Z111:Z123)+Z127</f>
        <v>600000</v>
      </c>
      <c r="AA110" s="4210"/>
      <c r="AB110" s="4210"/>
      <c r="AC110" s="4210"/>
      <c r="AD110" s="4202">
        <f>SUM(AD111:AD123)+AD127</f>
        <v>685927</v>
      </c>
      <c r="AE110" s="4210"/>
      <c r="AF110" s="4210"/>
      <c r="AG110" s="4210"/>
      <c r="AH110" s="4202">
        <f>SUM(AH111:AH123)+AH127</f>
        <v>0</v>
      </c>
      <c r="AI110" s="4210"/>
      <c r="AJ110" s="4210"/>
      <c r="AK110" s="4210"/>
      <c r="AL110" s="4202">
        <f>SUM(AL111:AL123)+AL127</f>
        <v>0</v>
      </c>
      <c r="AM110" s="4210"/>
      <c r="AN110" s="4210"/>
      <c r="AO110" s="4210"/>
      <c r="AP110" s="4202">
        <f>SUM(AP111:AP123)+AP127</f>
        <v>0</v>
      </c>
      <c r="AQ110" s="4210"/>
      <c r="AR110" s="4202">
        <f>SUM(AR111:AR123)+AR127</f>
        <v>1285927</v>
      </c>
      <c r="AS110" s="4210"/>
      <c r="AT110" s="4210"/>
      <c r="AU110" s="4211"/>
      <c r="AV110" s="1604"/>
    </row>
    <row r="111" spans="1:49" s="3402" customFormat="1" ht="69.75">
      <c r="A111" s="4224">
        <v>1</v>
      </c>
      <c r="B111" s="4237" t="s">
        <v>954</v>
      </c>
      <c r="C111" s="4153" t="s">
        <v>955</v>
      </c>
      <c r="D111" s="4208" t="s">
        <v>956</v>
      </c>
      <c r="E111" s="4610" t="s">
        <v>90</v>
      </c>
      <c r="F111" s="4162" t="s">
        <v>193</v>
      </c>
      <c r="G111" s="4227"/>
      <c r="H111" s="4227"/>
      <c r="I111" s="4180"/>
      <c r="J111" s="4180"/>
      <c r="K111" s="4227"/>
      <c r="L111" s="4179"/>
      <c r="M111" s="4155">
        <f t="shared" si="28"/>
        <v>100000</v>
      </c>
      <c r="N111" s="4156">
        <f t="shared" ref="N111:N122" si="46">M111/100000</f>
        <v>1</v>
      </c>
      <c r="O111" s="4155">
        <f t="shared" si="29"/>
        <v>1</v>
      </c>
      <c r="P111" s="4157">
        <f t="shared" ref="P111:P122" si="47">N111*O111</f>
        <v>1</v>
      </c>
      <c r="Q111" s="4158" t="str">
        <f t="shared" si="30"/>
        <v xml:space="preserve">STATE: ; PDY: Dissemination Workshop under RKSK - 1.00 Lakhs ; KKL: ; MHE: ; YNM: </v>
      </c>
      <c r="R111" s="4159">
        <f>'Ab1. RMNCH+A'!Q314</f>
        <v>0</v>
      </c>
      <c r="S111" s="4160">
        <f>'Ab1. RMNCH+A'!R314</f>
        <v>0</v>
      </c>
      <c r="T111" s="4210">
        <f t="shared" si="31"/>
        <v>100000</v>
      </c>
      <c r="U111" s="4210">
        <f t="shared" si="32"/>
        <v>1</v>
      </c>
      <c r="V111" s="4210">
        <f t="shared" si="33"/>
        <v>100000</v>
      </c>
      <c r="W111" s="4211" t="str">
        <f t="shared" si="34"/>
        <v xml:space="preserve">STATE: ; PDY: Dissemination Workshop under RKSK - 1.00 Lakhs ; KKL: ; MHE: ; YNM: </v>
      </c>
      <c r="X111" s="4205"/>
      <c r="Y111" s="4205"/>
      <c r="Z111" s="4205">
        <f>X111*Y111</f>
        <v>0</v>
      </c>
      <c r="AA111" s="4205"/>
      <c r="AB111" s="4205">
        <v>100000</v>
      </c>
      <c r="AC111" s="4205">
        <v>1</v>
      </c>
      <c r="AD111" s="4205">
        <f>AB111*AC111</f>
        <v>100000</v>
      </c>
      <c r="AE111" s="4206" t="s">
        <v>5903</v>
      </c>
      <c r="AF111" s="4205"/>
      <c r="AG111" s="4205"/>
      <c r="AH111" s="4205">
        <f>AF111*AG111</f>
        <v>0</v>
      </c>
      <c r="AI111" s="4205"/>
      <c r="AJ111" s="4205"/>
      <c r="AK111" s="4205"/>
      <c r="AL111" s="4205">
        <f>AJ111*AK111</f>
        <v>0</v>
      </c>
      <c r="AM111" s="4205"/>
      <c r="AN111" s="4205"/>
      <c r="AO111" s="4205"/>
      <c r="AP111" s="4205">
        <f>AN111*AO111</f>
        <v>0</v>
      </c>
      <c r="AQ111" s="4205"/>
      <c r="AR111" s="4210">
        <f t="shared" si="40"/>
        <v>100000</v>
      </c>
      <c r="AS111" s="4210">
        <f t="shared" si="41"/>
        <v>1</v>
      </c>
      <c r="AT111" s="4210">
        <f t="shared" si="42"/>
        <v>100000</v>
      </c>
      <c r="AU111" s="4211" t="str">
        <f t="shared" si="43"/>
        <v xml:space="preserve">STATE: ; PDY: Dissemination Workshop under RKSK - 1.00 Lakhs ; KKL: ; MHE: ; YNM: </v>
      </c>
      <c r="AV111" s="1455" t="s">
        <v>7468</v>
      </c>
      <c r="AW111" s="4985" t="s">
        <v>7881</v>
      </c>
    </row>
    <row r="112" spans="1:49" s="3387" customFormat="1" ht="57.75" customHeight="1">
      <c r="A112" s="4617">
        <v>2</v>
      </c>
      <c r="B112" s="4282" t="s">
        <v>957</v>
      </c>
      <c r="C112" s="4172" t="s">
        <v>958</v>
      </c>
      <c r="D112" s="4172" t="s">
        <v>959</v>
      </c>
      <c r="E112" s="4610" t="s">
        <v>90</v>
      </c>
      <c r="F112" s="4614" t="s">
        <v>193</v>
      </c>
      <c r="G112" s="4228"/>
      <c r="H112" s="4229"/>
      <c r="I112" s="4230"/>
      <c r="J112" s="4230"/>
      <c r="K112" s="4228"/>
      <c r="L112" s="4228"/>
      <c r="M112" s="4155">
        <f t="shared" si="28"/>
        <v>0</v>
      </c>
      <c r="N112" s="4156">
        <f t="shared" si="46"/>
        <v>0</v>
      </c>
      <c r="O112" s="4155">
        <f t="shared" si="29"/>
        <v>0</v>
      </c>
      <c r="P112" s="4157">
        <f t="shared" si="47"/>
        <v>0</v>
      </c>
      <c r="Q112" s="4158" t="str">
        <f t="shared" si="30"/>
        <v xml:space="preserve">STATE: ; PDY: ; KKL: ; MHE: ; YNM: </v>
      </c>
      <c r="R112" s="4159">
        <f>'Ab1. RMNCH+A'!Q315</f>
        <v>0</v>
      </c>
      <c r="S112" s="4160">
        <f>'Ab1. RMNCH+A'!R315</f>
        <v>0</v>
      </c>
      <c r="T112" s="4210">
        <f t="shared" si="31"/>
        <v>0</v>
      </c>
      <c r="U112" s="4210">
        <f t="shared" si="32"/>
        <v>0</v>
      </c>
      <c r="V112" s="4210">
        <f t="shared" si="33"/>
        <v>0</v>
      </c>
      <c r="W112" s="4211" t="str">
        <f t="shared" si="34"/>
        <v xml:space="preserve">STATE: ; PDY: ; KKL: ; MHE: ; YNM: </v>
      </c>
      <c r="X112" s="4210"/>
      <c r="Y112" s="4210"/>
      <c r="Z112" s="4210">
        <f t="shared" si="35"/>
        <v>0</v>
      </c>
      <c r="AA112" s="4210"/>
      <c r="AB112" s="4210"/>
      <c r="AC112" s="4210"/>
      <c r="AD112" s="4210">
        <f t="shared" si="36"/>
        <v>0</v>
      </c>
      <c r="AE112" s="4210"/>
      <c r="AF112" s="4210"/>
      <c r="AG112" s="4210"/>
      <c r="AH112" s="4210">
        <f t="shared" si="37"/>
        <v>0</v>
      </c>
      <c r="AI112" s="4210"/>
      <c r="AJ112" s="4210"/>
      <c r="AK112" s="4210"/>
      <c r="AL112" s="4210">
        <f t="shared" si="38"/>
        <v>0</v>
      </c>
      <c r="AM112" s="4210"/>
      <c r="AN112" s="4210"/>
      <c r="AO112" s="4210"/>
      <c r="AP112" s="4210">
        <f t="shared" si="39"/>
        <v>0</v>
      </c>
      <c r="AQ112" s="4210"/>
      <c r="AR112" s="4210">
        <f t="shared" si="40"/>
        <v>0</v>
      </c>
      <c r="AS112" s="4210">
        <f t="shared" si="41"/>
        <v>0</v>
      </c>
      <c r="AT112" s="4210">
        <f t="shared" si="42"/>
        <v>0</v>
      </c>
      <c r="AU112" s="4211" t="str">
        <f t="shared" si="43"/>
        <v xml:space="preserve">STATE: ; PDY: ; KKL: ; MHE: ; YNM: </v>
      </c>
      <c r="AV112" s="1607" t="s">
        <v>7469</v>
      </c>
    </row>
    <row r="113" spans="1:49" s="3379" customFormat="1" ht="69.75">
      <c r="A113" s="4224">
        <v>3</v>
      </c>
      <c r="B113" s="4237" t="s">
        <v>960</v>
      </c>
      <c r="C113" s="4153" t="s">
        <v>961</v>
      </c>
      <c r="D113" s="4153" t="s">
        <v>962</v>
      </c>
      <c r="E113" s="4610" t="s">
        <v>90</v>
      </c>
      <c r="F113" s="4162" t="s">
        <v>193</v>
      </c>
      <c r="G113" s="4163"/>
      <c r="H113" s="4179"/>
      <c r="I113" s="4180"/>
      <c r="J113" s="4180"/>
      <c r="K113" s="4163"/>
      <c r="L113" s="4163"/>
      <c r="M113" s="4155">
        <f t="shared" si="28"/>
        <v>789</v>
      </c>
      <c r="N113" s="4156">
        <f t="shared" si="46"/>
        <v>7.8899999999999994E-3</v>
      </c>
      <c r="O113" s="4155">
        <f t="shared" si="29"/>
        <v>90</v>
      </c>
      <c r="P113" s="4157">
        <f t="shared" si="47"/>
        <v>0.71009999999999995</v>
      </c>
      <c r="Q113" s="4158" t="str">
        <f t="shared" si="30"/>
        <v xml:space="preserve">STATE: ; PDY: Mos - 90 x 1 day x 3 batches  - 0.71 Lakhs ; KKL: ; MHE: ; YNM: </v>
      </c>
      <c r="R113" s="4159">
        <f>'Ab1. RMNCH+A'!Q316</f>
        <v>0</v>
      </c>
      <c r="S113" s="4160">
        <f>'Ab1. RMNCH+A'!R316</f>
        <v>0</v>
      </c>
      <c r="T113" s="4210">
        <f t="shared" si="31"/>
        <v>789</v>
      </c>
      <c r="U113" s="4210">
        <f t="shared" si="32"/>
        <v>90</v>
      </c>
      <c r="V113" s="4210">
        <f t="shared" si="33"/>
        <v>71010</v>
      </c>
      <c r="W113" s="4211" t="str">
        <f t="shared" si="34"/>
        <v xml:space="preserve">STATE: ; PDY: Mos - 90 x 1 day x 3 batches  - 0.71 Lakhs ; KKL: ; MHE: ; YNM: </v>
      </c>
      <c r="X113" s="4210"/>
      <c r="Y113" s="4210"/>
      <c r="Z113" s="4210">
        <f t="shared" si="35"/>
        <v>0</v>
      </c>
      <c r="AA113" s="4210"/>
      <c r="AB113" s="4205">
        <v>789</v>
      </c>
      <c r="AC113" s="4205">
        <v>90</v>
      </c>
      <c r="AD113" s="4205">
        <f>AB113*AC113</f>
        <v>71010</v>
      </c>
      <c r="AE113" s="4206" t="s">
        <v>5904</v>
      </c>
      <c r="AF113" s="4210"/>
      <c r="AG113" s="4210"/>
      <c r="AH113" s="4210">
        <f t="shared" si="37"/>
        <v>0</v>
      </c>
      <c r="AI113" s="4210"/>
      <c r="AJ113" s="4210"/>
      <c r="AK113" s="4210"/>
      <c r="AL113" s="4210">
        <f t="shared" si="38"/>
        <v>0</v>
      </c>
      <c r="AM113" s="4210"/>
      <c r="AN113" s="4210"/>
      <c r="AO113" s="4210"/>
      <c r="AP113" s="4210">
        <f t="shared" si="39"/>
        <v>0</v>
      </c>
      <c r="AQ113" s="4210"/>
      <c r="AR113" s="4210">
        <f t="shared" si="40"/>
        <v>71010</v>
      </c>
      <c r="AS113" s="4210">
        <f t="shared" si="41"/>
        <v>90</v>
      </c>
      <c r="AT113" s="4210">
        <f t="shared" si="42"/>
        <v>789</v>
      </c>
      <c r="AU113" s="4211" t="str">
        <f t="shared" si="43"/>
        <v xml:space="preserve">STATE: ; PDY: Mos - 90 x 1 day x 3 batches  - 0.71 Lakhs ; KKL: ; MHE: ; YNM: </v>
      </c>
      <c r="AV113" s="1607" t="s">
        <v>7469</v>
      </c>
      <c r="AW113" s="4981" t="s">
        <v>7956</v>
      </c>
    </row>
    <row r="114" spans="1:49" s="3379" customFormat="1" ht="60.75">
      <c r="A114" s="4224">
        <v>4</v>
      </c>
      <c r="B114" s="4237" t="s">
        <v>963</v>
      </c>
      <c r="C114" s="4153" t="s">
        <v>964</v>
      </c>
      <c r="D114" s="4153" t="s">
        <v>2487</v>
      </c>
      <c r="E114" s="4610" t="s">
        <v>90</v>
      </c>
      <c r="F114" s="4162" t="s">
        <v>193</v>
      </c>
      <c r="G114" s="4163"/>
      <c r="H114" s="4179"/>
      <c r="I114" s="4180"/>
      <c r="J114" s="4180"/>
      <c r="K114" s="4217"/>
      <c r="L114" s="4163"/>
      <c r="M114" s="4155">
        <f t="shared" si="28"/>
        <v>0</v>
      </c>
      <c r="N114" s="4156">
        <f t="shared" si="46"/>
        <v>0</v>
      </c>
      <c r="O114" s="4155">
        <f t="shared" si="29"/>
        <v>0</v>
      </c>
      <c r="P114" s="4157">
        <f t="shared" si="47"/>
        <v>0</v>
      </c>
      <c r="Q114" s="4158" t="str">
        <f>W114</f>
        <v xml:space="preserve">STATE: ; PDY: ; KKL: ; MHE: ; YNM: </v>
      </c>
      <c r="R114" s="4159">
        <f>'Ab1. RMNCH+A'!Q317</f>
        <v>0</v>
      </c>
      <c r="S114" s="4160">
        <f>'Ab1. RMNCH+A'!R317</f>
        <v>0</v>
      </c>
      <c r="T114" s="4210">
        <f t="shared" si="31"/>
        <v>0</v>
      </c>
      <c r="U114" s="4210">
        <f t="shared" si="32"/>
        <v>0</v>
      </c>
      <c r="V114" s="4210">
        <f t="shared" si="33"/>
        <v>0</v>
      </c>
      <c r="W114" s="4211" t="str">
        <f t="shared" si="34"/>
        <v xml:space="preserve">STATE: ; PDY: ; KKL: ; MHE: ; YNM: </v>
      </c>
      <c r="X114" s="4205"/>
      <c r="Y114" s="4205"/>
      <c r="Z114" s="4205">
        <f t="shared" si="35"/>
        <v>0</v>
      </c>
      <c r="AA114" s="4205"/>
      <c r="AB114" s="4205"/>
      <c r="AC114" s="4205"/>
      <c r="AD114" s="4205">
        <f t="shared" si="36"/>
        <v>0</v>
      </c>
      <c r="AE114" s="4206"/>
      <c r="AF114" s="4205"/>
      <c r="AG114" s="4205"/>
      <c r="AH114" s="4205">
        <f t="shared" si="37"/>
        <v>0</v>
      </c>
      <c r="AI114" s="4205"/>
      <c r="AJ114" s="4205"/>
      <c r="AK114" s="4205"/>
      <c r="AL114" s="4205">
        <f t="shared" si="38"/>
        <v>0</v>
      </c>
      <c r="AM114" s="4205"/>
      <c r="AN114" s="4205"/>
      <c r="AO114" s="4205"/>
      <c r="AP114" s="4205">
        <f t="shared" si="39"/>
        <v>0</v>
      </c>
      <c r="AQ114" s="4205"/>
      <c r="AR114" s="4210">
        <f t="shared" si="40"/>
        <v>0</v>
      </c>
      <c r="AS114" s="4210">
        <f t="shared" si="41"/>
        <v>0</v>
      </c>
      <c r="AT114" s="4210">
        <f t="shared" si="42"/>
        <v>0</v>
      </c>
      <c r="AU114" s="4211" t="str">
        <f t="shared" si="43"/>
        <v xml:space="preserve">STATE: ; PDY: ; KKL: ; MHE: ; YNM: </v>
      </c>
      <c r="AV114" s="1607" t="s">
        <v>7469</v>
      </c>
    </row>
    <row r="115" spans="1:49" s="3379" customFormat="1" ht="79.5" customHeight="1">
      <c r="A115" s="4224">
        <v>5</v>
      </c>
      <c r="B115" s="4237" t="s">
        <v>2566</v>
      </c>
      <c r="C115" s="4153" t="s">
        <v>966</v>
      </c>
      <c r="D115" s="4153" t="s">
        <v>967</v>
      </c>
      <c r="E115" s="4610" t="s">
        <v>90</v>
      </c>
      <c r="F115" s="4162" t="s">
        <v>193</v>
      </c>
      <c r="G115" s="4154"/>
      <c r="H115" s="4154"/>
      <c r="I115" s="4154"/>
      <c r="J115" s="4154"/>
      <c r="K115" s="4154"/>
      <c r="L115" s="4154"/>
      <c r="M115" s="4155">
        <f t="shared" si="28"/>
        <v>1695.75</v>
      </c>
      <c r="N115" s="4156">
        <f t="shared" si="46"/>
        <v>1.69575E-2</v>
      </c>
      <c r="O115" s="4155">
        <f t="shared" si="29"/>
        <v>20</v>
      </c>
      <c r="P115" s="4157">
        <f t="shared" si="47"/>
        <v>0.33915000000000001</v>
      </c>
      <c r="Q115" s="4158" t="str">
        <f t="shared" si="30"/>
        <v xml:space="preserve">STATE: ; PDY: Cousellors - 20 x 1 day x 1 batch  - 0.33915 Lakhs ; KKL: ; MHE: ; YNM: </v>
      </c>
      <c r="R115" s="4159">
        <f>'Ab1. RMNCH+A'!Q318</f>
        <v>0</v>
      </c>
      <c r="S115" s="4160">
        <f>'Ab1. RMNCH+A'!R318</f>
        <v>0</v>
      </c>
      <c r="T115" s="4210">
        <f t="shared" si="31"/>
        <v>1695.75</v>
      </c>
      <c r="U115" s="4210">
        <f t="shared" si="32"/>
        <v>20</v>
      </c>
      <c r="V115" s="4210">
        <f t="shared" si="33"/>
        <v>33915</v>
      </c>
      <c r="W115" s="4211" t="str">
        <f t="shared" si="34"/>
        <v xml:space="preserve">STATE: ; PDY: Cousellors - 20 x 1 day x 1 batch  - 0.33915 Lakhs ; KKL: ; MHE: ; YNM: </v>
      </c>
      <c r="X115" s="4210"/>
      <c r="Y115" s="4210"/>
      <c r="Z115" s="4210">
        <f t="shared" si="35"/>
        <v>0</v>
      </c>
      <c r="AA115" s="4210"/>
      <c r="AB115" s="4205">
        <v>1695.75</v>
      </c>
      <c r="AC115" s="4205">
        <v>20</v>
      </c>
      <c r="AD115" s="4205">
        <f t="shared" si="36"/>
        <v>33915</v>
      </c>
      <c r="AE115" s="4206" t="s">
        <v>5906</v>
      </c>
      <c r="AF115" s="4210"/>
      <c r="AG115" s="4210"/>
      <c r="AH115" s="4210">
        <f t="shared" si="37"/>
        <v>0</v>
      </c>
      <c r="AI115" s="4210"/>
      <c r="AJ115" s="4210"/>
      <c r="AK115" s="4210"/>
      <c r="AL115" s="4210">
        <f t="shared" si="38"/>
        <v>0</v>
      </c>
      <c r="AM115" s="4210"/>
      <c r="AN115" s="4210"/>
      <c r="AO115" s="4210"/>
      <c r="AP115" s="4210">
        <f t="shared" si="39"/>
        <v>0</v>
      </c>
      <c r="AQ115" s="4210"/>
      <c r="AR115" s="4210">
        <f t="shared" si="40"/>
        <v>33915</v>
      </c>
      <c r="AS115" s="4210">
        <f t="shared" si="41"/>
        <v>20</v>
      </c>
      <c r="AT115" s="4210">
        <f t="shared" si="42"/>
        <v>1695.75</v>
      </c>
      <c r="AU115" s="4211" t="str">
        <f t="shared" si="43"/>
        <v xml:space="preserve">STATE: ; PDY: Cousellors - 20 x 1 day x 1 batch  - 0.33915 Lakhs ; KKL: ; MHE: ; YNM: </v>
      </c>
      <c r="AV115" s="1607" t="s">
        <v>7469</v>
      </c>
      <c r="AW115" s="4981" t="s">
        <v>7956</v>
      </c>
    </row>
    <row r="116" spans="1:49" s="3379" customFormat="1" ht="93">
      <c r="A116" s="4224">
        <v>6</v>
      </c>
      <c r="B116" s="4237" t="s">
        <v>965</v>
      </c>
      <c r="C116" s="4153" t="s">
        <v>969</v>
      </c>
      <c r="D116" s="4153" t="s">
        <v>970</v>
      </c>
      <c r="E116" s="4610" t="s">
        <v>90</v>
      </c>
      <c r="F116" s="4162" t="s">
        <v>193</v>
      </c>
      <c r="G116" s="4154"/>
      <c r="H116" s="4154"/>
      <c r="I116" s="4154"/>
      <c r="J116" s="4154"/>
      <c r="K116" s="4154"/>
      <c r="L116" s="4154"/>
      <c r="M116" s="4155">
        <f t="shared" si="28"/>
        <v>66667</v>
      </c>
      <c r="N116" s="4156">
        <f t="shared" si="46"/>
        <v>0.66666999999999998</v>
      </c>
      <c r="O116" s="4155">
        <f t="shared" si="29"/>
        <v>6</v>
      </c>
      <c r="P116" s="4157">
        <f t="shared" si="47"/>
        <v>4.0000200000000001</v>
      </c>
      <c r="Q116" s="4158" t="str">
        <f t="shared" si="30"/>
        <v xml:space="preserve">STATE: ; PDY: Peer Educator - 220 x 6 days x 6 batches @ Rs.66667/-  Rs. 4.00 Lakhs ; KKL: ; MHE: ; YNM: </v>
      </c>
      <c r="R116" s="4159">
        <f>'Ab1. RMNCH+A'!Q319</f>
        <v>0</v>
      </c>
      <c r="S116" s="4160">
        <f>'Ab1. RMNCH+A'!R319</f>
        <v>0</v>
      </c>
      <c r="T116" s="4210">
        <f t="shared" si="31"/>
        <v>66667</v>
      </c>
      <c r="U116" s="4210">
        <f t="shared" si="32"/>
        <v>6</v>
      </c>
      <c r="V116" s="4210">
        <f t="shared" si="33"/>
        <v>400002</v>
      </c>
      <c r="W116" s="4211" t="str">
        <f t="shared" si="34"/>
        <v xml:space="preserve">STATE: ; PDY: Peer Educator - 220 x 6 days x 6 batches @ Rs.66667/-  Rs. 4.00 Lakhs ; KKL: ; MHE: ; YNM: </v>
      </c>
      <c r="X116" s="4205"/>
      <c r="Y116" s="4205"/>
      <c r="Z116" s="4205">
        <f t="shared" si="35"/>
        <v>0</v>
      </c>
      <c r="AA116" s="4205"/>
      <c r="AB116" s="4205">
        <v>66667</v>
      </c>
      <c r="AC116" s="4205">
        <v>6</v>
      </c>
      <c r="AD116" s="4205">
        <f t="shared" si="36"/>
        <v>400002</v>
      </c>
      <c r="AE116" s="4206" t="s">
        <v>5907</v>
      </c>
      <c r="AF116" s="4205"/>
      <c r="AG116" s="4205"/>
      <c r="AH116" s="4205">
        <f t="shared" si="37"/>
        <v>0</v>
      </c>
      <c r="AI116" s="4205"/>
      <c r="AJ116" s="4205"/>
      <c r="AK116" s="4205"/>
      <c r="AL116" s="4205">
        <f t="shared" si="38"/>
        <v>0</v>
      </c>
      <c r="AM116" s="4205"/>
      <c r="AN116" s="4205"/>
      <c r="AO116" s="4205"/>
      <c r="AP116" s="4205">
        <f t="shared" si="39"/>
        <v>0</v>
      </c>
      <c r="AQ116" s="4206"/>
      <c r="AR116" s="4210">
        <f t="shared" si="40"/>
        <v>400002</v>
      </c>
      <c r="AS116" s="4210">
        <f t="shared" si="41"/>
        <v>6</v>
      </c>
      <c r="AT116" s="4210">
        <f t="shared" si="42"/>
        <v>66667</v>
      </c>
      <c r="AU116" s="4211" t="str">
        <f t="shared" si="43"/>
        <v xml:space="preserve">STATE: ; PDY: Peer Educator - 220 x 6 days x 6 batches @ Rs.66667/-  Rs. 4.00 Lakhs ; KKL: ; MHE: ; YNM: </v>
      </c>
      <c r="AV116" s="1579" t="s">
        <v>7470</v>
      </c>
      <c r="AW116" s="4981" t="s">
        <v>7952</v>
      </c>
    </row>
    <row r="117" spans="1:49" s="3379" customFormat="1" ht="46.5">
      <c r="A117" s="4224">
        <v>7</v>
      </c>
      <c r="B117" s="4237" t="s">
        <v>968</v>
      </c>
      <c r="C117" s="4153" t="s">
        <v>972</v>
      </c>
      <c r="D117" s="4153" t="s">
        <v>973</v>
      </c>
      <c r="E117" s="4610" t="s">
        <v>90</v>
      </c>
      <c r="F117" s="4162" t="s">
        <v>193</v>
      </c>
      <c r="G117" s="4154"/>
      <c r="H117" s="4154"/>
      <c r="I117" s="4154"/>
      <c r="J117" s="4154"/>
      <c r="K117" s="4154"/>
      <c r="L117" s="4154"/>
      <c r="M117" s="4155">
        <f t="shared" si="28"/>
        <v>0</v>
      </c>
      <c r="N117" s="4156">
        <f t="shared" si="46"/>
        <v>0</v>
      </c>
      <c r="O117" s="4155">
        <f t="shared" si="29"/>
        <v>0</v>
      </c>
      <c r="P117" s="4157">
        <f t="shared" si="47"/>
        <v>0</v>
      </c>
      <c r="Q117" s="4158" t="str">
        <f t="shared" si="30"/>
        <v xml:space="preserve">STATE: ; PDY: ; KKL: ; MHE: ; YNM: </v>
      </c>
      <c r="R117" s="4159">
        <f>'Ab1. RMNCH+A'!Q320</f>
        <v>0</v>
      </c>
      <c r="S117" s="4160">
        <f>'Ab1. RMNCH+A'!R320</f>
        <v>0</v>
      </c>
      <c r="T117" s="4210">
        <f t="shared" si="31"/>
        <v>0</v>
      </c>
      <c r="U117" s="4210">
        <f t="shared" si="32"/>
        <v>0</v>
      </c>
      <c r="V117" s="4210">
        <f t="shared" si="33"/>
        <v>0</v>
      </c>
      <c r="W117" s="4211" t="str">
        <f t="shared" si="34"/>
        <v xml:space="preserve">STATE: ; PDY: ; KKL: ; MHE: ; YNM: </v>
      </c>
      <c r="X117" s="4210"/>
      <c r="Y117" s="4210"/>
      <c r="Z117" s="4210">
        <f t="shared" si="35"/>
        <v>0</v>
      </c>
      <c r="AA117" s="4210"/>
      <c r="AB117" s="4210"/>
      <c r="AC117" s="4210"/>
      <c r="AD117" s="4210">
        <f t="shared" si="36"/>
        <v>0</v>
      </c>
      <c r="AE117" s="4210"/>
      <c r="AF117" s="4210"/>
      <c r="AG117" s="4210"/>
      <c r="AH117" s="4210">
        <f t="shared" si="37"/>
        <v>0</v>
      </c>
      <c r="AI117" s="4210"/>
      <c r="AJ117" s="4210"/>
      <c r="AK117" s="4210"/>
      <c r="AL117" s="4210">
        <f t="shared" si="38"/>
        <v>0</v>
      </c>
      <c r="AM117" s="4210"/>
      <c r="AN117" s="4210"/>
      <c r="AO117" s="4210"/>
      <c r="AP117" s="4210">
        <f t="shared" si="39"/>
        <v>0</v>
      </c>
      <c r="AQ117" s="4210"/>
      <c r="AR117" s="4210">
        <f t="shared" si="40"/>
        <v>0</v>
      </c>
      <c r="AS117" s="4210">
        <f t="shared" si="41"/>
        <v>0</v>
      </c>
      <c r="AT117" s="4210">
        <f t="shared" si="42"/>
        <v>0</v>
      </c>
      <c r="AU117" s="4211" t="str">
        <f t="shared" si="43"/>
        <v xml:space="preserve">STATE: ; PDY: ; KKL: ; MHE: ; YNM: </v>
      </c>
      <c r="AV117" s="1579" t="s">
        <v>7470</v>
      </c>
    </row>
    <row r="118" spans="1:49" s="3379" customFormat="1" ht="46.5">
      <c r="A118" s="4224">
        <v>8</v>
      </c>
      <c r="B118" s="4237" t="s">
        <v>971</v>
      </c>
      <c r="C118" s="4153" t="s">
        <v>975</v>
      </c>
      <c r="D118" s="4231" t="s">
        <v>976</v>
      </c>
      <c r="E118" s="4610" t="s">
        <v>90</v>
      </c>
      <c r="F118" s="4162" t="s">
        <v>193</v>
      </c>
      <c r="G118" s="4154"/>
      <c r="H118" s="4154"/>
      <c r="I118" s="4154"/>
      <c r="J118" s="4154"/>
      <c r="K118" s="4154"/>
      <c r="L118" s="4154"/>
      <c r="M118" s="4155">
        <f t="shared" si="28"/>
        <v>0</v>
      </c>
      <c r="N118" s="4156">
        <f t="shared" si="46"/>
        <v>0</v>
      </c>
      <c r="O118" s="4155">
        <f t="shared" si="29"/>
        <v>0</v>
      </c>
      <c r="P118" s="4157">
        <f t="shared" si="47"/>
        <v>0</v>
      </c>
      <c r="Q118" s="4158" t="str">
        <f t="shared" si="30"/>
        <v xml:space="preserve">STATE: ; PDY: ; KKL: ; MHE: ; YNM: </v>
      </c>
      <c r="R118" s="4159">
        <f>'Ab1. RMNCH+A'!Q321</f>
        <v>0</v>
      </c>
      <c r="S118" s="4160">
        <f>'Ab1. RMNCH+A'!R321</f>
        <v>0</v>
      </c>
      <c r="T118" s="4210">
        <f t="shared" si="31"/>
        <v>0</v>
      </c>
      <c r="U118" s="4210">
        <f t="shared" si="32"/>
        <v>0</v>
      </c>
      <c r="V118" s="4210">
        <f t="shared" si="33"/>
        <v>0</v>
      </c>
      <c r="W118" s="4211" t="str">
        <f t="shared" si="34"/>
        <v xml:space="preserve">STATE: ; PDY: ; KKL: ; MHE: ; YNM: </v>
      </c>
      <c r="X118" s="4210"/>
      <c r="Y118" s="4210"/>
      <c r="Z118" s="4210">
        <f t="shared" si="35"/>
        <v>0</v>
      </c>
      <c r="AA118" s="4210"/>
      <c r="AB118" s="4210"/>
      <c r="AC118" s="4210"/>
      <c r="AD118" s="4210">
        <f t="shared" si="36"/>
        <v>0</v>
      </c>
      <c r="AE118" s="4210"/>
      <c r="AF118" s="4210"/>
      <c r="AG118" s="4210"/>
      <c r="AH118" s="4210">
        <f t="shared" si="37"/>
        <v>0</v>
      </c>
      <c r="AI118" s="4210"/>
      <c r="AJ118" s="4210"/>
      <c r="AK118" s="4210"/>
      <c r="AL118" s="4210">
        <f t="shared" si="38"/>
        <v>0</v>
      </c>
      <c r="AM118" s="4210"/>
      <c r="AN118" s="4210"/>
      <c r="AO118" s="4210"/>
      <c r="AP118" s="4210">
        <f t="shared" si="39"/>
        <v>0</v>
      </c>
      <c r="AQ118" s="4210"/>
      <c r="AR118" s="4210">
        <f t="shared" si="40"/>
        <v>0</v>
      </c>
      <c r="AS118" s="4210">
        <f t="shared" si="41"/>
        <v>0</v>
      </c>
      <c r="AT118" s="4210">
        <f t="shared" si="42"/>
        <v>0</v>
      </c>
      <c r="AU118" s="4211" t="str">
        <f t="shared" si="43"/>
        <v xml:space="preserve">STATE: ; PDY: ; KKL: ; MHE: ; YNM: </v>
      </c>
      <c r="AV118" s="1579" t="s">
        <v>7470</v>
      </c>
    </row>
    <row r="119" spans="1:49" s="3379" customFormat="1" ht="93">
      <c r="A119" s="4224">
        <v>9</v>
      </c>
      <c r="B119" s="4237" t="s">
        <v>974</v>
      </c>
      <c r="C119" s="4153" t="s">
        <v>978</v>
      </c>
      <c r="D119" s="4153" t="s">
        <v>979</v>
      </c>
      <c r="E119" s="4610" t="s">
        <v>90</v>
      </c>
      <c r="F119" s="4162" t="s">
        <v>193</v>
      </c>
      <c r="G119" s="4163"/>
      <c r="H119" s="4179"/>
      <c r="I119" s="4180"/>
      <c r="J119" s="4180"/>
      <c r="K119" s="4163"/>
      <c r="L119" s="4163"/>
      <c r="M119" s="4155">
        <f t="shared" si="28"/>
        <v>675</v>
      </c>
      <c r="N119" s="4156">
        <f t="shared" si="46"/>
        <v>6.7499999999999999E-3</v>
      </c>
      <c r="O119" s="4155">
        <f t="shared" si="29"/>
        <v>120</v>
      </c>
      <c r="P119" s="4157">
        <f t="shared" si="47"/>
        <v>0.80999999999999994</v>
      </c>
      <c r="Q119" s="4158" t="str">
        <f t="shared" si="30"/>
        <v xml:space="preserve">STATE: ; PDY: Nodal Teacher - 120 x 1 day x 4 batches  - 0.81 Lakhs ; KKL: ; MHE: ; YNM: </v>
      </c>
      <c r="R119" s="4159">
        <f>'Ab1. RMNCH+A'!Q322</f>
        <v>0</v>
      </c>
      <c r="S119" s="4160">
        <f>'Ab1. RMNCH+A'!R322</f>
        <v>0</v>
      </c>
      <c r="T119" s="4210">
        <f t="shared" si="31"/>
        <v>675</v>
      </c>
      <c r="U119" s="4210">
        <f t="shared" si="32"/>
        <v>120</v>
      </c>
      <c r="V119" s="4210">
        <f t="shared" si="33"/>
        <v>81000</v>
      </c>
      <c r="W119" s="4211" t="str">
        <f t="shared" si="34"/>
        <v xml:space="preserve">STATE: ; PDY: Nodal Teacher - 120 x 1 day x 4 batches  - 0.81 Lakhs ; KKL: ; MHE: ; YNM: </v>
      </c>
      <c r="X119" s="4205"/>
      <c r="Y119" s="4205"/>
      <c r="Z119" s="4205">
        <f t="shared" si="35"/>
        <v>0</v>
      </c>
      <c r="AA119" s="4205"/>
      <c r="AB119" s="4205">
        <v>675</v>
      </c>
      <c r="AC119" s="4205">
        <v>120</v>
      </c>
      <c r="AD119" s="4205">
        <f t="shared" si="36"/>
        <v>81000</v>
      </c>
      <c r="AE119" s="4206" t="s">
        <v>5905</v>
      </c>
      <c r="AF119" s="4205"/>
      <c r="AG119" s="4205"/>
      <c r="AH119" s="4205">
        <f t="shared" si="37"/>
        <v>0</v>
      </c>
      <c r="AI119" s="4205"/>
      <c r="AJ119" s="4205"/>
      <c r="AK119" s="4205"/>
      <c r="AL119" s="4205">
        <f t="shared" si="38"/>
        <v>0</v>
      </c>
      <c r="AM119" s="4205"/>
      <c r="AN119" s="4205"/>
      <c r="AO119" s="4205"/>
      <c r="AP119" s="4205">
        <f t="shared" si="39"/>
        <v>0</v>
      </c>
      <c r="AQ119" s="4205"/>
      <c r="AR119" s="4210">
        <f t="shared" si="40"/>
        <v>81000</v>
      </c>
      <c r="AS119" s="4210">
        <f t="shared" si="41"/>
        <v>120</v>
      </c>
      <c r="AT119" s="4210">
        <f t="shared" si="42"/>
        <v>675</v>
      </c>
      <c r="AU119" s="4211" t="str">
        <f t="shared" si="43"/>
        <v xml:space="preserve">STATE: ; PDY: Nodal Teacher - 120 x 1 day x 4 batches  - 0.81 Lakhs ; KKL: ; MHE: ; YNM: </v>
      </c>
      <c r="AV119" s="1579" t="s">
        <v>7471</v>
      </c>
      <c r="AW119" s="4981" t="s">
        <v>7955</v>
      </c>
    </row>
    <row r="120" spans="1:49" s="3379" customFormat="1" ht="46.5">
      <c r="A120" s="4224">
        <v>10</v>
      </c>
      <c r="B120" s="4237" t="s">
        <v>977</v>
      </c>
      <c r="C120" s="4153" t="s">
        <v>981</v>
      </c>
      <c r="D120" s="4153" t="s">
        <v>982</v>
      </c>
      <c r="E120" s="4610" t="s">
        <v>90</v>
      </c>
      <c r="F120" s="4162" t="s">
        <v>193</v>
      </c>
      <c r="G120" s="4163"/>
      <c r="H120" s="4179"/>
      <c r="I120" s="4180"/>
      <c r="J120" s="4180"/>
      <c r="K120" s="4163"/>
      <c r="L120" s="4163"/>
      <c r="M120" s="4155">
        <f t="shared" si="28"/>
        <v>0</v>
      </c>
      <c r="N120" s="4156">
        <f t="shared" si="46"/>
        <v>0</v>
      </c>
      <c r="O120" s="4155">
        <f t="shared" si="29"/>
        <v>0</v>
      </c>
      <c r="P120" s="4157">
        <f t="shared" si="47"/>
        <v>0</v>
      </c>
      <c r="Q120" s="4158" t="str">
        <f t="shared" si="30"/>
        <v xml:space="preserve">STATE: ; PDY: ; KKL: ; MHE: ; YNM: </v>
      </c>
      <c r="R120" s="4159">
        <f>'Ab1. RMNCH+A'!Q323</f>
        <v>0</v>
      </c>
      <c r="S120" s="4160">
        <f>'Ab1. RMNCH+A'!R323</f>
        <v>0</v>
      </c>
      <c r="T120" s="4210">
        <f t="shared" si="31"/>
        <v>0</v>
      </c>
      <c r="U120" s="4210">
        <f t="shared" si="32"/>
        <v>0</v>
      </c>
      <c r="V120" s="4210">
        <f t="shared" si="33"/>
        <v>0</v>
      </c>
      <c r="W120" s="4211" t="str">
        <f t="shared" si="34"/>
        <v xml:space="preserve">STATE: ; PDY: ; KKL: ; MHE: ; YNM: </v>
      </c>
      <c r="X120" s="4210"/>
      <c r="Y120" s="4210"/>
      <c r="Z120" s="4210">
        <f t="shared" si="35"/>
        <v>0</v>
      </c>
      <c r="AA120" s="4210"/>
      <c r="AB120" s="4210"/>
      <c r="AC120" s="4210"/>
      <c r="AD120" s="4210">
        <f t="shared" si="36"/>
        <v>0</v>
      </c>
      <c r="AE120" s="4210"/>
      <c r="AF120" s="4210"/>
      <c r="AG120" s="4210"/>
      <c r="AH120" s="4210">
        <f t="shared" si="37"/>
        <v>0</v>
      </c>
      <c r="AI120" s="4210"/>
      <c r="AJ120" s="4210"/>
      <c r="AK120" s="4210"/>
      <c r="AL120" s="4210">
        <f t="shared" si="38"/>
        <v>0</v>
      </c>
      <c r="AM120" s="4210"/>
      <c r="AN120" s="4210"/>
      <c r="AO120" s="4210"/>
      <c r="AP120" s="4210">
        <f t="shared" si="39"/>
        <v>0</v>
      </c>
      <c r="AQ120" s="4210"/>
      <c r="AR120" s="4210">
        <f t="shared" si="40"/>
        <v>0</v>
      </c>
      <c r="AS120" s="4210">
        <f t="shared" si="41"/>
        <v>0</v>
      </c>
      <c r="AT120" s="4210">
        <f t="shared" si="42"/>
        <v>0</v>
      </c>
      <c r="AU120" s="4211" t="str">
        <f t="shared" si="43"/>
        <v xml:space="preserve">STATE: ; PDY: ; KKL: ; MHE: ; YNM: </v>
      </c>
      <c r="AV120" s="1579" t="s">
        <v>7471</v>
      </c>
    </row>
    <row r="121" spans="1:49" s="3379" customFormat="1" ht="46.5">
      <c r="A121" s="4224">
        <v>11</v>
      </c>
      <c r="B121" s="4237" t="s">
        <v>980</v>
      </c>
      <c r="C121" s="4153" t="s">
        <v>984</v>
      </c>
      <c r="D121" s="4153" t="s">
        <v>985</v>
      </c>
      <c r="E121" s="4610" t="s">
        <v>90</v>
      </c>
      <c r="F121" s="4162" t="s">
        <v>193</v>
      </c>
      <c r="G121" s="4154"/>
      <c r="H121" s="4154"/>
      <c r="I121" s="4154"/>
      <c r="J121" s="4154"/>
      <c r="K121" s="4154"/>
      <c r="L121" s="4154"/>
      <c r="M121" s="4155">
        <f t="shared" si="28"/>
        <v>0</v>
      </c>
      <c r="N121" s="4156">
        <f t="shared" si="46"/>
        <v>0</v>
      </c>
      <c r="O121" s="4155">
        <f t="shared" si="29"/>
        <v>0</v>
      </c>
      <c r="P121" s="4157">
        <f t="shared" si="47"/>
        <v>0</v>
      </c>
      <c r="Q121" s="4158" t="str">
        <f t="shared" si="30"/>
        <v xml:space="preserve">STATE: ; PDY: ; KKL: ; MHE: ; YNM: </v>
      </c>
      <c r="R121" s="4159">
        <f>'Ab1. RMNCH+A'!Q324</f>
        <v>0</v>
      </c>
      <c r="S121" s="4160">
        <f>'Ab1. RMNCH+A'!R324</f>
        <v>0</v>
      </c>
      <c r="T121" s="4210">
        <f t="shared" si="31"/>
        <v>0</v>
      </c>
      <c r="U121" s="4210">
        <f t="shared" si="32"/>
        <v>0</v>
      </c>
      <c r="V121" s="4210">
        <f t="shared" si="33"/>
        <v>0</v>
      </c>
      <c r="W121" s="4211" t="str">
        <f t="shared" si="34"/>
        <v xml:space="preserve">STATE: ; PDY: ; KKL: ; MHE: ; YNM: </v>
      </c>
      <c r="X121" s="4210"/>
      <c r="Y121" s="4210"/>
      <c r="Z121" s="4210">
        <f t="shared" si="35"/>
        <v>0</v>
      </c>
      <c r="AA121" s="4210"/>
      <c r="AB121" s="4210"/>
      <c r="AC121" s="4210"/>
      <c r="AD121" s="4210">
        <f t="shared" si="36"/>
        <v>0</v>
      </c>
      <c r="AE121" s="4210"/>
      <c r="AF121" s="4210"/>
      <c r="AG121" s="4210"/>
      <c r="AH121" s="4210">
        <f t="shared" si="37"/>
        <v>0</v>
      </c>
      <c r="AI121" s="4210"/>
      <c r="AJ121" s="4210"/>
      <c r="AK121" s="4210"/>
      <c r="AL121" s="4210">
        <f t="shared" si="38"/>
        <v>0</v>
      </c>
      <c r="AM121" s="4210"/>
      <c r="AN121" s="4210"/>
      <c r="AO121" s="4210"/>
      <c r="AP121" s="4210">
        <f t="shared" si="39"/>
        <v>0</v>
      </c>
      <c r="AQ121" s="4210"/>
      <c r="AR121" s="4210">
        <f t="shared" si="40"/>
        <v>0</v>
      </c>
      <c r="AS121" s="4210">
        <f t="shared" si="41"/>
        <v>0</v>
      </c>
      <c r="AT121" s="4210">
        <f t="shared" si="42"/>
        <v>0</v>
      </c>
      <c r="AU121" s="4211" t="str">
        <f t="shared" si="43"/>
        <v xml:space="preserve">STATE: ; PDY: ; KKL: ; MHE: ; YNM: </v>
      </c>
      <c r="AV121" s="1579" t="s">
        <v>7472</v>
      </c>
    </row>
    <row r="122" spans="1:49" s="3379" customFormat="1" ht="46.5">
      <c r="A122" s="4224">
        <v>12</v>
      </c>
      <c r="B122" s="4237" t="s">
        <v>983</v>
      </c>
      <c r="C122" s="4153" t="s">
        <v>987</v>
      </c>
      <c r="D122" s="4153" t="s">
        <v>988</v>
      </c>
      <c r="E122" s="4610" t="s">
        <v>90</v>
      </c>
      <c r="F122" s="4162" t="s">
        <v>193</v>
      </c>
      <c r="G122" s="4154"/>
      <c r="H122" s="4154"/>
      <c r="I122" s="4154"/>
      <c r="J122" s="4154"/>
      <c r="K122" s="4154"/>
      <c r="L122" s="4154"/>
      <c r="M122" s="4155">
        <f t="shared" si="28"/>
        <v>0</v>
      </c>
      <c r="N122" s="4156">
        <f t="shared" si="46"/>
        <v>0</v>
      </c>
      <c r="O122" s="4155">
        <f t="shared" si="29"/>
        <v>0</v>
      </c>
      <c r="P122" s="4157">
        <f t="shared" si="47"/>
        <v>0</v>
      </c>
      <c r="Q122" s="4158" t="str">
        <f t="shared" si="30"/>
        <v xml:space="preserve">STATE: ; PDY: ; KKL: ; MHE: ; YNM: </v>
      </c>
      <c r="R122" s="4159">
        <f>'Ab1. RMNCH+A'!Q325</f>
        <v>0</v>
      </c>
      <c r="S122" s="4160">
        <f>'Ab1. RMNCH+A'!R325</f>
        <v>0</v>
      </c>
      <c r="T122" s="4210">
        <f t="shared" si="31"/>
        <v>0</v>
      </c>
      <c r="U122" s="4210">
        <f t="shared" si="32"/>
        <v>0</v>
      </c>
      <c r="V122" s="4210">
        <f t="shared" si="33"/>
        <v>0</v>
      </c>
      <c r="W122" s="4211" t="str">
        <f t="shared" si="34"/>
        <v xml:space="preserve">STATE: ; PDY: ; KKL: ; MHE: ; YNM: </v>
      </c>
      <c r="X122" s="4210"/>
      <c r="Y122" s="4210"/>
      <c r="Z122" s="4210">
        <f t="shared" si="35"/>
        <v>0</v>
      </c>
      <c r="AA122" s="4210"/>
      <c r="AB122" s="4210"/>
      <c r="AC122" s="4210"/>
      <c r="AD122" s="4210">
        <f t="shared" si="36"/>
        <v>0</v>
      </c>
      <c r="AE122" s="4210"/>
      <c r="AF122" s="4210"/>
      <c r="AG122" s="4210"/>
      <c r="AH122" s="4210">
        <f t="shared" si="37"/>
        <v>0</v>
      </c>
      <c r="AI122" s="4210"/>
      <c r="AJ122" s="4210"/>
      <c r="AK122" s="4210"/>
      <c r="AL122" s="4210">
        <f t="shared" si="38"/>
        <v>0</v>
      </c>
      <c r="AM122" s="4210"/>
      <c r="AN122" s="4210"/>
      <c r="AO122" s="4210"/>
      <c r="AP122" s="4210">
        <f t="shared" si="39"/>
        <v>0</v>
      </c>
      <c r="AQ122" s="4210"/>
      <c r="AR122" s="4210">
        <f t="shared" si="40"/>
        <v>0</v>
      </c>
      <c r="AS122" s="4210">
        <f t="shared" si="41"/>
        <v>0</v>
      </c>
      <c r="AT122" s="4210">
        <f t="shared" si="42"/>
        <v>0</v>
      </c>
      <c r="AU122" s="4211" t="str">
        <f t="shared" si="43"/>
        <v xml:space="preserve">STATE: ; PDY: ; KKL: ; MHE: ; YNM: </v>
      </c>
      <c r="AV122" s="1579" t="s">
        <v>7473</v>
      </c>
    </row>
    <row r="123" spans="1:49" s="3379" customFormat="1" ht="23.25">
      <c r="A123" s="4224">
        <v>13</v>
      </c>
      <c r="B123" s="4166" t="s">
        <v>986</v>
      </c>
      <c r="C123" s="4166" t="s">
        <v>1005</v>
      </c>
      <c r="D123" s="4166" t="s">
        <v>4129</v>
      </c>
      <c r="E123" s="4610"/>
      <c r="F123" s="4232"/>
      <c r="G123" s="4233"/>
      <c r="H123" s="4233"/>
      <c r="I123" s="4233"/>
      <c r="J123" s="4233"/>
      <c r="K123" s="4233"/>
      <c r="L123" s="4233"/>
      <c r="M123" s="4155"/>
      <c r="N123" s="4234"/>
      <c r="O123" s="4155"/>
      <c r="P123" s="4234">
        <f>SUM(P124:P126)</f>
        <v>6</v>
      </c>
      <c r="Q123" s="4158"/>
      <c r="R123" s="4169"/>
      <c r="S123" s="4235">
        <f>SUM(S124:S126)</f>
        <v>0</v>
      </c>
      <c r="T123" s="4210"/>
      <c r="U123" s="4210"/>
      <c r="V123" s="4234">
        <f>SUM(V124:V126)</f>
        <v>600000</v>
      </c>
      <c r="W123" s="4211"/>
      <c r="X123" s="4210"/>
      <c r="Y123" s="4210"/>
      <c r="Z123" s="4234">
        <f>SUM(Z124:Z126)</f>
        <v>600000</v>
      </c>
      <c r="AA123" s="4210"/>
      <c r="AB123" s="4210"/>
      <c r="AC123" s="4210"/>
      <c r="AD123" s="4234">
        <f>SUM(AD124:AD126)</f>
        <v>0</v>
      </c>
      <c r="AE123" s="4210"/>
      <c r="AF123" s="4210"/>
      <c r="AG123" s="4210"/>
      <c r="AH123" s="4234">
        <f>SUM(AH124:AH126)</f>
        <v>0</v>
      </c>
      <c r="AI123" s="4210"/>
      <c r="AJ123" s="4210"/>
      <c r="AK123" s="4210"/>
      <c r="AL123" s="4234">
        <f>SUM(AL124:AL126)</f>
        <v>0</v>
      </c>
      <c r="AM123" s="4210"/>
      <c r="AN123" s="4210"/>
      <c r="AO123" s="4210"/>
      <c r="AP123" s="4234">
        <f>SUM(AP124:AP126)</f>
        <v>0</v>
      </c>
      <c r="AQ123" s="4210"/>
      <c r="AR123" s="4234">
        <f>SUM(AR124:AR126)</f>
        <v>600000</v>
      </c>
      <c r="AS123" s="4210"/>
      <c r="AT123" s="4210"/>
      <c r="AU123" s="4211"/>
      <c r="AV123" s="1579"/>
    </row>
    <row r="124" spans="1:49" s="3379" customFormat="1" ht="185.25" customHeight="1">
      <c r="A124" s="4224" t="s">
        <v>4913</v>
      </c>
      <c r="B124" s="4237" t="s">
        <v>4311</v>
      </c>
      <c r="C124" s="4153" t="s">
        <v>1006</v>
      </c>
      <c r="D124" s="4219" t="s">
        <v>3331</v>
      </c>
      <c r="E124" s="4610" t="s">
        <v>90</v>
      </c>
      <c r="F124" s="4162" t="s">
        <v>193</v>
      </c>
      <c r="G124" s="4154"/>
      <c r="H124" s="4154"/>
      <c r="I124" s="4154"/>
      <c r="J124" s="4154"/>
      <c r="K124" s="4154"/>
      <c r="L124" s="4154"/>
      <c r="M124" s="4155">
        <f t="shared" si="28"/>
        <v>50000</v>
      </c>
      <c r="N124" s="4156">
        <f>M124/100000</f>
        <v>0.5</v>
      </c>
      <c r="O124" s="4155">
        <f t="shared" si="29"/>
        <v>4</v>
      </c>
      <c r="P124" s="4157">
        <f>N124*O124</f>
        <v>2</v>
      </c>
      <c r="Q124" s="4158" t="str">
        <f t="shared" si="30"/>
        <v xml:space="preserve">STATE: Master Trainers at State &amp; District - Support to schoold as IT support +TA/DA to participants wherever physical training will take place+honorarium to trainers; PDY: ; KKL: ; MHE: ; YNM: </v>
      </c>
      <c r="R124" s="4159">
        <f>'Ab1. RMNCH+A'!Q326</f>
        <v>0</v>
      </c>
      <c r="S124" s="4160">
        <f>'Ab1. RMNCH+A'!R326</f>
        <v>0</v>
      </c>
      <c r="T124" s="4210">
        <f t="shared" si="31"/>
        <v>50000</v>
      </c>
      <c r="U124" s="4210">
        <f t="shared" si="32"/>
        <v>4</v>
      </c>
      <c r="V124" s="4210">
        <f t="shared" si="33"/>
        <v>200000</v>
      </c>
      <c r="W124" s="4211" t="str">
        <f t="shared" si="34"/>
        <v xml:space="preserve">STATE: Master Trainers at State &amp; District - Support to schoold as IT support +TA/DA to participants wherever physical training will take place+honorarium to trainers; PDY: ; KKL: ; MHE: ; YNM: </v>
      </c>
      <c r="X124" s="4210">
        <v>50000</v>
      </c>
      <c r="Y124" s="4210">
        <v>4</v>
      </c>
      <c r="Z124" s="4210">
        <f>X124*Y124</f>
        <v>200000</v>
      </c>
      <c r="AA124" s="4211" t="s">
        <v>5899</v>
      </c>
      <c r="AB124" s="4210"/>
      <c r="AC124" s="4210"/>
      <c r="AD124" s="4210">
        <f t="shared" si="36"/>
        <v>0</v>
      </c>
      <c r="AE124" s="4211"/>
      <c r="AF124" s="4210"/>
      <c r="AG124" s="4210"/>
      <c r="AH124" s="4210">
        <f t="shared" si="37"/>
        <v>0</v>
      </c>
      <c r="AI124" s="4210"/>
      <c r="AJ124" s="4210"/>
      <c r="AK124" s="4210"/>
      <c r="AL124" s="4210">
        <f t="shared" si="38"/>
        <v>0</v>
      </c>
      <c r="AM124" s="4210"/>
      <c r="AN124" s="4210"/>
      <c r="AO124" s="4210"/>
      <c r="AP124" s="4210">
        <f t="shared" si="39"/>
        <v>0</v>
      </c>
      <c r="AQ124" s="4210"/>
      <c r="AR124" s="4210">
        <f t="shared" si="40"/>
        <v>200000</v>
      </c>
      <c r="AS124" s="4210">
        <f t="shared" si="41"/>
        <v>4</v>
      </c>
      <c r="AT124" s="4210">
        <f t="shared" si="42"/>
        <v>50000</v>
      </c>
      <c r="AU124" s="4211" t="str">
        <f t="shared" si="43"/>
        <v xml:space="preserve">STATE: Master Trainers at State &amp; District - Support to schoold as IT support +TA/DA to participants wherever physical training will take place+honorarium to trainers; PDY: ; KKL: ; MHE: ; YNM: </v>
      </c>
      <c r="AV124" s="1579" t="s">
        <v>7474</v>
      </c>
      <c r="AW124" s="4981" t="s">
        <v>7949</v>
      </c>
    </row>
    <row r="125" spans="1:49" s="3379" customFormat="1" ht="186">
      <c r="A125" s="4224" t="s">
        <v>4914</v>
      </c>
      <c r="B125" s="4237" t="s">
        <v>4312</v>
      </c>
      <c r="C125" s="4153" t="s">
        <v>1007</v>
      </c>
      <c r="D125" s="4153" t="s">
        <v>1008</v>
      </c>
      <c r="E125" s="4610" t="s">
        <v>90</v>
      </c>
      <c r="F125" s="4162" t="s">
        <v>193</v>
      </c>
      <c r="G125" s="4163"/>
      <c r="H125" s="4179"/>
      <c r="I125" s="4180"/>
      <c r="J125" s="4180"/>
      <c r="K125" s="4163"/>
      <c r="L125" s="4163"/>
      <c r="M125" s="4155">
        <f t="shared" si="28"/>
        <v>50000</v>
      </c>
      <c r="N125" s="4156">
        <f>M125/100000</f>
        <v>0.5</v>
      </c>
      <c r="O125" s="4155">
        <f t="shared" si="29"/>
        <v>4</v>
      </c>
      <c r="P125" s="4157">
        <f>N125*O125</f>
        <v>2</v>
      </c>
      <c r="Q125" s="4158" t="str">
        <f t="shared" si="30"/>
        <v xml:space="preserve">STATE: Training Two  nodal teachers per school - Support to schoold as IT support +TA/DA to participants wherever physical training will take place+honorarium to trainers; PDY: ; KKL: ; MHE: ; YNM: </v>
      </c>
      <c r="R125" s="4159">
        <f>'Ab1. RMNCH+A'!Q327</f>
        <v>0</v>
      </c>
      <c r="S125" s="4160">
        <f>'Ab1. RMNCH+A'!R327</f>
        <v>0</v>
      </c>
      <c r="T125" s="4210">
        <f t="shared" si="31"/>
        <v>50000</v>
      </c>
      <c r="U125" s="4210">
        <f t="shared" si="32"/>
        <v>4</v>
      </c>
      <c r="V125" s="4210">
        <f t="shared" si="33"/>
        <v>200000</v>
      </c>
      <c r="W125" s="4211" t="str">
        <f t="shared" si="34"/>
        <v xml:space="preserve">STATE: Training Two  nodal teachers per school - Support to schoold as IT support +TA/DA to participants wherever physical training will take place+honorarium to trainers; PDY: ; KKL: ; MHE: ; YNM: </v>
      </c>
      <c r="X125" s="4210">
        <v>50000</v>
      </c>
      <c r="Y125" s="4210">
        <v>4</v>
      </c>
      <c r="Z125" s="4210">
        <f>X125*Y125</f>
        <v>200000</v>
      </c>
      <c r="AA125" s="4211" t="s">
        <v>5900</v>
      </c>
      <c r="AB125" s="4210"/>
      <c r="AC125" s="4210"/>
      <c r="AD125" s="4210">
        <f>AB125*AC125</f>
        <v>0</v>
      </c>
      <c r="AE125" s="4211"/>
      <c r="AF125" s="4210"/>
      <c r="AG125" s="4210"/>
      <c r="AH125" s="4210">
        <f t="shared" si="37"/>
        <v>0</v>
      </c>
      <c r="AI125" s="4210"/>
      <c r="AJ125" s="4210"/>
      <c r="AK125" s="4210"/>
      <c r="AL125" s="4210">
        <f t="shared" si="38"/>
        <v>0</v>
      </c>
      <c r="AM125" s="4210"/>
      <c r="AN125" s="4210"/>
      <c r="AO125" s="4210"/>
      <c r="AP125" s="4210">
        <f t="shared" si="39"/>
        <v>0</v>
      </c>
      <c r="AQ125" s="4210"/>
      <c r="AR125" s="4210">
        <f t="shared" si="40"/>
        <v>200000</v>
      </c>
      <c r="AS125" s="4210">
        <f t="shared" si="41"/>
        <v>4</v>
      </c>
      <c r="AT125" s="4210">
        <f t="shared" si="42"/>
        <v>50000</v>
      </c>
      <c r="AU125" s="4211" t="str">
        <f t="shared" si="43"/>
        <v xml:space="preserve">STATE: Training Two  nodal teachers per school - Support to schoold as IT support +TA/DA to participants wherever physical training will take place+honorarium to trainers; PDY: ; KKL: ; MHE: ; YNM: </v>
      </c>
      <c r="AV125" s="1579" t="s">
        <v>7474</v>
      </c>
      <c r="AW125" s="4981" t="s">
        <v>7949</v>
      </c>
    </row>
    <row r="126" spans="1:49" s="3379" customFormat="1" ht="132.75" customHeight="1">
      <c r="A126" s="4224" t="s">
        <v>4797</v>
      </c>
      <c r="B126" s="4237" t="s">
        <v>4313</v>
      </c>
      <c r="C126" s="4172"/>
      <c r="D126" s="4153" t="s">
        <v>1308</v>
      </c>
      <c r="E126" s="4610" t="s">
        <v>90</v>
      </c>
      <c r="F126" s="4162" t="s">
        <v>193</v>
      </c>
      <c r="G126" s="4154"/>
      <c r="H126" s="4154"/>
      <c r="I126" s="4154"/>
      <c r="J126" s="4154"/>
      <c r="K126" s="4154"/>
      <c r="L126" s="4154"/>
      <c r="M126" s="4155">
        <f t="shared" si="28"/>
        <v>50000</v>
      </c>
      <c r="N126" s="4156">
        <f>M126/100000</f>
        <v>0.5</v>
      </c>
      <c r="O126" s="4155">
        <f t="shared" si="29"/>
        <v>4</v>
      </c>
      <c r="P126" s="4157">
        <f>N126*O126</f>
        <v>2</v>
      </c>
      <c r="Q126" s="4158" t="str">
        <f t="shared" si="30"/>
        <v xml:space="preserve">STATE: SHP merchandise for HWA and HWM - Rs.2.00 Lakhs (Per batch Rs.50000 x 4 batches); PDY: ; KKL: ; MHE: ; YNM: </v>
      </c>
      <c r="R126" s="4159">
        <f>'Ab1. RMNCH+A'!Q328</f>
        <v>0</v>
      </c>
      <c r="S126" s="4160">
        <f>'Ab1. RMNCH+A'!R328</f>
        <v>0</v>
      </c>
      <c r="T126" s="4210">
        <f t="shared" si="31"/>
        <v>50000</v>
      </c>
      <c r="U126" s="4210">
        <f t="shared" si="32"/>
        <v>4</v>
      </c>
      <c r="V126" s="4210">
        <f t="shared" si="33"/>
        <v>200000</v>
      </c>
      <c r="W126" s="4211" t="str">
        <f t="shared" si="34"/>
        <v xml:space="preserve">STATE: SHP merchandise for HWA and HWM - Rs.2.00 Lakhs (Per batch Rs.50000 x 4 batches); PDY: ; KKL: ; MHE: ; YNM: </v>
      </c>
      <c r="X126" s="4210">
        <v>50000</v>
      </c>
      <c r="Y126" s="4210">
        <v>4</v>
      </c>
      <c r="Z126" s="4210">
        <f>X126*Y126</f>
        <v>200000</v>
      </c>
      <c r="AA126" s="4211" t="s">
        <v>7928</v>
      </c>
      <c r="AB126" s="4210"/>
      <c r="AC126" s="4210"/>
      <c r="AD126" s="4210">
        <f t="shared" si="36"/>
        <v>0</v>
      </c>
      <c r="AE126" s="4211"/>
      <c r="AF126" s="4210"/>
      <c r="AG126" s="4210"/>
      <c r="AH126" s="4210">
        <f t="shared" si="37"/>
        <v>0</v>
      </c>
      <c r="AI126" s="4210"/>
      <c r="AJ126" s="4210"/>
      <c r="AK126" s="4210"/>
      <c r="AL126" s="4210">
        <f t="shared" si="38"/>
        <v>0</v>
      </c>
      <c r="AM126" s="4210"/>
      <c r="AN126" s="4210"/>
      <c r="AO126" s="4210"/>
      <c r="AP126" s="4210">
        <f t="shared" si="39"/>
        <v>0</v>
      </c>
      <c r="AQ126" s="4210"/>
      <c r="AR126" s="4210">
        <f t="shared" si="40"/>
        <v>200000</v>
      </c>
      <c r="AS126" s="4210">
        <f t="shared" si="41"/>
        <v>4</v>
      </c>
      <c r="AT126" s="4210">
        <f t="shared" si="42"/>
        <v>50000</v>
      </c>
      <c r="AU126" s="4211" t="str">
        <f t="shared" si="43"/>
        <v xml:space="preserve">STATE: SHP merchandise for HWA and HWM - Rs.2.00 Lakhs (Per batch Rs.50000 x 4 batches); PDY: ; KKL: ; MHE: ; YNM: </v>
      </c>
      <c r="AV126" s="1579"/>
      <c r="AW126" s="4981" t="s">
        <v>7949</v>
      </c>
    </row>
    <row r="127" spans="1:49" s="3379" customFormat="1" ht="67.5" customHeight="1">
      <c r="A127" s="4224">
        <v>15</v>
      </c>
      <c r="B127" s="4237" t="s">
        <v>2841</v>
      </c>
      <c r="C127" s="4153" t="s">
        <v>989</v>
      </c>
      <c r="D127" s="4153" t="s">
        <v>2567</v>
      </c>
      <c r="E127" s="4610" t="s">
        <v>90</v>
      </c>
      <c r="F127" s="4162" t="s">
        <v>193</v>
      </c>
      <c r="G127" s="4154"/>
      <c r="H127" s="4154"/>
      <c r="I127" s="4154"/>
      <c r="J127" s="4154"/>
      <c r="K127" s="4154"/>
      <c r="L127" s="4154"/>
      <c r="M127" s="4155">
        <f t="shared" si="28"/>
        <v>0</v>
      </c>
      <c r="N127" s="4156">
        <f>M127/100000</f>
        <v>0</v>
      </c>
      <c r="O127" s="4155">
        <f t="shared" si="29"/>
        <v>0</v>
      </c>
      <c r="P127" s="4157">
        <f>N127*O127</f>
        <v>0</v>
      </c>
      <c r="Q127" s="4158" t="str">
        <f t="shared" si="30"/>
        <v xml:space="preserve">STATE: ; PDY: ; KKL: ; MHE: ; YNM: </v>
      </c>
      <c r="R127" s="4159">
        <f>'Ab1. RMNCH+A'!Q329</f>
        <v>0</v>
      </c>
      <c r="S127" s="4160">
        <f>'Ab1. RMNCH+A'!R329</f>
        <v>0</v>
      </c>
      <c r="T127" s="4210">
        <f t="shared" si="31"/>
        <v>0</v>
      </c>
      <c r="U127" s="4210">
        <f t="shared" si="32"/>
        <v>0</v>
      </c>
      <c r="V127" s="4210">
        <f t="shared" si="33"/>
        <v>0</v>
      </c>
      <c r="W127" s="4211" t="str">
        <f t="shared" si="34"/>
        <v xml:space="preserve">STATE: ; PDY: ; KKL: ; MHE: ; YNM: </v>
      </c>
      <c r="X127" s="4205"/>
      <c r="Y127" s="4205"/>
      <c r="Z127" s="4205">
        <f t="shared" si="35"/>
        <v>0</v>
      </c>
      <c r="AA127" s="4205"/>
      <c r="AB127" s="4205"/>
      <c r="AC127" s="4205"/>
      <c r="AD127" s="4205">
        <f t="shared" si="36"/>
        <v>0</v>
      </c>
      <c r="AE127" s="4206"/>
      <c r="AF127" s="4205"/>
      <c r="AG127" s="4205"/>
      <c r="AH127" s="4205">
        <f t="shared" si="37"/>
        <v>0</v>
      </c>
      <c r="AI127" s="4205"/>
      <c r="AJ127" s="4205"/>
      <c r="AK127" s="4205"/>
      <c r="AL127" s="4205">
        <f t="shared" si="38"/>
        <v>0</v>
      </c>
      <c r="AM127" s="4205"/>
      <c r="AN127" s="4205"/>
      <c r="AO127" s="4205"/>
      <c r="AP127" s="4205">
        <f t="shared" si="39"/>
        <v>0</v>
      </c>
      <c r="AQ127" s="4205"/>
      <c r="AR127" s="4210">
        <f t="shared" si="40"/>
        <v>0</v>
      </c>
      <c r="AS127" s="4210">
        <f t="shared" si="41"/>
        <v>0</v>
      </c>
      <c r="AT127" s="4210">
        <f t="shared" si="42"/>
        <v>0</v>
      </c>
      <c r="AU127" s="4211" t="str">
        <f t="shared" si="43"/>
        <v xml:space="preserve">STATE: ; PDY: ; KKL: ; MHE: ; YNM: </v>
      </c>
      <c r="AV127" s="1579"/>
    </row>
    <row r="128" spans="1:49" s="3402" customFormat="1" ht="40.5" customHeight="1">
      <c r="A128" s="4607" t="s">
        <v>4343</v>
      </c>
      <c r="B128" s="4196" t="s">
        <v>990</v>
      </c>
      <c r="C128" s="4197"/>
      <c r="D128" s="4198" t="s">
        <v>2568</v>
      </c>
      <c r="E128" s="4199"/>
      <c r="F128" s="4199"/>
      <c r="G128" s="4200"/>
      <c r="H128" s="4200"/>
      <c r="I128" s="4200"/>
      <c r="J128" s="4200"/>
      <c r="K128" s="4200"/>
      <c r="L128" s="4200"/>
      <c r="M128" s="4155"/>
      <c r="N128" s="4201"/>
      <c r="O128" s="4155"/>
      <c r="P128" s="4202">
        <f>SUM(P129:P133)</f>
        <v>4.4567999999999994</v>
      </c>
      <c r="Q128" s="4158"/>
      <c r="R128" s="4203"/>
      <c r="S128" s="4204">
        <f>SUM(S129:S133)</f>
        <v>0</v>
      </c>
      <c r="T128" s="4210"/>
      <c r="U128" s="4210"/>
      <c r="V128" s="4202">
        <f>SUM(V129:V133)</f>
        <v>445680</v>
      </c>
      <c r="W128" s="4211"/>
      <c r="X128" s="4210"/>
      <c r="Y128" s="4210"/>
      <c r="Z128" s="4202">
        <f>SUM(Z129:Z133)</f>
        <v>0</v>
      </c>
      <c r="AA128" s="4210"/>
      <c r="AB128" s="4210"/>
      <c r="AC128" s="4210"/>
      <c r="AD128" s="4202">
        <f>SUM(AD129:AD133)</f>
        <v>445680</v>
      </c>
      <c r="AE128" s="4210"/>
      <c r="AF128" s="4210"/>
      <c r="AG128" s="4210"/>
      <c r="AH128" s="4202">
        <f>SUM(AH129:AH133)</f>
        <v>0</v>
      </c>
      <c r="AI128" s="4210"/>
      <c r="AJ128" s="4210"/>
      <c r="AK128" s="4210"/>
      <c r="AL128" s="4202">
        <f>SUM(AL129:AL133)</f>
        <v>0</v>
      </c>
      <c r="AM128" s="4210"/>
      <c r="AN128" s="4210"/>
      <c r="AO128" s="4210"/>
      <c r="AP128" s="4202">
        <f>SUM(AP129:AP133)</f>
        <v>0</v>
      </c>
      <c r="AQ128" s="4210"/>
      <c r="AR128" s="4202">
        <f>SUM(AR129:AR133)</f>
        <v>445680</v>
      </c>
      <c r="AS128" s="4210"/>
      <c r="AT128" s="4210"/>
      <c r="AU128" s="4211"/>
      <c r="AV128" s="1604"/>
    </row>
    <row r="129" spans="1:49" s="3379" customFormat="1" ht="69.75">
      <c r="A129" s="4224">
        <v>1</v>
      </c>
      <c r="B129" s="4237" t="s">
        <v>991</v>
      </c>
      <c r="C129" s="4153" t="s">
        <v>992</v>
      </c>
      <c r="D129" s="4153" t="s">
        <v>993</v>
      </c>
      <c r="E129" s="4610" t="s">
        <v>90</v>
      </c>
      <c r="F129" s="4162" t="s">
        <v>96</v>
      </c>
      <c r="G129" s="4163"/>
      <c r="H129" s="4179"/>
      <c r="I129" s="4180"/>
      <c r="J129" s="4180"/>
      <c r="K129" s="4163"/>
      <c r="L129" s="4163"/>
      <c r="M129" s="4155">
        <f t="shared" si="28"/>
        <v>3433</v>
      </c>
      <c r="N129" s="4156">
        <f>M129/100000</f>
        <v>3.4329999999999999E-2</v>
      </c>
      <c r="O129" s="4155">
        <f t="shared" si="29"/>
        <v>30</v>
      </c>
      <c r="P129" s="4157">
        <f>N129*O129</f>
        <v>1.0299</v>
      </c>
      <c r="Q129" s="4158" t="str">
        <f t="shared" si="30"/>
        <v xml:space="preserve">STATE: ; PDY: 1 Batch x 30 Nos x 1 day - Rs.1.03 Lakhs; KKL: ; MHE: ; YNM: </v>
      </c>
      <c r="R129" s="4159">
        <f>'Ab1. RMNCH+A'!Q365</f>
        <v>0</v>
      </c>
      <c r="S129" s="4160">
        <f>'Ab1. RMNCH+A'!R365</f>
        <v>0</v>
      </c>
      <c r="T129" s="4210">
        <f t="shared" si="31"/>
        <v>3433</v>
      </c>
      <c r="U129" s="4210">
        <f t="shared" si="32"/>
        <v>30</v>
      </c>
      <c r="V129" s="4210">
        <f t="shared" si="33"/>
        <v>102990</v>
      </c>
      <c r="W129" s="4211" t="str">
        <f t="shared" si="34"/>
        <v xml:space="preserve">STATE: ; PDY: 1 Batch x 30 Nos x 1 day - Rs.1.03 Lakhs; KKL: ; MHE: ; YNM: </v>
      </c>
      <c r="X129" s="4210"/>
      <c r="Y129" s="4210"/>
      <c r="Z129" s="4210">
        <f t="shared" si="35"/>
        <v>0</v>
      </c>
      <c r="AA129" s="4210"/>
      <c r="AB129" s="4065">
        <v>3433</v>
      </c>
      <c r="AC129" s="4065">
        <v>30</v>
      </c>
      <c r="AD129" s="4067">
        <f>AB129*AC129</f>
        <v>102990</v>
      </c>
      <c r="AE129" s="4067" t="s">
        <v>5910</v>
      </c>
      <c r="AF129" s="4210"/>
      <c r="AG129" s="4210"/>
      <c r="AH129" s="4210">
        <f t="shared" si="37"/>
        <v>0</v>
      </c>
      <c r="AI129" s="4210"/>
      <c r="AJ129" s="4210"/>
      <c r="AK129" s="4210"/>
      <c r="AL129" s="4210">
        <f t="shared" si="38"/>
        <v>0</v>
      </c>
      <c r="AM129" s="4210"/>
      <c r="AN129" s="4210"/>
      <c r="AO129" s="4210"/>
      <c r="AP129" s="4210">
        <f t="shared" si="39"/>
        <v>0</v>
      </c>
      <c r="AQ129" s="4210"/>
      <c r="AR129" s="4210">
        <f t="shared" si="40"/>
        <v>102990</v>
      </c>
      <c r="AS129" s="4210">
        <f t="shared" si="41"/>
        <v>30</v>
      </c>
      <c r="AT129" s="4210">
        <f t="shared" si="42"/>
        <v>3433</v>
      </c>
      <c r="AU129" s="4211" t="str">
        <f t="shared" si="43"/>
        <v xml:space="preserve">STATE: ; PDY: 1 Batch x 30 Nos x 1 day - Rs.1.03 Lakhs; KKL: ; MHE: ; YNM: </v>
      </c>
      <c r="AV129" s="1579" t="s">
        <v>7475</v>
      </c>
      <c r="AW129" s="4981" t="s">
        <v>7990</v>
      </c>
    </row>
    <row r="130" spans="1:49" s="3379" customFormat="1" ht="69.75">
      <c r="A130" s="4224">
        <v>2</v>
      </c>
      <c r="B130" s="4237" t="s">
        <v>994</v>
      </c>
      <c r="C130" s="4153" t="s">
        <v>995</v>
      </c>
      <c r="D130" s="4153" t="s">
        <v>996</v>
      </c>
      <c r="E130" s="4610" t="s">
        <v>90</v>
      </c>
      <c r="F130" s="4162" t="s">
        <v>96</v>
      </c>
      <c r="G130" s="4163"/>
      <c r="H130" s="4179"/>
      <c r="I130" s="4180"/>
      <c r="J130" s="4180"/>
      <c r="K130" s="4163"/>
      <c r="L130" s="4163"/>
      <c r="M130" s="4155">
        <f t="shared" si="28"/>
        <v>10300</v>
      </c>
      <c r="N130" s="4156">
        <f>M130/100000</f>
        <v>0.10299999999999999</v>
      </c>
      <c r="O130" s="4155">
        <f t="shared" si="29"/>
        <v>30</v>
      </c>
      <c r="P130" s="4157">
        <f>N130*O130</f>
        <v>3.09</v>
      </c>
      <c r="Q130" s="4158" t="str">
        <f t="shared" si="30"/>
        <v xml:space="preserve">STATE: ; PDY: 1 Batch x 30 Nos x 1 day - Rs.3.09 Lakhs; KKL: ; MHE: ; YNM: </v>
      </c>
      <c r="R130" s="4159">
        <f>'Ab1. RMNCH+A'!Q366</f>
        <v>0</v>
      </c>
      <c r="S130" s="4160">
        <f>'Ab1. RMNCH+A'!R366</f>
        <v>0</v>
      </c>
      <c r="T130" s="4210">
        <f t="shared" si="31"/>
        <v>10300</v>
      </c>
      <c r="U130" s="4210">
        <f t="shared" si="32"/>
        <v>30</v>
      </c>
      <c r="V130" s="4210">
        <f t="shared" si="33"/>
        <v>309000</v>
      </c>
      <c r="W130" s="4211" t="str">
        <f t="shared" si="34"/>
        <v xml:space="preserve">STATE: ; PDY: 1 Batch x 30 Nos x 1 day - Rs.3.09 Lakhs; KKL: ; MHE: ; YNM: </v>
      </c>
      <c r="X130" s="4210"/>
      <c r="Y130" s="4210"/>
      <c r="Z130" s="4210">
        <f t="shared" si="35"/>
        <v>0</v>
      </c>
      <c r="AA130" s="4210"/>
      <c r="AB130" s="4065">
        <v>10300</v>
      </c>
      <c r="AC130" s="4065">
        <v>30</v>
      </c>
      <c r="AD130" s="4067">
        <f>AB130*AC130</f>
        <v>309000</v>
      </c>
      <c r="AE130" s="4067" t="s">
        <v>5909</v>
      </c>
      <c r="AF130" s="4210"/>
      <c r="AG130" s="4210"/>
      <c r="AH130" s="4210">
        <f t="shared" si="37"/>
        <v>0</v>
      </c>
      <c r="AI130" s="4210"/>
      <c r="AJ130" s="4210"/>
      <c r="AK130" s="4210"/>
      <c r="AL130" s="4210">
        <f t="shared" si="38"/>
        <v>0</v>
      </c>
      <c r="AM130" s="4210"/>
      <c r="AN130" s="4210"/>
      <c r="AO130" s="4210"/>
      <c r="AP130" s="4210">
        <f t="shared" si="39"/>
        <v>0</v>
      </c>
      <c r="AQ130" s="4210"/>
      <c r="AR130" s="4210">
        <f t="shared" si="40"/>
        <v>309000</v>
      </c>
      <c r="AS130" s="4210">
        <f t="shared" si="41"/>
        <v>30</v>
      </c>
      <c r="AT130" s="4210">
        <f t="shared" si="42"/>
        <v>10300</v>
      </c>
      <c r="AU130" s="4211" t="str">
        <f t="shared" si="43"/>
        <v xml:space="preserve">STATE: ; PDY: 1 Batch x 30 Nos x 1 day - Rs.3.09 Lakhs; KKL: ; MHE: ; YNM: </v>
      </c>
      <c r="AV130" s="1579" t="s">
        <v>7475</v>
      </c>
      <c r="AW130" s="4981" t="s">
        <v>7991</v>
      </c>
    </row>
    <row r="131" spans="1:49" s="3379" customFormat="1" ht="69.75">
      <c r="A131" s="4224">
        <v>3</v>
      </c>
      <c r="B131" s="4237" t="s">
        <v>997</v>
      </c>
      <c r="C131" s="4153" t="s">
        <v>998</v>
      </c>
      <c r="D131" s="4153" t="s">
        <v>999</v>
      </c>
      <c r="E131" s="4610" t="s">
        <v>90</v>
      </c>
      <c r="F131" s="4162" t="s">
        <v>96</v>
      </c>
      <c r="G131" s="4163"/>
      <c r="H131" s="4179"/>
      <c r="I131" s="4180"/>
      <c r="J131" s="4180"/>
      <c r="K131" s="4163"/>
      <c r="L131" s="4163"/>
      <c r="M131" s="4155">
        <f t="shared" si="28"/>
        <v>1123</v>
      </c>
      <c r="N131" s="4156">
        <f>M131/100000</f>
        <v>1.123E-2</v>
      </c>
      <c r="O131" s="4155">
        <f t="shared" si="29"/>
        <v>30</v>
      </c>
      <c r="P131" s="4157">
        <f>N131*O131</f>
        <v>0.33690000000000003</v>
      </c>
      <c r="Q131" s="4158" t="str">
        <f t="shared" si="30"/>
        <v xml:space="preserve">STATE: ; PDY: 1 Batch x 30 Nos x 1 day - Rs.0.34 Lakhs; KKL: ; MHE: ; YNM: </v>
      </c>
      <c r="R131" s="4159">
        <f>'Ab1. RMNCH+A'!Q367</f>
        <v>0</v>
      </c>
      <c r="S131" s="4160">
        <f>'Ab1. RMNCH+A'!R367</f>
        <v>0</v>
      </c>
      <c r="T131" s="4210">
        <f t="shared" si="31"/>
        <v>1123</v>
      </c>
      <c r="U131" s="4210">
        <f t="shared" si="32"/>
        <v>30</v>
      </c>
      <c r="V131" s="4210">
        <f t="shared" si="33"/>
        <v>33690</v>
      </c>
      <c r="W131" s="4211" t="str">
        <f t="shared" si="34"/>
        <v xml:space="preserve">STATE: ; PDY: 1 Batch x 30 Nos x 1 day - Rs.0.34 Lakhs; KKL: ; MHE: ; YNM: </v>
      </c>
      <c r="X131" s="4210"/>
      <c r="Y131" s="4210"/>
      <c r="Z131" s="4210">
        <f t="shared" si="35"/>
        <v>0</v>
      </c>
      <c r="AA131" s="4210"/>
      <c r="AB131" s="4065">
        <v>1123</v>
      </c>
      <c r="AC131" s="4065">
        <v>30</v>
      </c>
      <c r="AD131" s="4067">
        <f>AB131*AC131</f>
        <v>33690</v>
      </c>
      <c r="AE131" s="4067" t="s">
        <v>5911</v>
      </c>
      <c r="AF131" s="4210"/>
      <c r="AG131" s="4210"/>
      <c r="AH131" s="4210">
        <f t="shared" si="37"/>
        <v>0</v>
      </c>
      <c r="AI131" s="4210"/>
      <c r="AJ131" s="4210"/>
      <c r="AK131" s="4210"/>
      <c r="AL131" s="4210">
        <f t="shared" si="38"/>
        <v>0</v>
      </c>
      <c r="AM131" s="4210"/>
      <c r="AN131" s="4210"/>
      <c r="AO131" s="4210"/>
      <c r="AP131" s="4210">
        <f t="shared" si="39"/>
        <v>0</v>
      </c>
      <c r="AQ131" s="4210"/>
      <c r="AR131" s="4210">
        <f t="shared" si="40"/>
        <v>33690</v>
      </c>
      <c r="AS131" s="4210">
        <f t="shared" si="41"/>
        <v>30</v>
      </c>
      <c r="AT131" s="4210">
        <f t="shared" si="42"/>
        <v>1123</v>
      </c>
      <c r="AU131" s="4211" t="str">
        <f t="shared" si="43"/>
        <v xml:space="preserve">STATE: ; PDY: 1 Batch x 30 Nos x 1 day - Rs.0.34 Lakhs; KKL: ; MHE: ; YNM: </v>
      </c>
      <c r="AV131" s="1579" t="s">
        <v>7475</v>
      </c>
      <c r="AW131" s="4981" t="s">
        <v>7990</v>
      </c>
    </row>
    <row r="132" spans="1:49" s="3379" customFormat="1" ht="63.75" customHeight="1">
      <c r="A132" s="4224">
        <v>4</v>
      </c>
      <c r="B132" s="4237" t="s">
        <v>1000</v>
      </c>
      <c r="C132" s="4153" t="s">
        <v>1001</v>
      </c>
      <c r="D132" s="4153" t="s">
        <v>1002</v>
      </c>
      <c r="E132" s="4610" t="s">
        <v>90</v>
      </c>
      <c r="F132" s="4162" t="s">
        <v>96</v>
      </c>
      <c r="G132" s="4154"/>
      <c r="H132" s="4154"/>
      <c r="I132" s="4154"/>
      <c r="J132" s="4154"/>
      <c r="K132" s="4154"/>
      <c r="L132" s="4154"/>
      <c r="M132" s="4155">
        <f t="shared" si="28"/>
        <v>0</v>
      </c>
      <c r="N132" s="4156">
        <f>M132/100000</f>
        <v>0</v>
      </c>
      <c r="O132" s="4155">
        <f t="shared" si="29"/>
        <v>0</v>
      </c>
      <c r="P132" s="4157">
        <f>N132*O132</f>
        <v>0</v>
      </c>
      <c r="Q132" s="4158" t="str">
        <f t="shared" si="30"/>
        <v xml:space="preserve">STATE: ; PDY: ; KKL: ; MHE: ; YNM: </v>
      </c>
      <c r="R132" s="4159">
        <f>'Ab1. RMNCH+A'!Q368</f>
        <v>0</v>
      </c>
      <c r="S132" s="4160">
        <f>'Ab1. RMNCH+A'!R368</f>
        <v>0</v>
      </c>
      <c r="T132" s="4210">
        <f t="shared" si="31"/>
        <v>0</v>
      </c>
      <c r="U132" s="4210">
        <f t="shared" si="32"/>
        <v>0</v>
      </c>
      <c r="V132" s="4210">
        <f t="shared" si="33"/>
        <v>0</v>
      </c>
      <c r="W132" s="4211" t="str">
        <f t="shared" si="34"/>
        <v xml:space="preserve">STATE: ; PDY: ; KKL: ; MHE: ; YNM: </v>
      </c>
      <c r="X132" s="4210"/>
      <c r="Y132" s="4210"/>
      <c r="Z132" s="4210">
        <f t="shared" si="35"/>
        <v>0</v>
      </c>
      <c r="AA132" s="4210"/>
      <c r="AB132" s="4210"/>
      <c r="AC132" s="4210"/>
      <c r="AD132" s="4210">
        <f t="shared" si="36"/>
        <v>0</v>
      </c>
      <c r="AE132" s="4210"/>
      <c r="AF132" s="4210"/>
      <c r="AG132" s="4210"/>
      <c r="AH132" s="4210">
        <f t="shared" si="37"/>
        <v>0</v>
      </c>
      <c r="AI132" s="4210"/>
      <c r="AJ132" s="4210"/>
      <c r="AK132" s="4210"/>
      <c r="AL132" s="4210">
        <f t="shared" si="38"/>
        <v>0</v>
      </c>
      <c r="AM132" s="4210"/>
      <c r="AN132" s="4210"/>
      <c r="AO132" s="4210"/>
      <c r="AP132" s="4210">
        <f t="shared" si="39"/>
        <v>0</v>
      </c>
      <c r="AQ132" s="4210"/>
      <c r="AR132" s="4210">
        <f t="shared" si="40"/>
        <v>0</v>
      </c>
      <c r="AS132" s="4210">
        <f t="shared" si="41"/>
        <v>0</v>
      </c>
      <c r="AT132" s="4210">
        <f t="shared" si="42"/>
        <v>0</v>
      </c>
      <c r="AU132" s="4211" t="str">
        <f t="shared" si="43"/>
        <v xml:space="preserve">STATE: ; PDY: ; KKL: ; MHE: ; YNM: </v>
      </c>
      <c r="AV132" s="1579" t="s">
        <v>7475</v>
      </c>
    </row>
    <row r="133" spans="1:49" s="3379" customFormat="1" ht="46.5">
      <c r="A133" s="4224">
        <v>5</v>
      </c>
      <c r="B133" s="4237" t="s">
        <v>2569</v>
      </c>
      <c r="C133" s="4172"/>
      <c r="D133" s="4153" t="s">
        <v>2570</v>
      </c>
      <c r="E133" s="4610" t="s">
        <v>90</v>
      </c>
      <c r="F133" s="4162" t="s">
        <v>96</v>
      </c>
      <c r="G133" s="4154"/>
      <c r="H133" s="4154"/>
      <c r="I133" s="4154"/>
      <c r="J133" s="4154"/>
      <c r="K133" s="4154"/>
      <c r="L133" s="4154"/>
      <c r="M133" s="4155">
        <f t="shared" si="28"/>
        <v>0</v>
      </c>
      <c r="N133" s="4156">
        <f>M133/100000</f>
        <v>0</v>
      </c>
      <c r="O133" s="4155">
        <f t="shared" si="29"/>
        <v>0</v>
      </c>
      <c r="P133" s="4157">
        <f>N133*O133</f>
        <v>0</v>
      </c>
      <c r="Q133" s="4158" t="str">
        <f t="shared" si="30"/>
        <v xml:space="preserve">STATE: ; PDY: ; KKL: ; MHE: ; YNM: </v>
      </c>
      <c r="R133" s="4159">
        <f>'Ab1. RMNCH+A'!Q369</f>
        <v>0</v>
      </c>
      <c r="S133" s="4160">
        <f>'Ab1. RMNCH+A'!R369</f>
        <v>0</v>
      </c>
      <c r="T133" s="4210">
        <f t="shared" si="31"/>
        <v>0</v>
      </c>
      <c r="U133" s="4210">
        <f t="shared" si="32"/>
        <v>0</v>
      </c>
      <c r="V133" s="4210">
        <f t="shared" si="33"/>
        <v>0</v>
      </c>
      <c r="W133" s="4211" t="str">
        <f t="shared" si="34"/>
        <v xml:space="preserve">STATE: ; PDY: ; KKL: ; MHE: ; YNM: </v>
      </c>
      <c r="X133" s="4210"/>
      <c r="Y133" s="4210"/>
      <c r="Z133" s="4210">
        <f t="shared" si="35"/>
        <v>0</v>
      </c>
      <c r="AA133" s="4210"/>
      <c r="AB133" s="4210"/>
      <c r="AC133" s="4210"/>
      <c r="AD133" s="4210">
        <f t="shared" si="36"/>
        <v>0</v>
      </c>
      <c r="AE133" s="4210"/>
      <c r="AF133" s="4210"/>
      <c r="AG133" s="4210"/>
      <c r="AH133" s="4210">
        <f t="shared" si="37"/>
        <v>0</v>
      </c>
      <c r="AI133" s="4210"/>
      <c r="AJ133" s="4210"/>
      <c r="AK133" s="4210"/>
      <c r="AL133" s="4210">
        <f t="shared" si="38"/>
        <v>0</v>
      </c>
      <c r="AM133" s="4210"/>
      <c r="AN133" s="4210"/>
      <c r="AO133" s="4210"/>
      <c r="AP133" s="4210">
        <f t="shared" si="39"/>
        <v>0</v>
      </c>
      <c r="AQ133" s="4210"/>
      <c r="AR133" s="4210">
        <f t="shared" si="40"/>
        <v>0</v>
      </c>
      <c r="AS133" s="4210">
        <f t="shared" si="41"/>
        <v>0</v>
      </c>
      <c r="AT133" s="4210">
        <f t="shared" si="42"/>
        <v>0</v>
      </c>
      <c r="AU133" s="4211" t="str">
        <f t="shared" si="43"/>
        <v xml:space="preserve">STATE: ; PDY: ; KKL: ; MHE: ; YNM: </v>
      </c>
      <c r="AV133" s="1579"/>
    </row>
    <row r="134" spans="1:49" s="3379" customFormat="1" ht="43.5" customHeight="1">
      <c r="A134" s="4607" t="s">
        <v>4646</v>
      </c>
      <c r="B134" s="4196" t="s">
        <v>1128</v>
      </c>
      <c r="C134" s="4197"/>
      <c r="D134" s="4198" t="s">
        <v>1129</v>
      </c>
      <c r="E134" s="4199"/>
      <c r="F134" s="4199"/>
      <c r="G134" s="4200"/>
      <c r="H134" s="4200"/>
      <c r="I134" s="4200"/>
      <c r="J134" s="4200"/>
      <c r="K134" s="4200"/>
      <c r="L134" s="4200"/>
      <c r="M134" s="4155"/>
      <c r="N134" s="4201"/>
      <c r="O134" s="4155"/>
      <c r="P134" s="4202">
        <f>SUM(P135:P138)</f>
        <v>0.40355000000000002</v>
      </c>
      <c r="Q134" s="4158"/>
      <c r="R134" s="4203"/>
      <c r="S134" s="4236">
        <f>SUM(S135:S138)</f>
        <v>0</v>
      </c>
      <c r="T134" s="4210"/>
      <c r="U134" s="4210"/>
      <c r="V134" s="4202">
        <f>SUM(V135:V138)</f>
        <v>40355</v>
      </c>
      <c r="W134" s="4211"/>
      <c r="X134" s="4210"/>
      <c r="Y134" s="4210"/>
      <c r="Z134" s="4202">
        <f>SUM(Z135:Z138)</f>
        <v>40355</v>
      </c>
      <c r="AA134" s="4210"/>
      <c r="AB134" s="4210"/>
      <c r="AC134" s="4210"/>
      <c r="AD134" s="4202">
        <f>SUM(AD135:AD138)</f>
        <v>0</v>
      </c>
      <c r="AE134" s="4210"/>
      <c r="AF134" s="4210"/>
      <c r="AG134" s="4210"/>
      <c r="AH134" s="4202">
        <f>SUM(AH135:AH138)</f>
        <v>0</v>
      </c>
      <c r="AI134" s="4210"/>
      <c r="AJ134" s="4210"/>
      <c r="AK134" s="4210"/>
      <c r="AL134" s="4202">
        <f>SUM(AL135:AL138)</f>
        <v>0</v>
      </c>
      <c r="AM134" s="4210"/>
      <c r="AN134" s="4210"/>
      <c r="AO134" s="4210"/>
      <c r="AP134" s="4202">
        <f>SUM(AP135:AP138)</f>
        <v>0</v>
      </c>
      <c r="AQ134" s="4210"/>
      <c r="AR134" s="4202">
        <f>SUM(AR135:AR138)</f>
        <v>40355</v>
      </c>
      <c r="AS134" s="4210"/>
      <c r="AT134" s="4210"/>
      <c r="AU134" s="4211"/>
      <c r="AV134" s="1579"/>
    </row>
    <row r="135" spans="1:49" s="3379" customFormat="1" ht="46.5">
      <c r="A135" s="4224">
        <v>1</v>
      </c>
      <c r="B135" s="4616" t="s">
        <v>1130</v>
      </c>
      <c r="C135" s="4153" t="s">
        <v>1131</v>
      </c>
      <c r="D135" s="4225" t="s">
        <v>3332</v>
      </c>
      <c r="E135" s="4618" t="s">
        <v>90</v>
      </c>
      <c r="F135" s="4619" t="s">
        <v>1132</v>
      </c>
      <c r="G135" s="4154"/>
      <c r="H135" s="4154"/>
      <c r="I135" s="4154"/>
      <c r="J135" s="4154"/>
      <c r="K135" s="4154"/>
      <c r="L135" s="4154"/>
      <c r="M135" s="4155">
        <f t="shared" si="28"/>
        <v>0</v>
      </c>
      <c r="N135" s="4156">
        <f>M135/100000</f>
        <v>0</v>
      </c>
      <c r="O135" s="4155">
        <f t="shared" si="29"/>
        <v>0</v>
      </c>
      <c r="P135" s="4157">
        <f>N135*O135</f>
        <v>0</v>
      </c>
      <c r="Q135" s="4158" t="str">
        <f t="shared" si="30"/>
        <v xml:space="preserve">STATE: ; PDY: ; KKL: ; MHE: ; YNM: </v>
      </c>
      <c r="R135" s="4159">
        <f>'Ab1. RMNCH+A'!Q379</f>
        <v>0</v>
      </c>
      <c r="S135" s="4160">
        <f>'Ab1. RMNCH+A'!R379</f>
        <v>0</v>
      </c>
      <c r="T135" s="4210">
        <f t="shared" si="31"/>
        <v>0</v>
      </c>
      <c r="U135" s="4210">
        <f t="shared" si="32"/>
        <v>0</v>
      </c>
      <c r="V135" s="4210">
        <f t="shared" si="33"/>
        <v>0</v>
      </c>
      <c r="W135" s="4211" t="str">
        <f t="shared" si="34"/>
        <v xml:space="preserve">STATE: ; PDY: ; KKL: ; MHE: ; YNM: </v>
      </c>
      <c r="X135" s="4210"/>
      <c r="Y135" s="4210"/>
      <c r="Z135" s="4210">
        <f t="shared" si="35"/>
        <v>0</v>
      </c>
      <c r="AA135" s="4210"/>
      <c r="AB135" s="4210"/>
      <c r="AC135" s="4210"/>
      <c r="AD135" s="4210">
        <f t="shared" si="36"/>
        <v>0</v>
      </c>
      <c r="AE135" s="4210"/>
      <c r="AF135" s="4210"/>
      <c r="AG135" s="4210"/>
      <c r="AH135" s="4210">
        <f t="shared" si="37"/>
        <v>0</v>
      </c>
      <c r="AI135" s="4210"/>
      <c r="AJ135" s="4210"/>
      <c r="AK135" s="4210"/>
      <c r="AL135" s="4210">
        <f t="shared" si="38"/>
        <v>0</v>
      </c>
      <c r="AM135" s="4210"/>
      <c r="AN135" s="4210"/>
      <c r="AO135" s="4210"/>
      <c r="AP135" s="4210">
        <f t="shared" si="39"/>
        <v>0</v>
      </c>
      <c r="AQ135" s="4210"/>
      <c r="AR135" s="4210">
        <f t="shared" si="40"/>
        <v>0</v>
      </c>
      <c r="AS135" s="4210">
        <f t="shared" si="41"/>
        <v>0</v>
      </c>
      <c r="AT135" s="4210">
        <f t="shared" si="42"/>
        <v>0</v>
      </c>
      <c r="AU135" s="4211" t="str">
        <f t="shared" si="43"/>
        <v xml:space="preserve">STATE: ; PDY: ; KKL: ; MHE: ; YNM: </v>
      </c>
      <c r="AV135" s="1579" t="s">
        <v>7476</v>
      </c>
    </row>
    <row r="136" spans="1:49" s="3379" customFormat="1" ht="69.75">
      <c r="A136" s="4224">
        <v>2</v>
      </c>
      <c r="B136" s="4616" t="s">
        <v>2371</v>
      </c>
      <c r="C136" s="4172"/>
      <c r="D136" s="4225" t="s">
        <v>3333</v>
      </c>
      <c r="E136" s="4618" t="s">
        <v>90</v>
      </c>
      <c r="F136" s="4619" t="s">
        <v>1132</v>
      </c>
      <c r="G136" s="4154"/>
      <c r="H136" s="4154"/>
      <c r="I136" s="4154"/>
      <c r="J136" s="4154"/>
      <c r="K136" s="4154"/>
      <c r="L136" s="4154"/>
      <c r="M136" s="4155">
        <f t="shared" ref="M136:M199" si="48">T136</f>
        <v>0</v>
      </c>
      <c r="N136" s="4156">
        <f>M136/100000</f>
        <v>0</v>
      </c>
      <c r="O136" s="4155">
        <f t="shared" ref="O136:O199" si="49">U136</f>
        <v>0</v>
      </c>
      <c r="P136" s="4157">
        <f>N136*O136</f>
        <v>0</v>
      </c>
      <c r="Q136" s="4158" t="str">
        <f t="shared" ref="Q136:Q199" si="50">W136</f>
        <v xml:space="preserve">STATE: ; PDY: ; KKL: ; MHE: ; YNM: </v>
      </c>
      <c r="R136" s="4159">
        <f>'Ab1. RMNCH+A'!Q380</f>
        <v>0</v>
      </c>
      <c r="S136" s="4160">
        <f>'Ab1. RMNCH+A'!R380</f>
        <v>0</v>
      </c>
      <c r="T136" s="4210">
        <f t="shared" si="31"/>
        <v>0</v>
      </c>
      <c r="U136" s="4210">
        <f t="shared" si="32"/>
        <v>0</v>
      </c>
      <c r="V136" s="4210">
        <f t="shared" si="33"/>
        <v>0</v>
      </c>
      <c r="W136" s="4211" t="str">
        <f t="shared" si="34"/>
        <v xml:space="preserve">STATE: ; PDY: ; KKL: ; MHE: ; YNM: </v>
      </c>
      <c r="X136" s="4210"/>
      <c r="Y136" s="4210"/>
      <c r="Z136" s="4210">
        <f t="shared" si="35"/>
        <v>0</v>
      </c>
      <c r="AA136" s="4210"/>
      <c r="AB136" s="4210"/>
      <c r="AC136" s="4210"/>
      <c r="AD136" s="4210">
        <f t="shared" si="36"/>
        <v>0</v>
      </c>
      <c r="AE136" s="4210"/>
      <c r="AF136" s="4210"/>
      <c r="AG136" s="4210"/>
      <c r="AH136" s="4210">
        <f t="shared" si="37"/>
        <v>0</v>
      </c>
      <c r="AI136" s="4210"/>
      <c r="AJ136" s="4210"/>
      <c r="AK136" s="4210"/>
      <c r="AL136" s="4210">
        <f t="shared" si="38"/>
        <v>0</v>
      </c>
      <c r="AM136" s="4210"/>
      <c r="AN136" s="4210"/>
      <c r="AO136" s="4210"/>
      <c r="AP136" s="4210">
        <f t="shared" si="39"/>
        <v>0</v>
      </c>
      <c r="AQ136" s="4210"/>
      <c r="AR136" s="4210">
        <f t="shared" si="40"/>
        <v>0</v>
      </c>
      <c r="AS136" s="4210">
        <f t="shared" si="41"/>
        <v>0</v>
      </c>
      <c r="AT136" s="4210">
        <f t="shared" si="42"/>
        <v>0</v>
      </c>
      <c r="AU136" s="4211" t="str">
        <f>"STATE: "&amp;AA136&amp;"; PDY: "&amp;AE136&amp;"; KKL: "&amp;AI136&amp;"; MHE: "&amp;AM136&amp;"; YNM: "&amp;AQ136</f>
        <v xml:space="preserve">STATE: ; PDY: ; KKL: ; MHE: ; YNM: </v>
      </c>
      <c r="AV136" s="1579" t="s">
        <v>7476</v>
      </c>
    </row>
    <row r="137" spans="1:49" s="3379" customFormat="1" ht="46.5">
      <c r="A137" s="4224">
        <v>3</v>
      </c>
      <c r="B137" s="4616" t="s">
        <v>3342</v>
      </c>
      <c r="C137" s="4172"/>
      <c r="D137" s="4225" t="s">
        <v>3334</v>
      </c>
      <c r="E137" s="4618" t="s">
        <v>90</v>
      </c>
      <c r="F137" s="4619" t="s">
        <v>1132</v>
      </c>
      <c r="G137" s="4154"/>
      <c r="H137" s="4154"/>
      <c r="I137" s="4154"/>
      <c r="J137" s="4154"/>
      <c r="K137" s="4154"/>
      <c r="L137" s="4154"/>
      <c r="M137" s="4155">
        <f t="shared" si="48"/>
        <v>0</v>
      </c>
      <c r="N137" s="4156">
        <f>M137/100000</f>
        <v>0</v>
      </c>
      <c r="O137" s="4155">
        <f t="shared" si="49"/>
        <v>0</v>
      </c>
      <c r="P137" s="4157">
        <f>N137*O137</f>
        <v>0</v>
      </c>
      <c r="Q137" s="4158" t="str">
        <f t="shared" si="50"/>
        <v xml:space="preserve">STATE: ; PDY: ; KKL: ; MHE: ; YNM: </v>
      </c>
      <c r="R137" s="4159">
        <f>'Ab1. RMNCH+A'!Q381</f>
        <v>0</v>
      </c>
      <c r="S137" s="4160">
        <f>'Ab1. RMNCH+A'!R381</f>
        <v>0</v>
      </c>
      <c r="T137" s="4210">
        <f t="shared" si="31"/>
        <v>0</v>
      </c>
      <c r="U137" s="4210">
        <f t="shared" si="32"/>
        <v>0</v>
      </c>
      <c r="V137" s="4210">
        <f t="shared" si="33"/>
        <v>0</v>
      </c>
      <c r="W137" s="4211" t="str">
        <f t="shared" si="34"/>
        <v xml:space="preserve">STATE: ; PDY: ; KKL: ; MHE: ; YNM: </v>
      </c>
      <c r="X137" s="4210"/>
      <c r="Y137" s="4210"/>
      <c r="Z137" s="4210">
        <f t="shared" si="35"/>
        <v>0</v>
      </c>
      <c r="AA137" s="4210"/>
      <c r="AB137" s="4210"/>
      <c r="AC137" s="4210"/>
      <c r="AD137" s="4210">
        <f t="shared" si="36"/>
        <v>0</v>
      </c>
      <c r="AE137" s="4210"/>
      <c r="AF137" s="4210"/>
      <c r="AG137" s="4210"/>
      <c r="AH137" s="4210">
        <f t="shared" si="37"/>
        <v>0</v>
      </c>
      <c r="AI137" s="4210"/>
      <c r="AJ137" s="4210"/>
      <c r="AK137" s="4210"/>
      <c r="AL137" s="4210">
        <f t="shared" si="38"/>
        <v>0</v>
      </c>
      <c r="AM137" s="4210"/>
      <c r="AN137" s="4210"/>
      <c r="AO137" s="4210"/>
      <c r="AP137" s="4210">
        <f t="shared" si="39"/>
        <v>0</v>
      </c>
      <c r="AQ137" s="4210"/>
      <c r="AR137" s="4210">
        <f t="shared" si="40"/>
        <v>0</v>
      </c>
      <c r="AS137" s="4210">
        <f t="shared" si="41"/>
        <v>0</v>
      </c>
      <c r="AT137" s="4210">
        <f t="shared" si="42"/>
        <v>0</v>
      </c>
      <c r="AU137" s="4211" t="str">
        <f t="shared" si="43"/>
        <v xml:space="preserve">STATE: ; PDY: ; KKL: ; MHE: ; YNM: </v>
      </c>
      <c r="AV137" s="1579" t="s">
        <v>7476</v>
      </c>
    </row>
    <row r="138" spans="1:49" s="3379" customFormat="1" ht="93">
      <c r="A138" s="4224">
        <v>4</v>
      </c>
      <c r="B138" s="4616" t="s">
        <v>3343</v>
      </c>
      <c r="C138" s="4616" t="s">
        <v>2371</v>
      </c>
      <c r="D138" s="4237" t="s">
        <v>5861</v>
      </c>
      <c r="E138" s="4610" t="s">
        <v>90</v>
      </c>
      <c r="F138" s="4162" t="s">
        <v>1132</v>
      </c>
      <c r="G138" s="4154"/>
      <c r="H138" s="4154"/>
      <c r="I138" s="4154"/>
      <c r="J138" s="4154"/>
      <c r="K138" s="4154"/>
      <c r="L138" s="4154"/>
      <c r="M138" s="4155">
        <f t="shared" si="48"/>
        <v>807.1</v>
      </c>
      <c r="N138" s="4156">
        <f>M138/100000</f>
        <v>8.071E-3</v>
      </c>
      <c r="O138" s="4155">
        <f t="shared" si="49"/>
        <v>50</v>
      </c>
      <c r="P138" s="4157">
        <f>N138*O138</f>
        <v>0.40355000000000002</v>
      </c>
      <c r="Q138" s="4158" t="str">
        <f t="shared" si="50"/>
        <v xml:space="preserve">STATE: Private Scan  Centre - 25 x 1 day x 2 batches - 0.40355 Lakhs; PDY: ; KKL: ; MHE: ; YNM: </v>
      </c>
      <c r="R138" s="4159">
        <f>'Ab1. RMNCH+A'!Q382</f>
        <v>0</v>
      </c>
      <c r="S138" s="4160">
        <f>'Ab1. RMNCH+A'!R382</f>
        <v>0</v>
      </c>
      <c r="T138" s="4210">
        <f t="shared" si="31"/>
        <v>807.1</v>
      </c>
      <c r="U138" s="4210">
        <f t="shared" si="32"/>
        <v>50</v>
      </c>
      <c r="V138" s="4210">
        <f t="shared" si="33"/>
        <v>40355</v>
      </c>
      <c r="W138" s="4211" t="str">
        <f t="shared" si="34"/>
        <v xml:space="preserve">STATE: Private Scan  Centre - 25 x 1 day x 2 batches - 0.40355 Lakhs; PDY: ; KKL: ; MHE: ; YNM: </v>
      </c>
      <c r="X138" s="4210">
        <v>807.1</v>
      </c>
      <c r="Y138" s="4210">
        <v>50</v>
      </c>
      <c r="Z138" s="4210">
        <f t="shared" si="35"/>
        <v>40355</v>
      </c>
      <c r="AA138" s="4211" t="s">
        <v>7733</v>
      </c>
      <c r="AB138" s="4065"/>
      <c r="AC138" s="4065"/>
      <c r="AD138" s="4067">
        <f t="shared" si="36"/>
        <v>0</v>
      </c>
      <c r="AE138" s="4067"/>
      <c r="AF138" s="4210"/>
      <c r="AG138" s="4210"/>
      <c r="AH138" s="4210">
        <f t="shared" si="37"/>
        <v>0</v>
      </c>
      <c r="AI138" s="4210"/>
      <c r="AJ138" s="4210"/>
      <c r="AK138" s="4210"/>
      <c r="AL138" s="4210">
        <f t="shared" si="38"/>
        <v>0</v>
      </c>
      <c r="AM138" s="4210"/>
      <c r="AN138" s="4210"/>
      <c r="AO138" s="4210"/>
      <c r="AP138" s="4210">
        <f t="shared" si="39"/>
        <v>0</v>
      </c>
      <c r="AQ138" s="4210"/>
      <c r="AR138" s="4210">
        <f t="shared" si="40"/>
        <v>40355</v>
      </c>
      <c r="AS138" s="4210">
        <f t="shared" si="41"/>
        <v>50</v>
      </c>
      <c r="AT138" s="4210">
        <f t="shared" si="42"/>
        <v>807.1</v>
      </c>
      <c r="AU138" s="4211" t="str">
        <f t="shared" si="43"/>
        <v xml:space="preserve">STATE: Private Scan  Centre - 25 x 1 day x 2 batches - 0.40355 Lakhs; PDY: ; KKL: ; MHE: ; YNM: </v>
      </c>
      <c r="AV138" s="1579"/>
      <c r="AW138" s="4981" t="s">
        <v>7994</v>
      </c>
    </row>
    <row r="139" spans="1:49" s="3379" customFormat="1" ht="23.25">
      <c r="A139" s="4607" t="s">
        <v>4647</v>
      </c>
      <c r="B139" s="4196" t="s">
        <v>1033</v>
      </c>
      <c r="C139" s="4197"/>
      <c r="D139" s="4198" t="s">
        <v>1034</v>
      </c>
      <c r="E139" s="4199"/>
      <c r="F139" s="4199"/>
      <c r="G139" s="4200"/>
      <c r="H139" s="4200"/>
      <c r="I139" s="4200"/>
      <c r="J139" s="4200"/>
      <c r="K139" s="4200"/>
      <c r="L139" s="4200"/>
      <c r="M139" s="4155"/>
      <c r="N139" s="4201"/>
      <c r="O139" s="4155"/>
      <c r="P139" s="4202">
        <f>SUM(P140:P141)</f>
        <v>9.0519999999885012</v>
      </c>
      <c r="Q139" s="4158"/>
      <c r="R139" s="4203"/>
      <c r="S139" s="4236">
        <f>SUM(S140:S141)</f>
        <v>0</v>
      </c>
      <c r="T139" s="4210"/>
      <c r="U139" s="4210"/>
      <c r="V139" s="4202">
        <f>SUM(V140:V141)</f>
        <v>905199.99999885005</v>
      </c>
      <c r="W139" s="4211"/>
      <c r="X139" s="4210"/>
      <c r="Y139" s="4210"/>
      <c r="Z139" s="4202">
        <f>SUM(Z140:Z141)</f>
        <v>905199.99999885005</v>
      </c>
      <c r="AA139" s="4210"/>
      <c r="AB139" s="4210"/>
      <c r="AC139" s="4210"/>
      <c r="AD139" s="4202">
        <f>SUM(AD140:AD141)</f>
        <v>0</v>
      </c>
      <c r="AE139" s="4210"/>
      <c r="AF139" s="4210"/>
      <c r="AG139" s="4210"/>
      <c r="AH139" s="4202">
        <f>SUM(AH140:AH141)</f>
        <v>0</v>
      </c>
      <c r="AI139" s="4210"/>
      <c r="AJ139" s="4210"/>
      <c r="AK139" s="4210"/>
      <c r="AL139" s="4202">
        <f>SUM(AL140:AL141)</f>
        <v>0</v>
      </c>
      <c r="AM139" s="4210"/>
      <c r="AN139" s="4210"/>
      <c r="AO139" s="4210"/>
      <c r="AP139" s="4202">
        <f>SUM(AP140:AP141)</f>
        <v>0</v>
      </c>
      <c r="AQ139" s="4210"/>
      <c r="AR139" s="4202">
        <f>SUM(AR140:AR141)</f>
        <v>905199.99999885005</v>
      </c>
      <c r="AS139" s="4210"/>
      <c r="AT139" s="4210"/>
      <c r="AU139" s="4211"/>
      <c r="AV139" s="1579"/>
    </row>
    <row r="140" spans="1:49" s="3379" customFormat="1" ht="409.5">
      <c r="A140" s="4224">
        <v>1</v>
      </c>
      <c r="B140" s="4153" t="s">
        <v>1035</v>
      </c>
      <c r="C140" s="4153" t="s">
        <v>1036</v>
      </c>
      <c r="D140" s="4153" t="s">
        <v>1037</v>
      </c>
      <c r="E140" s="4610" t="s">
        <v>90</v>
      </c>
      <c r="F140" s="4162" t="s">
        <v>205</v>
      </c>
      <c r="G140" s="4154"/>
      <c r="H140" s="4154"/>
      <c r="I140" s="4221">
        <v>12.831479760000001</v>
      </c>
      <c r="J140" s="4221"/>
      <c r="K140" s="4238"/>
      <c r="L140" s="4238"/>
      <c r="M140" s="4155">
        <f t="shared" si="48"/>
        <v>1955.0755939500002</v>
      </c>
      <c r="N140" s="4156">
        <f>M140/100000</f>
        <v>1.9550755939500002E-2</v>
      </c>
      <c r="O140" s="4155">
        <f t="shared" si="49"/>
        <v>463</v>
      </c>
      <c r="P140" s="4157">
        <f>N140*O140</f>
        <v>9.0519999999885012</v>
      </c>
      <c r="Q140" s="4158" t="str">
        <f>W140</f>
        <v xml:space="preserve">STATE: Cold Chain Handler Training   1. One day Cold chain handlers training  to 112 Cold Chain Handlers - Rs.28500 x 2 batch (56 Participants/batch) AEFI    1. One day training for Paramedical Staff on "Adverse Events following Immunisation" - Rs.26500 x 9 batches (51 participants per batch)   2.One day training for Medical officer on "Adverse Events following Immunisation" - Rs.27,400 x 4 batches ( 44 participants per batch)     Routine Immunization Training 1. One day training for Paramedical Staff on Routine Immunisation - Rs.26500 x 9 batches (51 participants per batch)  2. One day training for Medical Officers on Routine Immunisation - Rs.27400 x 4 batches (44 participants per batch)  3. One day training for ASHA on Routine Immunisation - Rs.22600 x 6 batches (54 participants per batch)Micro Plan and Vaccine Logistics 1. One day training for Paramedical Staff on Preparation of Micro Plan and Vaccine Logistics - Rs.26,500 x 9 batches (51 participants per batch)  2.  One day training for Medical Officers on Preparation of Micro Plan and Vaccine Logistics - Rs.27,400x 4 batches (44 participants per batch)      Training for Data handlers            1. One day training for Data handlers by DIO’s -112 no.s  Rs.28,500 x 2 batches(56 participants per batch); PDY: ; KKL: ; MHE: ; YNM: </v>
      </c>
      <c r="R140" s="4159">
        <f>'Ab1. RMNCH+A'!Q415</f>
        <v>0</v>
      </c>
      <c r="S140" s="4160">
        <f>'Ab1. RMNCH+A'!R415</f>
        <v>0</v>
      </c>
      <c r="T140" s="4210">
        <f t="shared" ref="T140:T202" si="51">IFERROR(AR140/AS140,0)</f>
        <v>1955.0755939500002</v>
      </c>
      <c r="U140" s="4210">
        <f t="shared" ref="U140:U202" si="52">Y140+AC140+AG140+AK140+AO140</f>
        <v>463</v>
      </c>
      <c r="V140" s="4210">
        <f t="shared" ref="V140:V202" si="53">T140*U140</f>
        <v>905199.99999885005</v>
      </c>
      <c r="W140" s="4211" t="str">
        <f t="shared" ref="W140:W202" si="54">"STATE: "&amp;AA140&amp;"; PDY: "&amp;AE140&amp;"; KKL: "&amp;AI140&amp;"; MHE: "&amp;AM140&amp;"; YNM: "&amp;AQ140</f>
        <v xml:space="preserve">STATE: Cold Chain Handler Training   1. One day Cold chain handlers training  to 112 Cold Chain Handlers - Rs.28500 x 2 batch (56 Participants/batch) AEFI    1. One day training for Paramedical Staff on "Adverse Events following Immunisation" - Rs.26500 x 9 batches (51 participants per batch)   2.One day training for Medical officer on "Adverse Events following Immunisation" - Rs.27,400 x 4 batches ( 44 participants per batch)     Routine Immunization Training 1. One day training for Paramedical Staff on Routine Immunisation - Rs.26500 x 9 batches (51 participants per batch)  2. One day training for Medical Officers on Routine Immunisation - Rs.27400 x 4 batches (44 participants per batch)  3. One day training for ASHA on Routine Immunisation - Rs.22600 x 6 batches (54 participants per batch)Micro Plan and Vaccine Logistics 1. One day training for Paramedical Staff on Preparation of Micro Plan and Vaccine Logistics - Rs.26,500 x 9 batches (51 participants per batch)  2.  One day training for Medical Officers on Preparation of Micro Plan and Vaccine Logistics - Rs.27,400x 4 batches (44 participants per batch)      Training for Data handlers            1. One day training for Data handlers by DIO’s -112 no.s  Rs.28,500 x 2 batches(56 participants per batch); PDY: ; KKL: ; MHE: ; YNM: </v>
      </c>
      <c r="X140" s="4205">
        <v>1955.07559395</v>
      </c>
      <c r="Y140" s="4205">
        <v>463</v>
      </c>
      <c r="Z140" s="4205">
        <f>X140*Y140</f>
        <v>905199.99999885005</v>
      </c>
      <c r="AA140" s="4206" t="s">
        <v>6728</v>
      </c>
      <c r="AB140" s="4239"/>
      <c r="AC140" s="4239"/>
      <c r="AD140" s="4239">
        <f>AB140*AC140</f>
        <v>0</v>
      </c>
      <c r="AE140" s="4620"/>
      <c r="AF140" s="4239"/>
      <c r="AG140" s="4239"/>
      <c r="AH140" s="4239">
        <f>AF140*AG140</f>
        <v>0</v>
      </c>
      <c r="AI140" s="4206"/>
      <c r="AJ140" s="4239"/>
      <c r="AK140" s="4239"/>
      <c r="AL140" s="4239">
        <f>AJ140*AK140</f>
        <v>0</v>
      </c>
      <c r="AM140" s="4206"/>
      <c r="AN140" s="4239"/>
      <c r="AO140" s="4239"/>
      <c r="AP140" s="4239">
        <f>AN140*AO140</f>
        <v>0</v>
      </c>
      <c r="AQ140" s="4206"/>
      <c r="AR140" s="4210">
        <f t="shared" ref="AR140:AR202" si="55">Z140+AD140+AH140+AL140+AP140</f>
        <v>905199.99999885005</v>
      </c>
      <c r="AS140" s="4210">
        <f t="shared" ref="AS140:AS202" si="56">Y140+AC140+AG140+AK140+AO140</f>
        <v>463</v>
      </c>
      <c r="AT140" s="4210">
        <f t="shared" ref="AT140:AT202" si="57">IFERROR((AR140/AS140),0)</f>
        <v>1955.0755939500002</v>
      </c>
      <c r="AU140" s="4211" t="str">
        <f t="shared" ref="AU140:AU202" si="58">"STATE: "&amp;AA140&amp;"; PDY: "&amp;AE140&amp;"; KKL: "&amp;AI140&amp;"; MHE: "&amp;AM140&amp;"; YNM: "&amp;AQ140</f>
        <v xml:space="preserve">STATE: Cold Chain Handler Training   1. One day Cold chain handlers training  to 112 Cold Chain Handlers - Rs.28500 x 2 batch (56 Participants/batch) AEFI    1. One day training for Paramedical Staff on "Adverse Events following Immunisation" - Rs.26500 x 9 batches (51 participants per batch)   2.One day training for Medical officer on "Adverse Events following Immunisation" - Rs.27,400 x 4 batches ( 44 participants per batch)     Routine Immunization Training 1. One day training for Paramedical Staff on Routine Immunisation - Rs.26500 x 9 batches (51 participants per batch)  2. One day training for Medical Officers on Routine Immunisation - Rs.27400 x 4 batches (44 participants per batch)  3. One day training for ASHA on Routine Immunisation - Rs.22600 x 6 batches (54 participants per batch)Micro Plan and Vaccine Logistics 1. One day training for Paramedical Staff on Preparation of Micro Plan and Vaccine Logistics - Rs.26,500 x 9 batches (51 participants per batch)  2.  One day training for Medical Officers on Preparation of Micro Plan and Vaccine Logistics - Rs.27,400x 4 batches (44 participants per batch)      Training for Data handlers            1. One day training for Data handlers by DIO’s -112 no.s  Rs.28,500 x 2 batches(56 participants per batch); PDY: ; KKL: ; MHE: ; YNM: </v>
      </c>
      <c r="AV140" s="1579" t="s">
        <v>7477</v>
      </c>
      <c r="AW140" s="4981" t="s">
        <v>7923</v>
      </c>
    </row>
    <row r="141" spans="1:49" s="3379" customFormat="1" ht="46.5">
      <c r="A141" s="4224">
        <v>2</v>
      </c>
      <c r="B141" s="4153" t="s">
        <v>2576</v>
      </c>
      <c r="C141" s="4172"/>
      <c r="D141" s="4153" t="s">
        <v>1308</v>
      </c>
      <c r="E141" s="4610" t="s">
        <v>90</v>
      </c>
      <c r="F141" s="4162" t="s">
        <v>205</v>
      </c>
      <c r="G141" s="4154"/>
      <c r="H141" s="4154"/>
      <c r="I141" s="4154"/>
      <c r="J141" s="4154"/>
      <c r="K141" s="4154"/>
      <c r="L141" s="4154"/>
      <c r="M141" s="4155">
        <f t="shared" si="48"/>
        <v>0</v>
      </c>
      <c r="N141" s="4156">
        <f>M141/100000</f>
        <v>0</v>
      </c>
      <c r="O141" s="4155">
        <f t="shared" si="49"/>
        <v>0</v>
      </c>
      <c r="P141" s="4157">
        <f>N141*O141</f>
        <v>0</v>
      </c>
      <c r="Q141" s="4158" t="str">
        <f t="shared" si="50"/>
        <v xml:space="preserve">STATE: ; PDY: ; KKL: ; MHE: ; YNM: </v>
      </c>
      <c r="R141" s="4159">
        <f>'Ab1. RMNCH+A'!Q416</f>
        <v>0</v>
      </c>
      <c r="S141" s="4160">
        <f>'Ab1. RMNCH+A'!R416</f>
        <v>0</v>
      </c>
      <c r="T141" s="4210">
        <f t="shared" si="51"/>
        <v>0</v>
      </c>
      <c r="U141" s="4210">
        <f t="shared" si="52"/>
        <v>0</v>
      </c>
      <c r="V141" s="4210">
        <f t="shared" si="53"/>
        <v>0</v>
      </c>
      <c r="W141" s="4211" t="str">
        <f t="shared" si="54"/>
        <v xml:space="preserve">STATE: ; PDY: ; KKL: ; MHE: ; YNM: </v>
      </c>
      <c r="X141" s="4210"/>
      <c r="Y141" s="4210"/>
      <c r="Z141" s="4210">
        <f t="shared" ref="Z141:Z202" si="59">X141*Y141</f>
        <v>0</v>
      </c>
      <c r="AA141" s="4210"/>
      <c r="AB141" s="4210"/>
      <c r="AC141" s="4210"/>
      <c r="AD141" s="4210">
        <f t="shared" ref="AD141:AD202" si="60">AB141*AC141</f>
        <v>0</v>
      </c>
      <c r="AE141" s="4210"/>
      <c r="AF141" s="4210"/>
      <c r="AG141" s="4210"/>
      <c r="AH141" s="4210">
        <f t="shared" ref="AH141:AH202" si="61">AF141*AG141</f>
        <v>0</v>
      </c>
      <c r="AI141" s="4210"/>
      <c r="AJ141" s="4210"/>
      <c r="AK141" s="4210"/>
      <c r="AL141" s="4210">
        <f t="shared" ref="AL141:AL202" si="62">AJ141*AK141</f>
        <v>0</v>
      </c>
      <c r="AM141" s="4210"/>
      <c r="AN141" s="4210"/>
      <c r="AO141" s="4210"/>
      <c r="AP141" s="4210">
        <f t="shared" ref="AP141:AP202" si="63">AN141*AO141</f>
        <v>0</v>
      </c>
      <c r="AQ141" s="4210"/>
      <c r="AR141" s="4210">
        <f t="shared" si="55"/>
        <v>0</v>
      </c>
      <c r="AS141" s="4210">
        <f t="shared" si="56"/>
        <v>0</v>
      </c>
      <c r="AT141" s="4210">
        <f t="shared" si="57"/>
        <v>0</v>
      </c>
      <c r="AU141" s="4211" t="str">
        <f t="shared" si="58"/>
        <v xml:space="preserve">STATE: ; PDY: ; KKL: ; MHE: ; YNM: </v>
      </c>
      <c r="AV141" s="1579"/>
    </row>
    <row r="142" spans="1:49" s="3379" customFormat="1" ht="23.25">
      <c r="A142" s="4148" t="s">
        <v>4648</v>
      </c>
      <c r="B142" s="4240"/>
      <c r="C142" s="4240"/>
      <c r="D142" s="4240" t="s">
        <v>5029</v>
      </c>
      <c r="E142" s="4241"/>
      <c r="F142" s="4241"/>
      <c r="G142" s="4242"/>
      <c r="H142" s="4242"/>
      <c r="I142" s="4242"/>
      <c r="J142" s="4242"/>
      <c r="K142" s="4242"/>
      <c r="L142" s="4242"/>
      <c r="M142" s="4155"/>
      <c r="N142" s="4243"/>
      <c r="O142" s="4155"/>
      <c r="P142" s="4244">
        <f>SUM(P143:P144)</f>
        <v>0</v>
      </c>
      <c r="Q142" s="4158"/>
      <c r="R142" s="4245"/>
      <c r="S142" s="4236">
        <f>SUM(S143:S144)</f>
        <v>0</v>
      </c>
      <c r="T142" s="4210"/>
      <c r="U142" s="4210"/>
      <c r="V142" s="4244">
        <f>SUM(V143:V144)</f>
        <v>0</v>
      </c>
      <c r="W142" s="4211"/>
      <c r="X142" s="4210"/>
      <c r="Y142" s="4210"/>
      <c r="Z142" s="4244">
        <f>SUM(Z143:Z144)</f>
        <v>0</v>
      </c>
      <c r="AA142" s="4210"/>
      <c r="AB142" s="4210"/>
      <c r="AC142" s="4210"/>
      <c r="AD142" s="4244">
        <f>SUM(AD143:AD144)</f>
        <v>0</v>
      </c>
      <c r="AE142" s="4210"/>
      <c r="AF142" s="4210"/>
      <c r="AG142" s="4210"/>
      <c r="AH142" s="4244">
        <f>SUM(AH143:AH144)</f>
        <v>0</v>
      </c>
      <c r="AI142" s="4210"/>
      <c r="AJ142" s="4210"/>
      <c r="AK142" s="4210"/>
      <c r="AL142" s="4244">
        <f>SUM(AL143:AL144)</f>
        <v>0</v>
      </c>
      <c r="AM142" s="4210"/>
      <c r="AN142" s="4210"/>
      <c r="AO142" s="4210"/>
      <c r="AP142" s="4244">
        <f>SUM(AP143:AP144)</f>
        <v>0</v>
      </c>
      <c r="AQ142" s="4210"/>
      <c r="AR142" s="4244">
        <f>SUM(AR143:AR144)</f>
        <v>0</v>
      </c>
      <c r="AS142" s="4210"/>
      <c r="AT142" s="4210"/>
      <c r="AU142" s="4211"/>
      <c r="AV142" s="1579"/>
    </row>
    <row r="143" spans="1:49" s="3379" customFormat="1" ht="121.5">
      <c r="A143" s="4224">
        <v>1</v>
      </c>
      <c r="B143" s="4246" t="s">
        <v>3349</v>
      </c>
      <c r="C143" s="4172"/>
      <c r="D143" s="4246" t="s">
        <v>4097</v>
      </c>
      <c r="E143" s="4618" t="s">
        <v>90</v>
      </c>
      <c r="F143" s="4621" t="s">
        <v>90</v>
      </c>
      <c r="G143" s="4154"/>
      <c r="H143" s="4154"/>
      <c r="I143" s="4154"/>
      <c r="J143" s="4154"/>
      <c r="K143" s="4154"/>
      <c r="L143" s="4154"/>
      <c r="M143" s="4155">
        <f t="shared" si="48"/>
        <v>0</v>
      </c>
      <c r="N143" s="4156">
        <f>M143/100000</f>
        <v>0</v>
      </c>
      <c r="O143" s="4155">
        <f t="shared" si="49"/>
        <v>0</v>
      </c>
      <c r="P143" s="4157">
        <f>N143*O143</f>
        <v>0</v>
      </c>
      <c r="Q143" s="4158" t="str">
        <f t="shared" si="50"/>
        <v xml:space="preserve">STATE: ; PDY: ; KKL: ; MHE: ; YNM: </v>
      </c>
      <c r="R143" s="4159">
        <f>'Ab1. RMNCH+A'!Q441</f>
        <v>0</v>
      </c>
      <c r="S143" s="4160">
        <f>'Ab1. RMNCH+A'!R441</f>
        <v>0</v>
      </c>
      <c r="T143" s="4210">
        <f t="shared" si="51"/>
        <v>0</v>
      </c>
      <c r="U143" s="4210">
        <f t="shared" si="52"/>
        <v>0</v>
      </c>
      <c r="V143" s="4210">
        <f t="shared" si="53"/>
        <v>0</v>
      </c>
      <c r="W143" s="4211" t="str">
        <f t="shared" si="54"/>
        <v xml:space="preserve">STATE: ; PDY: ; KKL: ; MHE: ; YNM: </v>
      </c>
      <c r="X143" s="4210"/>
      <c r="Y143" s="4210"/>
      <c r="Z143" s="4210">
        <f t="shared" si="59"/>
        <v>0</v>
      </c>
      <c r="AA143" s="4210"/>
      <c r="AB143" s="4210"/>
      <c r="AC143" s="4210"/>
      <c r="AD143" s="4210">
        <f t="shared" si="60"/>
        <v>0</v>
      </c>
      <c r="AE143" s="4210"/>
      <c r="AF143" s="4210"/>
      <c r="AG143" s="4210"/>
      <c r="AH143" s="4210">
        <f t="shared" si="61"/>
        <v>0</v>
      </c>
      <c r="AI143" s="4210"/>
      <c r="AJ143" s="4210"/>
      <c r="AK143" s="4210"/>
      <c r="AL143" s="4210">
        <f t="shared" si="62"/>
        <v>0</v>
      </c>
      <c r="AM143" s="4210"/>
      <c r="AN143" s="4210"/>
      <c r="AO143" s="4210"/>
      <c r="AP143" s="4210">
        <f t="shared" si="63"/>
        <v>0</v>
      </c>
      <c r="AQ143" s="4210"/>
      <c r="AR143" s="4210">
        <f t="shared" si="55"/>
        <v>0</v>
      </c>
      <c r="AS143" s="4210">
        <f t="shared" si="56"/>
        <v>0</v>
      </c>
      <c r="AT143" s="4210">
        <f t="shared" si="57"/>
        <v>0</v>
      </c>
      <c r="AU143" s="4211" t="str">
        <f t="shared" si="58"/>
        <v xml:space="preserve">STATE: ; PDY: ; KKL: ; MHE: ; YNM: </v>
      </c>
      <c r="AV143" s="1579" t="s">
        <v>7478</v>
      </c>
    </row>
    <row r="144" spans="1:49" s="3379" customFormat="1" ht="46.5">
      <c r="A144" s="4617">
        <v>2</v>
      </c>
      <c r="B144" s="4172" t="s">
        <v>4526</v>
      </c>
      <c r="C144" s="4282"/>
      <c r="D144" s="4247" t="s">
        <v>1308</v>
      </c>
      <c r="E144" s="4618" t="s">
        <v>90</v>
      </c>
      <c r="F144" s="4621" t="s">
        <v>90</v>
      </c>
      <c r="G144" s="4181"/>
      <c r="H144" s="4181"/>
      <c r="I144" s="4181">
        <v>0.35</v>
      </c>
      <c r="J144" s="4181"/>
      <c r="K144" s="4181"/>
      <c r="L144" s="4181"/>
      <c r="M144" s="4155">
        <f t="shared" si="48"/>
        <v>0</v>
      </c>
      <c r="N144" s="4156">
        <f>M144/100000</f>
        <v>0</v>
      </c>
      <c r="O144" s="4155">
        <f t="shared" si="49"/>
        <v>0</v>
      </c>
      <c r="P144" s="4182">
        <f>N144*O144</f>
        <v>0</v>
      </c>
      <c r="Q144" s="4158" t="str">
        <f t="shared" si="50"/>
        <v xml:space="preserve">STATE: ; PDY: ; KKL: ; MHE: ; YNM: </v>
      </c>
      <c r="R144" s="4159">
        <f>'Ab1. RMNCH+A'!Q442</f>
        <v>0</v>
      </c>
      <c r="S144" s="4160">
        <f>'Ab1. RMNCH+A'!R442</f>
        <v>0</v>
      </c>
      <c r="T144" s="4210">
        <f t="shared" si="51"/>
        <v>0</v>
      </c>
      <c r="U144" s="4210">
        <f t="shared" si="52"/>
        <v>0</v>
      </c>
      <c r="V144" s="4210">
        <f t="shared" si="53"/>
        <v>0</v>
      </c>
      <c r="W144" s="4211" t="str">
        <f t="shared" si="54"/>
        <v xml:space="preserve">STATE: ; PDY: ; KKL: ; MHE: ; YNM: </v>
      </c>
      <c r="X144" s="4248"/>
      <c r="Y144" s="4249"/>
      <c r="Z144" s="4249">
        <f t="shared" si="59"/>
        <v>0</v>
      </c>
      <c r="AA144" s="4249"/>
      <c r="AB144" s="4065"/>
      <c r="AC144" s="4065"/>
      <c r="AD144" s="4067">
        <f t="shared" si="60"/>
        <v>0</v>
      </c>
      <c r="AE144" s="4067"/>
      <c r="AF144" s="4249"/>
      <c r="AG144" s="4249"/>
      <c r="AH144" s="4249">
        <f t="shared" si="61"/>
        <v>0</v>
      </c>
      <c r="AI144" s="4249"/>
      <c r="AJ144" s="4249"/>
      <c r="AK144" s="4249"/>
      <c r="AL144" s="4249">
        <f t="shared" si="62"/>
        <v>0</v>
      </c>
      <c r="AM144" s="4249"/>
      <c r="AN144" s="4249"/>
      <c r="AO144" s="4249"/>
      <c r="AP144" s="4249">
        <f t="shared" si="63"/>
        <v>0</v>
      </c>
      <c r="AQ144" s="4249"/>
      <c r="AR144" s="4210">
        <f t="shared" si="55"/>
        <v>0</v>
      </c>
      <c r="AS144" s="4210">
        <f t="shared" si="56"/>
        <v>0</v>
      </c>
      <c r="AT144" s="4210">
        <f t="shared" si="57"/>
        <v>0</v>
      </c>
      <c r="AU144" s="4211" t="str">
        <f t="shared" si="58"/>
        <v xml:space="preserve">STATE: ; PDY: ; KKL: ; MHE: ; YNM: </v>
      </c>
      <c r="AV144" s="1579"/>
    </row>
    <row r="145" spans="1:48" s="3402" customFormat="1" ht="40.5" customHeight="1">
      <c r="A145" s="4607"/>
      <c r="B145" s="5464" t="s">
        <v>5019</v>
      </c>
      <c r="C145" s="5464"/>
      <c r="D145" s="5464"/>
      <c r="E145" s="4146"/>
      <c r="F145" s="4146"/>
      <c r="G145" s="4193"/>
      <c r="H145" s="4193"/>
      <c r="I145" s="4193"/>
      <c r="J145" s="4193"/>
      <c r="K145" s="4193"/>
      <c r="L145" s="4193"/>
      <c r="M145" s="4155">
        <f t="shared" si="48"/>
        <v>0</v>
      </c>
      <c r="N145" s="4194"/>
      <c r="O145" s="4155">
        <f t="shared" si="49"/>
        <v>0</v>
      </c>
      <c r="P145" s="4194"/>
      <c r="Q145" s="4158">
        <f t="shared" si="50"/>
        <v>0</v>
      </c>
      <c r="R145" s="4151"/>
      <c r="S145" s="4195"/>
      <c r="T145" s="4210"/>
      <c r="U145" s="4210"/>
      <c r="V145" s="4210"/>
      <c r="W145" s="4211"/>
      <c r="X145" s="4210"/>
      <c r="Y145" s="4210"/>
      <c r="Z145" s="4210"/>
      <c r="AA145" s="4210"/>
      <c r="AB145" s="4210"/>
      <c r="AC145" s="4210"/>
      <c r="AD145" s="4210"/>
      <c r="AE145" s="4210"/>
      <c r="AF145" s="4210"/>
      <c r="AG145" s="4210"/>
      <c r="AH145" s="4210"/>
      <c r="AI145" s="4210"/>
      <c r="AJ145" s="4210"/>
      <c r="AK145" s="4210"/>
      <c r="AL145" s="4210"/>
      <c r="AM145" s="4210"/>
      <c r="AN145" s="4210"/>
      <c r="AO145" s="4210"/>
      <c r="AP145" s="4210"/>
      <c r="AQ145" s="4210"/>
      <c r="AR145" s="4210"/>
      <c r="AS145" s="4210"/>
      <c r="AT145" s="4210"/>
      <c r="AU145" s="4211"/>
      <c r="AV145" s="1604"/>
    </row>
    <row r="146" spans="1:48" s="3379" customFormat="1" ht="23.25">
      <c r="A146" s="4607" t="s">
        <v>4337</v>
      </c>
      <c r="B146" s="4196" t="s">
        <v>1009</v>
      </c>
      <c r="C146" s="4197"/>
      <c r="D146" s="4198" t="s">
        <v>2571</v>
      </c>
      <c r="E146" s="4250"/>
      <c r="F146" s="4250"/>
      <c r="G146" s="4251"/>
      <c r="H146" s="4251"/>
      <c r="I146" s="4251"/>
      <c r="J146" s="4251"/>
      <c r="K146" s="4251"/>
      <c r="L146" s="4251"/>
      <c r="M146" s="4155"/>
      <c r="N146" s="4252"/>
      <c r="O146" s="4155"/>
      <c r="P146" s="4253">
        <f>SUM(P147:P149)</f>
        <v>0</v>
      </c>
      <c r="Q146" s="4158"/>
      <c r="R146" s="4203"/>
      <c r="S146" s="4204">
        <f>SUM(S147:S149)</f>
        <v>0</v>
      </c>
      <c r="T146" s="4210"/>
      <c r="U146" s="4210"/>
      <c r="V146" s="4253">
        <f>SUM(V147:V149)</f>
        <v>0</v>
      </c>
      <c r="W146" s="4211"/>
      <c r="X146" s="4210"/>
      <c r="Y146" s="4210"/>
      <c r="Z146" s="4253">
        <f>SUM(Z147:Z149)</f>
        <v>0</v>
      </c>
      <c r="AA146" s="4210"/>
      <c r="AB146" s="4210"/>
      <c r="AC146" s="4210"/>
      <c r="AD146" s="4253">
        <f>SUM(AD147:AD149)</f>
        <v>0</v>
      </c>
      <c r="AE146" s="4210"/>
      <c r="AF146" s="4210"/>
      <c r="AG146" s="4210"/>
      <c r="AH146" s="4253">
        <f>SUM(AH147:AH149)</f>
        <v>0</v>
      </c>
      <c r="AI146" s="4210"/>
      <c r="AJ146" s="4210"/>
      <c r="AK146" s="4210"/>
      <c r="AL146" s="4253">
        <f>SUM(AL147:AL149)</f>
        <v>0</v>
      </c>
      <c r="AM146" s="4210"/>
      <c r="AN146" s="4210"/>
      <c r="AO146" s="4210"/>
      <c r="AP146" s="4253">
        <f>SUM(AP147:AP149)</f>
        <v>0</v>
      </c>
      <c r="AQ146" s="4210"/>
      <c r="AR146" s="4253">
        <f>SUM(AR147:AR149)</f>
        <v>0</v>
      </c>
      <c r="AS146" s="4210"/>
      <c r="AT146" s="4210"/>
      <c r="AU146" s="4211"/>
      <c r="AV146" s="1579"/>
    </row>
    <row r="147" spans="1:48" s="3379" customFormat="1" ht="81">
      <c r="A147" s="4224">
        <v>1</v>
      </c>
      <c r="B147" s="4237" t="s">
        <v>1010</v>
      </c>
      <c r="C147" s="4153" t="s">
        <v>813</v>
      </c>
      <c r="D147" s="4153" t="s">
        <v>814</v>
      </c>
      <c r="E147" s="4161" t="s">
        <v>70</v>
      </c>
      <c r="F147" s="4162" t="s">
        <v>2083</v>
      </c>
      <c r="G147" s="4163"/>
      <c r="H147" s="4179"/>
      <c r="I147" s="4209"/>
      <c r="J147" s="4209"/>
      <c r="K147" s="4163"/>
      <c r="L147" s="4163"/>
      <c r="M147" s="4155">
        <f t="shared" si="48"/>
        <v>0</v>
      </c>
      <c r="N147" s="4156">
        <f>M147/100000</f>
        <v>0</v>
      </c>
      <c r="O147" s="4155">
        <f t="shared" si="49"/>
        <v>0</v>
      </c>
      <c r="P147" s="4157">
        <f>N147*O147</f>
        <v>0</v>
      </c>
      <c r="Q147" s="4158" t="str">
        <f t="shared" si="50"/>
        <v xml:space="preserve">STATE: ; PDY: ; KKL: ; MHE: ; YNM: </v>
      </c>
      <c r="R147" s="4159">
        <f>'Abs5. Blood services &amp; Disorder'!Q20</f>
        <v>0</v>
      </c>
      <c r="S147" s="4254">
        <f>'Abs5. Blood services &amp; Disorder'!R20</f>
        <v>0</v>
      </c>
      <c r="T147" s="4210">
        <f t="shared" si="51"/>
        <v>0</v>
      </c>
      <c r="U147" s="4210">
        <f t="shared" si="52"/>
        <v>0</v>
      </c>
      <c r="V147" s="4210">
        <f t="shared" si="53"/>
        <v>0</v>
      </c>
      <c r="W147" s="4211" t="str">
        <f t="shared" si="54"/>
        <v xml:space="preserve">STATE: ; PDY: ; KKL: ; MHE: ; YNM: </v>
      </c>
      <c r="X147" s="4210"/>
      <c r="Y147" s="4210"/>
      <c r="Z147" s="4210">
        <f t="shared" si="59"/>
        <v>0</v>
      </c>
      <c r="AA147" s="4210"/>
      <c r="AB147" s="4210"/>
      <c r="AC147" s="4210"/>
      <c r="AD147" s="4210">
        <f t="shared" si="60"/>
        <v>0</v>
      </c>
      <c r="AE147" s="4210"/>
      <c r="AF147" s="4210"/>
      <c r="AG147" s="4210"/>
      <c r="AH147" s="4210">
        <f t="shared" si="61"/>
        <v>0</v>
      </c>
      <c r="AI147" s="4210"/>
      <c r="AJ147" s="4210"/>
      <c r="AK147" s="4210"/>
      <c r="AL147" s="4210">
        <f t="shared" si="62"/>
        <v>0</v>
      </c>
      <c r="AM147" s="4210"/>
      <c r="AN147" s="4210"/>
      <c r="AO147" s="4210"/>
      <c r="AP147" s="4210">
        <f t="shared" si="63"/>
        <v>0</v>
      </c>
      <c r="AQ147" s="4210"/>
      <c r="AR147" s="4210">
        <f t="shared" si="55"/>
        <v>0</v>
      </c>
      <c r="AS147" s="4210">
        <f t="shared" si="56"/>
        <v>0</v>
      </c>
      <c r="AT147" s="4210">
        <f t="shared" si="57"/>
        <v>0</v>
      </c>
      <c r="AU147" s="4211" t="str">
        <f t="shared" si="58"/>
        <v xml:space="preserve">STATE: ; PDY: ; KKL: ; MHE: ; YNM: </v>
      </c>
      <c r="AV147" s="1579" t="s">
        <v>7479</v>
      </c>
    </row>
    <row r="148" spans="1:48" s="3379" customFormat="1" ht="60.75">
      <c r="A148" s="4224">
        <v>2</v>
      </c>
      <c r="B148" s="4237" t="s">
        <v>2094</v>
      </c>
      <c r="C148" s="4153" t="s">
        <v>813</v>
      </c>
      <c r="D148" s="4153" t="s">
        <v>2365</v>
      </c>
      <c r="E148" s="4161" t="s">
        <v>70</v>
      </c>
      <c r="F148" s="4162" t="s">
        <v>2083</v>
      </c>
      <c r="G148" s="4154"/>
      <c r="H148" s="4154"/>
      <c r="I148" s="4154"/>
      <c r="J148" s="4154"/>
      <c r="K148" s="4154"/>
      <c r="L148" s="4154"/>
      <c r="M148" s="4155">
        <f t="shared" si="48"/>
        <v>0</v>
      </c>
      <c r="N148" s="4156">
        <f>M148/100000</f>
        <v>0</v>
      </c>
      <c r="O148" s="4155">
        <f t="shared" si="49"/>
        <v>0</v>
      </c>
      <c r="P148" s="4157">
        <f>N148*O148</f>
        <v>0</v>
      </c>
      <c r="Q148" s="4158" t="str">
        <f t="shared" si="50"/>
        <v xml:space="preserve">STATE: ; PDY: ; KKL: ; MHE: ; YNM: </v>
      </c>
      <c r="R148" s="4159">
        <f>'Abs5. Blood services &amp; Disorder'!Q21</f>
        <v>0</v>
      </c>
      <c r="S148" s="4254">
        <f>'Abs5. Blood services &amp; Disorder'!R21</f>
        <v>0</v>
      </c>
      <c r="T148" s="4210">
        <f t="shared" si="51"/>
        <v>0</v>
      </c>
      <c r="U148" s="4210">
        <f t="shared" si="52"/>
        <v>0</v>
      </c>
      <c r="V148" s="4210">
        <f t="shared" si="53"/>
        <v>0</v>
      </c>
      <c r="W148" s="4211" t="str">
        <f t="shared" si="54"/>
        <v xml:space="preserve">STATE: ; PDY: ; KKL: ; MHE: ; YNM: </v>
      </c>
      <c r="X148" s="4210"/>
      <c r="Y148" s="4210"/>
      <c r="Z148" s="4210">
        <f t="shared" si="59"/>
        <v>0</v>
      </c>
      <c r="AA148" s="4210"/>
      <c r="AB148" s="4210"/>
      <c r="AC148" s="4210"/>
      <c r="AD148" s="4210">
        <f t="shared" si="60"/>
        <v>0</v>
      </c>
      <c r="AE148" s="4210"/>
      <c r="AF148" s="4210"/>
      <c r="AG148" s="4210"/>
      <c r="AH148" s="4210">
        <f t="shared" si="61"/>
        <v>0</v>
      </c>
      <c r="AI148" s="4210"/>
      <c r="AJ148" s="4210"/>
      <c r="AK148" s="4210"/>
      <c r="AL148" s="4210">
        <f t="shared" si="62"/>
        <v>0</v>
      </c>
      <c r="AM148" s="4210"/>
      <c r="AN148" s="4210"/>
      <c r="AO148" s="4210"/>
      <c r="AP148" s="4210">
        <f t="shared" si="63"/>
        <v>0</v>
      </c>
      <c r="AQ148" s="4210"/>
      <c r="AR148" s="4210">
        <f t="shared" si="55"/>
        <v>0</v>
      </c>
      <c r="AS148" s="4210">
        <f t="shared" si="56"/>
        <v>0</v>
      </c>
      <c r="AT148" s="4210">
        <f t="shared" si="57"/>
        <v>0</v>
      </c>
      <c r="AU148" s="4211" t="str">
        <f t="shared" si="58"/>
        <v xml:space="preserve">STATE: ; PDY: ; KKL: ; MHE: ; YNM: </v>
      </c>
      <c r="AV148" s="1579" t="s">
        <v>7480</v>
      </c>
    </row>
    <row r="149" spans="1:48" s="3379" customFormat="1" ht="61.5" customHeight="1">
      <c r="A149" s="4224">
        <v>3</v>
      </c>
      <c r="B149" s="4237" t="s">
        <v>2572</v>
      </c>
      <c r="C149" s="4172"/>
      <c r="D149" s="4153" t="s">
        <v>4359</v>
      </c>
      <c r="E149" s="4161" t="s">
        <v>70</v>
      </c>
      <c r="F149" s="4162" t="s">
        <v>2083</v>
      </c>
      <c r="G149" s="4154"/>
      <c r="H149" s="4154"/>
      <c r="I149" s="4154"/>
      <c r="J149" s="4154"/>
      <c r="K149" s="4154"/>
      <c r="L149" s="4154"/>
      <c r="M149" s="4155">
        <f t="shared" si="48"/>
        <v>0</v>
      </c>
      <c r="N149" s="4156">
        <f>M149/100000</f>
        <v>0</v>
      </c>
      <c r="O149" s="4155">
        <f t="shared" si="49"/>
        <v>0</v>
      </c>
      <c r="P149" s="4157">
        <f>N149*O149</f>
        <v>0</v>
      </c>
      <c r="Q149" s="4158" t="str">
        <f t="shared" si="50"/>
        <v xml:space="preserve">STATE: ; PDY: ; KKL: ; MHE: ; YNM: </v>
      </c>
      <c r="R149" s="4159">
        <f>'Abs5. Blood services &amp; Disorder'!Q22</f>
        <v>0</v>
      </c>
      <c r="S149" s="4254">
        <f>'Abs5. Blood services &amp; Disorder'!R22</f>
        <v>0</v>
      </c>
      <c r="T149" s="4210">
        <f t="shared" si="51"/>
        <v>0</v>
      </c>
      <c r="U149" s="4210">
        <f t="shared" si="52"/>
        <v>0</v>
      </c>
      <c r="V149" s="4210">
        <f t="shared" si="53"/>
        <v>0</v>
      </c>
      <c r="W149" s="4211" t="str">
        <f t="shared" si="54"/>
        <v xml:space="preserve">STATE: ; PDY: ; KKL: ; MHE: ; YNM: </v>
      </c>
      <c r="X149" s="4210"/>
      <c r="Y149" s="4210"/>
      <c r="Z149" s="4210">
        <f t="shared" si="59"/>
        <v>0</v>
      </c>
      <c r="AA149" s="4210"/>
      <c r="AB149" s="4210"/>
      <c r="AC149" s="4210"/>
      <c r="AD149" s="4210">
        <f t="shared" si="60"/>
        <v>0</v>
      </c>
      <c r="AE149" s="4210"/>
      <c r="AF149" s="4210"/>
      <c r="AG149" s="4210"/>
      <c r="AH149" s="4210">
        <f t="shared" si="61"/>
        <v>0</v>
      </c>
      <c r="AI149" s="4210"/>
      <c r="AJ149" s="4210"/>
      <c r="AK149" s="4210"/>
      <c r="AL149" s="4210">
        <f t="shared" si="62"/>
        <v>0</v>
      </c>
      <c r="AM149" s="4210"/>
      <c r="AN149" s="4210"/>
      <c r="AO149" s="4210"/>
      <c r="AP149" s="4210">
        <f t="shared" si="63"/>
        <v>0</v>
      </c>
      <c r="AQ149" s="4210"/>
      <c r="AR149" s="4210">
        <f t="shared" si="55"/>
        <v>0</v>
      </c>
      <c r="AS149" s="4210">
        <f t="shared" si="56"/>
        <v>0</v>
      </c>
      <c r="AT149" s="4210">
        <f t="shared" si="57"/>
        <v>0</v>
      </c>
      <c r="AU149" s="4211" t="str">
        <f t="shared" si="58"/>
        <v xml:space="preserve">STATE: ; PDY: ; KKL: ; MHE: ; YNM: </v>
      </c>
      <c r="AV149" s="1579"/>
    </row>
    <row r="150" spans="1:48" s="3379" customFormat="1" ht="53.25" customHeight="1">
      <c r="A150" s="4607" t="s">
        <v>4338</v>
      </c>
      <c r="B150" s="4196" t="s">
        <v>1118</v>
      </c>
      <c r="C150" s="4197"/>
      <c r="D150" s="4198" t="s">
        <v>1119</v>
      </c>
      <c r="E150" s="4199"/>
      <c r="F150" s="4199"/>
      <c r="G150" s="4200"/>
      <c r="H150" s="4200"/>
      <c r="I150" s="4200"/>
      <c r="J150" s="4200"/>
      <c r="K150" s="4200"/>
      <c r="L150" s="4200"/>
      <c r="M150" s="4155"/>
      <c r="N150" s="4201"/>
      <c r="O150" s="4155"/>
      <c r="P150" s="4202">
        <f>P151+P155+P159</f>
        <v>0</v>
      </c>
      <c r="Q150" s="4158"/>
      <c r="R150" s="4203"/>
      <c r="S150" s="4204">
        <f>S151+S155+S159</f>
        <v>0</v>
      </c>
      <c r="T150" s="4210"/>
      <c r="U150" s="4210"/>
      <c r="V150" s="4202">
        <f>V151+V155+V159</f>
        <v>0</v>
      </c>
      <c r="W150" s="4211"/>
      <c r="X150" s="4210"/>
      <c r="Y150" s="4210"/>
      <c r="Z150" s="4202">
        <f>Z151+Z155+Z159</f>
        <v>0</v>
      </c>
      <c r="AA150" s="4210"/>
      <c r="AB150" s="4210"/>
      <c r="AC150" s="4210"/>
      <c r="AD150" s="4202">
        <f>AD151+AD155+AD159</f>
        <v>0</v>
      </c>
      <c r="AE150" s="4210"/>
      <c r="AF150" s="4210"/>
      <c r="AG150" s="4210"/>
      <c r="AH150" s="4202">
        <f>AH151+AH155+AH159</f>
        <v>0</v>
      </c>
      <c r="AI150" s="4210"/>
      <c r="AJ150" s="4210"/>
      <c r="AK150" s="4210"/>
      <c r="AL150" s="4202">
        <f>AL151+AL155+AL159</f>
        <v>0</v>
      </c>
      <c r="AM150" s="4210"/>
      <c r="AN150" s="4210"/>
      <c r="AO150" s="4210"/>
      <c r="AP150" s="4202">
        <f>AP151+AP155+AP159</f>
        <v>0</v>
      </c>
      <c r="AQ150" s="4210"/>
      <c r="AR150" s="4202">
        <f>AR151+AR155+AR159</f>
        <v>0</v>
      </c>
      <c r="AS150" s="4210"/>
      <c r="AT150" s="4210"/>
      <c r="AU150" s="4211"/>
      <c r="AV150" s="1579"/>
    </row>
    <row r="151" spans="1:48" s="3402" customFormat="1" ht="49.5" customHeight="1">
      <c r="A151" s="4608">
        <v>1</v>
      </c>
      <c r="B151" s="4255" t="s">
        <v>1120</v>
      </c>
      <c r="C151" s="4255" t="s">
        <v>1121</v>
      </c>
      <c r="D151" s="4255" t="s">
        <v>1122</v>
      </c>
      <c r="E151" s="4256"/>
      <c r="F151" s="4256"/>
      <c r="G151" s="4257"/>
      <c r="H151" s="4257"/>
      <c r="I151" s="4257"/>
      <c r="J151" s="4257"/>
      <c r="K151" s="4257"/>
      <c r="L151" s="4257"/>
      <c r="M151" s="4155"/>
      <c r="N151" s="4258"/>
      <c r="O151" s="4155"/>
      <c r="P151" s="4259">
        <f>SUM(P152:P154)</f>
        <v>0</v>
      </c>
      <c r="Q151" s="4158"/>
      <c r="R151" s="4260"/>
      <c r="S151" s="4261">
        <f>SUM(S152:S154)</f>
        <v>0</v>
      </c>
      <c r="T151" s="4210"/>
      <c r="U151" s="4210"/>
      <c r="V151" s="4259">
        <f>SUM(V152:V154)</f>
        <v>0</v>
      </c>
      <c r="W151" s="4211"/>
      <c r="X151" s="4210"/>
      <c r="Y151" s="4210"/>
      <c r="Z151" s="4259">
        <f>SUM(Z152:Z154)</f>
        <v>0</v>
      </c>
      <c r="AA151" s="4210"/>
      <c r="AB151" s="4210"/>
      <c r="AC151" s="4210"/>
      <c r="AD151" s="4259">
        <f>SUM(AD152:AD154)</f>
        <v>0</v>
      </c>
      <c r="AE151" s="4210"/>
      <c r="AF151" s="4210"/>
      <c r="AG151" s="4210"/>
      <c r="AH151" s="4259">
        <f>SUM(AH152:AH154)</f>
        <v>0</v>
      </c>
      <c r="AI151" s="4210"/>
      <c r="AJ151" s="4210"/>
      <c r="AK151" s="4210"/>
      <c r="AL151" s="4259">
        <f>SUM(AL152:AL154)</f>
        <v>0</v>
      </c>
      <c r="AM151" s="4210"/>
      <c r="AN151" s="4210"/>
      <c r="AO151" s="4210"/>
      <c r="AP151" s="4259">
        <f>SUM(AP152:AP154)</f>
        <v>0</v>
      </c>
      <c r="AQ151" s="4210"/>
      <c r="AR151" s="4259">
        <f>SUM(AR152:AR154)</f>
        <v>0</v>
      </c>
      <c r="AS151" s="4210"/>
      <c r="AT151" s="4210"/>
      <c r="AU151" s="4211"/>
      <c r="AV151" s="1604"/>
    </row>
    <row r="152" spans="1:48" s="3379" customFormat="1" ht="46.5">
      <c r="A152" s="4224" t="s">
        <v>4913</v>
      </c>
      <c r="B152" s="4237" t="s">
        <v>4314</v>
      </c>
      <c r="C152" s="4172"/>
      <c r="D152" s="4153" t="s">
        <v>2894</v>
      </c>
      <c r="E152" s="4161" t="s">
        <v>70</v>
      </c>
      <c r="F152" s="4162" t="s">
        <v>3949</v>
      </c>
      <c r="G152" s="4154"/>
      <c r="H152" s="4154"/>
      <c r="I152" s="4154"/>
      <c r="J152" s="4154"/>
      <c r="K152" s="4154"/>
      <c r="L152" s="4154"/>
      <c r="M152" s="4155">
        <f t="shared" si="48"/>
        <v>0</v>
      </c>
      <c r="N152" s="4156">
        <f>M152/100000</f>
        <v>0</v>
      </c>
      <c r="O152" s="4155">
        <f t="shared" si="49"/>
        <v>0</v>
      </c>
      <c r="P152" s="4157">
        <f>N152*O152</f>
        <v>0</v>
      </c>
      <c r="Q152" s="4158" t="str">
        <f t="shared" si="50"/>
        <v xml:space="preserve">STATE: ; PDY: ; KKL: ; MHE: ; YNM: </v>
      </c>
      <c r="R152" s="4164"/>
      <c r="S152" s="4165"/>
      <c r="T152" s="4210">
        <f t="shared" si="51"/>
        <v>0</v>
      </c>
      <c r="U152" s="4210">
        <f t="shared" si="52"/>
        <v>0</v>
      </c>
      <c r="V152" s="4210">
        <f t="shared" si="53"/>
        <v>0</v>
      </c>
      <c r="W152" s="4211" t="str">
        <f t="shared" si="54"/>
        <v xml:space="preserve">STATE: ; PDY: ; KKL: ; MHE: ; YNM: </v>
      </c>
      <c r="X152" s="4210"/>
      <c r="Y152" s="4210"/>
      <c r="Z152" s="4210">
        <f t="shared" si="59"/>
        <v>0</v>
      </c>
      <c r="AA152" s="4210"/>
      <c r="AB152" s="4210"/>
      <c r="AC152" s="4210"/>
      <c r="AD152" s="4210">
        <f t="shared" si="60"/>
        <v>0</v>
      </c>
      <c r="AE152" s="4210"/>
      <c r="AF152" s="4210"/>
      <c r="AG152" s="4210"/>
      <c r="AH152" s="4210">
        <f t="shared" si="61"/>
        <v>0</v>
      </c>
      <c r="AI152" s="4210"/>
      <c r="AJ152" s="4210"/>
      <c r="AK152" s="4210"/>
      <c r="AL152" s="4210">
        <f t="shared" si="62"/>
        <v>0</v>
      </c>
      <c r="AM152" s="4210"/>
      <c r="AN152" s="4210"/>
      <c r="AO152" s="4210"/>
      <c r="AP152" s="4210">
        <f t="shared" si="63"/>
        <v>0</v>
      </c>
      <c r="AQ152" s="4210"/>
      <c r="AR152" s="4210">
        <f t="shared" si="55"/>
        <v>0</v>
      </c>
      <c r="AS152" s="4210">
        <f t="shared" si="56"/>
        <v>0</v>
      </c>
      <c r="AT152" s="4210">
        <f t="shared" si="57"/>
        <v>0</v>
      </c>
      <c r="AU152" s="4211" t="str">
        <f t="shared" si="58"/>
        <v xml:space="preserve">STATE: ; PDY: ; KKL: ; MHE: ; YNM: </v>
      </c>
      <c r="AV152" s="1579" t="s">
        <v>7481</v>
      </c>
    </row>
    <row r="153" spans="1:48" s="3379" customFormat="1" ht="46.5">
      <c r="A153" s="4224" t="s">
        <v>4914</v>
      </c>
      <c r="B153" s="4237" t="s">
        <v>4315</v>
      </c>
      <c r="C153" s="4172"/>
      <c r="D153" s="4153" t="s">
        <v>2895</v>
      </c>
      <c r="E153" s="4161" t="s">
        <v>70</v>
      </c>
      <c r="F153" s="4162" t="s">
        <v>3947</v>
      </c>
      <c r="G153" s="4154"/>
      <c r="H153" s="4154"/>
      <c r="I153" s="4154"/>
      <c r="J153" s="4154"/>
      <c r="K153" s="4154"/>
      <c r="L153" s="4154"/>
      <c r="M153" s="4155">
        <f t="shared" si="48"/>
        <v>0</v>
      </c>
      <c r="N153" s="4156">
        <f>M153/100000</f>
        <v>0</v>
      </c>
      <c r="O153" s="4155">
        <f t="shared" si="49"/>
        <v>0</v>
      </c>
      <c r="P153" s="4157">
        <f>N153*O153</f>
        <v>0</v>
      </c>
      <c r="Q153" s="4158" t="str">
        <f t="shared" si="50"/>
        <v xml:space="preserve">STATE: ; PDY: ; KKL: ; MHE: ; YNM: </v>
      </c>
      <c r="R153" s="4164"/>
      <c r="S153" s="4165"/>
      <c r="T153" s="4210">
        <f t="shared" si="51"/>
        <v>0</v>
      </c>
      <c r="U153" s="4210">
        <f t="shared" si="52"/>
        <v>0</v>
      </c>
      <c r="V153" s="4210">
        <f t="shared" si="53"/>
        <v>0</v>
      </c>
      <c r="W153" s="4211" t="str">
        <f t="shared" si="54"/>
        <v xml:space="preserve">STATE: ; PDY: ; KKL: ; MHE: ; YNM: </v>
      </c>
      <c r="X153" s="4210"/>
      <c r="Y153" s="4210"/>
      <c r="Z153" s="4210">
        <f t="shared" si="59"/>
        <v>0</v>
      </c>
      <c r="AA153" s="4210"/>
      <c r="AB153" s="4210"/>
      <c r="AC153" s="4210"/>
      <c r="AD153" s="4210">
        <f t="shared" si="60"/>
        <v>0</v>
      </c>
      <c r="AE153" s="4210"/>
      <c r="AF153" s="4210"/>
      <c r="AG153" s="4210"/>
      <c r="AH153" s="4210">
        <f t="shared" si="61"/>
        <v>0</v>
      </c>
      <c r="AI153" s="4210"/>
      <c r="AJ153" s="4210"/>
      <c r="AK153" s="4210"/>
      <c r="AL153" s="4210">
        <f t="shared" si="62"/>
        <v>0</v>
      </c>
      <c r="AM153" s="4210"/>
      <c r="AN153" s="4210"/>
      <c r="AO153" s="4210"/>
      <c r="AP153" s="4210">
        <f t="shared" si="63"/>
        <v>0</v>
      </c>
      <c r="AQ153" s="4210"/>
      <c r="AR153" s="4210">
        <f t="shared" si="55"/>
        <v>0</v>
      </c>
      <c r="AS153" s="4210">
        <f t="shared" si="56"/>
        <v>0</v>
      </c>
      <c r="AT153" s="4210">
        <f t="shared" si="57"/>
        <v>0</v>
      </c>
      <c r="AU153" s="4211" t="str">
        <f t="shared" si="58"/>
        <v xml:space="preserve">STATE: ; PDY: ; KKL: ; MHE: ; YNM: </v>
      </c>
      <c r="AV153" s="1579" t="s">
        <v>7481</v>
      </c>
    </row>
    <row r="154" spans="1:48" s="3379" customFormat="1" ht="46.5">
      <c r="A154" s="4224" t="s">
        <v>4797</v>
      </c>
      <c r="B154" s="4237" t="s">
        <v>4316</v>
      </c>
      <c r="C154" s="4172"/>
      <c r="D154" s="4237" t="s">
        <v>1308</v>
      </c>
      <c r="E154" s="4161" t="s">
        <v>70</v>
      </c>
      <c r="F154" s="4162" t="s">
        <v>70</v>
      </c>
      <c r="G154" s="4154"/>
      <c r="H154" s="4154"/>
      <c r="I154" s="4154"/>
      <c r="J154" s="4154"/>
      <c r="K154" s="4154"/>
      <c r="L154" s="4154"/>
      <c r="M154" s="4155">
        <f t="shared" si="48"/>
        <v>0</v>
      </c>
      <c r="N154" s="4156">
        <f>M154/100000</f>
        <v>0</v>
      </c>
      <c r="O154" s="4155">
        <f t="shared" si="49"/>
        <v>0</v>
      </c>
      <c r="P154" s="4157">
        <f>N154*O154</f>
        <v>0</v>
      </c>
      <c r="Q154" s="4158" t="str">
        <f t="shared" si="50"/>
        <v xml:space="preserve">STATE: ; PDY: ; KKL: ; MHE: ; YNM: </v>
      </c>
      <c r="R154" s="4164"/>
      <c r="S154" s="4165"/>
      <c r="T154" s="4210">
        <f t="shared" si="51"/>
        <v>0</v>
      </c>
      <c r="U154" s="4210">
        <f t="shared" si="52"/>
        <v>0</v>
      </c>
      <c r="V154" s="4210">
        <f t="shared" si="53"/>
        <v>0</v>
      </c>
      <c r="W154" s="4211" t="str">
        <f t="shared" si="54"/>
        <v xml:space="preserve">STATE: ; PDY: ; KKL: ; MHE: ; YNM: </v>
      </c>
      <c r="X154" s="4210"/>
      <c r="Y154" s="4210"/>
      <c r="Z154" s="4210">
        <f t="shared" si="59"/>
        <v>0</v>
      </c>
      <c r="AA154" s="4210"/>
      <c r="AB154" s="4210"/>
      <c r="AC154" s="4210"/>
      <c r="AD154" s="4210">
        <f t="shared" si="60"/>
        <v>0</v>
      </c>
      <c r="AE154" s="4210"/>
      <c r="AF154" s="4210"/>
      <c r="AG154" s="4210"/>
      <c r="AH154" s="4210">
        <f t="shared" si="61"/>
        <v>0</v>
      </c>
      <c r="AI154" s="4210"/>
      <c r="AJ154" s="4210"/>
      <c r="AK154" s="4210"/>
      <c r="AL154" s="4210">
        <f t="shared" si="62"/>
        <v>0</v>
      </c>
      <c r="AM154" s="4210"/>
      <c r="AN154" s="4210"/>
      <c r="AO154" s="4210"/>
      <c r="AP154" s="4210">
        <f t="shared" si="63"/>
        <v>0</v>
      </c>
      <c r="AQ154" s="4210"/>
      <c r="AR154" s="4210">
        <f t="shared" si="55"/>
        <v>0</v>
      </c>
      <c r="AS154" s="4210">
        <f t="shared" si="56"/>
        <v>0</v>
      </c>
      <c r="AT154" s="4210">
        <f t="shared" si="57"/>
        <v>0</v>
      </c>
      <c r="AU154" s="4211" t="str">
        <f t="shared" si="58"/>
        <v xml:space="preserve">STATE: ; PDY: ; KKL: ; MHE: ; YNM: </v>
      </c>
      <c r="AV154" s="1579"/>
    </row>
    <row r="155" spans="1:48" s="3402" customFormat="1" ht="34.5" customHeight="1">
      <c r="A155" s="4608">
        <v>2</v>
      </c>
      <c r="B155" s="4255" t="s">
        <v>1123</v>
      </c>
      <c r="C155" s="4255" t="s">
        <v>1124</v>
      </c>
      <c r="D155" s="4255" t="s">
        <v>1125</v>
      </c>
      <c r="E155" s="4256"/>
      <c r="F155" s="4256"/>
      <c r="G155" s="4257"/>
      <c r="H155" s="4257"/>
      <c r="I155" s="4257"/>
      <c r="J155" s="4257"/>
      <c r="K155" s="4257"/>
      <c r="L155" s="4257"/>
      <c r="M155" s="4155"/>
      <c r="N155" s="4258"/>
      <c r="O155" s="4155"/>
      <c r="P155" s="4259">
        <f>SUM(P156:P158)</f>
        <v>0</v>
      </c>
      <c r="Q155" s="4158"/>
      <c r="R155" s="4260"/>
      <c r="S155" s="4261">
        <f>SUM(S156:S158)</f>
        <v>0</v>
      </c>
      <c r="T155" s="4210"/>
      <c r="U155" s="4210"/>
      <c r="V155" s="4259">
        <f>SUM(V156:V158)</f>
        <v>0</v>
      </c>
      <c r="W155" s="4211"/>
      <c r="X155" s="4210"/>
      <c r="Y155" s="4210"/>
      <c r="Z155" s="4259">
        <f>SUM(Z156:Z158)</f>
        <v>0</v>
      </c>
      <c r="AA155" s="4210"/>
      <c r="AB155" s="4210"/>
      <c r="AC155" s="4210"/>
      <c r="AD155" s="4259">
        <f>SUM(AD156:AD158)</f>
        <v>0</v>
      </c>
      <c r="AE155" s="4210"/>
      <c r="AF155" s="4210"/>
      <c r="AG155" s="4210"/>
      <c r="AH155" s="4259">
        <f>SUM(AH156:AH158)</f>
        <v>0</v>
      </c>
      <c r="AI155" s="4210"/>
      <c r="AJ155" s="4210"/>
      <c r="AK155" s="4210"/>
      <c r="AL155" s="4259">
        <f>SUM(AL156:AL158)</f>
        <v>0</v>
      </c>
      <c r="AM155" s="4210"/>
      <c r="AN155" s="4210"/>
      <c r="AO155" s="4210"/>
      <c r="AP155" s="4259">
        <f>SUM(AP156:AP158)</f>
        <v>0</v>
      </c>
      <c r="AQ155" s="4210"/>
      <c r="AR155" s="4259">
        <f>SUM(AR156:AR158)</f>
        <v>0</v>
      </c>
      <c r="AS155" s="4210"/>
      <c r="AT155" s="4210"/>
      <c r="AU155" s="4211"/>
      <c r="AV155" s="1604"/>
    </row>
    <row r="156" spans="1:48" s="3379" customFormat="1" ht="46.5">
      <c r="A156" s="4224" t="s">
        <v>4913</v>
      </c>
      <c r="B156" s="4237" t="s">
        <v>4317</v>
      </c>
      <c r="C156" s="4172"/>
      <c r="D156" s="4153" t="s">
        <v>2894</v>
      </c>
      <c r="E156" s="4161" t="s">
        <v>70</v>
      </c>
      <c r="F156" s="4162" t="s">
        <v>3949</v>
      </c>
      <c r="G156" s="4154"/>
      <c r="H156" s="4154"/>
      <c r="I156" s="4154"/>
      <c r="J156" s="4154"/>
      <c r="K156" s="4154"/>
      <c r="L156" s="4154"/>
      <c r="M156" s="4155">
        <f t="shared" si="48"/>
        <v>0</v>
      </c>
      <c r="N156" s="4156">
        <f>M156/100000</f>
        <v>0</v>
      </c>
      <c r="O156" s="4155">
        <f t="shared" si="49"/>
        <v>0</v>
      </c>
      <c r="P156" s="4157">
        <f>N156*O156</f>
        <v>0</v>
      </c>
      <c r="Q156" s="4158" t="str">
        <f t="shared" si="50"/>
        <v xml:space="preserve">STATE: ; PDY: ; KKL: ; MHE: ; YNM: </v>
      </c>
      <c r="R156" s="4164"/>
      <c r="S156" s="4165"/>
      <c r="T156" s="4210">
        <f t="shared" si="51"/>
        <v>0</v>
      </c>
      <c r="U156" s="4210">
        <f t="shared" si="52"/>
        <v>0</v>
      </c>
      <c r="V156" s="4210">
        <f t="shared" si="53"/>
        <v>0</v>
      </c>
      <c r="W156" s="4211" t="str">
        <f t="shared" si="54"/>
        <v xml:space="preserve">STATE: ; PDY: ; KKL: ; MHE: ; YNM: </v>
      </c>
      <c r="X156" s="4210"/>
      <c r="Y156" s="4210"/>
      <c r="Z156" s="4210">
        <f t="shared" si="59"/>
        <v>0</v>
      </c>
      <c r="AA156" s="4210"/>
      <c r="AB156" s="4210"/>
      <c r="AC156" s="4210"/>
      <c r="AD156" s="4210">
        <f t="shared" si="60"/>
        <v>0</v>
      </c>
      <c r="AE156" s="4210"/>
      <c r="AF156" s="4210"/>
      <c r="AG156" s="4210"/>
      <c r="AH156" s="4210">
        <f t="shared" si="61"/>
        <v>0</v>
      </c>
      <c r="AI156" s="4210"/>
      <c r="AJ156" s="4210"/>
      <c r="AK156" s="4210"/>
      <c r="AL156" s="4210">
        <f t="shared" si="62"/>
        <v>0</v>
      </c>
      <c r="AM156" s="4210"/>
      <c r="AN156" s="4210"/>
      <c r="AO156" s="4210"/>
      <c r="AP156" s="4210">
        <f t="shared" si="63"/>
        <v>0</v>
      </c>
      <c r="AQ156" s="4210"/>
      <c r="AR156" s="4210">
        <f t="shared" si="55"/>
        <v>0</v>
      </c>
      <c r="AS156" s="4210">
        <f t="shared" si="56"/>
        <v>0</v>
      </c>
      <c r="AT156" s="4210">
        <f t="shared" si="57"/>
        <v>0</v>
      </c>
      <c r="AU156" s="4211" t="str">
        <f t="shared" si="58"/>
        <v xml:space="preserve">STATE: ; PDY: ; KKL: ; MHE: ; YNM: </v>
      </c>
      <c r="AV156" s="1579" t="s">
        <v>7481</v>
      </c>
    </row>
    <row r="157" spans="1:48" s="3379" customFormat="1" ht="46.5">
      <c r="A157" s="4224" t="s">
        <v>4914</v>
      </c>
      <c r="B157" s="4237" t="s">
        <v>4318</v>
      </c>
      <c r="C157" s="4172"/>
      <c r="D157" s="4153" t="s">
        <v>2895</v>
      </c>
      <c r="E157" s="4161" t="s">
        <v>70</v>
      </c>
      <c r="F157" s="4162" t="s">
        <v>3947</v>
      </c>
      <c r="G157" s="4154"/>
      <c r="H157" s="4154"/>
      <c r="I157" s="4154"/>
      <c r="J157" s="4154"/>
      <c r="K157" s="4154"/>
      <c r="L157" s="4154"/>
      <c r="M157" s="4155">
        <f t="shared" si="48"/>
        <v>0</v>
      </c>
      <c r="N157" s="4156">
        <f>M157/100000</f>
        <v>0</v>
      </c>
      <c r="O157" s="4155">
        <f t="shared" si="49"/>
        <v>0</v>
      </c>
      <c r="P157" s="4157">
        <f>N157*O157</f>
        <v>0</v>
      </c>
      <c r="Q157" s="4158" t="str">
        <f t="shared" si="50"/>
        <v xml:space="preserve">STATE: ; PDY: ; KKL: ; MHE: ; YNM: </v>
      </c>
      <c r="R157" s="4164"/>
      <c r="S157" s="4165"/>
      <c r="T157" s="4210">
        <f t="shared" si="51"/>
        <v>0</v>
      </c>
      <c r="U157" s="4210">
        <f t="shared" si="52"/>
        <v>0</v>
      </c>
      <c r="V157" s="4210">
        <f t="shared" si="53"/>
        <v>0</v>
      </c>
      <c r="W157" s="4211" t="str">
        <f t="shared" si="54"/>
        <v xml:space="preserve">STATE: ; PDY: ; KKL: ; MHE: ; YNM: </v>
      </c>
      <c r="X157" s="4210"/>
      <c r="Y157" s="4210"/>
      <c r="Z157" s="4210">
        <f t="shared" si="59"/>
        <v>0</v>
      </c>
      <c r="AA157" s="4210"/>
      <c r="AB157" s="4210"/>
      <c r="AC157" s="4210"/>
      <c r="AD157" s="4210">
        <f t="shared" si="60"/>
        <v>0</v>
      </c>
      <c r="AE157" s="4210"/>
      <c r="AF157" s="4210"/>
      <c r="AG157" s="4210"/>
      <c r="AH157" s="4210">
        <f t="shared" si="61"/>
        <v>0</v>
      </c>
      <c r="AI157" s="4210"/>
      <c r="AJ157" s="4210"/>
      <c r="AK157" s="4210"/>
      <c r="AL157" s="4210">
        <f t="shared" si="62"/>
        <v>0</v>
      </c>
      <c r="AM157" s="4210"/>
      <c r="AN157" s="4210"/>
      <c r="AO157" s="4210"/>
      <c r="AP157" s="4210">
        <f t="shared" si="63"/>
        <v>0</v>
      </c>
      <c r="AQ157" s="4210"/>
      <c r="AR157" s="4210">
        <f t="shared" si="55"/>
        <v>0</v>
      </c>
      <c r="AS157" s="4210">
        <f t="shared" si="56"/>
        <v>0</v>
      </c>
      <c r="AT157" s="4210">
        <f t="shared" si="57"/>
        <v>0</v>
      </c>
      <c r="AU157" s="4211" t="str">
        <f t="shared" si="58"/>
        <v xml:space="preserve">STATE: ; PDY: ; KKL: ; MHE: ; YNM: </v>
      </c>
      <c r="AV157" s="1579" t="s">
        <v>7481</v>
      </c>
    </row>
    <row r="158" spans="1:48" s="3379" customFormat="1" ht="46.5">
      <c r="A158" s="4224" t="s">
        <v>4797</v>
      </c>
      <c r="B158" s="4237" t="s">
        <v>4319</v>
      </c>
      <c r="C158" s="4172"/>
      <c r="D158" s="4237" t="s">
        <v>1308</v>
      </c>
      <c r="E158" s="4161" t="s">
        <v>70</v>
      </c>
      <c r="F158" s="4162" t="s">
        <v>70</v>
      </c>
      <c r="G158" s="4154"/>
      <c r="H158" s="4154"/>
      <c r="I158" s="4154"/>
      <c r="J158" s="4154"/>
      <c r="K158" s="4154"/>
      <c r="L158" s="4154"/>
      <c r="M158" s="4155">
        <f t="shared" si="48"/>
        <v>0</v>
      </c>
      <c r="N158" s="4156">
        <f>M158/100000</f>
        <v>0</v>
      </c>
      <c r="O158" s="4155">
        <f t="shared" si="49"/>
        <v>0</v>
      </c>
      <c r="P158" s="4157">
        <f>N158*O158</f>
        <v>0</v>
      </c>
      <c r="Q158" s="4158" t="str">
        <f t="shared" si="50"/>
        <v xml:space="preserve">STATE: ; PDY: ; KKL: ; MHE: ; YNM: </v>
      </c>
      <c r="R158" s="4164"/>
      <c r="S158" s="4165"/>
      <c r="T158" s="4210">
        <f t="shared" si="51"/>
        <v>0</v>
      </c>
      <c r="U158" s="4210">
        <f t="shared" si="52"/>
        <v>0</v>
      </c>
      <c r="V158" s="4210">
        <f t="shared" si="53"/>
        <v>0</v>
      </c>
      <c r="W158" s="4211" t="str">
        <f t="shared" si="54"/>
        <v xml:space="preserve">STATE: ; PDY: ; KKL: ; MHE: ; YNM: </v>
      </c>
      <c r="X158" s="4210"/>
      <c r="Y158" s="4210"/>
      <c r="Z158" s="4210">
        <f t="shared" si="59"/>
        <v>0</v>
      </c>
      <c r="AA158" s="4210"/>
      <c r="AB158" s="4210"/>
      <c r="AC158" s="4210"/>
      <c r="AD158" s="4210">
        <f t="shared" si="60"/>
        <v>0</v>
      </c>
      <c r="AE158" s="4210"/>
      <c r="AF158" s="4210"/>
      <c r="AG158" s="4210"/>
      <c r="AH158" s="4210">
        <f t="shared" si="61"/>
        <v>0</v>
      </c>
      <c r="AI158" s="4210"/>
      <c r="AJ158" s="4210"/>
      <c r="AK158" s="4210"/>
      <c r="AL158" s="4210">
        <f t="shared" si="62"/>
        <v>0</v>
      </c>
      <c r="AM158" s="4210"/>
      <c r="AN158" s="4210"/>
      <c r="AO158" s="4210"/>
      <c r="AP158" s="4210">
        <f t="shared" si="63"/>
        <v>0</v>
      </c>
      <c r="AQ158" s="4210"/>
      <c r="AR158" s="4210">
        <f t="shared" si="55"/>
        <v>0</v>
      </c>
      <c r="AS158" s="4210">
        <f t="shared" si="56"/>
        <v>0</v>
      </c>
      <c r="AT158" s="4210">
        <f t="shared" si="57"/>
        <v>0</v>
      </c>
      <c r="AU158" s="4211" t="str">
        <f t="shared" si="58"/>
        <v xml:space="preserve">STATE: ; PDY: ; KKL: ; MHE: ; YNM: </v>
      </c>
      <c r="AV158" s="1579"/>
    </row>
    <row r="159" spans="1:48" s="3402" customFormat="1" ht="23.25">
      <c r="A159" s="4608">
        <v>3</v>
      </c>
      <c r="B159" s="4255" t="s">
        <v>2592</v>
      </c>
      <c r="C159" s="4255" t="s">
        <v>1126</v>
      </c>
      <c r="D159" s="4255" t="s">
        <v>1127</v>
      </c>
      <c r="E159" s="4256"/>
      <c r="F159" s="4256"/>
      <c r="G159" s="4257"/>
      <c r="H159" s="4257"/>
      <c r="I159" s="4257"/>
      <c r="J159" s="4257"/>
      <c r="K159" s="4257"/>
      <c r="L159" s="4257"/>
      <c r="M159" s="4155"/>
      <c r="N159" s="4258"/>
      <c r="O159" s="4155"/>
      <c r="P159" s="4259">
        <f>SUM(P160:P162)</f>
        <v>0</v>
      </c>
      <c r="Q159" s="4158"/>
      <c r="R159" s="4260"/>
      <c r="S159" s="4261">
        <f>SUM(S160:S162)</f>
        <v>0</v>
      </c>
      <c r="T159" s="4210"/>
      <c r="U159" s="4210"/>
      <c r="V159" s="4259">
        <f>SUM(V160:V162)</f>
        <v>0</v>
      </c>
      <c r="W159" s="4211"/>
      <c r="X159" s="4210"/>
      <c r="Y159" s="4210"/>
      <c r="Z159" s="4259">
        <f>SUM(Z160:Z162)</f>
        <v>0</v>
      </c>
      <c r="AA159" s="4210"/>
      <c r="AB159" s="4210"/>
      <c r="AC159" s="4210"/>
      <c r="AD159" s="4259">
        <f>SUM(AD160:AD162)</f>
        <v>0</v>
      </c>
      <c r="AE159" s="4210"/>
      <c r="AF159" s="4210"/>
      <c r="AG159" s="4210"/>
      <c r="AH159" s="4259">
        <f>SUM(AH160:AH162)</f>
        <v>0</v>
      </c>
      <c r="AI159" s="4210"/>
      <c r="AJ159" s="4210"/>
      <c r="AK159" s="4210"/>
      <c r="AL159" s="4259">
        <f>SUM(AL160:AL162)</f>
        <v>0</v>
      </c>
      <c r="AM159" s="4210"/>
      <c r="AN159" s="4210"/>
      <c r="AO159" s="4210"/>
      <c r="AP159" s="4259">
        <f>SUM(AP160:AP162)</f>
        <v>0</v>
      </c>
      <c r="AQ159" s="4210"/>
      <c r="AR159" s="4259">
        <f>SUM(AR160:AR162)</f>
        <v>0</v>
      </c>
      <c r="AS159" s="4210"/>
      <c r="AT159" s="4210"/>
      <c r="AU159" s="4211"/>
      <c r="AV159" s="1604"/>
    </row>
    <row r="160" spans="1:48" s="3379" customFormat="1" ht="46.5">
      <c r="A160" s="4224" t="s">
        <v>4913</v>
      </c>
      <c r="B160" s="4237" t="s">
        <v>4320</v>
      </c>
      <c r="C160" s="4172"/>
      <c r="D160" s="4153" t="s">
        <v>2894</v>
      </c>
      <c r="E160" s="4161" t="s">
        <v>70</v>
      </c>
      <c r="F160" s="4162" t="s">
        <v>3949</v>
      </c>
      <c r="G160" s="4154"/>
      <c r="H160" s="4154"/>
      <c r="I160" s="4154"/>
      <c r="J160" s="4154"/>
      <c r="K160" s="4154"/>
      <c r="L160" s="4154"/>
      <c r="M160" s="4155">
        <f t="shared" si="48"/>
        <v>0</v>
      </c>
      <c r="N160" s="4156">
        <f>M160/100000</f>
        <v>0</v>
      </c>
      <c r="O160" s="4155">
        <f t="shared" si="49"/>
        <v>0</v>
      </c>
      <c r="P160" s="4157">
        <f>N160*O160</f>
        <v>0</v>
      </c>
      <c r="Q160" s="4158" t="str">
        <f t="shared" si="50"/>
        <v xml:space="preserve">STATE: ; PDY: ; KKL: ; MHE: ; YNM: </v>
      </c>
      <c r="R160" s="4164"/>
      <c r="S160" s="4165"/>
      <c r="T160" s="4210">
        <f t="shared" si="51"/>
        <v>0</v>
      </c>
      <c r="U160" s="4210">
        <f t="shared" si="52"/>
        <v>0</v>
      </c>
      <c r="V160" s="4210">
        <f t="shared" si="53"/>
        <v>0</v>
      </c>
      <c r="W160" s="4211" t="str">
        <f t="shared" si="54"/>
        <v xml:space="preserve">STATE: ; PDY: ; KKL: ; MHE: ; YNM: </v>
      </c>
      <c r="X160" s="4210"/>
      <c r="Y160" s="4210"/>
      <c r="Z160" s="4210">
        <f t="shared" si="59"/>
        <v>0</v>
      </c>
      <c r="AA160" s="4210"/>
      <c r="AB160" s="4210"/>
      <c r="AC160" s="4210"/>
      <c r="AD160" s="4210">
        <f t="shared" si="60"/>
        <v>0</v>
      </c>
      <c r="AE160" s="4210"/>
      <c r="AF160" s="4210"/>
      <c r="AG160" s="4210"/>
      <c r="AH160" s="4210">
        <f t="shared" si="61"/>
        <v>0</v>
      </c>
      <c r="AI160" s="4210"/>
      <c r="AJ160" s="4210"/>
      <c r="AK160" s="4210"/>
      <c r="AL160" s="4210">
        <f t="shared" si="62"/>
        <v>0</v>
      </c>
      <c r="AM160" s="4210"/>
      <c r="AN160" s="4210"/>
      <c r="AO160" s="4210"/>
      <c r="AP160" s="4210">
        <f t="shared" si="63"/>
        <v>0</v>
      </c>
      <c r="AQ160" s="4210"/>
      <c r="AR160" s="4210">
        <f t="shared" si="55"/>
        <v>0</v>
      </c>
      <c r="AS160" s="4210">
        <f t="shared" si="56"/>
        <v>0</v>
      </c>
      <c r="AT160" s="4210">
        <f t="shared" si="57"/>
        <v>0</v>
      </c>
      <c r="AU160" s="4211" t="str">
        <f t="shared" si="58"/>
        <v xml:space="preserve">STATE: ; PDY: ; KKL: ; MHE: ; YNM: </v>
      </c>
      <c r="AV160" s="1579" t="s">
        <v>7481</v>
      </c>
    </row>
    <row r="161" spans="1:48" s="3379" customFormat="1" ht="46.5">
      <c r="A161" s="4224" t="s">
        <v>4914</v>
      </c>
      <c r="B161" s="4237" t="s">
        <v>4321</v>
      </c>
      <c r="C161" s="4172"/>
      <c r="D161" s="4153" t="s">
        <v>2895</v>
      </c>
      <c r="E161" s="4161" t="s">
        <v>70</v>
      </c>
      <c r="F161" s="4162" t="s">
        <v>3947</v>
      </c>
      <c r="G161" s="4154"/>
      <c r="H161" s="4154"/>
      <c r="I161" s="4154"/>
      <c r="J161" s="4154"/>
      <c r="K161" s="4154"/>
      <c r="L161" s="4154"/>
      <c r="M161" s="4155">
        <f t="shared" si="48"/>
        <v>0</v>
      </c>
      <c r="N161" s="4156">
        <f>M161/100000</f>
        <v>0</v>
      </c>
      <c r="O161" s="4155">
        <f t="shared" si="49"/>
        <v>0</v>
      </c>
      <c r="P161" s="4157">
        <f>N161*O161</f>
        <v>0</v>
      </c>
      <c r="Q161" s="4158" t="str">
        <f t="shared" si="50"/>
        <v xml:space="preserve">STATE: ; PDY: ; KKL: ; MHE: ; YNM: </v>
      </c>
      <c r="R161" s="4164"/>
      <c r="S161" s="4165"/>
      <c r="T161" s="4210">
        <f t="shared" si="51"/>
        <v>0</v>
      </c>
      <c r="U161" s="4210">
        <f t="shared" si="52"/>
        <v>0</v>
      </c>
      <c r="V161" s="4210">
        <f t="shared" si="53"/>
        <v>0</v>
      </c>
      <c r="W161" s="4211" t="str">
        <f t="shared" si="54"/>
        <v xml:space="preserve">STATE: ; PDY: ; KKL: ; MHE: ; YNM: </v>
      </c>
      <c r="X161" s="4210"/>
      <c r="Y161" s="4210"/>
      <c r="Z161" s="4210">
        <f t="shared" si="59"/>
        <v>0</v>
      </c>
      <c r="AA161" s="4210"/>
      <c r="AB161" s="4210"/>
      <c r="AC161" s="4210"/>
      <c r="AD161" s="4210">
        <f t="shared" si="60"/>
        <v>0</v>
      </c>
      <c r="AE161" s="4210"/>
      <c r="AF161" s="4210"/>
      <c r="AG161" s="4210"/>
      <c r="AH161" s="4210">
        <f t="shared" si="61"/>
        <v>0</v>
      </c>
      <c r="AI161" s="4210"/>
      <c r="AJ161" s="4210"/>
      <c r="AK161" s="4210"/>
      <c r="AL161" s="4210">
        <f t="shared" si="62"/>
        <v>0</v>
      </c>
      <c r="AM161" s="4210"/>
      <c r="AN161" s="4210"/>
      <c r="AO161" s="4210"/>
      <c r="AP161" s="4210">
        <f t="shared" si="63"/>
        <v>0</v>
      </c>
      <c r="AQ161" s="4210"/>
      <c r="AR161" s="4210">
        <f t="shared" si="55"/>
        <v>0</v>
      </c>
      <c r="AS161" s="4210">
        <f t="shared" si="56"/>
        <v>0</v>
      </c>
      <c r="AT161" s="4210">
        <f t="shared" si="57"/>
        <v>0</v>
      </c>
      <c r="AU161" s="4211" t="str">
        <f t="shared" si="58"/>
        <v xml:space="preserve">STATE: ; PDY: ; KKL: ; MHE: ; YNM: </v>
      </c>
      <c r="AV161" s="1579" t="s">
        <v>7481</v>
      </c>
    </row>
    <row r="162" spans="1:48" s="3379" customFormat="1" ht="46.5">
      <c r="A162" s="4224" t="s">
        <v>4797</v>
      </c>
      <c r="B162" s="4237" t="s">
        <v>4322</v>
      </c>
      <c r="C162" s="4172"/>
      <c r="D162" s="4237" t="s">
        <v>1308</v>
      </c>
      <c r="E162" s="4161" t="s">
        <v>70</v>
      </c>
      <c r="F162" s="4162" t="s">
        <v>70</v>
      </c>
      <c r="G162" s="4154"/>
      <c r="H162" s="4154"/>
      <c r="I162" s="4154"/>
      <c r="J162" s="4154"/>
      <c r="K162" s="4154"/>
      <c r="L162" s="4154"/>
      <c r="M162" s="4155">
        <f t="shared" si="48"/>
        <v>0</v>
      </c>
      <c r="N162" s="4156">
        <f>M162/100000</f>
        <v>0</v>
      </c>
      <c r="O162" s="4155">
        <f t="shared" si="49"/>
        <v>0</v>
      </c>
      <c r="P162" s="4157">
        <f>N162*O162</f>
        <v>0</v>
      </c>
      <c r="Q162" s="4158" t="str">
        <f t="shared" si="50"/>
        <v xml:space="preserve">STATE: ; PDY: ; KKL: ; MHE: ; YNM: </v>
      </c>
      <c r="R162" s="4164"/>
      <c r="S162" s="4165"/>
      <c r="T162" s="4210">
        <f t="shared" si="51"/>
        <v>0</v>
      </c>
      <c r="U162" s="4210">
        <f t="shared" si="52"/>
        <v>0</v>
      </c>
      <c r="V162" s="4210">
        <f t="shared" si="53"/>
        <v>0</v>
      </c>
      <c r="W162" s="4211" t="str">
        <f t="shared" si="54"/>
        <v xml:space="preserve">STATE: ; PDY: ; KKL: ; MHE: ; YNM: </v>
      </c>
      <c r="X162" s="4210"/>
      <c r="Y162" s="4210"/>
      <c r="Z162" s="4210">
        <f t="shared" si="59"/>
        <v>0</v>
      </c>
      <c r="AA162" s="4210"/>
      <c r="AB162" s="4210"/>
      <c r="AC162" s="4210"/>
      <c r="AD162" s="4210">
        <f t="shared" si="60"/>
        <v>0</v>
      </c>
      <c r="AE162" s="4210"/>
      <c r="AF162" s="4210"/>
      <c r="AG162" s="4210"/>
      <c r="AH162" s="4210">
        <f t="shared" si="61"/>
        <v>0</v>
      </c>
      <c r="AI162" s="4210"/>
      <c r="AJ162" s="4210"/>
      <c r="AK162" s="4210"/>
      <c r="AL162" s="4210">
        <f t="shared" si="62"/>
        <v>0</v>
      </c>
      <c r="AM162" s="4210"/>
      <c r="AN162" s="4210"/>
      <c r="AO162" s="4210"/>
      <c r="AP162" s="4210">
        <f t="shared" si="63"/>
        <v>0</v>
      </c>
      <c r="AQ162" s="4210"/>
      <c r="AR162" s="4210">
        <f t="shared" si="55"/>
        <v>0</v>
      </c>
      <c r="AS162" s="4210">
        <f t="shared" si="56"/>
        <v>0</v>
      </c>
      <c r="AT162" s="4210">
        <f t="shared" si="57"/>
        <v>0</v>
      </c>
      <c r="AU162" s="4211" t="str">
        <f t="shared" si="58"/>
        <v xml:space="preserve">STATE: ; PDY: ; KKL: ; MHE: ; YNM: </v>
      </c>
      <c r="AV162" s="1579"/>
    </row>
    <row r="163" spans="1:48" s="3379" customFormat="1" ht="23.25">
      <c r="A163" s="4607" t="s">
        <v>4341</v>
      </c>
      <c r="B163" s="4262" t="s">
        <v>1133</v>
      </c>
      <c r="C163" s="4622"/>
      <c r="D163" s="4262" t="s">
        <v>2594</v>
      </c>
      <c r="E163" s="4250"/>
      <c r="F163" s="4250"/>
      <c r="G163" s="4263"/>
      <c r="H163" s="4263"/>
      <c r="I163" s="4263"/>
      <c r="J163" s="4263"/>
      <c r="K163" s="4263"/>
      <c r="L163" s="4263"/>
      <c r="M163" s="4155"/>
      <c r="N163" s="4253"/>
      <c r="O163" s="4155"/>
      <c r="P163" s="4253">
        <f>SUM(P164:P168)</f>
        <v>0</v>
      </c>
      <c r="Q163" s="4158"/>
      <c r="R163" s="4245"/>
      <c r="S163" s="4204">
        <f>SUM(S164:S168)</f>
        <v>0</v>
      </c>
      <c r="T163" s="4210"/>
      <c r="U163" s="4210"/>
      <c r="V163" s="4253">
        <f>SUM(V164:V168)</f>
        <v>0</v>
      </c>
      <c r="W163" s="4211"/>
      <c r="X163" s="4210"/>
      <c r="Y163" s="4210"/>
      <c r="Z163" s="4253">
        <f>SUM(Z164:Z168)</f>
        <v>0</v>
      </c>
      <c r="AA163" s="4210"/>
      <c r="AB163" s="4210"/>
      <c r="AC163" s="4210"/>
      <c r="AD163" s="4253">
        <f>SUM(AD164:AD168)</f>
        <v>0</v>
      </c>
      <c r="AE163" s="4210"/>
      <c r="AF163" s="4210"/>
      <c r="AG163" s="4210"/>
      <c r="AH163" s="4253">
        <f>SUM(AH164:AH168)</f>
        <v>0</v>
      </c>
      <c r="AI163" s="4210"/>
      <c r="AJ163" s="4210"/>
      <c r="AK163" s="4210"/>
      <c r="AL163" s="4253">
        <f>SUM(AL164:AL168)</f>
        <v>0</v>
      </c>
      <c r="AM163" s="4210"/>
      <c r="AN163" s="4210"/>
      <c r="AO163" s="4210"/>
      <c r="AP163" s="4253">
        <f>SUM(AP164:AP168)</f>
        <v>0</v>
      </c>
      <c r="AQ163" s="4210"/>
      <c r="AR163" s="4253">
        <f>SUM(AR164:AR168)</f>
        <v>0</v>
      </c>
      <c r="AS163" s="4210"/>
      <c r="AT163" s="4210"/>
      <c r="AU163" s="4211"/>
      <c r="AV163" s="1579"/>
    </row>
    <row r="164" spans="1:48" s="3379" customFormat="1" ht="46.5">
      <c r="A164" s="4224">
        <v>1</v>
      </c>
      <c r="B164" s="4153" t="s">
        <v>1134</v>
      </c>
      <c r="C164" s="4153" t="s">
        <v>1137</v>
      </c>
      <c r="D164" s="4153" t="s">
        <v>2896</v>
      </c>
      <c r="E164" s="4161" t="s">
        <v>70</v>
      </c>
      <c r="F164" s="4162" t="s">
        <v>4967</v>
      </c>
      <c r="G164" s="4154"/>
      <c r="H164" s="4154"/>
      <c r="I164" s="4154"/>
      <c r="J164" s="4154"/>
      <c r="K164" s="4154"/>
      <c r="L164" s="4154"/>
      <c r="M164" s="4155">
        <f t="shared" si="48"/>
        <v>0</v>
      </c>
      <c r="N164" s="4156">
        <f>M164/100000</f>
        <v>0</v>
      </c>
      <c r="O164" s="4155">
        <f t="shared" si="49"/>
        <v>0</v>
      </c>
      <c r="P164" s="4157">
        <f>N164*O164</f>
        <v>0</v>
      </c>
      <c r="Q164" s="4158" t="str">
        <f t="shared" si="50"/>
        <v xml:space="preserve">STATE: ; PDY: ; KKL: ; MHE: ; YNM: </v>
      </c>
      <c r="R164" s="4159">
        <f>'Ab3. ASHA'!Q89</f>
        <v>0</v>
      </c>
      <c r="S164" s="4254">
        <f>'Ab3. ASHA'!R89</f>
        <v>0</v>
      </c>
      <c r="T164" s="4210">
        <f t="shared" si="51"/>
        <v>0</v>
      </c>
      <c r="U164" s="4210">
        <f t="shared" si="52"/>
        <v>0</v>
      </c>
      <c r="V164" s="4210">
        <f t="shared" si="53"/>
        <v>0</v>
      </c>
      <c r="W164" s="4211" t="str">
        <f t="shared" si="54"/>
        <v xml:space="preserve">STATE: ; PDY: ; KKL: ; MHE: ; YNM: </v>
      </c>
      <c r="X164" s="4210"/>
      <c r="Y164" s="4210"/>
      <c r="Z164" s="4210">
        <f t="shared" si="59"/>
        <v>0</v>
      </c>
      <c r="AA164" s="4210"/>
      <c r="AB164" s="4210"/>
      <c r="AC164" s="4210"/>
      <c r="AD164" s="4210">
        <f t="shared" si="60"/>
        <v>0</v>
      </c>
      <c r="AE164" s="4210"/>
      <c r="AF164" s="4210"/>
      <c r="AG164" s="4210"/>
      <c r="AH164" s="4210">
        <f t="shared" si="61"/>
        <v>0</v>
      </c>
      <c r="AI164" s="4210"/>
      <c r="AJ164" s="4210"/>
      <c r="AK164" s="4210"/>
      <c r="AL164" s="4210">
        <f t="shared" si="62"/>
        <v>0</v>
      </c>
      <c r="AM164" s="4210"/>
      <c r="AN164" s="4210"/>
      <c r="AO164" s="4210"/>
      <c r="AP164" s="4210">
        <f t="shared" si="63"/>
        <v>0</v>
      </c>
      <c r="AQ164" s="4210"/>
      <c r="AR164" s="4210">
        <f t="shared" si="55"/>
        <v>0</v>
      </c>
      <c r="AS164" s="4210">
        <f t="shared" si="56"/>
        <v>0</v>
      </c>
      <c r="AT164" s="4210">
        <f t="shared" si="57"/>
        <v>0</v>
      </c>
      <c r="AU164" s="4211" t="str">
        <f t="shared" si="58"/>
        <v xml:space="preserve">STATE: ; PDY: ; KKL: ; MHE: ; YNM: </v>
      </c>
      <c r="AV164" s="1579" t="s">
        <v>7482</v>
      </c>
    </row>
    <row r="165" spans="1:48" s="3379" customFormat="1" ht="46.5">
      <c r="A165" s="4224">
        <v>2</v>
      </c>
      <c r="B165" s="4153" t="s">
        <v>4323</v>
      </c>
      <c r="C165" s="4153" t="s">
        <v>1138</v>
      </c>
      <c r="D165" s="4153" t="s">
        <v>5023</v>
      </c>
      <c r="E165" s="4161" t="s">
        <v>70</v>
      </c>
      <c r="F165" s="4162" t="s">
        <v>4967</v>
      </c>
      <c r="G165" s="4181"/>
      <c r="H165" s="4181"/>
      <c r="I165" s="4181"/>
      <c r="J165" s="4181"/>
      <c r="K165" s="4181"/>
      <c r="L165" s="4181"/>
      <c r="M165" s="4155">
        <f t="shared" si="48"/>
        <v>0</v>
      </c>
      <c r="N165" s="4156">
        <f>M165/100000</f>
        <v>0</v>
      </c>
      <c r="O165" s="4155">
        <f t="shared" si="49"/>
        <v>0</v>
      </c>
      <c r="P165" s="4182">
        <f>N165*O165</f>
        <v>0</v>
      </c>
      <c r="Q165" s="4158" t="str">
        <f t="shared" si="50"/>
        <v xml:space="preserve">STATE: ; PDY: ; KKL: ; MHE: ; YNM: </v>
      </c>
      <c r="R165" s="4159">
        <f>'Ab3. ASHA'!Q90</f>
        <v>0</v>
      </c>
      <c r="S165" s="4254">
        <f>'Ab3. ASHA'!R90</f>
        <v>0</v>
      </c>
      <c r="T165" s="4210">
        <f t="shared" si="51"/>
        <v>0</v>
      </c>
      <c r="U165" s="4210">
        <f t="shared" si="52"/>
        <v>0</v>
      </c>
      <c r="V165" s="4210">
        <f t="shared" si="53"/>
        <v>0</v>
      </c>
      <c r="W165" s="4211" t="str">
        <f t="shared" si="54"/>
        <v xml:space="preserve">STATE: ; PDY: ; KKL: ; MHE: ; YNM: </v>
      </c>
      <c r="X165" s="4210"/>
      <c r="Y165" s="4210"/>
      <c r="Z165" s="4210">
        <f t="shared" si="59"/>
        <v>0</v>
      </c>
      <c r="AA165" s="4210"/>
      <c r="AB165" s="4210"/>
      <c r="AC165" s="4210"/>
      <c r="AD165" s="4210">
        <f t="shared" si="60"/>
        <v>0</v>
      </c>
      <c r="AE165" s="4210"/>
      <c r="AF165" s="4210"/>
      <c r="AG165" s="4210"/>
      <c r="AH165" s="4210">
        <f t="shared" si="61"/>
        <v>0</v>
      </c>
      <c r="AI165" s="4210"/>
      <c r="AJ165" s="4210"/>
      <c r="AK165" s="4210"/>
      <c r="AL165" s="4210">
        <f t="shared" si="62"/>
        <v>0</v>
      </c>
      <c r="AM165" s="4210"/>
      <c r="AN165" s="4210"/>
      <c r="AO165" s="4210"/>
      <c r="AP165" s="4210">
        <f t="shared" si="63"/>
        <v>0</v>
      </c>
      <c r="AQ165" s="4210"/>
      <c r="AR165" s="4210">
        <f t="shared" si="55"/>
        <v>0</v>
      </c>
      <c r="AS165" s="4210">
        <f t="shared" si="56"/>
        <v>0</v>
      </c>
      <c r="AT165" s="4210">
        <f t="shared" si="57"/>
        <v>0</v>
      </c>
      <c r="AU165" s="4211" t="str">
        <f t="shared" si="58"/>
        <v xml:space="preserve">STATE: ; PDY: ; KKL: ; MHE: ; YNM: </v>
      </c>
      <c r="AV165" s="1579" t="s">
        <v>7482</v>
      </c>
    </row>
    <row r="166" spans="1:48" s="3379" customFormat="1" ht="46.5">
      <c r="A166" s="4224">
        <v>3</v>
      </c>
      <c r="B166" s="4153" t="s">
        <v>4324</v>
      </c>
      <c r="C166" s="4153" t="s">
        <v>1139</v>
      </c>
      <c r="D166" s="4153" t="s">
        <v>5024</v>
      </c>
      <c r="E166" s="4161" t="s">
        <v>70</v>
      </c>
      <c r="F166" s="4162" t="s">
        <v>4967</v>
      </c>
      <c r="G166" s="4181"/>
      <c r="H166" s="4181"/>
      <c r="I166" s="4181"/>
      <c r="J166" s="4181"/>
      <c r="K166" s="4181"/>
      <c r="L166" s="4181"/>
      <c r="M166" s="4155">
        <f t="shared" si="48"/>
        <v>0</v>
      </c>
      <c r="N166" s="4156">
        <f>M166/100000</f>
        <v>0</v>
      </c>
      <c r="O166" s="4155">
        <f t="shared" si="49"/>
        <v>0</v>
      </c>
      <c r="P166" s="4182">
        <f>N166*O166</f>
        <v>0</v>
      </c>
      <c r="Q166" s="4158" t="str">
        <f t="shared" si="50"/>
        <v xml:space="preserve">STATE: ; PDY: ; KKL: ; MHE: ; YNM: </v>
      </c>
      <c r="R166" s="4159">
        <f>'Ab3. ASHA'!Q91</f>
        <v>0</v>
      </c>
      <c r="S166" s="4254">
        <f>'Ab3. ASHA'!R91</f>
        <v>0</v>
      </c>
      <c r="T166" s="4210">
        <f t="shared" si="51"/>
        <v>0</v>
      </c>
      <c r="U166" s="4210">
        <f t="shared" si="52"/>
        <v>0</v>
      </c>
      <c r="V166" s="4210">
        <f t="shared" si="53"/>
        <v>0</v>
      </c>
      <c r="W166" s="4211" t="str">
        <f t="shared" si="54"/>
        <v xml:space="preserve">STATE: ; PDY: ; KKL: ; MHE: ; YNM: </v>
      </c>
      <c r="X166" s="4210"/>
      <c r="Y166" s="4210"/>
      <c r="Z166" s="4210">
        <f t="shared" si="59"/>
        <v>0</v>
      </c>
      <c r="AA166" s="4210"/>
      <c r="AB166" s="4210"/>
      <c r="AC166" s="4210"/>
      <c r="AD166" s="4210">
        <f t="shared" si="60"/>
        <v>0</v>
      </c>
      <c r="AE166" s="4210"/>
      <c r="AF166" s="4210"/>
      <c r="AG166" s="4210"/>
      <c r="AH166" s="4210">
        <f t="shared" si="61"/>
        <v>0</v>
      </c>
      <c r="AI166" s="4210"/>
      <c r="AJ166" s="4210"/>
      <c r="AK166" s="4210"/>
      <c r="AL166" s="4210">
        <f t="shared" si="62"/>
        <v>0</v>
      </c>
      <c r="AM166" s="4210"/>
      <c r="AN166" s="4210"/>
      <c r="AO166" s="4210"/>
      <c r="AP166" s="4210">
        <f t="shared" si="63"/>
        <v>0</v>
      </c>
      <c r="AQ166" s="4210"/>
      <c r="AR166" s="4210">
        <f t="shared" si="55"/>
        <v>0</v>
      </c>
      <c r="AS166" s="4210">
        <f t="shared" si="56"/>
        <v>0</v>
      </c>
      <c r="AT166" s="4210">
        <f t="shared" si="57"/>
        <v>0</v>
      </c>
      <c r="AU166" s="4211" t="str">
        <f t="shared" si="58"/>
        <v xml:space="preserve">STATE: ; PDY: ; KKL: ; MHE: ; YNM: </v>
      </c>
      <c r="AV166" s="1579" t="s">
        <v>7482</v>
      </c>
    </row>
    <row r="167" spans="1:48" s="3379" customFormat="1" ht="46.5">
      <c r="A167" s="4224">
        <v>4</v>
      </c>
      <c r="B167" s="4153" t="s">
        <v>4325</v>
      </c>
      <c r="C167" s="4153" t="s">
        <v>1140</v>
      </c>
      <c r="D167" s="4153" t="s">
        <v>5025</v>
      </c>
      <c r="E167" s="4161" t="s">
        <v>70</v>
      </c>
      <c r="F167" s="4162" t="s">
        <v>4967</v>
      </c>
      <c r="G167" s="4181"/>
      <c r="H167" s="4181"/>
      <c r="I167" s="4181"/>
      <c r="J167" s="4181"/>
      <c r="K167" s="4181"/>
      <c r="L167" s="4181"/>
      <c r="M167" s="4155">
        <f t="shared" si="48"/>
        <v>0</v>
      </c>
      <c r="N167" s="4156">
        <f>M167/100000</f>
        <v>0</v>
      </c>
      <c r="O167" s="4155">
        <f t="shared" si="49"/>
        <v>0</v>
      </c>
      <c r="P167" s="4182">
        <f>N167*O167</f>
        <v>0</v>
      </c>
      <c r="Q167" s="4158" t="str">
        <f t="shared" si="50"/>
        <v xml:space="preserve">STATE: ; PDY: ; KKL: ; MHE: ; YNM: </v>
      </c>
      <c r="R167" s="4159">
        <f>'Ab3. ASHA'!Q92</f>
        <v>0</v>
      </c>
      <c r="S167" s="4254">
        <f>'Ab3. ASHA'!R92</f>
        <v>0</v>
      </c>
      <c r="T167" s="4210">
        <f t="shared" si="51"/>
        <v>0</v>
      </c>
      <c r="U167" s="4210">
        <f t="shared" si="52"/>
        <v>0</v>
      </c>
      <c r="V167" s="4210">
        <f t="shared" si="53"/>
        <v>0</v>
      </c>
      <c r="W167" s="4211" t="str">
        <f t="shared" si="54"/>
        <v xml:space="preserve">STATE: ; PDY: ; KKL: ; MHE: ; YNM: </v>
      </c>
      <c r="X167" s="4210"/>
      <c r="Y167" s="4210"/>
      <c r="Z167" s="4210">
        <f t="shared" si="59"/>
        <v>0</v>
      </c>
      <c r="AA167" s="4210"/>
      <c r="AB167" s="4210"/>
      <c r="AC167" s="4210"/>
      <c r="AD167" s="4210">
        <f t="shared" si="60"/>
        <v>0</v>
      </c>
      <c r="AE167" s="4210"/>
      <c r="AF167" s="4210"/>
      <c r="AG167" s="4210"/>
      <c r="AH167" s="4210">
        <f t="shared" si="61"/>
        <v>0</v>
      </c>
      <c r="AI167" s="4210"/>
      <c r="AJ167" s="4210"/>
      <c r="AK167" s="4210"/>
      <c r="AL167" s="4210">
        <f t="shared" si="62"/>
        <v>0</v>
      </c>
      <c r="AM167" s="4210"/>
      <c r="AN167" s="4210"/>
      <c r="AO167" s="4210"/>
      <c r="AP167" s="4210">
        <f t="shared" si="63"/>
        <v>0</v>
      </c>
      <c r="AQ167" s="4210"/>
      <c r="AR167" s="4210">
        <f t="shared" si="55"/>
        <v>0</v>
      </c>
      <c r="AS167" s="4210">
        <f t="shared" si="56"/>
        <v>0</v>
      </c>
      <c r="AT167" s="4210">
        <f t="shared" si="57"/>
        <v>0</v>
      </c>
      <c r="AU167" s="4211" t="str">
        <f t="shared" si="58"/>
        <v xml:space="preserve">STATE: ; PDY: ; KKL: ; MHE: ; YNM: </v>
      </c>
      <c r="AV167" s="1579" t="s">
        <v>7482</v>
      </c>
    </row>
    <row r="168" spans="1:48" s="3379" customFormat="1" ht="46.5">
      <c r="A168" s="4224">
        <v>5</v>
      </c>
      <c r="B168" s="4153" t="s">
        <v>2593</v>
      </c>
      <c r="C168" s="4172"/>
      <c r="D168" s="4153" t="s">
        <v>1308</v>
      </c>
      <c r="E168" s="4161" t="s">
        <v>70</v>
      </c>
      <c r="F168" s="4162" t="s">
        <v>4967</v>
      </c>
      <c r="G168" s="4181"/>
      <c r="H168" s="4181"/>
      <c r="I168" s="4181"/>
      <c r="J168" s="4181"/>
      <c r="K168" s="4181"/>
      <c r="L168" s="4181"/>
      <c r="M168" s="4155">
        <f t="shared" si="48"/>
        <v>0</v>
      </c>
      <c r="N168" s="4156">
        <f>M168/100000</f>
        <v>0</v>
      </c>
      <c r="O168" s="4155">
        <f t="shared" si="49"/>
        <v>0</v>
      </c>
      <c r="P168" s="4182">
        <f>N168*O168</f>
        <v>0</v>
      </c>
      <c r="Q168" s="4158" t="str">
        <f t="shared" si="50"/>
        <v xml:space="preserve">STATE: ; PDY: ; KKL: ; MHE: ; YNM: </v>
      </c>
      <c r="R168" s="4159">
        <f>'Ab3. ASHA'!Q93</f>
        <v>0</v>
      </c>
      <c r="S168" s="4254">
        <f>'Ab3. ASHA'!R93</f>
        <v>0</v>
      </c>
      <c r="T168" s="4210">
        <f t="shared" si="51"/>
        <v>0</v>
      </c>
      <c r="U168" s="4210">
        <f t="shared" si="52"/>
        <v>0</v>
      </c>
      <c r="V168" s="4210">
        <f t="shared" si="53"/>
        <v>0</v>
      </c>
      <c r="W168" s="4211" t="str">
        <f t="shared" si="54"/>
        <v xml:space="preserve">STATE: ; PDY: ; KKL: ; MHE: ; YNM: </v>
      </c>
      <c r="X168" s="4210"/>
      <c r="Y168" s="4210"/>
      <c r="Z168" s="4210">
        <f t="shared" si="59"/>
        <v>0</v>
      </c>
      <c r="AA168" s="4210"/>
      <c r="AB168" s="4210"/>
      <c r="AC168" s="4210"/>
      <c r="AD168" s="4210">
        <f t="shared" si="60"/>
        <v>0</v>
      </c>
      <c r="AE168" s="4210"/>
      <c r="AF168" s="4210"/>
      <c r="AG168" s="4210"/>
      <c r="AH168" s="4210">
        <f t="shared" si="61"/>
        <v>0</v>
      </c>
      <c r="AI168" s="4210"/>
      <c r="AJ168" s="4210"/>
      <c r="AK168" s="4210"/>
      <c r="AL168" s="4210">
        <f t="shared" si="62"/>
        <v>0</v>
      </c>
      <c r="AM168" s="4210"/>
      <c r="AN168" s="4210"/>
      <c r="AO168" s="4210"/>
      <c r="AP168" s="4210">
        <f t="shared" si="63"/>
        <v>0</v>
      </c>
      <c r="AQ168" s="4210"/>
      <c r="AR168" s="4210">
        <f t="shared" si="55"/>
        <v>0</v>
      </c>
      <c r="AS168" s="4210">
        <f t="shared" si="56"/>
        <v>0</v>
      </c>
      <c r="AT168" s="4210">
        <f t="shared" si="57"/>
        <v>0</v>
      </c>
      <c r="AU168" s="4211" t="str">
        <f t="shared" si="58"/>
        <v xml:space="preserve">STATE: ; PDY: ; KKL: ; MHE: ; YNM: </v>
      </c>
      <c r="AV168" s="1579"/>
    </row>
    <row r="169" spans="1:48" s="3379" customFormat="1" ht="23.25">
      <c r="A169" s="4607" t="s">
        <v>4342</v>
      </c>
      <c r="B169" s="4262" t="s">
        <v>2103</v>
      </c>
      <c r="C169" s="4622"/>
      <c r="D169" s="4262" t="s">
        <v>5085</v>
      </c>
      <c r="E169" s="4250"/>
      <c r="F169" s="4250"/>
      <c r="G169" s="4263"/>
      <c r="H169" s="4263"/>
      <c r="I169" s="4263"/>
      <c r="J169" s="4263"/>
      <c r="K169" s="4263"/>
      <c r="L169" s="4263"/>
      <c r="M169" s="4155"/>
      <c r="N169" s="4253"/>
      <c r="O169" s="4155"/>
      <c r="P169" s="4253">
        <f>SUM(P170:P173)</f>
        <v>0</v>
      </c>
      <c r="Q169" s="4158"/>
      <c r="R169" s="4245"/>
      <c r="S169" s="4236">
        <f>SUM(S170:S173)</f>
        <v>0</v>
      </c>
      <c r="T169" s="4210"/>
      <c r="U169" s="4210"/>
      <c r="V169" s="4253">
        <f>SUM(V170:V173)</f>
        <v>0</v>
      </c>
      <c r="W169" s="4211"/>
      <c r="X169" s="4210"/>
      <c r="Y169" s="4210"/>
      <c r="Z169" s="4253">
        <f>SUM(Z170:Z173)</f>
        <v>0</v>
      </c>
      <c r="AA169" s="4210"/>
      <c r="AB169" s="4210"/>
      <c r="AC169" s="4210"/>
      <c r="AD169" s="4253">
        <f>SUM(AD170:AD173)</f>
        <v>0</v>
      </c>
      <c r="AE169" s="4210"/>
      <c r="AF169" s="4210"/>
      <c r="AG169" s="4210"/>
      <c r="AH169" s="4253">
        <f>SUM(AH170:AH173)</f>
        <v>0</v>
      </c>
      <c r="AI169" s="4210"/>
      <c r="AJ169" s="4210"/>
      <c r="AK169" s="4210"/>
      <c r="AL169" s="4253">
        <f>SUM(AL170:AL173)</f>
        <v>0</v>
      </c>
      <c r="AM169" s="4210"/>
      <c r="AN169" s="4210"/>
      <c r="AO169" s="4210"/>
      <c r="AP169" s="4253">
        <f>SUM(AP170:AP173)</f>
        <v>0</v>
      </c>
      <c r="AQ169" s="4210"/>
      <c r="AR169" s="4253">
        <f>SUM(AR170:AR173)</f>
        <v>0</v>
      </c>
      <c r="AS169" s="4210"/>
      <c r="AT169" s="4210"/>
      <c r="AU169" s="4211"/>
      <c r="AV169" s="1579"/>
    </row>
    <row r="170" spans="1:48" s="3379" customFormat="1" ht="46.5">
      <c r="A170" s="4224">
        <v>1</v>
      </c>
      <c r="B170" s="4153" t="s">
        <v>2104</v>
      </c>
      <c r="C170" s="4153" t="s">
        <v>1141</v>
      </c>
      <c r="D170" s="4153" t="s">
        <v>1142</v>
      </c>
      <c r="E170" s="4161" t="s">
        <v>70</v>
      </c>
      <c r="F170" s="4162" t="s">
        <v>70</v>
      </c>
      <c r="G170" s="4181"/>
      <c r="H170" s="4181"/>
      <c r="I170" s="4181"/>
      <c r="J170" s="4181"/>
      <c r="K170" s="4181"/>
      <c r="L170" s="4181"/>
      <c r="M170" s="4155">
        <f t="shared" si="48"/>
        <v>0</v>
      </c>
      <c r="N170" s="4156">
        <f>M170/100000</f>
        <v>0</v>
      </c>
      <c r="O170" s="4155">
        <f t="shared" si="49"/>
        <v>0</v>
      </c>
      <c r="P170" s="4182">
        <f>N170*O170</f>
        <v>0</v>
      </c>
      <c r="Q170" s="4158" t="str">
        <f t="shared" si="50"/>
        <v xml:space="preserve">STATE: ; PDY: ; KKL: ; MHE: ; YNM: </v>
      </c>
      <c r="R170" s="4164"/>
      <c r="S170" s="4165"/>
      <c r="T170" s="4210">
        <f t="shared" si="51"/>
        <v>0</v>
      </c>
      <c r="U170" s="4210">
        <f t="shared" si="52"/>
        <v>0</v>
      </c>
      <c r="V170" s="4210">
        <f t="shared" si="53"/>
        <v>0</v>
      </c>
      <c r="W170" s="4211" t="str">
        <f t="shared" si="54"/>
        <v xml:space="preserve">STATE: ; PDY: ; KKL: ; MHE: ; YNM: </v>
      </c>
      <c r="X170" s="4210"/>
      <c r="Y170" s="4210"/>
      <c r="Z170" s="4210">
        <f t="shared" si="59"/>
        <v>0</v>
      </c>
      <c r="AA170" s="4210"/>
      <c r="AB170" s="4210"/>
      <c r="AC170" s="4210"/>
      <c r="AD170" s="4210">
        <f t="shared" si="60"/>
        <v>0</v>
      </c>
      <c r="AE170" s="4210"/>
      <c r="AF170" s="4210"/>
      <c r="AG170" s="4210"/>
      <c r="AH170" s="4210">
        <f t="shared" si="61"/>
        <v>0</v>
      </c>
      <c r="AI170" s="4210"/>
      <c r="AJ170" s="4210"/>
      <c r="AK170" s="4210"/>
      <c r="AL170" s="4210">
        <f t="shared" si="62"/>
        <v>0</v>
      </c>
      <c r="AM170" s="4210"/>
      <c r="AN170" s="4210"/>
      <c r="AO170" s="4210"/>
      <c r="AP170" s="4210">
        <f t="shared" si="63"/>
        <v>0</v>
      </c>
      <c r="AQ170" s="4210"/>
      <c r="AR170" s="4210">
        <f t="shared" si="55"/>
        <v>0</v>
      </c>
      <c r="AS170" s="4210">
        <f t="shared" si="56"/>
        <v>0</v>
      </c>
      <c r="AT170" s="4210">
        <f t="shared" si="57"/>
        <v>0</v>
      </c>
      <c r="AU170" s="4211" t="str">
        <f t="shared" si="58"/>
        <v xml:space="preserve">STATE: ; PDY: ; KKL: ; MHE: ; YNM: </v>
      </c>
      <c r="AV170" s="1607" t="s">
        <v>7483</v>
      </c>
    </row>
    <row r="171" spans="1:48" s="3379" customFormat="1" ht="46.5">
      <c r="A171" s="4224">
        <v>2</v>
      </c>
      <c r="B171" s="4153" t="s">
        <v>2105</v>
      </c>
      <c r="C171" s="4153" t="s">
        <v>1143</v>
      </c>
      <c r="D171" s="4153" t="s">
        <v>1144</v>
      </c>
      <c r="E171" s="4161" t="s">
        <v>70</v>
      </c>
      <c r="F171" s="4162" t="s">
        <v>70</v>
      </c>
      <c r="G171" s="4181"/>
      <c r="H171" s="4181"/>
      <c r="I171" s="4181"/>
      <c r="J171" s="4181"/>
      <c r="K171" s="4181"/>
      <c r="L171" s="4181"/>
      <c r="M171" s="4155">
        <f t="shared" si="48"/>
        <v>0</v>
      </c>
      <c r="N171" s="4156">
        <f>M171/100000</f>
        <v>0</v>
      </c>
      <c r="O171" s="4155">
        <f t="shared" si="49"/>
        <v>0</v>
      </c>
      <c r="P171" s="4182">
        <f>N171*O171</f>
        <v>0</v>
      </c>
      <c r="Q171" s="4158" t="str">
        <f t="shared" si="50"/>
        <v xml:space="preserve">STATE: ; PDY: ; KKL: ; MHE: ; YNM: </v>
      </c>
      <c r="R171" s="4164"/>
      <c r="S171" s="4165"/>
      <c r="T171" s="4210">
        <f t="shared" si="51"/>
        <v>0</v>
      </c>
      <c r="U171" s="4210">
        <f t="shared" si="52"/>
        <v>0</v>
      </c>
      <c r="V171" s="4210">
        <f t="shared" si="53"/>
        <v>0</v>
      </c>
      <c r="W171" s="4211" t="str">
        <f t="shared" si="54"/>
        <v xml:space="preserve">STATE: ; PDY: ; KKL: ; MHE: ; YNM: </v>
      </c>
      <c r="X171" s="4210"/>
      <c r="Y171" s="4210"/>
      <c r="Z171" s="4210">
        <f t="shared" si="59"/>
        <v>0</v>
      </c>
      <c r="AA171" s="4210"/>
      <c r="AB171" s="4210"/>
      <c r="AC171" s="4210"/>
      <c r="AD171" s="4210">
        <f t="shared" si="60"/>
        <v>0</v>
      </c>
      <c r="AE171" s="4210"/>
      <c r="AF171" s="4210"/>
      <c r="AG171" s="4210"/>
      <c r="AH171" s="4210">
        <f t="shared" si="61"/>
        <v>0</v>
      </c>
      <c r="AI171" s="4210"/>
      <c r="AJ171" s="4210"/>
      <c r="AK171" s="4210"/>
      <c r="AL171" s="4210">
        <f t="shared" si="62"/>
        <v>0</v>
      </c>
      <c r="AM171" s="4210"/>
      <c r="AN171" s="4210"/>
      <c r="AO171" s="4210"/>
      <c r="AP171" s="4210">
        <f t="shared" si="63"/>
        <v>0</v>
      </c>
      <c r="AQ171" s="4210"/>
      <c r="AR171" s="4210">
        <f t="shared" si="55"/>
        <v>0</v>
      </c>
      <c r="AS171" s="4210">
        <f t="shared" si="56"/>
        <v>0</v>
      </c>
      <c r="AT171" s="4210">
        <f t="shared" si="57"/>
        <v>0</v>
      </c>
      <c r="AU171" s="4211" t="str">
        <f t="shared" si="58"/>
        <v xml:space="preserve">STATE: ; PDY: ; KKL: ; MHE: ; YNM: </v>
      </c>
      <c r="AV171" s="1607" t="s">
        <v>7483</v>
      </c>
    </row>
    <row r="172" spans="1:48" s="3379" customFormat="1" ht="46.5">
      <c r="A172" s="4224">
        <v>3</v>
      </c>
      <c r="B172" s="4153" t="s">
        <v>2106</v>
      </c>
      <c r="C172" s="4153" t="s">
        <v>1145</v>
      </c>
      <c r="D172" s="4153" t="s">
        <v>1146</v>
      </c>
      <c r="E172" s="4161" t="s">
        <v>70</v>
      </c>
      <c r="F172" s="4162" t="s">
        <v>70</v>
      </c>
      <c r="G172" s="4181"/>
      <c r="H172" s="4181"/>
      <c r="I172" s="4181"/>
      <c r="J172" s="4181"/>
      <c r="K172" s="4181"/>
      <c r="L172" s="4181"/>
      <c r="M172" s="4155">
        <f t="shared" si="48"/>
        <v>0</v>
      </c>
      <c r="N172" s="4156">
        <f>M172/100000</f>
        <v>0</v>
      </c>
      <c r="O172" s="4155">
        <f t="shared" si="49"/>
        <v>0</v>
      </c>
      <c r="P172" s="4182">
        <f>N172*O172</f>
        <v>0</v>
      </c>
      <c r="Q172" s="4158" t="str">
        <f t="shared" si="50"/>
        <v xml:space="preserve">STATE: ; PDY: ; KKL: ; MHE: ; YNM: </v>
      </c>
      <c r="R172" s="4164"/>
      <c r="S172" s="4165"/>
      <c r="T172" s="4210">
        <f t="shared" si="51"/>
        <v>0</v>
      </c>
      <c r="U172" s="4210">
        <f t="shared" si="52"/>
        <v>0</v>
      </c>
      <c r="V172" s="4210">
        <f t="shared" si="53"/>
        <v>0</v>
      </c>
      <c r="W172" s="4211" t="str">
        <f t="shared" si="54"/>
        <v xml:space="preserve">STATE: ; PDY: ; KKL: ; MHE: ; YNM: </v>
      </c>
      <c r="X172" s="4210"/>
      <c r="Y172" s="4210"/>
      <c r="Z172" s="4210">
        <f t="shared" si="59"/>
        <v>0</v>
      </c>
      <c r="AA172" s="4210"/>
      <c r="AB172" s="4210"/>
      <c r="AC172" s="4210"/>
      <c r="AD172" s="4210">
        <f t="shared" si="60"/>
        <v>0</v>
      </c>
      <c r="AE172" s="4210"/>
      <c r="AF172" s="4210"/>
      <c r="AG172" s="4210"/>
      <c r="AH172" s="4210">
        <f t="shared" si="61"/>
        <v>0</v>
      </c>
      <c r="AI172" s="4210"/>
      <c r="AJ172" s="4210"/>
      <c r="AK172" s="4210"/>
      <c r="AL172" s="4210">
        <f t="shared" si="62"/>
        <v>0</v>
      </c>
      <c r="AM172" s="4210"/>
      <c r="AN172" s="4210"/>
      <c r="AO172" s="4210"/>
      <c r="AP172" s="4210">
        <f t="shared" si="63"/>
        <v>0</v>
      </c>
      <c r="AQ172" s="4210"/>
      <c r="AR172" s="4210">
        <f t="shared" si="55"/>
        <v>0</v>
      </c>
      <c r="AS172" s="4210">
        <f t="shared" si="56"/>
        <v>0</v>
      </c>
      <c r="AT172" s="4210">
        <f t="shared" si="57"/>
        <v>0</v>
      </c>
      <c r="AU172" s="4211" t="str">
        <f t="shared" si="58"/>
        <v xml:space="preserve">STATE: ; PDY: ; KKL: ; MHE: ; YNM: </v>
      </c>
      <c r="AV172" s="1607" t="s">
        <v>7484</v>
      </c>
    </row>
    <row r="173" spans="1:48" s="3379" customFormat="1" ht="46.5">
      <c r="A173" s="4224">
        <v>4</v>
      </c>
      <c r="B173" s="4153" t="s">
        <v>2595</v>
      </c>
      <c r="C173" s="4172"/>
      <c r="D173" s="4153" t="s">
        <v>1308</v>
      </c>
      <c r="E173" s="4161" t="s">
        <v>70</v>
      </c>
      <c r="F173" s="4162" t="s">
        <v>70</v>
      </c>
      <c r="G173" s="4181"/>
      <c r="H173" s="4181"/>
      <c r="I173" s="4181"/>
      <c r="J173" s="4181"/>
      <c r="K173" s="4181"/>
      <c r="L173" s="4181"/>
      <c r="M173" s="4155">
        <f t="shared" si="48"/>
        <v>0</v>
      </c>
      <c r="N173" s="4156">
        <f>M173/100000</f>
        <v>0</v>
      </c>
      <c r="O173" s="4155">
        <f t="shared" si="49"/>
        <v>0</v>
      </c>
      <c r="P173" s="4182">
        <f>N173*O173</f>
        <v>0</v>
      </c>
      <c r="Q173" s="4158" t="str">
        <f t="shared" si="50"/>
        <v xml:space="preserve">STATE: ; PDY: ; KKL: ; MHE: ; YNM: </v>
      </c>
      <c r="R173" s="4164"/>
      <c r="S173" s="4165"/>
      <c r="T173" s="4210">
        <f t="shared" si="51"/>
        <v>0</v>
      </c>
      <c r="U173" s="4210">
        <f t="shared" si="52"/>
        <v>0</v>
      </c>
      <c r="V173" s="4210">
        <f t="shared" si="53"/>
        <v>0</v>
      </c>
      <c r="W173" s="4211" t="str">
        <f t="shared" si="54"/>
        <v xml:space="preserve">STATE: ; PDY: ; KKL: ; MHE: ; YNM: </v>
      </c>
      <c r="X173" s="4210"/>
      <c r="Y173" s="4210"/>
      <c r="Z173" s="4210">
        <f t="shared" si="59"/>
        <v>0</v>
      </c>
      <c r="AA173" s="4210"/>
      <c r="AB173" s="4210"/>
      <c r="AC173" s="4210"/>
      <c r="AD173" s="4210">
        <f t="shared" si="60"/>
        <v>0</v>
      </c>
      <c r="AE173" s="4210"/>
      <c r="AF173" s="4210"/>
      <c r="AG173" s="4210"/>
      <c r="AH173" s="4210">
        <f t="shared" si="61"/>
        <v>0</v>
      </c>
      <c r="AI173" s="4210"/>
      <c r="AJ173" s="4210"/>
      <c r="AK173" s="4210"/>
      <c r="AL173" s="4210">
        <f t="shared" si="62"/>
        <v>0</v>
      </c>
      <c r="AM173" s="4210"/>
      <c r="AN173" s="4210"/>
      <c r="AO173" s="4210"/>
      <c r="AP173" s="4210">
        <f t="shared" si="63"/>
        <v>0</v>
      </c>
      <c r="AQ173" s="4210"/>
      <c r="AR173" s="4210">
        <f t="shared" si="55"/>
        <v>0</v>
      </c>
      <c r="AS173" s="4210">
        <f t="shared" si="56"/>
        <v>0</v>
      </c>
      <c r="AT173" s="4210">
        <f t="shared" si="57"/>
        <v>0</v>
      </c>
      <c r="AU173" s="4211" t="str">
        <f t="shared" si="58"/>
        <v xml:space="preserve">STATE: ; PDY: ; KKL: ; MHE: ; YNM: </v>
      </c>
      <c r="AV173" s="1579"/>
    </row>
    <row r="174" spans="1:48" s="3379" customFormat="1" ht="23.25">
      <c r="A174" s="4607" t="s">
        <v>4343</v>
      </c>
      <c r="B174" s="4262" t="s">
        <v>2107</v>
      </c>
      <c r="C174" s="4622"/>
      <c r="D174" s="4262" t="s">
        <v>1147</v>
      </c>
      <c r="E174" s="4250"/>
      <c r="F174" s="4250"/>
      <c r="G174" s="4263"/>
      <c r="H174" s="4263"/>
      <c r="I174" s="4263"/>
      <c r="J174" s="4263"/>
      <c r="K174" s="4263"/>
      <c r="L174" s="4263"/>
      <c r="M174" s="4155"/>
      <c r="N174" s="4253"/>
      <c r="O174" s="4155"/>
      <c r="P174" s="4253">
        <f>SUM(P175:P176)</f>
        <v>0</v>
      </c>
      <c r="Q174" s="4158"/>
      <c r="R174" s="4245"/>
      <c r="S174" s="4236">
        <f>SUM(S175:S176)</f>
        <v>0</v>
      </c>
      <c r="T174" s="4210"/>
      <c r="U174" s="4210"/>
      <c r="V174" s="4253">
        <f>SUM(V175:V176)</f>
        <v>0</v>
      </c>
      <c r="W174" s="4211"/>
      <c r="X174" s="4210"/>
      <c r="Y174" s="4210"/>
      <c r="Z174" s="4253">
        <f>SUM(Z175:Z176)</f>
        <v>0</v>
      </c>
      <c r="AA174" s="4210"/>
      <c r="AB174" s="4210"/>
      <c r="AC174" s="4210"/>
      <c r="AD174" s="4253">
        <f>SUM(AD175:AD176)</f>
        <v>0</v>
      </c>
      <c r="AE174" s="4210"/>
      <c r="AF174" s="4210"/>
      <c r="AG174" s="4210"/>
      <c r="AH174" s="4253">
        <f>SUM(AH175:AH176)</f>
        <v>0</v>
      </c>
      <c r="AI174" s="4210"/>
      <c r="AJ174" s="4210"/>
      <c r="AK174" s="4210"/>
      <c r="AL174" s="4253">
        <f>SUM(AL175:AL176)</f>
        <v>0</v>
      </c>
      <c r="AM174" s="4210"/>
      <c r="AN174" s="4210"/>
      <c r="AO174" s="4210"/>
      <c r="AP174" s="4253">
        <f>SUM(AP175:AP176)</f>
        <v>0</v>
      </c>
      <c r="AQ174" s="4210"/>
      <c r="AR174" s="4253">
        <f>SUM(AR175:AR176)</f>
        <v>0</v>
      </c>
      <c r="AS174" s="4210"/>
      <c r="AT174" s="4210"/>
      <c r="AU174" s="4211"/>
      <c r="AV174" s="1579"/>
    </row>
    <row r="175" spans="1:48" s="3379" customFormat="1" ht="46.5">
      <c r="A175" s="4224">
        <v>1</v>
      </c>
      <c r="B175" s="4153" t="s">
        <v>2108</v>
      </c>
      <c r="C175" s="4153" t="s">
        <v>1148</v>
      </c>
      <c r="D175" s="4153" t="s">
        <v>1149</v>
      </c>
      <c r="E175" s="4161" t="s">
        <v>70</v>
      </c>
      <c r="F175" s="4162" t="s">
        <v>2842</v>
      </c>
      <c r="G175" s="4181"/>
      <c r="H175" s="4181"/>
      <c r="I175" s="4181"/>
      <c r="J175" s="4181"/>
      <c r="K175" s="4181"/>
      <c r="L175" s="4181"/>
      <c r="M175" s="4155">
        <f t="shared" si="48"/>
        <v>0</v>
      </c>
      <c r="N175" s="4156">
        <f>M175/100000</f>
        <v>0</v>
      </c>
      <c r="O175" s="4155">
        <f t="shared" si="49"/>
        <v>0</v>
      </c>
      <c r="P175" s="4182">
        <f>N175*O175</f>
        <v>0</v>
      </c>
      <c r="Q175" s="4158" t="str">
        <f t="shared" si="50"/>
        <v xml:space="preserve">STATE: ; PDY: ; KKL: ; MHE: ; YNM: </v>
      </c>
      <c r="R175" s="4159">
        <f>'Abs7. AYUSH'!Q12</f>
        <v>0</v>
      </c>
      <c r="S175" s="4254">
        <f>'Abs7. AYUSH'!R12</f>
        <v>0</v>
      </c>
      <c r="T175" s="4210">
        <f t="shared" si="51"/>
        <v>0</v>
      </c>
      <c r="U175" s="4210">
        <f t="shared" si="52"/>
        <v>0</v>
      </c>
      <c r="V175" s="4210">
        <f t="shared" si="53"/>
        <v>0</v>
      </c>
      <c r="W175" s="4211" t="str">
        <f t="shared" si="54"/>
        <v xml:space="preserve">STATE: ; PDY: ; KKL: ; MHE: ; YNM: </v>
      </c>
      <c r="X175" s="4210"/>
      <c r="Y175" s="4210"/>
      <c r="Z175" s="4210">
        <f t="shared" si="59"/>
        <v>0</v>
      </c>
      <c r="AA175" s="4210"/>
      <c r="AB175" s="4210"/>
      <c r="AC175" s="4210"/>
      <c r="AD175" s="4210">
        <f t="shared" si="60"/>
        <v>0</v>
      </c>
      <c r="AE175" s="4210"/>
      <c r="AF175" s="4210"/>
      <c r="AG175" s="4210"/>
      <c r="AH175" s="4210">
        <f t="shared" si="61"/>
        <v>0</v>
      </c>
      <c r="AI175" s="4210"/>
      <c r="AJ175" s="4210"/>
      <c r="AK175" s="4210"/>
      <c r="AL175" s="4210">
        <f t="shared" si="62"/>
        <v>0</v>
      </c>
      <c r="AM175" s="4210"/>
      <c r="AN175" s="4210"/>
      <c r="AO175" s="4210"/>
      <c r="AP175" s="4210">
        <f t="shared" si="63"/>
        <v>0</v>
      </c>
      <c r="AQ175" s="4210"/>
      <c r="AR175" s="4210">
        <f t="shared" si="55"/>
        <v>0</v>
      </c>
      <c r="AS175" s="4210">
        <f t="shared" si="56"/>
        <v>0</v>
      </c>
      <c r="AT175" s="4210">
        <f t="shared" si="57"/>
        <v>0</v>
      </c>
      <c r="AU175" s="4211" t="str">
        <f t="shared" si="58"/>
        <v xml:space="preserve">STATE: ; PDY: ; KKL: ; MHE: ; YNM: </v>
      </c>
      <c r="AV175" s="1579" t="s">
        <v>7441</v>
      </c>
    </row>
    <row r="176" spans="1:48" s="3379" customFormat="1" ht="46.5">
      <c r="A176" s="4224">
        <v>2</v>
      </c>
      <c r="B176" s="4153" t="s">
        <v>2372</v>
      </c>
      <c r="C176" s="4172"/>
      <c r="D176" s="4153" t="s">
        <v>1308</v>
      </c>
      <c r="E176" s="4161" t="s">
        <v>70</v>
      </c>
      <c r="F176" s="4162" t="s">
        <v>2842</v>
      </c>
      <c r="G176" s="4181"/>
      <c r="H176" s="4181"/>
      <c r="I176" s="4181"/>
      <c r="J176" s="4181"/>
      <c r="K176" s="4181"/>
      <c r="L176" s="4181"/>
      <c r="M176" s="4155">
        <f t="shared" si="48"/>
        <v>0</v>
      </c>
      <c r="N176" s="4156">
        <f>M176/100000</f>
        <v>0</v>
      </c>
      <c r="O176" s="4155">
        <f t="shared" si="49"/>
        <v>0</v>
      </c>
      <c r="P176" s="4182">
        <f>N176*O176</f>
        <v>0</v>
      </c>
      <c r="Q176" s="4158" t="str">
        <f t="shared" si="50"/>
        <v xml:space="preserve">STATE: ; PDY: ; KKL: ; MHE: ; YNM: </v>
      </c>
      <c r="R176" s="4159">
        <f>'Abs7. AYUSH'!Q13</f>
        <v>0</v>
      </c>
      <c r="S176" s="4254">
        <f>'Abs7. AYUSH'!R13</f>
        <v>0</v>
      </c>
      <c r="T176" s="4210">
        <f t="shared" si="51"/>
        <v>0</v>
      </c>
      <c r="U176" s="4210">
        <f t="shared" si="52"/>
        <v>0</v>
      </c>
      <c r="V176" s="4210">
        <f t="shared" si="53"/>
        <v>0</v>
      </c>
      <c r="W176" s="4211" t="str">
        <f t="shared" si="54"/>
        <v xml:space="preserve">STATE: ; PDY: ; KKL: ; MHE: ; YNM: </v>
      </c>
      <c r="X176" s="4210"/>
      <c r="Y176" s="4210"/>
      <c r="Z176" s="4210">
        <f t="shared" si="59"/>
        <v>0</v>
      </c>
      <c r="AA176" s="4210"/>
      <c r="AB176" s="4210"/>
      <c r="AC176" s="4210"/>
      <c r="AD176" s="4210">
        <f t="shared" si="60"/>
        <v>0</v>
      </c>
      <c r="AE176" s="4210"/>
      <c r="AF176" s="4210"/>
      <c r="AG176" s="4210"/>
      <c r="AH176" s="4210">
        <f t="shared" si="61"/>
        <v>0</v>
      </c>
      <c r="AI176" s="4210"/>
      <c r="AJ176" s="4210"/>
      <c r="AK176" s="4210"/>
      <c r="AL176" s="4210">
        <f t="shared" si="62"/>
        <v>0</v>
      </c>
      <c r="AM176" s="4210"/>
      <c r="AN176" s="4210"/>
      <c r="AO176" s="4210"/>
      <c r="AP176" s="4210">
        <f t="shared" si="63"/>
        <v>0</v>
      </c>
      <c r="AQ176" s="4210"/>
      <c r="AR176" s="4210">
        <f t="shared" si="55"/>
        <v>0</v>
      </c>
      <c r="AS176" s="4210">
        <f t="shared" si="56"/>
        <v>0</v>
      </c>
      <c r="AT176" s="4210">
        <f t="shared" si="57"/>
        <v>0</v>
      </c>
      <c r="AU176" s="4211" t="str">
        <f t="shared" si="58"/>
        <v xml:space="preserve">STATE: ; PDY: ; KKL: ; MHE: ; YNM: </v>
      </c>
      <c r="AV176" s="1579"/>
    </row>
    <row r="177" spans="1:49" s="3379" customFormat="1" ht="23.25">
      <c r="A177" s="4607" t="s">
        <v>4646</v>
      </c>
      <c r="B177" s="4262" t="s">
        <v>2109</v>
      </c>
      <c r="C177" s="4622"/>
      <c r="D177" s="4262" t="s">
        <v>1150</v>
      </c>
      <c r="E177" s="4250"/>
      <c r="F177" s="4250"/>
      <c r="G177" s="4263"/>
      <c r="H177" s="4263"/>
      <c r="I177" s="4263"/>
      <c r="J177" s="4263"/>
      <c r="K177" s="4263"/>
      <c r="L177" s="4263"/>
      <c r="M177" s="4155"/>
      <c r="N177" s="4253"/>
      <c r="O177" s="4155"/>
      <c r="P177" s="4253">
        <f>SUM(P178:P183)</f>
        <v>0</v>
      </c>
      <c r="Q177" s="4158"/>
      <c r="R177" s="4245"/>
      <c r="S177" s="4236">
        <f>SUM(S178:S183)</f>
        <v>0</v>
      </c>
      <c r="T177" s="4210"/>
      <c r="U177" s="4210"/>
      <c r="V177" s="4253">
        <f>SUM(V178:V183)</f>
        <v>0</v>
      </c>
      <c r="W177" s="4211"/>
      <c r="X177" s="4210"/>
      <c r="Y177" s="4210"/>
      <c r="Z177" s="4253">
        <f>SUM(Z178:Z183)</f>
        <v>0</v>
      </c>
      <c r="AA177" s="4210"/>
      <c r="AB177" s="4210"/>
      <c r="AC177" s="4210"/>
      <c r="AD177" s="4253">
        <f>SUM(AD178:AD183)</f>
        <v>0</v>
      </c>
      <c r="AE177" s="4210"/>
      <c r="AF177" s="4210"/>
      <c r="AG177" s="4210"/>
      <c r="AH177" s="4253">
        <f>SUM(AH178:AH183)</f>
        <v>0</v>
      </c>
      <c r="AI177" s="4210"/>
      <c r="AJ177" s="4210"/>
      <c r="AK177" s="4210"/>
      <c r="AL177" s="4253">
        <f>SUM(AL178:AL183)</f>
        <v>0</v>
      </c>
      <c r="AM177" s="4210"/>
      <c r="AN177" s="4210"/>
      <c r="AO177" s="4210"/>
      <c r="AP177" s="4253">
        <f>SUM(AP178:AP183)</f>
        <v>0</v>
      </c>
      <c r="AQ177" s="4210"/>
      <c r="AR177" s="4253">
        <f>SUM(AR178:AR183)</f>
        <v>0</v>
      </c>
      <c r="AS177" s="4210"/>
      <c r="AT177" s="4210"/>
      <c r="AU177" s="4211"/>
      <c r="AV177" s="1579"/>
    </row>
    <row r="178" spans="1:49" s="3379" customFormat="1" ht="83.25" customHeight="1">
      <c r="A178" s="4224">
        <v>1</v>
      </c>
      <c r="B178" s="4153" t="s">
        <v>2110</v>
      </c>
      <c r="C178" s="4153" t="s">
        <v>1151</v>
      </c>
      <c r="D178" s="4153" t="s">
        <v>4361</v>
      </c>
      <c r="E178" s="4161" t="s">
        <v>70</v>
      </c>
      <c r="F178" s="4162" t="s">
        <v>3890</v>
      </c>
      <c r="G178" s="4163"/>
      <c r="H178" s="4179"/>
      <c r="I178" s="4180"/>
      <c r="J178" s="4180"/>
      <c r="K178" s="4209"/>
      <c r="L178" s="4163"/>
      <c r="M178" s="4155">
        <f t="shared" si="48"/>
        <v>0</v>
      </c>
      <c r="N178" s="4156">
        <f t="shared" ref="N178:N183" si="64">M178/100000</f>
        <v>0</v>
      </c>
      <c r="O178" s="4155">
        <f t="shared" si="49"/>
        <v>0</v>
      </c>
      <c r="P178" s="4157">
        <f t="shared" ref="P178:P183" si="65">N178*O178</f>
        <v>0</v>
      </c>
      <c r="Q178" s="4158" t="str">
        <f t="shared" si="50"/>
        <v xml:space="preserve">STATE: ; PDY: ; KKL: ; MHE: ; YNM: </v>
      </c>
      <c r="R178" s="4164"/>
      <c r="S178" s="4165"/>
      <c r="T178" s="4264">
        <f t="shared" si="51"/>
        <v>0</v>
      </c>
      <c r="U178" s="4264">
        <f t="shared" si="52"/>
        <v>0</v>
      </c>
      <c r="V178" s="4264">
        <f t="shared" si="53"/>
        <v>0</v>
      </c>
      <c r="W178" s="4211" t="str">
        <f t="shared" si="54"/>
        <v xml:space="preserve">STATE: ; PDY: ; KKL: ; MHE: ; YNM: </v>
      </c>
      <c r="X178" s="4065"/>
      <c r="Y178" s="4065"/>
      <c r="Z178" s="4067">
        <f>X178*Y178</f>
        <v>0</v>
      </c>
      <c r="AA178" s="4065"/>
      <c r="AB178" s="4265"/>
      <c r="AC178" s="4265"/>
      <c r="AD178" s="4265">
        <f>AB178*AC178</f>
        <v>0</v>
      </c>
      <c r="AE178" s="4265"/>
      <c r="AF178" s="4265"/>
      <c r="AG178" s="4265"/>
      <c r="AH178" s="4265">
        <f>AF178*AG178</f>
        <v>0</v>
      </c>
      <c r="AI178" s="4265"/>
      <c r="AJ178" s="4265"/>
      <c r="AK178" s="4265"/>
      <c r="AL178" s="4265">
        <f>AJ178*AK178</f>
        <v>0</v>
      </c>
      <c r="AM178" s="4265"/>
      <c r="AN178" s="4265"/>
      <c r="AO178" s="4265"/>
      <c r="AP178" s="4265">
        <f>AN178*AO178</f>
        <v>0</v>
      </c>
      <c r="AQ178" s="4265"/>
      <c r="AR178" s="4210">
        <f t="shared" si="55"/>
        <v>0</v>
      </c>
      <c r="AS178" s="4210">
        <f t="shared" si="56"/>
        <v>0</v>
      </c>
      <c r="AT178" s="4210">
        <f t="shared" si="57"/>
        <v>0</v>
      </c>
      <c r="AU178" s="4211" t="str">
        <f t="shared" si="58"/>
        <v xml:space="preserve">STATE: ; PDY: ; KKL: ; MHE: ; YNM: </v>
      </c>
      <c r="AV178" s="1579" t="s">
        <v>7485</v>
      </c>
    </row>
    <row r="179" spans="1:49" s="3379" customFormat="1" ht="60.75">
      <c r="A179" s="4224">
        <v>2</v>
      </c>
      <c r="B179" s="4153" t="s">
        <v>2596</v>
      </c>
      <c r="C179" s="4153" t="s">
        <v>1152</v>
      </c>
      <c r="D179" s="4153" t="s">
        <v>4590</v>
      </c>
      <c r="E179" s="4161" t="s">
        <v>70</v>
      </c>
      <c r="F179" s="4162" t="s">
        <v>3890</v>
      </c>
      <c r="G179" s="4163"/>
      <c r="H179" s="4179"/>
      <c r="I179" s="4180"/>
      <c r="J179" s="4180"/>
      <c r="K179" s="4163"/>
      <c r="L179" s="4163"/>
      <c r="M179" s="4155">
        <f t="shared" si="48"/>
        <v>0</v>
      </c>
      <c r="N179" s="4156">
        <f t="shared" si="64"/>
        <v>0</v>
      </c>
      <c r="O179" s="4155">
        <f t="shared" si="49"/>
        <v>0</v>
      </c>
      <c r="P179" s="4157">
        <f t="shared" si="65"/>
        <v>0</v>
      </c>
      <c r="Q179" s="4158" t="str">
        <f t="shared" si="50"/>
        <v xml:space="preserve">STATE: ; PDY: ; KKL: ; MHE: ; YNM: </v>
      </c>
      <c r="R179" s="4164"/>
      <c r="S179" s="4165"/>
      <c r="T179" s="4210">
        <f t="shared" si="51"/>
        <v>0</v>
      </c>
      <c r="U179" s="4210">
        <f t="shared" si="52"/>
        <v>0</v>
      </c>
      <c r="V179" s="4210">
        <f t="shared" si="53"/>
        <v>0</v>
      </c>
      <c r="W179" s="4211" t="str">
        <f t="shared" si="54"/>
        <v xml:space="preserve">STATE: ; PDY: ; KKL: ; MHE: ; YNM: </v>
      </c>
      <c r="X179" s="4210"/>
      <c r="Y179" s="4210"/>
      <c r="Z179" s="4210">
        <f t="shared" si="59"/>
        <v>0</v>
      </c>
      <c r="AA179" s="4210"/>
      <c r="AB179" s="4210"/>
      <c r="AC179" s="4210"/>
      <c r="AD179" s="4210">
        <f t="shared" si="60"/>
        <v>0</v>
      </c>
      <c r="AE179" s="4210"/>
      <c r="AF179" s="4210"/>
      <c r="AG179" s="4210"/>
      <c r="AH179" s="4210">
        <f t="shared" si="61"/>
        <v>0</v>
      </c>
      <c r="AI179" s="4210"/>
      <c r="AJ179" s="4210"/>
      <c r="AK179" s="4210"/>
      <c r="AL179" s="4210">
        <f t="shared" si="62"/>
        <v>0</v>
      </c>
      <c r="AM179" s="4210"/>
      <c r="AN179" s="4210"/>
      <c r="AO179" s="4210"/>
      <c r="AP179" s="4210">
        <f t="shared" si="63"/>
        <v>0</v>
      </c>
      <c r="AQ179" s="4210"/>
      <c r="AR179" s="4210">
        <f t="shared" si="55"/>
        <v>0</v>
      </c>
      <c r="AS179" s="4210">
        <f t="shared" si="56"/>
        <v>0</v>
      </c>
      <c r="AT179" s="4210">
        <f t="shared" si="57"/>
        <v>0</v>
      </c>
      <c r="AU179" s="4211" t="str">
        <f t="shared" si="58"/>
        <v xml:space="preserve">STATE: ; PDY: ; KKL: ; MHE: ; YNM: </v>
      </c>
      <c r="AV179" s="1579" t="s">
        <v>7485</v>
      </c>
    </row>
    <row r="180" spans="1:49" s="3379" customFormat="1" ht="60.75">
      <c r="A180" s="4224">
        <v>3</v>
      </c>
      <c r="B180" s="4153" t="s">
        <v>2597</v>
      </c>
      <c r="C180" s="4153" t="s">
        <v>1153</v>
      </c>
      <c r="D180" s="4153" t="s">
        <v>1154</v>
      </c>
      <c r="E180" s="4161" t="s">
        <v>70</v>
      </c>
      <c r="F180" s="4162" t="s">
        <v>3890</v>
      </c>
      <c r="G180" s="4154"/>
      <c r="H180" s="4154"/>
      <c r="I180" s="4154"/>
      <c r="J180" s="4154"/>
      <c r="K180" s="4154"/>
      <c r="L180" s="4154"/>
      <c r="M180" s="4155">
        <f t="shared" si="48"/>
        <v>0</v>
      </c>
      <c r="N180" s="4156">
        <f t="shared" si="64"/>
        <v>0</v>
      </c>
      <c r="O180" s="4155">
        <f t="shared" si="49"/>
        <v>0</v>
      </c>
      <c r="P180" s="4157">
        <f t="shared" si="65"/>
        <v>0</v>
      </c>
      <c r="Q180" s="4158" t="str">
        <f t="shared" si="50"/>
        <v xml:space="preserve">STATE: ; PDY: ; KKL: ; MHE: ; YNM: </v>
      </c>
      <c r="R180" s="4164"/>
      <c r="S180" s="4165"/>
      <c r="T180" s="4210">
        <f t="shared" si="51"/>
        <v>0</v>
      </c>
      <c r="U180" s="4210">
        <f t="shared" si="52"/>
        <v>0</v>
      </c>
      <c r="V180" s="4210">
        <f t="shared" si="53"/>
        <v>0</v>
      </c>
      <c r="W180" s="4211" t="str">
        <f t="shared" si="54"/>
        <v xml:space="preserve">STATE: ; PDY: ; KKL: ; MHE: ; YNM: </v>
      </c>
      <c r="X180" s="4065"/>
      <c r="Y180" s="4065"/>
      <c r="Z180" s="4067">
        <f t="shared" si="59"/>
        <v>0</v>
      </c>
      <c r="AA180" s="4065"/>
      <c r="AB180" s="4265"/>
      <c r="AC180" s="4265"/>
      <c r="AD180" s="4265">
        <f t="shared" si="60"/>
        <v>0</v>
      </c>
      <c r="AE180" s="4266"/>
      <c r="AF180" s="4265"/>
      <c r="AG180" s="4265"/>
      <c r="AH180" s="4265">
        <f t="shared" si="61"/>
        <v>0</v>
      </c>
      <c r="AI180" s="4266"/>
      <c r="AJ180" s="4265"/>
      <c r="AK180" s="4265"/>
      <c r="AL180" s="4265">
        <f t="shared" si="62"/>
        <v>0</v>
      </c>
      <c r="AM180" s="4266"/>
      <c r="AN180" s="4265"/>
      <c r="AO180" s="4265"/>
      <c r="AP180" s="4265">
        <f t="shared" si="63"/>
        <v>0</v>
      </c>
      <c r="AQ180" s="4265"/>
      <c r="AR180" s="4210">
        <f t="shared" si="55"/>
        <v>0</v>
      </c>
      <c r="AS180" s="4210">
        <f t="shared" si="56"/>
        <v>0</v>
      </c>
      <c r="AT180" s="4210">
        <f t="shared" si="57"/>
        <v>0</v>
      </c>
      <c r="AU180" s="4211" t="str">
        <f t="shared" si="58"/>
        <v xml:space="preserve">STATE: ; PDY: ; KKL: ; MHE: ; YNM: </v>
      </c>
      <c r="AV180" s="1579" t="s">
        <v>7485</v>
      </c>
    </row>
    <row r="181" spans="1:49" s="3379" customFormat="1" ht="46.5">
      <c r="A181" s="4224">
        <v>4</v>
      </c>
      <c r="B181" s="4153" t="s">
        <v>2598</v>
      </c>
      <c r="C181" s="4172"/>
      <c r="D181" s="4153" t="s">
        <v>4001</v>
      </c>
      <c r="E181" s="4161" t="s">
        <v>70</v>
      </c>
      <c r="F181" s="4162" t="s">
        <v>3890</v>
      </c>
      <c r="G181" s="4154"/>
      <c r="H181" s="4154"/>
      <c r="I181" s="4154"/>
      <c r="J181" s="4154"/>
      <c r="K181" s="4154"/>
      <c r="L181" s="4154"/>
      <c r="M181" s="4155">
        <f t="shared" si="48"/>
        <v>0</v>
      </c>
      <c r="N181" s="4156">
        <f t="shared" si="64"/>
        <v>0</v>
      </c>
      <c r="O181" s="4155">
        <f t="shared" si="49"/>
        <v>0</v>
      </c>
      <c r="P181" s="4157">
        <f>N181*O181</f>
        <v>0</v>
      </c>
      <c r="Q181" s="4158" t="str">
        <f t="shared" si="50"/>
        <v xml:space="preserve">STATE: ; PDY: ; KKL: ; MHE: ; YNM: </v>
      </c>
      <c r="R181" s="4164"/>
      <c r="S181" s="4165"/>
      <c r="T181" s="4210">
        <f t="shared" si="51"/>
        <v>0</v>
      </c>
      <c r="U181" s="4210">
        <f t="shared" si="52"/>
        <v>0</v>
      </c>
      <c r="V181" s="4210">
        <f t="shared" si="53"/>
        <v>0</v>
      </c>
      <c r="W181" s="4211" t="str">
        <f t="shared" si="54"/>
        <v xml:space="preserve">STATE: ; PDY: ; KKL: ; MHE: ; YNM: </v>
      </c>
      <c r="X181" s="4210"/>
      <c r="Y181" s="4210"/>
      <c r="Z181" s="4210">
        <f t="shared" si="59"/>
        <v>0</v>
      </c>
      <c r="AA181" s="4210"/>
      <c r="AB181" s="4210"/>
      <c r="AC181" s="4210"/>
      <c r="AD181" s="4210">
        <f t="shared" si="60"/>
        <v>0</v>
      </c>
      <c r="AE181" s="4210"/>
      <c r="AF181" s="4210"/>
      <c r="AG181" s="4210"/>
      <c r="AH181" s="4210">
        <f t="shared" si="61"/>
        <v>0</v>
      </c>
      <c r="AI181" s="4210"/>
      <c r="AJ181" s="4210"/>
      <c r="AK181" s="4210"/>
      <c r="AL181" s="4210">
        <f t="shared" si="62"/>
        <v>0</v>
      </c>
      <c r="AM181" s="4210"/>
      <c r="AN181" s="4210"/>
      <c r="AO181" s="4210"/>
      <c r="AP181" s="4210">
        <f t="shared" si="63"/>
        <v>0</v>
      </c>
      <c r="AQ181" s="4210"/>
      <c r="AR181" s="4210">
        <f t="shared" si="55"/>
        <v>0</v>
      </c>
      <c r="AS181" s="4210">
        <f t="shared" si="56"/>
        <v>0</v>
      </c>
      <c r="AT181" s="4210">
        <f t="shared" si="57"/>
        <v>0</v>
      </c>
      <c r="AU181" s="4211" t="str">
        <f t="shared" si="58"/>
        <v xml:space="preserve">STATE: ; PDY: ; KKL: ; MHE: ; YNM: </v>
      </c>
      <c r="AV181" s="1579" t="s">
        <v>7486</v>
      </c>
    </row>
    <row r="182" spans="1:49" s="3379" customFormat="1" ht="60.75">
      <c r="A182" s="4224">
        <v>5</v>
      </c>
      <c r="B182" s="4153" t="s">
        <v>4003</v>
      </c>
      <c r="C182" s="4172"/>
      <c r="D182" s="4153" t="s">
        <v>4002</v>
      </c>
      <c r="E182" s="4161" t="s">
        <v>70</v>
      </c>
      <c r="F182" s="4162" t="s">
        <v>3890</v>
      </c>
      <c r="G182" s="4154"/>
      <c r="H182" s="4154"/>
      <c r="I182" s="4154"/>
      <c r="J182" s="4154"/>
      <c r="K182" s="4154"/>
      <c r="L182" s="4154"/>
      <c r="M182" s="4155">
        <f t="shared" si="48"/>
        <v>0</v>
      </c>
      <c r="N182" s="4156">
        <f t="shared" si="64"/>
        <v>0</v>
      </c>
      <c r="O182" s="4155">
        <f t="shared" si="49"/>
        <v>0</v>
      </c>
      <c r="P182" s="4157">
        <f>N182*O182</f>
        <v>0</v>
      </c>
      <c r="Q182" s="4158" t="str">
        <f t="shared" si="50"/>
        <v xml:space="preserve">STATE: ; PDY: ; KKL: ; MHE: ; YNM: </v>
      </c>
      <c r="R182" s="4164"/>
      <c r="S182" s="4165"/>
      <c r="T182" s="4210">
        <f t="shared" si="51"/>
        <v>0</v>
      </c>
      <c r="U182" s="4210">
        <f t="shared" si="52"/>
        <v>0</v>
      </c>
      <c r="V182" s="4210">
        <f t="shared" si="53"/>
        <v>0</v>
      </c>
      <c r="W182" s="4211" t="str">
        <f t="shared" si="54"/>
        <v xml:space="preserve">STATE: ; PDY: ; KKL: ; MHE: ; YNM: </v>
      </c>
      <c r="X182" s="4210"/>
      <c r="Y182" s="4210"/>
      <c r="Z182" s="4210">
        <f t="shared" si="59"/>
        <v>0</v>
      </c>
      <c r="AA182" s="4210"/>
      <c r="AB182" s="4210"/>
      <c r="AC182" s="4210"/>
      <c r="AD182" s="4210">
        <f t="shared" si="60"/>
        <v>0</v>
      </c>
      <c r="AE182" s="4210"/>
      <c r="AF182" s="4210"/>
      <c r="AG182" s="4210"/>
      <c r="AH182" s="4210">
        <f t="shared" si="61"/>
        <v>0</v>
      </c>
      <c r="AI182" s="4210"/>
      <c r="AJ182" s="4210"/>
      <c r="AK182" s="4210"/>
      <c r="AL182" s="4210">
        <f t="shared" si="62"/>
        <v>0</v>
      </c>
      <c r="AM182" s="4210"/>
      <c r="AN182" s="4210"/>
      <c r="AO182" s="4210"/>
      <c r="AP182" s="4210">
        <f t="shared" si="63"/>
        <v>0</v>
      </c>
      <c r="AQ182" s="4210"/>
      <c r="AR182" s="4210">
        <f t="shared" si="55"/>
        <v>0</v>
      </c>
      <c r="AS182" s="4210">
        <f t="shared" si="56"/>
        <v>0</v>
      </c>
      <c r="AT182" s="4210">
        <f t="shared" si="57"/>
        <v>0</v>
      </c>
      <c r="AU182" s="4211" t="str">
        <f t="shared" si="58"/>
        <v xml:space="preserve">STATE: ; PDY: ; KKL: ; MHE: ; YNM: </v>
      </c>
      <c r="AV182" s="1579" t="s">
        <v>7485</v>
      </c>
    </row>
    <row r="183" spans="1:49" s="3379" customFormat="1" ht="46.5">
      <c r="A183" s="4224">
        <v>6</v>
      </c>
      <c r="B183" s="4153" t="s">
        <v>4004</v>
      </c>
      <c r="C183" s="4172"/>
      <c r="D183" s="4153" t="s">
        <v>1308</v>
      </c>
      <c r="E183" s="4161" t="s">
        <v>70</v>
      </c>
      <c r="F183" s="4162" t="s">
        <v>3890</v>
      </c>
      <c r="G183" s="4154"/>
      <c r="H183" s="4154"/>
      <c r="I183" s="4154"/>
      <c r="J183" s="4154"/>
      <c r="K183" s="4154"/>
      <c r="L183" s="4154"/>
      <c r="M183" s="4155">
        <f t="shared" si="48"/>
        <v>0</v>
      </c>
      <c r="N183" s="4156">
        <f t="shared" si="64"/>
        <v>0</v>
      </c>
      <c r="O183" s="4155">
        <f t="shared" si="49"/>
        <v>0</v>
      </c>
      <c r="P183" s="4157">
        <f t="shared" si="65"/>
        <v>0</v>
      </c>
      <c r="Q183" s="4158" t="str">
        <f t="shared" si="50"/>
        <v xml:space="preserve">STATE: ; PDY: ; KKL: ; MHE: ; YNM: </v>
      </c>
      <c r="R183" s="4164"/>
      <c r="S183" s="4165"/>
      <c r="T183" s="4210">
        <f t="shared" si="51"/>
        <v>0</v>
      </c>
      <c r="U183" s="4210">
        <f t="shared" si="52"/>
        <v>0</v>
      </c>
      <c r="V183" s="4210">
        <f t="shared" si="53"/>
        <v>0</v>
      </c>
      <c r="W183" s="4211" t="str">
        <f t="shared" si="54"/>
        <v xml:space="preserve">STATE: ; PDY: ; KKL: ; MHE: ; YNM: </v>
      </c>
      <c r="X183" s="4210"/>
      <c r="Y183" s="4210"/>
      <c r="Z183" s="4210">
        <f t="shared" si="59"/>
        <v>0</v>
      </c>
      <c r="AA183" s="4210"/>
      <c r="AB183" s="4210"/>
      <c r="AC183" s="4210"/>
      <c r="AD183" s="4210">
        <f t="shared" si="60"/>
        <v>0</v>
      </c>
      <c r="AE183" s="4210"/>
      <c r="AF183" s="4210"/>
      <c r="AG183" s="4210"/>
      <c r="AH183" s="4210">
        <f t="shared" si="61"/>
        <v>0</v>
      </c>
      <c r="AI183" s="4210"/>
      <c r="AJ183" s="4210"/>
      <c r="AK183" s="4210"/>
      <c r="AL183" s="4210">
        <f t="shared" si="62"/>
        <v>0</v>
      </c>
      <c r="AM183" s="4210"/>
      <c r="AN183" s="4210"/>
      <c r="AO183" s="4210"/>
      <c r="AP183" s="4210">
        <f t="shared" si="63"/>
        <v>0</v>
      </c>
      <c r="AQ183" s="4210"/>
      <c r="AR183" s="4210">
        <f t="shared" si="55"/>
        <v>0</v>
      </c>
      <c r="AS183" s="4210">
        <f t="shared" si="56"/>
        <v>0</v>
      </c>
      <c r="AT183" s="4210">
        <f t="shared" si="57"/>
        <v>0</v>
      </c>
      <c r="AU183" s="4211" t="str">
        <f t="shared" si="58"/>
        <v xml:space="preserve">STATE: ; PDY: ; KKL: ; MHE: ; YNM: </v>
      </c>
      <c r="AV183" s="1579"/>
    </row>
    <row r="184" spans="1:49" s="3379" customFormat="1" ht="51" customHeight="1">
      <c r="A184" s="4607" t="s">
        <v>4647</v>
      </c>
      <c r="B184" s="4262" t="s">
        <v>2111</v>
      </c>
      <c r="C184" s="4622"/>
      <c r="D184" s="4262" t="s">
        <v>2843</v>
      </c>
      <c r="E184" s="4250"/>
      <c r="F184" s="4250"/>
      <c r="G184" s="4263"/>
      <c r="H184" s="4263"/>
      <c r="I184" s="4263"/>
      <c r="J184" s="4263"/>
      <c r="K184" s="4263"/>
      <c r="L184" s="4263"/>
      <c r="M184" s="4155"/>
      <c r="N184" s="4253"/>
      <c r="O184" s="4155"/>
      <c r="P184" s="4253">
        <f>SUM(P185:P188)</f>
        <v>2</v>
      </c>
      <c r="Q184" s="4158"/>
      <c r="R184" s="4245"/>
      <c r="S184" s="4236">
        <f>SUM(S185:S188)</f>
        <v>0</v>
      </c>
      <c r="T184" s="4210"/>
      <c r="U184" s="4210"/>
      <c r="V184" s="4253">
        <f>SUM(V185:V188)</f>
        <v>200000</v>
      </c>
      <c r="W184" s="4211"/>
      <c r="X184" s="4210"/>
      <c r="Y184" s="4210"/>
      <c r="Z184" s="4253">
        <f>SUM(Z185:Z188)</f>
        <v>200000</v>
      </c>
      <c r="AA184" s="4210"/>
      <c r="AB184" s="4210"/>
      <c r="AC184" s="4210"/>
      <c r="AD184" s="4253">
        <f>SUM(AD185:AD188)</f>
        <v>0</v>
      </c>
      <c r="AE184" s="4210"/>
      <c r="AF184" s="4210"/>
      <c r="AG184" s="4210"/>
      <c r="AH184" s="4253">
        <f>SUM(AH185:AH188)</f>
        <v>0</v>
      </c>
      <c r="AI184" s="4210"/>
      <c r="AJ184" s="4210"/>
      <c r="AK184" s="4210"/>
      <c r="AL184" s="4253">
        <f>SUM(AL185:AL188)</f>
        <v>0</v>
      </c>
      <c r="AM184" s="4210"/>
      <c r="AN184" s="4210"/>
      <c r="AO184" s="4210"/>
      <c r="AP184" s="4253">
        <f>SUM(AP185:AP188)</f>
        <v>0</v>
      </c>
      <c r="AQ184" s="4210"/>
      <c r="AR184" s="4253">
        <f>SUM(AR185:AR188)</f>
        <v>200000</v>
      </c>
      <c r="AS184" s="4210"/>
      <c r="AT184" s="4210"/>
      <c r="AU184" s="4211"/>
      <c r="AV184" s="1579"/>
    </row>
    <row r="185" spans="1:49" s="3379" customFormat="1" ht="116.25" customHeight="1">
      <c r="A185" s="4224">
        <v>1</v>
      </c>
      <c r="B185" s="4153" t="s">
        <v>2112</v>
      </c>
      <c r="C185" s="4153" t="s">
        <v>1155</v>
      </c>
      <c r="D185" s="4153" t="s">
        <v>1156</v>
      </c>
      <c r="E185" s="4161" t="s">
        <v>70</v>
      </c>
      <c r="F185" s="4162" t="s">
        <v>2374</v>
      </c>
      <c r="G185" s="4215"/>
      <c r="H185" s="4179"/>
      <c r="I185" s="4180"/>
      <c r="J185" s="4180"/>
      <c r="K185" s="4267"/>
      <c r="L185" s="4267"/>
      <c r="M185" s="4155">
        <f t="shared" si="48"/>
        <v>1000</v>
      </c>
      <c r="N185" s="4156">
        <f>M185/100000</f>
        <v>0.01</v>
      </c>
      <c r="O185" s="4155">
        <f t="shared" si="49"/>
        <v>100</v>
      </c>
      <c r="P185" s="4157">
        <f>N185*O185</f>
        <v>1</v>
      </c>
      <c r="Q185" s="4158" t="str">
        <f>W185</f>
        <v xml:space="preserve">STATE: HMIS Portal officals including Medical officers (at State Level) -  100 x 4 batches - Rs.1.00 Lakhs; PDY: ; KKL: ; MHE: ; YNM: </v>
      </c>
      <c r="R185" s="4159">
        <f>'Ab4. HMIS-MCTS'!Q9</f>
        <v>0</v>
      </c>
      <c r="S185" s="4160">
        <f>'Ab4. HMIS-MCTS'!R9</f>
        <v>0</v>
      </c>
      <c r="T185" s="4210">
        <f t="shared" si="51"/>
        <v>1000</v>
      </c>
      <c r="U185" s="4210">
        <f t="shared" si="52"/>
        <v>100</v>
      </c>
      <c r="V185" s="4210">
        <f t="shared" si="53"/>
        <v>100000</v>
      </c>
      <c r="W185" s="4211" t="str">
        <f t="shared" si="54"/>
        <v xml:space="preserve">STATE: HMIS Portal officals including Medical officers (at State Level) -  100 x 4 batches - Rs.1.00 Lakhs; PDY: ; KKL: ; MHE: ; YNM: </v>
      </c>
      <c r="X185" s="1550">
        <v>1000</v>
      </c>
      <c r="Y185" s="1550">
        <v>100</v>
      </c>
      <c r="Z185" s="1551">
        <f t="shared" ref="Z185:Z187" si="66">X185*Y185</f>
        <v>100000</v>
      </c>
      <c r="AA185" s="1551" t="s">
        <v>7735</v>
      </c>
      <c r="AB185" s="4210"/>
      <c r="AC185" s="4210"/>
      <c r="AD185" s="4210">
        <f t="shared" si="60"/>
        <v>0</v>
      </c>
      <c r="AE185" s="4210"/>
      <c r="AF185" s="4210"/>
      <c r="AG185" s="4210"/>
      <c r="AH185" s="4210">
        <f t="shared" si="61"/>
        <v>0</v>
      </c>
      <c r="AI185" s="4210"/>
      <c r="AJ185" s="4210"/>
      <c r="AK185" s="4210"/>
      <c r="AL185" s="4210">
        <f t="shared" si="62"/>
        <v>0</v>
      </c>
      <c r="AM185" s="4210"/>
      <c r="AN185" s="4210"/>
      <c r="AO185" s="4210"/>
      <c r="AP185" s="4210">
        <f t="shared" si="63"/>
        <v>0</v>
      </c>
      <c r="AQ185" s="4210"/>
      <c r="AR185" s="4210">
        <f t="shared" si="55"/>
        <v>100000</v>
      </c>
      <c r="AS185" s="4210">
        <f t="shared" si="56"/>
        <v>100</v>
      </c>
      <c r="AT185" s="4210">
        <f t="shared" si="57"/>
        <v>1000</v>
      </c>
      <c r="AU185" s="4211" t="str">
        <f t="shared" si="58"/>
        <v xml:space="preserve">STATE: HMIS Portal officals including Medical officers (at State Level) -  100 x 4 batches - Rs.1.00 Lakhs; PDY: ; KKL: ; MHE: ; YNM: </v>
      </c>
      <c r="AV185" s="1579" t="s">
        <v>7487</v>
      </c>
      <c r="AW185" s="4981" t="s">
        <v>8128</v>
      </c>
    </row>
    <row r="186" spans="1:49" s="3379" customFormat="1" ht="110.25" customHeight="1">
      <c r="A186" s="4224">
        <v>2</v>
      </c>
      <c r="B186" s="4153" t="s">
        <v>2113</v>
      </c>
      <c r="C186" s="4153" t="s">
        <v>1157</v>
      </c>
      <c r="D186" s="4153" t="s">
        <v>1158</v>
      </c>
      <c r="E186" s="4161" t="s">
        <v>70</v>
      </c>
      <c r="F186" s="4162" t="s">
        <v>2374</v>
      </c>
      <c r="G186" s="4215"/>
      <c r="H186" s="4179"/>
      <c r="I186" s="4180"/>
      <c r="J186" s="4180"/>
      <c r="K186" s="4267"/>
      <c r="L186" s="4267"/>
      <c r="M186" s="4155">
        <f t="shared" si="48"/>
        <v>1000</v>
      </c>
      <c r="N186" s="4156">
        <f>M186/100000</f>
        <v>0.01</v>
      </c>
      <c r="O186" s="4155">
        <f t="shared" si="49"/>
        <v>100</v>
      </c>
      <c r="P186" s="4157">
        <f>N186*O186</f>
        <v>1</v>
      </c>
      <c r="Q186" s="4158" t="str">
        <f t="shared" si="50"/>
        <v xml:space="preserve">STATE: HMIS and RCH Portal Officials (at District Level) - Rs.1.00 Lakhs (25 x 4 batches ); PDY: ; KKL: ; MHE: ; YNM: </v>
      </c>
      <c r="R186" s="4159">
        <f>'Ab4. HMIS-MCTS'!Q10</f>
        <v>0</v>
      </c>
      <c r="S186" s="4160">
        <f>'Ab4. HMIS-MCTS'!R10</f>
        <v>0</v>
      </c>
      <c r="T186" s="4210">
        <f t="shared" si="51"/>
        <v>1000</v>
      </c>
      <c r="U186" s="4210">
        <f t="shared" si="52"/>
        <v>100</v>
      </c>
      <c r="V186" s="4210">
        <f t="shared" si="53"/>
        <v>100000</v>
      </c>
      <c r="W186" s="4211" t="str">
        <f t="shared" si="54"/>
        <v xml:space="preserve">STATE: HMIS and RCH Portal Officials (at District Level) - Rs.1.00 Lakhs (25 x 4 batches ); PDY: ; KKL: ; MHE: ; YNM: </v>
      </c>
      <c r="X186" s="1550">
        <v>1000</v>
      </c>
      <c r="Y186" s="1550">
        <v>100</v>
      </c>
      <c r="Z186" s="1551">
        <f t="shared" si="66"/>
        <v>100000</v>
      </c>
      <c r="AA186" s="4887" t="s">
        <v>7734</v>
      </c>
      <c r="AB186" s="4210"/>
      <c r="AC186" s="4210"/>
      <c r="AD186" s="4210">
        <f t="shared" si="60"/>
        <v>0</v>
      </c>
      <c r="AE186" s="4210"/>
      <c r="AF186" s="4210"/>
      <c r="AG186" s="4210"/>
      <c r="AH186" s="4210">
        <f t="shared" si="61"/>
        <v>0</v>
      </c>
      <c r="AI186" s="4210"/>
      <c r="AJ186" s="4210"/>
      <c r="AK186" s="4210"/>
      <c r="AL186" s="4210">
        <f t="shared" si="62"/>
        <v>0</v>
      </c>
      <c r="AM186" s="4210"/>
      <c r="AN186" s="4210"/>
      <c r="AO186" s="4210"/>
      <c r="AP186" s="4210">
        <f t="shared" si="63"/>
        <v>0</v>
      </c>
      <c r="AQ186" s="4210"/>
      <c r="AR186" s="4210">
        <f t="shared" si="55"/>
        <v>100000</v>
      </c>
      <c r="AS186" s="4210">
        <f t="shared" si="56"/>
        <v>100</v>
      </c>
      <c r="AT186" s="4210">
        <f t="shared" si="57"/>
        <v>1000</v>
      </c>
      <c r="AU186" s="4211" t="str">
        <f t="shared" si="58"/>
        <v xml:space="preserve">STATE: HMIS and RCH Portal Officials (at District Level) - Rs.1.00 Lakhs (25 x 4 batches ); PDY: ; KKL: ; MHE: ; YNM: </v>
      </c>
      <c r="AV186" s="1579" t="s">
        <v>7487</v>
      </c>
      <c r="AW186" s="4981" t="s">
        <v>8128</v>
      </c>
    </row>
    <row r="187" spans="1:49" s="3379" customFormat="1" ht="80.25" customHeight="1">
      <c r="A187" s="4224">
        <v>3</v>
      </c>
      <c r="B187" s="4153" t="s">
        <v>2114</v>
      </c>
      <c r="C187" s="4153" t="s">
        <v>1159</v>
      </c>
      <c r="D187" s="4153" t="s">
        <v>1160</v>
      </c>
      <c r="E187" s="4161" t="s">
        <v>70</v>
      </c>
      <c r="F187" s="4162" t="s">
        <v>2374</v>
      </c>
      <c r="G187" s="4215"/>
      <c r="H187" s="4179"/>
      <c r="I187" s="4180"/>
      <c r="J187" s="4180"/>
      <c r="K187" s="4267"/>
      <c r="L187" s="4267"/>
      <c r="M187" s="4155">
        <f t="shared" si="48"/>
        <v>0</v>
      </c>
      <c r="N187" s="4156">
        <f>M187/100000</f>
        <v>0</v>
      </c>
      <c r="O187" s="4155">
        <f t="shared" si="49"/>
        <v>0</v>
      </c>
      <c r="P187" s="4157">
        <f>N187*O187</f>
        <v>0</v>
      </c>
      <c r="Q187" s="4158" t="str">
        <f t="shared" si="50"/>
        <v xml:space="preserve">STATE: ; PDY: ; KKL: ; MHE: ; YNM: </v>
      </c>
      <c r="R187" s="4159">
        <f>'Ab4. HMIS-MCTS'!Q11</f>
        <v>0</v>
      </c>
      <c r="S187" s="4160">
        <f>'Ab4. HMIS-MCTS'!R11</f>
        <v>0</v>
      </c>
      <c r="T187" s="4210">
        <f t="shared" si="51"/>
        <v>0</v>
      </c>
      <c r="U187" s="4210">
        <f t="shared" si="52"/>
        <v>0</v>
      </c>
      <c r="V187" s="4210">
        <f t="shared" si="53"/>
        <v>0</v>
      </c>
      <c r="W187" s="4211" t="str">
        <f t="shared" si="54"/>
        <v xml:space="preserve">STATE: ; PDY: ; KKL: ; MHE: ; YNM: </v>
      </c>
      <c r="X187" s="1449"/>
      <c r="Y187" s="1449"/>
      <c r="Z187" s="1449">
        <f t="shared" si="66"/>
        <v>0</v>
      </c>
      <c r="AA187" s="4887"/>
      <c r="AB187" s="4210"/>
      <c r="AC187" s="4210"/>
      <c r="AD187" s="4210">
        <f t="shared" si="60"/>
        <v>0</v>
      </c>
      <c r="AE187" s="4210"/>
      <c r="AF187" s="4210"/>
      <c r="AG187" s="4210"/>
      <c r="AH187" s="4210">
        <f t="shared" si="61"/>
        <v>0</v>
      </c>
      <c r="AI187" s="4210"/>
      <c r="AJ187" s="4210"/>
      <c r="AK187" s="4210"/>
      <c r="AL187" s="4210">
        <f t="shared" si="62"/>
        <v>0</v>
      </c>
      <c r="AM187" s="4210"/>
      <c r="AN187" s="4210"/>
      <c r="AO187" s="4210"/>
      <c r="AP187" s="4210">
        <f t="shared" si="63"/>
        <v>0</v>
      </c>
      <c r="AQ187" s="4210"/>
      <c r="AR187" s="4210">
        <f t="shared" si="55"/>
        <v>0</v>
      </c>
      <c r="AS187" s="4210">
        <f t="shared" si="56"/>
        <v>0</v>
      </c>
      <c r="AT187" s="4210">
        <f t="shared" si="57"/>
        <v>0</v>
      </c>
      <c r="AU187" s="4211" t="str">
        <f t="shared" si="58"/>
        <v xml:space="preserve">STATE: ; PDY: ; KKL: ; MHE: ; YNM: </v>
      </c>
      <c r="AV187" s="1579" t="s">
        <v>7487</v>
      </c>
    </row>
    <row r="188" spans="1:49" s="3379" customFormat="1" ht="63.75" customHeight="1">
      <c r="A188" s="4224">
        <v>4</v>
      </c>
      <c r="B188" s="4153" t="s">
        <v>2599</v>
      </c>
      <c r="C188" s="4172"/>
      <c r="D188" s="4153" t="s">
        <v>1308</v>
      </c>
      <c r="E188" s="4161" t="s">
        <v>70</v>
      </c>
      <c r="F188" s="4162" t="s">
        <v>2374</v>
      </c>
      <c r="G188" s="4154"/>
      <c r="H188" s="4154"/>
      <c r="I188" s="4154"/>
      <c r="J188" s="4154"/>
      <c r="K188" s="4154"/>
      <c r="L188" s="4154"/>
      <c r="M188" s="4155">
        <f t="shared" si="48"/>
        <v>0</v>
      </c>
      <c r="N188" s="4156">
        <f>M188/100000</f>
        <v>0</v>
      </c>
      <c r="O188" s="4155">
        <f t="shared" si="49"/>
        <v>0</v>
      </c>
      <c r="P188" s="4157">
        <f>N188*O188</f>
        <v>0</v>
      </c>
      <c r="Q188" s="4158" t="str">
        <f t="shared" si="50"/>
        <v xml:space="preserve">STATE: ; PDY: ; KKL: ; MHE: ; YNM: </v>
      </c>
      <c r="R188" s="4159">
        <f>'Ab4. HMIS-MCTS'!Q12</f>
        <v>0</v>
      </c>
      <c r="S188" s="4160">
        <f>'Ab4. HMIS-MCTS'!R12</f>
        <v>0</v>
      </c>
      <c r="T188" s="4210">
        <f t="shared" si="51"/>
        <v>0</v>
      </c>
      <c r="U188" s="4210">
        <f t="shared" si="52"/>
        <v>0</v>
      </c>
      <c r="V188" s="4210">
        <f t="shared" si="53"/>
        <v>0</v>
      </c>
      <c r="W188" s="4211" t="str">
        <f t="shared" si="54"/>
        <v xml:space="preserve">STATE: ; PDY: ; KKL: ; MHE: ; YNM: </v>
      </c>
      <c r="X188" s="4065"/>
      <c r="Y188" s="4065"/>
      <c r="Z188" s="4067">
        <f>X188*Y188</f>
        <v>0</v>
      </c>
      <c r="AA188" s="4206"/>
      <c r="AB188" s="4210"/>
      <c r="AC188" s="4210"/>
      <c r="AD188" s="4210">
        <f t="shared" si="60"/>
        <v>0</v>
      </c>
      <c r="AE188" s="4210"/>
      <c r="AF188" s="4210"/>
      <c r="AG188" s="4210"/>
      <c r="AH188" s="4210">
        <f t="shared" si="61"/>
        <v>0</v>
      </c>
      <c r="AI188" s="4210"/>
      <c r="AJ188" s="4210"/>
      <c r="AK188" s="4210"/>
      <c r="AL188" s="4210">
        <f t="shared" si="62"/>
        <v>0</v>
      </c>
      <c r="AM188" s="4210"/>
      <c r="AN188" s="4210"/>
      <c r="AO188" s="4210"/>
      <c r="AP188" s="4210">
        <f t="shared" si="63"/>
        <v>0</v>
      </c>
      <c r="AQ188" s="4210"/>
      <c r="AR188" s="4210">
        <f t="shared" si="55"/>
        <v>0</v>
      </c>
      <c r="AS188" s="4210">
        <f t="shared" si="56"/>
        <v>0</v>
      </c>
      <c r="AT188" s="4210">
        <f t="shared" si="57"/>
        <v>0</v>
      </c>
      <c r="AU188" s="4211" t="str">
        <f t="shared" si="58"/>
        <v xml:space="preserve">STATE: ; PDY: ; KKL: ; MHE: ; YNM: </v>
      </c>
      <c r="AV188" s="1579"/>
    </row>
    <row r="189" spans="1:49" s="3379" customFormat="1" ht="76.5" customHeight="1">
      <c r="A189" s="4607" t="s">
        <v>4648</v>
      </c>
      <c r="B189" s="4262" t="s">
        <v>2115</v>
      </c>
      <c r="C189" s="4622"/>
      <c r="D189" s="4262" t="s">
        <v>4589</v>
      </c>
      <c r="E189" s="4250"/>
      <c r="F189" s="4250"/>
      <c r="G189" s="4263"/>
      <c r="H189" s="4263"/>
      <c r="I189" s="4263"/>
      <c r="J189" s="4263"/>
      <c r="K189" s="4263"/>
      <c r="L189" s="4263"/>
      <c r="M189" s="4155"/>
      <c r="N189" s="4253"/>
      <c r="O189" s="4155"/>
      <c r="P189" s="4253">
        <f>SUM(P190:P194)</f>
        <v>56.500159999999994</v>
      </c>
      <c r="Q189" s="4158"/>
      <c r="R189" s="4245"/>
      <c r="S189" s="4236">
        <f>SUM(S190:S194)</f>
        <v>0</v>
      </c>
      <c r="T189" s="4210"/>
      <c r="U189" s="4210"/>
      <c r="V189" s="4253">
        <f>SUM(V190:V194)</f>
        <v>5650016</v>
      </c>
      <c r="W189" s="4211"/>
      <c r="X189" s="4210"/>
      <c r="Y189" s="4210"/>
      <c r="Z189" s="4253">
        <f>SUM(Z190:Z194)</f>
        <v>0</v>
      </c>
      <c r="AA189" s="4210"/>
      <c r="AB189" s="4210"/>
      <c r="AC189" s="4210"/>
      <c r="AD189" s="4253">
        <f>SUM(AD190:AD194)</f>
        <v>3675012</v>
      </c>
      <c r="AE189" s="4210"/>
      <c r="AF189" s="4210"/>
      <c r="AG189" s="4210"/>
      <c r="AH189" s="4253">
        <f>SUM(AH190:AH194)</f>
        <v>1525004</v>
      </c>
      <c r="AI189" s="4210"/>
      <c r="AJ189" s="4210"/>
      <c r="AK189" s="4210"/>
      <c r="AL189" s="4253">
        <f>SUM(AL190:AL194)</f>
        <v>200000</v>
      </c>
      <c r="AM189" s="4210"/>
      <c r="AN189" s="4210"/>
      <c r="AO189" s="4210"/>
      <c r="AP189" s="4253">
        <f>SUM(AP190:AP194)</f>
        <v>250000</v>
      </c>
      <c r="AQ189" s="4210"/>
      <c r="AR189" s="4253">
        <f>SUM(AR190:AR194)</f>
        <v>5650016</v>
      </c>
      <c r="AS189" s="4210"/>
      <c r="AT189" s="4210"/>
      <c r="AU189" s="4211"/>
      <c r="AV189" s="1579"/>
    </row>
    <row r="190" spans="1:49" s="3379" customFormat="1" ht="60" customHeight="1">
      <c r="A190" s="4224">
        <v>1</v>
      </c>
      <c r="B190" s="4153" t="s">
        <v>2116</v>
      </c>
      <c r="C190" s="4159" t="s">
        <v>2033</v>
      </c>
      <c r="D190" s="4153" t="s">
        <v>4783</v>
      </c>
      <c r="E190" s="4161" t="s">
        <v>70</v>
      </c>
      <c r="F190" s="4162" t="s">
        <v>4344</v>
      </c>
      <c r="G190" s="4154"/>
      <c r="H190" s="4154"/>
      <c r="I190" s="4154"/>
      <c r="J190" s="4154"/>
      <c r="K190" s="4154"/>
      <c r="L190" s="4154"/>
      <c r="M190" s="4155">
        <f t="shared" si="48"/>
        <v>0</v>
      </c>
      <c r="N190" s="4156">
        <f>M190/100000</f>
        <v>0</v>
      </c>
      <c r="O190" s="4155">
        <f t="shared" si="49"/>
        <v>0</v>
      </c>
      <c r="P190" s="4157">
        <f>N190*O190</f>
        <v>0</v>
      </c>
      <c r="Q190" s="4158" t="str">
        <f t="shared" si="50"/>
        <v xml:space="preserve">STATE: ; PDY: ; KKL: ; MHE: ; YNM: </v>
      </c>
      <c r="R190" s="4159">
        <f>'Abs6. CPHC'!Q23</f>
        <v>0</v>
      </c>
      <c r="S190" s="4254">
        <f>'Abs6. CPHC'!R23</f>
        <v>0</v>
      </c>
      <c r="T190" s="4210">
        <f t="shared" si="51"/>
        <v>0</v>
      </c>
      <c r="U190" s="4210">
        <f t="shared" si="52"/>
        <v>0</v>
      </c>
      <c r="V190" s="4210">
        <f t="shared" si="53"/>
        <v>0</v>
      </c>
      <c r="W190" s="4211" t="str">
        <f t="shared" si="54"/>
        <v xml:space="preserve">STATE: ; PDY: ; KKL: ; MHE: ; YNM: </v>
      </c>
      <c r="X190" s="4268"/>
      <c r="Y190" s="4268"/>
      <c r="Z190" s="4268">
        <v>0</v>
      </c>
      <c r="AA190" s="4268"/>
      <c r="AB190" s="4226"/>
      <c r="AC190" s="4623"/>
      <c r="AD190" s="4268">
        <v>0</v>
      </c>
      <c r="AE190" s="4269"/>
      <c r="AF190" s="4226"/>
      <c r="AG190" s="4226"/>
      <c r="AH190" s="4268">
        <v>0</v>
      </c>
      <c r="AI190" s="4269"/>
      <c r="AJ190" s="4226"/>
      <c r="AK190" s="4226"/>
      <c r="AL190" s="4268">
        <v>0</v>
      </c>
      <c r="AM190" s="4269"/>
      <c r="AN190" s="4226"/>
      <c r="AO190" s="4226"/>
      <c r="AP190" s="4268">
        <v>0</v>
      </c>
      <c r="AQ190" s="4269"/>
      <c r="AR190" s="4210">
        <f t="shared" si="55"/>
        <v>0</v>
      </c>
      <c r="AS190" s="4210">
        <f t="shared" si="56"/>
        <v>0</v>
      </c>
      <c r="AT190" s="4210">
        <f t="shared" si="57"/>
        <v>0</v>
      </c>
      <c r="AU190" s="4211" t="str">
        <f t="shared" si="58"/>
        <v xml:space="preserve">STATE: ; PDY: ; KKL: ; MHE: ; YNM: </v>
      </c>
      <c r="AV190" s="1579" t="s">
        <v>7488</v>
      </c>
    </row>
    <row r="191" spans="1:49" s="3379" customFormat="1" ht="255.75">
      <c r="A191" s="4224">
        <v>2</v>
      </c>
      <c r="B191" s="4153" t="s">
        <v>2117</v>
      </c>
      <c r="C191" s="4159" t="s">
        <v>2033</v>
      </c>
      <c r="D191" s="4153" t="s">
        <v>4784</v>
      </c>
      <c r="E191" s="4161" t="s">
        <v>70</v>
      </c>
      <c r="F191" s="4162" t="s">
        <v>4344</v>
      </c>
      <c r="G191" s="4154"/>
      <c r="H191" s="4154"/>
      <c r="I191" s="4154"/>
      <c r="J191" s="4154"/>
      <c r="K191" s="4154"/>
      <c r="L191" s="4154"/>
      <c r="M191" s="4155">
        <f t="shared" si="48"/>
        <v>10000</v>
      </c>
      <c r="N191" s="4156">
        <f>M191/100000</f>
        <v>0.1</v>
      </c>
      <c r="O191" s="4155">
        <f t="shared" si="49"/>
        <v>101</v>
      </c>
      <c r="P191" s="4157">
        <f>N191*O191</f>
        <v>10.100000000000001</v>
      </c>
      <c r="Q191" s="4158" t="str">
        <f t="shared" si="50"/>
        <v>STATE: ; PDY: Recurring cost- SC- 51 + Rural PHC-15 = 66 Centres x Rs.10,000= Rs.6,60,000; KKL: Recurring cost- SC- 17 + Rural PHC-9 = 26 Centres x Rs.10,000= Rs.2,60,000; MHE: Recurring cost- SC- Rs.10,000 * 4 centre= Rs.40,000; YNM: Recurring cost- SC- Rs.10,000 * 5 centre= Rs.50,000</v>
      </c>
      <c r="R191" s="4159">
        <f>'Abs6. CPHC'!Q24</f>
        <v>0</v>
      </c>
      <c r="S191" s="4254">
        <f>'Abs6. CPHC'!R24</f>
        <v>0</v>
      </c>
      <c r="T191" s="4210">
        <f t="shared" si="51"/>
        <v>10000</v>
      </c>
      <c r="U191" s="4210">
        <f t="shared" si="52"/>
        <v>101</v>
      </c>
      <c r="V191" s="4210">
        <f t="shared" si="53"/>
        <v>1010000</v>
      </c>
      <c r="W191" s="4211" t="str">
        <f t="shared" si="54"/>
        <v>STATE: ; PDY: Recurring cost- SC- 51 + Rural PHC-15 = 66 Centres x Rs.10,000= Rs.6,60,000; KKL: Recurring cost- SC- 17 + Rural PHC-9 = 26 Centres x Rs.10,000= Rs.2,60,000; MHE: Recurring cost- SC- Rs.10,000 * 4 centre= Rs.40,000; YNM: Recurring cost- SC- Rs.10,000 * 5 centre= Rs.50,000</v>
      </c>
      <c r="X191" s="4226"/>
      <c r="Y191" s="4226"/>
      <c r="Z191" s="4226">
        <v>0</v>
      </c>
      <c r="AA191" s="4226"/>
      <c r="AB191" s="4226">
        <v>10000</v>
      </c>
      <c r="AC191" s="4623">
        <v>66</v>
      </c>
      <c r="AD191" s="4210">
        <f t="shared" si="60"/>
        <v>660000</v>
      </c>
      <c r="AE191" s="4269" t="s">
        <v>7261</v>
      </c>
      <c r="AF191" s="4226">
        <v>10000</v>
      </c>
      <c r="AG191" s="4226">
        <v>26</v>
      </c>
      <c r="AH191" s="4210">
        <f>AF191*AG191</f>
        <v>260000</v>
      </c>
      <c r="AI191" s="4269" t="s">
        <v>7262</v>
      </c>
      <c r="AJ191" s="4226">
        <v>10000</v>
      </c>
      <c r="AK191" s="4226">
        <v>4</v>
      </c>
      <c r="AL191" s="4210">
        <f t="shared" si="62"/>
        <v>40000</v>
      </c>
      <c r="AM191" s="4269" t="s">
        <v>7263</v>
      </c>
      <c r="AN191" s="4226">
        <v>10000</v>
      </c>
      <c r="AO191" s="4226">
        <v>5</v>
      </c>
      <c r="AP191" s="4210">
        <f>AN191*AO191</f>
        <v>50000</v>
      </c>
      <c r="AQ191" s="4269" t="s">
        <v>7264</v>
      </c>
      <c r="AR191" s="4210">
        <f t="shared" si="55"/>
        <v>1010000</v>
      </c>
      <c r="AS191" s="4210">
        <f t="shared" si="56"/>
        <v>101</v>
      </c>
      <c r="AT191" s="4210">
        <f t="shared" si="57"/>
        <v>10000</v>
      </c>
      <c r="AU191" s="4211" t="str">
        <f t="shared" si="58"/>
        <v>STATE: ; PDY: Recurring cost- SC- 51 + Rural PHC-15 = 66 Centres x Rs.10,000= Rs.6,60,000; KKL: Recurring cost- SC- 17 + Rural PHC-9 = 26 Centres x Rs.10,000= Rs.2,60,000; MHE: Recurring cost- SC- Rs.10,000 * 4 centre= Rs.40,000; YNM: Recurring cost- SC- Rs.10,000 * 5 centre= Rs.50,000</v>
      </c>
      <c r="AV191" s="1579" t="s">
        <v>7488</v>
      </c>
      <c r="AW191" s="4981" t="s">
        <v>8097</v>
      </c>
    </row>
    <row r="192" spans="1:49" s="3379" customFormat="1" ht="46.5">
      <c r="A192" s="4224">
        <v>3</v>
      </c>
      <c r="B192" s="4153" t="s">
        <v>2118</v>
      </c>
      <c r="C192" s="4153" t="s">
        <v>1163</v>
      </c>
      <c r="D192" s="4153" t="s">
        <v>4785</v>
      </c>
      <c r="E192" s="4161" t="s">
        <v>70</v>
      </c>
      <c r="F192" s="4162" t="s">
        <v>4344</v>
      </c>
      <c r="G192" s="4154"/>
      <c r="H192" s="4154"/>
      <c r="I192" s="4154"/>
      <c r="J192" s="4154"/>
      <c r="K192" s="4154"/>
      <c r="L192" s="4154"/>
      <c r="M192" s="4155">
        <f t="shared" si="48"/>
        <v>0</v>
      </c>
      <c r="N192" s="4156">
        <f>M192/100000</f>
        <v>0</v>
      </c>
      <c r="O192" s="4155">
        <f t="shared" si="49"/>
        <v>0</v>
      </c>
      <c r="P192" s="4157">
        <f>N192*O192</f>
        <v>0</v>
      </c>
      <c r="Q192" s="4158" t="str">
        <f>W192</f>
        <v xml:space="preserve">STATE: ; PDY: ; KKL: ; MHE: ; YNM: </v>
      </c>
      <c r="R192" s="4159">
        <f>'Abs6. CPHC'!Q25</f>
        <v>0</v>
      </c>
      <c r="S192" s="4254">
        <f>'Abs6. CPHC'!R25</f>
        <v>0</v>
      </c>
      <c r="T192" s="4210">
        <f t="shared" si="51"/>
        <v>0</v>
      </c>
      <c r="U192" s="4210">
        <f t="shared" si="52"/>
        <v>0</v>
      </c>
      <c r="V192" s="4210">
        <f t="shared" si="53"/>
        <v>0</v>
      </c>
      <c r="W192" s="4211" t="str">
        <f t="shared" si="54"/>
        <v xml:space="preserve">STATE: ; PDY: ; KKL: ; MHE: ; YNM: </v>
      </c>
      <c r="X192" s="4226"/>
      <c r="Y192" s="4226"/>
      <c r="Z192" s="4226">
        <v>0</v>
      </c>
      <c r="AA192" s="4226"/>
      <c r="AB192" s="4226"/>
      <c r="AC192" s="4623"/>
      <c r="AD192" s="4226">
        <v>0</v>
      </c>
      <c r="AE192" s="4269"/>
      <c r="AF192" s="4226"/>
      <c r="AG192" s="4226"/>
      <c r="AH192" s="4226">
        <v>0</v>
      </c>
      <c r="AI192" s="4269"/>
      <c r="AJ192" s="4226"/>
      <c r="AK192" s="4226"/>
      <c r="AL192" s="4226">
        <v>0</v>
      </c>
      <c r="AM192" s="4269"/>
      <c r="AN192" s="4226"/>
      <c r="AO192" s="4226"/>
      <c r="AP192" s="4226">
        <v>0</v>
      </c>
      <c r="AQ192" s="4269"/>
      <c r="AR192" s="4210">
        <f t="shared" si="55"/>
        <v>0</v>
      </c>
      <c r="AS192" s="4210">
        <f t="shared" si="56"/>
        <v>0</v>
      </c>
      <c r="AT192" s="4210">
        <f t="shared" si="57"/>
        <v>0</v>
      </c>
      <c r="AU192" s="4211" t="str">
        <f t="shared" si="58"/>
        <v xml:space="preserve">STATE: ; PDY: ; KKL: ; MHE: ; YNM: </v>
      </c>
      <c r="AV192" s="1579" t="s">
        <v>7488</v>
      </c>
      <c r="AW192" s="4981"/>
    </row>
    <row r="193" spans="1:49" s="3379" customFormat="1" ht="409.5">
      <c r="A193" s="4224">
        <v>4</v>
      </c>
      <c r="B193" s="4270"/>
      <c r="C193" s="4270"/>
      <c r="D193" s="4153" t="s">
        <v>4786</v>
      </c>
      <c r="E193" s="4161" t="s">
        <v>70</v>
      </c>
      <c r="F193" s="4162" t="s">
        <v>4344</v>
      </c>
      <c r="G193" s="4154"/>
      <c r="H193" s="4154"/>
      <c r="I193" s="4154"/>
      <c r="J193" s="4154"/>
      <c r="K193" s="4154"/>
      <c r="L193" s="4154"/>
      <c r="M193" s="4155">
        <f t="shared" si="48"/>
        <v>15940.752475247526</v>
      </c>
      <c r="N193" s="4156">
        <f>M193/100000</f>
        <v>0.15940752475247524</v>
      </c>
      <c r="O193" s="4155">
        <f t="shared" si="49"/>
        <v>101</v>
      </c>
      <c r="P193" s="4157">
        <f>N193*O193</f>
        <v>16.100159999999999</v>
      </c>
      <c r="Q193" s="4158" t="str">
        <f t="shared" si="50"/>
        <v xml:space="preserve">STATE: ; PDY: Recurring cost- Rs.10,000* 51 HWC-SHC (MO)= Rs.5,10,000; Rs.20,000* 15 HWC-PHC (MO)= Rs.3,00,000; Rs.15,000* 15 HWC-PHC (SN)= Rs.2,25,000 (Total-10,35,000); KKL: Recurring cost- Rs.10,000* 17 HWC-SHC (MO)= Rs.1,70,000; Rs.20,000* 9 HWC-PHC (MO)= Rs.1,80,000; Rs.15,000* 9 HWC-PHC (SN)= Rs.1,35,000 (Total-4,85,000); MHE: Recurring cost- Rs.10,000* 4 HWC-SHC (MO)= Rs.40,000; YNM: Recurring cost- SC- 5 x Rs.10,000 (MO)= Rs.50,000 </v>
      </c>
      <c r="R193" s="4159">
        <f>'Abs6. CPHC'!Q26</f>
        <v>0</v>
      </c>
      <c r="S193" s="4254">
        <f>'Abs6. CPHC'!R26</f>
        <v>0</v>
      </c>
      <c r="T193" s="4210">
        <f t="shared" si="51"/>
        <v>15940.752475247526</v>
      </c>
      <c r="U193" s="4210">
        <f t="shared" si="52"/>
        <v>101</v>
      </c>
      <c r="V193" s="4210">
        <f t="shared" si="53"/>
        <v>1610016</v>
      </c>
      <c r="W193" s="4211" t="str">
        <f t="shared" si="54"/>
        <v xml:space="preserve">STATE: ; PDY: Recurring cost- Rs.10,000* 51 HWC-SHC (MO)= Rs.5,10,000; Rs.20,000* 15 HWC-PHC (MO)= Rs.3,00,000; Rs.15,000* 15 HWC-PHC (SN)= Rs.2,25,000 (Total-10,35,000); KKL: Recurring cost- Rs.10,000* 17 HWC-SHC (MO)= Rs.1,70,000; Rs.20,000* 9 HWC-PHC (MO)= Rs.1,80,000; Rs.15,000* 9 HWC-PHC (SN)= Rs.1,35,000 (Total-4,85,000); MHE: Recurring cost- Rs.10,000* 4 HWC-SHC (MO)= Rs.40,000; YNM: Recurring cost- SC- 5 x Rs.10,000 (MO)= Rs.50,000 </v>
      </c>
      <c r="X193" s="4210"/>
      <c r="Y193" s="4210"/>
      <c r="Z193" s="4210">
        <f t="shared" si="59"/>
        <v>0</v>
      </c>
      <c r="AA193" s="4210"/>
      <c r="AB193" s="4226">
        <v>15682</v>
      </c>
      <c r="AC193" s="4623">
        <v>66</v>
      </c>
      <c r="AD193" s="4210">
        <f t="shared" si="60"/>
        <v>1035012</v>
      </c>
      <c r="AE193" s="4269" t="s">
        <v>7265</v>
      </c>
      <c r="AF193" s="4226">
        <v>18654</v>
      </c>
      <c r="AG193" s="4226">
        <v>26</v>
      </c>
      <c r="AH193" s="4210">
        <f t="shared" si="61"/>
        <v>485004</v>
      </c>
      <c r="AI193" s="4269" t="s">
        <v>7266</v>
      </c>
      <c r="AJ193" s="4226">
        <v>10000</v>
      </c>
      <c r="AK193" s="4226">
        <v>4</v>
      </c>
      <c r="AL193" s="4210">
        <f t="shared" si="62"/>
        <v>40000</v>
      </c>
      <c r="AM193" s="4269" t="s">
        <v>7267</v>
      </c>
      <c r="AN193" s="4226">
        <v>10000</v>
      </c>
      <c r="AO193" s="4226">
        <v>5</v>
      </c>
      <c r="AP193" s="4210">
        <f t="shared" si="63"/>
        <v>50000</v>
      </c>
      <c r="AQ193" s="4269" t="s">
        <v>7268</v>
      </c>
      <c r="AR193" s="4210">
        <f t="shared" si="55"/>
        <v>1610016</v>
      </c>
      <c r="AS193" s="4210">
        <f t="shared" si="56"/>
        <v>101</v>
      </c>
      <c r="AT193" s="4210">
        <f t="shared" si="57"/>
        <v>15940.752475247526</v>
      </c>
      <c r="AU193" s="4211" t="str">
        <f t="shared" si="58"/>
        <v xml:space="preserve">STATE: ; PDY: Recurring cost- Rs.10,000* 51 HWC-SHC (MO)= Rs.5,10,000; Rs.20,000* 15 HWC-PHC (MO)= Rs.3,00,000; Rs.15,000* 15 HWC-PHC (SN)= Rs.2,25,000 (Total-10,35,000); KKL: Recurring cost- Rs.10,000* 17 HWC-SHC (MO)= Rs.1,70,000; Rs.20,000* 9 HWC-PHC (MO)= Rs.1,80,000; Rs.15,000* 9 HWC-PHC (SN)= Rs.1,35,000 (Total-4,85,000); MHE: Recurring cost- Rs.10,000* 4 HWC-SHC (MO)= Rs.40,000; YNM: Recurring cost- SC- 5 x Rs.10,000 (MO)= Rs.50,000 </v>
      </c>
      <c r="AV193" s="1579" t="s">
        <v>7488</v>
      </c>
      <c r="AW193" s="4981" t="s">
        <v>8097</v>
      </c>
    </row>
    <row r="194" spans="1:49" s="3379" customFormat="1" ht="255.75">
      <c r="A194" s="4224">
        <v>5</v>
      </c>
      <c r="B194" s="4153" t="s">
        <v>2600</v>
      </c>
      <c r="C194" s="4172"/>
      <c r="D194" s="4153" t="s">
        <v>6944</v>
      </c>
      <c r="E194" s="4161" t="s">
        <v>70</v>
      </c>
      <c r="F194" s="4162" t="s">
        <v>4344</v>
      </c>
      <c r="G194" s="4163"/>
      <c r="H194" s="4179"/>
      <c r="I194" s="4180"/>
      <c r="J194" s="4180"/>
      <c r="K194" s="4163"/>
      <c r="L194" s="4163"/>
      <c r="M194" s="4155">
        <f t="shared" si="48"/>
        <v>30000</v>
      </c>
      <c r="N194" s="4156">
        <f>M194/100000</f>
        <v>0.3</v>
      </c>
      <c r="O194" s="4155">
        <f t="shared" si="49"/>
        <v>101</v>
      </c>
      <c r="P194" s="4157">
        <f>N194*O194</f>
        <v>30.299999999999997</v>
      </c>
      <c r="Q194" s="4158" t="str">
        <f t="shared" si="50"/>
        <v>STATE: ; PDY: Recurring cost- SC- 51 + Rural PHC-15= 66 Centres x Rs.2,500 x 12 m= Rs.19,80,000; KKL: Recurring cost- SC- 17 + Rural PHC-9= 26 Centres x Rs.2500 x 12m= Rs.7,80,000; MHE: Recurring cost- SC- 4 x Rs.2500 x 12m= Rs.1,20,000; YNM: Recurring cost- SC- 5 Centres x Rs.2500 x 12m= Rs.1,50,000</v>
      </c>
      <c r="R194" s="4159">
        <f>'Abs6. CPHC'!Q27</f>
        <v>0</v>
      </c>
      <c r="S194" s="4254">
        <f>'Abs6. CPHC'!R27</f>
        <v>0</v>
      </c>
      <c r="T194" s="4210">
        <f t="shared" si="51"/>
        <v>30000</v>
      </c>
      <c r="U194" s="4210">
        <f t="shared" si="52"/>
        <v>101</v>
      </c>
      <c r="V194" s="4210">
        <f t="shared" si="53"/>
        <v>3030000</v>
      </c>
      <c r="W194" s="4211" t="str">
        <f t="shared" si="54"/>
        <v>STATE: ; PDY: Recurring cost- SC- 51 + Rural PHC-15= 66 Centres x Rs.2,500 x 12 m= Rs.19,80,000; KKL: Recurring cost- SC- 17 + Rural PHC-9= 26 Centres x Rs.2500 x 12m= Rs.7,80,000; MHE: Recurring cost- SC- 4 x Rs.2500 x 12m= Rs.1,20,000; YNM: Recurring cost- SC- 5 Centres x Rs.2500 x 12m= Rs.1,50,000</v>
      </c>
      <c r="X194" s="4210"/>
      <c r="Y194" s="4210"/>
      <c r="Z194" s="4210">
        <f t="shared" si="59"/>
        <v>0</v>
      </c>
      <c r="AA194" s="4210"/>
      <c r="AB194" s="4226">
        <v>30000</v>
      </c>
      <c r="AC194" s="4623">
        <v>66</v>
      </c>
      <c r="AD194" s="4210">
        <f t="shared" si="60"/>
        <v>1980000</v>
      </c>
      <c r="AE194" s="4269" t="s">
        <v>7269</v>
      </c>
      <c r="AF194" s="4226">
        <v>30000</v>
      </c>
      <c r="AG194" s="4226">
        <v>26</v>
      </c>
      <c r="AH194" s="4210">
        <f t="shared" si="61"/>
        <v>780000</v>
      </c>
      <c r="AI194" s="4269" t="s">
        <v>7270</v>
      </c>
      <c r="AJ194" s="4226">
        <v>30000</v>
      </c>
      <c r="AK194" s="4226">
        <v>4</v>
      </c>
      <c r="AL194" s="4210">
        <f t="shared" si="62"/>
        <v>120000</v>
      </c>
      <c r="AM194" s="4269" t="s">
        <v>7271</v>
      </c>
      <c r="AN194" s="4226">
        <v>30000</v>
      </c>
      <c r="AO194" s="4226">
        <v>5</v>
      </c>
      <c r="AP194" s="4210">
        <f t="shared" si="63"/>
        <v>150000</v>
      </c>
      <c r="AQ194" s="4269" t="s">
        <v>7272</v>
      </c>
      <c r="AR194" s="4210">
        <f t="shared" si="55"/>
        <v>3030000</v>
      </c>
      <c r="AS194" s="4210">
        <f t="shared" si="56"/>
        <v>101</v>
      </c>
      <c r="AT194" s="4210">
        <f t="shared" si="57"/>
        <v>30000</v>
      </c>
      <c r="AU194" s="4211" t="str">
        <f t="shared" si="58"/>
        <v>STATE: ; PDY: Recurring cost- SC- 51 + Rural PHC-15= 66 Centres x Rs.2,500 x 12 m= Rs.19,80,000; KKL: Recurring cost- SC- 17 + Rural PHC-9= 26 Centres x Rs.2500 x 12m= Rs.7,80,000; MHE: Recurring cost- SC- 4 x Rs.2500 x 12m= Rs.1,20,000; YNM: Recurring cost- SC- 5 Centres x Rs.2500 x 12m= Rs.1,50,000</v>
      </c>
      <c r="AV194" s="1579"/>
      <c r="AW194" s="4981" t="s">
        <v>8097</v>
      </c>
    </row>
    <row r="195" spans="1:49" s="3379" customFormat="1" ht="23.25">
      <c r="A195" s="4607" t="s">
        <v>4756</v>
      </c>
      <c r="B195" s="4240" t="s">
        <v>3348</v>
      </c>
      <c r="C195" s="4240" t="s">
        <v>815</v>
      </c>
      <c r="D195" s="4240" t="s">
        <v>816</v>
      </c>
      <c r="E195" s="4241"/>
      <c r="F195" s="4241"/>
      <c r="G195" s="4242"/>
      <c r="H195" s="4242"/>
      <c r="I195" s="4242"/>
      <c r="J195" s="4242"/>
      <c r="K195" s="4242"/>
      <c r="L195" s="4242"/>
      <c r="M195" s="4155"/>
      <c r="N195" s="4244"/>
      <c r="O195" s="4155"/>
      <c r="P195" s="4244">
        <f>SUM(P196:P199)</f>
        <v>0</v>
      </c>
      <c r="Q195" s="4158"/>
      <c r="R195" s="4245"/>
      <c r="S195" s="4236">
        <f>SUM(S196:S199)</f>
        <v>0</v>
      </c>
      <c r="T195" s="4210"/>
      <c r="U195" s="4210"/>
      <c r="V195" s="4244">
        <f>SUM(V196:V199)</f>
        <v>0</v>
      </c>
      <c r="W195" s="4211"/>
      <c r="X195" s="4210"/>
      <c r="Y195" s="4210"/>
      <c r="Z195" s="4244">
        <f>SUM(Z196:Z199)</f>
        <v>0</v>
      </c>
      <c r="AA195" s="4210"/>
      <c r="AB195" s="4210"/>
      <c r="AC195" s="4210"/>
      <c r="AD195" s="4244">
        <f>SUM(AD196:AD199)</f>
        <v>0</v>
      </c>
      <c r="AE195" s="4210"/>
      <c r="AF195" s="4210"/>
      <c r="AG195" s="4210"/>
      <c r="AH195" s="4244">
        <f>SUM(AH196:AH199)</f>
        <v>0</v>
      </c>
      <c r="AI195" s="4210"/>
      <c r="AJ195" s="4210"/>
      <c r="AK195" s="4210"/>
      <c r="AL195" s="4244">
        <f>SUM(AL196:AL199)</f>
        <v>0</v>
      </c>
      <c r="AM195" s="4210"/>
      <c r="AN195" s="4210"/>
      <c r="AO195" s="4210"/>
      <c r="AP195" s="4244">
        <f>SUM(AP196:AP199)</f>
        <v>0</v>
      </c>
      <c r="AQ195" s="4210"/>
      <c r="AR195" s="4244">
        <f>SUM(AR196:AR199)</f>
        <v>0</v>
      </c>
      <c r="AS195" s="4210"/>
      <c r="AT195" s="4210"/>
      <c r="AU195" s="4211"/>
      <c r="AV195" s="1579"/>
    </row>
    <row r="196" spans="1:49" s="3379" customFormat="1" ht="60.75">
      <c r="A196" s="4224">
        <v>1</v>
      </c>
      <c r="B196" s="4153" t="s">
        <v>4326</v>
      </c>
      <c r="C196" s="4153" t="s">
        <v>817</v>
      </c>
      <c r="D196" s="4153" t="s">
        <v>818</v>
      </c>
      <c r="E196" s="4161" t="s">
        <v>70</v>
      </c>
      <c r="F196" s="4619" t="s">
        <v>70</v>
      </c>
      <c r="G196" s="4272"/>
      <c r="H196" s="4272"/>
      <c r="I196" s="4271"/>
      <c r="J196" s="4624"/>
      <c r="K196" s="4272"/>
      <c r="L196" s="4272"/>
      <c r="M196" s="4155">
        <f t="shared" si="48"/>
        <v>0</v>
      </c>
      <c r="N196" s="4156">
        <f>M196/100000</f>
        <v>0</v>
      </c>
      <c r="O196" s="4155">
        <f t="shared" si="49"/>
        <v>0</v>
      </c>
      <c r="P196" s="4157">
        <f>N196*O196</f>
        <v>0</v>
      </c>
      <c r="Q196" s="4158" t="str">
        <f t="shared" si="50"/>
        <v xml:space="preserve">STATE: ; PDY: ; KKL: ; MHE: ; YNM: </v>
      </c>
      <c r="R196" s="4164"/>
      <c r="S196" s="4165"/>
      <c r="T196" s="4210">
        <f t="shared" si="51"/>
        <v>0</v>
      </c>
      <c r="U196" s="4210">
        <f t="shared" si="52"/>
        <v>0</v>
      </c>
      <c r="V196" s="4210">
        <f t="shared" si="53"/>
        <v>0</v>
      </c>
      <c r="W196" s="4211" t="str">
        <f t="shared" si="54"/>
        <v xml:space="preserve">STATE: ; PDY: ; KKL: ; MHE: ; YNM: </v>
      </c>
      <c r="X196" s="4210"/>
      <c r="Y196" s="4210"/>
      <c r="Z196" s="4210">
        <f t="shared" si="59"/>
        <v>0</v>
      </c>
      <c r="AA196" s="4210"/>
      <c r="AB196" s="4210"/>
      <c r="AC196" s="4210"/>
      <c r="AD196" s="4210">
        <f t="shared" si="60"/>
        <v>0</v>
      </c>
      <c r="AE196" s="4210"/>
      <c r="AF196" s="4210"/>
      <c r="AG196" s="4210"/>
      <c r="AH196" s="4210">
        <f t="shared" si="61"/>
        <v>0</v>
      </c>
      <c r="AI196" s="4210"/>
      <c r="AJ196" s="4210"/>
      <c r="AK196" s="4210"/>
      <c r="AL196" s="4210">
        <f t="shared" si="62"/>
        <v>0</v>
      </c>
      <c r="AM196" s="4210"/>
      <c r="AN196" s="4210"/>
      <c r="AO196" s="4210"/>
      <c r="AP196" s="4210">
        <f t="shared" si="63"/>
        <v>0</v>
      </c>
      <c r="AQ196" s="4210"/>
      <c r="AR196" s="4210">
        <f t="shared" si="55"/>
        <v>0</v>
      </c>
      <c r="AS196" s="4210">
        <f t="shared" si="56"/>
        <v>0</v>
      </c>
      <c r="AT196" s="4210">
        <f t="shared" si="57"/>
        <v>0</v>
      </c>
      <c r="AU196" s="4211" t="str">
        <f t="shared" si="58"/>
        <v xml:space="preserve">STATE: ; PDY: ; KKL: ; MHE: ; YNM: </v>
      </c>
      <c r="AV196" s="1579" t="s">
        <v>7485</v>
      </c>
    </row>
    <row r="197" spans="1:49" s="3379" customFormat="1" ht="60.75">
      <c r="A197" s="4224">
        <v>2</v>
      </c>
      <c r="B197" s="4153" t="s">
        <v>4327</v>
      </c>
      <c r="C197" s="4153" t="s">
        <v>819</v>
      </c>
      <c r="D197" s="4153" t="s">
        <v>820</v>
      </c>
      <c r="E197" s="4161" t="s">
        <v>70</v>
      </c>
      <c r="F197" s="4619" t="s">
        <v>70</v>
      </c>
      <c r="G197" s="4272"/>
      <c r="H197" s="4272"/>
      <c r="I197" s="4271"/>
      <c r="J197" s="4624"/>
      <c r="K197" s="4272"/>
      <c r="L197" s="4272"/>
      <c r="M197" s="4155">
        <f t="shared" si="48"/>
        <v>0</v>
      </c>
      <c r="N197" s="4156">
        <f>M197/100000</f>
        <v>0</v>
      </c>
      <c r="O197" s="4155">
        <f t="shared" si="49"/>
        <v>0</v>
      </c>
      <c r="P197" s="4157">
        <f>N197*O197</f>
        <v>0</v>
      </c>
      <c r="Q197" s="4158" t="str">
        <f t="shared" si="50"/>
        <v xml:space="preserve">STATE: ; PDY: ; KKL: ; MHE: ; YNM: </v>
      </c>
      <c r="R197" s="4164"/>
      <c r="S197" s="4165"/>
      <c r="T197" s="4210">
        <f t="shared" si="51"/>
        <v>0</v>
      </c>
      <c r="U197" s="4210">
        <f t="shared" si="52"/>
        <v>0</v>
      </c>
      <c r="V197" s="4210">
        <f t="shared" si="53"/>
        <v>0</v>
      </c>
      <c r="W197" s="4211" t="str">
        <f t="shared" si="54"/>
        <v xml:space="preserve">STATE: ; PDY: ; KKL: ; MHE: ; YNM: </v>
      </c>
      <c r="X197" s="4265"/>
      <c r="Y197" s="4265"/>
      <c r="Z197" s="4265">
        <f t="shared" si="59"/>
        <v>0</v>
      </c>
      <c r="AA197" s="4266"/>
      <c r="AB197" s="4265"/>
      <c r="AC197" s="4265"/>
      <c r="AD197" s="4265">
        <f t="shared" si="60"/>
        <v>0</v>
      </c>
      <c r="AE197" s="4266"/>
      <c r="AF197" s="4265"/>
      <c r="AG197" s="4265"/>
      <c r="AH197" s="4265">
        <f t="shared" si="61"/>
        <v>0</v>
      </c>
      <c r="AI197" s="4266"/>
      <c r="AJ197" s="4265"/>
      <c r="AK197" s="4265"/>
      <c r="AL197" s="4265">
        <f t="shared" si="62"/>
        <v>0</v>
      </c>
      <c r="AM197" s="4265"/>
      <c r="AN197" s="4265"/>
      <c r="AO197" s="4265"/>
      <c r="AP197" s="4265">
        <f t="shared" si="63"/>
        <v>0</v>
      </c>
      <c r="AQ197" s="4265"/>
      <c r="AR197" s="4210">
        <f t="shared" si="55"/>
        <v>0</v>
      </c>
      <c r="AS197" s="4210">
        <f t="shared" si="56"/>
        <v>0</v>
      </c>
      <c r="AT197" s="4210">
        <f t="shared" si="57"/>
        <v>0</v>
      </c>
      <c r="AU197" s="4211" t="str">
        <f t="shared" si="58"/>
        <v xml:space="preserve">STATE: ; PDY: ; KKL: ; MHE: ; YNM: </v>
      </c>
      <c r="AV197" s="1579" t="s">
        <v>7485</v>
      </c>
    </row>
    <row r="198" spans="1:49" s="3379" customFormat="1" ht="60.75">
      <c r="A198" s="4224">
        <v>3</v>
      </c>
      <c r="B198" s="4153" t="s">
        <v>4328</v>
      </c>
      <c r="C198" s="4153" t="s">
        <v>821</v>
      </c>
      <c r="D198" s="4153" t="s">
        <v>822</v>
      </c>
      <c r="E198" s="4161" t="s">
        <v>70</v>
      </c>
      <c r="F198" s="4619" t="s">
        <v>70</v>
      </c>
      <c r="G198" s="4272"/>
      <c r="H198" s="4272"/>
      <c r="I198" s="4271"/>
      <c r="J198" s="4624"/>
      <c r="K198" s="4272"/>
      <c r="L198" s="4272"/>
      <c r="M198" s="4155">
        <f t="shared" si="48"/>
        <v>0</v>
      </c>
      <c r="N198" s="4156">
        <f>M198/100000</f>
        <v>0</v>
      </c>
      <c r="O198" s="4155">
        <f t="shared" si="49"/>
        <v>0</v>
      </c>
      <c r="P198" s="4157">
        <f>N198*O198</f>
        <v>0</v>
      </c>
      <c r="Q198" s="4158" t="str">
        <f t="shared" si="50"/>
        <v xml:space="preserve">STATE: ; PDY: ; KKL: ; MHE: ; YNM: </v>
      </c>
      <c r="R198" s="4164"/>
      <c r="S198" s="4165"/>
      <c r="T198" s="4210">
        <f t="shared" si="51"/>
        <v>0</v>
      </c>
      <c r="U198" s="4210">
        <f t="shared" si="52"/>
        <v>0</v>
      </c>
      <c r="V198" s="4210">
        <f t="shared" si="53"/>
        <v>0</v>
      </c>
      <c r="W198" s="4211" t="str">
        <f t="shared" si="54"/>
        <v xml:space="preserve">STATE: ; PDY: ; KKL: ; MHE: ; YNM: </v>
      </c>
      <c r="X198" s="4210"/>
      <c r="Y198" s="4210"/>
      <c r="Z198" s="4210">
        <f t="shared" si="59"/>
        <v>0</v>
      </c>
      <c r="AA198" s="4210"/>
      <c r="AB198" s="4210"/>
      <c r="AC198" s="4210"/>
      <c r="AD198" s="4210">
        <f t="shared" si="60"/>
        <v>0</v>
      </c>
      <c r="AE198" s="4210"/>
      <c r="AF198" s="4210"/>
      <c r="AG198" s="4210"/>
      <c r="AH198" s="4210">
        <f t="shared" si="61"/>
        <v>0</v>
      </c>
      <c r="AI198" s="4210"/>
      <c r="AJ198" s="4210"/>
      <c r="AK198" s="4210"/>
      <c r="AL198" s="4210">
        <f t="shared" si="62"/>
        <v>0</v>
      </c>
      <c r="AM198" s="4210"/>
      <c r="AN198" s="4210"/>
      <c r="AO198" s="4210"/>
      <c r="AP198" s="4210">
        <f t="shared" si="63"/>
        <v>0</v>
      </c>
      <c r="AQ198" s="4210"/>
      <c r="AR198" s="4210">
        <f t="shared" si="55"/>
        <v>0</v>
      </c>
      <c r="AS198" s="4210">
        <f t="shared" si="56"/>
        <v>0</v>
      </c>
      <c r="AT198" s="4210">
        <f t="shared" si="57"/>
        <v>0</v>
      </c>
      <c r="AU198" s="4211" t="str">
        <f t="shared" si="58"/>
        <v xml:space="preserve">STATE: ; PDY: ; KKL: ; MHE: ; YNM: </v>
      </c>
      <c r="AV198" s="1579" t="s">
        <v>7485</v>
      </c>
    </row>
    <row r="199" spans="1:49" s="3379" customFormat="1" ht="46.5">
      <c r="A199" s="4224">
        <v>4</v>
      </c>
      <c r="B199" s="4153" t="s">
        <v>4329</v>
      </c>
      <c r="C199" s="4153" t="s">
        <v>823</v>
      </c>
      <c r="D199" s="4246" t="s">
        <v>1762</v>
      </c>
      <c r="E199" s="4161" t="s">
        <v>70</v>
      </c>
      <c r="F199" s="4621" t="s">
        <v>70</v>
      </c>
      <c r="G199" s="4154"/>
      <c r="H199" s="4154"/>
      <c r="I199" s="4154"/>
      <c r="J199" s="4154"/>
      <c r="K199" s="4154"/>
      <c r="L199" s="4154"/>
      <c r="M199" s="4155">
        <f t="shared" si="48"/>
        <v>0</v>
      </c>
      <c r="N199" s="4156">
        <f>M199/100000</f>
        <v>0</v>
      </c>
      <c r="O199" s="4155">
        <f t="shared" si="49"/>
        <v>0</v>
      </c>
      <c r="P199" s="4157">
        <f>N199*O199</f>
        <v>0</v>
      </c>
      <c r="Q199" s="4158" t="str">
        <f t="shared" si="50"/>
        <v xml:space="preserve">STATE: ; PDY: ; KKL: ; MHE: ; YNM: </v>
      </c>
      <c r="R199" s="4164"/>
      <c r="S199" s="4165"/>
      <c r="T199" s="4210">
        <f t="shared" si="51"/>
        <v>0</v>
      </c>
      <c r="U199" s="4210">
        <f t="shared" si="52"/>
        <v>0</v>
      </c>
      <c r="V199" s="4210">
        <f t="shared" si="53"/>
        <v>0</v>
      </c>
      <c r="W199" s="4211" t="str">
        <f t="shared" si="54"/>
        <v xml:space="preserve">STATE: ; PDY: ; KKL: ; MHE: ; YNM: </v>
      </c>
      <c r="X199" s="4210"/>
      <c r="Y199" s="4210"/>
      <c r="Z199" s="4210">
        <f t="shared" si="59"/>
        <v>0</v>
      </c>
      <c r="AA199" s="4210"/>
      <c r="AB199" s="4210"/>
      <c r="AC199" s="4210"/>
      <c r="AD199" s="4210">
        <f t="shared" si="60"/>
        <v>0</v>
      </c>
      <c r="AE199" s="4210"/>
      <c r="AF199" s="4210"/>
      <c r="AG199" s="4210"/>
      <c r="AH199" s="4210">
        <f t="shared" si="61"/>
        <v>0</v>
      </c>
      <c r="AI199" s="4210"/>
      <c r="AJ199" s="4210"/>
      <c r="AK199" s="4210"/>
      <c r="AL199" s="4210">
        <f t="shared" si="62"/>
        <v>0</v>
      </c>
      <c r="AM199" s="4210"/>
      <c r="AN199" s="4210"/>
      <c r="AO199" s="4210"/>
      <c r="AP199" s="4210">
        <f t="shared" si="63"/>
        <v>0</v>
      </c>
      <c r="AQ199" s="4210"/>
      <c r="AR199" s="4210">
        <f t="shared" si="55"/>
        <v>0</v>
      </c>
      <c r="AS199" s="4210">
        <f t="shared" si="56"/>
        <v>0</v>
      </c>
      <c r="AT199" s="4210">
        <f t="shared" si="57"/>
        <v>0</v>
      </c>
      <c r="AU199" s="4211" t="str">
        <f t="shared" si="58"/>
        <v xml:space="preserve">STATE: ; PDY: ; KKL: ; MHE: ; YNM: </v>
      </c>
      <c r="AV199" s="1579"/>
    </row>
    <row r="200" spans="1:49" s="3379" customFormat="1" ht="46.5">
      <c r="A200" s="4224"/>
      <c r="B200" s="4240"/>
      <c r="C200" s="4240"/>
      <c r="D200" s="4240" t="s">
        <v>5028</v>
      </c>
      <c r="E200" s="4273"/>
      <c r="F200" s="4625"/>
      <c r="G200" s="4274"/>
      <c r="H200" s="4274"/>
      <c r="I200" s="4274"/>
      <c r="J200" s="4274"/>
      <c r="K200" s="4274"/>
      <c r="L200" s="4274"/>
      <c r="M200" s="4155">
        <f t="shared" ref="M200:M263" si="67">T200</f>
        <v>0</v>
      </c>
      <c r="N200" s="4275"/>
      <c r="O200" s="4155">
        <f t="shared" ref="O200:O263" si="68">U200</f>
        <v>0</v>
      </c>
      <c r="P200" s="4276"/>
      <c r="Q200" s="4158" t="str">
        <f t="shared" ref="Q200:Q263" si="69">W200</f>
        <v xml:space="preserve">STATE: ; PDY: ; KKL: ; MHE: ; YNM: </v>
      </c>
      <c r="R200" s="4245"/>
      <c r="S200" s="4236"/>
      <c r="T200" s="4210">
        <f t="shared" si="51"/>
        <v>0</v>
      </c>
      <c r="U200" s="4210">
        <f t="shared" si="52"/>
        <v>0</v>
      </c>
      <c r="V200" s="4210">
        <f t="shared" si="53"/>
        <v>0</v>
      </c>
      <c r="W200" s="4211" t="str">
        <f t="shared" si="54"/>
        <v xml:space="preserve">STATE: ; PDY: ; KKL: ; MHE: ; YNM: </v>
      </c>
      <c r="X200" s="4210"/>
      <c r="Y200" s="4210"/>
      <c r="Z200" s="4210">
        <f t="shared" si="59"/>
        <v>0</v>
      </c>
      <c r="AA200" s="4210"/>
      <c r="AB200" s="4210"/>
      <c r="AC200" s="4210"/>
      <c r="AD200" s="4210">
        <f t="shared" si="60"/>
        <v>0</v>
      </c>
      <c r="AE200" s="4210"/>
      <c r="AF200" s="4210"/>
      <c r="AG200" s="4210"/>
      <c r="AH200" s="4210">
        <f t="shared" si="61"/>
        <v>0</v>
      </c>
      <c r="AI200" s="4210"/>
      <c r="AJ200" s="4210"/>
      <c r="AK200" s="4210"/>
      <c r="AL200" s="4210">
        <f t="shared" si="62"/>
        <v>0</v>
      </c>
      <c r="AM200" s="4210"/>
      <c r="AN200" s="4210"/>
      <c r="AO200" s="4210"/>
      <c r="AP200" s="4210">
        <f t="shared" si="63"/>
        <v>0</v>
      </c>
      <c r="AQ200" s="4210"/>
      <c r="AR200" s="4210">
        <f t="shared" si="55"/>
        <v>0</v>
      </c>
      <c r="AS200" s="4210">
        <f t="shared" si="56"/>
        <v>0</v>
      </c>
      <c r="AT200" s="4210">
        <f t="shared" si="57"/>
        <v>0</v>
      </c>
      <c r="AU200" s="4211" t="str">
        <f t="shared" si="58"/>
        <v xml:space="preserve">STATE: ; PDY: ; KKL: ; MHE: ; YNM: </v>
      </c>
      <c r="AV200" s="1579"/>
    </row>
    <row r="201" spans="1:49" s="3379" customFormat="1" ht="60.75">
      <c r="A201" s="4607" t="s">
        <v>4756</v>
      </c>
      <c r="B201" s="4616" t="s">
        <v>3344</v>
      </c>
      <c r="C201" s="4153" t="s">
        <v>1161</v>
      </c>
      <c r="D201" s="4153" t="s">
        <v>1162</v>
      </c>
      <c r="E201" s="4161" t="s">
        <v>70</v>
      </c>
      <c r="F201" s="4162" t="s">
        <v>70</v>
      </c>
      <c r="G201" s="4154"/>
      <c r="H201" s="4154"/>
      <c r="I201" s="4154"/>
      <c r="J201" s="4154"/>
      <c r="K201" s="4154"/>
      <c r="L201" s="4154"/>
      <c r="M201" s="4155">
        <f t="shared" si="67"/>
        <v>0</v>
      </c>
      <c r="N201" s="4156">
        <f t="shared" ref="N201:N207" si="70">M201/100000</f>
        <v>0</v>
      </c>
      <c r="O201" s="4155">
        <f t="shared" si="68"/>
        <v>0</v>
      </c>
      <c r="P201" s="4157">
        <f t="shared" ref="P201:P206" si="71">N201*O201</f>
        <v>0</v>
      </c>
      <c r="Q201" s="4158" t="str">
        <f t="shared" si="69"/>
        <v xml:space="preserve">STATE: ; PDY: ; KKL: ; MHE: ; YNM: </v>
      </c>
      <c r="R201" s="4164"/>
      <c r="S201" s="4165"/>
      <c r="T201" s="4210">
        <f t="shared" si="51"/>
        <v>0</v>
      </c>
      <c r="U201" s="4210">
        <f t="shared" si="52"/>
        <v>0</v>
      </c>
      <c r="V201" s="4210">
        <f t="shared" si="53"/>
        <v>0</v>
      </c>
      <c r="W201" s="4211" t="str">
        <f t="shared" si="54"/>
        <v xml:space="preserve">STATE: ; PDY: ; KKL: ; MHE: ; YNM: </v>
      </c>
      <c r="X201" s="4210"/>
      <c r="Y201" s="4210"/>
      <c r="Z201" s="4210">
        <f t="shared" si="59"/>
        <v>0</v>
      </c>
      <c r="AA201" s="4210"/>
      <c r="AB201" s="4210"/>
      <c r="AC201" s="4210"/>
      <c r="AD201" s="4210">
        <f t="shared" si="60"/>
        <v>0</v>
      </c>
      <c r="AE201" s="4210"/>
      <c r="AF201" s="4210"/>
      <c r="AG201" s="4210"/>
      <c r="AH201" s="4210">
        <f t="shared" si="61"/>
        <v>0</v>
      </c>
      <c r="AI201" s="4210"/>
      <c r="AJ201" s="4210"/>
      <c r="AK201" s="4210"/>
      <c r="AL201" s="4210">
        <f t="shared" si="62"/>
        <v>0</v>
      </c>
      <c r="AM201" s="4210"/>
      <c r="AN201" s="4210"/>
      <c r="AO201" s="4210"/>
      <c r="AP201" s="4210">
        <f t="shared" si="63"/>
        <v>0</v>
      </c>
      <c r="AQ201" s="4210"/>
      <c r="AR201" s="4210">
        <f t="shared" si="55"/>
        <v>0</v>
      </c>
      <c r="AS201" s="4210">
        <f t="shared" si="56"/>
        <v>0</v>
      </c>
      <c r="AT201" s="4210">
        <f t="shared" si="57"/>
        <v>0</v>
      </c>
      <c r="AU201" s="4211" t="str">
        <f t="shared" si="58"/>
        <v xml:space="preserve">STATE: ; PDY: ; KKL: ; MHE: ; YNM: </v>
      </c>
      <c r="AV201" s="1579" t="s">
        <v>7443</v>
      </c>
    </row>
    <row r="202" spans="1:49" s="3379" customFormat="1" ht="186">
      <c r="A202" s="4607" t="s">
        <v>4899</v>
      </c>
      <c r="B202" s="4616" t="s">
        <v>3345</v>
      </c>
      <c r="C202" s="4153" t="s">
        <v>1164</v>
      </c>
      <c r="D202" s="4231" t="s">
        <v>1165</v>
      </c>
      <c r="E202" s="4161" t="s">
        <v>70</v>
      </c>
      <c r="F202" s="4162" t="s">
        <v>70</v>
      </c>
      <c r="G202" s="4154"/>
      <c r="H202" s="4154"/>
      <c r="I202" s="4154">
        <v>1.38</v>
      </c>
      <c r="J202" s="4154"/>
      <c r="K202" s="4154"/>
      <c r="L202" s="4154"/>
      <c r="M202" s="4155">
        <f t="shared" si="67"/>
        <v>12545.454572727274</v>
      </c>
      <c r="N202" s="4156">
        <f t="shared" si="70"/>
        <v>0.12545454572727274</v>
      </c>
      <c r="O202" s="4155">
        <f t="shared" si="68"/>
        <v>11</v>
      </c>
      <c r="P202" s="4157">
        <f>N202*O202</f>
        <v>1.3800000030000001</v>
      </c>
      <c r="Q202" s="4158" t="str">
        <f t="shared" si="69"/>
        <v xml:space="preserve">STATE: Workshop - Rs.50000 x 1 &amp; Meeting - Rs.5000 x 2 = Rs.10000/- (Total - Rs.60000/-); PDY: Workshop - Rs.30000 x 1 &amp; Meeting - Rs.3000 x 6 = Rs.18000/- (Total - Rs.48000/-); KKL: Workshop - Rs.30000 x 1 ; MHE: ; YNM: </v>
      </c>
      <c r="R202" s="4164"/>
      <c r="S202" s="4165"/>
      <c r="T202" s="4210">
        <f t="shared" si="51"/>
        <v>12545.454572727274</v>
      </c>
      <c r="U202" s="4210">
        <f t="shared" si="52"/>
        <v>11</v>
      </c>
      <c r="V202" s="4210">
        <f t="shared" si="53"/>
        <v>138000.00030000001</v>
      </c>
      <c r="W202" s="4211" t="str">
        <f t="shared" si="54"/>
        <v xml:space="preserve">STATE: Workshop - Rs.50000 x 1 &amp; Meeting - Rs.5000 x 2 = Rs.10000/- (Total - Rs.60000/-); PDY: Workshop - Rs.30000 x 1 &amp; Meeting - Rs.3000 x 6 = Rs.18000/- (Total - Rs.48000/-); KKL: Workshop - Rs.30000 x 1 ; MHE: ; YNM: </v>
      </c>
      <c r="X202" s="4277">
        <v>20000</v>
      </c>
      <c r="Y202" s="4277">
        <v>3</v>
      </c>
      <c r="Z202" s="4277">
        <f t="shared" si="59"/>
        <v>60000</v>
      </c>
      <c r="AA202" s="4278" t="s">
        <v>6607</v>
      </c>
      <c r="AB202" s="4277">
        <v>6857.1428999999998</v>
      </c>
      <c r="AC202" s="4277">
        <v>7</v>
      </c>
      <c r="AD202" s="4277">
        <f t="shared" si="60"/>
        <v>48000.0003</v>
      </c>
      <c r="AE202" s="4278" t="s">
        <v>6608</v>
      </c>
      <c r="AF202" s="4277">
        <v>30000</v>
      </c>
      <c r="AG202" s="4277">
        <v>1</v>
      </c>
      <c r="AH202" s="4277">
        <f t="shared" si="61"/>
        <v>30000</v>
      </c>
      <c r="AI202" s="4278" t="s">
        <v>6609</v>
      </c>
      <c r="AJ202" s="4277"/>
      <c r="AK202" s="4277"/>
      <c r="AL202" s="4277">
        <f t="shared" si="62"/>
        <v>0</v>
      </c>
      <c r="AM202" s="4277"/>
      <c r="AN202" s="4277"/>
      <c r="AO202" s="4277"/>
      <c r="AP202" s="4277">
        <f t="shared" si="63"/>
        <v>0</v>
      </c>
      <c r="AQ202" s="4277"/>
      <c r="AR202" s="4210">
        <f t="shared" si="55"/>
        <v>138000.00030000001</v>
      </c>
      <c r="AS202" s="4210">
        <f t="shared" si="56"/>
        <v>11</v>
      </c>
      <c r="AT202" s="4210">
        <f t="shared" si="57"/>
        <v>12545.454572727274</v>
      </c>
      <c r="AU202" s="4211" t="str">
        <f t="shared" si="58"/>
        <v xml:space="preserve">STATE: Workshop - Rs.50000 x 1 &amp; Meeting - Rs.5000 x 2 = Rs.10000/- (Total - Rs.60000/-); PDY: Workshop - Rs.30000 x 1 &amp; Meeting - Rs.3000 x 6 = Rs.18000/- (Total - Rs.48000/-); KKL: Workshop - Rs.30000 x 1 ; MHE: ; YNM: </v>
      </c>
      <c r="AV202" s="1579" t="s">
        <v>7441</v>
      </c>
      <c r="AW202" s="4981" t="s">
        <v>8118</v>
      </c>
    </row>
    <row r="203" spans="1:49" s="3379" customFormat="1" ht="46.5">
      <c r="A203" s="4607" t="s">
        <v>4900</v>
      </c>
      <c r="B203" s="4616" t="s">
        <v>3346</v>
      </c>
      <c r="C203" s="4153" t="s">
        <v>1011</v>
      </c>
      <c r="D203" s="4153" t="s">
        <v>1012</v>
      </c>
      <c r="E203" s="4161" t="s">
        <v>70</v>
      </c>
      <c r="F203" s="4162" t="s">
        <v>70</v>
      </c>
      <c r="G203" s="4154"/>
      <c r="H203" s="4154"/>
      <c r="I203" s="4154"/>
      <c r="J203" s="4154"/>
      <c r="K203" s="4154"/>
      <c r="L203" s="4154"/>
      <c r="M203" s="4155">
        <f t="shared" si="67"/>
        <v>0</v>
      </c>
      <c r="N203" s="4156">
        <f t="shared" si="70"/>
        <v>0</v>
      </c>
      <c r="O203" s="4155">
        <f t="shared" si="68"/>
        <v>0</v>
      </c>
      <c r="P203" s="4157">
        <f t="shared" si="71"/>
        <v>0</v>
      </c>
      <c r="Q203" s="4158" t="str">
        <f t="shared" si="69"/>
        <v xml:space="preserve">STATE: ; PDY: ; KKL: ; MHE: ; YNM: </v>
      </c>
      <c r="R203" s="4164"/>
      <c r="S203" s="4165"/>
      <c r="T203" s="4210">
        <f t="shared" ref="T203:T266" si="72">IFERROR(AR203/AS203,0)</f>
        <v>0</v>
      </c>
      <c r="U203" s="4210">
        <f t="shared" ref="U203:U266" si="73">Y203+AC203+AG203+AK203+AO203</f>
        <v>0</v>
      </c>
      <c r="V203" s="4210">
        <f t="shared" ref="V203:V266" si="74">T203*U203</f>
        <v>0</v>
      </c>
      <c r="W203" s="4211" t="str">
        <f t="shared" ref="W203:W266" si="75">"STATE: "&amp;AA203&amp;"; PDY: "&amp;AE203&amp;"; KKL: "&amp;AI203&amp;"; MHE: "&amp;AM203&amp;"; YNM: "&amp;AQ203</f>
        <v xml:space="preserve">STATE: ; PDY: ; KKL: ; MHE: ; YNM: </v>
      </c>
      <c r="X203" s="4210"/>
      <c r="Y203" s="4210"/>
      <c r="Z203" s="4210">
        <f t="shared" ref="Z203:Z266" si="76">X203*Y203</f>
        <v>0</v>
      </c>
      <c r="AA203" s="4210"/>
      <c r="AB203" s="4210"/>
      <c r="AC203" s="4210"/>
      <c r="AD203" s="4210">
        <f t="shared" ref="AD203:AD266" si="77">AB203*AC203</f>
        <v>0</v>
      </c>
      <c r="AE203" s="4210"/>
      <c r="AF203" s="4210"/>
      <c r="AG203" s="4210"/>
      <c r="AH203" s="4210">
        <f t="shared" ref="AH203:AH266" si="78">AF203*AG203</f>
        <v>0</v>
      </c>
      <c r="AI203" s="4210"/>
      <c r="AJ203" s="4210"/>
      <c r="AK203" s="4210"/>
      <c r="AL203" s="4210">
        <f t="shared" ref="AL203:AL266" si="79">AJ203*AK203</f>
        <v>0</v>
      </c>
      <c r="AM203" s="4210"/>
      <c r="AN203" s="4210"/>
      <c r="AO203" s="4210"/>
      <c r="AP203" s="4210">
        <f t="shared" ref="AP203:AP266" si="80">AN203*AO203</f>
        <v>0</v>
      </c>
      <c r="AQ203" s="4210"/>
      <c r="AR203" s="4210">
        <f t="shared" ref="AR203:AR266" si="81">Z203+AD203+AH203+AL203+AP203</f>
        <v>0</v>
      </c>
      <c r="AS203" s="4210">
        <f t="shared" ref="AS203:AS266" si="82">Y203+AC203+AG203+AK203+AO203</f>
        <v>0</v>
      </c>
      <c r="AT203" s="4210">
        <f t="shared" ref="AT203:AT266" si="83">IFERROR((AR203/AS203),0)</f>
        <v>0</v>
      </c>
      <c r="AU203" s="4211" t="str">
        <f t="shared" ref="AU203:AU266" si="84">"STATE: "&amp;AA203&amp;"; PDY: "&amp;AE203&amp;"; KKL: "&amp;AI203&amp;"; MHE: "&amp;AM203&amp;"; YNM: "&amp;AQ203</f>
        <v xml:space="preserve">STATE: ; PDY: ; KKL: ; MHE: ; YNM: </v>
      </c>
      <c r="AV203" s="1579" t="s">
        <v>7441</v>
      </c>
    </row>
    <row r="204" spans="1:49" s="3379" customFormat="1" ht="46.5">
      <c r="A204" s="4607" t="s">
        <v>4901</v>
      </c>
      <c r="B204" s="4616" t="s">
        <v>3347</v>
      </c>
      <c r="C204" s="4153" t="s">
        <v>1013</v>
      </c>
      <c r="D204" s="4153" t="s">
        <v>1014</v>
      </c>
      <c r="E204" s="4161" t="s">
        <v>70</v>
      </c>
      <c r="F204" s="4162" t="s">
        <v>70</v>
      </c>
      <c r="G204" s="4154"/>
      <c r="H204" s="4154"/>
      <c r="I204" s="4154"/>
      <c r="J204" s="4154"/>
      <c r="K204" s="4154"/>
      <c r="L204" s="4154"/>
      <c r="M204" s="4155">
        <f t="shared" si="67"/>
        <v>0</v>
      </c>
      <c r="N204" s="4156">
        <f t="shared" si="70"/>
        <v>0</v>
      </c>
      <c r="O204" s="4155">
        <f t="shared" si="68"/>
        <v>0</v>
      </c>
      <c r="P204" s="4157">
        <f t="shared" si="71"/>
        <v>0</v>
      </c>
      <c r="Q204" s="4158" t="str">
        <f t="shared" si="69"/>
        <v xml:space="preserve">STATE: ; PDY: ; KKL: ; MHE: ; YNM: </v>
      </c>
      <c r="R204" s="4164"/>
      <c r="S204" s="4165"/>
      <c r="T204" s="4210">
        <f t="shared" si="72"/>
        <v>0</v>
      </c>
      <c r="U204" s="4210">
        <f t="shared" si="73"/>
        <v>0</v>
      </c>
      <c r="V204" s="4210">
        <f t="shared" si="74"/>
        <v>0</v>
      </c>
      <c r="W204" s="4211" t="str">
        <f t="shared" si="75"/>
        <v xml:space="preserve">STATE: ; PDY: ; KKL: ; MHE: ; YNM: </v>
      </c>
      <c r="X204" s="4210"/>
      <c r="Y204" s="4210"/>
      <c r="Z204" s="4210">
        <f t="shared" si="76"/>
        <v>0</v>
      </c>
      <c r="AA204" s="4210"/>
      <c r="AB204" s="4210"/>
      <c r="AC204" s="4210"/>
      <c r="AD204" s="4210">
        <f t="shared" si="77"/>
        <v>0</v>
      </c>
      <c r="AE204" s="4210"/>
      <c r="AF204" s="4210"/>
      <c r="AG204" s="4210"/>
      <c r="AH204" s="4210">
        <f t="shared" si="78"/>
        <v>0</v>
      </c>
      <c r="AI204" s="4210"/>
      <c r="AJ204" s="4210"/>
      <c r="AK204" s="4210"/>
      <c r="AL204" s="4210">
        <f t="shared" si="79"/>
        <v>0</v>
      </c>
      <c r="AM204" s="4210"/>
      <c r="AN204" s="4210"/>
      <c r="AO204" s="4210"/>
      <c r="AP204" s="4210">
        <f t="shared" si="80"/>
        <v>0</v>
      </c>
      <c r="AQ204" s="4210"/>
      <c r="AR204" s="4210">
        <f t="shared" si="81"/>
        <v>0</v>
      </c>
      <c r="AS204" s="4210">
        <f t="shared" si="82"/>
        <v>0</v>
      </c>
      <c r="AT204" s="4210">
        <f t="shared" si="83"/>
        <v>0</v>
      </c>
      <c r="AU204" s="4211" t="str">
        <f t="shared" si="84"/>
        <v xml:space="preserve">STATE: ; PDY: ; KKL: ; MHE: ; YNM: </v>
      </c>
      <c r="AV204" s="1579" t="s">
        <v>7441</v>
      </c>
    </row>
    <row r="205" spans="1:49" s="3387" customFormat="1" ht="46.5">
      <c r="A205" s="4148" t="s">
        <v>4902</v>
      </c>
      <c r="B205" s="4172" t="s">
        <v>4481</v>
      </c>
      <c r="C205" s="4172"/>
      <c r="D205" s="4172" t="s">
        <v>4483</v>
      </c>
      <c r="E205" s="4161" t="s">
        <v>70</v>
      </c>
      <c r="F205" s="4162" t="s">
        <v>5548</v>
      </c>
      <c r="G205" s="4279"/>
      <c r="H205" s="4279"/>
      <c r="I205" s="4279"/>
      <c r="J205" s="4279"/>
      <c r="K205" s="4279"/>
      <c r="L205" s="4279"/>
      <c r="M205" s="4155">
        <f t="shared" si="67"/>
        <v>0</v>
      </c>
      <c r="N205" s="4156">
        <f t="shared" si="70"/>
        <v>0</v>
      </c>
      <c r="O205" s="4155">
        <f t="shared" si="68"/>
        <v>0</v>
      </c>
      <c r="P205" s="4174">
        <f t="shared" si="71"/>
        <v>0</v>
      </c>
      <c r="Q205" s="4158" t="str">
        <f t="shared" si="69"/>
        <v xml:space="preserve">STATE: ; PDY: ; KKL: ; MHE: ; YNM: </v>
      </c>
      <c r="R205" s="4159"/>
      <c r="S205" s="4254"/>
      <c r="T205" s="4210">
        <f t="shared" si="72"/>
        <v>0</v>
      </c>
      <c r="U205" s="4210">
        <f t="shared" si="73"/>
        <v>0</v>
      </c>
      <c r="V205" s="4210">
        <f t="shared" si="74"/>
        <v>0</v>
      </c>
      <c r="W205" s="4211" t="str">
        <f t="shared" si="75"/>
        <v xml:space="preserve">STATE: ; PDY: ; KKL: ; MHE: ; YNM: </v>
      </c>
      <c r="X205" s="4210"/>
      <c r="Y205" s="4210"/>
      <c r="Z205" s="4210">
        <f t="shared" si="76"/>
        <v>0</v>
      </c>
      <c r="AA205" s="4210"/>
      <c r="AB205" s="4210"/>
      <c r="AC205" s="4210"/>
      <c r="AD205" s="4210">
        <f t="shared" si="77"/>
        <v>0</v>
      </c>
      <c r="AE205" s="4210"/>
      <c r="AF205" s="4210"/>
      <c r="AG205" s="4210"/>
      <c r="AH205" s="4210">
        <f t="shared" si="78"/>
        <v>0</v>
      </c>
      <c r="AI205" s="4210"/>
      <c r="AJ205" s="4210"/>
      <c r="AK205" s="4210"/>
      <c r="AL205" s="4210">
        <f t="shared" si="79"/>
        <v>0</v>
      </c>
      <c r="AM205" s="4210"/>
      <c r="AN205" s="4210"/>
      <c r="AO205" s="4210"/>
      <c r="AP205" s="4210">
        <f t="shared" si="80"/>
        <v>0</v>
      </c>
      <c r="AQ205" s="4210"/>
      <c r="AR205" s="4210">
        <f t="shared" si="81"/>
        <v>0</v>
      </c>
      <c r="AS205" s="4210">
        <f t="shared" si="82"/>
        <v>0</v>
      </c>
      <c r="AT205" s="4210">
        <f t="shared" si="83"/>
        <v>0</v>
      </c>
      <c r="AU205" s="4211" t="str">
        <f t="shared" si="84"/>
        <v xml:space="preserve">STATE: ; PDY: ; KKL: ; MHE: ; YNM: </v>
      </c>
      <c r="AV205" s="1607" t="s">
        <v>7489</v>
      </c>
    </row>
    <row r="206" spans="1:49" s="3387" customFormat="1" ht="93">
      <c r="A206" s="4148" t="s">
        <v>4836</v>
      </c>
      <c r="B206" s="4172" t="s">
        <v>4482</v>
      </c>
      <c r="C206" s="4172"/>
      <c r="D206" s="4172" t="s">
        <v>4525</v>
      </c>
      <c r="E206" s="4161" t="s">
        <v>70</v>
      </c>
      <c r="F206" s="4626" t="s">
        <v>4897</v>
      </c>
      <c r="G206" s="4279"/>
      <c r="H206" s="4279"/>
      <c r="I206" s="4279"/>
      <c r="J206" s="4279"/>
      <c r="K206" s="4279"/>
      <c r="L206" s="4279"/>
      <c r="M206" s="4155">
        <f t="shared" si="67"/>
        <v>0</v>
      </c>
      <c r="N206" s="4156">
        <f t="shared" si="70"/>
        <v>0</v>
      </c>
      <c r="O206" s="4155">
        <f t="shared" si="68"/>
        <v>0</v>
      </c>
      <c r="P206" s="4174">
        <f t="shared" si="71"/>
        <v>0</v>
      </c>
      <c r="Q206" s="4158" t="str">
        <f t="shared" si="69"/>
        <v xml:space="preserve">STATE: ; PDY: ; KKL: ; MHE: ; YNM: </v>
      </c>
      <c r="R206" s="4159"/>
      <c r="S206" s="4254"/>
      <c r="T206" s="4210">
        <f t="shared" si="72"/>
        <v>0</v>
      </c>
      <c r="U206" s="4210">
        <f t="shared" si="73"/>
        <v>0</v>
      </c>
      <c r="V206" s="4210">
        <f t="shared" si="74"/>
        <v>0</v>
      </c>
      <c r="W206" s="4211" t="str">
        <f t="shared" si="75"/>
        <v xml:space="preserve">STATE: ; PDY: ; KKL: ; MHE: ; YNM: </v>
      </c>
      <c r="X206" s="4210"/>
      <c r="Y206" s="4210"/>
      <c r="Z206" s="4210">
        <f t="shared" si="76"/>
        <v>0</v>
      </c>
      <c r="AA206" s="4210"/>
      <c r="AB206" s="4210"/>
      <c r="AC206" s="4210"/>
      <c r="AD206" s="4210">
        <f t="shared" si="77"/>
        <v>0</v>
      </c>
      <c r="AE206" s="4210"/>
      <c r="AF206" s="4210"/>
      <c r="AG206" s="4210"/>
      <c r="AH206" s="4210">
        <f t="shared" si="78"/>
        <v>0</v>
      </c>
      <c r="AI206" s="4210"/>
      <c r="AJ206" s="4210"/>
      <c r="AK206" s="4210"/>
      <c r="AL206" s="4210">
        <f t="shared" si="79"/>
        <v>0</v>
      </c>
      <c r="AM206" s="4210"/>
      <c r="AN206" s="4210"/>
      <c r="AO206" s="4210"/>
      <c r="AP206" s="4210">
        <f t="shared" si="80"/>
        <v>0</v>
      </c>
      <c r="AQ206" s="4210"/>
      <c r="AR206" s="4210">
        <f t="shared" si="81"/>
        <v>0</v>
      </c>
      <c r="AS206" s="4210">
        <f t="shared" si="82"/>
        <v>0</v>
      </c>
      <c r="AT206" s="4210">
        <f t="shared" si="83"/>
        <v>0</v>
      </c>
      <c r="AU206" s="4211" t="str">
        <f t="shared" si="84"/>
        <v xml:space="preserve">STATE: ; PDY: ; KKL: ; MHE: ; YNM: </v>
      </c>
      <c r="AV206" s="1579" t="s">
        <v>7441</v>
      </c>
    </row>
    <row r="207" spans="1:49" s="3379" customFormat="1" ht="46.5">
      <c r="A207" s="4148" t="s">
        <v>4816</v>
      </c>
      <c r="B207" s="4172" t="s">
        <v>4526</v>
      </c>
      <c r="C207" s="4282"/>
      <c r="D207" s="4247" t="s">
        <v>1308</v>
      </c>
      <c r="E207" s="4161" t="s">
        <v>70</v>
      </c>
      <c r="F207" s="4626" t="s">
        <v>4897</v>
      </c>
      <c r="G207" s="4181"/>
      <c r="H207" s="4181"/>
      <c r="I207" s="4181"/>
      <c r="J207" s="4181"/>
      <c r="K207" s="4181"/>
      <c r="L207" s="4181"/>
      <c r="M207" s="4155">
        <f t="shared" si="67"/>
        <v>0</v>
      </c>
      <c r="N207" s="4156">
        <f t="shared" si="70"/>
        <v>0</v>
      </c>
      <c r="O207" s="4155">
        <f t="shared" si="68"/>
        <v>0</v>
      </c>
      <c r="P207" s="4182">
        <f>N207*O207</f>
        <v>0</v>
      </c>
      <c r="Q207" s="4158" t="str">
        <f t="shared" si="69"/>
        <v xml:space="preserve">STATE: ; PDY: ; KKL: ; MHE: ; YNM: </v>
      </c>
      <c r="R207" s="4164"/>
      <c r="S207" s="4165"/>
      <c r="T207" s="4210">
        <f t="shared" si="72"/>
        <v>0</v>
      </c>
      <c r="U207" s="4210">
        <f t="shared" si="73"/>
        <v>0</v>
      </c>
      <c r="V207" s="4210">
        <f t="shared" si="74"/>
        <v>0</v>
      </c>
      <c r="W207" s="4211" t="str">
        <f t="shared" si="75"/>
        <v xml:space="preserve">STATE: ; PDY: ; KKL: ; MHE: ; YNM: </v>
      </c>
      <c r="X207" s="4210"/>
      <c r="Y207" s="4210"/>
      <c r="Z207" s="4210">
        <f t="shared" si="76"/>
        <v>0</v>
      </c>
      <c r="AA207" s="4210"/>
      <c r="AB207" s="4210"/>
      <c r="AC207" s="4210"/>
      <c r="AD207" s="4210">
        <f t="shared" si="77"/>
        <v>0</v>
      </c>
      <c r="AE207" s="4210"/>
      <c r="AF207" s="4210"/>
      <c r="AG207" s="4210"/>
      <c r="AH207" s="4210">
        <f t="shared" si="78"/>
        <v>0</v>
      </c>
      <c r="AI207" s="4210"/>
      <c r="AJ207" s="4210"/>
      <c r="AK207" s="4210"/>
      <c r="AL207" s="4210">
        <f t="shared" si="79"/>
        <v>0</v>
      </c>
      <c r="AM207" s="4210"/>
      <c r="AN207" s="4210"/>
      <c r="AO207" s="4210"/>
      <c r="AP207" s="4210">
        <f t="shared" si="80"/>
        <v>0</v>
      </c>
      <c r="AQ207" s="4210"/>
      <c r="AR207" s="4210">
        <f t="shared" si="81"/>
        <v>0</v>
      </c>
      <c r="AS207" s="4210">
        <f t="shared" si="82"/>
        <v>0</v>
      </c>
      <c r="AT207" s="4210">
        <f t="shared" si="83"/>
        <v>0</v>
      </c>
      <c r="AU207" s="4211" t="str">
        <f t="shared" si="84"/>
        <v xml:space="preserve">STATE: ; PDY: ; KKL: ; MHE: ; YNM: </v>
      </c>
      <c r="AV207" s="1579"/>
    </row>
    <row r="208" spans="1:49" s="3379" customFormat="1" ht="46.5">
      <c r="A208" s="4607"/>
      <c r="B208" s="5464" t="s">
        <v>5020</v>
      </c>
      <c r="C208" s="5464"/>
      <c r="D208" s="5464"/>
      <c r="E208" s="4146"/>
      <c r="F208" s="4146"/>
      <c r="G208" s="4193"/>
      <c r="H208" s="4193"/>
      <c r="I208" s="4193"/>
      <c r="J208" s="4193"/>
      <c r="K208" s="4193"/>
      <c r="L208" s="4193"/>
      <c r="M208" s="4155">
        <f t="shared" si="67"/>
        <v>0</v>
      </c>
      <c r="N208" s="4194"/>
      <c r="O208" s="4155">
        <f t="shared" si="68"/>
        <v>0</v>
      </c>
      <c r="P208" s="4194"/>
      <c r="Q208" s="4158" t="str">
        <f t="shared" si="69"/>
        <v xml:space="preserve">STATE: ; PDY: ; KKL: ; MHE: ; YNM: </v>
      </c>
      <c r="R208" s="4151"/>
      <c r="S208" s="4195"/>
      <c r="T208" s="4210">
        <f t="shared" si="72"/>
        <v>0</v>
      </c>
      <c r="U208" s="4210">
        <f t="shared" si="73"/>
        <v>0</v>
      </c>
      <c r="V208" s="4210">
        <f t="shared" si="74"/>
        <v>0</v>
      </c>
      <c r="W208" s="4211" t="str">
        <f t="shared" si="75"/>
        <v xml:space="preserve">STATE: ; PDY: ; KKL: ; MHE: ; YNM: </v>
      </c>
      <c r="X208" s="4210"/>
      <c r="Y208" s="4210"/>
      <c r="Z208" s="4210">
        <f t="shared" si="76"/>
        <v>0</v>
      </c>
      <c r="AA208" s="4210"/>
      <c r="AB208" s="4210"/>
      <c r="AC208" s="4210"/>
      <c r="AD208" s="4210">
        <f t="shared" si="77"/>
        <v>0</v>
      </c>
      <c r="AE208" s="4210"/>
      <c r="AF208" s="4210"/>
      <c r="AG208" s="4210"/>
      <c r="AH208" s="4210">
        <f t="shared" si="78"/>
        <v>0</v>
      </c>
      <c r="AI208" s="4210"/>
      <c r="AJ208" s="4210"/>
      <c r="AK208" s="4210"/>
      <c r="AL208" s="4210">
        <f t="shared" si="79"/>
        <v>0</v>
      </c>
      <c r="AM208" s="4210"/>
      <c r="AN208" s="4210"/>
      <c r="AO208" s="4210"/>
      <c r="AP208" s="4210">
        <f t="shared" si="80"/>
        <v>0</v>
      </c>
      <c r="AQ208" s="4210"/>
      <c r="AR208" s="4210">
        <f t="shared" si="81"/>
        <v>0</v>
      </c>
      <c r="AS208" s="4210">
        <f t="shared" si="82"/>
        <v>0</v>
      </c>
      <c r="AT208" s="4210">
        <f t="shared" si="83"/>
        <v>0</v>
      </c>
      <c r="AU208" s="4211" t="str">
        <f t="shared" si="84"/>
        <v xml:space="preserve">STATE: ; PDY: ; KKL: ; MHE: ; YNM: </v>
      </c>
      <c r="AV208" s="1579"/>
    </row>
    <row r="209" spans="1:49" s="3379" customFormat="1" ht="23.25">
      <c r="A209" s="4148" t="s">
        <v>4337</v>
      </c>
      <c r="B209" s="4196" t="s">
        <v>1038</v>
      </c>
      <c r="C209" s="4197"/>
      <c r="D209" s="4198" t="s">
        <v>1039</v>
      </c>
      <c r="E209" s="4199"/>
      <c r="F209" s="4199"/>
      <c r="G209" s="4200"/>
      <c r="H209" s="4200"/>
      <c r="I209" s="4200"/>
      <c r="J209" s="4200"/>
      <c r="K209" s="4200"/>
      <c r="L209" s="4200"/>
      <c r="M209" s="4155"/>
      <c r="N209" s="4201"/>
      <c r="O209" s="4155"/>
      <c r="P209" s="4202">
        <f>SUM(P210:P218)</f>
        <v>4.3209999999999997</v>
      </c>
      <c r="Q209" s="4158"/>
      <c r="R209" s="4203"/>
      <c r="S209" s="4204">
        <f>SUM(S210:S218)</f>
        <v>0</v>
      </c>
      <c r="T209" s="4210"/>
      <c r="U209" s="4210"/>
      <c r="V209" s="4202">
        <f>SUM(V210:V218)</f>
        <v>432100</v>
      </c>
      <c r="W209" s="4211"/>
      <c r="X209" s="4210"/>
      <c r="Y209" s="4210"/>
      <c r="Z209" s="4202">
        <f>SUM(Z210:Z218)</f>
        <v>274000</v>
      </c>
      <c r="AA209" s="4210"/>
      <c r="AB209" s="4210"/>
      <c r="AC209" s="4210"/>
      <c r="AD209" s="4202">
        <f>SUM(AD210:AD218)</f>
        <v>0</v>
      </c>
      <c r="AE209" s="4210"/>
      <c r="AF209" s="4210"/>
      <c r="AG209" s="4210"/>
      <c r="AH209" s="4202">
        <f>SUM(AH210:AH218)</f>
        <v>101700</v>
      </c>
      <c r="AI209" s="4210"/>
      <c r="AJ209" s="4210"/>
      <c r="AK209" s="4210"/>
      <c r="AL209" s="4202">
        <f>SUM(AL210:AL218)</f>
        <v>43300</v>
      </c>
      <c r="AM209" s="4210"/>
      <c r="AN209" s="4210"/>
      <c r="AO209" s="4210"/>
      <c r="AP209" s="4202">
        <f>SUM(AP210:AP218)</f>
        <v>13100</v>
      </c>
      <c r="AQ209" s="4210"/>
      <c r="AR209" s="4202">
        <f>SUM(AR210:AR218)</f>
        <v>432100</v>
      </c>
      <c r="AS209" s="4210"/>
      <c r="AT209" s="4210"/>
      <c r="AU209" s="4211"/>
      <c r="AV209" s="1579"/>
    </row>
    <row r="210" spans="1:49" s="3379" customFormat="1" ht="69.75">
      <c r="A210" s="4224">
        <v>1</v>
      </c>
      <c r="B210" s="4153" t="s">
        <v>1040</v>
      </c>
      <c r="C210" s="4237" t="s">
        <v>1041</v>
      </c>
      <c r="D210" s="4237" t="s">
        <v>1042</v>
      </c>
      <c r="E210" s="4280" t="s">
        <v>4345</v>
      </c>
      <c r="F210" s="4162" t="s">
        <v>293</v>
      </c>
      <c r="G210" s="4154"/>
      <c r="H210" s="4154"/>
      <c r="I210" s="4154">
        <v>0.60399999999999998</v>
      </c>
      <c r="J210" s="4154"/>
      <c r="K210" s="4154"/>
      <c r="L210" s="4154"/>
      <c r="M210" s="4155">
        <f t="shared" si="67"/>
        <v>15000</v>
      </c>
      <c r="N210" s="4156">
        <f t="shared" ref="N210:N218" si="85">M210/100000</f>
        <v>0.15</v>
      </c>
      <c r="O210" s="4155">
        <f t="shared" si="68"/>
        <v>4</v>
      </c>
      <c r="P210" s="4157">
        <f t="shared" ref="P210:P218" si="86">N210*O210</f>
        <v>0.6</v>
      </c>
      <c r="Q210" s="4158" t="str">
        <f t="shared" si="69"/>
        <v xml:space="preserve">STATE: Rs.15000*4 Medical Officer Training for Pdy state - 4.; PDY: ; KKL: ; MHE: ; YNM: </v>
      </c>
      <c r="R210" s="4159">
        <f>'Abs8. IDSP'!Q13</f>
        <v>0</v>
      </c>
      <c r="S210" s="4254">
        <f>'Abs8. IDSP'!R13</f>
        <v>0</v>
      </c>
      <c r="T210" s="4210">
        <f t="shared" si="72"/>
        <v>15000</v>
      </c>
      <c r="U210" s="4210">
        <f t="shared" si="73"/>
        <v>4</v>
      </c>
      <c r="V210" s="4210">
        <f t="shared" si="74"/>
        <v>60000</v>
      </c>
      <c r="W210" s="4211" t="str">
        <f t="shared" si="75"/>
        <v xml:space="preserve">STATE: Rs.15000*4 Medical Officer Training for Pdy state - 4.; PDY: ; KKL: ; MHE: ; YNM: </v>
      </c>
      <c r="X210" s="4205">
        <v>15000</v>
      </c>
      <c r="Y210" s="4205">
        <v>4</v>
      </c>
      <c r="Z210" s="4205">
        <f>X210*Y210</f>
        <v>60000</v>
      </c>
      <c r="AA210" s="4633" t="s">
        <v>8200</v>
      </c>
      <c r="AB210" s="4205"/>
      <c r="AC210" s="4205"/>
      <c r="AD210" s="4205">
        <f>AB210*AC210</f>
        <v>0</v>
      </c>
      <c r="AE210" s="4281"/>
      <c r="AF210" s="4205"/>
      <c r="AG210" s="4205"/>
      <c r="AH210" s="4205">
        <f>AF210*AG210</f>
        <v>0</v>
      </c>
      <c r="AI210" s="4281"/>
      <c r="AJ210" s="4205"/>
      <c r="AK210" s="4205"/>
      <c r="AL210" s="4205">
        <f>AJ210*AK210</f>
        <v>0</v>
      </c>
      <c r="AM210" s="4205"/>
      <c r="AN210" s="4205"/>
      <c r="AO210" s="4205"/>
      <c r="AP210" s="4205">
        <f>AN210*AO210</f>
        <v>0</v>
      </c>
      <c r="AQ210" s="4205"/>
      <c r="AR210" s="4210">
        <f t="shared" si="81"/>
        <v>60000</v>
      </c>
      <c r="AS210" s="4210">
        <f t="shared" si="82"/>
        <v>4</v>
      </c>
      <c r="AT210" s="4210">
        <f t="shared" si="83"/>
        <v>15000</v>
      </c>
      <c r="AU210" s="4211" t="str">
        <f t="shared" si="84"/>
        <v xml:space="preserve">STATE: Rs.15000*4 Medical Officer Training for Pdy state - 4.; PDY: ; KKL: ; MHE: ; YNM: </v>
      </c>
      <c r="AV210" s="1579" t="s">
        <v>7490</v>
      </c>
      <c r="AW210" s="4981" t="s">
        <v>8204</v>
      </c>
    </row>
    <row r="211" spans="1:49" s="3379" customFormat="1" ht="60.75">
      <c r="A211" s="4224">
        <v>2</v>
      </c>
      <c r="B211" s="4153" t="s">
        <v>2577</v>
      </c>
      <c r="C211" s="4237" t="s">
        <v>1043</v>
      </c>
      <c r="D211" s="4237" t="s">
        <v>1044</v>
      </c>
      <c r="E211" s="4280" t="s">
        <v>4345</v>
      </c>
      <c r="F211" s="4162" t="s">
        <v>293</v>
      </c>
      <c r="G211" s="4154"/>
      <c r="H211" s="4154"/>
      <c r="I211" s="4154"/>
      <c r="J211" s="4154"/>
      <c r="K211" s="4154"/>
      <c r="L211" s="4154"/>
      <c r="M211" s="4155">
        <f t="shared" si="67"/>
        <v>0</v>
      </c>
      <c r="N211" s="4156">
        <f t="shared" si="85"/>
        <v>0</v>
      </c>
      <c r="O211" s="4155">
        <f t="shared" si="68"/>
        <v>0</v>
      </c>
      <c r="P211" s="4157">
        <f t="shared" si="86"/>
        <v>0</v>
      </c>
      <c r="Q211" s="4158" t="str">
        <f t="shared" si="69"/>
        <v xml:space="preserve">STATE: ; PDY: ; KKL: ; MHE: ; YNM: </v>
      </c>
      <c r="R211" s="4159">
        <f>'Abs8. IDSP'!Q14</f>
        <v>0</v>
      </c>
      <c r="S211" s="4254">
        <f>'Abs8. IDSP'!R14</f>
        <v>0</v>
      </c>
      <c r="T211" s="4210">
        <f t="shared" si="72"/>
        <v>0</v>
      </c>
      <c r="U211" s="4210">
        <f t="shared" si="73"/>
        <v>0</v>
      </c>
      <c r="V211" s="4210">
        <f t="shared" si="74"/>
        <v>0</v>
      </c>
      <c r="W211" s="4211" t="str">
        <f t="shared" si="75"/>
        <v xml:space="preserve">STATE: ; PDY: ; KKL: ; MHE: ; YNM: </v>
      </c>
      <c r="X211" s="4210"/>
      <c r="Y211" s="4210"/>
      <c r="Z211" s="4210">
        <f t="shared" si="76"/>
        <v>0</v>
      </c>
      <c r="AA211" s="4210"/>
      <c r="AB211" s="4210"/>
      <c r="AC211" s="4210"/>
      <c r="AD211" s="4210">
        <f t="shared" si="77"/>
        <v>0</v>
      </c>
      <c r="AE211" s="4210"/>
      <c r="AF211" s="4210"/>
      <c r="AG211" s="4210"/>
      <c r="AH211" s="4210">
        <f t="shared" si="78"/>
        <v>0</v>
      </c>
      <c r="AI211" s="4210"/>
      <c r="AJ211" s="4210"/>
      <c r="AK211" s="4210"/>
      <c r="AL211" s="4210">
        <f t="shared" si="79"/>
        <v>0</v>
      </c>
      <c r="AM211" s="4210"/>
      <c r="AN211" s="4210"/>
      <c r="AO211" s="4210"/>
      <c r="AP211" s="4210">
        <f t="shared" si="80"/>
        <v>0</v>
      </c>
      <c r="AQ211" s="4210"/>
      <c r="AR211" s="4210">
        <f t="shared" si="81"/>
        <v>0</v>
      </c>
      <c r="AS211" s="4210">
        <f t="shared" si="82"/>
        <v>0</v>
      </c>
      <c r="AT211" s="4210">
        <f t="shared" si="83"/>
        <v>0</v>
      </c>
      <c r="AU211" s="4211" t="str">
        <f t="shared" si="84"/>
        <v xml:space="preserve">STATE: ; PDY: ; KKL: ; MHE: ; YNM: </v>
      </c>
      <c r="AV211" s="1579" t="s">
        <v>7490</v>
      </c>
    </row>
    <row r="212" spans="1:49" s="3379" customFormat="1" ht="209.25">
      <c r="A212" s="4224">
        <v>3</v>
      </c>
      <c r="B212" s="4153" t="s">
        <v>2578</v>
      </c>
      <c r="C212" s="4237" t="s">
        <v>1045</v>
      </c>
      <c r="D212" s="4237" t="s">
        <v>1046</v>
      </c>
      <c r="E212" s="4280" t="s">
        <v>4345</v>
      </c>
      <c r="F212" s="4162" t="s">
        <v>293</v>
      </c>
      <c r="G212" s="4154"/>
      <c r="H212" s="4154"/>
      <c r="I212" s="4154">
        <v>2.2650000000000001</v>
      </c>
      <c r="J212" s="4154"/>
      <c r="K212" s="4154"/>
      <c r="L212" s="4154"/>
      <c r="M212" s="4155">
        <f t="shared" si="67"/>
        <v>15100</v>
      </c>
      <c r="N212" s="4156">
        <f t="shared" si="85"/>
        <v>0.151</v>
      </c>
      <c r="O212" s="4155">
        <f t="shared" si="68"/>
        <v>10</v>
      </c>
      <c r="P212" s="4157">
        <f t="shared" si="86"/>
        <v>1.51</v>
      </c>
      <c r="Q212" s="4158" t="str">
        <f t="shared" si="69"/>
        <v xml:space="preserve">STATE: Rs.15100 Nurses  Training for Pdy state - 5, Total Rs.75,500/-.; PDY: ; KKL: Rs.15100 Nurses  Training  KKL  Dist  Rs.15100* 3 = Total Rs.45,300/-.; MHE: Rs.15100 Nurses  Training  Mahe  Dist  Rs.15100* 2 = Total Rs.30,200/-.; YNM: </v>
      </c>
      <c r="R212" s="4159">
        <f>'Abs8. IDSP'!Q15</f>
        <v>0</v>
      </c>
      <c r="S212" s="4254">
        <f>'Abs8. IDSP'!R15</f>
        <v>0</v>
      </c>
      <c r="T212" s="4210">
        <f t="shared" si="72"/>
        <v>15100</v>
      </c>
      <c r="U212" s="4210">
        <f t="shared" si="73"/>
        <v>10</v>
      </c>
      <c r="V212" s="4210">
        <f t="shared" si="74"/>
        <v>151000</v>
      </c>
      <c r="W212" s="4211" t="str">
        <f t="shared" si="75"/>
        <v xml:space="preserve">STATE: Rs.15100 Nurses  Training for Pdy state - 5, Total Rs.75,500/-.; PDY: ; KKL: Rs.15100 Nurses  Training  KKL  Dist  Rs.15100* 3 = Total Rs.45,300/-.; MHE: Rs.15100 Nurses  Training  Mahe  Dist  Rs.15100* 2 = Total Rs.30,200/-.; YNM: </v>
      </c>
      <c r="X212" s="4205">
        <v>15100</v>
      </c>
      <c r="Y212" s="4205">
        <v>5</v>
      </c>
      <c r="Z212" s="4205">
        <f t="shared" si="76"/>
        <v>75500</v>
      </c>
      <c r="AA212" s="4633" t="s">
        <v>6626</v>
      </c>
      <c r="AB212" s="4205"/>
      <c r="AC212" s="4205"/>
      <c r="AD212" s="4205">
        <f t="shared" si="77"/>
        <v>0</v>
      </c>
      <c r="AE212" s="4205"/>
      <c r="AF212" s="4205">
        <v>15100</v>
      </c>
      <c r="AG212" s="4205">
        <v>3</v>
      </c>
      <c r="AH212" s="4205">
        <f t="shared" si="78"/>
        <v>45300</v>
      </c>
      <c r="AI212" s="4633" t="s">
        <v>6628</v>
      </c>
      <c r="AJ212" s="4205">
        <v>15100</v>
      </c>
      <c r="AK212" s="4205">
        <v>2</v>
      </c>
      <c r="AL212" s="4205">
        <f t="shared" si="79"/>
        <v>30200</v>
      </c>
      <c r="AM212" s="4633" t="s">
        <v>6632</v>
      </c>
      <c r="AN212" s="4205"/>
      <c r="AO212" s="4205"/>
      <c r="AP212" s="4205">
        <f t="shared" si="80"/>
        <v>0</v>
      </c>
      <c r="AQ212" s="4281"/>
      <c r="AR212" s="4210">
        <f t="shared" si="81"/>
        <v>151000</v>
      </c>
      <c r="AS212" s="4210">
        <f t="shared" si="82"/>
        <v>10</v>
      </c>
      <c r="AT212" s="4210">
        <f t="shared" si="83"/>
        <v>15100</v>
      </c>
      <c r="AU212" s="4211" t="str">
        <f t="shared" si="84"/>
        <v xml:space="preserve">STATE: Rs.15100 Nurses  Training for Pdy state - 5, Total Rs.75,500/-.; PDY: ; KKL: Rs.15100 Nurses  Training  KKL  Dist  Rs.15100* 3 = Total Rs.45,300/-.; MHE: Rs.15100 Nurses  Training  Mahe  Dist  Rs.15100* 2 = Total Rs.30,200/-.; YNM: </v>
      </c>
      <c r="AV212" s="1579" t="s">
        <v>7490</v>
      </c>
      <c r="AW212" s="4981" t="s">
        <v>8204</v>
      </c>
    </row>
    <row r="213" spans="1:49" s="3379" customFormat="1" ht="162.75">
      <c r="A213" s="4224">
        <v>4</v>
      </c>
      <c r="B213" s="4153" t="s">
        <v>2579</v>
      </c>
      <c r="C213" s="4237" t="s">
        <v>1047</v>
      </c>
      <c r="D213" s="4237" t="s">
        <v>1048</v>
      </c>
      <c r="E213" s="4280" t="s">
        <v>4345</v>
      </c>
      <c r="F213" s="4162" t="s">
        <v>293</v>
      </c>
      <c r="G213" s="4154"/>
      <c r="H213" s="4154"/>
      <c r="I213" s="4154"/>
      <c r="J213" s="4154"/>
      <c r="K213" s="4154"/>
      <c r="L213" s="4154"/>
      <c r="M213" s="4155">
        <f t="shared" si="67"/>
        <v>15033.333333333334</v>
      </c>
      <c r="N213" s="4156">
        <f t="shared" si="85"/>
        <v>0.15033333333333335</v>
      </c>
      <c r="O213" s="4155">
        <f t="shared" si="68"/>
        <v>3</v>
      </c>
      <c r="P213" s="4157">
        <f t="shared" si="86"/>
        <v>0.45100000000000007</v>
      </c>
      <c r="Q213" s="4158" t="str">
        <f t="shared" si="69"/>
        <v xml:space="preserve">STATE: Rs.15000*2 Lab Technician  training for Pdy State - 2, Total Rs.30,200/-.; PDY: ; KKL: Rs.15100  Lab Technician   KKL  Dist  Rs.15100* 1= Total Rs.15,100/-.; MHE: ; YNM: </v>
      </c>
      <c r="R213" s="4159">
        <f>'Abs8. IDSP'!Q16</f>
        <v>0</v>
      </c>
      <c r="S213" s="4254">
        <f>'Abs8. IDSP'!R16</f>
        <v>0</v>
      </c>
      <c r="T213" s="4210">
        <f t="shared" si="72"/>
        <v>15033.333333333334</v>
      </c>
      <c r="U213" s="4210">
        <f t="shared" si="73"/>
        <v>3</v>
      </c>
      <c r="V213" s="4210">
        <f t="shared" si="74"/>
        <v>45100</v>
      </c>
      <c r="W213" s="4211" t="str">
        <f t="shared" si="75"/>
        <v xml:space="preserve">STATE: Rs.15000*2 Lab Technician  training for Pdy State - 2, Total Rs.30,200/-.; PDY: ; KKL: Rs.15100  Lab Technician   KKL  Dist  Rs.15100* 1= Total Rs.15,100/-.; MHE: ; YNM: </v>
      </c>
      <c r="X213" s="4210">
        <v>15000</v>
      </c>
      <c r="Y213" s="4210">
        <v>2</v>
      </c>
      <c r="Z213" s="4210">
        <f t="shared" si="76"/>
        <v>30000</v>
      </c>
      <c r="AA213" s="4633" t="s">
        <v>8201</v>
      </c>
      <c r="AB213" s="4210"/>
      <c r="AC213" s="4210"/>
      <c r="AD213" s="4210">
        <f t="shared" si="77"/>
        <v>0</v>
      </c>
      <c r="AE213" s="4210"/>
      <c r="AF213" s="4210">
        <v>15100</v>
      </c>
      <c r="AG213" s="4210">
        <v>1</v>
      </c>
      <c r="AH213" s="4210">
        <f t="shared" si="78"/>
        <v>15100</v>
      </c>
      <c r="AI213" s="4633" t="s">
        <v>6629</v>
      </c>
      <c r="AJ213" s="4210"/>
      <c r="AK213" s="4210"/>
      <c r="AL213" s="4210">
        <f t="shared" si="79"/>
        <v>0</v>
      </c>
      <c r="AM213" s="4210"/>
      <c r="AN213" s="4210"/>
      <c r="AO213" s="4210"/>
      <c r="AP213" s="4210">
        <f t="shared" si="80"/>
        <v>0</v>
      </c>
      <c r="AQ213" s="4210"/>
      <c r="AR213" s="4210">
        <f t="shared" si="81"/>
        <v>45100</v>
      </c>
      <c r="AS213" s="4210">
        <f t="shared" si="82"/>
        <v>3</v>
      </c>
      <c r="AT213" s="4210">
        <f t="shared" si="83"/>
        <v>15033.333333333334</v>
      </c>
      <c r="AU213" s="4211" t="str">
        <f t="shared" si="84"/>
        <v xml:space="preserve">STATE: Rs.15000*2 Lab Technician  training for Pdy State - 2, Total Rs.30,200/-.; PDY: ; KKL: Rs.15100  Lab Technician   KKL  Dist  Rs.15100* 1= Total Rs.15,100/-.; MHE: ; YNM: </v>
      </c>
      <c r="AV213" s="1579" t="s">
        <v>7490</v>
      </c>
      <c r="AW213" s="4981" t="s">
        <v>8204</v>
      </c>
    </row>
    <row r="214" spans="1:49" s="3379" customFormat="1" ht="60.75">
      <c r="A214" s="4224">
        <v>5</v>
      </c>
      <c r="B214" s="4153" t="s">
        <v>2580</v>
      </c>
      <c r="C214" s="4237" t="s">
        <v>1049</v>
      </c>
      <c r="D214" s="4237" t="s">
        <v>1050</v>
      </c>
      <c r="E214" s="4280" t="s">
        <v>4345</v>
      </c>
      <c r="F214" s="4162" t="s">
        <v>293</v>
      </c>
      <c r="G214" s="4154"/>
      <c r="H214" s="4154"/>
      <c r="I214" s="4154"/>
      <c r="J214" s="4154"/>
      <c r="K214" s="4154"/>
      <c r="L214" s="4154"/>
      <c r="M214" s="4155">
        <f t="shared" si="67"/>
        <v>0</v>
      </c>
      <c r="N214" s="4156">
        <f t="shared" si="85"/>
        <v>0</v>
      </c>
      <c r="O214" s="4155">
        <f t="shared" si="68"/>
        <v>0</v>
      </c>
      <c r="P214" s="4157">
        <f t="shared" si="86"/>
        <v>0</v>
      </c>
      <c r="Q214" s="4158" t="str">
        <f t="shared" si="69"/>
        <v xml:space="preserve">STATE: ; PDY: ; KKL: ; MHE: ; YNM: </v>
      </c>
      <c r="R214" s="4159">
        <f>'Abs8. IDSP'!Q17</f>
        <v>0</v>
      </c>
      <c r="S214" s="4254">
        <f>'Abs8. IDSP'!R17</f>
        <v>0</v>
      </c>
      <c r="T214" s="4210">
        <f t="shared" si="72"/>
        <v>0</v>
      </c>
      <c r="U214" s="4210">
        <f t="shared" si="73"/>
        <v>0</v>
      </c>
      <c r="V214" s="4210">
        <f t="shared" si="74"/>
        <v>0</v>
      </c>
      <c r="W214" s="4211" t="str">
        <f t="shared" si="75"/>
        <v xml:space="preserve">STATE: ; PDY: ; KKL: ; MHE: ; YNM: </v>
      </c>
      <c r="X214" s="4210"/>
      <c r="Y214" s="4210"/>
      <c r="Z214" s="4210">
        <f t="shared" si="76"/>
        <v>0</v>
      </c>
      <c r="AA214" s="4210"/>
      <c r="AB214" s="4210"/>
      <c r="AC214" s="4210"/>
      <c r="AD214" s="4210">
        <f t="shared" si="77"/>
        <v>0</v>
      </c>
      <c r="AE214" s="4210"/>
      <c r="AF214" s="4210"/>
      <c r="AG214" s="4210"/>
      <c r="AH214" s="4210">
        <f t="shared" si="78"/>
        <v>0</v>
      </c>
      <c r="AI214" s="4210"/>
      <c r="AJ214" s="4210"/>
      <c r="AK214" s="4210"/>
      <c r="AL214" s="4210">
        <f t="shared" si="79"/>
        <v>0</v>
      </c>
      <c r="AM214" s="4210"/>
      <c r="AN214" s="4210"/>
      <c r="AO214" s="4210"/>
      <c r="AP214" s="4210">
        <f t="shared" si="80"/>
        <v>0</v>
      </c>
      <c r="AQ214" s="4210"/>
      <c r="AR214" s="4210">
        <f t="shared" si="81"/>
        <v>0</v>
      </c>
      <c r="AS214" s="4210">
        <f t="shared" si="82"/>
        <v>0</v>
      </c>
      <c r="AT214" s="4210">
        <f t="shared" si="83"/>
        <v>0</v>
      </c>
      <c r="AU214" s="4211" t="str">
        <f t="shared" si="84"/>
        <v xml:space="preserve">STATE: ; PDY: ; KKL: ; MHE: ; YNM: </v>
      </c>
      <c r="AV214" s="1579" t="s">
        <v>7490</v>
      </c>
    </row>
    <row r="215" spans="1:49" s="3379" customFormat="1" ht="139.5">
      <c r="A215" s="4224">
        <v>6</v>
      </c>
      <c r="B215" s="4153" t="s">
        <v>2581</v>
      </c>
      <c r="C215" s="4237" t="s">
        <v>1051</v>
      </c>
      <c r="D215" s="4237" t="s">
        <v>1052</v>
      </c>
      <c r="E215" s="4280" t="s">
        <v>4345</v>
      </c>
      <c r="F215" s="4162" t="s">
        <v>293</v>
      </c>
      <c r="G215" s="4154"/>
      <c r="H215" s="4154"/>
      <c r="I215" s="4154"/>
      <c r="J215" s="4154"/>
      <c r="K215" s="4154"/>
      <c r="L215" s="4154"/>
      <c r="M215" s="4155">
        <f t="shared" si="67"/>
        <v>15033.333333333334</v>
      </c>
      <c r="N215" s="4156">
        <f t="shared" si="85"/>
        <v>0.15033333333333335</v>
      </c>
      <c r="O215" s="4155">
        <f t="shared" si="68"/>
        <v>3</v>
      </c>
      <c r="P215" s="4157">
        <f t="shared" si="86"/>
        <v>0.45100000000000007</v>
      </c>
      <c r="Q215" s="4158" t="str">
        <f t="shared" si="69"/>
        <v xml:space="preserve">STATE: Rs.15000*2  DEO training for Pdy State total Rs. 30,200/-; PDY: ; KKL: Rs.15100  DEO   KKL  Dist  Rs.15100* 1= Total Rs.15,100/-.; MHE: ; YNM: </v>
      </c>
      <c r="R215" s="4159">
        <f>'Abs8. IDSP'!Q18</f>
        <v>0</v>
      </c>
      <c r="S215" s="4254">
        <f>'Abs8. IDSP'!R18</f>
        <v>0</v>
      </c>
      <c r="T215" s="4210">
        <f t="shared" si="72"/>
        <v>15033.333333333334</v>
      </c>
      <c r="U215" s="4210">
        <f t="shared" si="73"/>
        <v>3</v>
      </c>
      <c r="V215" s="4210">
        <f t="shared" si="74"/>
        <v>45100</v>
      </c>
      <c r="W215" s="4211" t="str">
        <f t="shared" si="75"/>
        <v xml:space="preserve">STATE: Rs.15000*2  DEO training for Pdy State total Rs. 30,200/-; PDY: ; KKL: Rs.15100  DEO   KKL  Dist  Rs.15100* 1= Total Rs.15,100/-.; MHE: ; YNM: </v>
      </c>
      <c r="X215" s="4210">
        <v>15000</v>
      </c>
      <c r="Y215" s="4210">
        <v>2</v>
      </c>
      <c r="Z215" s="4210">
        <f t="shared" si="76"/>
        <v>30000</v>
      </c>
      <c r="AA215" s="4633" t="s">
        <v>8202</v>
      </c>
      <c r="AB215" s="4210"/>
      <c r="AC215" s="4210"/>
      <c r="AD215" s="4210">
        <f t="shared" si="77"/>
        <v>0</v>
      </c>
      <c r="AE215" s="4210"/>
      <c r="AF215" s="4210">
        <v>15100</v>
      </c>
      <c r="AG215" s="4210">
        <v>1</v>
      </c>
      <c r="AH215" s="4210">
        <f t="shared" si="78"/>
        <v>15100</v>
      </c>
      <c r="AI215" s="4633" t="s">
        <v>6630</v>
      </c>
      <c r="AJ215" s="4210"/>
      <c r="AK215" s="4210"/>
      <c r="AL215" s="4210">
        <f t="shared" si="79"/>
        <v>0</v>
      </c>
      <c r="AM215" s="4210"/>
      <c r="AN215" s="4210"/>
      <c r="AO215" s="4210"/>
      <c r="AP215" s="4210">
        <f t="shared" si="80"/>
        <v>0</v>
      </c>
      <c r="AQ215" s="4210"/>
      <c r="AR215" s="4210">
        <f t="shared" si="81"/>
        <v>45100</v>
      </c>
      <c r="AS215" s="4210">
        <f t="shared" si="82"/>
        <v>3</v>
      </c>
      <c r="AT215" s="4210">
        <f t="shared" si="83"/>
        <v>15033.333333333334</v>
      </c>
      <c r="AU215" s="4211" t="str">
        <f t="shared" si="84"/>
        <v xml:space="preserve">STATE: Rs.15000*2  DEO training for Pdy State total Rs. 30,200/-; PDY: ; KKL: Rs.15100  DEO   KKL  Dist  Rs.15100* 1= Total Rs.15,100/-.; MHE: ; YNM: </v>
      </c>
      <c r="AV215" s="1579" t="s">
        <v>7490</v>
      </c>
      <c r="AW215" s="4981" t="s">
        <v>8204</v>
      </c>
    </row>
    <row r="216" spans="1:49" s="3379" customFormat="1" ht="255.75">
      <c r="A216" s="4224">
        <v>7</v>
      </c>
      <c r="B216" s="4153" t="s">
        <v>2582</v>
      </c>
      <c r="C216" s="4237" t="s">
        <v>1053</v>
      </c>
      <c r="D216" s="4237" t="s">
        <v>1054</v>
      </c>
      <c r="E216" s="4280" t="s">
        <v>4345</v>
      </c>
      <c r="F216" s="4162" t="s">
        <v>293</v>
      </c>
      <c r="G216" s="4154"/>
      <c r="H216" s="4154"/>
      <c r="I216" s="4154">
        <v>1.4410000000000001</v>
      </c>
      <c r="J216" s="4154"/>
      <c r="K216" s="4154"/>
      <c r="L216" s="4154"/>
      <c r="M216" s="4155">
        <f t="shared" si="67"/>
        <v>13100</v>
      </c>
      <c r="N216" s="4156">
        <f t="shared" si="85"/>
        <v>0.13100000000000001</v>
      </c>
      <c r="O216" s="4155">
        <f t="shared" si="68"/>
        <v>9</v>
      </c>
      <c r="P216" s="4157">
        <f t="shared" si="86"/>
        <v>1.179</v>
      </c>
      <c r="Q216" s="4158" t="str">
        <f t="shared" si="69"/>
        <v>STATE: Rs.13100*5  ANM training for Pdy State total Rs. 65500/-; PDY: ; KKL: Rs.15100  ANM   KKL  Dist  Rs.15100* 2= Total Rs.30,200/-.; MHE: Rs.13100  ANM   Mahe  Dist  Rs.13100* 1= Total Rs.13100/-.; YNM: Rs.13100  ANM   Yanam  Dist  Rs.13100* 1= Total Rs.13100/-.</v>
      </c>
      <c r="R216" s="4159">
        <f>'Abs8. IDSP'!Q19</f>
        <v>0</v>
      </c>
      <c r="S216" s="4254">
        <f>'Abs8. IDSP'!R19</f>
        <v>0</v>
      </c>
      <c r="T216" s="4210">
        <f t="shared" si="72"/>
        <v>13100</v>
      </c>
      <c r="U216" s="4210">
        <f t="shared" si="73"/>
        <v>9</v>
      </c>
      <c r="V216" s="4210">
        <f t="shared" si="74"/>
        <v>117900</v>
      </c>
      <c r="W216" s="4211" t="str">
        <f t="shared" si="75"/>
        <v>STATE: Rs.13100*5  ANM training for Pdy State total Rs. 65500/-; PDY: ; KKL: Rs.15100  ANM   KKL  Dist  Rs.15100* 2= Total Rs.30,200/-.; MHE: Rs.13100  ANM   Mahe  Dist  Rs.13100* 1= Total Rs.13100/-.; YNM: Rs.13100  ANM   Yanam  Dist  Rs.13100* 1= Total Rs.13100/-.</v>
      </c>
      <c r="X216" s="4205">
        <v>13100</v>
      </c>
      <c r="Y216" s="4205">
        <v>5</v>
      </c>
      <c r="Z216" s="4205">
        <f t="shared" si="76"/>
        <v>65500</v>
      </c>
      <c r="AA216" s="4633" t="s">
        <v>6627</v>
      </c>
      <c r="AB216" s="4205"/>
      <c r="AC216" s="4205"/>
      <c r="AD216" s="4205">
        <f t="shared" si="77"/>
        <v>0</v>
      </c>
      <c r="AE216" s="4205"/>
      <c r="AF216" s="4205">
        <v>13100</v>
      </c>
      <c r="AG216" s="4205">
        <v>2</v>
      </c>
      <c r="AH216" s="4205">
        <f t="shared" si="78"/>
        <v>26200</v>
      </c>
      <c r="AI216" s="4633" t="s">
        <v>6631</v>
      </c>
      <c r="AJ216" s="4205">
        <v>13100</v>
      </c>
      <c r="AK216" s="4205">
        <v>1</v>
      </c>
      <c r="AL216" s="4205">
        <f t="shared" si="79"/>
        <v>13100</v>
      </c>
      <c r="AM216" s="4633" t="s">
        <v>6634</v>
      </c>
      <c r="AN216" s="4205">
        <v>13100</v>
      </c>
      <c r="AO216" s="4205">
        <v>1</v>
      </c>
      <c r="AP216" s="4205">
        <f t="shared" si="80"/>
        <v>13100</v>
      </c>
      <c r="AQ216" s="4633" t="s">
        <v>6633</v>
      </c>
      <c r="AR216" s="4210">
        <f t="shared" si="81"/>
        <v>117900</v>
      </c>
      <c r="AS216" s="4210">
        <f t="shared" si="82"/>
        <v>9</v>
      </c>
      <c r="AT216" s="4210">
        <f t="shared" si="83"/>
        <v>13100</v>
      </c>
      <c r="AU216" s="4211" t="str">
        <f t="shared" si="84"/>
        <v>STATE: Rs.13100*5  ANM training for Pdy State total Rs. 65500/-; PDY: ; KKL: Rs.15100  ANM   KKL  Dist  Rs.15100* 2= Total Rs.30,200/-.; MHE: Rs.13100  ANM   Mahe  Dist  Rs.13100* 1= Total Rs.13100/-.; YNM: Rs.13100  ANM   Yanam  Dist  Rs.13100* 1= Total Rs.13100/-.</v>
      </c>
      <c r="AV216" s="1579" t="s">
        <v>7490</v>
      </c>
      <c r="AW216" s="4981" t="s">
        <v>8204</v>
      </c>
    </row>
    <row r="217" spans="1:49" s="3379" customFormat="1" ht="69.75">
      <c r="A217" s="4224">
        <v>8</v>
      </c>
      <c r="B217" s="4153" t="s">
        <v>2583</v>
      </c>
      <c r="C217" s="4237" t="s">
        <v>1055</v>
      </c>
      <c r="D217" s="4237" t="s">
        <v>1056</v>
      </c>
      <c r="E217" s="4280" t="s">
        <v>4345</v>
      </c>
      <c r="F217" s="4162" t="s">
        <v>293</v>
      </c>
      <c r="G217" s="4154"/>
      <c r="H217" s="4154"/>
      <c r="I217" s="4154"/>
      <c r="J217" s="4154"/>
      <c r="K217" s="4154"/>
      <c r="L217" s="4154"/>
      <c r="M217" s="4155">
        <f t="shared" si="67"/>
        <v>0</v>
      </c>
      <c r="N217" s="4156">
        <f t="shared" si="85"/>
        <v>0</v>
      </c>
      <c r="O217" s="4155">
        <f t="shared" si="68"/>
        <v>0</v>
      </c>
      <c r="P217" s="4157">
        <f t="shared" si="86"/>
        <v>0</v>
      </c>
      <c r="Q217" s="4158" t="str">
        <f t="shared" si="69"/>
        <v xml:space="preserve">STATE: ; PDY: ; KKL: ; MHE: ; YNM: </v>
      </c>
      <c r="R217" s="4159">
        <f>'Abs8. IDSP'!Q20</f>
        <v>0</v>
      </c>
      <c r="S217" s="4254">
        <f>'Abs8. IDSP'!R20</f>
        <v>0</v>
      </c>
      <c r="T217" s="4210">
        <f t="shared" si="72"/>
        <v>0</v>
      </c>
      <c r="U217" s="4210">
        <f t="shared" si="73"/>
        <v>0</v>
      </c>
      <c r="V217" s="4210">
        <f t="shared" si="74"/>
        <v>0</v>
      </c>
      <c r="W217" s="4211" t="str">
        <f t="shared" si="75"/>
        <v xml:space="preserve">STATE: ; PDY: ; KKL: ; MHE: ; YNM: </v>
      </c>
      <c r="X217" s="4210"/>
      <c r="Y217" s="4210"/>
      <c r="Z217" s="4210">
        <f t="shared" si="76"/>
        <v>0</v>
      </c>
      <c r="AA217" s="4210"/>
      <c r="AB217" s="4210"/>
      <c r="AC217" s="4210"/>
      <c r="AD217" s="4210">
        <f t="shared" si="77"/>
        <v>0</v>
      </c>
      <c r="AE217" s="4210"/>
      <c r="AF217" s="4210"/>
      <c r="AG217" s="4210"/>
      <c r="AH217" s="4210">
        <f t="shared" si="78"/>
        <v>0</v>
      </c>
      <c r="AI217" s="4210"/>
      <c r="AJ217" s="4210"/>
      <c r="AK217" s="4210"/>
      <c r="AL217" s="4210">
        <f t="shared" si="79"/>
        <v>0</v>
      </c>
      <c r="AM217" s="4210"/>
      <c r="AN217" s="4210"/>
      <c r="AO217" s="4210"/>
      <c r="AP217" s="4210">
        <f t="shared" si="80"/>
        <v>0</v>
      </c>
      <c r="AQ217" s="4210"/>
      <c r="AR217" s="4210">
        <f t="shared" si="81"/>
        <v>0</v>
      </c>
      <c r="AS217" s="4210">
        <f t="shared" si="82"/>
        <v>0</v>
      </c>
      <c r="AT217" s="4210">
        <f t="shared" si="83"/>
        <v>0</v>
      </c>
      <c r="AU217" s="4211" t="str">
        <f t="shared" si="84"/>
        <v xml:space="preserve">STATE: ; PDY: ; KKL: ; MHE: ; YNM: </v>
      </c>
      <c r="AV217" s="1579" t="s">
        <v>7490</v>
      </c>
    </row>
    <row r="218" spans="1:49" s="3379" customFormat="1" ht="69.75">
      <c r="A218" s="4224">
        <v>9</v>
      </c>
      <c r="B218" s="4153" t="s">
        <v>2584</v>
      </c>
      <c r="C218" s="4237" t="s">
        <v>1057</v>
      </c>
      <c r="D218" s="4237" t="s">
        <v>1308</v>
      </c>
      <c r="E218" s="4280" t="s">
        <v>4345</v>
      </c>
      <c r="F218" s="4162" t="s">
        <v>293</v>
      </c>
      <c r="G218" s="4154"/>
      <c r="H218" s="4154"/>
      <c r="I218" s="4154">
        <v>0.26200000000000001</v>
      </c>
      <c r="J218" s="4154"/>
      <c r="K218" s="4154"/>
      <c r="L218" s="4154"/>
      <c r="M218" s="4155">
        <f t="shared" si="67"/>
        <v>13000</v>
      </c>
      <c r="N218" s="4156">
        <f t="shared" si="85"/>
        <v>0.13</v>
      </c>
      <c r="O218" s="4155">
        <f t="shared" si="68"/>
        <v>1</v>
      </c>
      <c r="P218" s="4157">
        <f t="shared" si="86"/>
        <v>0.13</v>
      </c>
      <c r="Q218" s="4158" t="str">
        <f t="shared" si="69"/>
        <v xml:space="preserve">STATE: Rs.13000*1  HA &amp;HI  training for Pdy State.; PDY: ; KKL: ; MHE: ; YNM: </v>
      </c>
      <c r="R218" s="4159">
        <f>'Abs8. IDSP'!Q21</f>
        <v>0</v>
      </c>
      <c r="S218" s="4254">
        <f>'Abs8. IDSP'!R21</f>
        <v>0</v>
      </c>
      <c r="T218" s="4210">
        <f t="shared" si="72"/>
        <v>13000</v>
      </c>
      <c r="U218" s="4210">
        <f t="shared" si="73"/>
        <v>1</v>
      </c>
      <c r="V218" s="4210">
        <f t="shared" si="74"/>
        <v>13000</v>
      </c>
      <c r="W218" s="4211" t="str">
        <f t="shared" si="75"/>
        <v xml:space="preserve">STATE: Rs.13000*1  HA &amp;HI  training for Pdy State.; PDY: ; KKL: ; MHE: ; YNM: </v>
      </c>
      <c r="X218" s="4281">
        <v>13000</v>
      </c>
      <c r="Y218" s="4205">
        <v>1</v>
      </c>
      <c r="Z218" s="4205">
        <f>X218*Y218</f>
        <v>13000</v>
      </c>
      <c r="AA218" s="4633" t="s">
        <v>8203</v>
      </c>
      <c r="AB218" s="4205"/>
      <c r="AC218" s="4205"/>
      <c r="AD218" s="4205">
        <f t="shared" si="77"/>
        <v>0</v>
      </c>
      <c r="AE218" s="4205"/>
      <c r="AF218" s="4205"/>
      <c r="AG218" s="4205"/>
      <c r="AH218" s="4205">
        <f t="shared" si="78"/>
        <v>0</v>
      </c>
      <c r="AI218" s="4281"/>
      <c r="AJ218" s="4205"/>
      <c r="AK218" s="4205"/>
      <c r="AL218" s="4205">
        <f t="shared" si="79"/>
        <v>0</v>
      </c>
      <c r="AM218" s="4205"/>
      <c r="AN218" s="4205"/>
      <c r="AO218" s="4205"/>
      <c r="AP218" s="4205">
        <f t="shared" si="80"/>
        <v>0</v>
      </c>
      <c r="AQ218" s="4205"/>
      <c r="AR218" s="4210">
        <f t="shared" si="81"/>
        <v>13000</v>
      </c>
      <c r="AS218" s="4210">
        <f t="shared" si="82"/>
        <v>1</v>
      </c>
      <c r="AT218" s="4210">
        <f t="shared" si="83"/>
        <v>13000</v>
      </c>
      <c r="AU218" s="4211" t="str">
        <f t="shared" si="84"/>
        <v xml:space="preserve">STATE: Rs.13000*1  HA &amp;HI  training for Pdy State.; PDY: ; KKL: ; MHE: ; YNM: </v>
      </c>
      <c r="AV218" s="1579"/>
      <c r="AW218" s="4981" t="s">
        <v>8204</v>
      </c>
    </row>
    <row r="219" spans="1:49" s="3379" customFormat="1" ht="55.5" customHeight="1">
      <c r="A219" s="4607" t="s">
        <v>4338</v>
      </c>
      <c r="B219" s="4196" t="s">
        <v>1058</v>
      </c>
      <c r="C219" s="4197"/>
      <c r="D219" s="4198" t="s">
        <v>1059</v>
      </c>
      <c r="E219" s="4199"/>
      <c r="F219" s="4199"/>
      <c r="G219" s="4200"/>
      <c r="H219" s="4200"/>
      <c r="I219" s="4200"/>
      <c r="J219" s="4200"/>
      <c r="K219" s="4200"/>
      <c r="L219" s="4200"/>
      <c r="M219" s="4155"/>
      <c r="N219" s="4201"/>
      <c r="O219" s="4155"/>
      <c r="P219" s="4202">
        <f>SUM(P220:P227)</f>
        <v>4.37</v>
      </c>
      <c r="Q219" s="4158"/>
      <c r="R219" s="4203"/>
      <c r="S219" s="4236">
        <f>SUM(S220:S227)</f>
        <v>0</v>
      </c>
      <c r="T219" s="4210"/>
      <c r="U219" s="4210"/>
      <c r="V219" s="4202">
        <f>SUM(V220:V227)</f>
        <v>437000</v>
      </c>
      <c r="W219" s="4211"/>
      <c r="X219" s="4210"/>
      <c r="Y219" s="4210"/>
      <c r="Z219" s="4202">
        <f>SUM(Z220:Z227)</f>
        <v>387000</v>
      </c>
      <c r="AA219" s="4210"/>
      <c r="AB219" s="4210"/>
      <c r="AC219" s="4210"/>
      <c r="AD219" s="4202">
        <f>SUM(AD220:AD227)</f>
        <v>50000</v>
      </c>
      <c r="AE219" s="4210"/>
      <c r="AF219" s="4210"/>
      <c r="AG219" s="4210"/>
      <c r="AH219" s="4202">
        <f>SUM(AH220:AH227)</f>
        <v>0</v>
      </c>
      <c r="AI219" s="4210"/>
      <c r="AJ219" s="4210"/>
      <c r="AK219" s="4210"/>
      <c r="AL219" s="4202">
        <f>SUM(AL220:AL227)</f>
        <v>0</v>
      </c>
      <c r="AM219" s="4210"/>
      <c r="AN219" s="4210"/>
      <c r="AO219" s="4210"/>
      <c r="AP219" s="4202">
        <f>SUM(AP220:AP227)</f>
        <v>0</v>
      </c>
      <c r="AQ219" s="4210"/>
      <c r="AR219" s="4202">
        <f>SUM(AR220:AR227)</f>
        <v>437000</v>
      </c>
      <c r="AS219" s="4210"/>
      <c r="AT219" s="4210"/>
      <c r="AU219" s="4211"/>
      <c r="AV219" s="1579"/>
    </row>
    <row r="220" spans="1:49" s="3379" customFormat="1" ht="279">
      <c r="A220" s="4224">
        <v>1</v>
      </c>
      <c r="B220" s="4153" t="s">
        <v>1060</v>
      </c>
      <c r="C220" s="4237" t="s">
        <v>1061</v>
      </c>
      <c r="D220" s="4237" t="s">
        <v>1062</v>
      </c>
      <c r="E220" s="4280" t="s">
        <v>4345</v>
      </c>
      <c r="F220" s="4162" t="s">
        <v>4958</v>
      </c>
      <c r="G220" s="4163"/>
      <c r="H220" s="4179"/>
      <c r="I220" s="4180">
        <v>5</v>
      </c>
      <c r="J220" s="4180"/>
      <c r="K220" s="4163"/>
      <c r="L220" s="4163"/>
      <c r="M220" s="4155">
        <f t="shared" si="67"/>
        <v>71400</v>
      </c>
      <c r="N220" s="4156">
        <f t="shared" ref="N220:N227" si="87">M220/100000</f>
        <v>0.71399999999999997</v>
      </c>
      <c r="O220" s="4155">
        <f t="shared" si="68"/>
        <v>5</v>
      </c>
      <c r="P220" s="4157">
        <f t="shared" ref="P220:P227" si="88">N220*O220</f>
        <v>3.57</v>
      </c>
      <c r="Q220" s="4158" t="str">
        <f t="shared" si="69"/>
        <v xml:space="preserve">STATE:  ASHA Refresher Training (1day) - 2 batches, DMO/SPO Refresher Training (3 days), Training of PHC Medical Officers and Other PHC officials on Malaria Elimination( 3 batches x 1 day x Rs.35000), Training of Entomologists , Training of MPW (M)/MPW(F)/CDW/(2 days)   ( Total - Rs. 3.07 L); PDY: ; KKL: ; MHE: ; YNM: </v>
      </c>
      <c r="R220" s="4159">
        <f>'Abs9. NVBDCP'!Q62</f>
        <v>0</v>
      </c>
      <c r="S220" s="4254">
        <f>'Abs9. NVBDCP'!R62</f>
        <v>0</v>
      </c>
      <c r="T220" s="4210">
        <f t="shared" si="72"/>
        <v>71400</v>
      </c>
      <c r="U220" s="4210">
        <f t="shared" si="73"/>
        <v>5</v>
      </c>
      <c r="V220" s="4210">
        <f t="shared" si="74"/>
        <v>357000</v>
      </c>
      <c r="W220" s="4211" t="str">
        <f>"STATE: "&amp;AA220&amp;"; PDY: "&amp;AE221&amp;"; KKL: "&amp;AI220&amp;"; MHE: "&amp;AM220&amp;"; YNM: "&amp;AQ220</f>
        <v xml:space="preserve">STATE:  ASHA Refresher Training (1day) - 2 batches, DMO/SPO Refresher Training (3 days), Training of PHC Medical Officers and Other PHC officials on Malaria Elimination( 3 batches x 1 day x Rs.35000), Training of Entomologists , Training of MPW (M)/MPW(F)/CDW/(2 days)   ( Total - Rs. 3.07 L); PDY: ; KKL: ; MHE: ; YNM: </v>
      </c>
      <c r="X220" s="4065">
        <v>76750</v>
      </c>
      <c r="Y220" s="4065">
        <v>4</v>
      </c>
      <c r="Z220" s="4066">
        <f>X220*Y220</f>
        <v>307000</v>
      </c>
      <c r="AA220" s="4067" t="s">
        <v>6774</v>
      </c>
      <c r="AB220" s="4205">
        <v>50000</v>
      </c>
      <c r="AC220" s="4205">
        <v>1</v>
      </c>
      <c r="AD220" s="4205">
        <f>AB220*AC220</f>
        <v>50000</v>
      </c>
      <c r="AE220" s="4206" t="s">
        <v>6845</v>
      </c>
      <c r="AF220" s="4205"/>
      <c r="AG220" s="4205"/>
      <c r="AH220" s="4205">
        <f>AF220*AG220</f>
        <v>0</v>
      </c>
      <c r="AI220" s="4205"/>
      <c r="AJ220" s="4205"/>
      <c r="AK220" s="4205"/>
      <c r="AL220" s="4205">
        <f>AJ220*AK220</f>
        <v>0</v>
      </c>
      <c r="AM220" s="4205"/>
      <c r="AN220" s="4205"/>
      <c r="AO220" s="4205"/>
      <c r="AP220" s="4205">
        <f>AN220*AO220</f>
        <v>0</v>
      </c>
      <c r="AQ220" s="4205"/>
      <c r="AR220" s="4210">
        <f t="shared" si="81"/>
        <v>357000</v>
      </c>
      <c r="AS220" s="4210">
        <f t="shared" si="82"/>
        <v>5</v>
      </c>
      <c r="AT220" s="4210">
        <f t="shared" si="83"/>
        <v>71400</v>
      </c>
      <c r="AU220" s="4211" t="str">
        <f>"STATE: "&amp;AA220&amp;"; PDY: "&amp;AE221&amp;"; KKL: "&amp;AI220&amp;"; MHE: "&amp;AM220&amp;"; YNM: "&amp;AQ220</f>
        <v xml:space="preserve">STATE:  ASHA Refresher Training (1day) - 2 batches, DMO/SPO Refresher Training (3 days), Training of PHC Medical Officers and Other PHC officials on Malaria Elimination( 3 batches x 1 day x Rs.35000), Training of Entomologists , Training of MPW (M)/MPW(F)/CDW/(2 days)   ( Total - Rs. 3.07 L); PDY: ; KKL: ; MHE: ; YNM: </v>
      </c>
      <c r="AV220" s="3424" t="s">
        <v>7491</v>
      </c>
      <c r="AW220" s="4981" t="s">
        <v>8215</v>
      </c>
    </row>
    <row r="221" spans="1:49" s="3379" customFormat="1" ht="116.25">
      <c r="A221" s="4224">
        <v>2</v>
      </c>
      <c r="B221" s="4153" t="s">
        <v>1063</v>
      </c>
      <c r="C221" s="4237" t="s">
        <v>1064</v>
      </c>
      <c r="D221" s="4237" t="s">
        <v>1065</v>
      </c>
      <c r="E221" s="4280" t="s">
        <v>4345</v>
      </c>
      <c r="F221" s="4162" t="s">
        <v>4953</v>
      </c>
      <c r="G221" s="4163"/>
      <c r="H221" s="4179"/>
      <c r="I221" s="4180">
        <v>0.8</v>
      </c>
      <c r="J221" s="4180"/>
      <c r="K221" s="4163"/>
      <c r="L221" s="4163"/>
      <c r="M221" s="4155">
        <f t="shared" si="67"/>
        <v>80000</v>
      </c>
      <c r="N221" s="4156">
        <f t="shared" si="87"/>
        <v>0.8</v>
      </c>
      <c r="O221" s="4155">
        <f t="shared" si="68"/>
        <v>1</v>
      </c>
      <c r="P221" s="4157">
        <f t="shared" si="88"/>
        <v>0.8</v>
      </c>
      <c r="Q221" s="4158" t="str">
        <f t="shared" si="69"/>
        <v xml:space="preserve">STATE: Refresher training for Medical Officers on VBDs -30 nos. - Rs.80000 per course x 1 no. = Rs.80,000/-; PDY: ; KKL: ; MHE: ; YNM: </v>
      </c>
      <c r="R221" s="4159">
        <f>'Abs9. NVBDCP'!Q63</f>
        <v>0</v>
      </c>
      <c r="S221" s="4254">
        <f>'Abs9. NVBDCP'!R63</f>
        <v>0</v>
      </c>
      <c r="T221" s="4210">
        <f t="shared" si="72"/>
        <v>80000</v>
      </c>
      <c r="U221" s="4210">
        <f t="shared" si="73"/>
        <v>1</v>
      </c>
      <c r="V221" s="4210">
        <f t="shared" si="74"/>
        <v>80000</v>
      </c>
      <c r="W221" s="4211" t="str">
        <f>"STATE: "&amp;AA221&amp;"; PDY: "&amp;AE222&amp;"; KKL: "&amp;AI221&amp;"; MHE: "&amp;AM221&amp;"; YNM: "&amp;AQ221</f>
        <v xml:space="preserve">STATE: Refresher training for Medical Officers on VBDs -30 nos. - Rs.80000 per course x 1 no. = Rs.80,000/-; PDY: ; KKL: ; MHE: ; YNM: </v>
      </c>
      <c r="X221" s="4205">
        <v>80000</v>
      </c>
      <c r="Y221" s="4205">
        <v>1</v>
      </c>
      <c r="Z221" s="4205">
        <f>X221*Y221</f>
        <v>80000</v>
      </c>
      <c r="AA221" s="4206" t="s">
        <v>6844</v>
      </c>
      <c r="AB221" s="4205"/>
      <c r="AC221" s="4205"/>
      <c r="AD221" s="4205">
        <f>AB221*AC221</f>
        <v>0</v>
      </c>
      <c r="AE221" s="4205"/>
      <c r="AF221" s="4205"/>
      <c r="AG221" s="4205"/>
      <c r="AH221" s="4205">
        <f>AF221*AG221</f>
        <v>0</v>
      </c>
      <c r="AI221" s="4205"/>
      <c r="AJ221" s="4205"/>
      <c r="AK221" s="4205"/>
      <c r="AL221" s="4205">
        <f>AJ221*AK221</f>
        <v>0</v>
      </c>
      <c r="AM221" s="4205"/>
      <c r="AN221" s="4205"/>
      <c r="AO221" s="4205"/>
      <c r="AP221" s="4205">
        <f>AN221*AO221</f>
        <v>0</v>
      </c>
      <c r="AQ221" s="4205"/>
      <c r="AR221" s="4210">
        <f t="shared" si="81"/>
        <v>80000</v>
      </c>
      <c r="AS221" s="4210">
        <f t="shared" si="82"/>
        <v>1</v>
      </c>
      <c r="AT221" s="4210">
        <f t="shared" si="83"/>
        <v>80000</v>
      </c>
      <c r="AU221" s="4211" t="str">
        <f t="shared" si="84"/>
        <v xml:space="preserve">STATE: Refresher training for Medical Officers on VBDs -30 nos. - Rs.80000 per course x 1 no. = Rs.80,000/-; PDY: ; KKL: ; MHE: ; YNM: </v>
      </c>
      <c r="AV221" s="3424" t="s">
        <v>7492</v>
      </c>
      <c r="AW221" s="4981" t="s">
        <v>8222</v>
      </c>
    </row>
    <row r="222" spans="1:49" s="3379" customFormat="1" ht="46.5">
      <c r="A222" s="4224">
        <v>3</v>
      </c>
      <c r="B222" s="4153" t="s">
        <v>1066</v>
      </c>
      <c r="C222" s="4237" t="s">
        <v>1067</v>
      </c>
      <c r="D222" s="4237" t="s">
        <v>1068</v>
      </c>
      <c r="E222" s="4280" t="s">
        <v>4345</v>
      </c>
      <c r="F222" s="4162" t="s">
        <v>4954</v>
      </c>
      <c r="G222" s="4154"/>
      <c r="H222" s="4154"/>
      <c r="I222" s="4154"/>
      <c r="J222" s="4154"/>
      <c r="K222" s="4154"/>
      <c r="L222" s="4154"/>
      <c r="M222" s="4155">
        <f t="shared" si="67"/>
        <v>0</v>
      </c>
      <c r="N222" s="4156">
        <f t="shared" si="87"/>
        <v>0</v>
      </c>
      <c r="O222" s="4155">
        <f t="shared" si="68"/>
        <v>0</v>
      </c>
      <c r="P222" s="4157">
        <f t="shared" si="88"/>
        <v>0</v>
      </c>
      <c r="Q222" s="4158" t="str">
        <f t="shared" si="69"/>
        <v xml:space="preserve">STATE: ; PDY: ; KKL: ; MHE: ; YNM: </v>
      </c>
      <c r="R222" s="4159">
        <f>'Abs9. NVBDCP'!Q64</f>
        <v>0</v>
      </c>
      <c r="S222" s="4254">
        <f>'Abs9. NVBDCP'!R64</f>
        <v>0</v>
      </c>
      <c r="T222" s="4210">
        <f t="shared" si="72"/>
        <v>0</v>
      </c>
      <c r="U222" s="4210">
        <f t="shared" si="73"/>
        <v>0</v>
      </c>
      <c r="V222" s="4210">
        <f t="shared" si="74"/>
        <v>0</v>
      </c>
      <c r="W222" s="4211" t="str">
        <f t="shared" si="75"/>
        <v xml:space="preserve">STATE: ; PDY: ; KKL: ; MHE: ; YNM: </v>
      </c>
      <c r="X222" s="4210"/>
      <c r="Y222" s="4210"/>
      <c r="Z222" s="4210">
        <f t="shared" si="76"/>
        <v>0</v>
      </c>
      <c r="AA222" s="4210"/>
      <c r="AB222" s="4210"/>
      <c r="AC222" s="4210"/>
      <c r="AD222" s="4210">
        <f t="shared" si="77"/>
        <v>0</v>
      </c>
      <c r="AE222" s="4210"/>
      <c r="AF222" s="4210"/>
      <c r="AG222" s="4210"/>
      <c r="AH222" s="4210">
        <f t="shared" si="78"/>
        <v>0</v>
      </c>
      <c r="AI222" s="4210"/>
      <c r="AJ222" s="4210"/>
      <c r="AK222" s="4210"/>
      <c r="AL222" s="4210">
        <f t="shared" si="79"/>
        <v>0</v>
      </c>
      <c r="AM222" s="4210"/>
      <c r="AN222" s="4210"/>
      <c r="AO222" s="4210"/>
      <c r="AP222" s="4210">
        <f t="shared" si="80"/>
        <v>0</v>
      </c>
      <c r="AQ222" s="4210"/>
      <c r="AR222" s="4210">
        <f t="shared" si="81"/>
        <v>0</v>
      </c>
      <c r="AS222" s="4210">
        <f t="shared" si="82"/>
        <v>0</v>
      </c>
      <c r="AT222" s="4210">
        <f t="shared" si="83"/>
        <v>0</v>
      </c>
      <c r="AU222" s="4211" t="str">
        <f t="shared" si="84"/>
        <v xml:space="preserve">STATE: ; PDY: ; KKL: ; MHE: ; YNM: </v>
      </c>
      <c r="AV222" s="3424" t="s">
        <v>7493</v>
      </c>
    </row>
    <row r="223" spans="1:49" s="3379" customFormat="1" ht="46.5">
      <c r="A223" s="4224">
        <v>4</v>
      </c>
      <c r="B223" s="4153" t="s">
        <v>1069</v>
      </c>
      <c r="C223" s="4237" t="s">
        <v>1070</v>
      </c>
      <c r="D223" s="4237" t="s">
        <v>1071</v>
      </c>
      <c r="E223" s="4280" t="s">
        <v>4345</v>
      </c>
      <c r="F223" s="4162" t="s">
        <v>4954</v>
      </c>
      <c r="G223" s="4154"/>
      <c r="H223" s="4154"/>
      <c r="I223" s="4154"/>
      <c r="J223" s="4154"/>
      <c r="K223" s="4154"/>
      <c r="L223" s="4154"/>
      <c r="M223" s="4155">
        <f t="shared" si="67"/>
        <v>0</v>
      </c>
      <c r="N223" s="4156">
        <f t="shared" si="87"/>
        <v>0</v>
      </c>
      <c r="O223" s="4155">
        <f t="shared" si="68"/>
        <v>0</v>
      </c>
      <c r="P223" s="4157">
        <f t="shared" si="88"/>
        <v>0</v>
      </c>
      <c r="Q223" s="4158" t="str">
        <f t="shared" si="69"/>
        <v xml:space="preserve">STATE: ; PDY: ; KKL: ; MHE: ; YNM: </v>
      </c>
      <c r="R223" s="4159">
        <f>'Abs9. NVBDCP'!Q65</f>
        <v>0</v>
      </c>
      <c r="S223" s="4254">
        <f>'Abs9. NVBDCP'!R65</f>
        <v>0</v>
      </c>
      <c r="T223" s="4210">
        <f t="shared" si="72"/>
        <v>0</v>
      </c>
      <c r="U223" s="4210">
        <f t="shared" si="73"/>
        <v>0</v>
      </c>
      <c r="V223" s="4210">
        <f t="shared" si="74"/>
        <v>0</v>
      </c>
      <c r="W223" s="4211" t="str">
        <f t="shared" si="75"/>
        <v xml:space="preserve">STATE: ; PDY: ; KKL: ; MHE: ; YNM: </v>
      </c>
      <c r="X223" s="4210"/>
      <c r="Y223" s="4210"/>
      <c r="Z223" s="4210">
        <f t="shared" si="76"/>
        <v>0</v>
      </c>
      <c r="AA223" s="4210"/>
      <c r="AB223" s="4210"/>
      <c r="AC223" s="4210"/>
      <c r="AD223" s="4210">
        <f t="shared" si="77"/>
        <v>0</v>
      </c>
      <c r="AE223" s="4210"/>
      <c r="AF223" s="4210"/>
      <c r="AG223" s="4210"/>
      <c r="AH223" s="4210">
        <f t="shared" si="78"/>
        <v>0</v>
      </c>
      <c r="AI223" s="4210"/>
      <c r="AJ223" s="4210"/>
      <c r="AK223" s="4210"/>
      <c r="AL223" s="4210">
        <f t="shared" si="79"/>
        <v>0</v>
      </c>
      <c r="AM223" s="4210"/>
      <c r="AN223" s="4210"/>
      <c r="AO223" s="4210"/>
      <c r="AP223" s="4210">
        <f t="shared" si="80"/>
        <v>0</v>
      </c>
      <c r="AQ223" s="4210"/>
      <c r="AR223" s="4210">
        <f t="shared" si="81"/>
        <v>0</v>
      </c>
      <c r="AS223" s="4210">
        <f t="shared" si="82"/>
        <v>0</v>
      </c>
      <c r="AT223" s="4210">
        <f t="shared" si="83"/>
        <v>0</v>
      </c>
      <c r="AU223" s="4211" t="str">
        <f t="shared" si="84"/>
        <v xml:space="preserve">STATE: ; PDY: ; KKL: ; MHE: ; YNM: </v>
      </c>
      <c r="AV223" s="3424" t="s">
        <v>7493</v>
      </c>
    </row>
    <row r="224" spans="1:49" s="3379" customFormat="1" ht="46.5">
      <c r="A224" s="4224">
        <v>5</v>
      </c>
      <c r="B224" s="4153" t="s">
        <v>1072</v>
      </c>
      <c r="C224" s="4237" t="s">
        <v>1073</v>
      </c>
      <c r="D224" s="4237" t="s">
        <v>1074</v>
      </c>
      <c r="E224" s="4280" t="s">
        <v>4345</v>
      </c>
      <c r="F224" s="4162" t="s">
        <v>4954</v>
      </c>
      <c r="G224" s="4154"/>
      <c r="H224" s="4154"/>
      <c r="I224" s="4154"/>
      <c r="J224" s="4154"/>
      <c r="K224" s="4154"/>
      <c r="L224" s="4154"/>
      <c r="M224" s="4155">
        <f t="shared" si="67"/>
        <v>0</v>
      </c>
      <c r="N224" s="4156">
        <f t="shared" si="87"/>
        <v>0</v>
      </c>
      <c r="O224" s="4155">
        <f t="shared" si="68"/>
        <v>0</v>
      </c>
      <c r="P224" s="4157">
        <f t="shared" si="88"/>
        <v>0</v>
      </c>
      <c r="Q224" s="4158" t="str">
        <f t="shared" si="69"/>
        <v xml:space="preserve">STATE: ; PDY: ; KKL: ; MHE: ; YNM: </v>
      </c>
      <c r="R224" s="4159">
        <f>'Abs9. NVBDCP'!Q66</f>
        <v>0</v>
      </c>
      <c r="S224" s="4254">
        <f>'Abs9. NVBDCP'!R66</f>
        <v>0</v>
      </c>
      <c r="T224" s="4210">
        <f t="shared" si="72"/>
        <v>0</v>
      </c>
      <c r="U224" s="4210">
        <f t="shared" si="73"/>
        <v>0</v>
      </c>
      <c r="V224" s="4210">
        <f t="shared" si="74"/>
        <v>0</v>
      </c>
      <c r="W224" s="4211" t="str">
        <f t="shared" si="75"/>
        <v xml:space="preserve">STATE: ; PDY: ; KKL: ; MHE: ; YNM: </v>
      </c>
      <c r="X224" s="4210"/>
      <c r="Y224" s="4210"/>
      <c r="Z224" s="4210">
        <f t="shared" si="76"/>
        <v>0</v>
      </c>
      <c r="AA224" s="4210"/>
      <c r="AB224" s="4210"/>
      <c r="AC224" s="4210"/>
      <c r="AD224" s="4210">
        <f t="shared" si="77"/>
        <v>0</v>
      </c>
      <c r="AE224" s="4210"/>
      <c r="AF224" s="4210"/>
      <c r="AG224" s="4210"/>
      <c r="AH224" s="4210">
        <f t="shared" si="78"/>
        <v>0</v>
      </c>
      <c r="AI224" s="4210"/>
      <c r="AJ224" s="4210"/>
      <c r="AK224" s="4210"/>
      <c r="AL224" s="4210">
        <f t="shared" si="79"/>
        <v>0</v>
      </c>
      <c r="AM224" s="4210"/>
      <c r="AN224" s="4210"/>
      <c r="AO224" s="4210"/>
      <c r="AP224" s="4210">
        <f t="shared" si="80"/>
        <v>0</v>
      </c>
      <c r="AQ224" s="4210"/>
      <c r="AR224" s="4210">
        <f t="shared" si="81"/>
        <v>0</v>
      </c>
      <c r="AS224" s="4210">
        <f t="shared" si="82"/>
        <v>0</v>
      </c>
      <c r="AT224" s="4210">
        <f t="shared" si="83"/>
        <v>0</v>
      </c>
      <c r="AU224" s="4211" t="str">
        <f t="shared" si="84"/>
        <v xml:space="preserve">STATE: ; PDY: ; KKL: ; MHE: ; YNM: </v>
      </c>
      <c r="AV224" s="3424" t="s">
        <v>7493</v>
      </c>
    </row>
    <row r="225" spans="1:57" s="3379" customFormat="1" ht="69.75">
      <c r="A225" s="4224">
        <v>6</v>
      </c>
      <c r="B225" s="4153" t="s">
        <v>1075</v>
      </c>
      <c r="C225" s="4237" t="s">
        <v>1076</v>
      </c>
      <c r="D225" s="4237" t="s">
        <v>1077</v>
      </c>
      <c r="E225" s="4280" t="s">
        <v>4345</v>
      </c>
      <c r="F225" s="4162" t="s">
        <v>4954</v>
      </c>
      <c r="G225" s="4154"/>
      <c r="H225" s="4154"/>
      <c r="I225" s="4154"/>
      <c r="J225" s="4154"/>
      <c r="K225" s="4154"/>
      <c r="L225" s="4154"/>
      <c r="M225" s="4155">
        <f t="shared" si="67"/>
        <v>0</v>
      </c>
      <c r="N225" s="4156">
        <f t="shared" si="87"/>
        <v>0</v>
      </c>
      <c r="O225" s="4155">
        <f t="shared" si="68"/>
        <v>0</v>
      </c>
      <c r="P225" s="4157">
        <f t="shared" si="88"/>
        <v>0</v>
      </c>
      <c r="Q225" s="4158" t="str">
        <f t="shared" si="69"/>
        <v xml:space="preserve">STATE: ; PDY: ; KKL: ; MHE: ; YNM: </v>
      </c>
      <c r="R225" s="4159">
        <f>'Abs9. NVBDCP'!Q67</f>
        <v>0</v>
      </c>
      <c r="S225" s="4254">
        <f>'Abs9. NVBDCP'!R67</f>
        <v>0</v>
      </c>
      <c r="T225" s="4210">
        <f t="shared" si="72"/>
        <v>0</v>
      </c>
      <c r="U225" s="4210">
        <f t="shared" si="73"/>
        <v>0</v>
      </c>
      <c r="V225" s="4210">
        <f t="shared" si="74"/>
        <v>0</v>
      </c>
      <c r="W225" s="4211" t="str">
        <f t="shared" si="75"/>
        <v xml:space="preserve">STATE: ; PDY: ; KKL: ; MHE: ; YNM: </v>
      </c>
      <c r="X225" s="4210"/>
      <c r="Y225" s="4210"/>
      <c r="Z225" s="4210">
        <f t="shared" si="76"/>
        <v>0</v>
      </c>
      <c r="AA225" s="4210"/>
      <c r="AB225" s="4210"/>
      <c r="AC225" s="4210"/>
      <c r="AD225" s="4210">
        <f t="shared" si="77"/>
        <v>0</v>
      </c>
      <c r="AE225" s="4210"/>
      <c r="AF225" s="4210"/>
      <c r="AG225" s="4210"/>
      <c r="AH225" s="4210">
        <f t="shared" si="78"/>
        <v>0</v>
      </c>
      <c r="AI225" s="4210"/>
      <c r="AJ225" s="4210"/>
      <c r="AK225" s="4210"/>
      <c r="AL225" s="4210">
        <f t="shared" si="79"/>
        <v>0</v>
      </c>
      <c r="AM225" s="4210"/>
      <c r="AN225" s="4210"/>
      <c r="AO225" s="4210"/>
      <c r="AP225" s="4210">
        <f t="shared" si="80"/>
        <v>0</v>
      </c>
      <c r="AQ225" s="4210"/>
      <c r="AR225" s="4210">
        <f t="shared" si="81"/>
        <v>0</v>
      </c>
      <c r="AS225" s="4210">
        <f t="shared" si="82"/>
        <v>0</v>
      </c>
      <c r="AT225" s="4210">
        <f t="shared" si="83"/>
        <v>0</v>
      </c>
      <c r="AU225" s="4211" t="str">
        <f t="shared" si="84"/>
        <v xml:space="preserve">STATE: ; PDY: ; KKL: ; MHE: ; YNM: </v>
      </c>
      <c r="AV225" s="3424" t="s">
        <v>7493</v>
      </c>
    </row>
    <row r="226" spans="1:57" s="3379" customFormat="1" ht="46.5">
      <c r="A226" s="4224">
        <v>7</v>
      </c>
      <c r="B226" s="4153" t="s">
        <v>2368</v>
      </c>
      <c r="C226" s="4282"/>
      <c r="D226" s="4237" t="s">
        <v>3809</v>
      </c>
      <c r="E226" s="4280" t="s">
        <v>4345</v>
      </c>
      <c r="F226" s="4162" t="s">
        <v>4958</v>
      </c>
      <c r="G226" s="4154"/>
      <c r="H226" s="4154"/>
      <c r="I226" s="4154"/>
      <c r="J226" s="4154"/>
      <c r="K226" s="4154"/>
      <c r="L226" s="4154"/>
      <c r="M226" s="4155">
        <f t="shared" si="67"/>
        <v>0</v>
      </c>
      <c r="N226" s="4156">
        <f t="shared" si="87"/>
        <v>0</v>
      </c>
      <c r="O226" s="4155">
        <f t="shared" si="68"/>
        <v>0</v>
      </c>
      <c r="P226" s="4157">
        <f>N226*O226</f>
        <v>0</v>
      </c>
      <c r="Q226" s="4158" t="str">
        <f t="shared" si="69"/>
        <v xml:space="preserve">STATE: ; PDY: ; KKL: ; MHE: ; YNM: </v>
      </c>
      <c r="R226" s="4159">
        <f>'Abs9. NVBDCP'!Q68</f>
        <v>0</v>
      </c>
      <c r="S226" s="4254">
        <f>'Abs9. NVBDCP'!R68</f>
        <v>0</v>
      </c>
      <c r="T226" s="4210">
        <f t="shared" si="72"/>
        <v>0</v>
      </c>
      <c r="U226" s="4210">
        <f t="shared" si="73"/>
        <v>0</v>
      </c>
      <c r="V226" s="4210">
        <f t="shared" si="74"/>
        <v>0</v>
      </c>
      <c r="W226" s="4211" t="str">
        <f t="shared" si="75"/>
        <v xml:space="preserve">STATE: ; PDY: ; KKL: ; MHE: ; YNM: </v>
      </c>
      <c r="X226" s="4210"/>
      <c r="Y226" s="4210"/>
      <c r="Z226" s="4210">
        <f t="shared" si="76"/>
        <v>0</v>
      </c>
      <c r="AA226" s="4210"/>
      <c r="AB226" s="4210"/>
      <c r="AC226" s="4210"/>
      <c r="AD226" s="4210">
        <f t="shared" si="77"/>
        <v>0</v>
      </c>
      <c r="AE226" s="4210"/>
      <c r="AF226" s="4210"/>
      <c r="AG226" s="4210"/>
      <c r="AH226" s="4210">
        <f t="shared" si="78"/>
        <v>0</v>
      </c>
      <c r="AI226" s="4210"/>
      <c r="AJ226" s="4210"/>
      <c r="AK226" s="4210"/>
      <c r="AL226" s="4210">
        <f t="shared" si="79"/>
        <v>0</v>
      </c>
      <c r="AM226" s="4210"/>
      <c r="AN226" s="4210"/>
      <c r="AO226" s="4210"/>
      <c r="AP226" s="4210">
        <f t="shared" si="80"/>
        <v>0</v>
      </c>
      <c r="AQ226" s="4210"/>
      <c r="AR226" s="4210">
        <f t="shared" si="81"/>
        <v>0</v>
      </c>
      <c r="AS226" s="4210">
        <f t="shared" si="82"/>
        <v>0</v>
      </c>
      <c r="AT226" s="4210">
        <f t="shared" si="83"/>
        <v>0</v>
      </c>
      <c r="AU226" s="4211" t="str">
        <f t="shared" si="84"/>
        <v xml:space="preserve">STATE: ; PDY: ; KKL: ; MHE: ; YNM: </v>
      </c>
      <c r="AV226" s="3424" t="s">
        <v>7491</v>
      </c>
    </row>
    <row r="227" spans="1:57" s="3379" customFormat="1" ht="46.5">
      <c r="A227" s="4224">
        <v>8</v>
      </c>
      <c r="B227" s="4153" t="s">
        <v>3808</v>
      </c>
      <c r="C227" s="4282"/>
      <c r="D227" s="4237" t="s">
        <v>1308</v>
      </c>
      <c r="E227" s="4280" t="s">
        <v>4345</v>
      </c>
      <c r="F227" s="4162" t="s">
        <v>114</v>
      </c>
      <c r="G227" s="4154"/>
      <c r="H227" s="4154"/>
      <c r="I227" s="4154"/>
      <c r="J227" s="4154"/>
      <c r="K227" s="4154"/>
      <c r="L227" s="4154"/>
      <c r="M227" s="4155">
        <f t="shared" si="67"/>
        <v>0</v>
      </c>
      <c r="N227" s="4156">
        <f t="shared" si="87"/>
        <v>0</v>
      </c>
      <c r="O227" s="4155">
        <f t="shared" si="68"/>
        <v>0</v>
      </c>
      <c r="P227" s="4157">
        <f t="shared" si="88"/>
        <v>0</v>
      </c>
      <c r="Q227" s="4158" t="str">
        <f t="shared" si="69"/>
        <v xml:space="preserve">STATE: ; PDY: ; KKL: ; MHE: ; YNM: </v>
      </c>
      <c r="R227" s="4159">
        <f>'Abs9. NVBDCP'!Q69</f>
        <v>0</v>
      </c>
      <c r="S227" s="4254">
        <f>'Abs9. NVBDCP'!R69</f>
        <v>0</v>
      </c>
      <c r="T227" s="4210">
        <f t="shared" si="72"/>
        <v>0</v>
      </c>
      <c r="U227" s="4210">
        <f t="shared" si="73"/>
        <v>0</v>
      </c>
      <c r="V227" s="4210">
        <f t="shared" si="74"/>
        <v>0</v>
      </c>
      <c r="W227" s="4211" t="str">
        <f t="shared" si="75"/>
        <v xml:space="preserve">STATE: ; PDY: ; KKL: ; MHE: ; YNM: </v>
      </c>
      <c r="X227" s="4210"/>
      <c r="Y227" s="4210"/>
      <c r="Z227" s="4210">
        <f t="shared" si="76"/>
        <v>0</v>
      </c>
      <c r="AA227" s="4210"/>
      <c r="AB227" s="4210"/>
      <c r="AC227" s="4210"/>
      <c r="AD227" s="4210">
        <f t="shared" si="77"/>
        <v>0</v>
      </c>
      <c r="AE227" s="4210"/>
      <c r="AF227" s="4210"/>
      <c r="AG227" s="4210"/>
      <c r="AH227" s="4210">
        <f t="shared" si="78"/>
        <v>0</v>
      </c>
      <c r="AI227" s="4210"/>
      <c r="AJ227" s="4210"/>
      <c r="AK227" s="4210"/>
      <c r="AL227" s="4210">
        <f t="shared" si="79"/>
        <v>0</v>
      </c>
      <c r="AM227" s="4210"/>
      <c r="AN227" s="4210"/>
      <c r="AO227" s="4210"/>
      <c r="AP227" s="4210">
        <f t="shared" si="80"/>
        <v>0</v>
      </c>
      <c r="AQ227" s="4210"/>
      <c r="AR227" s="4210">
        <f t="shared" si="81"/>
        <v>0</v>
      </c>
      <c r="AS227" s="4210">
        <f t="shared" si="82"/>
        <v>0</v>
      </c>
      <c r="AT227" s="4210">
        <f t="shared" si="83"/>
        <v>0</v>
      </c>
      <c r="AU227" s="4211" t="str">
        <f t="shared" si="84"/>
        <v xml:space="preserve">STATE: ; PDY: ; KKL: ; MHE: ; YNM: </v>
      </c>
      <c r="AV227" s="1579"/>
    </row>
    <row r="228" spans="1:57" s="3379" customFormat="1" ht="23.25">
      <c r="A228" s="4607" t="s">
        <v>4341</v>
      </c>
      <c r="B228" s="4196" t="s">
        <v>1078</v>
      </c>
      <c r="C228" s="4197"/>
      <c r="D228" s="4198" t="s">
        <v>1079</v>
      </c>
      <c r="E228" s="4199"/>
      <c r="F228" s="4199"/>
      <c r="G228" s="4200"/>
      <c r="H228" s="4200"/>
      <c r="I228" s="4200"/>
      <c r="J228" s="4200"/>
      <c r="K228" s="4200"/>
      <c r="L228" s="4200"/>
      <c r="M228" s="4155"/>
      <c r="N228" s="4201"/>
      <c r="O228" s="4155"/>
      <c r="P228" s="4202">
        <f>(P229+P230)</f>
        <v>1</v>
      </c>
      <c r="Q228" s="4158"/>
      <c r="R228" s="4203"/>
      <c r="S228" s="4236">
        <f>(S229+S230)</f>
        <v>0</v>
      </c>
      <c r="T228" s="4210"/>
      <c r="U228" s="4210"/>
      <c r="V228" s="4202">
        <f>(V229+V230)</f>
        <v>100000</v>
      </c>
      <c r="W228" s="4211"/>
      <c r="X228" s="4210"/>
      <c r="Y228" s="4210"/>
      <c r="Z228" s="4202">
        <f>(Z229+Z230)</f>
        <v>35000</v>
      </c>
      <c r="AA228" s="4210"/>
      <c r="AB228" s="4210"/>
      <c r="AC228" s="4210"/>
      <c r="AD228" s="4202">
        <f>(AD229+AD230)</f>
        <v>45000</v>
      </c>
      <c r="AE228" s="4210"/>
      <c r="AF228" s="4210"/>
      <c r="AG228" s="4210"/>
      <c r="AH228" s="4202">
        <f>(AH229+AH230)</f>
        <v>10000</v>
      </c>
      <c r="AI228" s="4210"/>
      <c r="AJ228" s="4210"/>
      <c r="AK228" s="4210"/>
      <c r="AL228" s="4202">
        <f>(AL229+AL230)</f>
        <v>5000</v>
      </c>
      <c r="AM228" s="4210"/>
      <c r="AN228" s="4210"/>
      <c r="AO228" s="4210"/>
      <c r="AP228" s="4202">
        <f>(AP229+AP230)</f>
        <v>5000</v>
      </c>
      <c r="AQ228" s="4210"/>
      <c r="AR228" s="4202">
        <f>(AR229+AR230)</f>
        <v>100000</v>
      </c>
      <c r="AS228" s="4210"/>
      <c r="AT228" s="4210"/>
      <c r="AU228" s="4211"/>
      <c r="AV228" s="1579"/>
    </row>
    <row r="229" spans="1:57" s="3379" customFormat="1" ht="279">
      <c r="A229" s="4224">
        <v>1</v>
      </c>
      <c r="B229" s="4237" t="s">
        <v>1080</v>
      </c>
      <c r="C229" s="4237" t="s">
        <v>1081</v>
      </c>
      <c r="D229" s="4237" t="s">
        <v>1082</v>
      </c>
      <c r="E229" s="4280" t="s">
        <v>4345</v>
      </c>
      <c r="F229" s="4162" t="s">
        <v>146</v>
      </c>
      <c r="G229" s="4283"/>
      <c r="H229" s="4283"/>
      <c r="I229" s="4283">
        <v>1</v>
      </c>
      <c r="J229" s="4283"/>
      <c r="K229" s="4283"/>
      <c r="L229" s="4283"/>
      <c r="M229" s="4155">
        <f t="shared" si="67"/>
        <v>14285.714285714286</v>
      </c>
      <c r="N229" s="4156">
        <f>M229/100000</f>
        <v>0.14285714285714285</v>
      </c>
      <c r="O229" s="4155">
        <f t="shared" si="68"/>
        <v>7</v>
      </c>
      <c r="P229" s="4284">
        <f>N229*O229</f>
        <v>1</v>
      </c>
      <c r="Q229" s="4158" t="str">
        <f t="shared" si="69"/>
        <v>STATE: 1 batch of Training in Medical Officer; PDY: 2 batch of Training in Medical officers and health workers Rs.22500X 2 Nos.; KKL: 2 batch of Training in Medical officers and Health workers,  Rs.5000 X 2 Nos.; MHE: 1 batch of Training in Medical officers Rs.5000 X 1 no; YNM: 1 batch of Training in Medical officers Rs.5000 X 1 no</v>
      </c>
      <c r="R229" s="4159">
        <f>'Abs10. NLEP'!Q24</f>
        <v>0</v>
      </c>
      <c r="S229" s="4254">
        <f>'Abs10. NLEP'!R24</f>
        <v>0</v>
      </c>
      <c r="T229" s="4210">
        <f t="shared" si="72"/>
        <v>14285.714285714286</v>
      </c>
      <c r="U229" s="4210">
        <f t="shared" si="73"/>
        <v>7</v>
      </c>
      <c r="V229" s="4210">
        <f t="shared" si="74"/>
        <v>100000</v>
      </c>
      <c r="W229" s="4211" t="str">
        <f t="shared" si="75"/>
        <v>STATE: 1 batch of Training in Medical Officer; PDY: 2 batch of Training in Medical officers and health workers Rs.22500X 2 Nos.; KKL: 2 batch of Training in Medical officers and Health workers,  Rs.5000 X 2 Nos.; MHE: 1 batch of Training in Medical officers Rs.5000 X 1 no; YNM: 1 batch of Training in Medical officers Rs.5000 X 1 no</v>
      </c>
      <c r="X229" s="4205">
        <v>35000</v>
      </c>
      <c r="Y229" s="4205">
        <v>1</v>
      </c>
      <c r="Z229" s="4205">
        <f>X229*Y229</f>
        <v>35000</v>
      </c>
      <c r="AA229" s="4285" t="s">
        <v>7065</v>
      </c>
      <c r="AB229" s="4205">
        <v>22500</v>
      </c>
      <c r="AC229" s="4205">
        <v>2</v>
      </c>
      <c r="AD229" s="4205">
        <f>AB229*AC229</f>
        <v>45000</v>
      </c>
      <c r="AE229" s="4286" t="s">
        <v>7066</v>
      </c>
      <c r="AF229" s="4205">
        <v>5000</v>
      </c>
      <c r="AG229" s="4205">
        <v>2</v>
      </c>
      <c r="AH229" s="4205">
        <f>AF229*AG229</f>
        <v>10000</v>
      </c>
      <c r="AI229" s="4286" t="s">
        <v>7067</v>
      </c>
      <c r="AJ229" s="4205">
        <v>5000</v>
      </c>
      <c r="AK229" s="4205">
        <v>1</v>
      </c>
      <c r="AL229" s="4205">
        <f>AJ229*AK229</f>
        <v>5000</v>
      </c>
      <c r="AM229" s="4286" t="s">
        <v>7068</v>
      </c>
      <c r="AN229" s="4205">
        <v>5000</v>
      </c>
      <c r="AO229" s="4205">
        <v>1</v>
      </c>
      <c r="AP229" s="4205">
        <f>AN229*AO229</f>
        <v>5000</v>
      </c>
      <c r="AQ229" s="4286" t="s">
        <v>7068</v>
      </c>
      <c r="AR229" s="4210">
        <f t="shared" si="81"/>
        <v>100000</v>
      </c>
      <c r="AS229" s="4210">
        <f t="shared" si="82"/>
        <v>7</v>
      </c>
      <c r="AT229" s="4210">
        <f t="shared" si="83"/>
        <v>14285.714285714286</v>
      </c>
      <c r="AU229" s="4211" t="str">
        <f t="shared" si="84"/>
        <v>STATE: 1 batch of Training in Medical Officer; PDY: 2 batch of Training in Medical officers and health workers Rs.22500X 2 Nos.; KKL: 2 batch of Training in Medical officers and Health workers,  Rs.5000 X 2 Nos.; MHE: 1 batch of Training in Medical officers Rs.5000 X 1 no; YNM: 1 batch of Training in Medical officers Rs.5000 X 1 no</v>
      </c>
      <c r="AV229" s="1579" t="s">
        <v>7494</v>
      </c>
      <c r="AW229" s="4981" t="s">
        <v>8239</v>
      </c>
    </row>
    <row r="230" spans="1:57" s="3379" customFormat="1" ht="46.5">
      <c r="A230" s="4224">
        <v>2</v>
      </c>
      <c r="B230" s="4237" t="s">
        <v>2369</v>
      </c>
      <c r="C230" s="4282"/>
      <c r="D230" s="4237" t="s">
        <v>1308</v>
      </c>
      <c r="E230" s="4280" t="s">
        <v>4345</v>
      </c>
      <c r="F230" s="4162" t="s">
        <v>146</v>
      </c>
      <c r="G230" s="4154"/>
      <c r="H230" s="4154"/>
      <c r="I230" s="4154"/>
      <c r="J230" s="4154"/>
      <c r="K230" s="4154"/>
      <c r="L230" s="4154"/>
      <c r="M230" s="4155">
        <f t="shared" si="67"/>
        <v>0</v>
      </c>
      <c r="N230" s="4156">
        <f>M230/100000</f>
        <v>0</v>
      </c>
      <c r="O230" s="4155">
        <f t="shared" si="68"/>
        <v>0</v>
      </c>
      <c r="P230" s="4157">
        <f>N230*O230</f>
        <v>0</v>
      </c>
      <c r="Q230" s="4158" t="str">
        <f t="shared" si="69"/>
        <v xml:space="preserve">STATE: ; PDY: ; KKL: ; MHE: ; YNM: </v>
      </c>
      <c r="R230" s="4159">
        <f>'Abs10. NLEP'!Q25</f>
        <v>0</v>
      </c>
      <c r="S230" s="4254">
        <f>'Abs10. NLEP'!R25</f>
        <v>0</v>
      </c>
      <c r="T230" s="4210">
        <f t="shared" si="72"/>
        <v>0</v>
      </c>
      <c r="U230" s="4210">
        <f t="shared" si="73"/>
        <v>0</v>
      </c>
      <c r="V230" s="4210">
        <f t="shared" si="74"/>
        <v>0</v>
      </c>
      <c r="W230" s="4211" t="str">
        <f t="shared" si="75"/>
        <v xml:space="preserve">STATE: ; PDY: ; KKL: ; MHE: ; YNM: </v>
      </c>
      <c r="X230" s="4210"/>
      <c r="Y230" s="4210"/>
      <c r="Z230" s="4210">
        <f t="shared" si="76"/>
        <v>0</v>
      </c>
      <c r="AA230" s="4210"/>
      <c r="AB230" s="4210"/>
      <c r="AC230" s="4210"/>
      <c r="AD230" s="4210">
        <f t="shared" si="77"/>
        <v>0</v>
      </c>
      <c r="AE230" s="4210"/>
      <c r="AF230" s="4210"/>
      <c r="AG230" s="4210"/>
      <c r="AH230" s="4210">
        <f t="shared" si="78"/>
        <v>0</v>
      </c>
      <c r="AI230" s="4210"/>
      <c r="AJ230" s="4210"/>
      <c r="AK230" s="4210"/>
      <c r="AL230" s="4210">
        <f t="shared" si="79"/>
        <v>0</v>
      </c>
      <c r="AM230" s="4210"/>
      <c r="AN230" s="4210"/>
      <c r="AO230" s="4210"/>
      <c r="AP230" s="4210">
        <f t="shared" si="80"/>
        <v>0</v>
      </c>
      <c r="AQ230" s="4210"/>
      <c r="AR230" s="4210">
        <f t="shared" si="81"/>
        <v>0</v>
      </c>
      <c r="AS230" s="4210">
        <f t="shared" si="82"/>
        <v>0</v>
      </c>
      <c r="AT230" s="4210">
        <f t="shared" si="83"/>
        <v>0</v>
      </c>
      <c r="AU230" s="4211" t="str">
        <f t="shared" si="84"/>
        <v xml:space="preserve">STATE: ; PDY: ; KKL: ; MHE: ; YNM: </v>
      </c>
      <c r="AV230" s="1579"/>
    </row>
    <row r="231" spans="1:57" s="3379" customFormat="1" ht="23.25">
      <c r="A231" s="4607" t="s">
        <v>4342</v>
      </c>
      <c r="B231" s="4196" t="s">
        <v>1083</v>
      </c>
      <c r="C231" s="4197"/>
      <c r="D231" s="4198" t="s">
        <v>4867</v>
      </c>
      <c r="E231" s="4199"/>
      <c r="F231" s="4199"/>
      <c r="G231" s="4200"/>
      <c r="H231" s="4200"/>
      <c r="I231" s="4200"/>
      <c r="J231" s="4200"/>
      <c r="K231" s="4200"/>
      <c r="L231" s="4200"/>
      <c r="M231" s="4155"/>
      <c r="N231" s="4201"/>
      <c r="O231" s="4155"/>
      <c r="P231" s="4202">
        <f>SUM(P232:P234)</f>
        <v>6.0100999999999996</v>
      </c>
      <c r="Q231" s="4158"/>
      <c r="R231" s="4203"/>
      <c r="S231" s="4236">
        <f>SUM(S232:S234)</f>
        <v>0</v>
      </c>
      <c r="T231" s="4210"/>
      <c r="U231" s="4210"/>
      <c r="V231" s="4202">
        <f>SUM(V232:V234)</f>
        <v>601010</v>
      </c>
      <c r="W231" s="4211"/>
      <c r="X231" s="4210"/>
      <c r="Y231" s="4210"/>
      <c r="Z231" s="4202">
        <f>SUM(Z232:Z234)</f>
        <v>87010</v>
      </c>
      <c r="AA231" s="4210"/>
      <c r="AB231" s="4210"/>
      <c r="AC231" s="4210"/>
      <c r="AD231" s="4202">
        <f>SUM(AD232:AD234)</f>
        <v>380000</v>
      </c>
      <c r="AE231" s="4210"/>
      <c r="AF231" s="4210"/>
      <c r="AG231" s="4210"/>
      <c r="AH231" s="4202">
        <f>SUM(AH232:AH234)</f>
        <v>74000</v>
      </c>
      <c r="AI231" s="4210"/>
      <c r="AJ231" s="4210"/>
      <c r="AK231" s="4210"/>
      <c r="AL231" s="4202">
        <f>SUM(AL232:AL234)</f>
        <v>30000</v>
      </c>
      <c r="AM231" s="4210"/>
      <c r="AN231" s="4210"/>
      <c r="AO231" s="4210"/>
      <c r="AP231" s="4202">
        <f>SUM(AP232:AP234)</f>
        <v>30000</v>
      </c>
      <c r="AQ231" s="4210"/>
      <c r="AR231" s="4202">
        <f>SUM(AR232:AR234)</f>
        <v>601010</v>
      </c>
      <c r="AS231" s="4210"/>
      <c r="AT231" s="4210"/>
      <c r="AU231" s="4211"/>
      <c r="AV231" s="1579"/>
    </row>
    <row r="232" spans="1:57" s="3379" customFormat="1" ht="409.5">
      <c r="A232" s="4224">
        <v>1</v>
      </c>
      <c r="B232" s="4153" t="s">
        <v>1084</v>
      </c>
      <c r="C232" s="4237" t="s">
        <v>1085</v>
      </c>
      <c r="D232" s="4153" t="s">
        <v>4867</v>
      </c>
      <c r="E232" s="4280" t="s">
        <v>4345</v>
      </c>
      <c r="F232" s="4162" t="s">
        <v>4656</v>
      </c>
      <c r="G232" s="4238">
        <v>19</v>
      </c>
      <c r="H232" s="4287">
        <v>2</v>
      </c>
      <c r="I232" s="4221">
        <v>4.5</v>
      </c>
      <c r="J232" s="4221">
        <v>0.13</v>
      </c>
      <c r="K232" s="4163"/>
      <c r="L232" s="4288"/>
      <c r="M232" s="4155">
        <f t="shared" si="67"/>
        <v>16708.75</v>
      </c>
      <c r="N232" s="4156">
        <f>M232/100000</f>
        <v>0.1670875</v>
      </c>
      <c r="O232" s="4155">
        <f t="shared" si="68"/>
        <v>24</v>
      </c>
      <c r="P232" s="4157">
        <f>N232*O232</f>
        <v>4.0100999999999996</v>
      </c>
      <c r="Q232" s="4158" t="str">
        <f t="shared" si="69"/>
        <v xml:space="preserve">STATE: 1.Reorientatin training of STS/STLS (Rs.6000*2 batches=Rs.12000) 2. Training of Community Health officers (Rs.15000*5 batches=Rs.75000); PDY: 1.Training of MO TOG&amp;PMDT (3 batches), 2.LT ToG&amp;PMDT (4 batches ) 3.Community Health Officers/Paramedical staff (3batches), 4.LTBI Management (1batch Rs.21,000/-) 5.STLS Sensitization (2 batches and TBHV review meeting (12 Nos; KKL: 1.Training of MO TOG&amp;PMDT (1 batches),  2.Community Health Officers/Paramedical staff (2batches), ; MHE: 1.Training of MO TOG&amp;PMDT (1 batches),  2.Community Health Officers/Paramedical staff (1batches), ; YNM: 1.Training of MO TOG&amp;PMDT (1 batches),  2.Community Health Officers/Paramedical staff (1batches), </v>
      </c>
      <c r="R232" s="4159">
        <f>'Abs11. NTEP'!Q33</f>
        <v>0</v>
      </c>
      <c r="S232" s="4254">
        <f>'Abs11. NTEP'!R33</f>
        <v>0</v>
      </c>
      <c r="T232" s="4210">
        <f t="shared" si="72"/>
        <v>16708.75</v>
      </c>
      <c r="U232" s="4210">
        <f t="shared" si="73"/>
        <v>24</v>
      </c>
      <c r="V232" s="4210">
        <f t="shared" si="74"/>
        <v>401010</v>
      </c>
      <c r="W232" s="4211" t="str">
        <f t="shared" si="75"/>
        <v xml:space="preserve">STATE: 1.Reorientatin training of STS/STLS (Rs.6000*2 batches=Rs.12000) 2. Training of Community Health officers (Rs.15000*5 batches=Rs.75000); PDY: 1.Training of MO TOG&amp;PMDT (3 batches), 2.LT ToG&amp;PMDT (4 batches ) 3.Community Health Officers/Paramedical staff (3batches), 4.LTBI Management (1batch Rs.21,000/-) 5.STLS Sensitization (2 batches and TBHV review meeting (12 Nos; KKL: 1.Training of MO TOG&amp;PMDT (1 batches),  2.Community Health Officers/Paramedical staff (2batches), ; MHE: 1.Training of MO TOG&amp;PMDT (1 batches),  2.Community Health Officers/Paramedical staff (1batches), ; YNM: 1.Training of MO TOG&amp;PMDT (1 batches),  2.Community Health Officers/Paramedical staff (1batches), </v>
      </c>
      <c r="X232" s="4210">
        <v>12430</v>
      </c>
      <c r="Y232" s="4210">
        <v>7</v>
      </c>
      <c r="Z232" s="4210">
        <f t="shared" si="76"/>
        <v>87010</v>
      </c>
      <c r="AA232" s="4289" t="s">
        <v>6988</v>
      </c>
      <c r="AB232" s="4210">
        <v>20000</v>
      </c>
      <c r="AC232" s="4210">
        <v>10</v>
      </c>
      <c r="AD232" s="4210">
        <f t="shared" si="77"/>
        <v>200000</v>
      </c>
      <c r="AE232" s="4627" t="s">
        <v>6989</v>
      </c>
      <c r="AF232" s="4210">
        <v>18000</v>
      </c>
      <c r="AG232" s="4210">
        <v>3</v>
      </c>
      <c r="AH232" s="4615">
        <f t="shared" si="78"/>
        <v>54000</v>
      </c>
      <c r="AI232" s="4627" t="s">
        <v>6990</v>
      </c>
      <c r="AJ232" s="4210">
        <v>15000</v>
      </c>
      <c r="AK232" s="4210">
        <v>2</v>
      </c>
      <c r="AL232" s="4210">
        <f t="shared" si="79"/>
        <v>30000</v>
      </c>
      <c r="AM232" s="4627" t="s">
        <v>6991</v>
      </c>
      <c r="AN232" s="4210">
        <v>15000</v>
      </c>
      <c r="AO232" s="4210">
        <v>2</v>
      </c>
      <c r="AP232" s="4210">
        <f t="shared" si="80"/>
        <v>30000</v>
      </c>
      <c r="AQ232" s="4627" t="s">
        <v>6991</v>
      </c>
      <c r="AR232" s="4210">
        <f t="shared" si="81"/>
        <v>401010</v>
      </c>
      <c r="AS232" s="4210">
        <f t="shared" si="82"/>
        <v>24</v>
      </c>
      <c r="AT232" s="4210">
        <f t="shared" si="83"/>
        <v>16708.75</v>
      </c>
      <c r="AU232" s="4211" t="str">
        <f t="shared" si="84"/>
        <v xml:space="preserve">STATE: 1.Reorientatin training of STS/STLS (Rs.6000*2 batches=Rs.12000) 2. Training of Community Health officers (Rs.15000*5 batches=Rs.75000); PDY: 1.Training of MO TOG&amp;PMDT (3 batches), 2.LT ToG&amp;PMDT (4 batches ) 3.Community Health Officers/Paramedical staff (3batches), 4.LTBI Management (1batch Rs.21,000/-) 5.STLS Sensitization (2 batches and TBHV review meeting (12 Nos; KKL: 1.Training of MO TOG&amp;PMDT (1 batches),  2.Community Health Officers/Paramedical staff (2batches), ; MHE: 1.Training of MO TOG&amp;PMDT (1 batches),  2.Community Health Officers/Paramedical staff (1batches), ; YNM: 1.Training of MO TOG&amp;PMDT (1 batches),  2.Community Health Officers/Paramedical staff (1batches), </v>
      </c>
      <c r="AV232" s="1579" t="s">
        <v>7495</v>
      </c>
      <c r="AW232" s="4981" t="s">
        <v>8207</v>
      </c>
      <c r="BE232" s="3379" t="s">
        <v>8206</v>
      </c>
    </row>
    <row r="233" spans="1:57" s="3379" customFormat="1" ht="255.75">
      <c r="A233" s="4224">
        <v>2</v>
      </c>
      <c r="B233" s="4153" t="s">
        <v>2585</v>
      </c>
      <c r="C233" s="4237" t="s">
        <v>1086</v>
      </c>
      <c r="D233" s="4153" t="s">
        <v>2349</v>
      </c>
      <c r="E233" s="4280" t="s">
        <v>4345</v>
      </c>
      <c r="F233" s="4162" t="s">
        <v>4656</v>
      </c>
      <c r="G233" s="4238">
        <v>5</v>
      </c>
      <c r="H233" s="4287"/>
      <c r="I233" s="4221">
        <v>2</v>
      </c>
      <c r="J233" s="4180"/>
      <c r="K233" s="4163"/>
      <c r="L233" s="4288"/>
      <c r="M233" s="4155">
        <f t="shared" si="67"/>
        <v>20000</v>
      </c>
      <c r="N233" s="4156">
        <f>M233/100000</f>
        <v>0.2</v>
      </c>
      <c r="O233" s="4155">
        <f t="shared" si="68"/>
        <v>10</v>
      </c>
      <c r="P233" s="4157">
        <f>N233*O233</f>
        <v>2</v>
      </c>
      <c r="Q233" s="4158" t="str">
        <f t="shared" si="69"/>
        <v xml:space="preserve">STATE: ; PDY:  CME on NTEP Updates &amp;Training of faculty members/residents&amp;interns/ staff nurse/ para medical staff in medical colleges; KKL:  CME on NTEP Updates &amp;Training of faculty members/residents&amp;interns/ staff nurse/ para medical staff in medical colleges; MHE: ; YNM: </v>
      </c>
      <c r="R233" s="4159">
        <f>'Abs11. NTEP'!Q34</f>
        <v>0</v>
      </c>
      <c r="S233" s="4254">
        <f>'Abs11. NTEP'!R34</f>
        <v>0</v>
      </c>
      <c r="T233" s="4210">
        <f t="shared" si="72"/>
        <v>20000</v>
      </c>
      <c r="U233" s="4210">
        <f t="shared" si="73"/>
        <v>10</v>
      </c>
      <c r="V233" s="4210">
        <f t="shared" si="74"/>
        <v>200000</v>
      </c>
      <c r="W233" s="4211" t="str">
        <f t="shared" si="75"/>
        <v xml:space="preserve">STATE: ; PDY:  CME on NTEP Updates &amp;Training of faculty members/residents&amp;interns/ staff nurse/ para medical staff in medical colleges; KKL:  CME on NTEP Updates &amp;Training of faculty members/residents&amp;interns/ staff nurse/ para medical staff in medical colleges; MHE: ; YNM: </v>
      </c>
      <c r="X233" s="4210"/>
      <c r="Y233" s="4210"/>
      <c r="Z233" s="4210">
        <f t="shared" si="76"/>
        <v>0</v>
      </c>
      <c r="AA233" s="4628"/>
      <c r="AB233" s="4210">
        <v>20000</v>
      </c>
      <c r="AC233" s="4210">
        <v>9</v>
      </c>
      <c r="AD233" s="4210">
        <f t="shared" si="77"/>
        <v>180000</v>
      </c>
      <c r="AE233" s="4628" t="s">
        <v>6992</v>
      </c>
      <c r="AF233" s="4210">
        <v>20000</v>
      </c>
      <c r="AG233" s="4210">
        <v>1</v>
      </c>
      <c r="AH233" s="4210">
        <f t="shared" si="78"/>
        <v>20000</v>
      </c>
      <c r="AI233" s="4628" t="s">
        <v>6992</v>
      </c>
      <c r="AJ233" s="4210"/>
      <c r="AK233" s="4210"/>
      <c r="AL233" s="4210">
        <f t="shared" si="79"/>
        <v>0</v>
      </c>
      <c r="AM233" s="4210"/>
      <c r="AN233" s="4210"/>
      <c r="AO233" s="4210"/>
      <c r="AP233" s="4210">
        <f t="shared" si="80"/>
        <v>0</v>
      </c>
      <c r="AQ233" s="4210"/>
      <c r="AR233" s="4210">
        <f t="shared" si="81"/>
        <v>200000</v>
      </c>
      <c r="AS233" s="4210">
        <f t="shared" si="82"/>
        <v>10</v>
      </c>
      <c r="AT233" s="4210">
        <f t="shared" si="83"/>
        <v>20000</v>
      </c>
      <c r="AU233" s="4211" t="str">
        <f t="shared" si="84"/>
        <v xml:space="preserve">STATE: ; PDY:  CME on NTEP Updates &amp;Training of faculty members/residents&amp;interns/ staff nurse/ para medical staff in medical colleges; KKL:  CME on NTEP Updates &amp;Training of faculty members/residents&amp;interns/ staff nurse/ para medical staff in medical colleges; MHE: ; YNM: </v>
      </c>
      <c r="AV233" s="1579" t="s">
        <v>7495</v>
      </c>
      <c r="AW233" s="4981" t="s">
        <v>7885</v>
      </c>
      <c r="BE233" s="3379">
        <v>2</v>
      </c>
    </row>
    <row r="234" spans="1:57" s="3379" customFormat="1" ht="162">
      <c r="A234" s="4224">
        <v>3</v>
      </c>
      <c r="B234" s="4153" t="s">
        <v>2586</v>
      </c>
      <c r="C234" s="4282"/>
      <c r="D234" s="4153" t="s">
        <v>1308</v>
      </c>
      <c r="E234" s="4280" t="s">
        <v>4345</v>
      </c>
      <c r="F234" s="4162" t="s">
        <v>4656</v>
      </c>
      <c r="G234" s="4238"/>
      <c r="H234" s="4238"/>
      <c r="I234" s="4238"/>
      <c r="J234" s="4238"/>
      <c r="K234" s="4238"/>
      <c r="L234" s="4154"/>
      <c r="M234" s="4155">
        <f t="shared" si="67"/>
        <v>0</v>
      </c>
      <c r="N234" s="4156">
        <f>M234/100000</f>
        <v>0</v>
      </c>
      <c r="O234" s="4155">
        <f t="shared" si="68"/>
        <v>0</v>
      </c>
      <c r="P234" s="4157">
        <f>N234*O234</f>
        <v>0</v>
      </c>
      <c r="Q234" s="4158" t="str">
        <f t="shared" si="69"/>
        <v xml:space="preserve">STATE: ; PDY: ; KKL: ; MHE: ; YNM: </v>
      </c>
      <c r="R234" s="4159">
        <f>'Abs11. NTEP'!Q35</f>
        <v>0</v>
      </c>
      <c r="S234" s="4254">
        <f>'Abs11. NTEP'!R35</f>
        <v>0</v>
      </c>
      <c r="T234" s="4210">
        <f t="shared" si="72"/>
        <v>0</v>
      </c>
      <c r="U234" s="4210">
        <f t="shared" si="73"/>
        <v>0</v>
      </c>
      <c r="V234" s="4210">
        <f t="shared" si="74"/>
        <v>0</v>
      </c>
      <c r="W234" s="4211" t="str">
        <f t="shared" si="75"/>
        <v xml:space="preserve">STATE: ; PDY: ; KKL: ; MHE: ; YNM: </v>
      </c>
      <c r="X234" s="4210"/>
      <c r="Y234" s="4210"/>
      <c r="Z234" s="4210">
        <f t="shared" si="76"/>
        <v>0</v>
      </c>
      <c r="AA234" s="4210"/>
      <c r="AB234" s="4210"/>
      <c r="AC234" s="4210"/>
      <c r="AD234" s="4210">
        <f t="shared" si="77"/>
        <v>0</v>
      </c>
      <c r="AE234" s="4210"/>
      <c r="AF234" s="4210"/>
      <c r="AG234" s="4210"/>
      <c r="AH234" s="4210">
        <f t="shared" si="78"/>
        <v>0</v>
      </c>
      <c r="AI234" s="4210"/>
      <c r="AJ234" s="4210"/>
      <c r="AK234" s="4210"/>
      <c r="AL234" s="4210">
        <f t="shared" si="79"/>
        <v>0</v>
      </c>
      <c r="AM234" s="4210"/>
      <c r="AN234" s="4210"/>
      <c r="AO234" s="4210"/>
      <c r="AP234" s="4210">
        <f t="shared" si="80"/>
        <v>0</v>
      </c>
      <c r="AQ234" s="4210"/>
      <c r="AR234" s="4210">
        <f t="shared" si="81"/>
        <v>0</v>
      </c>
      <c r="AS234" s="4210">
        <f t="shared" si="82"/>
        <v>0</v>
      </c>
      <c r="AT234" s="4210">
        <f t="shared" si="83"/>
        <v>0</v>
      </c>
      <c r="AU234" s="4211" t="str">
        <f t="shared" si="84"/>
        <v xml:space="preserve">STATE: ; PDY: ; KKL: ; MHE: ; YNM: </v>
      </c>
      <c r="AV234" s="1579" t="s">
        <v>7495</v>
      </c>
    </row>
    <row r="235" spans="1:57" s="3379" customFormat="1" ht="23.25">
      <c r="A235" s="4607" t="s">
        <v>4343</v>
      </c>
      <c r="B235" s="4240" t="s">
        <v>2373</v>
      </c>
      <c r="C235" s="4197"/>
      <c r="D235" s="4240" t="s">
        <v>3335</v>
      </c>
      <c r="E235" s="4241"/>
      <c r="F235" s="4241"/>
      <c r="G235" s="4242"/>
      <c r="H235" s="4242"/>
      <c r="I235" s="4242"/>
      <c r="J235" s="4242"/>
      <c r="K235" s="4242"/>
      <c r="L235" s="4242"/>
      <c r="M235" s="4155"/>
      <c r="N235" s="4240"/>
      <c r="O235" s="4155"/>
      <c r="P235" s="4253">
        <f>SUM(P236:P242)</f>
        <v>0</v>
      </c>
      <c r="Q235" s="4158"/>
      <c r="R235" s="4245"/>
      <c r="S235" s="4204">
        <f>SUM(S236:S242)</f>
        <v>0</v>
      </c>
      <c r="T235" s="4210"/>
      <c r="U235" s="4210"/>
      <c r="V235" s="4253">
        <f>SUM(V236:V242)</f>
        <v>0</v>
      </c>
      <c r="W235" s="4211"/>
      <c r="X235" s="4210"/>
      <c r="Y235" s="4210"/>
      <c r="Z235" s="4253">
        <f>SUM(Z236:Z242)</f>
        <v>0</v>
      </c>
      <c r="AA235" s="4210"/>
      <c r="AB235" s="4210"/>
      <c r="AC235" s="4210"/>
      <c r="AD235" s="4253">
        <f>SUM(AD236:AD242)</f>
        <v>0</v>
      </c>
      <c r="AE235" s="4210"/>
      <c r="AF235" s="4210"/>
      <c r="AG235" s="4210"/>
      <c r="AH235" s="4253">
        <f>SUM(AH236:AH242)</f>
        <v>0</v>
      </c>
      <c r="AI235" s="4210"/>
      <c r="AJ235" s="4210"/>
      <c r="AK235" s="4210"/>
      <c r="AL235" s="4253">
        <f>SUM(AL236:AL242)</f>
        <v>0</v>
      </c>
      <c r="AM235" s="4210"/>
      <c r="AN235" s="4210"/>
      <c r="AO235" s="4210"/>
      <c r="AP235" s="4253">
        <f>SUM(AP236:AP242)</f>
        <v>0</v>
      </c>
      <c r="AQ235" s="4210"/>
      <c r="AR235" s="4253">
        <f>SUM(AR236:AR242)</f>
        <v>0</v>
      </c>
      <c r="AS235" s="4210"/>
      <c r="AT235" s="4210"/>
      <c r="AU235" s="4211"/>
      <c r="AV235" s="1579"/>
    </row>
    <row r="236" spans="1:57" s="3379" customFormat="1" ht="69.75">
      <c r="A236" s="4224">
        <v>1</v>
      </c>
      <c r="B236" s="4153" t="s">
        <v>2601</v>
      </c>
      <c r="C236" s="4172"/>
      <c r="D236" s="4246" t="s">
        <v>3336</v>
      </c>
      <c r="E236" s="4280" t="s">
        <v>4345</v>
      </c>
      <c r="F236" s="4626" t="s">
        <v>3306</v>
      </c>
      <c r="G236" s="4154"/>
      <c r="H236" s="4154"/>
      <c r="I236" s="4154"/>
      <c r="J236" s="4154"/>
      <c r="K236" s="4154"/>
      <c r="L236" s="4154"/>
      <c r="M236" s="4155">
        <f t="shared" si="67"/>
        <v>0</v>
      </c>
      <c r="N236" s="4156">
        <f t="shared" ref="N236:N242" si="89">M236/100000</f>
        <v>0</v>
      </c>
      <c r="O236" s="4155">
        <f t="shared" si="68"/>
        <v>0</v>
      </c>
      <c r="P236" s="4157">
        <f t="shared" ref="P236:P242" si="90">N236*O236</f>
        <v>0</v>
      </c>
      <c r="Q236" s="4158" t="str">
        <f t="shared" si="69"/>
        <v xml:space="preserve">STATE: ; PDY: ; KKL: ; MHE: ; YNM: </v>
      </c>
      <c r="R236" s="4159">
        <f>'Abs12. NVHCP'!Q25</f>
        <v>0</v>
      </c>
      <c r="S236" s="4254">
        <f>'Abs12. NVHCP'!R25</f>
        <v>0</v>
      </c>
      <c r="T236" s="4210">
        <f t="shared" si="72"/>
        <v>0</v>
      </c>
      <c r="U236" s="4210">
        <f t="shared" si="73"/>
        <v>0</v>
      </c>
      <c r="V236" s="4210">
        <f t="shared" si="74"/>
        <v>0</v>
      </c>
      <c r="W236" s="4211" t="str">
        <f t="shared" si="75"/>
        <v xml:space="preserve">STATE: ; PDY: ; KKL: ; MHE: ; YNM: </v>
      </c>
      <c r="X236" s="4210"/>
      <c r="Y236" s="4210"/>
      <c r="Z236" s="4210">
        <f t="shared" si="76"/>
        <v>0</v>
      </c>
      <c r="AA236" s="4210"/>
      <c r="AB236" s="4210"/>
      <c r="AC236" s="4210"/>
      <c r="AD236" s="4210">
        <f t="shared" si="77"/>
        <v>0</v>
      </c>
      <c r="AE236" s="4210"/>
      <c r="AF236" s="4210"/>
      <c r="AG236" s="4210"/>
      <c r="AH236" s="4210">
        <f t="shared" si="78"/>
        <v>0</v>
      </c>
      <c r="AI236" s="4210"/>
      <c r="AJ236" s="4210"/>
      <c r="AK236" s="4210"/>
      <c r="AL236" s="4210">
        <f t="shared" si="79"/>
        <v>0</v>
      </c>
      <c r="AM236" s="4210"/>
      <c r="AN236" s="4210"/>
      <c r="AO236" s="4210"/>
      <c r="AP236" s="4210">
        <f t="shared" si="80"/>
        <v>0</v>
      </c>
      <c r="AQ236" s="4210"/>
      <c r="AR236" s="4210">
        <f t="shared" si="81"/>
        <v>0</v>
      </c>
      <c r="AS236" s="4210">
        <f t="shared" si="82"/>
        <v>0</v>
      </c>
      <c r="AT236" s="4210">
        <f t="shared" si="83"/>
        <v>0</v>
      </c>
      <c r="AU236" s="4211" t="str">
        <f t="shared" si="84"/>
        <v xml:space="preserve">STATE: ; PDY: ; KKL: ; MHE: ; YNM: </v>
      </c>
      <c r="AV236" s="1579" t="s">
        <v>7496</v>
      </c>
    </row>
    <row r="237" spans="1:57" s="3379" customFormat="1" ht="46.5">
      <c r="A237" s="4224">
        <v>2</v>
      </c>
      <c r="B237" s="4153" t="s">
        <v>2602</v>
      </c>
      <c r="C237" s="4172"/>
      <c r="D237" s="4246" t="s">
        <v>3337</v>
      </c>
      <c r="E237" s="4280" t="s">
        <v>4345</v>
      </c>
      <c r="F237" s="4626" t="s">
        <v>3306</v>
      </c>
      <c r="G237" s="4154"/>
      <c r="H237" s="4154"/>
      <c r="I237" s="4154"/>
      <c r="J237" s="4154"/>
      <c r="K237" s="4154"/>
      <c r="L237" s="4154"/>
      <c r="M237" s="4155">
        <f t="shared" si="67"/>
        <v>0</v>
      </c>
      <c r="N237" s="4156">
        <f t="shared" si="89"/>
        <v>0</v>
      </c>
      <c r="O237" s="4155">
        <f t="shared" si="68"/>
        <v>0</v>
      </c>
      <c r="P237" s="4157">
        <f t="shared" si="90"/>
        <v>0</v>
      </c>
      <c r="Q237" s="4158" t="str">
        <f t="shared" si="69"/>
        <v xml:space="preserve">STATE: ; PDY: ; KKL: ; MHE: ; YNM: </v>
      </c>
      <c r="R237" s="4159">
        <f>'Abs12. NVHCP'!Q26</f>
        <v>0</v>
      </c>
      <c r="S237" s="4254">
        <f>'Abs12. NVHCP'!R26</f>
        <v>0</v>
      </c>
      <c r="T237" s="4210">
        <f t="shared" si="72"/>
        <v>0</v>
      </c>
      <c r="U237" s="4210">
        <f t="shared" si="73"/>
        <v>0</v>
      </c>
      <c r="V237" s="4210">
        <f t="shared" si="74"/>
        <v>0</v>
      </c>
      <c r="W237" s="4211" t="str">
        <f t="shared" si="75"/>
        <v xml:space="preserve">STATE: ; PDY: ; KKL: ; MHE: ; YNM: </v>
      </c>
      <c r="X237" s="4210"/>
      <c r="Y237" s="4210"/>
      <c r="Z237" s="4210">
        <f t="shared" si="76"/>
        <v>0</v>
      </c>
      <c r="AA237" s="4210"/>
      <c r="AB237" s="4210"/>
      <c r="AC237" s="4210"/>
      <c r="AD237" s="4210">
        <f t="shared" si="77"/>
        <v>0</v>
      </c>
      <c r="AE237" s="4210"/>
      <c r="AF237" s="4210"/>
      <c r="AG237" s="4210"/>
      <c r="AH237" s="4210">
        <f t="shared" si="78"/>
        <v>0</v>
      </c>
      <c r="AI237" s="4210"/>
      <c r="AJ237" s="4210"/>
      <c r="AK237" s="4210"/>
      <c r="AL237" s="4210">
        <f t="shared" si="79"/>
        <v>0</v>
      </c>
      <c r="AM237" s="4210"/>
      <c r="AN237" s="4210"/>
      <c r="AO237" s="4210"/>
      <c r="AP237" s="4210">
        <f t="shared" si="80"/>
        <v>0</v>
      </c>
      <c r="AQ237" s="4210"/>
      <c r="AR237" s="4210">
        <f t="shared" si="81"/>
        <v>0</v>
      </c>
      <c r="AS237" s="4210">
        <f t="shared" si="82"/>
        <v>0</v>
      </c>
      <c r="AT237" s="4210">
        <f t="shared" si="83"/>
        <v>0</v>
      </c>
      <c r="AU237" s="4211" t="str">
        <f t="shared" si="84"/>
        <v xml:space="preserve">STATE: ; PDY: ; KKL: ; MHE: ; YNM: </v>
      </c>
      <c r="AV237" s="1579" t="s">
        <v>7497</v>
      </c>
    </row>
    <row r="238" spans="1:57" s="3379" customFormat="1" ht="46.5">
      <c r="A238" s="4224">
        <v>3</v>
      </c>
      <c r="B238" s="4153" t="s">
        <v>2603</v>
      </c>
      <c r="C238" s="4172"/>
      <c r="D238" s="4246" t="s">
        <v>3338</v>
      </c>
      <c r="E238" s="4280" t="s">
        <v>4345</v>
      </c>
      <c r="F238" s="4626" t="s">
        <v>3306</v>
      </c>
      <c r="G238" s="4154"/>
      <c r="H238" s="4154"/>
      <c r="I238" s="4154"/>
      <c r="J238" s="4154"/>
      <c r="K238" s="4154"/>
      <c r="L238" s="4154"/>
      <c r="M238" s="4155">
        <f t="shared" si="67"/>
        <v>0</v>
      </c>
      <c r="N238" s="4156">
        <f t="shared" si="89"/>
        <v>0</v>
      </c>
      <c r="O238" s="4155">
        <f t="shared" si="68"/>
        <v>0</v>
      </c>
      <c r="P238" s="4157">
        <f t="shared" si="90"/>
        <v>0</v>
      </c>
      <c r="Q238" s="4158" t="str">
        <f t="shared" si="69"/>
        <v xml:space="preserve">STATE: ; PDY: ; KKL: ; MHE: ; YNM: </v>
      </c>
      <c r="R238" s="4159">
        <f>'Abs12. NVHCP'!Q27</f>
        <v>0</v>
      </c>
      <c r="S238" s="4254">
        <f>'Abs12. NVHCP'!R27</f>
        <v>0</v>
      </c>
      <c r="T238" s="4210">
        <f t="shared" si="72"/>
        <v>0</v>
      </c>
      <c r="U238" s="4210">
        <f t="shared" si="73"/>
        <v>0</v>
      </c>
      <c r="V238" s="4210">
        <f t="shared" si="74"/>
        <v>0</v>
      </c>
      <c r="W238" s="4211" t="str">
        <f t="shared" si="75"/>
        <v xml:space="preserve">STATE: ; PDY: ; KKL: ; MHE: ; YNM: </v>
      </c>
      <c r="X238" s="4210"/>
      <c r="Y238" s="4210"/>
      <c r="Z238" s="4210">
        <f t="shared" si="76"/>
        <v>0</v>
      </c>
      <c r="AA238" s="4210"/>
      <c r="AB238" s="4210"/>
      <c r="AC238" s="4210"/>
      <c r="AD238" s="4210">
        <f t="shared" si="77"/>
        <v>0</v>
      </c>
      <c r="AE238" s="4210"/>
      <c r="AF238" s="4210"/>
      <c r="AG238" s="4210"/>
      <c r="AH238" s="4210">
        <f t="shared" si="78"/>
        <v>0</v>
      </c>
      <c r="AI238" s="4210"/>
      <c r="AJ238" s="4210"/>
      <c r="AK238" s="4210"/>
      <c r="AL238" s="4210">
        <f t="shared" si="79"/>
        <v>0</v>
      </c>
      <c r="AM238" s="4210"/>
      <c r="AN238" s="4210"/>
      <c r="AO238" s="4210"/>
      <c r="AP238" s="4210">
        <f t="shared" si="80"/>
        <v>0</v>
      </c>
      <c r="AQ238" s="4210"/>
      <c r="AR238" s="4210">
        <f t="shared" si="81"/>
        <v>0</v>
      </c>
      <c r="AS238" s="4210">
        <f t="shared" si="82"/>
        <v>0</v>
      </c>
      <c r="AT238" s="4210">
        <f t="shared" si="83"/>
        <v>0</v>
      </c>
      <c r="AU238" s="4211" t="str">
        <f t="shared" si="84"/>
        <v xml:space="preserve">STATE: ; PDY: ; KKL: ; MHE: ; YNM: </v>
      </c>
      <c r="AV238" s="1579" t="s">
        <v>7496</v>
      </c>
    </row>
    <row r="239" spans="1:57" s="3379" customFormat="1" ht="46.5">
      <c r="A239" s="4224">
        <v>4</v>
      </c>
      <c r="B239" s="4153" t="s">
        <v>2604</v>
      </c>
      <c r="C239" s="4172"/>
      <c r="D239" s="4246" t="s">
        <v>3339</v>
      </c>
      <c r="E239" s="4280" t="s">
        <v>4345</v>
      </c>
      <c r="F239" s="4626" t="s">
        <v>3306</v>
      </c>
      <c r="G239" s="4154"/>
      <c r="H239" s="4154"/>
      <c r="I239" s="4154"/>
      <c r="J239" s="4154"/>
      <c r="K239" s="4154"/>
      <c r="L239" s="4154"/>
      <c r="M239" s="4155">
        <f t="shared" si="67"/>
        <v>0</v>
      </c>
      <c r="N239" s="4156">
        <f t="shared" si="89"/>
        <v>0</v>
      </c>
      <c r="O239" s="4155">
        <f t="shared" si="68"/>
        <v>0</v>
      </c>
      <c r="P239" s="4157">
        <f t="shared" si="90"/>
        <v>0</v>
      </c>
      <c r="Q239" s="4158" t="str">
        <f t="shared" si="69"/>
        <v xml:space="preserve">STATE: ; PDY: ; KKL: ; MHE: ; YNM: </v>
      </c>
      <c r="R239" s="4159">
        <f>'Abs12. NVHCP'!Q28</f>
        <v>0</v>
      </c>
      <c r="S239" s="4254">
        <f>'Abs12. NVHCP'!R28</f>
        <v>0</v>
      </c>
      <c r="T239" s="4210">
        <f t="shared" si="72"/>
        <v>0</v>
      </c>
      <c r="U239" s="4210">
        <f t="shared" si="73"/>
        <v>0</v>
      </c>
      <c r="V239" s="4210">
        <f t="shared" si="74"/>
        <v>0</v>
      </c>
      <c r="W239" s="4211" t="str">
        <f t="shared" si="75"/>
        <v xml:space="preserve">STATE: ; PDY: ; KKL: ; MHE: ; YNM: </v>
      </c>
      <c r="X239" s="4210"/>
      <c r="Y239" s="4210"/>
      <c r="Z239" s="4210">
        <f t="shared" si="76"/>
        <v>0</v>
      </c>
      <c r="AA239" s="4210"/>
      <c r="AB239" s="4210"/>
      <c r="AC239" s="4210"/>
      <c r="AD239" s="4210">
        <f t="shared" si="77"/>
        <v>0</v>
      </c>
      <c r="AE239" s="4210"/>
      <c r="AF239" s="4210"/>
      <c r="AG239" s="4210"/>
      <c r="AH239" s="4210">
        <f t="shared" si="78"/>
        <v>0</v>
      </c>
      <c r="AI239" s="4210"/>
      <c r="AJ239" s="4210"/>
      <c r="AK239" s="4210"/>
      <c r="AL239" s="4210">
        <f t="shared" si="79"/>
        <v>0</v>
      </c>
      <c r="AM239" s="4210"/>
      <c r="AN239" s="4210"/>
      <c r="AO239" s="4210"/>
      <c r="AP239" s="4210">
        <f t="shared" si="80"/>
        <v>0</v>
      </c>
      <c r="AQ239" s="4210"/>
      <c r="AR239" s="4210">
        <f t="shared" si="81"/>
        <v>0</v>
      </c>
      <c r="AS239" s="4210">
        <f t="shared" si="82"/>
        <v>0</v>
      </c>
      <c r="AT239" s="4210">
        <f t="shared" si="83"/>
        <v>0</v>
      </c>
      <c r="AU239" s="4211" t="str">
        <f t="shared" si="84"/>
        <v xml:space="preserve">STATE: ; PDY: ; KKL: ; MHE: ; YNM: </v>
      </c>
      <c r="AV239" s="1579" t="s">
        <v>7496</v>
      </c>
    </row>
    <row r="240" spans="1:57" s="3379" customFormat="1" ht="46.5">
      <c r="A240" s="4224">
        <v>5</v>
      </c>
      <c r="B240" s="4153" t="s">
        <v>2605</v>
      </c>
      <c r="C240" s="4172"/>
      <c r="D240" s="4246" t="s">
        <v>3340</v>
      </c>
      <c r="E240" s="4280" t="s">
        <v>4345</v>
      </c>
      <c r="F240" s="4626" t="s">
        <v>3306</v>
      </c>
      <c r="G240" s="4154"/>
      <c r="H240" s="4154"/>
      <c r="I240" s="4154"/>
      <c r="J240" s="4154"/>
      <c r="K240" s="4154"/>
      <c r="L240" s="4154"/>
      <c r="M240" s="4155">
        <f t="shared" si="67"/>
        <v>0</v>
      </c>
      <c r="N240" s="4156">
        <f t="shared" si="89"/>
        <v>0</v>
      </c>
      <c r="O240" s="4155">
        <f t="shared" si="68"/>
        <v>0</v>
      </c>
      <c r="P240" s="4157">
        <f t="shared" si="90"/>
        <v>0</v>
      </c>
      <c r="Q240" s="4158" t="str">
        <f t="shared" si="69"/>
        <v xml:space="preserve">STATE: ; PDY: ; KKL: ; MHE: ; YNM: </v>
      </c>
      <c r="R240" s="4159">
        <f>'Abs12. NVHCP'!Q29</f>
        <v>0</v>
      </c>
      <c r="S240" s="4254">
        <f>'Abs12. NVHCP'!R29</f>
        <v>0</v>
      </c>
      <c r="T240" s="4210">
        <f t="shared" si="72"/>
        <v>0</v>
      </c>
      <c r="U240" s="4210">
        <f t="shared" si="73"/>
        <v>0</v>
      </c>
      <c r="V240" s="4210">
        <f t="shared" si="74"/>
        <v>0</v>
      </c>
      <c r="W240" s="4211" t="str">
        <f t="shared" si="75"/>
        <v xml:space="preserve">STATE: ; PDY: ; KKL: ; MHE: ; YNM: </v>
      </c>
      <c r="X240" s="4210"/>
      <c r="Y240" s="4210"/>
      <c r="Z240" s="4210">
        <f t="shared" si="76"/>
        <v>0</v>
      </c>
      <c r="AA240" s="4210"/>
      <c r="AB240" s="4210"/>
      <c r="AC240" s="4210"/>
      <c r="AD240" s="4210">
        <f t="shared" si="77"/>
        <v>0</v>
      </c>
      <c r="AE240" s="4210"/>
      <c r="AF240" s="4210"/>
      <c r="AG240" s="4210"/>
      <c r="AH240" s="4210">
        <f t="shared" si="78"/>
        <v>0</v>
      </c>
      <c r="AI240" s="4210"/>
      <c r="AJ240" s="4210"/>
      <c r="AK240" s="4210"/>
      <c r="AL240" s="4210">
        <f t="shared" si="79"/>
        <v>0</v>
      </c>
      <c r="AM240" s="4210"/>
      <c r="AN240" s="4210"/>
      <c r="AO240" s="4210"/>
      <c r="AP240" s="4210">
        <f t="shared" si="80"/>
        <v>0</v>
      </c>
      <c r="AQ240" s="4210"/>
      <c r="AR240" s="4210">
        <f t="shared" si="81"/>
        <v>0</v>
      </c>
      <c r="AS240" s="4210">
        <f t="shared" si="82"/>
        <v>0</v>
      </c>
      <c r="AT240" s="4210">
        <f t="shared" si="83"/>
        <v>0</v>
      </c>
      <c r="AU240" s="4211" t="str">
        <f t="shared" si="84"/>
        <v xml:space="preserve">STATE: ; PDY: ; KKL: ; MHE: ; YNM: </v>
      </c>
      <c r="AV240" s="1579" t="s">
        <v>7496</v>
      </c>
    </row>
    <row r="241" spans="1:49" s="3379" customFormat="1" ht="46.5">
      <c r="A241" s="4617">
        <v>6</v>
      </c>
      <c r="B241" s="4172" t="s">
        <v>2606</v>
      </c>
      <c r="C241" s="4172"/>
      <c r="D241" s="4172" t="s">
        <v>4391</v>
      </c>
      <c r="E241" s="4280" t="s">
        <v>4345</v>
      </c>
      <c r="F241" s="4626" t="s">
        <v>3306</v>
      </c>
      <c r="G241" s="4279"/>
      <c r="H241" s="4279"/>
      <c r="I241" s="4279"/>
      <c r="J241" s="4279"/>
      <c r="K241" s="4279"/>
      <c r="L241" s="4279"/>
      <c r="M241" s="4155">
        <f t="shared" si="67"/>
        <v>0</v>
      </c>
      <c r="N241" s="4156">
        <f t="shared" si="89"/>
        <v>0</v>
      </c>
      <c r="O241" s="4155">
        <f t="shared" si="68"/>
        <v>0</v>
      </c>
      <c r="P241" s="4157">
        <f t="shared" si="90"/>
        <v>0</v>
      </c>
      <c r="Q241" s="4158" t="str">
        <f t="shared" si="69"/>
        <v xml:space="preserve">STATE: ; PDY: ; KKL: ; MHE: ; YNM: </v>
      </c>
      <c r="R241" s="4159">
        <f>'Abs12. NVHCP'!Q30</f>
        <v>0</v>
      </c>
      <c r="S241" s="4254">
        <f>'Abs12. NVHCP'!R30</f>
        <v>0</v>
      </c>
      <c r="T241" s="4210">
        <f t="shared" si="72"/>
        <v>0</v>
      </c>
      <c r="U241" s="4210">
        <f t="shared" si="73"/>
        <v>0</v>
      </c>
      <c r="V241" s="4210">
        <f t="shared" si="74"/>
        <v>0</v>
      </c>
      <c r="W241" s="4211" t="str">
        <f t="shared" si="75"/>
        <v xml:space="preserve">STATE: ; PDY: ; KKL: ; MHE: ; YNM: </v>
      </c>
      <c r="X241" s="4210"/>
      <c r="Y241" s="4210"/>
      <c r="Z241" s="4210">
        <f t="shared" si="76"/>
        <v>0</v>
      </c>
      <c r="AA241" s="4210"/>
      <c r="AB241" s="4210"/>
      <c r="AC241" s="4210"/>
      <c r="AD241" s="4210">
        <f t="shared" si="77"/>
        <v>0</v>
      </c>
      <c r="AE241" s="4210"/>
      <c r="AF241" s="4210"/>
      <c r="AG241" s="4210"/>
      <c r="AH241" s="4210">
        <f t="shared" si="78"/>
        <v>0</v>
      </c>
      <c r="AI241" s="4210"/>
      <c r="AJ241" s="4210"/>
      <c r="AK241" s="4210"/>
      <c r="AL241" s="4210">
        <f t="shared" si="79"/>
        <v>0</v>
      </c>
      <c r="AM241" s="4210"/>
      <c r="AN241" s="4210"/>
      <c r="AO241" s="4210"/>
      <c r="AP241" s="4210">
        <f t="shared" si="80"/>
        <v>0</v>
      </c>
      <c r="AQ241" s="4210"/>
      <c r="AR241" s="4210">
        <f t="shared" si="81"/>
        <v>0</v>
      </c>
      <c r="AS241" s="4210">
        <f t="shared" si="82"/>
        <v>0</v>
      </c>
      <c r="AT241" s="4210">
        <f t="shared" si="83"/>
        <v>0</v>
      </c>
      <c r="AU241" s="4211" t="str">
        <f t="shared" si="84"/>
        <v xml:space="preserve">STATE: ; PDY: ; KKL: ; MHE: ; YNM: </v>
      </c>
      <c r="AV241" s="1579" t="s">
        <v>7497</v>
      </c>
    </row>
    <row r="242" spans="1:49" s="3379" customFormat="1" ht="46.5">
      <c r="A242" s="4617">
        <v>7</v>
      </c>
      <c r="B242" s="4617" t="s">
        <v>4390</v>
      </c>
      <c r="C242" s="4172"/>
      <c r="D242" s="4172" t="s">
        <v>1308</v>
      </c>
      <c r="E242" s="4280" t="s">
        <v>4345</v>
      </c>
      <c r="F242" s="4626" t="s">
        <v>3306</v>
      </c>
      <c r="G242" s="4279"/>
      <c r="H242" s="4279"/>
      <c r="I242" s="4279"/>
      <c r="J242" s="4279"/>
      <c r="K242" s="4279"/>
      <c r="L242" s="4279"/>
      <c r="M242" s="4155">
        <f t="shared" si="67"/>
        <v>0</v>
      </c>
      <c r="N242" s="4156">
        <f t="shared" si="89"/>
        <v>0</v>
      </c>
      <c r="O242" s="4155">
        <f t="shared" si="68"/>
        <v>0</v>
      </c>
      <c r="P242" s="4174">
        <f t="shared" si="90"/>
        <v>0</v>
      </c>
      <c r="Q242" s="4158" t="str">
        <f t="shared" si="69"/>
        <v xml:space="preserve">STATE: ; PDY: ; KKL: ; MHE: ; YNM: </v>
      </c>
      <c r="R242" s="4159">
        <f>'Abs12. NVHCP'!Q31</f>
        <v>0</v>
      </c>
      <c r="S242" s="4254">
        <f>'Abs12. NVHCP'!R31</f>
        <v>0</v>
      </c>
      <c r="T242" s="4210">
        <f t="shared" si="72"/>
        <v>0</v>
      </c>
      <c r="U242" s="4210">
        <f t="shared" si="73"/>
        <v>0</v>
      </c>
      <c r="V242" s="4210">
        <f t="shared" si="74"/>
        <v>0</v>
      </c>
      <c r="W242" s="4211" t="str">
        <f t="shared" si="75"/>
        <v xml:space="preserve">STATE: ; PDY: ; KKL: ; MHE: ; YNM: </v>
      </c>
      <c r="X242" s="4210"/>
      <c r="Y242" s="4210"/>
      <c r="Z242" s="4210">
        <f t="shared" si="76"/>
        <v>0</v>
      </c>
      <c r="AA242" s="4210"/>
      <c r="AB242" s="4210"/>
      <c r="AC242" s="4210"/>
      <c r="AD242" s="4210">
        <f t="shared" si="77"/>
        <v>0</v>
      </c>
      <c r="AE242" s="4210"/>
      <c r="AF242" s="4210"/>
      <c r="AG242" s="4210"/>
      <c r="AH242" s="4210">
        <f t="shared" si="78"/>
        <v>0</v>
      </c>
      <c r="AI242" s="4210"/>
      <c r="AJ242" s="4210"/>
      <c r="AK242" s="4210"/>
      <c r="AL242" s="4210">
        <f t="shared" si="79"/>
        <v>0</v>
      </c>
      <c r="AM242" s="4210"/>
      <c r="AN242" s="4210"/>
      <c r="AO242" s="4210"/>
      <c r="AP242" s="4210">
        <f t="shared" si="80"/>
        <v>0</v>
      </c>
      <c r="AQ242" s="4210"/>
      <c r="AR242" s="4210">
        <f t="shared" si="81"/>
        <v>0</v>
      </c>
      <c r="AS242" s="4210">
        <f t="shared" si="82"/>
        <v>0</v>
      </c>
      <c r="AT242" s="4210">
        <f t="shared" si="83"/>
        <v>0</v>
      </c>
      <c r="AU242" s="4211" t="str">
        <f t="shared" si="84"/>
        <v xml:space="preserve">STATE: ; PDY: ; KKL: ; MHE: ; YNM: </v>
      </c>
      <c r="AV242" s="1579"/>
    </row>
    <row r="243" spans="1:49" s="3379" customFormat="1" ht="23.25">
      <c r="A243" s="4607" t="s">
        <v>4646</v>
      </c>
      <c r="B243" s="4240" t="s">
        <v>2373</v>
      </c>
      <c r="C243" s="4197"/>
      <c r="D243" s="4240" t="s">
        <v>5022</v>
      </c>
      <c r="E243" s="4241"/>
      <c r="F243" s="4241"/>
      <c r="G243" s="4242"/>
      <c r="H243" s="4242"/>
      <c r="I243" s="4242"/>
      <c r="J243" s="4242"/>
      <c r="K243" s="4242"/>
      <c r="L243" s="4242"/>
      <c r="M243" s="4155"/>
      <c r="N243" s="4240"/>
      <c r="O243" s="4155"/>
      <c r="P243" s="4253">
        <f>P244</f>
        <v>2</v>
      </c>
      <c r="Q243" s="4158"/>
      <c r="R243" s="4245"/>
      <c r="S243" s="4204">
        <f>S244</f>
        <v>0</v>
      </c>
      <c r="T243" s="4210"/>
      <c r="U243" s="4210"/>
      <c r="V243" s="4253">
        <f>V244</f>
        <v>200000</v>
      </c>
      <c r="W243" s="4211"/>
      <c r="X243" s="4210"/>
      <c r="Y243" s="4210"/>
      <c r="Z243" s="4253">
        <f>Z244</f>
        <v>200000</v>
      </c>
      <c r="AA243" s="4210"/>
      <c r="AB243" s="4210"/>
      <c r="AC243" s="4210"/>
      <c r="AD243" s="4253">
        <f>AD244</f>
        <v>0</v>
      </c>
      <c r="AE243" s="4210"/>
      <c r="AF243" s="4210"/>
      <c r="AG243" s="4210"/>
      <c r="AH243" s="4253">
        <f>AH244</f>
        <v>0</v>
      </c>
      <c r="AI243" s="4210"/>
      <c r="AJ243" s="4210"/>
      <c r="AK243" s="4210"/>
      <c r="AL243" s="4253">
        <f>AL244</f>
        <v>0</v>
      </c>
      <c r="AM243" s="4210"/>
      <c r="AN243" s="4210"/>
      <c r="AO243" s="4210"/>
      <c r="AP243" s="4253">
        <f>AP244</f>
        <v>0</v>
      </c>
      <c r="AQ243" s="4210"/>
      <c r="AR243" s="4253">
        <f>AR244</f>
        <v>200000</v>
      </c>
      <c r="AS243" s="4210"/>
      <c r="AT243" s="4210"/>
      <c r="AU243" s="4211"/>
      <c r="AV243" s="1579"/>
    </row>
    <row r="244" spans="1:49" s="3379" customFormat="1" ht="116.25">
      <c r="A244" s="4224">
        <v>1</v>
      </c>
      <c r="B244" s="4153" t="s">
        <v>3350</v>
      </c>
      <c r="C244" s="4172"/>
      <c r="D244" s="4246" t="s">
        <v>4115</v>
      </c>
      <c r="E244" s="4280" t="s">
        <v>4345</v>
      </c>
      <c r="F244" s="4621" t="s">
        <v>3976</v>
      </c>
      <c r="G244" s="4154"/>
      <c r="H244" s="4154"/>
      <c r="I244" s="4154">
        <v>5</v>
      </c>
      <c r="J244" s="4154"/>
      <c r="K244" s="4154"/>
      <c r="L244" s="4154"/>
      <c r="M244" s="4155">
        <f t="shared" si="67"/>
        <v>50000</v>
      </c>
      <c r="N244" s="4156">
        <f>M244/100000</f>
        <v>0.5</v>
      </c>
      <c r="O244" s="4155">
        <f t="shared" si="68"/>
        <v>4</v>
      </c>
      <c r="P244" s="4157">
        <f>N244*O244</f>
        <v>2</v>
      </c>
      <c r="Q244" s="4158" t="str">
        <f t="shared" si="69"/>
        <v xml:space="preserve">STATE: NRCP Training - Two Training at State level  - 4 batches x 1 day - Rs.2.00 Lakhs.; PDY: ; KKL: ; MHE: ; YNM: </v>
      </c>
      <c r="R244" s="4159">
        <f>'Abs13. NRCP'!Q10</f>
        <v>0</v>
      </c>
      <c r="S244" s="4254">
        <f>'Abs13. NRCP'!R10</f>
        <v>0</v>
      </c>
      <c r="T244" s="4210">
        <f t="shared" si="72"/>
        <v>50000</v>
      </c>
      <c r="U244" s="4210">
        <f t="shared" si="73"/>
        <v>4</v>
      </c>
      <c r="V244" s="4210">
        <f t="shared" si="74"/>
        <v>200000</v>
      </c>
      <c r="W244" s="4211" t="str">
        <f t="shared" si="75"/>
        <v xml:space="preserve">STATE: NRCP Training - Two Training at State level  - 4 batches x 1 day - Rs.2.00 Lakhs.; PDY: ; KKL: ; MHE: ; YNM: </v>
      </c>
      <c r="X244" s="4268">
        <v>50000</v>
      </c>
      <c r="Y244" s="4268">
        <v>4</v>
      </c>
      <c r="Z244" s="4268">
        <f>X244*Y244</f>
        <v>200000</v>
      </c>
      <c r="AA244" s="4268" t="s">
        <v>6599</v>
      </c>
      <c r="AB244" s="4268"/>
      <c r="AC244" s="4268"/>
      <c r="AD244" s="4268">
        <f>AB244*AC244</f>
        <v>0</v>
      </c>
      <c r="AE244" s="4268"/>
      <c r="AF244" s="4290"/>
      <c r="AG244" s="4290"/>
      <c r="AH244" s="4290">
        <f>AF244*AG244</f>
        <v>0</v>
      </c>
      <c r="AI244" s="4290"/>
      <c r="AJ244" s="4290"/>
      <c r="AK244" s="4290"/>
      <c r="AL244" s="4290">
        <f>AJ244*AK244</f>
        <v>0</v>
      </c>
      <c r="AM244" s="4290"/>
      <c r="AN244" s="4290"/>
      <c r="AO244" s="4290"/>
      <c r="AP244" s="4290">
        <f>AN244*AO244</f>
        <v>0</v>
      </c>
      <c r="AQ244" s="4290"/>
      <c r="AR244" s="4210">
        <f t="shared" si="81"/>
        <v>200000</v>
      </c>
      <c r="AS244" s="4210">
        <f t="shared" si="82"/>
        <v>4</v>
      </c>
      <c r="AT244" s="4210">
        <f t="shared" si="83"/>
        <v>50000</v>
      </c>
      <c r="AU244" s="4211" t="str">
        <f t="shared" si="84"/>
        <v xml:space="preserve">STATE: NRCP Training - Two Training at State level  - 4 batches x 1 day - Rs.2.00 Lakhs.; PDY: ; KKL: ; MHE: ; YNM: </v>
      </c>
      <c r="AV244" s="1579" t="s">
        <v>7498</v>
      </c>
      <c r="AW244" s="4981" t="s">
        <v>8064</v>
      </c>
    </row>
    <row r="245" spans="1:49" s="3379" customFormat="1" ht="23.25">
      <c r="A245" s="4607" t="s">
        <v>4646</v>
      </c>
      <c r="B245" s="4240" t="s">
        <v>2373</v>
      </c>
      <c r="C245" s="4197"/>
      <c r="D245" s="4240" t="s">
        <v>5027</v>
      </c>
      <c r="E245" s="4241"/>
      <c r="F245" s="4241"/>
      <c r="G245" s="4242"/>
      <c r="H245" s="4242"/>
      <c r="I245" s="4242"/>
      <c r="J245" s="4242"/>
      <c r="K245" s="4242"/>
      <c r="L245" s="4242"/>
      <c r="M245" s="4155"/>
      <c r="N245" s="4240"/>
      <c r="O245" s="4155"/>
      <c r="P245" s="4253">
        <f>P246</f>
        <v>0</v>
      </c>
      <c r="Q245" s="4158"/>
      <c r="R245" s="4245"/>
      <c r="S245" s="4204">
        <f>S246</f>
        <v>0</v>
      </c>
      <c r="T245" s="4210"/>
      <c r="U245" s="4210"/>
      <c r="V245" s="4253">
        <f>V246</f>
        <v>0</v>
      </c>
      <c r="W245" s="4211"/>
      <c r="X245" s="4210"/>
      <c r="Y245" s="4210"/>
      <c r="Z245" s="4253">
        <f>Z246</f>
        <v>0</v>
      </c>
      <c r="AA245" s="4210"/>
      <c r="AB245" s="4210"/>
      <c r="AC245" s="4210"/>
      <c r="AD245" s="4253">
        <f>AD246</f>
        <v>0</v>
      </c>
      <c r="AE245" s="4210"/>
      <c r="AF245" s="4210"/>
      <c r="AG245" s="4210"/>
      <c r="AH245" s="4253">
        <f>AH246</f>
        <v>0</v>
      </c>
      <c r="AI245" s="4210"/>
      <c r="AJ245" s="4210"/>
      <c r="AK245" s="4210"/>
      <c r="AL245" s="4253">
        <f>AL246</f>
        <v>0</v>
      </c>
      <c r="AM245" s="4210"/>
      <c r="AN245" s="4210"/>
      <c r="AO245" s="4210"/>
      <c r="AP245" s="4253">
        <f>AP246</f>
        <v>0</v>
      </c>
      <c r="AQ245" s="4210"/>
      <c r="AR245" s="4253">
        <f>AR246</f>
        <v>0</v>
      </c>
      <c r="AS245" s="4210"/>
      <c r="AT245" s="4210"/>
      <c r="AU245" s="4211"/>
      <c r="AV245" s="1579"/>
    </row>
    <row r="246" spans="1:49" s="3387" customFormat="1" ht="69.75">
      <c r="A246" s="4617">
        <v>1</v>
      </c>
      <c r="B246" s="4172" t="s">
        <v>4117</v>
      </c>
      <c r="C246" s="4172"/>
      <c r="D246" s="4172" t="s">
        <v>4474</v>
      </c>
      <c r="E246" s="4280" t="s">
        <v>4345</v>
      </c>
      <c r="F246" s="4626" t="s">
        <v>4527</v>
      </c>
      <c r="G246" s="4279"/>
      <c r="H246" s="4279"/>
      <c r="I246" s="4279"/>
      <c r="J246" s="4279"/>
      <c r="K246" s="4279"/>
      <c r="L246" s="4279"/>
      <c r="M246" s="4155">
        <f t="shared" si="67"/>
        <v>0</v>
      </c>
      <c r="N246" s="4156">
        <f>M246/100000</f>
        <v>0</v>
      </c>
      <c r="O246" s="4155">
        <f t="shared" si="68"/>
        <v>0</v>
      </c>
      <c r="P246" s="4174">
        <f>N246*O246</f>
        <v>0</v>
      </c>
      <c r="Q246" s="4158" t="str">
        <f t="shared" si="69"/>
        <v xml:space="preserve">STATE: ; PDY: ; KKL: ; MHE: ; YNM: </v>
      </c>
      <c r="R246" s="4159">
        <f>'Abs14. PPCL'!Q10</f>
        <v>0</v>
      </c>
      <c r="S246" s="4254">
        <f>'Abs14. PPCL'!R10</f>
        <v>0</v>
      </c>
      <c r="T246" s="4210">
        <f t="shared" si="72"/>
        <v>0</v>
      </c>
      <c r="U246" s="4210">
        <f t="shared" si="73"/>
        <v>0</v>
      </c>
      <c r="V246" s="4210">
        <f t="shared" si="74"/>
        <v>0</v>
      </c>
      <c r="W246" s="4211" t="str">
        <f t="shared" si="75"/>
        <v xml:space="preserve">STATE: ; PDY: ; KKL: ; MHE: ; YNM: </v>
      </c>
      <c r="X246" s="4210"/>
      <c r="Y246" s="4210"/>
      <c r="Z246" s="4210">
        <f t="shared" si="76"/>
        <v>0</v>
      </c>
      <c r="AA246" s="4210"/>
      <c r="AB246" s="4210"/>
      <c r="AC246" s="4210"/>
      <c r="AD246" s="4210">
        <f t="shared" si="77"/>
        <v>0</v>
      </c>
      <c r="AE246" s="4210"/>
      <c r="AF246" s="4210"/>
      <c r="AG246" s="4210"/>
      <c r="AH246" s="4210">
        <f t="shared" si="78"/>
        <v>0</v>
      </c>
      <c r="AI246" s="4210"/>
      <c r="AJ246" s="4210"/>
      <c r="AK246" s="4210"/>
      <c r="AL246" s="4210">
        <f t="shared" si="79"/>
        <v>0</v>
      </c>
      <c r="AM246" s="4210"/>
      <c r="AN246" s="4210"/>
      <c r="AO246" s="4210"/>
      <c r="AP246" s="4210">
        <f t="shared" si="80"/>
        <v>0</v>
      </c>
      <c r="AQ246" s="4210"/>
      <c r="AR246" s="4210">
        <f t="shared" si="81"/>
        <v>0</v>
      </c>
      <c r="AS246" s="4210">
        <f t="shared" si="82"/>
        <v>0</v>
      </c>
      <c r="AT246" s="4210">
        <f t="shared" si="83"/>
        <v>0</v>
      </c>
      <c r="AU246" s="4211" t="str">
        <f t="shared" si="84"/>
        <v xml:space="preserve">STATE: ; PDY: ; KKL: ; MHE: ; YNM: </v>
      </c>
      <c r="AV246" s="1607" t="s">
        <v>7499</v>
      </c>
    </row>
    <row r="247" spans="1:49" s="3379" customFormat="1" ht="46.5">
      <c r="A247" s="4607"/>
      <c r="B247" s="5464" t="s">
        <v>5021</v>
      </c>
      <c r="C247" s="5464"/>
      <c r="D247" s="5464"/>
      <c r="E247" s="4146"/>
      <c r="F247" s="4146"/>
      <c r="G247" s="4193"/>
      <c r="H247" s="4193"/>
      <c r="I247" s="4193"/>
      <c r="J247" s="4193"/>
      <c r="K247" s="4193"/>
      <c r="L247" s="4193"/>
      <c r="M247" s="4155">
        <f t="shared" si="67"/>
        <v>0</v>
      </c>
      <c r="N247" s="4194"/>
      <c r="O247" s="4155">
        <f t="shared" si="68"/>
        <v>0</v>
      </c>
      <c r="P247" s="4194"/>
      <c r="Q247" s="4158" t="str">
        <f t="shared" si="69"/>
        <v xml:space="preserve">STATE: ; PDY: ; KKL: ; MHE: ; YNM: </v>
      </c>
      <c r="R247" s="4151"/>
      <c r="S247" s="4195"/>
      <c r="T247" s="4210">
        <f t="shared" si="72"/>
        <v>0</v>
      </c>
      <c r="U247" s="4210">
        <f t="shared" si="73"/>
        <v>0</v>
      </c>
      <c r="V247" s="4210">
        <f t="shared" si="74"/>
        <v>0</v>
      </c>
      <c r="W247" s="4211" t="str">
        <f t="shared" si="75"/>
        <v xml:space="preserve">STATE: ; PDY: ; KKL: ; MHE: ; YNM: </v>
      </c>
      <c r="X247" s="4210"/>
      <c r="Y247" s="4210"/>
      <c r="Z247" s="4210">
        <f t="shared" si="76"/>
        <v>0</v>
      </c>
      <c r="AA247" s="4210"/>
      <c r="AB247" s="4210"/>
      <c r="AC247" s="4210"/>
      <c r="AD247" s="4210">
        <f t="shared" si="77"/>
        <v>0</v>
      </c>
      <c r="AE247" s="4210"/>
      <c r="AF247" s="4210"/>
      <c r="AG247" s="4210"/>
      <c r="AH247" s="4210">
        <f t="shared" si="78"/>
        <v>0</v>
      </c>
      <c r="AI247" s="4210"/>
      <c r="AJ247" s="4210"/>
      <c r="AK247" s="4210"/>
      <c r="AL247" s="4210">
        <f t="shared" si="79"/>
        <v>0</v>
      </c>
      <c r="AM247" s="4210"/>
      <c r="AN247" s="4210"/>
      <c r="AO247" s="4210"/>
      <c r="AP247" s="4210">
        <f t="shared" si="80"/>
        <v>0</v>
      </c>
      <c r="AQ247" s="4210"/>
      <c r="AR247" s="4210">
        <f t="shared" si="81"/>
        <v>0</v>
      </c>
      <c r="AS247" s="4210">
        <f t="shared" si="82"/>
        <v>0</v>
      </c>
      <c r="AT247" s="4210">
        <f t="shared" si="83"/>
        <v>0</v>
      </c>
      <c r="AU247" s="4211" t="str">
        <f t="shared" si="84"/>
        <v xml:space="preserve">STATE: ; PDY: ; KKL: ; MHE: ; YNM: </v>
      </c>
      <c r="AV247" s="1579"/>
    </row>
    <row r="248" spans="1:49" s="3379" customFormat="1" ht="23.25">
      <c r="A248" s="4607" t="s">
        <v>4337</v>
      </c>
      <c r="B248" s="4196" t="s">
        <v>1087</v>
      </c>
      <c r="C248" s="4197"/>
      <c r="D248" s="4198" t="s">
        <v>1088</v>
      </c>
      <c r="E248" s="4199"/>
      <c r="F248" s="4199"/>
      <c r="G248" s="4200"/>
      <c r="H248" s="4200"/>
      <c r="I248" s="4200"/>
      <c r="J248" s="4200"/>
      <c r="K248" s="4200"/>
      <c r="L248" s="4200"/>
      <c r="M248" s="4155"/>
      <c r="N248" s="4201"/>
      <c r="O248" s="4155"/>
      <c r="P248" s="4202">
        <f>SUM(P249:P250)</f>
        <v>0</v>
      </c>
      <c r="Q248" s="4158"/>
      <c r="R248" s="4203"/>
      <c r="S248" s="4236">
        <f>SUM(S249:S250)</f>
        <v>0</v>
      </c>
      <c r="T248" s="4210"/>
      <c r="U248" s="4210"/>
      <c r="V248" s="4202">
        <f>SUM(V249:V250)</f>
        <v>0</v>
      </c>
      <c r="W248" s="4211"/>
      <c r="X248" s="4210"/>
      <c r="Y248" s="4210"/>
      <c r="Z248" s="4202">
        <f>SUM(Z249:Z250)</f>
        <v>0</v>
      </c>
      <c r="AA248" s="4210"/>
      <c r="AB248" s="4210"/>
      <c r="AC248" s="4210"/>
      <c r="AD248" s="4202">
        <f>SUM(AD249:AD250)</f>
        <v>0</v>
      </c>
      <c r="AE248" s="4210"/>
      <c r="AF248" s="4210"/>
      <c r="AG248" s="4210"/>
      <c r="AH248" s="4202">
        <f>SUM(AH249:AH250)</f>
        <v>0</v>
      </c>
      <c r="AI248" s="4210"/>
      <c r="AJ248" s="4210"/>
      <c r="AK248" s="4210"/>
      <c r="AL248" s="4202">
        <f>SUM(AL249:AL250)</f>
        <v>0</v>
      </c>
      <c r="AM248" s="4210"/>
      <c r="AN248" s="4210"/>
      <c r="AO248" s="4210"/>
      <c r="AP248" s="4202">
        <f>SUM(AP249:AP250)</f>
        <v>0</v>
      </c>
      <c r="AQ248" s="4210"/>
      <c r="AR248" s="4202">
        <f>SUM(AR249:AR250)</f>
        <v>0</v>
      </c>
      <c r="AS248" s="4210"/>
      <c r="AT248" s="4210"/>
      <c r="AU248" s="4211"/>
      <c r="AV248" s="1579"/>
    </row>
    <row r="249" spans="1:49" s="3379" customFormat="1" ht="46.5">
      <c r="A249" s="4224">
        <v>1</v>
      </c>
      <c r="B249" s="4153" t="s">
        <v>1089</v>
      </c>
      <c r="C249" s="4237" t="s">
        <v>1090</v>
      </c>
      <c r="D249" s="4237" t="s">
        <v>1091</v>
      </c>
      <c r="E249" s="4629" t="s">
        <v>85</v>
      </c>
      <c r="F249" s="4162" t="s">
        <v>86</v>
      </c>
      <c r="G249" s="4154"/>
      <c r="H249" s="4154"/>
      <c r="I249" s="4154"/>
      <c r="J249" s="4154"/>
      <c r="K249" s="4154"/>
      <c r="L249" s="4154"/>
      <c r="M249" s="4155">
        <f t="shared" si="67"/>
        <v>0</v>
      </c>
      <c r="N249" s="4156">
        <f>M249/100000</f>
        <v>0</v>
      </c>
      <c r="O249" s="4155">
        <f t="shared" si="68"/>
        <v>0</v>
      </c>
      <c r="P249" s="4157">
        <f>N249*O249</f>
        <v>0</v>
      </c>
      <c r="Q249" s="4158" t="str">
        <f t="shared" si="69"/>
        <v xml:space="preserve">STATE: ; PDY: ; KKL: ; MHE: ; YNM: </v>
      </c>
      <c r="R249" s="4159">
        <f>'Abs15. NPCB'!Q23</f>
        <v>0</v>
      </c>
      <c r="S249" s="4254">
        <f>'Abs15. NPCB'!R23</f>
        <v>0</v>
      </c>
      <c r="T249" s="4210">
        <f t="shared" si="72"/>
        <v>0</v>
      </c>
      <c r="U249" s="4210">
        <f t="shared" si="73"/>
        <v>0</v>
      </c>
      <c r="V249" s="4210">
        <f t="shared" si="74"/>
        <v>0</v>
      </c>
      <c r="W249" s="4211" t="str">
        <f t="shared" si="75"/>
        <v xml:space="preserve">STATE: ; PDY: ; KKL: ; MHE: ; YNM: </v>
      </c>
      <c r="X249" s="4210"/>
      <c r="Y249" s="4210"/>
      <c r="Z249" s="4210">
        <f t="shared" si="76"/>
        <v>0</v>
      </c>
      <c r="AA249" s="4210"/>
      <c r="AB249" s="4210"/>
      <c r="AC249" s="4210"/>
      <c r="AD249" s="4210">
        <f t="shared" si="77"/>
        <v>0</v>
      </c>
      <c r="AE249" s="4210"/>
      <c r="AF249" s="4210"/>
      <c r="AG249" s="4210"/>
      <c r="AH249" s="4210">
        <f t="shared" si="78"/>
        <v>0</v>
      </c>
      <c r="AI249" s="4210"/>
      <c r="AJ249" s="4210"/>
      <c r="AK249" s="4210"/>
      <c r="AL249" s="4210">
        <f t="shared" si="79"/>
        <v>0</v>
      </c>
      <c r="AM249" s="4210"/>
      <c r="AN249" s="4210"/>
      <c r="AO249" s="4210"/>
      <c r="AP249" s="4210">
        <f t="shared" si="80"/>
        <v>0</v>
      </c>
      <c r="AQ249" s="4210"/>
      <c r="AR249" s="4210">
        <f t="shared" si="81"/>
        <v>0</v>
      </c>
      <c r="AS249" s="4210">
        <f t="shared" si="82"/>
        <v>0</v>
      </c>
      <c r="AT249" s="4210">
        <f t="shared" si="83"/>
        <v>0</v>
      </c>
      <c r="AU249" s="4211" t="str">
        <f t="shared" si="84"/>
        <v xml:space="preserve">STATE: ; PDY: ; KKL: ; MHE: ; YNM: </v>
      </c>
      <c r="AV249" s="1579" t="s">
        <v>7500</v>
      </c>
    </row>
    <row r="250" spans="1:49" s="3379" customFormat="1" ht="46.5">
      <c r="A250" s="4224">
        <v>2</v>
      </c>
      <c r="B250" s="4153" t="s">
        <v>2370</v>
      </c>
      <c r="C250" s="4282"/>
      <c r="D250" s="4153" t="s">
        <v>1308</v>
      </c>
      <c r="E250" s="4629" t="s">
        <v>85</v>
      </c>
      <c r="F250" s="4162" t="s">
        <v>86</v>
      </c>
      <c r="G250" s="4154"/>
      <c r="H250" s="4154"/>
      <c r="I250" s="4154"/>
      <c r="J250" s="4154"/>
      <c r="K250" s="4154"/>
      <c r="L250" s="4154"/>
      <c r="M250" s="4155">
        <f t="shared" si="67"/>
        <v>0</v>
      </c>
      <c r="N250" s="4156">
        <f>M250/100000</f>
        <v>0</v>
      </c>
      <c r="O250" s="4155">
        <f t="shared" si="68"/>
        <v>0</v>
      </c>
      <c r="P250" s="4157">
        <f>N250*O250</f>
        <v>0</v>
      </c>
      <c r="Q250" s="4158" t="str">
        <f t="shared" si="69"/>
        <v xml:space="preserve">STATE: ; PDY: ; KKL: ; MHE: ; YNM: </v>
      </c>
      <c r="R250" s="4159">
        <f>'Abs15. NPCB'!Q24</f>
        <v>0</v>
      </c>
      <c r="S250" s="4254">
        <f>'Abs15. NPCB'!R24</f>
        <v>0</v>
      </c>
      <c r="T250" s="4210">
        <f t="shared" si="72"/>
        <v>0</v>
      </c>
      <c r="U250" s="4210">
        <f t="shared" si="73"/>
        <v>0</v>
      </c>
      <c r="V250" s="4210">
        <f t="shared" si="74"/>
        <v>0</v>
      </c>
      <c r="W250" s="4211" t="str">
        <f t="shared" si="75"/>
        <v xml:space="preserve">STATE: ; PDY: ; KKL: ; MHE: ; YNM: </v>
      </c>
      <c r="X250" s="4210"/>
      <c r="Y250" s="4210"/>
      <c r="Z250" s="4210">
        <f t="shared" si="76"/>
        <v>0</v>
      </c>
      <c r="AA250" s="4210"/>
      <c r="AB250" s="4264"/>
      <c r="AC250" s="4264"/>
      <c r="AD250" s="4264">
        <f t="shared" si="77"/>
        <v>0</v>
      </c>
      <c r="AE250" s="4211"/>
      <c r="AF250" s="4210"/>
      <c r="AG250" s="4210"/>
      <c r="AH250" s="4210">
        <f t="shared" si="78"/>
        <v>0</v>
      </c>
      <c r="AI250" s="4210"/>
      <c r="AJ250" s="4210"/>
      <c r="AK250" s="4210"/>
      <c r="AL250" s="4210">
        <f t="shared" si="79"/>
        <v>0</v>
      </c>
      <c r="AM250" s="4210"/>
      <c r="AN250" s="4210"/>
      <c r="AO250" s="4210"/>
      <c r="AP250" s="4210">
        <f t="shared" si="80"/>
        <v>0</v>
      </c>
      <c r="AQ250" s="4210"/>
      <c r="AR250" s="4210">
        <f t="shared" si="81"/>
        <v>0</v>
      </c>
      <c r="AS250" s="4210">
        <f t="shared" si="82"/>
        <v>0</v>
      </c>
      <c r="AT250" s="4210">
        <f t="shared" si="83"/>
        <v>0</v>
      </c>
      <c r="AU250" s="4211" t="str">
        <f t="shared" si="84"/>
        <v xml:space="preserve">STATE: ; PDY: ; KKL: ; MHE: ; YNM: </v>
      </c>
      <c r="AV250" s="1579"/>
    </row>
    <row r="251" spans="1:49" s="3379" customFormat="1" ht="23.25">
      <c r="A251" s="4607" t="s">
        <v>4338</v>
      </c>
      <c r="B251" s="4196" t="s">
        <v>1092</v>
      </c>
      <c r="C251" s="4197"/>
      <c r="D251" s="4198" t="s">
        <v>1093</v>
      </c>
      <c r="E251" s="4199"/>
      <c r="F251" s="4199"/>
      <c r="G251" s="4200"/>
      <c r="H251" s="4200"/>
      <c r="I251" s="4200"/>
      <c r="J251" s="4200"/>
      <c r="K251" s="4200"/>
      <c r="L251" s="4200"/>
      <c r="M251" s="4155"/>
      <c r="N251" s="4201"/>
      <c r="O251" s="4155"/>
      <c r="P251" s="4202">
        <f>SUM(P252:P253)</f>
        <v>8.4999999999840004</v>
      </c>
      <c r="Q251" s="4158"/>
      <c r="R251" s="4203"/>
      <c r="S251" s="4236">
        <f>SUM(S252:S253)</f>
        <v>0</v>
      </c>
      <c r="T251" s="4210"/>
      <c r="U251" s="4210"/>
      <c r="V251" s="4202">
        <f>SUM(V252:V253)</f>
        <v>849999.99999839999</v>
      </c>
      <c r="W251" s="4211"/>
      <c r="X251" s="4210"/>
      <c r="Y251" s="4210"/>
      <c r="Z251" s="4202">
        <f>SUM(Z252:Z253)</f>
        <v>0</v>
      </c>
      <c r="AA251" s="4210"/>
      <c r="AB251" s="4210"/>
      <c r="AC251" s="4210"/>
      <c r="AD251" s="4202">
        <f>SUM(AD252:AD253)</f>
        <v>399999.99999839999</v>
      </c>
      <c r="AE251" s="4210"/>
      <c r="AF251" s="4210"/>
      <c r="AG251" s="4210"/>
      <c r="AH251" s="4202">
        <f>SUM(AH252:AH253)</f>
        <v>250000</v>
      </c>
      <c r="AI251" s="4210"/>
      <c r="AJ251" s="4210"/>
      <c r="AK251" s="4210"/>
      <c r="AL251" s="4202">
        <f>SUM(AL252:AL253)</f>
        <v>100000</v>
      </c>
      <c r="AM251" s="4210"/>
      <c r="AN251" s="4210"/>
      <c r="AO251" s="4210"/>
      <c r="AP251" s="4202">
        <f>SUM(AP252:AP253)</f>
        <v>100000</v>
      </c>
      <c r="AQ251" s="4210"/>
      <c r="AR251" s="4202">
        <f>SUM(AR252:AR253)</f>
        <v>849999.99999839999</v>
      </c>
      <c r="AS251" s="4210"/>
      <c r="AT251" s="4210"/>
      <c r="AU251" s="4211"/>
      <c r="AV251" s="1579"/>
    </row>
    <row r="252" spans="1:49" s="3379" customFormat="1" ht="402" customHeight="1">
      <c r="A252" s="4224">
        <v>1</v>
      </c>
      <c r="B252" s="4153" t="s">
        <v>1094</v>
      </c>
      <c r="C252" s="4237" t="s">
        <v>1095</v>
      </c>
      <c r="D252" s="4237" t="s">
        <v>1096</v>
      </c>
      <c r="E252" s="4629" t="s">
        <v>85</v>
      </c>
      <c r="F252" s="4162" t="s">
        <v>150</v>
      </c>
      <c r="G252" s="4163"/>
      <c r="H252" s="4179"/>
      <c r="I252" s="4180">
        <v>5</v>
      </c>
      <c r="J252" s="4180"/>
      <c r="K252" s="4217"/>
      <c r="L252" s="4163"/>
      <c r="M252" s="4155">
        <f t="shared" si="67"/>
        <v>1118.4210526294737</v>
      </c>
      <c r="N252" s="4156">
        <f>M252/100000</f>
        <v>1.1184210526294737E-2</v>
      </c>
      <c r="O252" s="4155">
        <f t="shared" si="68"/>
        <v>760</v>
      </c>
      <c r="P252" s="4157">
        <f>N252*O252</f>
        <v>8.4999999999840004</v>
      </c>
      <c r="Q252" s="4158" t="str">
        <f t="shared" si="69"/>
        <v>STATE: ; PDY: Medical officer training - 4 batches x 30 x 3 days - Rs.2.00 Lakhs, Nursing officer training - 4 batches x 30 x 3 days - Rs.2.00 Lakhs (Total - Rs. 4.00); KKL: Medical Officer Training - 1 batches x 30 x 3 days , Multipurpose Health Workers - 1day - 1 batches x 30 x 1 day, Training of NGOs/Opinion Leaders One day Training - 2 batches x 300 x 1day (Total - 2.50  Lakhs); MHE: Medical Officer Training - 1 batches x 30 x 3 days , Multipurpose Health Workers - 1day - 1 batches x 30 x 1 day, Training of NGOs/Opinion Leaders One day Training - 2 batches x 100 x 1 day (Total - 1.00  Lakhs); YNM: Medical Officer Training - 1 batches x 30 x 3 days , Multipurpose Health Workers - 1day - 1 batches x 30 x 1 day, Training of NGOs/Opinion Leaders One day Training - 2 batches x 100 x 1 day (Total - 1.00  Lakhs)</v>
      </c>
      <c r="R252" s="4159">
        <f>'Abs16. NMHP'!Q19</f>
        <v>0</v>
      </c>
      <c r="S252" s="4254">
        <f>'Abs16. NMHP'!R19</f>
        <v>0</v>
      </c>
      <c r="T252" s="4210">
        <f t="shared" si="72"/>
        <v>1118.4210526294737</v>
      </c>
      <c r="U252" s="4210">
        <f t="shared" si="73"/>
        <v>760</v>
      </c>
      <c r="V252" s="4210">
        <f t="shared" si="74"/>
        <v>849999.99999839999</v>
      </c>
      <c r="W252" s="4211" t="str">
        <f t="shared" si="75"/>
        <v>STATE: ; PDY: Medical officer training - 4 batches x 30 x 3 days - Rs.2.00 Lakhs, Nursing officer training - 4 batches x 30 x 3 days - Rs.2.00 Lakhs (Total - Rs. 4.00); KKL: Medical Officer Training - 1 batches x 30 x 3 days , Multipurpose Health Workers - 1day - 1 batches x 30 x 1 day, Training of NGOs/Opinion Leaders One day Training - 2 batches x 300 x 1day (Total - 2.50  Lakhs); MHE: Medical Officer Training - 1 batches x 30 x 3 days , Multipurpose Health Workers - 1day - 1 batches x 30 x 1 day, Training of NGOs/Opinion Leaders One day Training - 2 batches x 100 x 1 day (Total - 1.00  Lakhs); YNM: Medical Officer Training - 1 batches x 30 x 3 days , Multipurpose Health Workers - 1day - 1 batches x 30 x 1 day, Training of NGOs/Opinion Leaders One day Training - 2 batches x 100 x 1 day (Total - 1.00  Lakhs)</v>
      </c>
      <c r="X252" s="4205"/>
      <c r="Y252" s="4205"/>
      <c r="Z252" s="4205">
        <f>X252*Y252</f>
        <v>0</v>
      </c>
      <c r="AA252" s="4205"/>
      <c r="AB252" s="4065">
        <v>1666.6666666599999</v>
      </c>
      <c r="AC252" s="4065">
        <v>240</v>
      </c>
      <c r="AD252" s="4067">
        <f>AB252*AC252</f>
        <v>399999.99999839999</v>
      </c>
      <c r="AE252" s="4067" t="s">
        <v>7856</v>
      </c>
      <c r="AF252" s="4065">
        <v>1250</v>
      </c>
      <c r="AG252" s="4065">
        <v>200</v>
      </c>
      <c r="AH252" s="4067">
        <f>AF252*AG252</f>
        <v>250000</v>
      </c>
      <c r="AI252" s="4067" t="s">
        <v>7857</v>
      </c>
      <c r="AJ252" s="4065">
        <v>625</v>
      </c>
      <c r="AK252" s="4065">
        <v>160</v>
      </c>
      <c r="AL252" s="4067">
        <f>AJ252*AK252</f>
        <v>100000</v>
      </c>
      <c r="AM252" s="4067" t="s">
        <v>7858</v>
      </c>
      <c r="AN252" s="4065">
        <v>625</v>
      </c>
      <c r="AO252" s="4065">
        <v>160</v>
      </c>
      <c r="AP252" s="4067">
        <f>AN252*AO252</f>
        <v>100000</v>
      </c>
      <c r="AQ252" s="4067" t="s">
        <v>7858</v>
      </c>
      <c r="AR252" s="4210">
        <f t="shared" ref="AR252" si="91">Z252+AD252+AH252+AL252+AP252</f>
        <v>849999.99999839999</v>
      </c>
      <c r="AS252" s="4210">
        <f t="shared" ref="AS252" si="92">Y252+AC252+AG252+AK252+AO252</f>
        <v>760</v>
      </c>
      <c r="AT252" s="4210">
        <f t="shared" ref="AT252" si="93">IFERROR((AR252/AS252),0)</f>
        <v>1118.4210526294737</v>
      </c>
      <c r="AU252" s="4211" t="str">
        <f t="shared" ref="AU252" si="94">"STATE: "&amp;AA252&amp;"; PDY: "&amp;AE252&amp;"; KKL: "&amp;AI252&amp;"; MHE: "&amp;AM252&amp;"; YNM: "&amp;AQ252</f>
        <v>STATE: ; PDY: Medical officer training - 4 batches x 30 x 3 days - Rs.2.00 Lakhs, Nursing officer training - 4 batches x 30 x 3 days - Rs.2.00 Lakhs (Total - Rs. 4.00); KKL: Medical Officer Training - 1 batches x 30 x 3 days , Multipurpose Health Workers - 1day - 1 batches x 30 x 1 day, Training of NGOs/Opinion Leaders One day Training - 2 batches x 300 x 1day (Total - 2.50  Lakhs); MHE: Medical Officer Training - 1 batches x 30 x 3 days , Multipurpose Health Workers - 1day - 1 batches x 30 x 1 day, Training of NGOs/Opinion Leaders One day Training - 2 batches x 100 x 1 day (Total - 1.00  Lakhs); YNM: Medical Officer Training - 1 batches x 30 x 3 days , Multipurpose Health Workers - 1day - 1 batches x 30 x 1 day, Training of NGOs/Opinion Leaders One day Training - 2 batches x 100 x 1 day (Total - 1.00  Lakhs)</v>
      </c>
      <c r="AV252" s="1579" t="s">
        <v>7501</v>
      </c>
      <c r="AW252" s="4981" t="s">
        <v>8069</v>
      </c>
    </row>
    <row r="253" spans="1:49" s="3379" customFormat="1" ht="46.5">
      <c r="A253" s="4224">
        <v>2</v>
      </c>
      <c r="B253" s="4153" t="s">
        <v>2587</v>
      </c>
      <c r="C253" s="4282"/>
      <c r="D253" s="4153" t="s">
        <v>1308</v>
      </c>
      <c r="E253" s="4629" t="s">
        <v>85</v>
      </c>
      <c r="F253" s="4162" t="s">
        <v>150</v>
      </c>
      <c r="G253" s="4154"/>
      <c r="H253" s="4154"/>
      <c r="I253" s="4154"/>
      <c r="J253" s="4154"/>
      <c r="K253" s="4154"/>
      <c r="L253" s="4154"/>
      <c r="M253" s="4155">
        <f t="shared" si="67"/>
        <v>0</v>
      </c>
      <c r="N253" s="4156">
        <f>M253/100000</f>
        <v>0</v>
      </c>
      <c r="O253" s="4155">
        <f t="shared" si="68"/>
        <v>0</v>
      </c>
      <c r="P253" s="4157">
        <f>N253*O253</f>
        <v>0</v>
      </c>
      <c r="Q253" s="4158" t="str">
        <f t="shared" si="69"/>
        <v xml:space="preserve">STATE: ; PDY: ; KKL: ; MHE: ; YNM: </v>
      </c>
      <c r="R253" s="4159">
        <f>'Abs16. NMHP'!Q20</f>
        <v>0</v>
      </c>
      <c r="S253" s="4254">
        <f>'Abs16. NMHP'!R20</f>
        <v>0</v>
      </c>
      <c r="T253" s="4210">
        <f t="shared" si="72"/>
        <v>0</v>
      </c>
      <c r="U253" s="4210">
        <f t="shared" si="73"/>
        <v>0</v>
      </c>
      <c r="V253" s="4210">
        <f t="shared" si="74"/>
        <v>0</v>
      </c>
      <c r="W253" s="4211" t="str">
        <f t="shared" si="75"/>
        <v xml:space="preserve">STATE: ; PDY: ; KKL: ; MHE: ; YNM: </v>
      </c>
      <c r="X253" s="4210"/>
      <c r="Y253" s="4210"/>
      <c r="Z253" s="4210">
        <f t="shared" si="76"/>
        <v>0</v>
      </c>
      <c r="AA253" s="4210"/>
      <c r="AB253" s="4210"/>
      <c r="AC253" s="4210"/>
      <c r="AD253" s="4210">
        <f t="shared" si="77"/>
        <v>0</v>
      </c>
      <c r="AE253" s="4210"/>
      <c r="AF253" s="4210"/>
      <c r="AG253" s="4210"/>
      <c r="AH253" s="4210">
        <f t="shared" si="78"/>
        <v>0</v>
      </c>
      <c r="AI253" s="4210"/>
      <c r="AJ253" s="4210"/>
      <c r="AK253" s="4210"/>
      <c r="AL253" s="4210">
        <f t="shared" si="79"/>
        <v>0</v>
      </c>
      <c r="AM253" s="4210"/>
      <c r="AN253" s="4210"/>
      <c r="AO253" s="4210"/>
      <c r="AP253" s="4210">
        <f t="shared" si="80"/>
        <v>0</v>
      </c>
      <c r="AQ253" s="4210"/>
      <c r="AR253" s="4210">
        <f t="shared" si="81"/>
        <v>0</v>
      </c>
      <c r="AS253" s="4210">
        <f t="shared" si="82"/>
        <v>0</v>
      </c>
      <c r="AT253" s="4210">
        <f t="shared" si="83"/>
        <v>0</v>
      </c>
      <c r="AU253" s="4211" t="str">
        <f t="shared" si="84"/>
        <v xml:space="preserve">STATE: ; PDY: ; KKL: ; MHE: ; YNM: </v>
      </c>
      <c r="AV253" s="1579"/>
    </row>
    <row r="254" spans="1:49" s="3379" customFormat="1" ht="23.25">
      <c r="A254" s="4607" t="s">
        <v>4341</v>
      </c>
      <c r="B254" s="4196" t="s">
        <v>1097</v>
      </c>
      <c r="C254" s="4197"/>
      <c r="D254" s="4198" t="s">
        <v>1098</v>
      </c>
      <c r="E254" s="4199"/>
      <c r="F254" s="4199"/>
      <c r="G254" s="4200"/>
      <c r="H254" s="4200"/>
      <c r="I254" s="4200"/>
      <c r="J254" s="4200"/>
      <c r="K254" s="4200"/>
      <c r="L254" s="4200"/>
      <c r="M254" s="4155"/>
      <c r="N254" s="4201"/>
      <c r="O254" s="4155"/>
      <c r="P254" s="4202">
        <f>SUM(P255:P258)</f>
        <v>3.25</v>
      </c>
      <c r="Q254" s="4158"/>
      <c r="R254" s="4203"/>
      <c r="S254" s="4236">
        <f>SUM(S255:S258)</f>
        <v>0</v>
      </c>
      <c r="T254" s="4210"/>
      <c r="U254" s="4210"/>
      <c r="V254" s="4202">
        <f>SUM(V255:V258)</f>
        <v>325000</v>
      </c>
      <c r="W254" s="4211"/>
      <c r="X254" s="4210"/>
      <c r="Y254" s="4210"/>
      <c r="Z254" s="4202">
        <f>SUM(Z255:Z258)</f>
        <v>0</v>
      </c>
      <c r="AA254" s="4210"/>
      <c r="AB254" s="4210"/>
      <c r="AC254" s="4210"/>
      <c r="AD254" s="4202">
        <f>SUM(AD255:AD258)</f>
        <v>150000</v>
      </c>
      <c r="AE254" s="4210"/>
      <c r="AF254" s="4210"/>
      <c r="AG254" s="4210"/>
      <c r="AH254" s="4202">
        <f>SUM(AH255:AH258)</f>
        <v>75000</v>
      </c>
      <c r="AI254" s="4210"/>
      <c r="AJ254" s="4210"/>
      <c r="AK254" s="4210"/>
      <c r="AL254" s="4202">
        <f>SUM(AL255:AL258)</f>
        <v>50000</v>
      </c>
      <c r="AM254" s="4210"/>
      <c r="AN254" s="4210"/>
      <c r="AO254" s="4210"/>
      <c r="AP254" s="4202">
        <f>SUM(AP255:AP258)</f>
        <v>50000</v>
      </c>
      <c r="AQ254" s="4210"/>
      <c r="AR254" s="4202">
        <f>SUM(AR255:AR258)</f>
        <v>325000</v>
      </c>
      <c r="AS254" s="4210"/>
      <c r="AT254" s="4210"/>
      <c r="AU254" s="4211"/>
      <c r="AV254" s="1579"/>
    </row>
    <row r="255" spans="1:49" s="3379" customFormat="1" ht="255.75">
      <c r="A255" s="4224">
        <v>1</v>
      </c>
      <c r="B255" s="4153" t="s">
        <v>1099</v>
      </c>
      <c r="C255" s="4237" t="s">
        <v>1100</v>
      </c>
      <c r="D255" s="4237" t="s">
        <v>4403</v>
      </c>
      <c r="E255" s="4629" t="s">
        <v>85</v>
      </c>
      <c r="F255" s="4162" t="s">
        <v>399</v>
      </c>
      <c r="G255" s="4163"/>
      <c r="H255" s="4179"/>
      <c r="I255" s="4180">
        <v>2</v>
      </c>
      <c r="J255" s="4180"/>
      <c r="K255" s="4209"/>
      <c r="L255" s="4163"/>
      <c r="M255" s="4155">
        <f t="shared" si="67"/>
        <v>40000</v>
      </c>
      <c r="N255" s="4156">
        <f>M255/100000</f>
        <v>0.4</v>
      </c>
      <c r="O255" s="4155">
        <f t="shared" si="68"/>
        <v>5</v>
      </c>
      <c r="P255" s="4157">
        <f>N255*O255</f>
        <v>2</v>
      </c>
      <c r="Q255" s="4158" t="str">
        <f t="shared" si="69"/>
        <v>STATE: ; PDY: Training of Docotors and Staff from DH - Rs.0.50 Lakhs x 2 Batch; KKL: Training of Docotors and Staff from DH - Rs.0.50 Lakhs x 1 Batch; MHE: Training of Docotors and Staff from DH - Rs.0.25 Lakhs x 1 Batch; YNM: Training of Docotors and Staff from DH - Rs.0.25 Lakhs x 1 Batch</v>
      </c>
      <c r="R255" s="4159">
        <f>'Abs17. NPHCE'!Q21</f>
        <v>0</v>
      </c>
      <c r="S255" s="4254">
        <f>'Abs17. NPHCE'!R21</f>
        <v>0</v>
      </c>
      <c r="T255" s="4210">
        <f t="shared" si="72"/>
        <v>40000</v>
      </c>
      <c r="U255" s="4210">
        <f t="shared" si="73"/>
        <v>5</v>
      </c>
      <c r="V255" s="4210">
        <f t="shared" si="74"/>
        <v>200000</v>
      </c>
      <c r="W255" s="4211" t="str">
        <f t="shared" si="75"/>
        <v>STATE: ; PDY: Training of Docotors and Staff from DH - Rs.0.50 Lakhs x 2 Batch; KKL: Training of Docotors and Staff from DH - Rs.0.50 Lakhs x 1 Batch; MHE: Training of Docotors and Staff from DH - Rs.0.25 Lakhs x 1 Batch; YNM: Training of Docotors and Staff from DH - Rs.0.25 Lakhs x 1 Batch</v>
      </c>
      <c r="X255" s="4066"/>
      <c r="Y255" s="4066"/>
      <c r="Z255" s="4066"/>
      <c r="AA255" s="4066"/>
      <c r="AB255" s="4066">
        <v>50000</v>
      </c>
      <c r="AC255" s="4066">
        <v>2</v>
      </c>
      <c r="AD255" s="4205">
        <f>AB255*AC255</f>
        <v>100000</v>
      </c>
      <c r="AE255" s="4066" t="s">
        <v>5922</v>
      </c>
      <c r="AF255" s="4066">
        <v>50000</v>
      </c>
      <c r="AG255" s="4066">
        <v>1</v>
      </c>
      <c r="AH255" s="4205">
        <f>AF255*AG255</f>
        <v>50000</v>
      </c>
      <c r="AI255" s="4066" t="s">
        <v>5921</v>
      </c>
      <c r="AJ255" s="4066">
        <v>25000</v>
      </c>
      <c r="AK255" s="4066">
        <v>1</v>
      </c>
      <c r="AL255" s="4205">
        <f>AJ255*AK255</f>
        <v>25000</v>
      </c>
      <c r="AM255" s="4066" t="s">
        <v>5923</v>
      </c>
      <c r="AN255" s="4066">
        <v>25000</v>
      </c>
      <c r="AO255" s="4066">
        <v>1</v>
      </c>
      <c r="AP255" s="4205">
        <f>AN255*AO255</f>
        <v>25000</v>
      </c>
      <c r="AQ255" s="4066" t="s">
        <v>5923</v>
      </c>
      <c r="AR255" s="4210">
        <f t="shared" si="81"/>
        <v>200000</v>
      </c>
      <c r="AS255" s="4210">
        <f t="shared" si="82"/>
        <v>5</v>
      </c>
      <c r="AT255" s="4210">
        <f t="shared" si="83"/>
        <v>40000</v>
      </c>
      <c r="AU255" s="4211" t="str">
        <f t="shared" si="84"/>
        <v>STATE: ; PDY: Training of Docotors and Staff from DH - Rs.0.50 Lakhs x 2 Batch; KKL: Training of Docotors and Staff from DH - Rs.0.50 Lakhs x 1 Batch; MHE: Training of Docotors and Staff from DH - Rs.0.25 Lakhs x 1 Batch; YNM: Training of Docotors and Staff from DH - Rs.0.25 Lakhs x 1 Batch</v>
      </c>
      <c r="AV255" s="1579" t="s">
        <v>7502</v>
      </c>
      <c r="AW255" s="4981" t="s">
        <v>8073</v>
      </c>
    </row>
    <row r="256" spans="1:49" s="3379" customFormat="1" ht="46.5">
      <c r="A256" s="4224">
        <v>2</v>
      </c>
      <c r="B256" s="4153" t="s">
        <v>2588</v>
      </c>
      <c r="C256" s="4237" t="s">
        <v>1101</v>
      </c>
      <c r="D256" s="4237" t="s">
        <v>4404</v>
      </c>
      <c r="E256" s="4629" t="s">
        <v>85</v>
      </c>
      <c r="F256" s="4162" t="s">
        <v>399</v>
      </c>
      <c r="G256" s="4154"/>
      <c r="H256" s="4154"/>
      <c r="I256" s="4154">
        <v>1.6</v>
      </c>
      <c r="J256" s="4154"/>
      <c r="K256" s="4154"/>
      <c r="L256" s="4154"/>
      <c r="M256" s="4155">
        <f t="shared" si="67"/>
        <v>0</v>
      </c>
      <c r="N256" s="4156">
        <f>M256/100000</f>
        <v>0</v>
      </c>
      <c r="O256" s="4155">
        <f t="shared" si="68"/>
        <v>0</v>
      </c>
      <c r="P256" s="4157">
        <f>N256*O256</f>
        <v>0</v>
      </c>
      <c r="Q256" s="4158" t="str">
        <f t="shared" si="69"/>
        <v xml:space="preserve">STATE: ; PDY: ; KKL: ; MHE: ; YNM: </v>
      </c>
      <c r="R256" s="4159">
        <f>'Abs17. NPHCE'!Q22</f>
        <v>0</v>
      </c>
      <c r="S256" s="4254">
        <f>'Abs17. NPHCE'!R22</f>
        <v>0</v>
      </c>
      <c r="T256" s="4210">
        <f t="shared" si="72"/>
        <v>0</v>
      </c>
      <c r="U256" s="4210">
        <f t="shared" si="73"/>
        <v>0</v>
      </c>
      <c r="V256" s="4210">
        <f t="shared" si="74"/>
        <v>0</v>
      </c>
      <c r="W256" s="4211" t="str">
        <f t="shared" si="75"/>
        <v xml:space="preserve">STATE: ; PDY: ; KKL: ; MHE: ; YNM: </v>
      </c>
      <c r="X256" s="4066"/>
      <c r="Y256" s="4066"/>
      <c r="Z256" s="4066"/>
      <c r="AA256" s="4066"/>
      <c r="AB256" s="4066"/>
      <c r="AC256" s="4066"/>
      <c r="AD256" s="4205">
        <f>AB256*AC256</f>
        <v>0</v>
      </c>
      <c r="AE256" s="4066"/>
      <c r="AF256" s="4066"/>
      <c r="AG256" s="4066"/>
      <c r="AH256" s="4205">
        <f>AF256*AG256</f>
        <v>0</v>
      </c>
      <c r="AI256" s="4066"/>
      <c r="AJ256" s="4066"/>
      <c r="AK256" s="4066"/>
      <c r="AL256" s="4205">
        <f>AJ256*AK256</f>
        <v>0</v>
      </c>
      <c r="AM256" s="4066"/>
      <c r="AN256" s="4066"/>
      <c r="AO256" s="4066"/>
      <c r="AP256" s="4066"/>
      <c r="AQ256" s="4066"/>
      <c r="AR256" s="4210">
        <f t="shared" si="81"/>
        <v>0</v>
      </c>
      <c r="AS256" s="4210">
        <f t="shared" si="82"/>
        <v>0</v>
      </c>
      <c r="AT256" s="4210">
        <f t="shared" si="83"/>
        <v>0</v>
      </c>
      <c r="AU256" s="4211" t="str">
        <f t="shared" si="84"/>
        <v xml:space="preserve">STATE: ; PDY: ; KKL: ; MHE: ; YNM: </v>
      </c>
      <c r="AV256" s="1579" t="s">
        <v>7503</v>
      </c>
    </row>
    <row r="257" spans="1:49" s="3379" customFormat="1" ht="255.75">
      <c r="A257" s="4224">
        <v>3</v>
      </c>
      <c r="B257" s="4153" t="s">
        <v>2589</v>
      </c>
      <c r="C257" s="4237" t="s">
        <v>1102</v>
      </c>
      <c r="D257" s="4237" t="s">
        <v>4405</v>
      </c>
      <c r="E257" s="4629" t="s">
        <v>85</v>
      </c>
      <c r="F257" s="4162" t="s">
        <v>399</v>
      </c>
      <c r="G257" s="4154"/>
      <c r="H257" s="4154"/>
      <c r="I257" s="4154">
        <v>1</v>
      </c>
      <c r="J257" s="4154"/>
      <c r="K257" s="4154"/>
      <c r="L257" s="4154"/>
      <c r="M257" s="4155">
        <f t="shared" si="67"/>
        <v>25000</v>
      </c>
      <c r="N257" s="4156">
        <f>M257/100000</f>
        <v>0.25</v>
      </c>
      <c r="O257" s="4155">
        <f t="shared" si="68"/>
        <v>5</v>
      </c>
      <c r="P257" s="4157">
        <f>N257*O257</f>
        <v>1.25</v>
      </c>
      <c r="Q257" s="4158" t="str">
        <f t="shared" si="69"/>
        <v>STATE: ; PDY: Training of Docotors and Staff from PHC - Rs.0.25 Lakhs x 2 Batch; KKL: Training of Docotors and Staff from PHC - Rs.0.25 Lakhs x 1 Batch; MHE: Training of Docotors and Staff from PHC - Rs.0.25 Lakhs x 1 Batch; YNM: Training of Docotors and Staff from PHC - Rs.0.25 Lakhs x 1 Batch</v>
      </c>
      <c r="R257" s="4159">
        <f>'Abs17. NPHCE'!Q23</f>
        <v>0</v>
      </c>
      <c r="S257" s="4254">
        <f>'Abs17. NPHCE'!R23</f>
        <v>0</v>
      </c>
      <c r="T257" s="4210">
        <f t="shared" si="72"/>
        <v>25000</v>
      </c>
      <c r="U257" s="4210">
        <f t="shared" si="73"/>
        <v>5</v>
      </c>
      <c r="V257" s="4210">
        <f t="shared" si="74"/>
        <v>125000</v>
      </c>
      <c r="W257" s="4211" t="str">
        <f t="shared" si="75"/>
        <v>STATE: ; PDY: Training of Docotors and Staff from PHC - Rs.0.25 Lakhs x 2 Batch; KKL: Training of Docotors and Staff from PHC - Rs.0.25 Lakhs x 1 Batch; MHE: Training of Docotors and Staff from PHC - Rs.0.25 Lakhs x 1 Batch; YNM: Training of Docotors and Staff from PHC - Rs.0.25 Lakhs x 1 Batch</v>
      </c>
      <c r="X257" s="4066"/>
      <c r="Y257" s="4066"/>
      <c r="Z257" s="4066"/>
      <c r="AA257" s="4066"/>
      <c r="AB257" s="4066">
        <v>25000</v>
      </c>
      <c r="AC257" s="4066">
        <v>2</v>
      </c>
      <c r="AD257" s="4205">
        <f>AB257*AC257</f>
        <v>50000</v>
      </c>
      <c r="AE257" s="4066" t="s">
        <v>5929</v>
      </c>
      <c r="AF257" s="4066">
        <v>25000</v>
      </c>
      <c r="AG257" s="4066">
        <v>1</v>
      </c>
      <c r="AH257" s="4205">
        <f>AF257*AG257</f>
        <v>25000</v>
      </c>
      <c r="AI257" s="4066" t="s">
        <v>5930</v>
      </c>
      <c r="AJ257" s="4066">
        <v>25000</v>
      </c>
      <c r="AK257" s="4066">
        <v>1</v>
      </c>
      <c r="AL257" s="4205">
        <f>AJ257*AK257</f>
        <v>25000</v>
      </c>
      <c r="AM257" s="4066" t="s">
        <v>5930</v>
      </c>
      <c r="AN257" s="4066">
        <v>25000</v>
      </c>
      <c r="AO257" s="4066">
        <v>1</v>
      </c>
      <c r="AP257" s="4205">
        <f>AN257*AO257</f>
        <v>25000</v>
      </c>
      <c r="AQ257" s="4066" t="s">
        <v>5930</v>
      </c>
      <c r="AR257" s="4210">
        <f t="shared" si="81"/>
        <v>125000</v>
      </c>
      <c r="AS257" s="4210">
        <f t="shared" si="82"/>
        <v>5</v>
      </c>
      <c r="AT257" s="4210">
        <f t="shared" si="83"/>
        <v>25000</v>
      </c>
      <c r="AU257" s="4211" t="str">
        <f t="shared" si="84"/>
        <v>STATE: ; PDY: Training of Docotors and Staff from PHC - Rs.0.25 Lakhs x 2 Batch; KKL: Training of Docotors and Staff from PHC - Rs.0.25 Lakhs x 1 Batch; MHE: Training of Docotors and Staff from PHC - Rs.0.25 Lakhs x 1 Batch; YNM: Training of Docotors and Staff from PHC - Rs.0.25 Lakhs x 1 Batch</v>
      </c>
      <c r="AV257" s="1579" t="s">
        <v>7504</v>
      </c>
      <c r="AW257" s="4981" t="s">
        <v>8075</v>
      </c>
    </row>
    <row r="258" spans="1:49" s="3379" customFormat="1" ht="60.75">
      <c r="A258" s="4224">
        <v>4</v>
      </c>
      <c r="B258" s="4153" t="s">
        <v>2590</v>
      </c>
      <c r="C258" s="4282"/>
      <c r="D258" s="4153" t="s">
        <v>1308</v>
      </c>
      <c r="E258" s="4629" t="s">
        <v>85</v>
      </c>
      <c r="F258" s="4162" t="s">
        <v>399</v>
      </c>
      <c r="G258" s="4154"/>
      <c r="H258" s="4154"/>
      <c r="I258" s="4154"/>
      <c r="J258" s="4154"/>
      <c r="K258" s="4154"/>
      <c r="L258" s="4154"/>
      <c r="M258" s="4155">
        <f t="shared" si="67"/>
        <v>0</v>
      </c>
      <c r="N258" s="4156">
        <f>M258/100000</f>
        <v>0</v>
      </c>
      <c r="O258" s="4155">
        <f t="shared" si="68"/>
        <v>0</v>
      </c>
      <c r="P258" s="4157">
        <f>N258*O258</f>
        <v>0</v>
      </c>
      <c r="Q258" s="4158" t="str">
        <f t="shared" si="69"/>
        <v xml:space="preserve">STATE: ; PDY: ; KKL: ; MHE: ; YNM: </v>
      </c>
      <c r="R258" s="4159">
        <f>'Abs17. NPHCE'!Q24</f>
        <v>0</v>
      </c>
      <c r="S258" s="4254">
        <f>'Abs17. NPHCE'!R24</f>
        <v>0</v>
      </c>
      <c r="T258" s="4210">
        <f t="shared" si="72"/>
        <v>0</v>
      </c>
      <c r="U258" s="4210">
        <f t="shared" si="73"/>
        <v>0</v>
      </c>
      <c r="V258" s="4210">
        <f t="shared" si="74"/>
        <v>0</v>
      </c>
      <c r="W258" s="4211" t="str">
        <f t="shared" si="75"/>
        <v xml:space="preserve">STATE: ; PDY: ; KKL: ; MHE: ; YNM: </v>
      </c>
      <c r="X258" s="4210"/>
      <c r="Y258" s="4210"/>
      <c r="Z258" s="4210">
        <f t="shared" si="76"/>
        <v>0</v>
      </c>
      <c r="AA258" s="4210"/>
      <c r="AB258" s="4210"/>
      <c r="AC258" s="4210"/>
      <c r="AD258" s="4210">
        <f t="shared" si="77"/>
        <v>0</v>
      </c>
      <c r="AE258" s="4210"/>
      <c r="AF258" s="4210"/>
      <c r="AG258" s="4210"/>
      <c r="AH258" s="4210">
        <f t="shared" si="78"/>
        <v>0</v>
      </c>
      <c r="AI258" s="4210"/>
      <c r="AJ258" s="4210"/>
      <c r="AK258" s="4210"/>
      <c r="AL258" s="4210">
        <f t="shared" si="79"/>
        <v>0</v>
      </c>
      <c r="AM258" s="4210"/>
      <c r="AN258" s="4210"/>
      <c r="AO258" s="4210"/>
      <c r="AP258" s="4210">
        <f t="shared" si="80"/>
        <v>0</v>
      </c>
      <c r="AQ258" s="4210"/>
      <c r="AR258" s="4210">
        <f t="shared" si="81"/>
        <v>0</v>
      </c>
      <c r="AS258" s="4210">
        <f t="shared" si="82"/>
        <v>0</v>
      </c>
      <c r="AT258" s="4210">
        <f t="shared" si="83"/>
        <v>0</v>
      </c>
      <c r="AU258" s="4211" t="str">
        <f t="shared" si="84"/>
        <v xml:space="preserve">STATE: ; PDY: ; KKL: ; MHE: ; YNM: </v>
      </c>
      <c r="AV258" s="1579" t="s">
        <v>7505</v>
      </c>
    </row>
    <row r="259" spans="1:49" s="3379" customFormat="1" ht="23.25">
      <c r="A259" s="4607" t="s">
        <v>4342</v>
      </c>
      <c r="B259" s="4196" t="s">
        <v>1103</v>
      </c>
      <c r="C259" s="4197"/>
      <c r="D259" s="4198" t="s">
        <v>1104</v>
      </c>
      <c r="E259" s="4199"/>
      <c r="F259" s="4199"/>
      <c r="G259" s="4200"/>
      <c r="H259" s="4200"/>
      <c r="I259" s="4200"/>
      <c r="J259" s="4200"/>
      <c r="K259" s="4200"/>
      <c r="L259" s="4200"/>
      <c r="M259" s="4155"/>
      <c r="N259" s="4201"/>
      <c r="O259" s="4155"/>
      <c r="P259" s="4202">
        <f>SUM(P260:P261)</f>
        <v>4</v>
      </c>
      <c r="Q259" s="4158"/>
      <c r="R259" s="4203"/>
      <c r="S259" s="4204">
        <f>SUM(S260:S261)</f>
        <v>0</v>
      </c>
      <c r="T259" s="4210"/>
      <c r="U259" s="4210"/>
      <c r="V259" s="4202">
        <f>SUM(V260:V261)</f>
        <v>400000</v>
      </c>
      <c r="W259" s="4211"/>
      <c r="X259" s="4210"/>
      <c r="Y259" s="4210"/>
      <c r="Z259" s="4202">
        <f>SUM(Z260:Z261)</f>
        <v>200000</v>
      </c>
      <c r="AA259" s="4210"/>
      <c r="AB259" s="4210"/>
      <c r="AC259" s="4210"/>
      <c r="AD259" s="4202">
        <f>SUM(AD260:AD261)</f>
        <v>200000</v>
      </c>
      <c r="AE259" s="4210"/>
      <c r="AF259" s="4210"/>
      <c r="AG259" s="4210"/>
      <c r="AH259" s="4202">
        <f>SUM(AH260:AH261)</f>
        <v>0</v>
      </c>
      <c r="AI259" s="4210"/>
      <c r="AJ259" s="4210"/>
      <c r="AK259" s="4210"/>
      <c r="AL259" s="4202">
        <f>SUM(AL260:AL261)</f>
        <v>0</v>
      </c>
      <c r="AM259" s="4210"/>
      <c r="AN259" s="4210"/>
      <c r="AO259" s="4210"/>
      <c r="AP259" s="4202">
        <f>SUM(AP260:AP261)</f>
        <v>0</v>
      </c>
      <c r="AQ259" s="4210"/>
      <c r="AR259" s="4202">
        <f>SUM(AR260:AR261)</f>
        <v>400000</v>
      </c>
      <c r="AS259" s="4210"/>
      <c r="AT259" s="4210"/>
      <c r="AU259" s="4211"/>
      <c r="AV259" s="1579"/>
    </row>
    <row r="260" spans="1:49" s="3387" customFormat="1" ht="116.25">
      <c r="A260" s="4617">
        <v>1</v>
      </c>
      <c r="B260" s="4291" t="s">
        <v>1105</v>
      </c>
      <c r="C260" s="4291" t="s">
        <v>1106</v>
      </c>
      <c r="D260" s="4291" t="s">
        <v>5258</v>
      </c>
      <c r="E260" s="4630" t="s">
        <v>85</v>
      </c>
      <c r="F260" s="4292" t="s">
        <v>152</v>
      </c>
      <c r="G260" s="4293"/>
      <c r="H260" s="4293"/>
      <c r="I260" s="4293"/>
      <c r="J260" s="4293"/>
      <c r="K260" s="4293"/>
      <c r="L260" s="4293"/>
      <c r="M260" s="4155">
        <f t="shared" si="67"/>
        <v>25000</v>
      </c>
      <c r="N260" s="4156">
        <f>M260/100000</f>
        <v>0.25</v>
      </c>
      <c r="O260" s="4155">
        <f t="shared" si="68"/>
        <v>8</v>
      </c>
      <c r="P260" s="4157">
        <f>N260*O260</f>
        <v>2</v>
      </c>
      <c r="Q260" s="4158" t="str">
        <f t="shared" si="69"/>
        <v xml:space="preserve">STATE: ; PDY: Advocacy workshop &amp; Training to Health care providers/law enforces &amp; others including COTPA; KKL: ; MHE: ; YNM: </v>
      </c>
      <c r="R260" s="4225">
        <f>'Abs18. NTCP'!Q18</f>
        <v>0</v>
      </c>
      <c r="S260" s="4294">
        <f>'Abs18. NTCP'!R18</f>
        <v>0</v>
      </c>
      <c r="T260" s="4210">
        <f t="shared" si="72"/>
        <v>25000</v>
      </c>
      <c r="U260" s="4210">
        <f>Y260+AC260+AG260+AK260+AO260</f>
        <v>8</v>
      </c>
      <c r="V260" s="4210">
        <f>T260*U260</f>
        <v>200000</v>
      </c>
      <c r="W260" s="4211" t="str">
        <f>"STATE: "&amp;AA260&amp;"; PDY: "&amp;AE260&amp;"; KKL: "&amp;AI260&amp;"; MHE: "&amp;AM260&amp;"; YNM: "&amp;AQ260</f>
        <v xml:space="preserve">STATE: ; PDY: Advocacy workshop &amp; Training to Health care providers/law enforces &amp; others including COTPA; KKL: ; MHE: ; YNM: </v>
      </c>
      <c r="X260" s="4210"/>
      <c r="Y260" s="4210"/>
      <c r="Z260" s="4210">
        <f>X260*Y260</f>
        <v>0</v>
      </c>
      <c r="AA260" s="4210"/>
      <c r="AB260" s="4210">
        <v>25000</v>
      </c>
      <c r="AC260" s="4210">
        <v>8</v>
      </c>
      <c r="AD260" s="4210">
        <f t="shared" si="77"/>
        <v>200000</v>
      </c>
      <c r="AE260" s="4210" t="s">
        <v>7028</v>
      </c>
      <c r="AF260" s="4210"/>
      <c r="AG260" s="4210"/>
      <c r="AH260" s="4210">
        <f t="shared" si="78"/>
        <v>0</v>
      </c>
      <c r="AI260" s="4210"/>
      <c r="AJ260" s="4210"/>
      <c r="AK260" s="4210"/>
      <c r="AL260" s="4210">
        <f t="shared" si="79"/>
        <v>0</v>
      </c>
      <c r="AM260" s="4210"/>
      <c r="AN260" s="4210"/>
      <c r="AO260" s="4210"/>
      <c r="AP260" s="4210">
        <f t="shared" si="80"/>
        <v>0</v>
      </c>
      <c r="AQ260" s="4210"/>
      <c r="AR260" s="4210">
        <f t="shared" si="81"/>
        <v>200000</v>
      </c>
      <c r="AS260" s="4210">
        <f t="shared" si="82"/>
        <v>8</v>
      </c>
      <c r="AT260" s="4210">
        <f t="shared" si="83"/>
        <v>25000</v>
      </c>
      <c r="AU260" s="4211" t="str">
        <f t="shared" si="84"/>
        <v xml:space="preserve">STATE: ; PDY: Advocacy workshop &amp; Training to Health care providers/law enforces &amp; others including COTPA; KKL: ; MHE: ; YNM: </v>
      </c>
      <c r="AV260" s="1607" t="s">
        <v>7506</v>
      </c>
      <c r="AW260" s="4981" t="s">
        <v>8169</v>
      </c>
    </row>
    <row r="261" spans="1:49" s="3387" customFormat="1" ht="116.25">
      <c r="A261" s="4617">
        <v>2</v>
      </c>
      <c r="B261" s="4291" t="s">
        <v>1107</v>
      </c>
      <c r="C261" s="4291" t="s">
        <v>1108</v>
      </c>
      <c r="D261" s="4291" t="s">
        <v>5259</v>
      </c>
      <c r="E261" s="4630" t="s">
        <v>85</v>
      </c>
      <c r="F261" s="4292" t="s">
        <v>152</v>
      </c>
      <c r="G261" s="4293"/>
      <c r="H261" s="4293"/>
      <c r="I261" s="4293"/>
      <c r="J261" s="4293"/>
      <c r="K261" s="4293"/>
      <c r="L261" s="4293"/>
      <c r="M261" s="4155">
        <f t="shared" si="67"/>
        <v>25000</v>
      </c>
      <c r="N261" s="4156">
        <f>M261/100000</f>
        <v>0.25</v>
      </c>
      <c r="O261" s="4155">
        <f t="shared" si="68"/>
        <v>8</v>
      </c>
      <c r="P261" s="4157">
        <f>N261*O261</f>
        <v>2</v>
      </c>
      <c r="Q261" s="4158" t="str">
        <f t="shared" si="69"/>
        <v xml:space="preserve">STATE: state level training to State holders/Health Professionals/Law Enforces &amp; Others; PDY: ; KKL: ; MHE: ; YNM: </v>
      </c>
      <c r="R261" s="4225">
        <f>'Abs18. NTCP'!Q19</f>
        <v>0</v>
      </c>
      <c r="S261" s="4294">
        <f>'Abs18. NTCP'!R19</f>
        <v>0</v>
      </c>
      <c r="T261" s="4210">
        <f t="shared" si="72"/>
        <v>25000</v>
      </c>
      <c r="U261" s="4210">
        <f t="shared" si="73"/>
        <v>8</v>
      </c>
      <c r="V261" s="4210">
        <f t="shared" si="74"/>
        <v>200000</v>
      </c>
      <c r="W261" s="4211" t="str">
        <f>"STATE: "&amp;AA261&amp;"; PDY: "&amp;AE261&amp;"; KKL: "&amp;AI261&amp;"; MHE: "&amp;AM261&amp;"; YNM: "&amp;AQ261</f>
        <v xml:space="preserve">STATE: state level training to State holders/Health Professionals/Law Enforces &amp; Others; PDY: ; KKL: ; MHE: ; YNM: </v>
      </c>
      <c r="X261" s="4210">
        <v>25000</v>
      </c>
      <c r="Y261" s="4210">
        <v>8</v>
      </c>
      <c r="Z261" s="4210">
        <f t="shared" si="76"/>
        <v>200000</v>
      </c>
      <c r="AA261" s="4211" t="s">
        <v>7027</v>
      </c>
      <c r="AB261" s="4210"/>
      <c r="AC261" s="4210"/>
      <c r="AD261" s="4210">
        <f>AB261*AC261</f>
        <v>0</v>
      </c>
      <c r="AE261" s="4210"/>
      <c r="AF261" s="4210"/>
      <c r="AG261" s="4210"/>
      <c r="AH261" s="4210">
        <f t="shared" si="78"/>
        <v>0</v>
      </c>
      <c r="AI261" s="4210"/>
      <c r="AJ261" s="4210"/>
      <c r="AK261" s="4210"/>
      <c r="AL261" s="4210">
        <f t="shared" si="79"/>
        <v>0</v>
      </c>
      <c r="AM261" s="4210"/>
      <c r="AN261" s="4210"/>
      <c r="AO261" s="4210"/>
      <c r="AP261" s="4210">
        <f t="shared" si="80"/>
        <v>0</v>
      </c>
      <c r="AQ261" s="4210"/>
      <c r="AR261" s="4210">
        <f t="shared" si="81"/>
        <v>200000</v>
      </c>
      <c r="AS261" s="4210">
        <f t="shared" si="82"/>
        <v>8</v>
      </c>
      <c r="AT261" s="4210">
        <f t="shared" si="83"/>
        <v>25000</v>
      </c>
      <c r="AU261" s="4211" t="str">
        <f t="shared" si="84"/>
        <v xml:space="preserve">STATE: state level training to State holders/Health Professionals/Law Enforces &amp; Others; PDY: ; KKL: ; MHE: ; YNM: </v>
      </c>
      <c r="AV261" s="1607" t="s">
        <v>7506</v>
      </c>
      <c r="AW261" s="4981" t="s">
        <v>8169</v>
      </c>
    </row>
    <row r="262" spans="1:49" s="3379" customFormat="1" ht="23.25">
      <c r="A262" s="4148" t="s">
        <v>4343</v>
      </c>
      <c r="B262" s="4196" t="s">
        <v>1109</v>
      </c>
      <c r="C262" s="4197" t="s">
        <v>1110</v>
      </c>
      <c r="D262" s="4198" t="s">
        <v>1111</v>
      </c>
      <c r="E262" s="4199"/>
      <c r="F262" s="4199"/>
      <c r="G262" s="4200"/>
      <c r="H262" s="4200"/>
      <c r="I262" s="4200"/>
      <c r="J262" s="4200"/>
      <c r="K262" s="4200"/>
      <c r="L262" s="4200"/>
      <c r="M262" s="4155"/>
      <c r="N262" s="4201"/>
      <c r="O262" s="4155"/>
      <c r="P262" s="4202">
        <f>SUM(P263:P266)</f>
        <v>7</v>
      </c>
      <c r="Q262" s="4158"/>
      <c r="R262" s="4203"/>
      <c r="S262" s="4236">
        <f>SUM(S263:S266)</f>
        <v>0</v>
      </c>
      <c r="T262" s="4210"/>
      <c r="U262" s="4210"/>
      <c r="V262" s="4202">
        <f>SUM(V263:V266)</f>
        <v>700000</v>
      </c>
      <c r="W262" s="4211"/>
      <c r="X262" s="4210"/>
      <c r="Y262" s="4210"/>
      <c r="Z262" s="4202">
        <f>SUM(Z263:Z266)</f>
        <v>500000</v>
      </c>
      <c r="AA262" s="4210"/>
      <c r="AB262" s="4210"/>
      <c r="AC262" s="4210"/>
      <c r="AD262" s="4202">
        <f>SUM(AD263:AD266)</f>
        <v>50000</v>
      </c>
      <c r="AE262" s="4210"/>
      <c r="AF262" s="4210"/>
      <c r="AG262" s="4210"/>
      <c r="AH262" s="4202">
        <f>SUM(AH263:AH266)</f>
        <v>50000</v>
      </c>
      <c r="AI262" s="4210"/>
      <c r="AJ262" s="4210"/>
      <c r="AK262" s="4210"/>
      <c r="AL262" s="4202">
        <f>SUM(AL263:AL266)</f>
        <v>50000</v>
      </c>
      <c r="AM262" s="4210"/>
      <c r="AN262" s="4210"/>
      <c r="AO262" s="4210"/>
      <c r="AP262" s="4202">
        <f>SUM(AP263:AP266)</f>
        <v>50000</v>
      </c>
      <c r="AQ262" s="4210"/>
      <c r="AR262" s="4202">
        <f>SUM(AR263:AR266)</f>
        <v>700000</v>
      </c>
      <c r="AS262" s="4210"/>
      <c r="AT262" s="4210"/>
      <c r="AU262" s="4211"/>
      <c r="AV262" s="1579"/>
    </row>
    <row r="263" spans="1:49" s="3379" customFormat="1" ht="116.25">
      <c r="A263" s="4224">
        <v>1</v>
      </c>
      <c r="B263" s="4237" t="s">
        <v>1112</v>
      </c>
      <c r="C263" s="4237" t="s">
        <v>1113</v>
      </c>
      <c r="D263" s="4237" t="s">
        <v>1114</v>
      </c>
      <c r="E263" s="4629" t="s">
        <v>85</v>
      </c>
      <c r="F263" s="4162" t="s">
        <v>415</v>
      </c>
      <c r="G263" s="4154"/>
      <c r="H263" s="4154"/>
      <c r="I263" s="4154">
        <v>3</v>
      </c>
      <c r="J263" s="4154"/>
      <c r="K263" s="4154"/>
      <c r="L263" s="4154"/>
      <c r="M263" s="4155">
        <f t="shared" si="67"/>
        <v>50000</v>
      </c>
      <c r="N263" s="4156">
        <f>M263/100000</f>
        <v>0.5</v>
      </c>
      <c r="O263" s="4155">
        <f t="shared" si="68"/>
        <v>10</v>
      </c>
      <c r="P263" s="4157">
        <f>N263*O263</f>
        <v>5</v>
      </c>
      <c r="Q263" s="4158" t="str">
        <f t="shared" si="69"/>
        <v xml:space="preserve">STATE: NCD Orientation (3), IHCI training programme (3), CPHC NCD App Training (4) 10 Batch *50000; PDY: ; KKL: ; MHE: ; YNM: </v>
      </c>
      <c r="R263" s="4159">
        <f>'Abs19. NPCDCS'!Q36</f>
        <v>0</v>
      </c>
      <c r="S263" s="4254">
        <f>'Abs19. NPCDCS'!R36</f>
        <v>0</v>
      </c>
      <c r="T263" s="4210">
        <f t="shared" si="72"/>
        <v>50000</v>
      </c>
      <c r="U263" s="4210">
        <f t="shared" si="73"/>
        <v>10</v>
      </c>
      <c r="V263" s="4210">
        <f t="shared" si="74"/>
        <v>500000</v>
      </c>
      <c r="W263" s="4211" t="str">
        <f t="shared" si="75"/>
        <v xml:space="preserve">STATE: NCD Orientation (3), IHCI training programme (3), CPHC NCD App Training (4) 10 Batch *50000; PDY: ; KKL: ; MHE: ; YNM: </v>
      </c>
      <c r="X263" s="4205">
        <v>50000</v>
      </c>
      <c r="Y263" s="4205">
        <v>10</v>
      </c>
      <c r="Z263" s="4205">
        <f>X263*Y263</f>
        <v>500000</v>
      </c>
      <c r="AA263" s="4181" t="s">
        <v>6801</v>
      </c>
      <c r="AB263" s="4205"/>
      <c r="AC263" s="4205"/>
      <c r="AD263" s="4205">
        <f>AB263*AC263</f>
        <v>0</v>
      </c>
      <c r="AE263" s="4205"/>
      <c r="AF263" s="4205"/>
      <c r="AG263" s="4205"/>
      <c r="AH263" s="4205">
        <f>AF263*AG263</f>
        <v>0</v>
      </c>
      <c r="AI263" s="4205"/>
      <c r="AJ263" s="4205"/>
      <c r="AK263" s="4205"/>
      <c r="AL263" s="4205">
        <f>AJ263*AK263</f>
        <v>0</v>
      </c>
      <c r="AM263" s="4205"/>
      <c r="AN263" s="4205"/>
      <c r="AO263" s="4205"/>
      <c r="AP263" s="4205">
        <f>AN263*AO263</f>
        <v>0</v>
      </c>
      <c r="AQ263" s="4205"/>
      <c r="AR263" s="4210">
        <f t="shared" si="81"/>
        <v>500000</v>
      </c>
      <c r="AS263" s="4210">
        <f t="shared" si="82"/>
        <v>10</v>
      </c>
      <c r="AT263" s="4210">
        <f t="shared" si="83"/>
        <v>50000</v>
      </c>
      <c r="AU263" s="4211" t="str">
        <f t="shared" si="84"/>
        <v xml:space="preserve">STATE: NCD Orientation (3), IHCI training programme (3), CPHC NCD App Training (4) 10 Batch *50000; PDY: ; KKL: ; MHE: ; YNM: </v>
      </c>
      <c r="AV263" s="1579" t="s">
        <v>7507</v>
      </c>
      <c r="AW263" s="4981" t="s">
        <v>8191</v>
      </c>
    </row>
    <row r="264" spans="1:49" s="3379" customFormat="1" ht="348.75">
      <c r="A264" s="4224">
        <v>2</v>
      </c>
      <c r="B264" s="4237" t="s">
        <v>1115</v>
      </c>
      <c r="C264" s="4237" t="s">
        <v>1116</v>
      </c>
      <c r="D264" s="4237" t="s">
        <v>1117</v>
      </c>
      <c r="E264" s="4629" t="s">
        <v>85</v>
      </c>
      <c r="F264" s="4162" t="s">
        <v>415</v>
      </c>
      <c r="G264" s="4154"/>
      <c r="H264" s="4154"/>
      <c r="I264" s="4154"/>
      <c r="J264" s="4154"/>
      <c r="K264" s="4154"/>
      <c r="L264" s="4154"/>
      <c r="M264" s="4155">
        <f t="shared" ref="M264:M283" si="95">T264</f>
        <v>50000</v>
      </c>
      <c r="N264" s="4156">
        <f>M264/100000</f>
        <v>0.5</v>
      </c>
      <c r="O264" s="4155">
        <f t="shared" ref="O264:O283" si="96">U264</f>
        <v>4</v>
      </c>
      <c r="P264" s="4157">
        <f>N264*O264</f>
        <v>2</v>
      </c>
      <c r="Q264" s="4158" t="str">
        <f t="shared" ref="Q264:Q283" si="97">W264</f>
        <v>STATE: ; PDY: Rs. 50000*1 Districts = Rs.50000 NCD Orientation and CPHC NCD app training at District level; KKL: Rs. 50000*1 Districts = Rs.50000 NCD Orientation and CPHC NCD app training at District level; MHE: Rs. 50000*1 Districts = Rs.50000 NCD Orientation and CPHC NCD app training at District level; YNM: Rs. 50000*1 Districts = Rs.50000 NCD Orientation and CPHC NCD app training at District level</v>
      </c>
      <c r="R264" s="4159">
        <f>'Abs19. NPCDCS'!Q37</f>
        <v>0</v>
      </c>
      <c r="S264" s="4254">
        <f>'Abs19. NPCDCS'!R37</f>
        <v>0</v>
      </c>
      <c r="T264" s="4210">
        <f t="shared" si="72"/>
        <v>50000</v>
      </c>
      <c r="U264" s="4210">
        <f t="shared" si="73"/>
        <v>4</v>
      </c>
      <c r="V264" s="4210">
        <f t="shared" si="74"/>
        <v>200000</v>
      </c>
      <c r="W264" s="4211" t="str">
        <f t="shared" si="75"/>
        <v>STATE: ; PDY: Rs. 50000*1 Districts = Rs.50000 NCD Orientation and CPHC NCD app training at District level; KKL: Rs. 50000*1 Districts = Rs.50000 NCD Orientation and CPHC NCD app training at District level; MHE: Rs. 50000*1 Districts = Rs.50000 NCD Orientation and CPHC NCD app training at District level; YNM: Rs. 50000*1 Districts = Rs.50000 NCD Orientation and CPHC NCD app training at District level</v>
      </c>
      <c r="X264" s="4210"/>
      <c r="Y264" s="4210"/>
      <c r="Z264" s="4210">
        <f t="shared" si="76"/>
        <v>0</v>
      </c>
      <c r="AA264" s="4210"/>
      <c r="AB264" s="4210">
        <v>50000</v>
      </c>
      <c r="AC264" s="4210">
        <v>1</v>
      </c>
      <c r="AD264" s="4210">
        <f t="shared" si="77"/>
        <v>50000</v>
      </c>
      <c r="AE264" s="4210" t="s">
        <v>6802</v>
      </c>
      <c r="AF264" s="4210">
        <v>50000</v>
      </c>
      <c r="AG264" s="4210">
        <v>1</v>
      </c>
      <c r="AH264" s="4210">
        <f>AF264*AG264</f>
        <v>50000</v>
      </c>
      <c r="AI264" s="4210" t="s">
        <v>6802</v>
      </c>
      <c r="AJ264" s="4210">
        <v>50000</v>
      </c>
      <c r="AK264" s="4210">
        <v>1</v>
      </c>
      <c r="AL264" s="4210">
        <f>AJ264*AK264</f>
        <v>50000</v>
      </c>
      <c r="AM264" s="4210" t="s">
        <v>6802</v>
      </c>
      <c r="AN264" s="4210">
        <v>50000</v>
      </c>
      <c r="AO264" s="4210">
        <v>1</v>
      </c>
      <c r="AP264" s="4210">
        <f>AN264*AO264</f>
        <v>50000</v>
      </c>
      <c r="AQ264" s="4210" t="s">
        <v>6802</v>
      </c>
      <c r="AR264" s="4210">
        <f t="shared" si="81"/>
        <v>200000</v>
      </c>
      <c r="AS264" s="4210">
        <f t="shared" si="82"/>
        <v>4</v>
      </c>
      <c r="AT264" s="4210">
        <f t="shared" si="83"/>
        <v>50000</v>
      </c>
      <c r="AU264" s="4211" t="str">
        <f t="shared" si="84"/>
        <v>STATE: ; PDY: Rs. 50000*1 Districts = Rs.50000 NCD Orientation and CPHC NCD app training at District level; KKL: Rs. 50000*1 Districts = Rs.50000 NCD Orientation and CPHC NCD app training at District level; MHE: Rs. 50000*1 Districts = Rs.50000 NCD Orientation and CPHC NCD app training at District level; YNM: Rs. 50000*1 Districts = Rs.50000 NCD Orientation and CPHC NCD app training at District level</v>
      </c>
      <c r="AV264" s="1579" t="s">
        <v>7508</v>
      </c>
      <c r="AW264" s="4981" t="s">
        <v>8191</v>
      </c>
    </row>
    <row r="265" spans="1:49" s="3379" customFormat="1" ht="46.5">
      <c r="A265" s="4224">
        <v>3</v>
      </c>
      <c r="B265" s="4237" t="s">
        <v>2591</v>
      </c>
      <c r="C265" s="4282"/>
      <c r="D265" s="4237" t="s">
        <v>2530</v>
      </c>
      <c r="E265" s="4629" t="s">
        <v>85</v>
      </c>
      <c r="F265" s="4162" t="s">
        <v>415</v>
      </c>
      <c r="G265" s="4154"/>
      <c r="H265" s="4154"/>
      <c r="I265" s="4154"/>
      <c r="J265" s="4154"/>
      <c r="K265" s="4295"/>
      <c r="L265" s="4295"/>
      <c r="M265" s="4155">
        <f t="shared" si="95"/>
        <v>0</v>
      </c>
      <c r="N265" s="4156">
        <f>M265/100000</f>
        <v>0</v>
      </c>
      <c r="O265" s="4155">
        <f t="shared" si="96"/>
        <v>0</v>
      </c>
      <c r="P265" s="4157">
        <f>N265*O265</f>
        <v>0</v>
      </c>
      <c r="Q265" s="4158" t="str">
        <f t="shared" si="97"/>
        <v xml:space="preserve">STATE: ; PDY: ; KKL: ; MHE: ; YNM: </v>
      </c>
      <c r="R265" s="4159">
        <f>'Abs19. NPCDCS'!Q38</f>
        <v>0</v>
      </c>
      <c r="S265" s="4254">
        <f>'Abs19. NPCDCS'!R38</f>
        <v>0</v>
      </c>
      <c r="T265" s="4210">
        <f t="shared" si="72"/>
        <v>0</v>
      </c>
      <c r="U265" s="4210">
        <f t="shared" si="73"/>
        <v>0</v>
      </c>
      <c r="V265" s="4210">
        <f t="shared" si="74"/>
        <v>0</v>
      </c>
      <c r="W265" s="4211" t="str">
        <f t="shared" si="75"/>
        <v xml:space="preserve">STATE: ; PDY: ; KKL: ; MHE: ; YNM: </v>
      </c>
      <c r="X265" s="4210"/>
      <c r="Y265" s="4210"/>
      <c r="Z265" s="4210">
        <f t="shared" si="76"/>
        <v>0</v>
      </c>
      <c r="AA265" s="4210"/>
      <c r="AB265" s="4210"/>
      <c r="AC265" s="4210"/>
      <c r="AD265" s="4210">
        <f t="shared" si="77"/>
        <v>0</v>
      </c>
      <c r="AE265" s="4210"/>
      <c r="AF265" s="4210"/>
      <c r="AG265" s="4210"/>
      <c r="AH265" s="4210">
        <f t="shared" si="78"/>
        <v>0</v>
      </c>
      <c r="AI265" s="4210"/>
      <c r="AJ265" s="4210"/>
      <c r="AK265" s="4210"/>
      <c r="AL265" s="4210">
        <f t="shared" si="79"/>
        <v>0</v>
      </c>
      <c r="AM265" s="4210"/>
      <c r="AN265" s="4210"/>
      <c r="AO265" s="4210"/>
      <c r="AP265" s="4210">
        <f t="shared" si="80"/>
        <v>0</v>
      </c>
      <c r="AQ265" s="4210"/>
      <c r="AR265" s="4210">
        <f t="shared" si="81"/>
        <v>0</v>
      </c>
      <c r="AS265" s="4210">
        <f t="shared" si="82"/>
        <v>0</v>
      </c>
      <c r="AT265" s="4210">
        <f t="shared" si="83"/>
        <v>0</v>
      </c>
      <c r="AU265" s="4211" t="str">
        <f t="shared" si="84"/>
        <v xml:space="preserve">STATE: ; PDY: ; KKL: ; MHE: ; YNM: </v>
      </c>
      <c r="AV265" s="1579" t="s">
        <v>7507</v>
      </c>
    </row>
    <row r="266" spans="1:49" s="3379" customFormat="1" ht="46.5">
      <c r="A266" s="4224">
        <v>4</v>
      </c>
      <c r="B266" s="4237" t="s">
        <v>2844</v>
      </c>
      <c r="C266" s="4282"/>
      <c r="D266" s="4237" t="s">
        <v>1308</v>
      </c>
      <c r="E266" s="4629" t="s">
        <v>85</v>
      </c>
      <c r="F266" s="4162" t="s">
        <v>415</v>
      </c>
      <c r="G266" s="4154"/>
      <c r="H266" s="4154"/>
      <c r="I266" s="4154"/>
      <c r="J266" s="4154"/>
      <c r="K266" s="4154"/>
      <c r="L266" s="4154"/>
      <c r="M266" s="4155">
        <f t="shared" si="95"/>
        <v>0</v>
      </c>
      <c r="N266" s="4156">
        <f>M266/100000</f>
        <v>0</v>
      </c>
      <c r="O266" s="4155">
        <f t="shared" si="96"/>
        <v>0</v>
      </c>
      <c r="P266" s="4157">
        <f>N266*O266</f>
        <v>0</v>
      </c>
      <c r="Q266" s="4158" t="str">
        <f t="shared" si="97"/>
        <v xml:space="preserve">STATE: ; PDY: ; KKL: ; MHE: ; YNM: </v>
      </c>
      <c r="R266" s="4159">
        <f>'Abs19. NPCDCS'!Q39</f>
        <v>0</v>
      </c>
      <c r="S266" s="4254">
        <f>'Abs19. NPCDCS'!R39</f>
        <v>0</v>
      </c>
      <c r="T266" s="4210">
        <f t="shared" si="72"/>
        <v>0</v>
      </c>
      <c r="U266" s="4210">
        <f t="shared" si="73"/>
        <v>0</v>
      </c>
      <c r="V266" s="4210">
        <f t="shared" si="74"/>
        <v>0</v>
      </c>
      <c r="W266" s="4211" t="str">
        <f t="shared" si="75"/>
        <v xml:space="preserve">STATE: ; PDY: ; KKL: ; MHE: ; YNM: </v>
      </c>
      <c r="X266" s="4210"/>
      <c r="Y266" s="4210"/>
      <c r="Z266" s="4210">
        <f t="shared" si="76"/>
        <v>0</v>
      </c>
      <c r="AA266" s="4210"/>
      <c r="AB266" s="4210"/>
      <c r="AC266" s="4210"/>
      <c r="AD266" s="4210">
        <f t="shared" si="77"/>
        <v>0</v>
      </c>
      <c r="AE266" s="4210"/>
      <c r="AF266" s="4210"/>
      <c r="AG266" s="4210"/>
      <c r="AH266" s="4210">
        <f t="shared" si="78"/>
        <v>0</v>
      </c>
      <c r="AI266" s="4210"/>
      <c r="AJ266" s="4210"/>
      <c r="AK266" s="4210"/>
      <c r="AL266" s="4210">
        <f t="shared" si="79"/>
        <v>0</v>
      </c>
      <c r="AM266" s="4210"/>
      <c r="AN266" s="4210"/>
      <c r="AO266" s="4210"/>
      <c r="AP266" s="4210">
        <f t="shared" si="80"/>
        <v>0</v>
      </c>
      <c r="AQ266" s="4210"/>
      <c r="AR266" s="4210">
        <f t="shared" si="81"/>
        <v>0</v>
      </c>
      <c r="AS266" s="4210">
        <f t="shared" si="82"/>
        <v>0</v>
      </c>
      <c r="AT266" s="4210">
        <f t="shared" si="83"/>
        <v>0</v>
      </c>
      <c r="AU266" s="4211" t="str">
        <f t="shared" si="84"/>
        <v xml:space="preserve">STATE: ; PDY: ; KKL: ; MHE: ; YNM: </v>
      </c>
      <c r="AV266" s="1579"/>
    </row>
    <row r="267" spans="1:49" s="3379" customFormat="1" ht="23.25">
      <c r="A267" s="4607" t="s">
        <v>4646</v>
      </c>
      <c r="B267" s="4198" t="s">
        <v>1015</v>
      </c>
      <c r="C267" s="4198"/>
      <c r="D267" s="4198" t="s">
        <v>1016</v>
      </c>
      <c r="E267" s="4296"/>
      <c r="F267" s="4296"/>
      <c r="G267" s="4263"/>
      <c r="H267" s="4263"/>
      <c r="I267" s="4263"/>
      <c r="J267" s="4263"/>
      <c r="K267" s="4263"/>
      <c r="L267" s="4263"/>
      <c r="M267" s="4155"/>
      <c r="N267" s="4253"/>
      <c r="O267" s="4155"/>
      <c r="P267" s="4253">
        <f>SUM(P268:P271)</f>
        <v>6.0000000000000009</v>
      </c>
      <c r="Q267" s="4158"/>
      <c r="R267" s="4245"/>
      <c r="S267" s="4236">
        <f>SUM(S268:S271)</f>
        <v>0</v>
      </c>
      <c r="T267" s="4210"/>
      <c r="U267" s="4210"/>
      <c r="V267" s="4253">
        <f>SUM(V268:V271)</f>
        <v>600000</v>
      </c>
      <c r="W267" s="4211"/>
      <c r="X267" s="4210"/>
      <c r="Y267" s="4210"/>
      <c r="Z267" s="4253">
        <f>SUM(Z268:Z271)</f>
        <v>0</v>
      </c>
      <c r="AA267" s="4210"/>
      <c r="AB267" s="4210"/>
      <c r="AC267" s="4210"/>
      <c r="AD267" s="4253">
        <f>SUM(AD268:AD271)</f>
        <v>500000</v>
      </c>
      <c r="AE267" s="4210"/>
      <c r="AF267" s="4210"/>
      <c r="AG267" s="4210"/>
      <c r="AH267" s="4253">
        <f>SUM(AH268:AH271)</f>
        <v>50000</v>
      </c>
      <c r="AI267" s="4210"/>
      <c r="AJ267" s="4210"/>
      <c r="AK267" s="4210"/>
      <c r="AL267" s="4253">
        <f>SUM(AL268:AL271)</f>
        <v>0</v>
      </c>
      <c r="AM267" s="4210"/>
      <c r="AN267" s="4210"/>
      <c r="AO267" s="4210"/>
      <c r="AP267" s="4253">
        <f>SUM(AP268:AP271)</f>
        <v>50000</v>
      </c>
      <c r="AQ267" s="4210"/>
      <c r="AR267" s="4253">
        <f>SUM(AR268:AR271)</f>
        <v>600000</v>
      </c>
      <c r="AS267" s="4210"/>
      <c r="AT267" s="4210"/>
      <c r="AU267" s="4211"/>
      <c r="AV267" s="1579"/>
    </row>
    <row r="268" spans="1:49" s="3379" customFormat="1" ht="46.5">
      <c r="A268" s="4224">
        <v>1</v>
      </c>
      <c r="B268" s="4153" t="s">
        <v>1017</v>
      </c>
      <c r="C268" s="4153" t="s">
        <v>1019</v>
      </c>
      <c r="D268" s="4153" t="s">
        <v>3879</v>
      </c>
      <c r="E268" s="4629" t="s">
        <v>85</v>
      </c>
      <c r="F268" s="4162" t="s">
        <v>1018</v>
      </c>
      <c r="G268" s="4158"/>
      <c r="H268" s="4158"/>
      <c r="I268" s="4158"/>
      <c r="J268" s="4158"/>
      <c r="K268" s="4158"/>
      <c r="L268" s="4158"/>
      <c r="M268" s="4155">
        <f t="shared" si="95"/>
        <v>0</v>
      </c>
      <c r="N268" s="4156">
        <f>M268/100000</f>
        <v>0</v>
      </c>
      <c r="O268" s="4155">
        <f t="shared" si="96"/>
        <v>0</v>
      </c>
      <c r="P268" s="4157">
        <f>N268*O268</f>
        <v>0</v>
      </c>
      <c r="Q268" s="4158" t="str">
        <f t="shared" si="97"/>
        <v xml:space="preserve">STATE: ; PDY: ; KKL: ; MHE: ; YNM: </v>
      </c>
      <c r="R268" s="4159">
        <f>'Abs22. NPPCD'!Q10</f>
        <v>0</v>
      </c>
      <c r="S268" s="4254">
        <f>'Abs22. NPPCD'!R10</f>
        <v>0</v>
      </c>
      <c r="T268" s="4210">
        <f t="shared" ref="T268:T283" si="98">IFERROR(AR268/AS268,0)</f>
        <v>0</v>
      </c>
      <c r="U268" s="4210">
        <f t="shared" ref="U268:U283" si="99">Y268+AC268+AG268+AK268+AO268</f>
        <v>0</v>
      </c>
      <c r="V268" s="4210">
        <f t="shared" ref="V268:V283" si="100">T268*U268</f>
        <v>0</v>
      </c>
      <c r="W268" s="4211" t="str">
        <f t="shared" ref="W268:W283" si="101">"STATE: "&amp;AA268&amp;"; PDY: "&amp;AE268&amp;"; KKL: "&amp;AI268&amp;"; MHE: "&amp;AM268&amp;"; YNM: "&amp;AQ268</f>
        <v xml:space="preserve">STATE: ; PDY: ; KKL: ; MHE: ; YNM: </v>
      </c>
      <c r="X268" s="4210"/>
      <c r="Y268" s="4210"/>
      <c r="Z268" s="4210">
        <f t="shared" ref="Z268:Z283" si="102">X268*Y268</f>
        <v>0</v>
      </c>
      <c r="AA268" s="4210"/>
      <c r="AB268" s="4210"/>
      <c r="AC268" s="4210"/>
      <c r="AD268" s="4210">
        <f t="shared" ref="AD268:AD283" si="103">AB268*AC268</f>
        <v>0</v>
      </c>
      <c r="AE268" s="4210"/>
      <c r="AF268" s="4210"/>
      <c r="AG268" s="4210"/>
      <c r="AH268" s="4210">
        <f t="shared" ref="AH268:AH283" si="104">AF268*AG268</f>
        <v>0</v>
      </c>
      <c r="AI268" s="4210"/>
      <c r="AJ268" s="4210"/>
      <c r="AK268" s="4210"/>
      <c r="AL268" s="4210">
        <f t="shared" ref="AL268:AL283" si="105">AJ268*AK268</f>
        <v>0</v>
      </c>
      <c r="AM268" s="4210"/>
      <c r="AN268" s="4631"/>
      <c r="AO268" s="4631"/>
      <c r="AP268" s="4631">
        <f>AN268*AO268</f>
        <v>0</v>
      </c>
      <c r="AQ268" s="4632"/>
      <c r="AR268" s="4210">
        <f t="shared" ref="AR268:AR283" si="106">Z268+AD268+AH268+AL268+AP268</f>
        <v>0</v>
      </c>
      <c r="AS268" s="4210">
        <f t="shared" ref="AS268:AS283" si="107">Y268+AC268+AG268+AK268+AO268</f>
        <v>0</v>
      </c>
      <c r="AT268" s="4210">
        <f t="shared" ref="AT268:AT283" si="108">IFERROR((AR268/AS268),0)</f>
        <v>0</v>
      </c>
      <c r="AU268" s="4211" t="str">
        <f t="shared" ref="AU268:AU283" si="109">"STATE: "&amp;AA268&amp;"; PDY: "&amp;AE268&amp;"; KKL: "&amp;AI268&amp;"; MHE: "&amp;AM268&amp;"; YNM: "&amp;AQ268</f>
        <v xml:space="preserve">STATE: ; PDY: ; KKL: ; MHE: ; YNM: </v>
      </c>
      <c r="AV268" s="1579" t="s">
        <v>7509</v>
      </c>
    </row>
    <row r="269" spans="1:49" s="3379" customFormat="1" ht="46.5">
      <c r="A269" s="4224">
        <v>2</v>
      </c>
      <c r="B269" s="4153" t="s">
        <v>2366</v>
      </c>
      <c r="C269" s="4153" t="s">
        <v>1020</v>
      </c>
      <c r="D269" s="4153" t="s">
        <v>3880</v>
      </c>
      <c r="E269" s="4629" t="s">
        <v>85</v>
      </c>
      <c r="F269" s="4162" t="s">
        <v>1018</v>
      </c>
      <c r="G269" s="4158"/>
      <c r="H269" s="4158"/>
      <c r="I269" s="4158"/>
      <c r="J269" s="4158"/>
      <c r="K269" s="4158"/>
      <c r="L269" s="4158"/>
      <c r="M269" s="4155">
        <f t="shared" si="95"/>
        <v>0</v>
      </c>
      <c r="N269" s="4156">
        <f>M269/100000</f>
        <v>0</v>
      </c>
      <c r="O269" s="4155">
        <f t="shared" si="96"/>
        <v>0</v>
      </c>
      <c r="P269" s="4157">
        <f>N269*O269</f>
        <v>0</v>
      </c>
      <c r="Q269" s="4158" t="str">
        <f t="shared" si="97"/>
        <v xml:space="preserve">STATE: ; PDY: ; KKL: ; MHE: ; YNM: </v>
      </c>
      <c r="R269" s="4159">
        <f>'Abs22. NPPCD'!Q11</f>
        <v>0</v>
      </c>
      <c r="S269" s="4254">
        <f>'Abs22. NPPCD'!R11</f>
        <v>0</v>
      </c>
      <c r="T269" s="4210">
        <f t="shared" si="98"/>
        <v>0</v>
      </c>
      <c r="U269" s="4210">
        <f t="shared" si="99"/>
        <v>0</v>
      </c>
      <c r="V269" s="4210">
        <f t="shared" si="100"/>
        <v>0</v>
      </c>
      <c r="W269" s="4211" t="str">
        <f t="shared" si="101"/>
        <v xml:space="preserve">STATE: ; PDY: ; KKL: ; MHE: ; YNM: </v>
      </c>
      <c r="X269" s="4210"/>
      <c r="Y269" s="4210"/>
      <c r="Z269" s="4210">
        <f t="shared" si="102"/>
        <v>0</v>
      </c>
      <c r="AA269" s="4210"/>
      <c r="AB269" s="4210"/>
      <c r="AC269" s="4210"/>
      <c r="AD269" s="4210">
        <f t="shared" si="103"/>
        <v>0</v>
      </c>
      <c r="AE269" s="4210"/>
      <c r="AF269" s="4210"/>
      <c r="AG269" s="4210"/>
      <c r="AH269" s="4210">
        <f t="shared" si="104"/>
        <v>0</v>
      </c>
      <c r="AI269" s="4210"/>
      <c r="AJ269" s="4210"/>
      <c r="AK269" s="4210"/>
      <c r="AL269" s="4210">
        <f t="shared" si="105"/>
        <v>0</v>
      </c>
      <c r="AM269" s="4210"/>
      <c r="AN269" s="4210"/>
      <c r="AO269" s="4210"/>
      <c r="AP269" s="4210">
        <f t="shared" ref="AP269:AP283" si="110">AN269*AO269</f>
        <v>0</v>
      </c>
      <c r="AQ269" s="4210"/>
      <c r="AR269" s="4210">
        <f t="shared" si="106"/>
        <v>0</v>
      </c>
      <c r="AS269" s="4210">
        <f t="shared" si="107"/>
        <v>0</v>
      </c>
      <c r="AT269" s="4210">
        <f t="shared" si="108"/>
        <v>0</v>
      </c>
      <c r="AU269" s="4211" t="str">
        <f t="shared" si="109"/>
        <v xml:space="preserve">STATE: ; PDY: ; KKL: ; MHE: ; YNM: </v>
      </c>
      <c r="AV269" s="1579" t="s">
        <v>7509</v>
      </c>
    </row>
    <row r="270" spans="1:49" s="3379" customFormat="1" ht="46.5">
      <c r="A270" s="4224">
        <v>3</v>
      </c>
      <c r="B270" s="4153" t="s">
        <v>2367</v>
      </c>
      <c r="C270" s="4153" t="s">
        <v>1021</v>
      </c>
      <c r="D270" s="4153" t="s">
        <v>3881</v>
      </c>
      <c r="E270" s="4629" t="s">
        <v>85</v>
      </c>
      <c r="F270" s="4162" t="s">
        <v>1018</v>
      </c>
      <c r="G270" s="4158"/>
      <c r="H270" s="4158"/>
      <c r="I270" s="4158"/>
      <c r="J270" s="4158"/>
      <c r="K270" s="4158"/>
      <c r="L270" s="4158"/>
      <c r="M270" s="4155">
        <f t="shared" si="95"/>
        <v>0</v>
      </c>
      <c r="N270" s="4156">
        <f>M270/100000</f>
        <v>0</v>
      </c>
      <c r="O270" s="4155">
        <f t="shared" si="96"/>
        <v>0</v>
      </c>
      <c r="P270" s="4157">
        <f>N270*O270</f>
        <v>0</v>
      </c>
      <c r="Q270" s="4158" t="str">
        <f t="shared" si="97"/>
        <v xml:space="preserve">STATE: ; PDY: ; KKL: ; MHE: ; YNM: </v>
      </c>
      <c r="R270" s="4159">
        <f>'Abs22. NPPCD'!Q12</f>
        <v>0</v>
      </c>
      <c r="S270" s="4254">
        <f>'Abs22. NPPCD'!R12</f>
        <v>0</v>
      </c>
      <c r="T270" s="4210">
        <f t="shared" si="98"/>
        <v>0</v>
      </c>
      <c r="U270" s="4210">
        <f t="shared" si="99"/>
        <v>0</v>
      </c>
      <c r="V270" s="4210">
        <f t="shared" si="100"/>
        <v>0</v>
      </c>
      <c r="W270" s="4211" t="str">
        <f t="shared" si="101"/>
        <v xml:space="preserve">STATE: ; PDY: ; KKL: ; MHE: ; YNM: </v>
      </c>
      <c r="X270" s="4210"/>
      <c r="Y270" s="4210"/>
      <c r="Z270" s="4210">
        <f t="shared" si="102"/>
        <v>0</v>
      </c>
      <c r="AA270" s="4210"/>
      <c r="AB270" s="4210"/>
      <c r="AC270" s="4210"/>
      <c r="AD270" s="4210">
        <f t="shared" si="103"/>
        <v>0</v>
      </c>
      <c r="AE270" s="4210"/>
      <c r="AF270" s="4210"/>
      <c r="AG270" s="4210"/>
      <c r="AH270" s="4210">
        <f t="shared" si="104"/>
        <v>0</v>
      </c>
      <c r="AI270" s="4210"/>
      <c r="AJ270" s="4210"/>
      <c r="AK270" s="4210"/>
      <c r="AL270" s="4210">
        <f t="shared" si="105"/>
        <v>0</v>
      </c>
      <c r="AM270" s="4210"/>
      <c r="AN270" s="4210"/>
      <c r="AO270" s="4210"/>
      <c r="AP270" s="4210">
        <f t="shared" si="110"/>
        <v>0</v>
      </c>
      <c r="AQ270" s="4210"/>
      <c r="AR270" s="4210">
        <f t="shared" si="106"/>
        <v>0</v>
      </c>
      <c r="AS270" s="4210">
        <f t="shared" si="107"/>
        <v>0</v>
      </c>
      <c r="AT270" s="4210">
        <f t="shared" si="108"/>
        <v>0</v>
      </c>
      <c r="AU270" s="4211" t="str">
        <f t="shared" si="109"/>
        <v xml:space="preserve">STATE: ; PDY: ; KKL: ; MHE: ; YNM: </v>
      </c>
      <c r="AV270" s="1579" t="s">
        <v>7509</v>
      </c>
    </row>
    <row r="271" spans="1:49" s="3379" customFormat="1" ht="302.25">
      <c r="A271" s="4224">
        <v>4</v>
      </c>
      <c r="B271" s="4153" t="s">
        <v>2573</v>
      </c>
      <c r="C271" s="4172"/>
      <c r="D271" s="4153" t="s">
        <v>1308</v>
      </c>
      <c r="E271" s="4629" t="s">
        <v>85</v>
      </c>
      <c r="F271" s="4162" t="s">
        <v>1018</v>
      </c>
      <c r="G271" s="4158"/>
      <c r="H271" s="4158"/>
      <c r="I271" s="4158"/>
      <c r="J271" s="4158"/>
      <c r="K271" s="4158"/>
      <c r="L271" s="4158"/>
      <c r="M271" s="4155">
        <f t="shared" si="95"/>
        <v>66666.666666666672</v>
      </c>
      <c r="N271" s="4156">
        <f>M271/100000</f>
        <v>0.66666666666666674</v>
      </c>
      <c r="O271" s="4155">
        <f t="shared" si="96"/>
        <v>9</v>
      </c>
      <c r="P271" s="4157">
        <f>N271*O271</f>
        <v>6.0000000000000009</v>
      </c>
      <c r="Q271" s="4158" t="str">
        <f t="shared" si="97"/>
        <v>STATE: ; PDY: Sensitiztion and awareness of the Doctors and Audiologist at Medical College, Training of ENT Doctors and Audiologist at District Hospital, Sensitization Training of Pediatrician and Obstetricians and Training of the doctors at PHC and CHC  - Rs.5.00 Lakhs; KKL: 7 Level Training -Rs.0.50 Lakhs; MHE: ; YNM: 7 Level Training - Rs.0.50 Lakhs</v>
      </c>
      <c r="R271" s="4159">
        <f>'Abs22. NPPCD'!Q13</f>
        <v>0</v>
      </c>
      <c r="S271" s="4254">
        <f>'Abs22. NPPCD'!R13</f>
        <v>0</v>
      </c>
      <c r="T271" s="4210">
        <f t="shared" si="98"/>
        <v>66666.666666666672</v>
      </c>
      <c r="U271" s="4210">
        <f t="shared" si="99"/>
        <v>9</v>
      </c>
      <c r="V271" s="4210">
        <f t="shared" si="100"/>
        <v>600000</v>
      </c>
      <c r="W271" s="4211" t="str">
        <f t="shared" si="101"/>
        <v>STATE: ; PDY: Sensitiztion and awareness of the Doctors and Audiologist at Medical College, Training of ENT Doctors and Audiologist at District Hospital, Sensitization Training of Pediatrician and Obstetricians and Training of the doctors at PHC and CHC  - Rs.5.00 Lakhs; KKL: 7 Level Training -Rs.0.50 Lakhs; MHE: ; YNM: 7 Level Training - Rs.0.50 Lakhs</v>
      </c>
      <c r="X271" s="4205"/>
      <c r="Y271" s="4205"/>
      <c r="Z271" s="4205">
        <f t="shared" si="102"/>
        <v>0</v>
      </c>
      <c r="AA271" s="4206"/>
      <c r="AB271" s="4205">
        <v>100000</v>
      </c>
      <c r="AC271" s="4205">
        <v>5</v>
      </c>
      <c r="AD271" s="4205">
        <f t="shared" si="103"/>
        <v>500000</v>
      </c>
      <c r="AE271" s="4206" t="s">
        <v>5953</v>
      </c>
      <c r="AF271" s="4205">
        <v>25000</v>
      </c>
      <c r="AG271" s="4205">
        <v>2</v>
      </c>
      <c r="AH271" s="4205">
        <f t="shared" si="104"/>
        <v>50000</v>
      </c>
      <c r="AI271" s="4206" t="s">
        <v>5954</v>
      </c>
      <c r="AJ271" s="4205"/>
      <c r="AK271" s="4205"/>
      <c r="AL271" s="4205">
        <f t="shared" si="105"/>
        <v>0</v>
      </c>
      <c r="AM271" s="4205"/>
      <c r="AN271" s="4205">
        <v>25000</v>
      </c>
      <c r="AO271" s="4205">
        <v>2</v>
      </c>
      <c r="AP271" s="4205">
        <f t="shared" si="110"/>
        <v>50000</v>
      </c>
      <c r="AQ271" s="4206" t="s">
        <v>5955</v>
      </c>
      <c r="AR271" s="4210">
        <f t="shared" si="106"/>
        <v>600000</v>
      </c>
      <c r="AS271" s="4210">
        <f t="shared" si="107"/>
        <v>9</v>
      </c>
      <c r="AT271" s="4210">
        <f t="shared" si="108"/>
        <v>66666.666666666672</v>
      </c>
      <c r="AU271" s="4211" t="str">
        <f t="shared" si="109"/>
        <v>STATE: ; PDY: Sensitiztion and awareness of the Doctors and Audiologist at Medical College, Training of ENT Doctors and Audiologist at District Hospital, Sensitization Training of Pediatrician and Obstetricians and Training of the doctors at PHC and CHC  - Rs.5.00 Lakhs; KKL: 7 Level Training -Rs.0.50 Lakhs; MHE: ; YNM: 7 Level Training - Rs.0.50 Lakhs</v>
      </c>
      <c r="AV271" s="1579"/>
      <c r="AW271" s="4981" t="s">
        <v>8094</v>
      </c>
    </row>
    <row r="272" spans="1:49" s="3379" customFormat="1" ht="23.25">
      <c r="A272" s="4607" t="s">
        <v>4647</v>
      </c>
      <c r="B272" s="4198" t="s">
        <v>1022</v>
      </c>
      <c r="C272" s="4198"/>
      <c r="D272" s="4198" t="s">
        <v>1023</v>
      </c>
      <c r="E272" s="4296"/>
      <c r="F272" s="4296"/>
      <c r="G272" s="4263"/>
      <c r="H272" s="4263"/>
      <c r="I272" s="4263"/>
      <c r="J272" s="4263"/>
      <c r="K272" s="4263"/>
      <c r="L272" s="4263"/>
      <c r="M272" s="4155"/>
      <c r="N272" s="4201"/>
      <c r="O272" s="4155"/>
      <c r="P272" s="4202">
        <f>SUM(P273:P274)</f>
        <v>2</v>
      </c>
      <c r="Q272" s="4158"/>
      <c r="R272" s="4203"/>
      <c r="S272" s="4236">
        <f>SUM(S273:S274)</f>
        <v>0</v>
      </c>
      <c r="T272" s="4210"/>
      <c r="U272" s="4210"/>
      <c r="V272" s="4202">
        <f>SUM(V273:V274)</f>
        <v>200000</v>
      </c>
      <c r="W272" s="4211"/>
      <c r="X272" s="4210"/>
      <c r="Y272" s="4210"/>
      <c r="Z272" s="4202">
        <f>SUM(Z273:Z274)</f>
        <v>0</v>
      </c>
      <c r="AA272" s="4210"/>
      <c r="AB272" s="4210"/>
      <c r="AC272" s="4210"/>
      <c r="AD272" s="4202">
        <f>SUM(AD273:AD274)</f>
        <v>100000</v>
      </c>
      <c r="AE272" s="4210"/>
      <c r="AF272" s="4210"/>
      <c r="AG272" s="4210"/>
      <c r="AH272" s="4202">
        <f>SUM(AH273:AH274)</f>
        <v>50000</v>
      </c>
      <c r="AI272" s="4210"/>
      <c r="AJ272" s="4210"/>
      <c r="AK272" s="4210"/>
      <c r="AL272" s="4202">
        <f>SUM(AL273:AL274)</f>
        <v>25000</v>
      </c>
      <c r="AM272" s="4210"/>
      <c r="AN272" s="4210"/>
      <c r="AO272" s="4210"/>
      <c r="AP272" s="4202">
        <f>SUM(AP273:AP274)</f>
        <v>25000</v>
      </c>
      <c r="AQ272" s="4210"/>
      <c r="AR272" s="4202">
        <f>SUM(AR273:AR274)</f>
        <v>200000</v>
      </c>
      <c r="AS272" s="4202"/>
      <c r="AT272" s="4210"/>
      <c r="AU272" s="4211"/>
      <c r="AV272" s="1579"/>
    </row>
    <row r="273" spans="1:49" s="3379" customFormat="1" ht="240.75" customHeight="1">
      <c r="A273" s="4224">
        <v>1</v>
      </c>
      <c r="B273" s="4153" t="s">
        <v>1024</v>
      </c>
      <c r="C273" s="4153" t="s">
        <v>1025</v>
      </c>
      <c r="D273" s="4153" t="s">
        <v>1026</v>
      </c>
      <c r="E273" s="4629" t="s">
        <v>85</v>
      </c>
      <c r="F273" s="4162" t="s">
        <v>314</v>
      </c>
      <c r="G273" s="4163"/>
      <c r="H273" s="4179"/>
      <c r="I273" s="4180">
        <v>0.5</v>
      </c>
      <c r="J273" s="4180"/>
      <c r="K273" s="4209"/>
      <c r="L273" s="4163"/>
      <c r="M273" s="4155">
        <f t="shared" si="95"/>
        <v>40000</v>
      </c>
      <c r="N273" s="4156">
        <f>M273/100000</f>
        <v>0.4</v>
      </c>
      <c r="O273" s="4155">
        <f t="shared" si="96"/>
        <v>5</v>
      </c>
      <c r="P273" s="4297">
        <f>N273*O273</f>
        <v>2</v>
      </c>
      <c r="Q273" s="4158" t="str">
        <f t="shared" si="97"/>
        <v>STATE: ; PDY: Training of PHCs Medical Officers, Nurses, Paramedical workers, other Health Staff - Rs.1.00 Lakhs.; KKL: Training of PHCs Medical Officers, Nurses, Paramedical workers, other Health Staff - Rs.0.50 Lakhs.; MHE: Training of PHCs Medical Officers, Nurses, Paramedical workers, other Health Staff - Rs.0.25 Lakhs.; YNM: Training of PHCs Medical Officers, Nurses, Paramedical workers, other Health Staff - Rs.0.25 Lakhs.</v>
      </c>
      <c r="R273" s="4159">
        <f>'Abs25. NPPC'!Q14</f>
        <v>0</v>
      </c>
      <c r="S273" s="4254">
        <f>'Abs25. NPPC'!R14</f>
        <v>0</v>
      </c>
      <c r="T273" s="4210">
        <f t="shared" si="98"/>
        <v>40000</v>
      </c>
      <c r="U273" s="4210">
        <f t="shared" si="99"/>
        <v>5</v>
      </c>
      <c r="V273" s="4210">
        <f t="shared" si="100"/>
        <v>200000</v>
      </c>
      <c r="W273" s="4211" t="str">
        <f t="shared" si="101"/>
        <v>STATE: ; PDY: Training of PHCs Medical Officers, Nurses, Paramedical workers, other Health Staff - Rs.1.00 Lakhs.; KKL: Training of PHCs Medical Officers, Nurses, Paramedical workers, other Health Staff - Rs.0.50 Lakhs.; MHE: Training of PHCs Medical Officers, Nurses, Paramedical workers, other Health Staff - Rs.0.25 Lakhs.; YNM: Training of PHCs Medical Officers, Nurses, Paramedical workers, other Health Staff - Rs.0.25 Lakhs.</v>
      </c>
      <c r="X273" s="4205"/>
      <c r="Y273" s="4205"/>
      <c r="Z273" s="4205">
        <f>X273*Y273</f>
        <v>0</v>
      </c>
      <c r="AA273" s="4205"/>
      <c r="AB273" s="4205">
        <v>50000</v>
      </c>
      <c r="AC273" s="4205">
        <v>2</v>
      </c>
      <c r="AD273" s="4205">
        <f>AB273*AC273</f>
        <v>100000</v>
      </c>
      <c r="AE273" s="4206" t="s">
        <v>5933</v>
      </c>
      <c r="AF273" s="4205">
        <v>50000</v>
      </c>
      <c r="AG273" s="4205">
        <v>1</v>
      </c>
      <c r="AH273" s="4205">
        <f>AF273*AG273</f>
        <v>50000</v>
      </c>
      <c r="AI273" s="4206" t="s">
        <v>7843</v>
      </c>
      <c r="AJ273" s="4205">
        <v>25000</v>
      </c>
      <c r="AK273" s="4205">
        <v>1</v>
      </c>
      <c r="AL273" s="4205">
        <f>AJ273*AK273</f>
        <v>25000</v>
      </c>
      <c r="AM273" s="4206" t="s">
        <v>7844</v>
      </c>
      <c r="AN273" s="4205">
        <v>25000</v>
      </c>
      <c r="AO273" s="4205">
        <v>1</v>
      </c>
      <c r="AP273" s="4205">
        <f>AN273*AO273</f>
        <v>25000</v>
      </c>
      <c r="AQ273" s="4206" t="s">
        <v>7844</v>
      </c>
      <c r="AR273" s="4210">
        <f t="shared" si="106"/>
        <v>200000</v>
      </c>
      <c r="AS273" s="4210">
        <f t="shared" si="107"/>
        <v>5</v>
      </c>
      <c r="AT273" s="4210">
        <f t="shared" si="108"/>
        <v>40000</v>
      </c>
      <c r="AU273" s="4211" t="str">
        <f t="shared" si="109"/>
        <v>STATE: ; PDY: Training of PHCs Medical Officers, Nurses, Paramedical workers, other Health Staff - Rs.1.00 Lakhs.; KKL: Training of PHCs Medical Officers, Nurses, Paramedical workers, other Health Staff - Rs.0.50 Lakhs.; MHE: Training of PHCs Medical Officers, Nurses, Paramedical workers, other Health Staff - Rs.0.25 Lakhs.; YNM: Training of PHCs Medical Officers, Nurses, Paramedical workers, other Health Staff - Rs.0.25 Lakhs.</v>
      </c>
      <c r="AV273" s="1579" t="s">
        <v>7510</v>
      </c>
      <c r="AW273" s="4981" t="s">
        <v>8090</v>
      </c>
    </row>
    <row r="274" spans="1:49" s="3379" customFormat="1" ht="46.5">
      <c r="A274" s="4224">
        <v>2</v>
      </c>
      <c r="B274" s="4153" t="s">
        <v>2574</v>
      </c>
      <c r="C274" s="4172"/>
      <c r="D274" s="4153" t="s">
        <v>1308</v>
      </c>
      <c r="E274" s="4629" t="s">
        <v>85</v>
      </c>
      <c r="F274" s="4162" t="s">
        <v>314</v>
      </c>
      <c r="G274" s="4163"/>
      <c r="H274" s="4179"/>
      <c r="I274" s="4180"/>
      <c r="J274" s="4180"/>
      <c r="K274" s="4163"/>
      <c r="L274" s="4163"/>
      <c r="M274" s="4155">
        <f t="shared" si="95"/>
        <v>0</v>
      </c>
      <c r="N274" s="4156">
        <f>M274/100000</f>
        <v>0</v>
      </c>
      <c r="O274" s="4155">
        <f t="shared" si="96"/>
        <v>0</v>
      </c>
      <c r="P274" s="4157">
        <f>N274*O274</f>
        <v>0</v>
      </c>
      <c r="Q274" s="4158" t="str">
        <f t="shared" si="97"/>
        <v xml:space="preserve">STATE: ; PDY: ; KKL: ; MHE: ; YNM: </v>
      </c>
      <c r="R274" s="4159">
        <f>'Abs25. NPPC'!Q15</f>
        <v>0</v>
      </c>
      <c r="S274" s="4254">
        <f>'Abs25. NPPC'!R15</f>
        <v>0</v>
      </c>
      <c r="T274" s="4210">
        <f t="shared" si="98"/>
        <v>0</v>
      </c>
      <c r="U274" s="4210">
        <f t="shared" si="99"/>
        <v>0</v>
      </c>
      <c r="V274" s="4210">
        <f t="shared" si="100"/>
        <v>0</v>
      </c>
      <c r="W274" s="4211" t="str">
        <f t="shared" si="101"/>
        <v xml:space="preserve">STATE: ; PDY: ; KKL: ; MHE: ; YNM: </v>
      </c>
      <c r="X274" s="4210"/>
      <c r="Y274" s="4210"/>
      <c r="Z274" s="4210">
        <f t="shared" si="102"/>
        <v>0</v>
      </c>
      <c r="AA274" s="4210"/>
      <c r="AB274" s="4210"/>
      <c r="AC274" s="4210"/>
      <c r="AD274" s="4210">
        <f t="shared" si="103"/>
        <v>0</v>
      </c>
      <c r="AE274" s="4210"/>
      <c r="AF274" s="4210"/>
      <c r="AG274" s="4210"/>
      <c r="AH274" s="4210">
        <f t="shared" si="104"/>
        <v>0</v>
      </c>
      <c r="AI274" s="4210"/>
      <c r="AJ274" s="4210"/>
      <c r="AK274" s="4210"/>
      <c r="AL274" s="4210">
        <f t="shared" si="105"/>
        <v>0</v>
      </c>
      <c r="AM274" s="4210"/>
      <c r="AN274" s="4210"/>
      <c r="AO274" s="4210"/>
      <c r="AP274" s="4210">
        <f t="shared" si="110"/>
        <v>0</v>
      </c>
      <c r="AQ274" s="4210"/>
      <c r="AR274" s="4210">
        <f t="shared" si="106"/>
        <v>0</v>
      </c>
      <c r="AS274" s="4210">
        <f t="shared" si="107"/>
        <v>0</v>
      </c>
      <c r="AT274" s="4210">
        <f t="shared" si="108"/>
        <v>0</v>
      </c>
      <c r="AU274" s="4211" t="str">
        <f t="shared" si="109"/>
        <v xml:space="preserve">STATE: ; PDY: ; KKL: ; MHE: ; YNM: </v>
      </c>
      <c r="AV274" s="1579"/>
    </row>
    <row r="275" spans="1:49" s="3379" customFormat="1" ht="23.25">
      <c r="A275" s="4607" t="s">
        <v>4648</v>
      </c>
      <c r="B275" s="4196" t="s">
        <v>1027</v>
      </c>
      <c r="C275" s="4197"/>
      <c r="D275" s="4198" t="s">
        <v>1028</v>
      </c>
      <c r="E275" s="4199"/>
      <c r="F275" s="4199"/>
      <c r="G275" s="4200"/>
      <c r="H275" s="4200"/>
      <c r="I275" s="4200"/>
      <c r="J275" s="4200"/>
      <c r="K275" s="4200"/>
      <c r="L275" s="4200"/>
      <c r="M275" s="4155"/>
      <c r="N275" s="4201"/>
      <c r="O275" s="4155"/>
      <c r="P275" s="4202">
        <f>SUM(P276:P277)</f>
        <v>0.45</v>
      </c>
      <c r="Q275" s="4158"/>
      <c r="R275" s="4203"/>
      <c r="S275" s="4236">
        <f>SUM(S276:S277)</f>
        <v>0</v>
      </c>
      <c r="T275" s="4210"/>
      <c r="U275" s="4210"/>
      <c r="V275" s="4202">
        <f>SUM(V276:V277)</f>
        <v>45000</v>
      </c>
      <c r="W275" s="4211"/>
      <c r="X275" s="4210"/>
      <c r="Y275" s="4210"/>
      <c r="Z275" s="4202">
        <f>SUM(Z276:Z277)</f>
        <v>0</v>
      </c>
      <c r="AA275" s="4210"/>
      <c r="AB275" s="4210"/>
      <c r="AC275" s="4210"/>
      <c r="AD275" s="4202">
        <f>SUM(AD276:AD277)</f>
        <v>45000</v>
      </c>
      <c r="AE275" s="4210"/>
      <c r="AF275" s="4210"/>
      <c r="AG275" s="4210"/>
      <c r="AH275" s="4202">
        <f>SUM(AH276:AH277)</f>
        <v>0</v>
      </c>
      <c r="AI275" s="4210"/>
      <c r="AJ275" s="4210"/>
      <c r="AK275" s="4210"/>
      <c r="AL275" s="4202">
        <f>SUM(AL276:AL277)</f>
        <v>0</v>
      </c>
      <c r="AM275" s="4210"/>
      <c r="AN275" s="4210"/>
      <c r="AO275" s="4210"/>
      <c r="AP275" s="4202">
        <f>SUM(AP276:AP277)</f>
        <v>0</v>
      </c>
      <c r="AQ275" s="4210"/>
      <c r="AR275" s="4202">
        <f>SUM(AR276:AR277)</f>
        <v>45000</v>
      </c>
      <c r="AS275" s="4210"/>
      <c r="AT275" s="4210"/>
      <c r="AU275" s="4211"/>
      <c r="AV275" s="1579"/>
    </row>
    <row r="276" spans="1:49" s="3379" customFormat="1" ht="46.5">
      <c r="A276" s="4224">
        <v>1</v>
      </c>
      <c r="B276" s="4153" t="s">
        <v>1029</v>
      </c>
      <c r="C276" s="4153" t="s">
        <v>1030</v>
      </c>
      <c r="D276" s="4153" t="s">
        <v>1031</v>
      </c>
      <c r="E276" s="4629" t="s">
        <v>85</v>
      </c>
      <c r="F276" s="4162" t="s">
        <v>1032</v>
      </c>
      <c r="G276" s="4154"/>
      <c r="H276" s="4154"/>
      <c r="I276" s="4154"/>
      <c r="J276" s="4154"/>
      <c r="K276" s="4154"/>
      <c r="L276" s="4154"/>
      <c r="M276" s="4155">
        <f t="shared" si="95"/>
        <v>0</v>
      </c>
      <c r="N276" s="4156">
        <f>M276/100000</f>
        <v>0</v>
      </c>
      <c r="O276" s="4155">
        <f t="shared" si="96"/>
        <v>0</v>
      </c>
      <c r="P276" s="4157">
        <f>N276*O276</f>
        <v>0</v>
      </c>
      <c r="Q276" s="4158" t="str">
        <f t="shared" si="97"/>
        <v xml:space="preserve">STATE: ; PDY: ; KKL: ; MHE: ; YNM: </v>
      </c>
      <c r="R276" s="4159">
        <f>'Abs23. NPPCF'!Q12</f>
        <v>0</v>
      </c>
      <c r="S276" s="4254">
        <f>'Abs23. NPPCF'!R12</f>
        <v>0</v>
      </c>
      <c r="T276" s="4210">
        <f t="shared" si="98"/>
        <v>0</v>
      </c>
      <c r="U276" s="4210">
        <f t="shared" si="99"/>
        <v>0</v>
      </c>
      <c r="V276" s="4210">
        <f t="shared" si="100"/>
        <v>0</v>
      </c>
      <c r="W276" s="4211" t="str">
        <f t="shared" si="101"/>
        <v xml:space="preserve">STATE: ; PDY: ; KKL: ; MHE: ; YNM: </v>
      </c>
      <c r="X276" s="4210"/>
      <c r="Y276" s="4210"/>
      <c r="Z276" s="4210">
        <f t="shared" si="102"/>
        <v>0</v>
      </c>
      <c r="AA276" s="4210"/>
      <c r="AB276" s="4210"/>
      <c r="AC276" s="4210"/>
      <c r="AD276" s="4210">
        <f t="shared" si="103"/>
        <v>0</v>
      </c>
      <c r="AE276" s="4210"/>
      <c r="AF276" s="4210"/>
      <c r="AG276" s="4210"/>
      <c r="AH276" s="4210">
        <f t="shared" si="104"/>
        <v>0</v>
      </c>
      <c r="AI276" s="4210"/>
      <c r="AJ276" s="4210"/>
      <c r="AK276" s="4210"/>
      <c r="AL276" s="4210">
        <f t="shared" si="105"/>
        <v>0</v>
      </c>
      <c r="AM276" s="4210"/>
      <c r="AN276" s="4210"/>
      <c r="AO276" s="4210"/>
      <c r="AP276" s="4210">
        <f t="shared" si="110"/>
        <v>0</v>
      </c>
      <c r="AQ276" s="4210"/>
      <c r="AR276" s="4210">
        <f t="shared" si="106"/>
        <v>0</v>
      </c>
      <c r="AS276" s="4210">
        <f t="shared" si="107"/>
        <v>0</v>
      </c>
      <c r="AT276" s="4210">
        <f t="shared" si="108"/>
        <v>0</v>
      </c>
      <c r="AU276" s="4211" t="str">
        <f t="shared" si="109"/>
        <v xml:space="preserve">STATE: ; PDY: ; KKL: ; MHE: ; YNM: </v>
      </c>
      <c r="AV276" s="1579" t="s">
        <v>7511</v>
      </c>
    </row>
    <row r="277" spans="1:49" s="3379" customFormat="1" ht="69.75">
      <c r="A277" s="4224">
        <v>2</v>
      </c>
      <c r="B277" s="4153" t="s">
        <v>2575</v>
      </c>
      <c r="C277" s="4172"/>
      <c r="D277" s="4153" t="s">
        <v>5943</v>
      </c>
      <c r="E277" s="4629" t="s">
        <v>85</v>
      </c>
      <c r="F277" s="4162" t="s">
        <v>1032</v>
      </c>
      <c r="G277" s="4154"/>
      <c r="H277" s="4154"/>
      <c r="I277" s="4154"/>
      <c r="J277" s="4154"/>
      <c r="K277" s="4154"/>
      <c r="L277" s="4154"/>
      <c r="M277" s="4155">
        <f t="shared" si="95"/>
        <v>45000</v>
      </c>
      <c r="N277" s="4156">
        <f>M277/100000</f>
        <v>0.45</v>
      </c>
      <c r="O277" s="4155">
        <f t="shared" si="96"/>
        <v>1</v>
      </c>
      <c r="P277" s="4157">
        <f>N277*O277</f>
        <v>0.45</v>
      </c>
      <c r="Q277" s="4158" t="str">
        <f t="shared" si="97"/>
        <v xml:space="preserve">STATE: ; PDY: Training for NOHP - Rs.45000 x 1 batch; KKL: ; MHE: ; YNM: </v>
      </c>
      <c r="R277" s="4159">
        <f>'Abs23. NPPCF'!Q13</f>
        <v>0</v>
      </c>
      <c r="S277" s="4254">
        <f>'Abs23. NPPCF'!R13</f>
        <v>0</v>
      </c>
      <c r="T277" s="4210">
        <f t="shared" si="98"/>
        <v>45000</v>
      </c>
      <c r="U277" s="4210">
        <f t="shared" si="99"/>
        <v>1</v>
      </c>
      <c r="V277" s="4210">
        <f t="shared" si="100"/>
        <v>45000</v>
      </c>
      <c r="W277" s="4211" t="str">
        <f t="shared" si="101"/>
        <v xml:space="preserve">STATE: ; PDY: Training for NOHP - Rs.45000 x 1 batch; KKL: ; MHE: ; YNM: </v>
      </c>
      <c r="X277" s="4210"/>
      <c r="Y277" s="4210"/>
      <c r="Z277" s="4210">
        <f t="shared" si="102"/>
        <v>0</v>
      </c>
      <c r="AA277" s="4210"/>
      <c r="AB277" s="4264">
        <v>45000</v>
      </c>
      <c r="AC277" s="4264">
        <v>1</v>
      </c>
      <c r="AD277" s="4264">
        <f t="shared" si="103"/>
        <v>45000</v>
      </c>
      <c r="AE277" s="4211" t="s">
        <v>5944</v>
      </c>
      <c r="AF277" s="4210"/>
      <c r="AG277" s="4210"/>
      <c r="AH277" s="4210">
        <f t="shared" si="104"/>
        <v>0</v>
      </c>
      <c r="AI277" s="4210"/>
      <c r="AJ277" s="4210"/>
      <c r="AK277" s="4210"/>
      <c r="AL277" s="4210">
        <f t="shared" si="105"/>
        <v>0</v>
      </c>
      <c r="AM277" s="4210"/>
      <c r="AN277" s="4210"/>
      <c r="AO277" s="4210"/>
      <c r="AP277" s="4210">
        <f t="shared" si="110"/>
        <v>0</v>
      </c>
      <c r="AQ277" s="4210"/>
      <c r="AR277" s="4210">
        <f t="shared" si="106"/>
        <v>45000</v>
      </c>
      <c r="AS277" s="4210">
        <f t="shared" si="107"/>
        <v>1</v>
      </c>
      <c r="AT277" s="4210">
        <f t="shared" si="108"/>
        <v>45000</v>
      </c>
      <c r="AU277" s="4211" t="str">
        <f t="shared" si="109"/>
        <v xml:space="preserve">STATE: ; PDY: Training for NOHP - Rs.45000 x 1 batch; KKL: ; MHE: ; YNM: </v>
      </c>
      <c r="AV277" s="1579"/>
      <c r="AW277" s="4981" t="s">
        <v>8084</v>
      </c>
    </row>
    <row r="278" spans="1:49" s="3379" customFormat="1" ht="23.25">
      <c r="A278" s="4607" t="s">
        <v>4756</v>
      </c>
      <c r="B278" s="4196"/>
      <c r="C278" s="4197"/>
      <c r="D278" s="4198" t="s">
        <v>5026</v>
      </c>
      <c r="E278" s="4199"/>
      <c r="F278" s="4199"/>
      <c r="G278" s="4200"/>
      <c r="H278" s="4200"/>
      <c r="I278" s="4200"/>
      <c r="J278" s="4200"/>
      <c r="K278" s="4200"/>
      <c r="L278" s="4200"/>
      <c r="M278" s="4155"/>
      <c r="N278" s="4201"/>
      <c r="O278" s="4155"/>
      <c r="P278" s="4202">
        <f>SUM(P279:P280)</f>
        <v>2</v>
      </c>
      <c r="Q278" s="4158"/>
      <c r="R278" s="4203"/>
      <c r="S278" s="4236">
        <f>SUM(S279:S280)</f>
        <v>0</v>
      </c>
      <c r="T278" s="4210"/>
      <c r="U278" s="4210"/>
      <c r="V278" s="4202">
        <f>SUM(V279:V280)</f>
        <v>200000</v>
      </c>
      <c r="W278" s="4211"/>
      <c r="X278" s="4210"/>
      <c r="Y278" s="4210"/>
      <c r="Z278" s="4202">
        <f>SUM(Z279:Z280)</f>
        <v>100000</v>
      </c>
      <c r="AA278" s="4210"/>
      <c r="AB278" s="4210"/>
      <c r="AC278" s="4210"/>
      <c r="AD278" s="4202">
        <f>SUM(AD279:AD280)</f>
        <v>100000</v>
      </c>
      <c r="AE278" s="4210"/>
      <c r="AF278" s="4210"/>
      <c r="AG278" s="4210"/>
      <c r="AH278" s="4202">
        <f>SUM(AH279:AH280)</f>
        <v>0</v>
      </c>
      <c r="AI278" s="4210"/>
      <c r="AJ278" s="4210"/>
      <c r="AK278" s="4210"/>
      <c r="AL278" s="4202">
        <f>SUM(AL279:AL280)</f>
        <v>0</v>
      </c>
      <c r="AM278" s="4210"/>
      <c r="AN278" s="4210"/>
      <c r="AO278" s="4210"/>
      <c r="AP278" s="4202">
        <f>SUM(AP279:AP280)</f>
        <v>0</v>
      </c>
      <c r="AQ278" s="4210"/>
      <c r="AR278" s="4202">
        <f>SUM(AR279:AR280)</f>
        <v>200000</v>
      </c>
      <c r="AS278" s="4210"/>
      <c r="AT278" s="4210"/>
      <c r="AU278" s="4211"/>
      <c r="AV278" s="1579"/>
    </row>
    <row r="279" spans="1:49" s="3387" customFormat="1" ht="162.75">
      <c r="A279" s="4617">
        <v>1</v>
      </c>
      <c r="B279" s="4172" t="s">
        <v>3975</v>
      </c>
      <c r="C279" s="4172"/>
      <c r="D279" s="4172" t="s">
        <v>4116</v>
      </c>
      <c r="E279" s="4629" t="s">
        <v>85</v>
      </c>
      <c r="F279" s="4626" t="s">
        <v>4111</v>
      </c>
      <c r="G279" s="4279"/>
      <c r="H279" s="4279"/>
      <c r="I279" s="4279"/>
      <c r="J279" s="4279"/>
      <c r="K279" s="4279"/>
      <c r="L279" s="4279"/>
      <c r="M279" s="4155">
        <f t="shared" si="95"/>
        <v>50000</v>
      </c>
      <c r="N279" s="4156">
        <f>M279/100000</f>
        <v>0.5</v>
      </c>
      <c r="O279" s="4155">
        <f t="shared" si="96"/>
        <v>4</v>
      </c>
      <c r="P279" s="4174">
        <f>N279*O279</f>
        <v>2</v>
      </c>
      <c r="Q279" s="4158" t="str">
        <f t="shared" si="97"/>
        <v xml:space="preserve">STATE: Training of trainers of district Nodal officer climate change  -  50000 x 2 batches; PDY: One training in a year for each Nodal officer for 5 days x 2 batches ; KKL: ; MHE: ; YNM: </v>
      </c>
      <c r="R279" s="4159">
        <f>'Abs21. NPCCHH'!Q11</f>
        <v>0</v>
      </c>
      <c r="S279" s="4254">
        <f>'Abs21. NPCCHH'!R11</f>
        <v>0</v>
      </c>
      <c r="T279" s="4210">
        <f t="shared" si="98"/>
        <v>50000</v>
      </c>
      <c r="U279" s="4210">
        <f t="shared" si="99"/>
        <v>4</v>
      </c>
      <c r="V279" s="4210">
        <f t="shared" si="100"/>
        <v>200000</v>
      </c>
      <c r="W279" s="4211" t="str">
        <f t="shared" si="101"/>
        <v xml:space="preserve">STATE: Training of trainers of district Nodal officer climate change  -  50000 x 2 batches; PDY: One training in a year for each Nodal officer for 5 days x 2 batches ; KKL: ; MHE: ; YNM: </v>
      </c>
      <c r="X279" s="4290">
        <v>50000</v>
      </c>
      <c r="Y279" s="4290">
        <v>2</v>
      </c>
      <c r="Z279" s="4290">
        <f>X279*Y279</f>
        <v>100000</v>
      </c>
      <c r="AA279" s="4298" t="s">
        <v>5949</v>
      </c>
      <c r="AB279" s="4290">
        <v>50000</v>
      </c>
      <c r="AC279" s="4290">
        <v>2</v>
      </c>
      <c r="AD279" s="4290">
        <f>AB279*AC279</f>
        <v>100000</v>
      </c>
      <c r="AE279" s="4298" t="s">
        <v>5950</v>
      </c>
      <c r="AF279" s="4290"/>
      <c r="AG279" s="4290"/>
      <c r="AH279" s="4290">
        <f>AF279*AG279</f>
        <v>0</v>
      </c>
      <c r="AI279" s="4290"/>
      <c r="AJ279" s="4290"/>
      <c r="AK279" s="4290"/>
      <c r="AL279" s="4290">
        <f>AJ279*AK279</f>
        <v>0</v>
      </c>
      <c r="AM279" s="4290"/>
      <c r="AN279" s="4210"/>
      <c r="AO279" s="4210"/>
      <c r="AP279" s="4210">
        <f t="shared" si="110"/>
        <v>0</v>
      </c>
      <c r="AQ279" s="4210"/>
      <c r="AR279" s="4210">
        <f t="shared" si="106"/>
        <v>200000</v>
      </c>
      <c r="AS279" s="4210">
        <f t="shared" si="107"/>
        <v>4</v>
      </c>
      <c r="AT279" s="4210">
        <f t="shared" si="108"/>
        <v>50000</v>
      </c>
      <c r="AU279" s="4211" t="str">
        <f t="shared" si="109"/>
        <v xml:space="preserve">STATE: Training of trainers of district Nodal officer climate change  -  50000 x 2 batches; PDY: One training in a year for each Nodal officer for 5 days x 2 batches ; KKL: ; MHE: ; YNM: </v>
      </c>
      <c r="AV279" s="1607" t="s">
        <v>7512</v>
      </c>
      <c r="AW279" s="4981" t="s">
        <v>7886</v>
      </c>
    </row>
    <row r="280" spans="1:49" s="3379" customFormat="1" ht="46.5">
      <c r="A280" s="4224">
        <v>2</v>
      </c>
      <c r="B280" s="4153"/>
      <c r="C280" s="4172"/>
      <c r="D280" s="4153" t="s">
        <v>1308</v>
      </c>
      <c r="E280" s="4629" t="s">
        <v>85</v>
      </c>
      <c r="F280" s="4626" t="s">
        <v>4111</v>
      </c>
      <c r="G280" s="4154"/>
      <c r="H280" s="4154"/>
      <c r="I280" s="4154"/>
      <c r="J280" s="4154"/>
      <c r="K280" s="4154"/>
      <c r="L280" s="4154"/>
      <c r="M280" s="4155">
        <f t="shared" si="95"/>
        <v>0</v>
      </c>
      <c r="N280" s="4156">
        <f>M280/100000</f>
        <v>0</v>
      </c>
      <c r="O280" s="4155">
        <f t="shared" si="96"/>
        <v>0</v>
      </c>
      <c r="P280" s="4157">
        <f>N280*O280</f>
        <v>0</v>
      </c>
      <c r="Q280" s="4158" t="str">
        <f t="shared" si="97"/>
        <v xml:space="preserve">STATE: ; PDY: ; KKL: ; MHE: ; YNM: </v>
      </c>
      <c r="R280" s="4159">
        <f>'Abs21. NPCCHH'!Q12</f>
        <v>0</v>
      </c>
      <c r="S280" s="4254">
        <f>'Abs21. NPCCHH'!R12</f>
        <v>0</v>
      </c>
      <c r="T280" s="4210">
        <f t="shared" si="98"/>
        <v>0</v>
      </c>
      <c r="U280" s="4210">
        <f t="shared" si="99"/>
        <v>0</v>
      </c>
      <c r="V280" s="4210">
        <f t="shared" si="100"/>
        <v>0</v>
      </c>
      <c r="W280" s="4211" t="str">
        <f t="shared" si="101"/>
        <v xml:space="preserve">STATE: ; PDY: ; KKL: ; MHE: ; YNM: </v>
      </c>
      <c r="X280" s="4210"/>
      <c r="Y280" s="4210"/>
      <c r="Z280" s="4210">
        <f t="shared" si="102"/>
        <v>0</v>
      </c>
      <c r="AA280" s="4210"/>
      <c r="AB280" s="4210"/>
      <c r="AC280" s="4210"/>
      <c r="AD280" s="4210">
        <f t="shared" si="103"/>
        <v>0</v>
      </c>
      <c r="AE280" s="4210"/>
      <c r="AF280" s="4210"/>
      <c r="AG280" s="4210"/>
      <c r="AH280" s="4210">
        <f t="shared" si="104"/>
        <v>0</v>
      </c>
      <c r="AI280" s="4210"/>
      <c r="AJ280" s="4210"/>
      <c r="AK280" s="4210"/>
      <c r="AL280" s="4210">
        <f t="shared" si="105"/>
        <v>0</v>
      </c>
      <c r="AM280" s="4210"/>
      <c r="AN280" s="4210"/>
      <c r="AO280" s="4210"/>
      <c r="AP280" s="4210">
        <f t="shared" si="110"/>
        <v>0</v>
      </c>
      <c r="AQ280" s="4210"/>
      <c r="AR280" s="4210">
        <f t="shared" si="106"/>
        <v>0</v>
      </c>
      <c r="AS280" s="4210">
        <f t="shared" si="107"/>
        <v>0</v>
      </c>
      <c r="AT280" s="4210">
        <f t="shared" si="108"/>
        <v>0</v>
      </c>
      <c r="AU280" s="4211" t="str">
        <f t="shared" si="109"/>
        <v xml:space="preserve">STATE: ; PDY: ; KKL: ; MHE: ; YNM: </v>
      </c>
      <c r="AV280" s="1579"/>
    </row>
    <row r="281" spans="1:49" s="3379" customFormat="1" ht="23.25">
      <c r="A281" s="4607" t="s">
        <v>4899</v>
      </c>
      <c r="B281" s="4196"/>
      <c r="C281" s="4197"/>
      <c r="D281" s="4198" t="s">
        <v>5065</v>
      </c>
      <c r="E281" s="4199"/>
      <c r="F281" s="4199"/>
      <c r="G281" s="4200"/>
      <c r="H281" s="4200"/>
      <c r="I281" s="4200"/>
      <c r="J281" s="4200"/>
      <c r="K281" s="4200"/>
      <c r="L281" s="4200"/>
      <c r="M281" s="4155"/>
      <c r="N281" s="4201"/>
      <c r="O281" s="4155"/>
      <c r="P281" s="4202">
        <f>SUM(P282:P283)</f>
        <v>0</v>
      </c>
      <c r="Q281" s="4158"/>
      <c r="R281" s="4203"/>
      <c r="S281" s="4236">
        <f>SUM(S282:S283)</f>
        <v>0</v>
      </c>
      <c r="T281" s="4210"/>
      <c r="U281" s="4210"/>
      <c r="V281" s="4202">
        <f>SUM(V282:V283)</f>
        <v>0</v>
      </c>
      <c r="W281" s="4211"/>
      <c r="X281" s="4210"/>
      <c r="Y281" s="4210"/>
      <c r="Z281" s="4202">
        <f>SUM(Z282:Z283)</f>
        <v>0</v>
      </c>
      <c r="AA281" s="4210"/>
      <c r="AB281" s="4210"/>
      <c r="AC281" s="4210"/>
      <c r="AD281" s="4202">
        <f>SUM(AD282:AD283)</f>
        <v>0</v>
      </c>
      <c r="AE281" s="4210"/>
      <c r="AF281" s="4210"/>
      <c r="AG281" s="4210"/>
      <c r="AH281" s="4202">
        <f>SUM(AH282:AH283)</f>
        <v>0</v>
      </c>
      <c r="AI281" s="4210"/>
      <c r="AJ281" s="4210"/>
      <c r="AK281" s="4210"/>
      <c r="AL281" s="4202">
        <f>SUM(AL282:AL283)</f>
        <v>0</v>
      </c>
      <c r="AM281" s="4210"/>
      <c r="AN281" s="4210"/>
      <c r="AO281" s="4210"/>
      <c r="AP281" s="4202">
        <f>SUM(AP282:AP283)</f>
        <v>0</v>
      </c>
      <c r="AQ281" s="4210"/>
      <c r="AR281" s="4202">
        <f>SUM(AR282:AR283)</f>
        <v>0</v>
      </c>
      <c r="AS281" s="4210"/>
      <c r="AT281" s="4210"/>
      <c r="AU281" s="4211"/>
      <c r="AV281" s="1579"/>
    </row>
    <row r="282" spans="1:49" s="3387" customFormat="1" ht="69.75">
      <c r="A282" s="4617">
        <v>1</v>
      </c>
      <c r="B282" s="4172" t="s">
        <v>4524</v>
      </c>
      <c r="C282" s="4172"/>
      <c r="D282" s="4172" t="s">
        <v>8089</v>
      </c>
      <c r="E282" s="4629" t="s">
        <v>85</v>
      </c>
      <c r="F282" s="4626" t="s">
        <v>4897</v>
      </c>
      <c r="G282" s="4279"/>
      <c r="H282" s="4279"/>
      <c r="I282" s="4279"/>
      <c r="J282" s="4279"/>
      <c r="K282" s="4279"/>
      <c r="L282" s="4279"/>
      <c r="M282" s="4155">
        <f t="shared" si="95"/>
        <v>0</v>
      </c>
      <c r="N282" s="4156">
        <f>M282/100000</f>
        <v>0</v>
      </c>
      <c r="O282" s="4155">
        <f t="shared" si="96"/>
        <v>0</v>
      </c>
      <c r="P282" s="4174">
        <f>N282*O282</f>
        <v>0</v>
      </c>
      <c r="Q282" s="4158" t="str">
        <f t="shared" si="97"/>
        <v xml:space="preserve">STATE: ; PDY: ; KKL: ; MHE: ; YNM: </v>
      </c>
      <c r="R282" s="4159">
        <f>'Abs20. PMNDP'!Q16</f>
        <v>0</v>
      </c>
      <c r="S282" s="4254">
        <f>'Abs20. PMNDP'!R16</f>
        <v>0</v>
      </c>
      <c r="T282" s="4210">
        <f t="shared" si="98"/>
        <v>0</v>
      </c>
      <c r="U282" s="4210">
        <f t="shared" si="99"/>
        <v>0</v>
      </c>
      <c r="V282" s="4210">
        <f t="shared" si="100"/>
        <v>0</v>
      </c>
      <c r="W282" s="4211" t="str">
        <f t="shared" si="101"/>
        <v xml:space="preserve">STATE: ; PDY: ; KKL: ; MHE: ; YNM: </v>
      </c>
      <c r="X282" s="4210"/>
      <c r="Y282" s="4210"/>
      <c r="Z282" s="4210">
        <f t="shared" si="102"/>
        <v>0</v>
      </c>
      <c r="AA282" s="4210"/>
      <c r="AB282" s="4210"/>
      <c r="AC282" s="4210"/>
      <c r="AD282" s="4210">
        <f t="shared" si="103"/>
        <v>0</v>
      </c>
      <c r="AE282" s="4210"/>
      <c r="AF282" s="4210"/>
      <c r="AG282" s="4210"/>
      <c r="AH282" s="4210">
        <f t="shared" si="104"/>
        <v>0</v>
      </c>
      <c r="AI282" s="4210"/>
      <c r="AJ282" s="4210"/>
      <c r="AK282" s="4210"/>
      <c r="AL282" s="4210">
        <f t="shared" si="105"/>
        <v>0</v>
      </c>
      <c r="AM282" s="4210"/>
      <c r="AN282" s="4210"/>
      <c r="AO282" s="4210"/>
      <c r="AP282" s="4210">
        <f t="shared" si="110"/>
        <v>0</v>
      </c>
      <c r="AQ282" s="4210"/>
      <c r="AR282" s="4210">
        <f t="shared" si="106"/>
        <v>0</v>
      </c>
      <c r="AS282" s="4210">
        <f t="shared" si="107"/>
        <v>0</v>
      </c>
      <c r="AT282" s="4210">
        <f t="shared" si="108"/>
        <v>0</v>
      </c>
      <c r="AU282" s="4211" t="str">
        <f t="shared" si="109"/>
        <v xml:space="preserve">STATE: ; PDY: ; KKL: ; MHE: ; YNM: </v>
      </c>
      <c r="AV282" s="1607" t="s">
        <v>7513</v>
      </c>
    </row>
    <row r="283" spans="1:49" s="3379" customFormat="1" ht="46.5">
      <c r="A283" s="4224">
        <v>2</v>
      </c>
      <c r="B283" s="4153"/>
      <c r="C283" s="4172"/>
      <c r="D283" s="4153" t="s">
        <v>1308</v>
      </c>
      <c r="E283" s="4629" t="s">
        <v>85</v>
      </c>
      <c r="F283" s="4626" t="s">
        <v>4897</v>
      </c>
      <c r="G283" s="4154"/>
      <c r="H283" s="4154"/>
      <c r="I283" s="4154"/>
      <c r="J283" s="4154"/>
      <c r="K283" s="4154"/>
      <c r="L283" s="4154"/>
      <c r="M283" s="4155">
        <f t="shared" si="95"/>
        <v>0</v>
      </c>
      <c r="N283" s="4156">
        <f>M283/100000</f>
        <v>0</v>
      </c>
      <c r="O283" s="4155">
        <f t="shared" si="96"/>
        <v>0</v>
      </c>
      <c r="P283" s="4157">
        <f>N283*O283</f>
        <v>0</v>
      </c>
      <c r="Q283" s="4158" t="str">
        <f t="shared" si="97"/>
        <v xml:space="preserve">STATE: ; PDY: ; KKL: ; MHE: ; YNM: </v>
      </c>
      <c r="R283" s="4159">
        <f>'Abs20. PMNDP'!Q17</f>
        <v>0</v>
      </c>
      <c r="S283" s="4254">
        <f>'Abs20. PMNDP'!R17</f>
        <v>0</v>
      </c>
      <c r="T283" s="4210">
        <f t="shared" si="98"/>
        <v>0</v>
      </c>
      <c r="U283" s="4210">
        <f t="shared" si="99"/>
        <v>0</v>
      </c>
      <c r="V283" s="4210">
        <f t="shared" si="100"/>
        <v>0</v>
      </c>
      <c r="W283" s="4211" t="str">
        <f t="shared" si="101"/>
        <v xml:space="preserve">STATE: ; PDY: ; KKL: ; MHE: ; YNM: </v>
      </c>
      <c r="X283" s="4210"/>
      <c r="Y283" s="4210"/>
      <c r="Z283" s="4210">
        <f t="shared" si="102"/>
        <v>0</v>
      </c>
      <c r="AA283" s="4210"/>
      <c r="AB283" s="4210"/>
      <c r="AC283" s="4210"/>
      <c r="AD283" s="4210">
        <f t="shared" si="103"/>
        <v>0</v>
      </c>
      <c r="AE283" s="4210"/>
      <c r="AF283" s="4210"/>
      <c r="AG283" s="4210"/>
      <c r="AH283" s="4210">
        <f t="shared" si="104"/>
        <v>0</v>
      </c>
      <c r="AI283" s="4210"/>
      <c r="AJ283" s="4210"/>
      <c r="AK283" s="4210"/>
      <c r="AL283" s="4210">
        <f t="shared" si="105"/>
        <v>0</v>
      </c>
      <c r="AM283" s="4210"/>
      <c r="AN283" s="4210"/>
      <c r="AO283" s="4210"/>
      <c r="AP283" s="4210">
        <f t="shared" si="110"/>
        <v>0</v>
      </c>
      <c r="AQ283" s="4210"/>
      <c r="AR283" s="4210">
        <f t="shared" si="106"/>
        <v>0</v>
      </c>
      <c r="AS283" s="4210">
        <f t="shared" si="107"/>
        <v>0</v>
      </c>
      <c r="AT283" s="4210">
        <f t="shared" si="108"/>
        <v>0</v>
      </c>
      <c r="AU283" s="4211" t="str">
        <f t="shared" si="109"/>
        <v xml:space="preserve">STATE: ; PDY: ; KKL: ; MHE: ; YNM: </v>
      </c>
      <c r="AV283" s="1579"/>
    </row>
  </sheetData>
  <sheetProtection formatCells="0" formatColumns="0" formatRows="0" autoFilter="0"/>
  <autoFilter ref="A4:BD283"/>
  <mergeCells count="21">
    <mergeCell ref="B145:D145"/>
    <mergeCell ref="B208:D208"/>
    <mergeCell ref="B247:D247"/>
    <mergeCell ref="A3:A4"/>
    <mergeCell ref="B3:C4"/>
    <mergeCell ref="B6:D6"/>
    <mergeCell ref="B24:D24"/>
    <mergeCell ref="A1:D1"/>
    <mergeCell ref="L3:Q3"/>
    <mergeCell ref="R3:S3"/>
    <mergeCell ref="G3:K3"/>
    <mergeCell ref="D3:D4"/>
    <mergeCell ref="E3:E4"/>
    <mergeCell ref="F3:F4"/>
    <mergeCell ref="AN3:AQ3"/>
    <mergeCell ref="AR3:AT3"/>
    <mergeCell ref="T3:W3"/>
    <mergeCell ref="X3:AA3"/>
    <mergeCell ref="AB3:AE3"/>
    <mergeCell ref="AF3:AI3"/>
    <mergeCell ref="AJ3:AM3"/>
  </mergeCells>
  <phoneticPr fontId="38" type="noConversion"/>
  <pageMargins left="0.7" right="0.7" top="0.75" bottom="0.75" header="0.3" footer="0.3"/>
  <pageSetup paperSize="8" scale="11" fitToHeight="20" orientation="landscape" r:id="rId1"/>
  <colBreaks count="1" manualBreakCount="1">
    <brk id="12" max="1048575" man="1"/>
  </colBreaks>
</worksheet>
</file>

<file path=xl/worksheets/sheet23.xml><?xml version="1.0" encoding="utf-8"?>
<worksheet xmlns="http://schemas.openxmlformats.org/spreadsheetml/2006/main" xmlns:r="http://schemas.openxmlformats.org/officeDocument/2006/relationships">
  <sheetPr codeName="Sheet8"/>
  <dimension ref="A1:BB85"/>
  <sheetViews>
    <sheetView view="pageBreakPreview" zoomScale="70" zoomScaleNormal="70" zoomScaleSheetLayoutView="70" workbookViewId="0">
      <pane xSplit="5" ySplit="6" topLeftCell="Y10" activePane="bottomRight" state="frozen"/>
      <selection pane="topRight" activeCell="F1" sqref="F1"/>
      <selection pane="bottomLeft" activeCell="A7" sqref="A7"/>
      <selection pane="bottomRight" activeCell="Y10" sqref="Y10:AB10"/>
    </sheetView>
  </sheetViews>
  <sheetFormatPr defaultColWidth="9.140625" defaultRowHeight="29.25" customHeight="1"/>
  <cols>
    <col min="1" max="1" width="19.5703125" style="459" customWidth="1"/>
    <col min="2" max="2" width="28" style="450" hidden="1" customWidth="1"/>
    <col min="3" max="3" width="63.7109375" style="423" customWidth="1"/>
    <col min="4" max="4" width="15.42578125" style="438" customWidth="1"/>
    <col min="5" max="6" width="22.28515625" style="438" hidden="1" customWidth="1"/>
    <col min="7" max="7" width="13.140625" style="423" hidden="1" customWidth="1"/>
    <col min="8" max="8" width="20.5703125" style="423" hidden="1" customWidth="1"/>
    <col min="9" max="9" width="17.42578125" style="423" hidden="1" customWidth="1"/>
    <col min="10" max="10" width="10.140625" style="423" hidden="1" customWidth="1"/>
    <col min="11" max="11" width="17.7109375" style="423" hidden="1" customWidth="1"/>
    <col min="12" max="12" width="10.140625" style="423" customWidth="1"/>
    <col min="13" max="13" width="20.28515625" style="423" customWidth="1"/>
    <col min="14" max="14" width="12.140625" style="398" customWidth="1"/>
    <col min="15" max="15" width="10.85546875" style="423" customWidth="1"/>
    <col min="16" max="16" width="12.42578125" style="398" bestFit="1" customWidth="1"/>
    <col min="17" max="17" width="65.85546875" style="459" customWidth="1"/>
    <col min="18" max="18" width="15.5703125" style="459" customWidth="1"/>
    <col min="19" max="19" width="13.5703125" style="461" customWidth="1"/>
    <col min="20" max="20" width="9.140625" style="423" customWidth="1"/>
    <col min="21" max="21" width="13.28515625" style="423" customWidth="1"/>
    <col min="22" max="22" width="15.85546875" style="423" customWidth="1"/>
    <col min="23" max="23" width="23" style="423" customWidth="1"/>
    <col min="24" max="24" width="49" style="423" customWidth="1"/>
    <col min="25" max="25" width="16" style="423" customWidth="1"/>
    <col min="26" max="26" width="19" style="423" customWidth="1"/>
    <col min="27" max="27" width="23.5703125" style="423" customWidth="1"/>
    <col min="28" max="28" width="44.5703125" style="423" customWidth="1"/>
    <col min="29" max="29" width="16.28515625" style="423" customWidth="1"/>
    <col min="30" max="30" width="16.85546875" style="423" customWidth="1"/>
    <col min="31" max="31" width="22.85546875" style="423" customWidth="1"/>
    <col min="32" max="32" width="39.140625" style="423" customWidth="1"/>
    <col min="33" max="33" width="16.28515625" style="423" customWidth="1"/>
    <col min="34" max="34" width="15" style="423" customWidth="1"/>
    <col min="35" max="35" width="20.140625" style="423" customWidth="1"/>
    <col min="36" max="36" width="34" style="423" customWidth="1"/>
    <col min="37" max="37" width="15.28515625" style="423" customWidth="1"/>
    <col min="38" max="38" width="19.28515625" style="423" customWidth="1"/>
    <col min="39" max="39" width="20.140625" style="423" customWidth="1"/>
    <col min="40" max="40" width="29.7109375" style="423" customWidth="1"/>
    <col min="41" max="41" width="20.5703125" style="423" customWidth="1"/>
    <col min="42" max="42" width="20" style="423" customWidth="1"/>
    <col min="43" max="43" width="24.42578125" style="423" customWidth="1"/>
    <col min="44" max="44" width="30.28515625" style="423" customWidth="1"/>
    <col min="45" max="45" width="23" style="423" customWidth="1"/>
    <col min="46" max="46" width="27.5703125" style="423" customWidth="1"/>
    <col min="47" max="47" width="30" style="423" customWidth="1"/>
    <col min="48" max="48" width="32.85546875" style="423" customWidth="1"/>
    <col min="49" max="49" width="9.42578125" style="423" customWidth="1"/>
    <col min="50" max="50" width="42.42578125" style="423" customWidth="1"/>
    <col min="51" max="51" width="12" style="423" customWidth="1"/>
    <col min="52" max="55" width="9.140625" style="423" customWidth="1"/>
    <col min="56" max="16384" width="9.140625" style="423"/>
  </cols>
  <sheetData>
    <row r="1" spans="1:54" s="1724" customFormat="1" ht="54.75" customHeight="1">
      <c r="A1" s="5276" t="s">
        <v>1166</v>
      </c>
      <c r="B1" s="5276"/>
      <c r="C1" s="5276"/>
      <c r="D1" s="1612"/>
      <c r="E1" s="5255" t="s">
        <v>4691</v>
      </c>
      <c r="F1" s="3743"/>
      <c r="G1" s="5281" t="s">
        <v>4689</v>
      </c>
      <c r="H1" s="5281"/>
      <c r="I1" s="5281"/>
      <c r="J1" s="5281"/>
      <c r="K1" s="5281"/>
      <c r="L1" s="5281"/>
      <c r="M1" s="5281"/>
      <c r="N1" s="5281"/>
      <c r="O1" s="5281"/>
      <c r="P1" s="5282" t="s">
        <v>70</v>
      </c>
      <c r="Q1" s="5282"/>
      <c r="R1" s="5282"/>
      <c r="S1" s="5282"/>
      <c r="T1" s="5282"/>
      <c r="U1" s="5282"/>
      <c r="V1" s="5282"/>
      <c r="W1" s="5282"/>
      <c r="X1" s="5282"/>
      <c r="Y1" s="5282"/>
      <c r="Z1" s="5282"/>
      <c r="AA1" s="5282"/>
      <c r="AB1" s="5282"/>
      <c r="AC1" s="5282"/>
      <c r="AD1" s="5282"/>
      <c r="AE1" s="5282"/>
      <c r="AF1" s="5282"/>
      <c r="AG1" s="5282"/>
      <c r="AH1" s="5282"/>
      <c r="AI1" s="5282"/>
      <c r="AJ1" s="5283" t="s">
        <v>4345</v>
      </c>
      <c r="AK1" s="5283"/>
      <c r="AL1" s="5283"/>
      <c r="AM1" s="5283"/>
      <c r="AN1" s="5283"/>
      <c r="AO1" s="5283"/>
      <c r="AP1" s="5283"/>
      <c r="AQ1" s="5278" t="s">
        <v>85</v>
      </c>
      <c r="AR1" s="5278"/>
      <c r="AS1" s="5278"/>
      <c r="AT1" s="5278"/>
      <c r="AU1" s="5278"/>
      <c r="AV1" s="5278"/>
      <c r="AW1" s="5278"/>
      <c r="AX1" s="5278"/>
      <c r="AY1" s="5278"/>
      <c r="AZ1" s="5278"/>
      <c r="BA1" s="5278"/>
      <c r="BB1" s="5278"/>
    </row>
    <row r="2" spans="1:54" s="1688" customFormat="1" ht="54.75" customHeight="1">
      <c r="A2" s="5279" t="str">
        <f>HYPERLINK("#Index!A4", "Index Pg")</f>
        <v>Index Pg</v>
      </c>
      <c r="B2" s="2080" t="str">
        <f>HYPERLINK("#'Summary of Abstracts'!A2", "Summary of Abst.")</f>
        <v>Summary of Abst.</v>
      </c>
      <c r="C2" s="2127"/>
      <c r="D2" s="1616"/>
      <c r="E2" s="5255"/>
      <c r="F2" s="3743"/>
      <c r="G2" s="1782" t="s">
        <v>118</v>
      </c>
      <c r="H2" s="1782" t="s">
        <v>131</v>
      </c>
      <c r="I2" s="1782" t="s">
        <v>91</v>
      </c>
      <c r="J2" s="1782" t="s">
        <v>4687</v>
      </c>
      <c r="K2" s="1782" t="s">
        <v>96</v>
      </c>
      <c r="L2" s="2172" t="s">
        <v>4052</v>
      </c>
      <c r="M2" s="2173" t="s">
        <v>4688</v>
      </c>
      <c r="N2" s="2173" t="s">
        <v>4692</v>
      </c>
      <c r="O2" s="2173" t="s">
        <v>208</v>
      </c>
      <c r="P2" s="1621" t="s">
        <v>4344</v>
      </c>
      <c r="Q2" s="1621" t="s">
        <v>3838</v>
      </c>
      <c r="R2" s="1621" t="s">
        <v>4701</v>
      </c>
      <c r="S2" s="1621" t="s">
        <v>4698</v>
      </c>
      <c r="T2" s="1621" t="s">
        <v>4699</v>
      </c>
      <c r="U2" s="1621" t="s">
        <v>4700</v>
      </c>
      <c r="V2" s="1621" t="s">
        <v>4702</v>
      </c>
      <c r="W2" s="1621" t="s">
        <v>4677</v>
      </c>
      <c r="X2" s="1621" t="s">
        <v>4703</v>
      </c>
      <c r="Y2" s="1621" t="s">
        <v>33</v>
      </c>
      <c r="Z2" s="1621" t="s">
        <v>4704</v>
      </c>
      <c r="AA2" s="1621" t="s">
        <v>4705</v>
      </c>
      <c r="AB2" s="1621" t="s">
        <v>4695</v>
      </c>
      <c r="AC2" s="1621" t="s">
        <v>740</v>
      </c>
      <c r="AD2" s="1621" t="s">
        <v>4696</v>
      </c>
      <c r="AE2" s="1621" t="s">
        <v>4697</v>
      </c>
      <c r="AF2" s="1621" t="s">
        <v>2374</v>
      </c>
      <c r="AG2" s="1621" t="s">
        <v>4706</v>
      </c>
      <c r="AH2" s="1621" t="s">
        <v>3837</v>
      </c>
      <c r="AI2" s="1621" t="s">
        <v>307</v>
      </c>
      <c r="AJ2" s="1783" t="s">
        <v>293</v>
      </c>
      <c r="AK2" s="1783" t="s">
        <v>114</v>
      </c>
      <c r="AL2" s="1783" t="s">
        <v>146</v>
      </c>
      <c r="AM2" s="1783" t="s">
        <v>4656</v>
      </c>
      <c r="AN2" s="1783" t="s">
        <v>3306</v>
      </c>
      <c r="AO2" s="1783" t="s">
        <v>3976</v>
      </c>
      <c r="AP2" s="1783" t="s">
        <v>4527</v>
      </c>
      <c r="AQ2" s="1784" t="s">
        <v>86</v>
      </c>
      <c r="AR2" s="1784" t="s">
        <v>150</v>
      </c>
      <c r="AS2" s="1784" t="s">
        <v>399</v>
      </c>
      <c r="AT2" s="1784" t="s">
        <v>152</v>
      </c>
      <c r="AU2" s="1784" t="s">
        <v>415</v>
      </c>
      <c r="AV2" s="1784" t="s">
        <v>4581</v>
      </c>
      <c r="AW2" s="1784" t="s">
        <v>4111</v>
      </c>
      <c r="AX2" s="1784" t="s">
        <v>312</v>
      </c>
      <c r="AY2" s="1784" t="s">
        <v>314</v>
      </c>
      <c r="AZ2" s="1784" t="s">
        <v>1032</v>
      </c>
      <c r="BA2" s="1784" t="s">
        <v>1018</v>
      </c>
      <c r="BB2" s="1784" t="s">
        <v>4690</v>
      </c>
    </row>
    <row r="3" spans="1:54" s="1688" customFormat="1" ht="54.75" customHeight="1">
      <c r="A3" s="5279"/>
      <c r="B3" s="1672" t="str">
        <f>HYPERLINK("#'Budget Summary I'!A1:AL1", "Budget Summary I")</f>
        <v>Budget Summary I</v>
      </c>
      <c r="C3" s="1625" t="s">
        <v>4582</v>
      </c>
      <c r="D3" s="1616"/>
      <c r="E3" s="1673">
        <f>S7</f>
        <v>0</v>
      </c>
      <c r="F3" s="1673"/>
      <c r="G3" s="1627">
        <f>S9</f>
        <v>0</v>
      </c>
      <c r="H3" s="1627">
        <f>S10</f>
        <v>0</v>
      </c>
      <c r="I3" s="1627"/>
      <c r="J3" s="1627"/>
      <c r="K3" s="1627"/>
      <c r="L3" s="1628"/>
      <c r="M3" s="1627"/>
      <c r="N3" s="1627"/>
      <c r="O3" s="1628">
        <f>S14+S48</f>
        <v>0</v>
      </c>
      <c r="P3" s="1628"/>
      <c r="Q3" s="1628"/>
      <c r="R3" s="1628"/>
      <c r="S3" s="1628"/>
      <c r="T3" s="1628"/>
      <c r="U3" s="1628"/>
      <c r="V3" s="1628"/>
      <c r="W3" s="1628"/>
      <c r="X3" s="1628"/>
      <c r="Y3" s="1628"/>
      <c r="Z3" s="1628"/>
      <c r="AA3" s="1628"/>
      <c r="AB3" s="1628"/>
      <c r="AC3" s="1628"/>
      <c r="AD3" s="1628"/>
      <c r="AE3" s="1628"/>
      <c r="AF3" s="1628"/>
      <c r="AG3" s="1628"/>
      <c r="AH3" s="1628"/>
      <c r="AI3" s="1628">
        <f>S11+S13+S33+S46+S54+S62</f>
        <v>0</v>
      </c>
      <c r="AJ3" s="1628">
        <f>S49+S50+S51+S52</f>
        <v>0</v>
      </c>
      <c r="AK3" s="1628">
        <f>S15+S16+S17+S19+S20+S22+S23+S24+S36+S37+S38+S39+S40+S41+S53+S58+S59+S60</f>
        <v>0</v>
      </c>
      <c r="AL3" s="1628">
        <f>S57</f>
        <v>0</v>
      </c>
      <c r="AM3" s="1628">
        <f>S25+S26+S56</f>
        <v>0</v>
      </c>
      <c r="AN3" s="1628"/>
      <c r="AO3" s="1628"/>
      <c r="AP3" s="1628"/>
      <c r="AQ3" s="1628">
        <f>S61</f>
        <v>0</v>
      </c>
      <c r="AR3" s="1628"/>
      <c r="AS3" s="1628">
        <f>S32</f>
        <v>0</v>
      </c>
      <c r="AT3" s="1628">
        <f>S27+S28</f>
        <v>0</v>
      </c>
      <c r="AU3" s="1628">
        <f>S29+S30+S43+S44+S45</f>
        <v>0</v>
      </c>
      <c r="AV3" s="1628"/>
      <c r="AW3" s="1628">
        <f>S31</f>
        <v>0</v>
      </c>
      <c r="AX3" s="1628"/>
      <c r="AY3" s="1628"/>
      <c r="AZ3" s="1628"/>
      <c r="BA3" s="1628"/>
      <c r="BB3" s="1628"/>
    </row>
    <row r="4" spans="1:54" s="1688" customFormat="1" ht="54.75" customHeight="1">
      <c r="A4" s="5279"/>
      <c r="B4" s="1672" t="str">
        <f>HYPERLINK("#'Budget Summary II'!A3:B5", "Budget Summary II")</f>
        <v>Budget Summary II</v>
      </c>
      <c r="C4" s="1625" t="s">
        <v>4583</v>
      </c>
      <c r="D4" s="1616"/>
      <c r="E4" s="1673">
        <f>P7</f>
        <v>81.655000000000001</v>
      </c>
      <c r="F4" s="1673"/>
      <c r="G4" s="1627">
        <f>P9</f>
        <v>0.215</v>
      </c>
      <c r="H4" s="1627">
        <f>P10</f>
        <v>0.2</v>
      </c>
      <c r="I4" s="1627"/>
      <c r="J4" s="1627"/>
      <c r="K4" s="1627"/>
      <c r="L4" s="1628"/>
      <c r="M4" s="1627"/>
      <c r="N4" s="1627"/>
      <c r="O4" s="1628">
        <f>P14+P48</f>
        <v>0.5</v>
      </c>
      <c r="P4" s="1628"/>
      <c r="Q4" s="1628"/>
      <c r="R4" s="1628"/>
      <c r="S4" s="1628"/>
      <c r="T4" s="1628"/>
      <c r="U4" s="1628"/>
      <c r="V4" s="1628"/>
      <c r="W4" s="1628"/>
      <c r="X4" s="1628"/>
      <c r="Y4" s="1628"/>
      <c r="Z4" s="1628"/>
      <c r="AA4" s="1628"/>
      <c r="AB4" s="1628"/>
      <c r="AC4" s="1628"/>
      <c r="AD4" s="1628"/>
      <c r="AE4" s="1628"/>
      <c r="AF4" s="1628"/>
      <c r="AG4" s="1628"/>
      <c r="AH4" s="1628"/>
      <c r="AI4" s="1628">
        <f>P11+P13+P33+P46+P54+P62</f>
        <v>0</v>
      </c>
      <c r="AJ4" s="1628">
        <f>P49+P50+P51+P52</f>
        <v>8.24</v>
      </c>
      <c r="AK4" s="1628">
        <f>P15+P16+P17+P19+P20+P22+P23+P24+P36+P37+P38+P39+P40+P41+P53+P58+P59+P60</f>
        <v>57.8</v>
      </c>
      <c r="AL4" s="1628">
        <f>P57</f>
        <v>0</v>
      </c>
      <c r="AM4" s="1628">
        <f>P25+P26+P56</f>
        <v>8.6999999999999993</v>
      </c>
      <c r="AN4" s="1628"/>
      <c r="AO4" s="1628"/>
      <c r="AP4" s="1628"/>
      <c r="AQ4" s="1628">
        <f>P61</f>
        <v>6</v>
      </c>
      <c r="AR4" s="1628"/>
      <c r="AS4" s="1628">
        <f>P32</f>
        <v>0</v>
      </c>
      <c r="AT4" s="1628">
        <f>P27+P28</f>
        <v>0</v>
      </c>
      <c r="AU4" s="1628">
        <f>P29+P30+P43+P44+P45</f>
        <v>0</v>
      </c>
      <c r="AV4" s="1628"/>
      <c r="AW4" s="1628">
        <f>P31</f>
        <v>0</v>
      </c>
      <c r="AX4" s="1628"/>
      <c r="AY4" s="1628"/>
      <c r="AZ4" s="1628"/>
      <c r="BA4" s="1628"/>
      <c r="BB4" s="1628"/>
    </row>
    <row r="5" spans="1:54" s="1725" customFormat="1" ht="54.75" customHeight="1">
      <c r="A5" s="5249" t="s">
        <v>53</v>
      </c>
      <c r="B5" s="5249" t="s">
        <v>54</v>
      </c>
      <c r="C5" s="5249" t="s">
        <v>55</v>
      </c>
      <c r="D5" s="5249" t="s">
        <v>56</v>
      </c>
      <c r="E5" s="5249" t="s">
        <v>57</v>
      </c>
      <c r="F5" s="3742"/>
      <c r="G5" s="5248" t="s">
        <v>4603</v>
      </c>
      <c r="H5" s="5248"/>
      <c r="I5" s="5248"/>
      <c r="J5" s="5248"/>
      <c r="K5" s="5248"/>
      <c r="L5" s="5248" t="s">
        <v>7689</v>
      </c>
      <c r="M5" s="5248"/>
      <c r="N5" s="5248"/>
      <c r="O5" s="5248"/>
      <c r="P5" s="5248"/>
      <c r="Q5" s="5248"/>
      <c r="R5" s="5249" t="s">
        <v>4643</v>
      </c>
      <c r="S5" s="5249"/>
      <c r="U5" s="5277" t="s">
        <v>5743</v>
      </c>
      <c r="V5" s="5277"/>
      <c r="W5" s="5277"/>
      <c r="X5" s="5277"/>
      <c r="Y5" s="5266" t="s">
        <v>5744</v>
      </c>
      <c r="Z5" s="5266"/>
      <c r="AA5" s="5266"/>
      <c r="AB5" s="5266"/>
      <c r="AC5" s="5267" t="s">
        <v>5745</v>
      </c>
      <c r="AD5" s="5267"/>
      <c r="AE5" s="5267"/>
      <c r="AF5" s="5267"/>
      <c r="AG5" s="5268" t="s">
        <v>5746</v>
      </c>
      <c r="AH5" s="5268"/>
      <c r="AI5" s="5268"/>
      <c r="AJ5" s="5268"/>
      <c r="AK5" s="5269" t="s">
        <v>5747</v>
      </c>
      <c r="AL5" s="5269"/>
      <c r="AM5" s="5269"/>
      <c r="AN5" s="5269"/>
      <c r="AO5" s="5270" t="s">
        <v>5748</v>
      </c>
      <c r="AP5" s="5270"/>
      <c r="AQ5" s="5270"/>
      <c r="AR5" s="5270"/>
      <c r="AS5" s="5266" t="s">
        <v>5749</v>
      </c>
      <c r="AT5" s="5266"/>
      <c r="AU5" s="5266"/>
      <c r="AV5" s="1798"/>
      <c r="AW5" s="5465" t="s">
        <v>53</v>
      </c>
      <c r="AX5" s="5465"/>
    </row>
    <row r="6" spans="1:54" s="1725" customFormat="1" ht="123" customHeight="1">
      <c r="A6" s="5249"/>
      <c r="B6" s="5249"/>
      <c r="C6" s="5249"/>
      <c r="D6" s="5249"/>
      <c r="E6" s="5249"/>
      <c r="F6" s="3742"/>
      <c r="G6" s="1630" t="s">
        <v>4604</v>
      </c>
      <c r="H6" s="1630" t="s">
        <v>4611</v>
      </c>
      <c r="I6" s="1630" t="s">
        <v>4605</v>
      </c>
      <c r="J6" s="1630" t="s">
        <v>4612</v>
      </c>
      <c r="K6" s="1630" t="s">
        <v>2527</v>
      </c>
      <c r="L6" s="1631" t="s">
        <v>58</v>
      </c>
      <c r="M6" s="1631" t="s">
        <v>59</v>
      </c>
      <c r="N6" s="1676" t="s">
        <v>60</v>
      </c>
      <c r="O6" s="1631" t="s">
        <v>61</v>
      </c>
      <c r="P6" s="1676" t="s">
        <v>62</v>
      </c>
      <c r="Q6" s="1631" t="s">
        <v>5545</v>
      </c>
      <c r="R6" s="1633" t="s">
        <v>2529</v>
      </c>
      <c r="S6" s="1788" t="s">
        <v>4644</v>
      </c>
      <c r="U6" s="1777" t="s">
        <v>5750</v>
      </c>
      <c r="V6" s="1777" t="s">
        <v>61</v>
      </c>
      <c r="W6" s="1777" t="s">
        <v>5751</v>
      </c>
      <c r="X6" s="1778" t="s">
        <v>5752</v>
      </c>
      <c r="Y6" s="1779" t="s">
        <v>5750</v>
      </c>
      <c r="Z6" s="1779" t="s">
        <v>61</v>
      </c>
      <c r="AA6" s="1777" t="s">
        <v>5751</v>
      </c>
      <c r="AB6" s="1778" t="s">
        <v>5752</v>
      </c>
      <c r="AC6" s="1779" t="s">
        <v>5750</v>
      </c>
      <c r="AD6" s="1779" t="s">
        <v>61</v>
      </c>
      <c r="AE6" s="1777" t="s">
        <v>5751</v>
      </c>
      <c r="AF6" s="1778" t="s">
        <v>5752</v>
      </c>
      <c r="AG6" s="1779" t="s">
        <v>5750</v>
      </c>
      <c r="AH6" s="1779" t="s">
        <v>61</v>
      </c>
      <c r="AI6" s="1777" t="s">
        <v>5751</v>
      </c>
      <c r="AJ6" s="1778" t="s">
        <v>5752</v>
      </c>
      <c r="AK6" s="1779" t="s">
        <v>5750</v>
      </c>
      <c r="AL6" s="1779" t="s">
        <v>61</v>
      </c>
      <c r="AM6" s="1777" t="s">
        <v>5751</v>
      </c>
      <c r="AN6" s="1778" t="s">
        <v>5752</v>
      </c>
      <c r="AO6" s="1779" t="s">
        <v>5750</v>
      </c>
      <c r="AP6" s="1779" t="s">
        <v>61</v>
      </c>
      <c r="AQ6" s="1777" t="s">
        <v>5751</v>
      </c>
      <c r="AR6" s="1778" t="s">
        <v>5752</v>
      </c>
      <c r="AS6" s="1777" t="s">
        <v>5751</v>
      </c>
      <c r="AT6" s="1781" t="s">
        <v>5753</v>
      </c>
      <c r="AU6" s="1777" t="s">
        <v>5754</v>
      </c>
      <c r="AV6" s="1711" t="s">
        <v>5752</v>
      </c>
      <c r="AW6" s="5465"/>
      <c r="AX6" s="5465"/>
    </row>
    <row r="7" spans="1:54" s="1724" customFormat="1" ht="54.75" customHeight="1">
      <c r="A7" s="1635">
        <v>10</v>
      </c>
      <c r="B7" s="1680"/>
      <c r="C7" s="1635" t="s">
        <v>2845</v>
      </c>
      <c r="D7" s="1681"/>
      <c r="E7" s="1681"/>
      <c r="F7" s="423"/>
      <c r="G7" s="1681"/>
      <c r="H7" s="1681"/>
      <c r="I7" s="1681"/>
      <c r="J7" s="1681"/>
      <c r="K7" s="1681"/>
      <c r="L7" s="1681"/>
      <c r="M7" s="1681"/>
      <c r="N7" s="2174"/>
      <c r="O7" s="1681"/>
      <c r="P7" s="1684">
        <f>P8+P12+P34+P47+P55</f>
        <v>81.655000000000001</v>
      </c>
      <c r="Q7" s="1635"/>
      <c r="R7" s="1635"/>
      <c r="S7" s="1684">
        <f>S8+S12+S34+S47+S55</f>
        <v>0</v>
      </c>
      <c r="W7" s="1684">
        <f>W8+W12+W34+W47+W55</f>
        <v>8165500</v>
      </c>
      <c r="X7" s="1737"/>
      <c r="AA7" s="1684">
        <f>AA8+AA12+AA34+AA47+AA55</f>
        <v>5078000</v>
      </c>
      <c r="AE7" s="1684">
        <f>AE8+AE12+AE34+AE47+AE55</f>
        <v>2549900</v>
      </c>
      <c r="AI7" s="1684">
        <f>AI8+AI12+AI34+AI47+AI55</f>
        <v>397600</v>
      </c>
      <c r="AM7" s="1684">
        <f>AM8+AM12+AM34+AM47+AM55</f>
        <v>70000</v>
      </c>
      <c r="AQ7" s="1684">
        <f>AQ8+AQ12+AQ34+AQ47+AQ55</f>
        <v>70000</v>
      </c>
      <c r="AS7" s="1684">
        <f>AS8+AS12+AS34+AS47+AS55</f>
        <v>8165500</v>
      </c>
      <c r="AW7" s="3656">
        <v>10</v>
      </c>
      <c r="AX7" s="365"/>
    </row>
    <row r="8" spans="1:54" s="2179" customFormat="1" ht="54.75" customHeight="1">
      <c r="A8" s="1799">
        <v>10.1</v>
      </c>
      <c r="B8" s="2175"/>
      <c r="C8" s="2176" t="s">
        <v>24</v>
      </c>
      <c r="D8" s="2177"/>
      <c r="E8" s="2177"/>
      <c r="F8" s="3665"/>
      <c r="G8" s="2176"/>
      <c r="H8" s="2176"/>
      <c r="I8" s="2176"/>
      <c r="J8" s="2176"/>
      <c r="K8" s="2176"/>
      <c r="L8" s="2176"/>
      <c r="M8" s="2176"/>
      <c r="N8" s="2095"/>
      <c r="O8" s="2176"/>
      <c r="P8" s="2095">
        <f>SUM(P9:P11)</f>
        <v>0.41500000000000004</v>
      </c>
      <c r="Q8" s="1639"/>
      <c r="R8" s="1639"/>
      <c r="S8" s="2178">
        <f>SUM(S9:S11)</f>
        <v>0</v>
      </c>
      <c r="W8" s="2095">
        <f>SUM(W9:W11)</f>
        <v>41500</v>
      </c>
      <c r="AA8" s="2095">
        <f>SUM(AA9:AA11)</f>
        <v>28000</v>
      </c>
      <c r="AE8" s="2095">
        <f>SUM(AE9:AE11)</f>
        <v>9900</v>
      </c>
      <c r="AI8" s="2095">
        <f>SUM(AI9:AI11)</f>
        <v>3600</v>
      </c>
      <c r="AM8" s="2095">
        <f>SUM(AM9:AM11)</f>
        <v>0</v>
      </c>
      <c r="AQ8" s="2095">
        <f>SUM(AQ9:AQ11)</f>
        <v>0</v>
      </c>
      <c r="AS8" s="2095">
        <f>SUM(AS9:AS11)</f>
        <v>41500</v>
      </c>
      <c r="AW8" s="3671">
        <v>10.1</v>
      </c>
      <c r="AX8" s="4860"/>
    </row>
    <row r="9" spans="1:54" s="2179" customFormat="1" ht="202.5" customHeight="1">
      <c r="A9" s="2180" t="s">
        <v>1167</v>
      </c>
      <c r="B9" s="2181" t="s">
        <v>767</v>
      </c>
      <c r="C9" s="1644" t="s">
        <v>1168</v>
      </c>
      <c r="D9" s="2182" t="s">
        <v>90</v>
      </c>
      <c r="E9" s="2183" t="s">
        <v>118</v>
      </c>
      <c r="F9" s="3665" t="s">
        <v>6167</v>
      </c>
      <c r="G9" s="2184"/>
      <c r="H9" s="2185"/>
      <c r="I9" s="2186">
        <v>0.12999929999999998</v>
      </c>
      <c r="J9" s="2186"/>
      <c r="K9" s="2167"/>
      <c r="L9" s="2184"/>
      <c r="M9" s="2187">
        <f>U9</f>
        <v>934.78260869565213</v>
      </c>
      <c r="N9" s="1729">
        <f>M9/100000</f>
        <v>9.3478260869565219E-3</v>
      </c>
      <c r="O9" s="2187">
        <f>V9</f>
        <v>23</v>
      </c>
      <c r="P9" s="1729">
        <f>N9*O9</f>
        <v>0.215</v>
      </c>
      <c r="Q9" s="2188" t="str">
        <f>X9</f>
        <v xml:space="preserve">STATE: SUMAN - Incentive for1st Reponder for Maternal Deaths -Rs.1000 x 8 cases =  Rs.8000/-; PDY: Transaction cost/Incentive for expected 11 deaths @Rs.900/- per case (Rs.200/- for reporting Rs.300/- for investigation and Rs.400/- to relatives of decreased); KKL: Transaction cost/Incentive for expected 4 deaths @Rs.900/- per case (Rs.200/- for reporting Rs.300/- for investigation and Rs.400/- to relatives of decreased); MHE: ; YNM: </v>
      </c>
      <c r="R9" s="2189">
        <f>'Ab1. RMNCH+A'!Q91</f>
        <v>0</v>
      </c>
      <c r="S9" s="2190">
        <f>'Ab1. RMNCH+A'!R91</f>
        <v>0</v>
      </c>
      <c r="U9" s="1711">
        <f>IFERROR(AS9/AT9,0)</f>
        <v>934.78260869565213</v>
      </c>
      <c r="V9" s="1711">
        <f>Z9+AD9+AH9+AL9+AP9</f>
        <v>23</v>
      </c>
      <c r="W9" s="1711">
        <f>U9*V9</f>
        <v>21500</v>
      </c>
      <c r="X9" s="1780" t="str">
        <f>"STATE: "&amp;AB9&amp;"; PDY: "&amp;AF9&amp;"; KKL: "&amp;AJ9&amp;"; MHE: "&amp;AN9&amp;"; YNM: "&amp;AR9</f>
        <v xml:space="preserve">STATE: SUMAN - Incentive for1st Reponder for Maternal Deaths -Rs.1000 x 8 cases =  Rs.8000/-; PDY: Transaction cost/Incentive for expected 11 deaths @Rs.900/- per case (Rs.200/- for reporting Rs.300/- for investigation and Rs.400/- to relatives of decreased); KKL: Transaction cost/Incentive for expected 4 deaths @Rs.900/- per case (Rs.200/- for reporting Rs.300/- for investigation and Rs.400/- to relatives of decreased); MHE: ; YNM: </v>
      </c>
      <c r="Y9" s="3539">
        <v>1000</v>
      </c>
      <c r="Z9" s="3539">
        <v>8</v>
      </c>
      <c r="AA9" s="3539">
        <f>Y9*Z9</f>
        <v>8000</v>
      </c>
      <c r="AB9" s="3540" t="s">
        <v>6949</v>
      </c>
      <c r="AC9" s="1768">
        <v>900</v>
      </c>
      <c r="AD9" s="1768">
        <v>11</v>
      </c>
      <c r="AE9" s="1769">
        <f>AC9*AD9</f>
        <v>9900</v>
      </c>
      <c r="AF9" s="1769" t="s">
        <v>6950</v>
      </c>
      <c r="AG9" s="1768">
        <v>900</v>
      </c>
      <c r="AH9" s="1768">
        <v>4</v>
      </c>
      <c r="AI9" s="1769">
        <f>AG9*AH9</f>
        <v>3600</v>
      </c>
      <c r="AJ9" s="1769" t="s">
        <v>6951</v>
      </c>
      <c r="AK9" s="2191"/>
      <c r="AL9" s="2191"/>
      <c r="AM9" s="2191">
        <f>AK9*AL9</f>
        <v>0</v>
      </c>
      <c r="AN9" s="2191"/>
      <c r="AO9" s="2191"/>
      <c r="AP9" s="2191"/>
      <c r="AQ9" s="2191">
        <f>AO9*AP9</f>
        <v>0</v>
      </c>
      <c r="AR9" s="2191"/>
      <c r="AS9" s="1711">
        <f>AA9+AE9+AI9+AM9+AQ9</f>
        <v>21500</v>
      </c>
      <c r="AT9" s="1711">
        <f>Z9+AD9+AH9+AL9+AP9</f>
        <v>23</v>
      </c>
      <c r="AU9" s="1711">
        <f>IFERROR((AS9/AT9),0)</f>
        <v>934.78260869565213</v>
      </c>
      <c r="AV9" s="1780" t="str">
        <f>"STATE: "&amp;AB9&amp;"; PDY: "&amp;AF9&amp;"; KKL: "&amp;AJ9&amp;"; MHE: "&amp;AN9&amp;"; YNM: "&amp;AR9</f>
        <v xml:space="preserve">STATE: SUMAN - Incentive for1st Reponder for Maternal Deaths -Rs.1000 x 8 cases =  Rs.8000/-; PDY: Transaction cost/Incentive for expected 11 deaths @Rs.900/- per case (Rs.200/- for reporting Rs.300/- for investigation and Rs.400/- to relatives of decreased); KKL: Transaction cost/Incentive for expected 4 deaths @Rs.900/- per case (Rs.200/- for reporting Rs.300/- for investigation and Rs.400/- to relatives of decreased); MHE: ; YNM: </v>
      </c>
      <c r="AW9" s="3672" t="s">
        <v>1167</v>
      </c>
      <c r="AX9" s="4861" t="s">
        <v>6167</v>
      </c>
      <c r="AY9" s="4984" t="s">
        <v>8008</v>
      </c>
    </row>
    <row r="10" spans="1:54" s="2179" customFormat="1" ht="54.75" customHeight="1">
      <c r="A10" s="2180" t="s">
        <v>2093</v>
      </c>
      <c r="B10" s="2181" t="s">
        <v>833</v>
      </c>
      <c r="C10" s="1644" t="s">
        <v>1169</v>
      </c>
      <c r="D10" s="2182" t="s">
        <v>90</v>
      </c>
      <c r="E10" s="2183" t="s">
        <v>131</v>
      </c>
      <c r="F10" s="3665" t="s">
        <v>6168</v>
      </c>
      <c r="G10" s="2192"/>
      <c r="H10" s="2184"/>
      <c r="I10" s="2186">
        <v>0.2</v>
      </c>
      <c r="J10" s="2186"/>
      <c r="K10" s="2192"/>
      <c r="L10" s="2192"/>
      <c r="M10" s="2187">
        <f t="shared" ref="M10:M62" si="0">U10</f>
        <v>5000</v>
      </c>
      <c r="N10" s="1729">
        <f>M10/100000</f>
        <v>0.05</v>
      </c>
      <c r="O10" s="2187">
        <f t="shared" ref="O10:O62" si="1">V10</f>
        <v>4</v>
      </c>
      <c r="P10" s="1729">
        <f>N10*O10</f>
        <v>0.2</v>
      </c>
      <c r="Q10" s="2188" t="str">
        <f t="shared" ref="Q10:Q62" si="2">X10</f>
        <v xml:space="preserve">STATE: Rs.5000 x 4 - 0.20 Lakhs; PDY: ; KKL: ; MHE: ; YNM: </v>
      </c>
      <c r="R10" s="2193">
        <f>'Ab1. RMNCH+A'!Q174</f>
        <v>0</v>
      </c>
      <c r="S10" s="2190">
        <f>'Ab1. RMNCH+A'!R174</f>
        <v>0</v>
      </c>
      <c r="U10" s="1711">
        <f>IFERROR(AS10/AT10,0)</f>
        <v>5000</v>
      </c>
      <c r="V10" s="1711">
        <f>Z10+AD10+AH10+AL10+AP10</f>
        <v>4</v>
      </c>
      <c r="W10" s="1711">
        <f>U10*V10</f>
        <v>20000</v>
      </c>
      <c r="X10" s="1780" t="str">
        <f>"STATE: "&amp;AB10&amp;"; PDY: "&amp;AF10&amp;"; KKL: "&amp;AJ10&amp;"; MHE: "&amp;AN10&amp;"; YNM: "&amp;AR10</f>
        <v xml:space="preserve">STATE: Rs.5000 x 4 - 0.20 Lakhs; PDY: ; KKL: ; MHE: ; YNM: </v>
      </c>
      <c r="Y10" s="1768">
        <v>5000</v>
      </c>
      <c r="Z10" s="1768">
        <v>4</v>
      </c>
      <c r="AA10" s="1769">
        <f t="shared" ref="AA10" si="3">Y10*Z10</f>
        <v>20000</v>
      </c>
      <c r="AB10" s="1769" t="s">
        <v>7864</v>
      </c>
      <c r="AC10" s="1768"/>
      <c r="AD10" s="1768"/>
      <c r="AE10" s="1769">
        <f>AC10*AD10</f>
        <v>0</v>
      </c>
      <c r="AF10" s="1769"/>
      <c r="AG10" s="2194"/>
      <c r="AH10" s="2194"/>
      <c r="AI10" s="2200">
        <f>AG10*AH10</f>
        <v>0</v>
      </c>
      <c r="AJ10" s="2194"/>
      <c r="AK10" s="2191"/>
      <c r="AL10" s="2191"/>
      <c r="AM10" s="2191">
        <f>AK10*AL10</f>
        <v>0</v>
      </c>
      <c r="AN10" s="2191"/>
      <c r="AO10" s="2191"/>
      <c r="AP10" s="2191"/>
      <c r="AQ10" s="2191">
        <f>AO10*AP10</f>
        <v>0</v>
      </c>
      <c r="AR10" s="2191"/>
      <c r="AS10" s="1711">
        <f>AA10+AE10+AI10+AM10+AQ10</f>
        <v>20000</v>
      </c>
      <c r="AT10" s="1711">
        <f>Z10+AD10+AH10+AL10+AP10</f>
        <v>4</v>
      </c>
      <c r="AU10" s="1711">
        <f>IFERROR((AS10/AT10),0)</f>
        <v>5000</v>
      </c>
      <c r="AV10" s="1780" t="str">
        <f>"STATE: "&amp;AB10&amp;"; PDY: "&amp;AF10&amp;"; KKL: "&amp;AJ10&amp;"; MHE: "&amp;AN10&amp;"; YNM: "&amp;AR10</f>
        <v xml:space="preserve">STATE: Rs.5000 x 4 - 0.20 Lakhs; PDY: ; KKL: ; MHE: ; YNM: </v>
      </c>
      <c r="AW10" s="3672" t="s">
        <v>2093</v>
      </c>
      <c r="AX10" s="4861" t="s">
        <v>6168</v>
      </c>
      <c r="AY10" s="4984" t="s">
        <v>7982</v>
      </c>
    </row>
    <row r="11" spans="1:54" s="2179" customFormat="1" ht="54.75" customHeight="1">
      <c r="A11" s="2180" t="s">
        <v>2608</v>
      </c>
      <c r="B11" s="1839"/>
      <c r="C11" s="1644" t="s">
        <v>1308</v>
      </c>
      <c r="D11" s="1620" t="s">
        <v>70</v>
      </c>
      <c r="E11" s="2183" t="s">
        <v>70</v>
      </c>
      <c r="F11" s="3665"/>
      <c r="G11" s="2192"/>
      <c r="H11" s="2192"/>
      <c r="I11" s="2192"/>
      <c r="J11" s="2192"/>
      <c r="K11" s="2192"/>
      <c r="L11" s="2192"/>
      <c r="M11" s="2187">
        <f t="shared" si="0"/>
        <v>0</v>
      </c>
      <c r="N11" s="1729">
        <f>M11/100000</f>
        <v>0</v>
      </c>
      <c r="O11" s="2187">
        <f t="shared" si="1"/>
        <v>0</v>
      </c>
      <c r="P11" s="1729">
        <f>N11*O11</f>
        <v>0</v>
      </c>
      <c r="Q11" s="2188" t="str">
        <f t="shared" si="2"/>
        <v xml:space="preserve">STATE: ; PDY: ; KKL: ; MHE: ; YNM: </v>
      </c>
      <c r="R11" s="2195"/>
      <c r="S11" s="1745"/>
      <c r="U11" s="1711">
        <f t="shared" ref="U11:U62" si="4">IFERROR(AS11/AT11,0)</f>
        <v>0</v>
      </c>
      <c r="V11" s="1711">
        <f t="shared" ref="V11:V62" si="5">Z11+AD11+AH11+AL11+AP11</f>
        <v>0</v>
      </c>
      <c r="W11" s="1711">
        <f t="shared" ref="W11:W62" si="6">U11*V11</f>
        <v>0</v>
      </c>
      <c r="X11" s="1780" t="str">
        <f t="shared" ref="X11:X62" si="7">"STATE: "&amp;AB11&amp;"; PDY: "&amp;AF11&amp;"; KKL: "&amp;AJ11&amp;"; MHE: "&amp;AN11&amp;"; YNM: "&amp;AR11</f>
        <v xml:space="preserve">STATE: ; PDY: ; KKL: ; MHE: ; YNM: </v>
      </c>
      <c r="Y11" s="1711"/>
      <c r="Z11" s="1711"/>
      <c r="AA11" s="1711">
        <f t="shared" ref="AA11:AA62" si="8">Y11*Z11</f>
        <v>0</v>
      </c>
      <c r="AB11" s="1711"/>
      <c r="AC11" s="1711"/>
      <c r="AD11" s="1711"/>
      <c r="AE11" s="1711">
        <f t="shared" ref="AE11:AE62" si="9">AC11*AD11</f>
        <v>0</v>
      </c>
      <c r="AF11" s="1711"/>
      <c r="AG11" s="1711"/>
      <c r="AH11" s="1711"/>
      <c r="AI11" s="1711">
        <f t="shared" ref="AI11:AI62" si="10">AG11*AH11</f>
        <v>0</v>
      </c>
      <c r="AJ11" s="1711"/>
      <c r="AK11" s="1711"/>
      <c r="AL11" s="1711"/>
      <c r="AM11" s="1711">
        <f t="shared" ref="AM11:AM62" si="11">AK11*AL11</f>
        <v>0</v>
      </c>
      <c r="AN11" s="1711"/>
      <c r="AO11" s="1711"/>
      <c r="AP11" s="1711"/>
      <c r="AQ11" s="1711">
        <f t="shared" ref="AQ11:AQ62" si="12">AO11*AP11</f>
        <v>0</v>
      </c>
      <c r="AR11" s="1711"/>
      <c r="AS11" s="1711">
        <f t="shared" ref="AS11:AS62" si="13">AA11+AE11+AI11+AM11+AQ11</f>
        <v>0</v>
      </c>
      <c r="AT11" s="1711">
        <f t="shared" ref="AT11:AT62" si="14">Z11+AD11+AH11+AL11+AP11</f>
        <v>0</v>
      </c>
      <c r="AU11" s="1711">
        <f t="shared" ref="AU11:AU62" si="15">IFERROR((AS11/AT11),0)</f>
        <v>0</v>
      </c>
      <c r="AV11" s="1780" t="str">
        <f t="shared" ref="AV11:AV62" si="16">"STATE: "&amp;AB11&amp;"; PDY: "&amp;AF11&amp;"; KKL: "&amp;AJ11&amp;"; MHE: "&amp;AN11&amp;"; YNM: "&amp;AR11</f>
        <v xml:space="preserve">STATE: ; PDY: ; KKL: ; MHE: ; YNM: </v>
      </c>
      <c r="AW11" s="3672" t="s">
        <v>2608</v>
      </c>
      <c r="AX11" s="4861"/>
    </row>
    <row r="12" spans="1:54" s="2179" customFormat="1" ht="54.75" customHeight="1">
      <c r="A12" s="1799">
        <v>10.199999999999999</v>
      </c>
      <c r="B12" s="2175"/>
      <c r="C12" s="2176" t="s">
        <v>25</v>
      </c>
      <c r="D12" s="2177"/>
      <c r="E12" s="2177"/>
      <c r="F12" s="3665"/>
      <c r="G12" s="2196"/>
      <c r="H12" s="2196"/>
      <c r="I12" s="2196"/>
      <c r="J12" s="2196"/>
      <c r="K12" s="2196"/>
      <c r="L12" s="2196"/>
      <c r="M12" s="2187"/>
      <c r="N12" s="2095"/>
      <c r="O12" s="2187"/>
      <c r="P12" s="2178">
        <f>SUM(P13:P17)+P18+P21+SUM(P25:P33)</f>
        <v>9.1999999999999993</v>
      </c>
      <c r="Q12" s="2188"/>
      <c r="R12" s="1639"/>
      <c r="S12" s="2178">
        <f>SUM(S13:S17)+S18+S21+SUM(S25:S33)</f>
        <v>0</v>
      </c>
      <c r="U12" s="1711"/>
      <c r="V12" s="1711"/>
      <c r="W12" s="2178">
        <f>SUM(W13:W17)+W18+W21+SUM(W25:W33)</f>
        <v>920000</v>
      </c>
      <c r="X12" s="1780"/>
      <c r="Y12" s="1711"/>
      <c r="Z12" s="1711"/>
      <c r="AA12" s="2178">
        <f>SUM(AA13:AA17)+AA18+AA21+SUM(AA25:AA33)</f>
        <v>50000</v>
      </c>
      <c r="AB12" s="1711"/>
      <c r="AC12" s="1711"/>
      <c r="AD12" s="1711"/>
      <c r="AE12" s="2178">
        <f>SUM(AE13:AE17)+AE18+AE21+SUM(AE25:AE33)</f>
        <v>870000</v>
      </c>
      <c r="AF12" s="1711"/>
      <c r="AG12" s="1711"/>
      <c r="AH12" s="1711"/>
      <c r="AI12" s="2178">
        <f>SUM(AI13:AI17)+AI18+AI21+SUM(AI25:AI33)</f>
        <v>0</v>
      </c>
      <c r="AJ12" s="1711"/>
      <c r="AK12" s="1711"/>
      <c r="AL12" s="1711"/>
      <c r="AM12" s="2178">
        <f>SUM(AM13:AM17)+AM18+AM21+SUM(AM25:AM33)</f>
        <v>0</v>
      </c>
      <c r="AN12" s="1711"/>
      <c r="AO12" s="1711"/>
      <c r="AP12" s="1711"/>
      <c r="AQ12" s="2178">
        <f>SUM(AQ13:AQ17)+AQ18+AQ21+SUM(AQ25:AQ33)</f>
        <v>0</v>
      </c>
      <c r="AR12" s="1711"/>
      <c r="AS12" s="2178">
        <f>SUM(AS13:AS17)+AS18+AS21+SUM(AS25:AS33)</f>
        <v>920000</v>
      </c>
      <c r="AT12" s="1711"/>
      <c r="AU12" s="1711"/>
      <c r="AV12" s="1780"/>
      <c r="AW12" s="3671">
        <v>10.199999999999999</v>
      </c>
      <c r="AX12" s="4861"/>
    </row>
    <row r="13" spans="1:54" s="2179" customFormat="1" ht="54.75" customHeight="1">
      <c r="A13" s="2180" t="s">
        <v>1170</v>
      </c>
      <c r="B13" s="2155" t="s">
        <v>1171</v>
      </c>
      <c r="C13" s="2197" t="s">
        <v>1172</v>
      </c>
      <c r="D13" s="1620" t="s">
        <v>70</v>
      </c>
      <c r="E13" s="2183" t="s">
        <v>70</v>
      </c>
      <c r="F13" s="3666" t="s">
        <v>6169</v>
      </c>
      <c r="G13" s="2192"/>
      <c r="H13" s="2192"/>
      <c r="I13" s="2192"/>
      <c r="J13" s="2192"/>
      <c r="K13" s="2192"/>
      <c r="L13" s="2192"/>
      <c r="M13" s="2187">
        <f t="shared" si="0"/>
        <v>0</v>
      </c>
      <c r="N13" s="1729">
        <f>M13/100000</f>
        <v>0</v>
      </c>
      <c r="O13" s="2187">
        <f t="shared" si="1"/>
        <v>0</v>
      </c>
      <c r="P13" s="1729">
        <f>N13*O13</f>
        <v>0</v>
      </c>
      <c r="Q13" s="2188" t="str">
        <f t="shared" si="2"/>
        <v xml:space="preserve">STATE: ; PDY: ; KKL: ; MHE: ; YNM: </v>
      </c>
      <c r="R13" s="2195"/>
      <c r="S13" s="1745"/>
      <c r="U13" s="1711">
        <f t="shared" si="4"/>
        <v>0</v>
      </c>
      <c r="V13" s="1711">
        <f t="shared" si="5"/>
        <v>0</v>
      </c>
      <c r="W13" s="1711">
        <f t="shared" si="6"/>
        <v>0</v>
      </c>
      <c r="X13" s="1780" t="str">
        <f t="shared" si="7"/>
        <v xml:space="preserve">STATE: ; PDY: ; KKL: ; MHE: ; YNM: </v>
      </c>
      <c r="Y13" s="1711"/>
      <c r="Z13" s="1711"/>
      <c r="AA13" s="1711">
        <f t="shared" si="8"/>
        <v>0</v>
      </c>
      <c r="AB13" s="1711"/>
      <c r="AC13" s="1711"/>
      <c r="AD13" s="1711"/>
      <c r="AE13" s="1711">
        <f t="shared" si="9"/>
        <v>0</v>
      </c>
      <c r="AF13" s="1711"/>
      <c r="AG13" s="1711"/>
      <c r="AH13" s="1711"/>
      <c r="AI13" s="1711">
        <f t="shared" si="10"/>
        <v>0</v>
      </c>
      <c r="AJ13" s="1711"/>
      <c r="AK13" s="1711"/>
      <c r="AL13" s="1711"/>
      <c r="AM13" s="1711">
        <f t="shared" si="11"/>
        <v>0</v>
      </c>
      <c r="AN13" s="1711"/>
      <c r="AO13" s="1711"/>
      <c r="AP13" s="1711"/>
      <c r="AQ13" s="1711">
        <f t="shared" si="12"/>
        <v>0</v>
      </c>
      <c r="AR13" s="1711"/>
      <c r="AS13" s="1711">
        <f t="shared" si="13"/>
        <v>0</v>
      </c>
      <c r="AT13" s="1711">
        <f t="shared" si="14"/>
        <v>0</v>
      </c>
      <c r="AU13" s="1711">
        <f t="shared" si="15"/>
        <v>0</v>
      </c>
      <c r="AV13" s="1780" t="str">
        <f t="shared" si="16"/>
        <v xml:space="preserve">STATE: ; PDY: ; KKL: ; MHE: ; YNM: </v>
      </c>
      <c r="AW13" s="3672" t="s">
        <v>1170</v>
      </c>
      <c r="AX13" s="4862" t="s">
        <v>6169</v>
      </c>
    </row>
    <row r="14" spans="1:54" s="1724" customFormat="1" ht="54.75" customHeight="1">
      <c r="A14" s="2180" t="s">
        <v>1173</v>
      </c>
      <c r="B14" s="2155" t="s">
        <v>1174</v>
      </c>
      <c r="C14" s="2155" t="s">
        <v>1175</v>
      </c>
      <c r="D14" s="2198" t="s">
        <v>90</v>
      </c>
      <c r="E14" s="2104" t="s">
        <v>208</v>
      </c>
      <c r="F14" s="423" t="s">
        <v>6170</v>
      </c>
      <c r="G14" s="2105"/>
      <c r="H14" s="2105"/>
      <c r="I14" s="2105"/>
      <c r="J14" s="2105"/>
      <c r="K14" s="2105"/>
      <c r="L14" s="2105"/>
      <c r="M14" s="2187">
        <f t="shared" si="0"/>
        <v>10000</v>
      </c>
      <c r="N14" s="1729">
        <f>M14/100000</f>
        <v>0.1</v>
      </c>
      <c r="O14" s="2187">
        <f t="shared" si="1"/>
        <v>5</v>
      </c>
      <c r="P14" s="1729">
        <f>N14*O14</f>
        <v>0.5</v>
      </c>
      <c r="Q14" s="2188" t="str">
        <f t="shared" si="2"/>
        <v xml:space="preserve">STATE: 10000 X 5 Nos Rs.10000 for 5 Nos. of Activity like Review and survey; PDY: ; KKL: ; MHE: ; YNM: </v>
      </c>
      <c r="R14" s="2199">
        <f>'Ab2. NIDDCP'!Q16</f>
        <v>0</v>
      </c>
      <c r="S14" s="2190">
        <f>'Ab2. NIDDCP'!R16</f>
        <v>0</v>
      </c>
      <c r="U14" s="1711">
        <f t="shared" si="4"/>
        <v>10000</v>
      </c>
      <c r="V14" s="1711">
        <f t="shared" si="5"/>
        <v>5</v>
      </c>
      <c r="W14" s="1711">
        <f t="shared" si="6"/>
        <v>50000</v>
      </c>
      <c r="X14" s="1780" t="str">
        <f t="shared" si="7"/>
        <v xml:space="preserve">STATE: 10000 X 5 Nos Rs.10000 for 5 Nos. of Activity like Review and survey; PDY: ; KKL: ; MHE: ; YNM: </v>
      </c>
      <c r="Y14" s="2200">
        <v>10000</v>
      </c>
      <c r="Z14" s="2200">
        <v>5</v>
      </c>
      <c r="AA14" s="2200">
        <f t="shared" si="8"/>
        <v>50000</v>
      </c>
      <c r="AB14" s="4101" t="s">
        <v>7069</v>
      </c>
      <c r="AC14" s="2200"/>
      <c r="AD14" s="2200"/>
      <c r="AE14" s="2200">
        <f t="shared" si="9"/>
        <v>0</v>
      </c>
      <c r="AF14" s="2200"/>
      <c r="AG14" s="2200"/>
      <c r="AH14" s="2200"/>
      <c r="AI14" s="2200">
        <f t="shared" si="10"/>
        <v>0</v>
      </c>
      <c r="AJ14" s="2201"/>
      <c r="AK14" s="2200"/>
      <c r="AL14" s="2200"/>
      <c r="AM14" s="2200">
        <f t="shared" si="11"/>
        <v>0</v>
      </c>
      <c r="AN14" s="2201"/>
      <c r="AO14" s="2200"/>
      <c r="AP14" s="2200"/>
      <c r="AQ14" s="2200">
        <f t="shared" si="12"/>
        <v>0</v>
      </c>
      <c r="AR14" s="2201"/>
      <c r="AS14" s="1711">
        <f t="shared" si="13"/>
        <v>50000</v>
      </c>
      <c r="AT14" s="1711">
        <f t="shared" si="14"/>
        <v>5</v>
      </c>
      <c r="AU14" s="1711">
        <f t="shared" si="15"/>
        <v>10000</v>
      </c>
      <c r="AV14" s="1780" t="str">
        <f t="shared" si="16"/>
        <v xml:space="preserve">STATE: 10000 X 5 Nos Rs.10000 for 5 Nos. of Activity like Review and survey; PDY: ; KKL: ; MHE: ; YNM: </v>
      </c>
      <c r="AW14" s="3672" t="s">
        <v>1173</v>
      </c>
      <c r="AX14" s="4842" t="s">
        <v>6170</v>
      </c>
      <c r="AY14" s="5010" t="s">
        <v>8055</v>
      </c>
    </row>
    <row r="15" spans="1:54" s="2179" customFormat="1" ht="54.75" customHeight="1">
      <c r="A15" s="2180" t="s">
        <v>1176</v>
      </c>
      <c r="B15" s="2107" t="s">
        <v>1177</v>
      </c>
      <c r="C15" s="2107" t="s">
        <v>1178</v>
      </c>
      <c r="D15" s="1766" t="s">
        <v>4345</v>
      </c>
      <c r="E15" s="2183" t="s">
        <v>1679</v>
      </c>
      <c r="F15" s="3665" t="s">
        <v>6171</v>
      </c>
      <c r="G15" s="2192"/>
      <c r="H15" s="2192"/>
      <c r="I15" s="2192"/>
      <c r="J15" s="2192"/>
      <c r="K15" s="2192"/>
      <c r="L15" s="2192"/>
      <c r="M15" s="2187">
        <f t="shared" si="0"/>
        <v>0</v>
      </c>
      <c r="N15" s="1729">
        <f>M15/100000</f>
        <v>0</v>
      </c>
      <c r="O15" s="2187">
        <f t="shared" si="1"/>
        <v>0</v>
      </c>
      <c r="P15" s="1729">
        <f>N15*O15</f>
        <v>0</v>
      </c>
      <c r="Q15" s="2188" t="str">
        <f t="shared" si="2"/>
        <v xml:space="preserve">STATE: ; PDY: ; KKL: ; MHE: ; YNM: </v>
      </c>
      <c r="R15" s="2202">
        <f>'Abs9. NVBDCP'!Q71</f>
        <v>0</v>
      </c>
      <c r="S15" s="1739">
        <f>'Abs9. NVBDCP'!R71</f>
        <v>0</v>
      </c>
      <c r="U15" s="1711">
        <f t="shared" si="4"/>
        <v>0</v>
      </c>
      <c r="V15" s="1711">
        <f t="shared" si="5"/>
        <v>0</v>
      </c>
      <c r="W15" s="1711">
        <f t="shared" si="6"/>
        <v>0</v>
      </c>
      <c r="X15" s="1780" t="str">
        <f t="shared" si="7"/>
        <v xml:space="preserve">STATE: ; PDY: ; KKL: ; MHE: ; YNM: </v>
      </c>
      <c r="Y15" s="1711"/>
      <c r="Z15" s="1711"/>
      <c r="AA15" s="1711">
        <f t="shared" si="8"/>
        <v>0</v>
      </c>
      <c r="AB15" s="1711"/>
      <c r="AC15" s="1711"/>
      <c r="AD15" s="1711"/>
      <c r="AE15" s="1711">
        <f t="shared" si="9"/>
        <v>0</v>
      </c>
      <c r="AF15" s="1711"/>
      <c r="AG15" s="1711"/>
      <c r="AH15" s="1711"/>
      <c r="AI15" s="1711">
        <f t="shared" si="10"/>
        <v>0</v>
      </c>
      <c r="AJ15" s="1711"/>
      <c r="AK15" s="1711"/>
      <c r="AL15" s="1711"/>
      <c r="AM15" s="1711">
        <f t="shared" si="11"/>
        <v>0</v>
      </c>
      <c r="AN15" s="1711"/>
      <c r="AO15" s="1711"/>
      <c r="AP15" s="1711"/>
      <c r="AQ15" s="1711">
        <f t="shared" si="12"/>
        <v>0</v>
      </c>
      <c r="AR15" s="1711"/>
      <c r="AS15" s="1711">
        <f t="shared" si="13"/>
        <v>0</v>
      </c>
      <c r="AT15" s="1711">
        <f t="shared" si="14"/>
        <v>0</v>
      </c>
      <c r="AU15" s="1711">
        <f t="shared" si="15"/>
        <v>0</v>
      </c>
      <c r="AV15" s="1780" t="str">
        <f t="shared" si="16"/>
        <v xml:space="preserve">STATE: ; PDY: ; KKL: ; MHE: ; YNM: </v>
      </c>
      <c r="AW15" s="3672" t="s">
        <v>1176</v>
      </c>
      <c r="AX15" s="4861" t="s">
        <v>6171</v>
      </c>
    </row>
    <row r="16" spans="1:54" s="2179" customFormat="1" ht="54.75" customHeight="1">
      <c r="A16" s="2180" t="s">
        <v>1179</v>
      </c>
      <c r="B16" s="2107" t="s">
        <v>1180</v>
      </c>
      <c r="C16" s="2107" t="s">
        <v>1181</v>
      </c>
      <c r="D16" s="1766" t="s">
        <v>4345</v>
      </c>
      <c r="E16" s="2183" t="s">
        <v>4955</v>
      </c>
      <c r="F16" s="3665" t="s">
        <v>6172</v>
      </c>
      <c r="G16" s="2192"/>
      <c r="H16" s="2192"/>
      <c r="I16" s="2192"/>
      <c r="J16" s="2192"/>
      <c r="K16" s="2192"/>
      <c r="L16" s="2192"/>
      <c r="M16" s="2187">
        <f t="shared" si="0"/>
        <v>0</v>
      </c>
      <c r="N16" s="1729">
        <f>M16/100000</f>
        <v>0</v>
      </c>
      <c r="O16" s="2187">
        <f t="shared" si="1"/>
        <v>0</v>
      </c>
      <c r="P16" s="1729">
        <f>N16*O16</f>
        <v>0</v>
      </c>
      <c r="Q16" s="2188" t="str">
        <f t="shared" si="2"/>
        <v xml:space="preserve">STATE: ; PDY: ; KKL: ; MHE: ; YNM: </v>
      </c>
      <c r="R16" s="2202">
        <f>'Abs9. NVBDCP'!Q72</f>
        <v>0</v>
      </c>
      <c r="S16" s="1739">
        <f>'Abs9. NVBDCP'!R72</f>
        <v>0</v>
      </c>
      <c r="U16" s="1711">
        <f t="shared" si="4"/>
        <v>0</v>
      </c>
      <c r="V16" s="1711">
        <f t="shared" si="5"/>
        <v>0</v>
      </c>
      <c r="W16" s="1711">
        <f t="shared" si="6"/>
        <v>0</v>
      </c>
      <c r="X16" s="1780" t="str">
        <f t="shared" si="7"/>
        <v xml:space="preserve">STATE: ; PDY: ; KKL: ; MHE: ; YNM: </v>
      </c>
      <c r="Y16" s="1711"/>
      <c r="Z16" s="1711"/>
      <c r="AA16" s="1711">
        <f t="shared" si="8"/>
        <v>0</v>
      </c>
      <c r="AB16" s="1711"/>
      <c r="AC16" s="1711"/>
      <c r="AD16" s="1711"/>
      <c r="AE16" s="1711">
        <f t="shared" si="9"/>
        <v>0</v>
      </c>
      <c r="AF16" s="1711"/>
      <c r="AG16" s="1711"/>
      <c r="AH16" s="1711"/>
      <c r="AI16" s="1711">
        <f t="shared" si="10"/>
        <v>0</v>
      </c>
      <c r="AJ16" s="1711"/>
      <c r="AK16" s="1711"/>
      <c r="AL16" s="1711"/>
      <c r="AM16" s="1711">
        <f t="shared" si="11"/>
        <v>0</v>
      </c>
      <c r="AN16" s="1711"/>
      <c r="AO16" s="1711"/>
      <c r="AP16" s="1711"/>
      <c r="AQ16" s="1711">
        <f t="shared" si="12"/>
        <v>0</v>
      </c>
      <c r="AR16" s="1711"/>
      <c r="AS16" s="1711">
        <f t="shared" si="13"/>
        <v>0</v>
      </c>
      <c r="AT16" s="1711">
        <f t="shared" si="14"/>
        <v>0</v>
      </c>
      <c r="AU16" s="1711">
        <f t="shared" si="15"/>
        <v>0</v>
      </c>
      <c r="AV16" s="1780" t="str">
        <f t="shared" si="16"/>
        <v xml:space="preserve">STATE: ; PDY: ; KKL: ; MHE: ; YNM: </v>
      </c>
      <c r="AW16" s="3672" t="s">
        <v>1179</v>
      </c>
      <c r="AX16" s="4861" t="s">
        <v>6172</v>
      </c>
    </row>
    <row r="17" spans="1:51" s="2179" customFormat="1" ht="54.75" customHeight="1">
      <c r="A17" s="2180" t="s">
        <v>1182</v>
      </c>
      <c r="B17" s="2107" t="s">
        <v>1183</v>
      </c>
      <c r="C17" s="2107" t="s">
        <v>1184</v>
      </c>
      <c r="D17" s="1766" t="s">
        <v>4345</v>
      </c>
      <c r="E17" s="2183" t="s">
        <v>4955</v>
      </c>
      <c r="F17" s="3667" t="s">
        <v>6173</v>
      </c>
      <c r="G17" s="2106"/>
      <c r="H17" s="2106"/>
      <c r="I17" s="2106"/>
      <c r="J17" s="2106"/>
      <c r="K17" s="2106"/>
      <c r="L17" s="2106"/>
      <c r="M17" s="2187">
        <f t="shared" si="0"/>
        <v>0</v>
      </c>
      <c r="N17" s="1729">
        <f>M17/100000</f>
        <v>0</v>
      </c>
      <c r="O17" s="2187">
        <f t="shared" si="1"/>
        <v>0</v>
      </c>
      <c r="P17" s="1729">
        <f>N17*O17</f>
        <v>0</v>
      </c>
      <c r="Q17" s="2188" t="str">
        <f t="shared" si="2"/>
        <v xml:space="preserve">STATE: ; PDY: ; KKL: ; MHE: ; YNM: </v>
      </c>
      <c r="R17" s="2202">
        <f>'Abs9. NVBDCP'!Q73</f>
        <v>0</v>
      </c>
      <c r="S17" s="1739">
        <f>'Abs9. NVBDCP'!R73</f>
        <v>0</v>
      </c>
      <c r="U17" s="1711">
        <f t="shared" si="4"/>
        <v>0</v>
      </c>
      <c r="V17" s="1711">
        <f t="shared" si="5"/>
        <v>0</v>
      </c>
      <c r="W17" s="1711">
        <f t="shared" si="6"/>
        <v>0</v>
      </c>
      <c r="X17" s="1780" t="str">
        <f t="shared" si="7"/>
        <v xml:space="preserve">STATE: ; PDY: ; KKL: ; MHE: ; YNM: </v>
      </c>
      <c r="Y17" s="1711"/>
      <c r="Z17" s="1711"/>
      <c r="AA17" s="1711">
        <f t="shared" si="8"/>
        <v>0</v>
      </c>
      <c r="AB17" s="1711"/>
      <c r="AC17" s="1711"/>
      <c r="AD17" s="1711"/>
      <c r="AE17" s="1711">
        <f t="shared" si="9"/>
        <v>0</v>
      </c>
      <c r="AF17" s="1711"/>
      <c r="AG17" s="1711"/>
      <c r="AH17" s="1711"/>
      <c r="AI17" s="1711">
        <f t="shared" si="10"/>
        <v>0</v>
      </c>
      <c r="AJ17" s="1711"/>
      <c r="AK17" s="1711"/>
      <c r="AL17" s="1711"/>
      <c r="AM17" s="1711">
        <f t="shared" si="11"/>
        <v>0</v>
      </c>
      <c r="AN17" s="1711"/>
      <c r="AO17" s="1711"/>
      <c r="AP17" s="1711"/>
      <c r="AQ17" s="1711">
        <f t="shared" si="12"/>
        <v>0</v>
      </c>
      <c r="AR17" s="1711"/>
      <c r="AS17" s="1711">
        <f t="shared" si="13"/>
        <v>0</v>
      </c>
      <c r="AT17" s="1711">
        <f t="shared" si="14"/>
        <v>0</v>
      </c>
      <c r="AU17" s="1711">
        <f t="shared" si="15"/>
        <v>0</v>
      </c>
      <c r="AV17" s="1780" t="str">
        <f t="shared" si="16"/>
        <v xml:space="preserve">STATE: ; PDY: ; KKL: ; MHE: ; YNM: </v>
      </c>
      <c r="AW17" s="3672" t="s">
        <v>1182</v>
      </c>
      <c r="AX17" s="4718" t="s">
        <v>6173</v>
      </c>
    </row>
    <row r="18" spans="1:51" s="2179" customFormat="1" ht="54.75" customHeight="1">
      <c r="A18" s="2161" t="s">
        <v>1185</v>
      </c>
      <c r="B18" s="2203" t="s">
        <v>1186</v>
      </c>
      <c r="C18" s="2165" t="s">
        <v>1187</v>
      </c>
      <c r="D18" s="2204"/>
      <c r="E18" s="2205"/>
      <c r="F18" s="3665"/>
      <c r="G18" s="2206"/>
      <c r="H18" s="2206"/>
      <c r="I18" s="2206"/>
      <c r="J18" s="2206"/>
      <c r="K18" s="2206"/>
      <c r="L18" s="2206"/>
      <c r="M18" s="2187"/>
      <c r="N18" s="2207"/>
      <c r="O18" s="2187"/>
      <c r="P18" s="2208">
        <f>SUM(P19:P20)</f>
        <v>0</v>
      </c>
      <c r="Q18" s="2188"/>
      <c r="R18" s="2209"/>
      <c r="S18" s="2210">
        <f>SUM(S19:S20)</f>
        <v>0</v>
      </c>
      <c r="U18" s="1711"/>
      <c r="V18" s="1711"/>
      <c r="W18" s="2210">
        <f>SUM(W19:W20)</f>
        <v>0</v>
      </c>
      <c r="X18" s="1780"/>
      <c r="Y18" s="1711"/>
      <c r="Z18" s="1711"/>
      <c r="AA18" s="2210">
        <f>SUM(AA19:AA20)</f>
        <v>0</v>
      </c>
      <c r="AB18" s="1711"/>
      <c r="AC18" s="1711"/>
      <c r="AD18" s="1711"/>
      <c r="AE18" s="2210">
        <f>SUM(AE19:AE20)</f>
        <v>0</v>
      </c>
      <c r="AF18" s="1711"/>
      <c r="AG18" s="1711"/>
      <c r="AH18" s="1711"/>
      <c r="AI18" s="2210">
        <f>SUM(AI19:AI20)</f>
        <v>0</v>
      </c>
      <c r="AJ18" s="1711"/>
      <c r="AK18" s="1711"/>
      <c r="AL18" s="1711"/>
      <c r="AM18" s="2210">
        <f>SUM(AM19:AM20)</f>
        <v>0</v>
      </c>
      <c r="AN18" s="1711"/>
      <c r="AO18" s="1711"/>
      <c r="AP18" s="1711"/>
      <c r="AQ18" s="2210">
        <f>SUM(AQ19:AQ20)</f>
        <v>0</v>
      </c>
      <c r="AR18" s="1711"/>
      <c r="AS18" s="2210">
        <f>SUM(AS19:AS20)</f>
        <v>0</v>
      </c>
      <c r="AT18" s="1711"/>
      <c r="AU18" s="1711"/>
      <c r="AV18" s="1780"/>
      <c r="AW18" s="3673" t="s">
        <v>1185</v>
      </c>
      <c r="AX18" s="4861"/>
    </row>
    <row r="19" spans="1:51" s="2179" customFormat="1" ht="54.75" customHeight="1">
      <c r="A19" s="2180" t="s">
        <v>1298</v>
      </c>
      <c r="B19" s="2107" t="s">
        <v>1189</v>
      </c>
      <c r="C19" s="2107" t="s">
        <v>3970</v>
      </c>
      <c r="D19" s="1766" t="s">
        <v>4345</v>
      </c>
      <c r="E19" s="2183" t="s">
        <v>4955</v>
      </c>
      <c r="F19" s="3665" t="s">
        <v>6172</v>
      </c>
      <c r="G19" s="2192"/>
      <c r="H19" s="2192"/>
      <c r="I19" s="2192"/>
      <c r="J19" s="2192"/>
      <c r="K19" s="2192"/>
      <c r="L19" s="2192"/>
      <c r="M19" s="2187">
        <f t="shared" si="0"/>
        <v>0</v>
      </c>
      <c r="N19" s="1729">
        <f>M19/100000</f>
        <v>0</v>
      </c>
      <c r="O19" s="2187">
        <f t="shared" si="1"/>
        <v>0</v>
      </c>
      <c r="P19" s="1729">
        <f>N19*O19</f>
        <v>0</v>
      </c>
      <c r="Q19" s="2188" t="str">
        <f t="shared" si="2"/>
        <v xml:space="preserve">STATE: ; PDY: ; KKL: ; MHE: ; YNM: </v>
      </c>
      <c r="R19" s="2202">
        <f>'Abs9. NVBDCP'!Q74</f>
        <v>0</v>
      </c>
      <c r="S19" s="1739">
        <f>'Abs9. NVBDCP'!R74</f>
        <v>0</v>
      </c>
      <c r="U19" s="1711">
        <f t="shared" si="4"/>
        <v>0</v>
      </c>
      <c r="V19" s="1711">
        <f t="shared" si="5"/>
        <v>0</v>
      </c>
      <c r="W19" s="1711">
        <f t="shared" si="6"/>
        <v>0</v>
      </c>
      <c r="X19" s="1780" t="str">
        <f t="shared" si="7"/>
        <v xml:space="preserve">STATE: ; PDY: ; KKL: ; MHE: ; YNM: </v>
      </c>
      <c r="Y19" s="1711"/>
      <c r="Z19" s="1711"/>
      <c r="AA19" s="1711">
        <f t="shared" si="8"/>
        <v>0</v>
      </c>
      <c r="AB19" s="1711"/>
      <c r="AC19" s="1711"/>
      <c r="AD19" s="1711"/>
      <c r="AE19" s="1711">
        <f t="shared" si="9"/>
        <v>0</v>
      </c>
      <c r="AF19" s="1711"/>
      <c r="AG19" s="1711"/>
      <c r="AH19" s="1711"/>
      <c r="AI19" s="1711">
        <f t="shared" si="10"/>
        <v>0</v>
      </c>
      <c r="AJ19" s="1711"/>
      <c r="AK19" s="1711"/>
      <c r="AL19" s="1711"/>
      <c r="AM19" s="1711">
        <f t="shared" si="11"/>
        <v>0</v>
      </c>
      <c r="AN19" s="1711"/>
      <c r="AO19" s="1711"/>
      <c r="AP19" s="1711"/>
      <c r="AQ19" s="1711">
        <f t="shared" si="12"/>
        <v>0</v>
      </c>
      <c r="AR19" s="1711"/>
      <c r="AS19" s="1711">
        <f t="shared" si="13"/>
        <v>0</v>
      </c>
      <c r="AT19" s="1711">
        <f t="shared" si="14"/>
        <v>0</v>
      </c>
      <c r="AU19" s="1711">
        <f t="shared" si="15"/>
        <v>0</v>
      </c>
      <c r="AV19" s="1780" t="str">
        <f t="shared" si="16"/>
        <v xml:space="preserve">STATE: ; PDY: ; KKL: ; MHE: ; YNM: </v>
      </c>
      <c r="AW19" s="3672" t="s">
        <v>1298</v>
      </c>
      <c r="AX19" s="4861" t="s">
        <v>6172</v>
      </c>
    </row>
    <row r="20" spans="1:51" s="2179" customFormat="1" ht="54.75" customHeight="1">
      <c r="A20" s="2180" t="s">
        <v>1299</v>
      </c>
      <c r="B20" s="2107" t="s">
        <v>1191</v>
      </c>
      <c r="C20" s="2107" t="s">
        <v>3971</v>
      </c>
      <c r="D20" s="1766" t="s">
        <v>4345</v>
      </c>
      <c r="E20" s="2183" t="s">
        <v>4955</v>
      </c>
      <c r="F20" s="3665" t="s">
        <v>6172</v>
      </c>
      <c r="G20" s="2192"/>
      <c r="H20" s="2192"/>
      <c r="I20" s="2192"/>
      <c r="J20" s="2192"/>
      <c r="K20" s="2192"/>
      <c r="L20" s="2192"/>
      <c r="M20" s="2187">
        <f t="shared" si="0"/>
        <v>0</v>
      </c>
      <c r="N20" s="1729">
        <f>M20/100000</f>
        <v>0</v>
      </c>
      <c r="O20" s="2187">
        <f t="shared" si="1"/>
        <v>0</v>
      </c>
      <c r="P20" s="1729">
        <f>N20*O20</f>
        <v>0</v>
      </c>
      <c r="Q20" s="2188" t="str">
        <f t="shared" si="2"/>
        <v xml:space="preserve">STATE: ; PDY: ; KKL: ; MHE: ; YNM: </v>
      </c>
      <c r="R20" s="2202">
        <f>'Abs9. NVBDCP'!Q75</f>
        <v>0</v>
      </c>
      <c r="S20" s="1739">
        <f>'Abs9. NVBDCP'!R75</f>
        <v>0</v>
      </c>
      <c r="U20" s="1711">
        <f t="shared" si="4"/>
        <v>0</v>
      </c>
      <c r="V20" s="1711">
        <f t="shared" si="5"/>
        <v>0</v>
      </c>
      <c r="W20" s="1711">
        <f t="shared" si="6"/>
        <v>0</v>
      </c>
      <c r="X20" s="1780" t="str">
        <f t="shared" si="7"/>
        <v xml:space="preserve">STATE: ; PDY: ; KKL: ; MHE: ; YNM: </v>
      </c>
      <c r="Y20" s="1711"/>
      <c r="Z20" s="1711"/>
      <c r="AA20" s="1711">
        <f t="shared" si="8"/>
        <v>0</v>
      </c>
      <c r="AB20" s="1711"/>
      <c r="AC20" s="1711"/>
      <c r="AD20" s="1711"/>
      <c r="AE20" s="1711">
        <f t="shared" si="9"/>
        <v>0</v>
      </c>
      <c r="AF20" s="1711"/>
      <c r="AG20" s="1711"/>
      <c r="AH20" s="1711"/>
      <c r="AI20" s="1711">
        <f t="shared" si="10"/>
        <v>0</v>
      </c>
      <c r="AJ20" s="1711"/>
      <c r="AK20" s="1711"/>
      <c r="AL20" s="1711"/>
      <c r="AM20" s="1711">
        <f t="shared" si="11"/>
        <v>0</v>
      </c>
      <c r="AN20" s="1711"/>
      <c r="AO20" s="1711"/>
      <c r="AP20" s="1711"/>
      <c r="AQ20" s="1711">
        <f t="shared" si="12"/>
        <v>0</v>
      </c>
      <c r="AR20" s="1711"/>
      <c r="AS20" s="1711">
        <f t="shared" si="13"/>
        <v>0</v>
      </c>
      <c r="AT20" s="1711">
        <f t="shared" si="14"/>
        <v>0</v>
      </c>
      <c r="AU20" s="1711">
        <f t="shared" si="15"/>
        <v>0</v>
      </c>
      <c r="AV20" s="1780" t="str">
        <f t="shared" si="16"/>
        <v xml:space="preserve">STATE: ; PDY: ; KKL: ; MHE: ; YNM: </v>
      </c>
      <c r="AW20" s="3672" t="s">
        <v>1299</v>
      </c>
      <c r="AX20" s="4861" t="s">
        <v>6172</v>
      </c>
    </row>
    <row r="21" spans="1:51" s="2179" customFormat="1" ht="54.75" customHeight="1">
      <c r="A21" s="2161" t="s">
        <v>1188</v>
      </c>
      <c r="B21" s="2203" t="s">
        <v>1193</v>
      </c>
      <c r="C21" s="2165" t="s">
        <v>1194</v>
      </c>
      <c r="D21" s="2204"/>
      <c r="E21" s="2205"/>
      <c r="F21" s="3665"/>
      <c r="G21" s="2206"/>
      <c r="H21" s="2206"/>
      <c r="I21" s="2206"/>
      <c r="J21" s="2206"/>
      <c r="K21" s="2206"/>
      <c r="L21" s="2206"/>
      <c r="M21" s="2187"/>
      <c r="N21" s="2207"/>
      <c r="O21" s="2187"/>
      <c r="P21" s="2208">
        <f>SUM(P22:P24)</f>
        <v>0</v>
      </c>
      <c r="Q21" s="2188"/>
      <c r="R21" s="2209"/>
      <c r="S21" s="2210">
        <f>SUM(S22:S24)</f>
        <v>0</v>
      </c>
      <c r="U21" s="1711"/>
      <c r="V21" s="1711"/>
      <c r="W21" s="2210">
        <f>SUM(W22:W24)</f>
        <v>0</v>
      </c>
      <c r="X21" s="1780"/>
      <c r="Y21" s="1711"/>
      <c r="Z21" s="1711"/>
      <c r="AA21" s="2210">
        <f>SUM(AA22:AA24)</f>
        <v>0</v>
      </c>
      <c r="AB21" s="1711"/>
      <c r="AC21" s="1711"/>
      <c r="AD21" s="1711"/>
      <c r="AE21" s="2210">
        <f>SUM(AE22:AE24)</f>
        <v>0</v>
      </c>
      <c r="AF21" s="1711"/>
      <c r="AG21" s="1711"/>
      <c r="AH21" s="1711"/>
      <c r="AI21" s="2210">
        <f>SUM(AI22:AI24)</f>
        <v>0</v>
      </c>
      <c r="AJ21" s="1711"/>
      <c r="AK21" s="1711"/>
      <c r="AL21" s="1711"/>
      <c r="AM21" s="2210">
        <f>SUM(AM22:AM24)</f>
        <v>0</v>
      </c>
      <c r="AN21" s="1711"/>
      <c r="AO21" s="1711"/>
      <c r="AP21" s="1711"/>
      <c r="AQ21" s="2210">
        <f>SUM(AQ22:AQ24)</f>
        <v>0</v>
      </c>
      <c r="AR21" s="1711"/>
      <c r="AS21" s="2210">
        <f>SUM(AS22:AS24)</f>
        <v>0</v>
      </c>
      <c r="AT21" s="1711"/>
      <c r="AU21" s="1711"/>
      <c r="AV21" s="1780"/>
      <c r="AW21" s="3673" t="s">
        <v>1188</v>
      </c>
      <c r="AX21" s="4861"/>
    </row>
    <row r="22" spans="1:51" s="2179" customFormat="1" ht="75" customHeight="1">
      <c r="A22" s="2180" t="s">
        <v>1300</v>
      </c>
      <c r="B22" s="2107" t="s">
        <v>1196</v>
      </c>
      <c r="C22" s="2107" t="s">
        <v>3972</v>
      </c>
      <c r="D22" s="1766" t="s">
        <v>4345</v>
      </c>
      <c r="E22" s="2183" t="s">
        <v>4955</v>
      </c>
      <c r="F22" s="3665" t="s">
        <v>6172</v>
      </c>
      <c r="G22" s="2192"/>
      <c r="H22" s="2192"/>
      <c r="I22" s="2192">
        <v>0.22</v>
      </c>
      <c r="J22" s="2192"/>
      <c r="K22" s="2192"/>
      <c r="L22" s="2192"/>
      <c r="M22" s="2187">
        <f t="shared" si="0"/>
        <v>0</v>
      </c>
      <c r="N22" s="1729">
        <f t="shared" ref="N22:N33" si="17">M22/100000</f>
        <v>0</v>
      </c>
      <c r="O22" s="2187">
        <f t="shared" si="1"/>
        <v>0</v>
      </c>
      <c r="P22" s="1729">
        <f t="shared" ref="P22:P33" si="18">N22*O22</f>
        <v>0</v>
      </c>
      <c r="Q22" s="2188" t="str">
        <f t="shared" si="2"/>
        <v xml:space="preserve">STATE: ; PDY: ; KKL: ; MHE: ; YNM: </v>
      </c>
      <c r="R22" s="2202">
        <f>'Abs9. NVBDCP'!Q76</f>
        <v>0</v>
      </c>
      <c r="S22" s="1739">
        <f>'Abs9. NVBDCP'!R76</f>
        <v>0</v>
      </c>
      <c r="U22" s="1711">
        <f t="shared" si="4"/>
        <v>0</v>
      </c>
      <c r="V22" s="1711">
        <f t="shared" si="5"/>
        <v>0</v>
      </c>
      <c r="W22" s="1711">
        <f t="shared" si="6"/>
        <v>0</v>
      </c>
      <c r="X22" s="1780" t="str">
        <f t="shared" si="7"/>
        <v xml:space="preserve">STATE: ; PDY: ; KKL: ; MHE: ; YNM: </v>
      </c>
      <c r="Y22" s="2191"/>
      <c r="Z22" s="2191"/>
      <c r="AA22" s="2191">
        <f>Y22*Z22</f>
        <v>0</v>
      </c>
      <c r="AB22" s="2211"/>
      <c r="AC22" s="2191"/>
      <c r="AD22" s="2191"/>
      <c r="AE22" s="2191">
        <f>AC22*AD22</f>
        <v>0</v>
      </c>
      <c r="AF22" s="2211"/>
      <c r="AG22" s="2191"/>
      <c r="AH22" s="2191"/>
      <c r="AI22" s="2191">
        <f>AG22*AH22</f>
        <v>0</v>
      </c>
      <c r="AJ22" s="2191"/>
      <c r="AK22" s="2191"/>
      <c r="AL22" s="2191"/>
      <c r="AM22" s="2191">
        <f>AK22*AL22</f>
        <v>0</v>
      </c>
      <c r="AN22" s="2191"/>
      <c r="AO22" s="2191"/>
      <c r="AP22" s="2191"/>
      <c r="AQ22" s="2191">
        <f>AO22*AP22</f>
        <v>0</v>
      </c>
      <c r="AR22" s="2191"/>
      <c r="AS22" s="1711">
        <f t="shared" si="13"/>
        <v>0</v>
      </c>
      <c r="AT22" s="1711">
        <f t="shared" si="14"/>
        <v>0</v>
      </c>
      <c r="AU22" s="1711">
        <f t="shared" si="15"/>
        <v>0</v>
      </c>
      <c r="AV22" s="1780" t="str">
        <f t="shared" si="16"/>
        <v xml:space="preserve">STATE: ; PDY: ; KKL: ; MHE: ; YNM: </v>
      </c>
      <c r="AW22" s="3672" t="s">
        <v>1300</v>
      </c>
      <c r="AX22" s="4861" t="s">
        <v>6172</v>
      </c>
    </row>
    <row r="23" spans="1:51" s="2179" customFormat="1" ht="54.75" customHeight="1">
      <c r="A23" s="2180" t="s">
        <v>1301</v>
      </c>
      <c r="B23" s="2107" t="s">
        <v>1198</v>
      </c>
      <c r="C23" s="2107" t="s">
        <v>3973</v>
      </c>
      <c r="D23" s="1766" t="s">
        <v>4345</v>
      </c>
      <c r="E23" s="2183" t="s">
        <v>4955</v>
      </c>
      <c r="F23" s="3665" t="s">
        <v>6172</v>
      </c>
      <c r="G23" s="2192"/>
      <c r="H23" s="2192"/>
      <c r="I23" s="2192"/>
      <c r="J23" s="2192"/>
      <c r="K23" s="2192"/>
      <c r="L23" s="2192"/>
      <c r="M23" s="2187">
        <f t="shared" si="0"/>
        <v>0</v>
      </c>
      <c r="N23" s="1729">
        <f t="shared" si="17"/>
        <v>0</v>
      </c>
      <c r="O23" s="2187">
        <f t="shared" si="1"/>
        <v>0</v>
      </c>
      <c r="P23" s="1729">
        <f t="shared" si="18"/>
        <v>0</v>
      </c>
      <c r="Q23" s="2188" t="str">
        <f t="shared" si="2"/>
        <v xml:space="preserve">STATE: ; PDY: ; KKL: ; MHE: ; YNM: </v>
      </c>
      <c r="R23" s="2202">
        <f>'Abs9. NVBDCP'!Q77</f>
        <v>0</v>
      </c>
      <c r="S23" s="1739">
        <f>'Abs9. NVBDCP'!R77</f>
        <v>0</v>
      </c>
      <c r="U23" s="1711">
        <f t="shared" si="4"/>
        <v>0</v>
      </c>
      <c r="V23" s="1711">
        <f t="shared" si="5"/>
        <v>0</v>
      </c>
      <c r="W23" s="1711">
        <f t="shared" si="6"/>
        <v>0</v>
      </c>
      <c r="X23" s="1780" t="str">
        <f t="shared" si="7"/>
        <v xml:space="preserve">STATE: ; PDY: ; KKL: ; MHE: ; YNM: </v>
      </c>
      <c r="Y23" s="1711"/>
      <c r="Z23" s="1711"/>
      <c r="AA23" s="1711">
        <f t="shared" si="8"/>
        <v>0</v>
      </c>
      <c r="AB23" s="1711"/>
      <c r="AC23" s="1711"/>
      <c r="AD23" s="1711"/>
      <c r="AE23" s="1711">
        <f t="shared" si="9"/>
        <v>0</v>
      </c>
      <c r="AF23" s="1711"/>
      <c r="AG23" s="1711"/>
      <c r="AH23" s="1711"/>
      <c r="AI23" s="1711">
        <f t="shared" si="10"/>
        <v>0</v>
      </c>
      <c r="AJ23" s="1711"/>
      <c r="AK23" s="1711"/>
      <c r="AL23" s="1711"/>
      <c r="AM23" s="1711">
        <f t="shared" si="11"/>
        <v>0</v>
      </c>
      <c r="AN23" s="1711"/>
      <c r="AO23" s="1711"/>
      <c r="AP23" s="1711"/>
      <c r="AQ23" s="1711">
        <f t="shared" si="12"/>
        <v>0</v>
      </c>
      <c r="AR23" s="1711"/>
      <c r="AS23" s="1711">
        <f t="shared" si="13"/>
        <v>0</v>
      </c>
      <c r="AT23" s="1711">
        <f t="shared" si="14"/>
        <v>0</v>
      </c>
      <c r="AU23" s="1711">
        <f t="shared" si="15"/>
        <v>0</v>
      </c>
      <c r="AV23" s="1780" t="str">
        <f t="shared" si="16"/>
        <v xml:space="preserve">STATE: ; PDY: ; KKL: ; MHE: ; YNM: </v>
      </c>
      <c r="AW23" s="3672" t="s">
        <v>1301</v>
      </c>
      <c r="AX23" s="4861" t="s">
        <v>6172</v>
      </c>
    </row>
    <row r="24" spans="1:51" s="2179" customFormat="1" ht="54.75" customHeight="1">
      <c r="A24" s="2180" t="s">
        <v>1302</v>
      </c>
      <c r="B24" s="2107" t="s">
        <v>1199</v>
      </c>
      <c r="C24" s="2107" t="s">
        <v>3974</v>
      </c>
      <c r="D24" s="1766" t="s">
        <v>4345</v>
      </c>
      <c r="E24" s="2183" t="s">
        <v>4955</v>
      </c>
      <c r="F24" s="3665" t="s">
        <v>6172</v>
      </c>
      <c r="G24" s="2192"/>
      <c r="H24" s="2192"/>
      <c r="I24" s="2192"/>
      <c r="J24" s="2192"/>
      <c r="K24" s="2192"/>
      <c r="L24" s="2192"/>
      <c r="M24" s="2187">
        <f t="shared" si="0"/>
        <v>0</v>
      </c>
      <c r="N24" s="1729">
        <f t="shared" si="17"/>
        <v>0</v>
      </c>
      <c r="O24" s="2187">
        <f t="shared" si="1"/>
        <v>0</v>
      </c>
      <c r="P24" s="1729">
        <f t="shared" si="18"/>
        <v>0</v>
      </c>
      <c r="Q24" s="2188" t="str">
        <f t="shared" si="2"/>
        <v xml:space="preserve">STATE: ; PDY: ; KKL: ; MHE: ; YNM: </v>
      </c>
      <c r="R24" s="2202">
        <f>'Abs9. NVBDCP'!Q78</f>
        <v>0</v>
      </c>
      <c r="S24" s="1739">
        <f>'Abs9. NVBDCP'!R78</f>
        <v>0</v>
      </c>
      <c r="U24" s="1711">
        <f t="shared" si="4"/>
        <v>0</v>
      </c>
      <c r="V24" s="1711">
        <f t="shared" si="5"/>
        <v>0</v>
      </c>
      <c r="W24" s="1711">
        <f t="shared" si="6"/>
        <v>0</v>
      </c>
      <c r="X24" s="1780" t="str">
        <f t="shared" si="7"/>
        <v xml:space="preserve">STATE: ; PDY: ; KKL: ; MHE: ; YNM: </v>
      </c>
      <c r="Y24" s="1711"/>
      <c r="Z24" s="1711"/>
      <c r="AA24" s="1711">
        <f t="shared" si="8"/>
        <v>0</v>
      </c>
      <c r="AB24" s="1711"/>
      <c r="AC24" s="1711"/>
      <c r="AD24" s="1711"/>
      <c r="AE24" s="1711">
        <f t="shared" si="9"/>
        <v>0</v>
      </c>
      <c r="AF24" s="1711"/>
      <c r="AG24" s="1711"/>
      <c r="AH24" s="1711"/>
      <c r="AI24" s="1711">
        <f t="shared" si="10"/>
        <v>0</v>
      </c>
      <c r="AJ24" s="1711"/>
      <c r="AK24" s="1711"/>
      <c r="AL24" s="1711"/>
      <c r="AM24" s="1711">
        <f t="shared" si="11"/>
        <v>0</v>
      </c>
      <c r="AN24" s="1711"/>
      <c r="AO24" s="1711"/>
      <c r="AP24" s="1711"/>
      <c r="AQ24" s="1711">
        <f t="shared" si="12"/>
        <v>0</v>
      </c>
      <c r="AR24" s="1711"/>
      <c r="AS24" s="1711">
        <f t="shared" si="13"/>
        <v>0</v>
      </c>
      <c r="AT24" s="1711">
        <f t="shared" si="14"/>
        <v>0</v>
      </c>
      <c r="AU24" s="1711">
        <f t="shared" si="15"/>
        <v>0</v>
      </c>
      <c r="AV24" s="1780" t="str">
        <f t="shared" si="16"/>
        <v xml:space="preserve">STATE: ; PDY: ; KKL: ; MHE: ; YNM: </v>
      </c>
      <c r="AW24" s="3672" t="s">
        <v>1302</v>
      </c>
      <c r="AX24" s="4861" t="s">
        <v>6172</v>
      </c>
    </row>
    <row r="25" spans="1:51" s="2179" customFormat="1" ht="54.75" customHeight="1">
      <c r="A25" s="2180" t="s">
        <v>1190</v>
      </c>
      <c r="B25" s="2107" t="s">
        <v>1200</v>
      </c>
      <c r="C25" s="2107" t="s">
        <v>1201</v>
      </c>
      <c r="D25" s="1766" t="s">
        <v>4345</v>
      </c>
      <c r="E25" s="2183" t="s">
        <v>4656</v>
      </c>
      <c r="F25" s="3665" t="s">
        <v>6174</v>
      </c>
      <c r="G25" s="2192"/>
      <c r="H25" s="2192"/>
      <c r="I25" s="2192"/>
      <c r="J25" s="2192"/>
      <c r="K25" s="2192"/>
      <c r="L25" s="2192"/>
      <c r="M25" s="2187">
        <f t="shared" si="0"/>
        <v>0</v>
      </c>
      <c r="N25" s="1729">
        <f t="shared" si="17"/>
        <v>0</v>
      </c>
      <c r="O25" s="2187">
        <f t="shared" si="1"/>
        <v>0</v>
      </c>
      <c r="P25" s="1729">
        <f t="shared" si="18"/>
        <v>0</v>
      </c>
      <c r="Q25" s="2188" t="str">
        <f t="shared" si="2"/>
        <v xml:space="preserve">STATE: ; PDY: ; KKL: ; MHE: ; YNM: </v>
      </c>
      <c r="R25" s="2202">
        <f>'Abs11. NTEP'!Q37</f>
        <v>0</v>
      </c>
      <c r="S25" s="1739">
        <f>'Abs11. NTEP'!R37</f>
        <v>0</v>
      </c>
      <c r="U25" s="1711">
        <f t="shared" si="4"/>
        <v>0</v>
      </c>
      <c r="V25" s="1711">
        <f t="shared" si="5"/>
        <v>0</v>
      </c>
      <c r="W25" s="1711">
        <f t="shared" si="6"/>
        <v>0</v>
      </c>
      <c r="X25" s="1780" t="str">
        <f t="shared" si="7"/>
        <v xml:space="preserve">STATE: ; PDY: ; KKL: ; MHE: ; YNM: </v>
      </c>
      <c r="Y25" s="1711"/>
      <c r="Z25" s="1711"/>
      <c r="AA25" s="1711">
        <f t="shared" si="8"/>
        <v>0</v>
      </c>
      <c r="AB25" s="1711"/>
      <c r="AC25" s="1711"/>
      <c r="AD25" s="1711"/>
      <c r="AE25" s="1711">
        <f t="shared" si="9"/>
        <v>0</v>
      </c>
      <c r="AF25" s="1711"/>
      <c r="AG25" s="1711"/>
      <c r="AH25" s="1711"/>
      <c r="AI25" s="1711">
        <f t="shared" si="10"/>
        <v>0</v>
      </c>
      <c r="AJ25" s="1711"/>
      <c r="AK25" s="1711"/>
      <c r="AL25" s="1711"/>
      <c r="AM25" s="1711">
        <f t="shared" si="11"/>
        <v>0</v>
      </c>
      <c r="AN25" s="1711"/>
      <c r="AO25" s="1711"/>
      <c r="AP25" s="1711"/>
      <c r="AQ25" s="1711">
        <f t="shared" si="12"/>
        <v>0</v>
      </c>
      <c r="AR25" s="1711"/>
      <c r="AS25" s="1711">
        <f t="shared" si="13"/>
        <v>0</v>
      </c>
      <c r="AT25" s="1711">
        <f t="shared" si="14"/>
        <v>0</v>
      </c>
      <c r="AU25" s="1711">
        <f t="shared" si="15"/>
        <v>0</v>
      </c>
      <c r="AV25" s="1780" t="str">
        <f t="shared" si="16"/>
        <v xml:space="preserve">STATE: ; PDY: ; KKL: ; MHE: ; YNM: </v>
      </c>
      <c r="AW25" s="3672" t="s">
        <v>1190</v>
      </c>
      <c r="AX25" s="4861" t="s">
        <v>6174</v>
      </c>
    </row>
    <row r="26" spans="1:51" s="2179" customFormat="1" ht="168" customHeight="1">
      <c r="A26" s="2180" t="s">
        <v>1192</v>
      </c>
      <c r="B26" s="2107" t="s">
        <v>1086</v>
      </c>
      <c r="C26" s="2107" t="s">
        <v>2351</v>
      </c>
      <c r="D26" s="1766" t="s">
        <v>4345</v>
      </c>
      <c r="E26" s="2183" t="s">
        <v>4656</v>
      </c>
      <c r="F26" s="3665" t="s">
        <v>6174</v>
      </c>
      <c r="G26" s="2105">
        <v>8</v>
      </c>
      <c r="H26" s="2153"/>
      <c r="I26" s="2212">
        <v>5.8</v>
      </c>
      <c r="J26" s="2186"/>
      <c r="K26" s="2105"/>
      <c r="L26" s="2192"/>
      <c r="M26" s="2187">
        <f t="shared" si="0"/>
        <v>72500</v>
      </c>
      <c r="N26" s="1729">
        <f t="shared" si="17"/>
        <v>0.72499999999999998</v>
      </c>
      <c r="O26" s="2187">
        <f t="shared" si="1"/>
        <v>12</v>
      </c>
      <c r="P26" s="1729">
        <f t="shared" si="18"/>
        <v>8.6999999999999993</v>
      </c>
      <c r="Q26" s="2188" t="str">
        <f t="shared" si="2"/>
        <v xml:space="preserve">STATE: ; PDY: Rs.30000x 9 PG thesis approved &amp; 3 OR proposals  @  Rs.2,00,000/- approved by STF OR Committee received from Medical colleges ; KKL: ; MHE: ; YNM: </v>
      </c>
      <c r="R26" s="2202">
        <f>'Abs11. NTEP'!Q38</f>
        <v>0</v>
      </c>
      <c r="S26" s="1739">
        <f>'Abs11. NTEP'!R38</f>
        <v>0</v>
      </c>
      <c r="U26" s="1711">
        <f t="shared" si="4"/>
        <v>72500</v>
      </c>
      <c r="V26" s="1711">
        <f t="shared" si="5"/>
        <v>12</v>
      </c>
      <c r="W26" s="1711">
        <f t="shared" si="6"/>
        <v>870000</v>
      </c>
      <c r="X26" s="1780" t="str">
        <f t="shared" si="7"/>
        <v xml:space="preserve">STATE: ; PDY: Rs.30000x 9 PG thesis approved &amp; 3 OR proposals  @  Rs.2,00,000/- approved by STF OR Committee received from Medical colleges ; KKL: ; MHE: ; YNM: </v>
      </c>
      <c r="Y26" s="1711"/>
      <c r="Z26" s="1711"/>
      <c r="AA26" s="1711">
        <v>0</v>
      </c>
      <c r="AB26" s="3347"/>
      <c r="AC26" s="1666">
        <v>72500</v>
      </c>
      <c r="AD26" s="1666">
        <v>12</v>
      </c>
      <c r="AE26" s="1666">
        <f t="shared" si="9"/>
        <v>870000</v>
      </c>
      <c r="AF26" s="3513" t="s">
        <v>7165</v>
      </c>
      <c r="AG26" s="1711"/>
      <c r="AH26" s="1711"/>
      <c r="AI26" s="1711">
        <f t="shared" si="10"/>
        <v>0</v>
      </c>
      <c r="AJ26" s="1711"/>
      <c r="AK26" s="1711"/>
      <c r="AL26" s="1711"/>
      <c r="AM26" s="1711">
        <f t="shared" si="11"/>
        <v>0</v>
      </c>
      <c r="AN26" s="1711"/>
      <c r="AO26" s="1711"/>
      <c r="AP26" s="1711"/>
      <c r="AQ26" s="1711">
        <f t="shared" si="12"/>
        <v>0</v>
      </c>
      <c r="AR26" s="1711"/>
      <c r="AS26" s="1711">
        <f t="shared" si="13"/>
        <v>870000</v>
      </c>
      <c r="AT26" s="1711">
        <f t="shared" si="14"/>
        <v>12</v>
      </c>
      <c r="AU26" s="1711">
        <f t="shared" si="15"/>
        <v>72500</v>
      </c>
      <c r="AV26" s="1780" t="str">
        <f t="shared" si="16"/>
        <v xml:space="preserve">STATE: ; PDY: Rs.30000x 9 PG thesis approved &amp; 3 OR proposals  @  Rs.2,00,000/- approved by STF OR Committee received from Medical colleges ; KKL: ; MHE: ; YNM: </v>
      </c>
      <c r="AW26" s="3672" t="s">
        <v>1192</v>
      </c>
      <c r="AX26" s="4861" t="s">
        <v>6174</v>
      </c>
      <c r="AY26" s="4984" t="s">
        <v>7887</v>
      </c>
    </row>
    <row r="27" spans="1:51" s="2179" customFormat="1" ht="54.75" customHeight="1">
      <c r="A27" s="2180" t="s">
        <v>1195</v>
      </c>
      <c r="B27" s="2107" t="s">
        <v>1202</v>
      </c>
      <c r="C27" s="1644" t="s">
        <v>1203</v>
      </c>
      <c r="D27" s="2170" t="s">
        <v>85</v>
      </c>
      <c r="E27" s="2183" t="s">
        <v>152</v>
      </c>
      <c r="F27" s="3665" t="s">
        <v>6175</v>
      </c>
      <c r="G27" s="2192"/>
      <c r="H27" s="2192"/>
      <c r="I27" s="2192"/>
      <c r="J27" s="2192"/>
      <c r="K27" s="2192"/>
      <c r="L27" s="2192"/>
      <c r="M27" s="2187">
        <f t="shared" si="0"/>
        <v>0</v>
      </c>
      <c r="N27" s="1729">
        <f t="shared" si="17"/>
        <v>0</v>
      </c>
      <c r="O27" s="2187">
        <f t="shared" si="1"/>
        <v>0</v>
      </c>
      <c r="P27" s="1729">
        <f t="shared" si="18"/>
        <v>0</v>
      </c>
      <c r="Q27" s="2188" t="str">
        <f t="shared" si="2"/>
        <v xml:space="preserve">STATE: ; PDY: ; KKL: ; MHE: ; YNM: </v>
      </c>
      <c r="R27" s="2202">
        <f>'Abs18. NTCP'!Q21</f>
        <v>0</v>
      </c>
      <c r="S27" s="1739">
        <f>'Abs18. NTCP'!R21</f>
        <v>0</v>
      </c>
      <c r="U27" s="1711">
        <f t="shared" si="4"/>
        <v>0</v>
      </c>
      <c r="V27" s="1711">
        <f t="shared" si="5"/>
        <v>0</v>
      </c>
      <c r="W27" s="1711">
        <f t="shared" si="6"/>
        <v>0</v>
      </c>
      <c r="X27" s="1780" t="str">
        <f t="shared" si="7"/>
        <v xml:space="preserve">STATE: ; PDY: ; KKL: ; MHE: ; YNM: </v>
      </c>
      <c r="Y27" s="1711"/>
      <c r="Z27" s="1711"/>
      <c r="AA27" s="1711">
        <f t="shared" si="8"/>
        <v>0</v>
      </c>
      <c r="AB27" s="1711"/>
      <c r="AC27" s="1711"/>
      <c r="AD27" s="1711"/>
      <c r="AE27" s="1711">
        <f t="shared" si="9"/>
        <v>0</v>
      </c>
      <c r="AF27" s="1711"/>
      <c r="AG27" s="1711"/>
      <c r="AH27" s="1711"/>
      <c r="AI27" s="1711">
        <f t="shared" si="10"/>
        <v>0</v>
      </c>
      <c r="AJ27" s="1711"/>
      <c r="AK27" s="1711"/>
      <c r="AL27" s="1711"/>
      <c r="AM27" s="1711">
        <f t="shared" si="11"/>
        <v>0</v>
      </c>
      <c r="AN27" s="1711"/>
      <c r="AO27" s="1711"/>
      <c r="AP27" s="1711"/>
      <c r="AQ27" s="1711">
        <f t="shared" si="12"/>
        <v>0</v>
      </c>
      <c r="AR27" s="1711"/>
      <c r="AS27" s="1711">
        <f t="shared" si="13"/>
        <v>0</v>
      </c>
      <c r="AT27" s="1711">
        <f t="shared" si="14"/>
        <v>0</v>
      </c>
      <c r="AU27" s="1711">
        <f t="shared" si="15"/>
        <v>0</v>
      </c>
      <c r="AV27" s="1780" t="str">
        <f t="shared" si="16"/>
        <v xml:space="preserve">STATE: ; PDY: ; KKL: ; MHE: ; YNM: </v>
      </c>
      <c r="AW27" s="3672" t="s">
        <v>1195</v>
      </c>
      <c r="AX27" s="4861" t="s">
        <v>6175</v>
      </c>
    </row>
    <row r="28" spans="1:51" s="2179" customFormat="1" ht="54.75" customHeight="1">
      <c r="A28" s="2180" t="s">
        <v>1197</v>
      </c>
      <c r="B28" s="2107" t="s">
        <v>1204</v>
      </c>
      <c r="C28" s="2107" t="s">
        <v>1205</v>
      </c>
      <c r="D28" s="2170" t="s">
        <v>85</v>
      </c>
      <c r="E28" s="2183" t="s">
        <v>152</v>
      </c>
      <c r="F28" s="3665" t="s">
        <v>6175</v>
      </c>
      <c r="G28" s="2192"/>
      <c r="H28" s="2192"/>
      <c r="I28" s="2192">
        <v>2</v>
      </c>
      <c r="J28" s="2192"/>
      <c r="K28" s="2192"/>
      <c r="L28" s="2192"/>
      <c r="M28" s="2187">
        <f t="shared" si="0"/>
        <v>0</v>
      </c>
      <c r="N28" s="1729">
        <f t="shared" si="17"/>
        <v>0</v>
      </c>
      <c r="O28" s="2187">
        <f t="shared" si="1"/>
        <v>0</v>
      </c>
      <c r="P28" s="1729">
        <f t="shared" si="18"/>
        <v>0</v>
      </c>
      <c r="Q28" s="2188" t="str">
        <f t="shared" si="2"/>
        <v xml:space="preserve">STATE: ; PDY: ; KKL: ; MHE: ; YNM: </v>
      </c>
      <c r="R28" s="2202">
        <f>'Abs18. NTCP'!Q22</f>
        <v>0</v>
      </c>
      <c r="S28" s="1739">
        <f>'Abs18. NTCP'!R22</f>
        <v>0</v>
      </c>
      <c r="U28" s="1711">
        <f t="shared" si="4"/>
        <v>0</v>
      </c>
      <c r="V28" s="1711">
        <f t="shared" si="5"/>
        <v>0</v>
      </c>
      <c r="W28" s="1711">
        <f t="shared" si="6"/>
        <v>0</v>
      </c>
      <c r="X28" s="1780" t="str">
        <f t="shared" si="7"/>
        <v xml:space="preserve">STATE: ; PDY: ; KKL: ; MHE: ; YNM: </v>
      </c>
      <c r="Y28" s="1666"/>
      <c r="Z28" s="1666"/>
      <c r="AA28" s="1666">
        <f t="shared" si="8"/>
        <v>0</v>
      </c>
      <c r="AB28" s="2329"/>
      <c r="AC28" s="1711"/>
      <c r="AD28" s="1711"/>
      <c r="AE28" s="1711">
        <f t="shared" si="9"/>
        <v>0</v>
      </c>
      <c r="AF28" s="1711"/>
      <c r="AG28" s="1711"/>
      <c r="AH28" s="1711"/>
      <c r="AI28" s="1711">
        <f t="shared" si="10"/>
        <v>0</v>
      </c>
      <c r="AJ28" s="1711"/>
      <c r="AK28" s="1711"/>
      <c r="AL28" s="1711"/>
      <c r="AM28" s="1711">
        <f t="shared" si="11"/>
        <v>0</v>
      </c>
      <c r="AN28" s="1711"/>
      <c r="AO28" s="1711"/>
      <c r="AP28" s="1711"/>
      <c r="AQ28" s="1711">
        <f t="shared" si="12"/>
        <v>0</v>
      </c>
      <c r="AR28" s="1711"/>
      <c r="AS28" s="1711">
        <f t="shared" si="13"/>
        <v>0</v>
      </c>
      <c r="AT28" s="1711">
        <f t="shared" si="14"/>
        <v>0</v>
      </c>
      <c r="AU28" s="1711">
        <f t="shared" si="15"/>
        <v>0</v>
      </c>
      <c r="AV28" s="1780" t="str">
        <f t="shared" si="16"/>
        <v xml:space="preserve">STATE: ; PDY: ; KKL: ; MHE: ; YNM: </v>
      </c>
      <c r="AW28" s="3672" t="s">
        <v>1197</v>
      </c>
      <c r="AX28" s="4861" t="s">
        <v>6175</v>
      </c>
    </row>
    <row r="29" spans="1:51" s="1724" customFormat="1" ht="54.75" customHeight="1">
      <c r="A29" s="2180" t="s">
        <v>2609</v>
      </c>
      <c r="B29" s="2155" t="s">
        <v>1207</v>
      </c>
      <c r="C29" s="2155" t="s">
        <v>2611</v>
      </c>
      <c r="D29" s="2170" t="s">
        <v>85</v>
      </c>
      <c r="E29" s="2104" t="s">
        <v>415</v>
      </c>
      <c r="F29" s="3668" t="s">
        <v>6176</v>
      </c>
      <c r="G29" s="2106"/>
      <c r="H29" s="2106"/>
      <c r="I29" s="2106"/>
      <c r="J29" s="2106"/>
      <c r="K29" s="2106"/>
      <c r="L29" s="2106"/>
      <c r="M29" s="2187">
        <f t="shared" si="0"/>
        <v>0</v>
      </c>
      <c r="N29" s="1729">
        <f t="shared" si="17"/>
        <v>0</v>
      </c>
      <c r="O29" s="2187">
        <f t="shared" si="1"/>
        <v>0</v>
      </c>
      <c r="P29" s="1729">
        <f t="shared" si="18"/>
        <v>0</v>
      </c>
      <c r="Q29" s="2188" t="str">
        <f t="shared" si="2"/>
        <v xml:space="preserve">STATE: ; PDY: ; KKL: ; MHE: ; YNM: </v>
      </c>
      <c r="R29" s="2199">
        <f>'Abs19. NPCDCS'!Q41</f>
        <v>0</v>
      </c>
      <c r="S29" s="1739">
        <f>'Abs19. NPCDCS'!R41</f>
        <v>0</v>
      </c>
      <c r="U29" s="1711">
        <f t="shared" si="4"/>
        <v>0</v>
      </c>
      <c r="V29" s="1711">
        <f t="shared" si="5"/>
        <v>0</v>
      </c>
      <c r="W29" s="1711">
        <f t="shared" si="6"/>
        <v>0</v>
      </c>
      <c r="X29" s="1780" t="str">
        <f t="shared" si="7"/>
        <v xml:space="preserve">STATE: ; PDY: ; KKL: ; MHE: ; YNM: </v>
      </c>
      <c r="Y29" s="1711"/>
      <c r="Z29" s="1711"/>
      <c r="AA29" s="1711">
        <f t="shared" si="8"/>
        <v>0</v>
      </c>
      <c r="AB29" s="1711"/>
      <c r="AC29" s="1711"/>
      <c r="AD29" s="1711"/>
      <c r="AE29" s="1711">
        <f t="shared" si="9"/>
        <v>0</v>
      </c>
      <c r="AF29" s="1711"/>
      <c r="AG29" s="1711"/>
      <c r="AH29" s="1711"/>
      <c r="AI29" s="1711">
        <f t="shared" si="10"/>
        <v>0</v>
      </c>
      <c r="AJ29" s="1711"/>
      <c r="AK29" s="1711"/>
      <c r="AL29" s="1711"/>
      <c r="AM29" s="1711">
        <f t="shared" si="11"/>
        <v>0</v>
      </c>
      <c r="AN29" s="1711"/>
      <c r="AO29" s="1711"/>
      <c r="AP29" s="1711"/>
      <c r="AQ29" s="1711">
        <f t="shared" si="12"/>
        <v>0</v>
      </c>
      <c r="AR29" s="1711"/>
      <c r="AS29" s="1711">
        <f t="shared" si="13"/>
        <v>0</v>
      </c>
      <c r="AT29" s="1711">
        <f t="shared" si="14"/>
        <v>0</v>
      </c>
      <c r="AU29" s="1711">
        <f t="shared" si="15"/>
        <v>0</v>
      </c>
      <c r="AV29" s="1780" t="str">
        <f t="shared" si="16"/>
        <v xml:space="preserve">STATE: ; PDY: ; KKL: ; MHE: ; YNM: </v>
      </c>
      <c r="AW29" s="3672" t="s">
        <v>2609</v>
      </c>
      <c r="AX29" s="4863" t="s">
        <v>6176</v>
      </c>
    </row>
    <row r="30" spans="1:51" s="1724" customFormat="1" ht="54.75" customHeight="1">
      <c r="A30" s="2180" t="s">
        <v>2610</v>
      </c>
      <c r="B30" s="2155" t="s">
        <v>1209</v>
      </c>
      <c r="C30" s="2155" t="s">
        <v>2612</v>
      </c>
      <c r="D30" s="2170" t="s">
        <v>85</v>
      </c>
      <c r="E30" s="2104" t="s">
        <v>415</v>
      </c>
      <c r="F30" s="3668" t="s">
        <v>6176</v>
      </c>
      <c r="G30" s="2106"/>
      <c r="H30" s="2106"/>
      <c r="I30" s="2106"/>
      <c r="J30" s="2106"/>
      <c r="K30" s="2106"/>
      <c r="L30" s="2106"/>
      <c r="M30" s="2187">
        <f t="shared" si="0"/>
        <v>0</v>
      </c>
      <c r="N30" s="1729">
        <f t="shared" si="17"/>
        <v>0</v>
      </c>
      <c r="O30" s="2187">
        <f t="shared" si="1"/>
        <v>0</v>
      </c>
      <c r="P30" s="1729">
        <f t="shared" si="18"/>
        <v>0</v>
      </c>
      <c r="Q30" s="2188" t="str">
        <f t="shared" si="2"/>
        <v xml:space="preserve">STATE: ; PDY: ; KKL: ; MHE: ; YNM: </v>
      </c>
      <c r="R30" s="2199">
        <f>'Abs19. NPCDCS'!Q42</f>
        <v>0</v>
      </c>
      <c r="S30" s="1739">
        <f>'Abs19. NPCDCS'!R42</f>
        <v>0</v>
      </c>
      <c r="U30" s="1711">
        <f t="shared" si="4"/>
        <v>0</v>
      </c>
      <c r="V30" s="1711">
        <f t="shared" si="5"/>
        <v>0</v>
      </c>
      <c r="W30" s="1711">
        <f t="shared" si="6"/>
        <v>0</v>
      </c>
      <c r="X30" s="1780" t="str">
        <f t="shared" si="7"/>
        <v xml:space="preserve">STATE: ; PDY: ; KKL: ; MHE: ; YNM: </v>
      </c>
      <c r="Y30" s="1711"/>
      <c r="Z30" s="1711"/>
      <c r="AA30" s="1711">
        <f t="shared" si="8"/>
        <v>0</v>
      </c>
      <c r="AB30" s="1711"/>
      <c r="AC30" s="1711"/>
      <c r="AD30" s="1711"/>
      <c r="AE30" s="1711">
        <f t="shared" si="9"/>
        <v>0</v>
      </c>
      <c r="AF30" s="1711"/>
      <c r="AG30" s="1711"/>
      <c r="AH30" s="1711"/>
      <c r="AI30" s="1711">
        <f t="shared" si="10"/>
        <v>0</v>
      </c>
      <c r="AJ30" s="1711"/>
      <c r="AK30" s="1711"/>
      <c r="AL30" s="1711"/>
      <c r="AM30" s="1711">
        <f t="shared" si="11"/>
        <v>0</v>
      </c>
      <c r="AN30" s="1711"/>
      <c r="AO30" s="1711"/>
      <c r="AP30" s="1711"/>
      <c r="AQ30" s="1711">
        <f t="shared" si="12"/>
        <v>0</v>
      </c>
      <c r="AR30" s="1711"/>
      <c r="AS30" s="1711">
        <f t="shared" si="13"/>
        <v>0</v>
      </c>
      <c r="AT30" s="1711">
        <f t="shared" si="14"/>
        <v>0</v>
      </c>
      <c r="AU30" s="1711">
        <f t="shared" si="15"/>
        <v>0</v>
      </c>
      <c r="AV30" s="1780" t="str">
        <f t="shared" si="16"/>
        <v xml:space="preserve">STATE: ; PDY: ; KKL: ; MHE: ; YNM: </v>
      </c>
      <c r="AW30" s="3672" t="s">
        <v>2610</v>
      </c>
      <c r="AX30" s="4863" t="s">
        <v>6176</v>
      </c>
    </row>
    <row r="31" spans="1:51" s="1724" customFormat="1" ht="54.75" customHeight="1">
      <c r="A31" s="2180" t="s">
        <v>2613</v>
      </c>
      <c r="B31" s="2119"/>
      <c r="C31" s="2155" t="s">
        <v>4119</v>
      </c>
      <c r="D31" s="2170" t="s">
        <v>85</v>
      </c>
      <c r="E31" s="2104" t="s">
        <v>4111</v>
      </c>
      <c r="F31" s="423" t="s">
        <v>6177</v>
      </c>
      <c r="G31" s="2106"/>
      <c r="H31" s="2106"/>
      <c r="I31" s="2106">
        <v>2</v>
      </c>
      <c r="J31" s="2106"/>
      <c r="K31" s="2106"/>
      <c r="L31" s="2106"/>
      <c r="M31" s="2187">
        <f t="shared" si="0"/>
        <v>0</v>
      </c>
      <c r="N31" s="1729">
        <f t="shared" si="17"/>
        <v>0</v>
      </c>
      <c r="O31" s="2187">
        <f t="shared" si="1"/>
        <v>0</v>
      </c>
      <c r="P31" s="1729">
        <f>N31*O31</f>
        <v>0</v>
      </c>
      <c r="Q31" s="2188" t="str">
        <f t="shared" si="2"/>
        <v xml:space="preserve">STATE: ; PDY: ; KKL: ; MHE: ; YNM: </v>
      </c>
      <c r="R31" s="2199">
        <f>'Abs21. NPCCHH'!Q14</f>
        <v>0</v>
      </c>
      <c r="S31" s="1739">
        <f>'Abs21. NPCCHH'!R14</f>
        <v>0</v>
      </c>
      <c r="U31" s="1711">
        <f t="shared" si="4"/>
        <v>0</v>
      </c>
      <c r="V31" s="1711">
        <f t="shared" si="5"/>
        <v>0</v>
      </c>
      <c r="W31" s="1711">
        <f t="shared" si="6"/>
        <v>0</v>
      </c>
      <c r="X31" s="1780" t="str">
        <f t="shared" si="7"/>
        <v xml:space="preserve">STATE: ; PDY: ; KKL: ; MHE: ; YNM: </v>
      </c>
      <c r="Y31" s="1711"/>
      <c r="Z31" s="1711"/>
      <c r="AA31" s="1711">
        <f t="shared" si="8"/>
        <v>0</v>
      </c>
      <c r="AB31" s="1711"/>
      <c r="AC31" s="1711"/>
      <c r="AD31" s="1711"/>
      <c r="AE31" s="1711">
        <f t="shared" si="9"/>
        <v>0</v>
      </c>
      <c r="AF31" s="1711"/>
      <c r="AG31" s="1711"/>
      <c r="AH31" s="1711"/>
      <c r="AI31" s="1711">
        <f t="shared" si="10"/>
        <v>0</v>
      </c>
      <c r="AJ31" s="1711"/>
      <c r="AK31" s="1711"/>
      <c r="AL31" s="1711"/>
      <c r="AM31" s="1711">
        <f t="shared" si="11"/>
        <v>0</v>
      </c>
      <c r="AN31" s="1711"/>
      <c r="AO31" s="1711"/>
      <c r="AP31" s="1711"/>
      <c r="AQ31" s="1711">
        <f t="shared" si="12"/>
        <v>0</v>
      </c>
      <c r="AR31" s="1711"/>
      <c r="AS31" s="1711">
        <f t="shared" si="13"/>
        <v>0</v>
      </c>
      <c r="AT31" s="1711">
        <f t="shared" si="14"/>
        <v>0</v>
      </c>
      <c r="AU31" s="1711">
        <f t="shared" si="15"/>
        <v>0</v>
      </c>
      <c r="AV31" s="1780" t="str">
        <f t="shared" si="16"/>
        <v xml:space="preserve">STATE: ; PDY: ; KKL: ; MHE: ; YNM: </v>
      </c>
      <c r="AW31" s="3672" t="s">
        <v>2613</v>
      </c>
      <c r="AX31" s="4842" t="s">
        <v>6177</v>
      </c>
    </row>
    <row r="32" spans="1:51" s="1688" customFormat="1" ht="54.75" customHeight="1">
      <c r="A32" s="2180" t="s">
        <v>4118</v>
      </c>
      <c r="B32" s="2119"/>
      <c r="C32" s="2119" t="s">
        <v>4409</v>
      </c>
      <c r="D32" s="2170" t="s">
        <v>85</v>
      </c>
      <c r="E32" s="2099" t="s">
        <v>399</v>
      </c>
      <c r="F32" s="450" t="s">
        <v>6178</v>
      </c>
      <c r="G32" s="2100"/>
      <c r="H32" s="2100"/>
      <c r="I32" s="2100"/>
      <c r="J32" s="2100"/>
      <c r="K32" s="2100"/>
      <c r="L32" s="2100"/>
      <c r="M32" s="2187">
        <f t="shared" si="0"/>
        <v>0</v>
      </c>
      <c r="N32" s="1729">
        <f t="shared" si="17"/>
        <v>0</v>
      </c>
      <c r="O32" s="2187">
        <f t="shared" si="1"/>
        <v>0</v>
      </c>
      <c r="P32" s="2102">
        <f>N32*O32</f>
        <v>0</v>
      </c>
      <c r="Q32" s="2188" t="str">
        <f t="shared" si="2"/>
        <v xml:space="preserve">STATE: ; PDY: ; KKL: ; MHE: ; YNM: </v>
      </c>
      <c r="R32" s="2213">
        <f>'Abs17. NPHCE'!Q26</f>
        <v>0</v>
      </c>
      <c r="S32" s="2214">
        <f>'Abs17. NPHCE'!R26</f>
        <v>0</v>
      </c>
      <c r="U32" s="1711">
        <f t="shared" si="4"/>
        <v>0</v>
      </c>
      <c r="V32" s="1711">
        <f t="shared" si="5"/>
        <v>0</v>
      </c>
      <c r="W32" s="1711">
        <f t="shared" si="6"/>
        <v>0</v>
      </c>
      <c r="X32" s="1780" t="str">
        <f t="shared" si="7"/>
        <v xml:space="preserve">STATE: ; PDY: ; KKL: ; MHE: ; YNM: </v>
      </c>
      <c r="Y32" s="1711"/>
      <c r="Z32" s="1711"/>
      <c r="AA32" s="1711">
        <f t="shared" si="8"/>
        <v>0</v>
      </c>
      <c r="AB32" s="1711"/>
      <c r="AC32" s="1711"/>
      <c r="AD32" s="1711"/>
      <c r="AE32" s="1711">
        <f t="shared" si="9"/>
        <v>0</v>
      </c>
      <c r="AF32" s="1711"/>
      <c r="AG32" s="1711"/>
      <c r="AH32" s="1711"/>
      <c r="AI32" s="1711">
        <f t="shared" si="10"/>
        <v>0</v>
      </c>
      <c r="AJ32" s="1711"/>
      <c r="AK32" s="1711"/>
      <c r="AL32" s="1711"/>
      <c r="AM32" s="1711">
        <f t="shared" si="11"/>
        <v>0</v>
      </c>
      <c r="AN32" s="1711"/>
      <c r="AO32" s="1711"/>
      <c r="AP32" s="1711"/>
      <c r="AQ32" s="1711">
        <f t="shared" si="12"/>
        <v>0</v>
      </c>
      <c r="AR32" s="1711"/>
      <c r="AS32" s="1711">
        <f t="shared" si="13"/>
        <v>0</v>
      </c>
      <c r="AT32" s="1711">
        <f t="shared" si="14"/>
        <v>0</v>
      </c>
      <c r="AU32" s="1711">
        <f t="shared" si="15"/>
        <v>0</v>
      </c>
      <c r="AV32" s="1780" t="str">
        <f t="shared" si="16"/>
        <v xml:space="preserve">STATE: ; PDY: ; KKL: ; MHE: ; YNM: </v>
      </c>
      <c r="AW32" s="3672" t="s">
        <v>4118</v>
      </c>
      <c r="AX32" s="4641" t="s">
        <v>6178</v>
      </c>
    </row>
    <row r="33" spans="1:51" s="1724" customFormat="1" ht="54.75" customHeight="1">
      <c r="A33" s="2180" t="s">
        <v>4408</v>
      </c>
      <c r="B33" s="2119"/>
      <c r="C33" s="2119" t="s">
        <v>1308</v>
      </c>
      <c r="D33" s="1620" t="s">
        <v>70</v>
      </c>
      <c r="E33" s="2099" t="s">
        <v>70</v>
      </c>
      <c r="F33" s="423"/>
      <c r="G33" s="2100"/>
      <c r="H33" s="2100"/>
      <c r="I33" s="2100"/>
      <c r="J33" s="2100"/>
      <c r="K33" s="2100"/>
      <c r="L33" s="2100"/>
      <c r="M33" s="2187">
        <f t="shared" si="0"/>
        <v>0</v>
      </c>
      <c r="N33" s="1729">
        <f t="shared" si="17"/>
        <v>0</v>
      </c>
      <c r="O33" s="2187">
        <f t="shared" si="1"/>
        <v>0</v>
      </c>
      <c r="P33" s="2102">
        <f t="shared" si="18"/>
        <v>0</v>
      </c>
      <c r="Q33" s="2188" t="str">
        <f t="shared" si="2"/>
        <v xml:space="preserve">STATE: ; PDY: ; KKL: ; MHE: ; YNM: </v>
      </c>
      <c r="R33" s="2215"/>
      <c r="S33" s="1745"/>
      <c r="U33" s="1711">
        <f t="shared" si="4"/>
        <v>0</v>
      </c>
      <c r="V33" s="1711">
        <f t="shared" si="5"/>
        <v>0</v>
      </c>
      <c r="W33" s="1711">
        <f t="shared" si="6"/>
        <v>0</v>
      </c>
      <c r="X33" s="1780" t="str">
        <f t="shared" si="7"/>
        <v xml:space="preserve">STATE: ; PDY: ; KKL: ; MHE: ; YNM: </v>
      </c>
      <c r="Y33" s="1711"/>
      <c r="Z33" s="1711"/>
      <c r="AA33" s="1711">
        <f t="shared" si="8"/>
        <v>0</v>
      </c>
      <c r="AB33" s="1711"/>
      <c r="AC33" s="1711"/>
      <c r="AD33" s="1711"/>
      <c r="AE33" s="1711">
        <f t="shared" si="9"/>
        <v>0</v>
      </c>
      <c r="AF33" s="1711"/>
      <c r="AG33" s="1711"/>
      <c r="AH33" s="1711"/>
      <c r="AI33" s="1711">
        <f t="shared" si="10"/>
        <v>0</v>
      </c>
      <c r="AJ33" s="1711"/>
      <c r="AK33" s="1711"/>
      <c r="AL33" s="1711"/>
      <c r="AM33" s="1711">
        <f t="shared" si="11"/>
        <v>0</v>
      </c>
      <c r="AN33" s="1711"/>
      <c r="AO33" s="1711"/>
      <c r="AP33" s="1711"/>
      <c r="AQ33" s="1711">
        <f t="shared" si="12"/>
        <v>0</v>
      </c>
      <c r="AR33" s="1711"/>
      <c r="AS33" s="1711">
        <f t="shared" si="13"/>
        <v>0</v>
      </c>
      <c r="AT33" s="1711">
        <f t="shared" si="14"/>
        <v>0</v>
      </c>
      <c r="AU33" s="1711">
        <f t="shared" si="15"/>
        <v>0</v>
      </c>
      <c r="AV33" s="1780" t="str">
        <f t="shared" si="16"/>
        <v xml:space="preserve">STATE: ; PDY: ; KKL: ; MHE: ; YNM: </v>
      </c>
      <c r="AW33" s="3672" t="s">
        <v>4408</v>
      </c>
      <c r="AX33" s="4842"/>
    </row>
    <row r="34" spans="1:51" s="1724" customFormat="1" ht="54.75" customHeight="1">
      <c r="A34" s="1799">
        <v>10.3</v>
      </c>
      <c r="B34" s="2175"/>
      <c r="C34" s="2176" t="s">
        <v>26</v>
      </c>
      <c r="D34" s="2177"/>
      <c r="E34" s="2177"/>
      <c r="F34" s="423"/>
      <c r="G34" s="2196"/>
      <c r="H34" s="2196"/>
      <c r="I34" s="2196"/>
      <c r="J34" s="2196"/>
      <c r="K34" s="2196"/>
      <c r="L34" s="2196"/>
      <c r="M34" s="2187">
        <f t="shared" si="0"/>
        <v>0</v>
      </c>
      <c r="N34" s="2095"/>
      <c r="O34" s="2187"/>
      <c r="P34" s="2095">
        <f>P35+P42+P46</f>
        <v>7.8</v>
      </c>
      <c r="Q34" s="2188"/>
      <c r="R34" s="1639"/>
      <c r="S34" s="2178">
        <f>S35+S42+S46</f>
        <v>0</v>
      </c>
      <c r="U34" s="1711"/>
      <c r="V34" s="1711"/>
      <c r="W34" s="2178">
        <f>W35+W42+W46</f>
        <v>780000</v>
      </c>
      <c r="X34" s="1780"/>
      <c r="Y34" s="1711"/>
      <c r="Z34" s="1711"/>
      <c r="AA34" s="2178">
        <f>AA35+AA42+AA46</f>
        <v>0</v>
      </c>
      <c r="AB34" s="1711"/>
      <c r="AC34" s="1711"/>
      <c r="AD34" s="1711"/>
      <c r="AE34" s="2178">
        <f>AE35+AE42+AE46</f>
        <v>470000</v>
      </c>
      <c r="AF34" s="1711"/>
      <c r="AG34" s="1711"/>
      <c r="AH34" s="1711"/>
      <c r="AI34" s="2178">
        <f>AI35+AI42+AI46</f>
        <v>170000</v>
      </c>
      <c r="AJ34" s="1711"/>
      <c r="AK34" s="1711"/>
      <c r="AL34" s="1711"/>
      <c r="AM34" s="2178">
        <f>AM35+AM42+AM46</f>
        <v>70000</v>
      </c>
      <c r="AN34" s="1711"/>
      <c r="AO34" s="1711"/>
      <c r="AP34" s="1711"/>
      <c r="AQ34" s="2178">
        <f>AQ35+AQ42+AQ46</f>
        <v>70000</v>
      </c>
      <c r="AR34" s="1711"/>
      <c r="AS34" s="2178">
        <f>AS35+AS42+AS46</f>
        <v>780000</v>
      </c>
      <c r="AT34" s="1711"/>
      <c r="AU34" s="1711"/>
      <c r="AV34" s="1780"/>
      <c r="AW34" s="3671">
        <v>10.3</v>
      </c>
      <c r="AX34" s="4842"/>
    </row>
    <row r="35" spans="1:51" s="1724" customFormat="1" ht="54.75" customHeight="1">
      <c r="A35" s="2165" t="s">
        <v>1210</v>
      </c>
      <c r="B35" s="2203"/>
      <c r="C35" s="2165" t="s">
        <v>2614</v>
      </c>
      <c r="D35" s="2204"/>
      <c r="E35" s="2204"/>
      <c r="F35" s="423"/>
      <c r="G35" s="2216"/>
      <c r="H35" s="2216"/>
      <c r="I35" s="2216"/>
      <c r="J35" s="2216"/>
      <c r="K35" s="2216"/>
      <c r="L35" s="2216"/>
      <c r="M35" s="2187"/>
      <c r="N35" s="2207"/>
      <c r="O35" s="2187"/>
      <c r="P35" s="2208">
        <f>SUM(P36:P41)</f>
        <v>7.8</v>
      </c>
      <c r="Q35" s="2188"/>
      <c r="R35" s="2217"/>
      <c r="S35" s="2210">
        <f>SUM(S36:S41)</f>
        <v>0</v>
      </c>
      <c r="U35" s="1711"/>
      <c r="V35" s="1711"/>
      <c r="W35" s="2210">
        <f>SUM(W36:W41)</f>
        <v>780000</v>
      </c>
      <c r="X35" s="1780"/>
      <c r="Y35" s="1711"/>
      <c r="Z35" s="1711"/>
      <c r="AA35" s="2210">
        <f>SUM(AA36:AA41)</f>
        <v>0</v>
      </c>
      <c r="AB35" s="1711"/>
      <c r="AC35" s="1711"/>
      <c r="AD35" s="1711"/>
      <c r="AE35" s="2210">
        <f>SUM(AE36:AE41)</f>
        <v>470000</v>
      </c>
      <c r="AF35" s="1711"/>
      <c r="AG35" s="1711"/>
      <c r="AH35" s="1711"/>
      <c r="AI35" s="2210">
        <f>SUM(AI36:AI41)</f>
        <v>170000</v>
      </c>
      <c r="AJ35" s="1711"/>
      <c r="AK35" s="1711"/>
      <c r="AL35" s="1711"/>
      <c r="AM35" s="2210">
        <f>SUM(AM36:AM41)</f>
        <v>70000</v>
      </c>
      <c r="AN35" s="1711"/>
      <c r="AO35" s="1711"/>
      <c r="AP35" s="1711"/>
      <c r="AQ35" s="2210">
        <f>SUM(AQ36:AQ41)</f>
        <v>70000</v>
      </c>
      <c r="AR35" s="1711"/>
      <c r="AS35" s="2210">
        <f>SUM(AS36:AS41)</f>
        <v>780000</v>
      </c>
      <c r="AT35" s="1711"/>
      <c r="AU35" s="1711"/>
      <c r="AV35" s="1780"/>
      <c r="AW35" s="3674" t="s">
        <v>1210</v>
      </c>
      <c r="AX35" s="4842"/>
    </row>
    <row r="36" spans="1:51" s="1724" customFormat="1" ht="54.75" customHeight="1">
      <c r="A36" s="2101" t="s">
        <v>1295</v>
      </c>
      <c r="B36" s="2107" t="s">
        <v>1212</v>
      </c>
      <c r="C36" s="2107" t="s">
        <v>1213</v>
      </c>
      <c r="D36" s="1766" t="s">
        <v>4345</v>
      </c>
      <c r="E36" s="2104" t="s">
        <v>2615</v>
      </c>
      <c r="F36" s="3669" t="s">
        <v>6179</v>
      </c>
      <c r="G36" s="2106"/>
      <c r="H36" s="2106"/>
      <c r="I36" s="2106"/>
      <c r="J36" s="2106"/>
      <c r="K36" s="2106"/>
      <c r="L36" s="2106"/>
      <c r="M36" s="2187">
        <f t="shared" si="0"/>
        <v>0</v>
      </c>
      <c r="N36" s="1729">
        <f t="shared" ref="N36:N41" si="19">M36/100000</f>
        <v>0</v>
      </c>
      <c r="O36" s="2187">
        <f t="shared" si="1"/>
        <v>0</v>
      </c>
      <c r="P36" s="1729">
        <f t="shared" ref="P36:P41" si="20">N36*O36</f>
        <v>0</v>
      </c>
      <c r="Q36" s="2188" t="str">
        <f t="shared" si="2"/>
        <v xml:space="preserve">STATE: ; PDY: ; KKL: ; MHE: ; YNM: </v>
      </c>
      <c r="R36" s="2199">
        <f>'Abs9. NVBDCP'!Q79</f>
        <v>0</v>
      </c>
      <c r="S36" s="1739">
        <f>'Abs9. NVBDCP'!R79</f>
        <v>0</v>
      </c>
      <c r="U36" s="1711">
        <f t="shared" si="4"/>
        <v>0</v>
      </c>
      <c r="V36" s="1711">
        <f t="shared" si="5"/>
        <v>0</v>
      </c>
      <c r="W36" s="1711">
        <f t="shared" si="6"/>
        <v>0</v>
      </c>
      <c r="X36" s="1780" t="str">
        <f t="shared" si="7"/>
        <v xml:space="preserve">STATE: ; PDY: ; KKL: ; MHE: ; YNM: </v>
      </c>
      <c r="Y36" s="1711"/>
      <c r="Z36" s="1711"/>
      <c r="AA36" s="1711">
        <f t="shared" si="8"/>
        <v>0</v>
      </c>
      <c r="AB36" s="1711"/>
      <c r="AC36" s="1711"/>
      <c r="AD36" s="1711"/>
      <c r="AE36" s="1711">
        <f t="shared" si="9"/>
        <v>0</v>
      </c>
      <c r="AF36" s="1711"/>
      <c r="AG36" s="1711"/>
      <c r="AH36" s="1711"/>
      <c r="AI36" s="1711">
        <f t="shared" si="10"/>
        <v>0</v>
      </c>
      <c r="AJ36" s="1711"/>
      <c r="AK36" s="1711"/>
      <c r="AL36" s="1711"/>
      <c r="AM36" s="1711">
        <f t="shared" si="11"/>
        <v>0</v>
      </c>
      <c r="AN36" s="1711"/>
      <c r="AO36" s="1711"/>
      <c r="AP36" s="1711"/>
      <c r="AQ36" s="1711">
        <f t="shared" si="12"/>
        <v>0</v>
      </c>
      <c r="AR36" s="1711"/>
      <c r="AS36" s="1711">
        <f t="shared" si="13"/>
        <v>0</v>
      </c>
      <c r="AT36" s="1711">
        <f t="shared" si="14"/>
        <v>0</v>
      </c>
      <c r="AU36" s="1711">
        <f t="shared" si="15"/>
        <v>0</v>
      </c>
      <c r="AV36" s="1780" t="str">
        <f t="shared" si="16"/>
        <v xml:space="preserve">STATE: ; PDY: ; KKL: ; MHE: ; YNM: </v>
      </c>
      <c r="AW36" s="3675" t="s">
        <v>1295</v>
      </c>
      <c r="AX36" s="4719" t="s">
        <v>6179</v>
      </c>
    </row>
    <row r="37" spans="1:51" s="1724" customFormat="1" ht="165.75" customHeight="1">
      <c r="A37" s="2101" t="s">
        <v>1296</v>
      </c>
      <c r="B37" s="2107" t="s">
        <v>1215</v>
      </c>
      <c r="C37" s="2107" t="s">
        <v>1216</v>
      </c>
      <c r="D37" s="1766" t="s">
        <v>4345</v>
      </c>
      <c r="E37" s="2104" t="s">
        <v>2615</v>
      </c>
      <c r="F37" s="3669" t="s">
        <v>6179</v>
      </c>
      <c r="G37" s="2105"/>
      <c r="H37" s="2153"/>
      <c r="I37" s="2186">
        <v>5</v>
      </c>
      <c r="J37" s="2186"/>
      <c r="K37" s="2105"/>
      <c r="L37" s="2105"/>
      <c r="M37" s="2187">
        <f t="shared" si="0"/>
        <v>100000</v>
      </c>
      <c r="N37" s="1729">
        <f t="shared" si="19"/>
        <v>1</v>
      </c>
      <c r="O37" s="2187">
        <f t="shared" si="1"/>
        <v>5</v>
      </c>
      <c r="P37" s="1729">
        <f t="shared" si="20"/>
        <v>5</v>
      </c>
      <c r="Q37" s="2188" t="str">
        <f t="shared" si="2"/>
        <v xml:space="preserve">STATE: ; PDY: Sentinel Surveillance Hospitals1. IGGGH&amp;PGI, Puducherry2. JIPMER, Puducherry3. IGMC&amp;RI, Puducherry4. RGW&amp;CH, Puducherry - Rs.1.00 Lakh x 4 - Rs. 4.00 Lakhs; KKL: Sentinel Surveillance Hospitals - GH, Karaikal - Rs.1.00 Lakh; MHE: ; YNM: </v>
      </c>
      <c r="R37" s="2199">
        <f>'Abs9. NVBDCP'!Q80</f>
        <v>0</v>
      </c>
      <c r="S37" s="1739">
        <f>'Abs9. NVBDCP'!R80</f>
        <v>0</v>
      </c>
      <c r="U37" s="1711">
        <f t="shared" si="4"/>
        <v>100000</v>
      </c>
      <c r="V37" s="1711">
        <f t="shared" si="5"/>
        <v>5</v>
      </c>
      <c r="W37" s="1711">
        <f t="shared" si="6"/>
        <v>500000</v>
      </c>
      <c r="X37" s="1780" t="str">
        <f t="shared" si="7"/>
        <v xml:space="preserve">STATE: ; PDY: Sentinel Surveillance Hospitals1. IGGGH&amp;PGI, Puducherry2. JIPMER, Puducherry3. IGMC&amp;RI, Puducherry4. RGW&amp;CH, Puducherry - Rs.1.00 Lakh x 4 - Rs. 4.00 Lakhs; KKL: Sentinel Surveillance Hospitals - GH, Karaikal - Rs.1.00 Lakh; MHE: ; YNM: </v>
      </c>
      <c r="Y37" s="2200"/>
      <c r="Z37" s="2200"/>
      <c r="AA37" s="2200">
        <f t="shared" si="8"/>
        <v>0</v>
      </c>
      <c r="AB37" s="2200"/>
      <c r="AC37" s="1768">
        <v>100000</v>
      </c>
      <c r="AD37" s="1768">
        <v>4</v>
      </c>
      <c r="AE37" s="2200">
        <f t="shared" si="9"/>
        <v>400000</v>
      </c>
      <c r="AF37" s="1769" t="s">
        <v>6776</v>
      </c>
      <c r="AG37" s="1768">
        <v>100000</v>
      </c>
      <c r="AH37" s="1768">
        <v>1</v>
      </c>
      <c r="AI37" s="2200">
        <f t="shared" si="10"/>
        <v>100000</v>
      </c>
      <c r="AJ37" s="1769" t="s">
        <v>6777</v>
      </c>
      <c r="AK37" s="2200"/>
      <c r="AL37" s="2200"/>
      <c r="AM37" s="2200">
        <f t="shared" si="11"/>
        <v>0</v>
      </c>
      <c r="AN37" s="2200"/>
      <c r="AO37" s="2200"/>
      <c r="AP37" s="2200"/>
      <c r="AQ37" s="2200">
        <f t="shared" si="12"/>
        <v>0</v>
      </c>
      <c r="AR37" s="2200"/>
      <c r="AS37" s="1711">
        <f t="shared" si="13"/>
        <v>500000</v>
      </c>
      <c r="AT37" s="1711">
        <f t="shared" si="14"/>
        <v>5</v>
      </c>
      <c r="AU37" s="1711">
        <f t="shared" si="15"/>
        <v>100000</v>
      </c>
      <c r="AV37" s="1780" t="str">
        <f t="shared" si="16"/>
        <v xml:space="preserve">STATE: ; PDY: Sentinel Surveillance Hospitals1. IGGGH&amp;PGI, Puducherry2. JIPMER, Puducherry3. IGMC&amp;RI, Puducherry4. RGW&amp;CH, Puducherry - Rs.1.00 Lakh x 4 - Rs. 4.00 Lakhs; KKL: Sentinel Surveillance Hospitals - GH, Karaikal - Rs.1.00 Lakh; MHE: ; YNM: </v>
      </c>
      <c r="AW37" s="3675" t="s">
        <v>1296</v>
      </c>
      <c r="AX37" s="4719" t="s">
        <v>6179</v>
      </c>
      <c r="AY37" s="5010" t="s">
        <v>8227</v>
      </c>
    </row>
    <row r="38" spans="1:51" s="1724" customFormat="1" ht="54.75" customHeight="1">
      <c r="A38" s="2101" t="s">
        <v>1297</v>
      </c>
      <c r="B38" s="2107" t="s">
        <v>1217</v>
      </c>
      <c r="C38" s="2107" t="s">
        <v>5740</v>
      </c>
      <c r="D38" s="1766" t="s">
        <v>4345</v>
      </c>
      <c r="E38" s="2104" t="s">
        <v>2615</v>
      </c>
      <c r="F38" s="3670" t="s">
        <v>6179</v>
      </c>
      <c r="G38" s="2106"/>
      <c r="H38" s="2106"/>
      <c r="I38" s="2106"/>
      <c r="J38" s="2106"/>
      <c r="K38" s="2106"/>
      <c r="L38" s="2106"/>
      <c r="M38" s="2187">
        <f t="shared" si="0"/>
        <v>0</v>
      </c>
      <c r="N38" s="1729">
        <f t="shared" si="19"/>
        <v>0</v>
      </c>
      <c r="O38" s="2187">
        <f t="shared" si="1"/>
        <v>0</v>
      </c>
      <c r="P38" s="1729">
        <f t="shared" si="20"/>
        <v>0</v>
      </c>
      <c r="Q38" s="2188" t="str">
        <f t="shared" si="2"/>
        <v xml:space="preserve">STATE: ; PDY: ; KKL: ; MHE: ; YNM: </v>
      </c>
      <c r="R38" s="2199">
        <f>'Abs9. NVBDCP'!Q81</f>
        <v>0</v>
      </c>
      <c r="S38" s="1739">
        <f>'Abs9. NVBDCP'!R81</f>
        <v>0</v>
      </c>
      <c r="U38" s="1711">
        <f t="shared" si="4"/>
        <v>0</v>
      </c>
      <c r="V38" s="1711">
        <f t="shared" si="5"/>
        <v>0</v>
      </c>
      <c r="W38" s="1711">
        <f t="shared" si="6"/>
        <v>0</v>
      </c>
      <c r="X38" s="1780" t="str">
        <f t="shared" si="7"/>
        <v xml:space="preserve">STATE: ; PDY: ; KKL: ; MHE: ; YNM: </v>
      </c>
      <c r="Y38" s="1711"/>
      <c r="Z38" s="1711"/>
      <c r="AA38" s="1711">
        <f t="shared" si="8"/>
        <v>0</v>
      </c>
      <c r="AB38" s="1711"/>
      <c r="AC38" s="1711"/>
      <c r="AD38" s="1711"/>
      <c r="AE38" s="1711">
        <f t="shared" si="9"/>
        <v>0</v>
      </c>
      <c r="AF38" s="1711"/>
      <c r="AG38" s="1711"/>
      <c r="AH38" s="1711"/>
      <c r="AI38" s="1711">
        <f t="shared" si="10"/>
        <v>0</v>
      </c>
      <c r="AJ38" s="1711"/>
      <c r="AK38" s="1711"/>
      <c r="AL38" s="1711"/>
      <c r="AM38" s="1711">
        <f t="shared" si="11"/>
        <v>0</v>
      </c>
      <c r="AN38" s="1711"/>
      <c r="AO38" s="1711"/>
      <c r="AP38" s="1711"/>
      <c r="AQ38" s="1711">
        <f t="shared" si="12"/>
        <v>0</v>
      </c>
      <c r="AR38" s="1711"/>
      <c r="AS38" s="1711">
        <f t="shared" si="13"/>
        <v>0</v>
      </c>
      <c r="AT38" s="1711">
        <f t="shared" si="14"/>
        <v>0</v>
      </c>
      <c r="AU38" s="1711">
        <f t="shared" si="15"/>
        <v>0</v>
      </c>
      <c r="AV38" s="1780" t="str">
        <f t="shared" si="16"/>
        <v xml:space="preserve">STATE: ; PDY: ; KKL: ; MHE: ; YNM: </v>
      </c>
      <c r="AW38" s="3675" t="s">
        <v>1297</v>
      </c>
      <c r="AX38" s="4720" t="s">
        <v>6179</v>
      </c>
    </row>
    <row r="39" spans="1:51" s="1724" customFormat="1" ht="54.75" customHeight="1">
      <c r="A39" s="2101" t="s">
        <v>2616</v>
      </c>
      <c r="B39" s="2107" t="s">
        <v>1944</v>
      </c>
      <c r="C39" s="2107" t="s">
        <v>1945</v>
      </c>
      <c r="D39" s="1766" t="s">
        <v>4345</v>
      </c>
      <c r="E39" s="2104" t="s">
        <v>1679</v>
      </c>
      <c r="F39" s="3669" t="s">
        <v>6180</v>
      </c>
      <c r="G39" s="2106"/>
      <c r="H39" s="2106"/>
      <c r="I39" s="2106"/>
      <c r="J39" s="2106"/>
      <c r="K39" s="2106"/>
      <c r="L39" s="2106"/>
      <c r="M39" s="2187">
        <f t="shared" si="0"/>
        <v>0</v>
      </c>
      <c r="N39" s="1729">
        <f t="shared" si="19"/>
        <v>0</v>
      </c>
      <c r="O39" s="2187">
        <f t="shared" si="1"/>
        <v>0</v>
      </c>
      <c r="P39" s="1729">
        <f t="shared" si="20"/>
        <v>0</v>
      </c>
      <c r="Q39" s="2188" t="str">
        <f t="shared" si="2"/>
        <v xml:space="preserve">STATE: ; PDY: ; KKL: ; MHE: ; YNM: </v>
      </c>
      <c r="R39" s="2199">
        <f>'Abs9. NVBDCP'!Q82</f>
        <v>0</v>
      </c>
      <c r="S39" s="1739">
        <f>'Abs9. NVBDCP'!R82</f>
        <v>0</v>
      </c>
      <c r="U39" s="1711">
        <f t="shared" si="4"/>
        <v>0</v>
      </c>
      <c r="V39" s="1711">
        <f t="shared" si="5"/>
        <v>0</v>
      </c>
      <c r="W39" s="1711">
        <f t="shared" si="6"/>
        <v>0</v>
      </c>
      <c r="X39" s="1780" t="str">
        <f t="shared" si="7"/>
        <v xml:space="preserve">STATE: ; PDY: ; KKL: ; MHE: ; YNM: </v>
      </c>
      <c r="Y39" s="1711"/>
      <c r="Z39" s="1711"/>
      <c r="AA39" s="1711">
        <f t="shared" si="8"/>
        <v>0</v>
      </c>
      <c r="AB39" s="1711"/>
      <c r="AC39" s="1711"/>
      <c r="AD39" s="1711"/>
      <c r="AE39" s="1711">
        <f t="shared" si="9"/>
        <v>0</v>
      </c>
      <c r="AF39" s="1711"/>
      <c r="AG39" s="1711"/>
      <c r="AH39" s="1711"/>
      <c r="AI39" s="1711">
        <f t="shared" si="10"/>
        <v>0</v>
      </c>
      <c r="AJ39" s="1711"/>
      <c r="AK39" s="1711"/>
      <c r="AL39" s="1711"/>
      <c r="AM39" s="1711">
        <f t="shared" si="11"/>
        <v>0</v>
      </c>
      <c r="AN39" s="1711"/>
      <c r="AO39" s="1711"/>
      <c r="AP39" s="1711"/>
      <c r="AQ39" s="1711">
        <f t="shared" si="12"/>
        <v>0</v>
      </c>
      <c r="AR39" s="1711"/>
      <c r="AS39" s="1711">
        <f t="shared" si="13"/>
        <v>0</v>
      </c>
      <c r="AT39" s="1711">
        <f t="shared" si="14"/>
        <v>0</v>
      </c>
      <c r="AU39" s="1711">
        <f t="shared" si="15"/>
        <v>0</v>
      </c>
      <c r="AV39" s="1780" t="str">
        <f t="shared" si="16"/>
        <v xml:space="preserve">STATE: ; PDY: ; KKL: ; MHE: ; YNM: </v>
      </c>
      <c r="AW39" s="3675" t="s">
        <v>2616</v>
      </c>
      <c r="AX39" s="4719" t="s">
        <v>6180</v>
      </c>
    </row>
    <row r="40" spans="1:51" s="1724" customFormat="1" ht="147.75" customHeight="1">
      <c r="A40" s="2101" t="s">
        <v>2617</v>
      </c>
      <c r="B40" s="2155" t="s">
        <v>1218</v>
      </c>
      <c r="C40" s="2155" t="s">
        <v>1219</v>
      </c>
      <c r="D40" s="1766" t="s">
        <v>4345</v>
      </c>
      <c r="E40" s="2104" t="s">
        <v>4955</v>
      </c>
      <c r="F40" s="3669" t="s">
        <v>6181</v>
      </c>
      <c r="G40" s="2106"/>
      <c r="H40" s="2106"/>
      <c r="I40" s="2106">
        <v>2.8</v>
      </c>
      <c r="J40" s="2106"/>
      <c r="K40" s="2106"/>
      <c r="L40" s="2106"/>
      <c r="M40" s="2187">
        <f t="shared" si="0"/>
        <v>70000</v>
      </c>
      <c r="N40" s="1729">
        <f t="shared" si="19"/>
        <v>0.7</v>
      </c>
      <c r="O40" s="2187">
        <f t="shared" si="1"/>
        <v>4</v>
      </c>
      <c r="P40" s="1729">
        <f t="shared" si="20"/>
        <v>2.8</v>
      </c>
      <c r="Q40" s="2188" t="str">
        <f t="shared" si="2"/>
        <v>STATE: ; PDY: MF Survey &amp; Entomological data collection - Rs.70000 per district; KKL: MF Survey &amp; Entomological data collection - Rs.70000 per district; MHE: MF Survey &amp; Entomological data collection - Rs.70000 per district; YNM: MF Survey &amp; Entomological data collection - Rs.70000 per district</v>
      </c>
      <c r="R40" s="2199">
        <f>'Abs9. NVBDCP'!Q83</f>
        <v>0</v>
      </c>
      <c r="S40" s="1739">
        <f>'Abs9. NVBDCP'!R83</f>
        <v>0</v>
      </c>
      <c r="U40" s="1711">
        <f t="shared" si="4"/>
        <v>70000</v>
      </c>
      <c r="V40" s="1711">
        <f t="shared" si="5"/>
        <v>4</v>
      </c>
      <c r="W40" s="1711">
        <f t="shared" si="6"/>
        <v>280000</v>
      </c>
      <c r="X40" s="1780" t="str">
        <f t="shared" si="7"/>
        <v>STATE: ; PDY: MF Survey &amp; Entomological data collection - Rs.70000 per district; KKL: MF Survey &amp; Entomological data collection - Rs.70000 per district; MHE: MF Survey &amp; Entomological data collection - Rs.70000 per district; YNM: MF Survey &amp; Entomological data collection - Rs.70000 per district</v>
      </c>
      <c r="Y40" s="2200"/>
      <c r="Z40" s="2200"/>
      <c r="AA40" s="2200">
        <f t="shared" si="8"/>
        <v>0</v>
      </c>
      <c r="AB40" s="2200"/>
      <c r="AC40" s="2200">
        <v>70000</v>
      </c>
      <c r="AD40" s="2200">
        <v>1</v>
      </c>
      <c r="AE40" s="2200">
        <f t="shared" si="9"/>
        <v>70000</v>
      </c>
      <c r="AF40" s="2194" t="s">
        <v>6854</v>
      </c>
      <c r="AG40" s="2200">
        <v>70000</v>
      </c>
      <c r="AH40" s="2200">
        <v>1</v>
      </c>
      <c r="AI40" s="2200">
        <f t="shared" si="10"/>
        <v>70000</v>
      </c>
      <c r="AJ40" s="2194" t="s">
        <v>6854</v>
      </c>
      <c r="AK40" s="2200">
        <v>70000</v>
      </c>
      <c r="AL40" s="2200">
        <v>1</v>
      </c>
      <c r="AM40" s="2200">
        <f t="shared" si="11"/>
        <v>70000</v>
      </c>
      <c r="AN40" s="2194" t="s">
        <v>6854</v>
      </c>
      <c r="AO40" s="2200">
        <v>70000</v>
      </c>
      <c r="AP40" s="2200">
        <v>1</v>
      </c>
      <c r="AQ40" s="2200">
        <f t="shared" si="12"/>
        <v>70000</v>
      </c>
      <c r="AR40" s="2194" t="s">
        <v>6854</v>
      </c>
      <c r="AS40" s="1711">
        <f t="shared" si="13"/>
        <v>280000</v>
      </c>
      <c r="AT40" s="1711">
        <f t="shared" si="14"/>
        <v>4</v>
      </c>
      <c r="AU40" s="1711">
        <f t="shared" si="15"/>
        <v>70000</v>
      </c>
      <c r="AV40" s="1780" t="str">
        <f t="shared" si="16"/>
        <v>STATE: ; PDY: MF Survey &amp; Entomological data collection - Rs.70000 per district; KKL: MF Survey &amp; Entomological data collection - Rs.70000 per district; MHE: MF Survey &amp; Entomological data collection - Rs.70000 per district; YNM: MF Survey &amp; Entomological data collection - Rs.70000 per district</v>
      </c>
      <c r="AW40" s="3675" t="s">
        <v>2617</v>
      </c>
      <c r="AX40" s="4719" t="s">
        <v>6181</v>
      </c>
      <c r="AY40" s="5010" t="s">
        <v>8229</v>
      </c>
    </row>
    <row r="41" spans="1:51" s="1724" customFormat="1" ht="54.75" customHeight="1">
      <c r="A41" s="2101" t="s">
        <v>2618</v>
      </c>
      <c r="B41" s="2119"/>
      <c r="C41" s="2119" t="s">
        <v>1308</v>
      </c>
      <c r="D41" s="1766" t="s">
        <v>4345</v>
      </c>
      <c r="E41" s="2099" t="s">
        <v>114</v>
      </c>
      <c r="F41" s="423"/>
      <c r="G41" s="2100"/>
      <c r="H41" s="2100"/>
      <c r="I41" s="2100"/>
      <c r="J41" s="2100"/>
      <c r="K41" s="2100"/>
      <c r="L41" s="2100"/>
      <c r="M41" s="2187">
        <f t="shared" si="0"/>
        <v>0</v>
      </c>
      <c r="N41" s="1729">
        <f t="shared" si="19"/>
        <v>0</v>
      </c>
      <c r="O41" s="2187">
        <f t="shared" si="1"/>
        <v>0</v>
      </c>
      <c r="P41" s="2102">
        <f t="shared" si="20"/>
        <v>0</v>
      </c>
      <c r="Q41" s="2188" t="str">
        <f t="shared" si="2"/>
        <v xml:space="preserve">STATE: ; PDY: ; KKL: ; MHE: ; YNM: </v>
      </c>
      <c r="R41" s="2199">
        <f>'Abs9. NVBDCP'!Q84</f>
        <v>0</v>
      </c>
      <c r="S41" s="1739">
        <f>'Abs9. NVBDCP'!R84</f>
        <v>0</v>
      </c>
      <c r="U41" s="1711">
        <f t="shared" si="4"/>
        <v>0</v>
      </c>
      <c r="V41" s="1711">
        <f t="shared" si="5"/>
        <v>0</v>
      </c>
      <c r="W41" s="1711">
        <f t="shared" si="6"/>
        <v>0</v>
      </c>
      <c r="X41" s="1780" t="str">
        <f t="shared" si="7"/>
        <v xml:space="preserve">STATE: ; PDY: ; KKL: ; MHE: ; YNM: </v>
      </c>
      <c r="Y41" s="1711"/>
      <c r="Z41" s="1711"/>
      <c r="AA41" s="1711">
        <f t="shared" si="8"/>
        <v>0</v>
      </c>
      <c r="AB41" s="1711"/>
      <c r="AC41" s="1711"/>
      <c r="AD41" s="1711"/>
      <c r="AE41" s="1711">
        <f t="shared" si="9"/>
        <v>0</v>
      </c>
      <c r="AF41" s="1711"/>
      <c r="AG41" s="1711"/>
      <c r="AH41" s="1711"/>
      <c r="AI41" s="1711">
        <f t="shared" si="10"/>
        <v>0</v>
      </c>
      <c r="AJ41" s="1711"/>
      <c r="AK41" s="1711"/>
      <c r="AL41" s="1711"/>
      <c r="AM41" s="1711">
        <f t="shared" si="11"/>
        <v>0</v>
      </c>
      <c r="AN41" s="1711"/>
      <c r="AO41" s="1711"/>
      <c r="AP41" s="1711"/>
      <c r="AQ41" s="1711">
        <f t="shared" si="12"/>
        <v>0</v>
      </c>
      <c r="AR41" s="1711"/>
      <c r="AS41" s="1711">
        <f t="shared" si="13"/>
        <v>0</v>
      </c>
      <c r="AT41" s="1711">
        <f t="shared" si="14"/>
        <v>0</v>
      </c>
      <c r="AU41" s="1711">
        <f t="shared" si="15"/>
        <v>0</v>
      </c>
      <c r="AV41" s="1780" t="str">
        <f t="shared" si="16"/>
        <v xml:space="preserve">STATE: ; PDY: ; KKL: ; MHE: ; YNM: </v>
      </c>
      <c r="AW41" s="3675" t="s">
        <v>2618</v>
      </c>
      <c r="AX41" s="4842"/>
    </row>
    <row r="42" spans="1:51" s="1724" customFormat="1" ht="54.75" customHeight="1">
      <c r="A42" s="2165" t="s">
        <v>1211</v>
      </c>
      <c r="B42" s="2218" t="s">
        <v>1206</v>
      </c>
      <c r="C42" s="1706" t="s">
        <v>2619</v>
      </c>
      <c r="D42" s="2204"/>
      <c r="E42" s="2204"/>
      <c r="F42" s="423"/>
      <c r="G42" s="2216"/>
      <c r="H42" s="2216"/>
      <c r="I42" s="2216"/>
      <c r="J42" s="2216"/>
      <c r="K42" s="2216"/>
      <c r="L42" s="2216"/>
      <c r="M42" s="2187"/>
      <c r="N42" s="2207"/>
      <c r="O42" s="2187"/>
      <c r="P42" s="2208">
        <f>SUM(P43:P45)</f>
        <v>0</v>
      </c>
      <c r="Q42" s="2188"/>
      <c r="R42" s="2217"/>
      <c r="S42" s="2210">
        <f>SUM(S43:S45)</f>
        <v>0</v>
      </c>
      <c r="U42" s="1711"/>
      <c r="V42" s="1711"/>
      <c r="W42" s="2210">
        <f>SUM(W43:W45)</f>
        <v>0</v>
      </c>
      <c r="X42" s="1780"/>
      <c r="Y42" s="1711"/>
      <c r="Z42" s="1711"/>
      <c r="AA42" s="2210">
        <f>SUM(AA43:AA45)</f>
        <v>0</v>
      </c>
      <c r="AB42" s="1711"/>
      <c r="AC42" s="1711"/>
      <c r="AD42" s="1711"/>
      <c r="AE42" s="2210">
        <f>SUM(AE43:AE45)</f>
        <v>0</v>
      </c>
      <c r="AF42" s="1711"/>
      <c r="AG42" s="1711"/>
      <c r="AH42" s="1711"/>
      <c r="AI42" s="2210">
        <f>SUM(AI43:AI45)</f>
        <v>0</v>
      </c>
      <c r="AJ42" s="1711"/>
      <c r="AK42" s="1711"/>
      <c r="AL42" s="1711"/>
      <c r="AM42" s="2210">
        <f>SUM(AM43:AM45)</f>
        <v>0</v>
      </c>
      <c r="AN42" s="1711"/>
      <c r="AO42" s="1711"/>
      <c r="AP42" s="1711"/>
      <c r="AQ42" s="2210">
        <f>SUM(AQ43:AQ45)</f>
        <v>0</v>
      </c>
      <c r="AR42" s="1711"/>
      <c r="AS42" s="2210">
        <f>SUM(AS43:AS45)</f>
        <v>0</v>
      </c>
      <c r="AT42" s="1711"/>
      <c r="AU42" s="1711"/>
      <c r="AV42" s="1780"/>
      <c r="AW42" s="3674" t="s">
        <v>1211</v>
      </c>
      <c r="AX42" s="4842"/>
    </row>
    <row r="43" spans="1:51" s="1724" customFormat="1" ht="54.75" customHeight="1">
      <c r="A43" s="2101" t="s">
        <v>2622</v>
      </c>
      <c r="B43" s="2155" t="s">
        <v>1207</v>
      </c>
      <c r="C43" s="2155" t="s">
        <v>2620</v>
      </c>
      <c r="D43" s="2170" t="s">
        <v>85</v>
      </c>
      <c r="E43" s="2104" t="s">
        <v>415</v>
      </c>
      <c r="F43" s="423" t="s">
        <v>6182</v>
      </c>
      <c r="G43" s="2149"/>
      <c r="H43" s="2149"/>
      <c r="I43" s="2149"/>
      <c r="J43" s="2149"/>
      <c r="K43" s="2149"/>
      <c r="L43" s="2149"/>
      <c r="M43" s="2187">
        <f t="shared" si="0"/>
        <v>0</v>
      </c>
      <c r="N43" s="1729">
        <f>M43/100000</f>
        <v>0</v>
      </c>
      <c r="O43" s="2187">
        <f t="shared" si="1"/>
        <v>0</v>
      </c>
      <c r="P43" s="1729">
        <f>N43*O43</f>
        <v>0</v>
      </c>
      <c r="Q43" s="2188" t="str">
        <f t="shared" si="2"/>
        <v xml:space="preserve">STATE: ; PDY: ; KKL: ; MHE: ; YNM: </v>
      </c>
      <c r="R43" s="1737">
        <f>'Abs19. NPCDCS'!Q43</f>
        <v>0</v>
      </c>
      <c r="S43" s="1739">
        <f>'Abs19. NPCDCS'!R43</f>
        <v>0</v>
      </c>
      <c r="U43" s="1711">
        <f t="shared" si="4"/>
        <v>0</v>
      </c>
      <c r="V43" s="1711">
        <f t="shared" si="5"/>
        <v>0</v>
      </c>
      <c r="W43" s="1711">
        <f t="shared" si="6"/>
        <v>0</v>
      </c>
      <c r="X43" s="1780" t="str">
        <f t="shared" si="7"/>
        <v xml:space="preserve">STATE: ; PDY: ; KKL: ; MHE: ; YNM: </v>
      </c>
      <c r="Y43" s="1711"/>
      <c r="Z43" s="1711"/>
      <c r="AA43" s="1711">
        <f t="shared" si="8"/>
        <v>0</v>
      </c>
      <c r="AB43" s="1711"/>
      <c r="AC43" s="1711"/>
      <c r="AD43" s="1711"/>
      <c r="AE43" s="1711">
        <f t="shared" si="9"/>
        <v>0</v>
      </c>
      <c r="AF43" s="1711"/>
      <c r="AG43" s="1711"/>
      <c r="AH43" s="1711"/>
      <c r="AI43" s="1711">
        <f t="shared" si="10"/>
        <v>0</v>
      </c>
      <c r="AJ43" s="1711"/>
      <c r="AK43" s="1711"/>
      <c r="AL43" s="1711"/>
      <c r="AM43" s="1711">
        <f t="shared" si="11"/>
        <v>0</v>
      </c>
      <c r="AN43" s="1711"/>
      <c r="AO43" s="1711"/>
      <c r="AP43" s="1711"/>
      <c r="AQ43" s="1711">
        <f t="shared" si="12"/>
        <v>0</v>
      </c>
      <c r="AR43" s="1711"/>
      <c r="AS43" s="1711">
        <f t="shared" si="13"/>
        <v>0</v>
      </c>
      <c r="AT43" s="1711">
        <f t="shared" si="14"/>
        <v>0</v>
      </c>
      <c r="AU43" s="1711">
        <f t="shared" si="15"/>
        <v>0</v>
      </c>
      <c r="AV43" s="1780" t="str">
        <f t="shared" si="16"/>
        <v xml:space="preserve">STATE: ; PDY: ; KKL: ; MHE: ; YNM: </v>
      </c>
      <c r="AW43" s="3675" t="s">
        <v>2622</v>
      </c>
      <c r="AX43" s="4842" t="s">
        <v>6182</v>
      </c>
    </row>
    <row r="44" spans="1:51" s="1724" customFormat="1" ht="54.75" customHeight="1">
      <c r="A44" s="2101" t="s">
        <v>2623</v>
      </c>
      <c r="B44" s="2155" t="s">
        <v>1209</v>
      </c>
      <c r="C44" s="2155" t="s">
        <v>2621</v>
      </c>
      <c r="D44" s="2170" t="s">
        <v>85</v>
      </c>
      <c r="E44" s="2104" t="s">
        <v>415</v>
      </c>
      <c r="F44" s="423" t="s">
        <v>6182</v>
      </c>
      <c r="G44" s="2149"/>
      <c r="H44" s="2149"/>
      <c r="I44" s="2149"/>
      <c r="J44" s="2149"/>
      <c r="K44" s="2149"/>
      <c r="L44" s="2149"/>
      <c r="M44" s="2187">
        <f t="shared" si="0"/>
        <v>0</v>
      </c>
      <c r="N44" s="1729">
        <f>M44/100000</f>
        <v>0</v>
      </c>
      <c r="O44" s="2187">
        <f t="shared" si="1"/>
        <v>0</v>
      </c>
      <c r="P44" s="1729">
        <f>N44*O44</f>
        <v>0</v>
      </c>
      <c r="Q44" s="2188" t="str">
        <f t="shared" si="2"/>
        <v xml:space="preserve">STATE: ; PDY: ; KKL: ; MHE: ; YNM: </v>
      </c>
      <c r="R44" s="1737">
        <f>'Abs19. NPCDCS'!Q44</f>
        <v>0</v>
      </c>
      <c r="S44" s="1739">
        <f>'Abs19. NPCDCS'!R44</f>
        <v>0</v>
      </c>
      <c r="U44" s="1711">
        <f t="shared" si="4"/>
        <v>0</v>
      </c>
      <c r="V44" s="1711">
        <f t="shared" si="5"/>
        <v>0</v>
      </c>
      <c r="W44" s="1711">
        <f t="shared" si="6"/>
        <v>0</v>
      </c>
      <c r="X44" s="1780" t="str">
        <f t="shared" si="7"/>
        <v xml:space="preserve">STATE: ; PDY: ; KKL: ; MHE: ; YNM: </v>
      </c>
      <c r="Y44" s="1711"/>
      <c r="Z44" s="1711"/>
      <c r="AA44" s="1711">
        <f t="shared" si="8"/>
        <v>0</v>
      </c>
      <c r="AB44" s="1711"/>
      <c r="AC44" s="1711"/>
      <c r="AD44" s="1711"/>
      <c r="AE44" s="1711">
        <f t="shared" si="9"/>
        <v>0</v>
      </c>
      <c r="AF44" s="1711"/>
      <c r="AG44" s="1711"/>
      <c r="AH44" s="1711"/>
      <c r="AI44" s="1711">
        <f t="shared" si="10"/>
        <v>0</v>
      </c>
      <c r="AJ44" s="1711"/>
      <c r="AK44" s="1711"/>
      <c r="AL44" s="1711"/>
      <c r="AM44" s="1711">
        <f t="shared" si="11"/>
        <v>0</v>
      </c>
      <c r="AN44" s="1711"/>
      <c r="AO44" s="1711"/>
      <c r="AP44" s="1711"/>
      <c r="AQ44" s="1711">
        <f t="shared" si="12"/>
        <v>0</v>
      </c>
      <c r="AR44" s="1711"/>
      <c r="AS44" s="1711">
        <f t="shared" si="13"/>
        <v>0</v>
      </c>
      <c r="AT44" s="1711">
        <f t="shared" si="14"/>
        <v>0</v>
      </c>
      <c r="AU44" s="1711">
        <f t="shared" si="15"/>
        <v>0</v>
      </c>
      <c r="AV44" s="1780" t="str">
        <f t="shared" si="16"/>
        <v xml:space="preserve">STATE: ; PDY: ; KKL: ; MHE: ; YNM: </v>
      </c>
      <c r="AW44" s="3675" t="s">
        <v>2623</v>
      </c>
      <c r="AX44" s="4842" t="s">
        <v>6182</v>
      </c>
    </row>
    <row r="45" spans="1:51" s="1724" customFormat="1" ht="54.75" customHeight="1">
      <c r="A45" s="2101" t="s">
        <v>2624</v>
      </c>
      <c r="B45" s="2119"/>
      <c r="C45" s="2155" t="s">
        <v>1308</v>
      </c>
      <c r="D45" s="2170" t="s">
        <v>85</v>
      </c>
      <c r="E45" s="2104" t="s">
        <v>415</v>
      </c>
      <c r="F45" s="423"/>
      <c r="G45" s="2149"/>
      <c r="H45" s="2149"/>
      <c r="I45" s="2149"/>
      <c r="J45" s="2149"/>
      <c r="K45" s="2149"/>
      <c r="L45" s="2149"/>
      <c r="M45" s="2187">
        <f t="shared" si="0"/>
        <v>0</v>
      </c>
      <c r="N45" s="1729">
        <f>M45/100000</f>
        <v>0</v>
      </c>
      <c r="O45" s="2187">
        <f t="shared" si="1"/>
        <v>0</v>
      </c>
      <c r="P45" s="1729">
        <f>N45*O45</f>
        <v>0</v>
      </c>
      <c r="Q45" s="2188" t="str">
        <f t="shared" si="2"/>
        <v xml:space="preserve">STATE: ; PDY: ; KKL: ; MHE: ; YNM: </v>
      </c>
      <c r="R45" s="1737">
        <f>'Abs19. NPCDCS'!Q45</f>
        <v>0</v>
      </c>
      <c r="S45" s="1739">
        <f>'Abs19. NPCDCS'!R45</f>
        <v>0</v>
      </c>
      <c r="U45" s="1711">
        <f t="shared" si="4"/>
        <v>0</v>
      </c>
      <c r="V45" s="1711">
        <f t="shared" si="5"/>
        <v>0</v>
      </c>
      <c r="W45" s="1711">
        <f t="shared" si="6"/>
        <v>0</v>
      </c>
      <c r="X45" s="1780" t="str">
        <f t="shared" si="7"/>
        <v xml:space="preserve">STATE: ; PDY: ; KKL: ; MHE: ; YNM: </v>
      </c>
      <c r="Y45" s="1711"/>
      <c r="Z45" s="1711"/>
      <c r="AA45" s="1711">
        <f t="shared" si="8"/>
        <v>0</v>
      </c>
      <c r="AB45" s="1711"/>
      <c r="AC45" s="1711"/>
      <c r="AD45" s="1711"/>
      <c r="AE45" s="1711">
        <f t="shared" si="9"/>
        <v>0</v>
      </c>
      <c r="AF45" s="1711"/>
      <c r="AG45" s="1711"/>
      <c r="AH45" s="1711"/>
      <c r="AI45" s="1711">
        <f t="shared" si="10"/>
        <v>0</v>
      </c>
      <c r="AJ45" s="1711"/>
      <c r="AK45" s="1711"/>
      <c r="AL45" s="1711"/>
      <c r="AM45" s="1711">
        <f t="shared" si="11"/>
        <v>0</v>
      </c>
      <c r="AN45" s="1711"/>
      <c r="AO45" s="1711"/>
      <c r="AP45" s="1711"/>
      <c r="AQ45" s="1711">
        <f t="shared" si="12"/>
        <v>0</v>
      </c>
      <c r="AR45" s="1711"/>
      <c r="AS45" s="1711">
        <f t="shared" si="13"/>
        <v>0</v>
      </c>
      <c r="AT45" s="1711">
        <f t="shared" si="14"/>
        <v>0</v>
      </c>
      <c r="AU45" s="1711">
        <f t="shared" si="15"/>
        <v>0</v>
      </c>
      <c r="AV45" s="1780" t="str">
        <f t="shared" si="16"/>
        <v xml:space="preserve">STATE: ; PDY: ; KKL: ; MHE: ; YNM: </v>
      </c>
      <c r="AW45" s="3675" t="s">
        <v>2624</v>
      </c>
      <c r="AX45" s="4842"/>
    </row>
    <row r="46" spans="1:51" s="1724" customFormat="1" ht="54.75" customHeight="1">
      <c r="A46" s="2122" t="s">
        <v>1214</v>
      </c>
      <c r="B46" s="2219"/>
      <c r="C46" s="2220" t="s">
        <v>2625</v>
      </c>
      <c r="D46" s="1620" t="s">
        <v>70</v>
      </c>
      <c r="E46" s="2104" t="s">
        <v>70</v>
      </c>
      <c r="F46" s="423"/>
      <c r="G46" s="2171"/>
      <c r="H46" s="2171"/>
      <c r="I46" s="2171"/>
      <c r="J46" s="2171"/>
      <c r="K46" s="2171"/>
      <c r="L46" s="2171"/>
      <c r="M46" s="2187">
        <f t="shared" si="0"/>
        <v>0</v>
      </c>
      <c r="N46" s="1729">
        <f>M46/100000</f>
        <v>0</v>
      </c>
      <c r="O46" s="2187">
        <f t="shared" si="1"/>
        <v>0</v>
      </c>
      <c r="P46" s="1729">
        <f>N46*O46</f>
        <v>0</v>
      </c>
      <c r="Q46" s="2188" t="str">
        <f t="shared" si="2"/>
        <v xml:space="preserve">STATE: ; PDY: ; KKL: ; MHE: ; YNM: </v>
      </c>
      <c r="R46" s="2221"/>
      <c r="S46" s="2222"/>
      <c r="U46" s="1711">
        <f t="shared" si="4"/>
        <v>0</v>
      </c>
      <c r="V46" s="1711">
        <f t="shared" si="5"/>
        <v>0</v>
      </c>
      <c r="W46" s="1711">
        <f t="shared" si="6"/>
        <v>0</v>
      </c>
      <c r="X46" s="1780" t="str">
        <f t="shared" si="7"/>
        <v xml:space="preserve">STATE: ; PDY: ; KKL: ; MHE: ; YNM: </v>
      </c>
      <c r="Y46" s="1711"/>
      <c r="Z46" s="1711"/>
      <c r="AA46" s="1711">
        <f t="shared" si="8"/>
        <v>0</v>
      </c>
      <c r="AB46" s="1711"/>
      <c r="AC46" s="1711"/>
      <c r="AD46" s="1711"/>
      <c r="AE46" s="1711">
        <f t="shared" si="9"/>
        <v>0</v>
      </c>
      <c r="AF46" s="1711"/>
      <c r="AG46" s="1711"/>
      <c r="AH46" s="1711"/>
      <c r="AI46" s="1711">
        <f t="shared" si="10"/>
        <v>0</v>
      </c>
      <c r="AJ46" s="1711"/>
      <c r="AK46" s="1711"/>
      <c r="AL46" s="1711"/>
      <c r="AM46" s="1711">
        <f t="shared" si="11"/>
        <v>0</v>
      </c>
      <c r="AN46" s="1711"/>
      <c r="AO46" s="1711"/>
      <c r="AP46" s="1711"/>
      <c r="AQ46" s="1711">
        <f t="shared" si="12"/>
        <v>0</v>
      </c>
      <c r="AR46" s="1711"/>
      <c r="AS46" s="1711">
        <f t="shared" si="13"/>
        <v>0</v>
      </c>
      <c r="AT46" s="1711">
        <f t="shared" si="14"/>
        <v>0</v>
      </c>
      <c r="AU46" s="1711">
        <f t="shared" si="15"/>
        <v>0</v>
      </c>
      <c r="AV46" s="1780" t="str">
        <f t="shared" si="16"/>
        <v xml:space="preserve">STATE: ; PDY: ; KKL: ; MHE: ; YNM: </v>
      </c>
      <c r="AW46" s="323" t="s">
        <v>1214</v>
      </c>
      <c r="AX46" s="4842"/>
    </row>
    <row r="47" spans="1:51" s="1724" customFormat="1" ht="54.75" customHeight="1">
      <c r="A47" s="2114">
        <v>10.4</v>
      </c>
      <c r="B47" s="2094"/>
      <c r="C47" s="2176" t="s">
        <v>27</v>
      </c>
      <c r="D47" s="2223"/>
      <c r="E47" s="2223"/>
      <c r="F47" s="423"/>
      <c r="G47" s="2224"/>
      <c r="H47" s="2224"/>
      <c r="I47" s="2224"/>
      <c r="J47" s="2224"/>
      <c r="K47" s="2224"/>
      <c r="L47" s="2224"/>
      <c r="M47" s="2187"/>
      <c r="N47" s="2093"/>
      <c r="O47" s="2187"/>
      <c r="P47" s="2095">
        <f>SUM(P48:P54)</f>
        <v>8.24</v>
      </c>
      <c r="Q47" s="2188"/>
      <c r="R47" s="2096"/>
      <c r="S47" s="2178">
        <f>SUM(S48:S54)</f>
        <v>0</v>
      </c>
      <c r="U47" s="1711"/>
      <c r="V47" s="1711"/>
      <c r="W47" s="2178">
        <f>SUM(W48:W54)</f>
        <v>824000</v>
      </c>
      <c r="X47" s="1780"/>
      <c r="Y47" s="1711"/>
      <c r="Z47" s="1711"/>
      <c r="AA47" s="2178">
        <f>SUM(AA48:AA54)</f>
        <v>0</v>
      </c>
      <c r="AB47" s="1711"/>
      <c r="AC47" s="1711"/>
      <c r="AD47" s="1711"/>
      <c r="AE47" s="2178">
        <f>SUM(AE48:AE54)</f>
        <v>600000</v>
      </c>
      <c r="AF47" s="1711"/>
      <c r="AG47" s="1711"/>
      <c r="AH47" s="1711"/>
      <c r="AI47" s="2178">
        <f>SUM(AI48:AI54)</f>
        <v>224000</v>
      </c>
      <c r="AJ47" s="1711"/>
      <c r="AK47" s="1711"/>
      <c r="AL47" s="1711"/>
      <c r="AM47" s="2178">
        <f>SUM(AM48:AM54)</f>
        <v>0</v>
      </c>
      <c r="AN47" s="1711"/>
      <c r="AO47" s="1711"/>
      <c r="AP47" s="1711"/>
      <c r="AQ47" s="2178">
        <f>SUM(AQ48:AQ54)</f>
        <v>0</v>
      </c>
      <c r="AR47" s="1711"/>
      <c r="AS47" s="2178">
        <f>SUM(AS48:AS54)</f>
        <v>824000</v>
      </c>
      <c r="AT47" s="1711"/>
      <c r="AU47" s="1711"/>
      <c r="AV47" s="1780"/>
      <c r="AW47" s="502">
        <v>10.4</v>
      </c>
      <c r="AX47" s="4842"/>
    </row>
    <row r="48" spans="1:51" s="1724" customFormat="1" ht="54.75" customHeight="1">
      <c r="A48" s="2101" t="s">
        <v>1220</v>
      </c>
      <c r="B48" s="2155" t="s">
        <v>1221</v>
      </c>
      <c r="C48" s="2155" t="s">
        <v>1222</v>
      </c>
      <c r="D48" s="2198" t="s">
        <v>90</v>
      </c>
      <c r="E48" s="2104" t="s">
        <v>208</v>
      </c>
      <c r="F48" s="3668" t="s">
        <v>6183</v>
      </c>
      <c r="G48" s="2105"/>
      <c r="H48" s="2105"/>
      <c r="I48" s="2105"/>
      <c r="J48" s="2105"/>
      <c r="K48" s="2105"/>
      <c r="L48" s="2105"/>
      <c r="M48" s="2187">
        <f t="shared" si="0"/>
        <v>0</v>
      </c>
      <c r="N48" s="1729">
        <f t="shared" ref="N48:N54" si="21">M48/100000</f>
        <v>0</v>
      </c>
      <c r="O48" s="2187">
        <f t="shared" si="1"/>
        <v>0</v>
      </c>
      <c r="P48" s="1729">
        <f t="shared" ref="P48:P62" si="22">N48*O48</f>
        <v>0</v>
      </c>
      <c r="Q48" s="2188" t="str">
        <f t="shared" si="2"/>
        <v xml:space="preserve">STATE: ; PDY: ; KKL: ; MHE: ; YNM: </v>
      </c>
      <c r="R48" s="2199">
        <f>'Ab2. NIDDCP'!Q17</f>
        <v>0</v>
      </c>
      <c r="S48" s="2190">
        <f>'Ab2. NIDDCP'!R17</f>
        <v>0</v>
      </c>
      <c r="U48" s="1711">
        <f t="shared" si="4"/>
        <v>0</v>
      </c>
      <c r="V48" s="1711">
        <f t="shared" si="5"/>
        <v>0</v>
      </c>
      <c r="W48" s="1711">
        <f t="shared" si="6"/>
        <v>0</v>
      </c>
      <c r="X48" s="1780" t="str">
        <f t="shared" si="7"/>
        <v xml:space="preserve">STATE: ; PDY: ; KKL: ; MHE: ; YNM: </v>
      </c>
      <c r="Y48" s="1711"/>
      <c r="Z48" s="1711"/>
      <c r="AA48" s="1711">
        <f t="shared" si="8"/>
        <v>0</v>
      </c>
      <c r="AB48" s="1711"/>
      <c r="AC48" s="1711"/>
      <c r="AD48" s="1711"/>
      <c r="AE48" s="1711">
        <f t="shared" si="9"/>
        <v>0</v>
      </c>
      <c r="AF48" s="1711"/>
      <c r="AG48" s="1711"/>
      <c r="AH48" s="1711"/>
      <c r="AI48" s="1711">
        <f t="shared" si="10"/>
        <v>0</v>
      </c>
      <c r="AJ48" s="1711"/>
      <c r="AK48" s="1711"/>
      <c r="AL48" s="1711"/>
      <c r="AM48" s="1711">
        <f t="shared" si="11"/>
        <v>0</v>
      </c>
      <c r="AN48" s="1711"/>
      <c r="AO48" s="1711"/>
      <c r="AP48" s="1711"/>
      <c r="AQ48" s="1711">
        <f t="shared" si="12"/>
        <v>0</v>
      </c>
      <c r="AR48" s="1711"/>
      <c r="AS48" s="1711">
        <f t="shared" si="13"/>
        <v>0</v>
      </c>
      <c r="AT48" s="1711">
        <f t="shared" si="14"/>
        <v>0</v>
      </c>
      <c r="AU48" s="1711">
        <f t="shared" si="15"/>
        <v>0</v>
      </c>
      <c r="AV48" s="1780" t="str">
        <f t="shared" si="16"/>
        <v xml:space="preserve">STATE: ; PDY: ; KKL: ; MHE: ; YNM: </v>
      </c>
      <c r="AW48" s="3675" t="s">
        <v>1220</v>
      </c>
      <c r="AX48" s="4863" t="s">
        <v>6183</v>
      </c>
    </row>
    <row r="49" spans="1:52" s="1724" customFormat="1" ht="119.25" customHeight="1">
      <c r="A49" s="2101" t="s">
        <v>1223</v>
      </c>
      <c r="B49" s="2155" t="s">
        <v>1224</v>
      </c>
      <c r="C49" s="2155" t="s">
        <v>1225</v>
      </c>
      <c r="D49" s="1766" t="s">
        <v>4345</v>
      </c>
      <c r="E49" s="2104" t="s">
        <v>293</v>
      </c>
      <c r="F49" s="3668" t="s">
        <v>6184</v>
      </c>
      <c r="G49" s="2105"/>
      <c r="H49" s="2105"/>
      <c r="I49" s="2105">
        <v>6</v>
      </c>
      <c r="J49" s="2105"/>
      <c r="K49" s="2105"/>
      <c r="L49" s="2105"/>
      <c r="M49" s="2187">
        <f t="shared" si="0"/>
        <v>312000</v>
      </c>
      <c r="N49" s="1729">
        <f t="shared" si="21"/>
        <v>3.12</v>
      </c>
      <c r="O49" s="2187">
        <f t="shared" si="1"/>
        <v>2</v>
      </c>
      <c r="P49" s="1729">
        <f t="shared" si="22"/>
        <v>6.24</v>
      </c>
      <c r="Q49" s="2188" t="str">
        <f t="shared" si="2"/>
        <v xml:space="preserve">STATE: ; PDY: Puducherry - DPHL - Lab consumables; KKL: Kariakal  - DPHL - Lab consumables, Rs.2000*120=24000/- Lab exp.; MHE: ; YNM: </v>
      </c>
      <c r="R49" s="1737">
        <f>'Abs8. IDSP'!Q23</f>
        <v>0</v>
      </c>
      <c r="S49" s="1739">
        <f>'Abs8. IDSP'!R23</f>
        <v>0</v>
      </c>
      <c r="U49" s="1711">
        <f t="shared" si="4"/>
        <v>312000</v>
      </c>
      <c r="V49" s="1711">
        <f t="shared" si="5"/>
        <v>2</v>
      </c>
      <c r="W49" s="1711">
        <f t="shared" si="6"/>
        <v>624000</v>
      </c>
      <c r="X49" s="1780" t="str">
        <f t="shared" si="7"/>
        <v xml:space="preserve">STATE: ; PDY: Puducherry - DPHL - Lab consumables; KKL: Kariakal  - DPHL - Lab consumables, Rs.2000*120=24000/- Lab exp.; MHE: ; YNM: </v>
      </c>
      <c r="Y49" s="2200"/>
      <c r="Z49" s="2200"/>
      <c r="AA49" s="2200">
        <f t="shared" si="8"/>
        <v>0</v>
      </c>
      <c r="AB49" s="2200"/>
      <c r="AC49" s="2200">
        <v>400000</v>
      </c>
      <c r="AD49" s="2200">
        <v>1</v>
      </c>
      <c r="AE49" s="2200">
        <f t="shared" si="9"/>
        <v>400000</v>
      </c>
      <c r="AF49" s="2225" t="s">
        <v>6635</v>
      </c>
      <c r="AG49" s="2200">
        <v>224000</v>
      </c>
      <c r="AH49" s="2200">
        <v>1</v>
      </c>
      <c r="AI49" s="2200">
        <f t="shared" si="10"/>
        <v>224000</v>
      </c>
      <c r="AJ49" s="2225" t="s">
        <v>7763</v>
      </c>
      <c r="AK49" s="2200"/>
      <c r="AL49" s="2200"/>
      <c r="AM49" s="2200">
        <f t="shared" si="11"/>
        <v>0</v>
      </c>
      <c r="AN49" s="2200"/>
      <c r="AO49" s="2200"/>
      <c r="AP49" s="2200"/>
      <c r="AQ49" s="2200">
        <f t="shared" si="12"/>
        <v>0</v>
      </c>
      <c r="AR49" s="2200"/>
      <c r="AS49" s="1711">
        <f t="shared" si="13"/>
        <v>624000</v>
      </c>
      <c r="AT49" s="1711">
        <f t="shared" si="14"/>
        <v>2</v>
      </c>
      <c r="AU49" s="1711">
        <f t="shared" si="15"/>
        <v>312000</v>
      </c>
      <c r="AV49" s="1780" t="str">
        <f t="shared" si="16"/>
        <v xml:space="preserve">STATE: ; PDY: Puducherry - DPHL - Lab consumables; KKL: Kariakal  - DPHL - Lab consumables, Rs.2000*120=24000/- Lab exp.; MHE: ; YNM: </v>
      </c>
      <c r="AW49" s="3675" t="s">
        <v>1223</v>
      </c>
      <c r="AX49" s="4863" t="s">
        <v>6184</v>
      </c>
      <c r="AY49" s="5010" t="s">
        <v>8199</v>
      </c>
    </row>
    <row r="50" spans="1:52" s="1724" customFormat="1" ht="109.5" customHeight="1">
      <c r="A50" s="2101" t="s">
        <v>1226</v>
      </c>
      <c r="B50" s="2155" t="s">
        <v>1227</v>
      </c>
      <c r="C50" s="2155" t="s">
        <v>1228</v>
      </c>
      <c r="D50" s="1766" t="s">
        <v>4345</v>
      </c>
      <c r="E50" s="2104" t="s">
        <v>293</v>
      </c>
      <c r="F50" s="423" t="s">
        <v>6185</v>
      </c>
      <c r="G50" s="2105"/>
      <c r="H50" s="2105"/>
      <c r="I50" s="2105">
        <v>2</v>
      </c>
      <c r="J50" s="2105">
        <v>2.0499999999999998</v>
      </c>
      <c r="K50" s="2105"/>
      <c r="L50" s="2105"/>
      <c r="M50" s="2187">
        <f t="shared" si="0"/>
        <v>200000</v>
      </c>
      <c r="N50" s="1729">
        <f t="shared" si="21"/>
        <v>2</v>
      </c>
      <c r="O50" s="2187">
        <f t="shared" si="1"/>
        <v>1</v>
      </c>
      <c r="P50" s="1729">
        <f t="shared" si="22"/>
        <v>2</v>
      </c>
      <c r="Q50" s="2188" t="str">
        <f t="shared" si="2"/>
        <v xml:space="preserve">STATE: ; PDY: Rs. 2,00,000/- IGMC &amp; RI - State Referal Lab - Govt. Medical College Lab Consumables; KKL: ; MHE: ; YNM: </v>
      </c>
      <c r="R50" s="1737">
        <f>'Abs8. IDSP'!Q24</f>
        <v>0</v>
      </c>
      <c r="S50" s="1739">
        <f>'Abs8. IDSP'!R24</f>
        <v>0</v>
      </c>
      <c r="U50" s="1711">
        <f t="shared" si="4"/>
        <v>200000</v>
      </c>
      <c r="V50" s="1711">
        <f t="shared" si="5"/>
        <v>1</v>
      </c>
      <c r="W50" s="1711">
        <f t="shared" si="6"/>
        <v>200000</v>
      </c>
      <c r="X50" s="1780" t="str">
        <f t="shared" si="7"/>
        <v xml:space="preserve">STATE: ; PDY: Rs. 2,00,000/- IGMC &amp; RI - State Referal Lab - Govt. Medical College Lab Consumables; KKL: ; MHE: ; YNM: </v>
      </c>
      <c r="Y50" s="2200"/>
      <c r="Z50" s="2200"/>
      <c r="AA50" s="2200">
        <f t="shared" si="8"/>
        <v>0</v>
      </c>
      <c r="AB50" s="1847"/>
      <c r="AC50" s="2200">
        <v>200000</v>
      </c>
      <c r="AD50" s="2200">
        <v>1</v>
      </c>
      <c r="AE50" s="2200">
        <f t="shared" si="9"/>
        <v>200000</v>
      </c>
      <c r="AF50" s="2194" t="s">
        <v>7150</v>
      </c>
      <c r="AG50" s="2200"/>
      <c r="AH50" s="2200"/>
      <c r="AI50" s="2200">
        <f t="shared" si="10"/>
        <v>0</v>
      </c>
      <c r="AJ50" s="2200"/>
      <c r="AK50" s="2200"/>
      <c r="AL50" s="2200"/>
      <c r="AM50" s="2200">
        <f t="shared" si="11"/>
        <v>0</v>
      </c>
      <c r="AN50" s="2200"/>
      <c r="AO50" s="2200"/>
      <c r="AP50" s="2200"/>
      <c r="AQ50" s="2200">
        <f t="shared" si="12"/>
        <v>0</v>
      </c>
      <c r="AR50" s="2200"/>
      <c r="AS50" s="1711">
        <f t="shared" si="13"/>
        <v>200000</v>
      </c>
      <c r="AT50" s="1711">
        <f t="shared" si="14"/>
        <v>1</v>
      </c>
      <c r="AU50" s="1711">
        <f t="shared" si="15"/>
        <v>200000</v>
      </c>
      <c r="AV50" s="1780" t="str">
        <f t="shared" si="16"/>
        <v xml:space="preserve">STATE: ; PDY: Rs. 2,00,000/- IGMC &amp; RI - State Referal Lab - Govt. Medical College Lab Consumables; KKL: ; MHE: ; YNM: </v>
      </c>
      <c r="AW50" s="3675" t="s">
        <v>1226</v>
      </c>
      <c r="AX50" s="4842" t="s">
        <v>6185</v>
      </c>
      <c r="AY50" s="5010" t="s">
        <v>8199</v>
      </c>
    </row>
    <row r="51" spans="1:52" s="1724" customFormat="1" ht="151.5" customHeight="1">
      <c r="A51" s="2101" t="s">
        <v>1229</v>
      </c>
      <c r="B51" s="2155" t="s">
        <v>1230</v>
      </c>
      <c r="C51" s="2155" t="s">
        <v>1231</v>
      </c>
      <c r="D51" s="1766" t="s">
        <v>4345</v>
      </c>
      <c r="E51" s="2104" t="s">
        <v>293</v>
      </c>
      <c r="F51" s="423" t="s">
        <v>6185</v>
      </c>
      <c r="G51" s="2105"/>
      <c r="H51" s="2105"/>
      <c r="I51" s="2105">
        <v>0.48</v>
      </c>
      <c r="J51" s="2105">
        <v>0.16</v>
      </c>
      <c r="K51" s="2105"/>
      <c r="L51" s="2105"/>
      <c r="M51" s="2187">
        <f t="shared" si="0"/>
        <v>0</v>
      </c>
      <c r="N51" s="1729">
        <f t="shared" si="21"/>
        <v>0</v>
      </c>
      <c r="O51" s="2187">
        <f t="shared" si="1"/>
        <v>0</v>
      </c>
      <c r="P51" s="1729">
        <f t="shared" si="22"/>
        <v>0</v>
      </c>
      <c r="Q51" s="2188" t="str">
        <f t="shared" si="2"/>
        <v xml:space="preserve">STATE: ; PDY: ; KKL: ; MHE: ; YNM: </v>
      </c>
      <c r="R51" s="1737">
        <f>'Abs8. IDSP'!Q25</f>
        <v>0</v>
      </c>
      <c r="S51" s="1739">
        <f>'Abs8. IDSP'!R25</f>
        <v>0</v>
      </c>
      <c r="U51" s="1711">
        <f t="shared" si="4"/>
        <v>0</v>
      </c>
      <c r="V51" s="1711">
        <f t="shared" si="5"/>
        <v>0</v>
      </c>
      <c r="W51" s="1711">
        <f t="shared" si="6"/>
        <v>0</v>
      </c>
      <c r="X51" s="1780" t="str">
        <f t="shared" si="7"/>
        <v xml:space="preserve">STATE: ; PDY: ; KKL: ; MHE: ; YNM: </v>
      </c>
      <c r="Y51" s="2200"/>
      <c r="Z51" s="2200"/>
      <c r="AA51" s="2200">
        <f t="shared" si="8"/>
        <v>0</v>
      </c>
      <c r="AB51" s="2225"/>
      <c r="AC51" s="2200"/>
      <c r="AD51" s="2200"/>
      <c r="AE51" s="2200">
        <f t="shared" si="9"/>
        <v>0</v>
      </c>
      <c r="AF51" s="2225"/>
      <c r="AG51" s="2200"/>
      <c r="AH51" s="2200"/>
      <c r="AI51" s="2200">
        <f t="shared" si="10"/>
        <v>0</v>
      </c>
      <c r="AJ51" s="2225"/>
      <c r="AK51" s="2200"/>
      <c r="AL51" s="2200"/>
      <c r="AM51" s="2200">
        <f t="shared" si="11"/>
        <v>0</v>
      </c>
      <c r="AN51" s="2225"/>
      <c r="AO51" s="2200"/>
      <c r="AP51" s="2200"/>
      <c r="AQ51" s="2200">
        <f t="shared" si="12"/>
        <v>0</v>
      </c>
      <c r="AR51" s="2225"/>
      <c r="AS51" s="1711">
        <f t="shared" si="13"/>
        <v>0</v>
      </c>
      <c r="AT51" s="1711">
        <f t="shared" si="14"/>
        <v>0</v>
      </c>
      <c r="AU51" s="1711">
        <f t="shared" si="15"/>
        <v>0</v>
      </c>
      <c r="AV51" s="1780" t="str">
        <f t="shared" si="16"/>
        <v xml:space="preserve">STATE: ; PDY: ; KKL: ; MHE: ; YNM: </v>
      </c>
      <c r="AW51" s="3675" t="s">
        <v>1229</v>
      </c>
      <c r="AX51" s="4842" t="s">
        <v>6185</v>
      </c>
    </row>
    <row r="52" spans="1:52" s="1724" customFormat="1" ht="54.75" customHeight="1">
      <c r="A52" s="2101" t="s">
        <v>1232</v>
      </c>
      <c r="B52" s="2155" t="s">
        <v>1233</v>
      </c>
      <c r="C52" s="2155" t="s">
        <v>1234</v>
      </c>
      <c r="D52" s="1766" t="s">
        <v>4345</v>
      </c>
      <c r="E52" s="2104" t="s">
        <v>293</v>
      </c>
      <c r="F52" s="423" t="s">
        <v>6186</v>
      </c>
      <c r="G52" s="2106"/>
      <c r="H52" s="2106"/>
      <c r="I52" s="2106"/>
      <c r="J52" s="2106"/>
      <c r="K52" s="2106"/>
      <c r="L52" s="2106"/>
      <c r="M52" s="2187">
        <f t="shared" si="0"/>
        <v>0</v>
      </c>
      <c r="N52" s="1729">
        <f t="shared" si="21"/>
        <v>0</v>
      </c>
      <c r="O52" s="2187">
        <f t="shared" si="1"/>
        <v>0</v>
      </c>
      <c r="P52" s="1729">
        <f t="shared" si="22"/>
        <v>0</v>
      </c>
      <c r="Q52" s="2188" t="str">
        <f t="shared" si="2"/>
        <v xml:space="preserve">STATE: ; PDY: ; KKL: ; MHE: ; YNM: </v>
      </c>
      <c r="R52" s="1737">
        <f>'Abs8. IDSP'!Q26</f>
        <v>0</v>
      </c>
      <c r="S52" s="1739">
        <f>'Abs8. IDSP'!R26</f>
        <v>0</v>
      </c>
      <c r="U52" s="1711">
        <f t="shared" si="4"/>
        <v>0</v>
      </c>
      <c r="V52" s="1711">
        <f t="shared" si="5"/>
        <v>0</v>
      </c>
      <c r="W52" s="1711">
        <f t="shared" si="6"/>
        <v>0</v>
      </c>
      <c r="X52" s="1780" t="str">
        <f t="shared" si="7"/>
        <v xml:space="preserve">STATE: ; PDY: ; KKL: ; MHE: ; YNM: </v>
      </c>
      <c r="Y52" s="1711"/>
      <c r="Z52" s="1711"/>
      <c r="AA52" s="1711">
        <f t="shared" si="8"/>
        <v>0</v>
      </c>
      <c r="AB52" s="1711"/>
      <c r="AC52" s="1711"/>
      <c r="AD52" s="1711"/>
      <c r="AE52" s="1711">
        <f t="shared" si="9"/>
        <v>0</v>
      </c>
      <c r="AF52" s="1711"/>
      <c r="AG52" s="1711"/>
      <c r="AH52" s="1711"/>
      <c r="AI52" s="1711">
        <f t="shared" si="10"/>
        <v>0</v>
      </c>
      <c r="AJ52" s="1711"/>
      <c r="AK52" s="1711"/>
      <c r="AL52" s="1711"/>
      <c r="AM52" s="1711">
        <f t="shared" si="11"/>
        <v>0</v>
      </c>
      <c r="AN52" s="1711"/>
      <c r="AO52" s="1711"/>
      <c r="AP52" s="1711"/>
      <c r="AQ52" s="1711">
        <f t="shared" si="12"/>
        <v>0</v>
      </c>
      <c r="AR52" s="1711"/>
      <c r="AS52" s="1711">
        <f t="shared" si="13"/>
        <v>0</v>
      </c>
      <c r="AT52" s="1711">
        <f t="shared" si="14"/>
        <v>0</v>
      </c>
      <c r="AU52" s="1711">
        <f t="shared" si="15"/>
        <v>0</v>
      </c>
      <c r="AV52" s="1780" t="str">
        <f t="shared" si="16"/>
        <v xml:space="preserve">STATE: ; PDY: ; KKL: ; MHE: ; YNM: </v>
      </c>
      <c r="AW52" s="3675" t="s">
        <v>1232</v>
      </c>
      <c r="AX52" s="4842" t="s">
        <v>6186</v>
      </c>
    </row>
    <row r="53" spans="1:52" s="2179" customFormat="1" ht="54.75" customHeight="1">
      <c r="A53" s="2101" t="s">
        <v>1235</v>
      </c>
      <c r="B53" s="2107" t="s">
        <v>1236</v>
      </c>
      <c r="C53" s="2107" t="s">
        <v>1237</v>
      </c>
      <c r="D53" s="1766" t="s">
        <v>4345</v>
      </c>
      <c r="E53" s="2183" t="s">
        <v>4955</v>
      </c>
      <c r="F53" s="3665" t="s">
        <v>6181</v>
      </c>
      <c r="G53" s="2226"/>
      <c r="H53" s="2226"/>
      <c r="I53" s="2226"/>
      <c r="J53" s="2226"/>
      <c r="K53" s="2226"/>
      <c r="L53" s="2226"/>
      <c r="M53" s="2187">
        <f t="shared" si="0"/>
        <v>0</v>
      </c>
      <c r="N53" s="1729">
        <f t="shared" si="21"/>
        <v>0</v>
      </c>
      <c r="O53" s="2187">
        <f t="shared" si="1"/>
        <v>0</v>
      </c>
      <c r="P53" s="1729">
        <f t="shared" si="22"/>
        <v>0</v>
      </c>
      <c r="Q53" s="2188" t="str">
        <f t="shared" si="2"/>
        <v xml:space="preserve">STATE: ; PDY: ; KKL: ; MHE: ; YNM: </v>
      </c>
      <c r="R53" s="2193">
        <f>'Abs9. NVBDCP'!Q85</f>
        <v>0</v>
      </c>
      <c r="S53" s="1739">
        <f>'Abs9. NVBDCP'!R85</f>
        <v>0</v>
      </c>
      <c r="U53" s="1711">
        <f t="shared" si="4"/>
        <v>0</v>
      </c>
      <c r="V53" s="1711">
        <f t="shared" si="5"/>
        <v>0</v>
      </c>
      <c r="W53" s="1711">
        <f t="shared" si="6"/>
        <v>0</v>
      </c>
      <c r="X53" s="1780" t="str">
        <f t="shared" si="7"/>
        <v xml:space="preserve">STATE: ; PDY: ; KKL: ; MHE: ; YNM: </v>
      </c>
      <c r="Y53" s="1711"/>
      <c r="Z53" s="1711"/>
      <c r="AA53" s="1711">
        <f t="shared" si="8"/>
        <v>0</v>
      </c>
      <c r="AB53" s="1711"/>
      <c r="AC53" s="1711"/>
      <c r="AD53" s="1711"/>
      <c r="AE53" s="1711">
        <f t="shared" si="9"/>
        <v>0</v>
      </c>
      <c r="AF53" s="1711"/>
      <c r="AG53" s="1711"/>
      <c r="AH53" s="1711"/>
      <c r="AI53" s="1711">
        <f t="shared" si="10"/>
        <v>0</v>
      </c>
      <c r="AJ53" s="1711"/>
      <c r="AK53" s="1711"/>
      <c r="AL53" s="1711"/>
      <c r="AM53" s="1711">
        <f t="shared" si="11"/>
        <v>0</v>
      </c>
      <c r="AN53" s="1711"/>
      <c r="AO53" s="1711"/>
      <c r="AP53" s="1711"/>
      <c r="AQ53" s="1711">
        <f t="shared" si="12"/>
        <v>0</v>
      </c>
      <c r="AR53" s="1711"/>
      <c r="AS53" s="1711">
        <f t="shared" si="13"/>
        <v>0</v>
      </c>
      <c r="AT53" s="1711">
        <f t="shared" si="14"/>
        <v>0</v>
      </c>
      <c r="AU53" s="1711">
        <f t="shared" si="15"/>
        <v>0</v>
      </c>
      <c r="AV53" s="1780" t="str">
        <f t="shared" si="16"/>
        <v xml:space="preserve">STATE: ; PDY: ; KKL: ; MHE: ; YNM: </v>
      </c>
      <c r="AW53" s="3675" t="s">
        <v>1235</v>
      </c>
      <c r="AX53" s="4861" t="s">
        <v>6181</v>
      </c>
    </row>
    <row r="54" spans="1:52" s="2228" customFormat="1" ht="54.75" customHeight="1">
      <c r="A54" s="2122" t="s">
        <v>2626</v>
      </c>
      <c r="B54" s="2219"/>
      <c r="C54" s="2219" t="s">
        <v>1308</v>
      </c>
      <c r="D54" s="1620" t="s">
        <v>70</v>
      </c>
      <c r="E54" s="2099" t="s">
        <v>70</v>
      </c>
      <c r="F54" s="463"/>
      <c r="G54" s="2227"/>
      <c r="H54" s="2227"/>
      <c r="I54" s="2227"/>
      <c r="J54" s="2227"/>
      <c r="K54" s="2227"/>
      <c r="L54" s="2227"/>
      <c r="M54" s="2187">
        <f t="shared" si="0"/>
        <v>0</v>
      </c>
      <c r="N54" s="1729">
        <f t="shared" si="21"/>
        <v>0</v>
      </c>
      <c r="O54" s="2187">
        <f t="shared" si="1"/>
        <v>0</v>
      </c>
      <c r="P54" s="1729">
        <f t="shared" si="22"/>
        <v>0</v>
      </c>
      <c r="Q54" s="2188" t="str">
        <f t="shared" si="2"/>
        <v xml:space="preserve">STATE: ; PDY: ; KKL: ; MHE: ; YNM: </v>
      </c>
      <c r="R54" s="2221"/>
      <c r="S54" s="2222"/>
      <c r="U54" s="1711">
        <f t="shared" si="4"/>
        <v>0</v>
      </c>
      <c r="V54" s="1711">
        <f t="shared" si="5"/>
        <v>0</v>
      </c>
      <c r="W54" s="1711">
        <f t="shared" si="6"/>
        <v>0</v>
      </c>
      <c r="X54" s="1780" t="str">
        <f t="shared" si="7"/>
        <v xml:space="preserve">STATE: ; PDY: ; KKL: ; MHE: ; YNM: </v>
      </c>
      <c r="Y54" s="2229">
        <v>0</v>
      </c>
      <c r="Z54" s="2229">
        <v>0</v>
      </c>
      <c r="AA54" s="2229"/>
      <c r="AB54" s="2229"/>
      <c r="AC54" s="2229"/>
      <c r="AD54" s="2229"/>
      <c r="AE54" s="2229">
        <f t="shared" si="9"/>
        <v>0</v>
      </c>
      <c r="AF54" s="2229"/>
      <c r="AG54" s="2229"/>
      <c r="AH54" s="2229"/>
      <c r="AI54" s="2229">
        <f t="shared" si="10"/>
        <v>0</v>
      </c>
      <c r="AJ54" s="2229"/>
      <c r="AK54" s="2229"/>
      <c r="AL54" s="2229"/>
      <c r="AM54" s="2229">
        <f t="shared" si="11"/>
        <v>0</v>
      </c>
      <c r="AN54" s="2229"/>
      <c r="AO54" s="2229"/>
      <c r="AP54" s="2229"/>
      <c r="AQ54" s="2229">
        <f t="shared" si="12"/>
        <v>0</v>
      </c>
      <c r="AR54" s="2229"/>
      <c r="AS54" s="1711">
        <f t="shared" si="13"/>
        <v>0</v>
      </c>
      <c r="AT54" s="1711">
        <f t="shared" si="14"/>
        <v>0</v>
      </c>
      <c r="AU54" s="1711">
        <f t="shared" si="15"/>
        <v>0</v>
      </c>
      <c r="AV54" s="1780" t="str">
        <f t="shared" si="16"/>
        <v xml:space="preserve">STATE: ; PDY: ; KKL: ; MHE: ; YNM: </v>
      </c>
      <c r="AW54" s="323" t="s">
        <v>2626</v>
      </c>
      <c r="AX54" s="4864"/>
    </row>
    <row r="55" spans="1:52" s="1724" customFormat="1" ht="54.75" customHeight="1">
      <c r="A55" s="2114">
        <v>10.5</v>
      </c>
      <c r="B55" s="2094"/>
      <c r="C55" s="2176" t="s">
        <v>4494</v>
      </c>
      <c r="D55" s="2223"/>
      <c r="E55" s="2223"/>
      <c r="F55" s="423"/>
      <c r="G55" s="2224"/>
      <c r="H55" s="2224"/>
      <c r="I55" s="2224"/>
      <c r="J55" s="2224"/>
      <c r="K55" s="2224"/>
      <c r="L55" s="2224"/>
      <c r="M55" s="2187"/>
      <c r="N55" s="2093"/>
      <c r="O55" s="2187"/>
      <c r="P55" s="2095">
        <f>SUM(P56:P62)</f>
        <v>56</v>
      </c>
      <c r="Q55" s="2188"/>
      <c r="R55" s="2096"/>
      <c r="S55" s="2178">
        <f>SUM(S56:S62)</f>
        <v>0</v>
      </c>
      <c r="U55" s="1711"/>
      <c r="V55" s="1711"/>
      <c r="W55" s="2178">
        <f>SUM(W56:W62)</f>
        <v>5600000</v>
      </c>
      <c r="X55" s="1780"/>
      <c r="Y55" s="1711"/>
      <c r="Z55" s="1711"/>
      <c r="AA55" s="2178">
        <f>SUM(AA56:AA62)</f>
        <v>5000000</v>
      </c>
      <c r="AB55" s="1711"/>
      <c r="AC55" s="1711"/>
      <c r="AD55" s="1711"/>
      <c r="AE55" s="2178">
        <f>SUM(AE56:AE62)</f>
        <v>600000</v>
      </c>
      <c r="AF55" s="1711"/>
      <c r="AG55" s="1711"/>
      <c r="AH55" s="1711"/>
      <c r="AI55" s="2178">
        <f>SUM(AI56:AI62)</f>
        <v>0</v>
      </c>
      <c r="AJ55" s="1711"/>
      <c r="AK55" s="1711"/>
      <c r="AL55" s="1711"/>
      <c r="AM55" s="2178">
        <f>SUM(AM56:AM62)</f>
        <v>0</v>
      </c>
      <c r="AN55" s="1711"/>
      <c r="AO55" s="1711"/>
      <c r="AP55" s="1711"/>
      <c r="AQ55" s="2178">
        <f>SUM(AQ56:AQ62)</f>
        <v>0</v>
      </c>
      <c r="AR55" s="1711"/>
      <c r="AS55" s="2178">
        <f>SUM(AS56:AS62)</f>
        <v>5600000</v>
      </c>
      <c r="AT55" s="1711"/>
      <c r="AU55" s="1711"/>
      <c r="AV55" s="1780"/>
      <c r="AW55" s="502">
        <v>10.5</v>
      </c>
      <c r="AX55" s="4842"/>
    </row>
    <row r="56" spans="1:52" s="1688" customFormat="1" ht="97.5" customHeight="1">
      <c r="A56" s="2112" t="s">
        <v>4493</v>
      </c>
      <c r="C56" s="1688" t="s">
        <v>5596</v>
      </c>
      <c r="D56" s="1766" t="s">
        <v>4345</v>
      </c>
      <c r="E56" s="2113" t="s">
        <v>4656</v>
      </c>
      <c r="F56" s="3665" t="s">
        <v>6174</v>
      </c>
      <c r="G56" s="2117"/>
      <c r="H56" s="2117"/>
      <c r="I56" s="2117"/>
      <c r="J56" s="2117"/>
      <c r="K56" s="2117"/>
      <c r="L56" s="2117"/>
      <c r="M56" s="2187">
        <f t="shared" si="0"/>
        <v>0</v>
      </c>
      <c r="N56" s="1729">
        <f t="shared" ref="N56:N62" si="23">M56/100000</f>
        <v>0</v>
      </c>
      <c r="O56" s="2187">
        <f t="shared" si="1"/>
        <v>0</v>
      </c>
      <c r="P56" s="1822">
        <f t="shared" si="22"/>
        <v>0</v>
      </c>
      <c r="Q56" s="2188" t="str">
        <f t="shared" si="2"/>
        <v xml:space="preserve">STATE: ; PDY: ; KKL: ; MHE: ; YNM: </v>
      </c>
      <c r="R56" s="2112">
        <f>'Abs11. NTEP'!Q39</f>
        <v>0</v>
      </c>
      <c r="S56" s="1822">
        <f>'Abs11. NTEP'!R39</f>
        <v>0</v>
      </c>
      <c r="U56" s="1711">
        <f t="shared" si="4"/>
        <v>0</v>
      </c>
      <c r="V56" s="1711">
        <f t="shared" si="5"/>
        <v>0</v>
      </c>
      <c r="W56" s="1711">
        <f t="shared" si="6"/>
        <v>0</v>
      </c>
      <c r="X56" s="1780" t="str">
        <f t="shared" si="7"/>
        <v xml:space="preserve">STATE: ; PDY: ; KKL: ; MHE: ; YNM: </v>
      </c>
      <c r="Y56" s="1666"/>
      <c r="Z56" s="1666"/>
      <c r="AA56" s="1666"/>
      <c r="AB56" s="1780"/>
      <c r="AC56" s="1711"/>
      <c r="AD56" s="1711"/>
      <c r="AE56" s="1711">
        <f t="shared" si="9"/>
        <v>0</v>
      </c>
      <c r="AF56" s="3353"/>
      <c r="AG56" s="1711"/>
      <c r="AH56" s="1711"/>
      <c r="AI56" s="1711">
        <f t="shared" si="10"/>
        <v>0</v>
      </c>
      <c r="AJ56" s="1711"/>
      <c r="AK56" s="1711"/>
      <c r="AL56" s="1711"/>
      <c r="AM56" s="1711">
        <f t="shared" si="11"/>
        <v>0</v>
      </c>
      <c r="AN56" s="1711"/>
      <c r="AO56" s="1711"/>
      <c r="AP56" s="1711"/>
      <c r="AQ56" s="1711">
        <f t="shared" si="12"/>
        <v>0</v>
      </c>
      <c r="AR56" s="1711"/>
      <c r="AS56" s="1711">
        <f t="shared" si="13"/>
        <v>0</v>
      </c>
      <c r="AT56" s="1711">
        <f t="shared" si="14"/>
        <v>0</v>
      </c>
      <c r="AU56" s="1711">
        <f t="shared" si="15"/>
        <v>0</v>
      </c>
      <c r="AV56" s="1780" t="str">
        <f t="shared" si="16"/>
        <v xml:space="preserve">STATE: ; PDY: ; KKL: ; MHE: ; YNM: </v>
      </c>
      <c r="AW56" s="130" t="s">
        <v>4493</v>
      </c>
      <c r="AX56" s="4861" t="s">
        <v>6174</v>
      </c>
    </row>
    <row r="57" spans="1:52" s="1688" customFormat="1" ht="54.75" customHeight="1">
      <c r="A57" s="2112" t="s">
        <v>4500</v>
      </c>
      <c r="C57" s="1688" t="s">
        <v>5597</v>
      </c>
      <c r="D57" s="1766" t="s">
        <v>4345</v>
      </c>
      <c r="E57" s="2113" t="s">
        <v>146</v>
      </c>
      <c r="F57" s="450" t="s">
        <v>6187</v>
      </c>
      <c r="G57" s="2117"/>
      <c r="H57" s="2117"/>
      <c r="I57" s="2117"/>
      <c r="J57" s="2117"/>
      <c r="K57" s="2117"/>
      <c r="L57" s="2117"/>
      <c r="M57" s="2187">
        <f t="shared" si="0"/>
        <v>0</v>
      </c>
      <c r="N57" s="1729">
        <f t="shared" si="23"/>
        <v>0</v>
      </c>
      <c r="O57" s="2187">
        <f t="shared" si="1"/>
        <v>0</v>
      </c>
      <c r="P57" s="1822">
        <f t="shared" si="22"/>
        <v>0</v>
      </c>
      <c r="Q57" s="2188" t="str">
        <f t="shared" si="2"/>
        <v xml:space="preserve">STATE: ; PDY: ; KKL: ; MHE: ; YNM: </v>
      </c>
      <c r="R57" s="2112">
        <f>'Abs10. NLEP'!Q27</f>
        <v>0</v>
      </c>
      <c r="S57" s="1822">
        <f>'Abs10. NLEP'!R27</f>
        <v>0</v>
      </c>
      <c r="U57" s="1711">
        <f t="shared" si="4"/>
        <v>0</v>
      </c>
      <c r="V57" s="1711">
        <f t="shared" si="5"/>
        <v>0</v>
      </c>
      <c r="W57" s="1711">
        <f t="shared" si="6"/>
        <v>0</v>
      </c>
      <c r="X57" s="1780" t="str">
        <f t="shared" si="7"/>
        <v xml:space="preserve">STATE: ; PDY: ; KKL: ; MHE: ; YNM: </v>
      </c>
      <c r="Y57" s="1711"/>
      <c r="Z57" s="1711"/>
      <c r="AA57" s="1711">
        <f t="shared" si="8"/>
        <v>0</v>
      </c>
      <c r="AB57" s="1711"/>
      <c r="AC57" s="1711"/>
      <c r="AD57" s="1711"/>
      <c r="AE57" s="1711">
        <f t="shared" si="9"/>
        <v>0</v>
      </c>
      <c r="AF57" s="1711"/>
      <c r="AG57" s="1711"/>
      <c r="AH57" s="1711"/>
      <c r="AI57" s="1711">
        <f t="shared" si="10"/>
        <v>0</v>
      </c>
      <c r="AJ57" s="1711"/>
      <c r="AK57" s="1711"/>
      <c r="AL57" s="1711"/>
      <c r="AM57" s="1711">
        <f t="shared" si="11"/>
        <v>0</v>
      </c>
      <c r="AN57" s="1711"/>
      <c r="AO57" s="1711"/>
      <c r="AP57" s="1711"/>
      <c r="AQ57" s="1711">
        <f t="shared" si="12"/>
        <v>0</v>
      </c>
      <c r="AR57" s="1711"/>
      <c r="AS57" s="1711">
        <f t="shared" si="13"/>
        <v>0</v>
      </c>
      <c r="AT57" s="1711">
        <f t="shared" si="14"/>
        <v>0</v>
      </c>
      <c r="AU57" s="1711">
        <f t="shared" si="15"/>
        <v>0</v>
      </c>
      <c r="AV57" s="1780" t="str">
        <f t="shared" si="16"/>
        <v xml:space="preserve">STATE: ; PDY: ; KKL: ; MHE: ; YNM: </v>
      </c>
      <c r="AW57" s="130" t="s">
        <v>4500</v>
      </c>
      <c r="AX57" s="4641" t="s">
        <v>6187</v>
      </c>
    </row>
    <row r="58" spans="1:52" s="1688" customFormat="1" ht="54.75" customHeight="1">
      <c r="A58" s="2112" t="s">
        <v>4501</v>
      </c>
      <c r="C58" s="1688" t="s">
        <v>5598</v>
      </c>
      <c r="D58" s="1766" t="s">
        <v>4345</v>
      </c>
      <c r="E58" s="2113" t="s">
        <v>4956</v>
      </c>
      <c r="F58" s="450" t="s">
        <v>6188</v>
      </c>
      <c r="G58" s="2117"/>
      <c r="H58" s="2117"/>
      <c r="I58" s="2117"/>
      <c r="J58" s="2117"/>
      <c r="K58" s="2117"/>
      <c r="L58" s="2117"/>
      <c r="M58" s="2187">
        <f t="shared" si="0"/>
        <v>0</v>
      </c>
      <c r="N58" s="1729">
        <f t="shared" si="23"/>
        <v>0</v>
      </c>
      <c r="O58" s="2187">
        <f t="shared" si="1"/>
        <v>0</v>
      </c>
      <c r="P58" s="1822">
        <f t="shared" si="22"/>
        <v>0</v>
      </c>
      <c r="Q58" s="2188" t="str">
        <f t="shared" si="2"/>
        <v xml:space="preserve">STATE: ; PDY: ; KKL: ; MHE: ; YNM: </v>
      </c>
      <c r="R58" s="2112">
        <f>'Abs9. NVBDCP'!Q86</f>
        <v>0</v>
      </c>
      <c r="S58" s="1822">
        <f>'Abs9. NVBDCP'!R86</f>
        <v>0</v>
      </c>
      <c r="U58" s="1711">
        <f t="shared" si="4"/>
        <v>0</v>
      </c>
      <c r="V58" s="1711">
        <f t="shared" si="5"/>
        <v>0</v>
      </c>
      <c r="W58" s="1711">
        <f t="shared" si="6"/>
        <v>0</v>
      </c>
      <c r="X58" s="1780" t="str">
        <f t="shared" si="7"/>
        <v xml:space="preserve">STATE: ; PDY: ; KKL: ; MHE: ; YNM: </v>
      </c>
      <c r="Y58" s="1711"/>
      <c r="Z58" s="1711"/>
      <c r="AA58" s="1711">
        <f t="shared" si="8"/>
        <v>0</v>
      </c>
      <c r="AB58" s="1711"/>
      <c r="AC58" s="1711"/>
      <c r="AD58" s="1711"/>
      <c r="AE58" s="1711">
        <f t="shared" si="9"/>
        <v>0</v>
      </c>
      <c r="AF58" s="1711"/>
      <c r="AG58" s="1711"/>
      <c r="AH58" s="1711"/>
      <c r="AI58" s="1711">
        <f t="shared" si="10"/>
        <v>0</v>
      </c>
      <c r="AJ58" s="1711"/>
      <c r="AK58" s="1711"/>
      <c r="AL58" s="1711"/>
      <c r="AM58" s="1711">
        <f t="shared" si="11"/>
        <v>0</v>
      </c>
      <c r="AN58" s="1711"/>
      <c r="AO58" s="1711"/>
      <c r="AP58" s="1711"/>
      <c r="AQ58" s="1711">
        <f t="shared" si="12"/>
        <v>0</v>
      </c>
      <c r="AR58" s="1711"/>
      <c r="AS58" s="1711">
        <f t="shared" si="13"/>
        <v>0</v>
      </c>
      <c r="AT58" s="1711">
        <f t="shared" si="14"/>
        <v>0</v>
      </c>
      <c r="AU58" s="1711">
        <f t="shared" si="15"/>
        <v>0</v>
      </c>
      <c r="AV58" s="1780" t="str">
        <f t="shared" si="16"/>
        <v xml:space="preserve">STATE: ; PDY: ; KKL: ; MHE: ; YNM: </v>
      </c>
      <c r="AW58" s="130" t="s">
        <v>4501</v>
      </c>
      <c r="AX58" s="4641" t="s">
        <v>6188</v>
      </c>
    </row>
    <row r="59" spans="1:52" s="1688" customFormat="1" ht="54.75" customHeight="1">
      <c r="A59" s="2112" t="s">
        <v>4502</v>
      </c>
      <c r="C59" s="1688" t="s">
        <v>5599</v>
      </c>
      <c r="D59" s="1766" t="s">
        <v>4345</v>
      </c>
      <c r="E59" s="2113" t="s">
        <v>4955</v>
      </c>
      <c r="F59" s="450" t="s">
        <v>6189</v>
      </c>
      <c r="G59" s="2117"/>
      <c r="H59" s="2117"/>
      <c r="I59" s="2117"/>
      <c r="J59" s="2117"/>
      <c r="K59" s="2117"/>
      <c r="L59" s="2117"/>
      <c r="M59" s="2187">
        <f t="shared" si="0"/>
        <v>5000000</v>
      </c>
      <c r="N59" s="1729">
        <f t="shared" si="23"/>
        <v>50</v>
      </c>
      <c r="O59" s="2187">
        <f t="shared" si="1"/>
        <v>1</v>
      </c>
      <c r="P59" s="1822">
        <f t="shared" si="22"/>
        <v>50</v>
      </c>
      <c r="Q59" s="2188" t="str">
        <f t="shared" si="2"/>
        <v xml:space="preserve">STATE: Award for Lymphatic Filariasis Disease Free Certification - Rs.50.00 Lakhs; PDY: ; KKL: ; MHE: ; YNM: </v>
      </c>
      <c r="R59" s="2112">
        <f>'Abs9. NVBDCP'!Q87</f>
        <v>0</v>
      </c>
      <c r="S59" s="1822">
        <f>'Abs9. NVBDCP'!R87</f>
        <v>0</v>
      </c>
      <c r="U59" s="1711">
        <f t="shared" si="4"/>
        <v>5000000</v>
      </c>
      <c r="V59" s="1711">
        <f t="shared" si="5"/>
        <v>1</v>
      </c>
      <c r="W59" s="1711">
        <f t="shared" si="6"/>
        <v>5000000</v>
      </c>
      <c r="X59" s="1780" t="str">
        <f t="shared" si="7"/>
        <v xml:space="preserve">STATE: Award for Lymphatic Filariasis Disease Free Certification - Rs.50.00 Lakhs; PDY: ; KKL: ; MHE: ; YNM: </v>
      </c>
      <c r="Y59" s="1666">
        <v>5000000</v>
      </c>
      <c r="Z59" s="1666">
        <v>1</v>
      </c>
      <c r="AA59" s="1666">
        <f t="shared" si="8"/>
        <v>5000000</v>
      </c>
      <c r="AB59" s="1669" t="s">
        <v>7749</v>
      </c>
      <c r="AC59" s="1711"/>
      <c r="AD59" s="1711"/>
      <c r="AE59" s="1711">
        <f t="shared" si="9"/>
        <v>0</v>
      </c>
      <c r="AF59" s="1711"/>
      <c r="AG59" s="1711"/>
      <c r="AH59" s="1711"/>
      <c r="AI59" s="1711">
        <f t="shared" si="10"/>
        <v>0</v>
      </c>
      <c r="AJ59" s="1711"/>
      <c r="AK59" s="1711"/>
      <c r="AL59" s="1711"/>
      <c r="AM59" s="1711">
        <f t="shared" si="11"/>
        <v>0</v>
      </c>
      <c r="AN59" s="1711"/>
      <c r="AO59" s="1711"/>
      <c r="AP59" s="1711"/>
      <c r="AQ59" s="1711">
        <f t="shared" si="12"/>
        <v>0</v>
      </c>
      <c r="AR59" s="1711"/>
      <c r="AS59" s="1711">
        <f t="shared" si="13"/>
        <v>5000000</v>
      </c>
      <c r="AT59" s="1711">
        <f t="shared" si="14"/>
        <v>1</v>
      </c>
      <c r="AU59" s="1711">
        <f t="shared" si="15"/>
        <v>5000000</v>
      </c>
      <c r="AV59" s="1780" t="str">
        <f t="shared" si="16"/>
        <v xml:space="preserve">STATE: Award for Lymphatic Filariasis Disease Free Certification - Rs.50.00 Lakhs; PDY: ; KKL: ; MHE: ; YNM: </v>
      </c>
      <c r="AW59" s="130" t="s">
        <v>4502</v>
      </c>
      <c r="AX59" s="4641" t="s">
        <v>6189</v>
      </c>
      <c r="AY59" s="5010" t="s">
        <v>8230</v>
      </c>
    </row>
    <row r="60" spans="1:52" s="1688" customFormat="1" ht="54.75" customHeight="1">
      <c r="A60" s="2112" t="s">
        <v>4503</v>
      </c>
      <c r="C60" s="1688" t="s">
        <v>5600</v>
      </c>
      <c r="D60" s="1766" t="s">
        <v>4345</v>
      </c>
      <c r="E60" s="2113" t="s">
        <v>4958</v>
      </c>
      <c r="F60" s="450" t="s">
        <v>6190</v>
      </c>
      <c r="G60" s="2117"/>
      <c r="H60" s="2117"/>
      <c r="I60" s="2117"/>
      <c r="J60" s="2117"/>
      <c r="K60" s="2117"/>
      <c r="L60" s="2117"/>
      <c r="M60" s="2187">
        <f t="shared" si="0"/>
        <v>0</v>
      </c>
      <c r="N60" s="1729">
        <f t="shared" si="23"/>
        <v>0</v>
      </c>
      <c r="O60" s="2187">
        <f t="shared" si="1"/>
        <v>0</v>
      </c>
      <c r="P60" s="1822">
        <f t="shared" si="22"/>
        <v>0</v>
      </c>
      <c r="Q60" s="2188" t="str">
        <f t="shared" si="2"/>
        <v xml:space="preserve">STATE: ; PDY: ; KKL: ; MHE: ; YNM: </v>
      </c>
      <c r="R60" s="2112">
        <f>'Abs9. NVBDCP'!Q88</f>
        <v>0</v>
      </c>
      <c r="S60" s="1822">
        <f>'Abs9. NVBDCP'!R88</f>
        <v>0</v>
      </c>
      <c r="U60" s="1711">
        <f t="shared" si="4"/>
        <v>0</v>
      </c>
      <c r="V60" s="1711">
        <f t="shared" si="5"/>
        <v>0</v>
      </c>
      <c r="W60" s="1711">
        <f t="shared" si="6"/>
        <v>0</v>
      </c>
      <c r="X60" s="1780" t="str">
        <f t="shared" si="7"/>
        <v xml:space="preserve">STATE: ; PDY: ; KKL: ; MHE: ; YNM: </v>
      </c>
      <c r="Y60" s="1711"/>
      <c r="Z60" s="1711"/>
      <c r="AA60" s="1711">
        <f t="shared" si="8"/>
        <v>0</v>
      </c>
      <c r="AB60" s="1711"/>
      <c r="AC60" s="1711"/>
      <c r="AD60" s="1711"/>
      <c r="AE60" s="1711">
        <f t="shared" si="9"/>
        <v>0</v>
      </c>
      <c r="AF60" s="1711"/>
      <c r="AG60" s="1711"/>
      <c r="AH60" s="1711"/>
      <c r="AI60" s="1711">
        <f t="shared" si="10"/>
        <v>0</v>
      </c>
      <c r="AJ60" s="1711"/>
      <c r="AK60" s="1711"/>
      <c r="AL60" s="1711"/>
      <c r="AM60" s="1711">
        <f t="shared" si="11"/>
        <v>0</v>
      </c>
      <c r="AN60" s="1711"/>
      <c r="AO60" s="1711"/>
      <c r="AP60" s="1711"/>
      <c r="AQ60" s="1711">
        <f t="shared" si="12"/>
        <v>0</v>
      </c>
      <c r="AR60" s="1711"/>
      <c r="AS60" s="1711">
        <f t="shared" si="13"/>
        <v>0</v>
      </c>
      <c r="AT60" s="1711">
        <f t="shared" si="14"/>
        <v>0</v>
      </c>
      <c r="AU60" s="1711">
        <f t="shared" si="15"/>
        <v>0</v>
      </c>
      <c r="AV60" s="1780" t="str">
        <f t="shared" si="16"/>
        <v xml:space="preserve">STATE: ; PDY: ; KKL: ; MHE: ; YNM: </v>
      </c>
      <c r="AW60" s="130" t="s">
        <v>4503</v>
      </c>
      <c r="AX60" s="4641" t="s">
        <v>6190</v>
      </c>
    </row>
    <row r="61" spans="1:52" s="1688" customFormat="1" ht="108" customHeight="1">
      <c r="A61" s="2112" t="s">
        <v>4504</v>
      </c>
      <c r="C61" s="1688" t="s">
        <v>5601</v>
      </c>
      <c r="D61" s="2170" t="s">
        <v>85</v>
      </c>
      <c r="E61" s="2113" t="s">
        <v>86</v>
      </c>
      <c r="F61" s="450" t="s">
        <v>6191</v>
      </c>
      <c r="G61" s="2117"/>
      <c r="H61" s="2117"/>
      <c r="I61" s="2117"/>
      <c r="J61" s="2117"/>
      <c r="K61" s="2117"/>
      <c r="L61" s="2117"/>
      <c r="M61" s="2187">
        <f t="shared" si="0"/>
        <v>600000</v>
      </c>
      <c r="N61" s="1729">
        <f t="shared" si="23"/>
        <v>6</v>
      </c>
      <c r="O61" s="2187">
        <f t="shared" si="1"/>
        <v>1</v>
      </c>
      <c r="P61" s="1822">
        <f t="shared" si="22"/>
        <v>6</v>
      </c>
      <c r="Q61" s="2188" t="str">
        <f t="shared" si="2"/>
        <v xml:space="preserve">STATE: ; PDY: It is done for backlog free cataract status in  dist. Puducherry @ Rs.1,00,000/-&amp; Issue of award money proposed @ Rs.5,00,000/-; KKL: ; MHE: ; YNM: </v>
      </c>
      <c r="R61" s="2112">
        <f>'Abs15. NPCB'!Q26</f>
        <v>0</v>
      </c>
      <c r="S61" s="1822">
        <f>'Abs15. NPCB'!R26</f>
        <v>0</v>
      </c>
      <c r="U61" s="1711">
        <f t="shared" si="4"/>
        <v>600000</v>
      </c>
      <c r="V61" s="1711">
        <f t="shared" si="5"/>
        <v>1</v>
      </c>
      <c r="W61" s="1711">
        <f t="shared" si="6"/>
        <v>600000</v>
      </c>
      <c r="X61" s="1780" t="str">
        <f t="shared" si="7"/>
        <v xml:space="preserve">STATE: ; PDY: It is done for backlog free cataract status in  dist. Puducherry @ Rs.1,00,000/-&amp; Issue of award money proposed @ Rs.5,00,000/-; KKL: ; MHE: ; YNM: </v>
      </c>
      <c r="Y61" s="1711"/>
      <c r="Z61" s="1711"/>
      <c r="AA61" s="1711">
        <f t="shared" si="8"/>
        <v>0</v>
      </c>
      <c r="AB61" s="1711"/>
      <c r="AC61" s="1666">
        <v>600000</v>
      </c>
      <c r="AD61" s="1666">
        <v>1</v>
      </c>
      <c r="AE61" s="1666">
        <f t="shared" si="9"/>
        <v>600000</v>
      </c>
      <c r="AF61" s="1669" t="s">
        <v>7765</v>
      </c>
      <c r="AG61" s="1711"/>
      <c r="AH61" s="1711"/>
      <c r="AI61" s="1711">
        <f t="shared" si="10"/>
        <v>0</v>
      </c>
      <c r="AJ61" s="1711"/>
      <c r="AK61" s="1711"/>
      <c r="AL61" s="1711"/>
      <c r="AM61" s="1711">
        <f t="shared" si="11"/>
        <v>0</v>
      </c>
      <c r="AN61" s="1711"/>
      <c r="AO61" s="1711"/>
      <c r="AP61" s="1711"/>
      <c r="AQ61" s="1711">
        <f t="shared" si="12"/>
        <v>0</v>
      </c>
      <c r="AR61" s="1711"/>
      <c r="AS61" s="1711">
        <f t="shared" si="13"/>
        <v>600000</v>
      </c>
      <c r="AT61" s="1711">
        <f t="shared" si="14"/>
        <v>1</v>
      </c>
      <c r="AU61" s="1711">
        <f t="shared" si="15"/>
        <v>600000</v>
      </c>
      <c r="AV61" s="1780" t="str">
        <f t="shared" si="16"/>
        <v xml:space="preserve">STATE: ; PDY: It is done for backlog free cataract status in  dist. Puducherry @ Rs.1,00,000/-&amp; Issue of award money proposed @ Rs.5,00,000/-; KKL: ; MHE: ; YNM: </v>
      </c>
      <c r="AW61" s="130" t="s">
        <v>4504</v>
      </c>
      <c r="AX61" s="4641" t="s">
        <v>6191</v>
      </c>
      <c r="AY61" s="5010" t="s">
        <v>8162</v>
      </c>
      <c r="AZ61" s="1688" t="s">
        <v>8160</v>
      </c>
    </row>
    <row r="62" spans="1:52" s="1688" customFormat="1" ht="54.75" customHeight="1">
      <c r="A62" s="2112" t="s">
        <v>4505</v>
      </c>
      <c r="C62" s="1688" t="s">
        <v>5602</v>
      </c>
      <c r="D62" s="1620" t="s">
        <v>70</v>
      </c>
      <c r="E62" s="2099" t="s">
        <v>70</v>
      </c>
      <c r="F62" s="450"/>
      <c r="G62" s="2117"/>
      <c r="H62" s="2117"/>
      <c r="I62" s="2117"/>
      <c r="J62" s="2117"/>
      <c r="K62" s="2117"/>
      <c r="L62" s="2117"/>
      <c r="M62" s="2187">
        <f t="shared" si="0"/>
        <v>0</v>
      </c>
      <c r="N62" s="1729">
        <f t="shared" si="23"/>
        <v>0</v>
      </c>
      <c r="O62" s="2187">
        <f t="shared" si="1"/>
        <v>0</v>
      </c>
      <c r="P62" s="1822">
        <f t="shared" si="22"/>
        <v>0</v>
      </c>
      <c r="Q62" s="2188" t="str">
        <f t="shared" si="2"/>
        <v xml:space="preserve">STATE: ; PDY: ; KKL: ; MHE: ; YNM: </v>
      </c>
      <c r="R62" s="2221"/>
      <c r="S62" s="2222"/>
      <c r="U62" s="1711">
        <f t="shared" si="4"/>
        <v>0</v>
      </c>
      <c r="V62" s="1711">
        <f t="shared" si="5"/>
        <v>0</v>
      </c>
      <c r="W62" s="1711">
        <f t="shared" si="6"/>
        <v>0</v>
      </c>
      <c r="X62" s="1780" t="str">
        <f t="shared" si="7"/>
        <v xml:space="preserve">STATE: ; PDY: ; KKL: ; MHE: ; YNM: </v>
      </c>
      <c r="Y62" s="1711"/>
      <c r="Z62" s="1711"/>
      <c r="AA62" s="1711">
        <f t="shared" si="8"/>
        <v>0</v>
      </c>
      <c r="AB62" s="1711"/>
      <c r="AC62" s="1711"/>
      <c r="AD62" s="1711"/>
      <c r="AE62" s="1711">
        <f t="shared" si="9"/>
        <v>0</v>
      </c>
      <c r="AF62" s="1711"/>
      <c r="AG62" s="1711"/>
      <c r="AH62" s="1711"/>
      <c r="AI62" s="1711">
        <f t="shared" si="10"/>
        <v>0</v>
      </c>
      <c r="AJ62" s="1711"/>
      <c r="AK62" s="1711"/>
      <c r="AL62" s="1711"/>
      <c r="AM62" s="1711">
        <f t="shared" si="11"/>
        <v>0</v>
      </c>
      <c r="AN62" s="1711"/>
      <c r="AO62" s="1711"/>
      <c r="AP62" s="1711"/>
      <c r="AQ62" s="1711">
        <f t="shared" si="12"/>
        <v>0</v>
      </c>
      <c r="AR62" s="1711"/>
      <c r="AS62" s="1711">
        <f t="shared" si="13"/>
        <v>0</v>
      </c>
      <c r="AT62" s="1711">
        <f t="shared" si="14"/>
        <v>0</v>
      </c>
      <c r="AU62" s="1711">
        <f t="shared" si="15"/>
        <v>0</v>
      </c>
      <c r="AV62" s="1780" t="str">
        <f t="shared" si="16"/>
        <v xml:space="preserve">STATE: ; PDY: ; KKL: ; MHE: ; YNM: </v>
      </c>
      <c r="AW62" s="130" t="s">
        <v>4505</v>
      </c>
      <c r="AX62" s="4641"/>
    </row>
    <row r="63" spans="1:52" ht="29.25" customHeight="1">
      <c r="AW63" s="459"/>
    </row>
    <row r="64" spans="1:52" ht="29.25" customHeight="1">
      <c r="AW64" s="459"/>
    </row>
    <row r="65" spans="49:49" ht="29.25" customHeight="1">
      <c r="AW65" s="459"/>
    </row>
    <row r="66" spans="49:49" ht="29.25" customHeight="1">
      <c r="AW66" s="459"/>
    </row>
    <row r="67" spans="49:49" ht="29.25" customHeight="1">
      <c r="AW67" s="459"/>
    </row>
    <row r="68" spans="49:49" ht="29.25" customHeight="1">
      <c r="AW68" s="459"/>
    </row>
    <row r="69" spans="49:49" ht="29.25" customHeight="1">
      <c r="AW69" s="459"/>
    </row>
    <row r="70" spans="49:49" ht="29.25" customHeight="1">
      <c r="AW70" s="459"/>
    </row>
    <row r="71" spans="49:49" ht="29.25" customHeight="1">
      <c r="AW71" s="459"/>
    </row>
    <row r="72" spans="49:49" ht="29.25" customHeight="1">
      <c r="AW72" s="459"/>
    </row>
    <row r="73" spans="49:49" ht="29.25" customHeight="1">
      <c r="AW73" s="459"/>
    </row>
    <row r="74" spans="49:49" ht="29.25" customHeight="1">
      <c r="AW74" s="459"/>
    </row>
    <row r="75" spans="49:49" ht="29.25" customHeight="1">
      <c r="AW75" s="459"/>
    </row>
    <row r="76" spans="49:49" ht="29.25" customHeight="1">
      <c r="AW76" s="459"/>
    </row>
    <row r="77" spans="49:49" ht="29.25" customHeight="1">
      <c r="AW77" s="459"/>
    </row>
    <row r="78" spans="49:49" ht="29.25" customHeight="1">
      <c r="AW78" s="459"/>
    </row>
    <row r="79" spans="49:49" ht="29.25" customHeight="1">
      <c r="AW79" s="459"/>
    </row>
    <row r="80" spans="49:49" ht="29.25" customHeight="1">
      <c r="AW80" s="459"/>
    </row>
    <row r="81" spans="49:49" ht="29.25" customHeight="1">
      <c r="AW81" s="459"/>
    </row>
    <row r="82" spans="49:49" ht="29.25" customHeight="1">
      <c r="AW82" s="459"/>
    </row>
    <row r="83" spans="49:49" ht="29.25" customHeight="1">
      <c r="AW83" s="459"/>
    </row>
    <row r="84" spans="49:49" ht="29.25" customHeight="1">
      <c r="AW84" s="459"/>
    </row>
    <row r="85" spans="49:49" ht="29.25" customHeight="1">
      <c r="AW85" s="459"/>
    </row>
  </sheetData>
  <sheetProtection formatCells="0" formatColumns="0" formatRows="0" autoFilter="0"/>
  <autoFilter ref="A6:S62"/>
  <mergeCells count="23">
    <mergeCell ref="AJ1:AP1"/>
    <mergeCell ref="AQ1:BB1"/>
    <mergeCell ref="L5:Q5"/>
    <mergeCell ref="R5:S5"/>
    <mergeCell ref="A1:C1"/>
    <mergeCell ref="G5:K5"/>
    <mergeCell ref="A5:A6"/>
    <mergeCell ref="B5:B6"/>
    <mergeCell ref="C5:C6"/>
    <mergeCell ref="D5:D6"/>
    <mergeCell ref="E5:E6"/>
    <mergeCell ref="E1:E2"/>
    <mergeCell ref="G1:O1"/>
    <mergeCell ref="A2:A4"/>
    <mergeCell ref="P1:AI1"/>
    <mergeCell ref="U5:X5"/>
    <mergeCell ref="AW5:AX6"/>
    <mergeCell ref="AS5:AU5"/>
    <mergeCell ref="Y5:AB5"/>
    <mergeCell ref="AC5:AF5"/>
    <mergeCell ref="AG5:AJ5"/>
    <mergeCell ref="AK5:AN5"/>
    <mergeCell ref="AO5:AR5"/>
  </mergeCells>
  <phoneticPr fontId="38" type="noConversion"/>
  <pageMargins left="0.7" right="0.7" top="0.75" bottom="0.75" header="0.3" footer="0.3"/>
  <pageSetup paperSize="8" scale="22" orientation="landscape" r:id="rId1"/>
  <colBreaks count="2" manualBreakCount="2">
    <brk id="26" max="61" man="1"/>
    <brk id="51" max="1048575" man="1"/>
  </colBreaks>
</worksheet>
</file>

<file path=xl/worksheets/sheet24.xml><?xml version="1.0" encoding="utf-8"?>
<worksheet xmlns="http://schemas.openxmlformats.org/spreadsheetml/2006/main" xmlns:r="http://schemas.openxmlformats.org/officeDocument/2006/relationships">
  <sheetPr codeName="Sheet56"/>
  <dimension ref="A1:BA43"/>
  <sheetViews>
    <sheetView zoomScale="50" zoomScaleNormal="50" workbookViewId="0">
      <pane xSplit="5" ySplit="6" topLeftCell="K7" activePane="bottomRight" state="frozen"/>
      <selection pane="topRight" activeCell="F1" sqref="F1"/>
      <selection pane="bottomLeft" activeCell="A7" sqref="A7"/>
      <selection pane="bottomRight" activeCell="C7" sqref="C7"/>
    </sheetView>
  </sheetViews>
  <sheetFormatPr defaultColWidth="9.140625" defaultRowHeight="15"/>
  <cols>
    <col min="1" max="1" width="19.85546875" style="513" customWidth="1"/>
    <col min="2" max="2" width="23.42578125" style="513" customWidth="1"/>
    <col min="3" max="3" width="52.140625" style="513" customWidth="1"/>
    <col min="4" max="4" width="9.7109375" style="514" customWidth="1"/>
    <col min="5" max="5" width="17.42578125" style="514" customWidth="1"/>
    <col min="6" max="6" width="15.140625" style="507" hidden="1" customWidth="1"/>
    <col min="7" max="7" width="20.140625" style="507" hidden="1" customWidth="1"/>
    <col min="8" max="9" width="15.140625" style="507" hidden="1" customWidth="1"/>
    <col min="10" max="10" width="21.28515625" style="507" hidden="1" customWidth="1"/>
    <col min="11" max="11" width="10.5703125" style="507" customWidth="1"/>
    <col min="12" max="12" width="10" style="515" bestFit="1" customWidth="1"/>
    <col min="13" max="13" width="12.85546875" style="516" customWidth="1"/>
    <col min="14" max="14" width="9.5703125" style="507" customWidth="1"/>
    <col min="15" max="15" width="23.42578125" style="516" customWidth="1"/>
    <col min="16" max="16" width="18.7109375" style="513" customWidth="1"/>
    <col min="17" max="17" width="14.5703125" style="513" customWidth="1"/>
    <col min="18" max="18" width="11" style="516" customWidth="1"/>
    <col min="19" max="19" width="9.140625" style="507"/>
    <col min="20" max="22" width="9.28515625" style="507" bestFit="1" customWidth="1"/>
    <col min="23" max="23" width="47.140625" style="507" customWidth="1"/>
    <col min="24" max="24" width="13.7109375" style="507" customWidth="1"/>
    <col min="25" max="25" width="15.85546875" style="507" customWidth="1"/>
    <col min="26" max="26" width="13.7109375" style="507" customWidth="1"/>
    <col min="27" max="27" width="34.42578125" style="507" customWidth="1"/>
    <col min="28" max="28" width="13.42578125" style="507" customWidth="1"/>
    <col min="29" max="29" width="14.5703125" style="507" customWidth="1"/>
    <col min="30" max="30" width="9.28515625" style="507" bestFit="1" customWidth="1"/>
    <col min="31" max="31" width="31.7109375" style="507" customWidth="1"/>
    <col min="32" max="32" width="9.28515625" style="507" bestFit="1" customWidth="1"/>
    <col min="33" max="33" width="13.85546875" style="507" customWidth="1"/>
    <col min="34" max="34" width="14" style="507" customWidth="1"/>
    <col min="35" max="35" width="9.140625" style="507"/>
    <col min="36" max="36" width="14.28515625" style="507" customWidth="1"/>
    <col min="37" max="37" width="9.7109375" style="507" bestFit="1" customWidth="1"/>
    <col min="38" max="38" width="9.28515625" style="507" bestFit="1" customWidth="1"/>
    <col min="39" max="39" width="20.28515625" style="507" customWidth="1"/>
    <col min="40" max="40" width="16.140625" style="507" customWidth="1"/>
    <col min="41" max="41" width="9.28515625" style="507" bestFit="1" customWidth="1"/>
    <col min="42" max="42" width="17.140625" style="507" customWidth="1"/>
    <col min="43" max="43" width="21.140625" style="507" customWidth="1"/>
    <col min="44" max="44" width="11.85546875" style="507" customWidth="1"/>
    <col min="45" max="45" width="14" style="507" customWidth="1"/>
    <col min="46" max="46" width="22.140625" style="507" customWidth="1"/>
    <col min="47" max="47" width="58.85546875" style="507" customWidth="1"/>
    <col min="48" max="48" width="9.85546875" style="507" bestFit="1" customWidth="1"/>
    <col min="49" max="49" width="9.28515625" style="507" bestFit="1" customWidth="1"/>
    <col min="50" max="50" width="9.85546875" style="507" bestFit="1" customWidth="1"/>
    <col min="51" max="51" width="9.28515625" style="507" bestFit="1" customWidth="1"/>
    <col min="52" max="52" width="10.140625" style="507" bestFit="1" customWidth="1"/>
    <col min="53" max="16384" width="9.140625" style="507"/>
  </cols>
  <sheetData>
    <row r="1" spans="1:53" ht="66.75" customHeight="1">
      <c r="A1" s="5468" t="s">
        <v>1339</v>
      </c>
      <c r="B1" s="5468"/>
      <c r="C1" s="5468"/>
      <c r="D1" s="3378"/>
      <c r="E1" s="5445" t="s">
        <v>4691</v>
      </c>
      <c r="F1" s="5446" t="s">
        <v>4689</v>
      </c>
      <c r="G1" s="5446"/>
      <c r="H1" s="5446"/>
      <c r="I1" s="5446"/>
      <c r="J1" s="5446"/>
      <c r="K1" s="5446"/>
      <c r="L1" s="5446"/>
      <c r="M1" s="5446"/>
      <c r="N1" s="5446"/>
      <c r="O1" s="5447" t="s">
        <v>70</v>
      </c>
      <c r="P1" s="5447"/>
      <c r="Q1" s="5447"/>
      <c r="R1" s="5447"/>
      <c r="S1" s="5447"/>
      <c r="T1" s="5447"/>
      <c r="U1" s="5447"/>
      <c r="V1" s="5447"/>
      <c r="W1" s="5447"/>
      <c r="X1" s="5447"/>
      <c r="Y1" s="5447"/>
      <c r="Z1" s="5447"/>
      <c r="AA1" s="5447"/>
      <c r="AB1" s="5447"/>
      <c r="AC1" s="5447"/>
      <c r="AD1" s="5447"/>
      <c r="AE1" s="5447"/>
      <c r="AF1" s="5447"/>
      <c r="AG1" s="5447"/>
      <c r="AH1" s="5447"/>
      <c r="AI1" s="5448" t="s">
        <v>4345</v>
      </c>
      <c r="AJ1" s="5448"/>
      <c r="AK1" s="5448"/>
      <c r="AL1" s="5448"/>
      <c r="AM1" s="5448"/>
      <c r="AN1" s="5448"/>
      <c r="AO1" s="5448"/>
      <c r="AP1" s="5466" t="s">
        <v>85</v>
      </c>
      <c r="AQ1" s="5466"/>
      <c r="AR1" s="5466"/>
      <c r="AS1" s="5466"/>
      <c r="AT1" s="5466"/>
      <c r="AU1" s="5466"/>
      <c r="AV1" s="5466"/>
      <c r="AW1" s="5466"/>
      <c r="AX1" s="5466"/>
      <c r="AY1" s="5466"/>
      <c r="AZ1" s="5466"/>
      <c r="BA1" s="5466"/>
    </row>
    <row r="2" spans="1:53" s="508" customFormat="1" ht="66.75" customHeight="1">
      <c r="A2" s="5467" t="str">
        <f>HYPERLINK("#Index!A4", "Index Pg")</f>
        <v>Index Pg</v>
      </c>
      <c r="B2" s="1433" t="str">
        <f>HYPERLINK("#'Summary of Abstracts'!A2", "Summary of Abst.")</f>
        <v>Summary of Abst.</v>
      </c>
      <c r="C2" s="3380"/>
      <c r="D2" s="1454"/>
      <c r="E2" s="5445"/>
      <c r="F2" s="3381" t="s">
        <v>118</v>
      </c>
      <c r="G2" s="3381" t="s">
        <v>131</v>
      </c>
      <c r="H2" s="3381" t="s">
        <v>91</v>
      </c>
      <c r="I2" s="3381" t="s">
        <v>4687</v>
      </c>
      <c r="J2" s="3381" t="s">
        <v>96</v>
      </c>
      <c r="K2" s="3382" t="s">
        <v>4052</v>
      </c>
      <c r="L2" s="3383" t="s">
        <v>4688</v>
      </c>
      <c r="M2" s="3383" t="s">
        <v>4692</v>
      </c>
      <c r="N2" s="3383" t="s">
        <v>208</v>
      </c>
      <c r="O2" s="3384" t="s">
        <v>4344</v>
      </c>
      <c r="P2" s="3384" t="s">
        <v>3838</v>
      </c>
      <c r="Q2" s="3384" t="s">
        <v>4701</v>
      </c>
      <c r="R2" s="3384" t="s">
        <v>4698</v>
      </c>
      <c r="S2" s="3384" t="s">
        <v>4699</v>
      </c>
      <c r="T2" s="3384" t="s">
        <v>4700</v>
      </c>
      <c r="U2" s="3384" t="s">
        <v>4702</v>
      </c>
      <c r="V2" s="3384" t="s">
        <v>4677</v>
      </c>
      <c r="W2" s="3384" t="s">
        <v>4703</v>
      </c>
      <c r="X2" s="3384" t="s">
        <v>33</v>
      </c>
      <c r="Y2" s="3384" t="s">
        <v>4704</v>
      </c>
      <c r="Z2" s="3384" t="s">
        <v>4705</v>
      </c>
      <c r="AA2" s="3384" t="s">
        <v>4695</v>
      </c>
      <c r="AB2" s="3384" t="s">
        <v>740</v>
      </c>
      <c r="AC2" s="3384" t="s">
        <v>4696</v>
      </c>
      <c r="AD2" s="3384" t="s">
        <v>4697</v>
      </c>
      <c r="AE2" s="3384" t="s">
        <v>2374</v>
      </c>
      <c r="AF2" s="3384" t="s">
        <v>4706</v>
      </c>
      <c r="AG2" s="3384" t="s">
        <v>3837</v>
      </c>
      <c r="AH2" s="3384" t="s">
        <v>307</v>
      </c>
      <c r="AI2" s="4644" t="s">
        <v>293</v>
      </c>
      <c r="AJ2" s="4644" t="s">
        <v>114</v>
      </c>
      <c r="AK2" s="4644" t="s">
        <v>146</v>
      </c>
      <c r="AL2" s="4644" t="s">
        <v>4656</v>
      </c>
      <c r="AM2" s="4644" t="s">
        <v>3306</v>
      </c>
      <c r="AN2" s="4644" t="s">
        <v>3976</v>
      </c>
      <c r="AO2" s="4644" t="s">
        <v>4527</v>
      </c>
      <c r="AP2" s="4735" t="s">
        <v>86</v>
      </c>
      <c r="AQ2" s="4735" t="s">
        <v>150</v>
      </c>
      <c r="AR2" s="4735" t="s">
        <v>399</v>
      </c>
      <c r="AS2" s="4735" t="s">
        <v>152</v>
      </c>
      <c r="AT2" s="4735" t="s">
        <v>415</v>
      </c>
      <c r="AU2" s="4735" t="s">
        <v>4581</v>
      </c>
      <c r="AV2" s="4735" t="s">
        <v>4111</v>
      </c>
      <c r="AW2" s="4735" t="s">
        <v>312</v>
      </c>
      <c r="AX2" s="4735" t="s">
        <v>314</v>
      </c>
      <c r="AY2" s="4735" t="s">
        <v>1032</v>
      </c>
      <c r="AZ2" s="4735" t="s">
        <v>1018</v>
      </c>
      <c r="BA2" s="4735" t="s">
        <v>4690</v>
      </c>
    </row>
    <row r="3" spans="1:53" s="508" customFormat="1" ht="66.75" customHeight="1">
      <c r="A3" s="5467"/>
      <c r="B3" s="1432" t="str">
        <f>HYPERLINK("#'Budget Summary I'!A1:AL1", "Budget Summary I")</f>
        <v>Budget Summary I</v>
      </c>
      <c r="C3" s="3389" t="s">
        <v>4582</v>
      </c>
      <c r="D3" s="1454"/>
      <c r="E3" s="3390">
        <f>R7</f>
        <v>0</v>
      </c>
      <c r="F3" s="1457">
        <f>R9</f>
        <v>0</v>
      </c>
      <c r="G3" s="1457">
        <f>R10</f>
        <v>0</v>
      </c>
      <c r="H3" s="1457">
        <f>R11</f>
        <v>0</v>
      </c>
      <c r="I3" s="1457">
        <f>R12</f>
        <v>0</v>
      </c>
      <c r="J3" s="1457"/>
      <c r="K3" s="3391">
        <f>R14</f>
        <v>0</v>
      </c>
      <c r="L3" s="1457">
        <f>R13</f>
        <v>0</v>
      </c>
      <c r="M3" s="1457"/>
      <c r="N3" s="3391">
        <f>R15</f>
        <v>0</v>
      </c>
      <c r="O3" s="3391">
        <f>R20</f>
        <v>0</v>
      </c>
      <c r="P3" s="3391">
        <f>R19</f>
        <v>0</v>
      </c>
      <c r="Q3" s="3391"/>
      <c r="R3" s="3391"/>
      <c r="S3" s="3391"/>
      <c r="T3" s="3391"/>
      <c r="U3" s="3391">
        <f>R21</f>
        <v>0</v>
      </c>
      <c r="V3" s="3391">
        <f>R17+R23</f>
        <v>0</v>
      </c>
      <c r="W3" s="3391"/>
      <c r="X3" s="3391"/>
      <c r="Y3" s="3391"/>
      <c r="Z3" s="3391">
        <f>R22</f>
        <v>0</v>
      </c>
      <c r="AA3" s="3391"/>
      <c r="AB3" s="3391"/>
      <c r="AC3" s="3391"/>
      <c r="AD3" s="3391"/>
      <c r="AE3" s="3391"/>
      <c r="AF3" s="3391">
        <f>R18</f>
        <v>0</v>
      </c>
      <c r="AG3" s="3391"/>
      <c r="AH3" s="3391"/>
      <c r="AI3" s="3391"/>
      <c r="AJ3" s="3391">
        <f>R25</f>
        <v>0</v>
      </c>
      <c r="AK3" s="3391">
        <f>R26</f>
        <v>0</v>
      </c>
      <c r="AL3" s="3391">
        <f>R27</f>
        <v>0</v>
      </c>
      <c r="AM3" s="3391">
        <f>R30</f>
        <v>0</v>
      </c>
      <c r="AN3" s="3391">
        <f>R28</f>
        <v>0</v>
      </c>
      <c r="AO3" s="3391">
        <f>R29</f>
        <v>0</v>
      </c>
      <c r="AP3" s="3391">
        <f>R32</f>
        <v>0</v>
      </c>
      <c r="AQ3" s="3391">
        <f>R33</f>
        <v>0</v>
      </c>
      <c r="AR3" s="3391">
        <f>R34</f>
        <v>0</v>
      </c>
      <c r="AS3" s="3391">
        <f>R35</f>
        <v>0</v>
      </c>
      <c r="AT3" s="3391">
        <f>R36</f>
        <v>0</v>
      </c>
      <c r="AU3" s="3391">
        <f>R39</f>
        <v>0</v>
      </c>
      <c r="AV3" s="3391">
        <f>R38</f>
        <v>0</v>
      </c>
      <c r="AW3" s="3391">
        <f>R37</f>
        <v>0</v>
      </c>
      <c r="AX3" s="3391">
        <f>R41</f>
        <v>0</v>
      </c>
      <c r="AY3" s="3391">
        <f>R42</f>
        <v>0</v>
      </c>
      <c r="AZ3" s="3391">
        <f>R40</f>
        <v>0</v>
      </c>
      <c r="BA3" s="3391"/>
    </row>
    <row r="4" spans="1:53" s="508" customFormat="1" ht="66.75" customHeight="1">
      <c r="A4" s="5467"/>
      <c r="B4" s="1432" t="str">
        <f>HYPERLINK("#'Budget Summary II'!A3:B5", "Budget Summary II")</f>
        <v>Budget Summary II</v>
      </c>
      <c r="C4" s="3389" t="s">
        <v>4583</v>
      </c>
      <c r="D4" s="1454"/>
      <c r="E4" s="3390">
        <f>O7</f>
        <v>121.60909249997009</v>
      </c>
      <c r="F4" s="1457">
        <f>O9</f>
        <v>4.1799999999931998</v>
      </c>
      <c r="G4" s="1457">
        <f>O10</f>
        <v>6.9819990000000001</v>
      </c>
      <c r="H4" s="1457">
        <f>O11</f>
        <v>10.791999399999998</v>
      </c>
      <c r="I4" s="1457">
        <f>O12</f>
        <v>4.5394445000000001</v>
      </c>
      <c r="J4" s="1457"/>
      <c r="K4" s="3391">
        <f>O14</f>
        <v>2</v>
      </c>
      <c r="L4" s="1457">
        <f>O13</f>
        <v>5</v>
      </c>
      <c r="M4" s="1457"/>
      <c r="N4" s="3391">
        <f>O15</f>
        <v>2.4</v>
      </c>
      <c r="O4" s="3391">
        <f>O20</f>
        <v>31.250159999999997</v>
      </c>
      <c r="P4" s="3391">
        <f>O19</f>
        <v>0</v>
      </c>
      <c r="Q4" s="3391"/>
      <c r="R4" s="3391"/>
      <c r="S4" s="3391"/>
      <c r="T4" s="3391"/>
      <c r="U4" s="3391">
        <f>O21</f>
        <v>0</v>
      </c>
      <c r="V4" s="3391">
        <f>O17+O23</f>
        <v>0</v>
      </c>
      <c r="W4" s="3391"/>
      <c r="X4" s="3391"/>
      <c r="Y4" s="3391"/>
      <c r="Z4" s="3391">
        <f>O22</f>
        <v>0</v>
      </c>
      <c r="AA4" s="3391"/>
      <c r="AB4" s="3391"/>
      <c r="AC4" s="3391"/>
      <c r="AD4" s="3391"/>
      <c r="AE4" s="3391"/>
      <c r="AF4" s="3391">
        <f>O18</f>
        <v>0</v>
      </c>
      <c r="AG4" s="3391"/>
      <c r="AH4" s="3391"/>
      <c r="AI4" s="3391"/>
      <c r="AJ4" s="3391">
        <f>O25</f>
        <v>9.1879999999768902</v>
      </c>
      <c r="AK4" s="3391">
        <f>O26</f>
        <v>1.3800000000000001</v>
      </c>
      <c r="AL4" s="3391">
        <f>O27</f>
        <v>5</v>
      </c>
      <c r="AM4" s="3391">
        <f>O30</f>
        <v>0</v>
      </c>
      <c r="AN4" s="3391">
        <f>O28</f>
        <v>2</v>
      </c>
      <c r="AO4" s="3391">
        <f>O29</f>
        <v>0</v>
      </c>
      <c r="AP4" s="3391">
        <f>O32</f>
        <v>4.9999895999999993</v>
      </c>
      <c r="AQ4" s="3391">
        <f>O33</f>
        <v>8.6475000000000009</v>
      </c>
      <c r="AR4" s="3391">
        <f>O34</f>
        <v>3.65</v>
      </c>
      <c r="AS4" s="3391">
        <f>O35</f>
        <v>2.5</v>
      </c>
      <c r="AT4" s="3391">
        <f>O36</f>
        <v>11.5</v>
      </c>
      <c r="AU4" s="3391">
        <f>O39</f>
        <v>0</v>
      </c>
      <c r="AV4" s="3391">
        <f>O38</f>
        <v>1</v>
      </c>
      <c r="AW4" s="3391">
        <f>O37</f>
        <v>0</v>
      </c>
      <c r="AX4" s="3391">
        <f>O41</f>
        <v>3</v>
      </c>
      <c r="AY4" s="3391">
        <f>O42</f>
        <v>0</v>
      </c>
      <c r="AZ4" s="3391">
        <f>O40</f>
        <v>1.6</v>
      </c>
      <c r="BA4" s="3391"/>
    </row>
    <row r="5" spans="1:53" s="510" customFormat="1" ht="66.75" customHeight="1">
      <c r="A5" s="5229" t="s">
        <v>53</v>
      </c>
      <c r="B5" s="5229" t="s">
        <v>54</v>
      </c>
      <c r="C5" s="5229" t="s">
        <v>55</v>
      </c>
      <c r="D5" s="5229" t="s">
        <v>56</v>
      </c>
      <c r="E5" s="5229" t="s">
        <v>57</v>
      </c>
      <c r="F5" s="5225" t="s">
        <v>4603</v>
      </c>
      <c r="G5" s="5225"/>
      <c r="H5" s="5225"/>
      <c r="I5" s="5225"/>
      <c r="J5" s="5225"/>
      <c r="K5" s="5225" t="s">
        <v>4613</v>
      </c>
      <c r="L5" s="5225"/>
      <c r="M5" s="5225"/>
      <c r="N5" s="5225"/>
      <c r="O5" s="5225"/>
      <c r="P5" s="5225"/>
      <c r="Q5" s="5229" t="s">
        <v>4643</v>
      </c>
      <c r="R5" s="5229"/>
      <c r="S5" s="4736"/>
      <c r="T5" s="5438" t="s">
        <v>5743</v>
      </c>
      <c r="U5" s="5438"/>
      <c r="V5" s="5438"/>
      <c r="W5" s="5438"/>
      <c r="X5" s="5437" t="s">
        <v>5744</v>
      </c>
      <c r="Y5" s="5437"/>
      <c r="Z5" s="5437"/>
      <c r="AA5" s="5437"/>
      <c r="AB5" s="5439" t="s">
        <v>5745</v>
      </c>
      <c r="AC5" s="5439"/>
      <c r="AD5" s="5439"/>
      <c r="AE5" s="5439"/>
      <c r="AF5" s="5440" t="s">
        <v>5746</v>
      </c>
      <c r="AG5" s="5440"/>
      <c r="AH5" s="5440"/>
      <c r="AI5" s="5440"/>
      <c r="AJ5" s="5441" t="s">
        <v>5747</v>
      </c>
      <c r="AK5" s="5441"/>
      <c r="AL5" s="5441"/>
      <c r="AM5" s="5441"/>
      <c r="AN5" s="5436" t="s">
        <v>5748</v>
      </c>
      <c r="AO5" s="5436"/>
      <c r="AP5" s="5436"/>
      <c r="AQ5" s="5436"/>
      <c r="AR5" s="5437" t="s">
        <v>5749</v>
      </c>
      <c r="AS5" s="5437"/>
      <c r="AT5" s="5437"/>
      <c r="AU5" s="3393"/>
      <c r="AV5" s="4736"/>
      <c r="AW5" s="4736"/>
      <c r="AX5" s="4736"/>
      <c r="AY5" s="4736"/>
      <c r="AZ5" s="4736"/>
      <c r="BA5" s="4736"/>
    </row>
    <row r="6" spans="1:53" s="473" customFormat="1" ht="111.75" customHeight="1">
      <c r="A6" s="5229"/>
      <c r="B6" s="5229"/>
      <c r="C6" s="5229"/>
      <c r="D6" s="5229"/>
      <c r="E6" s="5229"/>
      <c r="F6" s="1446" t="s">
        <v>4604</v>
      </c>
      <c r="G6" s="1446" t="s">
        <v>4611</v>
      </c>
      <c r="H6" s="1446" t="s">
        <v>4605</v>
      </c>
      <c r="I6" s="1446" t="s">
        <v>4612</v>
      </c>
      <c r="J6" s="1446" t="s">
        <v>2527</v>
      </c>
      <c r="K6" s="1463" t="s">
        <v>58</v>
      </c>
      <c r="L6" s="1463" t="s">
        <v>59</v>
      </c>
      <c r="M6" s="1462" t="s">
        <v>60</v>
      </c>
      <c r="N6" s="1463" t="s">
        <v>61</v>
      </c>
      <c r="O6" s="1462" t="s">
        <v>62</v>
      </c>
      <c r="P6" s="1463" t="s">
        <v>5545</v>
      </c>
      <c r="Q6" s="3394" t="s">
        <v>2529</v>
      </c>
      <c r="R6" s="3395" t="s">
        <v>4644</v>
      </c>
      <c r="S6" s="4737"/>
      <c r="T6" s="4738" t="s">
        <v>5750</v>
      </c>
      <c r="U6" s="4738" t="s">
        <v>61</v>
      </c>
      <c r="V6" s="4738" t="s">
        <v>5751</v>
      </c>
      <c r="W6" s="4739" t="s">
        <v>5752</v>
      </c>
      <c r="X6" s="4740" t="s">
        <v>5750</v>
      </c>
      <c r="Y6" s="4740" t="s">
        <v>61</v>
      </c>
      <c r="Z6" s="4738" t="s">
        <v>5751</v>
      </c>
      <c r="AA6" s="4739" t="s">
        <v>5752</v>
      </c>
      <c r="AB6" s="4740" t="s">
        <v>5750</v>
      </c>
      <c r="AC6" s="4740" t="s">
        <v>61</v>
      </c>
      <c r="AD6" s="4738" t="s">
        <v>5751</v>
      </c>
      <c r="AE6" s="4739" t="s">
        <v>5752</v>
      </c>
      <c r="AF6" s="4740" t="s">
        <v>5750</v>
      </c>
      <c r="AG6" s="4740" t="s">
        <v>61</v>
      </c>
      <c r="AH6" s="4738" t="s">
        <v>5751</v>
      </c>
      <c r="AI6" s="4739" t="s">
        <v>5752</v>
      </c>
      <c r="AJ6" s="4740" t="s">
        <v>5750</v>
      </c>
      <c r="AK6" s="4740" t="s">
        <v>61</v>
      </c>
      <c r="AL6" s="4738" t="s">
        <v>5751</v>
      </c>
      <c r="AM6" s="4739" t="s">
        <v>5752</v>
      </c>
      <c r="AN6" s="4740" t="s">
        <v>5750</v>
      </c>
      <c r="AO6" s="4740" t="s">
        <v>61</v>
      </c>
      <c r="AP6" s="4738" t="s">
        <v>5751</v>
      </c>
      <c r="AQ6" s="4739" t="s">
        <v>5752</v>
      </c>
      <c r="AR6" s="4738" t="s">
        <v>5751</v>
      </c>
      <c r="AS6" s="4741" t="s">
        <v>5753</v>
      </c>
      <c r="AT6" s="4738" t="s">
        <v>5754</v>
      </c>
      <c r="AU6" s="3420" t="s">
        <v>5752</v>
      </c>
      <c r="AV6" s="4737"/>
      <c r="AW6" s="4737"/>
      <c r="AX6" s="4737"/>
      <c r="AY6" s="4737"/>
      <c r="AZ6" s="4737"/>
      <c r="BA6" s="4737"/>
    </row>
    <row r="7" spans="1:53" s="511" customFormat="1" ht="66.75" customHeight="1">
      <c r="A7" s="3855">
        <v>11</v>
      </c>
      <c r="B7" s="4742"/>
      <c r="C7" s="4938" t="s">
        <v>7890</v>
      </c>
      <c r="D7" s="4743"/>
      <c r="E7" s="4743"/>
      <c r="F7" s="4744"/>
      <c r="G7" s="4744"/>
      <c r="H7" s="4744"/>
      <c r="I7" s="4744"/>
      <c r="J7" s="4744"/>
      <c r="K7" s="4744"/>
      <c r="L7" s="4744"/>
      <c r="M7" s="3401"/>
      <c r="N7" s="4744"/>
      <c r="O7" s="3401">
        <f>O8+O16+O24+O31</f>
        <v>121.60909249997009</v>
      </c>
      <c r="P7" s="3855"/>
      <c r="Q7" s="3855"/>
      <c r="R7" s="3401">
        <f>R8+R16+R24+R31</f>
        <v>0</v>
      </c>
      <c r="S7" s="4745"/>
      <c r="T7" s="4745"/>
      <c r="U7" s="4745"/>
      <c r="V7" s="3401">
        <f>V8+V16+V24+V31</f>
        <v>0</v>
      </c>
      <c r="W7" s="4746"/>
      <c r="X7" s="4745"/>
      <c r="Y7" s="4745"/>
      <c r="Z7" s="3401">
        <f>Z8+Z16+Z24+Z31</f>
        <v>0</v>
      </c>
      <c r="AA7" s="4745"/>
      <c r="AB7" s="4745"/>
      <c r="AC7" s="4745"/>
      <c r="AD7" s="3401">
        <f>AD8+AD16+AD24+AD31</f>
        <v>0</v>
      </c>
      <c r="AE7" s="4745"/>
      <c r="AF7" s="4745"/>
      <c r="AG7" s="4745"/>
      <c r="AH7" s="3401">
        <f>AH8+AH16+AH24+AH31</f>
        <v>0</v>
      </c>
      <c r="AI7" s="4745"/>
      <c r="AJ7" s="4745"/>
      <c r="AK7" s="4745"/>
      <c r="AL7" s="3401">
        <f>AL8+AL16+AL24+AL31</f>
        <v>0</v>
      </c>
      <c r="AM7" s="4745"/>
      <c r="AN7" s="4745"/>
      <c r="AO7" s="4745"/>
      <c r="AP7" s="3401">
        <f>AP8+AP16+AP24+AP31</f>
        <v>0</v>
      </c>
      <c r="AQ7" s="4745"/>
      <c r="AR7" s="3401">
        <f>AR8+AR16+AR24+AR31</f>
        <v>0</v>
      </c>
      <c r="AS7" s="4745"/>
      <c r="AT7" s="4745"/>
      <c r="AU7" s="4746"/>
      <c r="AV7" s="4745"/>
      <c r="AW7" s="4745"/>
      <c r="AX7" s="4745"/>
      <c r="AY7" s="4745"/>
      <c r="AZ7" s="4745"/>
      <c r="BA7" s="4745"/>
    </row>
    <row r="8" spans="1:53" s="512" customFormat="1" ht="66.75" customHeight="1">
      <c r="A8" s="4747">
        <v>11.1</v>
      </c>
      <c r="B8" s="4747"/>
      <c r="C8" s="4747" t="s">
        <v>5200</v>
      </c>
      <c r="D8" s="4748"/>
      <c r="E8" s="4748"/>
      <c r="F8" s="4749"/>
      <c r="G8" s="4749"/>
      <c r="H8" s="4749"/>
      <c r="I8" s="4749"/>
      <c r="J8" s="4749"/>
      <c r="K8" s="4749"/>
      <c r="L8" s="4750"/>
      <c r="M8" s="3466"/>
      <c r="N8" s="4749"/>
      <c r="O8" s="3466">
        <f>SUM(O9:O15)</f>
        <v>35.893442899993197</v>
      </c>
      <c r="P8" s="4747"/>
      <c r="Q8" s="4747"/>
      <c r="R8" s="3466">
        <f>SUM(R9:R15)</f>
        <v>0</v>
      </c>
      <c r="S8" s="4751"/>
      <c r="T8" s="4751"/>
      <c r="U8" s="4751"/>
      <c r="V8" s="3466">
        <f>SUM(V9:V15)</f>
        <v>0</v>
      </c>
      <c r="W8" s="4752"/>
      <c r="X8" s="4751"/>
      <c r="Y8" s="4751"/>
      <c r="Z8" s="3466">
        <f>SUM(Z9:Z15)</f>
        <v>0</v>
      </c>
      <c r="AA8" s="4751"/>
      <c r="AB8" s="4751"/>
      <c r="AC8" s="4751"/>
      <c r="AD8" s="3466">
        <f>SUM(AD9:AD15)</f>
        <v>0</v>
      </c>
      <c r="AE8" s="4751"/>
      <c r="AF8" s="4751"/>
      <c r="AG8" s="4751"/>
      <c r="AH8" s="3466">
        <f>SUM(AH9:AH15)</f>
        <v>0</v>
      </c>
      <c r="AI8" s="4751"/>
      <c r="AJ8" s="4751"/>
      <c r="AK8" s="4751"/>
      <c r="AL8" s="3466">
        <f>SUM(AL9:AL15)</f>
        <v>0</v>
      </c>
      <c r="AM8" s="4751"/>
      <c r="AN8" s="4751"/>
      <c r="AO8" s="4751"/>
      <c r="AP8" s="3466">
        <f>SUM(AP9:AP15)</f>
        <v>0</v>
      </c>
      <c r="AQ8" s="4751"/>
      <c r="AR8" s="3466">
        <f>SUM(AR9:AR15)</f>
        <v>0</v>
      </c>
      <c r="AS8" s="4751"/>
      <c r="AT8" s="4751"/>
      <c r="AU8" s="4752"/>
      <c r="AV8" s="4751"/>
      <c r="AW8" s="4751"/>
      <c r="AX8" s="4751"/>
      <c r="AY8" s="4751"/>
      <c r="AZ8" s="4751"/>
      <c r="BA8" s="4751"/>
    </row>
    <row r="9" spans="1:53" ht="66.75" customHeight="1">
      <c r="A9" s="4753" t="s">
        <v>5223</v>
      </c>
      <c r="B9" s="4753" t="s">
        <v>5205</v>
      </c>
      <c r="C9" s="4754" t="s">
        <v>1342</v>
      </c>
      <c r="D9" s="4755" t="s">
        <v>90</v>
      </c>
      <c r="E9" s="4756" t="s">
        <v>118</v>
      </c>
      <c r="F9" s="4757"/>
      <c r="G9" s="4757"/>
      <c r="H9" s="4757"/>
      <c r="I9" s="4757"/>
      <c r="J9" s="4757"/>
      <c r="K9" s="4757"/>
      <c r="L9" s="4758"/>
      <c r="M9" s="4759"/>
      <c r="N9" s="4757"/>
      <c r="O9" s="4760">
        <f>'11-A. IEC Sub-Annex'!O6</f>
        <v>4.1799999999931998</v>
      </c>
      <c r="P9" s="4761"/>
      <c r="Q9" s="4761"/>
      <c r="R9" s="4760">
        <f>'11-A. IEC Sub-Annex'!R6</f>
        <v>0</v>
      </c>
      <c r="S9" s="4762"/>
      <c r="T9" s="3420">
        <f>IFERROR(AR9/AS9,0)</f>
        <v>0</v>
      </c>
      <c r="U9" s="3420">
        <f>Y9+AC9+AG9+AK9+AO9</f>
        <v>0</v>
      </c>
      <c r="V9" s="3420">
        <f>T9*U9</f>
        <v>0</v>
      </c>
      <c r="W9" s="3421" t="str">
        <f>"STATE: "&amp;AA9&amp;"; PDY: "&amp;AE9&amp;"; KKL: "&amp;AI9&amp;"; MHE: "&amp;AM9&amp;"; YNM: "&amp;AQ9</f>
        <v xml:space="preserve">STATE: ; PDY: ; KKL: ; MHE: ; YNM: </v>
      </c>
      <c r="X9" s="3420"/>
      <c r="Y9" s="3420"/>
      <c r="Z9" s="3420">
        <f>X9*Y9</f>
        <v>0</v>
      </c>
      <c r="AA9" s="3420"/>
      <c r="AB9" s="3420"/>
      <c r="AC9" s="3420"/>
      <c r="AD9" s="3420">
        <f>AB9*AC9</f>
        <v>0</v>
      </c>
      <c r="AE9" s="3420"/>
      <c r="AF9" s="3420"/>
      <c r="AG9" s="3420"/>
      <c r="AH9" s="3420">
        <f>AF9*AG9</f>
        <v>0</v>
      </c>
      <c r="AI9" s="3420"/>
      <c r="AJ9" s="3420"/>
      <c r="AK9" s="3420"/>
      <c r="AL9" s="3420">
        <f>AJ9*AK9</f>
        <v>0</v>
      </c>
      <c r="AM9" s="3420"/>
      <c r="AN9" s="3420"/>
      <c r="AO9" s="3420"/>
      <c r="AP9" s="3420">
        <f>AN9*AO9</f>
        <v>0</v>
      </c>
      <c r="AQ9" s="3420"/>
      <c r="AR9" s="3420">
        <f>Z9+AD9+AH9+AL9+AP9</f>
        <v>0</v>
      </c>
      <c r="AS9" s="3420">
        <f>Y9+AC9+AG9+AK9+AO9</f>
        <v>0</v>
      </c>
      <c r="AT9" s="3420">
        <f>IFERROR((AR9/AS9),0)</f>
        <v>0</v>
      </c>
      <c r="AU9" s="3421" t="str">
        <f>"STATE: "&amp;AA9&amp;"; PDY: "&amp;AE9&amp;"; KKL: "&amp;AI9&amp;"; MHE: "&amp;AM9&amp;"; YNM: "&amp;AQ9</f>
        <v xml:space="preserve">STATE: ; PDY: ; KKL: ; MHE: ; YNM: </v>
      </c>
      <c r="AV9" s="4762"/>
      <c r="AW9" s="4762"/>
      <c r="AX9" s="4762"/>
      <c r="AY9" s="4762"/>
      <c r="AZ9" s="4762"/>
      <c r="BA9" s="4762"/>
    </row>
    <row r="10" spans="1:53" ht="66.75" customHeight="1">
      <c r="A10" s="4753" t="s">
        <v>5226</v>
      </c>
      <c r="B10" s="4753" t="s">
        <v>5206</v>
      </c>
      <c r="C10" s="4754" t="s">
        <v>1349</v>
      </c>
      <c r="D10" s="4755" t="s">
        <v>90</v>
      </c>
      <c r="E10" s="4756" t="s">
        <v>131</v>
      </c>
      <c r="F10" s="4757"/>
      <c r="G10" s="4757"/>
      <c r="H10" s="4757"/>
      <c r="I10" s="4757"/>
      <c r="J10" s="4757"/>
      <c r="K10" s="4757"/>
      <c r="L10" s="4758"/>
      <c r="M10" s="4759"/>
      <c r="N10" s="4757"/>
      <c r="O10" s="4760">
        <f>'11-A. IEC Sub-Annex'!O10</f>
        <v>6.9819990000000001</v>
      </c>
      <c r="P10" s="4761"/>
      <c r="Q10" s="4761"/>
      <c r="R10" s="4760">
        <f>'11-A. IEC Sub-Annex'!R10</f>
        <v>0</v>
      </c>
      <c r="S10" s="4762"/>
      <c r="T10" s="3420">
        <f>IFERROR(AR10/AS10,0)</f>
        <v>0</v>
      </c>
      <c r="U10" s="3420">
        <f>Y10+AC10+AG10+AK10+AO10</f>
        <v>0</v>
      </c>
      <c r="V10" s="3420">
        <f>T10*U10</f>
        <v>0</v>
      </c>
      <c r="W10" s="3421" t="str">
        <f>"STATE: "&amp;AA10&amp;"; PDY: "&amp;AE10&amp;"; KKL: "&amp;AI10&amp;"; MHE: "&amp;AM10&amp;"; YNM: "&amp;AQ10</f>
        <v xml:space="preserve">STATE: ; PDY: ; KKL: ; MHE: ; YNM: </v>
      </c>
      <c r="X10" s="3420"/>
      <c r="Y10" s="3420"/>
      <c r="Z10" s="3420">
        <f>X10*Y10</f>
        <v>0</v>
      </c>
      <c r="AA10" s="3420"/>
      <c r="AB10" s="3420"/>
      <c r="AC10" s="3420"/>
      <c r="AD10" s="3420">
        <f>AB10*AC10</f>
        <v>0</v>
      </c>
      <c r="AE10" s="3420"/>
      <c r="AF10" s="3420"/>
      <c r="AG10" s="3420"/>
      <c r="AH10" s="3420">
        <f>AF10*AG10</f>
        <v>0</v>
      </c>
      <c r="AI10" s="3420"/>
      <c r="AJ10" s="3420"/>
      <c r="AK10" s="3420"/>
      <c r="AL10" s="3420">
        <f>AJ10*AK10</f>
        <v>0</v>
      </c>
      <c r="AM10" s="3420"/>
      <c r="AN10" s="3420"/>
      <c r="AO10" s="3420"/>
      <c r="AP10" s="3420">
        <f>AN10*AO10</f>
        <v>0</v>
      </c>
      <c r="AQ10" s="3420"/>
      <c r="AR10" s="3420">
        <f>Z10+AD10+AH10+AL10+AP10</f>
        <v>0</v>
      </c>
      <c r="AS10" s="3420">
        <f>Y10+AC10+AG10+AK10+AO10</f>
        <v>0</v>
      </c>
      <c r="AT10" s="3420">
        <f>IFERROR((AR10/AS10),0)</f>
        <v>0</v>
      </c>
      <c r="AU10" s="3421" t="str">
        <f>"STATE: "&amp;AA10&amp;"; PDY: "&amp;AE10&amp;"; KKL: "&amp;AI10&amp;"; MHE: "&amp;AM10&amp;"; YNM: "&amp;AQ10</f>
        <v xml:space="preserve">STATE: ; PDY: ; KKL: ; MHE: ; YNM: </v>
      </c>
      <c r="AV10" s="4762"/>
      <c r="AW10" s="4762"/>
      <c r="AX10" s="4762"/>
      <c r="AY10" s="4762"/>
      <c r="AZ10" s="4762"/>
      <c r="BA10" s="4762"/>
    </row>
    <row r="11" spans="1:53" ht="66.75" customHeight="1">
      <c r="A11" s="4753" t="s">
        <v>5227</v>
      </c>
      <c r="B11" s="4753" t="s">
        <v>5207</v>
      </c>
      <c r="C11" s="4754" t="s">
        <v>1353</v>
      </c>
      <c r="D11" s="4755" t="s">
        <v>90</v>
      </c>
      <c r="E11" s="4756" t="s">
        <v>91</v>
      </c>
      <c r="F11" s="4757"/>
      <c r="G11" s="4757"/>
      <c r="H11" s="4757"/>
      <c r="I11" s="4757"/>
      <c r="J11" s="4757"/>
      <c r="K11" s="4757"/>
      <c r="L11" s="4758"/>
      <c r="M11" s="4759"/>
      <c r="N11" s="4757"/>
      <c r="O11" s="4760">
        <f>'11-A. IEC Sub-Annex'!O15</f>
        <v>10.791999399999998</v>
      </c>
      <c r="P11" s="4761"/>
      <c r="Q11" s="4761"/>
      <c r="R11" s="4760">
        <f>'11-A. IEC Sub-Annex'!R15</f>
        <v>0</v>
      </c>
      <c r="S11" s="4762"/>
      <c r="T11" s="3420">
        <f t="shared" ref="T11:T42" si="0">IFERROR(AR11/AS11,0)</f>
        <v>0</v>
      </c>
      <c r="U11" s="3420">
        <f t="shared" ref="U11:U42" si="1">Y11+AC11+AG11+AK11+AO11</f>
        <v>0</v>
      </c>
      <c r="V11" s="3420">
        <f t="shared" ref="V11:V42" si="2">T11*U11</f>
        <v>0</v>
      </c>
      <c r="W11" s="3421" t="str">
        <f t="shared" ref="W11:W42" si="3">"STATE: "&amp;AA11&amp;"; PDY: "&amp;AE11&amp;"; KKL: "&amp;AI11&amp;"; MHE: "&amp;AM11&amp;"; YNM: "&amp;AQ11</f>
        <v xml:space="preserve">STATE: ; PDY: ; KKL: ; MHE: ; YNM: </v>
      </c>
      <c r="X11" s="3420"/>
      <c r="Y11" s="3420"/>
      <c r="Z11" s="3420">
        <f t="shared" ref="Z11:Z42" si="4">X11*Y11</f>
        <v>0</v>
      </c>
      <c r="AA11" s="3420"/>
      <c r="AB11" s="3420"/>
      <c r="AC11" s="3420"/>
      <c r="AD11" s="3420">
        <f t="shared" ref="AD11:AD42" si="5">AB11*AC11</f>
        <v>0</v>
      </c>
      <c r="AE11" s="3420"/>
      <c r="AF11" s="3420"/>
      <c r="AG11" s="3420"/>
      <c r="AH11" s="3420">
        <f t="shared" ref="AH11:AH42" si="6">AF11*AG11</f>
        <v>0</v>
      </c>
      <c r="AI11" s="3420"/>
      <c r="AJ11" s="3420"/>
      <c r="AK11" s="3420"/>
      <c r="AL11" s="3420">
        <f t="shared" ref="AL11:AL42" si="7">AJ11*AK11</f>
        <v>0</v>
      </c>
      <c r="AM11" s="3420"/>
      <c r="AN11" s="3420"/>
      <c r="AO11" s="3420"/>
      <c r="AP11" s="3420">
        <f t="shared" ref="AP11:AP42" si="8">AN11*AO11</f>
        <v>0</v>
      </c>
      <c r="AQ11" s="3420"/>
      <c r="AR11" s="3420">
        <f t="shared" ref="AR11:AR42" si="9">Z11+AD11+AH11+AL11+AP11</f>
        <v>0</v>
      </c>
      <c r="AS11" s="3420">
        <f t="shared" ref="AS11:AS42" si="10">Y11+AC11+AG11+AK11+AO11</f>
        <v>0</v>
      </c>
      <c r="AT11" s="3420">
        <f t="shared" ref="AT11:AT42" si="11">IFERROR((AR11/AS11),0)</f>
        <v>0</v>
      </c>
      <c r="AU11" s="3421" t="str">
        <f t="shared" ref="AU11:AU42" si="12">"STATE: "&amp;AA11&amp;"; PDY: "&amp;AE11&amp;"; KKL: "&amp;AI11&amp;"; MHE: "&amp;AM11&amp;"; YNM: "&amp;AQ11</f>
        <v xml:space="preserve">STATE: ; PDY: ; KKL: ; MHE: ; YNM: </v>
      </c>
      <c r="AV11" s="4762"/>
      <c r="AW11" s="4762"/>
      <c r="AX11" s="4762"/>
      <c r="AY11" s="4762"/>
      <c r="AZ11" s="4762"/>
      <c r="BA11" s="4762"/>
    </row>
    <row r="12" spans="1:53" ht="66.75" customHeight="1">
      <c r="A12" s="4753" t="s">
        <v>5228</v>
      </c>
      <c r="B12" s="4753" t="s">
        <v>5208</v>
      </c>
      <c r="C12" s="4754" t="s">
        <v>2627</v>
      </c>
      <c r="D12" s="4755" t="s">
        <v>90</v>
      </c>
      <c r="E12" s="4756" t="s">
        <v>193</v>
      </c>
      <c r="F12" s="4757"/>
      <c r="G12" s="4757"/>
      <c r="H12" s="4757"/>
      <c r="I12" s="4757"/>
      <c r="J12" s="4757"/>
      <c r="K12" s="4757"/>
      <c r="L12" s="4758"/>
      <c r="M12" s="4759"/>
      <c r="N12" s="4757"/>
      <c r="O12" s="4760">
        <f>'11-A. IEC Sub-Annex'!O22</f>
        <v>4.5394445000000001</v>
      </c>
      <c r="P12" s="4761"/>
      <c r="Q12" s="4761"/>
      <c r="R12" s="4760">
        <f>'11-A. IEC Sub-Annex'!R22</f>
        <v>0</v>
      </c>
      <c r="S12" s="4762"/>
      <c r="T12" s="3420">
        <f t="shared" si="0"/>
        <v>0</v>
      </c>
      <c r="U12" s="3420">
        <f t="shared" si="1"/>
        <v>0</v>
      </c>
      <c r="V12" s="3420">
        <f t="shared" si="2"/>
        <v>0</v>
      </c>
      <c r="W12" s="3421" t="str">
        <f t="shared" si="3"/>
        <v xml:space="preserve">STATE: ; PDY: ; KKL: ; MHE: ; YNM: </v>
      </c>
      <c r="X12" s="3420"/>
      <c r="Y12" s="3420"/>
      <c r="Z12" s="3420">
        <f t="shared" si="4"/>
        <v>0</v>
      </c>
      <c r="AA12" s="3420"/>
      <c r="AB12" s="3420"/>
      <c r="AC12" s="3420"/>
      <c r="AD12" s="3420">
        <f t="shared" si="5"/>
        <v>0</v>
      </c>
      <c r="AE12" s="3420"/>
      <c r="AF12" s="3420"/>
      <c r="AG12" s="3420"/>
      <c r="AH12" s="3420">
        <f t="shared" si="6"/>
        <v>0</v>
      </c>
      <c r="AI12" s="3420"/>
      <c r="AJ12" s="3420"/>
      <c r="AK12" s="3420"/>
      <c r="AL12" s="3420">
        <f t="shared" si="7"/>
        <v>0</v>
      </c>
      <c r="AM12" s="3420"/>
      <c r="AN12" s="3420"/>
      <c r="AO12" s="3420"/>
      <c r="AP12" s="3420">
        <f t="shared" si="8"/>
        <v>0</v>
      </c>
      <c r="AQ12" s="3420"/>
      <c r="AR12" s="3420">
        <f t="shared" si="9"/>
        <v>0</v>
      </c>
      <c r="AS12" s="3420">
        <f t="shared" si="10"/>
        <v>0</v>
      </c>
      <c r="AT12" s="3420">
        <f t="shared" si="11"/>
        <v>0</v>
      </c>
      <c r="AU12" s="3421" t="str">
        <f t="shared" si="12"/>
        <v xml:space="preserve">STATE: ; PDY: ; KKL: ; MHE: ; YNM: </v>
      </c>
      <c r="AV12" s="4762"/>
      <c r="AW12" s="4762"/>
      <c r="AX12" s="4762"/>
      <c r="AY12" s="4762"/>
      <c r="AZ12" s="4762"/>
      <c r="BA12" s="4762"/>
    </row>
    <row r="13" spans="1:53" ht="66.75" customHeight="1">
      <c r="A13" s="4753" t="s">
        <v>5229</v>
      </c>
      <c r="B13" s="4753">
        <v>11.8</v>
      </c>
      <c r="C13" s="4754" t="s">
        <v>2475</v>
      </c>
      <c r="D13" s="4755" t="s">
        <v>90</v>
      </c>
      <c r="E13" s="4756" t="s">
        <v>205</v>
      </c>
      <c r="F13" s="4757"/>
      <c r="G13" s="4757"/>
      <c r="H13" s="4757"/>
      <c r="I13" s="4757"/>
      <c r="J13" s="4757"/>
      <c r="K13" s="4757"/>
      <c r="L13" s="4758"/>
      <c r="M13" s="4759"/>
      <c r="N13" s="4757"/>
      <c r="O13" s="4760">
        <f>'11-A. IEC Sub-Annex'!O26</f>
        <v>5</v>
      </c>
      <c r="P13" s="4761"/>
      <c r="Q13" s="4761"/>
      <c r="R13" s="4760">
        <f>'11-A. IEC Sub-Annex'!R26</f>
        <v>0</v>
      </c>
      <c r="S13" s="4762"/>
      <c r="T13" s="3420">
        <f t="shared" si="0"/>
        <v>0</v>
      </c>
      <c r="U13" s="3420">
        <f t="shared" si="1"/>
        <v>0</v>
      </c>
      <c r="V13" s="3420">
        <f t="shared" si="2"/>
        <v>0</v>
      </c>
      <c r="W13" s="3421" t="str">
        <f t="shared" si="3"/>
        <v xml:space="preserve">STATE: ; PDY: ; KKL: ; MHE: ; YNM: </v>
      </c>
      <c r="X13" s="3420"/>
      <c r="Y13" s="3420"/>
      <c r="Z13" s="3420">
        <f t="shared" si="4"/>
        <v>0</v>
      </c>
      <c r="AA13" s="3420"/>
      <c r="AB13" s="3420"/>
      <c r="AC13" s="3420"/>
      <c r="AD13" s="3420">
        <f t="shared" si="5"/>
        <v>0</v>
      </c>
      <c r="AE13" s="3420"/>
      <c r="AF13" s="3420"/>
      <c r="AG13" s="3420"/>
      <c r="AH13" s="3420">
        <f t="shared" si="6"/>
        <v>0</v>
      </c>
      <c r="AI13" s="3420"/>
      <c r="AJ13" s="3420"/>
      <c r="AK13" s="3420"/>
      <c r="AL13" s="3420">
        <f t="shared" si="7"/>
        <v>0</v>
      </c>
      <c r="AM13" s="3420"/>
      <c r="AN13" s="3420"/>
      <c r="AO13" s="3420"/>
      <c r="AP13" s="3420">
        <f t="shared" si="8"/>
        <v>0</v>
      </c>
      <c r="AQ13" s="3420"/>
      <c r="AR13" s="3420">
        <f t="shared" si="9"/>
        <v>0</v>
      </c>
      <c r="AS13" s="3420">
        <f t="shared" si="10"/>
        <v>0</v>
      </c>
      <c r="AT13" s="3420">
        <f t="shared" si="11"/>
        <v>0</v>
      </c>
      <c r="AU13" s="3421" t="str">
        <f t="shared" si="12"/>
        <v xml:space="preserve">STATE: ; PDY: ; KKL: ; MHE: ; YNM: </v>
      </c>
      <c r="AV13" s="4762"/>
      <c r="AW13" s="4762"/>
      <c r="AX13" s="4762"/>
      <c r="AY13" s="4762"/>
      <c r="AZ13" s="4762"/>
      <c r="BA13" s="4762"/>
    </row>
    <row r="14" spans="1:53" ht="66.75" customHeight="1">
      <c r="A14" s="4753" t="s">
        <v>5230</v>
      </c>
      <c r="B14" s="4753">
        <v>11.9</v>
      </c>
      <c r="C14" s="4754" t="s">
        <v>1366</v>
      </c>
      <c r="D14" s="4755" t="s">
        <v>90</v>
      </c>
      <c r="E14" s="4756" t="s">
        <v>4052</v>
      </c>
      <c r="F14" s="4757"/>
      <c r="G14" s="4757"/>
      <c r="H14" s="4757"/>
      <c r="I14" s="4757"/>
      <c r="J14" s="4757"/>
      <c r="K14" s="4757"/>
      <c r="L14" s="4758"/>
      <c r="M14" s="4759"/>
      <c r="N14" s="4757"/>
      <c r="O14" s="4760">
        <f>'11-A. IEC Sub-Annex'!O29</f>
        <v>2</v>
      </c>
      <c r="P14" s="4761"/>
      <c r="Q14" s="4761"/>
      <c r="R14" s="4760">
        <f>'11-A. IEC Sub-Annex'!R29</f>
        <v>0</v>
      </c>
      <c r="S14" s="4762"/>
      <c r="T14" s="3420">
        <f t="shared" si="0"/>
        <v>0</v>
      </c>
      <c r="U14" s="3420">
        <f t="shared" si="1"/>
        <v>0</v>
      </c>
      <c r="V14" s="3420">
        <f t="shared" si="2"/>
        <v>0</v>
      </c>
      <c r="W14" s="3421" t="str">
        <f t="shared" si="3"/>
        <v xml:space="preserve">STATE: ; PDY: ; KKL: ; MHE: ; YNM: </v>
      </c>
      <c r="X14" s="3420"/>
      <c r="Y14" s="3420"/>
      <c r="Z14" s="3420">
        <f t="shared" si="4"/>
        <v>0</v>
      </c>
      <c r="AA14" s="3420"/>
      <c r="AB14" s="3420"/>
      <c r="AC14" s="3420"/>
      <c r="AD14" s="3420">
        <f t="shared" si="5"/>
        <v>0</v>
      </c>
      <c r="AE14" s="3420"/>
      <c r="AF14" s="3420"/>
      <c r="AG14" s="3420"/>
      <c r="AH14" s="3420">
        <f t="shared" si="6"/>
        <v>0</v>
      </c>
      <c r="AI14" s="3420"/>
      <c r="AJ14" s="3420"/>
      <c r="AK14" s="3420"/>
      <c r="AL14" s="3420">
        <f t="shared" si="7"/>
        <v>0</v>
      </c>
      <c r="AM14" s="3420"/>
      <c r="AN14" s="3420"/>
      <c r="AO14" s="3420"/>
      <c r="AP14" s="3420">
        <f t="shared" si="8"/>
        <v>0</v>
      </c>
      <c r="AQ14" s="3420"/>
      <c r="AR14" s="3420">
        <f t="shared" si="9"/>
        <v>0</v>
      </c>
      <c r="AS14" s="3420">
        <f t="shared" si="10"/>
        <v>0</v>
      </c>
      <c r="AT14" s="3420">
        <f t="shared" si="11"/>
        <v>0</v>
      </c>
      <c r="AU14" s="3421" t="str">
        <f t="shared" si="12"/>
        <v xml:space="preserve">STATE: ; PDY: ; KKL: ; MHE: ; YNM: </v>
      </c>
      <c r="AV14" s="4762"/>
      <c r="AW14" s="4762"/>
      <c r="AX14" s="4762"/>
      <c r="AY14" s="4762"/>
      <c r="AZ14" s="4762"/>
      <c r="BA14" s="4762"/>
    </row>
    <row r="15" spans="1:53" ht="66.75" customHeight="1">
      <c r="A15" s="4753" t="s">
        <v>5231</v>
      </c>
      <c r="B15" s="4753">
        <v>11.14</v>
      </c>
      <c r="C15" s="4754" t="s">
        <v>1386</v>
      </c>
      <c r="D15" s="4755" t="s">
        <v>90</v>
      </c>
      <c r="E15" s="4756" t="s">
        <v>208</v>
      </c>
      <c r="F15" s="4757"/>
      <c r="G15" s="4757"/>
      <c r="H15" s="4757"/>
      <c r="I15" s="4757"/>
      <c r="J15" s="4757"/>
      <c r="K15" s="4757"/>
      <c r="L15" s="4758"/>
      <c r="M15" s="4759"/>
      <c r="N15" s="4757"/>
      <c r="O15" s="4760">
        <f>'11-A. IEC Sub-Annex'!O32</f>
        <v>2.4</v>
      </c>
      <c r="P15" s="4761"/>
      <c r="Q15" s="4761"/>
      <c r="R15" s="4760">
        <f>'11-A. IEC Sub-Annex'!R32</f>
        <v>0</v>
      </c>
      <c r="S15" s="4762"/>
      <c r="T15" s="3420">
        <f t="shared" si="0"/>
        <v>0</v>
      </c>
      <c r="U15" s="3420">
        <f t="shared" si="1"/>
        <v>0</v>
      </c>
      <c r="V15" s="3420">
        <f t="shared" si="2"/>
        <v>0</v>
      </c>
      <c r="W15" s="3421" t="str">
        <f t="shared" si="3"/>
        <v xml:space="preserve">STATE: ; PDY: ; KKL: ; MHE: ; YNM: </v>
      </c>
      <c r="X15" s="3420"/>
      <c r="Y15" s="3420"/>
      <c r="Z15" s="3420">
        <f t="shared" si="4"/>
        <v>0</v>
      </c>
      <c r="AA15" s="3420"/>
      <c r="AB15" s="3420"/>
      <c r="AC15" s="3420"/>
      <c r="AD15" s="3420">
        <f t="shared" si="5"/>
        <v>0</v>
      </c>
      <c r="AE15" s="3420"/>
      <c r="AF15" s="3420"/>
      <c r="AG15" s="3420"/>
      <c r="AH15" s="3420">
        <f t="shared" si="6"/>
        <v>0</v>
      </c>
      <c r="AI15" s="3420"/>
      <c r="AJ15" s="3420"/>
      <c r="AK15" s="3420"/>
      <c r="AL15" s="3420">
        <f t="shared" si="7"/>
        <v>0</v>
      </c>
      <c r="AM15" s="3420"/>
      <c r="AN15" s="3420"/>
      <c r="AO15" s="3420"/>
      <c r="AP15" s="3420">
        <f t="shared" si="8"/>
        <v>0</v>
      </c>
      <c r="AQ15" s="3420"/>
      <c r="AR15" s="3420">
        <f t="shared" si="9"/>
        <v>0</v>
      </c>
      <c r="AS15" s="3420">
        <f t="shared" si="10"/>
        <v>0</v>
      </c>
      <c r="AT15" s="3420">
        <f t="shared" si="11"/>
        <v>0</v>
      </c>
      <c r="AU15" s="3421" t="str">
        <f t="shared" si="12"/>
        <v xml:space="preserve">STATE: ; PDY: ; KKL: ; MHE: ; YNM: </v>
      </c>
      <c r="AV15" s="4762"/>
      <c r="AW15" s="4762"/>
      <c r="AX15" s="4762"/>
      <c r="AY15" s="4762"/>
      <c r="AZ15" s="4762"/>
      <c r="BA15" s="4762"/>
    </row>
    <row r="16" spans="1:53" s="512" customFormat="1" ht="66.75" customHeight="1">
      <c r="A16" s="4747">
        <v>11.2</v>
      </c>
      <c r="B16" s="4747"/>
      <c r="C16" s="4747" t="s">
        <v>5201</v>
      </c>
      <c r="D16" s="4748"/>
      <c r="E16" s="4748"/>
      <c r="F16" s="4763"/>
      <c r="G16" s="4763"/>
      <c r="H16" s="4763"/>
      <c r="I16" s="4763"/>
      <c r="J16" s="4763"/>
      <c r="K16" s="4763"/>
      <c r="L16" s="4764"/>
      <c r="M16" s="3463"/>
      <c r="N16" s="4763"/>
      <c r="O16" s="3466">
        <f>SUM(O17:O23)</f>
        <v>31.250159999999997</v>
      </c>
      <c r="P16" s="4765"/>
      <c r="Q16" s="4765"/>
      <c r="R16" s="3466">
        <f>SUM(R17:R23)</f>
        <v>0</v>
      </c>
      <c r="S16" s="4751"/>
      <c r="T16" s="3420"/>
      <c r="U16" s="3420"/>
      <c r="V16" s="3466">
        <f>SUM(V17:V23)</f>
        <v>0</v>
      </c>
      <c r="W16" s="3421"/>
      <c r="X16" s="3420"/>
      <c r="Y16" s="3420"/>
      <c r="Z16" s="3466">
        <f>SUM(Z17:Z23)</f>
        <v>0</v>
      </c>
      <c r="AA16" s="3420"/>
      <c r="AB16" s="3420"/>
      <c r="AC16" s="3420"/>
      <c r="AD16" s="3466">
        <f>SUM(AD17:AD23)</f>
        <v>0</v>
      </c>
      <c r="AE16" s="3420"/>
      <c r="AF16" s="3420"/>
      <c r="AG16" s="3420"/>
      <c r="AH16" s="3466">
        <f>SUM(AH17:AH23)</f>
        <v>0</v>
      </c>
      <c r="AI16" s="3420"/>
      <c r="AJ16" s="3420"/>
      <c r="AK16" s="3420"/>
      <c r="AL16" s="3466">
        <f>SUM(AL17:AL23)</f>
        <v>0</v>
      </c>
      <c r="AM16" s="3420"/>
      <c r="AN16" s="3420"/>
      <c r="AO16" s="3420"/>
      <c r="AP16" s="3466">
        <f>SUM(AP17:AP23)</f>
        <v>0</v>
      </c>
      <c r="AQ16" s="3420"/>
      <c r="AR16" s="3466">
        <f>SUM(AR17:AR23)</f>
        <v>0</v>
      </c>
      <c r="AS16" s="3420"/>
      <c r="AT16" s="3420"/>
      <c r="AU16" s="3421"/>
      <c r="AV16" s="4751"/>
      <c r="AW16" s="4751"/>
      <c r="AX16" s="4751"/>
      <c r="AY16" s="4751"/>
      <c r="AZ16" s="4751"/>
      <c r="BA16" s="4751"/>
    </row>
    <row r="17" spans="1:53" ht="66.75" customHeight="1">
      <c r="A17" s="4753" t="s">
        <v>5224</v>
      </c>
      <c r="B17" s="4753" t="s">
        <v>5209</v>
      </c>
      <c r="C17" s="4754" t="s">
        <v>1432</v>
      </c>
      <c r="D17" s="3423" t="s">
        <v>70</v>
      </c>
      <c r="E17" s="4756" t="s">
        <v>70</v>
      </c>
      <c r="F17" s="4757"/>
      <c r="G17" s="4757"/>
      <c r="H17" s="4757"/>
      <c r="I17" s="4757"/>
      <c r="J17" s="4757"/>
      <c r="K17" s="4757"/>
      <c r="L17" s="4758"/>
      <c r="M17" s="4759"/>
      <c r="N17" s="4757"/>
      <c r="O17" s="4760">
        <f>'11-A. IEC Sub-Annex'!O36</f>
        <v>0</v>
      </c>
      <c r="P17" s="4761"/>
      <c r="Q17" s="4761"/>
      <c r="R17" s="4760">
        <f>'11-A. IEC Sub-Annex'!R36</f>
        <v>0</v>
      </c>
      <c r="S17" s="4762"/>
      <c r="T17" s="3420">
        <f t="shared" si="0"/>
        <v>0</v>
      </c>
      <c r="U17" s="3420">
        <f t="shared" si="1"/>
        <v>0</v>
      </c>
      <c r="V17" s="3420">
        <f t="shared" si="2"/>
        <v>0</v>
      </c>
      <c r="W17" s="3421" t="str">
        <f t="shared" si="3"/>
        <v xml:space="preserve">STATE: ; PDY: ; KKL: ; MHE: ; YNM: </v>
      </c>
      <c r="X17" s="3420"/>
      <c r="Y17" s="3420"/>
      <c r="Z17" s="3420">
        <f t="shared" si="4"/>
        <v>0</v>
      </c>
      <c r="AA17" s="3420"/>
      <c r="AB17" s="3420"/>
      <c r="AC17" s="3420"/>
      <c r="AD17" s="3420">
        <f t="shared" si="5"/>
        <v>0</v>
      </c>
      <c r="AE17" s="3420"/>
      <c r="AF17" s="3420"/>
      <c r="AG17" s="3420"/>
      <c r="AH17" s="3420">
        <f t="shared" si="6"/>
        <v>0</v>
      </c>
      <c r="AI17" s="3420"/>
      <c r="AJ17" s="3420"/>
      <c r="AK17" s="3420"/>
      <c r="AL17" s="3420">
        <f t="shared" si="7"/>
        <v>0</v>
      </c>
      <c r="AM17" s="3420"/>
      <c r="AN17" s="3420"/>
      <c r="AO17" s="3420"/>
      <c r="AP17" s="3420">
        <f t="shared" si="8"/>
        <v>0</v>
      </c>
      <c r="AQ17" s="3420"/>
      <c r="AR17" s="3420">
        <f t="shared" si="9"/>
        <v>0</v>
      </c>
      <c r="AS17" s="3420">
        <f t="shared" si="10"/>
        <v>0</v>
      </c>
      <c r="AT17" s="3420">
        <f t="shared" si="11"/>
        <v>0</v>
      </c>
      <c r="AU17" s="3421" t="str">
        <f t="shared" si="12"/>
        <v xml:space="preserve">STATE: ; PDY: ; KKL: ; MHE: ; YNM: </v>
      </c>
      <c r="AV17" s="4762"/>
      <c r="AW17" s="4762"/>
      <c r="AX17" s="4762"/>
      <c r="AY17" s="4762"/>
      <c r="AZ17" s="4762"/>
      <c r="BA17" s="4762"/>
    </row>
    <row r="18" spans="1:53" ht="66.75" customHeight="1">
      <c r="A18" s="4753" t="s">
        <v>5232</v>
      </c>
      <c r="B18" s="4753" t="s">
        <v>5210</v>
      </c>
      <c r="C18" s="4754" t="s">
        <v>2629</v>
      </c>
      <c r="D18" s="3423" t="s">
        <v>70</v>
      </c>
      <c r="E18" s="4756" t="s">
        <v>2083</v>
      </c>
      <c r="F18" s="4757"/>
      <c r="G18" s="4757"/>
      <c r="H18" s="4757"/>
      <c r="I18" s="4757"/>
      <c r="J18" s="4757"/>
      <c r="K18" s="4757"/>
      <c r="L18" s="4758"/>
      <c r="M18" s="4759"/>
      <c r="N18" s="4757"/>
      <c r="O18" s="4760">
        <f>'11-A. IEC Sub-Annex'!O37</f>
        <v>0</v>
      </c>
      <c r="P18" s="4761"/>
      <c r="Q18" s="4761"/>
      <c r="R18" s="4760">
        <f>'11-A. IEC Sub-Annex'!R37</f>
        <v>0</v>
      </c>
      <c r="S18" s="4762"/>
      <c r="T18" s="3420">
        <f t="shared" si="0"/>
        <v>0</v>
      </c>
      <c r="U18" s="3420">
        <f t="shared" si="1"/>
        <v>0</v>
      </c>
      <c r="V18" s="3420">
        <f t="shared" si="2"/>
        <v>0</v>
      </c>
      <c r="W18" s="3421" t="str">
        <f t="shared" si="3"/>
        <v xml:space="preserve">STATE: ; PDY: ; KKL: ; MHE: ; YNM: </v>
      </c>
      <c r="X18" s="3420"/>
      <c r="Y18" s="3420"/>
      <c r="Z18" s="3420">
        <f t="shared" si="4"/>
        <v>0</v>
      </c>
      <c r="AA18" s="3420"/>
      <c r="AB18" s="3420"/>
      <c r="AC18" s="3420"/>
      <c r="AD18" s="3420">
        <f t="shared" si="5"/>
        <v>0</v>
      </c>
      <c r="AE18" s="3420"/>
      <c r="AF18" s="3420"/>
      <c r="AG18" s="3420"/>
      <c r="AH18" s="3420">
        <f t="shared" si="6"/>
        <v>0</v>
      </c>
      <c r="AI18" s="3420"/>
      <c r="AJ18" s="3420"/>
      <c r="AK18" s="3420"/>
      <c r="AL18" s="3420">
        <f t="shared" si="7"/>
        <v>0</v>
      </c>
      <c r="AM18" s="3420"/>
      <c r="AN18" s="3420"/>
      <c r="AO18" s="3420"/>
      <c r="AP18" s="3420">
        <f t="shared" si="8"/>
        <v>0</v>
      </c>
      <c r="AQ18" s="3420"/>
      <c r="AR18" s="3420">
        <f t="shared" si="9"/>
        <v>0</v>
      </c>
      <c r="AS18" s="3420">
        <f t="shared" si="10"/>
        <v>0</v>
      </c>
      <c r="AT18" s="3420">
        <f t="shared" si="11"/>
        <v>0</v>
      </c>
      <c r="AU18" s="3421" t="str">
        <f t="shared" si="12"/>
        <v xml:space="preserve">STATE: ; PDY: ; KKL: ; MHE: ; YNM: </v>
      </c>
      <c r="AV18" s="4762"/>
      <c r="AW18" s="4762"/>
      <c r="AX18" s="4762"/>
      <c r="AY18" s="4762"/>
      <c r="AZ18" s="4762"/>
      <c r="BA18" s="4762"/>
    </row>
    <row r="19" spans="1:53" ht="66.75" customHeight="1">
      <c r="A19" s="4753" t="s">
        <v>5233</v>
      </c>
      <c r="B19" s="4754">
        <v>11.23</v>
      </c>
      <c r="C19" s="4754" t="s">
        <v>2520</v>
      </c>
      <c r="D19" s="3423" t="s">
        <v>70</v>
      </c>
      <c r="E19" s="4756" t="s">
        <v>4967</v>
      </c>
      <c r="F19" s="4757"/>
      <c r="G19" s="4757"/>
      <c r="H19" s="4757"/>
      <c r="I19" s="4757"/>
      <c r="J19" s="4757"/>
      <c r="K19" s="4757"/>
      <c r="L19" s="4758"/>
      <c r="M19" s="4759"/>
      <c r="N19" s="4757"/>
      <c r="O19" s="4760">
        <f>'11-A. IEC Sub-Annex'!O40</f>
        <v>0</v>
      </c>
      <c r="P19" s="4761"/>
      <c r="Q19" s="4761"/>
      <c r="R19" s="4760">
        <f>'11-A. IEC Sub-Annex'!R40</f>
        <v>0</v>
      </c>
      <c r="S19" s="4762"/>
      <c r="T19" s="3420">
        <f t="shared" si="0"/>
        <v>0</v>
      </c>
      <c r="U19" s="3420">
        <f t="shared" si="1"/>
        <v>0</v>
      </c>
      <c r="V19" s="3420">
        <f t="shared" si="2"/>
        <v>0</v>
      </c>
      <c r="W19" s="3421" t="str">
        <f t="shared" si="3"/>
        <v xml:space="preserve">STATE: ; PDY: ; KKL: ; MHE: ; YNM: </v>
      </c>
      <c r="X19" s="3420"/>
      <c r="Y19" s="3420"/>
      <c r="Z19" s="3420">
        <f t="shared" si="4"/>
        <v>0</v>
      </c>
      <c r="AA19" s="3420"/>
      <c r="AB19" s="3420"/>
      <c r="AC19" s="3420"/>
      <c r="AD19" s="3420">
        <f t="shared" si="5"/>
        <v>0</v>
      </c>
      <c r="AE19" s="3420"/>
      <c r="AF19" s="3420"/>
      <c r="AG19" s="3420"/>
      <c r="AH19" s="3420">
        <f t="shared" si="6"/>
        <v>0</v>
      </c>
      <c r="AI19" s="3420"/>
      <c r="AJ19" s="3420"/>
      <c r="AK19" s="3420"/>
      <c r="AL19" s="3420">
        <f t="shared" si="7"/>
        <v>0</v>
      </c>
      <c r="AM19" s="3420"/>
      <c r="AN19" s="3420"/>
      <c r="AO19" s="3420"/>
      <c r="AP19" s="3420">
        <f t="shared" si="8"/>
        <v>0</v>
      </c>
      <c r="AQ19" s="3420"/>
      <c r="AR19" s="3420">
        <f t="shared" si="9"/>
        <v>0</v>
      </c>
      <c r="AS19" s="3420">
        <f t="shared" si="10"/>
        <v>0</v>
      </c>
      <c r="AT19" s="3420">
        <f t="shared" si="11"/>
        <v>0</v>
      </c>
      <c r="AU19" s="3421" t="str">
        <f t="shared" si="12"/>
        <v xml:space="preserve">STATE: ; PDY: ; KKL: ; MHE: ; YNM: </v>
      </c>
      <c r="AV19" s="4762"/>
      <c r="AW19" s="4762"/>
      <c r="AX19" s="4762"/>
      <c r="AY19" s="4762"/>
      <c r="AZ19" s="4762"/>
      <c r="BA19" s="4762"/>
    </row>
    <row r="20" spans="1:53" ht="100.5" customHeight="1">
      <c r="A20" s="4753" t="s">
        <v>5234</v>
      </c>
      <c r="B20" s="4753" t="s">
        <v>5211</v>
      </c>
      <c r="C20" s="4754" t="s">
        <v>3873</v>
      </c>
      <c r="D20" s="3423" t="s">
        <v>70</v>
      </c>
      <c r="E20" s="4756" t="s">
        <v>4344</v>
      </c>
      <c r="F20" s="4757"/>
      <c r="G20" s="4757"/>
      <c r="H20" s="4757"/>
      <c r="I20" s="4757"/>
      <c r="J20" s="4757"/>
      <c r="K20" s="4757"/>
      <c r="L20" s="4758"/>
      <c r="M20" s="4759"/>
      <c r="N20" s="4757"/>
      <c r="O20" s="4760">
        <f>'11-A. IEC Sub-Annex'!O43</f>
        <v>31.250159999999997</v>
      </c>
      <c r="P20" s="4761"/>
      <c r="Q20" s="4761"/>
      <c r="R20" s="4760">
        <f>'11-A. IEC Sub-Annex'!R43</f>
        <v>0</v>
      </c>
      <c r="S20" s="4762"/>
      <c r="T20" s="3420">
        <f t="shared" si="0"/>
        <v>0</v>
      </c>
      <c r="U20" s="3420">
        <f t="shared" si="1"/>
        <v>0</v>
      </c>
      <c r="V20" s="3420">
        <f t="shared" si="2"/>
        <v>0</v>
      </c>
      <c r="W20" s="3421" t="str">
        <f t="shared" si="3"/>
        <v xml:space="preserve">STATE: ; PDY: ; KKL: ; MHE: ; YNM: </v>
      </c>
      <c r="X20" s="3420"/>
      <c r="Y20" s="3420"/>
      <c r="Z20" s="3420">
        <f t="shared" si="4"/>
        <v>0</v>
      </c>
      <c r="AA20" s="3420"/>
      <c r="AB20" s="3420"/>
      <c r="AC20" s="3420"/>
      <c r="AD20" s="3420">
        <f t="shared" si="5"/>
        <v>0</v>
      </c>
      <c r="AE20" s="3420"/>
      <c r="AF20" s="3420"/>
      <c r="AG20" s="3420"/>
      <c r="AH20" s="3420">
        <f t="shared" si="6"/>
        <v>0</v>
      </c>
      <c r="AI20" s="3420"/>
      <c r="AJ20" s="3420"/>
      <c r="AK20" s="3420"/>
      <c r="AL20" s="3420">
        <f t="shared" si="7"/>
        <v>0</v>
      </c>
      <c r="AM20" s="3420"/>
      <c r="AN20" s="3420"/>
      <c r="AO20" s="3420"/>
      <c r="AP20" s="3420">
        <f t="shared" si="8"/>
        <v>0</v>
      </c>
      <c r="AQ20" s="3420"/>
      <c r="AR20" s="3420">
        <f t="shared" si="9"/>
        <v>0</v>
      </c>
      <c r="AS20" s="3420">
        <f t="shared" si="10"/>
        <v>0</v>
      </c>
      <c r="AT20" s="3420">
        <f t="shared" si="11"/>
        <v>0</v>
      </c>
      <c r="AU20" s="3421" t="str">
        <f t="shared" si="12"/>
        <v xml:space="preserve">STATE: ; PDY: ; KKL: ; MHE: ; YNM: </v>
      </c>
      <c r="AV20" s="4762"/>
      <c r="AW20" s="4762"/>
      <c r="AX20" s="4762"/>
      <c r="AY20" s="4762"/>
      <c r="AZ20" s="4762"/>
      <c r="BA20" s="4762"/>
    </row>
    <row r="21" spans="1:53" ht="91.5" customHeight="1">
      <c r="A21" s="4753" t="s">
        <v>5235</v>
      </c>
      <c r="B21" s="4753" t="s">
        <v>3995</v>
      </c>
      <c r="C21" s="4754" t="s">
        <v>4006</v>
      </c>
      <c r="D21" s="3423" t="s">
        <v>70</v>
      </c>
      <c r="E21" s="4756" t="s">
        <v>4702</v>
      </c>
      <c r="F21" s="4757"/>
      <c r="G21" s="4757"/>
      <c r="H21" s="4757"/>
      <c r="I21" s="4757"/>
      <c r="J21" s="4757"/>
      <c r="K21" s="4757"/>
      <c r="L21" s="4758"/>
      <c r="M21" s="4759"/>
      <c r="N21" s="4757"/>
      <c r="O21" s="4760">
        <f>'11-A. IEC Sub-Annex'!O44</f>
        <v>0</v>
      </c>
      <c r="P21" s="4761"/>
      <c r="Q21" s="4761"/>
      <c r="R21" s="4760">
        <f>'11-A. IEC Sub-Annex'!R44</f>
        <v>0</v>
      </c>
      <c r="S21" s="4762"/>
      <c r="T21" s="3420">
        <f t="shared" si="0"/>
        <v>0</v>
      </c>
      <c r="U21" s="3420">
        <f t="shared" si="1"/>
        <v>0</v>
      </c>
      <c r="V21" s="3420">
        <f t="shared" si="2"/>
        <v>0</v>
      </c>
      <c r="W21" s="3421" t="str">
        <f t="shared" si="3"/>
        <v xml:space="preserve">STATE: ; PDY: ; KKL: ; MHE: ; YNM: </v>
      </c>
      <c r="X21" s="3420"/>
      <c r="Y21" s="3420"/>
      <c r="Z21" s="3420">
        <f t="shared" si="4"/>
        <v>0</v>
      </c>
      <c r="AA21" s="3420"/>
      <c r="AB21" s="3420"/>
      <c r="AC21" s="3420"/>
      <c r="AD21" s="3420">
        <f t="shared" si="5"/>
        <v>0</v>
      </c>
      <c r="AE21" s="3420"/>
      <c r="AF21" s="3420"/>
      <c r="AG21" s="3420"/>
      <c r="AH21" s="3420">
        <f t="shared" si="6"/>
        <v>0</v>
      </c>
      <c r="AI21" s="3420"/>
      <c r="AJ21" s="3420"/>
      <c r="AK21" s="3420"/>
      <c r="AL21" s="3420">
        <f t="shared" si="7"/>
        <v>0</v>
      </c>
      <c r="AM21" s="3420"/>
      <c r="AN21" s="3420"/>
      <c r="AO21" s="3420"/>
      <c r="AP21" s="3420">
        <f t="shared" si="8"/>
        <v>0</v>
      </c>
      <c r="AQ21" s="3420"/>
      <c r="AR21" s="3420">
        <f t="shared" si="9"/>
        <v>0</v>
      </c>
      <c r="AS21" s="3420">
        <f t="shared" si="10"/>
        <v>0</v>
      </c>
      <c r="AT21" s="3420">
        <f t="shared" si="11"/>
        <v>0</v>
      </c>
      <c r="AU21" s="3421" t="str">
        <f t="shared" si="12"/>
        <v xml:space="preserve">STATE: ; PDY: ; KKL: ; MHE: ; YNM: </v>
      </c>
      <c r="AV21" s="4762"/>
      <c r="AW21" s="4762"/>
      <c r="AX21" s="4762"/>
      <c r="AY21" s="4762"/>
      <c r="AZ21" s="4762"/>
      <c r="BA21" s="4762"/>
    </row>
    <row r="22" spans="1:53" ht="66.75" customHeight="1">
      <c r="A22" s="4753" t="s">
        <v>5236</v>
      </c>
      <c r="B22" s="4753" t="s">
        <v>4475</v>
      </c>
      <c r="C22" s="4754" t="s">
        <v>4521</v>
      </c>
      <c r="D22" s="3423" t="s">
        <v>70</v>
      </c>
      <c r="E22" s="4756" t="s">
        <v>4897</v>
      </c>
      <c r="F22" s="4757"/>
      <c r="G22" s="4757"/>
      <c r="H22" s="4757"/>
      <c r="I22" s="4757"/>
      <c r="J22" s="4757"/>
      <c r="K22" s="4757"/>
      <c r="L22" s="4758"/>
      <c r="M22" s="4759"/>
      <c r="N22" s="4757"/>
      <c r="O22" s="4760">
        <f>'11-A. IEC Sub-Annex'!O45</f>
        <v>0</v>
      </c>
      <c r="P22" s="4761"/>
      <c r="Q22" s="4761"/>
      <c r="R22" s="4760">
        <f>'11-A. IEC Sub-Annex'!R45</f>
        <v>0</v>
      </c>
      <c r="S22" s="4762"/>
      <c r="T22" s="3420">
        <f t="shared" si="0"/>
        <v>0</v>
      </c>
      <c r="U22" s="3420">
        <f t="shared" si="1"/>
        <v>0</v>
      </c>
      <c r="V22" s="3420">
        <f t="shared" si="2"/>
        <v>0</v>
      </c>
      <c r="W22" s="3421" t="str">
        <f t="shared" si="3"/>
        <v xml:space="preserve">STATE: ; PDY: ; KKL: ; MHE: ; YNM: </v>
      </c>
      <c r="X22" s="3420"/>
      <c r="Y22" s="3420"/>
      <c r="Z22" s="3420">
        <f t="shared" si="4"/>
        <v>0</v>
      </c>
      <c r="AA22" s="3420"/>
      <c r="AB22" s="3420"/>
      <c r="AC22" s="3420"/>
      <c r="AD22" s="3420">
        <f t="shared" si="5"/>
        <v>0</v>
      </c>
      <c r="AE22" s="3420"/>
      <c r="AF22" s="3420"/>
      <c r="AG22" s="3420"/>
      <c r="AH22" s="3420">
        <f t="shared" si="6"/>
        <v>0</v>
      </c>
      <c r="AI22" s="3420"/>
      <c r="AJ22" s="3420"/>
      <c r="AK22" s="3420"/>
      <c r="AL22" s="3420">
        <f t="shared" si="7"/>
        <v>0</v>
      </c>
      <c r="AM22" s="3420"/>
      <c r="AN22" s="3420"/>
      <c r="AO22" s="3420"/>
      <c r="AP22" s="3420">
        <f t="shared" si="8"/>
        <v>0</v>
      </c>
      <c r="AQ22" s="3420"/>
      <c r="AR22" s="3420">
        <f t="shared" si="9"/>
        <v>0</v>
      </c>
      <c r="AS22" s="3420">
        <f t="shared" si="10"/>
        <v>0</v>
      </c>
      <c r="AT22" s="3420">
        <f t="shared" si="11"/>
        <v>0</v>
      </c>
      <c r="AU22" s="3421" t="str">
        <f t="shared" si="12"/>
        <v xml:space="preserve">STATE: ; PDY: ; KKL: ; MHE: ; YNM: </v>
      </c>
      <c r="AV22" s="4762"/>
      <c r="AW22" s="4762"/>
      <c r="AX22" s="4762"/>
      <c r="AY22" s="4762"/>
      <c r="AZ22" s="4762"/>
      <c r="BA22" s="4762"/>
    </row>
    <row r="23" spans="1:53" ht="66.75" customHeight="1">
      <c r="A23" s="4753" t="s">
        <v>5237</v>
      </c>
      <c r="B23" s="4753">
        <v>11.24</v>
      </c>
      <c r="C23" s="4754" t="s">
        <v>1429</v>
      </c>
      <c r="D23" s="3423" t="s">
        <v>70</v>
      </c>
      <c r="E23" s="4756" t="s">
        <v>70</v>
      </c>
      <c r="F23" s="4757"/>
      <c r="G23" s="4757"/>
      <c r="H23" s="4757"/>
      <c r="I23" s="4757"/>
      <c r="J23" s="4757"/>
      <c r="K23" s="4757"/>
      <c r="L23" s="4758"/>
      <c r="M23" s="4759"/>
      <c r="N23" s="4757"/>
      <c r="O23" s="4760">
        <f>'11-A. IEC Sub-Annex'!O46</f>
        <v>0</v>
      </c>
      <c r="P23" s="4761"/>
      <c r="Q23" s="4761"/>
      <c r="R23" s="4760">
        <f>'11-A. IEC Sub-Annex'!R46</f>
        <v>0</v>
      </c>
      <c r="S23" s="4762"/>
      <c r="T23" s="3420">
        <f t="shared" si="0"/>
        <v>0</v>
      </c>
      <c r="U23" s="3420">
        <f t="shared" si="1"/>
        <v>0</v>
      </c>
      <c r="V23" s="3420">
        <f t="shared" si="2"/>
        <v>0</v>
      </c>
      <c r="W23" s="3421" t="str">
        <f t="shared" si="3"/>
        <v xml:space="preserve">STATE: ; PDY: ; KKL: ; MHE: ; YNM: </v>
      </c>
      <c r="X23" s="3420"/>
      <c r="Y23" s="3420"/>
      <c r="Z23" s="3420">
        <f t="shared" si="4"/>
        <v>0</v>
      </c>
      <c r="AA23" s="3420"/>
      <c r="AB23" s="3420"/>
      <c r="AC23" s="3420"/>
      <c r="AD23" s="3420">
        <f t="shared" si="5"/>
        <v>0</v>
      </c>
      <c r="AE23" s="3420"/>
      <c r="AF23" s="3420"/>
      <c r="AG23" s="3420"/>
      <c r="AH23" s="3420">
        <f t="shared" si="6"/>
        <v>0</v>
      </c>
      <c r="AI23" s="3420"/>
      <c r="AJ23" s="3420"/>
      <c r="AK23" s="3420"/>
      <c r="AL23" s="3420">
        <f t="shared" si="7"/>
        <v>0</v>
      </c>
      <c r="AM23" s="3420"/>
      <c r="AN23" s="3420"/>
      <c r="AO23" s="3420"/>
      <c r="AP23" s="3420">
        <f t="shared" si="8"/>
        <v>0</v>
      </c>
      <c r="AQ23" s="3420"/>
      <c r="AR23" s="3420">
        <f t="shared" si="9"/>
        <v>0</v>
      </c>
      <c r="AS23" s="3420">
        <f t="shared" si="10"/>
        <v>0</v>
      </c>
      <c r="AT23" s="3420">
        <f t="shared" si="11"/>
        <v>0</v>
      </c>
      <c r="AU23" s="3421" t="str">
        <f t="shared" si="12"/>
        <v xml:space="preserve">STATE: ; PDY: ; KKL: ; MHE: ; YNM: </v>
      </c>
      <c r="AV23" s="4762"/>
      <c r="AW23" s="4762"/>
      <c r="AX23" s="4762"/>
      <c r="AY23" s="4762"/>
      <c r="AZ23" s="4762"/>
      <c r="BA23" s="4762"/>
    </row>
    <row r="24" spans="1:53" s="512" customFormat="1" ht="66.75" customHeight="1">
      <c r="A24" s="4747">
        <v>11.3</v>
      </c>
      <c r="B24" s="4747"/>
      <c r="C24" s="4747" t="s">
        <v>5202</v>
      </c>
      <c r="D24" s="4748"/>
      <c r="E24" s="4748"/>
      <c r="F24" s="4763"/>
      <c r="G24" s="4763"/>
      <c r="H24" s="4763"/>
      <c r="I24" s="4763"/>
      <c r="J24" s="4763"/>
      <c r="K24" s="4763"/>
      <c r="L24" s="4764"/>
      <c r="M24" s="3463"/>
      <c r="N24" s="4763"/>
      <c r="O24" s="3466">
        <f>SUM(O25:O30)</f>
        <v>17.567999999976891</v>
      </c>
      <c r="P24" s="4765"/>
      <c r="Q24" s="4765"/>
      <c r="R24" s="3466">
        <f>SUM(R25:R30)</f>
        <v>0</v>
      </c>
      <c r="S24" s="4751"/>
      <c r="T24" s="3420"/>
      <c r="U24" s="3420"/>
      <c r="V24" s="3466">
        <f>SUM(V25:V30)</f>
        <v>0</v>
      </c>
      <c r="W24" s="3421"/>
      <c r="X24" s="3420"/>
      <c r="Y24" s="3420"/>
      <c r="Z24" s="3466">
        <f>SUM(Z25:Z30)</f>
        <v>0</v>
      </c>
      <c r="AA24" s="3420"/>
      <c r="AB24" s="3420"/>
      <c r="AC24" s="3420"/>
      <c r="AD24" s="3466">
        <f>SUM(AD25:AD30)</f>
        <v>0</v>
      </c>
      <c r="AE24" s="3420"/>
      <c r="AF24" s="3420"/>
      <c r="AG24" s="3420"/>
      <c r="AH24" s="3466">
        <f>SUM(AH25:AH30)</f>
        <v>0</v>
      </c>
      <c r="AI24" s="3420"/>
      <c r="AJ24" s="3420"/>
      <c r="AK24" s="3420"/>
      <c r="AL24" s="3466">
        <f>SUM(AL25:AL30)</f>
        <v>0</v>
      </c>
      <c r="AM24" s="3420"/>
      <c r="AN24" s="3420"/>
      <c r="AO24" s="3420"/>
      <c r="AP24" s="3466">
        <f>SUM(AP25:AP30)</f>
        <v>0</v>
      </c>
      <c r="AQ24" s="3420"/>
      <c r="AR24" s="3466">
        <f>SUM(AR25:AR30)</f>
        <v>0</v>
      </c>
      <c r="AS24" s="3420"/>
      <c r="AT24" s="3420"/>
      <c r="AU24" s="3421"/>
      <c r="AV24" s="4751"/>
      <c r="AW24" s="4751"/>
      <c r="AX24" s="4751"/>
      <c r="AY24" s="4751"/>
      <c r="AZ24" s="4751"/>
      <c r="BA24" s="4751"/>
    </row>
    <row r="25" spans="1:53" ht="66.75" customHeight="1">
      <c r="A25" s="4753" t="s">
        <v>5225</v>
      </c>
      <c r="B25" s="4754">
        <v>11.15</v>
      </c>
      <c r="C25" s="4754" t="s">
        <v>1390</v>
      </c>
      <c r="D25" s="4644" t="s">
        <v>4345</v>
      </c>
      <c r="E25" s="4756" t="s">
        <v>114</v>
      </c>
      <c r="F25" s="4757"/>
      <c r="G25" s="4757"/>
      <c r="H25" s="4757"/>
      <c r="I25" s="4757"/>
      <c r="J25" s="4757"/>
      <c r="K25" s="4757"/>
      <c r="L25" s="4758"/>
      <c r="M25" s="4759"/>
      <c r="N25" s="4757"/>
      <c r="O25" s="4760">
        <f>'11-A. IEC Sub-Annex'!O57</f>
        <v>9.1879999999768902</v>
      </c>
      <c r="P25" s="4761"/>
      <c r="Q25" s="4761"/>
      <c r="R25" s="4760">
        <f>'11-A. IEC Sub-Annex'!R57</f>
        <v>0</v>
      </c>
      <c r="S25" s="4762"/>
      <c r="T25" s="3420">
        <f t="shared" si="0"/>
        <v>0</v>
      </c>
      <c r="U25" s="3420">
        <f t="shared" si="1"/>
        <v>0</v>
      </c>
      <c r="V25" s="3420">
        <f t="shared" si="2"/>
        <v>0</v>
      </c>
      <c r="W25" s="3421" t="str">
        <f t="shared" si="3"/>
        <v xml:space="preserve">STATE: ; PDY: ; KKL: ; MHE: ; YNM: </v>
      </c>
      <c r="X25" s="3420"/>
      <c r="Y25" s="3420"/>
      <c r="Z25" s="3420">
        <f t="shared" si="4"/>
        <v>0</v>
      </c>
      <c r="AA25" s="3420"/>
      <c r="AB25" s="3420"/>
      <c r="AC25" s="3420"/>
      <c r="AD25" s="3420">
        <f t="shared" si="5"/>
        <v>0</v>
      </c>
      <c r="AE25" s="3420"/>
      <c r="AF25" s="3420"/>
      <c r="AG25" s="3420"/>
      <c r="AH25" s="3420">
        <f t="shared" si="6"/>
        <v>0</v>
      </c>
      <c r="AI25" s="3420"/>
      <c r="AJ25" s="3420"/>
      <c r="AK25" s="3420"/>
      <c r="AL25" s="3420">
        <f t="shared" si="7"/>
        <v>0</v>
      </c>
      <c r="AM25" s="3420"/>
      <c r="AN25" s="3420"/>
      <c r="AO25" s="3420"/>
      <c r="AP25" s="3420">
        <f t="shared" si="8"/>
        <v>0</v>
      </c>
      <c r="AQ25" s="3420"/>
      <c r="AR25" s="3420">
        <f t="shared" si="9"/>
        <v>0</v>
      </c>
      <c r="AS25" s="3420">
        <f t="shared" si="10"/>
        <v>0</v>
      </c>
      <c r="AT25" s="3420">
        <f t="shared" si="11"/>
        <v>0</v>
      </c>
      <c r="AU25" s="3421" t="str">
        <f t="shared" si="12"/>
        <v xml:space="preserve">STATE: ; PDY: ; KKL: ; MHE: ; YNM: </v>
      </c>
      <c r="AV25" s="4762"/>
      <c r="AW25" s="4762"/>
      <c r="AX25" s="4762"/>
      <c r="AY25" s="4762"/>
      <c r="AZ25" s="4762"/>
      <c r="BA25" s="4762"/>
    </row>
    <row r="26" spans="1:53" ht="66.75" customHeight="1">
      <c r="A26" s="4753" t="s">
        <v>5238</v>
      </c>
      <c r="B26" s="4754">
        <v>11.16</v>
      </c>
      <c r="C26" s="4754" t="s">
        <v>1404</v>
      </c>
      <c r="D26" s="4644" t="s">
        <v>4345</v>
      </c>
      <c r="E26" s="4756" t="s">
        <v>146</v>
      </c>
      <c r="F26" s="4757"/>
      <c r="G26" s="4757"/>
      <c r="H26" s="4757"/>
      <c r="I26" s="4757"/>
      <c r="J26" s="4757"/>
      <c r="K26" s="4757"/>
      <c r="L26" s="4758"/>
      <c r="M26" s="4759"/>
      <c r="N26" s="4757"/>
      <c r="O26" s="4760">
        <f>'11-A. IEC Sub-Annex'!O66</f>
        <v>1.3800000000000001</v>
      </c>
      <c r="P26" s="4761"/>
      <c r="Q26" s="4761"/>
      <c r="R26" s="4760">
        <f>'11-A. IEC Sub-Annex'!R66</f>
        <v>0</v>
      </c>
      <c r="S26" s="4762"/>
      <c r="T26" s="3420">
        <f t="shared" si="0"/>
        <v>0</v>
      </c>
      <c r="U26" s="3420">
        <f t="shared" si="1"/>
        <v>0</v>
      </c>
      <c r="V26" s="3420">
        <f t="shared" si="2"/>
        <v>0</v>
      </c>
      <c r="W26" s="3421" t="str">
        <f t="shared" si="3"/>
        <v xml:space="preserve">STATE: ; PDY: ; KKL: ; MHE: ; YNM: </v>
      </c>
      <c r="X26" s="3420"/>
      <c r="Y26" s="3420"/>
      <c r="Z26" s="3420">
        <f t="shared" si="4"/>
        <v>0</v>
      </c>
      <c r="AA26" s="3420"/>
      <c r="AB26" s="3420"/>
      <c r="AC26" s="3420"/>
      <c r="AD26" s="3420">
        <f t="shared" si="5"/>
        <v>0</v>
      </c>
      <c r="AE26" s="3420"/>
      <c r="AF26" s="3420"/>
      <c r="AG26" s="3420"/>
      <c r="AH26" s="3420">
        <f t="shared" si="6"/>
        <v>0</v>
      </c>
      <c r="AI26" s="3420"/>
      <c r="AJ26" s="3420"/>
      <c r="AK26" s="3420"/>
      <c r="AL26" s="3420">
        <f t="shared" si="7"/>
        <v>0</v>
      </c>
      <c r="AM26" s="3420"/>
      <c r="AN26" s="3420"/>
      <c r="AO26" s="3420"/>
      <c r="AP26" s="3420">
        <f t="shared" si="8"/>
        <v>0</v>
      </c>
      <c r="AQ26" s="3420"/>
      <c r="AR26" s="3420">
        <f t="shared" si="9"/>
        <v>0</v>
      </c>
      <c r="AS26" s="3420">
        <f t="shared" si="10"/>
        <v>0</v>
      </c>
      <c r="AT26" s="3420">
        <f t="shared" si="11"/>
        <v>0</v>
      </c>
      <c r="AU26" s="3421" t="str">
        <f t="shared" si="12"/>
        <v xml:space="preserve">STATE: ; PDY: ; KKL: ; MHE: ; YNM: </v>
      </c>
      <c r="AV26" s="4762"/>
      <c r="AW26" s="4762"/>
      <c r="AX26" s="4762"/>
      <c r="AY26" s="4762"/>
      <c r="AZ26" s="4762"/>
      <c r="BA26" s="4762"/>
    </row>
    <row r="27" spans="1:53" ht="66.75" customHeight="1">
      <c r="A27" s="4753" t="s">
        <v>5239</v>
      </c>
      <c r="B27" s="4754">
        <v>11.17</v>
      </c>
      <c r="C27" s="4754" t="s">
        <v>4868</v>
      </c>
      <c r="D27" s="4644" t="s">
        <v>4345</v>
      </c>
      <c r="E27" s="4756" t="s">
        <v>4656</v>
      </c>
      <c r="F27" s="4757"/>
      <c r="G27" s="4757"/>
      <c r="H27" s="4757"/>
      <c r="I27" s="4757"/>
      <c r="J27" s="4757"/>
      <c r="K27" s="4757"/>
      <c r="L27" s="4758"/>
      <c r="M27" s="4759"/>
      <c r="N27" s="4757"/>
      <c r="O27" s="4760">
        <f>'11-A. IEC Sub-Annex'!O69</f>
        <v>5</v>
      </c>
      <c r="P27" s="4761"/>
      <c r="Q27" s="4761"/>
      <c r="R27" s="4760">
        <f>'11-A. IEC Sub-Annex'!R69</f>
        <v>0</v>
      </c>
      <c r="S27" s="4762"/>
      <c r="T27" s="3420">
        <f t="shared" si="0"/>
        <v>0</v>
      </c>
      <c r="U27" s="3420">
        <f t="shared" si="1"/>
        <v>0</v>
      </c>
      <c r="V27" s="3420">
        <f t="shared" si="2"/>
        <v>0</v>
      </c>
      <c r="W27" s="3421" t="str">
        <f t="shared" si="3"/>
        <v xml:space="preserve">STATE: ; PDY: ; KKL: ; MHE: ; YNM: </v>
      </c>
      <c r="X27" s="3420"/>
      <c r="Y27" s="3420"/>
      <c r="Z27" s="3420">
        <f t="shared" si="4"/>
        <v>0</v>
      </c>
      <c r="AA27" s="3420"/>
      <c r="AB27" s="3420"/>
      <c r="AC27" s="3420"/>
      <c r="AD27" s="3420">
        <f t="shared" si="5"/>
        <v>0</v>
      </c>
      <c r="AE27" s="3420"/>
      <c r="AF27" s="3420"/>
      <c r="AG27" s="3420"/>
      <c r="AH27" s="3420">
        <f t="shared" si="6"/>
        <v>0</v>
      </c>
      <c r="AI27" s="3420"/>
      <c r="AJ27" s="3420"/>
      <c r="AK27" s="3420"/>
      <c r="AL27" s="3420">
        <f t="shared" si="7"/>
        <v>0</v>
      </c>
      <c r="AM27" s="3420"/>
      <c r="AN27" s="3420"/>
      <c r="AO27" s="3420"/>
      <c r="AP27" s="3420">
        <f t="shared" si="8"/>
        <v>0</v>
      </c>
      <c r="AQ27" s="3420"/>
      <c r="AR27" s="3420">
        <f t="shared" si="9"/>
        <v>0</v>
      </c>
      <c r="AS27" s="3420">
        <f t="shared" si="10"/>
        <v>0</v>
      </c>
      <c r="AT27" s="3420">
        <f t="shared" si="11"/>
        <v>0</v>
      </c>
      <c r="AU27" s="3421" t="str">
        <f t="shared" si="12"/>
        <v xml:space="preserve">STATE: ; PDY: ; KKL: ; MHE: ; YNM: </v>
      </c>
      <c r="AV27" s="4762"/>
      <c r="AW27" s="4762"/>
      <c r="AX27" s="4762"/>
      <c r="AY27" s="4762"/>
      <c r="AZ27" s="4762"/>
      <c r="BA27" s="4762"/>
    </row>
    <row r="28" spans="1:53" ht="66.75" customHeight="1">
      <c r="A28" s="4753" t="s">
        <v>5240</v>
      </c>
      <c r="B28" s="4754" t="s">
        <v>3885</v>
      </c>
      <c r="C28" s="4754" t="s">
        <v>5204</v>
      </c>
      <c r="D28" s="4644" t="s">
        <v>4345</v>
      </c>
      <c r="E28" s="4756" t="s">
        <v>3976</v>
      </c>
      <c r="F28" s="4757"/>
      <c r="G28" s="4757"/>
      <c r="H28" s="4757"/>
      <c r="I28" s="4757"/>
      <c r="J28" s="4757"/>
      <c r="K28" s="4757"/>
      <c r="L28" s="4758"/>
      <c r="M28" s="4759"/>
      <c r="N28" s="4757"/>
      <c r="O28" s="4760">
        <f>'11-A. IEC Sub-Annex'!O73</f>
        <v>2</v>
      </c>
      <c r="P28" s="4761"/>
      <c r="Q28" s="4761"/>
      <c r="R28" s="4760">
        <f>'11-A. IEC Sub-Annex'!R73</f>
        <v>0</v>
      </c>
      <c r="S28" s="4762"/>
      <c r="T28" s="3420">
        <f t="shared" si="0"/>
        <v>0</v>
      </c>
      <c r="U28" s="3420">
        <f t="shared" si="1"/>
        <v>0</v>
      </c>
      <c r="V28" s="3420">
        <f t="shared" si="2"/>
        <v>0</v>
      </c>
      <c r="W28" s="3421" t="str">
        <f t="shared" si="3"/>
        <v xml:space="preserve">STATE: ; PDY: ; KKL: ; MHE: ; YNM: </v>
      </c>
      <c r="X28" s="3420"/>
      <c r="Y28" s="3420"/>
      <c r="Z28" s="3420">
        <f t="shared" si="4"/>
        <v>0</v>
      </c>
      <c r="AA28" s="3420"/>
      <c r="AB28" s="3420"/>
      <c r="AC28" s="3420"/>
      <c r="AD28" s="3420">
        <f t="shared" si="5"/>
        <v>0</v>
      </c>
      <c r="AE28" s="3420"/>
      <c r="AF28" s="3420"/>
      <c r="AG28" s="3420"/>
      <c r="AH28" s="3420">
        <f t="shared" si="6"/>
        <v>0</v>
      </c>
      <c r="AI28" s="3420"/>
      <c r="AJ28" s="3420"/>
      <c r="AK28" s="3420"/>
      <c r="AL28" s="3420">
        <f t="shared" si="7"/>
        <v>0</v>
      </c>
      <c r="AM28" s="3420"/>
      <c r="AN28" s="3420"/>
      <c r="AO28" s="3420"/>
      <c r="AP28" s="3420">
        <f t="shared" si="8"/>
        <v>0</v>
      </c>
      <c r="AQ28" s="3420"/>
      <c r="AR28" s="3420">
        <f t="shared" si="9"/>
        <v>0</v>
      </c>
      <c r="AS28" s="3420">
        <f t="shared" si="10"/>
        <v>0</v>
      </c>
      <c r="AT28" s="3420">
        <f t="shared" si="11"/>
        <v>0</v>
      </c>
      <c r="AU28" s="3421" t="str">
        <f t="shared" si="12"/>
        <v xml:space="preserve">STATE: ; PDY: ; KKL: ; MHE: ; YNM: </v>
      </c>
      <c r="AV28" s="4762"/>
      <c r="AW28" s="4762"/>
      <c r="AX28" s="4762"/>
      <c r="AY28" s="4762"/>
      <c r="AZ28" s="4762"/>
      <c r="BA28" s="4762"/>
    </row>
    <row r="29" spans="1:53" ht="66.75" customHeight="1">
      <c r="A29" s="4753" t="s">
        <v>5241</v>
      </c>
      <c r="B29" s="4754" t="s">
        <v>4005</v>
      </c>
      <c r="C29" s="4754" t="s">
        <v>4510</v>
      </c>
      <c r="D29" s="4644" t="s">
        <v>4345</v>
      </c>
      <c r="E29" s="4756" t="s">
        <v>4527</v>
      </c>
      <c r="F29" s="4757"/>
      <c r="G29" s="4757"/>
      <c r="H29" s="4757"/>
      <c r="I29" s="4757"/>
      <c r="J29" s="4757"/>
      <c r="K29" s="4757"/>
      <c r="L29" s="4758"/>
      <c r="M29" s="4759"/>
      <c r="N29" s="4757"/>
      <c r="O29" s="4760">
        <f>'11-A. IEC Sub-Annex'!O74</f>
        <v>0</v>
      </c>
      <c r="P29" s="4761"/>
      <c r="Q29" s="4761"/>
      <c r="R29" s="4760">
        <f>'11-A. IEC Sub-Annex'!R74</f>
        <v>0</v>
      </c>
      <c r="S29" s="4762"/>
      <c r="T29" s="3420">
        <f t="shared" si="0"/>
        <v>0</v>
      </c>
      <c r="U29" s="3420">
        <f t="shared" si="1"/>
        <v>0</v>
      </c>
      <c r="V29" s="3420">
        <f t="shared" si="2"/>
        <v>0</v>
      </c>
      <c r="W29" s="3421" t="str">
        <f t="shared" si="3"/>
        <v xml:space="preserve">STATE: ; PDY: ; KKL: ; MHE: ; YNM: </v>
      </c>
      <c r="X29" s="3420"/>
      <c r="Y29" s="3420"/>
      <c r="Z29" s="3420">
        <f t="shared" si="4"/>
        <v>0</v>
      </c>
      <c r="AA29" s="3420"/>
      <c r="AB29" s="3420"/>
      <c r="AC29" s="3420"/>
      <c r="AD29" s="3420">
        <f t="shared" si="5"/>
        <v>0</v>
      </c>
      <c r="AE29" s="3420"/>
      <c r="AF29" s="3420"/>
      <c r="AG29" s="3420"/>
      <c r="AH29" s="3420">
        <f t="shared" si="6"/>
        <v>0</v>
      </c>
      <c r="AI29" s="3420"/>
      <c r="AJ29" s="3420"/>
      <c r="AK29" s="3420"/>
      <c r="AL29" s="3420">
        <f t="shared" si="7"/>
        <v>0</v>
      </c>
      <c r="AM29" s="3420"/>
      <c r="AN29" s="3420"/>
      <c r="AO29" s="3420"/>
      <c r="AP29" s="3420">
        <f t="shared" si="8"/>
        <v>0</v>
      </c>
      <c r="AQ29" s="3420"/>
      <c r="AR29" s="3420">
        <f t="shared" si="9"/>
        <v>0</v>
      </c>
      <c r="AS29" s="3420">
        <f t="shared" si="10"/>
        <v>0</v>
      </c>
      <c r="AT29" s="3420">
        <f t="shared" si="11"/>
        <v>0</v>
      </c>
      <c r="AU29" s="3421" t="str">
        <f t="shared" si="12"/>
        <v xml:space="preserve">STATE: ; PDY: ; KKL: ; MHE: ; YNM: </v>
      </c>
      <c r="AV29" s="4762"/>
      <c r="AW29" s="4762"/>
      <c r="AX29" s="4762"/>
      <c r="AY29" s="4762"/>
      <c r="AZ29" s="4762"/>
      <c r="BA29" s="4762"/>
    </row>
    <row r="30" spans="1:53" ht="66.75" customHeight="1">
      <c r="A30" s="4753" t="s">
        <v>5243</v>
      </c>
      <c r="B30" s="4754"/>
      <c r="C30" s="4754" t="s">
        <v>5244</v>
      </c>
      <c r="D30" s="4644" t="s">
        <v>4345</v>
      </c>
      <c r="E30" s="4756" t="s">
        <v>3306</v>
      </c>
      <c r="F30" s="4757"/>
      <c r="G30" s="4757"/>
      <c r="H30" s="4757"/>
      <c r="I30" s="4757"/>
      <c r="J30" s="4757"/>
      <c r="K30" s="4757"/>
      <c r="L30" s="4758"/>
      <c r="M30" s="4759"/>
      <c r="N30" s="4757"/>
      <c r="O30" s="4760">
        <f>'11-A. IEC Sub-Annex'!O75</f>
        <v>0</v>
      </c>
      <c r="P30" s="4761"/>
      <c r="Q30" s="4761"/>
      <c r="R30" s="4760">
        <f>'11-A. IEC Sub-Annex'!R75</f>
        <v>0</v>
      </c>
      <c r="S30" s="4762"/>
      <c r="T30" s="3420">
        <f t="shared" si="0"/>
        <v>0</v>
      </c>
      <c r="U30" s="3420">
        <f t="shared" si="1"/>
        <v>0</v>
      </c>
      <c r="V30" s="3420">
        <f t="shared" si="2"/>
        <v>0</v>
      </c>
      <c r="W30" s="3421" t="str">
        <f t="shared" si="3"/>
        <v xml:space="preserve">STATE: ; PDY: ; KKL: ; MHE: ; YNM: </v>
      </c>
      <c r="X30" s="3420"/>
      <c r="Y30" s="3420"/>
      <c r="Z30" s="3420">
        <f t="shared" si="4"/>
        <v>0</v>
      </c>
      <c r="AA30" s="3420"/>
      <c r="AB30" s="3420"/>
      <c r="AC30" s="3420"/>
      <c r="AD30" s="3420">
        <f t="shared" si="5"/>
        <v>0</v>
      </c>
      <c r="AE30" s="3420"/>
      <c r="AF30" s="3420"/>
      <c r="AG30" s="3420"/>
      <c r="AH30" s="3420">
        <f t="shared" si="6"/>
        <v>0</v>
      </c>
      <c r="AI30" s="3420"/>
      <c r="AJ30" s="3420"/>
      <c r="AK30" s="3420"/>
      <c r="AL30" s="3420">
        <f t="shared" si="7"/>
        <v>0</v>
      </c>
      <c r="AM30" s="3420"/>
      <c r="AN30" s="3420"/>
      <c r="AO30" s="3420"/>
      <c r="AP30" s="3420">
        <f t="shared" si="8"/>
        <v>0</v>
      </c>
      <c r="AQ30" s="3420"/>
      <c r="AR30" s="3420">
        <f t="shared" si="9"/>
        <v>0</v>
      </c>
      <c r="AS30" s="3420">
        <f t="shared" si="10"/>
        <v>0</v>
      </c>
      <c r="AT30" s="3420">
        <f t="shared" si="11"/>
        <v>0</v>
      </c>
      <c r="AU30" s="3421" t="str">
        <f t="shared" si="12"/>
        <v xml:space="preserve">STATE: ; PDY: ; KKL: ; MHE: ; YNM: </v>
      </c>
      <c r="AV30" s="4762"/>
      <c r="AW30" s="4762"/>
      <c r="AX30" s="4762"/>
      <c r="AY30" s="4762"/>
      <c r="AZ30" s="4762"/>
      <c r="BA30" s="4762"/>
    </row>
    <row r="31" spans="1:53" s="512" customFormat="1" ht="66.75" customHeight="1">
      <c r="A31" s="4747">
        <v>11.4</v>
      </c>
      <c r="B31" s="4747"/>
      <c r="C31" s="4747" t="s">
        <v>5203</v>
      </c>
      <c r="D31" s="4748"/>
      <c r="E31" s="4748"/>
      <c r="F31" s="4763"/>
      <c r="G31" s="4763"/>
      <c r="H31" s="4763"/>
      <c r="I31" s="4763"/>
      <c r="J31" s="4763"/>
      <c r="K31" s="4763"/>
      <c r="L31" s="4764"/>
      <c r="M31" s="3463"/>
      <c r="N31" s="4763"/>
      <c r="O31" s="3466">
        <f>SUM(O32:O42)</f>
        <v>36.8974896</v>
      </c>
      <c r="P31" s="4765"/>
      <c r="Q31" s="4765"/>
      <c r="R31" s="3466">
        <f>SUM(R32:R42)</f>
        <v>0</v>
      </c>
      <c r="S31" s="4751"/>
      <c r="T31" s="3420"/>
      <c r="U31" s="3420"/>
      <c r="V31" s="3466">
        <f>SUM(V32:V42)</f>
        <v>0</v>
      </c>
      <c r="W31" s="3421"/>
      <c r="X31" s="3420"/>
      <c r="Y31" s="3420"/>
      <c r="Z31" s="3466">
        <f>SUM(Z32:Z42)</f>
        <v>0</v>
      </c>
      <c r="AA31" s="3420"/>
      <c r="AB31" s="3420"/>
      <c r="AC31" s="3420"/>
      <c r="AD31" s="3466">
        <f>SUM(AD32:AD42)</f>
        <v>0</v>
      </c>
      <c r="AE31" s="3420"/>
      <c r="AF31" s="3420"/>
      <c r="AG31" s="3420"/>
      <c r="AH31" s="3466">
        <f>SUM(AH32:AH42)</f>
        <v>0</v>
      </c>
      <c r="AI31" s="3420"/>
      <c r="AJ31" s="3420"/>
      <c r="AK31" s="3420"/>
      <c r="AL31" s="3466">
        <f>SUM(AL32:AL42)</f>
        <v>0</v>
      </c>
      <c r="AM31" s="3420"/>
      <c r="AN31" s="3420"/>
      <c r="AO31" s="3420"/>
      <c r="AP31" s="3466">
        <f>SUM(AP32:AP42)</f>
        <v>0</v>
      </c>
      <c r="AQ31" s="3420"/>
      <c r="AR31" s="3466">
        <f>SUM(AR32:AR42)</f>
        <v>0</v>
      </c>
      <c r="AS31" s="3420"/>
      <c r="AT31" s="3420"/>
      <c r="AU31" s="3421"/>
      <c r="AV31" s="4751"/>
      <c r="AW31" s="4751"/>
      <c r="AX31" s="4751"/>
      <c r="AY31" s="4751"/>
      <c r="AZ31" s="4751"/>
      <c r="BA31" s="4751"/>
    </row>
    <row r="32" spans="1:53" ht="66.75" customHeight="1">
      <c r="A32" s="4753" t="s">
        <v>1361</v>
      </c>
      <c r="B32" s="4754">
        <v>11.18</v>
      </c>
      <c r="C32" s="4754" t="s">
        <v>1409</v>
      </c>
      <c r="D32" s="4766" t="s">
        <v>85</v>
      </c>
      <c r="E32" s="4756" t="s">
        <v>86</v>
      </c>
      <c r="F32" s="4757"/>
      <c r="G32" s="4757"/>
      <c r="H32" s="4757"/>
      <c r="I32" s="4757"/>
      <c r="J32" s="4757"/>
      <c r="K32" s="4757"/>
      <c r="L32" s="4758"/>
      <c r="M32" s="4759"/>
      <c r="N32" s="4757"/>
      <c r="O32" s="4760">
        <f>'11-A. IEC Sub-Annex'!O77</f>
        <v>4.9999895999999993</v>
      </c>
      <c r="P32" s="4761"/>
      <c r="Q32" s="4761"/>
      <c r="R32" s="4760">
        <f>'11-A. IEC Sub-Annex'!R77</f>
        <v>0</v>
      </c>
      <c r="S32" s="4762"/>
      <c r="T32" s="3420">
        <f t="shared" si="0"/>
        <v>0</v>
      </c>
      <c r="U32" s="3420">
        <f t="shared" si="1"/>
        <v>0</v>
      </c>
      <c r="V32" s="3420">
        <f t="shared" si="2"/>
        <v>0</v>
      </c>
      <c r="W32" s="3421" t="str">
        <f t="shared" si="3"/>
        <v xml:space="preserve">STATE: ; PDY: ; KKL: ; MHE: ; YNM: </v>
      </c>
      <c r="X32" s="3420"/>
      <c r="Y32" s="3420"/>
      <c r="Z32" s="3420">
        <f t="shared" si="4"/>
        <v>0</v>
      </c>
      <c r="AA32" s="3420"/>
      <c r="AB32" s="3420"/>
      <c r="AC32" s="3420"/>
      <c r="AD32" s="3420">
        <f t="shared" si="5"/>
        <v>0</v>
      </c>
      <c r="AE32" s="3420"/>
      <c r="AF32" s="3420"/>
      <c r="AG32" s="3420"/>
      <c r="AH32" s="3420">
        <f t="shared" si="6"/>
        <v>0</v>
      </c>
      <c r="AI32" s="3420"/>
      <c r="AJ32" s="3420"/>
      <c r="AK32" s="3420"/>
      <c r="AL32" s="3420">
        <f t="shared" si="7"/>
        <v>0</v>
      </c>
      <c r="AM32" s="3420"/>
      <c r="AN32" s="3420"/>
      <c r="AO32" s="3420"/>
      <c r="AP32" s="3420">
        <f t="shared" si="8"/>
        <v>0</v>
      </c>
      <c r="AQ32" s="3420"/>
      <c r="AR32" s="3420">
        <f t="shared" si="9"/>
        <v>0</v>
      </c>
      <c r="AS32" s="3420">
        <f t="shared" si="10"/>
        <v>0</v>
      </c>
      <c r="AT32" s="3420">
        <f t="shared" si="11"/>
        <v>0</v>
      </c>
      <c r="AU32" s="3421" t="str">
        <f t="shared" si="12"/>
        <v xml:space="preserve">STATE: ; PDY: ; KKL: ; MHE: ; YNM: </v>
      </c>
      <c r="AV32" s="4762"/>
      <c r="AW32" s="4762"/>
      <c r="AX32" s="4762"/>
      <c r="AY32" s="4762"/>
      <c r="AZ32" s="4762"/>
      <c r="BA32" s="4762"/>
    </row>
    <row r="33" spans="1:53" ht="66.75" customHeight="1">
      <c r="A33" s="4753" t="s">
        <v>1363</v>
      </c>
      <c r="B33" s="4754" t="s">
        <v>5212</v>
      </c>
      <c r="C33" s="4754" t="s">
        <v>1413</v>
      </c>
      <c r="D33" s="4766" t="s">
        <v>85</v>
      </c>
      <c r="E33" s="4756" t="s">
        <v>150</v>
      </c>
      <c r="F33" s="4757"/>
      <c r="G33" s="4757"/>
      <c r="H33" s="4757"/>
      <c r="I33" s="4757"/>
      <c r="J33" s="4757"/>
      <c r="K33" s="4757"/>
      <c r="L33" s="4758"/>
      <c r="M33" s="4759"/>
      <c r="N33" s="4757"/>
      <c r="O33" s="4760">
        <f>'11-A. IEC Sub-Annex'!O80</f>
        <v>8.6475000000000009</v>
      </c>
      <c r="P33" s="4761"/>
      <c r="Q33" s="4761"/>
      <c r="R33" s="4760">
        <f>'11-A. IEC Sub-Annex'!R80</f>
        <v>0</v>
      </c>
      <c r="S33" s="4762"/>
      <c r="T33" s="3420">
        <f t="shared" si="0"/>
        <v>0</v>
      </c>
      <c r="U33" s="3420">
        <f t="shared" si="1"/>
        <v>0</v>
      </c>
      <c r="V33" s="3420">
        <f t="shared" si="2"/>
        <v>0</v>
      </c>
      <c r="W33" s="3421" t="str">
        <f t="shared" si="3"/>
        <v xml:space="preserve">STATE: ; PDY: ; KKL: ; MHE: ; YNM: </v>
      </c>
      <c r="X33" s="3420"/>
      <c r="Y33" s="3420"/>
      <c r="Z33" s="3420">
        <f t="shared" si="4"/>
        <v>0</v>
      </c>
      <c r="AA33" s="3420"/>
      <c r="AB33" s="3420"/>
      <c r="AC33" s="3420"/>
      <c r="AD33" s="3420">
        <f t="shared" si="5"/>
        <v>0</v>
      </c>
      <c r="AE33" s="3420"/>
      <c r="AF33" s="3420"/>
      <c r="AG33" s="3420"/>
      <c r="AH33" s="3420">
        <f t="shared" si="6"/>
        <v>0</v>
      </c>
      <c r="AI33" s="3420"/>
      <c r="AJ33" s="3420"/>
      <c r="AK33" s="3420"/>
      <c r="AL33" s="3420">
        <f t="shared" si="7"/>
        <v>0</v>
      </c>
      <c r="AM33" s="3420"/>
      <c r="AN33" s="3420"/>
      <c r="AO33" s="3420"/>
      <c r="AP33" s="3420">
        <f t="shared" si="8"/>
        <v>0</v>
      </c>
      <c r="AQ33" s="3420"/>
      <c r="AR33" s="3420">
        <f t="shared" si="9"/>
        <v>0</v>
      </c>
      <c r="AS33" s="3420">
        <f t="shared" si="10"/>
        <v>0</v>
      </c>
      <c r="AT33" s="3420">
        <f t="shared" si="11"/>
        <v>0</v>
      </c>
      <c r="AU33" s="3421" t="str">
        <f t="shared" si="12"/>
        <v xml:space="preserve">STATE: ; PDY: ; KKL: ; MHE: ; YNM: </v>
      </c>
      <c r="AV33" s="4762"/>
      <c r="AW33" s="4762"/>
      <c r="AX33" s="4762"/>
      <c r="AY33" s="4762"/>
      <c r="AZ33" s="4762"/>
      <c r="BA33" s="4762"/>
    </row>
    <row r="34" spans="1:53" ht="66.75" customHeight="1">
      <c r="A34" s="4753" t="s">
        <v>1365</v>
      </c>
      <c r="B34" s="4754" t="s">
        <v>2511</v>
      </c>
      <c r="C34" s="4754" t="s">
        <v>1420</v>
      </c>
      <c r="D34" s="4766" t="s">
        <v>85</v>
      </c>
      <c r="E34" s="4756" t="s">
        <v>399</v>
      </c>
      <c r="F34" s="4757"/>
      <c r="G34" s="4757"/>
      <c r="H34" s="4757"/>
      <c r="I34" s="4757"/>
      <c r="J34" s="4757"/>
      <c r="K34" s="4757"/>
      <c r="L34" s="4758"/>
      <c r="M34" s="4759"/>
      <c r="N34" s="4757"/>
      <c r="O34" s="4760">
        <f>'11-A. IEC Sub-Annex'!O84</f>
        <v>3.65</v>
      </c>
      <c r="P34" s="4761"/>
      <c r="Q34" s="4761"/>
      <c r="R34" s="4760">
        <f>'11-A. IEC Sub-Annex'!R84</f>
        <v>0</v>
      </c>
      <c r="S34" s="4762"/>
      <c r="T34" s="3420">
        <f t="shared" si="0"/>
        <v>0</v>
      </c>
      <c r="U34" s="3420">
        <f t="shared" si="1"/>
        <v>0</v>
      </c>
      <c r="V34" s="3420">
        <f t="shared" si="2"/>
        <v>0</v>
      </c>
      <c r="W34" s="3421" t="str">
        <f t="shared" si="3"/>
        <v xml:space="preserve">STATE: ; PDY: ; KKL: ; MHE: ; YNM: </v>
      </c>
      <c r="X34" s="3420"/>
      <c r="Y34" s="3420"/>
      <c r="Z34" s="3420">
        <f t="shared" si="4"/>
        <v>0</v>
      </c>
      <c r="AA34" s="3420"/>
      <c r="AB34" s="3420"/>
      <c r="AC34" s="3420"/>
      <c r="AD34" s="3420">
        <f t="shared" si="5"/>
        <v>0</v>
      </c>
      <c r="AE34" s="3420"/>
      <c r="AF34" s="3420"/>
      <c r="AG34" s="3420"/>
      <c r="AH34" s="3420">
        <f t="shared" si="6"/>
        <v>0</v>
      </c>
      <c r="AI34" s="3420"/>
      <c r="AJ34" s="3420"/>
      <c r="AK34" s="3420"/>
      <c r="AL34" s="3420">
        <f t="shared" si="7"/>
        <v>0</v>
      </c>
      <c r="AM34" s="3420"/>
      <c r="AN34" s="3420"/>
      <c r="AO34" s="3420"/>
      <c r="AP34" s="3420">
        <f t="shared" si="8"/>
        <v>0</v>
      </c>
      <c r="AQ34" s="3420"/>
      <c r="AR34" s="3420">
        <f t="shared" si="9"/>
        <v>0</v>
      </c>
      <c r="AS34" s="3420">
        <f t="shared" si="10"/>
        <v>0</v>
      </c>
      <c r="AT34" s="3420">
        <f t="shared" si="11"/>
        <v>0</v>
      </c>
      <c r="AU34" s="3421" t="str">
        <f t="shared" si="12"/>
        <v xml:space="preserve">STATE: ; PDY: ; KKL: ; MHE: ; YNM: </v>
      </c>
      <c r="AV34" s="4762"/>
      <c r="AW34" s="4762"/>
      <c r="AX34" s="4762"/>
      <c r="AY34" s="4762"/>
      <c r="AZ34" s="4762"/>
      <c r="BA34" s="4762"/>
    </row>
    <row r="35" spans="1:53" ht="66.75" customHeight="1">
      <c r="A35" s="4753" t="s">
        <v>5215</v>
      </c>
      <c r="B35" s="4754">
        <v>11.21</v>
      </c>
      <c r="C35" s="4754" t="s">
        <v>1423</v>
      </c>
      <c r="D35" s="4766" t="s">
        <v>85</v>
      </c>
      <c r="E35" s="4756" t="s">
        <v>152</v>
      </c>
      <c r="F35" s="4757"/>
      <c r="G35" s="4757"/>
      <c r="H35" s="4757"/>
      <c r="I35" s="4757"/>
      <c r="J35" s="4757"/>
      <c r="K35" s="4757"/>
      <c r="L35" s="4758"/>
      <c r="M35" s="4759"/>
      <c r="N35" s="4757"/>
      <c r="O35" s="4760">
        <f>'11-A. IEC Sub-Annex'!O87</f>
        <v>2.5</v>
      </c>
      <c r="P35" s="4761"/>
      <c r="Q35" s="4761"/>
      <c r="R35" s="4760">
        <f>'11-A. IEC Sub-Annex'!R87</f>
        <v>0</v>
      </c>
      <c r="S35" s="4762"/>
      <c r="T35" s="3420">
        <f t="shared" si="0"/>
        <v>0</v>
      </c>
      <c r="U35" s="3420">
        <f t="shared" si="1"/>
        <v>0</v>
      </c>
      <c r="V35" s="3420">
        <f t="shared" si="2"/>
        <v>0</v>
      </c>
      <c r="W35" s="3421" t="str">
        <f t="shared" si="3"/>
        <v xml:space="preserve">STATE: ; PDY: ; KKL: ; MHE: ; YNM: </v>
      </c>
      <c r="X35" s="3420"/>
      <c r="Y35" s="3420"/>
      <c r="Z35" s="3420">
        <f t="shared" si="4"/>
        <v>0</v>
      </c>
      <c r="AA35" s="3420"/>
      <c r="AB35" s="3420"/>
      <c r="AC35" s="3420"/>
      <c r="AD35" s="3420">
        <f t="shared" si="5"/>
        <v>0</v>
      </c>
      <c r="AE35" s="3420"/>
      <c r="AF35" s="3420"/>
      <c r="AG35" s="3420"/>
      <c r="AH35" s="3420">
        <f t="shared" si="6"/>
        <v>0</v>
      </c>
      <c r="AI35" s="3420"/>
      <c r="AJ35" s="3420"/>
      <c r="AK35" s="3420"/>
      <c r="AL35" s="3420">
        <f t="shared" si="7"/>
        <v>0</v>
      </c>
      <c r="AM35" s="3420"/>
      <c r="AN35" s="3420"/>
      <c r="AO35" s="3420"/>
      <c r="AP35" s="3420">
        <f t="shared" si="8"/>
        <v>0</v>
      </c>
      <c r="AQ35" s="3420"/>
      <c r="AR35" s="3420">
        <f t="shared" si="9"/>
        <v>0</v>
      </c>
      <c r="AS35" s="3420">
        <f t="shared" si="10"/>
        <v>0</v>
      </c>
      <c r="AT35" s="3420">
        <f t="shared" si="11"/>
        <v>0</v>
      </c>
      <c r="AU35" s="3421" t="str">
        <f t="shared" si="12"/>
        <v xml:space="preserve">STATE: ; PDY: ; KKL: ; MHE: ; YNM: </v>
      </c>
      <c r="AV35" s="4762"/>
      <c r="AW35" s="4762"/>
      <c r="AX35" s="4762"/>
      <c r="AY35" s="4762"/>
      <c r="AZ35" s="4762"/>
      <c r="BA35" s="4762"/>
    </row>
    <row r="36" spans="1:53" ht="66.75" customHeight="1">
      <c r="A36" s="4753" t="s">
        <v>5216</v>
      </c>
      <c r="B36" s="4754" t="s">
        <v>5213</v>
      </c>
      <c r="C36" s="4754" t="s">
        <v>1425</v>
      </c>
      <c r="D36" s="4766" t="s">
        <v>85</v>
      </c>
      <c r="E36" s="4756" t="s">
        <v>415</v>
      </c>
      <c r="F36" s="4757"/>
      <c r="G36" s="4757"/>
      <c r="H36" s="4757"/>
      <c r="I36" s="4757"/>
      <c r="J36" s="4757"/>
      <c r="K36" s="4757"/>
      <c r="L36" s="4758"/>
      <c r="M36" s="4759"/>
      <c r="N36" s="4757"/>
      <c r="O36" s="4760">
        <f>'11-A. IEC Sub-Annex'!O89</f>
        <v>11.5</v>
      </c>
      <c r="P36" s="4761"/>
      <c r="Q36" s="4761"/>
      <c r="R36" s="4760">
        <f>'11-A. IEC Sub-Annex'!R89</f>
        <v>0</v>
      </c>
      <c r="S36" s="4762"/>
      <c r="T36" s="3420">
        <f t="shared" si="0"/>
        <v>0</v>
      </c>
      <c r="U36" s="3420">
        <f t="shared" si="1"/>
        <v>0</v>
      </c>
      <c r="V36" s="3420">
        <f t="shared" si="2"/>
        <v>0</v>
      </c>
      <c r="W36" s="3421" t="str">
        <f t="shared" si="3"/>
        <v xml:space="preserve">STATE: ; PDY: ; KKL: ; MHE: ; YNM: </v>
      </c>
      <c r="X36" s="3420"/>
      <c r="Y36" s="3420"/>
      <c r="Z36" s="3420">
        <f t="shared" si="4"/>
        <v>0</v>
      </c>
      <c r="AA36" s="3420"/>
      <c r="AB36" s="3420"/>
      <c r="AC36" s="3420"/>
      <c r="AD36" s="3420">
        <f t="shared" si="5"/>
        <v>0</v>
      </c>
      <c r="AE36" s="3420"/>
      <c r="AF36" s="3420"/>
      <c r="AG36" s="3420"/>
      <c r="AH36" s="3420">
        <f t="shared" si="6"/>
        <v>0</v>
      </c>
      <c r="AI36" s="3420"/>
      <c r="AJ36" s="3420"/>
      <c r="AK36" s="3420"/>
      <c r="AL36" s="3420">
        <f t="shared" si="7"/>
        <v>0</v>
      </c>
      <c r="AM36" s="3420"/>
      <c r="AN36" s="3420"/>
      <c r="AO36" s="3420"/>
      <c r="AP36" s="3420">
        <f t="shared" si="8"/>
        <v>0</v>
      </c>
      <c r="AQ36" s="3420"/>
      <c r="AR36" s="3420">
        <f t="shared" si="9"/>
        <v>0</v>
      </c>
      <c r="AS36" s="3420">
        <f t="shared" si="10"/>
        <v>0</v>
      </c>
      <c r="AT36" s="3420">
        <f t="shared" si="11"/>
        <v>0</v>
      </c>
      <c r="AU36" s="3421" t="str">
        <f t="shared" si="12"/>
        <v xml:space="preserve">STATE: ; PDY: ; KKL: ; MHE: ; YNM: </v>
      </c>
      <c r="AV36" s="4762"/>
      <c r="AW36" s="4762"/>
      <c r="AX36" s="4762"/>
      <c r="AY36" s="4762"/>
      <c r="AZ36" s="4762"/>
      <c r="BA36" s="4762"/>
    </row>
    <row r="37" spans="1:53" ht="66.75" customHeight="1">
      <c r="A37" s="4753" t="s">
        <v>5217</v>
      </c>
      <c r="B37" s="4754" t="s">
        <v>3886</v>
      </c>
      <c r="C37" s="4754" t="s">
        <v>4512</v>
      </c>
      <c r="D37" s="4766" t="s">
        <v>85</v>
      </c>
      <c r="E37" s="4756" t="s">
        <v>312</v>
      </c>
      <c r="F37" s="4757"/>
      <c r="G37" s="4757"/>
      <c r="H37" s="4757"/>
      <c r="I37" s="4757"/>
      <c r="J37" s="4757"/>
      <c r="K37" s="4757"/>
      <c r="L37" s="4758"/>
      <c r="M37" s="4759"/>
      <c r="N37" s="4757"/>
      <c r="O37" s="4760">
        <f>'11-A. IEC Sub-Annex'!O94</f>
        <v>0</v>
      </c>
      <c r="P37" s="4761"/>
      <c r="Q37" s="4761"/>
      <c r="R37" s="4760">
        <f>'11-A. IEC Sub-Annex'!R94</f>
        <v>0</v>
      </c>
      <c r="S37" s="4762"/>
      <c r="T37" s="3420">
        <f t="shared" si="0"/>
        <v>0</v>
      </c>
      <c r="U37" s="3420">
        <f t="shared" si="1"/>
        <v>0</v>
      </c>
      <c r="V37" s="3420">
        <f t="shared" si="2"/>
        <v>0</v>
      </c>
      <c r="W37" s="3421" t="str">
        <f t="shared" si="3"/>
        <v xml:space="preserve">STATE: ; PDY: ; KKL: ; MHE: ; YNM: </v>
      </c>
      <c r="X37" s="3420"/>
      <c r="Y37" s="3420"/>
      <c r="Z37" s="3420">
        <f t="shared" si="4"/>
        <v>0</v>
      </c>
      <c r="AA37" s="3420"/>
      <c r="AB37" s="3420"/>
      <c r="AC37" s="3420"/>
      <c r="AD37" s="3420">
        <f t="shared" si="5"/>
        <v>0</v>
      </c>
      <c r="AE37" s="3420"/>
      <c r="AF37" s="3420"/>
      <c r="AG37" s="3420"/>
      <c r="AH37" s="3420">
        <f t="shared" si="6"/>
        <v>0</v>
      </c>
      <c r="AI37" s="3420"/>
      <c r="AJ37" s="3420"/>
      <c r="AK37" s="3420"/>
      <c r="AL37" s="3420">
        <f t="shared" si="7"/>
        <v>0</v>
      </c>
      <c r="AM37" s="3420"/>
      <c r="AN37" s="3420"/>
      <c r="AO37" s="3420"/>
      <c r="AP37" s="3420">
        <f t="shared" si="8"/>
        <v>0</v>
      </c>
      <c r="AQ37" s="3420"/>
      <c r="AR37" s="3420">
        <f t="shared" si="9"/>
        <v>0</v>
      </c>
      <c r="AS37" s="3420">
        <f t="shared" si="10"/>
        <v>0</v>
      </c>
      <c r="AT37" s="3420">
        <f t="shared" si="11"/>
        <v>0</v>
      </c>
      <c r="AU37" s="3421" t="str">
        <f t="shared" si="12"/>
        <v xml:space="preserve">STATE: ; PDY: ; KKL: ; MHE: ; YNM: </v>
      </c>
      <c r="AV37" s="4762"/>
      <c r="AW37" s="4762"/>
      <c r="AX37" s="4762"/>
      <c r="AY37" s="4762"/>
      <c r="AZ37" s="4762"/>
      <c r="BA37" s="4762"/>
    </row>
    <row r="38" spans="1:53" ht="93" customHeight="1">
      <c r="A38" s="4753" t="s">
        <v>5218</v>
      </c>
      <c r="B38" s="4754" t="s">
        <v>3983</v>
      </c>
      <c r="C38" s="4754" t="s">
        <v>4511</v>
      </c>
      <c r="D38" s="4766" t="s">
        <v>85</v>
      </c>
      <c r="E38" s="4756" t="s">
        <v>4111</v>
      </c>
      <c r="F38" s="4757"/>
      <c r="G38" s="4757"/>
      <c r="H38" s="4757"/>
      <c r="I38" s="4757"/>
      <c r="J38" s="4757"/>
      <c r="K38" s="4757"/>
      <c r="L38" s="4758"/>
      <c r="M38" s="4759"/>
      <c r="N38" s="4757"/>
      <c r="O38" s="4760">
        <f>'11-A. IEC Sub-Annex'!O95</f>
        <v>1</v>
      </c>
      <c r="P38" s="4761"/>
      <c r="Q38" s="4761"/>
      <c r="R38" s="4760">
        <f>'11-A. IEC Sub-Annex'!R95</f>
        <v>0</v>
      </c>
      <c r="S38" s="4762"/>
      <c r="T38" s="3420">
        <f t="shared" si="0"/>
        <v>0</v>
      </c>
      <c r="U38" s="3420">
        <f t="shared" si="1"/>
        <v>0</v>
      </c>
      <c r="V38" s="3420">
        <f t="shared" si="2"/>
        <v>0</v>
      </c>
      <c r="W38" s="3421" t="str">
        <f t="shared" si="3"/>
        <v xml:space="preserve">STATE: ; PDY: ; KKL: ; MHE: ; YNM: </v>
      </c>
      <c r="X38" s="3420"/>
      <c r="Y38" s="3420"/>
      <c r="Z38" s="3420">
        <f t="shared" si="4"/>
        <v>0</v>
      </c>
      <c r="AA38" s="3420"/>
      <c r="AB38" s="3420"/>
      <c r="AC38" s="3420"/>
      <c r="AD38" s="3420">
        <f t="shared" si="5"/>
        <v>0</v>
      </c>
      <c r="AE38" s="3420"/>
      <c r="AF38" s="3420"/>
      <c r="AG38" s="3420"/>
      <c r="AH38" s="3420">
        <f t="shared" si="6"/>
        <v>0</v>
      </c>
      <c r="AI38" s="3420"/>
      <c r="AJ38" s="3420"/>
      <c r="AK38" s="3420"/>
      <c r="AL38" s="3420">
        <f t="shared" si="7"/>
        <v>0</v>
      </c>
      <c r="AM38" s="3420"/>
      <c r="AN38" s="3420"/>
      <c r="AO38" s="3420"/>
      <c r="AP38" s="3420">
        <f t="shared" si="8"/>
        <v>0</v>
      </c>
      <c r="AQ38" s="3420"/>
      <c r="AR38" s="3420">
        <f t="shared" si="9"/>
        <v>0</v>
      </c>
      <c r="AS38" s="3420">
        <f t="shared" si="10"/>
        <v>0</v>
      </c>
      <c r="AT38" s="3420">
        <f t="shared" si="11"/>
        <v>0</v>
      </c>
      <c r="AU38" s="3421" t="str">
        <f t="shared" si="12"/>
        <v xml:space="preserve">STATE: ; PDY: ; KKL: ; MHE: ; YNM: </v>
      </c>
      <c r="AV38" s="4762"/>
      <c r="AW38" s="4762"/>
      <c r="AX38" s="4762"/>
      <c r="AY38" s="4762"/>
      <c r="AZ38" s="4762"/>
      <c r="BA38" s="4762"/>
    </row>
    <row r="39" spans="1:53" ht="66.75" customHeight="1">
      <c r="A39" s="4753" t="s">
        <v>5219</v>
      </c>
      <c r="B39" s="4754" t="s">
        <v>4519</v>
      </c>
      <c r="C39" s="4754" t="s">
        <v>4522</v>
      </c>
      <c r="D39" s="4766" t="s">
        <v>85</v>
      </c>
      <c r="E39" s="4756" t="s">
        <v>4897</v>
      </c>
      <c r="F39" s="4757"/>
      <c r="G39" s="4757"/>
      <c r="H39" s="4757"/>
      <c r="I39" s="4757"/>
      <c r="J39" s="4757"/>
      <c r="K39" s="4757"/>
      <c r="L39" s="4758"/>
      <c r="M39" s="4759"/>
      <c r="N39" s="4757"/>
      <c r="O39" s="4760">
        <f>'11-A. IEC Sub-Annex'!O96</f>
        <v>0</v>
      </c>
      <c r="P39" s="4761"/>
      <c r="Q39" s="4761"/>
      <c r="R39" s="4760">
        <f>'11-A. IEC Sub-Annex'!R96</f>
        <v>0</v>
      </c>
      <c r="S39" s="4762"/>
      <c r="T39" s="3420">
        <f t="shared" si="0"/>
        <v>0</v>
      </c>
      <c r="U39" s="3420">
        <f t="shared" si="1"/>
        <v>0</v>
      </c>
      <c r="V39" s="3420">
        <f t="shared" si="2"/>
        <v>0</v>
      </c>
      <c r="W39" s="3421" t="str">
        <f t="shared" si="3"/>
        <v xml:space="preserve">STATE: ; PDY: ; KKL: ; MHE: ; YNM: </v>
      </c>
      <c r="X39" s="3420"/>
      <c r="Y39" s="3420"/>
      <c r="Z39" s="3420">
        <f t="shared" si="4"/>
        <v>0</v>
      </c>
      <c r="AA39" s="3420"/>
      <c r="AB39" s="3420"/>
      <c r="AC39" s="3420"/>
      <c r="AD39" s="3420">
        <f t="shared" si="5"/>
        <v>0</v>
      </c>
      <c r="AE39" s="3420"/>
      <c r="AF39" s="3420"/>
      <c r="AG39" s="3420"/>
      <c r="AH39" s="3420">
        <f t="shared" si="6"/>
        <v>0</v>
      </c>
      <c r="AI39" s="3420"/>
      <c r="AJ39" s="3420"/>
      <c r="AK39" s="3420"/>
      <c r="AL39" s="3420">
        <f t="shared" si="7"/>
        <v>0</v>
      </c>
      <c r="AM39" s="3420"/>
      <c r="AN39" s="3420"/>
      <c r="AO39" s="3420"/>
      <c r="AP39" s="3420">
        <f t="shared" si="8"/>
        <v>0</v>
      </c>
      <c r="AQ39" s="3420"/>
      <c r="AR39" s="3420">
        <f t="shared" si="9"/>
        <v>0</v>
      </c>
      <c r="AS39" s="3420">
        <f t="shared" si="10"/>
        <v>0</v>
      </c>
      <c r="AT39" s="3420">
        <f t="shared" si="11"/>
        <v>0</v>
      </c>
      <c r="AU39" s="3421" t="str">
        <f t="shared" si="12"/>
        <v xml:space="preserve">STATE: ; PDY: ; KKL: ; MHE: ; YNM: </v>
      </c>
      <c r="AV39" s="4762"/>
      <c r="AW39" s="4762"/>
      <c r="AX39" s="4762"/>
      <c r="AY39" s="4762"/>
      <c r="AZ39" s="4762"/>
      <c r="BA39" s="4762"/>
    </row>
    <row r="40" spans="1:53" ht="66.75" customHeight="1">
      <c r="A40" s="4753" t="s">
        <v>5220</v>
      </c>
      <c r="B40" s="4754" t="s">
        <v>5214</v>
      </c>
      <c r="C40" s="4754" t="s">
        <v>1372</v>
      </c>
      <c r="D40" s="4766" t="s">
        <v>85</v>
      </c>
      <c r="E40" s="4756" t="s">
        <v>1018</v>
      </c>
      <c r="F40" s="4757"/>
      <c r="G40" s="4757"/>
      <c r="H40" s="4757"/>
      <c r="I40" s="4757"/>
      <c r="J40" s="4757"/>
      <c r="K40" s="4757"/>
      <c r="L40" s="4758"/>
      <c r="M40" s="4759"/>
      <c r="N40" s="4757"/>
      <c r="O40" s="4760">
        <f>'11-A. IEC Sub-Annex'!O97</f>
        <v>1.6</v>
      </c>
      <c r="P40" s="4761"/>
      <c r="Q40" s="4761"/>
      <c r="R40" s="4760">
        <f>'11-A. IEC Sub-Annex'!R97</f>
        <v>0</v>
      </c>
      <c r="S40" s="4762"/>
      <c r="T40" s="3420">
        <f t="shared" si="0"/>
        <v>0</v>
      </c>
      <c r="U40" s="3420">
        <f t="shared" si="1"/>
        <v>0</v>
      </c>
      <c r="V40" s="3420">
        <f t="shared" si="2"/>
        <v>0</v>
      </c>
      <c r="W40" s="3421" t="str">
        <f t="shared" si="3"/>
        <v xml:space="preserve">STATE: ; PDY: ; KKL: ; MHE: ; YNM: </v>
      </c>
      <c r="X40" s="3420"/>
      <c r="Y40" s="3420"/>
      <c r="Z40" s="3420">
        <f t="shared" si="4"/>
        <v>0</v>
      </c>
      <c r="AA40" s="3420"/>
      <c r="AB40" s="3420"/>
      <c r="AC40" s="3420"/>
      <c r="AD40" s="3420">
        <f t="shared" si="5"/>
        <v>0</v>
      </c>
      <c r="AE40" s="3420"/>
      <c r="AF40" s="3420"/>
      <c r="AG40" s="3420"/>
      <c r="AH40" s="3420">
        <f t="shared" si="6"/>
        <v>0</v>
      </c>
      <c r="AI40" s="3420"/>
      <c r="AJ40" s="3420"/>
      <c r="AK40" s="3420"/>
      <c r="AL40" s="3420">
        <f t="shared" si="7"/>
        <v>0</v>
      </c>
      <c r="AM40" s="3420"/>
      <c r="AN40" s="3420"/>
      <c r="AO40" s="3420"/>
      <c r="AP40" s="3420">
        <f t="shared" si="8"/>
        <v>0</v>
      </c>
      <c r="AQ40" s="3420"/>
      <c r="AR40" s="3420">
        <f t="shared" si="9"/>
        <v>0</v>
      </c>
      <c r="AS40" s="3420">
        <f t="shared" si="10"/>
        <v>0</v>
      </c>
      <c r="AT40" s="3420">
        <f t="shared" si="11"/>
        <v>0</v>
      </c>
      <c r="AU40" s="3421" t="str">
        <f t="shared" si="12"/>
        <v xml:space="preserve">STATE: ; PDY: ; KKL: ; MHE: ; YNM: </v>
      </c>
      <c r="AV40" s="4762"/>
      <c r="AW40" s="4762"/>
      <c r="AX40" s="4762"/>
      <c r="AY40" s="4762"/>
      <c r="AZ40" s="4762"/>
      <c r="BA40" s="4762"/>
    </row>
    <row r="41" spans="1:53" ht="66.75" customHeight="1">
      <c r="A41" s="4753" t="s">
        <v>5221</v>
      </c>
      <c r="B41" s="4754">
        <v>11.12</v>
      </c>
      <c r="C41" s="4754" t="s">
        <v>1375</v>
      </c>
      <c r="D41" s="4766" t="s">
        <v>85</v>
      </c>
      <c r="E41" s="4756" t="s">
        <v>314</v>
      </c>
      <c r="F41" s="4757"/>
      <c r="G41" s="4757"/>
      <c r="H41" s="4757"/>
      <c r="I41" s="4757"/>
      <c r="J41" s="4757"/>
      <c r="K41" s="4757"/>
      <c r="L41" s="4758"/>
      <c r="M41" s="4759"/>
      <c r="N41" s="4757"/>
      <c r="O41" s="4760">
        <f>'11-A. IEC Sub-Annex'!O100</f>
        <v>3</v>
      </c>
      <c r="P41" s="4761"/>
      <c r="Q41" s="4761"/>
      <c r="R41" s="4760">
        <f>'11-A. IEC Sub-Annex'!R100</f>
        <v>0</v>
      </c>
      <c r="S41" s="4762"/>
      <c r="T41" s="3420">
        <f t="shared" si="0"/>
        <v>0</v>
      </c>
      <c r="U41" s="3420">
        <f t="shared" si="1"/>
        <v>0</v>
      </c>
      <c r="V41" s="3420">
        <f t="shared" si="2"/>
        <v>0</v>
      </c>
      <c r="W41" s="3421" t="str">
        <f t="shared" si="3"/>
        <v xml:space="preserve">STATE: ; PDY: ; KKL: ; MHE: ; YNM: </v>
      </c>
      <c r="X41" s="3420"/>
      <c r="Y41" s="3420"/>
      <c r="Z41" s="3420">
        <f t="shared" si="4"/>
        <v>0</v>
      </c>
      <c r="AA41" s="3420"/>
      <c r="AB41" s="3420"/>
      <c r="AC41" s="3420"/>
      <c r="AD41" s="3420">
        <f t="shared" si="5"/>
        <v>0</v>
      </c>
      <c r="AE41" s="3420"/>
      <c r="AF41" s="3420"/>
      <c r="AG41" s="3420"/>
      <c r="AH41" s="3420">
        <f t="shared" si="6"/>
        <v>0</v>
      </c>
      <c r="AI41" s="3420"/>
      <c r="AJ41" s="3420"/>
      <c r="AK41" s="3420"/>
      <c r="AL41" s="3420">
        <f t="shared" si="7"/>
        <v>0</v>
      </c>
      <c r="AM41" s="3420"/>
      <c r="AN41" s="3420"/>
      <c r="AO41" s="3420"/>
      <c r="AP41" s="3420">
        <f t="shared" si="8"/>
        <v>0</v>
      </c>
      <c r="AQ41" s="3420"/>
      <c r="AR41" s="3420">
        <f t="shared" si="9"/>
        <v>0</v>
      </c>
      <c r="AS41" s="3420">
        <f t="shared" si="10"/>
        <v>0</v>
      </c>
      <c r="AT41" s="3420">
        <f t="shared" si="11"/>
        <v>0</v>
      </c>
      <c r="AU41" s="3421" t="str">
        <f t="shared" si="12"/>
        <v xml:space="preserve">STATE: ; PDY: ; KKL: ; MHE: ; YNM: </v>
      </c>
      <c r="AV41" s="4762"/>
      <c r="AW41" s="4762"/>
      <c r="AX41" s="4762"/>
      <c r="AY41" s="4762"/>
      <c r="AZ41" s="4762"/>
      <c r="BA41" s="4762"/>
    </row>
    <row r="42" spans="1:53" ht="66.75" customHeight="1">
      <c r="A42" s="4753" t="s">
        <v>5222</v>
      </c>
      <c r="B42" s="4754">
        <v>11.13</v>
      </c>
      <c r="C42" s="4754" t="s">
        <v>1382</v>
      </c>
      <c r="D42" s="4766" t="s">
        <v>85</v>
      </c>
      <c r="E42" s="4756" t="s">
        <v>1032</v>
      </c>
      <c r="F42" s="4757"/>
      <c r="G42" s="4757"/>
      <c r="H42" s="4757"/>
      <c r="I42" s="4757"/>
      <c r="J42" s="4757"/>
      <c r="K42" s="4757"/>
      <c r="L42" s="4758"/>
      <c r="M42" s="4759"/>
      <c r="N42" s="4757"/>
      <c r="O42" s="4760">
        <f>'11-A. IEC Sub-Annex'!O104</f>
        <v>0</v>
      </c>
      <c r="P42" s="4761"/>
      <c r="Q42" s="4761"/>
      <c r="R42" s="4760">
        <f>'11-A. IEC Sub-Annex'!R104</f>
        <v>0</v>
      </c>
      <c r="S42" s="4762"/>
      <c r="T42" s="3420">
        <f t="shared" si="0"/>
        <v>0</v>
      </c>
      <c r="U42" s="3420">
        <f t="shared" si="1"/>
        <v>0</v>
      </c>
      <c r="V42" s="3420">
        <f t="shared" si="2"/>
        <v>0</v>
      </c>
      <c r="W42" s="3421" t="str">
        <f t="shared" si="3"/>
        <v xml:space="preserve">STATE: ; PDY: ; KKL: ; MHE: ; YNM: </v>
      </c>
      <c r="X42" s="3420"/>
      <c r="Y42" s="3420"/>
      <c r="Z42" s="3420">
        <f t="shared" si="4"/>
        <v>0</v>
      </c>
      <c r="AA42" s="3420"/>
      <c r="AB42" s="3420"/>
      <c r="AC42" s="3420"/>
      <c r="AD42" s="3420">
        <f t="shared" si="5"/>
        <v>0</v>
      </c>
      <c r="AE42" s="3420"/>
      <c r="AF42" s="3420"/>
      <c r="AG42" s="3420"/>
      <c r="AH42" s="3420">
        <f t="shared" si="6"/>
        <v>0</v>
      </c>
      <c r="AI42" s="3420"/>
      <c r="AJ42" s="3420"/>
      <c r="AK42" s="3420"/>
      <c r="AL42" s="3420">
        <f t="shared" si="7"/>
        <v>0</v>
      </c>
      <c r="AM42" s="3420"/>
      <c r="AN42" s="3420"/>
      <c r="AO42" s="3420"/>
      <c r="AP42" s="3420">
        <f t="shared" si="8"/>
        <v>0</v>
      </c>
      <c r="AQ42" s="3420"/>
      <c r="AR42" s="3420">
        <f t="shared" si="9"/>
        <v>0</v>
      </c>
      <c r="AS42" s="3420">
        <f t="shared" si="10"/>
        <v>0</v>
      </c>
      <c r="AT42" s="3420">
        <f t="shared" si="11"/>
        <v>0</v>
      </c>
      <c r="AU42" s="3421" t="str">
        <f t="shared" si="12"/>
        <v xml:space="preserve">STATE: ; PDY: ; KKL: ; MHE: ; YNM: </v>
      </c>
      <c r="AV42" s="4762"/>
      <c r="AW42" s="4762"/>
      <c r="AX42" s="4762"/>
      <c r="AY42" s="4762"/>
      <c r="AZ42" s="4762"/>
      <c r="BA42" s="4762"/>
    </row>
    <row r="43" spans="1:53" ht="66.75" customHeight="1">
      <c r="A43" s="4754"/>
      <c r="B43" s="4754"/>
      <c r="C43" s="4754"/>
      <c r="D43" s="4756"/>
      <c r="E43" s="4756"/>
      <c r="F43" s="4762"/>
      <c r="G43" s="4762"/>
      <c r="H43" s="4762"/>
      <c r="I43" s="4762"/>
      <c r="J43" s="4762"/>
      <c r="K43" s="4762"/>
      <c r="L43" s="4767"/>
      <c r="M43" s="4760"/>
      <c r="N43" s="4762"/>
      <c r="O43" s="4760"/>
      <c r="P43" s="4754"/>
      <c r="Q43" s="4754"/>
      <c r="R43" s="4760"/>
      <c r="S43" s="4762"/>
      <c r="T43" s="3420"/>
      <c r="U43" s="3420"/>
      <c r="V43" s="3420"/>
      <c r="W43" s="3421"/>
      <c r="X43" s="3420"/>
      <c r="Y43" s="3420"/>
      <c r="Z43" s="3420"/>
      <c r="AA43" s="3420"/>
      <c r="AB43" s="3420"/>
      <c r="AC43" s="3420"/>
      <c r="AD43" s="3420"/>
      <c r="AE43" s="3420"/>
      <c r="AF43" s="3420"/>
      <c r="AG43" s="3420"/>
      <c r="AH43" s="3420"/>
      <c r="AI43" s="3420"/>
      <c r="AJ43" s="3420"/>
      <c r="AK43" s="3420"/>
      <c r="AL43" s="3420"/>
      <c r="AM43" s="3420"/>
      <c r="AN43" s="3420"/>
      <c r="AO43" s="3420"/>
      <c r="AP43" s="3420"/>
      <c r="AQ43" s="3420"/>
      <c r="AR43" s="3420"/>
      <c r="AS43" s="3420"/>
      <c r="AT43" s="3420"/>
      <c r="AU43" s="3421"/>
      <c r="AV43" s="4762"/>
      <c r="AW43" s="4762"/>
      <c r="AX43" s="4762"/>
      <c r="AY43" s="4762"/>
      <c r="AZ43" s="4762"/>
      <c r="BA43" s="4762"/>
    </row>
  </sheetData>
  <sheetProtection autoFilter="0"/>
  <autoFilter ref="A6:BA42"/>
  <mergeCells count="22">
    <mergeCell ref="K5:P5"/>
    <mergeCell ref="Q5:R5"/>
    <mergeCell ref="A5:A6"/>
    <mergeCell ref="B5:B6"/>
    <mergeCell ref="C5:C6"/>
    <mergeCell ref="D5:D6"/>
    <mergeCell ref="E5:E6"/>
    <mergeCell ref="F5:J5"/>
    <mergeCell ref="AP1:BA1"/>
    <mergeCell ref="A2:A4"/>
    <mergeCell ref="A1:C1"/>
    <mergeCell ref="E1:E2"/>
    <mergeCell ref="F1:N1"/>
    <mergeCell ref="O1:AH1"/>
    <mergeCell ref="AI1:AO1"/>
    <mergeCell ref="AN5:AQ5"/>
    <mergeCell ref="AR5:AT5"/>
    <mergeCell ref="T5:W5"/>
    <mergeCell ref="X5:AA5"/>
    <mergeCell ref="AB5:AE5"/>
    <mergeCell ref="AF5:AI5"/>
    <mergeCell ref="AJ5:AM5"/>
  </mergeCells>
  <phoneticPr fontId="38"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sheetPr codeName="Sheet42"/>
  <dimension ref="A1:AW107"/>
  <sheetViews>
    <sheetView view="pageBreakPreview" zoomScale="70" zoomScaleNormal="70" zoomScaleSheetLayoutView="70" workbookViewId="0">
      <pane xSplit="5" ySplit="4" topLeftCell="AL11" activePane="bottomRight" state="frozen"/>
      <selection pane="topRight" activeCell="F1" sqref="F1"/>
      <selection pane="bottomLeft" activeCell="A5" sqref="A5"/>
      <selection pane="bottomRight" activeCell="AA11" sqref="AA11:AS11"/>
    </sheetView>
  </sheetViews>
  <sheetFormatPr defaultColWidth="18.42578125" defaultRowHeight="15"/>
  <cols>
    <col min="1" max="1" width="12" style="472" hidden="1" customWidth="1"/>
    <col min="2" max="2" width="18.5703125" style="520" bestFit="1" customWidth="1"/>
    <col min="3" max="3" width="18.42578125" style="520" customWidth="1"/>
    <col min="4" max="4" width="38.85546875" style="520" customWidth="1"/>
    <col min="5" max="5" width="9.7109375" style="472" customWidth="1"/>
    <col min="6" max="7" width="18.42578125" style="518" hidden="1" customWidth="1"/>
    <col min="8" max="8" width="21.140625" style="518" hidden="1" customWidth="1"/>
    <col min="9" max="9" width="19.7109375" style="518" hidden="1" customWidth="1"/>
    <col min="10" max="10" width="18.42578125" style="518" hidden="1" customWidth="1"/>
    <col min="11" max="11" width="15.140625" style="518" hidden="1" customWidth="1"/>
    <col min="12" max="12" width="16.85546875" style="519" customWidth="1"/>
    <col min="13" max="13" width="18.5703125" style="518" bestFit="1" customWidth="1"/>
    <col min="14" max="14" width="16.140625" style="518" customWidth="1"/>
    <col min="15" max="15" width="17.28515625" style="518" customWidth="1"/>
    <col min="16" max="16" width="78.28515625" style="520" customWidth="1"/>
    <col min="17" max="17" width="14.5703125" style="520" customWidth="1"/>
    <col min="18" max="18" width="15.28515625" style="518" customWidth="1"/>
    <col min="19" max="19" width="19.5703125" style="518" customWidth="1"/>
    <col min="20" max="20" width="18.5703125" style="518" customWidth="1"/>
    <col min="21" max="21" width="19.5703125" style="518" customWidth="1"/>
    <col min="22" max="22" width="53.85546875" style="518" customWidth="1"/>
    <col min="23" max="25" width="18.5703125" style="518" customWidth="1"/>
    <col min="26" max="26" width="82.140625" style="518" customWidth="1"/>
    <col min="27" max="27" width="19.5703125" style="518" customWidth="1"/>
    <col min="28" max="28" width="18.5703125" style="518" customWidth="1"/>
    <col min="29" max="29" width="19.5703125" style="518" customWidth="1"/>
    <col min="30" max="30" width="65.140625" style="518" customWidth="1"/>
    <col min="31" max="31" width="19.5703125" style="518" customWidth="1"/>
    <col min="32" max="33" width="18.5703125" style="518" customWidth="1"/>
    <col min="34" max="34" width="39.28515625" style="518" customWidth="1"/>
    <col min="35" max="35" width="19.5703125" style="518" customWidth="1"/>
    <col min="36" max="37" width="18.5703125" style="518" customWidth="1"/>
    <col min="38" max="38" width="45" style="518" customWidth="1"/>
    <col min="39" max="41" width="18.5703125" style="518" customWidth="1"/>
    <col min="42" max="42" width="45.140625" style="518" customWidth="1"/>
    <col min="43" max="45" width="18.5703125" style="518" customWidth="1"/>
    <col min="46" max="46" width="25.7109375" style="518" customWidth="1"/>
    <col min="47" max="47" width="44.42578125" style="518" customWidth="1"/>
    <col min="48" max="16384" width="18.42578125" style="518"/>
  </cols>
  <sheetData>
    <row r="1" spans="1:49" s="2971" customFormat="1" ht="18.75">
      <c r="A1" s="5472" t="s">
        <v>5199</v>
      </c>
      <c r="B1" s="5473"/>
      <c r="C1" s="5473"/>
      <c r="D1" s="5474"/>
      <c r="E1" s="1733"/>
      <c r="F1" s="2748"/>
      <c r="G1" s="2966"/>
      <c r="H1" s="2967"/>
      <c r="I1" s="2968"/>
      <c r="J1" s="2968"/>
      <c r="K1" s="2968"/>
      <c r="L1" s="2968"/>
      <c r="M1" s="2968"/>
      <c r="N1" s="2969"/>
      <c r="O1" s="2968"/>
      <c r="P1" s="2969"/>
      <c r="Q1" s="2968"/>
      <c r="R1" s="2968"/>
      <c r="S1" s="2969"/>
      <c r="T1" s="2968"/>
      <c r="U1" s="2968"/>
      <c r="V1" s="2968"/>
      <c r="W1" s="2968"/>
      <c r="X1" s="2968"/>
      <c r="Y1" s="2968"/>
      <c r="Z1" s="2968"/>
      <c r="AA1" s="2968"/>
      <c r="AB1" s="2968"/>
      <c r="AC1" s="2968"/>
      <c r="AD1" s="2968"/>
      <c r="AE1" s="2968"/>
      <c r="AF1" s="2968"/>
      <c r="AG1" s="2968"/>
      <c r="AH1" s="2968"/>
      <c r="AI1" s="2968"/>
      <c r="AJ1" s="2968"/>
      <c r="AK1" s="2968"/>
      <c r="AL1" s="2968"/>
      <c r="AM1" s="2968"/>
      <c r="AN1" s="2968"/>
      <c r="AO1" s="2968"/>
      <c r="AP1" s="2968"/>
      <c r="AQ1" s="2970"/>
      <c r="AR1" s="2970"/>
      <c r="AS1" s="2970"/>
      <c r="AT1" s="2970"/>
    </row>
    <row r="2" spans="1:49" s="2976" customFormat="1" ht="19.5" thickBot="1">
      <c r="A2" s="2963" t="str">
        <f>HYPERLINK("#Index!A4", "Index Pg")</f>
        <v>Index Pg</v>
      </c>
      <c r="B2" s="1672" t="str">
        <f>HYPERLINK("#'Budget Summary I'!A1:AL1", "Budget Summary I")</f>
        <v>Budget Summary I</v>
      </c>
      <c r="C2" s="1672" t="str">
        <f>HYPERLINK("#'Budget Summary II'!A3:B5", "Budget Summary II")</f>
        <v>Budget Summary II</v>
      </c>
      <c r="D2" s="2137" t="str">
        <f>HYPERLINK("#'Summary of Abstracts'!A2", "Summary of Abst.")</f>
        <v>Summary of Abst.</v>
      </c>
      <c r="E2" s="2245"/>
      <c r="F2" s="2748"/>
      <c r="G2" s="2972"/>
      <c r="H2" s="2967"/>
      <c r="I2" s="2735"/>
      <c r="J2" s="2735"/>
      <c r="K2" s="2735"/>
      <c r="L2" s="2735"/>
      <c r="M2" s="2735"/>
      <c r="N2" s="2973"/>
      <c r="O2" s="2973"/>
      <c r="P2" s="2973"/>
      <c r="Q2" s="2973"/>
      <c r="R2" s="2746"/>
      <c r="S2" s="2746"/>
      <c r="T2" s="2746"/>
      <c r="U2" s="2746"/>
      <c r="V2" s="2746"/>
      <c r="W2" s="2746"/>
      <c r="X2" s="2746"/>
      <c r="Y2" s="2746"/>
      <c r="Z2" s="2746"/>
      <c r="AA2" s="2746"/>
      <c r="AB2" s="2746"/>
      <c r="AC2" s="2746"/>
      <c r="AD2" s="2746"/>
      <c r="AE2" s="2746"/>
      <c r="AF2" s="2746"/>
      <c r="AG2" s="2746"/>
      <c r="AH2" s="2746"/>
      <c r="AI2" s="2746"/>
      <c r="AJ2" s="2746"/>
      <c r="AK2" s="2746"/>
      <c r="AL2" s="2746"/>
      <c r="AM2" s="2974"/>
      <c r="AN2" s="2974"/>
      <c r="AO2" s="2974"/>
      <c r="AP2" s="2974"/>
      <c r="AQ2" s="2975"/>
      <c r="AR2" s="2975"/>
      <c r="AS2" s="2975"/>
      <c r="AT2" s="2975"/>
    </row>
    <row r="3" spans="1:49" s="2978" customFormat="1" ht="19.5" thickBot="1">
      <c r="A3" s="5249" t="s">
        <v>5030</v>
      </c>
      <c r="B3" s="5274" t="s">
        <v>54</v>
      </c>
      <c r="C3" s="5275"/>
      <c r="D3" s="5249" t="s">
        <v>55</v>
      </c>
      <c r="E3" s="5249" t="s">
        <v>56</v>
      </c>
      <c r="F3" s="5248" t="s">
        <v>4603</v>
      </c>
      <c r="G3" s="5248"/>
      <c r="H3" s="5248"/>
      <c r="I3" s="5248"/>
      <c r="J3" s="5248"/>
      <c r="K3" s="5271" t="s">
        <v>7689</v>
      </c>
      <c r="L3" s="5272"/>
      <c r="M3" s="5272"/>
      <c r="N3" s="5272"/>
      <c r="O3" s="5272"/>
      <c r="P3" s="5273"/>
      <c r="Q3" s="5469" t="s">
        <v>4643</v>
      </c>
      <c r="R3" s="5470"/>
      <c r="S3" s="5277" t="s">
        <v>5743</v>
      </c>
      <c r="T3" s="5277"/>
      <c r="U3" s="5277"/>
      <c r="V3" s="5277"/>
      <c r="W3" s="5480" t="s">
        <v>5744</v>
      </c>
      <c r="X3" s="5480"/>
      <c r="Y3" s="5480"/>
      <c r="Z3" s="5481"/>
      <c r="AA3" s="5482" t="s">
        <v>5745</v>
      </c>
      <c r="AB3" s="5483"/>
      <c r="AC3" s="5483"/>
      <c r="AD3" s="5484"/>
      <c r="AE3" s="5485" t="s">
        <v>5746</v>
      </c>
      <c r="AF3" s="5486"/>
      <c r="AG3" s="5486"/>
      <c r="AH3" s="5487"/>
      <c r="AI3" s="5488" t="s">
        <v>5747</v>
      </c>
      <c r="AJ3" s="5489"/>
      <c r="AK3" s="5489"/>
      <c r="AL3" s="5490"/>
      <c r="AM3" s="5477" t="s">
        <v>5748</v>
      </c>
      <c r="AN3" s="5478"/>
      <c r="AO3" s="5478"/>
      <c r="AP3" s="5478"/>
      <c r="AQ3" s="5479" t="s">
        <v>5749</v>
      </c>
      <c r="AR3" s="5479"/>
      <c r="AS3" s="5479"/>
      <c r="AT3" s="2977"/>
    </row>
    <row r="4" spans="1:49" s="2988" customFormat="1" ht="72">
      <c r="A4" s="5249"/>
      <c r="B4" s="5475"/>
      <c r="C4" s="5476"/>
      <c r="D4" s="5249"/>
      <c r="E4" s="5249"/>
      <c r="F4" s="1630" t="s">
        <v>4604</v>
      </c>
      <c r="G4" s="1630" t="s">
        <v>4611</v>
      </c>
      <c r="H4" s="1630" t="s">
        <v>4605</v>
      </c>
      <c r="I4" s="1630" t="s">
        <v>4612</v>
      </c>
      <c r="J4" s="1630" t="s">
        <v>2527</v>
      </c>
      <c r="K4" s="1631" t="s">
        <v>58</v>
      </c>
      <c r="L4" s="1631" t="s">
        <v>59</v>
      </c>
      <c r="M4" s="1632" t="s">
        <v>60</v>
      </c>
      <c r="N4" s="1631" t="s">
        <v>61</v>
      </c>
      <c r="O4" s="1632" t="s">
        <v>62</v>
      </c>
      <c r="P4" s="1631" t="s">
        <v>5545</v>
      </c>
      <c r="Q4" s="2979" t="s">
        <v>2529</v>
      </c>
      <c r="R4" s="2980" t="s">
        <v>4644</v>
      </c>
      <c r="S4" s="1777" t="s">
        <v>5750</v>
      </c>
      <c r="T4" s="1777" t="s">
        <v>61</v>
      </c>
      <c r="U4" s="1777" t="s">
        <v>5751</v>
      </c>
      <c r="V4" s="1778" t="s">
        <v>5752</v>
      </c>
      <c r="W4" s="2981" t="s">
        <v>5750</v>
      </c>
      <c r="X4" s="2981" t="s">
        <v>61</v>
      </c>
      <c r="Y4" s="2982" t="s">
        <v>5751</v>
      </c>
      <c r="Z4" s="2983" t="s">
        <v>5752</v>
      </c>
      <c r="AA4" s="2981" t="s">
        <v>5750</v>
      </c>
      <c r="AB4" s="2981" t="s">
        <v>61</v>
      </c>
      <c r="AC4" s="2982" t="s">
        <v>5751</v>
      </c>
      <c r="AD4" s="2983" t="s">
        <v>5752</v>
      </c>
      <c r="AE4" s="2981" t="s">
        <v>5750</v>
      </c>
      <c r="AF4" s="2981" t="s">
        <v>61</v>
      </c>
      <c r="AG4" s="2982" t="s">
        <v>5751</v>
      </c>
      <c r="AH4" s="2983" t="s">
        <v>5752</v>
      </c>
      <c r="AI4" s="2981" t="s">
        <v>5750</v>
      </c>
      <c r="AJ4" s="2981" t="s">
        <v>61</v>
      </c>
      <c r="AK4" s="2982" t="s">
        <v>5751</v>
      </c>
      <c r="AL4" s="2983" t="s">
        <v>5752</v>
      </c>
      <c r="AM4" s="2981" t="s">
        <v>5750</v>
      </c>
      <c r="AN4" s="2981" t="s">
        <v>61</v>
      </c>
      <c r="AO4" s="2982" t="s">
        <v>5751</v>
      </c>
      <c r="AP4" s="2984" t="s">
        <v>5752</v>
      </c>
      <c r="AQ4" s="2985" t="s">
        <v>5751</v>
      </c>
      <c r="AR4" s="2986" t="s">
        <v>5753</v>
      </c>
      <c r="AS4" s="2985" t="s">
        <v>5754</v>
      </c>
      <c r="AT4" s="2987" t="s">
        <v>5752</v>
      </c>
    </row>
    <row r="5" spans="1:49" s="2995" customFormat="1" ht="18.75">
      <c r="A5" s="5471" t="s">
        <v>5200</v>
      </c>
      <c r="B5" s="5471"/>
      <c r="C5" s="5471"/>
      <c r="D5" s="5471"/>
      <c r="E5" s="2287"/>
      <c r="F5" s="2965"/>
      <c r="G5" s="2965"/>
      <c r="H5" s="2965"/>
      <c r="I5" s="2965"/>
      <c r="J5" s="2965"/>
      <c r="K5" s="2965"/>
      <c r="L5" s="2965"/>
      <c r="M5" s="2289"/>
      <c r="N5" s="2965"/>
      <c r="O5" s="2290"/>
      <c r="P5" s="2989"/>
      <c r="Q5" s="2990"/>
      <c r="R5" s="2991"/>
      <c r="S5" s="2331"/>
      <c r="T5" s="2331"/>
      <c r="U5" s="2331"/>
      <c r="V5" s="1845"/>
      <c r="W5" s="2992"/>
      <c r="X5" s="2331"/>
      <c r="Y5" s="2331"/>
      <c r="Z5" s="2331"/>
      <c r="AA5" s="2331"/>
      <c r="AB5" s="2331"/>
      <c r="AC5" s="2331"/>
      <c r="AD5" s="2331"/>
      <c r="AE5" s="2331"/>
      <c r="AF5" s="2331"/>
      <c r="AG5" s="2331"/>
      <c r="AH5" s="2331"/>
      <c r="AI5" s="2331"/>
      <c r="AJ5" s="2331"/>
      <c r="AK5" s="2331"/>
      <c r="AL5" s="2331"/>
      <c r="AM5" s="2331"/>
      <c r="AN5" s="2331"/>
      <c r="AO5" s="2331"/>
      <c r="AP5" s="2993"/>
      <c r="AQ5" s="2994"/>
      <c r="AR5" s="2994"/>
      <c r="AS5" s="2994"/>
      <c r="AT5" s="2994"/>
    </row>
    <row r="6" spans="1:49" s="3005" customFormat="1" ht="36">
      <c r="A6" s="2996" t="s">
        <v>4337</v>
      </c>
      <c r="B6" s="1639">
        <v>11.4</v>
      </c>
      <c r="C6" s="2997" t="s">
        <v>1341</v>
      </c>
      <c r="D6" s="1639" t="s">
        <v>1342</v>
      </c>
      <c r="E6" s="1802"/>
      <c r="F6" s="1641"/>
      <c r="G6" s="1641"/>
      <c r="H6" s="1641"/>
      <c r="I6" s="1641"/>
      <c r="J6" s="1641"/>
      <c r="K6" s="1641"/>
      <c r="L6" s="1641"/>
      <c r="M6" s="1642"/>
      <c r="N6" s="1641"/>
      <c r="O6" s="1642">
        <f>SUM(O7:O9)</f>
        <v>4.1799999999931998</v>
      </c>
      <c r="P6" s="2998"/>
      <c r="Q6" s="2294"/>
      <c r="R6" s="2999">
        <f>SUM(R7:R9)</f>
        <v>0</v>
      </c>
      <c r="S6" s="3000"/>
      <c r="T6" s="3000"/>
      <c r="U6" s="1642">
        <f>SUM(U7:U9)</f>
        <v>417999.99999932002</v>
      </c>
      <c r="V6" s="1868"/>
      <c r="W6" s="3001"/>
      <c r="X6" s="3000"/>
      <c r="Y6" s="1642">
        <f>SUM(Y7:Y9)</f>
        <v>357999.99999932002</v>
      </c>
      <c r="Z6" s="3000"/>
      <c r="AA6" s="3000"/>
      <c r="AB6" s="3000"/>
      <c r="AC6" s="1642">
        <f>SUM(AC7:AC9)</f>
        <v>40000</v>
      </c>
      <c r="AD6" s="3000"/>
      <c r="AE6" s="3000"/>
      <c r="AF6" s="3000"/>
      <c r="AG6" s="1642">
        <f>SUM(AG7:AG9)</f>
        <v>16250</v>
      </c>
      <c r="AH6" s="3000"/>
      <c r="AI6" s="3000"/>
      <c r="AJ6" s="3000"/>
      <c r="AK6" s="1642">
        <f>SUM(AK7:AK9)</f>
        <v>2500</v>
      </c>
      <c r="AL6" s="3000"/>
      <c r="AM6" s="3000"/>
      <c r="AN6" s="3000"/>
      <c r="AO6" s="1642">
        <f>SUM(AO7:AO9)</f>
        <v>1250</v>
      </c>
      <c r="AP6" s="3002"/>
      <c r="AQ6" s="3003">
        <f>SUM(AQ7:AQ9)</f>
        <v>417999.99999932002</v>
      </c>
      <c r="AR6" s="3004"/>
      <c r="AS6" s="3004"/>
      <c r="AT6" s="3004"/>
      <c r="AU6" s="4865" t="s">
        <v>7690</v>
      </c>
    </row>
    <row r="7" spans="1:49" s="3005" customFormat="1" ht="409.5">
      <c r="A7" s="3006">
        <v>1</v>
      </c>
      <c r="B7" s="3007" t="s">
        <v>1361</v>
      </c>
      <c r="C7" s="2193" t="s">
        <v>1343</v>
      </c>
      <c r="D7" s="2193" t="s">
        <v>1344</v>
      </c>
      <c r="E7" s="2234" t="s">
        <v>90</v>
      </c>
      <c r="F7" s="3008"/>
      <c r="G7" s="3008"/>
      <c r="H7" s="3008">
        <v>4.9000000000000004</v>
      </c>
      <c r="I7" s="3008"/>
      <c r="J7" s="3008"/>
      <c r="K7" s="3009"/>
      <c r="L7" s="1648">
        <f>S7</f>
        <v>8500</v>
      </c>
      <c r="M7" s="1649">
        <f>L7/100000</f>
        <v>8.5000000000000006E-2</v>
      </c>
      <c r="N7" s="1648">
        <f>T7</f>
        <v>8</v>
      </c>
      <c r="O7" s="3010">
        <f>M7*N7</f>
        <v>0.68</v>
      </c>
      <c r="P7" s="3011" t="str">
        <f>V7</f>
        <v>STATE: SUMAN - Advocacy for SUMAN Pdy - Rs.4000/- , Karaikal - Rs.2000/-, Mahe &amp; Yanam Rs.2000 each; PDY: World Breast Feeding Week   Puducherry-32 centres=32x1000 = 32000For Banner  32 x 250 =8000 Total = 32000+8000= Rs40,000 ; KKL: World Breast Feeding Week Kkl-13 Centres, = 13 x 1000 = 13,000/-For banners 13 x 250 = 3250Total = 13,000+3250 = 16,250 ; MHE: World Breast Feeding Week  Mahe-2 centres  = 2x1000= 2000For banners 2x250 = 500Total = 2000+500= 2500; YNM: World Breast Feeding Week - 2500Yanam-1 Center = 1x 1000 = 1000For banner 1x 250 = 250=Total = 1000+250= 1250</v>
      </c>
      <c r="Q7" s="3012">
        <f>'Ab1. RMNCH+A'!Q93</f>
        <v>0</v>
      </c>
      <c r="R7" s="3013">
        <f>'Ab1. RMNCH+A'!R93</f>
        <v>0</v>
      </c>
      <c r="S7" s="3345">
        <f>IFERROR(AQ7/AR7,0)</f>
        <v>8500</v>
      </c>
      <c r="T7" s="3345">
        <f>X7+AB7+AF7+AJ7+AN7</f>
        <v>8</v>
      </c>
      <c r="U7" s="3345">
        <f>S7*T7</f>
        <v>68000</v>
      </c>
      <c r="V7" s="1780" t="str">
        <f>"STATE: "&amp;Z7&amp;"; PDY: "&amp;AD7&amp;"; KKL: "&amp;AH7&amp;"; MHE: "&amp;AL7&amp;"; YNM: "&amp;AP7</f>
        <v>STATE: SUMAN - Advocacy for SUMAN Pdy - Rs.4000/- , Karaikal - Rs.2000/-, Mahe &amp; Yanam Rs.2000 each; PDY: World Breast Feeding Week   Puducherry-32 centres=32x1000 = 32000For Banner  32 x 250 =8000 Total = 32000+8000= Rs40,000 ; KKL: World Breast Feeding Week Kkl-13 Centres, = 13 x 1000 = 13,000/-For banners 13 x 250 = 3250Total = 13,000+3250 = 16,250 ; MHE: World Breast Feeding Week  Mahe-2 centres  = 2x1000= 2000For banners 2x250 = 500Total = 2000+500= 2500; YNM: World Breast Feeding Week - 2500Yanam-1 Center = 1x 1000 = 1000For banner 1x 250 = 250=Total = 1000+250= 1250</v>
      </c>
      <c r="W7" s="4058">
        <v>2000</v>
      </c>
      <c r="X7" s="4058">
        <v>4</v>
      </c>
      <c r="Y7" s="4058">
        <f>W7*X7</f>
        <v>8000</v>
      </c>
      <c r="Z7" s="4059" t="s">
        <v>6754</v>
      </c>
      <c r="AA7" s="4056">
        <v>40000</v>
      </c>
      <c r="AB7" s="4056">
        <v>1</v>
      </c>
      <c r="AC7" s="4057">
        <f>AA7*AB7</f>
        <v>40000</v>
      </c>
      <c r="AD7" s="4057" t="s">
        <v>8051</v>
      </c>
      <c r="AE7" s="4056">
        <v>16250</v>
      </c>
      <c r="AF7" s="4056">
        <v>1</v>
      </c>
      <c r="AG7" s="4057">
        <f>AE7*AF7</f>
        <v>16250</v>
      </c>
      <c r="AH7" s="4057" t="s">
        <v>8050</v>
      </c>
      <c r="AI7" s="4056">
        <v>2500</v>
      </c>
      <c r="AJ7" s="4056">
        <v>1</v>
      </c>
      <c r="AK7" s="4057">
        <f>AI7*AJ7</f>
        <v>2500</v>
      </c>
      <c r="AL7" s="4057" t="s">
        <v>8049</v>
      </c>
      <c r="AM7" s="4056">
        <v>1250</v>
      </c>
      <c r="AN7" s="4056">
        <v>1</v>
      </c>
      <c r="AO7" s="4057">
        <f>AM7*AN7</f>
        <v>1250</v>
      </c>
      <c r="AP7" s="4057" t="s">
        <v>8048</v>
      </c>
      <c r="AQ7" s="3552">
        <f>Y7+AC7+AG7+AK7+AO7</f>
        <v>68000</v>
      </c>
      <c r="AR7" s="3552">
        <f>X7+AB7+AF7+AJ7+AN7</f>
        <v>8</v>
      </c>
      <c r="AS7" s="3552">
        <f>IFERROR((AQ7/AR7),0)</f>
        <v>8500</v>
      </c>
      <c r="AT7" s="3552" t="str">
        <f>"STATE: "&amp;Z7&amp;"; PDY: "&amp;AD7&amp;"; KKL: "&amp;AH7&amp;"; MHE: "&amp;AL7&amp;"; YNM: "&amp;AP7</f>
        <v>STATE: SUMAN - Advocacy for SUMAN Pdy - Rs.4000/- , Karaikal - Rs.2000/-, Mahe &amp; Yanam Rs.2000 each; PDY: World Breast Feeding Week   Puducherry-32 centres=32x1000 = 32000For Banner  32 x 250 =8000 Total = 32000+8000= Rs40,000 ; KKL: World Breast Feeding Week Kkl-13 Centres, = 13 x 1000 = 13,000/-For banners 13 x 250 = 3250Total = 13,000+3250 = 16,250 ; MHE: World Breast Feeding Week  Mahe-2 centres  = 2x1000= 2000For banners 2x250 = 500Total = 2000+500= 2500; YNM: World Breast Feeding Week - 2500Yanam-1 Center = 1x 1000 = 1000For banner 1x 250 = 250=Total = 1000+250= 1250</v>
      </c>
      <c r="AU7" s="4942" t="s">
        <v>7515</v>
      </c>
      <c r="AV7" s="4991" t="s">
        <v>8052</v>
      </c>
    </row>
    <row r="8" spans="1:49" s="3005" customFormat="1" ht="60.75">
      <c r="A8" s="3006">
        <v>2</v>
      </c>
      <c r="B8" s="3007" t="s">
        <v>1363</v>
      </c>
      <c r="C8" s="2193" t="s">
        <v>1345</v>
      </c>
      <c r="D8" s="2193" t="s">
        <v>1346</v>
      </c>
      <c r="E8" s="2234" t="s">
        <v>90</v>
      </c>
      <c r="F8" s="3008"/>
      <c r="G8" s="3008"/>
      <c r="H8" s="3008"/>
      <c r="I8" s="3008"/>
      <c r="J8" s="3008"/>
      <c r="K8" s="3009"/>
      <c r="L8" s="1648">
        <f t="shared" ref="L8:L71" si="0">S8</f>
        <v>0</v>
      </c>
      <c r="M8" s="1649">
        <f>L8/100000</f>
        <v>0</v>
      </c>
      <c r="N8" s="1648">
        <f t="shared" ref="N8:N71" si="1">T8</f>
        <v>0</v>
      </c>
      <c r="O8" s="3010">
        <f>M8*N8</f>
        <v>0</v>
      </c>
      <c r="P8" s="3011" t="str">
        <f>V8</f>
        <v xml:space="preserve">STATE: ; PDY: ; KKL: ; MHE: ; YNM: </v>
      </c>
      <c r="Q8" s="3012">
        <f>'Ab1. RMNCH+A'!Q94</f>
        <v>0</v>
      </c>
      <c r="R8" s="3013">
        <f>'Ab1. RMNCH+A'!R94</f>
        <v>0</v>
      </c>
      <c r="S8" s="1711">
        <f>IFERROR(AQ8/AR8,0)</f>
        <v>0</v>
      </c>
      <c r="T8" s="1711">
        <f>X8+AB8+AF8+AJ8+AN8</f>
        <v>0</v>
      </c>
      <c r="U8" s="1711">
        <f>S8*T8</f>
        <v>0</v>
      </c>
      <c r="V8" s="1780" t="str">
        <f>"STATE: "&amp;Z8&amp;"; PDY: "&amp;AD8&amp;"; KKL: "&amp;AH8&amp;"; MHE: "&amp;AL8&amp;"; YNM: "&amp;AP8</f>
        <v xml:space="preserve">STATE: ; PDY: ; KKL: ; MHE: ; YNM: </v>
      </c>
      <c r="W8" s="3019"/>
      <c r="X8" s="1711"/>
      <c r="Y8" s="1711">
        <f>W8*X8</f>
        <v>0</v>
      </c>
      <c r="Z8" s="1711"/>
      <c r="AA8" s="1711"/>
      <c r="AB8" s="1711"/>
      <c r="AC8" s="1711">
        <f>AA8*AB8</f>
        <v>0</v>
      </c>
      <c r="AD8" s="1711"/>
      <c r="AE8" s="1711"/>
      <c r="AF8" s="1711"/>
      <c r="AG8" s="1711">
        <f>AE8*AF8</f>
        <v>0</v>
      </c>
      <c r="AH8" s="1711"/>
      <c r="AI8" s="1711"/>
      <c r="AJ8" s="1711"/>
      <c r="AK8" s="1711">
        <f>AI8*AJ8</f>
        <v>0</v>
      </c>
      <c r="AL8" s="1711"/>
      <c r="AM8" s="1711"/>
      <c r="AN8" s="1711"/>
      <c r="AO8" s="1711">
        <f>AM8*AN8</f>
        <v>0</v>
      </c>
      <c r="AP8" s="3020"/>
      <c r="AQ8" s="3018">
        <f>Y8+AC8+AG8+AK8+AO8</f>
        <v>0</v>
      </c>
      <c r="AR8" s="3018">
        <f>X8+AB8+AF8+AJ8+AN8</f>
        <v>0</v>
      </c>
      <c r="AS8" s="3018">
        <f>IFERROR((AQ8/AR8),0)</f>
        <v>0</v>
      </c>
      <c r="AT8" s="3018" t="str">
        <f>"STATE: "&amp;Z8&amp;"; PDY: "&amp;AD8&amp;"; KKL: "&amp;AH8&amp;"; MHE: "&amp;AL8&amp;"; YNM: "&amp;AP8</f>
        <v xml:space="preserve">STATE: ; PDY: ; KKL: ; MHE: ; YNM: </v>
      </c>
      <c r="AU8" s="4942" t="s">
        <v>7515</v>
      </c>
      <c r="AV8" s="4769"/>
    </row>
    <row r="9" spans="1:49" s="3005" customFormat="1" ht="409.5">
      <c r="A9" s="3006">
        <v>3</v>
      </c>
      <c r="B9" s="3007" t="s">
        <v>1365</v>
      </c>
      <c r="C9" s="1824"/>
      <c r="D9" s="2193" t="s">
        <v>5888</v>
      </c>
      <c r="E9" s="2234" t="s">
        <v>90</v>
      </c>
      <c r="F9" s="3008"/>
      <c r="G9" s="3008"/>
      <c r="H9" s="3008">
        <v>2</v>
      </c>
      <c r="I9" s="3008"/>
      <c r="J9" s="3008"/>
      <c r="K9" s="3021"/>
      <c r="L9" s="1648">
        <f t="shared" si="0"/>
        <v>2651.5151515100001</v>
      </c>
      <c r="M9" s="1649">
        <f>L9/100000</f>
        <v>2.6515151515100002E-2</v>
      </c>
      <c r="N9" s="1648">
        <f t="shared" si="1"/>
        <v>132</v>
      </c>
      <c r="O9" s="3010">
        <f>M9*N9</f>
        <v>3.4999999999932001</v>
      </c>
      <c r="P9" s="3011" t="str">
        <f>V9</f>
        <v xml:space="preserve">STATE: SUMAN IEC Posters, Signage, Displays etc., -                                                                  Flex banners - Size 3' x 2' - Rs.300             - Rs. 38700/-                                                                                     Digital Banners - Size (4' x 3") - 450 x 129 - Rs. 58050/-                                                                                      IEC Posters  - 3"  x 2" -Rs.500 x 129            - Rs.64500/-                                                                             Display  -                                                      - Rs.38750/- Total - 2.00 Lakhs                                                                                                                                                                                                                                                                                     LaQshya IEC Activities - Signage, IEC, Displays etc., for Laqshya IEC Activities for 3 units - Rs. 1.50 lakhs. (Total - Rs.3.50 Lakhs); PDY: ; KKL: ; MHE: ; YNM: </v>
      </c>
      <c r="Q9" s="3012">
        <f>'Ab1. RMNCH+A'!Q95</f>
        <v>0</v>
      </c>
      <c r="R9" s="3013">
        <f>'Ab1. RMNCH+A'!R95</f>
        <v>0</v>
      </c>
      <c r="S9" s="1666">
        <f>IFERROR(AQ9/AR9,0)</f>
        <v>2651.5151515100001</v>
      </c>
      <c r="T9" s="1666">
        <f>X9+AB9+AF9+AJ9+AN9</f>
        <v>132</v>
      </c>
      <c r="U9" s="1666">
        <f>S9*T9</f>
        <v>349999.99999932002</v>
      </c>
      <c r="V9" s="2497" t="str">
        <f>"STATE: "&amp;Z9&amp;"; PDY: "&amp;AD9&amp;"; KKL: "&amp;AH9&amp;"; MHE: "&amp;AL9&amp;"; YNM: "&amp;AP9</f>
        <v xml:space="preserve">STATE: SUMAN IEC Posters, Signage, Displays etc., -                                                                  Flex banners - Size 3' x 2' - Rs.300             - Rs. 38700/-                                                                                     Digital Banners - Size (4' x 3") - 450 x 129 - Rs. 58050/-                                                                                      IEC Posters  - 3"  x 2" -Rs.500 x 129            - Rs.64500/-                                                                             Display  -                                                      - Rs.38750/- Total - 2.00 Lakhs                                                                                                                                                                                                                                                                                     LaQshya IEC Activities - Signage, IEC, Displays etc., for Laqshya IEC Activities for 3 units - Rs. 1.50 lakhs. (Total - Rs.3.50 Lakhs); PDY: ; KKL: ; MHE: ; YNM: </v>
      </c>
      <c r="W9" s="3014">
        <v>2651.5151515100001</v>
      </c>
      <c r="X9" s="3015">
        <v>132</v>
      </c>
      <c r="Y9" s="3015">
        <f>W9*X9</f>
        <v>349999.99999932002</v>
      </c>
      <c r="Z9" s="3016" t="s">
        <v>7892</v>
      </c>
      <c r="AA9" s="3537"/>
      <c r="AB9" s="3537"/>
      <c r="AC9" s="3536">
        <f>AA9*AB9</f>
        <v>0</v>
      </c>
      <c r="AD9" s="3538"/>
      <c r="AE9" s="3537"/>
      <c r="AF9" s="3537"/>
      <c r="AG9" s="3536">
        <f>AE9*AF9</f>
        <v>0</v>
      </c>
      <c r="AH9" s="3538"/>
      <c r="AI9" s="3537"/>
      <c r="AJ9" s="3537"/>
      <c r="AK9" s="3536">
        <f>AI9*AJ9</f>
        <v>0</v>
      </c>
      <c r="AL9" s="3538"/>
      <c r="AM9" s="3537"/>
      <c r="AN9" s="3537"/>
      <c r="AO9" s="3536">
        <f>AM9*AN9</f>
        <v>0</v>
      </c>
      <c r="AP9" s="3538"/>
      <c r="AQ9" s="3551">
        <f>Y9+AC9+AG9+AK9+AO9</f>
        <v>349999.99999932002</v>
      </c>
      <c r="AR9" s="3552">
        <f>X9+AB9+AF9+AJ9+AN9</f>
        <v>132</v>
      </c>
      <c r="AS9" s="3552">
        <f>IFERROR((AQ9/AR9),0)</f>
        <v>2651.5151515100001</v>
      </c>
      <c r="AT9" s="3552" t="str">
        <f>"STATE: "&amp;Z9&amp;"; PDY: "&amp;AD9&amp;"; KKL: "&amp;AH9&amp;"; MHE: "&amp;AL9&amp;"; YNM: "&amp;AP9</f>
        <v xml:space="preserve">STATE: SUMAN IEC Posters, Signage, Displays etc., -                                                                  Flex banners - Size 3' x 2' - Rs.300             - Rs. 38700/-                                                                                     Digital Banners - Size (4' x 3") - 450 x 129 - Rs. 58050/-                                                                                      IEC Posters  - 3"  x 2" -Rs.500 x 129            - Rs.64500/-                                                                             Display  -                                                      - Rs.38750/- Total - 2.00 Lakhs                                                                                                                                                                                                                                                                                     LaQshya IEC Activities - Signage, IEC, Displays etc., for Laqshya IEC Activities for 3 units - Rs. 1.50 lakhs. (Total - Rs.3.50 Lakhs); PDY: ; KKL: ; MHE: ; YNM: </v>
      </c>
      <c r="AU9" s="4754"/>
      <c r="AV9" s="4982" t="s">
        <v>8007</v>
      </c>
    </row>
    <row r="10" spans="1:49" s="3005" customFormat="1" ht="36">
      <c r="A10" s="2996" t="s">
        <v>4338</v>
      </c>
      <c r="B10" s="1639">
        <v>11.5</v>
      </c>
      <c r="C10" s="2997" t="s">
        <v>1348</v>
      </c>
      <c r="D10" s="1639" t="s">
        <v>1349</v>
      </c>
      <c r="E10" s="1802"/>
      <c r="F10" s="3022"/>
      <c r="G10" s="3022"/>
      <c r="H10" s="3022"/>
      <c r="I10" s="3022"/>
      <c r="J10" s="3022"/>
      <c r="K10" s="3022"/>
      <c r="L10" s="1648"/>
      <c r="M10" s="1642"/>
      <c r="N10" s="1648"/>
      <c r="O10" s="1642">
        <f>SUM(O11:O14)</f>
        <v>6.9819990000000001</v>
      </c>
      <c r="P10" s="3011"/>
      <c r="Q10" s="2294"/>
      <c r="R10" s="2999">
        <f>SUM(R11:R14)</f>
        <v>0</v>
      </c>
      <c r="S10" s="1711"/>
      <c r="T10" s="1711"/>
      <c r="U10" s="1642">
        <f>SUM(U11:U14)</f>
        <v>698199.9</v>
      </c>
      <c r="V10" s="1780"/>
      <c r="W10" s="3019"/>
      <c r="X10" s="1711"/>
      <c r="Y10" s="1642">
        <f>SUM(Y11:Y14)</f>
        <v>100000</v>
      </c>
      <c r="Z10" s="1711"/>
      <c r="AA10" s="1711"/>
      <c r="AB10" s="1711"/>
      <c r="AC10" s="1642">
        <f>SUM(AC11:AC14)</f>
        <v>382800</v>
      </c>
      <c r="AD10" s="1711"/>
      <c r="AE10" s="1711"/>
      <c r="AF10" s="1711"/>
      <c r="AG10" s="1642">
        <f>SUM(AG11:AG14)</f>
        <v>122949.90000000001</v>
      </c>
      <c r="AH10" s="1711"/>
      <c r="AI10" s="1711"/>
      <c r="AJ10" s="1711"/>
      <c r="AK10" s="1642">
        <f>SUM(AK11:AK14)</f>
        <v>48300</v>
      </c>
      <c r="AL10" s="1711"/>
      <c r="AM10" s="1711"/>
      <c r="AN10" s="1711"/>
      <c r="AO10" s="1642">
        <f>SUM(AO11:AO14)</f>
        <v>44150</v>
      </c>
      <c r="AP10" s="3020"/>
      <c r="AQ10" s="3003">
        <f>SUM(AQ11:AQ14)</f>
        <v>698199.9</v>
      </c>
      <c r="AR10" s="3018"/>
      <c r="AS10" s="3018"/>
      <c r="AT10" s="3018"/>
      <c r="AU10" s="4754"/>
      <c r="AV10" s="4769"/>
    </row>
    <row r="11" spans="1:49" s="3005" customFormat="1" ht="350.25" customHeight="1">
      <c r="A11" s="3006">
        <v>1</v>
      </c>
      <c r="B11" s="3007" t="s">
        <v>1367</v>
      </c>
      <c r="C11" s="2193" t="s">
        <v>1350</v>
      </c>
      <c r="D11" s="2193" t="s">
        <v>1344</v>
      </c>
      <c r="E11" s="2234" t="s">
        <v>90</v>
      </c>
      <c r="F11" s="3008"/>
      <c r="G11" s="3008"/>
      <c r="H11" s="3008">
        <v>5.9820000000000002</v>
      </c>
      <c r="I11" s="3008"/>
      <c r="J11" s="3008"/>
      <c r="K11" s="3009"/>
      <c r="L11" s="1648">
        <f t="shared" si="0"/>
        <v>8928.3567164179112</v>
      </c>
      <c r="M11" s="1649">
        <f>L11/100000</f>
        <v>8.9283567164179109E-2</v>
      </c>
      <c r="N11" s="1648">
        <f t="shared" si="1"/>
        <v>67</v>
      </c>
      <c r="O11" s="3010">
        <f>M11*N11</f>
        <v>5.9819990000000001</v>
      </c>
      <c r="P11" s="3011" t="str">
        <f>V11</f>
        <v>STATE: ; PDY: New born care (for 0. -6 months baby) Ist Prize Rs.400/-,II prize Rs.300/-,III prize - Rs.200/- Consolation Prize (10) 100 x 10 = Rs. 1000/- Organisation Expenditure Rs.1000/- Toys Expenses or Soap + Towel - Rs.1000/- Total = 32 Centers  xRs.3,900 = Rs1,24,800./- &amp; Banner - 32 Centers x Rs.250 = Rs. 8,000/- Total= Rs.1,36,600/-,  &amp; NDD programmes etc., ; KKL: New born care Karaikal - 13 x 3900 = 50,700/- &amp; Banner - 13 x 250 = Rs. 3250/- =Rs.53,950/- , NDD etc., 
; MHE: New born care  Mahe - 2 x 3,900=Rs.7800/- &amp;Banner - 2 x Rs.250 = Rs. 500/-Total=Rs.8300/, and NDD etc., ; YNM: New born care  Yanam - 1 x 3900= 3900/- &amp; Banner - 1 x 250 = Rs. 250/- = Rs.4,150/-&amp;  NDD Activities</v>
      </c>
      <c r="Q11" s="3012">
        <f>'Ab1. RMNCH+A'!Q176</f>
        <v>0</v>
      </c>
      <c r="R11" s="3013">
        <f>'Ab1. RMNCH+A'!R176</f>
        <v>0</v>
      </c>
      <c r="S11" s="1666">
        <f t="shared" ref="S11:S74" si="2">IFERROR(AQ11/AR11,0)</f>
        <v>8928.3567164179112</v>
      </c>
      <c r="T11" s="1666">
        <f t="shared" ref="T11:T74" si="3">X11+AB11+AF11+AJ11+AN11</f>
        <v>67</v>
      </c>
      <c r="U11" s="1666">
        <f t="shared" ref="U11:U74" si="4">S11*T11</f>
        <v>598199.9</v>
      </c>
      <c r="V11" s="1780" t="str">
        <f t="shared" ref="V11:V74" si="5">"STATE: "&amp;Z11&amp;"; PDY: "&amp;AD11&amp;"; KKL: "&amp;AH11&amp;"; MHE: "&amp;AL11&amp;"; YNM: "&amp;AP11</f>
        <v>STATE: ; PDY: New born care (for 0. -6 months baby) Ist Prize Rs.400/-,II prize Rs.300/-,III prize - Rs.200/- Consolation Prize (10) 100 x 10 = Rs. 1000/- Organisation Expenditure Rs.1000/- Toys Expenses or Soap + Towel - Rs.1000/- Total = 32 Centers  xRs.3,900 = Rs1,24,800./- &amp; Banner - 32 Centers x Rs.250 = Rs. 8,000/- Total= Rs.1,36,600/-,  &amp; NDD programmes etc., ; KKL: New born care Karaikal - 13 x 3900 = 50,700/- &amp; Banner - 13 x 250 = Rs. 3250/- =Rs.53,950/- , NDD etc., 
; MHE: New born care  Mahe - 2 x 3,900=Rs.7800/- &amp;Banner - 2 x Rs.250 = Rs. 500/-Total=Rs.8300/, and NDD etc., ; YNM: New born care  Yanam - 1 x 3900= 3900/- &amp; Banner - 1 x 250 = Rs. 250/- = Rs.4,150/-&amp;  NDD Activities</v>
      </c>
      <c r="W11" s="3014"/>
      <c r="X11" s="3015"/>
      <c r="Y11" s="2157">
        <f>W11*X11</f>
        <v>0</v>
      </c>
      <c r="Z11" s="3015"/>
      <c r="AA11" s="4056">
        <v>9570</v>
      </c>
      <c r="AB11" s="4056">
        <v>40</v>
      </c>
      <c r="AC11" s="4057">
        <f>AA11*AB11</f>
        <v>382800</v>
      </c>
      <c r="AD11" s="4057" t="s">
        <v>8244</v>
      </c>
      <c r="AE11" s="4056">
        <v>6830.55</v>
      </c>
      <c r="AF11" s="4056">
        <v>18</v>
      </c>
      <c r="AG11" s="4057">
        <f>AE11*AF11</f>
        <v>122949.90000000001</v>
      </c>
      <c r="AH11" s="4057" t="s">
        <v>6751</v>
      </c>
      <c r="AI11" s="4056">
        <v>9660</v>
      </c>
      <c r="AJ11" s="4056">
        <v>5</v>
      </c>
      <c r="AK11" s="4057">
        <f>AI11*AJ11</f>
        <v>48300</v>
      </c>
      <c r="AL11" s="4057" t="s">
        <v>6752</v>
      </c>
      <c r="AM11" s="4056">
        <v>11037.5</v>
      </c>
      <c r="AN11" s="4056">
        <v>4</v>
      </c>
      <c r="AO11" s="4057">
        <f>AM11*AN11</f>
        <v>44150</v>
      </c>
      <c r="AP11" s="4057" t="s">
        <v>6753</v>
      </c>
      <c r="AQ11" s="3552">
        <f>Y11+AC11+AG11+AK11+AO11</f>
        <v>598199.9</v>
      </c>
      <c r="AR11" s="3552">
        <f>X11+AB11+AF11+AJ11+AN11</f>
        <v>67</v>
      </c>
      <c r="AS11" s="3552">
        <f>IFERROR((AQ11/AR11),0)</f>
        <v>8928.3567164179112</v>
      </c>
      <c r="AT11" s="3018" t="str">
        <f>"STATE: "&amp;Z11&amp;"; PDY: "&amp;AD11&amp;"; KKL: "&amp;AH11&amp;"; MHE: "&amp;AL11&amp;"; YNM: "&amp;AP11</f>
        <v>STATE: ; PDY: New born care (for 0. -6 months baby) Ist Prize Rs.400/-,II prize Rs.300/-,III prize - Rs.200/- Consolation Prize (10) 100 x 10 = Rs. 1000/- Organisation Expenditure Rs.1000/- Toys Expenses or Soap + Towel - Rs.1000/- Total = 32 Centers  xRs.3,900 = Rs1,24,800./- &amp; Banner - 32 Centers x Rs.250 = Rs. 8,000/- Total= Rs.1,36,600/-,  &amp; NDD programmes etc., ; KKL: New born care Karaikal - 13 x 3900 = 50,700/- &amp; Banner - 13 x 250 = Rs. 3250/- =Rs.53,950/- , NDD etc., 
; MHE: New born care  Mahe - 2 x 3,900=Rs.7800/- &amp;Banner - 2 x Rs.250 = Rs. 500/-Total=Rs.8300/, and NDD etc., ; YNM: New born care  Yanam - 1 x 3900= 3900/- &amp; Banner - 1 x 250 = Rs. 250/- = Rs.4,150/-&amp;  NDD Activities</v>
      </c>
      <c r="AU11" s="4942" t="s">
        <v>7516</v>
      </c>
      <c r="AV11" s="4991" t="s">
        <v>7974</v>
      </c>
      <c r="AW11" s="5000" t="s">
        <v>7986</v>
      </c>
    </row>
    <row r="12" spans="1:49" s="3005" customFormat="1" ht="60.75">
      <c r="A12" s="3006">
        <v>2</v>
      </c>
      <c r="B12" s="3007" t="s">
        <v>2493</v>
      </c>
      <c r="C12" s="2193" t="s">
        <v>1351</v>
      </c>
      <c r="D12" s="2193" t="s">
        <v>1346</v>
      </c>
      <c r="E12" s="2234" t="s">
        <v>90</v>
      </c>
      <c r="F12" s="3008"/>
      <c r="G12" s="3008"/>
      <c r="H12" s="3008"/>
      <c r="I12" s="3008"/>
      <c r="J12" s="3008"/>
      <c r="K12" s="3009"/>
      <c r="L12" s="1648">
        <f t="shared" si="0"/>
        <v>0</v>
      </c>
      <c r="M12" s="1649">
        <f>L12/100000</f>
        <v>0</v>
      </c>
      <c r="N12" s="1648">
        <f t="shared" si="1"/>
        <v>0</v>
      </c>
      <c r="O12" s="3010">
        <f>M12*N12</f>
        <v>0</v>
      </c>
      <c r="P12" s="3011" t="str">
        <f t="shared" ref="P12:P72" si="6">V12</f>
        <v xml:space="preserve">STATE: ; PDY: ; KKL: ; MHE: ; YNM: </v>
      </c>
      <c r="Q12" s="3012">
        <f>'Ab1. RMNCH+A'!Q177</f>
        <v>0</v>
      </c>
      <c r="R12" s="3013">
        <f>'Ab1. RMNCH+A'!R177</f>
        <v>0</v>
      </c>
      <c r="S12" s="1666">
        <f t="shared" si="2"/>
        <v>0</v>
      </c>
      <c r="T12" s="1666">
        <f t="shared" si="3"/>
        <v>0</v>
      </c>
      <c r="U12" s="1666">
        <f t="shared" si="4"/>
        <v>0</v>
      </c>
      <c r="V12" s="1780" t="str">
        <f t="shared" si="5"/>
        <v xml:space="preserve">STATE: ; PDY: ; KKL: ; MHE: ; YNM: </v>
      </c>
      <c r="W12" s="3019"/>
      <c r="X12" s="1711"/>
      <c r="Y12" s="1711">
        <f t="shared" ref="Y12:Y74" si="7">W12*X12</f>
        <v>0</v>
      </c>
      <c r="Z12" s="1711"/>
      <c r="AA12" s="1711"/>
      <c r="AB12" s="1711"/>
      <c r="AC12" s="1711">
        <f t="shared" ref="AC12:AC74" si="8">AA12*AB12</f>
        <v>0</v>
      </c>
      <c r="AD12" s="1711"/>
      <c r="AE12" s="1711"/>
      <c r="AF12" s="1711"/>
      <c r="AG12" s="1711">
        <f t="shared" ref="AG12:AG74" si="9">AE12*AF12</f>
        <v>0</v>
      </c>
      <c r="AH12" s="1711"/>
      <c r="AI12" s="1711"/>
      <c r="AJ12" s="1711"/>
      <c r="AK12" s="1711">
        <f t="shared" ref="AK12:AK74" si="10">AI12*AJ12</f>
        <v>0</v>
      </c>
      <c r="AL12" s="1711"/>
      <c r="AM12" s="1711"/>
      <c r="AN12" s="1711"/>
      <c r="AO12" s="1711">
        <f t="shared" ref="AO12:AO74" si="11">AM12*AN12</f>
        <v>0</v>
      </c>
      <c r="AP12" s="3020"/>
      <c r="AQ12" s="3018">
        <f t="shared" ref="AQ12:AQ74" si="12">Y12+AC12+AG12+AK12+AO12</f>
        <v>0</v>
      </c>
      <c r="AR12" s="3018">
        <f t="shared" ref="AR12:AR74" si="13">X12+AB12+AF12+AJ12+AN12</f>
        <v>0</v>
      </c>
      <c r="AS12" s="3018">
        <f t="shared" ref="AS12:AS74" si="14">IFERROR((AQ12/AR12),0)</f>
        <v>0</v>
      </c>
      <c r="AT12" s="3018" t="str">
        <f t="shared" ref="AT12:AT74" si="15">"STATE: "&amp;Z12&amp;"; PDY: "&amp;AD12&amp;"; KKL: "&amp;AH12&amp;"; MHE: "&amp;AL12&amp;"; YNM: "&amp;AP12</f>
        <v xml:space="preserve">STATE: ; PDY: ; KKL: ; MHE: ; YNM: </v>
      </c>
      <c r="AU12" s="4942" t="s">
        <v>7516</v>
      </c>
      <c r="AV12" s="4769"/>
    </row>
    <row r="13" spans="1:49" s="3005" customFormat="1" ht="60.75">
      <c r="A13" s="3006">
        <v>3</v>
      </c>
      <c r="B13" s="3007" t="s">
        <v>2494</v>
      </c>
      <c r="C13" s="1824"/>
      <c r="D13" s="2193" t="s">
        <v>2459</v>
      </c>
      <c r="E13" s="2234" t="s">
        <v>90</v>
      </c>
      <c r="F13" s="3008"/>
      <c r="G13" s="3008"/>
      <c r="H13" s="3008"/>
      <c r="I13" s="3008"/>
      <c r="J13" s="3008"/>
      <c r="K13" s="3009"/>
      <c r="L13" s="1648">
        <f t="shared" si="0"/>
        <v>0</v>
      </c>
      <c r="M13" s="1649">
        <f>L13/100000</f>
        <v>0</v>
      </c>
      <c r="N13" s="1648">
        <f t="shared" si="1"/>
        <v>0</v>
      </c>
      <c r="O13" s="3010">
        <f>M13*N13</f>
        <v>0</v>
      </c>
      <c r="P13" s="3011" t="str">
        <f t="shared" si="6"/>
        <v xml:space="preserve">STATE: ; PDY: ; KKL: ; MHE: ; YNM: </v>
      </c>
      <c r="Q13" s="3012">
        <f>'Ab1. RMNCH+A'!Q178</f>
        <v>0</v>
      </c>
      <c r="R13" s="3013">
        <f>'Ab1. RMNCH+A'!R178</f>
        <v>0</v>
      </c>
      <c r="S13" s="1666">
        <f t="shared" si="2"/>
        <v>0</v>
      </c>
      <c r="T13" s="1666">
        <f t="shared" si="3"/>
        <v>0</v>
      </c>
      <c r="U13" s="1666">
        <f t="shared" si="4"/>
        <v>0</v>
      </c>
      <c r="V13" s="1780" t="str">
        <f t="shared" si="5"/>
        <v xml:space="preserve">STATE: ; PDY: ; KKL: ; MHE: ; YNM: </v>
      </c>
      <c r="W13" s="3019"/>
      <c r="X13" s="1711"/>
      <c r="Y13" s="1711">
        <f t="shared" si="7"/>
        <v>0</v>
      </c>
      <c r="Z13" s="1711"/>
      <c r="AA13" s="1711"/>
      <c r="AB13" s="1711"/>
      <c r="AC13" s="1711">
        <f t="shared" si="8"/>
        <v>0</v>
      </c>
      <c r="AD13" s="1711"/>
      <c r="AE13" s="1711"/>
      <c r="AF13" s="1711"/>
      <c r="AG13" s="1711">
        <f t="shared" si="9"/>
        <v>0</v>
      </c>
      <c r="AH13" s="1711"/>
      <c r="AI13" s="1711"/>
      <c r="AJ13" s="1711"/>
      <c r="AK13" s="1711">
        <f t="shared" si="10"/>
        <v>0</v>
      </c>
      <c r="AL13" s="1711"/>
      <c r="AM13" s="1711"/>
      <c r="AN13" s="1711"/>
      <c r="AO13" s="1711">
        <f t="shared" si="11"/>
        <v>0</v>
      </c>
      <c r="AP13" s="3020"/>
      <c r="AQ13" s="3018">
        <f t="shared" si="12"/>
        <v>0</v>
      </c>
      <c r="AR13" s="3018">
        <f t="shared" si="13"/>
        <v>0</v>
      </c>
      <c r="AS13" s="3018">
        <f t="shared" si="14"/>
        <v>0</v>
      </c>
      <c r="AT13" s="3018" t="str">
        <f t="shared" si="15"/>
        <v xml:space="preserve">STATE: ; PDY: ; KKL: ; MHE: ; YNM: </v>
      </c>
      <c r="AU13" s="4942" t="s">
        <v>7516</v>
      </c>
      <c r="AV13" s="4769"/>
    </row>
    <row r="14" spans="1:49" s="3005" customFormat="1" ht="112.5">
      <c r="A14" s="3006">
        <v>4</v>
      </c>
      <c r="B14" s="3007" t="s">
        <v>2495</v>
      </c>
      <c r="C14" s="1824"/>
      <c r="D14" s="2193" t="s">
        <v>4351</v>
      </c>
      <c r="E14" s="2234" t="s">
        <v>90</v>
      </c>
      <c r="F14" s="3008"/>
      <c r="G14" s="3008"/>
      <c r="H14" s="3008">
        <v>0.5</v>
      </c>
      <c r="I14" s="3008"/>
      <c r="J14" s="3008"/>
      <c r="K14" s="2235"/>
      <c r="L14" s="1648">
        <f t="shared" si="0"/>
        <v>100000</v>
      </c>
      <c r="M14" s="1649">
        <f>L14/100000</f>
        <v>1</v>
      </c>
      <c r="N14" s="1648">
        <f t="shared" si="1"/>
        <v>1</v>
      </c>
      <c r="O14" s="3010">
        <f>M14*N14</f>
        <v>1</v>
      </c>
      <c r="P14" s="3011" t="str">
        <f t="shared" si="6"/>
        <v xml:space="preserve">STATE: IEC Activities for SAANS Campaign and to create awareness for SAANS - Rs.1.00 Lakhs; PDY: ; KKL: ; MHE: ; YNM: </v>
      </c>
      <c r="Q14" s="3012">
        <f>'Ab1. RMNCH+A'!Q179</f>
        <v>0</v>
      </c>
      <c r="R14" s="3013">
        <f>'Ab1. RMNCH+A'!R179</f>
        <v>0</v>
      </c>
      <c r="S14" s="1666">
        <f t="shared" si="2"/>
        <v>100000</v>
      </c>
      <c r="T14" s="1666">
        <f t="shared" si="3"/>
        <v>1</v>
      </c>
      <c r="U14" s="1666">
        <f t="shared" si="4"/>
        <v>100000</v>
      </c>
      <c r="V14" s="1780" t="str">
        <f t="shared" si="5"/>
        <v xml:space="preserve">STATE: IEC Activities for SAANS Campaign and to create awareness for SAANS - Rs.1.00 Lakhs; PDY: ; KKL: ; MHE: ; YNM: </v>
      </c>
      <c r="W14" s="3015">
        <v>100000</v>
      </c>
      <c r="X14" s="3015">
        <v>1</v>
      </c>
      <c r="Y14" s="3015">
        <f t="shared" si="7"/>
        <v>100000</v>
      </c>
      <c r="Z14" s="3016" t="s">
        <v>5848</v>
      </c>
      <c r="AA14" s="3015"/>
      <c r="AB14" s="3015"/>
      <c r="AC14" s="3015">
        <f t="shared" si="8"/>
        <v>0</v>
      </c>
      <c r="AD14" s="3016"/>
      <c r="AE14" s="1711"/>
      <c r="AF14" s="1711"/>
      <c r="AG14" s="1711">
        <f t="shared" si="9"/>
        <v>0</v>
      </c>
      <c r="AH14" s="1711"/>
      <c r="AI14" s="1711"/>
      <c r="AJ14" s="1711"/>
      <c r="AK14" s="1711">
        <f t="shared" si="10"/>
        <v>0</v>
      </c>
      <c r="AL14" s="1711"/>
      <c r="AM14" s="1711"/>
      <c r="AN14" s="1711"/>
      <c r="AO14" s="1711">
        <f t="shared" si="11"/>
        <v>0</v>
      </c>
      <c r="AP14" s="3020"/>
      <c r="AQ14" s="3552">
        <f t="shared" si="12"/>
        <v>100000</v>
      </c>
      <c r="AR14" s="3552">
        <f t="shared" si="13"/>
        <v>1</v>
      </c>
      <c r="AS14" s="3552">
        <f t="shared" si="14"/>
        <v>100000</v>
      </c>
      <c r="AT14" s="3596" t="str">
        <f t="shared" si="15"/>
        <v xml:space="preserve">STATE: IEC Activities for SAANS Campaign and to create awareness for SAANS - Rs.1.00 Lakhs; PDY: ; KKL: ; MHE: ; YNM: </v>
      </c>
      <c r="AU14" s="4754"/>
      <c r="AV14" s="4991" t="s">
        <v>7894</v>
      </c>
    </row>
    <row r="15" spans="1:49" s="3005" customFormat="1" ht="36.75" thickBot="1">
      <c r="A15" s="2996" t="s">
        <v>4341</v>
      </c>
      <c r="B15" s="1639">
        <v>11.6</v>
      </c>
      <c r="C15" s="2997" t="s">
        <v>1352</v>
      </c>
      <c r="D15" s="1639" t="s">
        <v>1353</v>
      </c>
      <c r="E15" s="1802"/>
      <c r="F15" s="3022"/>
      <c r="G15" s="3022"/>
      <c r="H15" s="3022"/>
      <c r="I15" s="3022"/>
      <c r="J15" s="3022"/>
      <c r="K15" s="3022"/>
      <c r="L15" s="1648"/>
      <c r="M15" s="1642"/>
      <c r="N15" s="1648"/>
      <c r="O15" s="1642">
        <f>SUM(O16:O21)</f>
        <v>10.791999399999998</v>
      </c>
      <c r="P15" s="3011"/>
      <c r="Q15" s="2294"/>
      <c r="R15" s="2999">
        <f>SUM(R16:R21)</f>
        <v>0</v>
      </c>
      <c r="S15" s="1711"/>
      <c r="T15" s="1711"/>
      <c r="U15" s="1642">
        <f>SUM(U16:U21)</f>
        <v>1079199.94</v>
      </c>
      <c r="V15" s="1780"/>
      <c r="W15" s="3019"/>
      <c r="X15" s="1711"/>
      <c r="Y15" s="1642">
        <f>SUM(Y16:Y21)</f>
        <v>0</v>
      </c>
      <c r="Z15" s="1711"/>
      <c r="AA15" s="1711"/>
      <c r="AB15" s="1711"/>
      <c r="AC15" s="1642">
        <f>SUM(AC16:AC21)</f>
        <v>742800</v>
      </c>
      <c r="AD15" s="1711"/>
      <c r="AE15" s="1711"/>
      <c r="AF15" s="1711"/>
      <c r="AG15" s="1642">
        <f>SUM(AG16:AG21)</f>
        <v>203949.94</v>
      </c>
      <c r="AH15" s="1711"/>
      <c r="AI15" s="1711"/>
      <c r="AJ15" s="1711"/>
      <c r="AK15" s="1642">
        <f>SUM(AK16:AK21)</f>
        <v>68300</v>
      </c>
      <c r="AL15" s="1711"/>
      <c r="AM15" s="1711"/>
      <c r="AN15" s="1711"/>
      <c r="AO15" s="1642">
        <f>SUM(AO16:AO21)</f>
        <v>64150</v>
      </c>
      <c r="AP15" s="3020"/>
      <c r="AQ15" s="3003">
        <f>SUM(AQ16:AQ21)</f>
        <v>1079199.94</v>
      </c>
      <c r="AR15" s="3018"/>
      <c r="AS15" s="3018"/>
      <c r="AT15" s="3018"/>
      <c r="AU15" s="4754"/>
      <c r="AV15" s="4769"/>
    </row>
    <row r="16" spans="1:49" s="3005" customFormat="1" ht="387" customHeight="1" thickBot="1">
      <c r="A16" s="3006">
        <v>1</v>
      </c>
      <c r="B16" s="3007" t="s">
        <v>1370</v>
      </c>
      <c r="C16" s="2193" t="s">
        <v>1354</v>
      </c>
      <c r="D16" s="2193" t="s">
        <v>1344</v>
      </c>
      <c r="E16" s="2234" t="s">
        <v>90</v>
      </c>
      <c r="F16" s="3023"/>
      <c r="G16" s="3023"/>
      <c r="H16" s="3008">
        <v>6.3919993999999996</v>
      </c>
      <c r="I16" s="3008"/>
      <c r="J16" s="3008"/>
      <c r="K16" s="2235"/>
      <c r="L16" s="1648">
        <f>S16</f>
        <v>9540.2976119402974</v>
      </c>
      <c r="M16" s="1649">
        <f t="shared" ref="M16:M21" si="16">L16/100000</f>
        <v>9.5402976119402974E-2</v>
      </c>
      <c r="N16" s="1648">
        <f t="shared" si="1"/>
        <v>67</v>
      </c>
      <c r="O16" s="3010">
        <f t="shared" ref="O16:O21" si="17">M16*N16</f>
        <v>6.3919993999999996</v>
      </c>
      <c r="P16" s="3011" t="str">
        <f t="shared" si="6"/>
        <v>STATE: ; PDY: These activities would be conducted by M.O s of respective PHC/CHCs, around 100 mothers with their children would be attended per Centre. Topics on Weaning food, immunization, importance of Family planning, spacing methods,small family norms etc., would be discussed and pamphlets/ Booklets on health topics would be distributed.     i) Advertisement would be given to all local cable T.V Networks throughout the year for creating Health awareness.                                                              ii) T.V skit for advertisement would be prepared by IEC office on all health topicsiii)Creating health awareness through  phone Doordharshan ,AIR &amp;F.M s are an integral part of our programme for creating mass awareness  Printing materials will be Distributed to public for creating awareness on Health topics like contraceptive methods, NSV, Family planing etc, Hoarding , wall paintings and Cultural Programme are  create more important on Health awareness among public; KKL:   i) Advertisement would be given to all local cable T.V Networks throughout the year for creating Health awareness.                                                              ii) T.V skit for advertisement would be prepared by IEC office on all health topicsiii)Creating health awareness through  phone Doordharshan ,AIR &amp;F.M s are an integral part of our programme for creating mass awareness; MHE:   i) Advertisement would be given to all local cable T.V Networks throughout the year for creating Health awareness.                                                              ii) T.V skit for advertisement would be prepared by IEC office on all health topicsiii)Creating health awareness through  phone Doordharshan ,AIR &amp;F.M s are an integral part of our programme for creating mass awareness; YNM:   i) Advertisement would be given to all local cable T.V Networks throughout the year for creating Health awareness.                                                              ii) T.V skit for advertisement would be prepared by IEC office on all health topicsiii)Creating health awareness through  phone Doordharshan ,AIR &amp;F.M s are an integral part of our programme for creating mass awareness</v>
      </c>
      <c r="Q16" s="3012">
        <f>'Ab1. RMNCH+A'!Q271</f>
        <v>0</v>
      </c>
      <c r="R16" s="3013">
        <f>'Ab1. RMNCH+A'!R271</f>
        <v>0</v>
      </c>
      <c r="S16" s="1711">
        <f t="shared" si="2"/>
        <v>9540.2976119402974</v>
      </c>
      <c r="T16" s="1711">
        <f t="shared" si="3"/>
        <v>67</v>
      </c>
      <c r="U16" s="1711">
        <f t="shared" si="4"/>
        <v>639199.93999999994</v>
      </c>
      <c r="V16" s="1780" t="str">
        <f t="shared" si="5"/>
        <v>STATE: ; PDY: These activities would be conducted by M.O s of respective PHC/CHCs, around 100 mothers with their children would be attended per Centre. Topics on Weaning food, immunization, importance of Family planning, spacing methods,small family norms etc., would be discussed and pamphlets/ Booklets on health topics would be distributed.     i) Advertisement would be given to all local cable T.V Networks throughout the year for creating Health awareness.                                                              ii) T.V skit for advertisement would be prepared by IEC office on all health topicsiii)Creating health awareness through  phone Doordharshan ,AIR &amp;F.M s are an integral part of our programme for creating mass awareness  Printing materials will be Distributed to public for creating awareness on Health topics like contraceptive methods, NSV, Family planing etc, Hoarding , wall paintings and Cultural Programme are  create more important on Health awareness among public; KKL:   i) Advertisement would be given to all local cable T.V Networks throughout the year for creating Health awareness.                                                              ii) T.V skit for advertisement would be prepared by IEC office on all health topicsiii)Creating health awareness through  phone Doordharshan ,AIR &amp;F.M s are an integral part of our programme for creating mass awareness; MHE:   i) Advertisement would be given to all local cable T.V Networks throughout the year for creating Health awareness.                                                              ii) T.V skit for advertisement would be prepared by IEC office on all health topicsiii)Creating health awareness through  phone Doordharshan ,AIR &amp;F.M s are an integral part of our programme for creating mass awareness; YNM:   i) Advertisement would be given to all local cable T.V Networks throughout the year for creating Health awareness.                                                              ii) T.V skit for advertisement would be prepared by IEC office on all health topicsiii)Creating health awareness through  phone Doordharshan ,AIR &amp;F.M s are an integral part of our programme for creating mass awareness</v>
      </c>
      <c r="W16" s="3014"/>
      <c r="X16" s="3015"/>
      <c r="Y16" s="2157">
        <f>W16*X16</f>
        <v>0</v>
      </c>
      <c r="Z16" s="3015"/>
      <c r="AA16" s="1768">
        <v>9570</v>
      </c>
      <c r="AB16" s="1768">
        <v>40</v>
      </c>
      <c r="AC16" s="1769">
        <f>AA16*AB16</f>
        <v>382800</v>
      </c>
      <c r="AD16" s="1769" t="s">
        <v>5813</v>
      </c>
      <c r="AE16" s="1768">
        <v>9108.33</v>
      </c>
      <c r="AF16" s="1768">
        <v>18</v>
      </c>
      <c r="AG16" s="1769">
        <f>AE16*AF16</f>
        <v>163949.94</v>
      </c>
      <c r="AH16" s="3024" t="s">
        <v>5814</v>
      </c>
      <c r="AI16" s="1768">
        <v>9660</v>
      </c>
      <c r="AJ16" s="1768">
        <v>5</v>
      </c>
      <c r="AK16" s="1769">
        <f>AI16*AJ16</f>
        <v>48300</v>
      </c>
      <c r="AL16" s="3024" t="s">
        <v>5814</v>
      </c>
      <c r="AM16" s="1768">
        <v>11037.5</v>
      </c>
      <c r="AN16" s="1768">
        <v>4</v>
      </c>
      <c r="AO16" s="1769">
        <f>AM16*AN16</f>
        <v>44150</v>
      </c>
      <c r="AP16" s="3025" t="s">
        <v>5814</v>
      </c>
      <c r="AQ16" s="3018">
        <f t="shared" si="12"/>
        <v>639199.93999999994</v>
      </c>
      <c r="AR16" s="3018">
        <f t="shared" si="13"/>
        <v>67</v>
      </c>
      <c r="AS16" s="3018">
        <f t="shared" si="14"/>
        <v>9540.2976119402974</v>
      </c>
      <c r="AT16" s="3018" t="str">
        <f t="shared" si="15"/>
        <v>STATE: ; PDY: These activities would be conducted by M.O s of respective PHC/CHCs, around 100 mothers with their children would be attended per Centre. Topics on Weaning food, immunization, importance of Family planning, spacing methods,small family norms etc., would be discussed and pamphlets/ Booklets on health topics would be distributed.     i) Advertisement would be given to all local cable T.V Networks throughout the year for creating Health awareness.                                                              ii) T.V skit for advertisement would be prepared by IEC office on all health topicsiii)Creating health awareness through  phone Doordharshan ,AIR &amp;F.M s are an integral part of our programme for creating mass awareness  Printing materials will be Distributed to public for creating awareness on Health topics like contraceptive methods, NSV, Family planing etc, Hoarding , wall paintings and Cultural Programme are  create more important on Health awareness among public; KKL:   i) Advertisement would be given to all local cable T.V Networks throughout the year for creating Health awareness.                                                              ii) T.V skit for advertisement would be prepared by IEC office on all health topicsiii)Creating health awareness through  phone Doordharshan ,AIR &amp;F.M s are an integral part of our programme for creating mass awareness; MHE:   i) Advertisement would be given to all local cable T.V Networks throughout the year for creating Health awareness.                                                              ii) T.V skit for advertisement would be prepared by IEC office on all health topicsiii)Creating health awareness through  phone Doordharshan ,AIR &amp;F.M s are an integral part of our programme for creating mass awareness; YNM:   i) Advertisement would be given to all local cable T.V Networks throughout the year for creating Health awareness.                                                              ii) T.V skit for advertisement would be prepared by IEC office on all health topicsiii)Creating health awareness through  phone Doordharshan ,AIR &amp;F.M s are an integral part of our programme for creating mass awareness</v>
      </c>
      <c r="AU16" s="4942" t="s">
        <v>7517</v>
      </c>
      <c r="AV16" s="4991" t="s">
        <v>7941</v>
      </c>
    </row>
    <row r="17" spans="1:48" s="3005" customFormat="1" ht="141.75">
      <c r="A17" s="3006">
        <v>2</v>
      </c>
      <c r="B17" s="3007" t="s">
        <v>2496</v>
      </c>
      <c r="C17" s="2193" t="s">
        <v>1355</v>
      </c>
      <c r="D17" s="2193" t="s">
        <v>1346</v>
      </c>
      <c r="E17" s="2234" t="s">
        <v>90</v>
      </c>
      <c r="F17" s="3008"/>
      <c r="G17" s="3008"/>
      <c r="H17" s="3008">
        <v>0</v>
      </c>
      <c r="I17" s="3008"/>
      <c r="J17" s="3008"/>
      <c r="K17" s="3009"/>
      <c r="L17" s="1648">
        <f t="shared" si="0"/>
        <v>0</v>
      </c>
      <c r="M17" s="1649">
        <f t="shared" si="16"/>
        <v>0</v>
      </c>
      <c r="N17" s="1648">
        <f t="shared" si="1"/>
        <v>0</v>
      </c>
      <c r="O17" s="3010">
        <f t="shared" si="17"/>
        <v>0</v>
      </c>
      <c r="P17" s="3011" t="str">
        <f t="shared" si="6"/>
        <v xml:space="preserve">STATE: ; PDY: ; KKL: ; MHE: ; YNM: </v>
      </c>
      <c r="Q17" s="3012">
        <f>'Ab1. RMNCH+A'!Q272</f>
        <v>0</v>
      </c>
      <c r="R17" s="3013">
        <f>'Ab1. RMNCH+A'!R272</f>
        <v>0</v>
      </c>
      <c r="S17" s="1711">
        <f t="shared" si="2"/>
        <v>0</v>
      </c>
      <c r="T17" s="1711">
        <f t="shared" si="3"/>
        <v>0</v>
      </c>
      <c r="U17" s="1711">
        <f t="shared" si="4"/>
        <v>0</v>
      </c>
      <c r="V17" s="1780" t="str">
        <f t="shared" si="5"/>
        <v xml:space="preserve">STATE: ; PDY: ; KKL: ; MHE: ; YNM: </v>
      </c>
      <c r="W17" s="3014"/>
      <c r="X17" s="3015"/>
      <c r="Y17" s="2157">
        <f>W17*X17</f>
        <v>0</v>
      </c>
      <c r="Z17" s="3015"/>
      <c r="AA17" s="3015"/>
      <c r="AB17" s="3015"/>
      <c r="AC17" s="2157">
        <f>AA17*AB17</f>
        <v>0</v>
      </c>
      <c r="AD17" s="3015"/>
      <c r="AE17" s="3015"/>
      <c r="AF17" s="3015"/>
      <c r="AG17" s="2157">
        <f>AE17*AF17</f>
        <v>0</v>
      </c>
      <c r="AH17" s="3015"/>
      <c r="AI17" s="3015"/>
      <c r="AJ17" s="3015"/>
      <c r="AK17" s="2157">
        <f>AI17*AJ17</f>
        <v>0</v>
      </c>
      <c r="AL17" s="3015"/>
      <c r="AM17" s="3015"/>
      <c r="AN17" s="3015"/>
      <c r="AO17" s="2157">
        <f>AM17*AN17</f>
        <v>0</v>
      </c>
      <c r="AP17" s="3026"/>
      <c r="AQ17" s="3018">
        <f t="shared" si="12"/>
        <v>0</v>
      </c>
      <c r="AR17" s="3018">
        <f t="shared" si="13"/>
        <v>0</v>
      </c>
      <c r="AS17" s="3018">
        <f t="shared" si="14"/>
        <v>0</v>
      </c>
      <c r="AT17" s="3018" t="str">
        <f t="shared" si="15"/>
        <v xml:space="preserve">STATE: ; PDY: ; KKL: ; MHE: ; YNM: </v>
      </c>
      <c r="AU17" s="4942" t="s">
        <v>7517</v>
      </c>
      <c r="AV17" s="4769"/>
    </row>
    <row r="18" spans="1:48" s="3005" customFormat="1" ht="168.75">
      <c r="A18" s="3006">
        <v>3</v>
      </c>
      <c r="B18" s="3007" t="s">
        <v>2497</v>
      </c>
      <c r="C18" s="2193" t="s">
        <v>1356</v>
      </c>
      <c r="D18" s="3027" t="s">
        <v>2481</v>
      </c>
      <c r="E18" s="2234" t="s">
        <v>90</v>
      </c>
      <c r="F18" s="3023"/>
      <c r="G18" s="3023"/>
      <c r="H18" s="3028">
        <v>2.2000000000000002</v>
      </c>
      <c r="I18" s="3028"/>
      <c r="J18" s="3008"/>
      <c r="K18" s="3029"/>
      <c r="L18" s="1648">
        <f t="shared" si="0"/>
        <v>55000</v>
      </c>
      <c r="M18" s="1649">
        <f t="shared" si="16"/>
        <v>0.55000000000000004</v>
      </c>
      <c r="N18" s="1648">
        <f t="shared" si="1"/>
        <v>4</v>
      </c>
      <c r="O18" s="3010">
        <f t="shared" si="17"/>
        <v>2.2000000000000002</v>
      </c>
      <c r="P18" s="3011" t="str">
        <f t="shared" si="6"/>
        <v>STATE: ; PDY: World Population day - Rs.180000/-; KKL: World Population day - Rs.20000/-; MHE: World Population day - Rs.10000/-; YNM: World Population day - Rs.10000/-</v>
      </c>
      <c r="Q18" s="3012">
        <f>'Ab1. RMNCH+A'!Q273</f>
        <v>0</v>
      </c>
      <c r="R18" s="3013">
        <f>'Ab1. RMNCH+A'!R273</f>
        <v>0</v>
      </c>
      <c r="S18" s="1711">
        <f t="shared" si="2"/>
        <v>55000</v>
      </c>
      <c r="T18" s="1711">
        <f t="shared" si="3"/>
        <v>4</v>
      </c>
      <c r="U18" s="1711">
        <f t="shared" si="4"/>
        <v>220000</v>
      </c>
      <c r="V18" s="1780" t="str">
        <f t="shared" si="5"/>
        <v>STATE: ; PDY: World Population day - Rs.180000/-; KKL: World Population day - Rs.20000/-; MHE: World Population day - Rs.10000/-; YNM: World Population day - Rs.10000/-</v>
      </c>
      <c r="W18" s="3014"/>
      <c r="X18" s="3015"/>
      <c r="Y18" s="2157">
        <f>W18*X18</f>
        <v>0</v>
      </c>
      <c r="Z18" s="3015"/>
      <c r="AA18" s="3030">
        <v>180000</v>
      </c>
      <c r="AB18" s="3030">
        <v>1</v>
      </c>
      <c r="AC18" s="3030">
        <f>AA18*AB18</f>
        <v>180000</v>
      </c>
      <c r="AD18" s="3031" t="s">
        <v>5815</v>
      </c>
      <c r="AE18" s="3030">
        <v>20000</v>
      </c>
      <c r="AF18" s="3030">
        <v>1</v>
      </c>
      <c r="AG18" s="3030">
        <f>AE18*AF18</f>
        <v>20000</v>
      </c>
      <c r="AH18" s="3031" t="s">
        <v>5816</v>
      </c>
      <c r="AI18" s="3030">
        <v>10000</v>
      </c>
      <c r="AJ18" s="3030">
        <v>1</v>
      </c>
      <c r="AK18" s="3030">
        <f>AI18*AJ18</f>
        <v>10000</v>
      </c>
      <c r="AL18" s="3031" t="s">
        <v>5817</v>
      </c>
      <c r="AM18" s="3030">
        <v>10000</v>
      </c>
      <c r="AN18" s="3030">
        <v>1</v>
      </c>
      <c r="AO18" s="3030">
        <f>AM18*AN18</f>
        <v>10000</v>
      </c>
      <c r="AP18" s="3032" t="s">
        <v>5817</v>
      </c>
      <c r="AQ18" s="3018">
        <f t="shared" si="12"/>
        <v>220000</v>
      </c>
      <c r="AR18" s="3018">
        <f t="shared" si="13"/>
        <v>4</v>
      </c>
      <c r="AS18" s="3018">
        <f t="shared" si="14"/>
        <v>55000</v>
      </c>
      <c r="AT18" s="3018" t="str">
        <f t="shared" si="15"/>
        <v>STATE: ; PDY: World Population day - Rs.180000/-; KKL: World Population day - Rs.20000/-; MHE: World Population day - Rs.10000/-; YNM: World Population day - Rs.10000/-</v>
      </c>
      <c r="AU18" s="4754" t="s">
        <v>7518</v>
      </c>
      <c r="AV18" s="4982" t="s">
        <v>7938</v>
      </c>
    </row>
    <row r="19" spans="1:48" s="3005" customFormat="1" ht="243.75">
      <c r="A19" s="3006">
        <v>4</v>
      </c>
      <c r="B19" s="3007" t="s">
        <v>2498</v>
      </c>
      <c r="C19" s="2193" t="s">
        <v>1357</v>
      </c>
      <c r="D19" s="2193" t="s">
        <v>2482</v>
      </c>
      <c r="E19" s="2234" t="s">
        <v>90</v>
      </c>
      <c r="F19" s="3023"/>
      <c r="G19" s="3023"/>
      <c r="H19" s="3028">
        <v>2.2000000000000002</v>
      </c>
      <c r="I19" s="3028"/>
      <c r="J19" s="3008"/>
      <c r="K19" s="3029"/>
      <c r="L19" s="1648">
        <f t="shared" si="0"/>
        <v>55000</v>
      </c>
      <c r="M19" s="1649">
        <f t="shared" si="16"/>
        <v>0.55000000000000004</v>
      </c>
      <c r="N19" s="1648">
        <f t="shared" si="1"/>
        <v>4</v>
      </c>
      <c r="O19" s="3010">
        <f t="shared" si="17"/>
        <v>2.2000000000000002</v>
      </c>
      <c r="P19" s="3011" t="str">
        <f t="shared" si="6"/>
        <v>STATE: ; PDY: Vasectomy fortnight celebration - 1.80 Lakhs; KKL: Vasectomy fortnight celebration - 0.20 Lakhs; MHE: Vasectomy fortnight celebration - 0.10 Lakhs; YNM: Vasectomy fortnight celebration - 0.10 Lakhs</v>
      </c>
      <c r="Q19" s="3012">
        <f>'Ab1. RMNCH+A'!Q274</f>
        <v>0</v>
      </c>
      <c r="R19" s="3013">
        <f>'Ab1. RMNCH+A'!R274</f>
        <v>0</v>
      </c>
      <c r="S19" s="1711">
        <f t="shared" si="2"/>
        <v>55000</v>
      </c>
      <c r="T19" s="1711">
        <f t="shared" si="3"/>
        <v>4</v>
      </c>
      <c r="U19" s="1711">
        <f t="shared" si="4"/>
        <v>220000</v>
      </c>
      <c r="V19" s="1780" t="str">
        <f t="shared" si="5"/>
        <v>STATE: ; PDY: Vasectomy fortnight celebration - 1.80 Lakhs; KKL: Vasectomy fortnight celebration - 0.20 Lakhs; MHE: Vasectomy fortnight celebration - 0.10 Lakhs; YNM: Vasectomy fortnight celebration - 0.10 Lakhs</v>
      </c>
      <c r="W19" s="3014"/>
      <c r="X19" s="3015"/>
      <c r="Y19" s="2157">
        <f>W19*X19</f>
        <v>0</v>
      </c>
      <c r="Z19" s="3015"/>
      <c r="AA19" s="4060">
        <v>180000</v>
      </c>
      <c r="AB19" s="4060">
        <v>1</v>
      </c>
      <c r="AC19" s="4060">
        <f>AA19*AB19</f>
        <v>180000</v>
      </c>
      <c r="AD19" s="4061" t="s">
        <v>6755</v>
      </c>
      <c r="AE19" s="4060">
        <v>20000</v>
      </c>
      <c r="AF19" s="4060">
        <v>1</v>
      </c>
      <c r="AG19" s="4060">
        <f>AE19*AF19</f>
        <v>20000</v>
      </c>
      <c r="AH19" s="3031" t="s">
        <v>6756</v>
      </c>
      <c r="AI19" s="4060">
        <v>10000</v>
      </c>
      <c r="AJ19" s="4060">
        <v>1</v>
      </c>
      <c r="AK19" s="4060">
        <f>AI19*AJ19</f>
        <v>10000</v>
      </c>
      <c r="AL19" s="3031" t="s">
        <v>6757</v>
      </c>
      <c r="AM19" s="4060">
        <v>10000</v>
      </c>
      <c r="AN19" s="4060">
        <v>1</v>
      </c>
      <c r="AO19" s="4060">
        <f>AM19*AN19</f>
        <v>10000</v>
      </c>
      <c r="AP19" s="3031" t="s">
        <v>6757</v>
      </c>
      <c r="AQ19" s="3018">
        <f t="shared" si="12"/>
        <v>220000</v>
      </c>
      <c r="AR19" s="3018">
        <f t="shared" si="13"/>
        <v>4</v>
      </c>
      <c r="AS19" s="3018">
        <f t="shared" si="14"/>
        <v>55000</v>
      </c>
      <c r="AT19" s="3018" t="str">
        <f t="shared" si="15"/>
        <v>STATE: ; PDY: Vasectomy fortnight celebration - 1.80 Lakhs; KKL: Vasectomy fortnight celebration - 0.20 Lakhs; MHE: Vasectomy fortnight celebration - 0.10 Lakhs; YNM: Vasectomy fortnight celebration - 0.10 Lakhs</v>
      </c>
      <c r="AU19" s="4754" t="s">
        <v>7518</v>
      </c>
      <c r="AV19" s="4982" t="s">
        <v>7938</v>
      </c>
    </row>
    <row r="20" spans="1:48" s="3005" customFormat="1" ht="54">
      <c r="A20" s="3006">
        <v>5</v>
      </c>
      <c r="B20" s="3007" t="s">
        <v>2499</v>
      </c>
      <c r="C20" s="2124" t="s">
        <v>1358</v>
      </c>
      <c r="D20" s="2193" t="s">
        <v>1359</v>
      </c>
      <c r="E20" s="2234" t="s">
        <v>90</v>
      </c>
      <c r="F20" s="3023"/>
      <c r="G20" s="3023"/>
      <c r="H20" s="3028"/>
      <c r="I20" s="3028"/>
      <c r="J20" s="3008"/>
      <c r="K20" s="3029"/>
      <c r="L20" s="1648">
        <f t="shared" si="0"/>
        <v>0</v>
      </c>
      <c r="M20" s="1649">
        <f t="shared" si="16"/>
        <v>0</v>
      </c>
      <c r="N20" s="1648">
        <f t="shared" si="1"/>
        <v>0</v>
      </c>
      <c r="O20" s="3010">
        <f t="shared" si="17"/>
        <v>0</v>
      </c>
      <c r="P20" s="3011" t="str">
        <f t="shared" si="6"/>
        <v xml:space="preserve">STATE: ; PDY: ; KKL: ; MHE: ; YNM: </v>
      </c>
      <c r="Q20" s="3012">
        <f>'Ab1. RMNCH+A'!Q275</f>
        <v>0</v>
      </c>
      <c r="R20" s="3013">
        <f>'Ab1. RMNCH+A'!R275</f>
        <v>0</v>
      </c>
      <c r="S20" s="1711">
        <f t="shared" si="2"/>
        <v>0</v>
      </c>
      <c r="T20" s="1711">
        <f t="shared" si="3"/>
        <v>0</v>
      </c>
      <c r="U20" s="1711">
        <f t="shared" si="4"/>
        <v>0</v>
      </c>
      <c r="V20" s="1780" t="str">
        <f t="shared" si="5"/>
        <v xml:space="preserve">STATE: ; PDY: ; KKL: ; MHE: ; YNM: </v>
      </c>
      <c r="W20" s="3019"/>
      <c r="X20" s="1711"/>
      <c r="Y20" s="1711">
        <f t="shared" si="7"/>
        <v>0</v>
      </c>
      <c r="Z20" s="1711"/>
      <c r="AA20" s="1711"/>
      <c r="AB20" s="1711"/>
      <c r="AC20" s="1711">
        <f t="shared" si="8"/>
        <v>0</v>
      </c>
      <c r="AD20" s="1711"/>
      <c r="AE20" s="1711"/>
      <c r="AF20" s="1711"/>
      <c r="AG20" s="1711">
        <f t="shared" si="9"/>
        <v>0</v>
      </c>
      <c r="AH20" s="1711"/>
      <c r="AI20" s="1711"/>
      <c r="AJ20" s="1711"/>
      <c r="AK20" s="1711">
        <f t="shared" si="10"/>
        <v>0</v>
      </c>
      <c r="AL20" s="1711"/>
      <c r="AM20" s="1711"/>
      <c r="AN20" s="1711"/>
      <c r="AO20" s="1711">
        <f t="shared" si="11"/>
        <v>0</v>
      </c>
      <c r="AP20" s="3020"/>
      <c r="AQ20" s="3018">
        <f t="shared" si="12"/>
        <v>0</v>
      </c>
      <c r="AR20" s="3018">
        <f t="shared" si="13"/>
        <v>0</v>
      </c>
      <c r="AS20" s="3018">
        <f t="shared" si="14"/>
        <v>0</v>
      </c>
      <c r="AT20" s="3018" t="str">
        <f t="shared" si="15"/>
        <v xml:space="preserve">STATE: ; PDY: ; KKL: ; MHE: ; YNM: </v>
      </c>
      <c r="AU20" s="4754" t="s">
        <v>7519</v>
      </c>
      <c r="AV20" s="4769"/>
    </row>
    <row r="21" spans="1:48" s="3005" customFormat="1" ht="141.75">
      <c r="A21" s="3006">
        <v>6</v>
      </c>
      <c r="B21" s="3007" t="s">
        <v>2500</v>
      </c>
      <c r="C21" s="3033"/>
      <c r="D21" s="2193" t="s">
        <v>1347</v>
      </c>
      <c r="E21" s="2234" t="s">
        <v>90</v>
      </c>
      <c r="F21" s="3008"/>
      <c r="G21" s="3008"/>
      <c r="H21" s="3008"/>
      <c r="I21" s="3008"/>
      <c r="J21" s="3008"/>
      <c r="K21" s="3009"/>
      <c r="L21" s="1648">
        <f t="shared" si="0"/>
        <v>0</v>
      </c>
      <c r="M21" s="1649">
        <f t="shared" si="16"/>
        <v>0</v>
      </c>
      <c r="N21" s="1648">
        <f t="shared" si="1"/>
        <v>0</v>
      </c>
      <c r="O21" s="3010">
        <f t="shared" si="17"/>
        <v>0</v>
      </c>
      <c r="P21" s="3011" t="str">
        <f t="shared" si="6"/>
        <v xml:space="preserve">STATE: ; PDY: ; KKL: ; MHE: ; YNM: </v>
      </c>
      <c r="Q21" s="3012">
        <f>'Ab1. RMNCH+A'!Q276</f>
        <v>0</v>
      </c>
      <c r="R21" s="3013">
        <f>'Ab1. RMNCH+A'!R276</f>
        <v>0</v>
      </c>
      <c r="S21" s="1711">
        <f t="shared" si="2"/>
        <v>0</v>
      </c>
      <c r="T21" s="1711">
        <f t="shared" si="3"/>
        <v>0</v>
      </c>
      <c r="U21" s="1711">
        <f t="shared" si="4"/>
        <v>0</v>
      </c>
      <c r="V21" s="1780" t="str">
        <f t="shared" si="5"/>
        <v xml:space="preserve">STATE: ; PDY: ; KKL: ; MHE: ; YNM: </v>
      </c>
      <c r="W21" s="3019"/>
      <c r="X21" s="1711"/>
      <c r="Y21" s="1711">
        <f t="shared" si="7"/>
        <v>0</v>
      </c>
      <c r="Z21" s="1711"/>
      <c r="AA21" s="1711"/>
      <c r="AB21" s="1711"/>
      <c r="AC21" s="1711">
        <f t="shared" si="8"/>
        <v>0</v>
      </c>
      <c r="AD21" s="1711"/>
      <c r="AE21" s="1711"/>
      <c r="AF21" s="1711"/>
      <c r="AG21" s="1711">
        <f t="shared" si="9"/>
        <v>0</v>
      </c>
      <c r="AH21" s="1711"/>
      <c r="AI21" s="1711"/>
      <c r="AJ21" s="1711"/>
      <c r="AK21" s="1711">
        <f t="shared" si="10"/>
        <v>0</v>
      </c>
      <c r="AL21" s="1711"/>
      <c r="AM21" s="1711"/>
      <c r="AN21" s="1711"/>
      <c r="AO21" s="1711">
        <f t="shared" si="11"/>
        <v>0</v>
      </c>
      <c r="AP21" s="3020"/>
      <c r="AQ21" s="3018">
        <f t="shared" si="12"/>
        <v>0</v>
      </c>
      <c r="AR21" s="3018">
        <f t="shared" si="13"/>
        <v>0</v>
      </c>
      <c r="AS21" s="3018">
        <f t="shared" si="14"/>
        <v>0</v>
      </c>
      <c r="AT21" s="3018" t="str">
        <f t="shared" si="15"/>
        <v xml:space="preserve">STATE: ; PDY: ; KKL: ; MHE: ; YNM: </v>
      </c>
      <c r="AU21" s="4942" t="s">
        <v>7517</v>
      </c>
      <c r="AV21" s="4769"/>
    </row>
    <row r="22" spans="1:48" s="3005" customFormat="1" ht="36">
      <c r="A22" s="2996" t="s">
        <v>4342</v>
      </c>
      <c r="B22" s="1639">
        <v>11.7</v>
      </c>
      <c r="C22" s="2997" t="s">
        <v>1360</v>
      </c>
      <c r="D22" s="1639" t="s">
        <v>2627</v>
      </c>
      <c r="E22" s="1801"/>
      <c r="F22" s="3022"/>
      <c r="G22" s="3022"/>
      <c r="H22" s="3022"/>
      <c r="I22" s="3022"/>
      <c r="J22" s="3022"/>
      <c r="K22" s="3022"/>
      <c r="L22" s="1648"/>
      <c r="M22" s="1642"/>
      <c r="N22" s="1648"/>
      <c r="O22" s="1642">
        <f>SUM(O23:O25)</f>
        <v>4.5394445000000001</v>
      </c>
      <c r="P22" s="3011"/>
      <c r="Q22" s="2294"/>
      <c r="R22" s="2999">
        <f>SUM(R23:R25)</f>
        <v>0</v>
      </c>
      <c r="S22" s="1711"/>
      <c r="T22" s="1711"/>
      <c r="U22" s="1642">
        <f>SUM(U23:U25)</f>
        <v>453944.45</v>
      </c>
      <c r="V22" s="1780"/>
      <c r="W22" s="3019"/>
      <c r="X22" s="1711"/>
      <c r="Y22" s="1642">
        <f>SUM(Y23:Y25)</f>
        <v>200000</v>
      </c>
      <c r="Z22" s="1711"/>
      <c r="AA22" s="1711"/>
      <c r="AB22" s="1711"/>
      <c r="AC22" s="1642">
        <f>SUM(AC23:AC25)</f>
        <v>181250</v>
      </c>
      <c r="AD22" s="1711"/>
      <c r="AE22" s="1711"/>
      <c r="AF22" s="1711"/>
      <c r="AG22" s="1642">
        <f>SUM(AG23:AG25)</f>
        <v>35069.450000000004</v>
      </c>
      <c r="AH22" s="1711"/>
      <c r="AI22" s="1711"/>
      <c r="AJ22" s="1711"/>
      <c r="AK22" s="1642">
        <f>SUM(AK23:AK25)</f>
        <v>17000</v>
      </c>
      <c r="AL22" s="1711"/>
      <c r="AM22" s="1711"/>
      <c r="AN22" s="1711"/>
      <c r="AO22" s="1642">
        <f>SUM(AO23:AO25)</f>
        <v>20625</v>
      </c>
      <c r="AP22" s="3020"/>
      <c r="AQ22" s="3003">
        <f>SUM(AQ23:AQ25)</f>
        <v>453944.45</v>
      </c>
      <c r="AR22" s="3018"/>
      <c r="AS22" s="3018"/>
      <c r="AT22" s="3018"/>
      <c r="AU22" s="4754"/>
      <c r="AV22" s="4769"/>
    </row>
    <row r="23" spans="1:48" s="3005" customFormat="1" ht="408.75" customHeight="1">
      <c r="A23" s="3006">
        <v>1</v>
      </c>
      <c r="B23" s="3007" t="s">
        <v>1373</v>
      </c>
      <c r="C23" s="2193" t="s">
        <v>1362</v>
      </c>
      <c r="D23" s="2193" t="s">
        <v>2491</v>
      </c>
      <c r="E23" s="2234" t="s">
        <v>90</v>
      </c>
      <c r="F23" s="3008"/>
      <c r="G23" s="3008"/>
      <c r="H23" s="3008">
        <v>2.5390000000000001</v>
      </c>
      <c r="I23" s="3008"/>
      <c r="J23" s="3008"/>
      <c r="K23" s="3009"/>
      <c r="L23" s="1648">
        <f t="shared" si="0"/>
        <v>7468.9544117647065</v>
      </c>
      <c r="M23" s="1649">
        <f>L23/100000</f>
        <v>7.4689544117647069E-2</v>
      </c>
      <c r="N23" s="1648">
        <f t="shared" si="1"/>
        <v>34</v>
      </c>
      <c r="O23" s="3010">
        <f>M23*N23</f>
        <v>2.5394445000000005</v>
      </c>
      <c r="P23" s="3011" t="str">
        <f t="shared" si="6"/>
        <v>STATE: ; PDY: Adolescent Health awareness Programme:  Puducherry-32 centres=32x1000 = 32000For Banner  32 x 250 =8000 Total = 32000+8000= Rs40,000 TV Advertisement: TV Advertisement, Theater advt. , Preparation of DVD or Slides, Cassette ,Television Spot, Film shows, Phone message advt. and Dial Tone advt., Multimedia, CDs , AV equipment Doordharshan, AIR and FMs Advertisement &amp; IDCF Activities; KKL: Adolescent Health awareness Programme:   Kkl-13 Centres, = 13 x 1000 = 13,000/-For banners 13 x 250 = 3250Total = 13,000+3250 = 16,250 TV Advertisement: TV Advertisement, Theater advt. , Preparation of DVD or Slides, Cassette ,Television Spot, Film shows, Phone message advt. and Dial Tone advt., Multimedia, CDs , AV equipment, Doordharshan, AIR and FMs Advertisement; MHE: Adolescent Health awareness Programme:  Mahe-2 centres  = 2x1000= 2000For banners 2x250 = 500Total = 2000+500= 2500 TV Advertisement: TV Advertisement, Theater advt. , Preparation of DVD or Slides, Cassette ,Television Spot, Film shows, Phone message advt. and Dial Tone advt., Multimedia, CDs , AV equipment, Doordharshan, AIR and FMs Advertisement; YNM: Adolescent Health awareness Programme:  Yanam-1 Center = 1x 1000 = 1000For banner 1x 250 = 250=Total = 1000+250= 1250 TV Advertisement: TV Advertisement, Theater advt. , Preparation of DVD or Slides, Cassette ,Television Spot, Film shows, Phone message advt. and Dial Tone advt., Multimedia, CDs , AV equipment, Doordharshan, AIR and FMs Advertisement</v>
      </c>
      <c r="Q23" s="3012">
        <f>'Ab1. RMNCH+A'!Q331</f>
        <v>0</v>
      </c>
      <c r="R23" s="3013">
        <f>'Ab1. RMNCH+A'!R331</f>
        <v>0</v>
      </c>
      <c r="S23" s="4995">
        <f t="shared" si="2"/>
        <v>7468.9544117647065</v>
      </c>
      <c r="T23" s="4995">
        <f t="shared" si="3"/>
        <v>34</v>
      </c>
      <c r="U23" s="4995">
        <f t="shared" si="4"/>
        <v>253944.45</v>
      </c>
      <c r="V23" s="4994" t="str">
        <f t="shared" si="5"/>
        <v>STATE: ; PDY: Adolescent Health awareness Programme:  Puducherry-32 centres=32x1000 = 32000For Banner  32 x 250 =8000 Total = 32000+8000= Rs40,000 TV Advertisement: TV Advertisement, Theater advt. , Preparation of DVD or Slides, Cassette ,Television Spot, Film shows, Phone message advt. and Dial Tone advt., Multimedia, CDs , AV equipment Doordharshan, AIR and FMs Advertisement &amp; IDCF Activities; KKL: Adolescent Health awareness Programme:   Kkl-13 Centres, = 13 x 1000 = 13,000/-For banners 13 x 250 = 3250Total = 13,000+3250 = 16,250 TV Advertisement: TV Advertisement, Theater advt. , Preparation of DVD or Slides, Cassette ,Television Spot, Film shows, Phone message advt. and Dial Tone advt., Multimedia, CDs , AV equipment, Doordharshan, AIR and FMs Advertisement; MHE: Adolescent Health awareness Programme:  Mahe-2 centres  = 2x1000= 2000For banners 2x250 = 500Total = 2000+500= 2500 TV Advertisement: TV Advertisement, Theater advt. , Preparation of DVD or Slides, Cassette ,Television Spot, Film shows, Phone message advt. and Dial Tone advt., Multimedia, CDs , AV equipment, Doordharshan, AIR and FMs Advertisement; YNM: Adolescent Health awareness Programme:  Yanam-1 Center = 1x 1000 = 1000For banner 1x 250 = 250=Total = 1000+250= 1250 TV Advertisement: TV Advertisement, Theater advt. , Preparation of DVD or Slides, Cassette ,Television Spot, Film shows, Phone message advt. and Dial Tone advt., Multimedia, CDs , AV equipment, Doordharshan, AIR and FMs Advertisement</v>
      </c>
      <c r="W23" s="3014"/>
      <c r="X23" s="3015"/>
      <c r="Y23" s="2157">
        <f>W23*X23</f>
        <v>0</v>
      </c>
      <c r="Z23" s="3015"/>
      <c r="AA23" s="1768">
        <v>7250</v>
      </c>
      <c r="AB23" s="1768">
        <v>25</v>
      </c>
      <c r="AC23" s="1769">
        <f>AA23*AB23</f>
        <v>181250</v>
      </c>
      <c r="AD23" s="1769" t="s">
        <v>5818</v>
      </c>
      <c r="AE23" s="1768">
        <v>7013.89</v>
      </c>
      <c r="AF23" s="1768">
        <v>5</v>
      </c>
      <c r="AG23" s="1769">
        <f>AE23*AF23</f>
        <v>35069.450000000004</v>
      </c>
      <c r="AH23" s="1769" t="s">
        <v>5819</v>
      </c>
      <c r="AI23" s="1768">
        <v>8500</v>
      </c>
      <c r="AJ23" s="1768">
        <v>2</v>
      </c>
      <c r="AK23" s="1769">
        <f>AI23*AJ23</f>
        <v>17000</v>
      </c>
      <c r="AL23" s="3034" t="s">
        <v>5820</v>
      </c>
      <c r="AM23" s="1768">
        <v>10312.5</v>
      </c>
      <c r="AN23" s="1768">
        <v>2</v>
      </c>
      <c r="AO23" s="1769">
        <f>AM23*AN23</f>
        <v>20625</v>
      </c>
      <c r="AP23" s="3035" t="s">
        <v>5821</v>
      </c>
      <c r="AQ23" s="3018">
        <f t="shared" si="12"/>
        <v>253944.45</v>
      </c>
      <c r="AR23" s="3018">
        <f t="shared" si="13"/>
        <v>34</v>
      </c>
      <c r="AS23" s="3018">
        <f t="shared" si="14"/>
        <v>7468.9544117647065</v>
      </c>
      <c r="AT23" s="3018" t="str">
        <f t="shared" si="15"/>
        <v>STATE: ; PDY: Adolescent Health awareness Programme:  Puducherry-32 centres=32x1000 = 32000For Banner  32 x 250 =8000 Total = 32000+8000= Rs40,000 TV Advertisement: TV Advertisement, Theater advt. , Preparation of DVD or Slides, Cassette ,Television Spot, Film shows, Phone message advt. and Dial Tone advt., Multimedia, CDs , AV equipment Doordharshan, AIR and FMs Advertisement &amp; IDCF Activities; KKL: Adolescent Health awareness Programme:   Kkl-13 Centres, = 13 x 1000 = 13,000/-For banners 13 x 250 = 3250Total = 13,000+3250 = 16,250 TV Advertisement: TV Advertisement, Theater advt. , Preparation of DVD or Slides, Cassette ,Television Spot, Film shows, Phone message advt. and Dial Tone advt., Multimedia, CDs , AV equipment, Doordharshan, AIR and FMs Advertisement; MHE: Adolescent Health awareness Programme:  Mahe-2 centres  = 2x1000= 2000For banners 2x250 = 500Total = 2000+500= 2500 TV Advertisement: TV Advertisement, Theater advt. , Preparation of DVD or Slides, Cassette ,Television Spot, Film shows, Phone message advt. and Dial Tone advt., Multimedia, CDs , AV equipment, Doordharshan, AIR and FMs Advertisement; YNM: Adolescent Health awareness Programme:  Yanam-1 Center = 1x 1000 = 1000For banner 1x 250 = 250=Total = 1000+250= 1250 TV Advertisement: TV Advertisement, Theater advt. , Preparation of DVD or Slides, Cassette ,Television Spot, Film shows, Phone message advt. and Dial Tone advt., Multimedia, CDs , AV equipment, Doordharshan, AIR and FMs Advertisement</v>
      </c>
      <c r="AU23" s="4754" t="s">
        <v>7520</v>
      </c>
      <c r="AV23" s="4991" t="s">
        <v>7948</v>
      </c>
    </row>
    <row r="24" spans="1:48" s="3005" customFormat="1" ht="60.75">
      <c r="A24" s="3006">
        <v>2</v>
      </c>
      <c r="B24" s="3007" t="s">
        <v>2501</v>
      </c>
      <c r="C24" s="2193" t="s">
        <v>1364</v>
      </c>
      <c r="D24" s="2193" t="s">
        <v>1346</v>
      </c>
      <c r="E24" s="2234" t="s">
        <v>90</v>
      </c>
      <c r="F24" s="3036"/>
      <c r="G24" s="3036"/>
      <c r="H24" s="3036"/>
      <c r="I24" s="3036"/>
      <c r="J24" s="3036"/>
      <c r="K24" s="3009"/>
      <c r="L24" s="1648">
        <f t="shared" si="0"/>
        <v>0</v>
      </c>
      <c r="M24" s="1649">
        <f>L24/100000</f>
        <v>0</v>
      </c>
      <c r="N24" s="1648">
        <f t="shared" si="1"/>
        <v>0</v>
      </c>
      <c r="O24" s="3010">
        <f>M24*N24</f>
        <v>0</v>
      </c>
      <c r="P24" s="3011" t="str">
        <f t="shared" si="6"/>
        <v xml:space="preserve">STATE: ; PDY: ; KKL: ; MHE: ; YNM: </v>
      </c>
      <c r="Q24" s="3012">
        <f>'Ab1. RMNCH+A'!Q332</f>
        <v>0</v>
      </c>
      <c r="R24" s="3013">
        <f>'Ab1. RMNCH+A'!R332</f>
        <v>0</v>
      </c>
      <c r="S24" s="1711">
        <f t="shared" si="2"/>
        <v>0</v>
      </c>
      <c r="T24" s="1711">
        <f t="shared" si="3"/>
        <v>0</v>
      </c>
      <c r="U24" s="1711">
        <f t="shared" si="4"/>
        <v>0</v>
      </c>
      <c r="V24" s="1780" t="str">
        <f t="shared" si="5"/>
        <v xml:space="preserve">STATE: ; PDY: ; KKL: ; MHE: ; YNM: </v>
      </c>
      <c r="W24" s="3019"/>
      <c r="X24" s="1711"/>
      <c r="Y24" s="1711">
        <f t="shared" si="7"/>
        <v>0</v>
      </c>
      <c r="Z24" s="1711"/>
      <c r="AA24" s="1711"/>
      <c r="AB24" s="1711"/>
      <c r="AC24" s="1711">
        <f t="shared" si="8"/>
        <v>0</v>
      </c>
      <c r="AD24" s="1711"/>
      <c r="AE24" s="1711"/>
      <c r="AF24" s="1711"/>
      <c r="AG24" s="1711">
        <f t="shared" si="9"/>
        <v>0</v>
      </c>
      <c r="AH24" s="1711"/>
      <c r="AI24" s="1711"/>
      <c r="AJ24" s="1711"/>
      <c r="AK24" s="1711">
        <f t="shared" si="10"/>
        <v>0</v>
      </c>
      <c r="AL24" s="1711"/>
      <c r="AM24" s="1711"/>
      <c r="AN24" s="1711"/>
      <c r="AO24" s="1711">
        <f t="shared" si="11"/>
        <v>0</v>
      </c>
      <c r="AP24" s="3020"/>
      <c r="AQ24" s="3018">
        <f t="shared" si="12"/>
        <v>0</v>
      </c>
      <c r="AR24" s="3018">
        <f t="shared" si="13"/>
        <v>0</v>
      </c>
      <c r="AS24" s="3018">
        <f t="shared" si="14"/>
        <v>0</v>
      </c>
      <c r="AT24" s="3018" t="str">
        <f t="shared" si="15"/>
        <v xml:space="preserve">STATE: ; PDY: ; KKL: ; MHE: ; YNM: </v>
      </c>
      <c r="AU24" s="4942" t="s">
        <v>7521</v>
      </c>
      <c r="AV24" s="4769"/>
    </row>
    <row r="25" spans="1:48" s="3005" customFormat="1" ht="112.5">
      <c r="A25" s="3006">
        <v>3</v>
      </c>
      <c r="B25" s="3007" t="s">
        <v>2502</v>
      </c>
      <c r="C25" s="1824"/>
      <c r="D25" s="2193" t="s">
        <v>1347</v>
      </c>
      <c r="E25" s="2234" t="s">
        <v>90</v>
      </c>
      <c r="F25" s="3009"/>
      <c r="G25" s="3009"/>
      <c r="H25" s="3009"/>
      <c r="I25" s="3009"/>
      <c r="J25" s="3009"/>
      <c r="K25" s="3009"/>
      <c r="L25" s="1648">
        <f t="shared" si="0"/>
        <v>100000</v>
      </c>
      <c r="M25" s="1649">
        <f>L25/100000</f>
        <v>1</v>
      </c>
      <c r="N25" s="1648">
        <f t="shared" si="1"/>
        <v>2</v>
      </c>
      <c r="O25" s="3010">
        <f>M25*N25</f>
        <v>2</v>
      </c>
      <c r="P25" s="3011" t="str">
        <f t="shared" si="6"/>
        <v xml:space="preserve">STATE: IEC activities in districts  @ 1 Lakhs per district for School Health Programme.; PDY: ; KKL: ; MHE: ; YNM: </v>
      </c>
      <c r="Q25" s="3012">
        <f>'Ab1. RMNCH+A'!Q333</f>
        <v>0</v>
      </c>
      <c r="R25" s="3013">
        <f>'Ab1. RMNCH+A'!R333</f>
        <v>0</v>
      </c>
      <c r="S25" s="1711">
        <f t="shared" si="2"/>
        <v>100000</v>
      </c>
      <c r="T25" s="1711">
        <f t="shared" si="3"/>
        <v>2</v>
      </c>
      <c r="U25" s="1711">
        <f t="shared" si="4"/>
        <v>200000</v>
      </c>
      <c r="V25" s="1780" t="str">
        <f t="shared" si="5"/>
        <v xml:space="preserve">STATE: IEC activities in districts  @ 1 Lakhs per district for School Health Programme.; PDY: ; KKL: ; MHE: ; YNM: </v>
      </c>
      <c r="W25" s="1666">
        <v>100000</v>
      </c>
      <c r="X25" s="1666">
        <v>2</v>
      </c>
      <c r="Y25" s="1666">
        <f t="shared" si="7"/>
        <v>200000</v>
      </c>
      <c r="Z25" s="1669" t="s">
        <v>5963</v>
      </c>
      <c r="AA25" s="1666"/>
      <c r="AB25" s="1666"/>
      <c r="AC25" s="1666">
        <f t="shared" si="8"/>
        <v>0</v>
      </c>
      <c r="AD25" s="1669"/>
      <c r="AE25" s="1711"/>
      <c r="AF25" s="1711"/>
      <c r="AG25" s="1711">
        <f t="shared" si="9"/>
        <v>0</v>
      </c>
      <c r="AH25" s="1711"/>
      <c r="AI25" s="1711"/>
      <c r="AJ25" s="1711"/>
      <c r="AK25" s="1711">
        <f t="shared" si="10"/>
        <v>0</v>
      </c>
      <c r="AL25" s="1711"/>
      <c r="AM25" s="1711"/>
      <c r="AN25" s="1711"/>
      <c r="AO25" s="1711">
        <f t="shared" si="11"/>
        <v>0</v>
      </c>
      <c r="AP25" s="3020"/>
      <c r="AQ25" s="3552">
        <f t="shared" si="12"/>
        <v>200000</v>
      </c>
      <c r="AR25" s="3552">
        <f t="shared" si="13"/>
        <v>2</v>
      </c>
      <c r="AS25" s="3552">
        <f t="shared" si="14"/>
        <v>100000</v>
      </c>
      <c r="AT25" s="3552" t="str">
        <f t="shared" si="15"/>
        <v xml:space="preserve">STATE: IEC activities in districts  @ 1 Lakhs per district for School Health Programme.; PDY: ; KKL: ; MHE: ; YNM: </v>
      </c>
      <c r="AU25" s="4754"/>
      <c r="AV25" s="4991" t="s">
        <v>7950</v>
      </c>
    </row>
    <row r="26" spans="1:48" s="3005" customFormat="1" ht="37.5">
      <c r="A26" s="2996" t="s">
        <v>4343</v>
      </c>
      <c r="B26" s="1639">
        <v>11.8</v>
      </c>
      <c r="C26" s="2997"/>
      <c r="D26" s="1639" t="s">
        <v>2475</v>
      </c>
      <c r="E26" s="1802"/>
      <c r="F26" s="3022"/>
      <c r="G26" s="3022"/>
      <c r="H26" s="3022"/>
      <c r="I26" s="3022"/>
      <c r="J26" s="3022"/>
      <c r="K26" s="3022"/>
      <c r="L26" s="1648"/>
      <c r="M26" s="1642"/>
      <c r="N26" s="1648"/>
      <c r="O26" s="1642">
        <f>O27+O28</f>
        <v>5</v>
      </c>
      <c r="P26" s="3011"/>
      <c r="Q26" s="2294"/>
      <c r="R26" s="2999">
        <f>R27+R28</f>
        <v>0</v>
      </c>
      <c r="S26" s="1711">
        <f t="shared" si="2"/>
        <v>0</v>
      </c>
      <c r="T26" s="1711">
        <f t="shared" si="3"/>
        <v>0</v>
      </c>
      <c r="U26" s="1711">
        <f t="shared" si="4"/>
        <v>0</v>
      </c>
      <c r="V26" s="1780" t="str">
        <f t="shared" si="5"/>
        <v xml:space="preserve">STATE: ; PDY: ; KKL: ; MHE: ; YNM: </v>
      </c>
      <c r="W26" s="3019"/>
      <c r="X26" s="1711"/>
      <c r="Y26" s="1711">
        <f t="shared" si="7"/>
        <v>0</v>
      </c>
      <c r="Z26" s="1711"/>
      <c r="AA26" s="1711"/>
      <c r="AB26" s="1711"/>
      <c r="AC26" s="1711">
        <f t="shared" si="8"/>
        <v>0</v>
      </c>
      <c r="AD26" s="1711"/>
      <c r="AE26" s="1711"/>
      <c r="AF26" s="1711"/>
      <c r="AG26" s="1711">
        <f t="shared" si="9"/>
        <v>0</v>
      </c>
      <c r="AH26" s="1711"/>
      <c r="AI26" s="1711"/>
      <c r="AJ26" s="1711"/>
      <c r="AK26" s="1711">
        <f t="shared" si="10"/>
        <v>0</v>
      </c>
      <c r="AL26" s="1711"/>
      <c r="AM26" s="1711"/>
      <c r="AN26" s="1711"/>
      <c r="AO26" s="1711">
        <f t="shared" si="11"/>
        <v>0</v>
      </c>
      <c r="AP26" s="3020"/>
      <c r="AQ26" s="3018">
        <f t="shared" si="12"/>
        <v>0</v>
      </c>
      <c r="AR26" s="3018">
        <f t="shared" si="13"/>
        <v>0</v>
      </c>
      <c r="AS26" s="3018">
        <f t="shared" si="14"/>
        <v>0</v>
      </c>
      <c r="AT26" s="3018" t="str">
        <f t="shared" si="15"/>
        <v xml:space="preserve">STATE: ; PDY: ; KKL: ; MHE: ; YNM: </v>
      </c>
      <c r="AU26" s="4754"/>
      <c r="AV26" s="4769"/>
    </row>
    <row r="27" spans="1:48" s="3005" customFormat="1" ht="168.75">
      <c r="A27" s="3006">
        <v>1</v>
      </c>
      <c r="B27" s="3007" t="s">
        <v>1376</v>
      </c>
      <c r="C27" s="1824"/>
      <c r="D27" s="2193" t="s">
        <v>2476</v>
      </c>
      <c r="E27" s="2234" t="s">
        <v>90</v>
      </c>
      <c r="F27" s="3009"/>
      <c r="G27" s="3009"/>
      <c r="H27" s="3009">
        <v>5</v>
      </c>
      <c r="I27" s="3009"/>
      <c r="J27" s="3009"/>
      <c r="K27" s="3009"/>
      <c r="L27" s="1648">
        <f t="shared" si="0"/>
        <v>125000</v>
      </c>
      <c r="M27" s="1649">
        <f>L27/100000</f>
        <v>1.25</v>
      </c>
      <c r="N27" s="1648">
        <f t="shared" si="1"/>
        <v>4</v>
      </c>
      <c r="O27" s="3010">
        <f>M27*N27</f>
        <v>5</v>
      </c>
      <c r="P27" s="3011" t="str">
        <f t="shared" si="6"/>
        <v xml:space="preserve">STATE: Organization of Rallys, IEC awareness competition,slogan writing contest,AV media adertisement, Newspaper advertisement; PDY: ; KKL: ; MHE: ; YNM: </v>
      </c>
      <c r="Q27" s="3012">
        <f>'Ab1. RMNCH+A'!Q418</f>
        <v>0</v>
      </c>
      <c r="R27" s="3013">
        <f>'Ab1. RMNCH+A'!R418</f>
        <v>0</v>
      </c>
      <c r="S27" s="2493">
        <f t="shared" si="2"/>
        <v>125000</v>
      </c>
      <c r="T27" s="2493">
        <f t="shared" si="3"/>
        <v>4</v>
      </c>
      <c r="U27" s="2493">
        <f t="shared" si="4"/>
        <v>500000</v>
      </c>
      <c r="V27" s="2497" t="str">
        <f t="shared" si="5"/>
        <v xml:space="preserve">STATE: Organization of Rallys, IEC awareness competition,slogan writing contest,AV media adertisement, Newspaper advertisement; PDY: ; KKL: ; MHE: ; YNM: </v>
      </c>
      <c r="W27" s="3014">
        <v>125000</v>
      </c>
      <c r="X27" s="3015">
        <v>4</v>
      </c>
      <c r="Y27" s="2157">
        <f t="shared" si="7"/>
        <v>500000</v>
      </c>
      <c r="Z27" s="3016" t="s">
        <v>6725</v>
      </c>
      <c r="AA27" s="3015"/>
      <c r="AB27" s="3015"/>
      <c r="AC27" s="2157">
        <f t="shared" si="8"/>
        <v>0</v>
      </c>
      <c r="AD27" s="3015"/>
      <c r="AE27" s="3015"/>
      <c r="AF27" s="3015"/>
      <c r="AG27" s="2157">
        <f t="shared" si="9"/>
        <v>0</v>
      </c>
      <c r="AH27" s="3015"/>
      <c r="AI27" s="3015"/>
      <c r="AJ27" s="3015"/>
      <c r="AK27" s="2157">
        <f t="shared" si="10"/>
        <v>0</v>
      </c>
      <c r="AL27" s="3015"/>
      <c r="AM27" s="3015"/>
      <c r="AN27" s="3015"/>
      <c r="AO27" s="2157">
        <f t="shared" si="11"/>
        <v>0</v>
      </c>
      <c r="AP27" s="3026"/>
      <c r="AQ27" s="3018">
        <f t="shared" si="12"/>
        <v>500000</v>
      </c>
      <c r="AR27" s="3018">
        <f t="shared" si="13"/>
        <v>4</v>
      </c>
      <c r="AS27" s="3018">
        <f t="shared" si="14"/>
        <v>125000</v>
      </c>
      <c r="AT27" s="3018" t="str">
        <f t="shared" si="15"/>
        <v xml:space="preserve">STATE: Organization of Rallys, IEC awareness competition,slogan writing contest,AV media adertisement, Newspaper advertisement; PDY: ; KKL: ; MHE: ; YNM: </v>
      </c>
      <c r="AU27" s="4754" t="s">
        <v>7522</v>
      </c>
      <c r="AV27" s="4991" t="s">
        <v>7964</v>
      </c>
    </row>
    <row r="28" spans="1:48" s="3005" customFormat="1" ht="37.5">
      <c r="A28" s="3006">
        <v>2</v>
      </c>
      <c r="B28" s="3007" t="s">
        <v>1379</v>
      </c>
      <c r="C28" s="1824"/>
      <c r="D28" s="2193" t="s">
        <v>1347</v>
      </c>
      <c r="E28" s="2234" t="s">
        <v>90</v>
      </c>
      <c r="F28" s="3009"/>
      <c r="G28" s="3009"/>
      <c r="H28" s="3009"/>
      <c r="I28" s="3009"/>
      <c r="J28" s="3009"/>
      <c r="K28" s="2235"/>
      <c r="L28" s="1648">
        <f t="shared" si="0"/>
        <v>0</v>
      </c>
      <c r="M28" s="1649">
        <f>L28/100000</f>
        <v>0</v>
      </c>
      <c r="N28" s="1648">
        <f t="shared" si="1"/>
        <v>0</v>
      </c>
      <c r="O28" s="3010">
        <f>M28*N28</f>
        <v>0</v>
      </c>
      <c r="P28" s="3011" t="str">
        <f t="shared" si="6"/>
        <v xml:space="preserve">STATE: ; PDY: ; KKL: ; MHE: ; YNM: </v>
      </c>
      <c r="Q28" s="3012">
        <f>'Ab1. RMNCH+A'!Q419</f>
        <v>0</v>
      </c>
      <c r="R28" s="3013">
        <f>'Ab1. RMNCH+A'!R419</f>
        <v>0</v>
      </c>
      <c r="S28" s="1711">
        <f t="shared" si="2"/>
        <v>0</v>
      </c>
      <c r="T28" s="1711">
        <f t="shared" si="3"/>
        <v>0</v>
      </c>
      <c r="U28" s="1711">
        <f t="shared" si="4"/>
        <v>0</v>
      </c>
      <c r="V28" s="1780" t="str">
        <f t="shared" si="5"/>
        <v xml:space="preserve">STATE: ; PDY: ; KKL: ; MHE: ; YNM: </v>
      </c>
      <c r="W28" s="3019"/>
      <c r="X28" s="1711"/>
      <c r="Y28" s="1711">
        <f t="shared" si="7"/>
        <v>0</v>
      </c>
      <c r="Z28" s="1711"/>
      <c r="AA28" s="1711"/>
      <c r="AB28" s="1711"/>
      <c r="AC28" s="1711">
        <f t="shared" si="8"/>
        <v>0</v>
      </c>
      <c r="AD28" s="1711"/>
      <c r="AE28" s="1711"/>
      <c r="AF28" s="1711"/>
      <c r="AG28" s="1711">
        <f t="shared" si="9"/>
        <v>0</v>
      </c>
      <c r="AH28" s="1711"/>
      <c r="AI28" s="1711"/>
      <c r="AJ28" s="1711"/>
      <c r="AK28" s="1711">
        <f t="shared" si="10"/>
        <v>0</v>
      </c>
      <c r="AL28" s="1711"/>
      <c r="AM28" s="1711"/>
      <c r="AN28" s="1711"/>
      <c r="AO28" s="1711">
        <f t="shared" si="11"/>
        <v>0</v>
      </c>
      <c r="AP28" s="3020"/>
      <c r="AQ28" s="3018">
        <f t="shared" si="12"/>
        <v>0</v>
      </c>
      <c r="AR28" s="3018">
        <f t="shared" si="13"/>
        <v>0</v>
      </c>
      <c r="AS28" s="3018">
        <f t="shared" si="14"/>
        <v>0</v>
      </c>
      <c r="AT28" s="3018" t="str">
        <f t="shared" si="15"/>
        <v xml:space="preserve">STATE: ; PDY: ; KKL: ; MHE: ; YNM: </v>
      </c>
      <c r="AU28" s="4754"/>
      <c r="AV28" s="4769"/>
    </row>
    <row r="29" spans="1:48" s="3005" customFormat="1" ht="36">
      <c r="A29" s="2996" t="s">
        <v>4646</v>
      </c>
      <c r="B29" s="1639">
        <v>11.9</v>
      </c>
      <c r="C29" s="2997"/>
      <c r="D29" s="1639" t="s">
        <v>1366</v>
      </c>
      <c r="E29" s="1802"/>
      <c r="F29" s="3022"/>
      <c r="G29" s="3022"/>
      <c r="H29" s="3022"/>
      <c r="I29" s="3022"/>
      <c r="J29" s="3022"/>
      <c r="K29" s="3022"/>
      <c r="L29" s="1648"/>
      <c r="M29" s="1642"/>
      <c r="N29" s="1648"/>
      <c r="O29" s="1642">
        <f>O30+O31</f>
        <v>2</v>
      </c>
      <c r="P29" s="3011"/>
      <c r="Q29" s="2294"/>
      <c r="R29" s="2999">
        <f>R30+R31</f>
        <v>0</v>
      </c>
      <c r="S29" s="1711"/>
      <c r="T29" s="1711"/>
      <c r="U29" s="1642">
        <f>U30+U31</f>
        <v>200000</v>
      </c>
      <c r="V29" s="1780"/>
      <c r="W29" s="3019"/>
      <c r="X29" s="1711"/>
      <c r="Y29" s="1642">
        <f>Y30+Y31</f>
        <v>0</v>
      </c>
      <c r="Z29" s="1711"/>
      <c r="AA29" s="1711"/>
      <c r="AB29" s="1711"/>
      <c r="AC29" s="1642">
        <f>AC30+AC31</f>
        <v>200000</v>
      </c>
      <c r="AD29" s="1711"/>
      <c r="AE29" s="1711"/>
      <c r="AF29" s="1711"/>
      <c r="AG29" s="1642">
        <f>AG30+AG31</f>
        <v>0</v>
      </c>
      <c r="AH29" s="1711"/>
      <c r="AI29" s="1711"/>
      <c r="AJ29" s="1711"/>
      <c r="AK29" s="1642">
        <f>AK30+AK31</f>
        <v>0</v>
      </c>
      <c r="AL29" s="1711"/>
      <c r="AM29" s="1711"/>
      <c r="AN29" s="1711"/>
      <c r="AO29" s="1642">
        <f>AO30+AO31</f>
        <v>0</v>
      </c>
      <c r="AP29" s="3020"/>
      <c r="AQ29" s="3003">
        <f>AQ30+AQ31</f>
        <v>200000</v>
      </c>
      <c r="AR29" s="3018"/>
      <c r="AS29" s="3018"/>
      <c r="AT29" s="3018"/>
      <c r="AU29" s="4754"/>
      <c r="AV29" s="4769"/>
    </row>
    <row r="30" spans="1:48" s="3005" customFormat="1" ht="283.5" customHeight="1">
      <c r="A30" s="3006">
        <v>1</v>
      </c>
      <c r="B30" s="3007" t="s">
        <v>1383</v>
      </c>
      <c r="C30" s="2193" t="s">
        <v>1368</v>
      </c>
      <c r="D30" s="2193" t="s">
        <v>1369</v>
      </c>
      <c r="E30" s="2234" t="s">
        <v>90</v>
      </c>
      <c r="F30" s="3009"/>
      <c r="G30" s="3009"/>
      <c r="H30" s="3009">
        <v>2</v>
      </c>
      <c r="I30" s="3009"/>
      <c r="J30" s="3009"/>
      <c r="K30" s="3009"/>
      <c r="L30" s="1648">
        <f t="shared" si="0"/>
        <v>20000</v>
      </c>
      <c r="M30" s="1649">
        <f>L30/100000</f>
        <v>0.2</v>
      </c>
      <c r="N30" s="1648">
        <f t="shared" si="1"/>
        <v>10</v>
      </c>
      <c r="O30" s="3010">
        <f>M30*N30</f>
        <v>2</v>
      </c>
      <c r="P30" s="3011" t="str">
        <f t="shared" si="6"/>
        <v xml:space="preserve">STATE: ; PDY: A. IEC Board -  Multicolour sticker posters for advertisement in all ultra sound genetic centrer containing the matter of "Nonbailable imprisonment &amp; the penalty" in local language &amp; English, B. Periodical paper Advertisement about "Register Your USG Machines" ,  C. Slide show in all cinima Threater  D. Advertisement through FM Radio E. Production of short filmfor awareness,  F. Advertisement in local cable TV channels h. Street Drama play by ameture drama troups to publicity of "Save Girl Child  &amp; NO Female Selection Obortion" (Total - Rs.200000/-); KKL: ; MHE: ; YNM: </v>
      </c>
      <c r="Q30" s="3012">
        <f>'Ab1. RMNCH+A'!Q384</f>
        <v>0</v>
      </c>
      <c r="R30" s="3013">
        <f>'Ab1. RMNCH+A'!R384</f>
        <v>0</v>
      </c>
      <c r="S30" s="1711">
        <f t="shared" si="2"/>
        <v>20000</v>
      </c>
      <c r="T30" s="1711">
        <f t="shared" si="3"/>
        <v>10</v>
      </c>
      <c r="U30" s="1711">
        <f>S30*T30</f>
        <v>200000</v>
      </c>
      <c r="V30" s="1780" t="str">
        <f t="shared" si="5"/>
        <v xml:space="preserve">STATE: ; PDY: A. IEC Board -  Multicolour sticker posters for advertisement in all ultra sound genetic centrer containing the matter of "Nonbailable imprisonment &amp; the penalty" in local language &amp; English, B. Periodical paper Advertisement about "Register Your USG Machines" ,  C. Slide show in all cinima Threater  D. Advertisement through FM Radio E. Production of short filmfor awareness,  F. Advertisement in local cable TV channels h. Street Drama play by ameture drama troups to publicity of "Save Girl Child  &amp; NO Female Selection Obortion" (Total - Rs.200000/-); KKL: ; MHE: ; YNM: </v>
      </c>
      <c r="W30" s="3014"/>
      <c r="X30" s="3015"/>
      <c r="Y30" s="2157">
        <f>W30*X30</f>
        <v>0</v>
      </c>
      <c r="Z30" s="3015"/>
      <c r="AA30" s="1768">
        <v>20000</v>
      </c>
      <c r="AB30" s="1768">
        <v>10</v>
      </c>
      <c r="AC30" s="1769">
        <f>AA30*AB30</f>
        <v>200000</v>
      </c>
      <c r="AD30" s="1769" t="s">
        <v>5840</v>
      </c>
      <c r="AE30" s="3015"/>
      <c r="AF30" s="3015"/>
      <c r="AG30" s="2157">
        <f>AE30*AF30</f>
        <v>0</v>
      </c>
      <c r="AH30" s="3015"/>
      <c r="AI30" s="3015"/>
      <c r="AJ30" s="3015"/>
      <c r="AK30" s="2157">
        <f>AI30*AJ30</f>
        <v>0</v>
      </c>
      <c r="AL30" s="3015"/>
      <c r="AM30" s="3015"/>
      <c r="AN30" s="3015"/>
      <c r="AO30" s="2157">
        <f>AM30*AN30</f>
        <v>0</v>
      </c>
      <c r="AP30" s="3026"/>
      <c r="AQ30" s="3018">
        <f t="shared" si="12"/>
        <v>200000</v>
      </c>
      <c r="AR30" s="3018">
        <f t="shared" si="13"/>
        <v>10</v>
      </c>
      <c r="AS30" s="3018">
        <f t="shared" si="14"/>
        <v>20000</v>
      </c>
      <c r="AT30" s="3018" t="str">
        <f t="shared" si="15"/>
        <v xml:space="preserve">STATE: ; PDY: A. IEC Board -  Multicolour sticker posters for advertisement in all ultra sound genetic centrer containing the matter of "Nonbailable imprisonment &amp; the penalty" in local language &amp; English, B. Periodical paper Advertisement about "Register Your USG Machines" ,  C. Slide show in all cinima Threater  D. Advertisement through FM Radio E. Production of short filmfor awareness,  F. Advertisement in local cable TV channels h. Street Drama play by ameture drama troups to publicity of "Save Girl Child  &amp; NO Female Selection Obortion" (Total - Rs.200000/-); KKL: ; MHE: ; YNM: </v>
      </c>
      <c r="AU30" s="4754" t="s">
        <v>7523</v>
      </c>
      <c r="AV30" s="4991" t="s">
        <v>7996</v>
      </c>
    </row>
    <row r="31" spans="1:48" s="3005" customFormat="1" ht="37.5">
      <c r="A31" s="3006">
        <v>2</v>
      </c>
      <c r="B31" s="3007" t="s">
        <v>2628</v>
      </c>
      <c r="C31" s="1824"/>
      <c r="D31" s="2193" t="s">
        <v>1347</v>
      </c>
      <c r="E31" s="2234" t="s">
        <v>90</v>
      </c>
      <c r="F31" s="3009"/>
      <c r="G31" s="3009"/>
      <c r="H31" s="3009"/>
      <c r="I31" s="3009"/>
      <c r="J31" s="3009"/>
      <c r="K31" s="3009"/>
      <c r="L31" s="1648">
        <f t="shared" si="0"/>
        <v>0</v>
      </c>
      <c r="M31" s="1649">
        <f>L31/100000</f>
        <v>0</v>
      </c>
      <c r="N31" s="1648">
        <f t="shared" si="1"/>
        <v>0</v>
      </c>
      <c r="O31" s="3010">
        <f>M31*N31</f>
        <v>0</v>
      </c>
      <c r="P31" s="3011" t="str">
        <f t="shared" si="6"/>
        <v xml:space="preserve">STATE: ; PDY: ; KKL: ; MHE: ; YNM: </v>
      </c>
      <c r="Q31" s="3012">
        <f>'Ab1. RMNCH+A'!Q385</f>
        <v>0</v>
      </c>
      <c r="R31" s="3013">
        <f>'Ab1. RMNCH+A'!R385</f>
        <v>0</v>
      </c>
      <c r="S31" s="1711">
        <f t="shared" si="2"/>
        <v>0</v>
      </c>
      <c r="T31" s="1711">
        <f t="shared" si="3"/>
        <v>0</v>
      </c>
      <c r="U31" s="1711">
        <f t="shared" si="4"/>
        <v>0</v>
      </c>
      <c r="V31" s="1780" t="str">
        <f t="shared" si="5"/>
        <v xml:space="preserve">STATE: ; PDY: ; KKL: ; MHE: ; YNM: </v>
      </c>
      <c r="W31" s="3019"/>
      <c r="X31" s="1711"/>
      <c r="Y31" s="1711">
        <f t="shared" si="7"/>
        <v>0</v>
      </c>
      <c r="Z31" s="1711"/>
      <c r="AA31" s="1711"/>
      <c r="AB31" s="1711"/>
      <c r="AC31" s="1711">
        <f t="shared" si="8"/>
        <v>0</v>
      </c>
      <c r="AD31" s="1711"/>
      <c r="AE31" s="1711"/>
      <c r="AF31" s="1711"/>
      <c r="AG31" s="1711">
        <f t="shared" si="9"/>
        <v>0</v>
      </c>
      <c r="AH31" s="1711"/>
      <c r="AI31" s="1711"/>
      <c r="AJ31" s="1711"/>
      <c r="AK31" s="1711">
        <f t="shared" si="10"/>
        <v>0</v>
      </c>
      <c r="AL31" s="1711"/>
      <c r="AM31" s="1711"/>
      <c r="AN31" s="1711"/>
      <c r="AO31" s="1711">
        <f t="shared" si="11"/>
        <v>0</v>
      </c>
      <c r="AP31" s="3020"/>
      <c r="AQ31" s="3018">
        <f t="shared" si="12"/>
        <v>0</v>
      </c>
      <c r="AR31" s="3018">
        <f t="shared" si="13"/>
        <v>0</v>
      </c>
      <c r="AS31" s="3018">
        <f t="shared" si="14"/>
        <v>0</v>
      </c>
      <c r="AT31" s="3018" t="str">
        <f t="shared" si="15"/>
        <v xml:space="preserve">STATE: ; PDY: ; KKL: ; MHE: ; YNM: </v>
      </c>
      <c r="AU31" s="4754"/>
      <c r="AV31" s="4769"/>
    </row>
    <row r="32" spans="1:48" s="3005" customFormat="1" ht="36">
      <c r="A32" s="2996" t="s">
        <v>4647</v>
      </c>
      <c r="B32" s="1640">
        <v>11.14</v>
      </c>
      <c r="C32" s="2997"/>
      <c r="D32" s="1639" t="s">
        <v>1386</v>
      </c>
      <c r="E32" s="1802"/>
      <c r="F32" s="3022"/>
      <c r="G32" s="3022"/>
      <c r="H32" s="3022"/>
      <c r="I32" s="3022"/>
      <c r="J32" s="3022"/>
      <c r="K32" s="3022"/>
      <c r="L32" s="1648"/>
      <c r="M32" s="1642"/>
      <c r="N32" s="1648"/>
      <c r="O32" s="1642">
        <f>O33+O34</f>
        <v>2.4</v>
      </c>
      <c r="P32" s="3011"/>
      <c r="Q32" s="2294"/>
      <c r="R32" s="2999">
        <f>R33+R34</f>
        <v>0</v>
      </c>
      <c r="S32" s="1711"/>
      <c r="T32" s="1711"/>
      <c r="U32" s="1642">
        <f>U33+U34</f>
        <v>240000</v>
      </c>
      <c r="V32" s="1780"/>
      <c r="W32" s="3019"/>
      <c r="X32" s="1711"/>
      <c r="Y32" s="1642">
        <f>Y33+Y34</f>
        <v>120000</v>
      </c>
      <c r="Z32" s="1711"/>
      <c r="AA32" s="1711"/>
      <c r="AB32" s="1711"/>
      <c r="AC32" s="1642">
        <f>AC33+AC34</f>
        <v>80000</v>
      </c>
      <c r="AD32" s="1711"/>
      <c r="AE32" s="1711"/>
      <c r="AF32" s="1711"/>
      <c r="AG32" s="1642">
        <f>AG33+AG34</f>
        <v>20000</v>
      </c>
      <c r="AH32" s="1711"/>
      <c r="AI32" s="1711"/>
      <c r="AJ32" s="1711"/>
      <c r="AK32" s="1642">
        <f>AK33+AK34</f>
        <v>10000</v>
      </c>
      <c r="AL32" s="1711"/>
      <c r="AM32" s="1711"/>
      <c r="AN32" s="1711"/>
      <c r="AO32" s="1642">
        <f>AO33+AO34</f>
        <v>10000</v>
      </c>
      <c r="AP32" s="3020"/>
      <c r="AQ32" s="3003">
        <f>AQ33+AQ34</f>
        <v>240000</v>
      </c>
      <c r="AR32" s="3018"/>
      <c r="AS32" s="3018"/>
      <c r="AT32" s="3018"/>
      <c r="AU32" s="4754"/>
      <c r="AV32" s="4769"/>
    </row>
    <row r="33" spans="1:48" s="3005" customFormat="1" ht="409.5">
      <c r="A33" s="3006">
        <v>1</v>
      </c>
      <c r="B33" s="3007" t="s">
        <v>1410</v>
      </c>
      <c r="C33" s="2193" t="s">
        <v>1388</v>
      </c>
      <c r="D33" s="2193" t="s">
        <v>1389</v>
      </c>
      <c r="E33" s="2234" t="s">
        <v>90</v>
      </c>
      <c r="F33" s="3028"/>
      <c r="G33" s="3028"/>
      <c r="H33" s="3028">
        <v>2.5</v>
      </c>
      <c r="I33" s="3028"/>
      <c r="J33" s="3028"/>
      <c r="K33" s="2235"/>
      <c r="L33" s="1648">
        <f t="shared" si="0"/>
        <v>15000</v>
      </c>
      <c r="M33" s="1649">
        <f>L33/100000</f>
        <v>0.15</v>
      </c>
      <c r="N33" s="1648">
        <f t="shared" si="1"/>
        <v>16</v>
      </c>
      <c r="O33" s="3010">
        <f>M33*N33</f>
        <v>2.4</v>
      </c>
      <c r="P33" s="3011" t="str">
        <f t="shared" si="6"/>
        <v>STATE: Rs.10000 for 11 no. of activities like School IEC Activities Slogan Writing,Essay Competition, Running race and Painting Compition, Mini Meeting in PHC/CHC, Rally for National Iodine Deficiency Dis order prevention Day, Rs.10000 for Review Meeting/Training; PDY: Activities like School IEC Activities Slogan Writing,Essay Competition, Running race and Painting Compition, Mini Meeting in PHC/CHC, Rally for National Iodine Deficiency Dis order prevention Day, Rs.5000 for Review Meeting/Training; KKL: Activities like School IEC Activities Slogan Writing,Essay Competition, Running race and Painting Compition, Mini Meeting in PHC/CHC, Rally for National Iodine Deficiency Dis order prevention Day, Rs.5000 for Review Meeting/Training; MHE: Activities like School IEC Activities Slogan Writing,Essay Competition, Running race and Painting Compition, Mini Meeting in PHC/CHC, Rally for National Iodine Deficiency Dis order prevention Day, Rs.5000 for Review Meeting/Training; YNM: Activities like School IEC Activities Slogan Writing,Essay Competition, Running race and Painting Compition, Mini Meeting in PHC/CHC, Rally for National Iodine Deficiency Dis order prevention Day, Rs.5000 for Review Meeting/Training</v>
      </c>
      <c r="Q33" s="3012">
        <f>'Ab2. NIDDCP'!Q19</f>
        <v>0</v>
      </c>
      <c r="R33" s="3013">
        <f>'Ab2. NIDDCP'!R19</f>
        <v>0</v>
      </c>
      <c r="S33" s="1666">
        <f t="shared" si="2"/>
        <v>15000</v>
      </c>
      <c r="T33" s="1666">
        <f t="shared" si="3"/>
        <v>16</v>
      </c>
      <c r="U33" s="1666">
        <f t="shared" si="4"/>
        <v>240000</v>
      </c>
      <c r="V33" s="1780" t="str">
        <f t="shared" si="5"/>
        <v>STATE: Rs.10000 for 11 no. of activities like School IEC Activities Slogan Writing,Essay Competition, Running race and Painting Compition, Mini Meeting in PHC/CHC, Rally for National Iodine Deficiency Dis order prevention Day, Rs.10000 for Review Meeting/Training; PDY: Activities like School IEC Activities Slogan Writing,Essay Competition, Running race and Painting Compition, Mini Meeting in PHC/CHC, Rally for National Iodine Deficiency Dis order prevention Day, Rs.5000 for Review Meeting/Training; KKL: Activities like School IEC Activities Slogan Writing,Essay Competition, Running race and Painting Compition, Mini Meeting in PHC/CHC, Rally for National Iodine Deficiency Dis order prevention Day, Rs.5000 for Review Meeting/Training; MHE: Activities like School IEC Activities Slogan Writing,Essay Competition, Running race and Painting Compition, Mini Meeting in PHC/CHC, Rally for National Iodine Deficiency Dis order prevention Day, Rs.5000 for Review Meeting/Training; YNM: Activities like School IEC Activities Slogan Writing,Essay Competition, Running race and Painting Compition, Mini Meeting in PHC/CHC, Rally for National Iodine Deficiency Dis order prevention Day, Rs.5000 for Review Meeting/Training</v>
      </c>
      <c r="W33" s="3014">
        <v>10000</v>
      </c>
      <c r="X33" s="3015">
        <v>12</v>
      </c>
      <c r="Y33" s="2157">
        <f>W33*X33</f>
        <v>120000</v>
      </c>
      <c r="Z33" s="4104" t="s">
        <v>7074</v>
      </c>
      <c r="AA33" s="3015">
        <v>80000</v>
      </c>
      <c r="AB33" s="3015">
        <v>1</v>
      </c>
      <c r="AC33" s="2157">
        <f>AA33*AB33</f>
        <v>80000</v>
      </c>
      <c r="AD33" s="4098" t="s">
        <v>8056</v>
      </c>
      <c r="AE33" s="3015">
        <v>20000</v>
      </c>
      <c r="AF33" s="3015">
        <v>1</v>
      </c>
      <c r="AG33" s="2157">
        <f>AE33*AF33</f>
        <v>20000</v>
      </c>
      <c r="AH33" s="4098" t="s">
        <v>8056</v>
      </c>
      <c r="AI33" s="3015">
        <v>10000</v>
      </c>
      <c r="AJ33" s="3015">
        <v>1</v>
      </c>
      <c r="AK33" s="2157">
        <f>AI33*AJ33</f>
        <v>10000</v>
      </c>
      <c r="AL33" s="4098" t="s">
        <v>8056</v>
      </c>
      <c r="AM33" s="3015">
        <v>10000</v>
      </c>
      <c r="AN33" s="3015">
        <v>1</v>
      </c>
      <c r="AO33" s="2157">
        <f>AM33*AN33</f>
        <v>10000</v>
      </c>
      <c r="AP33" s="4098" t="s">
        <v>8056</v>
      </c>
      <c r="AQ33" s="5011">
        <f t="shared" si="12"/>
        <v>240000</v>
      </c>
      <c r="AR33" s="5011">
        <f t="shared" si="13"/>
        <v>16</v>
      </c>
      <c r="AS33" s="5011">
        <f t="shared" si="14"/>
        <v>15000</v>
      </c>
      <c r="AT33" s="5012" t="str">
        <f t="shared" si="15"/>
        <v>STATE: Rs.10000 for 11 no. of activities like School IEC Activities Slogan Writing,Essay Competition, Running race and Painting Compition, Mini Meeting in PHC/CHC, Rally for National Iodine Deficiency Dis order prevention Day, Rs.10000 for Review Meeting/Training; PDY: Activities like School IEC Activities Slogan Writing,Essay Competition, Running race and Painting Compition, Mini Meeting in PHC/CHC, Rally for National Iodine Deficiency Dis order prevention Day, Rs.5000 for Review Meeting/Training; KKL: Activities like School IEC Activities Slogan Writing,Essay Competition, Running race and Painting Compition, Mini Meeting in PHC/CHC, Rally for National Iodine Deficiency Dis order prevention Day, Rs.5000 for Review Meeting/Training; MHE: Activities like School IEC Activities Slogan Writing,Essay Competition, Running race and Painting Compition, Mini Meeting in PHC/CHC, Rally for National Iodine Deficiency Dis order prevention Day, Rs.5000 for Review Meeting/Training; YNM: Activities like School IEC Activities Slogan Writing,Essay Competition, Running race and Painting Compition, Mini Meeting in PHC/CHC, Rally for National Iodine Deficiency Dis order prevention Day, Rs.5000 for Review Meeting/Training</v>
      </c>
      <c r="AU33" s="4754" t="s">
        <v>7524</v>
      </c>
      <c r="AV33" s="4991" t="s">
        <v>8057</v>
      </c>
    </row>
    <row r="34" spans="1:48" s="3005" customFormat="1" ht="37.5">
      <c r="A34" s="3006">
        <v>2</v>
      </c>
      <c r="B34" s="3007" t="s">
        <v>2634</v>
      </c>
      <c r="C34" s="1824"/>
      <c r="D34" s="2193" t="s">
        <v>1347</v>
      </c>
      <c r="E34" s="2234" t="s">
        <v>90</v>
      </c>
      <c r="F34" s="3008"/>
      <c r="G34" s="3008"/>
      <c r="H34" s="3008"/>
      <c r="I34" s="3008"/>
      <c r="J34" s="3008"/>
      <c r="K34" s="3009"/>
      <c r="L34" s="1648">
        <f t="shared" si="0"/>
        <v>0</v>
      </c>
      <c r="M34" s="1649">
        <f>L34/100000</f>
        <v>0</v>
      </c>
      <c r="N34" s="1648">
        <f t="shared" si="1"/>
        <v>0</v>
      </c>
      <c r="O34" s="3010">
        <f>M34*N34</f>
        <v>0</v>
      </c>
      <c r="P34" s="3011" t="str">
        <f t="shared" si="6"/>
        <v xml:space="preserve">STATE: ; PDY: ; KKL: ; MHE: ; YNM: </v>
      </c>
      <c r="Q34" s="3012">
        <f>'Ab2. NIDDCP'!Q20</f>
        <v>0</v>
      </c>
      <c r="R34" s="3013">
        <f>'Ab2. NIDDCP'!R20</f>
        <v>0</v>
      </c>
      <c r="S34" s="1711">
        <f t="shared" si="2"/>
        <v>0</v>
      </c>
      <c r="T34" s="1711">
        <f t="shared" si="3"/>
        <v>0</v>
      </c>
      <c r="U34" s="1711">
        <f t="shared" si="4"/>
        <v>0</v>
      </c>
      <c r="V34" s="1780" t="str">
        <f t="shared" si="5"/>
        <v xml:space="preserve">STATE: ; PDY: ; KKL: ; MHE: ; YNM: </v>
      </c>
      <c r="W34" s="3019"/>
      <c r="X34" s="1711"/>
      <c r="Y34" s="1711">
        <f t="shared" si="7"/>
        <v>0</v>
      </c>
      <c r="Z34" s="1711"/>
      <c r="AA34" s="1711"/>
      <c r="AB34" s="1711"/>
      <c r="AC34" s="1711">
        <f t="shared" si="8"/>
        <v>0</v>
      </c>
      <c r="AD34" s="1711"/>
      <c r="AE34" s="1711"/>
      <c r="AF34" s="1711"/>
      <c r="AG34" s="1711">
        <f t="shared" si="9"/>
        <v>0</v>
      </c>
      <c r="AH34" s="1711"/>
      <c r="AI34" s="1711"/>
      <c r="AJ34" s="1711"/>
      <c r="AK34" s="1711">
        <f t="shared" si="10"/>
        <v>0</v>
      </c>
      <c r="AL34" s="1711"/>
      <c r="AM34" s="1711"/>
      <c r="AN34" s="1711"/>
      <c r="AO34" s="1711">
        <f t="shared" si="11"/>
        <v>0</v>
      </c>
      <c r="AP34" s="3020"/>
      <c r="AQ34" s="3018">
        <f t="shared" si="12"/>
        <v>0</v>
      </c>
      <c r="AR34" s="3018">
        <f t="shared" si="13"/>
        <v>0</v>
      </c>
      <c r="AS34" s="3018">
        <f t="shared" si="14"/>
        <v>0</v>
      </c>
      <c r="AT34" s="3018" t="str">
        <f t="shared" si="15"/>
        <v xml:space="preserve">STATE: ; PDY: ; KKL: ; MHE: ; YNM: </v>
      </c>
      <c r="AU34" s="4754"/>
      <c r="AV34" s="4769"/>
    </row>
    <row r="35" spans="1:48" s="2995" customFormat="1" ht="37.5">
      <c r="A35" s="5471" t="s">
        <v>5201</v>
      </c>
      <c r="B35" s="5471"/>
      <c r="C35" s="5471"/>
      <c r="D35" s="5471"/>
      <c r="E35" s="2287"/>
      <c r="F35" s="2312"/>
      <c r="G35" s="2312"/>
      <c r="H35" s="2312"/>
      <c r="I35" s="2312"/>
      <c r="J35" s="2312"/>
      <c r="K35" s="2312"/>
      <c r="L35" s="1648">
        <f t="shared" si="0"/>
        <v>0</v>
      </c>
      <c r="M35" s="2289"/>
      <c r="N35" s="1648">
        <f t="shared" si="1"/>
        <v>0</v>
      </c>
      <c r="O35" s="2290"/>
      <c r="P35" s="3011" t="str">
        <f t="shared" si="6"/>
        <v xml:space="preserve">STATE: ; PDY: ; KKL: ; MHE: ; YNM: </v>
      </c>
      <c r="Q35" s="2291"/>
      <c r="R35" s="2991"/>
      <c r="S35" s="1711">
        <f t="shared" si="2"/>
        <v>0</v>
      </c>
      <c r="T35" s="1711">
        <f t="shared" si="3"/>
        <v>0</v>
      </c>
      <c r="U35" s="1711">
        <f t="shared" si="4"/>
        <v>0</v>
      </c>
      <c r="V35" s="1780" t="str">
        <f t="shared" si="5"/>
        <v xml:space="preserve">STATE: ; PDY: ; KKL: ; MHE: ; YNM: </v>
      </c>
      <c r="W35" s="3019"/>
      <c r="X35" s="1711"/>
      <c r="Y35" s="1711">
        <f t="shared" si="7"/>
        <v>0</v>
      </c>
      <c r="Z35" s="1711"/>
      <c r="AA35" s="1711"/>
      <c r="AB35" s="1711"/>
      <c r="AC35" s="1711">
        <f t="shared" si="8"/>
        <v>0</v>
      </c>
      <c r="AD35" s="1711"/>
      <c r="AE35" s="1711"/>
      <c r="AF35" s="1711"/>
      <c r="AG35" s="1711">
        <f t="shared" si="9"/>
        <v>0</v>
      </c>
      <c r="AH35" s="1711"/>
      <c r="AI35" s="1711"/>
      <c r="AJ35" s="1711"/>
      <c r="AK35" s="1711">
        <f t="shared" si="10"/>
        <v>0</v>
      </c>
      <c r="AL35" s="1711"/>
      <c r="AM35" s="1711"/>
      <c r="AN35" s="1711"/>
      <c r="AO35" s="1711">
        <f t="shared" si="11"/>
        <v>0</v>
      </c>
      <c r="AP35" s="3020"/>
      <c r="AQ35" s="3018">
        <f t="shared" si="12"/>
        <v>0</v>
      </c>
      <c r="AR35" s="3018">
        <f t="shared" si="13"/>
        <v>0</v>
      </c>
      <c r="AS35" s="3018">
        <f t="shared" si="14"/>
        <v>0</v>
      </c>
      <c r="AT35" s="3018" t="str">
        <f t="shared" si="15"/>
        <v xml:space="preserve">STATE: ; PDY: ; KKL: ; MHE: ; YNM: </v>
      </c>
      <c r="AU35" s="4943"/>
      <c r="AV35" s="4768"/>
    </row>
    <row r="36" spans="1:48" s="3039" customFormat="1" ht="72">
      <c r="A36" s="3037" t="s">
        <v>4337</v>
      </c>
      <c r="B36" s="3007">
        <v>11.1</v>
      </c>
      <c r="C36" s="2193" t="s">
        <v>1431</v>
      </c>
      <c r="D36" s="2193" t="s">
        <v>1432</v>
      </c>
      <c r="E36" s="1620" t="s">
        <v>70</v>
      </c>
      <c r="F36" s="3008"/>
      <c r="G36" s="3008"/>
      <c r="H36" s="3008"/>
      <c r="I36" s="3008"/>
      <c r="J36" s="3008"/>
      <c r="K36" s="3009"/>
      <c r="L36" s="1648">
        <f t="shared" si="0"/>
        <v>0</v>
      </c>
      <c r="M36" s="1649">
        <f>L36/100000</f>
        <v>0</v>
      </c>
      <c r="N36" s="1648">
        <f t="shared" si="1"/>
        <v>0</v>
      </c>
      <c r="O36" s="3010">
        <f>M36*N36</f>
        <v>0</v>
      </c>
      <c r="P36" s="3011" t="str">
        <f t="shared" si="6"/>
        <v xml:space="preserve">STATE: ; PDY: ; KKL: ; MHE: ; YNM: </v>
      </c>
      <c r="Q36" s="1776"/>
      <c r="R36" s="3038"/>
      <c r="S36" s="1711">
        <f t="shared" si="2"/>
        <v>0</v>
      </c>
      <c r="T36" s="1711">
        <f t="shared" si="3"/>
        <v>0</v>
      </c>
      <c r="U36" s="1711">
        <f t="shared" si="4"/>
        <v>0</v>
      </c>
      <c r="V36" s="1780" t="str">
        <f t="shared" si="5"/>
        <v xml:space="preserve">STATE: ; PDY: ; KKL: ; MHE: ; YNM: </v>
      </c>
      <c r="W36" s="3019"/>
      <c r="X36" s="1711"/>
      <c r="Y36" s="1711">
        <f t="shared" si="7"/>
        <v>0</v>
      </c>
      <c r="Z36" s="1711"/>
      <c r="AA36" s="1711"/>
      <c r="AB36" s="1711"/>
      <c r="AC36" s="1711">
        <f t="shared" si="8"/>
        <v>0</v>
      </c>
      <c r="AD36" s="1711"/>
      <c r="AE36" s="1711"/>
      <c r="AF36" s="1711"/>
      <c r="AG36" s="1711">
        <f t="shared" si="9"/>
        <v>0</v>
      </c>
      <c r="AH36" s="1711"/>
      <c r="AI36" s="1711"/>
      <c r="AJ36" s="1711"/>
      <c r="AK36" s="1711">
        <f t="shared" si="10"/>
        <v>0</v>
      </c>
      <c r="AL36" s="1711"/>
      <c r="AM36" s="1711"/>
      <c r="AN36" s="1711"/>
      <c r="AO36" s="1711">
        <f t="shared" si="11"/>
        <v>0</v>
      </c>
      <c r="AP36" s="3020"/>
      <c r="AQ36" s="3018">
        <f t="shared" si="12"/>
        <v>0</v>
      </c>
      <c r="AR36" s="3018">
        <f t="shared" si="13"/>
        <v>0</v>
      </c>
      <c r="AS36" s="3018">
        <f t="shared" si="14"/>
        <v>0</v>
      </c>
      <c r="AT36" s="3018" t="str">
        <f t="shared" si="15"/>
        <v xml:space="preserve">STATE: ; PDY: ; KKL: ; MHE: ; YNM: </v>
      </c>
      <c r="AU36" s="4944" t="s">
        <v>7525</v>
      </c>
      <c r="AV36" s="4745"/>
    </row>
    <row r="37" spans="1:48" s="3005" customFormat="1" ht="54">
      <c r="A37" s="2996" t="s">
        <v>4338</v>
      </c>
      <c r="B37" s="3040" t="s">
        <v>2503</v>
      </c>
      <c r="C37" s="2997" t="s">
        <v>1371</v>
      </c>
      <c r="D37" s="1639" t="s">
        <v>2629</v>
      </c>
      <c r="E37" s="1802"/>
      <c r="F37" s="3022"/>
      <c r="G37" s="3022"/>
      <c r="H37" s="3022"/>
      <c r="I37" s="3022"/>
      <c r="J37" s="3022"/>
      <c r="K37" s="3022"/>
      <c r="L37" s="1648"/>
      <c r="M37" s="1642"/>
      <c r="N37" s="1648"/>
      <c r="O37" s="1642">
        <f>O38+O39</f>
        <v>0</v>
      </c>
      <c r="P37" s="3011"/>
      <c r="Q37" s="2294"/>
      <c r="R37" s="2999">
        <f>R38+R39</f>
        <v>0</v>
      </c>
      <c r="S37" s="1711"/>
      <c r="T37" s="1711"/>
      <c r="U37" s="1642">
        <f>U38+U39</f>
        <v>0</v>
      </c>
      <c r="V37" s="1780"/>
      <c r="W37" s="3019"/>
      <c r="X37" s="1711"/>
      <c r="Y37" s="1642">
        <f>Y38+Y39</f>
        <v>0</v>
      </c>
      <c r="Z37" s="1711"/>
      <c r="AA37" s="1711"/>
      <c r="AB37" s="1711"/>
      <c r="AC37" s="1642">
        <f>AC38+AC39</f>
        <v>0</v>
      </c>
      <c r="AD37" s="1711"/>
      <c r="AE37" s="1711"/>
      <c r="AF37" s="1711"/>
      <c r="AG37" s="1642">
        <f>AG38+AG39</f>
        <v>0</v>
      </c>
      <c r="AH37" s="1711"/>
      <c r="AI37" s="1711"/>
      <c r="AJ37" s="1711"/>
      <c r="AK37" s="1642">
        <f>AK38+AK39</f>
        <v>0</v>
      </c>
      <c r="AL37" s="1711"/>
      <c r="AM37" s="1711"/>
      <c r="AN37" s="1711"/>
      <c r="AO37" s="1642">
        <f>AO38+AO39</f>
        <v>0</v>
      </c>
      <c r="AP37" s="3020"/>
      <c r="AQ37" s="3003">
        <f>AQ38+AQ39</f>
        <v>0</v>
      </c>
      <c r="AR37" s="3018"/>
      <c r="AS37" s="3018"/>
      <c r="AT37" s="3018"/>
      <c r="AU37" s="4754"/>
      <c r="AV37" s="4769"/>
    </row>
    <row r="38" spans="1:48" s="3005" customFormat="1" ht="81">
      <c r="A38" s="3006">
        <v>1</v>
      </c>
      <c r="B38" s="3007" t="s">
        <v>1387</v>
      </c>
      <c r="C38" s="1824"/>
      <c r="D38" s="2193" t="s">
        <v>3814</v>
      </c>
      <c r="E38" s="1620" t="s">
        <v>70</v>
      </c>
      <c r="F38" s="3009"/>
      <c r="G38" s="3009"/>
      <c r="H38" s="3009"/>
      <c r="I38" s="3009"/>
      <c r="J38" s="3009"/>
      <c r="K38" s="3029"/>
      <c r="L38" s="1648">
        <f t="shared" si="0"/>
        <v>0</v>
      </c>
      <c r="M38" s="1649">
        <f>L38/100000</f>
        <v>0</v>
      </c>
      <c r="N38" s="1648">
        <f t="shared" si="1"/>
        <v>0</v>
      </c>
      <c r="O38" s="3010">
        <f>M38*N38</f>
        <v>0</v>
      </c>
      <c r="P38" s="3011" t="str">
        <f t="shared" si="6"/>
        <v xml:space="preserve">STATE: ; PDY: ; KKL: ; MHE: ; YNM: </v>
      </c>
      <c r="Q38" s="3012">
        <f>'Abs5. Blood services &amp; Disorder'!Q24</f>
        <v>0</v>
      </c>
      <c r="R38" s="3041">
        <f>'Abs5. Blood services &amp; Disorder'!R24</f>
        <v>0</v>
      </c>
      <c r="S38" s="1711">
        <f t="shared" si="2"/>
        <v>0</v>
      </c>
      <c r="T38" s="1711">
        <f t="shared" si="3"/>
        <v>0</v>
      </c>
      <c r="U38" s="1711">
        <f t="shared" si="4"/>
        <v>0</v>
      </c>
      <c r="V38" s="1780" t="str">
        <f t="shared" si="5"/>
        <v xml:space="preserve">STATE: ; PDY: ; KKL: ; MHE: ; YNM: </v>
      </c>
      <c r="W38" s="3019"/>
      <c r="X38" s="1711"/>
      <c r="Y38" s="1711">
        <f t="shared" si="7"/>
        <v>0</v>
      </c>
      <c r="Z38" s="1711"/>
      <c r="AA38" s="1711"/>
      <c r="AB38" s="1711"/>
      <c r="AC38" s="1711">
        <f t="shared" si="8"/>
        <v>0</v>
      </c>
      <c r="AD38" s="1711"/>
      <c r="AE38" s="1711"/>
      <c r="AF38" s="1711"/>
      <c r="AG38" s="1711">
        <f t="shared" si="9"/>
        <v>0</v>
      </c>
      <c r="AH38" s="1711"/>
      <c r="AI38" s="1711"/>
      <c r="AJ38" s="1711"/>
      <c r="AK38" s="1711">
        <f t="shared" si="10"/>
        <v>0</v>
      </c>
      <c r="AL38" s="1711"/>
      <c r="AM38" s="1711"/>
      <c r="AN38" s="1711"/>
      <c r="AO38" s="1711">
        <f t="shared" si="11"/>
        <v>0</v>
      </c>
      <c r="AP38" s="3020"/>
      <c r="AQ38" s="3018">
        <f t="shared" si="12"/>
        <v>0</v>
      </c>
      <c r="AR38" s="3018">
        <f t="shared" si="13"/>
        <v>0</v>
      </c>
      <c r="AS38" s="3018">
        <f t="shared" si="14"/>
        <v>0</v>
      </c>
      <c r="AT38" s="3018" t="str">
        <f t="shared" si="15"/>
        <v xml:space="preserve">STATE: ; PDY: ; KKL: ; MHE: ; YNM: </v>
      </c>
      <c r="AU38" s="4945" t="s">
        <v>7526</v>
      </c>
      <c r="AV38" s="4769"/>
    </row>
    <row r="39" spans="1:48" s="3005" customFormat="1" ht="81">
      <c r="A39" s="3006">
        <v>2</v>
      </c>
      <c r="B39" s="3007" t="s">
        <v>2630</v>
      </c>
      <c r="C39" s="1824"/>
      <c r="D39" s="2193" t="s">
        <v>3815</v>
      </c>
      <c r="E39" s="1620" t="s">
        <v>70</v>
      </c>
      <c r="F39" s="3009"/>
      <c r="G39" s="3009"/>
      <c r="H39" s="3009"/>
      <c r="I39" s="3009"/>
      <c r="J39" s="3009"/>
      <c r="K39" s="3029"/>
      <c r="L39" s="1648">
        <f t="shared" si="0"/>
        <v>0</v>
      </c>
      <c r="M39" s="1649">
        <f>L39/100000</f>
        <v>0</v>
      </c>
      <c r="N39" s="1648">
        <f t="shared" si="1"/>
        <v>0</v>
      </c>
      <c r="O39" s="3010">
        <f>M39*N39</f>
        <v>0</v>
      </c>
      <c r="P39" s="3011" t="str">
        <f t="shared" si="6"/>
        <v xml:space="preserve">STATE: ; PDY: ; KKL: ; MHE: ; YNM: </v>
      </c>
      <c r="Q39" s="3012">
        <f>'Abs5. Blood services &amp; Disorder'!Q25</f>
        <v>0</v>
      </c>
      <c r="R39" s="3041">
        <f>'Abs5. Blood services &amp; Disorder'!R25</f>
        <v>0</v>
      </c>
      <c r="S39" s="1711">
        <f t="shared" si="2"/>
        <v>0</v>
      </c>
      <c r="T39" s="1711">
        <f t="shared" si="3"/>
        <v>0</v>
      </c>
      <c r="U39" s="1711">
        <f t="shared" si="4"/>
        <v>0</v>
      </c>
      <c r="V39" s="1780" t="str">
        <f t="shared" si="5"/>
        <v xml:space="preserve">STATE: ; PDY: ; KKL: ; MHE: ; YNM: </v>
      </c>
      <c r="W39" s="3019"/>
      <c r="X39" s="1711"/>
      <c r="Y39" s="1711">
        <f t="shared" si="7"/>
        <v>0</v>
      </c>
      <c r="Z39" s="1711"/>
      <c r="AA39" s="1711"/>
      <c r="AB39" s="1711"/>
      <c r="AC39" s="1711">
        <f t="shared" si="8"/>
        <v>0</v>
      </c>
      <c r="AD39" s="1711"/>
      <c r="AE39" s="1711"/>
      <c r="AF39" s="1711"/>
      <c r="AG39" s="1711">
        <f t="shared" si="9"/>
        <v>0</v>
      </c>
      <c r="AH39" s="1711"/>
      <c r="AI39" s="1711"/>
      <c r="AJ39" s="1711"/>
      <c r="AK39" s="1711">
        <f t="shared" si="10"/>
        <v>0</v>
      </c>
      <c r="AL39" s="1711"/>
      <c r="AM39" s="1711"/>
      <c r="AN39" s="1711"/>
      <c r="AO39" s="1711">
        <f t="shared" si="11"/>
        <v>0</v>
      </c>
      <c r="AP39" s="3020"/>
      <c r="AQ39" s="3018">
        <f t="shared" si="12"/>
        <v>0</v>
      </c>
      <c r="AR39" s="3018">
        <f t="shared" si="13"/>
        <v>0</v>
      </c>
      <c r="AS39" s="3018">
        <f t="shared" si="14"/>
        <v>0</v>
      </c>
      <c r="AT39" s="3018" t="str">
        <f t="shared" si="15"/>
        <v xml:space="preserve">STATE: ; PDY: ; KKL: ; MHE: ; YNM: </v>
      </c>
      <c r="AU39" s="4945" t="s">
        <v>7526</v>
      </c>
      <c r="AV39" s="4769"/>
    </row>
    <row r="40" spans="1:48" s="3005" customFormat="1" ht="36">
      <c r="A40" s="2996" t="s">
        <v>4341</v>
      </c>
      <c r="B40" s="1639">
        <v>11.23</v>
      </c>
      <c r="C40" s="1639"/>
      <c r="D40" s="1639" t="s">
        <v>2520</v>
      </c>
      <c r="E40" s="1802"/>
      <c r="F40" s="3022"/>
      <c r="G40" s="3022"/>
      <c r="H40" s="3022"/>
      <c r="I40" s="3022"/>
      <c r="J40" s="3022"/>
      <c r="K40" s="3022"/>
      <c r="L40" s="1648"/>
      <c r="M40" s="1642"/>
      <c r="N40" s="1648"/>
      <c r="O40" s="1642">
        <f>O41+O42</f>
        <v>0</v>
      </c>
      <c r="P40" s="3011"/>
      <c r="Q40" s="2294"/>
      <c r="R40" s="2999">
        <f>R41+R42</f>
        <v>0</v>
      </c>
      <c r="S40" s="1711"/>
      <c r="T40" s="1711"/>
      <c r="U40" s="1642">
        <f>U41+U42</f>
        <v>0</v>
      </c>
      <c r="V40" s="1780"/>
      <c r="W40" s="3019"/>
      <c r="X40" s="1711"/>
      <c r="Y40" s="1642">
        <f>Y41+Y42</f>
        <v>0</v>
      </c>
      <c r="Z40" s="1711"/>
      <c r="AA40" s="1711"/>
      <c r="AB40" s="1711"/>
      <c r="AC40" s="1642">
        <f>AC41+AC42</f>
        <v>0</v>
      </c>
      <c r="AD40" s="1711"/>
      <c r="AE40" s="1711"/>
      <c r="AF40" s="1711"/>
      <c r="AG40" s="1642">
        <f>AG41+AG42</f>
        <v>0</v>
      </c>
      <c r="AH40" s="1711"/>
      <c r="AI40" s="1711"/>
      <c r="AJ40" s="1711"/>
      <c r="AK40" s="1642">
        <f>AK41+AK42</f>
        <v>0</v>
      </c>
      <c r="AL40" s="1711"/>
      <c r="AM40" s="1711"/>
      <c r="AN40" s="1711"/>
      <c r="AO40" s="1642">
        <f>AO41+AO42</f>
        <v>0</v>
      </c>
      <c r="AP40" s="3020"/>
      <c r="AQ40" s="3003">
        <f>AQ41+AQ42</f>
        <v>0</v>
      </c>
      <c r="AR40" s="3018"/>
      <c r="AS40" s="3018"/>
      <c r="AT40" s="3018"/>
      <c r="AU40" s="4754"/>
      <c r="AV40" s="4769"/>
    </row>
    <row r="41" spans="1:48" s="3005" customFormat="1" ht="37.5">
      <c r="A41" s="3006">
        <v>1</v>
      </c>
      <c r="B41" s="3007" t="s">
        <v>2515</v>
      </c>
      <c r="C41" s="3042"/>
      <c r="D41" s="3007"/>
      <c r="E41" s="1620" t="s">
        <v>70</v>
      </c>
      <c r="F41" s="3008"/>
      <c r="G41" s="3008"/>
      <c r="H41" s="3008"/>
      <c r="I41" s="3008"/>
      <c r="J41" s="3008"/>
      <c r="K41" s="3009"/>
      <c r="L41" s="1648">
        <f t="shared" si="0"/>
        <v>0</v>
      </c>
      <c r="M41" s="1649">
        <f>L41/100000</f>
        <v>0</v>
      </c>
      <c r="N41" s="1648">
        <f t="shared" si="1"/>
        <v>0</v>
      </c>
      <c r="O41" s="3010">
        <f>M41*N41</f>
        <v>0</v>
      </c>
      <c r="P41" s="3011" t="str">
        <f t="shared" si="6"/>
        <v xml:space="preserve">STATE: ; PDY: ; KKL: ; MHE: ; YNM: </v>
      </c>
      <c r="Q41" s="3012">
        <f>'Ab3. ASHA'!Q95</f>
        <v>0</v>
      </c>
      <c r="R41" s="3041">
        <f>'Ab3. ASHA'!R95</f>
        <v>0</v>
      </c>
      <c r="S41" s="1711">
        <f t="shared" si="2"/>
        <v>0</v>
      </c>
      <c r="T41" s="1711">
        <f t="shared" si="3"/>
        <v>0</v>
      </c>
      <c r="U41" s="1711">
        <f t="shared" si="4"/>
        <v>0</v>
      </c>
      <c r="V41" s="1780" t="str">
        <f t="shared" si="5"/>
        <v xml:space="preserve">STATE: ; PDY: ; KKL: ; MHE: ; YNM: </v>
      </c>
      <c r="W41" s="3019"/>
      <c r="X41" s="1711"/>
      <c r="Y41" s="1711">
        <f t="shared" si="7"/>
        <v>0</v>
      </c>
      <c r="Z41" s="1711"/>
      <c r="AA41" s="1711"/>
      <c r="AB41" s="1711"/>
      <c r="AC41" s="1711">
        <f t="shared" si="8"/>
        <v>0</v>
      </c>
      <c r="AD41" s="1711"/>
      <c r="AE41" s="1711"/>
      <c r="AF41" s="1711"/>
      <c r="AG41" s="1711">
        <f t="shared" si="9"/>
        <v>0</v>
      </c>
      <c r="AH41" s="1711"/>
      <c r="AI41" s="1711"/>
      <c r="AJ41" s="1711"/>
      <c r="AK41" s="1711">
        <f t="shared" si="10"/>
        <v>0</v>
      </c>
      <c r="AL41" s="1711"/>
      <c r="AM41" s="1711"/>
      <c r="AN41" s="1711"/>
      <c r="AO41" s="1711">
        <f t="shared" si="11"/>
        <v>0</v>
      </c>
      <c r="AP41" s="3020"/>
      <c r="AQ41" s="3018">
        <f t="shared" si="12"/>
        <v>0</v>
      </c>
      <c r="AR41" s="3018">
        <f t="shared" si="13"/>
        <v>0</v>
      </c>
      <c r="AS41" s="3018">
        <f t="shared" si="14"/>
        <v>0</v>
      </c>
      <c r="AT41" s="3018" t="str">
        <f t="shared" si="15"/>
        <v xml:space="preserve">STATE: ; PDY: ; KKL: ; MHE: ; YNM: </v>
      </c>
      <c r="AU41" s="4754"/>
      <c r="AV41" s="4769"/>
    </row>
    <row r="42" spans="1:48" s="3005" customFormat="1" ht="37.5">
      <c r="A42" s="3006">
        <v>2</v>
      </c>
      <c r="B42" s="3007" t="s">
        <v>2643</v>
      </c>
      <c r="C42" s="3042"/>
      <c r="D42" s="2193"/>
      <c r="E42" s="1620" t="s">
        <v>70</v>
      </c>
      <c r="F42" s="3008"/>
      <c r="G42" s="3008"/>
      <c r="H42" s="3008"/>
      <c r="I42" s="3008"/>
      <c r="J42" s="3008"/>
      <c r="K42" s="3009"/>
      <c r="L42" s="1648">
        <f t="shared" si="0"/>
        <v>0</v>
      </c>
      <c r="M42" s="1649">
        <f>L42/100000</f>
        <v>0</v>
      </c>
      <c r="N42" s="1648">
        <f t="shared" si="1"/>
        <v>0</v>
      </c>
      <c r="O42" s="3010">
        <f>M42*N42</f>
        <v>0</v>
      </c>
      <c r="P42" s="3011" t="str">
        <f t="shared" si="6"/>
        <v xml:space="preserve">STATE: ; PDY: ; KKL: ; MHE: ; YNM: </v>
      </c>
      <c r="Q42" s="3012">
        <f>'Ab3. ASHA'!Q96</f>
        <v>0</v>
      </c>
      <c r="R42" s="3041">
        <f>'Ab3. ASHA'!R96</f>
        <v>0</v>
      </c>
      <c r="S42" s="1711">
        <f t="shared" si="2"/>
        <v>0</v>
      </c>
      <c r="T42" s="1711">
        <f t="shared" si="3"/>
        <v>0</v>
      </c>
      <c r="U42" s="1711">
        <f t="shared" si="4"/>
        <v>0</v>
      </c>
      <c r="V42" s="1780" t="str">
        <f t="shared" si="5"/>
        <v xml:space="preserve">STATE: ; PDY: ; KKL: ; MHE: ; YNM: </v>
      </c>
      <c r="W42" s="3019"/>
      <c r="X42" s="1711"/>
      <c r="Y42" s="1711">
        <f t="shared" si="7"/>
        <v>0</v>
      </c>
      <c r="Z42" s="1711"/>
      <c r="AA42" s="1711"/>
      <c r="AB42" s="1711"/>
      <c r="AC42" s="1711">
        <f t="shared" si="8"/>
        <v>0</v>
      </c>
      <c r="AD42" s="1711"/>
      <c r="AE42" s="1711"/>
      <c r="AF42" s="1711"/>
      <c r="AG42" s="1711">
        <f t="shared" si="9"/>
        <v>0</v>
      </c>
      <c r="AH42" s="1711"/>
      <c r="AI42" s="1711"/>
      <c r="AJ42" s="1711"/>
      <c r="AK42" s="1711">
        <f t="shared" si="10"/>
        <v>0</v>
      </c>
      <c r="AL42" s="1711"/>
      <c r="AM42" s="1711"/>
      <c r="AN42" s="1711"/>
      <c r="AO42" s="1711">
        <f t="shared" si="11"/>
        <v>0</v>
      </c>
      <c r="AP42" s="3020"/>
      <c r="AQ42" s="3018">
        <f t="shared" si="12"/>
        <v>0</v>
      </c>
      <c r="AR42" s="3018">
        <f t="shared" si="13"/>
        <v>0</v>
      </c>
      <c r="AS42" s="3018">
        <f t="shared" si="14"/>
        <v>0</v>
      </c>
      <c r="AT42" s="3018" t="str">
        <f t="shared" si="15"/>
        <v xml:space="preserve">STATE: ; PDY: ; KKL: ; MHE: ; YNM: </v>
      </c>
      <c r="AU42" s="4754"/>
      <c r="AV42" s="4769"/>
    </row>
    <row r="43" spans="1:48" s="3005" customFormat="1" ht="356.25">
      <c r="A43" s="2996" t="s">
        <v>4342</v>
      </c>
      <c r="B43" s="2179" t="s">
        <v>2516</v>
      </c>
      <c r="C43" s="3012" t="s">
        <v>2033</v>
      </c>
      <c r="D43" s="2193" t="s">
        <v>3873</v>
      </c>
      <c r="E43" s="1620" t="s">
        <v>70</v>
      </c>
      <c r="F43" s="3028"/>
      <c r="G43" s="3028"/>
      <c r="H43" s="3028">
        <v>32.250640000000004</v>
      </c>
      <c r="I43" s="3028"/>
      <c r="J43" s="3008"/>
      <c r="K43" s="3028"/>
      <c r="L43" s="1648">
        <f t="shared" si="0"/>
        <v>30940.752475247526</v>
      </c>
      <c r="M43" s="1649">
        <f>L43/100000</f>
        <v>0.30940752475247524</v>
      </c>
      <c r="N43" s="1648">
        <f t="shared" si="1"/>
        <v>101</v>
      </c>
      <c r="O43" s="3010">
        <f>M43*N43</f>
        <v>31.250159999999997</v>
      </c>
      <c r="P43" s="3011" t="str">
        <f t="shared" si="6"/>
        <v>STATE: ; PDY: Recurring cost- SC- 51 x Rs.25,000= Rs.12,75,000 + Rural PHC-15 x Rs.50,000= Rs.7,50,000 (Total-20,25,000); KKL: Recurring cost- SC- 17 x Rs.25,000= Rs.4,25,000 + Rural PHC-9 x Rs.50,000= Rs.4,50,000 (Total-8,75,000); MHE: Recurring cost- SC- 4* Rs.25,000 = Rs.1,00,000; YNM: Recurring cost- Rs.25,000 * 5 SC= Rs.1,25,000</v>
      </c>
      <c r="Q43" s="1738">
        <f>'Abs6. CPHC'!Q29</f>
        <v>0</v>
      </c>
      <c r="R43" s="3043">
        <f>'Abs6. CPHC'!R29</f>
        <v>0</v>
      </c>
      <c r="S43" s="1711">
        <f t="shared" si="2"/>
        <v>30940.752475247526</v>
      </c>
      <c r="T43" s="1711">
        <f t="shared" si="3"/>
        <v>101</v>
      </c>
      <c r="U43" s="1711">
        <f t="shared" si="4"/>
        <v>3125016</v>
      </c>
      <c r="V43" s="1780" t="str">
        <f t="shared" si="5"/>
        <v>STATE: ; PDY: Recurring cost- SC- 51 x Rs.25,000= Rs.12,75,000 + Rural PHC-15 x Rs.50,000= Rs.7,50,000 (Total-20,25,000); KKL: Recurring cost- SC- 17 x Rs.25,000= Rs.4,25,000 + Rural PHC-9 x Rs.50,000= Rs.4,50,000 (Total-8,75,000); MHE: Recurring cost- SC- 4* Rs.25,000 = Rs.1,00,000; YNM: Recurring cost- Rs.25,000 * 5 SC= Rs.1,25,000</v>
      </c>
      <c r="W43" s="3044"/>
      <c r="X43" s="2191"/>
      <c r="Y43" s="2157">
        <f t="shared" si="7"/>
        <v>0</v>
      </c>
      <c r="Z43" s="2191"/>
      <c r="AA43" s="4079">
        <v>30682</v>
      </c>
      <c r="AB43" s="4080">
        <v>66</v>
      </c>
      <c r="AC43" s="2157">
        <f t="shared" si="8"/>
        <v>2025012</v>
      </c>
      <c r="AD43" s="4078" t="s">
        <v>7135</v>
      </c>
      <c r="AE43" s="4079">
        <v>33654</v>
      </c>
      <c r="AF43" s="4079">
        <v>26</v>
      </c>
      <c r="AG43" s="2157">
        <f t="shared" si="9"/>
        <v>875004</v>
      </c>
      <c r="AH43" s="4078" t="s">
        <v>6942</v>
      </c>
      <c r="AI43" s="4079">
        <v>25000</v>
      </c>
      <c r="AJ43" s="4079">
        <v>4</v>
      </c>
      <c r="AK43" s="2157">
        <f t="shared" si="10"/>
        <v>100000</v>
      </c>
      <c r="AL43" s="5007" t="s">
        <v>8098</v>
      </c>
      <c r="AM43" s="5019">
        <v>25000</v>
      </c>
      <c r="AN43" s="5019">
        <v>5</v>
      </c>
      <c r="AO43" s="1449">
        <f t="shared" si="11"/>
        <v>125000</v>
      </c>
      <c r="AP43" s="5007" t="s">
        <v>8099</v>
      </c>
      <c r="AQ43" s="5011">
        <f t="shared" si="12"/>
        <v>3125016</v>
      </c>
      <c r="AR43" s="5011">
        <f t="shared" si="13"/>
        <v>101</v>
      </c>
      <c r="AS43" s="5011">
        <f t="shared" si="14"/>
        <v>30940.752475247526</v>
      </c>
      <c r="AT43" s="3018" t="str">
        <f t="shared" si="15"/>
        <v>STATE: ; PDY: Recurring cost- SC- 51 x Rs.25,000= Rs.12,75,000 + Rural PHC-15 x Rs.50,000= Rs.7,50,000 (Total-20,25,000); KKL: Recurring cost- SC- 17 x Rs.25,000= Rs.4,25,000 + Rural PHC-9 x Rs.50,000= Rs.4,50,000 (Total-8,75,000); MHE: Recurring cost- SC- 4* Rs.25,000 = Rs.1,00,000; YNM: Recurring cost- Rs.25,000 * 5 SC= Rs.1,25,000</v>
      </c>
      <c r="AU43" s="4754" t="s">
        <v>7527</v>
      </c>
      <c r="AV43" s="4991" t="s">
        <v>8100</v>
      </c>
    </row>
    <row r="44" spans="1:48" s="3005" customFormat="1" ht="138.75" customHeight="1">
      <c r="A44" s="2996" t="s">
        <v>4343</v>
      </c>
      <c r="B44" s="3007" t="s">
        <v>3995</v>
      </c>
      <c r="C44" s="3042"/>
      <c r="D44" s="2193" t="s">
        <v>4006</v>
      </c>
      <c r="E44" s="1620" t="s">
        <v>70</v>
      </c>
      <c r="F44" s="3009"/>
      <c r="G44" s="3009"/>
      <c r="H44" s="3009"/>
      <c r="I44" s="3009"/>
      <c r="J44" s="3009"/>
      <c r="K44" s="3009"/>
      <c r="L44" s="1648">
        <f t="shared" si="0"/>
        <v>0</v>
      </c>
      <c r="M44" s="1649">
        <f>L44/100000</f>
        <v>0</v>
      </c>
      <c r="N44" s="1648">
        <f t="shared" si="1"/>
        <v>0</v>
      </c>
      <c r="O44" s="3010">
        <f>M44*N44</f>
        <v>0</v>
      </c>
      <c r="P44" s="3011" t="str">
        <f t="shared" si="6"/>
        <v xml:space="preserve">STATE: ; PDY: ; KKL: ; MHE: ; YNM: </v>
      </c>
      <c r="Q44" s="1776"/>
      <c r="R44" s="3038"/>
      <c r="S44" s="1711">
        <f t="shared" si="2"/>
        <v>0</v>
      </c>
      <c r="T44" s="1711">
        <f t="shared" si="3"/>
        <v>0</v>
      </c>
      <c r="U44" s="1711">
        <f t="shared" si="4"/>
        <v>0</v>
      </c>
      <c r="V44" s="1780" t="str">
        <f t="shared" si="5"/>
        <v xml:space="preserve">STATE: ; PDY: ; KKL: ; MHE: ; YNM: </v>
      </c>
      <c r="W44" s="3019"/>
      <c r="X44" s="1711"/>
      <c r="Y44" s="1711">
        <f t="shared" si="7"/>
        <v>0</v>
      </c>
      <c r="Z44" s="1711"/>
      <c r="AA44" s="1711"/>
      <c r="AB44" s="1711"/>
      <c r="AC44" s="1711">
        <f t="shared" si="8"/>
        <v>0</v>
      </c>
      <c r="AD44" s="1711"/>
      <c r="AE44" s="1711"/>
      <c r="AF44" s="1711"/>
      <c r="AG44" s="1711">
        <f t="shared" si="9"/>
        <v>0</v>
      </c>
      <c r="AH44" s="1711"/>
      <c r="AI44" s="1711"/>
      <c r="AJ44" s="1711"/>
      <c r="AK44" s="1711">
        <f t="shared" si="10"/>
        <v>0</v>
      </c>
      <c r="AL44" s="1711"/>
      <c r="AM44" s="1711"/>
      <c r="AN44" s="1711"/>
      <c r="AO44" s="1711">
        <f t="shared" si="11"/>
        <v>0</v>
      </c>
      <c r="AP44" s="3020"/>
      <c r="AQ44" s="3018">
        <f t="shared" si="12"/>
        <v>0</v>
      </c>
      <c r="AR44" s="3018">
        <f t="shared" si="13"/>
        <v>0</v>
      </c>
      <c r="AS44" s="3018">
        <f t="shared" si="14"/>
        <v>0</v>
      </c>
      <c r="AT44" s="3018" t="str">
        <f t="shared" si="15"/>
        <v xml:space="preserve">STATE: ; PDY: ; KKL: ; MHE: ; YNM: </v>
      </c>
      <c r="AU44" s="4754" t="s">
        <v>7528</v>
      </c>
      <c r="AV44" s="4769"/>
    </row>
    <row r="45" spans="1:48" s="3048" customFormat="1" ht="78.75" customHeight="1">
      <c r="A45" s="2996" t="s">
        <v>4646</v>
      </c>
      <c r="B45" s="3042" t="s">
        <v>4475</v>
      </c>
      <c r="C45" s="3042"/>
      <c r="D45" s="1824" t="s">
        <v>4521</v>
      </c>
      <c r="E45" s="1620" t="s">
        <v>70</v>
      </c>
      <c r="F45" s="3045"/>
      <c r="G45" s="3045"/>
      <c r="H45" s="3045"/>
      <c r="I45" s="3045"/>
      <c r="J45" s="3045"/>
      <c r="K45" s="3045"/>
      <c r="L45" s="1648">
        <f t="shared" si="0"/>
        <v>0</v>
      </c>
      <c r="M45" s="1649">
        <f>L45/100000</f>
        <v>0</v>
      </c>
      <c r="N45" s="1648">
        <f t="shared" si="1"/>
        <v>0</v>
      </c>
      <c r="O45" s="3046">
        <f>M45*N45</f>
        <v>0</v>
      </c>
      <c r="P45" s="3011" t="str">
        <f t="shared" si="6"/>
        <v xml:space="preserve">STATE: ; PDY: ; KKL: ; MHE: ; YNM: </v>
      </c>
      <c r="Q45" s="3012"/>
      <c r="R45" s="3047"/>
      <c r="S45" s="1711">
        <f t="shared" si="2"/>
        <v>0</v>
      </c>
      <c r="T45" s="1711">
        <f t="shared" si="3"/>
        <v>0</v>
      </c>
      <c r="U45" s="1711">
        <f t="shared" si="4"/>
        <v>0</v>
      </c>
      <c r="V45" s="1780" t="str">
        <f t="shared" si="5"/>
        <v xml:space="preserve">STATE: ; PDY: ; KKL: ; MHE: ; YNM: </v>
      </c>
      <c r="W45" s="3019"/>
      <c r="X45" s="1711"/>
      <c r="Y45" s="1711">
        <f t="shared" si="7"/>
        <v>0</v>
      </c>
      <c r="Z45" s="1711"/>
      <c r="AA45" s="1711"/>
      <c r="AB45" s="1711"/>
      <c r="AC45" s="1711">
        <f t="shared" si="8"/>
        <v>0</v>
      </c>
      <c r="AD45" s="1711"/>
      <c r="AE45" s="1711"/>
      <c r="AF45" s="1711"/>
      <c r="AG45" s="1711">
        <f t="shared" si="9"/>
        <v>0</v>
      </c>
      <c r="AH45" s="1711"/>
      <c r="AI45" s="1711"/>
      <c r="AJ45" s="1711"/>
      <c r="AK45" s="1711">
        <f t="shared" si="10"/>
        <v>0</v>
      </c>
      <c r="AL45" s="1711"/>
      <c r="AM45" s="1711"/>
      <c r="AN45" s="1711"/>
      <c r="AO45" s="1711">
        <f t="shared" si="11"/>
        <v>0</v>
      </c>
      <c r="AP45" s="3020"/>
      <c r="AQ45" s="3018">
        <f t="shared" si="12"/>
        <v>0</v>
      </c>
      <c r="AR45" s="3018">
        <f t="shared" si="13"/>
        <v>0</v>
      </c>
      <c r="AS45" s="3018">
        <f t="shared" si="14"/>
        <v>0</v>
      </c>
      <c r="AT45" s="3018" t="str">
        <f t="shared" si="15"/>
        <v xml:space="preserve">STATE: ; PDY: ; KKL: ; MHE: ; YNM: </v>
      </c>
      <c r="AU45" s="4753" t="s">
        <v>7529</v>
      </c>
      <c r="AV45" s="4770"/>
    </row>
    <row r="46" spans="1:48" s="3005" customFormat="1" ht="20.25">
      <c r="A46" s="2996" t="s">
        <v>4647</v>
      </c>
      <c r="B46" s="1640">
        <v>11.24</v>
      </c>
      <c r="C46" s="2997"/>
      <c r="D46" s="1639" t="s">
        <v>1429</v>
      </c>
      <c r="E46" s="1802"/>
      <c r="F46" s="3022"/>
      <c r="G46" s="3022"/>
      <c r="H46" s="3022"/>
      <c r="I46" s="3022"/>
      <c r="J46" s="3022"/>
      <c r="K46" s="3022"/>
      <c r="L46" s="1648"/>
      <c r="M46" s="1642"/>
      <c r="N46" s="1648"/>
      <c r="O46" s="1642">
        <f>SUM(O47:O50)</f>
        <v>0</v>
      </c>
      <c r="P46" s="3011"/>
      <c r="Q46" s="2294"/>
      <c r="R46" s="3049">
        <f>SUM(R47:R50)</f>
        <v>0</v>
      </c>
      <c r="S46" s="1711"/>
      <c r="T46" s="1711"/>
      <c r="U46" s="1642">
        <f>SUM(U47:U50)</f>
        <v>0</v>
      </c>
      <c r="V46" s="1780"/>
      <c r="W46" s="3019"/>
      <c r="X46" s="1711"/>
      <c r="Y46" s="1642">
        <f>SUM(Y47:Y50)</f>
        <v>0</v>
      </c>
      <c r="Z46" s="1711"/>
      <c r="AA46" s="1711"/>
      <c r="AB46" s="1711"/>
      <c r="AC46" s="1642">
        <f>SUM(AC47:AC50)</f>
        <v>0</v>
      </c>
      <c r="AD46" s="1711"/>
      <c r="AE46" s="1711"/>
      <c r="AF46" s="1711"/>
      <c r="AG46" s="1642">
        <f>SUM(AG47:AG50)</f>
        <v>0</v>
      </c>
      <c r="AH46" s="1711"/>
      <c r="AI46" s="1711"/>
      <c r="AJ46" s="1711"/>
      <c r="AK46" s="1642">
        <f>SUM(AK47:AK50)</f>
        <v>0</v>
      </c>
      <c r="AL46" s="1711"/>
      <c r="AM46" s="1711"/>
      <c r="AN46" s="1711"/>
      <c r="AO46" s="1642">
        <f>SUM(AO47:AO50)</f>
        <v>0</v>
      </c>
      <c r="AP46" s="3020"/>
      <c r="AQ46" s="3003">
        <f>SUM(AQ47:AQ50)</f>
        <v>0</v>
      </c>
      <c r="AR46" s="3018"/>
      <c r="AS46" s="3018"/>
      <c r="AT46" s="3018"/>
      <c r="AU46" s="4754"/>
      <c r="AV46" s="4769"/>
    </row>
    <row r="47" spans="1:48" s="3039" customFormat="1" ht="72">
      <c r="A47" s="2250">
        <v>1</v>
      </c>
      <c r="B47" s="3007">
        <v>11.2</v>
      </c>
      <c r="C47" s="2193" t="s">
        <v>1433</v>
      </c>
      <c r="D47" s="2193" t="s">
        <v>1434</v>
      </c>
      <c r="E47" s="1620" t="s">
        <v>70</v>
      </c>
      <c r="F47" s="3008"/>
      <c r="G47" s="3008"/>
      <c r="H47" s="3008"/>
      <c r="I47" s="3008"/>
      <c r="J47" s="3008"/>
      <c r="K47" s="3009"/>
      <c r="L47" s="1648">
        <f t="shared" si="0"/>
        <v>0</v>
      </c>
      <c r="M47" s="1649">
        <f>L47/100000</f>
        <v>0</v>
      </c>
      <c r="N47" s="1648">
        <f t="shared" si="1"/>
        <v>0</v>
      </c>
      <c r="O47" s="3010">
        <f>M47*N47</f>
        <v>0</v>
      </c>
      <c r="P47" s="3011" t="str">
        <f t="shared" si="6"/>
        <v xml:space="preserve">STATE: ; PDY: ; KKL: ; MHE: ; YNM: </v>
      </c>
      <c r="Q47" s="1776"/>
      <c r="R47" s="3038"/>
      <c r="S47" s="1711">
        <f t="shared" si="2"/>
        <v>0</v>
      </c>
      <c r="T47" s="1711">
        <f t="shared" si="3"/>
        <v>0</v>
      </c>
      <c r="U47" s="1711">
        <f t="shared" si="4"/>
        <v>0</v>
      </c>
      <c r="V47" s="1780" t="str">
        <f t="shared" si="5"/>
        <v xml:space="preserve">STATE: ; PDY: ; KKL: ; MHE: ; YNM: </v>
      </c>
      <c r="W47" s="3019"/>
      <c r="X47" s="1711"/>
      <c r="Y47" s="1711">
        <f t="shared" si="7"/>
        <v>0</v>
      </c>
      <c r="Z47" s="1711"/>
      <c r="AA47" s="1711"/>
      <c r="AB47" s="1711"/>
      <c r="AC47" s="1711">
        <f t="shared" si="8"/>
        <v>0</v>
      </c>
      <c r="AD47" s="1711"/>
      <c r="AE47" s="1711"/>
      <c r="AF47" s="1711"/>
      <c r="AG47" s="1711">
        <f t="shared" si="9"/>
        <v>0</v>
      </c>
      <c r="AH47" s="1711"/>
      <c r="AI47" s="1711"/>
      <c r="AJ47" s="1711"/>
      <c r="AK47" s="1711">
        <f t="shared" si="10"/>
        <v>0</v>
      </c>
      <c r="AL47" s="1711"/>
      <c r="AM47" s="1711"/>
      <c r="AN47" s="1711"/>
      <c r="AO47" s="1711">
        <f t="shared" si="11"/>
        <v>0</v>
      </c>
      <c r="AP47" s="3020"/>
      <c r="AQ47" s="3018">
        <f t="shared" si="12"/>
        <v>0</v>
      </c>
      <c r="AR47" s="3018">
        <f t="shared" si="13"/>
        <v>0</v>
      </c>
      <c r="AS47" s="3018">
        <f t="shared" si="14"/>
        <v>0</v>
      </c>
      <c r="AT47" s="3018" t="str">
        <f t="shared" si="15"/>
        <v xml:space="preserve">STATE: ; PDY: ; KKL: ; MHE: ; YNM: </v>
      </c>
      <c r="AU47" s="4943" t="s">
        <v>7530</v>
      </c>
      <c r="AV47" s="4745"/>
    </row>
    <row r="48" spans="1:48" s="3039" customFormat="1" ht="60.75">
      <c r="A48" s="2250">
        <v>2</v>
      </c>
      <c r="B48" s="3007">
        <v>11.3</v>
      </c>
      <c r="C48" s="2193" t="s">
        <v>1435</v>
      </c>
      <c r="D48" s="2193" t="s">
        <v>1436</v>
      </c>
      <c r="E48" s="1620" t="s">
        <v>70</v>
      </c>
      <c r="F48" s="3008"/>
      <c r="G48" s="3008"/>
      <c r="H48" s="3008"/>
      <c r="I48" s="3008"/>
      <c r="J48" s="3008"/>
      <c r="K48" s="3050"/>
      <c r="L48" s="1648">
        <f t="shared" si="0"/>
        <v>0</v>
      </c>
      <c r="M48" s="1649">
        <f>L48/100000</f>
        <v>0</v>
      </c>
      <c r="N48" s="1648">
        <f t="shared" si="1"/>
        <v>0</v>
      </c>
      <c r="O48" s="3010">
        <f>M48*N48</f>
        <v>0</v>
      </c>
      <c r="P48" s="3011" t="str">
        <f t="shared" si="6"/>
        <v xml:space="preserve">STATE: ; PDY: ; KKL: ; MHE: ; YNM: </v>
      </c>
      <c r="Q48" s="1776"/>
      <c r="R48" s="3038"/>
      <c r="S48" s="1711">
        <f t="shared" si="2"/>
        <v>0</v>
      </c>
      <c r="T48" s="1711">
        <f t="shared" si="3"/>
        <v>0</v>
      </c>
      <c r="U48" s="1711">
        <f t="shared" si="4"/>
        <v>0</v>
      </c>
      <c r="V48" s="1780" t="str">
        <f t="shared" si="5"/>
        <v xml:space="preserve">STATE: ; PDY: ; KKL: ; MHE: ; YNM: </v>
      </c>
      <c r="W48" s="3019"/>
      <c r="X48" s="1711"/>
      <c r="Y48" s="1711">
        <f t="shared" si="7"/>
        <v>0</v>
      </c>
      <c r="Z48" s="1711"/>
      <c r="AA48" s="1711"/>
      <c r="AB48" s="1711"/>
      <c r="AC48" s="1711">
        <f t="shared" si="8"/>
        <v>0</v>
      </c>
      <c r="AD48" s="1711"/>
      <c r="AE48" s="1711"/>
      <c r="AF48" s="1711"/>
      <c r="AG48" s="1711">
        <f t="shared" si="9"/>
        <v>0</v>
      </c>
      <c r="AH48" s="1711"/>
      <c r="AI48" s="1711"/>
      <c r="AJ48" s="1711"/>
      <c r="AK48" s="1711">
        <f t="shared" si="10"/>
        <v>0</v>
      </c>
      <c r="AL48" s="1711"/>
      <c r="AM48" s="1711"/>
      <c r="AN48" s="1711"/>
      <c r="AO48" s="1711">
        <f t="shared" si="11"/>
        <v>0</v>
      </c>
      <c r="AP48" s="3020"/>
      <c r="AQ48" s="3018">
        <f t="shared" si="12"/>
        <v>0</v>
      </c>
      <c r="AR48" s="3018">
        <f t="shared" si="13"/>
        <v>0</v>
      </c>
      <c r="AS48" s="3018">
        <f t="shared" si="14"/>
        <v>0</v>
      </c>
      <c r="AT48" s="3018" t="str">
        <f t="shared" si="15"/>
        <v xml:space="preserve">STATE: ; PDY: ; KKL: ; MHE: ; YNM: </v>
      </c>
      <c r="AU48" s="4943" t="s">
        <v>7531</v>
      </c>
      <c r="AV48" s="4745"/>
    </row>
    <row r="49" spans="1:48" s="3052" customFormat="1" ht="90">
      <c r="A49" s="3051">
        <v>3</v>
      </c>
      <c r="B49" s="3007" t="s">
        <v>2644</v>
      </c>
      <c r="C49" s="2193" t="s">
        <v>1437</v>
      </c>
      <c r="D49" s="2193" t="s">
        <v>2492</v>
      </c>
      <c r="E49" s="1620" t="s">
        <v>70</v>
      </c>
      <c r="F49" s="3008"/>
      <c r="G49" s="3008"/>
      <c r="H49" s="3008"/>
      <c r="I49" s="3008"/>
      <c r="J49" s="3008"/>
      <c r="K49" s="3009"/>
      <c r="L49" s="1648">
        <f t="shared" si="0"/>
        <v>0</v>
      </c>
      <c r="M49" s="1649">
        <f>L49/100000</f>
        <v>0</v>
      </c>
      <c r="N49" s="1648">
        <f t="shared" si="1"/>
        <v>0</v>
      </c>
      <c r="O49" s="3010">
        <f>M49*N49</f>
        <v>0</v>
      </c>
      <c r="P49" s="3011" t="str">
        <f t="shared" si="6"/>
        <v xml:space="preserve">STATE: ; PDY: ; KKL: ; MHE: ; YNM: </v>
      </c>
      <c r="Q49" s="1776"/>
      <c r="R49" s="3038"/>
      <c r="S49" s="1711">
        <f t="shared" si="2"/>
        <v>0</v>
      </c>
      <c r="T49" s="1711">
        <f t="shared" si="3"/>
        <v>0</v>
      </c>
      <c r="U49" s="1711">
        <f t="shared" si="4"/>
        <v>0</v>
      </c>
      <c r="V49" s="1780" t="str">
        <f t="shared" si="5"/>
        <v xml:space="preserve">STATE: ; PDY: ; KKL: ; MHE: ; YNM: </v>
      </c>
      <c r="W49" s="3019"/>
      <c r="X49" s="1711"/>
      <c r="Y49" s="1711">
        <f t="shared" si="7"/>
        <v>0</v>
      </c>
      <c r="Z49" s="1711"/>
      <c r="AA49" s="1711"/>
      <c r="AB49" s="1711"/>
      <c r="AC49" s="1711">
        <f t="shared" si="8"/>
        <v>0</v>
      </c>
      <c r="AD49" s="1711"/>
      <c r="AE49" s="1711"/>
      <c r="AF49" s="1711"/>
      <c r="AG49" s="1711">
        <f t="shared" si="9"/>
        <v>0</v>
      </c>
      <c r="AH49" s="1711"/>
      <c r="AI49" s="1711"/>
      <c r="AJ49" s="1711"/>
      <c r="AK49" s="1711">
        <f t="shared" si="10"/>
        <v>0</v>
      </c>
      <c r="AL49" s="1711"/>
      <c r="AM49" s="1711"/>
      <c r="AN49" s="1711"/>
      <c r="AO49" s="1711">
        <f t="shared" si="11"/>
        <v>0</v>
      </c>
      <c r="AP49" s="3020"/>
      <c r="AQ49" s="3018">
        <f t="shared" si="12"/>
        <v>0</v>
      </c>
      <c r="AR49" s="3018">
        <f t="shared" si="13"/>
        <v>0</v>
      </c>
      <c r="AS49" s="3018">
        <f t="shared" si="14"/>
        <v>0</v>
      </c>
      <c r="AT49" s="3018" t="str">
        <f t="shared" si="15"/>
        <v xml:space="preserve">STATE: ; PDY: ; KKL: ; MHE: ; YNM: </v>
      </c>
      <c r="AU49" s="4943" t="s">
        <v>7531</v>
      </c>
      <c r="AV49" s="4771"/>
    </row>
    <row r="50" spans="1:48" s="3052" customFormat="1" ht="36">
      <c r="A50" s="3051"/>
      <c r="B50" s="3053" t="s">
        <v>2645</v>
      </c>
      <c r="C50" s="3054" t="s">
        <v>1438</v>
      </c>
      <c r="D50" s="3053" t="s">
        <v>2646</v>
      </c>
      <c r="E50" s="3055"/>
      <c r="F50" s="3056"/>
      <c r="G50" s="3056"/>
      <c r="H50" s="3056"/>
      <c r="I50" s="3056"/>
      <c r="J50" s="3056"/>
      <c r="K50" s="3056"/>
      <c r="L50" s="1648"/>
      <c r="M50" s="3057"/>
      <c r="N50" s="1648"/>
      <c r="O50" s="3058">
        <f>SUM(O51:O55)</f>
        <v>0</v>
      </c>
      <c r="P50" s="3011"/>
      <c r="Q50" s="3059"/>
      <c r="R50" s="3060">
        <f>SUM(R51:R55)</f>
        <v>0</v>
      </c>
      <c r="S50" s="1711"/>
      <c r="T50" s="1711"/>
      <c r="U50" s="3058">
        <f>SUM(U51:U55)</f>
        <v>0</v>
      </c>
      <c r="V50" s="1780"/>
      <c r="W50" s="3019"/>
      <c r="X50" s="1711"/>
      <c r="Y50" s="3058">
        <f>SUM(Y51:Y55)</f>
        <v>0</v>
      </c>
      <c r="Z50" s="1711"/>
      <c r="AA50" s="1711"/>
      <c r="AB50" s="1711"/>
      <c r="AC50" s="3058">
        <f>SUM(AC51:AC55)</f>
        <v>0</v>
      </c>
      <c r="AD50" s="1711"/>
      <c r="AE50" s="1711"/>
      <c r="AF50" s="1711"/>
      <c r="AG50" s="3058">
        <f>SUM(AG51:AG55)</f>
        <v>0</v>
      </c>
      <c r="AH50" s="1711"/>
      <c r="AI50" s="1711"/>
      <c r="AJ50" s="1711"/>
      <c r="AK50" s="3058">
        <f>SUM(AK51:AK55)</f>
        <v>0</v>
      </c>
      <c r="AL50" s="1711"/>
      <c r="AM50" s="1711"/>
      <c r="AN50" s="1711"/>
      <c r="AO50" s="3058">
        <f>SUM(AO51:AO55)</f>
        <v>0</v>
      </c>
      <c r="AP50" s="3020"/>
      <c r="AQ50" s="3061">
        <f>SUM(AQ51:AQ55)</f>
        <v>0</v>
      </c>
      <c r="AR50" s="3018"/>
      <c r="AS50" s="3018"/>
      <c r="AT50" s="3018"/>
      <c r="AU50" s="4946"/>
      <c r="AV50" s="4771"/>
    </row>
    <row r="51" spans="1:48" s="3052" customFormat="1" ht="60.75">
      <c r="A51" s="3062">
        <v>4</v>
      </c>
      <c r="B51" s="2193" t="s">
        <v>2847</v>
      </c>
      <c r="C51" s="2193" t="s">
        <v>1439</v>
      </c>
      <c r="D51" s="2193" t="s">
        <v>1440</v>
      </c>
      <c r="E51" s="1620" t="s">
        <v>70</v>
      </c>
      <c r="F51" s="3063"/>
      <c r="G51" s="3063"/>
      <c r="H51" s="3063"/>
      <c r="I51" s="3063"/>
      <c r="J51" s="3063"/>
      <c r="K51" s="3009"/>
      <c r="L51" s="1648">
        <f t="shared" si="0"/>
        <v>0</v>
      </c>
      <c r="M51" s="1649">
        <f>L51/100000</f>
        <v>0</v>
      </c>
      <c r="N51" s="1648">
        <f t="shared" si="1"/>
        <v>0</v>
      </c>
      <c r="O51" s="3010">
        <f>M51*N51</f>
        <v>0</v>
      </c>
      <c r="P51" s="3011" t="str">
        <f t="shared" si="6"/>
        <v xml:space="preserve">STATE: ; PDY: ; KKL: ; MHE: ; YNM: </v>
      </c>
      <c r="Q51" s="1776"/>
      <c r="R51" s="3038"/>
      <c r="S51" s="1711">
        <f t="shared" si="2"/>
        <v>0</v>
      </c>
      <c r="T51" s="1711">
        <f t="shared" si="3"/>
        <v>0</v>
      </c>
      <c r="U51" s="1711">
        <f t="shared" si="4"/>
        <v>0</v>
      </c>
      <c r="V51" s="1780" t="str">
        <f t="shared" si="5"/>
        <v xml:space="preserve">STATE: ; PDY: ; KKL: ; MHE: ; YNM: </v>
      </c>
      <c r="W51" s="3019"/>
      <c r="X51" s="1711"/>
      <c r="Y51" s="1711">
        <f t="shared" si="7"/>
        <v>0</v>
      </c>
      <c r="Z51" s="1711"/>
      <c r="AA51" s="1711"/>
      <c r="AB51" s="1711"/>
      <c r="AC51" s="1711">
        <f t="shared" si="8"/>
        <v>0</v>
      </c>
      <c r="AD51" s="1711"/>
      <c r="AE51" s="1711"/>
      <c r="AF51" s="1711"/>
      <c r="AG51" s="1711">
        <f t="shared" si="9"/>
        <v>0</v>
      </c>
      <c r="AH51" s="1711"/>
      <c r="AI51" s="1711"/>
      <c r="AJ51" s="1711"/>
      <c r="AK51" s="1711">
        <f t="shared" si="10"/>
        <v>0</v>
      </c>
      <c r="AL51" s="1711"/>
      <c r="AM51" s="1711"/>
      <c r="AN51" s="1711"/>
      <c r="AO51" s="1711">
        <f t="shared" si="11"/>
        <v>0</v>
      </c>
      <c r="AP51" s="3020"/>
      <c r="AQ51" s="3018">
        <f t="shared" si="12"/>
        <v>0</v>
      </c>
      <c r="AR51" s="3018">
        <f t="shared" si="13"/>
        <v>0</v>
      </c>
      <c r="AS51" s="3018">
        <f t="shared" si="14"/>
        <v>0</v>
      </c>
      <c r="AT51" s="3018" t="str">
        <f t="shared" si="15"/>
        <v xml:space="preserve">STATE: ; PDY: ; KKL: ; MHE: ; YNM: </v>
      </c>
      <c r="AU51" s="4943" t="s">
        <v>7531</v>
      </c>
      <c r="AV51" s="4771"/>
    </row>
    <row r="52" spans="1:48" s="3052" customFormat="1" ht="72">
      <c r="A52" s="3062">
        <v>5</v>
      </c>
      <c r="B52" s="2193" t="s">
        <v>2848</v>
      </c>
      <c r="C52" s="2193" t="s">
        <v>1441</v>
      </c>
      <c r="D52" s="2193" t="s">
        <v>1442</v>
      </c>
      <c r="E52" s="1620" t="s">
        <v>70</v>
      </c>
      <c r="F52" s="3009"/>
      <c r="G52" s="3009"/>
      <c r="H52" s="3009"/>
      <c r="I52" s="3009"/>
      <c r="J52" s="3009"/>
      <c r="K52" s="3009"/>
      <c r="L52" s="1648">
        <f t="shared" si="0"/>
        <v>0</v>
      </c>
      <c r="M52" s="1649">
        <f>L52/100000</f>
        <v>0</v>
      </c>
      <c r="N52" s="1648">
        <f t="shared" si="1"/>
        <v>0</v>
      </c>
      <c r="O52" s="3010">
        <f>M52*N52</f>
        <v>0</v>
      </c>
      <c r="P52" s="3011" t="str">
        <f t="shared" si="6"/>
        <v xml:space="preserve">STATE: ; PDY: ; KKL: ; MHE: ; YNM: </v>
      </c>
      <c r="Q52" s="1776"/>
      <c r="R52" s="3038"/>
      <c r="S52" s="1711">
        <f t="shared" si="2"/>
        <v>0</v>
      </c>
      <c r="T52" s="1711">
        <f t="shared" si="3"/>
        <v>0</v>
      </c>
      <c r="U52" s="1711">
        <f t="shared" si="4"/>
        <v>0</v>
      </c>
      <c r="V52" s="1780" t="str">
        <f t="shared" si="5"/>
        <v xml:space="preserve">STATE: ; PDY: ; KKL: ; MHE: ; YNM: </v>
      </c>
      <c r="W52" s="3019"/>
      <c r="X52" s="1711"/>
      <c r="Y52" s="1711">
        <f t="shared" si="7"/>
        <v>0</v>
      </c>
      <c r="Z52" s="1711"/>
      <c r="AA52" s="1711"/>
      <c r="AB52" s="1711"/>
      <c r="AC52" s="1711">
        <f t="shared" si="8"/>
        <v>0</v>
      </c>
      <c r="AD52" s="1711"/>
      <c r="AE52" s="1711"/>
      <c r="AF52" s="1711"/>
      <c r="AG52" s="1711">
        <f t="shared" si="9"/>
        <v>0</v>
      </c>
      <c r="AH52" s="1711"/>
      <c r="AI52" s="1711"/>
      <c r="AJ52" s="1711"/>
      <c r="AK52" s="1711">
        <f t="shared" si="10"/>
        <v>0</v>
      </c>
      <c r="AL52" s="1711"/>
      <c r="AM52" s="1711"/>
      <c r="AN52" s="1711"/>
      <c r="AO52" s="1711">
        <f t="shared" si="11"/>
        <v>0</v>
      </c>
      <c r="AP52" s="3020"/>
      <c r="AQ52" s="3018">
        <f t="shared" si="12"/>
        <v>0</v>
      </c>
      <c r="AR52" s="3018">
        <f t="shared" si="13"/>
        <v>0</v>
      </c>
      <c r="AS52" s="3018">
        <f t="shared" si="14"/>
        <v>0</v>
      </c>
      <c r="AT52" s="3018" t="str">
        <f t="shared" si="15"/>
        <v xml:space="preserve">STATE: ; PDY: ; KKL: ; MHE: ; YNM: </v>
      </c>
      <c r="AU52" s="4943" t="s">
        <v>7531</v>
      </c>
      <c r="AV52" s="4771"/>
    </row>
    <row r="53" spans="1:48" s="3052" customFormat="1" ht="40.5">
      <c r="A53" s="3062">
        <v>6</v>
      </c>
      <c r="B53" s="2193" t="s">
        <v>2849</v>
      </c>
      <c r="C53" s="2193" t="s">
        <v>1443</v>
      </c>
      <c r="D53" s="2193" t="s">
        <v>1444</v>
      </c>
      <c r="E53" s="1620" t="s">
        <v>70</v>
      </c>
      <c r="F53" s="3009"/>
      <c r="G53" s="3009"/>
      <c r="H53" s="3009"/>
      <c r="I53" s="3009"/>
      <c r="J53" s="3009"/>
      <c r="K53" s="3009"/>
      <c r="L53" s="1648">
        <f t="shared" si="0"/>
        <v>0</v>
      </c>
      <c r="M53" s="1649">
        <f>L53/100000</f>
        <v>0</v>
      </c>
      <c r="N53" s="1648">
        <f t="shared" si="1"/>
        <v>0</v>
      </c>
      <c r="O53" s="3010">
        <f>M53*N53</f>
        <v>0</v>
      </c>
      <c r="P53" s="3011" t="str">
        <f t="shared" si="6"/>
        <v xml:space="preserve">STATE: ; PDY: ; KKL: ; MHE: ; YNM: </v>
      </c>
      <c r="Q53" s="1776"/>
      <c r="R53" s="3038"/>
      <c r="S53" s="1711">
        <f t="shared" si="2"/>
        <v>0</v>
      </c>
      <c r="T53" s="1711">
        <f t="shared" si="3"/>
        <v>0</v>
      </c>
      <c r="U53" s="1711">
        <f t="shared" si="4"/>
        <v>0</v>
      </c>
      <c r="V53" s="1780" t="str">
        <f t="shared" si="5"/>
        <v xml:space="preserve">STATE: ; PDY: ; KKL: ; MHE: ; YNM: </v>
      </c>
      <c r="W53" s="3019"/>
      <c r="X53" s="1711"/>
      <c r="Y53" s="1711">
        <f t="shared" si="7"/>
        <v>0</v>
      </c>
      <c r="Z53" s="1711"/>
      <c r="AA53" s="1711"/>
      <c r="AB53" s="1711"/>
      <c r="AC53" s="1711">
        <f t="shared" si="8"/>
        <v>0</v>
      </c>
      <c r="AD53" s="1711"/>
      <c r="AE53" s="1711"/>
      <c r="AF53" s="1711"/>
      <c r="AG53" s="1711">
        <f t="shared" si="9"/>
        <v>0</v>
      </c>
      <c r="AH53" s="1711"/>
      <c r="AI53" s="1711"/>
      <c r="AJ53" s="1711"/>
      <c r="AK53" s="1711">
        <f t="shared" si="10"/>
        <v>0</v>
      </c>
      <c r="AL53" s="1711"/>
      <c r="AM53" s="1711"/>
      <c r="AN53" s="1711"/>
      <c r="AO53" s="1711">
        <f t="shared" si="11"/>
        <v>0</v>
      </c>
      <c r="AP53" s="3020"/>
      <c r="AQ53" s="3018">
        <f t="shared" si="12"/>
        <v>0</v>
      </c>
      <c r="AR53" s="3018">
        <f t="shared" si="13"/>
        <v>0</v>
      </c>
      <c r="AS53" s="3018">
        <f t="shared" si="14"/>
        <v>0</v>
      </c>
      <c r="AT53" s="3018" t="str">
        <f t="shared" si="15"/>
        <v xml:space="preserve">STATE: ; PDY: ; KKL: ; MHE: ; YNM: </v>
      </c>
      <c r="AU53" s="4946" t="s">
        <v>7532</v>
      </c>
      <c r="AV53" s="4771"/>
    </row>
    <row r="54" spans="1:48" s="3052" customFormat="1" ht="54">
      <c r="A54" s="3062">
        <v>7</v>
      </c>
      <c r="B54" s="2193" t="s">
        <v>2850</v>
      </c>
      <c r="C54" s="2193" t="s">
        <v>1445</v>
      </c>
      <c r="D54" s="2193" t="s">
        <v>1446</v>
      </c>
      <c r="E54" s="1620" t="s">
        <v>70</v>
      </c>
      <c r="F54" s="3009"/>
      <c r="G54" s="3009"/>
      <c r="H54" s="3009"/>
      <c r="I54" s="3009"/>
      <c r="J54" s="3009"/>
      <c r="K54" s="3009"/>
      <c r="L54" s="1648">
        <f t="shared" si="0"/>
        <v>0</v>
      </c>
      <c r="M54" s="1649">
        <f>L54/100000</f>
        <v>0</v>
      </c>
      <c r="N54" s="1648">
        <f t="shared" si="1"/>
        <v>0</v>
      </c>
      <c r="O54" s="3010">
        <f>M54*N54</f>
        <v>0</v>
      </c>
      <c r="P54" s="3011" t="str">
        <f t="shared" si="6"/>
        <v xml:space="preserve">STATE: ; PDY: ; KKL: ; MHE: ; YNM: </v>
      </c>
      <c r="Q54" s="1776"/>
      <c r="R54" s="3038"/>
      <c r="S54" s="1711">
        <f t="shared" si="2"/>
        <v>0</v>
      </c>
      <c r="T54" s="1711">
        <f t="shared" si="3"/>
        <v>0</v>
      </c>
      <c r="U54" s="1711">
        <f t="shared" si="4"/>
        <v>0</v>
      </c>
      <c r="V54" s="1780" t="str">
        <f t="shared" si="5"/>
        <v xml:space="preserve">STATE: ; PDY: ; KKL: ; MHE: ; YNM: </v>
      </c>
      <c r="W54" s="3019"/>
      <c r="X54" s="1711"/>
      <c r="Y54" s="1711">
        <f t="shared" si="7"/>
        <v>0</v>
      </c>
      <c r="Z54" s="1711"/>
      <c r="AA54" s="1711"/>
      <c r="AB54" s="1711"/>
      <c r="AC54" s="1711">
        <f t="shared" si="8"/>
        <v>0</v>
      </c>
      <c r="AD54" s="1711"/>
      <c r="AE54" s="1711"/>
      <c r="AF54" s="1711"/>
      <c r="AG54" s="1711">
        <f t="shared" si="9"/>
        <v>0</v>
      </c>
      <c r="AH54" s="1711"/>
      <c r="AI54" s="1711"/>
      <c r="AJ54" s="1711"/>
      <c r="AK54" s="1711">
        <f t="shared" si="10"/>
        <v>0</v>
      </c>
      <c r="AL54" s="1711"/>
      <c r="AM54" s="1711"/>
      <c r="AN54" s="1711"/>
      <c r="AO54" s="1711">
        <f t="shared" si="11"/>
        <v>0</v>
      </c>
      <c r="AP54" s="3020"/>
      <c r="AQ54" s="3018">
        <f t="shared" si="12"/>
        <v>0</v>
      </c>
      <c r="AR54" s="3018">
        <f t="shared" si="13"/>
        <v>0</v>
      </c>
      <c r="AS54" s="3018">
        <f t="shared" si="14"/>
        <v>0</v>
      </c>
      <c r="AT54" s="3018" t="str">
        <f t="shared" si="15"/>
        <v xml:space="preserve">STATE: ; PDY: ; KKL: ; MHE: ; YNM: </v>
      </c>
      <c r="AU54" s="4946" t="s">
        <v>7532</v>
      </c>
      <c r="AV54" s="4771"/>
    </row>
    <row r="55" spans="1:48" s="3005" customFormat="1" ht="37.5">
      <c r="A55" s="1787">
        <v>8</v>
      </c>
      <c r="B55" s="3042" t="s">
        <v>4520</v>
      </c>
      <c r="C55" s="3042"/>
      <c r="D55" s="3007" t="s">
        <v>4499</v>
      </c>
      <c r="E55" s="1620" t="s">
        <v>70</v>
      </c>
      <c r="F55" s="3009"/>
      <c r="G55" s="3009"/>
      <c r="H55" s="3009"/>
      <c r="I55" s="3009"/>
      <c r="J55" s="3009"/>
      <c r="K55" s="2235"/>
      <c r="L55" s="1648">
        <f t="shared" si="0"/>
        <v>0</v>
      </c>
      <c r="M55" s="1649">
        <f>L55/100000</f>
        <v>0</v>
      </c>
      <c r="N55" s="1648">
        <f t="shared" si="1"/>
        <v>0</v>
      </c>
      <c r="O55" s="3010">
        <f>M55*N55</f>
        <v>0</v>
      </c>
      <c r="P55" s="3011" t="str">
        <f t="shared" si="6"/>
        <v xml:space="preserve">STATE: ; PDY: ; KKL: ; MHE: ; YNM: </v>
      </c>
      <c r="Q55" s="1776"/>
      <c r="R55" s="3038"/>
      <c r="S55" s="1711">
        <f t="shared" si="2"/>
        <v>0</v>
      </c>
      <c r="T55" s="1711">
        <f t="shared" si="3"/>
        <v>0</v>
      </c>
      <c r="U55" s="1711">
        <f t="shared" si="4"/>
        <v>0</v>
      </c>
      <c r="V55" s="1780" t="str">
        <f t="shared" si="5"/>
        <v xml:space="preserve">STATE: ; PDY: ; KKL: ; MHE: ; YNM: </v>
      </c>
      <c r="W55" s="3019"/>
      <c r="X55" s="1711"/>
      <c r="Y55" s="1711">
        <f t="shared" si="7"/>
        <v>0</v>
      </c>
      <c r="Z55" s="1711"/>
      <c r="AA55" s="1666"/>
      <c r="AB55" s="1666"/>
      <c r="AC55" s="1666">
        <f t="shared" si="8"/>
        <v>0</v>
      </c>
      <c r="AD55" s="1669"/>
      <c r="AE55" s="1666"/>
      <c r="AF55" s="1666"/>
      <c r="AG55" s="1666">
        <f t="shared" si="9"/>
        <v>0</v>
      </c>
      <c r="AH55" s="1669"/>
      <c r="AI55" s="1711"/>
      <c r="AJ55" s="1711"/>
      <c r="AK55" s="1711">
        <f t="shared" si="10"/>
        <v>0</v>
      </c>
      <c r="AL55" s="1711"/>
      <c r="AM55" s="1711"/>
      <c r="AN55" s="1711"/>
      <c r="AO55" s="1711">
        <f t="shared" si="11"/>
        <v>0</v>
      </c>
      <c r="AP55" s="3020"/>
      <c r="AQ55" s="3018">
        <f t="shared" si="12"/>
        <v>0</v>
      </c>
      <c r="AR55" s="3018">
        <f t="shared" si="13"/>
        <v>0</v>
      </c>
      <c r="AS55" s="3018">
        <f t="shared" si="14"/>
        <v>0</v>
      </c>
      <c r="AT55" s="3018" t="str">
        <f t="shared" si="15"/>
        <v xml:space="preserve">STATE: ; PDY: ; KKL: ; MHE: ; YNM: </v>
      </c>
      <c r="AU55" s="4754"/>
      <c r="AV55" s="4769"/>
    </row>
    <row r="56" spans="1:48" s="2995" customFormat="1" ht="37.5">
      <c r="A56" s="5471" t="s">
        <v>5202</v>
      </c>
      <c r="B56" s="5471"/>
      <c r="C56" s="5471"/>
      <c r="D56" s="5471"/>
      <c r="E56" s="2287"/>
      <c r="F56" s="2312"/>
      <c r="G56" s="2312"/>
      <c r="H56" s="2312"/>
      <c r="I56" s="2312"/>
      <c r="J56" s="2312"/>
      <c r="K56" s="2312"/>
      <c r="L56" s="1648">
        <f t="shared" si="0"/>
        <v>0</v>
      </c>
      <c r="M56" s="2289"/>
      <c r="N56" s="1648">
        <f t="shared" si="1"/>
        <v>0</v>
      </c>
      <c r="O56" s="2290"/>
      <c r="P56" s="3011" t="str">
        <f t="shared" si="6"/>
        <v xml:space="preserve">STATE: ; PDY: ; KKL: ; MHE: ; YNM: </v>
      </c>
      <c r="Q56" s="2291"/>
      <c r="R56" s="2991"/>
      <c r="S56" s="1711">
        <f t="shared" si="2"/>
        <v>0</v>
      </c>
      <c r="T56" s="1711">
        <f t="shared" si="3"/>
        <v>0</v>
      </c>
      <c r="U56" s="1711">
        <f t="shared" si="4"/>
        <v>0</v>
      </c>
      <c r="V56" s="1780" t="str">
        <f t="shared" si="5"/>
        <v xml:space="preserve">STATE: ; PDY: ; KKL: ; MHE: ; YNM: </v>
      </c>
      <c r="W56" s="3019"/>
      <c r="X56" s="1711"/>
      <c r="Y56" s="1711">
        <f t="shared" si="7"/>
        <v>0</v>
      </c>
      <c r="Z56" s="1711"/>
      <c r="AA56" s="1711"/>
      <c r="AB56" s="1711"/>
      <c r="AC56" s="1711">
        <f t="shared" si="8"/>
        <v>0</v>
      </c>
      <c r="AD56" s="1711"/>
      <c r="AE56" s="1711"/>
      <c r="AF56" s="1711"/>
      <c r="AG56" s="1711">
        <f t="shared" si="9"/>
        <v>0</v>
      </c>
      <c r="AH56" s="1711"/>
      <c r="AI56" s="1711"/>
      <c r="AJ56" s="1711"/>
      <c r="AK56" s="1711">
        <f t="shared" si="10"/>
        <v>0</v>
      </c>
      <c r="AL56" s="1711"/>
      <c r="AM56" s="1711"/>
      <c r="AN56" s="1711"/>
      <c r="AO56" s="1711">
        <f t="shared" si="11"/>
        <v>0</v>
      </c>
      <c r="AP56" s="3020"/>
      <c r="AQ56" s="3018">
        <f t="shared" si="12"/>
        <v>0</v>
      </c>
      <c r="AR56" s="3018">
        <f t="shared" si="13"/>
        <v>0</v>
      </c>
      <c r="AS56" s="3018">
        <f t="shared" si="14"/>
        <v>0</v>
      </c>
      <c r="AT56" s="3018" t="str">
        <f t="shared" si="15"/>
        <v xml:space="preserve">STATE: ; PDY: ; KKL: ; MHE: ; YNM: </v>
      </c>
      <c r="AU56" s="4943"/>
      <c r="AV56" s="4768"/>
    </row>
    <row r="57" spans="1:48" s="3052" customFormat="1" ht="36">
      <c r="A57" s="3064" t="s">
        <v>4337</v>
      </c>
      <c r="B57" s="1639">
        <v>11.15</v>
      </c>
      <c r="C57" s="2997"/>
      <c r="D57" s="1639" t="s">
        <v>1390</v>
      </c>
      <c r="E57" s="1802"/>
      <c r="F57" s="3022"/>
      <c r="G57" s="3022"/>
      <c r="H57" s="3022"/>
      <c r="I57" s="3022"/>
      <c r="J57" s="3022"/>
      <c r="K57" s="3022"/>
      <c r="L57" s="1648"/>
      <c r="M57" s="1642"/>
      <c r="N57" s="1648"/>
      <c r="O57" s="1642">
        <f>SUM(O58:O65)</f>
        <v>9.1879999999768902</v>
      </c>
      <c r="P57" s="3011"/>
      <c r="Q57" s="2294"/>
      <c r="R57" s="2999">
        <f>SUM(R58:R65)</f>
        <v>0</v>
      </c>
      <c r="S57" s="1711"/>
      <c r="T57" s="1711"/>
      <c r="U57" s="1642">
        <f>SUM(U58:U65)</f>
        <v>918799.99999768904</v>
      </c>
      <c r="V57" s="1780"/>
      <c r="W57" s="3019"/>
      <c r="X57" s="1711"/>
      <c r="Y57" s="1642">
        <f>SUM(Y58:Y65)</f>
        <v>0</v>
      </c>
      <c r="Z57" s="1711"/>
      <c r="AA57" s="1711"/>
      <c r="AB57" s="1711"/>
      <c r="AC57" s="1642">
        <f>SUM(AC58:AC65)</f>
        <v>826549.99999774003</v>
      </c>
      <c r="AD57" s="1711"/>
      <c r="AE57" s="1711"/>
      <c r="AF57" s="1711"/>
      <c r="AG57" s="1642">
        <f>SUM(AG58:AG65)</f>
        <v>65699.99999995</v>
      </c>
      <c r="AH57" s="1711"/>
      <c r="AI57" s="1711"/>
      <c r="AJ57" s="1711"/>
      <c r="AK57" s="1642">
        <f>SUM(AK58:AK65)</f>
        <v>13699.999999999</v>
      </c>
      <c r="AL57" s="1711"/>
      <c r="AM57" s="1711"/>
      <c r="AN57" s="1711"/>
      <c r="AO57" s="1642">
        <f>SUM(AO58:AO65)</f>
        <v>12850</v>
      </c>
      <c r="AP57" s="3020"/>
      <c r="AQ57" s="3003">
        <f>SUM(AQ58:AQ65)</f>
        <v>918799.99999768904</v>
      </c>
      <c r="AR57" s="3018"/>
      <c r="AS57" s="3018"/>
      <c r="AT57" s="3018"/>
      <c r="AU57" s="4946"/>
      <c r="AV57" s="4771"/>
    </row>
    <row r="58" spans="1:48" s="3052" customFormat="1" ht="270.75" customHeight="1">
      <c r="A58" s="3062">
        <v>1</v>
      </c>
      <c r="B58" s="3007" t="s">
        <v>1414</v>
      </c>
      <c r="C58" s="2193" t="s">
        <v>1392</v>
      </c>
      <c r="D58" s="2193" t="s">
        <v>1393</v>
      </c>
      <c r="E58" s="2964" t="s">
        <v>4345</v>
      </c>
      <c r="F58" s="3009"/>
      <c r="G58" s="3009"/>
      <c r="H58" s="3065">
        <v>4.0059999899999994</v>
      </c>
      <c r="I58" s="3065"/>
      <c r="J58" s="3009"/>
      <c r="K58" s="1653"/>
      <c r="L58" s="1648">
        <f t="shared" si="0"/>
        <v>979.14691942557818</v>
      </c>
      <c r="M58" s="1649">
        <f t="shared" ref="M58:M65" si="18">L58/100000</f>
        <v>9.7914691942557822E-3</v>
      </c>
      <c r="N58" s="1648">
        <f t="shared" si="1"/>
        <v>211</v>
      </c>
      <c r="O58" s="3010">
        <f t="shared" ref="O58:O65" si="19">M58*N58</f>
        <v>2.0659999999879699</v>
      </c>
      <c r="P58" s="3011" t="str">
        <f t="shared" si="6"/>
        <v>STATE: ; PDY:  AV skit relay in  Local cable channels - 0.50 L,  Flex Banners(for display in PHC/CHCs &amp; permitted places) - 0.37500 L, Appeal through FM Spot - 4 nos. x Rs.20000 - 0.80 L, Digital Banner for  Anti Malaria  month campaign  - 0.15 L,    Contingency - 0.065 Lakhs (Total - Rs.1.88850 L); KKL: Flex Banners (for display in PHC/CHCs &amp; permitted places) 25 nos. - 0.075 L, Digital Banner for  Anti Malaria  month campaign  - 0.05 L,  Contingency - 0.015 Lakhs (Total - Rs.0.14400 L); MHE: Digital Banner for  Anti Malaria  month campaign  - Rs.900/-,  Contingency - 0.01 Lakhs (Total - Rs.1900/-); YNM: Digital Banner for  Anti Malaria  month campaign  - Rs.450/- Contingency - 0.01 Lakhs (Total - Rs.1450/-)</v>
      </c>
      <c r="Q58" s="3012">
        <f>'Abs9. NVBDCP'!Q90</f>
        <v>0</v>
      </c>
      <c r="R58" s="3041">
        <f>'Abs9. NVBDCP'!R90</f>
        <v>0</v>
      </c>
      <c r="S58" s="1711">
        <f t="shared" si="2"/>
        <v>979.14691942557818</v>
      </c>
      <c r="T58" s="1711">
        <f t="shared" si="3"/>
        <v>211</v>
      </c>
      <c r="U58" s="1711">
        <f t="shared" si="4"/>
        <v>206599.99999879699</v>
      </c>
      <c r="V58" s="1780" t="str">
        <f t="shared" si="5"/>
        <v>STATE: ; PDY:  AV skit relay in  Local cable channels - 0.50 L,  Flex Banners(for display in PHC/CHCs &amp; permitted places) - 0.37500 L, Appeal through FM Spot - 4 nos. x Rs.20000 - 0.80 L, Digital Banner for  Anti Malaria  month campaign  - 0.15 L,    Contingency - 0.065 Lakhs (Total - Rs.1.88850 L); KKL: Flex Banners (for display in PHC/CHCs &amp; permitted places) 25 nos. - 0.075 L, Digital Banner for  Anti Malaria  month campaign  - 0.05 L,  Contingency - 0.015 Lakhs (Total - Rs.0.14400 L); MHE: Digital Banner for  Anti Malaria  month campaign  - Rs.900/-,  Contingency - 0.01 Lakhs (Total - Rs.1900/-); YNM: Digital Banner for  Anti Malaria  month campaign  - Rs.450/- Contingency - 0.01 Lakhs (Total - Rs.1450/-)</v>
      </c>
      <c r="W58" s="3014"/>
      <c r="X58" s="3015"/>
      <c r="Y58" s="2157">
        <f>W58*X58</f>
        <v>0</v>
      </c>
      <c r="Z58" s="3015"/>
      <c r="AA58" s="3066">
        <v>1124.1071428499999</v>
      </c>
      <c r="AB58" s="3066">
        <v>168</v>
      </c>
      <c r="AC58" s="3030">
        <f>AA58*AB58</f>
        <v>188849.99999879999</v>
      </c>
      <c r="AD58" s="3067" t="s">
        <v>6770</v>
      </c>
      <c r="AE58" s="3066">
        <v>378.94736842100002</v>
      </c>
      <c r="AF58" s="3066">
        <v>38</v>
      </c>
      <c r="AG58" s="3030">
        <f>AE58*AF58</f>
        <v>14399.999999998001</v>
      </c>
      <c r="AH58" s="3067" t="s">
        <v>6771</v>
      </c>
      <c r="AI58" s="3066">
        <v>633.33333333300004</v>
      </c>
      <c r="AJ58" s="3066">
        <v>3</v>
      </c>
      <c r="AK58" s="3030">
        <f>AI58*AJ58</f>
        <v>1899.999999999</v>
      </c>
      <c r="AL58" s="3067" t="s">
        <v>6772</v>
      </c>
      <c r="AM58" s="3066">
        <v>725</v>
      </c>
      <c r="AN58" s="3066">
        <v>2</v>
      </c>
      <c r="AO58" s="3030">
        <f>AM58*AN58</f>
        <v>1450</v>
      </c>
      <c r="AP58" s="3068" t="s">
        <v>6773</v>
      </c>
      <c r="AQ58" s="4064">
        <f>Y58+AC58+AG58+AK58+AO58</f>
        <v>206599.99999879699</v>
      </c>
      <c r="AR58" s="4064">
        <f>X58+AB58+AF58+AJ58+AN58</f>
        <v>211</v>
      </c>
      <c r="AS58" s="4064">
        <f>IFERROR((AQ58/AR58),0)</f>
        <v>979.14691942557818</v>
      </c>
      <c r="AT58" s="3018" t="str">
        <f>"STATE: "&amp;Z58&amp;"; PDY: "&amp;AD58&amp;"; KKL: "&amp;AH58&amp;"; MHE: "&amp;AL58&amp;"; YNM: "&amp;AP58</f>
        <v>STATE: ; PDY:  AV skit relay in  Local cable channels - 0.50 L,  Flex Banners(for display in PHC/CHCs &amp; permitted places) - 0.37500 L, Appeal through FM Spot - 4 nos. x Rs.20000 - 0.80 L, Digital Banner for  Anti Malaria  month campaign  - 0.15 L,    Contingency - 0.065 Lakhs (Total - Rs.1.88850 L); KKL: Flex Banners (for display in PHC/CHCs &amp; permitted places) 25 nos. - 0.075 L, Digital Banner for  Anti Malaria  month campaign  - 0.05 L,  Contingency - 0.015 Lakhs (Total - Rs.0.14400 L); MHE: Digital Banner for  Anti Malaria  month campaign  - Rs.900/-,  Contingency - 0.01 Lakhs (Total - Rs.1900/-); YNM: Digital Banner for  Anti Malaria  month campaign  - Rs.450/- Contingency - 0.01 Lakhs (Total - Rs.1450/-)</v>
      </c>
      <c r="AU58" s="4946" t="s">
        <v>7533</v>
      </c>
      <c r="AV58" s="5014" t="s">
        <v>8217</v>
      </c>
    </row>
    <row r="59" spans="1:48" s="3052" customFormat="1" ht="120" customHeight="1">
      <c r="A59" s="3062">
        <v>2</v>
      </c>
      <c r="B59" s="3007" t="s">
        <v>1417</v>
      </c>
      <c r="C59" s="2193" t="s">
        <v>1394</v>
      </c>
      <c r="D59" s="2193" t="s">
        <v>1395</v>
      </c>
      <c r="E59" s="2964" t="s">
        <v>4345</v>
      </c>
      <c r="F59" s="3009"/>
      <c r="G59" s="3009"/>
      <c r="H59" s="3065">
        <v>6.9220000000000006</v>
      </c>
      <c r="I59" s="3065"/>
      <c r="J59" s="3009"/>
      <c r="K59" s="1653"/>
      <c r="L59" s="1648">
        <f t="shared" si="0"/>
        <v>1899.1999999970456</v>
      </c>
      <c r="M59" s="1649">
        <f t="shared" si="18"/>
        <v>1.8991999999970456E-2</v>
      </c>
      <c r="N59" s="1648">
        <f t="shared" si="1"/>
        <v>375</v>
      </c>
      <c r="O59" s="3010">
        <f t="shared" si="19"/>
        <v>7.1219999999889207</v>
      </c>
      <c r="P59" s="3011" t="str">
        <f t="shared" si="6"/>
        <v>STATE: ; PDY: Mobilization of Public participation through Audio Visual relay in  Local cable channels - 1.00 L, Live Drama on Dengue Awareness for 1 week - 0.95 L, Stake holders appeal through FM spot in 3 fm channels - 1.00 L, Flex Banners (for display in PHC/CHC &amp;permitted places)- Rs.0.75 L, Source Reduction campaign with Mike Propaganda in mini van - 1.04 L, Digital Hoardings at permissible places - 0.60 L, AV Skit preparation for advt. Malaria Elimination Campaign in Cinema theatres/local cable TVs - 0.85 L , Digital Banner for  Anti Dengue Awareness month for every PHC/CHC - Rs.0.13 L, Contingency - Rs.0.06500 L  (Total - Rs. 6.38 Lakhs); KKL: Stake holders appeal through FM spot in 3 fm channels - 0.10 L,  Flex Banners (for display in PHC/CHC &amp;permitted places)- Rs.0.15 L, Digital Hoardings at permissible places - 0.20 L, Digital Banner for  Anti Dengue Awareness month for every PHC/CHC - Rs.0.05 L, Contingency - Rs.0.015 L  (Total - Rs. 0.51 Lakhs); MHE: Digital Hoardings at permissible places - 0.10 L,  Digital Banner for  Anti Dengue Awareness month for every PHC/CHC - Rs.800, Contingency - Rs.0.01 L  (Total - Rs. 0.11800 Lakhs); YNM: Digital Hoardings at permissible places - 0.10 L, Digital Banner for  Anti Dengue Awareness month for every PHC/CHC - Rs.400, Contingency - Rs.0.01 L  (Total - Rs. 0.11400 Lakhs)</v>
      </c>
      <c r="Q59" s="3012">
        <f>'Abs9. NVBDCP'!Q91</f>
        <v>0</v>
      </c>
      <c r="R59" s="3041">
        <f>'Abs9. NVBDCP'!R91</f>
        <v>0</v>
      </c>
      <c r="S59" s="1711">
        <f t="shared" si="2"/>
        <v>1899.1999999970456</v>
      </c>
      <c r="T59" s="1711">
        <f t="shared" si="3"/>
        <v>375</v>
      </c>
      <c r="U59" s="1711">
        <f t="shared" si="4"/>
        <v>712199.99999889208</v>
      </c>
      <c r="V59" s="1780" t="str">
        <f t="shared" si="5"/>
        <v>STATE: ; PDY: Mobilization of Public participation through Audio Visual relay in  Local cable channels - 1.00 L, Live Drama on Dengue Awareness for 1 week - 0.95 L, Stake holders appeal through FM spot in 3 fm channels - 1.00 L, Flex Banners (for display in PHC/CHC &amp;permitted places)- Rs.0.75 L, Source Reduction campaign with Mike Propaganda in mini van - 1.04 L, Digital Hoardings at permissible places - 0.60 L, AV Skit preparation for advt. Malaria Elimination Campaign in Cinema theatres/local cable TVs - 0.85 L , Digital Banner for  Anti Dengue Awareness month for every PHC/CHC - Rs.0.13 L, Contingency - Rs.0.06500 L  (Total - Rs. 6.38 Lakhs); KKL: Stake holders appeal through FM spot in 3 fm channels - 0.10 L,  Flex Banners (for display in PHC/CHC &amp;permitted places)- Rs.0.15 L, Digital Hoardings at permissible places - 0.20 L, Digital Banner for  Anti Dengue Awareness month for every PHC/CHC - Rs.0.05 L, Contingency - Rs.0.015 L  (Total - Rs. 0.51 Lakhs); MHE: Digital Hoardings at permissible places - 0.10 L,  Digital Banner for  Anti Dengue Awareness month for every PHC/CHC - Rs.800, Contingency - Rs.0.01 L  (Total - Rs. 0.11800 Lakhs); YNM: Digital Hoardings at permissible places - 0.10 L, Digital Banner for  Anti Dengue Awareness month for every PHC/CHC - Rs.400, Contingency - Rs.0.01 L  (Total - Rs. 0.11400 Lakhs)</v>
      </c>
      <c r="W59" s="3014"/>
      <c r="X59" s="3015"/>
      <c r="Y59" s="2157">
        <f>W59*X59</f>
        <v>0</v>
      </c>
      <c r="Z59" s="3015"/>
      <c r="AA59" s="1768">
        <v>2111.5894039700001</v>
      </c>
      <c r="AB59" s="1768">
        <v>302</v>
      </c>
      <c r="AC59" s="3030">
        <f>AA59*AB59</f>
        <v>637699.99999894004</v>
      </c>
      <c r="AD59" s="1769" t="s">
        <v>6839</v>
      </c>
      <c r="AE59" s="1768">
        <v>777.272727272</v>
      </c>
      <c r="AF59" s="1768">
        <v>66</v>
      </c>
      <c r="AG59" s="3030">
        <f>AE59*AF59</f>
        <v>51299.999999952001</v>
      </c>
      <c r="AH59" s="1769" t="s">
        <v>6840</v>
      </c>
      <c r="AI59" s="1768">
        <v>2950</v>
      </c>
      <c r="AJ59" s="1768">
        <v>4</v>
      </c>
      <c r="AK59" s="3030">
        <f>AI59*AJ59</f>
        <v>11800</v>
      </c>
      <c r="AL59" s="1769" t="s">
        <v>6837</v>
      </c>
      <c r="AM59" s="1768">
        <v>3800</v>
      </c>
      <c r="AN59" s="1768">
        <v>3</v>
      </c>
      <c r="AO59" s="3030">
        <f>AM59*AN59</f>
        <v>11400</v>
      </c>
      <c r="AP59" s="3017" t="s">
        <v>6838</v>
      </c>
      <c r="AQ59" s="4064">
        <f>Y59+AC59+AG59+AK59+AO59</f>
        <v>712199.99999889208</v>
      </c>
      <c r="AR59" s="4064">
        <f>X59+AB59+AF59+AJ59+AN59</f>
        <v>375</v>
      </c>
      <c r="AS59" s="4064">
        <f>IFERROR((AQ59/AR59),0)</f>
        <v>1899.1999999970456</v>
      </c>
      <c r="AT59" s="3018" t="str">
        <f>"STATE: "&amp;Z59&amp;"; PDY: "&amp;AD59&amp;"; KKL: "&amp;AH59&amp;"; MHE: "&amp;AL59&amp;"; YNM: "&amp;AP59</f>
        <v>STATE: ; PDY: Mobilization of Public participation through Audio Visual relay in  Local cable channels - 1.00 L, Live Drama on Dengue Awareness for 1 week - 0.95 L, Stake holders appeal through FM spot in 3 fm channels - 1.00 L, Flex Banners (for display in PHC/CHC &amp;permitted places)- Rs.0.75 L, Source Reduction campaign with Mike Propaganda in mini van - 1.04 L, Digital Hoardings at permissible places - 0.60 L, AV Skit preparation for advt. Malaria Elimination Campaign in Cinema theatres/local cable TVs - 0.85 L , Digital Banner for  Anti Dengue Awareness month for every PHC/CHC - Rs.0.13 L, Contingency - Rs.0.06500 L  (Total - Rs. 6.38 Lakhs); KKL: Stake holders appeal through FM spot in 3 fm channels - 0.10 L,  Flex Banners (for display in PHC/CHC &amp;permitted places)- Rs.0.15 L, Digital Hoardings at permissible places - 0.20 L, Digital Banner for  Anti Dengue Awareness month for every PHC/CHC - Rs.0.05 L, Contingency - Rs.0.015 L  (Total - Rs. 0.51 Lakhs); MHE: Digital Hoardings at permissible places - 0.10 L,  Digital Banner for  Anti Dengue Awareness month for every PHC/CHC - Rs.800, Contingency - Rs.0.01 L  (Total - Rs. 0.11800 Lakhs); YNM: Digital Hoardings at permissible places - 0.10 L, Digital Banner for  Anti Dengue Awareness month for every PHC/CHC - Rs.400, Contingency - Rs.0.01 L  (Total - Rs. 0.11400 Lakhs)</v>
      </c>
      <c r="AU59" s="4946" t="s">
        <v>7534</v>
      </c>
      <c r="AV59" s="5014" t="s">
        <v>8225</v>
      </c>
    </row>
    <row r="60" spans="1:48" s="3052" customFormat="1" ht="40.5">
      <c r="A60" s="3062">
        <v>3</v>
      </c>
      <c r="B60" s="3007" t="s">
        <v>2506</v>
      </c>
      <c r="C60" s="2193" t="s">
        <v>1396</v>
      </c>
      <c r="D60" s="2193" t="s">
        <v>1397</v>
      </c>
      <c r="E60" s="2964" t="s">
        <v>4345</v>
      </c>
      <c r="F60" s="3009"/>
      <c r="G60" s="3009"/>
      <c r="H60" s="3009"/>
      <c r="I60" s="3009"/>
      <c r="J60" s="3009"/>
      <c r="K60" s="3009"/>
      <c r="L60" s="1648">
        <f t="shared" si="0"/>
        <v>0</v>
      </c>
      <c r="M60" s="1649">
        <f t="shared" si="18"/>
        <v>0</v>
      </c>
      <c r="N60" s="1648">
        <f t="shared" si="1"/>
        <v>0</v>
      </c>
      <c r="O60" s="3010">
        <f t="shared" si="19"/>
        <v>0</v>
      </c>
      <c r="P60" s="3011" t="str">
        <f t="shared" si="6"/>
        <v xml:space="preserve">STATE: ; PDY: ; KKL: ; MHE: ; YNM: </v>
      </c>
      <c r="Q60" s="3012">
        <f>'Abs9. NVBDCP'!Q92</f>
        <v>0</v>
      </c>
      <c r="R60" s="3041">
        <f>'Abs9. NVBDCP'!R92</f>
        <v>0</v>
      </c>
      <c r="S60" s="1711">
        <f t="shared" si="2"/>
        <v>0</v>
      </c>
      <c r="T60" s="1711">
        <f t="shared" si="3"/>
        <v>0</v>
      </c>
      <c r="U60" s="1711">
        <f t="shared" si="4"/>
        <v>0</v>
      </c>
      <c r="V60" s="1780" t="str">
        <f t="shared" si="5"/>
        <v xml:space="preserve">STATE: ; PDY: ; KKL: ; MHE: ; YNM: </v>
      </c>
      <c r="W60" s="3019"/>
      <c r="X60" s="1711"/>
      <c r="Y60" s="1711">
        <f t="shared" si="7"/>
        <v>0</v>
      </c>
      <c r="Z60" s="1711"/>
      <c r="AA60" s="1711"/>
      <c r="AB60" s="1711"/>
      <c r="AC60" s="1711">
        <f t="shared" si="8"/>
        <v>0</v>
      </c>
      <c r="AD60" s="1711"/>
      <c r="AE60" s="1711"/>
      <c r="AF60" s="1711"/>
      <c r="AG60" s="1711">
        <f t="shared" si="9"/>
        <v>0</v>
      </c>
      <c r="AH60" s="1711"/>
      <c r="AI60" s="1711"/>
      <c r="AJ60" s="1711"/>
      <c r="AK60" s="1711">
        <f t="shared" si="10"/>
        <v>0</v>
      </c>
      <c r="AL60" s="1711"/>
      <c r="AM60" s="1711"/>
      <c r="AN60" s="1711"/>
      <c r="AO60" s="1711">
        <f t="shared" si="11"/>
        <v>0</v>
      </c>
      <c r="AP60" s="3020"/>
      <c r="AQ60" s="3018">
        <f t="shared" si="12"/>
        <v>0</v>
      </c>
      <c r="AR60" s="3018">
        <f t="shared" si="13"/>
        <v>0</v>
      </c>
      <c r="AS60" s="3018">
        <f t="shared" si="14"/>
        <v>0</v>
      </c>
      <c r="AT60" s="3018" t="str">
        <f t="shared" si="15"/>
        <v xml:space="preserve">STATE: ; PDY: ; KKL: ; MHE: ; YNM: </v>
      </c>
      <c r="AU60" s="4946" t="s">
        <v>7535</v>
      </c>
      <c r="AV60" s="4771"/>
    </row>
    <row r="61" spans="1:48" s="3052" customFormat="1" ht="162">
      <c r="A61" s="3062">
        <v>4</v>
      </c>
      <c r="B61" s="3007" t="s">
        <v>2507</v>
      </c>
      <c r="C61" s="2193" t="s">
        <v>1398</v>
      </c>
      <c r="D61" s="2193" t="s">
        <v>1399</v>
      </c>
      <c r="E61" s="2964" t="s">
        <v>4345</v>
      </c>
      <c r="F61" s="3009"/>
      <c r="G61" s="3009"/>
      <c r="H61" s="3009"/>
      <c r="I61" s="3009"/>
      <c r="J61" s="3009"/>
      <c r="K61" s="3009"/>
      <c r="L61" s="1648">
        <f t="shared" si="0"/>
        <v>0</v>
      </c>
      <c r="M61" s="1649">
        <f t="shared" si="18"/>
        <v>0</v>
      </c>
      <c r="N61" s="1648">
        <f t="shared" si="1"/>
        <v>0</v>
      </c>
      <c r="O61" s="3010">
        <f t="shared" si="19"/>
        <v>0</v>
      </c>
      <c r="P61" s="3011" t="str">
        <f t="shared" si="6"/>
        <v xml:space="preserve">STATE: ; PDY: ; KKL: ; MHE: ; YNM: </v>
      </c>
      <c r="Q61" s="3012">
        <f>'Abs9. NVBDCP'!Q93</f>
        <v>0</v>
      </c>
      <c r="R61" s="3041">
        <f>'Abs9. NVBDCP'!R93</f>
        <v>0</v>
      </c>
      <c r="S61" s="1711">
        <f t="shared" si="2"/>
        <v>0</v>
      </c>
      <c r="T61" s="1711">
        <f t="shared" si="3"/>
        <v>0</v>
      </c>
      <c r="U61" s="1711">
        <f t="shared" si="4"/>
        <v>0</v>
      </c>
      <c r="V61" s="1780" t="str">
        <f t="shared" si="5"/>
        <v xml:space="preserve">STATE: ; PDY: ; KKL: ; MHE: ; YNM: </v>
      </c>
      <c r="W61" s="3019"/>
      <c r="X61" s="1711"/>
      <c r="Y61" s="1711">
        <f t="shared" si="7"/>
        <v>0</v>
      </c>
      <c r="Z61" s="1711"/>
      <c r="AA61" s="1711"/>
      <c r="AB61" s="1711"/>
      <c r="AC61" s="1711">
        <f t="shared" si="8"/>
        <v>0</v>
      </c>
      <c r="AD61" s="1711"/>
      <c r="AE61" s="1711"/>
      <c r="AF61" s="1711"/>
      <c r="AG61" s="1711">
        <f t="shared" si="9"/>
        <v>0</v>
      </c>
      <c r="AH61" s="1711"/>
      <c r="AI61" s="1711"/>
      <c r="AJ61" s="1711"/>
      <c r="AK61" s="1711">
        <f t="shared" si="10"/>
        <v>0</v>
      </c>
      <c r="AL61" s="1711"/>
      <c r="AM61" s="1711"/>
      <c r="AN61" s="1711"/>
      <c r="AO61" s="1711">
        <f t="shared" si="11"/>
        <v>0</v>
      </c>
      <c r="AP61" s="3020"/>
      <c r="AQ61" s="3018">
        <f t="shared" si="12"/>
        <v>0</v>
      </c>
      <c r="AR61" s="3018">
        <f t="shared" si="13"/>
        <v>0</v>
      </c>
      <c r="AS61" s="3018">
        <f t="shared" si="14"/>
        <v>0</v>
      </c>
      <c r="AT61" s="3018" t="str">
        <f t="shared" si="15"/>
        <v xml:space="preserve">STATE: ; PDY: ; KKL: ; MHE: ; YNM: </v>
      </c>
      <c r="AU61" s="4946" t="s">
        <v>7536</v>
      </c>
      <c r="AV61" s="4771"/>
    </row>
    <row r="62" spans="1:48" s="3052" customFormat="1" ht="40.5">
      <c r="A62" s="3062">
        <v>5</v>
      </c>
      <c r="B62" s="3007" t="s">
        <v>2508</v>
      </c>
      <c r="C62" s="2193" t="s">
        <v>1400</v>
      </c>
      <c r="D62" s="2193" t="s">
        <v>1401</v>
      </c>
      <c r="E62" s="2964" t="s">
        <v>4345</v>
      </c>
      <c r="F62" s="3009"/>
      <c r="G62" s="3009"/>
      <c r="H62" s="3009"/>
      <c r="I62" s="3009"/>
      <c r="J62" s="3009"/>
      <c r="K62" s="3009"/>
      <c r="L62" s="1648">
        <f t="shared" si="0"/>
        <v>0</v>
      </c>
      <c r="M62" s="1649">
        <f t="shared" si="18"/>
        <v>0</v>
      </c>
      <c r="N62" s="1648">
        <f t="shared" si="1"/>
        <v>0</v>
      </c>
      <c r="O62" s="3010">
        <f t="shared" si="19"/>
        <v>0</v>
      </c>
      <c r="P62" s="3011" t="str">
        <f t="shared" si="6"/>
        <v xml:space="preserve">STATE: ; PDY: ; KKL: ; MHE: ; YNM: </v>
      </c>
      <c r="Q62" s="3012">
        <f>'Abs9. NVBDCP'!Q94</f>
        <v>0</v>
      </c>
      <c r="R62" s="3041">
        <f>'Abs9. NVBDCP'!R94</f>
        <v>0</v>
      </c>
      <c r="S62" s="1711">
        <f t="shared" si="2"/>
        <v>0</v>
      </c>
      <c r="T62" s="1711">
        <f t="shared" si="3"/>
        <v>0</v>
      </c>
      <c r="U62" s="1711">
        <f t="shared" si="4"/>
        <v>0</v>
      </c>
      <c r="V62" s="1780" t="str">
        <f t="shared" si="5"/>
        <v xml:space="preserve">STATE: ; PDY: ; KKL: ; MHE: ; YNM: </v>
      </c>
      <c r="W62" s="3019"/>
      <c r="X62" s="1711"/>
      <c r="Y62" s="1711">
        <f t="shared" si="7"/>
        <v>0</v>
      </c>
      <c r="Z62" s="1711"/>
      <c r="AA62" s="1711"/>
      <c r="AB62" s="1711"/>
      <c r="AC62" s="1711">
        <f t="shared" si="8"/>
        <v>0</v>
      </c>
      <c r="AD62" s="1711"/>
      <c r="AE62" s="1711"/>
      <c r="AF62" s="1711"/>
      <c r="AG62" s="1711">
        <f t="shared" si="9"/>
        <v>0</v>
      </c>
      <c r="AH62" s="1711"/>
      <c r="AI62" s="1711"/>
      <c r="AJ62" s="1711"/>
      <c r="AK62" s="1711">
        <f t="shared" si="10"/>
        <v>0</v>
      </c>
      <c r="AL62" s="1711"/>
      <c r="AM62" s="1711"/>
      <c r="AN62" s="1711"/>
      <c r="AO62" s="1711">
        <f t="shared" si="11"/>
        <v>0</v>
      </c>
      <c r="AP62" s="3020"/>
      <c r="AQ62" s="3018">
        <f t="shared" si="12"/>
        <v>0</v>
      </c>
      <c r="AR62" s="3018">
        <f t="shared" si="13"/>
        <v>0</v>
      </c>
      <c r="AS62" s="3018">
        <f t="shared" si="14"/>
        <v>0</v>
      </c>
      <c r="AT62" s="3018" t="str">
        <f t="shared" si="15"/>
        <v xml:space="preserve">STATE: ; PDY: ; KKL: ; MHE: ; YNM: </v>
      </c>
      <c r="AU62" s="4946" t="s">
        <v>7537</v>
      </c>
      <c r="AV62" s="4771"/>
    </row>
    <row r="63" spans="1:48" s="3052" customFormat="1" ht="40.5">
      <c r="A63" s="3062">
        <v>6</v>
      </c>
      <c r="B63" s="3007" t="s">
        <v>2509</v>
      </c>
      <c r="C63" s="2193" t="s">
        <v>1402</v>
      </c>
      <c r="D63" s="2193" t="s">
        <v>1403</v>
      </c>
      <c r="E63" s="2964" t="s">
        <v>4345</v>
      </c>
      <c r="F63" s="3009"/>
      <c r="G63" s="3009"/>
      <c r="H63" s="3009"/>
      <c r="I63" s="3009"/>
      <c r="J63" s="3009"/>
      <c r="K63" s="3009"/>
      <c r="L63" s="1648">
        <f t="shared" si="0"/>
        <v>0</v>
      </c>
      <c r="M63" s="1649">
        <f t="shared" si="18"/>
        <v>0</v>
      </c>
      <c r="N63" s="1648">
        <f t="shared" si="1"/>
        <v>0</v>
      </c>
      <c r="O63" s="3010">
        <f t="shared" si="19"/>
        <v>0</v>
      </c>
      <c r="P63" s="3011" t="str">
        <f t="shared" si="6"/>
        <v xml:space="preserve">STATE: ; PDY: ; KKL: ; MHE: ; YNM: </v>
      </c>
      <c r="Q63" s="3012">
        <f>'Abs9. NVBDCP'!Q95</f>
        <v>0</v>
      </c>
      <c r="R63" s="3041">
        <f>'Abs9. NVBDCP'!R95</f>
        <v>0</v>
      </c>
      <c r="S63" s="1711">
        <f t="shared" si="2"/>
        <v>0</v>
      </c>
      <c r="T63" s="1711">
        <f t="shared" si="3"/>
        <v>0</v>
      </c>
      <c r="U63" s="1711">
        <f t="shared" si="4"/>
        <v>0</v>
      </c>
      <c r="V63" s="1780" t="str">
        <f t="shared" si="5"/>
        <v xml:space="preserve">STATE: ; PDY: ; KKL: ; MHE: ; YNM: </v>
      </c>
      <c r="W63" s="3019"/>
      <c r="X63" s="1711"/>
      <c r="Y63" s="1711">
        <f t="shared" si="7"/>
        <v>0</v>
      </c>
      <c r="Z63" s="1711"/>
      <c r="AA63" s="1711"/>
      <c r="AB63" s="1711"/>
      <c r="AC63" s="1711">
        <f t="shared" si="8"/>
        <v>0</v>
      </c>
      <c r="AD63" s="1711"/>
      <c r="AE63" s="1711"/>
      <c r="AF63" s="1711"/>
      <c r="AG63" s="1711">
        <f t="shared" si="9"/>
        <v>0</v>
      </c>
      <c r="AH63" s="1711"/>
      <c r="AI63" s="1711"/>
      <c r="AJ63" s="1711"/>
      <c r="AK63" s="1711">
        <f t="shared" si="10"/>
        <v>0</v>
      </c>
      <c r="AL63" s="1711"/>
      <c r="AM63" s="1711"/>
      <c r="AN63" s="1711"/>
      <c r="AO63" s="1711">
        <f t="shared" si="11"/>
        <v>0</v>
      </c>
      <c r="AP63" s="3020"/>
      <c r="AQ63" s="3018">
        <f t="shared" si="12"/>
        <v>0</v>
      </c>
      <c r="AR63" s="3018">
        <f t="shared" si="13"/>
        <v>0</v>
      </c>
      <c r="AS63" s="3018">
        <f t="shared" si="14"/>
        <v>0</v>
      </c>
      <c r="AT63" s="3018" t="str">
        <f t="shared" si="15"/>
        <v xml:space="preserve">STATE: ; PDY: ; KKL: ; MHE: ; YNM: </v>
      </c>
      <c r="AU63" s="4947" t="s">
        <v>7533</v>
      </c>
      <c r="AV63" s="4771"/>
    </row>
    <row r="64" spans="1:48" s="3052" customFormat="1" ht="40.5">
      <c r="A64" s="3062">
        <v>7</v>
      </c>
      <c r="B64" s="3007" t="s">
        <v>2635</v>
      </c>
      <c r="C64" s="1824"/>
      <c r="D64" s="2193" t="s">
        <v>3811</v>
      </c>
      <c r="E64" s="2964" t="s">
        <v>4345</v>
      </c>
      <c r="F64" s="3009"/>
      <c r="G64" s="3009"/>
      <c r="H64" s="3009"/>
      <c r="I64" s="3009"/>
      <c r="J64" s="3009"/>
      <c r="K64" s="3009"/>
      <c r="L64" s="1648">
        <f t="shared" si="0"/>
        <v>0</v>
      </c>
      <c r="M64" s="1649">
        <f t="shared" si="18"/>
        <v>0</v>
      </c>
      <c r="N64" s="1648">
        <f t="shared" si="1"/>
        <v>0</v>
      </c>
      <c r="O64" s="3010">
        <f t="shared" si="19"/>
        <v>0</v>
      </c>
      <c r="P64" s="3011" t="str">
        <f t="shared" si="6"/>
        <v xml:space="preserve">STATE: ; PDY: ; KKL: ; MHE: ; YNM: </v>
      </c>
      <c r="Q64" s="3012">
        <f>'Abs9. NVBDCP'!Q96</f>
        <v>0</v>
      </c>
      <c r="R64" s="3041">
        <f>'Abs9. NVBDCP'!R96</f>
        <v>0</v>
      </c>
      <c r="S64" s="1711">
        <f t="shared" si="2"/>
        <v>0</v>
      </c>
      <c r="T64" s="1711">
        <f t="shared" si="3"/>
        <v>0</v>
      </c>
      <c r="U64" s="1711">
        <f t="shared" si="4"/>
        <v>0</v>
      </c>
      <c r="V64" s="1780" t="str">
        <f t="shared" si="5"/>
        <v xml:space="preserve">STATE: ; PDY: ; KKL: ; MHE: ; YNM: </v>
      </c>
      <c r="W64" s="3019"/>
      <c r="X64" s="1711"/>
      <c r="Y64" s="1711">
        <f t="shared" si="7"/>
        <v>0</v>
      </c>
      <c r="Z64" s="1711"/>
      <c r="AA64" s="1711"/>
      <c r="AB64" s="1711"/>
      <c r="AC64" s="1711">
        <f t="shared" si="8"/>
        <v>0</v>
      </c>
      <c r="AD64" s="1711"/>
      <c r="AE64" s="1711"/>
      <c r="AF64" s="1711"/>
      <c r="AG64" s="1711">
        <f t="shared" si="9"/>
        <v>0</v>
      </c>
      <c r="AH64" s="1711"/>
      <c r="AI64" s="1711"/>
      <c r="AJ64" s="1711"/>
      <c r="AK64" s="1711">
        <f t="shared" si="10"/>
        <v>0</v>
      </c>
      <c r="AL64" s="1711"/>
      <c r="AM64" s="1711"/>
      <c r="AN64" s="1711"/>
      <c r="AO64" s="1711">
        <f t="shared" si="11"/>
        <v>0</v>
      </c>
      <c r="AP64" s="3020"/>
      <c r="AQ64" s="3018">
        <f t="shared" si="12"/>
        <v>0</v>
      </c>
      <c r="AR64" s="3018">
        <f t="shared" si="13"/>
        <v>0</v>
      </c>
      <c r="AS64" s="3018">
        <f t="shared" si="14"/>
        <v>0</v>
      </c>
      <c r="AT64" s="3018" t="str">
        <f t="shared" si="15"/>
        <v xml:space="preserve">STATE: ; PDY: ; KKL: ; MHE: ; YNM: </v>
      </c>
      <c r="AU64" s="4946" t="s">
        <v>7533</v>
      </c>
      <c r="AV64" s="4771"/>
    </row>
    <row r="65" spans="1:48" s="3052" customFormat="1" ht="37.5">
      <c r="A65" s="3062">
        <v>8</v>
      </c>
      <c r="B65" s="3007" t="s">
        <v>3810</v>
      </c>
      <c r="C65" s="1824"/>
      <c r="D65" s="2193" t="s">
        <v>1347</v>
      </c>
      <c r="E65" s="2964" t="s">
        <v>4345</v>
      </c>
      <c r="F65" s="3009"/>
      <c r="G65" s="3009"/>
      <c r="H65" s="3009"/>
      <c r="I65" s="3009"/>
      <c r="J65" s="3009"/>
      <c r="K65" s="3009"/>
      <c r="L65" s="1648">
        <f t="shared" si="0"/>
        <v>0</v>
      </c>
      <c r="M65" s="1649">
        <f t="shared" si="18"/>
        <v>0</v>
      </c>
      <c r="N65" s="1648">
        <f t="shared" si="1"/>
        <v>0</v>
      </c>
      <c r="O65" s="3010">
        <f t="shared" si="19"/>
        <v>0</v>
      </c>
      <c r="P65" s="3011" t="str">
        <f t="shared" si="6"/>
        <v xml:space="preserve">STATE: ; PDY: ; KKL: ; MHE: ; YNM: </v>
      </c>
      <c r="Q65" s="3012">
        <f>'Abs9. NVBDCP'!Q97</f>
        <v>0</v>
      </c>
      <c r="R65" s="3041">
        <f>'Abs9. NVBDCP'!R97</f>
        <v>0</v>
      </c>
      <c r="S65" s="1711">
        <f t="shared" si="2"/>
        <v>0</v>
      </c>
      <c r="T65" s="1711">
        <f t="shared" si="3"/>
        <v>0</v>
      </c>
      <c r="U65" s="1711">
        <f t="shared" si="4"/>
        <v>0</v>
      </c>
      <c r="V65" s="1780" t="str">
        <f t="shared" si="5"/>
        <v xml:space="preserve">STATE: ; PDY: ; KKL: ; MHE: ; YNM: </v>
      </c>
      <c r="W65" s="3019"/>
      <c r="X65" s="1711"/>
      <c r="Y65" s="1711">
        <f t="shared" si="7"/>
        <v>0</v>
      </c>
      <c r="Z65" s="1711"/>
      <c r="AA65" s="1711"/>
      <c r="AB65" s="1711"/>
      <c r="AC65" s="1711">
        <f t="shared" si="8"/>
        <v>0</v>
      </c>
      <c r="AD65" s="1711"/>
      <c r="AE65" s="1711"/>
      <c r="AF65" s="1711"/>
      <c r="AG65" s="1711">
        <f t="shared" si="9"/>
        <v>0</v>
      </c>
      <c r="AH65" s="1711"/>
      <c r="AI65" s="1711"/>
      <c r="AJ65" s="1711"/>
      <c r="AK65" s="1711">
        <f t="shared" si="10"/>
        <v>0</v>
      </c>
      <c r="AL65" s="1711"/>
      <c r="AM65" s="1711"/>
      <c r="AN65" s="1711"/>
      <c r="AO65" s="1711">
        <f t="shared" si="11"/>
        <v>0</v>
      </c>
      <c r="AP65" s="3020"/>
      <c r="AQ65" s="3018">
        <f t="shared" si="12"/>
        <v>0</v>
      </c>
      <c r="AR65" s="3018">
        <f t="shared" si="13"/>
        <v>0</v>
      </c>
      <c r="AS65" s="3018">
        <f t="shared" si="14"/>
        <v>0</v>
      </c>
      <c r="AT65" s="3018" t="str">
        <f t="shared" si="15"/>
        <v xml:space="preserve">STATE: ; PDY: ; KKL: ; MHE: ; YNM: </v>
      </c>
      <c r="AU65" s="4946"/>
      <c r="AV65" s="4771"/>
    </row>
    <row r="66" spans="1:48" s="3052" customFormat="1" ht="36">
      <c r="A66" s="3064" t="s">
        <v>4338</v>
      </c>
      <c r="B66" s="1639">
        <v>11.16</v>
      </c>
      <c r="C66" s="2997"/>
      <c r="D66" s="1639" t="s">
        <v>1404</v>
      </c>
      <c r="E66" s="1802"/>
      <c r="F66" s="3022"/>
      <c r="G66" s="3022"/>
      <c r="H66" s="3022"/>
      <c r="I66" s="3022"/>
      <c r="J66" s="3022"/>
      <c r="K66" s="3022"/>
      <c r="L66" s="1648"/>
      <c r="M66" s="1642"/>
      <c r="N66" s="1648"/>
      <c r="O66" s="1642">
        <f>SUM(O67:O68)</f>
        <v>1.3800000000000001</v>
      </c>
      <c r="P66" s="3011"/>
      <c r="Q66" s="2294"/>
      <c r="R66" s="2999">
        <f>SUM(R67:R68)</f>
        <v>0</v>
      </c>
      <c r="S66" s="1711"/>
      <c r="T66" s="1711"/>
      <c r="U66" s="1642">
        <f>SUM(U67:U68)</f>
        <v>138000</v>
      </c>
      <c r="V66" s="1780"/>
      <c r="W66" s="3019"/>
      <c r="X66" s="1711"/>
      <c r="Y66" s="1642">
        <f>SUM(Y67:Y68)</f>
        <v>45000</v>
      </c>
      <c r="Z66" s="1711"/>
      <c r="AA66" s="1711"/>
      <c r="AB66" s="1711"/>
      <c r="AC66" s="1642">
        <f>SUM(AC67:AC68)</f>
        <v>28500</v>
      </c>
      <c r="AD66" s="1711"/>
      <c r="AE66" s="1711"/>
      <c r="AF66" s="1711"/>
      <c r="AG66" s="1642">
        <f>SUM(AG67:AG68)</f>
        <v>28500</v>
      </c>
      <c r="AH66" s="1711"/>
      <c r="AI66" s="1711"/>
      <c r="AJ66" s="1711"/>
      <c r="AK66" s="1642">
        <f>SUM(AK67:AK68)</f>
        <v>15500</v>
      </c>
      <c r="AL66" s="1711"/>
      <c r="AM66" s="1711"/>
      <c r="AN66" s="1711"/>
      <c r="AO66" s="1642">
        <f>SUM(AO67:AO68)</f>
        <v>20500</v>
      </c>
      <c r="AP66" s="3020"/>
      <c r="AQ66" s="3003">
        <f>SUM(AQ67:AQ68)</f>
        <v>138000</v>
      </c>
      <c r="AR66" s="3018"/>
      <c r="AS66" s="3018"/>
      <c r="AT66" s="3018"/>
      <c r="AU66" s="4946"/>
      <c r="AV66" s="4771"/>
    </row>
    <row r="67" spans="1:48" s="3052" customFormat="1" ht="321.75" customHeight="1">
      <c r="A67" s="3062">
        <v>1</v>
      </c>
      <c r="B67" s="3007" t="s">
        <v>1421</v>
      </c>
      <c r="C67" s="2193" t="s">
        <v>1406</v>
      </c>
      <c r="D67" s="2193" t="s">
        <v>5739</v>
      </c>
      <c r="E67" s="2964" t="s">
        <v>4345</v>
      </c>
      <c r="F67" s="2235"/>
      <c r="G67" s="2235"/>
      <c r="H67" s="2235">
        <v>2.77</v>
      </c>
      <c r="I67" s="2235"/>
      <c r="J67" s="2235"/>
      <c r="K67" s="1647"/>
      <c r="L67" s="1648">
        <f t="shared" si="0"/>
        <v>13800</v>
      </c>
      <c r="M67" s="1649">
        <f>L67/100000</f>
        <v>0.13800000000000001</v>
      </c>
      <c r="N67" s="1648">
        <f t="shared" si="1"/>
        <v>10</v>
      </c>
      <c r="O67" s="3010">
        <f>M67*N67</f>
        <v>1.3800000000000001</v>
      </c>
      <c r="P67" s="3011" t="str">
        <f t="shared" si="6"/>
        <v>STATE: Rs.22500 X 2 Nos. of Activities like Schools programme for 2 Nos., Mini Meeting in PHC/CHC, Rally for Anti leprosy Day; PDY: Rs.14250 X 2 Nos. of Activities like Schools programme for 2 Nos., Mini Meeting in PHC/CHC, Rally for Anti leprosy Day; KKL: Rs.14250 X 2 Nos. of Activities like Schools programme for 2 Nos., Mini Meeting in PHC/CHC, Rally for Anti leprosy Day; MHE: Rs.7750 X 2Nos. of Activities like Schools programme for 2 Nos., Mini Meeting in PHC/CHC, Rally for Anti leprosy Day; YNM: Rs.10250 X 2 Nos. of Activities like Schools programme for 2 Nos., Mini Meeting in PHC/CHC, Rally for Anti leprosy Day</v>
      </c>
      <c r="Q67" s="3012">
        <f>'Abs10. NLEP'!Q29</f>
        <v>0</v>
      </c>
      <c r="R67" s="3047">
        <f>'Abs10. NLEP'!R29</f>
        <v>0</v>
      </c>
      <c r="S67" s="1711">
        <f t="shared" si="2"/>
        <v>13800</v>
      </c>
      <c r="T67" s="1711">
        <f t="shared" si="3"/>
        <v>10</v>
      </c>
      <c r="U67" s="1711">
        <f t="shared" si="4"/>
        <v>138000</v>
      </c>
      <c r="V67" s="1780" t="str">
        <f t="shared" si="5"/>
        <v>STATE: Rs.22500 X 2 Nos. of Activities like Schools programme for 2 Nos., Mini Meeting in PHC/CHC, Rally for Anti leprosy Day; PDY: Rs.14250 X 2 Nos. of Activities like Schools programme for 2 Nos., Mini Meeting in PHC/CHC, Rally for Anti leprosy Day; KKL: Rs.14250 X 2 Nos. of Activities like Schools programme for 2 Nos., Mini Meeting in PHC/CHC, Rally for Anti leprosy Day; MHE: Rs.7750 X 2Nos. of Activities like Schools programme for 2 Nos., Mini Meeting in PHC/CHC, Rally for Anti leprosy Day; YNM: Rs.10250 X 2 Nos. of Activities like Schools programme for 2 Nos., Mini Meeting in PHC/CHC, Rally for Anti leprosy Day</v>
      </c>
      <c r="W67" s="3014">
        <v>22500</v>
      </c>
      <c r="X67" s="3015">
        <v>2</v>
      </c>
      <c r="Y67" s="2157">
        <f>W67*X67</f>
        <v>45000</v>
      </c>
      <c r="Z67" s="4102" t="s">
        <v>7070</v>
      </c>
      <c r="AA67" s="3015">
        <v>14250</v>
      </c>
      <c r="AB67" s="3015">
        <v>2</v>
      </c>
      <c r="AC67" s="2157">
        <f>AA67*AB67</f>
        <v>28500</v>
      </c>
      <c r="AD67" s="4100" t="s">
        <v>7071</v>
      </c>
      <c r="AE67" s="3015">
        <v>14250</v>
      </c>
      <c r="AF67" s="3015">
        <v>2</v>
      </c>
      <c r="AG67" s="2157">
        <f>AE67*AF67</f>
        <v>28500</v>
      </c>
      <c r="AH67" s="4100" t="s">
        <v>7071</v>
      </c>
      <c r="AI67" s="3015">
        <v>7750</v>
      </c>
      <c r="AJ67" s="3015">
        <v>2</v>
      </c>
      <c r="AK67" s="2157">
        <f>AI67*AJ67</f>
        <v>15500</v>
      </c>
      <c r="AL67" s="4103" t="s">
        <v>7072</v>
      </c>
      <c r="AM67" s="3015">
        <v>10250</v>
      </c>
      <c r="AN67" s="3015">
        <v>2</v>
      </c>
      <c r="AO67" s="2157">
        <f>AM67*AN67</f>
        <v>20500</v>
      </c>
      <c r="AP67" s="4103" t="s">
        <v>7073</v>
      </c>
      <c r="AQ67" s="3552">
        <f t="shared" si="12"/>
        <v>138000</v>
      </c>
      <c r="AR67" s="3552">
        <f t="shared" si="13"/>
        <v>10</v>
      </c>
      <c r="AS67" s="3552">
        <f t="shared" si="14"/>
        <v>13800</v>
      </c>
      <c r="AT67" s="3552" t="str">
        <f t="shared" si="15"/>
        <v>STATE: Rs.22500 X 2 Nos. of Activities like Schools programme for 2 Nos., Mini Meeting in PHC/CHC, Rally for Anti leprosy Day; PDY: Rs.14250 X 2 Nos. of Activities like Schools programme for 2 Nos., Mini Meeting in PHC/CHC, Rally for Anti leprosy Day; KKL: Rs.14250 X 2 Nos. of Activities like Schools programme for 2 Nos., Mini Meeting in PHC/CHC, Rally for Anti leprosy Day; MHE: Rs.7750 X 2Nos. of Activities like Schools programme for 2 Nos., Mini Meeting in PHC/CHC, Rally for Anti leprosy Day; YNM: Rs.10250 X 2 Nos. of Activities like Schools programme for 2 Nos., Mini Meeting in PHC/CHC, Rally for Anti leprosy Day</v>
      </c>
      <c r="AU67" s="4947" t="s">
        <v>7538</v>
      </c>
      <c r="AV67" s="5014" t="s">
        <v>8240</v>
      </c>
    </row>
    <row r="68" spans="1:48" s="3052" customFormat="1" ht="37.5">
      <c r="A68" s="3062">
        <v>2</v>
      </c>
      <c r="B68" s="3007" t="s">
        <v>2636</v>
      </c>
      <c r="C68" s="1824"/>
      <c r="D68" s="2193" t="s">
        <v>1347</v>
      </c>
      <c r="E68" s="2964" t="s">
        <v>4345</v>
      </c>
      <c r="F68" s="3009"/>
      <c r="G68" s="3009"/>
      <c r="H68" s="3009"/>
      <c r="I68" s="3009"/>
      <c r="J68" s="3009"/>
      <c r="K68" s="3009"/>
      <c r="L68" s="1648">
        <f t="shared" si="0"/>
        <v>0</v>
      </c>
      <c r="M68" s="1649">
        <f>L68/100000</f>
        <v>0</v>
      </c>
      <c r="N68" s="1648">
        <f t="shared" si="1"/>
        <v>0</v>
      </c>
      <c r="O68" s="3010">
        <f>M68*N68</f>
        <v>0</v>
      </c>
      <c r="P68" s="3011" t="str">
        <f t="shared" si="6"/>
        <v xml:space="preserve">STATE: ; PDY: ; KKL: ; MHE: ; YNM: </v>
      </c>
      <c r="Q68" s="3012">
        <f>'Abs10. NLEP'!Q30</f>
        <v>0</v>
      </c>
      <c r="R68" s="3047">
        <f>'Abs10. NLEP'!R30</f>
        <v>0</v>
      </c>
      <c r="S68" s="1711">
        <f t="shared" si="2"/>
        <v>0</v>
      </c>
      <c r="T68" s="1711">
        <f t="shared" si="3"/>
        <v>0</v>
      </c>
      <c r="U68" s="1711">
        <f t="shared" si="4"/>
        <v>0</v>
      </c>
      <c r="V68" s="1780" t="str">
        <f t="shared" si="5"/>
        <v xml:space="preserve">STATE: ; PDY: ; KKL: ; MHE: ; YNM: </v>
      </c>
      <c r="W68" s="3019"/>
      <c r="X68" s="1711"/>
      <c r="Y68" s="1711">
        <f t="shared" si="7"/>
        <v>0</v>
      </c>
      <c r="Z68" s="1711"/>
      <c r="AA68" s="1711"/>
      <c r="AB68" s="1711"/>
      <c r="AC68" s="1711">
        <f t="shared" si="8"/>
        <v>0</v>
      </c>
      <c r="AD68" s="1711"/>
      <c r="AE68" s="1711"/>
      <c r="AF68" s="1711"/>
      <c r="AG68" s="1711">
        <f t="shared" si="9"/>
        <v>0</v>
      </c>
      <c r="AH68" s="1711"/>
      <c r="AI68" s="1711"/>
      <c r="AJ68" s="1711"/>
      <c r="AK68" s="1711">
        <f t="shared" si="10"/>
        <v>0</v>
      </c>
      <c r="AL68" s="1711"/>
      <c r="AM68" s="1711"/>
      <c r="AN68" s="1711"/>
      <c r="AO68" s="1711">
        <f t="shared" si="11"/>
        <v>0</v>
      </c>
      <c r="AP68" s="3020"/>
      <c r="AQ68" s="3018">
        <f t="shared" si="12"/>
        <v>0</v>
      </c>
      <c r="AR68" s="3018">
        <f t="shared" si="13"/>
        <v>0</v>
      </c>
      <c r="AS68" s="3018">
        <f t="shared" si="14"/>
        <v>0</v>
      </c>
      <c r="AT68" s="3018" t="str">
        <f t="shared" si="15"/>
        <v xml:space="preserve">STATE: ; PDY: ; KKL: ; MHE: ; YNM: </v>
      </c>
      <c r="AU68" s="4946"/>
      <c r="AV68" s="4771"/>
    </row>
    <row r="69" spans="1:48" s="3005" customFormat="1" ht="36">
      <c r="A69" s="3069" t="s">
        <v>4341</v>
      </c>
      <c r="B69" s="1639">
        <v>11.17</v>
      </c>
      <c r="C69" s="2997"/>
      <c r="D69" s="1639" t="s">
        <v>4868</v>
      </c>
      <c r="E69" s="1802"/>
      <c r="F69" s="3022"/>
      <c r="G69" s="3022"/>
      <c r="H69" s="3022"/>
      <c r="I69" s="3022"/>
      <c r="J69" s="3022"/>
      <c r="K69" s="3022"/>
      <c r="L69" s="1648"/>
      <c r="M69" s="1642"/>
      <c r="N69" s="1648"/>
      <c r="O69" s="1642">
        <f>O70+O71+O72</f>
        <v>5</v>
      </c>
      <c r="P69" s="3011"/>
      <c r="Q69" s="2294"/>
      <c r="R69" s="2999">
        <f>R70+R71+R72</f>
        <v>0</v>
      </c>
      <c r="S69" s="1711"/>
      <c r="T69" s="1711"/>
      <c r="U69" s="1642">
        <f>U70+U71+U72</f>
        <v>500000</v>
      </c>
      <c r="V69" s="1780"/>
      <c r="W69" s="3019"/>
      <c r="X69" s="1711"/>
      <c r="Y69" s="1642">
        <f>Y70+Y71+Y72</f>
        <v>200000</v>
      </c>
      <c r="Z69" s="1711"/>
      <c r="AA69" s="1711"/>
      <c r="AB69" s="1711"/>
      <c r="AC69" s="1642">
        <f>AC70+AC71+AC72</f>
        <v>200000</v>
      </c>
      <c r="AD69" s="1711"/>
      <c r="AE69" s="1711"/>
      <c r="AF69" s="1711"/>
      <c r="AG69" s="1642">
        <f>AG70+AG71+AG72</f>
        <v>40000</v>
      </c>
      <c r="AH69" s="1711"/>
      <c r="AI69" s="1711"/>
      <c r="AJ69" s="1711"/>
      <c r="AK69" s="1642">
        <f>AK70+AK71+AK72</f>
        <v>30000</v>
      </c>
      <c r="AL69" s="1711"/>
      <c r="AM69" s="1711"/>
      <c r="AN69" s="1711"/>
      <c r="AO69" s="1642">
        <f>AO70+AO71+AO72</f>
        <v>30000</v>
      </c>
      <c r="AP69" s="3020"/>
      <c r="AQ69" s="3003">
        <f>AQ70+AQ71+AQ72</f>
        <v>500000</v>
      </c>
      <c r="AR69" s="3018"/>
      <c r="AS69" s="3018"/>
      <c r="AT69" s="3018"/>
      <c r="AU69" s="4754"/>
      <c r="AV69" s="4769"/>
    </row>
    <row r="70" spans="1:48" s="3052" customFormat="1" ht="409.5">
      <c r="A70" s="3062">
        <v>1</v>
      </c>
      <c r="B70" s="3007" t="s">
        <v>2637</v>
      </c>
      <c r="C70" s="3027" t="s">
        <v>1407</v>
      </c>
      <c r="D70" s="3027" t="s">
        <v>1408</v>
      </c>
      <c r="E70" s="1766" t="s">
        <v>4345</v>
      </c>
      <c r="F70" s="3028">
        <v>100</v>
      </c>
      <c r="G70" s="3028">
        <v>45</v>
      </c>
      <c r="H70" s="3036">
        <v>3</v>
      </c>
      <c r="I70" s="3028">
        <v>0.3</v>
      </c>
      <c r="J70" s="3008"/>
      <c r="K70" s="3009"/>
      <c r="L70" s="1648">
        <f t="shared" si="0"/>
        <v>21739.130434782608</v>
      </c>
      <c r="M70" s="1649">
        <f t="shared" ref="M70:M75" si="20">L70/100000</f>
        <v>0.21739130434782608</v>
      </c>
      <c r="N70" s="1648">
        <f t="shared" si="1"/>
        <v>23</v>
      </c>
      <c r="O70" s="3010">
        <f t="shared" ref="O70:O75" si="21">M70*N70</f>
        <v>5</v>
      </c>
      <c r="P70" s="3011" t="str">
        <f t="shared" si="6"/>
        <v>STATE: Cost proposed for  IEC activities at state level including World TB Day; PDY: District level IEC activities like patient provider meeting/community meeting/Rally/School programmes &amp; installation of audio &amp;visual system in Mobile medical van; KKL: District level IEC activities like IEC activities; MHE: District level IEC activities like IEC activities; YNM: District level IEC activities like IEC activities</v>
      </c>
      <c r="Q70" s="3012">
        <f>'Abs11. NTEP'!Q41</f>
        <v>0</v>
      </c>
      <c r="R70" s="3047">
        <f>'Abs11. NTEP'!R41</f>
        <v>0</v>
      </c>
      <c r="S70" s="1711">
        <f t="shared" si="2"/>
        <v>21739.130434782608</v>
      </c>
      <c r="T70" s="1711">
        <f t="shared" si="3"/>
        <v>23</v>
      </c>
      <c r="U70" s="1711">
        <f t="shared" si="4"/>
        <v>500000</v>
      </c>
      <c r="V70" s="1780" t="str">
        <f t="shared" si="5"/>
        <v>STATE: Cost proposed for  IEC activities at state level including World TB Day; PDY: District level IEC activities like patient provider meeting/community meeting/Rally/School programmes &amp; installation of audio &amp;visual system in Mobile medical van; KKL: District level IEC activities like IEC activities; MHE: District level IEC activities like IEC activities; YNM: District level IEC activities like IEC activities</v>
      </c>
      <c r="W70" s="3019">
        <v>40000</v>
      </c>
      <c r="X70" s="1711">
        <v>5</v>
      </c>
      <c r="Y70" s="1711">
        <f t="shared" si="7"/>
        <v>200000</v>
      </c>
      <c r="Z70" s="3513" t="s">
        <v>6993</v>
      </c>
      <c r="AA70" s="3420">
        <v>25000</v>
      </c>
      <c r="AB70" s="3420">
        <v>8</v>
      </c>
      <c r="AC70" s="3420">
        <f t="shared" si="8"/>
        <v>200000</v>
      </c>
      <c r="AD70" s="3513" t="s">
        <v>6994</v>
      </c>
      <c r="AE70" s="3420">
        <v>10000</v>
      </c>
      <c r="AF70" s="3420">
        <v>4</v>
      </c>
      <c r="AG70" s="3420">
        <f t="shared" si="9"/>
        <v>40000</v>
      </c>
      <c r="AH70" s="3513" t="s">
        <v>6995</v>
      </c>
      <c r="AI70" s="3420">
        <v>10000</v>
      </c>
      <c r="AJ70" s="3420">
        <v>3</v>
      </c>
      <c r="AK70" s="3420">
        <f t="shared" si="10"/>
        <v>30000</v>
      </c>
      <c r="AL70" s="3513" t="s">
        <v>6995</v>
      </c>
      <c r="AM70" s="3420">
        <v>10000</v>
      </c>
      <c r="AN70" s="3420">
        <v>3</v>
      </c>
      <c r="AO70" s="3420">
        <f t="shared" si="11"/>
        <v>30000</v>
      </c>
      <c r="AP70" s="3513" t="s">
        <v>6995</v>
      </c>
      <c r="AQ70" s="4090">
        <f t="shared" si="12"/>
        <v>500000</v>
      </c>
      <c r="AR70" s="4090">
        <f t="shared" si="13"/>
        <v>23</v>
      </c>
      <c r="AS70" s="4090">
        <f t="shared" si="14"/>
        <v>21739.130434782608</v>
      </c>
      <c r="AT70" s="4090" t="str">
        <f t="shared" si="15"/>
        <v>STATE: Cost proposed for  IEC activities at state level including World TB Day; PDY: District level IEC activities like patient provider meeting/community meeting/Rally/School programmes &amp; installation of audio &amp;visual system in Mobile medical van; KKL: District level IEC activities like IEC activities; MHE: District level IEC activities like IEC activities; YNM: District level IEC activities like IEC activities</v>
      </c>
      <c r="AU70" s="4946" t="s">
        <v>7539</v>
      </c>
      <c r="AV70" s="5014" t="s">
        <v>7685</v>
      </c>
    </row>
    <row r="71" spans="1:48" s="3074" customFormat="1" ht="40.5">
      <c r="A71" s="3070">
        <v>2</v>
      </c>
      <c r="B71" s="3042" t="s">
        <v>2638</v>
      </c>
      <c r="C71" s="3071"/>
      <c r="D71" s="3072" t="s">
        <v>4492</v>
      </c>
      <c r="E71" s="1766" t="s">
        <v>4345</v>
      </c>
      <c r="F71" s="3360">
        <v>4</v>
      </c>
      <c r="G71" s="3360"/>
      <c r="H71" s="3361">
        <v>1</v>
      </c>
      <c r="I71" s="3073"/>
      <c r="J71" s="3073"/>
      <c r="K71" s="3045"/>
      <c r="L71" s="1648">
        <f t="shared" si="0"/>
        <v>0</v>
      </c>
      <c r="M71" s="1649">
        <f t="shared" si="20"/>
        <v>0</v>
      </c>
      <c r="N71" s="1648">
        <f t="shared" si="1"/>
        <v>0</v>
      </c>
      <c r="O71" s="3046">
        <f t="shared" si="21"/>
        <v>0</v>
      </c>
      <c r="P71" s="3011" t="str">
        <f t="shared" si="6"/>
        <v xml:space="preserve">STATE: ; PDY: ; KKL: ; MHE: ; YNM: </v>
      </c>
      <c r="Q71" s="3012">
        <f>'Abs11. NTEP'!Q42</f>
        <v>0</v>
      </c>
      <c r="R71" s="3047">
        <f>'Abs11. NTEP'!R42</f>
        <v>0</v>
      </c>
      <c r="S71" s="1711">
        <f t="shared" si="2"/>
        <v>0</v>
      </c>
      <c r="T71" s="1711">
        <f t="shared" si="3"/>
        <v>0</v>
      </c>
      <c r="U71" s="1711">
        <f t="shared" si="4"/>
        <v>0</v>
      </c>
      <c r="V71" s="1780" t="str">
        <f t="shared" si="5"/>
        <v xml:space="preserve">STATE: ; PDY: ; KKL: ; MHE: ; YNM: </v>
      </c>
      <c r="W71" s="3019"/>
      <c r="X71" s="1711"/>
      <c r="Y71" s="1711">
        <f t="shared" si="7"/>
        <v>0</v>
      </c>
      <c r="Z71" s="1711"/>
      <c r="AA71" s="1711"/>
      <c r="AB71" s="1711"/>
      <c r="AC71" s="1711">
        <f t="shared" si="8"/>
        <v>0</v>
      </c>
      <c r="AD71" s="3362"/>
      <c r="AE71" s="1711"/>
      <c r="AF71" s="1711"/>
      <c r="AG71" s="1711">
        <f t="shared" si="9"/>
        <v>0</v>
      </c>
      <c r="AH71" s="3362"/>
      <c r="AI71" s="1711"/>
      <c r="AJ71" s="1711"/>
      <c r="AK71" s="1711">
        <f t="shared" si="10"/>
        <v>0</v>
      </c>
      <c r="AL71" s="3362"/>
      <c r="AM71" s="1711"/>
      <c r="AN71" s="1711"/>
      <c r="AO71" s="1711">
        <f t="shared" si="11"/>
        <v>0</v>
      </c>
      <c r="AP71" s="3362"/>
      <c r="AQ71" s="3018">
        <f t="shared" si="12"/>
        <v>0</v>
      </c>
      <c r="AR71" s="3018">
        <f t="shared" si="13"/>
        <v>0</v>
      </c>
      <c r="AS71" s="3018">
        <f t="shared" si="14"/>
        <v>0</v>
      </c>
      <c r="AT71" s="3018" t="str">
        <f t="shared" si="15"/>
        <v xml:space="preserve">STATE: ; PDY: ; KKL: ; MHE: ; YNM: </v>
      </c>
      <c r="AU71" s="4946" t="s">
        <v>7539</v>
      </c>
      <c r="AV71" s="4772"/>
    </row>
    <row r="72" spans="1:48" s="3052" customFormat="1" ht="72">
      <c r="A72" s="3062">
        <v>3</v>
      </c>
      <c r="B72" s="3007" t="s">
        <v>4491</v>
      </c>
      <c r="C72" s="3071"/>
      <c r="D72" s="2193" t="s">
        <v>5863</v>
      </c>
      <c r="E72" s="1766" t="s">
        <v>4345</v>
      </c>
      <c r="F72" s="3028">
        <v>1</v>
      </c>
      <c r="G72" s="3008"/>
      <c r="H72" s="3036">
        <v>1</v>
      </c>
      <c r="I72" s="3008"/>
      <c r="J72" s="3008"/>
      <c r="K72" s="3009"/>
      <c r="L72" s="1648">
        <f t="shared" ref="L72:L106" si="22">S72</f>
        <v>0</v>
      </c>
      <c r="M72" s="1649">
        <f t="shared" si="20"/>
        <v>0</v>
      </c>
      <c r="N72" s="1648">
        <f t="shared" ref="N72:N106" si="23">T72</f>
        <v>0</v>
      </c>
      <c r="O72" s="3010">
        <f t="shared" si="21"/>
        <v>0</v>
      </c>
      <c r="P72" s="3011" t="str">
        <f t="shared" si="6"/>
        <v xml:space="preserve">STATE: ; PDY: ; KKL: ; MHE: ; YNM: </v>
      </c>
      <c r="Q72" s="3012">
        <f>'Abs11. NTEP'!Q43</f>
        <v>0</v>
      </c>
      <c r="R72" s="3047">
        <f>'Abs11. NTEP'!R43</f>
        <v>0</v>
      </c>
      <c r="S72" s="1711">
        <f t="shared" si="2"/>
        <v>0</v>
      </c>
      <c r="T72" s="1711">
        <f t="shared" si="3"/>
        <v>0</v>
      </c>
      <c r="U72" s="1711">
        <f t="shared" si="4"/>
        <v>0</v>
      </c>
      <c r="V72" s="1780" t="str">
        <f t="shared" si="5"/>
        <v xml:space="preserve">STATE: ; PDY: ; KKL: ; MHE: ; YNM: </v>
      </c>
      <c r="W72" s="3019"/>
      <c r="X72" s="1711"/>
      <c r="Y72" s="1711">
        <f t="shared" si="7"/>
        <v>0</v>
      </c>
      <c r="Z72" s="3363"/>
      <c r="AA72" s="1711"/>
      <c r="AB72" s="1711"/>
      <c r="AC72" s="1711"/>
      <c r="AD72" s="1711"/>
      <c r="AE72" s="1711"/>
      <c r="AF72" s="1711"/>
      <c r="AG72" s="1711"/>
      <c r="AH72" s="3364"/>
      <c r="AI72" s="1711"/>
      <c r="AJ72" s="1711"/>
      <c r="AK72" s="1711">
        <f t="shared" si="10"/>
        <v>0</v>
      </c>
      <c r="AL72" s="1711"/>
      <c r="AM72" s="1711"/>
      <c r="AN72" s="1711"/>
      <c r="AO72" s="1711">
        <f t="shared" si="11"/>
        <v>0</v>
      </c>
      <c r="AP72" s="3020"/>
      <c r="AQ72" s="3018">
        <f t="shared" si="12"/>
        <v>0</v>
      </c>
      <c r="AR72" s="3018">
        <f t="shared" si="13"/>
        <v>0</v>
      </c>
      <c r="AS72" s="3018">
        <f t="shared" si="14"/>
        <v>0</v>
      </c>
      <c r="AT72" s="3018" t="e">
        <f>"STATE: "&amp;#REF!&amp;"; PDY: "&amp;AD72&amp;"; KKL: "&amp;Z72&amp;"; MHE: "&amp;AL72&amp;"; YNM: "&amp;AP72</f>
        <v>#REF!</v>
      </c>
      <c r="AU72" s="4946" t="s">
        <v>7539</v>
      </c>
      <c r="AV72" s="4771"/>
    </row>
    <row r="73" spans="1:48" s="3052" customFormat="1" ht="243.75">
      <c r="A73" s="3064" t="s">
        <v>4342</v>
      </c>
      <c r="B73" s="3007" t="s">
        <v>3885</v>
      </c>
      <c r="C73" s="3042"/>
      <c r="D73" s="2193" t="s">
        <v>5204</v>
      </c>
      <c r="E73" s="2964" t="s">
        <v>4345</v>
      </c>
      <c r="F73" s="3009"/>
      <c r="G73" s="3009"/>
      <c r="H73" s="3036">
        <v>1</v>
      </c>
      <c r="I73" s="3009"/>
      <c r="J73" s="3009"/>
      <c r="K73" s="2235"/>
      <c r="L73" s="1648">
        <f t="shared" si="22"/>
        <v>200000</v>
      </c>
      <c r="M73" s="1649">
        <f t="shared" si="20"/>
        <v>2</v>
      </c>
      <c r="N73" s="1648">
        <f t="shared" si="23"/>
        <v>1</v>
      </c>
      <c r="O73" s="3010">
        <f t="shared" si="21"/>
        <v>2</v>
      </c>
      <c r="P73" s="3011" t="str">
        <f t="shared" ref="P73:P106" si="24">V73</f>
        <v xml:space="preserve">STATE: ; PDY: IEC Activities for community awareness for Rabies prevention and control, Creation of IEC materials as per local needs &amp; Dissemination of iEC at State, districts &amp; Block Level - Rs.2.00 Lakhs; KKL: ; MHE: ; YNM: </v>
      </c>
      <c r="Q73" s="3012">
        <f>'Abs13. NRCP'!Q12</f>
        <v>0</v>
      </c>
      <c r="R73" s="3047">
        <f>'Abs13. NRCP'!R12</f>
        <v>0</v>
      </c>
      <c r="S73" s="1711">
        <f t="shared" si="2"/>
        <v>200000</v>
      </c>
      <c r="T73" s="1711">
        <f t="shared" si="3"/>
        <v>1</v>
      </c>
      <c r="U73" s="1711">
        <f t="shared" si="4"/>
        <v>200000</v>
      </c>
      <c r="V73" s="1780" t="str">
        <f t="shared" si="5"/>
        <v xml:space="preserve">STATE: ; PDY: IEC Activities for community awareness for Rabies prevention and control, Creation of IEC materials as per local needs &amp; Dissemination of iEC at State, districts &amp; Block Level - Rs.2.00 Lakhs; KKL: ; MHE: ; YNM: </v>
      </c>
      <c r="W73" s="3075"/>
      <c r="X73" s="3076"/>
      <c r="Y73" s="2157">
        <f t="shared" si="7"/>
        <v>0</v>
      </c>
      <c r="Z73" s="3076"/>
      <c r="AA73" s="3076">
        <v>200000</v>
      </c>
      <c r="AB73" s="3076">
        <v>1</v>
      </c>
      <c r="AC73" s="3076">
        <f>AA73*AB73</f>
        <v>200000</v>
      </c>
      <c r="AD73" s="3077" t="s">
        <v>6600</v>
      </c>
      <c r="AE73" s="3076"/>
      <c r="AF73" s="3076"/>
      <c r="AG73" s="2157">
        <f t="shared" si="9"/>
        <v>0</v>
      </c>
      <c r="AH73" s="3076"/>
      <c r="AI73" s="3076"/>
      <c r="AJ73" s="3076"/>
      <c r="AK73" s="2157">
        <f t="shared" si="10"/>
        <v>0</v>
      </c>
      <c r="AL73" s="3076"/>
      <c r="AM73" s="3076"/>
      <c r="AN73" s="3076"/>
      <c r="AO73" s="2157">
        <f t="shared" si="11"/>
        <v>0</v>
      </c>
      <c r="AP73" s="3078"/>
      <c r="AQ73" s="3018">
        <f t="shared" si="12"/>
        <v>200000</v>
      </c>
      <c r="AR73" s="3018">
        <f t="shared" si="13"/>
        <v>1</v>
      </c>
      <c r="AS73" s="3018">
        <f t="shared" si="14"/>
        <v>200000</v>
      </c>
      <c r="AT73" s="3018" t="str">
        <f t="shared" si="15"/>
        <v xml:space="preserve">STATE: ; PDY: IEC Activities for community awareness for Rabies prevention and control, Creation of IEC materials as per local needs &amp; Dissemination of iEC at State, districts &amp; Block Level - Rs.2.00 Lakhs; KKL: ; MHE: ; YNM: </v>
      </c>
      <c r="AU73" s="4946" t="s">
        <v>7540</v>
      </c>
      <c r="AV73" s="5014" t="s">
        <v>7889</v>
      </c>
    </row>
    <row r="74" spans="1:48" s="3048" customFormat="1" ht="54">
      <c r="A74" s="3069" t="s">
        <v>4343</v>
      </c>
      <c r="B74" s="3042" t="s">
        <v>4005</v>
      </c>
      <c r="C74" s="3042"/>
      <c r="D74" s="1824" t="s">
        <v>4510</v>
      </c>
      <c r="E74" s="2964" t="s">
        <v>4345</v>
      </c>
      <c r="F74" s="3045"/>
      <c r="G74" s="3045"/>
      <c r="H74" s="3045"/>
      <c r="I74" s="3045"/>
      <c r="J74" s="3045"/>
      <c r="K74" s="3045"/>
      <c r="L74" s="1648">
        <f t="shared" si="22"/>
        <v>0</v>
      </c>
      <c r="M74" s="1649">
        <f t="shared" si="20"/>
        <v>0</v>
      </c>
      <c r="N74" s="1648">
        <f t="shared" si="23"/>
        <v>0</v>
      </c>
      <c r="O74" s="3046">
        <f t="shared" si="21"/>
        <v>0</v>
      </c>
      <c r="P74" s="3011" t="str">
        <f t="shared" si="24"/>
        <v xml:space="preserve">STATE: ; PDY: ; KKL: ; MHE: ; YNM: </v>
      </c>
      <c r="Q74" s="3012">
        <f>'Abs14. PPCL'!Q12</f>
        <v>0</v>
      </c>
      <c r="R74" s="3047">
        <f>'Abs14. PPCL'!R12</f>
        <v>0</v>
      </c>
      <c r="S74" s="1711">
        <f t="shared" si="2"/>
        <v>0</v>
      </c>
      <c r="T74" s="1711">
        <f t="shared" si="3"/>
        <v>0</v>
      </c>
      <c r="U74" s="1711">
        <f t="shared" si="4"/>
        <v>0</v>
      </c>
      <c r="V74" s="1780" t="str">
        <f t="shared" si="5"/>
        <v xml:space="preserve">STATE: ; PDY: ; KKL: ; MHE: ; YNM: </v>
      </c>
      <c r="W74" s="3019"/>
      <c r="X74" s="1711"/>
      <c r="Y74" s="1711">
        <f t="shared" si="7"/>
        <v>0</v>
      </c>
      <c r="Z74" s="1711"/>
      <c r="AA74" s="1711"/>
      <c r="AB74" s="1711"/>
      <c r="AC74" s="1711">
        <f t="shared" si="8"/>
        <v>0</v>
      </c>
      <c r="AD74" s="1711"/>
      <c r="AE74" s="1711"/>
      <c r="AF74" s="1711"/>
      <c r="AG74" s="1711">
        <f t="shared" si="9"/>
        <v>0</v>
      </c>
      <c r="AH74" s="1711"/>
      <c r="AI74" s="1711"/>
      <c r="AJ74" s="1711"/>
      <c r="AK74" s="1711">
        <f t="shared" si="10"/>
        <v>0</v>
      </c>
      <c r="AL74" s="1711"/>
      <c r="AM74" s="1711"/>
      <c r="AN74" s="1711"/>
      <c r="AO74" s="1711">
        <f t="shared" si="11"/>
        <v>0</v>
      </c>
      <c r="AP74" s="3020"/>
      <c r="AQ74" s="3018">
        <f t="shared" si="12"/>
        <v>0</v>
      </c>
      <c r="AR74" s="3018">
        <f t="shared" si="13"/>
        <v>0</v>
      </c>
      <c r="AS74" s="3018">
        <f t="shared" si="14"/>
        <v>0</v>
      </c>
      <c r="AT74" s="3018" t="str">
        <f t="shared" si="15"/>
        <v xml:space="preserve">STATE: ; PDY: ; KKL: ; MHE: ; YNM: </v>
      </c>
      <c r="AU74" s="4753" t="s">
        <v>7541</v>
      </c>
      <c r="AV74" s="4770"/>
    </row>
    <row r="75" spans="1:48" s="3048" customFormat="1" ht="60.75">
      <c r="A75" s="3069" t="s">
        <v>4646</v>
      </c>
      <c r="B75" s="3042"/>
      <c r="C75" s="3042"/>
      <c r="D75" s="1824" t="s">
        <v>5242</v>
      </c>
      <c r="E75" s="2964" t="s">
        <v>4345</v>
      </c>
      <c r="F75" s="3045"/>
      <c r="G75" s="3045"/>
      <c r="H75" s="3045"/>
      <c r="I75" s="3045"/>
      <c r="J75" s="3045"/>
      <c r="K75" s="3045"/>
      <c r="L75" s="1648">
        <f t="shared" si="22"/>
        <v>0</v>
      </c>
      <c r="M75" s="1649">
        <f t="shared" si="20"/>
        <v>0</v>
      </c>
      <c r="N75" s="1648">
        <f t="shared" si="23"/>
        <v>0</v>
      </c>
      <c r="O75" s="3046">
        <f t="shared" si="21"/>
        <v>0</v>
      </c>
      <c r="P75" s="3011" t="str">
        <f t="shared" si="24"/>
        <v xml:space="preserve">STATE: ; PDY: ; KKL: ; MHE: ; YNM: </v>
      </c>
      <c r="Q75" s="3012">
        <f>'Abs12. NVHCP'!Q33</f>
        <v>0</v>
      </c>
      <c r="R75" s="3079">
        <f>'Abs12. NVHCP'!R33</f>
        <v>0</v>
      </c>
      <c r="S75" s="1711">
        <f t="shared" ref="S75:S106" si="25">IFERROR(AQ75/AR75,0)</f>
        <v>0</v>
      </c>
      <c r="T75" s="1711">
        <f t="shared" ref="T75:T106" si="26">X75+AB75+AF75+AJ75+AN75</f>
        <v>0</v>
      </c>
      <c r="U75" s="1711">
        <f t="shared" ref="U75:U106" si="27">S75*T75</f>
        <v>0</v>
      </c>
      <c r="V75" s="1780" t="str">
        <f t="shared" ref="V75:V106" si="28">"STATE: "&amp;Z75&amp;"; PDY: "&amp;AD75&amp;"; KKL: "&amp;AH75&amp;"; MHE: "&amp;AL75&amp;"; YNM: "&amp;AP75</f>
        <v xml:space="preserve">STATE: ; PDY: ; KKL: ; MHE: ; YNM: </v>
      </c>
      <c r="W75" s="3019"/>
      <c r="X75" s="1711"/>
      <c r="Y75" s="1711">
        <f>W75*X75</f>
        <v>0</v>
      </c>
      <c r="Z75" s="1711"/>
      <c r="AA75" s="1711"/>
      <c r="AB75" s="1711"/>
      <c r="AC75" s="1711">
        <f>AA75*AB75</f>
        <v>0</v>
      </c>
      <c r="AD75" s="1711"/>
      <c r="AE75" s="1711"/>
      <c r="AF75" s="1711"/>
      <c r="AG75" s="1711">
        <f>AE75*AF75</f>
        <v>0</v>
      </c>
      <c r="AH75" s="1711"/>
      <c r="AI75" s="1711"/>
      <c r="AJ75" s="1711"/>
      <c r="AK75" s="1711">
        <f>AI75*AJ75</f>
        <v>0</v>
      </c>
      <c r="AL75" s="1711"/>
      <c r="AM75" s="1711"/>
      <c r="AN75" s="1711"/>
      <c r="AO75" s="1711">
        <f>AM75*AN75</f>
        <v>0</v>
      </c>
      <c r="AP75" s="3020"/>
      <c r="AQ75" s="3018">
        <f t="shared" ref="AQ75:AQ106" si="29">Y75+AC75+AG75+AK75+AO75</f>
        <v>0</v>
      </c>
      <c r="AR75" s="3018">
        <f t="shared" ref="AR75:AR106" si="30">X75+AB75+AF75+AJ75+AN75</f>
        <v>0</v>
      </c>
      <c r="AS75" s="3018">
        <f t="shared" ref="AS75:AS106" si="31">IFERROR((AQ75/AR75),0)</f>
        <v>0</v>
      </c>
      <c r="AT75" s="3018" t="str">
        <f t="shared" ref="AT75:AT106" si="32">"STATE: "&amp;Z75&amp;"; PDY: "&amp;AD75&amp;"; KKL: "&amp;AH75&amp;"; MHE: "&amp;AL75&amp;"; YNM: "&amp;AP75</f>
        <v xml:space="preserve">STATE: ; PDY: ; KKL: ; MHE: ; YNM: </v>
      </c>
      <c r="AU75" s="4753" t="s">
        <v>7542</v>
      </c>
      <c r="AV75" s="4770"/>
    </row>
    <row r="76" spans="1:48" s="2995" customFormat="1" ht="37.5">
      <c r="A76" s="5471" t="s">
        <v>5203</v>
      </c>
      <c r="B76" s="5471"/>
      <c r="C76" s="5471"/>
      <c r="D76" s="5471"/>
      <c r="E76" s="2287"/>
      <c r="F76" s="2312"/>
      <c r="G76" s="2312"/>
      <c r="H76" s="2312"/>
      <c r="I76" s="2312"/>
      <c r="J76" s="2312"/>
      <c r="K76" s="2312"/>
      <c r="L76" s="1648">
        <f t="shared" si="22"/>
        <v>0</v>
      </c>
      <c r="M76" s="2289"/>
      <c r="N76" s="1648">
        <f t="shared" si="23"/>
        <v>0</v>
      </c>
      <c r="O76" s="2290"/>
      <c r="P76" s="3011" t="str">
        <f t="shared" si="24"/>
        <v xml:space="preserve">STATE: ; PDY: ; KKL: ; MHE: ; YNM: </v>
      </c>
      <c r="Q76" s="2291"/>
      <c r="R76" s="2991"/>
      <c r="S76" s="1711">
        <f t="shared" si="25"/>
        <v>0</v>
      </c>
      <c r="T76" s="1711">
        <f t="shared" si="26"/>
        <v>0</v>
      </c>
      <c r="U76" s="1711">
        <f t="shared" si="27"/>
        <v>0</v>
      </c>
      <c r="V76" s="1780" t="str">
        <f t="shared" si="28"/>
        <v xml:space="preserve">STATE: ; PDY: ; KKL: ; MHE: ; YNM: </v>
      </c>
      <c r="W76" s="3019"/>
      <c r="X76" s="1711"/>
      <c r="Y76" s="1711">
        <f>W76*X76</f>
        <v>0</v>
      </c>
      <c r="Z76" s="1711"/>
      <c r="AA76" s="1711"/>
      <c r="AB76" s="1711"/>
      <c r="AC76" s="1711">
        <f>AA76*AB76</f>
        <v>0</v>
      </c>
      <c r="AD76" s="1711"/>
      <c r="AE76" s="1711"/>
      <c r="AF76" s="1711"/>
      <c r="AG76" s="1711">
        <f>AE76*AF76</f>
        <v>0</v>
      </c>
      <c r="AH76" s="1711"/>
      <c r="AI76" s="1711"/>
      <c r="AJ76" s="1711"/>
      <c r="AK76" s="1711">
        <f>AI76*AJ76</f>
        <v>0</v>
      </c>
      <c r="AL76" s="1711"/>
      <c r="AM76" s="1711"/>
      <c r="AN76" s="1711"/>
      <c r="AO76" s="1711">
        <f>AM76*AN76</f>
        <v>0</v>
      </c>
      <c r="AP76" s="3020"/>
      <c r="AQ76" s="3018">
        <f t="shared" si="29"/>
        <v>0</v>
      </c>
      <c r="AR76" s="3018">
        <f t="shared" si="30"/>
        <v>0</v>
      </c>
      <c r="AS76" s="3018">
        <f t="shared" si="31"/>
        <v>0</v>
      </c>
      <c r="AT76" s="3018" t="str">
        <f t="shared" si="32"/>
        <v xml:space="preserve">STATE: ; PDY: ; KKL: ; MHE: ; YNM: </v>
      </c>
      <c r="AU76" s="4943"/>
      <c r="AV76" s="4768"/>
    </row>
    <row r="77" spans="1:48" s="3005" customFormat="1" ht="36">
      <c r="A77" s="3069" t="s">
        <v>4337</v>
      </c>
      <c r="B77" s="1639">
        <v>11.18</v>
      </c>
      <c r="C77" s="2997"/>
      <c r="D77" s="1639" t="s">
        <v>1409</v>
      </c>
      <c r="E77" s="1802"/>
      <c r="F77" s="3022"/>
      <c r="G77" s="3022"/>
      <c r="H77" s="3022"/>
      <c r="I77" s="3022"/>
      <c r="J77" s="3022"/>
      <c r="K77" s="3022"/>
      <c r="L77" s="1648"/>
      <c r="M77" s="1642"/>
      <c r="N77" s="1648"/>
      <c r="O77" s="1642">
        <f>O78+O79</f>
        <v>4.9999895999999993</v>
      </c>
      <c r="P77" s="3011"/>
      <c r="Q77" s="2294"/>
      <c r="R77" s="2999">
        <f>R78+R79</f>
        <v>0</v>
      </c>
      <c r="S77" s="1711"/>
      <c r="T77" s="1711"/>
      <c r="U77" s="1642">
        <f>U78+U79</f>
        <v>499998.95999999996</v>
      </c>
      <c r="V77" s="1780"/>
      <c r="W77" s="3019"/>
      <c r="X77" s="1711"/>
      <c r="Y77" s="1642">
        <f>Y78+Y79</f>
        <v>0</v>
      </c>
      <c r="Z77" s="1711"/>
      <c r="AA77" s="1711"/>
      <c r="AB77" s="1711"/>
      <c r="AC77" s="1642">
        <f>AC78+AC79</f>
        <v>300000</v>
      </c>
      <c r="AD77" s="1711"/>
      <c r="AE77" s="1711"/>
      <c r="AF77" s="1711"/>
      <c r="AG77" s="1642">
        <f>AG78+AG79</f>
        <v>99999.99</v>
      </c>
      <c r="AH77" s="1711"/>
      <c r="AI77" s="1711"/>
      <c r="AJ77" s="1711"/>
      <c r="AK77" s="1642">
        <f>AK78+AK79</f>
        <v>49999.979999999996</v>
      </c>
      <c r="AL77" s="1711"/>
      <c r="AM77" s="1711"/>
      <c r="AN77" s="1711"/>
      <c r="AO77" s="1642">
        <f>AO78+AO79</f>
        <v>49998.990000000005</v>
      </c>
      <c r="AP77" s="3020"/>
      <c r="AQ77" s="3003">
        <f>AQ78+AQ79</f>
        <v>499998.95999999996</v>
      </c>
      <c r="AR77" s="3018"/>
      <c r="AS77" s="3018"/>
      <c r="AT77" s="3018"/>
      <c r="AU77" s="4754"/>
      <c r="AV77" s="4769"/>
    </row>
    <row r="78" spans="1:48" s="3005" customFormat="1" ht="356.25">
      <c r="A78" s="1787">
        <v>1</v>
      </c>
      <c r="B78" s="3007" t="s">
        <v>1426</v>
      </c>
      <c r="C78" s="2193" t="s">
        <v>1411</v>
      </c>
      <c r="D78" s="2193" t="s">
        <v>4457</v>
      </c>
      <c r="E78" s="1746" t="s">
        <v>85</v>
      </c>
      <c r="F78" s="3008"/>
      <c r="G78" s="3008"/>
      <c r="H78" s="3008">
        <v>5</v>
      </c>
      <c r="I78" s="3008"/>
      <c r="J78" s="3008"/>
      <c r="K78" s="3009"/>
      <c r="L78" s="1648">
        <f t="shared" si="22"/>
        <v>41666.579999999994</v>
      </c>
      <c r="M78" s="1649">
        <f>L78/100000</f>
        <v>0.41666579999999992</v>
      </c>
      <c r="N78" s="1648">
        <f t="shared" si="23"/>
        <v>12</v>
      </c>
      <c r="O78" s="3010">
        <f>M78*N78</f>
        <v>4.9999895999999993</v>
      </c>
      <c r="P78" s="3011" t="str">
        <f t="shared" si="24"/>
        <v xml:space="preserve">STATE: ; PDY:  Celebration of Eye donation fortnight, World Sight day &amp; World Glacoma  week ; KKL: Celebration of Eye donation fortnight, World Sight day &amp; World Glacoma  week ; MHE: Celebration of Eye donation fortnight, World Sight day &amp; World Glacoma  week ; YNM: Celebration of Eye donation fortnight, World Sight day &amp; World Glacoma  week </v>
      </c>
      <c r="Q78" s="3012">
        <f>'Abs15. NPCB'!Q28</f>
        <v>0</v>
      </c>
      <c r="R78" s="3047">
        <f>'Abs15. NPCB'!R28</f>
        <v>0</v>
      </c>
      <c r="S78" s="1711">
        <f t="shared" si="25"/>
        <v>41666.579999999994</v>
      </c>
      <c r="T78" s="1711">
        <f t="shared" si="26"/>
        <v>12</v>
      </c>
      <c r="U78" s="1711">
        <f t="shared" si="27"/>
        <v>499998.95999999996</v>
      </c>
      <c r="V78" s="1780" t="str">
        <f t="shared" si="28"/>
        <v xml:space="preserve">STATE: ; PDY:  Celebration of Eye donation fortnight, World Sight day &amp; World Glacoma  week ; KKL: Celebration of Eye donation fortnight, World Sight day &amp; World Glacoma  week ; MHE: Celebration of Eye donation fortnight, World Sight day &amp; World Glacoma  week ; YNM: Celebration of Eye donation fortnight, World Sight day &amp; World Glacoma  week </v>
      </c>
      <c r="W78" s="3342"/>
      <c r="X78" s="3342"/>
      <c r="Y78" s="3342">
        <f>W78*X78</f>
        <v>0</v>
      </c>
      <c r="Z78" s="3343"/>
      <c r="AA78" s="1666">
        <v>100000</v>
      </c>
      <c r="AB78" s="1666">
        <v>3</v>
      </c>
      <c r="AC78" s="1666">
        <f>AA78*AB78</f>
        <v>300000</v>
      </c>
      <c r="AD78" s="1669" t="s">
        <v>6742</v>
      </c>
      <c r="AE78" s="1666">
        <v>33333.33</v>
      </c>
      <c r="AF78" s="1666">
        <v>3</v>
      </c>
      <c r="AG78" s="1666">
        <f>AE78*AF78</f>
        <v>99999.99</v>
      </c>
      <c r="AH78" s="1666" t="s">
        <v>6743</v>
      </c>
      <c r="AI78" s="1666">
        <v>16666.66</v>
      </c>
      <c r="AJ78" s="1666">
        <v>3</v>
      </c>
      <c r="AK78" s="1666">
        <f>AI78*AJ78</f>
        <v>49999.979999999996</v>
      </c>
      <c r="AL78" s="1666" t="s">
        <v>6743</v>
      </c>
      <c r="AM78" s="1666">
        <v>16666.330000000002</v>
      </c>
      <c r="AN78" s="1666">
        <v>3</v>
      </c>
      <c r="AO78" s="1666">
        <f>AM78*AN78</f>
        <v>49998.990000000005</v>
      </c>
      <c r="AP78" s="3344" t="s">
        <v>6743</v>
      </c>
      <c r="AQ78" s="3018">
        <f t="shared" si="29"/>
        <v>499998.95999999996</v>
      </c>
      <c r="AR78" s="3018">
        <f t="shared" si="30"/>
        <v>12</v>
      </c>
      <c r="AS78" s="3018">
        <f t="shared" si="31"/>
        <v>41666.579999999994</v>
      </c>
      <c r="AT78" s="3018" t="str">
        <f t="shared" si="32"/>
        <v xml:space="preserve">STATE: ; PDY:  Celebration of Eye donation fortnight, World Sight day &amp; World Glacoma  week ; KKL: Celebration of Eye donation fortnight, World Sight day &amp; World Glacoma  week ; MHE: Celebration of Eye donation fortnight, World Sight day &amp; World Glacoma  week ; YNM: Celebration of Eye donation fortnight, World Sight day &amp; World Glacoma  week </v>
      </c>
      <c r="AU78" s="4754" t="s">
        <v>7543</v>
      </c>
      <c r="AV78" s="4991" t="s">
        <v>8163</v>
      </c>
    </row>
    <row r="79" spans="1:48" s="3005" customFormat="1" ht="37.5">
      <c r="A79" s="1787">
        <v>2</v>
      </c>
      <c r="B79" s="3007" t="s">
        <v>2639</v>
      </c>
      <c r="C79" s="1824"/>
      <c r="D79" s="2193" t="s">
        <v>1347</v>
      </c>
      <c r="E79" s="1746" t="s">
        <v>85</v>
      </c>
      <c r="F79" s="3008"/>
      <c r="G79" s="3008"/>
      <c r="H79" s="3008"/>
      <c r="I79" s="3008"/>
      <c r="J79" s="3008"/>
      <c r="K79" s="3009"/>
      <c r="L79" s="1648">
        <f t="shared" si="22"/>
        <v>0</v>
      </c>
      <c r="M79" s="1649">
        <f>L79/100000</f>
        <v>0</v>
      </c>
      <c r="N79" s="1648">
        <f t="shared" si="23"/>
        <v>0</v>
      </c>
      <c r="O79" s="3010">
        <f>M79*N79</f>
        <v>0</v>
      </c>
      <c r="P79" s="3011" t="str">
        <f t="shared" si="24"/>
        <v xml:space="preserve">STATE: ; PDY: ; KKL: ; MHE: ; YNM: </v>
      </c>
      <c r="Q79" s="3012">
        <f>'Abs15. NPCB'!Q29</f>
        <v>0</v>
      </c>
      <c r="R79" s="3047">
        <f>'Abs15. NPCB'!R29</f>
        <v>0</v>
      </c>
      <c r="S79" s="1711">
        <f t="shared" si="25"/>
        <v>0</v>
      </c>
      <c r="T79" s="1711">
        <f t="shared" si="26"/>
        <v>0</v>
      </c>
      <c r="U79" s="1711">
        <f t="shared" si="27"/>
        <v>0</v>
      </c>
      <c r="V79" s="1780" t="str">
        <f t="shared" si="28"/>
        <v xml:space="preserve">STATE: ; PDY: ; KKL: ; MHE: ; YNM: </v>
      </c>
      <c r="W79" s="3019"/>
      <c r="X79" s="1711"/>
      <c r="Y79" s="1711">
        <f>W79*X79</f>
        <v>0</v>
      </c>
      <c r="Z79" s="1711"/>
      <c r="AA79" s="1711"/>
      <c r="AB79" s="1711"/>
      <c r="AC79" s="1711">
        <f>AA79*AB79</f>
        <v>0</v>
      </c>
      <c r="AD79" s="1711"/>
      <c r="AE79" s="1711"/>
      <c r="AF79" s="1711"/>
      <c r="AG79" s="1711">
        <f>AE79*AF79</f>
        <v>0</v>
      </c>
      <c r="AH79" s="1711"/>
      <c r="AI79" s="1711"/>
      <c r="AJ79" s="1711"/>
      <c r="AK79" s="1711">
        <f>AI79*AJ79</f>
        <v>0</v>
      </c>
      <c r="AL79" s="1711"/>
      <c r="AM79" s="1711"/>
      <c r="AN79" s="1711"/>
      <c r="AO79" s="1711">
        <f>AM79*AN79</f>
        <v>0</v>
      </c>
      <c r="AP79" s="3020"/>
      <c r="AQ79" s="3018">
        <f t="shared" si="29"/>
        <v>0</v>
      </c>
      <c r="AR79" s="3018">
        <f t="shared" si="30"/>
        <v>0</v>
      </c>
      <c r="AS79" s="3018">
        <f t="shared" si="31"/>
        <v>0</v>
      </c>
      <c r="AT79" s="3018" t="str">
        <f t="shared" si="32"/>
        <v xml:space="preserve">STATE: ; PDY: ; KKL: ; MHE: ; YNM: </v>
      </c>
      <c r="AU79" s="4754"/>
      <c r="AV79" s="4769"/>
    </row>
    <row r="80" spans="1:48" s="3005" customFormat="1" ht="36">
      <c r="A80" s="3069" t="s">
        <v>4338</v>
      </c>
      <c r="B80" s="1639">
        <v>11.19</v>
      </c>
      <c r="C80" s="2997" t="s">
        <v>1412</v>
      </c>
      <c r="D80" s="1639" t="s">
        <v>1413</v>
      </c>
      <c r="E80" s="1802"/>
      <c r="F80" s="3022"/>
      <c r="G80" s="3022"/>
      <c r="H80" s="3022"/>
      <c r="I80" s="3022"/>
      <c r="J80" s="3022"/>
      <c r="K80" s="3022"/>
      <c r="L80" s="1648"/>
      <c r="M80" s="1642"/>
      <c r="N80" s="1648"/>
      <c r="O80" s="1642">
        <f>SUM(O81:O83)</f>
        <v>8.6475000000000009</v>
      </c>
      <c r="P80" s="3011"/>
      <c r="Q80" s="2294"/>
      <c r="R80" s="2999">
        <f>SUM(R81:R83)</f>
        <v>0</v>
      </c>
      <c r="S80" s="1711"/>
      <c r="T80" s="1711"/>
      <c r="U80" s="1642">
        <f>SUM(U81:U83)</f>
        <v>864750</v>
      </c>
      <c r="V80" s="1780"/>
      <c r="W80" s="3019"/>
      <c r="X80" s="1711"/>
      <c r="Y80" s="1642">
        <f>SUM(Y81:Y83)</f>
        <v>0</v>
      </c>
      <c r="Z80" s="1711"/>
      <c r="AA80" s="1711"/>
      <c r="AB80" s="1711"/>
      <c r="AC80" s="1642">
        <f>SUM(AC81:AC83)</f>
        <v>544750</v>
      </c>
      <c r="AD80" s="1711"/>
      <c r="AE80" s="1711"/>
      <c r="AF80" s="1711"/>
      <c r="AG80" s="1642">
        <f>SUM(AG81:AG83)</f>
        <v>230000</v>
      </c>
      <c r="AH80" s="1711"/>
      <c r="AI80" s="1711"/>
      <c r="AJ80" s="1711"/>
      <c r="AK80" s="1642">
        <f>SUM(AK81:AK83)</f>
        <v>45000</v>
      </c>
      <c r="AL80" s="1711"/>
      <c r="AM80" s="1711"/>
      <c r="AN80" s="1711"/>
      <c r="AO80" s="1642">
        <f>SUM(AO81:AO83)</f>
        <v>45000</v>
      </c>
      <c r="AP80" s="3020"/>
      <c r="AQ80" s="3003">
        <f>SUM(AQ81:AQ83)</f>
        <v>864750</v>
      </c>
      <c r="AR80" s="3018"/>
      <c r="AS80" s="3018"/>
      <c r="AT80" s="3018"/>
      <c r="AU80" s="4754"/>
      <c r="AV80" s="4769"/>
    </row>
    <row r="81" spans="1:48" s="3005" customFormat="1" ht="261.75" customHeight="1">
      <c r="A81" s="1787">
        <v>1</v>
      </c>
      <c r="B81" s="3007" t="s">
        <v>1430</v>
      </c>
      <c r="C81" s="2193" t="s">
        <v>1415</v>
      </c>
      <c r="D81" s="3027" t="s">
        <v>1416</v>
      </c>
      <c r="E81" s="1746" t="s">
        <v>85</v>
      </c>
      <c r="F81" s="3080"/>
      <c r="G81" s="3080"/>
      <c r="H81" s="3080">
        <v>1.8975000080000002</v>
      </c>
      <c r="I81" s="3080"/>
      <c r="J81" s="3080"/>
      <c r="K81" s="3009"/>
      <c r="L81" s="1648">
        <f t="shared" si="22"/>
        <v>4200</v>
      </c>
      <c r="M81" s="1649">
        <f>L81/100000</f>
        <v>4.2000000000000003E-2</v>
      </c>
      <c r="N81" s="1648">
        <f t="shared" si="23"/>
        <v>50</v>
      </c>
      <c r="O81" s="3010">
        <f>M81*N81</f>
        <v>2.1</v>
      </c>
      <c r="P81" s="3011" t="str">
        <f t="shared" si="24"/>
        <v>STATE: ; PDY: IEC Materials  - Alcohol awareness month, Awareness Creation Programme, world schizophrenia day, sucide prevention week, world suicide prevention day, orentation programme for suicide prevention day awareness, World Mental Health awareness week, Orentation and Sensitization training Programme for Health Workers, World AIDS day on Psychiatric implication of HIV/AIDS target population .; KKL: IEC Materials  -  world schizophrenia day, sucide prevention week, world suicide prevention day, orentaion programme for suicide prevention day awareness, Mental Health awareness week, World AIDS day on Psychiatric implication of HIV/AIDS target population .; MHE: IEC Materials  -  world schizophrenia day, sucide prevention week, world suicide prevention day, orentaion programme for suicide prevention day awareness, Mental Health awareness week, World AIDS day on Psychiatric implication of HIV/AIDS target population .; YNM: IEC Materials  -  world schizophrenia day, sucide prevention week, world suicide prevention day, orentaion programme for suicide prevention day awareness, Mental Health awareness week, World AIDS day on Psychiatric implication of HIV/AIDS target population .</v>
      </c>
      <c r="Q81" s="3012">
        <f>'Abs16. NMHP'!Q22</f>
        <v>0</v>
      </c>
      <c r="R81" s="3047">
        <f>'Abs16. NMHP'!R22</f>
        <v>0</v>
      </c>
      <c r="S81" s="1711">
        <f t="shared" si="25"/>
        <v>4200</v>
      </c>
      <c r="T81" s="1711">
        <f t="shared" si="26"/>
        <v>50</v>
      </c>
      <c r="U81" s="1711">
        <f t="shared" si="27"/>
        <v>210000</v>
      </c>
      <c r="V81" s="1780" t="str">
        <f t="shared" si="28"/>
        <v>STATE: ; PDY: IEC Materials  - Alcohol awareness month, Awareness Creation Programme, world schizophrenia day, sucide prevention week, world suicide prevention day, orentation programme for suicide prevention day awareness, World Mental Health awareness week, Orentation and Sensitization training Programme for Health Workers, World AIDS day on Psychiatric implication of HIV/AIDS target population .; KKL: IEC Materials  -  world schizophrenia day, sucide prevention week, world suicide prevention day, orentaion programme for suicide prevention day awareness, Mental Health awareness week, World AIDS day on Psychiatric implication of HIV/AIDS target population .; MHE: IEC Materials  -  world schizophrenia day, sucide prevention week, world suicide prevention day, orentaion programme for suicide prevention day awareness, Mental Health awareness week, World AIDS day on Psychiatric implication of HIV/AIDS target population .; YNM: IEC Materials  -  world schizophrenia day, sucide prevention week, world suicide prevention day, orentaion programme for suicide prevention day awareness, Mental Health awareness week, World AIDS day on Psychiatric implication of HIV/AIDS target population .</v>
      </c>
      <c r="W81" s="3014"/>
      <c r="X81" s="3015"/>
      <c r="Y81" s="2157">
        <f>W81*X81</f>
        <v>0</v>
      </c>
      <c r="Z81" s="3015"/>
      <c r="AA81" s="1768">
        <v>7000</v>
      </c>
      <c r="AB81" s="1768">
        <v>20</v>
      </c>
      <c r="AC81" s="1769">
        <f>AA81*AB81</f>
        <v>140000</v>
      </c>
      <c r="AD81" s="1769" t="s">
        <v>5936</v>
      </c>
      <c r="AE81" s="1768">
        <v>3000</v>
      </c>
      <c r="AF81" s="1768">
        <v>10</v>
      </c>
      <c r="AG81" s="1769">
        <f>AE81*AF81</f>
        <v>30000</v>
      </c>
      <c r="AH81" s="1769" t="s">
        <v>5937</v>
      </c>
      <c r="AI81" s="1768">
        <v>2000</v>
      </c>
      <c r="AJ81" s="1768">
        <v>10</v>
      </c>
      <c r="AK81" s="1769">
        <f>AI81*AJ81</f>
        <v>20000</v>
      </c>
      <c r="AL81" s="1769" t="s">
        <v>5937</v>
      </c>
      <c r="AM81" s="1768">
        <v>2000</v>
      </c>
      <c r="AN81" s="1768">
        <v>10</v>
      </c>
      <c r="AO81" s="1769">
        <f>AM81*AN81</f>
        <v>20000</v>
      </c>
      <c r="AP81" s="1769" t="s">
        <v>5937</v>
      </c>
      <c r="AQ81" s="3552">
        <f t="shared" ref="AQ81:AQ82" si="33">Y81+AC81+AG81+AK81+AO81</f>
        <v>210000</v>
      </c>
      <c r="AR81" s="3552">
        <f t="shared" ref="AR81:AR82" si="34">X81+AB81+AF81+AJ81+AN81</f>
        <v>50</v>
      </c>
      <c r="AS81" s="3552">
        <f t="shared" ref="AS81:AS82" si="35">IFERROR((AQ81/AR81),0)</f>
        <v>4200</v>
      </c>
      <c r="AT81" s="3596" t="str">
        <f t="shared" ref="AT81:AT82" si="36">"STATE: "&amp;Z81&amp;"; PDY: "&amp;AD81&amp;"; KKL: "&amp;AH81&amp;"; MHE: "&amp;AL81&amp;"; YNM: "&amp;AP81</f>
        <v>STATE: ; PDY: IEC Materials  - Alcohol awareness month, Awareness Creation Programme, world schizophrenia day, sucide prevention week, world suicide prevention day, orentation programme for suicide prevention day awareness, World Mental Health awareness week, Orentation and Sensitization training Programme for Health Workers, World AIDS day on Psychiatric implication of HIV/AIDS target population .; KKL: IEC Materials  -  world schizophrenia day, sucide prevention week, world suicide prevention day, orentaion programme for suicide prevention day awareness, Mental Health awareness week, World AIDS day on Psychiatric implication of HIV/AIDS target population .; MHE: IEC Materials  -  world schizophrenia day, sucide prevention week, world suicide prevention day, orentaion programme for suicide prevention day awareness, Mental Health awareness week, World AIDS day on Psychiatric implication of HIV/AIDS target population .; YNM: IEC Materials  -  world schizophrenia day, sucide prevention week, world suicide prevention day, orentaion programme for suicide prevention day awareness, Mental Health awareness week, World AIDS day on Psychiatric implication of HIV/AIDS target population .</v>
      </c>
      <c r="AU81" s="4754" t="s">
        <v>7544</v>
      </c>
      <c r="AV81" s="4991" t="s">
        <v>8068</v>
      </c>
    </row>
    <row r="82" spans="1:48" s="3005" customFormat="1" ht="260.25" customHeight="1">
      <c r="A82" s="1787">
        <v>2</v>
      </c>
      <c r="B82" s="3007" t="s">
        <v>2510</v>
      </c>
      <c r="C82" s="2193" t="s">
        <v>1418</v>
      </c>
      <c r="D82" s="3027" t="s">
        <v>1419</v>
      </c>
      <c r="E82" s="1746" t="s">
        <v>85</v>
      </c>
      <c r="F82" s="3009"/>
      <c r="G82" s="3009"/>
      <c r="H82" s="3065">
        <v>4.5474999949999999</v>
      </c>
      <c r="I82" s="3065"/>
      <c r="J82" s="3009"/>
      <c r="K82" s="3009"/>
      <c r="L82" s="1648">
        <f t="shared" si="22"/>
        <v>32737.5</v>
      </c>
      <c r="M82" s="1649">
        <f>L82/100000</f>
        <v>0.32737500000000003</v>
      </c>
      <c r="N82" s="1648">
        <f t="shared" si="23"/>
        <v>20</v>
      </c>
      <c r="O82" s="3010">
        <f>M82*N82</f>
        <v>6.5475000000000003</v>
      </c>
      <c r="P82" s="3011" t="str">
        <f t="shared" si="24"/>
        <v>STATE: ; PDY: Alcohol awareness month, Awareness creation Programme, world schizophrenia day, sucide prevention week, world suicide prevention day, orentaion programme for suicide prevention day awareness, Mental Health awareness week, World AIDS day on Psychiatric implication of HIV/AIDS target population .; KKL: Alcohol awareness month, world schizophrenia day, sucide prevention week, world suicide prevention day, orentaion programme for suicide prevention day awareness, Mental Health awareness week, World AIDS day on Psychiatric implication of HIV/AIDS target population .; MHE: Alcohol awareness month, world schizophrenia day, sucide prevention week, world suicide prevention day, orentaion programme for suicide prevention day awareness, Mental Health awareness week, World AIDS day on Psychiatric implication of HIV/AIDS target population .; YNM: Alcohol awareness month, world schizophrenia day, sucide prevention week, world suicide prevention day, orentaion programme for suicide prevention day awareness, Mental Health awareness week, World AIDS day on Psychiatric implication of HIV/AIDS target population .</v>
      </c>
      <c r="Q82" s="3012">
        <f>'Abs16. NMHP'!Q23</f>
        <v>0</v>
      </c>
      <c r="R82" s="3047">
        <f>'Abs16. NMHP'!R23</f>
        <v>0</v>
      </c>
      <c r="S82" s="1711">
        <f t="shared" si="25"/>
        <v>32737.5</v>
      </c>
      <c r="T82" s="1711">
        <f t="shared" si="26"/>
        <v>20</v>
      </c>
      <c r="U82" s="1711">
        <f t="shared" si="27"/>
        <v>654750</v>
      </c>
      <c r="V82" s="1780" t="str">
        <f t="shared" si="28"/>
        <v>STATE: ; PDY: Alcohol awareness month, Awareness creation Programme, world schizophrenia day, sucide prevention week, world suicide prevention day, orentaion programme for suicide prevention day awareness, Mental Health awareness week, World AIDS day on Psychiatric implication of HIV/AIDS target population .; KKL: Alcohol awareness month, world schizophrenia day, sucide prevention week, world suicide prevention day, orentaion programme for suicide prevention day awareness, Mental Health awareness week, World AIDS day on Psychiatric implication of HIV/AIDS target population .; MHE: Alcohol awareness month, world schizophrenia day, sucide prevention week, world suicide prevention day, orentaion programme for suicide prevention day awareness, Mental Health awareness week, World AIDS day on Psychiatric implication of HIV/AIDS target population .; YNM: Alcohol awareness month, world schizophrenia day, sucide prevention week, world suicide prevention day, orentaion programme for suicide prevention day awareness, Mental Health awareness week, World AIDS day on Psychiatric implication of HIV/AIDS target population .</v>
      </c>
      <c r="W82" s="3014"/>
      <c r="X82" s="3015"/>
      <c r="Y82" s="2157">
        <f>W82*X82</f>
        <v>0</v>
      </c>
      <c r="Z82" s="3015"/>
      <c r="AA82" s="1768">
        <v>50593.75</v>
      </c>
      <c r="AB82" s="1768">
        <v>8</v>
      </c>
      <c r="AC82" s="1769">
        <f>AA82*AB82</f>
        <v>404750</v>
      </c>
      <c r="AD82" s="1769" t="s">
        <v>5938</v>
      </c>
      <c r="AE82" s="1768">
        <v>25000</v>
      </c>
      <c r="AF82" s="1768">
        <v>8</v>
      </c>
      <c r="AG82" s="1769">
        <f>AE82*AF82</f>
        <v>200000</v>
      </c>
      <c r="AH82" s="1769" t="s">
        <v>5939</v>
      </c>
      <c r="AI82" s="1768">
        <v>12500</v>
      </c>
      <c r="AJ82" s="1768">
        <v>2</v>
      </c>
      <c r="AK82" s="1769">
        <f>AI82*AJ82</f>
        <v>25000</v>
      </c>
      <c r="AL82" s="1769" t="s">
        <v>5939</v>
      </c>
      <c r="AM82" s="1768">
        <v>12500</v>
      </c>
      <c r="AN82" s="1768">
        <v>2</v>
      </c>
      <c r="AO82" s="1769">
        <f>AM82*AN82</f>
        <v>25000</v>
      </c>
      <c r="AP82" s="1769" t="s">
        <v>5939</v>
      </c>
      <c r="AQ82" s="3552">
        <f t="shared" si="33"/>
        <v>654750</v>
      </c>
      <c r="AR82" s="3552">
        <f t="shared" si="34"/>
        <v>20</v>
      </c>
      <c r="AS82" s="3552">
        <f t="shared" si="35"/>
        <v>32737.5</v>
      </c>
      <c r="AT82" s="3596" t="str">
        <f t="shared" si="36"/>
        <v>STATE: ; PDY: Alcohol awareness month, Awareness creation Programme, world schizophrenia day, sucide prevention week, world suicide prevention day, orentaion programme for suicide prevention day awareness, Mental Health awareness week, World AIDS day on Psychiatric implication of HIV/AIDS target population .; KKL: Alcohol awareness month, world schizophrenia day, sucide prevention week, world suicide prevention day, orentaion programme for suicide prevention day awareness, Mental Health awareness week, World AIDS day on Psychiatric implication of HIV/AIDS target population .; MHE: Alcohol awareness month, world schizophrenia day, sucide prevention week, world suicide prevention day, orentaion programme for suicide prevention day awareness, Mental Health awareness week, World AIDS day on Psychiatric implication of HIV/AIDS target population .; YNM: Alcohol awareness month, world schizophrenia day, sucide prevention week, world suicide prevention day, orentaion programme for suicide prevention day awareness, Mental Health awareness week, World AIDS day on Psychiatric implication of HIV/AIDS target population .</v>
      </c>
      <c r="AU82" s="4754" t="s">
        <v>7544</v>
      </c>
      <c r="AV82" s="4991" t="s">
        <v>8068</v>
      </c>
    </row>
    <row r="83" spans="1:48" s="3005" customFormat="1" ht="37.5">
      <c r="A83" s="1787">
        <v>3</v>
      </c>
      <c r="B83" s="3007" t="s">
        <v>2640</v>
      </c>
      <c r="C83" s="1824"/>
      <c r="D83" s="2193" t="s">
        <v>1347</v>
      </c>
      <c r="E83" s="1746" t="s">
        <v>85</v>
      </c>
      <c r="F83" s="3009"/>
      <c r="G83" s="3009"/>
      <c r="H83" s="3009"/>
      <c r="I83" s="3009"/>
      <c r="J83" s="3009"/>
      <c r="K83" s="3009"/>
      <c r="L83" s="1648">
        <f t="shared" si="22"/>
        <v>0</v>
      </c>
      <c r="M83" s="1649">
        <f>L83/100000</f>
        <v>0</v>
      </c>
      <c r="N83" s="1648">
        <f t="shared" si="23"/>
        <v>0</v>
      </c>
      <c r="O83" s="3010">
        <f>M83*N83</f>
        <v>0</v>
      </c>
      <c r="P83" s="3011" t="str">
        <f t="shared" si="24"/>
        <v xml:space="preserve">STATE: ; PDY: ; KKL: ; MHE: ; YNM: </v>
      </c>
      <c r="Q83" s="3012">
        <f>'Abs16. NMHP'!Q24</f>
        <v>0</v>
      </c>
      <c r="R83" s="3047">
        <f>'Abs16. NMHP'!R24</f>
        <v>0</v>
      </c>
      <c r="S83" s="1711">
        <f t="shared" si="25"/>
        <v>0</v>
      </c>
      <c r="T83" s="1711">
        <f t="shared" si="26"/>
        <v>0</v>
      </c>
      <c r="U83" s="1711">
        <f t="shared" si="27"/>
        <v>0</v>
      </c>
      <c r="V83" s="1780" t="str">
        <f t="shared" si="28"/>
        <v xml:space="preserve">STATE: ; PDY: ; KKL: ; MHE: ; YNM: </v>
      </c>
      <c r="W83" s="3019"/>
      <c r="X83" s="1711"/>
      <c r="Y83" s="1711">
        <f>W83*X83</f>
        <v>0</v>
      </c>
      <c r="Z83" s="1711"/>
      <c r="AA83" s="1711"/>
      <c r="AB83" s="1711"/>
      <c r="AC83" s="1711">
        <f>AA83*AB83</f>
        <v>0</v>
      </c>
      <c r="AD83" s="1711"/>
      <c r="AE83" s="1711"/>
      <c r="AF83" s="1711"/>
      <c r="AG83" s="1711">
        <f>AE83*AF83</f>
        <v>0</v>
      </c>
      <c r="AH83" s="1711"/>
      <c r="AI83" s="1711"/>
      <c r="AJ83" s="1711"/>
      <c r="AK83" s="1711">
        <f>AI83*AJ83</f>
        <v>0</v>
      </c>
      <c r="AL83" s="1711"/>
      <c r="AM83" s="1711"/>
      <c r="AN83" s="1711"/>
      <c r="AO83" s="1711">
        <f>AM83*AN83</f>
        <v>0</v>
      </c>
      <c r="AP83" s="3020"/>
      <c r="AQ83" s="3018">
        <f t="shared" si="29"/>
        <v>0</v>
      </c>
      <c r="AR83" s="3018">
        <f t="shared" si="30"/>
        <v>0</v>
      </c>
      <c r="AS83" s="3018">
        <f t="shared" si="31"/>
        <v>0</v>
      </c>
      <c r="AT83" s="3018" t="str">
        <f t="shared" si="32"/>
        <v xml:space="preserve">STATE: ; PDY: ; KKL: ; MHE: ; YNM: </v>
      </c>
      <c r="AU83" s="4754"/>
      <c r="AV83" s="4769"/>
    </row>
    <row r="84" spans="1:48" s="3005" customFormat="1" ht="36">
      <c r="A84" s="3069" t="s">
        <v>4341</v>
      </c>
      <c r="B84" s="3040" t="s">
        <v>2511</v>
      </c>
      <c r="C84" s="2997"/>
      <c r="D84" s="1639" t="s">
        <v>1420</v>
      </c>
      <c r="E84" s="1802"/>
      <c r="F84" s="3022"/>
      <c r="G84" s="3022"/>
      <c r="H84" s="3022"/>
      <c r="I84" s="3022"/>
      <c r="J84" s="3022"/>
      <c r="K84" s="3022"/>
      <c r="L84" s="1648"/>
      <c r="M84" s="1642"/>
      <c r="N84" s="1648"/>
      <c r="O84" s="1642">
        <f>O85+O86</f>
        <v>3.65</v>
      </c>
      <c r="P84" s="3011"/>
      <c r="Q84" s="2294"/>
      <c r="R84" s="2999">
        <f>R85+R86</f>
        <v>0</v>
      </c>
      <c r="S84" s="1711"/>
      <c r="T84" s="1711"/>
      <c r="U84" s="1642">
        <f>U85+U86</f>
        <v>365000</v>
      </c>
      <c r="V84" s="1780"/>
      <c r="W84" s="3019"/>
      <c r="X84" s="1711"/>
      <c r="Y84" s="1642">
        <f>Y85+Y86</f>
        <v>0</v>
      </c>
      <c r="Z84" s="1711"/>
      <c r="AA84" s="1711"/>
      <c r="AB84" s="1711"/>
      <c r="AC84" s="1642">
        <f>AC85+AC86</f>
        <v>225000</v>
      </c>
      <c r="AD84" s="1711"/>
      <c r="AE84" s="1711"/>
      <c r="AF84" s="1711"/>
      <c r="AG84" s="1642">
        <f>AG85+AG86</f>
        <v>50000</v>
      </c>
      <c r="AH84" s="1711"/>
      <c r="AI84" s="1711"/>
      <c r="AJ84" s="1711"/>
      <c r="AK84" s="1642">
        <f>AK85+AK86</f>
        <v>45000</v>
      </c>
      <c r="AL84" s="1711"/>
      <c r="AM84" s="1711"/>
      <c r="AN84" s="1711"/>
      <c r="AO84" s="1642">
        <f>AO85+AO86</f>
        <v>45000</v>
      </c>
      <c r="AP84" s="3020"/>
      <c r="AQ84" s="3003">
        <f>AQ85+AQ86</f>
        <v>365000</v>
      </c>
      <c r="AR84" s="3018"/>
      <c r="AS84" s="3018"/>
      <c r="AT84" s="3018"/>
      <c r="AU84" s="4754"/>
      <c r="AV84" s="4769"/>
    </row>
    <row r="85" spans="1:48" s="3005" customFormat="1" ht="393.75">
      <c r="A85" s="1787">
        <v>1</v>
      </c>
      <c r="B85" s="3007" t="s">
        <v>2388</v>
      </c>
      <c r="C85" s="2193" t="s">
        <v>1422</v>
      </c>
      <c r="D85" s="2193" t="s">
        <v>4406</v>
      </c>
      <c r="E85" s="1746" t="s">
        <v>85</v>
      </c>
      <c r="F85" s="3009"/>
      <c r="G85" s="3009"/>
      <c r="H85" s="3009">
        <v>1</v>
      </c>
      <c r="I85" s="3009"/>
      <c r="J85" s="3009"/>
      <c r="K85" s="3009"/>
      <c r="L85" s="1648">
        <f t="shared" si="22"/>
        <v>41250</v>
      </c>
      <c r="M85" s="1649">
        <f>L85/100000</f>
        <v>0.41249999999999998</v>
      </c>
      <c r="N85" s="1648">
        <f t="shared" si="23"/>
        <v>4</v>
      </c>
      <c r="O85" s="3010">
        <f>M85*N85</f>
        <v>1.65</v>
      </c>
      <c r="P85" s="3011" t="str">
        <f t="shared" si="24"/>
        <v>STATE: ; PDY: Public awareness &amp; IEC  Activities &amp; Conducted Camps for Elderly People - 1.00 Lakhs; KKL: Public awareness &amp; IEC  Activities &amp; Conducted Camps for Elderly People - 0.25 Lakhs; MHE: Public awareness &amp; IEC  Activities &amp; Conducted Camps for Elderly People - 0.20 Lakhs; YNM: Public awareness &amp; IEC  Activities &amp; Conducted Camps for Elderly People - 0.20 Lakhs</v>
      </c>
      <c r="Q85" s="3012">
        <f>'Abs17. NPHCE'!Q28</f>
        <v>0</v>
      </c>
      <c r="R85" s="3041">
        <f>'Abs17. NPHCE'!R28</f>
        <v>0</v>
      </c>
      <c r="S85" s="1711">
        <f t="shared" si="25"/>
        <v>41250</v>
      </c>
      <c r="T85" s="1711">
        <f t="shared" si="26"/>
        <v>4</v>
      </c>
      <c r="U85" s="1711">
        <f t="shared" si="27"/>
        <v>165000</v>
      </c>
      <c r="V85" s="1780" t="str">
        <f t="shared" si="28"/>
        <v>STATE: ; PDY: Public awareness &amp; IEC  Activities &amp; Conducted Camps for Elderly People - 1.00 Lakhs; KKL: Public awareness &amp; IEC  Activities &amp; Conducted Camps for Elderly People - 0.25 Lakhs; MHE: Public awareness &amp; IEC  Activities &amp; Conducted Camps for Elderly People - 0.20 Lakhs; YNM: Public awareness &amp; IEC  Activities &amp; Conducted Camps for Elderly People - 0.20 Lakhs</v>
      </c>
      <c r="W85" s="3081"/>
      <c r="X85" s="3030"/>
      <c r="Y85" s="2157">
        <f>W85*X85</f>
        <v>0</v>
      </c>
      <c r="Z85" s="3082"/>
      <c r="AA85" s="3030">
        <v>100000</v>
      </c>
      <c r="AB85" s="3030">
        <v>1</v>
      </c>
      <c r="AC85" s="3030">
        <f>AA85*AB85</f>
        <v>100000</v>
      </c>
      <c r="AD85" s="3082" t="s">
        <v>5924</v>
      </c>
      <c r="AE85" s="3030">
        <v>25000</v>
      </c>
      <c r="AF85" s="3030">
        <v>1</v>
      </c>
      <c r="AG85" s="3030">
        <f>AE85*AF85</f>
        <v>25000</v>
      </c>
      <c r="AH85" s="3082" t="s">
        <v>5925</v>
      </c>
      <c r="AI85" s="3030">
        <v>20000</v>
      </c>
      <c r="AJ85" s="3030">
        <v>1</v>
      </c>
      <c r="AK85" s="3030">
        <f>AI85*AJ85</f>
        <v>20000</v>
      </c>
      <c r="AL85" s="3082" t="s">
        <v>5926</v>
      </c>
      <c r="AM85" s="3030">
        <v>20000</v>
      </c>
      <c r="AN85" s="3030">
        <v>1</v>
      </c>
      <c r="AO85" s="3030">
        <f>AM85*AN85</f>
        <v>20000</v>
      </c>
      <c r="AP85" s="3083" t="s">
        <v>5926</v>
      </c>
      <c r="AQ85" s="3018">
        <f t="shared" si="29"/>
        <v>165000</v>
      </c>
      <c r="AR85" s="3018">
        <f t="shared" si="30"/>
        <v>4</v>
      </c>
      <c r="AS85" s="3018">
        <f t="shared" si="31"/>
        <v>41250</v>
      </c>
      <c r="AT85" s="3018" t="str">
        <f t="shared" si="32"/>
        <v>STATE: ; PDY: Public awareness &amp; IEC  Activities &amp; Conducted Camps for Elderly People - 1.00 Lakhs; KKL: Public awareness &amp; IEC  Activities &amp; Conducted Camps for Elderly People - 0.25 Lakhs; MHE: Public awareness &amp; IEC  Activities &amp; Conducted Camps for Elderly People - 0.20 Lakhs; YNM: Public awareness &amp; IEC  Activities &amp; Conducted Camps for Elderly People - 0.20 Lakhs</v>
      </c>
      <c r="AU85" s="4754" t="s">
        <v>7545</v>
      </c>
      <c r="AV85" s="4991" t="s">
        <v>8074</v>
      </c>
    </row>
    <row r="86" spans="1:48" s="3005" customFormat="1" ht="243.75">
      <c r="A86" s="1787">
        <v>2</v>
      </c>
      <c r="B86" s="3007" t="s">
        <v>2641</v>
      </c>
      <c r="C86" s="1824"/>
      <c r="D86" s="2193" t="s">
        <v>4407</v>
      </c>
      <c r="E86" s="1746" t="s">
        <v>85</v>
      </c>
      <c r="F86" s="3009"/>
      <c r="G86" s="3009"/>
      <c r="H86" s="3009">
        <v>2</v>
      </c>
      <c r="I86" s="3009"/>
      <c r="J86" s="3009"/>
      <c r="K86" s="3009"/>
      <c r="L86" s="1648">
        <f t="shared" si="22"/>
        <v>50000</v>
      </c>
      <c r="M86" s="1649">
        <f>L86/100000</f>
        <v>0.5</v>
      </c>
      <c r="N86" s="1648">
        <f t="shared" si="23"/>
        <v>4</v>
      </c>
      <c r="O86" s="3010">
        <f>M86*N86</f>
        <v>2</v>
      </c>
      <c r="P86" s="3011" t="str">
        <f t="shared" si="24"/>
        <v>STATE: ; PDY: International Day for Older Person - 1.25 Lakhs; KKL: International Day for Older Person - 0.25 Lakhs; MHE: International Day for Older Person - 0.25 Lakhs; YNM: International Day for Older Person - 0.25 Lakhs</v>
      </c>
      <c r="Q86" s="3012">
        <f>'Abs17. NPHCE'!Q29</f>
        <v>0</v>
      </c>
      <c r="R86" s="3041">
        <f>'Abs17. NPHCE'!R29</f>
        <v>0</v>
      </c>
      <c r="S86" s="1711">
        <f t="shared" si="25"/>
        <v>50000</v>
      </c>
      <c r="T86" s="1711">
        <f t="shared" si="26"/>
        <v>4</v>
      </c>
      <c r="U86" s="1711">
        <f t="shared" si="27"/>
        <v>200000</v>
      </c>
      <c r="V86" s="1780" t="str">
        <f t="shared" si="28"/>
        <v>STATE: ; PDY: International Day for Older Person - 1.25 Lakhs; KKL: International Day for Older Person - 0.25 Lakhs; MHE: International Day for Older Person - 0.25 Lakhs; YNM: International Day for Older Person - 0.25 Lakhs</v>
      </c>
      <c r="W86" s="3014"/>
      <c r="X86" s="3015"/>
      <c r="Y86" s="2157">
        <f>W86*X86</f>
        <v>0</v>
      </c>
      <c r="Z86" s="3015"/>
      <c r="AA86" s="3030">
        <v>125000</v>
      </c>
      <c r="AB86" s="3030">
        <v>1</v>
      </c>
      <c r="AC86" s="3030">
        <f>AA86*AB86</f>
        <v>125000</v>
      </c>
      <c r="AD86" s="3082" t="s">
        <v>5927</v>
      </c>
      <c r="AE86" s="3030">
        <v>25000</v>
      </c>
      <c r="AF86" s="3030">
        <v>1</v>
      </c>
      <c r="AG86" s="3030">
        <f>AE86*AF86</f>
        <v>25000</v>
      </c>
      <c r="AH86" s="3082" t="s">
        <v>5928</v>
      </c>
      <c r="AI86" s="3030">
        <v>25000</v>
      </c>
      <c r="AJ86" s="3030">
        <v>1</v>
      </c>
      <c r="AK86" s="3030">
        <f>AI86*AJ86</f>
        <v>25000</v>
      </c>
      <c r="AL86" s="3082" t="s">
        <v>5928</v>
      </c>
      <c r="AM86" s="3030">
        <v>25000</v>
      </c>
      <c r="AN86" s="3030">
        <v>1</v>
      </c>
      <c r="AO86" s="3030">
        <f>AM86*AN86</f>
        <v>25000</v>
      </c>
      <c r="AP86" s="3083" t="s">
        <v>5928</v>
      </c>
      <c r="AQ86" s="3018">
        <f t="shared" si="29"/>
        <v>200000</v>
      </c>
      <c r="AR86" s="3018">
        <f t="shared" si="30"/>
        <v>4</v>
      </c>
      <c r="AS86" s="3018">
        <f t="shared" si="31"/>
        <v>50000</v>
      </c>
      <c r="AT86" s="3018" t="str">
        <f t="shared" si="32"/>
        <v>STATE: ; PDY: International Day for Older Person - 1.25 Lakhs; KKL: International Day for Older Person - 0.25 Lakhs; MHE: International Day for Older Person - 0.25 Lakhs; YNM: International Day for Older Person - 0.25 Lakhs</v>
      </c>
      <c r="AU86" s="4754" t="s">
        <v>7545</v>
      </c>
      <c r="AV86" s="4991" t="s">
        <v>8074</v>
      </c>
    </row>
    <row r="87" spans="1:48" s="3005" customFormat="1" ht="36">
      <c r="A87" s="3069" t="s">
        <v>4342</v>
      </c>
      <c r="B87" s="1639">
        <v>11.21</v>
      </c>
      <c r="C87" s="2997"/>
      <c r="D87" s="1639" t="s">
        <v>1423</v>
      </c>
      <c r="E87" s="1802"/>
      <c r="F87" s="3022"/>
      <c r="G87" s="3022"/>
      <c r="H87" s="3022"/>
      <c r="I87" s="3022"/>
      <c r="J87" s="3022"/>
      <c r="K87" s="3022"/>
      <c r="L87" s="1648"/>
      <c r="M87" s="1642"/>
      <c r="N87" s="1648"/>
      <c r="O87" s="1642">
        <f>O88</f>
        <v>2.5</v>
      </c>
      <c r="P87" s="3011"/>
      <c r="Q87" s="2294"/>
      <c r="R87" s="2999">
        <f>R88</f>
        <v>0</v>
      </c>
      <c r="S87" s="1711"/>
      <c r="T87" s="1711"/>
      <c r="U87" s="1642">
        <f>U88</f>
        <v>250000</v>
      </c>
      <c r="V87" s="1780"/>
      <c r="W87" s="3019"/>
      <c r="X87" s="1711"/>
      <c r="Y87" s="1642">
        <f>Y88</f>
        <v>250000</v>
      </c>
      <c r="Z87" s="1711"/>
      <c r="AA87" s="1711"/>
      <c r="AB87" s="1711"/>
      <c r="AC87" s="1642">
        <f>AC88</f>
        <v>0</v>
      </c>
      <c r="AD87" s="1711"/>
      <c r="AE87" s="1711"/>
      <c r="AF87" s="1711"/>
      <c r="AG87" s="1642">
        <f>AG88</f>
        <v>0</v>
      </c>
      <c r="AH87" s="1711"/>
      <c r="AI87" s="1711"/>
      <c r="AJ87" s="1711"/>
      <c r="AK87" s="1642">
        <f>AK88</f>
        <v>0</v>
      </c>
      <c r="AL87" s="1711"/>
      <c r="AM87" s="1711"/>
      <c r="AN87" s="1711"/>
      <c r="AO87" s="1642">
        <f>AO88</f>
        <v>0</v>
      </c>
      <c r="AP87" s="3020"/>
      <c r="AQ87" s="3003">
        <f>AQ88</f>
        <v>250000</v>
      </c>
      <c r="AR87" s="3018"/>
      <c r="AS87" s="3018"/>
      <c r="AT87" s="3018"/>
      <c r="AU87" s="4754"/>
      <c r="AV87" s="4769"/>
    </row>
    <row r="88" spans="1:48" s="3005" customFormat="1" ht="56.25">
      <c r="A88" s="1787">
        <v>1</v>
      </c>
      <c r="B88" s="3007" t="s">
        <v>2512</v>
      </c>
      <c r="C88" s="2193" t="s">
        <v>1424</v>
      </c>
      <c r="D88" s="2193" t="s">
        <v>3887</v>
      </c>
      <c r="E88" s="1746" t="s">
        <v>85</v>
      </c>
      <c r="F88" s="3009">
        <v>100</v>
      </c>
      <c r="G88" s="3009">
        <v>20</v>
      </c>
      <c r="H88" s="3084">
        <v>2.5</v>
      </c>
      <c r="I88" s="3045">
        <v>0.2</v>
      </c>
      <c r="J88" s="3009"/>
      <c r="K88" s="3009"/>
      <c r="L88" s="1648">
        <f t="shared" si="22"/>
        <v>100</v>
      </c>
      <c r="M88" s="1649">
        <f>L88/100000</f>
        <v>1E-3</v>
      </c>
      <c r="N88" s="1648">
        <f t="shared" si="23"/>
        <v>2500</v>
      </c>
      <c r="O88" s="3010">
        <f>M88*N88</f>
        <v>2.5</v>
      </c>
      <c r="P88" s="3011" t="str">
        <f t="shared" si="24"/>
        <v xml:space="preserve">STATE: Printing of IEC materials; PDY: ; KKL: ; MHE: ; YNM: </v>
      </c>
      <c r="Q88" s="3012">
        <f>'Abs18. NTCP'!Q24</f>
        <v>0</v>
      </c>
      <c r="R88" s="3041">
        <f>'Abs18. NTCP'!R24</f>
        <v>0</v>
      </c>
      <c r="S88" s="1711">
        <f t="shared" si="25"/>
        <v>100</v>
      </c>
      <c r="T88" s="1711">
        <f t="shared" si="26"/>
        <v>2500</v>
      </c>
      <c r="U88" s="1780">
        <f t="shared" si="27"/>
        <v>250000</v>
      </c>
      <c r="V88" s="1780" t="str">
        <f t="shared" si="28"/>
        <v xml:space="preserve">STATE: Printing of IEC materials; PDY: ; KKL: ; MHE: ; YNM: </v>
      </c>
      <c r="W88" s="3019">
        <v>100</v>
      </c>
      <c r="X88" s="1711">
        <v>2500</v>
      </c>
      <c r="Y88" s="1711">
        <f>W88*X88</f>
        <v>250000</v>
      </c>
      <c r="Z88" s="1780" t="s">
        <v>7029</v>
      </c>
      <c r="AA88" s="1711"/>
      <c r="AB88" s="1711"/>
      <c r="AC88" s="1711">
        <f>AA88*AB88</f>
        <v>0</v>
      </c>
      <c r="AD88" s="1780"/>
      <c r="AE88" s="1711"/>
      <c r="AF88" s="1711"/>
      <c r="AG88" s="1711">
        <f>AE88*AF88</f>
        <v>0</v>
      </c>
      <c r="AH88" s="1711"/>
      <c r="AI88" s="1711"/>
      <c r="AJ88" s="1711"/>
      <c r="AK88" s="1711">
        <f>AI88*AJ88</f>
        <v>0</v>
      </c>
      <c r="AL88" s="1711"/>
      <c r="AM88" s="1711"/>
      <c r="AN88" s="1711"/>
      <c r="AO88" s="1711">
        <f>AM88*AN88</f>
        <v>0</v>
      </c>
      <c r="AP88" s="1711"/>
      <c r="AQ88" s="3018">
        <f t="shared" si="29"/>
        <v>250000</v>
      </c>
      <c r="AR88" s="3018">
        <f t="shared" si="30"/>
        <v>2500</v>
      </c>
      <c r="AS88" s="3018">
        <f t="shared" si="31"/>
        <v>100</v>
      </c>
      <c r="AT88" s="3018" t="str">
        <f t="shared" si="32"/>
        <v xml:space="preserve">STATE: Printing of IEC materials; PDY: ; KKL: ; MHE: ; YNM: </v>
      </c>
      <c r="AU88" s="4754" t="s">
        <v>7546</v>
      </c>
      <c r="AV88" s="4991" t="s">
        <v>8170</v>
      </c>
    </row>
    <row r="89" spans="1:48" s="3005" customFormat="1" ht="36">
      <c r="A89" s="3069" t="s">
        <v>4343</v>
      </c>
      <c r="B89" s="1639">
        <v>11.22</v>
      </c>
      <c r="C89" s="2997" t="s">
        <v>1110</v>
      </c>
      <c r="D89" s="1639" t="s">
        <v>1425</v>
      </c>
      <c r="E89" s="1801"/>
      <c r="F89" s="3022"/>
      <c r="G89" s="3022"/>
      <c r="H89" s="3022"/>
      <c r="I89" s="3022"/>
      <c r="J89" s="3022"/>
      <c r="K89" s="3022"/>
      <c r="L89" s="1648"/>
      <c r="M89" s="1642"/>
      <c r="N89" s="1648"/>
      <c r="O89" s="1642">
        <f>SUM(O90:O93)</f>
        <v>11.5</v>
      </c>
      <c r="P89" s="3011"/>
      <c r="Q89" s="2294"/>
      <c r="R89" s="2999">
        <f>SUM(R90:R93)</f>
        <v>0</v>
      </c>
      <c r="S89" s="1711"/>
      <c r="T89" s="1711"/>
      <c r="U89" s="1642">
        <f>SUM(U90:U93)</f>
        <v>1150000</v>
      </c>
      <c r="V89" s="1780"/>
      <c r="W89" s="3019"/>
      <c r="X89" s="1711"/>
      <c r="Y89" s="1642">
        <f>SUM(Y90:Y93)</f>
        <v>400000</v>
      </c>
      <c r="Z89" s="1711"/>
      <c r="AA89" s="1711"/>
      <c r="AB89" s="1711"/>
      <c r="AC89" s="1642">
        <f>SUM(AC90:AC93)</f>
        <v>382500</v>
      </c>
      <c r="AD89" s="1711"/>
      <c r="AE89" s="1711"/>
      <c r="AF89" s="1711"/>
      <c r="AG89" s="1642">
        <f>SUM(AG90:AG93)</f>
        <v>180000</v>
      </c>
      <c r="AH89" s="1711"/>
      <c r="AI89" s="1711"/>
      <c r="AJ89" s="1711"/>
      <c r="AK89" s="1642">
        <f>SUM(AK90:AK93)</f>
        <v>93750</v>
      </c>
      <c r="AL89" s="1711"/>
      <c r="AM89" s="1711"/>
      <c r="AN89" s="1711"/>
      <c r="AO89" s="1642">
        <f>SUM(AO90:AO93)</f>
        <v>93750</v>
      </c>
      <c r="AP89" s="3020"/>
      <c r="AQ89" s="3003">
        <f>SUM(AQ90:AQ93)</f>
        <v>1150000</v>
      </c>
      <c r="AR89" s="3018"/>
      <c r="AS89" s="3018"/>
      <c r="AT89" s="3018"/>
      <c r="AU89" s="4754"/>
      <c r="AV89" s="4769"/>
    </row>
    <row r="90" spans="1:48" s="3005" customFormat="1" ht="112.5">
      <c r="A90" s="1787">
        <v>1</v>
      </c>
      <c r="B90" s="3007" t="s">
        <v>2513</v>
      </c>
      <c r="C90" s="3007" t="s">
        <v>1113</v>
      </c>
      <c r="D90" s="3027" t="s">
        <v>1427</v>
      </c>
      <c r="E90" s="1746" t="s">
        <v>85</v>
      </c>
      <c r="F90" s="3008"/>
      <c r="G90" s="3008"/>
      <c r="H90" s="3008">
        <v>2</v>
      </c>
      <c r="I90" s="3008"/>
      <c r="J90" s="3008"/>
      <c r="K90" s="3009"/>
      <c r="L90" s="1648">
        <f t="shared" si="22"/>
        <v>400000</v>
      </c>
      <c r="M90" s="1649">
        <f t="shared" ref="M90:M96" si="37">L90/100000</f>
        <v>4</v>
      </c>
      <c r="N90" s="1648">
        <f t="shared" si="23"/>
        <v>1</v>
      </c>
      <c r="O90" s="3010">
        <f t="shared" ref="O90:O96" si="38">M90*N90</f>
        <v>4</v>
      </c>
      <c r="P90" s="3011" t="str">
        <f t="shared" si="24"/>
        <v xml:space="preserve">STATE: NCD Awareness Banners, NCD &amp;Cancer Screening camps; PDY: ; KKL: ; MHE: ; YNM: </v>
      </c>
      <c r="Q90" s="3012">
        <f>'Abs19. NPCDCS'!Q47</f>
        <v>0</v>
      </c>
      <c r="R90" s="3041">
        <f>'Abs19. NPCDCS'!R47</f>
        <v>0</v>
      </c>
      <c r="S90" s="1711">
        <f t="shared" si="25"/>
        <v>400000</v>
      </c>
      <c r="T90" s="1711">
        <f t="shared" si="26"/>
        <v>1</v>
      </c>
      <c r="U90" s="1711">
        <f t="shared" si="27"/>
        <v>400000</v>
      </c>
      <c r="V90" s="1780" t="str">
        <f t="shared" si="28"/>
        <v xml:space="preserve">STATE: NCD Awareness Banners, NCD &amp;Cancer Screening camps; PDY: ; KKL: ; MHE: ; YNM: </v>
      </c>
      <c r="W90" s="3014">
        <v>400000</v>
      </c>
      <c r="X90" s="3015">
        <v>1</v>
      </c>
      <c r="Y90" s="3015">
        <f t="shared" ref="Y90:Y96" si="39">W90*X90</f>
        <v>400000</v>
      </c>
      <c r="Z90" s="2236" t="s">
        <v>6803</v>
      </c>
      <c r="AA90" s="3015"/>
      <c r="AB90" s="3015"/>
      <c r="AC90" s="3015">
        <f t="shared" ref="AC90:AC96" si="40">AA90*AB90</f>
        <v>0</v>
      </c>
      <c r="AD90" s="3015"/>
      <c r="AE90" s="3015"/>
      <c r="AF90" s="3015"/>
      <c r="AG90" s="3015">
        <f t="shared" ref="AG90:AG96" si="41">AE90*AF90</f>
        <v>0</v>
      </c>
      <c r="AH90" s="3015"/>
      <c r="AI90" s="3015"/>
      <c r="AJ90" s="3015"/>
      <c r="AK90" s="3015">
        <f t="shared" ref="AK90:AK96" si="42">AI90*AJ90</f>
        <v>0</v>
      </c>
      <c r="AL90" s="3015"/>
      <c r="AM90" s="3015"/>
      <c r="AN90" s="3015"/>
      <c r="AO90" s="3015">
        <f t="shared" ref="AO90:AO96" si="43">AM90*AN90</f>
        <v>0</v>
      </c>
      <c r="AP90" s="3026"/>
      <c r="AQ90" s="3018">
        <f t="shared" si="29"/>
        <v>400000</v>
      </c>
      <c r="AR90" s="3018">
        <f t="shared" si="30"/>
        <v>1</v>
      </c>
      <c r="AS90" s="3018">
        <f t="shared" si="31"/>
        <v>400000</v>
      </c>
      <c r="AT90" s="3018" t="str">
        <f t="shared" si="32"/>
        <v xml:space="preserve">STATE: NCD Awareness Banners, NCD &amp;Cancer Screening camps; PDY: ; KKL: ; MHE: ; YNM: </v>
      </c>
      <c r="AU90" s="4754" t="s">
        <v>7547</v>
      </c>
      <c r="AV90" s="4991" t="s">
        <v>8192</v>
      </c>
    </row>
    <row r="91" spans="1:48" s="3005" customFormat="1" ht="168.75">
      <c r="A91" s="1787">
        <v>2</v>
      </c>
      <c r="B91" s="3007" t="s">
        <v>2514</v>
      </c>
      <c r="C91" s="3007" t="s">
        <v>1116</v>
      </c>
      <c r="D91" s="3027" t="s">
        <v>1428</v>
      </c>
      <c r="E91" s="1746" t="s">
        <v>85</v>
      </c>
      <c r="F91" s="3008"/>
      <c r="G91" s="3008"/>
      <c r="H91" s="3008">
        <v>2</v>
      </c>
      <c r="I91" s="3008"/>
      <c r="J91" s="3008"/>
      <c r="K91" s="3009"/>
      <c r="L91" s="1648">
        <f t="shared" si="22"/>
        <v>75000</v>
      </c>
      <c r="M91" s="1649">
        <f t="shared" si="37"/>
        <v>0.75</v>
      </c>
      <c r="N91" s="1648">
        <f t="shared" si="23"/>
        <v>4</v>
      </c>
      <c r="O91" s="3010">
        <f t="shared" si="38"/>
        <v>3</v>
      </c>
      <c r="P91" s="3011" t="str">
        <f t="shared" si="24"/>
        <v>STATE: ; PDY:  Rs.75000* 1 District NCD Cell; KKL:  Rs.75000* 1 District NCD Cell; MHE:  Rs.75000* 1 District NCD Cell; YNM:  Rs.75000* 1 District NCD Cell</v>
      </c>
      <c r="Q91" s="3012">
        <f>'Abs19. NPCDCS'!Q48</f>
        <v>0</v>
      </c>
      <c r="R91" s="3041">
        <f>'Abs19. NPCDCS'!R48</f>
        <v>0</v>
      </c>
      <c r="S91" s="1711">
        <f t="shared" si="25"/>
        <v>75000</v>
      </c>
      <c r="T91" s="1711">
        <f t="shared" si="26"/>
        <v>4</v>
      </c>
      <c r="U91" s="1711">
        <f t="shared" si="27"/>
        <v>300000</v>
      </c>
      <c r="V91" s="1780" t="str">
        <f t="shared" si="28"/>
        <v>STATE: ; PDY:  Rs.75000* 1 District NCD Cell; KKL:  Rs.75000* 1 District NCD Cell; MHE:  Rs.75000* 1 District NCD Cell; YNM:  Rs.75000* 1 District NCD Cell</v>
      </c>
      <c r="W91" s="3014"/>
      <c r="X91" s="3015"/>
      <c r="Y91" s="2157">
        <f t="shared" si="39"/>
        <v>0</v>
      </c>
      <c r="Z91" s="3015"/>
      <c r="AA91" s="3015">
        <v>75000</v>
      </c>
      <c r="AB91" s="3015">
        <v>1</v>
      </c>
      <c r="AC91" s="2157">
        <f t="shared" si="40"/>
        <v>75000</v>
      </c>
      <c r="AD91" s="2236" t="s">
        <v>6804</v>
      </c>
      <c r="AE91" s="3009">
        <v>75000</v>
      </c>
      <c r="AF91" s="3015">
        <v>1</v>
      </c>
      <c r="AG91" s="2157">
        <f t="shared" si="41"/>
        <v>75000</v>
      </c>
      <c r="AH91" s="2236" t="s">
        <v>6804</v>
      </c>
      <c r="AI91" s="3009">
        <v>75000</v>
      </c>
      <c r="AJ91" s="3015">
        <v>1</v>
      </c>
      <c r="AK91" s="2157">
        <f t="shared" si="42"/>
        <v>75000</v>
      </c>
      <c r="AL91" s="2236" t="s">
        <v>6804</v>
      </c>
      <c r="AM91" s="3009">
        <v>75000</v>
      </c>
      <c r="AN91" s="3015">
        <v>1</v>
      </c>
      <c r="AO91" s="2157">
        <f t="shared" si="43"/>
        <v>75000</v>
      </c>
      <c r="AP91" s="3085" t="s">
        <v>6804</v>
      </c>
      <c r="AQ91" s="3018">
        <f t="shared" si="29"/>
        <v>300000</v>
      </c>
      <c r="AR91" s="3018">
        <f t="shared" si="30"/>
        <v>4</v>
      </c>
      <c r="AS91" s="3018">
        <f t="shared" si="31"/>
        <v>75000</v>
      </c>
      <c r="AT91" s="3018" t="str">
        <f t="shared" si="32"/>
        <v>STATE: ; PDY:  Rs.75000* 1 District NCD Cell; KKL:  Rs.75000* 1 District NCD Cell; MHE:  Rs.75000* 1 District NCD Cell; YNM:  Rs.75000* 1 District NCD Cell</v>
      </c>
      <c r="AU91" s="4754" t="s">
        <v>7547</v>
      </c>
      <c r="AV91" s="4991" t="s">
        <v>8192</v>
      </c>
    </row>
    <row r="92" spans="1:48" s="3005" customFormat="1" ht="168.75">
      <c r="A92" s="1787">
        <v>3</v>
      </c>
      <c r="B92" s="3007" t="s">
        <v>2642</v>
      </c>
      <c r="C92" s="3042"/>
      <c r="D92" s="3007" t="s">
        <v>2536</v>
      </c>
      <c r="E92" s="1746" t="s">
        <v>85</v>
      </c>
      <c r="F92" s="3008"/>
      <c r="G92" s="3008"/>
      <c r="H92" s="3008">
        <v>3.72</v>
      </c>
      <c r="I92" s="3008"/>
      <c r="J92" s="3008"/>
      <c r="K92" s="2235"/>
      <c r="L92" s="1648">
        <f t="shared" si="22"/>
        <v>3750</v>
      </c>
      <c r="M92" s="1649">
        <f t="shared" si="37"/>
        <v>3.7499999999999999E-2</v>
      </c>
      <c r="N92" s="1648">
        <f t="shared" si="23"/>
        <v>120</v>
      </c>
      <c r="O92" s="3010">
        <f t="shared" si="38"/>
        <v>4.5</v>
      </c>
      <c r="P92" s="3011" t="str">
        <f t="shared" si="24"/>
        <v xml:space="preserve">STATE: ; PDY: Rs.3750*82Centers (27 PHC,&amp; 55 SC); KKL: Rs.3750* 28 (11 PHC &amp; 17 SC) ; MHE:  Rs.3750* 5 (1 PHC &amp; 4SC) ; YNM: Rs.3750*5  (1 PHC &amp; 4 SC) </v>
      </c>
      <c r="Q92" s="3012">
        <f>'Abs19. NPCDCS'!Q49</f>
        <v>0</v>
      </c>
      <c r="R92" s="3041">
        <f>'Abs19. NPCDCS'!R49</f>
        <v>0</v>
      </c>
      <c r="S92" s="1711">
        <f t="shared" si="25"/>
        <v>3750</v>
      </c>
      <c r="T92" s="1711">
        <f t="shared" si="26"/>
        <v>120</v>
      </c>
      <c r="U92" s="1711">
        <f t="shared" si="27"/>
        <v>450000</v>
      </c>
      <c r="V92" s="1780" t="str">
        <f t="shared" si="28"/>
        <v xml:space="preserve">STATE: ; PDY: Rs.3750*82Centers (27 PHC,&amp; 55 SC); KKL: Rs.3750* 28 (11 PHC &amp; 17 SC) ; MHE:  Rs.3750* 5 (1 PHC &amp; 4SC) ; YNM: Rs.3750*5  (1 PHC &amp; 4 SC) </v>
      </c>
      <c r="W92" s="3014"/>
      <c r="X92" s="3015"/>
      <c r="Y92" s="2157">
        <f t="shared" si="39"/>
        <v>0</v>
      </c>
      <c r="Z92" s="3015"/>
      <c r="AA92" s="3015">
        <v>3750</v>
      </c>
      <c r="AB92" s="3015">
        <v>82</v>
      </c>
      <c r="AC92" s="2157">
        <f t="shared" si="40"/>
        <v>307500</v>
      </c>
      <c r="AD92" s="2236" t="s">
        <v>6805</v>
      </c>
      <c r="AE92" s="3009">
        <v>3750</v>
      </c>
      <c r="AF92" s="3015">
        <v>28</v>
      </c>
      <c r="AG92" s="2157">
        <f t="shared" si="41"/>
        <v>105000</v>
      </c>
      <c r="AH92" s="2236" t="s">
        <v>6806</v>
      </c>
      <c r="AI92" s="3009">
        <v>3750</v>
      </c>
      <c r="AJ92" s="3015">
        <v>5</v>
      </c>
      <c r="AK92" s="2157">
        <f t="shared" si="42"/>
        <v>18750</v>
      </c>
      <c r="AL92" s="2236" t="s">
        <v>6807</v>
      </c>
      <c r="AM92" s="3009">
        <v>3750</v>
      </c>
      <c r="AN92" s="3015">
        <v>5</v>
      </c>
      <c r="AO92" s="2157">
        <f t="shared" si="43"/>
        <v>18750</v>
      </c>
      <c r="AP92" s="3085" t="s">
        <v>6808</v>
      </c>
      <c r="AQ92" s="3018">
        <f t="shared" si="29"/>
        <v>450000</v>
      </c>
      <c r="AR92" s="3018">
        <f t="shared" si="30"/>
        <v>120</v>
      </c>
      <c r="AS92" s="3018">
        <f t="shared" si="31"/>
        <v>3750</v>
      </c>
      <c r="AT92" s="3018" t="str">
        <f t="shared" si="32"/>
        <v xml:space="preserve">STATE: ; PDY: Rs.3750*82Centers (27 PHC,&amp; 55 SC); KKL: Rs.3750* 28 (11 PHC &amp; 17 SC) ; MHE:  Rs.3750* 5 (1 PHC &amp; 4SC) ; YNM: Rs.3750*5  (1 PHC &amp; 4 SC) </v>
      </c>
      <c r="AU92" s="4754" t="s">
        <v>7547</v>
      </c>
      <c r="AV92" s="4991" t="s">
        <v>8192</v>
      </c>
    </row>
    <row r="93" spans="1:48" s="3005" customFormat="1" ht="37.5">
      <c r="A93" s="1787">
        <v>4</v>
      </c>
      <c r="B93" s="3007" t="s">
        <v>2846</v>
      </c>
      <c r="C93" s="3042"/>
      <c r="D93" s="2193" t="s">
        <v>1347</v>
      </c>
      <c r="E93" s="1746" t="s">
        <v>85</v>
      </c>
      <c r="F93" s="3008"/>
      <c r="G93" s="3008"/>
      <c r="H93" s="3008"/>
      <c r="I93" s="3008"/>
      <c r="J93" s="3008"/>
      <c r="K93" s="3009"/>
      <c r="L93" s="1648">
        <f t="shared" si="22"/>
        <v>0</v>
      </c>
      <c r="M93" s="1649">
        <f t="shared" si="37"/>
        <v>0</v>
      </c>
      <c r="N93" s="1648">
        <f t="shared" si="23"/>
        <v>0</v>
      </c>
      <c r="O93" s="3010">
        <f t="shared" si="38"/>
        <v>0</v>
      </c>
      <c r="P93" s="3011" t="str">
        <f t="shared" si="24"/>
        <v xml:space="preserve">STATE: ; PDY: ; KKL: ; MHE: ; YNM: </v>
      </c>
      <c r="Q93" s="3012">
        <f>'Abs19. NPCDCS'!Q50</f>
        <v>0</v>
      </c>
      <c r="R93" s="3041">
        <f>'Abs19. NPCDCS'!R50</f>
        <v>0</v>
      </c>
      <c r="S93" s="1711">
        <f t="shared" si="25"/>
        <v>0</v>
      </c>
      <c r="T93" s="1711">
        <f t="shared" si="26"/>
        <v>0</v>
      </c>
      <c r="U93" s="1711">
        <f t="shared" si="27"/>
        <v>0</v>
      </c>
      <c r="V93" s="1780" t="str">
        <f t="shared" si="28"/>
        <v xml:space="preserve">STATE: ; PDY: ; KKL: ; MHE: ; YNM: </v>
      </c>
      <c r="W93" s="3019"/>
      <c r="X93" s="1711"/>
      <c r="Y93" s="1711">
        <f t="shared" si="39"/>
        <v>0</v>
      </c>
      <c r="Z93" s="1711"/>
      <c r="AA93" s="1711"/>
      <c r="AB93" s="1711"/>
      <c r="AC93" s="1711">
        <f t="shared" si="40"/>
        <v>0</v>
      </c>
      <c r="AD93" s="1711"/>
      <c r="AE93" s="1711"/>
      <c r="AF93" s="1711"/>
      <c r="AG93" s="1711">
        <f t="shared" si="41"/>
        <v>0</v>
      </c>
      <c r="AH93" s="1711"/>
      <c r="AI93" s="1711"/>
      <c r="AJ93" s="1711"/>
      <c r="AK93" s="1711">
        <f t="shared" si="42"/>
        <v>0</v>
      </c>
      <c r="AL93" s="1711"/>
      <c r="AM93" s="1711"/>
      <c r="AN93" s="1711"/>
      <c r="AO93" s="1711">
        <f t="shared" si="43"/>
        <v>0</v>
      </c>
      <c r="AP93" s="3020"/>
      <c r="AQ93" s="3018">
        <f t="shared" si="29"/>
        <v>0</v>
      </c>
      <c r="AR93" s="3018">
        <f t="shared" si="30"/>
        <v>0</v>
      </c>
      <c r="AS93" s="3018">
        <f t="shared" si="31"/>
        <v>0</v>
      </c>
      <c r="AT93" s="3018" t="str">
        <f t="shared" si="32"/>
        <v xml:space="preserve">STATE: ; PDY: ; KKL: ; MHE: ; YNM: </v>
      </c>
      <c r="AU93" s="4754"/>
      <c r="AV93" s="4769"/>
    </row>
    <row r="94" spans="1:48" s="3005" customFormat="1" ht="60.75">
      <c r="A94" s="3069" t="s">
        <v>4646</v>
      </c>
      <c r="B94" s="3007" t="s">
        <v>3886</v>
      </c>
      <c r="C94" s="3042"/>
      <c r="D94" s="2193" t="s">
        <v>4512</v>
      </c>
      <c r="E94" s="1746" t="s">
        <v>85</v>
      </c>
      <c r="F94" s="3009"/>
      <c r="G94" s="3009"/>
      <c r="H94" s="3009"/>
      <c r="I94" s="3009"/>
      <c r="J94" s="3009"/>
      <c r="K94" s="2235"/>
      <c r="L94" s="1648">
        <f t="shared" si="22"/>
        <v>0</v>
      </c>
      <c r="M94" s="1649">
        <f t="shared" si="37"/>
        <v>0</v>
      </c>
      <c r="N94" s="1648">
        <f t="shared" si="23"/>
        <v>0</v>
      </c>
      <c r="O94" s="3010">
        <f t="shared" si="38"/>
        <v>0</v>
      </c>
      <c r="P94" s="3011" t="str">
        <f t="shared" si="24"/>
        <v xml:space="preserve">STATE: ; PDY: ; KKL: ; MHE: ; YNM: </v>
      </c>
      <c r="Q94" s="3012">
        <f>'Abs24. NOHP'!Q13</f>
        <v>0</v>
      </c>
      <c r="R94" s="3041">
        <f>'Abs24. NOHP'!R13</f>
        <v>0</v>
      </c>
      <c r="S94" s="1711">
        <f t="shared" si="25"/>
        <v>0</v>
      </c>
      <c r="T94" s="1711">
        <f t="shared" si="26"/>
        <v>0</v>
      </c>
      <c r="U94" s="1711">
        <f t="shared" si="27"/>
        <v>0</v>
      </c>
      <c r="V94" s="1780" t="str">
        <f t="shared" si="28"/>
        <v xml:space="preserve">STATE: ; PDY: ; KKL: ; MHE: ; YNM: </v>
      </c>
      <c r="W94" s="3019"/>
      <c r="X94" s="1711"/>
      <c r="Y94" s="1711">
        <f t="shared" si="39"/>
        <v>0</v>
      </c>
      <c r="Z94" s="1711"/>
      <c r="AA94" s="1711"/>
      <c r="AB94" s="1711"/>
      <c r="AC94" s="1711">
        <f t="shared" si="40"/>
        <v>0</v>
      </c>
      <c r="AD94" s="1711"/>
      <c r="AE94" s="1711"/>
      <c r="AF94" s="1711"/>
      <c r="AG94" s="1711">
        <f t="shared" si="41"/>
        <v>0</v>
      </c>
      <c r="AH94" s="1711"/>
      <c r="AI94" s="1711"/>
      <c r="AJ94" s="1711"/>
      <c r="AK94" s="1711">
        <f t="shared" si="42"/>
        <v>0</v>
      </c>
      <c r="AL94" s="1711"/>
      <c r="AM94" s="1711"/>
      <c r="AN94" s="1711"/>
      <c r="AO94" s="1711">
        <f t="shared" si="43"/>
        <v>0</v>
      </c>
      <c r="AP94" s="3020"/>
      <c r="AQ94" s="3018">
        <f t="shared" si="29"/>
        <v>0</v>
      </c>
      <c r="AR94" s="3018">
        <f t="shared" si="30"/>
        <v>0</v>
      </c>
      <c r="AS94" s="3018">
        <f t="shared" si="31"/>
        <v>0</v>
      </c>
      <c r="AT94" s="3018" t="str">
        <f t="shared" si="32"/>
        <v xml:space="preserve">STATE: ; PDY: ; KKL: ; MHE: ; YNM: </v>
      </c>
      <c r="AU94" s="4754" t="s">
        <v>7548</v>
      </c>
      <c r="AV94" s="4769"/>
    </row>
    <row r="95" spans="1:48" s="3005" customFormat="1" ht="225">
      <c r="A95" s="3069" t="s">
        <v>4647</v>
      </c>
      <c r="B95" s="3007" t="s">
        <v>3983</v>
      </c>
      <c r="C95" s="3042"/>
      <c r="D95" s="2193" t="s">
        <v>4511</v>
      </c>
      <c r="E95" s="1746" t="s">
        <v>85</v>
      </c>
      <c r="F95" s="3009"/>
      <c r="G95" s="3009"/>
      <c r="H95" s="3009">
        <v>1.5</v>
      </c>
      <c r="I95" s="3009"/>
      <c r="J95" s="3009"/>
      <c r="K95" s="3009"/>
      <c r="L95" s="1648">
        <f t="shared" si="22"/>
        <v>100000</v>
      </c>
      <c r="M95" s="1649">
        <f t="shared" si="37"/>
        <v>1</v>
      </c>
      <c r="N95" s="1648">
        <f t="shared" si="23"/>
        <v>1</v>
      </c>
      <c r="O95" s="3010">
        <f t="shared" si="38"/>
        <v>1</v>
      </c>
      <c r="P95" s="3011" t="str">
        <f t="shared" si="24"/>
        <v xml:space="preserve">STATE: ; PDY: IEC for Clmate sensitive Diseases at Block, District and state level - Actue Respiratory illnesses in context of Air pollution, Heat and other relevant climate Sensitive disease - Rs.1.00 Lakhs; KKL: ; MHE: ; YNM: </v>
      </c>
      <c r="Q95" s="3012">
        <f>'Abs21. NPCCHH'!Q16</f>
        <v>0</v>
      </c>
      <c r="R95" s="3041">
        <f>'Abs21. NPCCHH'!R16</f>
        <v>0</v>
      </c>
      <c r="S95" s="1711">
        <f t="shared" si="25"/>
        <v>100000</v>
      </c>
      <c r="T95" s="1711">
        <f t="shared" si="26"/>
        <v>1</v>
      </c>
      <c r="U95" s="1711">
        <f t="shared" si="27"/>
        <v>100000</v>
      </c>
      <c r="V95" s="1780" t="str">
        <f t="shared" si="28"/>
        <v xml:space="preserve">STATE: ; PDY: IEC for Clmate sensitive Diseases at Block, District and state level - Actue Respiratory illnesses in context of Air pollution, Heat and other relevant climate Sensitive disease - Rs.1.00 Lakhs; KKL: ; MHE: ; YNM: </v>
      </c>
      <c r="W95" s="3075"/>
      <c r="X95" s="3076"/>
      <c r="Y95" s="2157">
        <f t="shared" si="39"/>
        <v>0</v>
      </c>
      <c r="Z95" s="3076"/>
      <c r="AA95" s="3076">
        <v>100000</v>
      </c>
      <c r="AB95" s="3076">
        <v>1</v>
      </c>
      <c r="AC95" s="2157">
        <f t="shared" si="40"/>
        <v>100000</v>
      </c>
      <c r="AD95" s="3077" t="s">
        <v>5948</v>
      </c>
      <c r="AE95" s="3076"/>
      <c r="AF95" s="3076"/>
      <c r="AG95" s="2157">
        <f t="shared" si="41"/>
        <v>0</v>
      </c>
      <c r="AH95" s="3076"/>
      <c r="AI95" s="3076"/>
      <c r="AJ95" s="3076"/>
      <c r="AK95" s="2157">
        <f t="shared" si="42"/>
        <v>0</v>
      </c>
      <c r="AL95" s="3076"/>
      <c r="AM95" s="3076"/>
      <c r="AN95" s="3076"/>
      <c r="AO95" s="2157">
        <f t="shared" si="43"/>
        <v>0</v>
      </c>
      <c r="AP95" s="3078"/>
      <c r="AQ95" s="3018">
        <f t="shared" si="29"/>
        <v>100000</v>
      </c>
      <c r="AR95" s="3018">
        <f t="shared" si="30"/>
        <v>1</v>
      </c>
      <c r="AS95" s="3018">
        <f t="shared" si="31"/>
        <v>100000</v>
      </c>
      <c r="AT95" s="3018" t="str">
        <f t="shared" si="32"/>
        <v xml:space="preserve">STATE: ; PDY: IEC for Clmate sensitive Diseases at Block, District and state level - Actue Respiratory illnesses in context of Air pollution, Heat and other relevant climate Sensitive disease - Rs.1.00 Lakhs; KKL: ; MHE: ; YNM: </v>
      </c>
      <c r="AU95" s="4754" t="s">
        <v>7549</v>
      </c>
      <c r="AV95" s="4991" t="s">
        <v>8081</v>
      </c>
    </row>
    <row r="96" spans="1:48" s="3048" customFormat="1" ht="81">
      <c r="A96" s="3069" t="s">
        <v>4648</v>
      </c>
      <c r="B96" s="3042" t="s">
        <v>4519</v>
      </c>
      <c r="C96" s="3042"/>
      <c r="D96" s="1824" t="s">
        <v>4522</v>
      </c>
      <c r="E96" s="1746" t="s">
        <v>85</v>
      </c>
      <c r="F96" s="3045"/>
      <c r="G96" s="3045"/>
      <c r="H96" s="3045"/>
      <c r="I96" s="3045"/>
      <c r="J96" s="3045"/>
      <c r="K96" s="3045"/>
      <c r="L96" s="1648">
        <f t="shared" si="22"/>
        <v>0</v>
      </c>
      <c r="M96" s="1649">
        <f t="shared" si="37"/>
        <v>0</v>
      </c>
      <c r="N96" s="1648">
        <f t="shared" si="23"/>
        <v>0</v>
      </c>
      <c r="O96" s="3046">
        <f t="shared" si="38"/>
        <v>0</v>
      </c>
      <c r="P96" s="3011" t="str">
        <f t="shared" si="24"/>
        <v xml:space="preserve">STATE: ; PDY: ; KKL: ; MHE: ; YNM: </v>
      </c>
      <c r="Q96" s="3012">
        <f>'Abs20. PMNDP'!Q19</f>
        <v>0</v>
      </c>
      <c r="R96" s="3047">
        <f>'Abs20. PMNDP'!R19</f>
        <v>0</v>
      </c>
      <c r="S96" s="1711">
        <f t="shared" si="25"/>
        <v>0</v>
      </c>
      <c r="T96" s="1711">
        <f t="shared" si="26"/>
        <v>0</v>
      </c>
      <c r="U96" s="1711">
        <f t="shared" si="27"/>
        <v>0</v>
      </c>
      <c r="V96" s="1780" t="str">
        <f t="shared" si="28"/>
        <v xml:space="preserve">STATE: ; PDY: ; KKL: ; MHE: ; YNM: </v>
      </c>
      <c r="W96" s="3019"/>
      <c r="X96" s="1711"/>
      <c r="Y96" s="1711">
        <f t="shared" si="39"/>
        <v>0</v>
      </c>
      <c r="Z96" s="1711"/>
      <c r="AA96" s="1711"/>
      <c r="AB96" s="1711"/>
      <c r="AC96" s="1711">
        <f t="shared" si="40"/>
        <v>0</v>
      </c>
      <c r="AD96" s="1711"/>
      <c r="AE96" s="1711"/>
      <c r="AF96" s="1711"/>
      <c r="AG96" s="1711">
        <f t="shared" si="41"/>
        <v>0</v>
      </c>
      <c r="AH96" s="1711"/>
      <c r="AI96" s="1711"/>
      <c r="AJ96" s="1711"/>
      <c r="AK96" s="1711">
        <f t="shared" si="42"/>
        <v>0</v>
      </c>
      <c r="AL96" s="1711"/>
      <c r="AM96" s="1711"/>
      <c r="AN96" s="1711"/>
      <c r="AO96" s="1711">
        <f t="shared" si="43"/>
        <v>0</v>
      </c>
      <c r="AP96" s="3020"/>
      <c r="AQ96" s="3018">
        <f t="shared" si="29"/>
        <v>0</v>
      </c>
      <c r="AR96" s="3018">
        <f t="shared" si="30"/>
        <v>0</v>
      </c>
      <c r="AS96" s="3018">
        <f t="shared" si="31"/>
        <v>0</v>
      </c>
      <c r="AT96" s="3018" t="str">
        <f t="shared" si="32"/>
        <v xml:space="preserve">STATE: ; PDY: ; KKL: ; MHE: ; YNM: </v>
      </c>
      <c r="AU96" s="4754" t="s">
        <v>7550</v>
      </c>
      <c r="AV96" s="4770"/>
    </row>
    <row r="97" spans="1:48" s="3005" customFormat="1" ht="36">
      <c r="A97" s="3069" t="s">
        <v>4756</v>
      </c>
      <c r="B97" s="1639">
        <v>11.11</v>
      </c>
      <c r="C97" s="2997" t="s">
        <v>1374</v>
      </c>
      <c r="D97" s="1639" t="s">
        <v>1372</v>
      </c>
      <c r="E97" s="1802"/>
      <c r="F97" s="3022"/>
      <c r="G97" s="3022"/>
      <c r="H97" s="3022"/>
      <c r="I97" s="3022"/>
      <c r="J97" s="3022"/>
      <c r="K97" s="3022"/>
      <c r="L97" s="1648"/>
      <c r="M97" s="1642"/>
      <c r="N97" s="1648"/>
      <c r="O97" s="1642">
        <f>O98+O99</f>
        <v>1.6</v>
      </c>
      <c r="P97" s="3011"/>
      <c r="Q97" s="2294"/>
      <c r="R97" s="2999">
        <f>R98+R99</f>
        <v>0</v>
      </c>
      <c r="S97" s="1711"/>
      <c r="T97" s="1711"/>
      <c r="U97" s="1642">
        <f>U98+U99</f>
        <v>160000</v>
      </c>
      <c r="V97" s="1780"/>
      <c r="W97" s="3019"/>
      <c r="X97" s="1711"/>
      <c r="Y97" s="1642">
        <f>Y98+Y99</f>
        <v>0</v>
      </c>
      <c r="Z97" s="1711"/>
      <c r="AA97" s="1711"/>
      <c r="AB97" s="1711"/>
      <c r="AC97" s="1642">
        <f>AC98+AC99</f>
        <v>100000</v>
      </c>
      <c r="AD97" s="1711"/>
      <c r="AE97" s="1711"/>
      <c r="AF97" s="1711"/>
      <c r="AG97" s="1642">
        <f>AG98+AG99</f>
        <v>20000</v>
      </c>
      <c r="AH97" s="1711"/>
      <c r="AI97" s="1711"/>
      <c r="AJ97" s="1711"/>
      <c r="AK97" s="1642">
        <f>AK98+AK99</f>
        <v>20000</v>
      </c>
      <c r="AL97" s="1711"/>
      <c r="AM97" s="1711"/>
      <c r="AN97" s="1711"/>
      <c r="AO97" s="1642">
        <f>AO98+AO99</f>
        <v>20000</v>
      </c>
      <c r="AP97" s="3020"/>
      <c r="AQ97" s="3003">
        <f>AQ98+AQ99</f>
        <v>160000</v>
      </c>
      <c r="AR97" s="3018"/>
      <c r="AS97" s="3018"/>
      <c r="AT97" s="3018"/>
      <c r="AU97" s="4754"/>
      <c r="AV97" s="4769"/>
    </row>
    <row r="98" spans="1:48" s="3005" customFormat="1" ht="251.25" customHeight="1">
      <c r="A98" s="1787">
        <v>1</v>
      </c>
      <c r="B98" s="3007" t="s">
        <v>1391</v>
      </c>
      <c r="C98" s="1824"/>
      <c r="D98" s="2193" t="s">
        <v>5592</v>
      </c>
      <c r="E98" s="1746" t="s">
        <v>85</v>
      </c>
      <c r="F98" s="3008"/>
      <c r="G98" s="3008"/>
      <c r="H98" s="3008">
        <v>2</v>
      </c>
      <c r="I98" s="3008"/>
      <c r="J98" s="3008"/>
      <c r="K98" s="3009"/>
      <c r="L98" s="1648">
        <f t="shared" si="22"/>
        <v>40000</v>
      </c>
      <c r="M98" s="1649">
        <f>L98/100000</f>
        <v>0.4</v>
      </c>
      <c r="N98" s="1648">
        <f t="shared" si="23"/>
        <v>4</v>
      </c>
      <c r="O98" s="3010">
        <f>M98*N98</f>
        <v>1.6</v>
      </c>
      <c r="P98" s="3011" t="str">
        <f t="shared" si="24"/>
        <v>STATE: ; PDY: For conducting world Hearing Day Programme every year - 3rd March - Rs.1.00 Lakh; KKL: For conducting world Hearing Day Programme every year - 3rd March - Rs.0.20 Lakh; MHE: For conducting world Hearing Day Programme every year - 3rd March - Rs.0.20 Lakh; YNM: For conducting world Hearing Day Programme every year - 3rd March - Rs.0.20 Lakh</v>
      </c>
      <c r="Q98" s="1738">
        <f>'Abs22. NPPCD'!Q15</f>
        <v>0</v>
      </c>
      <c r="R98" s="4973">
        <f>'Abs22. NPPCD'!R15</f>
        <v>0</v>
      </c>
      <c r="S98" s="1666">
        <f t="shared" si="25"/>
        <v>40000</v>
      </c>
      <c r="T98" s="1666">
        <f t="shared" si="26"/>
        <v>4</v>
      </c>
      <c r="U98" s="1666">
        <f t="shared" si="27"/>
        <v>160000</v>
      </c>
      <c r="V98" s="1669" t="str">
        <f t="shared" si="28"/>
        <v>STATE: ; PDY: For conducting world Hearing Day Programme every year - 3rd March - Rs.1.00 Lakh; KKL: For conducting world Hearing Day Programme every year - 3rd March - Rs.0.20 Lakh; MHE: For conducting world Hearing Day Programme every year - 3rd March - Rs.0.20 Lakh; YNM: For conducting world Hearing Day Programme every year - 3rd March - Rs.0.20 Lakh</v>
      </c>
      <c r="W98" s="3014"/>
      <c r="X98" s="3015"/>
      <c r="Y98" s="2157">
        <f>W98*X98</f>
        <v>0</v>
      </c>
      <c r="Z98" s="3015"/>
      <c r="AA98" s="1768">
        <v>100000</v>
      </c>
      <c r="AB98" s="1768">
        <v>1</v>
      </c>
      <c r="AC98" s="2157">
        <f>AA98*AB98</f>
        <v>100000</v>
      </c>
      <c r="AD98" s="1769" t="s">
        <v>5959</v>
      </c>
      <c r="AE98" s="1768">
        <v>20000</v>
      </c>
      <c r="AF98" s="1768">
        <v>1</v>
      </c>
      <c r="AG98" s="2157">
        <f>AE98*AF98</f>
        <v>20000</v>
      </c>
      <c r="AH98" s="1769" t="s">
        <v>5958</v>
      </c>
      <c r="AI98" s="1768">
        <v>20000</v>
      </c>
      <c r="AJ98" s="1768">
        <v>1</v>
      </c>
      <c r="AK98" s="2157">
        <f>AI98*AJ98</f>
        <v>20000</v>
      </c>
      <c r="AL98" s="1769" t="s">
        <v>5958</v>
      </c>
      <c r="AM98" s="1768">
        <v>20000</v>
      </c>
      <c r="AN98" s="1768">
        <v>1</v>
      </c>
      <c r="AO98" s="2157">
        <f>AM98*AN98</f>
        <v>20000</v>
      </c>
      <c r="AP98" s="3017" t="s">
        <v>5958</v>
      </c>
      <c r="AQ98" s="3552">
        <f t="shared" si="29"/>
        <v>160000</v>
      </c>
      <c r="AR98" s="3552">
        <f t="shared" si="30"/>
        <v>4</v>
      </c>
      <c r="AS98" s="3552">
        <f t="shared" si="31"/>
        <v>40000</v>
      </c>
      <c r="AT98" s="3596" t="str">
        <f t="shared" si="32"/>
        <v>STATE: ; PDY: For conducting world Hearing Day Programme every year - 3rd March - Rs.1.00 Lakh; KKL: For conducting world Hearing Day Programme every year - 3rd March - Rs.0.20 Lakh; MHE: For conducting world Hearing Day Programme every year - 3rd March - Rs.0.20 Lakh; YNM: For conducting world Hearing Day Programme every year - 3rd March - Rs.0.20 Lakh</v>
      </c>
      <c r="AU98" s="4754" t="s">
        <v>7551</v>
      </c>
      <c r="AV98" s="4991" t="s">
        <v>8093</v>
      </c>
    </row>
    <row r="99" spans="1:48" s="3005" customFormat="1" ht="60.75">
      <c r="A99" s="1787">
        <v>2</v>
      </c>
      <c r="B99" s="3042" t="s">
        <v>2631</v>
      </c>
      <c r="C99" s="1824"/>
      <c r="D99" s="1841" t="s">
        <v>2960</v>
      </c>
      <c r="E99" s="1746" t="s">
        <v>85</v>
      </c>
      <c r="F99" s="3073"/>
      <c r="G99" s="3073"/>
      <c r="H99" s="3073"/>
      <c r="I99" s="3073"/>
      <c r="J99" s="3073"/>
      <c r="K99" s="3045"/>
      <c r="L99" s="1648">
        <f t="shared" si="22"/>
        <v>0</v>
      </c>
      <c r="M99" s="1649">
        <f>L99/100000</f>
        <v>0</v>
      </c>
      <c r="N99" s="1648">
        <f t="shared" si="23"/>
        <v>0</v>
      </c>
      <c r="O99" s="3046">
        <f>M99*N99</f>
        <v>0</v>
      </c>
      <c r="P99" s="3011" t="str">
        <f t="shared" si="24"/>
        <v xml:space="preserve">STATE: ; PDY: ; KKL: ; MHE: ; YNM: </v>
      </c>
      <c r="Q99" s="3012">
        <f>'Abs22. NPPCD'!Q16</f>
        <v>0</v>
      </c>
      <c r="R99" s="3047">
        <f>'Abs22. NPPCD'!R16</f>
        <v>0</v>
      </c>
      <c r="S99" s="1711">
        <f t="shared" si="25"/>
        <v>0</v>
      </c>
      <c r="T99" s="1711">
        <f t="shared" si="26"/>
        <v>0</v>
      </c>
      <c r="U99" s="1711">
        <f t="shared" si="27"/>
        <v>0</v>
      </c>
      <c r="V99" s="1780" t="str">
        <f t="shared" si="28"/>
        <v xml:space="preserve">STATE: ; PDY: ; KKL: ; MHE: ; YNM: </v>
      </c>
      <c r="W99" s="3019"/>
      <c r="X99" s="1711"/>
      <c r="Y99" s="1711">
        <f>W99*X99</f>
        <v>0</v>
      </c>
      <c r="Z99" s="1711"/>
      <c r="AA99" s="1711"/>
      <c r="AB99" s="1711"/>
      <c r="AC99" s="1711">
        <f>AA99*AB99</f>
        <v>0</v>
      </c>
      <c r="AD99" s="1711"/>
      <c r="AE99" s="1711"/>
      <c r="AF99" s="1711"/>
      <c r="AG99" s="1711">
        <f>AE99*AF99</f>
        <v>0</v>
      </c>
      <c r="AH99" s="1711"/>
      <c r="AI99" s="1711"/>
      <c r="AJ99" s="1711"/>
      <c r="AK99" s="1711">
        <f>AI99*AJ99</f>
        <v>0</v>
      </c>
      <c r="AL99" s="1711"/>
      <c r="AM99" s="1711"/>
      <c r="AN99" s="1711"/>
      <c r="AO99" s="1711">
        <f>AM99*AN99</f>
        <v>0</v>
      </c>
      <c r="AP99" s="3020"/>
      <c r="AQ99" s="3018">
        <f t="shared" si="29"/>
        <v>0</v>
      </c>
      <c r="AR99" s="3018">
        <f t="shared" si="30"/>
        <v>0</v>
      </c>
      <c r="AS99" s="3018">
        <f t="shared" si="31"/>
        <v>0</v>
      </c>
      <c r="AT99" s="3018" t="str">
        <f t="shared" si="32"/>
        <v xml:space="preserve">STATE: ; PDY: ; KKL: ; MHE: ; YNM: </v>
      </c>
      <c r="AU99" s="4754" t="s">
        <v>7551</v>
      </c>
      <c r="AV99" s="5015"/>
    </row>
    <row r="100" spans="1:48" s="3005" customFormat="1" ht="36">
      <c r="A100" s="3069" t="s">
        <v>4899</v>
      </c>
      <c r="B100" s="1639">
        <v>11.12</v>
      </c>
      <c r="C100" s="2997"/>
      <c r="D100" s="1639" t="s">
        <v>1375</v>
      </c>
      <c r="E100" s="1802"/>
      <c r="F100" s="3022"/>
      <c r="G100" s="3022"/>
      <c r="H100" s="3022"/>
      <c r="I100" s="3022"/>
      <c r="J100" s="3022"/>
      <c r="K100" s="3022"/>
      <c r="L100" s="1648"/>
      <c r="M100" s="1642"/>
      <c r="N100" s="1648"/>
      <c r="O100" s="1642">
        <f>SUM(O101:O103)</f>
        <v>3</v>
      </c>
      <c r="P100" s="3011"/>
      <c r="Q100" s="2294"/>
      <c r="R100" s="2999">
        <f>SUM(R101:R103)</f>
        <v>0</v>
      </c>
      <c r="S100" s="1711"/>
      <c r="T100" s="1711"/>
      <c r="U100" s="1642">
        <f>SUM(U101:U103)</f>
        <v>300000</v>
      </c>
      <c r="V100" s="1780"/>
      <c r="W100" s="3019"/>
      <c r="X100" s="1711"/>
      <c r="Y100" s="1642">
        <f>SUM(Y101:Y103)</f>
        <v>0</v>
      </c>
      <c r="Z100" s="1711"/>
      <c r="AA100" s="1711"/>
      <c r="AB100" s="1711"/>
      <c r="AC100" s="1642">
        <f>SUM(AC101:AC103)</f>
        <v>200000</v>
      </c>
      <c r="AD100" s="1711"/>
      <c r="AE100" s="1711"/>
      <c r="AF100" s="1711"/>
      <c r="AG100" s="1642">
        <f>SUM(AG101:AG103)</f>
        <v>50000</v>
      </c>
      <c r="AH100" s="1711"/>
      <c r="AI100" s="1711"/>
      <c r="AJ100" s="1711"/>
      <c r="AK100" s="1642">
        <f>SUM(AK101:AK103)</f>
        <v>25000</v>
      </c>
      <c r="AL100" s="1711"/>
      <c r="AM100" s="1711"/>
      <c r="AN100" s="1711"/>
      <c r="AO100" s="1642">
        <f>SUM(AO101:AO103)</f>
        <v>25000</v>
      </c>
      <c r="AP100" s="3020"/>
      <c r="AQ100" s="3003">
        <f>SUM(AQ101:AQ103)</f>
        <v>300000</v>
      </c>
      <c r="AR100" s="3018"/>
      <c r="AS100" s="3018"/>
      <c r="AT100" s="3018"/>
      <c r="AU100" s="4754"/>
      <c r="AV100" s="5015"/>
    </row>
    <row r="101" spans="1:48" s="3005" customFormat="1" ht="206.25">
      <c r="A101" s="1787">
        <v>1</v>
      </c>
      <c r="B101" s="3007" t="s">
        <v>1405</v>
      </c>
      <c r="C101" s="2193" t="s">
        <v>1377</v>
      </c>
      <c r="D101" s="2193" t="s">
        <v>1378</v>
      </c>
      <c r="E101" s="1746" t="s">
        <v>85</v>
      </c>
      <c r="F101" s="3008"/>
      <c r="G101" s="3008"/>
      <c r="H101" s="3008">
        <v>1</v>
      </c>
      <c r="I101" s="3008"/>
      <c r="J101" s="3008"/>
      <c r="K101" s="3009"/>
      <c r="L101" s="1648">
        <f t="shared" si="22"/>
        <v>50000</v>
      </c>
      <c r="M101" s="1649">
        <f>L101/100000</f>
        <v>0.5</v>
      </c>
      <c r="N101" s="1648">
        <f t="shared" si="23"/>
        <v>4</v>
      </c>
      <c r="O101" s="3010">
        <f>M101*N101</f>
        <v>2</v>
      </c>
      <c r="P101" s="3011" t="str">
        <f t="shared" si="24"/>
        <v>STATE: ; PDY: DH - NPPC IEC activities - Rs.1.00 Lakhs; KKL: DH - NPPC IEC activities - Rs.0.50 Lakhs; MHE: DH - NPPC IEC activities - Rs.0.25 Lakhs; YNM: DH - NPPC IEC activities - Rs.0.25 Lakhs</v>
      </c>
      <c r="Q101" s="3012">
        <f>'Abs25. NPPC'!Q17</f>
        <v>0</v>
      </c>
      <c r="R101" s="3041">
        <f>'Abs25. NPPC'!R17</f>
        <v>0</v>
      </c>
      <c r="S101" s="1711">
        <f t="shared" si="25"/>
        <v>50000</v>
      </c>
      <c r="T101" s="1711">
        <f t="shared" si="26"/>
        <v>4</v>
      </c>
      <c r="U101" s="1711">
        <f t="shared" si="27"/>
        <v>200000</v>
      </c>
      <c r="V101" s="1780" t="str">
        <f t="shared" si="28"/>
        <v>STATE: ; PDY: DH - NPPC IEC activities - Rs.1.00 Lakhs; KKL: DH - NPPC IEC activities - Rs.0.50 Lakhs; MHE: DH - NPPC IEC activities - Rs.0.25 Lakhs; YNM: DH - NPPC IEC activities - Rs.0.25 Lakhs</v>
      </c>
      <c r="W101" s="3014"/>
      <c r="X101" s="3015"/>
      <c r="Y101" s="2157">
        <f>W101*X101</f>
        <v>0</v>
      </c>
      <c r="Z101" s="3015"/>
      <c r="AA101" s="1768">
        <v>100000</v>
      </c>
      <c r="AB101" s="1768">
        <v>1</v>
      </c>
      <c r="AC101" s="1769">
        <f>AA101*AB101</f>
        <v>100000</v>
      </c>
      <c r="AD101" s="1769" t="s">
        <v>7849</v>
      </c>
      <c r="AE101" s="1768">
        <v>50000</v>
      </c>
      <c r="AF101" s="1768">
        <v>1</v>
      </c>
      <c r="AG101" s="1769">
        <f>AE101*AF101</f>
        <v>50000</v>
      </c>
      <c r="AH101" s="1769" t="s">
        <v>7847</v>
      </c>
      <c r="AI101" s="1768">
        <v>25000</v>
      </c>
      <c r="AJ101" s="1768">
        <v>1</v>
      </c>
      <c r="AK101" s="1769">
        <f>AI101*AJ101</f>
        <v>25000</v>
      </c>
      <c r="AL101" s="1769" t="s">
        <v>7848</v>
      </c>
      <c r="AM101" s="1768">
        <v>25000</v>
      </c>
      <c r="AN101" s="1768">
        <v>1</v>
      </c>
      <c r="AO101" s="1769">
        <f>AM101*AN101</f>
        <v>25000</v>
      </c>
      <c r="AP101" s="1769" t="s">
        <v>7848</v>
      </c>
      <c r="AQ101" s="3552">
        <f t="shared" si="29"/>
        <v>200000</v>
      </c>
      <c r="AR101" s="3552">
        <f t="shared" si="30"/>
        <v>4</v>
      </c>
      <c r="AS101" s="3552">
        <f t="shared" si="31"/>
        <v>50000</v>
      </c>
      <c r="AT101" s="3018" t="str">
        <f t="shared" si="32"/>
        <v>STATE: ; PDY: DH - NPPC IEC activities - Rs.1.00 Lakhs; KKL: DH - NPPC IEC activities - Rs.0.50 Lakhs; MHE: DH - NPPC IEC activities - Rs.0.25 Lakhs; YNM: DH - NPPC IEC activities - Rs.0.25 Lakhs</v>
      </c>
      <c r="AU101" s="4754" t="s">
        <v>7552</v>
      </c>
      <c r="AV101" s="4991" t="s">
        <v>8091</v>
      </c>
    </row>
    <row r="102" spans="1:48" s="3005" customFormat="1" ht="93.75">
      <c r="A102" s="1787">
        <v>2</v>
      </c>
      <c r="B102" s="3007" t="s">
        <v>2504</v>
      </c>
      <c r="C102" s="2193" t="s">
        <v>1380</v>
      </c>
      <c r="D102" s="2193" t="s">
        <v>1381</v>
      </c>
      <c r="E102" s="1746" t="s">
        <v>85</v>
      </c>
      <c r="F102" s="3008"/>
      <c r="G102" s="3008"/>
      <c r="H102" s="3008"/>
      <c r="I102" s="3008"/>
      <c r="J102" s="3008"/>
      <c r="K102" s="2235"/>
      <c r="L102" s="1648">
        <f t="shared" si="22"/>
        <v>100000</v>
      </c>
      <c r="M102" s="1649">
        <f>L102/100000</f>
        <v>1</v>
      </c>
      <c r="N102" s="1648">
        <f t="shared" si="23"/>
        <v>1</v>
      </c>
      <c r="O102" s="3010">
        <f>M102*N102</f>
        <v>1</v>
      </c>
      <c r="P102" s="3011" t="str">
        <f t="shared" si="24"/>
        <v xml:space="preserve">STATE: ; PDY: State Pallative Care Celll - NPPC IEC activities - Rs.1.00 Lakhs; KKL: ; MHE: ; YNM: </v>
      </c>
      <c r="Q102" s="3012">
        <f>'Abs25. NPPC'!Q18</f>
        <v>0</v>
      </c>
      <c r="R102" s="3041">
        <f>'Abs25. NPPC'!R18</f>
        <v>0</v>
      </c>
      <c r="S102" s="1711">
        <f t="shared" si="25"/>
        <v>100000</v>
      </c>
      <c r="T102" s="1711">
        <f t="shared" si="26"/>
        <v>1</v>
      </c>
      <c r="U102" s="1711">
        <f t="shared" si="27"/>
        <v>100000</v>
      </c>
      <c r="V102" s="1780" t="str">
        <f t="shared" si="28"/>
        <v xml:space="preserve">STATE: ; PDY: State Pallative Care Celll - NPPC IEC activities - Rs.1.00 Lakhs; KKL: ; MHE: ; YNM: </v>
      </c>
      <c r="W102" s="3014"/>
      <c r="X102" s="3015"/>
      <c r="Y102" s="2157">
        <f>W102*X102</f>
        <v>0</v>
      </c>
      <c r="Z102" s="3015"/>
      <c r="AA102" s="1768">
        <v>100000</v>
      </c>
      <c r="AB102" s="1768">
        <v>1</v>
      </c>
      <c r="AC102" s="1769">
        <f>AA102*AB102</f>
        <v>100000</v>
      </c>
      <c r="AD102" s="1769" t="s">
        <v>5934</v>
      </c>
      <c r="AE102" s="3015"/>
      <c r="AF102" s="3015"/>
      <c r="AG102" s="2157">
        <f>AE102*AF102</f>
        <v>0</v>
      </c>
      <c r="AH102" s="3015"/>
      <c r="AI102" s="3015"/>
      <c r="AJ102" s="3015"/>
      <c r="AK102" s="2157">
        <f>AI102*AJ102</f>
        <v>0</v>
      </c>
      <c r="AL102" s="3015"/>
      <c r="AM102" s="3015"/>
      <c r="AN102" s="3015"/>
      <c r="AO102" s="2157">
        <f>AM102*AN102</f>
        <v>0</v>
      </c>
      <c r="AP102" s="3026"/>
      <c r="AQ102" s="3552">
        <f t="shared" si="29"/>
        <v>100000</v>
      </c>
      <c r="AR102" s="3552">
        <f t="shared" si="30"/>
        <v>1</v>
      </c>
      <c r="AS102" s="3552">
        <f t="shared" si="31"/>
        <v>100000</v>
      </c>
      <c r="AT102" s="3018" t="str">
        <f t="shared" si="32"/>
        <v xml:space="preserve">STATE: ; PDY: State Pallative Care Celll - NPPC IEC activities - Rs.1.00 Lakhs; KKL: ; MHE: ; YNM: </v>
      </c>
      <c r="AU102" s="4754" t="s">
        <v>7552</v>
      </c>
      <c r="AV102" s="4991" t="s">
        <v>8091</v>
      </c>
    </row>
    <row r="103" spans="1:48" s="3005" customFormat="1" ht="37.5">
      <c r="A103" s="1787">
        <v>3</v>
      </c>
      <c r="B103" s="3007" t="s">
        <v>2632</v>
      </c>
      <c r="C103" s="1824"/>
      <c r="D103" s="2193" t="s">
        <v>1347</v>
      </c>
      <c r="E103" s="1746" t="s">
        <v>85</v>
      </c>
      <c r="F103" s="3008"/>
      <c r="G103" s="3008"/>
      <c r="H103" s="3008"/>
      <c r="I103" s="3008"/>
      <c r="J103" s="3008"/>
      <c r="K103" s="3009"/>
      <c r="L103" s="1648">
        <f t="shared" si="22"/>
        <v>0</v>
      </c>
      <c r="M103" s="1649">
        <f>L103/100000</f>
        <v>0</v>
      </c>
      <c r="N103" s="1648">
        <f t="shared" si="23"/>
        <v>0</v>
      </c>
      <c r="O103" s="3010">
        <f>M103*N103</f>
        <v>0</v>
      </c>
      <c r="P103" s="3011" t="str">
        <f t="shared" si="24"/>
        <v xml:space="preserve">STATE: ; PDY: ; KKL: ; MHE: ; YNM: </v>
      </c>
      <c r="Q103" s="3012">
        <f>'Abs25. NPPC'!Q19</f>
        <v>0</v>
      </c>
      <c r="R103" s="3041">
        <f>'Abs25. NPPC'!R19</f>
        <v>0</v>
      </c>
      <c r="S103" s="1711">
        <f t="shared" si="25"/>
        <v>0</v>
      </c>
      <c r="T103" s="1711">
        <f t="shared" si="26"/>
        <v>0</v>
      </c>
      <c r="U103" s="1711">
        <f t="shared" si="27"/>
        <v>0</v>
      </c>
      <c r="V103" s="1780" t="str">
        <f t="shared" si="28"/>
        <v xml:space="preserve">STATE: ; PDY: ; KKL: ; MHE: ; YNM: </v>
      </c>
      <c r="W103" s="3019"/>
      <c r="X103" s="1711"/>
      <c r="Y103" s="1711">
        <f>W103*X103</f>
        <v>0</v>
      </c>
      <c r="Z103" s="1711"/>
      <c r="AA103" s="1711"/>
      <c r="AB103" s="1711"/>
      <c r="AC103" s="1711">
        <f>AA103*AB103</f>
        <v>0</v>
      </c>
      <c r="AD103" s="1711"/>
      <c r="AE103" s="1711"/>
      <c r="AF103" s="1711"/>
      <c r="AG103" s="1711">
        <f>AE103*AF103</f>
        <v>0</v>
      </c>
      <c r="AH103" s="1711"/>
      <c r="AI103" s="1711"/>
      <c r="AJ103" s="1711"/>
      <c r="AK103" s="1711">
        <f>AI103*AJ103</f>
        <v>0</v>
      </c>
      <c r="AL103" s="1711"/>
      <c r="AM103" s="1711"/>
      <c r="AN103" s="1711"/>
      <c r="AO103" s="1711">
        <f>AM103*AN103</f>
        <v>0</v>
      </c>
      <c r="AP103" s="3020"/>
      <c r="AQ103" s="3018">
        <f t="shared" si="29"/>
        <v>0</v>
      </c>
      <c r="AR103" s="3018">
        <f t="shared" si="30"/>
        <v>0</v>
      </c>
      <c r="AS103" s="3018">
        <f t="shared" si="31"/>
        <v>0</v>
      </c>
      <c r="AT103" s="3018" t="str">
        <f t="shared" si="32"/>
        <v xml:space="preserve">STATE: ; PDY: ; KKL: ; MHE: ; YNM: </v>
      </c>
      <c r="AU103" s="4754"/>
      <c r="AV103" s="4769"/>
    </row>
    <row r="104" spans="1:48" s="3005" customFormat="1" ht="36">
      <c r="A104" s="3069" t="s">
        <v>4900</v>
      </c>
      <c r="B104" s="1639">
        <v>11.13</v>
      </c>
      <c r="C104" s="2997"/>
      <c r="D104" s="1639" t="s">
        <v>1382</v>
      </c>
      <c r="E104" s="1802"/>
      <c r="F104" s="3022"/>
      <c r="G104" s="3022"/>
      <c r="H104" s="3022"/>
      <c r="I104" s="3022"/>
      <c r="J104" s="3022"/>
      <c r="K104" s="3022"/>
      <c r="L104" s="1648"/>
      <c r="M104" s="1642"/>
      <c r="N104" s="1648"/>
      <c r="O104" s="1642">
        <f>O105+O106</f>
        <v>0</v>
      </c>
      <c r="P104" s="3011"/>
      <c r="Q104" s="2294"/>
      <c r="R104" s="2999">
        <f>R105+R106</f>
        <v>0</v>
      </c>
      <c r="S104" s="1711"/>
      <c r="T104" s="1711"/>
      <c r="U104" s="1642">
        <f>U105+U106</f>
        <v>0</v>
      </c>
      <c r="V104" s="1780"/>
      <c r="W104" s="3019"/>
      <c r="X104" s="1711"/>
      <c r="Y104" s="1642">
        <f>Y105+Y106</f>
        <v>0</v>
      </c>
      <c r="Z104" s="1711"/>
      <c r="AA104" s="1711"/>
      <c r="AB104" s="1711"/>
      <c r="AC104" s="1642">
        <f>AC105+AC106</f>
        <v>0</v>
      </c>
      <c r="AD104" s="1711"/>
      <c r="AE104" s="1711"/>
      <c r="AF104" s="1711"/>
      <c r="AG104" s="1642">
        <f>AG105+AG106</f>
        <v>0</v>
      </c>
      <c r="AH104" s="1711"/>
      <c r="AI104" s="1711"/>
      <c r="AJ104" s="1711"/>
      <c r="AK104" s="1642">
        <f>AK105+AK106</f>
        <v>0</v>
      </c>
      <c r="AL104" s="1711"/>
      <c r="AM104" s="1711"/>
      <c r="AN104" s="1711"/>
      <c r="AO104" s="1642">
        <f>AO105+AO106</f>
        <v>0</v>
      </c>
      <c r="AP104" s="3020"/>
      <c r="AQ104" s="3003">
        <f>AQ105+AQ106</f>
        <v>0</v>
      </c>
      <c r="AR104" s="3018"/>
      <c r="AS104" s="3018"/>
      <c r="AT104" s="3018"/>
      <c r="AU104" s="4754"/>
      <c r="AV104" s="4769"/>
    </row>
    <row r="105" spans="1:48" s="3005" customFormat="1" ht="72">
      <c r="A105" s="1787">
        <v>1</v>
      </c>
      <c r="B105" s="3007" t="s">
        <v>2505</v>
      </c>
      <c r="C105" s="2193" t="s">
        <v>1384</v>
      </c>
      <c r="D105" s="2193" t="s">
        <v>1385</v>
      </c>
      <c r="E105" s="1746" t="s">
        <v>85</v>
      </c>
      <c r="F105" s="3008"/>
      <c r="G105" s="3008"/>
      <c r="H105" s="3008"/>
      <c r="I105" s="3008"/>
      <c r="J105" s="3008"/>
      <c r="K105" s="3009"/>
      <c r="L105" s="1648">
        <f t="shared" si="22"/>
        <v>0</v>
      </c>
      <c r="M105" s="1649">
        <f>L105/100000</f>
        <v>0</v>
      </c>
      <c r="N105" s="1648">
        <f t="shared" si="23"/>
        <v>0</v>
      </c>
      <c r="O105" s="3010">
        <f>M105*N105</f>
        <v>0</v>
      </c>
      <c r="P105" s="3011" t="str">
        <f t="shared" si="24"/>
        <v xml:space="preserve">STATE: ; PDY: ; KKL: ; MHE: ; YNM: </v>
      </c>
      <c r="Q105" s="3012">
        <f>'Abs23. NPPCF'!Q15</f>
        <v>0</v>
      </c>
      <c r="R105" s="3041">
        <f>'Abs23. NPPCF'!R15</f>
        <v>0</v>
      </c>
      <c r="S105" s="1711">
        <f t="shared" si="25"/>
        <v>0</v>
      </c>
      <c r="T105" s="1711">
        <f t="shared" si="26"/>
        <v>0</v>
      </c>
      <c r="U105" s="1711">
        <f t="shared" si="27"/>
        <v>0</v>
      </c>
      <c r="V105" s="1780" t="str">
        <f t="shared" si="28"/>
        <v xml:space="preserve">STATE: ; PDY: ; KKL: ; MHE: ; YNM: </v>
      </c>
      <c r="W105" s="3019"/>
      <c r="X105" s="1711"/>
      <c r="Y105" s="1711">
        <f>W105*X105</f>
        <v>0</v>
      </c>
      <c r="Z105" s="1711"/>
      <c r="AA105" s="1711"/>
      <c r="AB105" s="1711"/>
      <c r="AC105" s="1711">
        <f>AA105*AB105</f>
        <v>0</v>
      </c>
      <c r="AD105" s="1711"/>
      <c r="AE105" s="1711"/>
      <c r="AF105" s="1711"/>
      <c r="AG105" s="1711">
        <f>AE105*AF105</f>
        <v>0</v>
      </c>
      <c r="AH105" s="1711"/>
      <c r="AI105" s="1711"/>
      <c r="AJ105" s="1711"/>
      <c r="AK105" s="1711">
        <f>AI105*AJ105</f>
        <v>0</v>
      </c>
      <c r="AL105" s="1711"/>
      <c r="AM105" s="1711"/>
      <c r="AN105" s="1711"/>
      <c r="AO105" s="1711">
        <f>AM105*AN105</f>
        <v>0</v>
      </c>
      <c r="AP105" s="3020"/>
      <c r="AQ105" s="3018">
        <f t="shared" si="29"/>
        <v>0</v>
      </c>
      <c r="AR105" s="3018">
        <f t="shared" si="30"/>
        <v>0</v>
      </c>
      <c r="AS105" s="3018">
        <f t="shared" si="31"/>
        <v>0</v>
      </c>
      <c r="AT105" s="3018" t="str">
        <f t="shared" si="32"/>
        <v xml:space="preserve">STATE: ; PDY: ; KKL: ; MHE: ; YNM: </v>
      </c>
      <c r="AU105" s="4754" t="s">
        <v>7553</v>
      </c>
      <c r="AV105" s="4769"/>
    </row>
    <row r="106" spans="1:48" s="3005" customFormat="1" ht="60.75">
      <c r="A106" s="1787">
        <v>2</v>
      </c>
      <c r="B106" s="3007" t="s">
        <v>2633</v>
      </c>
      <c r="C106" s="1824"/>
      <c r="D106" s="2193" t="s">
        <v>1347</v>
      </c>
      <c r="E106" s="1746" t="s">
        <v>85</v>
      </c>
      <c r="F106" s="3008"/>
      <c r="G106" s="3008"/>
      <c r="H106" s="3008"/>
      <c r="I106" s="3008"/>
      <c r="J106" s="3008"/>
      <c r="K106" s="3009"/>
      <c r="L106" s="1648">
        <f t="shared" si="22"/>
        <v>0</v>
      </c>
      <c r="M106" s="1649">
        <f>L106/100000</f>
        <v>0</v>
      </c>
      <c r="N106" s="1648">
        <f t="shared" si="23"/>
        <v>0</v>
      </c>
      <c r="O106" s="3010">
        <f>M106*N106</f>
        <v>0</v>
      </c>
      <c r="P106" s="3011" t="str">
        <f t="shared" si="24"/>
        <v xml:space="preserve">STATE: ; PDY: ; KKL: ; MHE: ; YNM: </v>
      </c>
      <c r="Q106" s="3012">
        <f>'Abs23. NPPCF'!Q16</f>
        <v>0</v>
      </c>
      <c r="R106" s="3041">
        <f>'Abs23. NPPCF'!R16</f>
        <v>0</v>
      </c>
      <c r="S106" s="1711">
        <f t="shared" si="25"/>
        <v>0</v>
      </c>
      <c r="T106" s="1711">
        <f t="shared" si="26"/>
        <v>0</v>
      </c>
      <c r="U106" s="1711">
        <f t="shared" si="27"/>
        <v>0</v>
      </c>
      <c r="V106" s="1780" t="str">
        <f t="shared" si="28"/>
        <v xml:space="preserve">STATE: ; PDY: ; KKL: ; MHE: ; YNM: </v>
      </c>
      <c r="W106" s="3019"/>
      <c r="X106" s="1711"/>
      <c r="Y106" s="1711">
        <f>W106*X106</f>
        <v>0</v>
      </c>
      <c r="Z106" s="1711"/>
      <c r="AA106" s="1711"/>
      <c r="AB106" s="1711"/>
      <c r="AC106" s="1711">
        <f>AA106*AB106</f>
        <v>0</v>
      </c>
      <c r="AD106" s="1711"/>
      <c r="AE106" s="1711"/>
      <c r="AF106" s="1711"/>
      <c r="AG106" s="1711">
        <f>AE106*AF106</f>
        <v>0</v>
      </c>
      <c r="AH106" s="1711"/>
      <c r="AI106" s="1711"/>
      <c r="AJ106" s="1711"/>
      <c r="AK106" s="1711">
        <f>AI106*AJ106</f>
        <v>0</v>
      </c>
      <c r="AL106" s="1711"/>
      <c r="AM106" s="1711"/>
      <c r="AN106" s="1711"/>
      <c r="AO106" s="1711">
        <f>AM106*AN106</f>
        <v>0</v>
      </c>
      <c r="AP106" s="3020"/>
      <c r="AQ106" s="3018">
        <f t="shared" si="29"/>
        <v>0</v>
      </c>
      <c r="AR106" s="3018">
        <f t="shared" si="30"/>
        <v>0</v>
      </c>
      <c r="AS106" s="3018">
        <f t="shared" si="31"/>
        <v>0</v>
      </c>
      <c r="AT106" s="3018" t="str">
        <f t="shared" si="32"/>
        <v xml:space="preserve">STATE: ; PDY: ; KKL: ; MHE: ; YNM: </v>
      </c>
      <c r="AU106" s="4754" t="s">
        <v>7554</v>
      </c>
      <c r="AV106" s="4769"/>
    </row>
    <row r="107" spans="1:48">
      <c r="C107" s="521"/>
    </row>
  </sheetData>
  <sheetProtection formatCells="0" formatColumns="0" formatRows="0" autoFilter="0"/>
  <autoFilter ref="A4:AT106">
    <filterColumn colId="1" showButton="0"/>
  </autoFilter>
  <mergeCells count="19">
    <mergeCell ref="AM3:AP3"/>
    <mergeCell ref="AQ3:AS3"/>
    <mergeCell ref="S3:V3"/>
    <mergeCell ref="W3:Z3"/>
    <mergeCell ref="AA3:AD3"/>
    <mergeCell ref="AE3:AH3"/>
    <mergeCell ref="AI3:AL3"/>
    <mergeCell ref="A5:D5"/>
    <mergeCell ref="A35:D35"/>
    <mergeCell ref="A56:D56"/>
    <mergeCell ref="A76:D76"/>
    <mergeCell ref="A1:D1"/>
    <mergeCell ref="A3:A4"/>
    <mergeCell ref="B3:C4"/>
    <mergeCell ref="K3:P3"/>
    <mergeCell ref="Q3:R3"/>
    <mergeCell ref="F3:J3"/>
    <mergeCell ref="D3:D4"/>
    <mergeCell ref="E3:E4"/>
  </mergeCells>
  <phoneticPr fontId="38" type="noConversion"/>
  <pageMargins left="0.7" right="0.7" top="0.75" bottom="0.75" header="0.3" footer="0.3"/>
  <pageSetup paperSize="8" scale="12" orientation="landscape" r:id="rId1"/>
</worksheet>
</file>

<file path=xl/worksheets/sheet26.xml><?xml version="1.0" encoding="utf-8"?>
<worksheet xmlns="http://schemas.openxmlformats.org/spreadsheetml/2006/main" xmlns:r="http://schemas.openxmlformats.org/officeDocument/2006/relationships">
  <sheetPr codeName="Sheet57"/>
  <dimension ref="A1:BA46"/>
  <sheetViews>
    <sheetView zoomScale="70" zoomScaleNormal="70" workbookViewId="0">
      <pane xSplit="5" ySplit="6" topLeftCell="F14" activePane="bottomRight" state="frozen"/>
      <selection pane="topRight" activeCell="F1" sqref="F1"/>
      <selection pane="bottomLeft" activeCell="A7" sqref="A7"/>
      <selection pane="bottomRight" activeCell="A18" sqref="A18"/>
    </sheetView>
  </sheetViews>
  <sheetFormatPr defaultColWidth="48.85546875" defaultRowHeight="33" customHeight="1"/>
  <cols>
    <col min="1" max="1" width="16.7109375" style="525" customWidth="1"/>
    <col min="2" max="2" width="31.42578125" style="525" customWidth="1"/>
    <col min="3" max="3" width="36.5703125" style="526" bestFit="1" customWidth="1"/>
    <col min="4" max="4" width="9.5703125" style="525" customWidth="1"/>
    <col min="5" max="5" width="22.5703125" style="525" bestFit="1" customWidth="1"/>
    <col min="6" max="6" width="15.140625" style="522" customWidth="1"/>
    <col min="7" max="7" width="19.85546875" style="522" customWidth="1"/>
    <col min="8" max="9" width="15.140625" style="522" customWidth="1"/>
    <col min="10" max="10" width="17" style="522" customWidth="1"/>
    <col min="11" max="11" width="9.140625" style="527" customWidth="1"/>
    <col min="12" max="12" width="11.5703125" style="522" bestFit="1" customWidth="1"/>
    <col min="13" max="13" width="12.140625" style="528" bestFit="1" customWidth="1"/>
    <col min="14" max="14" width="10.5703125" style="522" bestFit="1" customWidth="1"/>
    <col min="15" max="15" width="12.28515625" style="528" bestFit="1" customWidth="1"/>
    <col min="16" max="16" width="45.5703125" style="529" customWidth="1"/>
    <col min="17" max="17" width="40.42578125" style="529" customWidth="1"/>
    <col min="18" max="18" width="17" style="524" customWidth="1"/>
    <col min="19" max="19" width="12.85546875" style="523" customWidth="1"/>
    <col min="20" max="20" width="11.28515625" style="523" customWidth="1"/>
    <col min="21" max="21" width="14.42578125" style="523" customWidth="1"/>
    <col min="22" max="22" width="17.42578125" style="523" bestFit="1" customWidth="1"/>
    <col min="23" max="23" width="35" style="523" customWidth="1"/>
    <col min="24" max="24" width="9.7109375" style="523" customWidth="1"/>
    <col min="25" max="25" width="15.42578125" style="523" customWidth="1"/>
    <col min="26" max="26" width="17.42578125" style="523" bestFit="1" customWidth="1"/>
    <col min="27" max="27" width="16.7109375" style="523" customWidth="1"/>
    <col min="28" max="28" width="13.85546875" style="523" customWidth="1"/>
    <col min="29" max="29" width="14.7109375" style="523" customWidth="1"/>
    <col min="30" max="30" width="15" style="523" customWidth="1"/>
    <col min="31" max="31" width="17" style="523" customWidth="1"/>
    <col min="32" max="32" width="8.85546875" style="523" customWidth="1"/>
    <col min="33" max="33" width="14.140625" style="523" customWidth="1"/>
    <col min="34" max="34" width="15" style="523" customWidth="1"/>
    <col min="35" max="35" width="17.140625" style="523" customWidth="1"/>
    <col min="36" max="36" width="10.28515625" style="523" customWidth="1"/>
    <col min="37" max="37" width="15.42578125" style="523" customWidth="1"/>
    <col min="38" max="38" width="11" style="523" customWidth="1"/>
    <col min="39" max="39" width="21.7109375" style="523" customWidth="1"/>
    <col min="40" max="40" width="13" style="523" customWidth="1"/>
    <col min="41" max="41" width="17.28515625" style="523" customWidth="1"/>
    <col min="42" max="42" width="15.42578125" style="523" customWidth="1"/>
    <col min="43" max="43" width="17" style="523" customWidth="1"/>
    <col min="44" max="44" width="18" style="523" customWidth="1"/>
    <col min="45" max="45" width="14.85546875" style="523" customWidth="1"/>
    <col min="46" max="46" width="16.85546875" style="523" customWidth="1"/>
    <col min="47" max="47" width="23.85546875" style="523" customWidth="1"/>
    <col min="48" max="48" width="9.7109375" style="523" bestFit="1" customWidth="1"/>
    <col min="49" max="49" width="6.140625" style="523" bestFit="1" customWidth="1"/>
    <col min="50" max="50" width="6" style="523" bestFit="1" customWidth="1"/>
    <col min="51" max="51" width="6.5703125" style="523" bestFit="1" customWidth="1"/>
    <col min="52" max="52" width="6.85546875" style="523" bestFit="1" customWidth="1"/>
    <col min="53" max="53" width="7.85546875" style="523" bestFit="1" customWidth="1"/>
    <col min="54" max="16384" width="48.85546875" style="522"/>
  </cols>
  <sheetData>
    <row r="1" spans="1:53" s="2244" customFormat="1" ht="54.75" customHeight="1">
      <c r="A1" s="5495" t="s">
        <v>1447</v>
      </c>
      <c r="B1" s="5496"/>
      <c r="C1" s="5497"/>
      <c r="D1" s="1612"/>
      <c r="E1" s="5255" t="s">
        <v>4691</v>
      </c>
      <c r="F1" s="5281" t="s">
        <v>4689</v>
      </c>
      <c r="G1" s="5281"/>
      <c r="H1" s="5281"/>
      <c r="I1" s="5281"/>
      <c r="J1" s="5281"/>
      <c r="K1" s="5281"/>
      <c r="L1" s="5281"/>
      <c r="M1" s="5281"/>
      <c r="N1" s="5281"/>
      <c r="O1" s="5282" t="s">
        <v>70</v>
      </c>
      <c r="P1" s="5282"/>
      <c r="Q1" s="5282"/>
      <c r="R1" s="5282"/>
      <c r="S1" s="5282"/>
      <c r="T1" s="5282"/>
      <c r="U1" s="5282"/>
      <c r="V1" s="5282"/>
      <c r="W1" s="5282"/>
      <c r="X1" s="5282"/>
      <c r="Y1" s="5282"/>
      <c r="Z1" s="5282"/>
      <c r="AA1" s="5282"/>
      <c r="AB1" s="5282"/>
      <c r="AC1" s="5282"/>
      <c r="AD1" s="5282"/>
      <c r="AE1" s="5282"/>
      <c r="AF1" s="5282"/>
      <c r="AG1" s="5282"/>
      <c r="AH1" s="5282"/>
      <c r="AI1" s="5283" t="s">
        <v>4345</v>
      </c>
      <c r="AJ1" s="5283"/>
      <c r="AK1" s="5283"/>
      <c r="AL1" s="5283"/>
      <c r="AM1" s="5283"/>
      <c r="AN1" s="5283"/>
      <c r="AO1" s="5283"/>
      <c r="AP1" s="5491" t="s">
        <v>85</v>
      </c>
      <c r="AQ1" s="5491"/>
      <c r="AR1" s="5491"/>
      <c r="AS1" s="5491"/>
      <c r="AT1" s="5491"/>
      <c r="AU1" s="5491"/>
      <c r="AV1" s="5491"/>
      <c r="AW1" s="5491"/>
      <c r="AX1" s="5491"/>
      <c r="AY1" s="5491"/>
      <c r="AZ1" s="5491"/>
      <c r="BA1" s="5491"/>
    </row>
    <row r="2" spans="1:53" s="2246" customFormat="1" ht="54.75" customHeight="1">
      <c r="A2" s="5492" t="str">
        <f>HYPERLINK("#Index!A4", "Index Pg")</f>
        <v>Index Pg</v>
      </c>
      <c r="B2" s="2137" t="str">
        <f>HYPERLINK("#'Summary of Abstracts'!A2", "Summary of Abst.")</f>
        <v>Summary of Abst.</v>
      </c>
      <c r="C2" s="2245"/>
      <c r="D2" s="1616"/>
      <c r="E2" s="5255"/>
      <c r="F2" s="1617" t="s">
        <v>118</v>
      </c>
      <c r="G2" s="1617" t="s">
        <v>131</v>
      </c>
      <c r="H2" s="1617" t="s">
        <v>91</v>
      </c>
      <c r="I2" s="1617" t="s">
        <v>4687</v>
      </c>
      <c r="J2" s="1617" t="s">
        <v>96</v>
      </c>
      <c r="K2" s="1618" t="s">
        <v>4052</v>
      </c>
      <c r="L2" s="1619" t="s">
        <v>4688</v>
      </c>
      <c r="M2" s="1617" t="s">
        <v>4692</v>
      </c>
      <c r="N2" s="1619" t="s">
        <v>208</v>
      </c>
      <c r="O2" s="1620" t="s">
        <v>4344</v>
      </c>
      <c r="P2" s="1621" t="s">
        <v>3838</v>
      </c>
      <c r="Q2" s="2280" t="s">
        <v>4701</v>
      </c>
      <c r="R2" s="1621" t="s">
        <v>4698</v>
      </c>
      <c r="S2" s="1621" t="s">
        <v>4699</v>
      </c>
      <c r="T2" s="1621" t="s">
        <v>4700</v>
      </c>
      <c r="U2" s="1621" t="s">
        <v>4702</v>
      </c>
      <c r="V2" s="1621" t="s">
        <v>4677</v>
      </c>
      <c r="W2" s="1621" t="s">
        <v>4703</v>
      </c>
      <c r="X2" s="1621" t="s">
        <v>33</v>
      </c>
      <c r="Y2" s="1621" t="s">
        <v>4704</v>
      </c>
      <c r="Z2" s="1621" t="s">
        <v>4705</v>
      </c>
      <c r="AA2" s="1621" t="s">
        <v>4695</v>
      </c>
      <c r="AB2" s="1621" t="s">
        <v>740</v>
      </c>
      <c r="AC2" s="1621" t="s">
        <v>4696</v>
      </c>
      <c r="AD2" s="1621" t="s">
        <v>4697</v>
      </c>
      <c r="AE2" s="1621" t="s">
        <v>2374</v>
      </c>
      <c r="AF2" s="1621" t="s">
        <v>4706</v>
      </c>
      <c r="AG2" s="1621" t="s">
        <v>3837</v>
      </c>
      <c r="AH2" s="1621" t="s">
        <v>307</v>
      </c>
      <c r="AI2" s="1783" t="s">
        <v>293</v>
      </c>
      <c r="AJ2" s="1783" t="s">
        <v>114</v>
      </c>
      <c r="AK2" s="1783" t="s">
        <v>146</v>
      </c>
      <c r="AL2" s="1783" t="s">
        <v>4656</v>
      </c>
      <c r="AM2" s="1783" t="s">
        <v>3306</v>
      </c>
      <c r="AN2" s="1783" t="s">
        <v>3976</v>
      </c>
      <c r="AO2" s="1783" t="s">
        <v>4527</v>
      </c>
      <c r="AP2" s="2230" t="s">
        <v>86</v>
      </c>
      <c r="AQ2" s="2230" t="s">
        <v>150</v>
      </c>
      <c r="AR2" s="2230" t="s">
        <v>399</v>
      </c>
      <c r="AS2" s="2230" t="s">
        <v>152</v>
      </c>
      <c r="AT2" s="2230" t="s">
        <v>415</v>
      </c>
      <c r="AU2" s="2230" t="s">
        <v>4581</v>
      </c>
      <c r="AV2" s="2230" t="s">
        <v>4111</v>
      </c>
      <c r="AW2" s="2230" t="s">
        <v>312</v>
      </c>
      <c r="AX2" s="2230" t="s">
        <v>314</v>
      </c>
      <c r="AY2" s="2230" t="s">
        <v>1032</v>
      </c>
      <c r="AZ2" s="2230" t="s">
        <v>1018</v>
      </c>
      <c r="BA2" s="2230" t="s">
        <v>4690</v>
      </c>
    </row>
    <row r="3" spans="1:53" s="2246" customFormat="1" ht="54.75" customHeight="1">
      <c r="A3" s="5493"/>
      <c r="B3" s="2247" t="str">
        <f>HYPERLINK("#'Budget Summary I'!A1:AL1", "Budget Summary I")</f>
        <v>Budget Summary I</v>
      </c>
      <c r="C3" s="1628" t="s">
        <v>4582</v>
      </c>
      <c r="D3" s="1616"/>
      <c r="E3" s="2083">
        <f>R7</f>
        <v>0</v>
      </c>
      <c r="F3" s="1628">
        <f>R9</f>
        <v>0</v>
      </c>
      <c r="G3" s="1628">
        <f>R10</f>
        <v>0</v>
      </c>
      <c r="H3" s="1628">
        <f>R11</f>
        <v>0</v>
      </c>
      <c r="I3" s="1628">
        <f>R12</f>
        <v>0</v>
      </c>
      <c r="J3" s="1628">
        <f>R13</f>
        <v>0</v>
      </c>
      <c r="K3" s="1628">
        <f>R15</f>
        <v>0</v>
      </c>
      <c r="L3" s="1628">
        <f>R14</f>
        <v>0</v>
      </c>
      <c r="M3" s="1628"/>
      <c r="N3" s="1628"/>
      <c r="O3" s="1628">
        <f>R21</f>
        <v>0</v>
      </c>
      <c r="P3" s="1628">
        <f>R18</f>
        <v>0</v>
      </c>
      <c r="Q3" s="2281"/>
      <c r="R3" s="1628"/>
      <c r="S3" s="1628"/>
      <c r="T3" s="1628"/>
      <c r="U3" s="1628">
        <f>R23</f>
        <v>0</v>
      </c>
      <c r="V3" s="2248"/>
      <c r="W3" s="1628"/>
      <c r="X3" s="1628"/>
      <c r="Y3" s="1628"/>
      <c r="Z3" s="1628"/>
      <c r="AA3" s="1628"/>
      <c r="AB3" s="1628"/>
      <c r="AC3" s="1628"/>
      <c r="AD3" s="1628"/>
      <c r="AE3" s="1628">
        <f>R20</f>
        <v>0</v>
      </c>
      <c r="AF3" s="1628">
        <f>R19</f>
        <v>0</v>
      </c>
      <c r="AG3" s="1628"/>
      <c r="AH3" s="1628">
        <f>R17+R22+R24</f>
        <v>0</v>
      </c>
      <c r="AI3" s="1628">
        <f>R30</f>
        <v>0</v>
      </c>
      <c r="AJ3" s="1628">
        <f>R26</f>
        <v>0</v>
      </c>
      <c r="AK3" s="1628">
        <f>R27</f>
        <v>0</v>
      </c>
      <c r="AL3" s="1628">
        <f>R28</f>
        <v>0</v>
      </c>
      <c r="AM3" s="1628">
        <f>R29</f>
        <v>0</v>
      </c>
      <c r="AN3" s="1628">
        <f>R31</f>
        <v>0</v>
      </c>
      <c r="AO3" s="1628">
        <f>R32</f>
        <v>0</v>
      </c>
      <c r="AP3" s="1628">
        <f>R34</f>
        <v>0</v>
      </c>
      <c r="AQ3" s="1628">
        <f>R35</f>
        <v>0</v>
      </c>
      <c r="AR3" s="1628">
        <f>R36</f>
        <v>0</v>
      </c>
      <c r="AS3" s="1628">
        <f>R37</f>
        <v>0</v>
      </c>
      <c r="AT3" s="1628">
        <f>R38</f>
        <v>0</v>
      </c>
      <c r="AU3" s="1628">
        <f>R39</f>
        <v>0</v>
      </c>
      <c r="AV3" s="1628">
        <f>R40</f>
        <v>0</v>
      </c>
      <c r="AW3" s="1628">
        <f>R43</f>
        <v>0</v>
      </c>
      <c r="AX3" s="1628">
        <f>R44</f>
        <v>0</v>
      </c>
      <c r="AY3" s="1628">
        <f>R42</f>
        <v>0</v>
      </c>
      <c r="AZ3" s="1628">
        <f>R41</f>
        <v>0</v>
      </c>
      <c r="BA3" s="1628">
        <f>R45</f>
        <v>0</v>
      </c>
    </row>
    <row r="4" spans="1:53" s="2246" customFormat="1" ht="54.75" customHeight="1">
      <c r="A4" s="5494"/>
      <c r="B4" s="2247" t="str">
        <f>HYPERLINK("#'Budget Summary II'!A3:B5", "Budget Summary II")</f>
        <v>Budget Summary II</v>
      </c>
      <c r="C4" s="1628" t="s">
        <v>4583</v>
      </c>
      <c r="D4" s="1616"/>
      <c r="E4" s="2083">
        <f>O7</f>
        <v>66.468590000000006</v>
      </c>
      <c r="F4" s="1628">
        <f>O9</f>
        <v>5.5747499999999999</v>
      </c>
      <c r="G4" s="1628">
        <f>O10</f>
        <v>3.2</v>
      </c>
      <c r="H4" s="1628">
        <f>O11</f>
        <v>3</v>
      </c>
      <c r="I4" s="1628">
        <f>O12</f>
        <v>10</v>
      </c>
      <c r="J4" s="1628">
        <f>O13</f>
        <v>5</v>
      </c>
      <c r="K4" s="1628">
        <f>O15</f>
        <v>0</v>
      </c>
      <c r="L4" s="1628">
        <f>O14</f>
        <v>10</v>
      </c>
      <c r="M4" s="1628"/>
      <c r="N4" s="1628"/>
      <c r="O4" s="1628">
        <f>O21</f>
        <v>0</v>
      </c>
      <c r="P4" s="1628">
        <f>O18</f>
        <v>0</v>
      </c>
      <c r="Q4" s="2281"/>
      <c r="R4" s="1628"/>
      <c r="S4" s="1628"/>
      <c r="T4" s="1628"/>
      <c r="U4" s="1628">
        <f>O23</f>
        <v>0</v>
      </c>
      <c r="V4" s="2248"/>
      <c r="W4" s="1628"/>
      <c r="X4" s="1628"/>
      <c r="Y4" s="1628"/>
      <c r="Z4" s="1628"/>
      <c r="AA4" s="1628"/>
      <c r="AB4" s="1628"/>
      <c r="AC4" s="1628"/>
      <c r="AD4" s="1628"/>
      <c r="AE4" s="1628">
        <f>O20</f>
        <v>6.6938399999999998</v>
      </c>
      <c r="AF4" s="1628">
        <f>O19</f>
        <v>0</v>
      </c>
      <c r="AG4" s="1628"/>
      <c r="AH4" s="1628">
        <f>O17+O22+O24</f>
        <v>0</v>
      </c>
      <c r="AI4" s="1628">
        <f>O30</f>
        <v>0</v>
      </c>
      <c r="AJ4" s="1628">
        <f>O26</f>
        <v>0</v>
      </c>
      <c r="AK4" s="1628">
        <f>O27</f>
        <v>0.5</v>
      </c>
      <c r="AL4" s="1628">
        <f>O28</f>
        <v>6</v>
      </c>
      <c r="AM4" s="1628">
        <f>O29</f>
        <v>0</v>
      </c>
      <c r="AN4" s="1628">
        <f>O31</f>
        <v>0.5</v>
      </c>
      <c r="AO4" s="1628">
        <f>O32</f>
        <v>0</v>
      </c>
      <c r="AP4" s="1628">
        <f>O34</f>
        <v>0</v>
      </c>
      <c r="AQ4" s="1628">
        <f>O35</f>
        <v>0</v>
      </c>
      <c r="AR4" s="1628">
        <f>O36</f>
        <v>0</v>
      </c>
      <c r="AS4" s="1628">
        <f>O37</f>
        <v>0.25</v>
      </c>
      <c r="AT4" s="1628">
        <f>O38</f>
        <v>14</v>
      </c>
      <c r="AU4" s="1628">
        <f>O39</f>
        <v>0</v>
      </c>
      <c r="AV4" s="1628">
        <f>O40</f>
        <v>1</v>
      </c>
      <c r="AW4" s="1628">
        <f>O43</f>
        <v>0.25</v>
      </c>
      <c r="AX4" s="1628">
        <f>O44</f>
        <v>0</v>
      </c>
      <c r="AY4" s="1628">
        <f>O42</f>
        <v>0</v>
      </c>
      <c r="AZ4" s="1628">
        <f>O41</f>
        <v>0.5</v>
      </c>
      <c r="BA4" s="1628">
        <f>O45</f>
        <v>0</v>
      </c>
    </row>
    <row r="5" spans="1:53" s="2249" customFormat="1" ht="54.75" customHeight="1">
      <c r="A5" s="5249" t="s">
        <v>53</v>
      </c>
      <c r="B5" s="5249" t="s">
        <v>54</v>
      </c>
      <c r="C5" s="5249" t="s">
        <v>55</v>
      </c>
      <c r="D5" s="5249" t="s">
        <v>56</v>
      </c>
      <c r="E5" s="5249" t="s">
        <v>57</v>
      </c>
      <c r="F5" s="5248" t="s">
        <v>4603</v>
      </c>
      <c r="G5" s="5248"/>
      <c r="H5" s="5248"/>
      <c r="I5" s="5248"/>
      <c r="J5" s="5248"/>
      <c r="K5" s="5248" t="s">
        <v>4613</v>
      </c>
      <c r="L5" s="5248"/>
      <c r="M5" s="5248"/>
      <c r="N5" s="5248"/>
      <c r="O5" s="5248"/>
      <c r="P5" s="5248"/>
      <c r="Q5" s="5249" t="s">
        <v>4643</v>
      </c>
      <c r="R5" s="5249"/>
      <c r="S5" s="2231"/>
      <c r="T5" s="5277" t="s">
        <v>5743</v>
      </c>
      <c r="U5" s="5277"/>
      <c r="V5" s="5277"/>
      <c r="W5" s="5277"/>
      <c r="X5" s="5266" t="s">
        <v>5744</v>
      </c>
      <c r="Y5" s="5266"/>
      <c r="Z5" s="5266"/>
      <c r="AA5" s="5266"/>
      <c r="AB5" s="5267" t="s">
        <v>5745</v>
      </c>
      <c r="AC5" s="5267"/>
      <c r="AD5" s="5267"/>
      <c r="AE5" s="5267"/>
      <c r="AF5" s="5268" t="s">
        <v>5746</v>
      </c>
      <c r="AG5" s="5268"/>
      <c r="AH5" s="5268"/>
      <c r="AI5" s="5268"/>
      <c r="AJ5" s="5269" t="s">
        <v>5747</v>
      </c>
      <c r="AK5" s="5269"/>
      <c r="AL5" s="5269"/>
      <c r="AM5" s="5269"/>
      <c r="AN5" s="5270" t="s">
        <v>5748</v>
      </c>
      <c r="AO5" s="5270"/>
      <c r="AP5" s="5270"/>
      <c r="AQ5" s="5270"/>
      <c r="AR5" s="5266" t="s">
        <v>5749</v>
      </c>
      <c r="AS5" s="5266"/>
      <c r="AT5" s="5266"/>
      <c r="AU5" s="1798"/>
      <c r="AV5" s="2231"/>
      <c r="AW5" s="2231"/>
      <c r="AX5" s="2231"/>
      <c r="AY5" s="2231"/>
      <c r="AZ5" s="2231"/>
      <c r="BA5" s="2231"/>
    </row>
    <row r="6" spans="1:53" s="2250" customFormat="1" ht="54.75" customHeight="1">
      <c r="A6" s="5249"/>
      <c r="B6" s="5249"/>
      <c r="C6" s="5249"/>
      <c r="D6" s="5249"/>
      <c r="E6" s="5249"/>
      <c r="F6" s="1630" t="s">
        <v>4604</v>
      </c>
      <c r="G6" s="1630" t="s">
        <v>4611</v>
      </c>
      <c r="H6" s="1630" t="s">
        <v>4605</v>
      </c>
      <c r="I6" s="1630" t="s">
        <v>4612</v>
      </c>
      <c r="J6" s="1630" t="s">
        <v>2527</v>
      </c>
      <c r="K6" s="1631" t="s">
        <v>58</v>
      </c>
      <c r="L6" s="1631" t="s">
        <v>59</v>
      </c>
      <c r="M6" s="1632" t="s">
        <v>60</v>
      </c>
      <c r="N6" s="1631" t="s">
        <v>61</v>
      </c>
      <c r="O6" s="1632" t="s">
        <v>62</v>
      </c>
      <c r="P6" s="1631" t="s">
        <v>5545</v>
      </c>
      <c r="Q6" s="2282" t="s">
        <v>2529</v>
      </c>
      <c r="R6" s="1634" t="s">
        <v>4644</v>
      </c>
      <c r="S6" s="1789"/>
      <c r="T6" s="1777" t="s">
        <v>5750</v>
      </c>
      <c r="U6" s="1777" t="s">
        <v>61</v>
      </c>
      <c r="V6" s="1777" t="s">
        <v>5751</v>
      </c>
      <c r="W6" s="1778" t="s">
        <v>5752</v>
      </c>
      <c r="X6" s="1779" t="s">
        <v>5750</v>
      </c>
      <c r="Y6" s="1779" t="s">
        <v>61</v>
      </c>
      <c r="Z6" s="1777" t="s">
        <v>5751</v>
      </c>
      <c r="AA6" s="1778" t="s">
        <v>5752</v>
      </c>
      <c r="AB6" s="1779" t="s">
        <v>5750</v>
      </c>
      <c r="AC6" s="1779" t="s">
        <v>61</v>
      </c>
      <c r="AD6" s="1777" t="s">
        <v>5751</v>
      </c>
      <c r="AE6" s="1778" t="s">
        <v>5752</v>
      </c>
      <c r="AF6" s="1779" t="s">
        <v>5750</v>
      </c>
      <c r="AG6" s="1779" t="s">
        <v>61</v>
      </c>
      <c r="AH6" s="1777" t="s">
        <v>5751</v>
      </c>
      <c r="AI6" s="1778" t="s">
        <v>5752</v>
      </c>
      <c r="AJ6" s="1779" t="s">
        <v>5750</v>
      </c>
      <c r="AK6" s="1779" t="s">
        <v>61</v>
      </c>
      <c r="AL6" s="1777" t="s">
        <v>5751</v>
      </c>
      <c r="AM6" s="1778" t="s">
        <v>5752</v>
      </c>
      <c r="AN6" s="1779" t="s">
        <v>5750</v>
      </c>
      <c r="AO6" s="1779" t="s">
        <v>61</v>
      </c>
      <c r="AP6" s="1777" t="s">
        <v>5751</v>
      </c>
      <c r="AQ6" s="1778" t="s">
        <v>5752</v>
      </c>
      <c r="AR6" s="1777" t="s">
        <v>5751</v>
      </c>
      <c r="AS6" s="1781" t="s">
        <v>5753</v>
      </c>
      <c r="AT6" s="1777" t="s">
        <v>5754</v>
      </c>
      <c r="AU6" s="1711" t="s">
        <v>5752</v>
      </c>
      <c r="AV6" s="1789"/>
      <c r="AW6" s="1789"/>
      <c r="AX6" s="1789"/>
      <c r="AY6" s="1789"/>
      <c r="AZ6" s="1789"/>
      <c r="BA6" s="1789"/>
    </row>
    <row r="7" spans="1:53" s="2253" customFormat="1" ht="54.75" customHeight="1">
      <c r="A7" s="2233">
        <v>12</v>
      </c>
      <c r="B7" s="2233"/>
      <c r="C7" s="1790" t="s">
        <v>29</v>
      </c>
      <c r="D7" s="1791"/>
      <c r="E7" s="1791"/>
      <c r="F7" s="1790"/>
      <c r="G7" s="1790"/>
      <c r="H7" s="1790"/>
      <c r="I7" s="1790"/>
      <c r="J7" s="1790"/>
      <c r="K7" s="1790"/>
      <c r="L7" s="1790"/>
      <c r="M7" s="2251"/>
      <c r="N7" s="1790"/>
      <c r="O7" s="2252">
        <f>O8+O16+O25+O33</f>
        <v>66.468590000000006</v>
      </c>
      <c r="P7" s="1790"/>
      <c r="Q7" s="2283"/>
      <c r="R7" s="2252">
        <f>R8+R16+R25+R33</f>
        <v>0</v>
      </c>
      <c r="S7" s="1796"/>
      <c r="T7" s="1796"/>
      <c r="U7" s="1796"/>
      <c r="V7" s="2252">
        <f>V8+V16+V25+V33</f>
        <v>400000</v>
      </c>
      <c r="W7" s="1796"/>
      <c r="X7" s="1796"/>
      <c r="Y7" s="1796"/>
      <c r="Z7" s="2252">
        <f>Z8+Z16+Z25+Z33</f>
        <v>400000</v>
      </c>
      <c r="AA7" s="1796"/>
      <c r="AB7" s="1796"/>
      <c r="AC7" s="1796"/>
      <c r="AD7" s="2252">
        <f>AD8+AD16+AD25+AD33</f>
        <v>0</v>
      </c>
      <c r="AE7" s="1796"/>
      <c r="AF7" s="1796"/>
      <c r="AG7" s="1796"/>
      <c r="AH7" s="2252">
        <f>AH8+AH16+AH25+AH33</f>
        <v>0</v>
      </c>
      <c r="AI7" s="1796"/>
      <c r="AJ7" s="1796"/>
      <c r="AK7" s="1796"/>
      <c r="AL7" s="2252">
        <f>AL8+AL16+AL25+AL33</f>
        <v>0</v>
      </c>
      <c r="AM7" s="1796"/>
      <c r="AN7" s="1796"/>
      <c r="AO7" s="1796"/>
      <c r="AP7" s="2252">
        <f>AP8+AP16+AP25+AP33</f>
        <v>0</v>
      </c>
      <c r="AQ7" s="1796"/>
      <c r="AR7" s="2252">
        <f>AR8+AR16+AR25+AR33</f>
        <v>400000</v>
      </c>
      <c r="AS7" s="1796"/>
      <c r="AT7" s="1796"/>
      <c r="AU7" s="1796"/>
      <c r="AV7" s="1796"/>
      <c r="AW7" s="1796"/>
      <c r="AX7" s="1796"/>
      <c r="AY7" s="1796"/>
      <c r="AZ7" s="1796"/>
      <c r="BA7" s="1796"/>
    </row>
    <row r="8" spans="1:53" s="2262" customFormat="1" ht="54.75" customHeight="1">
      <c r="A8" s="2254">
        <v>12.1</v>
      </c>
      <c r="B8" s="2255"/>
      <c r="C8" s="2256" t="s">
        <v>5171</v>
      </c>
      <c r="D8" s="2255"/>
      <c r="E8" s="2255"/>
      <c r="F8" s="2257"/>
      <c r="G8" s="2257"/>
      <c r="H8" s="2257"/>
      <c r="I8" s="2257"/>
      <c r="J8" s="2257"/>
      <c r="K8" s="2258"/>
      <c r="L8" s="2257"/>
      <c r="M8" s="2259"/>
      <c r="N8" s="2257"/>
      <c r="O8" s="2260">
        <f>SUM(O9:O15)</f>
        <v>36.774749999999997</v>
      </c>
      <c r="P8" s="2261"/>
      <c r="Q8" s="2284"/>
      <c r="R8" s="2260">
        <f>SUM(R9:R15)</f>
        <v>0</v>
      </c>
      <c r="S8" s="2265"/>
      <c r="T8" s="2265"/>
      <c r="U8" s="2265"/>
      <c r="V8" s="2260">
        <f>SUM(V9:V15)</f>
        <v>400000</v>
      </c>
      <c r="W8" s="2265"/>
      <c r="X8" s="2265"/>
      <c r="Y8" s="2265"/>
      <c r="Z8" s="2260">
        <f>SUM(Z9:Z15)</f>
        <v>400000</v>
      </c>
      <c r="AA8" s="2265"/>
      <c r="AB8" s="2265"/>
      <c r="AC8" s="2265"/>
      <c r="AD8" s="2260">
        <f>SUM(AD9:AD15)</f>
        <v>0</v>
      </c>
      <c r="AE8" s="2265"/>
      <c r="AF8" s="2265"/>
      <c r="AG8" s="2265"/>
      <c r="AH8" s="2260">
        <f>SUM(AH9:AH15)</f>
        <v>0</v>
      </c>
      <c r="AI8" s="2265"/>
      <c r="AJ8" s="2265"/>
      <c r="AK8" s="2265"/>
      <c r="AL8" s="2260">
        <f>SUM(AL9:AL15)</f>
        <v>0</v>
      </c>
      <c r="AM8" s="2265"/>
      <c r="AN8" s="2265"/>
      <c r="AO8" s="2265"/>
      <c r="AP8" s="2260">
        <f>SUM(AP9:AP15)</f>
        <v>0</v>
      </c>
      <c r="AQ8" s="2265"/>
      <c r="AR8" s="2260">
        <f>SUM(AR9:AR15)</f>
        <v>400000</v>
      </c>
      <c r="AS8" s="2265"/>
      <c r="AT8" s="2265"/>
      <c r="AU8" s="2265"/>
      <c r="AV8" s="2265"/>
      <c r="AW8" s="2265"/>
      <c r="AX8" s="2265"/>
      <c r="AY8" s="2265"/>
      <c r="AZ8" s="2265"/>
      <c r="BA8" s="2265"/>
    </row>
    <row r="9" spans="1:53" s="2262" customFormat="1" ht="54.75" customHeight="1">
      <c r="A9" s="2263" t="s">
        <v>1449</v>
      </c>
      <c r="B9" s="2264">
        <v>12.1</v>
      </c>
      <c r="C9" s="2265" t="s">
        <v>1448</v>
      </c>
      <c r="D9" s="2266" t="s">
        <v>90</v>
      </c>
      <c r="E9" s="2267" t="s">
        <v>118</v>
      </c>
      <c r="F9" s="2268"/>
      <c r="G9" s="2268"/>
      <c r="H9" s="2268"/>
      <c r="I9" s="2268"/>
      <c r="J9" s="2268"/>
      <c r="K9" s="2269"/>
      <c r="L9" s="2268"/>
      <c r="M9" s="2270"/>
      <c r="N9" s="2268"/>
      <c r="O9" s="2271">
        <f>'12-A. Print Sub-Annex'!P6</f>
        <v>5.5747499999999999</v>
      </c>
      <c r="P9" s="2272"/>
      <c r="Q9" s="2285"/>
      <c r="R9" s="2271">
        <f>'12-A. Print Sub-Annex'!S6</f>
        <v>0</v>
      </c>
      <c r="S9" s="2265"/>
      <c r="T9" s="1711">
        <f>IFERROR(AR9/AS9,0)</f>
        <v>200</v>
      </c>
      <c r="U9" s="1711">
        <f>Y9+AC9+AG9+AK9+AO9</f>
        <v>2000</v>
      </c>
      <c r="V9" s="1711">
        <f>T9*U9</f>
        <v>400000</v>
      </c>
      <c r="W9" s="1711" t="str">
        <f>"STATE: "&amp;AA9&amp;"; PDY: "&amp;AE9&amp;"; KKL: "&amp;AI9&amp;"; MHE: "&amp;AM9&amp;"; YNM: "&amp;AQ9</f>
        <v xml:space="preserve">STATE: ; PDY: ; KKL: ; MHE: ; YNM: </v>
      </c>
      <c r="X9" s="1711">
        <v>200</v>
      </c>
      <c r="Y9" s="1711">
        <v>2000</v>
      </c>
      <c r="Z9" s="1711">
        <f>X9*Y9</f>
        <v>400000</v>
      </c>
      <c r="AA9" s="1711"/>
      <c r="AB9" s="1711"/>
      <c r="AC9" s="1711"/>
      <c r="AD9" s="1711">
        <f>AB9*AC9</f>
        <v>0</v>
      </c>
      <c r="AE9" s="1711"/>
      <c r="AF9" s="1711"/>
      <c r="AG9" s="1711"/>
      <c r="AH9" s="1711">
        <f>AF9*AG9</f>
        <v>0</v>
      </c>
      <c r="AI9" s="1711"/>
      <c r="AJ9" s="1711"/>
      <c r="AK9" s="1711"/>
      <c r="AL9" s="1711">
        <f>AJ9*AK9</f>
        <v>0</v>
      </c>
      <c r="AM9" s="1711"/>
      <c r="AN9" s="1711"/>
      <c r="AO9" s="1711"/>
      <c r="AP9" s="1711">
        <f>AN9*AO9</f>
        <v>0</v>
      </c>
      <c r="AQ9" s="1711"/>
      <c r="AR9" s="1711">
        <f>Z9+AD9+AH9+AL9+AP9</f>
        <v>400000</v>
      </c>
      <c r="AS9" s="1711">
        <f>Y9+AC9+AG9+AK9+AO9</f>
        <v>2000</v>
      </c>
      <c r="AT9" s="1711">
        <f>IFERROR((AR9/AS9),0)</f>
        <v>200</v>
      </c>
      <c r="AU9" s="1711" t="str">
        <f>"STATE: "&amp;AA9&amp;"; PDY: "&amp;AE9&amp;"; KKL: "&amp;AI9&amp;"; MHE: "&amp;AM9&amp;"; YNM: "&amp;AQ9</f>
        <v xml:space="preserve">STATE: ; PDY: ; KKL: ; MHE: ; YNM: </v>
      </c>
      <c r="AV9" s="2265"/>
      <c r="AW9" s="2265"/>
      <c r="AX9" s="2265"/>
      <c r="AY9" s="2265"/>
      <c r="AZ9" s="2265"/>
      <c r="BA9" s="2265"/>
    </row>
    <row r="10" spans="1:53" s="2262" customFormat="1" ht="54.75" customHeight="1">
      <c r="A10" s="2263" t="s">
        <v>1451</v>
      </c>
      <c r="B10" s="2264">
        <v>12.2</v>
      </c>
      <c r="C10" s="2265" t="s">
        <v>1455</v>
      </c>
      <c r="D10" s="2266" t="s">
        <v>90</v>
      </c>
      <c r="E10" s="2264" t="s">
        <v>131</v>
      </c>
      <c r="F10" s="2268"/>
      <c r="G10" s="2268"/>
      <c r="H10" s="2268"/>
      <c r="I10" s="2268"/>
      <c r="J10" s="2268"/>
      <c r="K10" s="2269"/>
      <c r="L10" s="2268"/>
      <c r="M10" s="2270"/>
      <c r="N10" s="2268"/>
      <c r="O10" s="2271">
        <f>'12-A. Print Sub-Annex'!P12</f>
        <v>3.2</v>
      </c>
      <c r="P10" s="2272"/>
      <c r="Q10" s="2285"/>
      <c r="R10" s="2271">
        <f>'12-A. Print Sub-Annex'!S12</f>
        <v>0</v>
      </c>
      <c r="S10" s="2265"/>
      <c r="T10" s="1711">
        <f>IFERROR(AR10/AS10,0)</f>
        <v>0</v>
      </c>
      <c r="U10" s="1711">
        <f>Y10+AC10+AG10+AK10+AO10</f>
        <v>0</v>
      </c>
      <c r="V10" s="1711">
        <f>T10*U10</f>
        <v>0</v>
      </c>
      <c r="W10" s="1711" t="str">
        <f>"STATE: "&amp;AA10&amp;"; PDY: "&amp;AE10&amp;"; KKL: "&amp;AI10&amp;"; MHE: "&amp;AM10&amp;"; YNM: "&amp;AQ10</f>
        <v xml:space="preserve">STATE: ; PDY: ; KKL: ; MHE: ; YNM: </v>
      </c>
      <c r="X10" s="1711"/>
      <c r="Y10" s="1711"/>
      <c r="Z10" s="1711">
        <f>X10*Y10</f>
        <v>0</v>
      </c>
      <c r="AA10" s="1711"/>
      <c r="AB10" s="1711"/>
      <c r="AC10" s="1711"/>
      <c r="AD10" s="1711">
        <f>AB10*AC10</f>
        <v>0</v>
      </c>
      <c r="AE10" s="1711"/>
      <c r="AF10" s="1711"/>
      <c r="AG10" s="1711"/>
      <c r="AH10" s="1711">
        <f>AF10*AG10</f>
        <v>0</v>
      </c>
      <c r="AI10" s="1711"/>
      <c r="AJ10" s="1711"/>
      <c r="AK10" s="1711"/>
      <c r="AL10" s="1711">
        <f>AJ10*AK10</f>
        <v>0</v>
      </c>
      <c r="AM10" s="1711"/>
      <c r="AN10" s="1711"/>
      <c r="AO10" s="1711"/>
      <c r="AP10" s="1711">
        <f>AN10*AO10</f>
        <v>0</v>
      </c>
      <c r="AQ10" s="1711"/>
      <c r="AR10" s="1711">
        <f>Z10+AD10+AH10+AL10+AP10</f>
        <v>0</v>
      </c>
      <c r="AS10" s="1711">
        <f>Y10+AC10+AG10+AK10+AO10</f>
        <v>0</v>
      </c>
      <c r="AT10" s="1711">
        <f>IFERROR((AR10/AS10),0)</f>
        <v>0</v>
      </c>
      <c r="AU10" s="1711" t="str">
        <f>"STATE: "&amp;AA10&amp;"; PDY: "&amp;AE10&amp;"; KKL: "&amp;AI10&amp;"; MHE: "&amp;AM10&amp;"; YNM: "&amp;AQ10</f>
        <v xml:space="preserve">STATE: ; PDY: ; KKL: ; MHE: ; YNM: </v>
      </c>
      <c r="AV10" s="2265"/>
      <c r="AW10" s="2265"/>
      <c r="AX10" s="2265"/>
      <c r="AY10" s="2265"/>
      <c r="AZ10" s="2265"/>
      <c r="BA10" s="2265"/>
    </row>
    <row r="11" spans="1:53" s="2262" customFormat="1" ht="54.75" customHeight="1">
      <c r="A11" s="2263" t="s">
        <v>1454</v>
      </c>
      <c r="B11" s="2264">
        <v>12.3</v>
      </c>
      <c r="C11" s="2265" t="s">
        <v>1474</v>
      </c>
      <c r="D11" s="2266" t="s">
        <v>90</v>
      </c>
      <c r="E11" s="2264" t="s">
        <v>91</v>
      </c>
      <c r="F11" s="2268"/>
      <c r="G11" s="2268"/>
      <c r="H11" s="2268"/>
      <c r="I11" s="2268"/>
      <c r="J11" s="2268"/>
      <c r="K11" s="2269"/>
      <c r="L11" s="2268"/>
      <c r="M11" s="2270"/>
      <c r="N11" s="2268"/>
      <c r="O11" s="2271">
        <f>'12-A. Print Sub-Annex'!P27</f>
        <v>3</v>
      </c>
      <c r="P11" s="2272"/>
      <c r="Q11" s="2285"/>
      <c r="R11" s="2271">
        <f>'12-A. Print Sub-Annex'!S27</f>
        <v>0</v>
      </c>
      <c r="S11" s="2265"/>
      <c r="T11" s="2265"/>
      <c r="U11" s="2265"/>
      <c r="V11" s="2265"/>
      <c r="W11" s="2265"/>
      <c r="X11" s="2265"/>
      <c r="Y11" s="2265"/>
      <c r="Z11" s="2265"/>
      <c r="AA11" s="2265"/>
      <c r="AB11" s="2265"/>
      <c r="AC11" s="2265"/>
      <c r="AD11" s="2265"/>
      <c r="AE11" s="2265"/>
      <c r="AF11" s="2265"/>
      <c r="AG11" s="2265"/>
      <c r="AH11" s="2265"/>
      <c r="AI11" s="2265"/>
      <c r="AJ11" s="2265"/>
      <c r="AK11" s="2265"/>
      <c r="AL11" s="2265"/>
      <c r="AM11" s="2265"/>
      <c r="AN11" s="2265"/>
      <c r="AO11" s="2265"/>
      <c r="AP11" s="2265"/>
      <c r="AQ11" s="2265"/>
      <c r="AR11" s="2265"/>
      <c r="AS11" s="2265"/>
      <c r="AT11" s="2265"/>
      <c r="AU11" s="2265"/>
      <c r="AV11" s="2265"/>
      <c r="AW11" s="2265"/>
      <c r="AX11" s="2265"/>
      <c r="AY11" s="2265"/>
      <c r="AZ11" s="2265"/>
      <c r="BA11" s="2265"/>
    </row>
    <row r="12" spans="1:53" s="2262" customFormat="1" ht="54.75" customHeight="1">
      <c r="A12" s="2263" t="s">
        <v>2453</v>
      </c>
      <c r="B12" s="2264">
        <v>12.4</v>
      </c>
      <c r="C12" s="2265" t="s">
        <v>1486</v>
      </c>
      <c r="D12" s="2266" t="s">
        <v>90</v>
      </c>
      <c r="E12" s="2264" t="s">
        <v>193</v>
      </c>
      <c r="F12" s="2268"/>
      <c r="G12" s="2268"/>
      <c r="H12" s="2268"/>
      <c r="I12" s="2268"/>
      <c r="J12" s="2268"/>
      <c r="K12" s="2269"/>
      <c r="L12" s="2268"/>
      <c r="M12" s="2270"/>
      <c r="N12" s="2268"/>
      <c r="O12" s="2271">
        <f>'12-A. Print Sub-Annex'!P33</f>
        <v>10</v>
      </c>
      <c r="P12" s="2272"/>
      <c r="Q12" s="2285"/>
      <c r="R12" s="2271">
        <f>'12-A. Print Sub-Annex'!S33</f>
        <v>0</v>
      </c>
      <c r="S12" s="2265"/>
      <c r="T12" s="2265"/>
      <c r="U12" s="2265"/>
      <c r="V12" s="2265"/>
      <c r="W12" s="2265"/>
      <c r="X12" s="2265"/>
      <c r="Y12" s="2265"/>
      <c r="Z12" s="2265"/>
      <c r="AA12" s="2265"/>
      <c r="AB12" s="2265"/>
      <c r="AC12" s="2265"/>
      <c r="AD12" s="2265"/>
      <c r="AE12" s="2265"/>
      <c r="AF12" s="2265"/>
      <c r="AG12" s="2265"/>
      <c r="AH12" s="2265"/>
      <c r="AI12" s="2265"/>
      <c r="AJ12" s="2265"/>
      <c r="AK12" s="2265"/>
      <c r="AL12" s="2265"/>
      <c r="AM12" s="2265"/>
      <c r="AN12" s="2265"/>
      <c r="AO12" s="2265"/>
      <c r="AP12" s="2265"/>
      <c r="AQ12" s="2265"/>
      <c r="AR12" s="2265"/>
      <c r="AS12" s="2265"/>
      <c r="AT12" s="2265"/>
      <c r="AU12" s="2265"/>
      <c r="AV12" s="2265"/>
      <c r="AW12" s="2265"/>
      <c r="AX12" s="2265"/>
      <c r="AY12" s="2265"/>
      <c r="AZ12" s="2265"/>
      <c r="BA12" s="2265"/>
    </row>
    <row r="13" spans="1:53" s="2262" customFormat="1" ht="54.75" customHeight="1">
      <c r="A13" s="2263" t="s">
        <v>2470</v>
      </c>
      <c r="B13" s="2264">
        <v>12.5</v>
      </c>
      <c r="C13" s="2265" t="s">
        <v>1495</v>
      </c>
      <c r="D13" s="2266" t="s">
        <v>90</v>
      </c>
      <c r="E13" s="2264" t="s">
        <v>96</v>
      </c>
      <c r="F13" s="2268"/>
      <c r="G13" s="2268"/>
      <c r="H13" s="2268"/>
      <c r="I13" s="2268"/>
      <c r="J13" s="2268"/>
      <c r="K13" s="2269"/>
      <c r="L13" s="2268"/>
      <c r="M13" s="2270"/>
      <c r="N13" s="2268"/>
      <c r="O13" s="2271">
        <f>'12-A. Print Sub-Annex'!P40</f>
        <v>5</v>
      </c>
      <c r="P13" s="2272"/>
      <c r="Q13" s="2285"/>
      <c r="R13" s="2271">
        <f>'12-A. Print Sub-Annex'!S40</f>
        <v>0</v>
      </c>
      <c r="S13" s="2265"/>
      <c r="T13" s="2265"/>
      <c r="U13" s="2265"/>
      <c r="V13" s="2265"/>
      <c r="W13" s="2265"/>
      <c r="X13" s="2265"/>
      <c r="Y13" s="2265"/>
      <c r="Z13" s="2265"/>
      <c r="AA13" s="2265"/>
      <c r="AB13" s="2265"/>
      <c r="AC13" s="2265"/>
      <c r="AD13" s="2265"/>
      <c r="AE13" s="2265"/>
      <c r="AF13" s="2265"/>
      <c r="AG13" s="2265"/>
      <c r="AH13" s="2265"/>
      <c r="AI13" s="2265"/>
      <c r="AJ13" s="2265"/>
      <c r="AK13" s="2265"/>
      <c r="AL13" s="2265"/>
      <c r="AM13" s="2265"/>
      <c r="AN13" s="2265"/>
      <c r="AO13" s="2265"/>
      <c r="AP13" s="2265"/>
      <c r="AQ13" s="2265"/>
      <c r="AR13" s="2265"/>
      <c r="AS13" s="2265"/>
      <c r="AT13" s="2265"/>
      <c r="AU13" s="2265"/>
      <c r="AV13" s="2265"/>
      <c r="AW13" s="2265"/>
      <c r="AX13" s="2265"/>
      <c r="AY13" s="2265"/>
      <c r="AZ13" s="2265"/>
      <c r="BA13" s="2265"/>
    </row>
    <row r="14" spans="1:53" s="2262" customFormat="1" ht="54.75" customHeight="1">
      <c r="A14" s="2263" t="s">
        <v>5188</v>
      </c>
      <c r="B14" s="2264">
        <v>12.1</v>
      </c>
      <c r="C14" s="2265" t="s">
        <v>1534</v>
      </c>
      <c r="D14" s="2266" t="s">
        <v>90</v>
      </c>
      <c r="E14" s="2264" t="s">
        <v>205</v>
      </c>
      <c r="F14" s="2268"/>
      <c r="G14" s="2268"/>
      <c r="H14" s="2268"/>
      <c r="I14" s="2268"/>
      <c r="J14" s="2268"/>
      <c r="K14" s="2269"/>
      <c r="L14" s="2268"/>
      <c r="M14" s="2270"/>
      <c r="N14" s="2268"/>
      <c r="O14" s="2271">
        <f>'12-A. Print Sub-Annex'!P47</f>
        <v>10</v>
      </c>
      <c r="P14" s="2272"/>
      <c r="Q14" s="2285"/>
      <c r="R14" s="2271">
        <f>'12-A. Print Sub-Annex'!S47</f>
        <v>0</v>
      </c>
      <c r="S14" s="2265"/>
      <c r="T14" s="2265"/>
      <c r="U14" s="2265"/>
      <c r="V14" s="2265"/>
      <c r="W14" s="2265"/>
      <c r="X14" s="2265"/>
      <c r="Y14" s="2265"/>
      <c r="Z14" s="2265"/>
      <c r="AA14" s="2265"/>
      <c r="AB14" s="2265"/>
      <c r="AC14" s="2265"/>
      <c r="AD14" s="2265"/>
      <c r="AE14" s="2265"/>
      <c r="AF14" s="2265"/>
      <c r="AG14" s="2265"/>
      <c r="AH14" s="2265"/>
      <c r="AI14" s="2265"/>
      <c r="AJ14" s="2265"/>
      <c r="AK14" s="2265"/>
      <c r="AL14" s="2265"/>
      <c r="AM14" s="2265"/>
      <c r="AN14" s="2265"/>
      <c r="AO14" s="2265"/>
      <c r="AP14" s="2265"/>
      <c r="AQ14" s="2265"/>
      <c r="AR14" s="2265"/>
      <c r="AS14" s="2265"/>
      <c r="AT14" s="2265"/>
      <c r="AU14" s="2265"/>
      <c r="AV14" s="2265"/>
      <c r="AW14" s="2265"/>
      <c r="AX14" s="2265"/>
      <c r="AY14" s="2265"/>
      <c r="AZ14" s="2265"/>
      <c r="BA14" s="2265"/>
    </row>
    <row r="15" spans="1:53" s="2262" customFormat="1" ht="54.75" customHeight="1">
      <c r="A15" s="2263" t="s">
        <v>5189</v>
      </c>
      <c r="B15" s="2264">
        <v>12.18</v>
      </c>
      <c r="C15" s="2265" t="s">
        <v>5185</v>
      </c>
      <c r="D15" s="2266" t="s">
        <v>90</v>
      </c>
      <c r="E15" s="2264" t="s">
        <v>4052</v>
      </c>
      <c r="F15" s="2268"/>
      <c r="G15" s="2268"/>
      <c r="H15" s="2268"/>
      <c r="I15" s="2268"/>
      <c r="J15" s="2268"/>
      <c r="K15" s="2269"/>
      <c r="L15" s="2268"/>
      <c r="M15" s="2270"/>
      <c r="N15" s="2268"/>
      <c r="O15" s="2271">
        <f>'12-A. Print Sub-Annex'!P50</f>
        <v>0</v>
      </c>
      <c r="P15" s="2272"/>
      <c r="Q15" s="2285"/>
      <c r="R15" s="2271">
        <f>'12-A. Print Sub-Annex'!S50</f>
        <v>0</v>
      </c>
      <c r="S15" s="2265"/>
      <c r="T15" s="2265"/>
      <c r="U15" s="2265"/>
      <c r="V15" s="2265"/>
      <c r="W15" s="2265"/>
      <c r="X15" s="2265"/>
      <c r="Y15" s="2265"/>
      <c r="Z15" s="2265"/>
      <c r="AA15" s="2265"/>
      <c r="AB15" s="2265"/>
      <c r="AC15" s="2265"/>
      <c r="AD15" s="2265"/>
      <c r="AE15" s="2265"/>
      <c r="AF15" s="2265"/>
      <c r="AG15" s="2265"/>
      <c r="AH15" s="2265"/>
      <c r="AI15" s="2265"/>
      <c r="AJ15" s="2265"/>
      <c r="AK15" s="2265"/>
      <c r="AL15" s="2265"/>
      <c r="AM15" s="2265"/>
      <c r="AN15" s="2265"/>
      <c r="AO15" s="2265"/>
      <c r="AP15" s="2265"/>
      <c r="AQ15" s="2265"/>
      <c r="AR15" s="2265"/>
      <c r="AS15" s="2265"/>
      <c r="AT15" s="2265"/>
      <c r="AU15" s="2265"/>
      <c r="AV15" s="2265"/>
      <c r="AW15" s="2265"/>
      <c r="AX15" s="2265"/>
      <c r="AY15" s="2265"/>
      <c r="AZ15" s="2265"/>
      <c r="BA15" s="2265"/>
    </row>
    <row r="16" spans="1:53" s="2262" customFormat="1" ht="54.75" customHeight="1">
      <c r="A16" s="2254">
        <v>12.2</v>
      </c>
      <c r="B16" s="2255"/>
      <c r="C16" s="2256" t="s">
        <v>5172</v>
      </c>
      <c r="D16" s="2255"/>
      <c r="E16" s="2255"/>
      <c r="F16" s="2274"/>
      <c r="G16" s="2274"/>
      <c r="H16" s="2274"/>
      <c r="I16" s="2274"/>
      <c r="J16" s="2274"/>
      <c r="K16" s="2275"/>
      <c r="L16" s="2274"/>
      <c r="M16" s="2276"/>
      <c r="N16" s="2274"/>
      <c r="O16" s="2260">
        <f>SUM(O17:O24)</f>
        <v>6.6938399999999998</v>
      </c>
      <c r="P16" s="2277"/>
      <c r="Q16" s="2284"/>
      <c r="R16" s="2260">
        <f>SUM(R17:R24)</f>
        <v>0</v>
      </c>
      <c r="S16" s="2265"/>
      <c r="T16" s="2265"/>
      <c r="U16" s="2265"/>
      <c r="V16" s="2265"/>
      <c r="W16" s="2265"/>
      <c r="X16" s="2265"/>
      <c r="Y16" s="2265"/>
      <c r="Z16" s="2265"/>
      <c r="AA16" s="2265"/>
      <c r="AB16" s="2265"/>
      <c r="AC16" s="2265"/>
      <c r="AD16" s="2265"/>
      <c r="AE16" s="2265"/>
      <c r="AF16" s="2265"/>
      <c r="AG16" s="2265"/>
      <c r="AH16" s="2265"/>
      <c r="AI16" s="2265"/>
      <c r="AJ16" s="2265"/>
      <c r="AK16" s="2265"/>
      <c r="AL16" s="2265"/>
      <c r="AM16" s="2265"/>
      <c r="AN16" s="2265"/>
      <c r="AO16" s="2265"/>
      <c r="AP16" s="2265"/>
      <c r="AQ16" s="2265"/>
      <c r="AR16" s="2265"/>
      <c r="AS16" s="2265"/>
      <c r="AT16" s="2265"/>
      <c r="AU16" s="2265"/>
      <c r="AV16" s="2265"/>
      <c r="AW16" s="2265"/>
      <c r="AX16" s="2265"/>
      <c r="AY16" s="2265"/>
      <c r="AZ16" s="2265"/>
      <c r="BA16" s="2265"/>
    </row>
    <row r="17" spans="1:53" s="2262" customFormat="1" ht="54.75" customHeight="1">
      <c r="A17" s="2263" t="s">
        <v>1456</v>
      </c>
      <c r="B17" s="2264">
        <v>12.6</v>
      </c>
      <c r="C17" s="2265" t="s">
        <v>1512</v>
      </c>
      <c r="D17" s="1620" t="s">
        <v>70</v>
      </c>
      <c r="E17" s="2264" t="s">
        <v>70</v>
      </c>
      <c r="F17" s="2268"/>
      <c r="G17" s="2268"/>
      <c r="H17" s="2268"/>
      <c r="I17" s="2268"/>
      <c r="J17" s="2268"/>
      <c r="K17" s="2269"/>
      <c r="L17" s="2268"/>
      <c r="M17" s="2270"/>
      <c r="N17" s="2268"/>
      <c r="O17" s="2271">
        <f>'12-A. Print Sub-Annex'!P55</f>
        <v>0</v>
      </c>
      <c r="P17" s="2272"/>
      <c r="Q17" s="2285"/>
      <c r="R17" s="2271">
        <f>'12-A. Print Sub-Annex'!S55</f>
        <v>0</v>
      </c>
      <c r="S17" s="2265"/>
      <c r="T17" s="2265"/>
      <c r="U17" s="2265"/>
      <c r="V17" s="2265"/>
      <c r="W17" s="2265"/>
      <c r="X17" s="2265"/>
      <c r="Y17" s="2265"/>
      <c r="Z17" s="2265"/>
      <c r="AA17" s="2265"/>
      <c r="AB17" s="2265"/>
      <c r="AC17" s="2265"/>
      <c r="AD17" s="2265"/>
      <c r="AE17" s="2265"/>
      <c r="AF17" s="2265"/>
      <c r="AG17" s="2265"/>
      <c r="AH17" s="2265"/>
      <c r="AI17" s="2265"/>
      <c r="AJ17" s="2265"/>
      <c r="AK17" s="2265"/>
      <c r="AL17" s="2265"/>
      <c r="AM17" s="2265"/>
      <c r="AN17" s="2265"/>
      <c r="AO17" s="2265"/>
      <c r="AP17" s="2265"/>
      <c r="AQ17" s="2265"/>
      <c r="AR17" s="2265"/>
      <c r="AS17" s="2265"/>
      <c r="AT17" s="2265"/>
      <c r="AU17" s="2265"/>
      <c r="AV17" s="2265"/>
      <c r="AW17" s="2265"/>
      <c r="AX17" s="2265"/>
      <c r="AY17" s="2265"/>
      <c r="AZ17" s="2265"/>
      <c r="BA17" s="2265"/>
    </row>
    <row r="18" spans="1:53" s="2262" customFormat="1" ht="54.75" customHeight="1">
      <c r="A18" s="2263" t="s">
        <v>1457</v>
      </c>
      <c r="B18" s="2264">
        <v>12.7</v>
      </c>
      <c r="C18" s="2265" t="s">
        <v>1516</v>
      </c>
      <c r="D18" s="1620" t="s">
        <v>70</v>
      </c>
      <c r="E18" s="2264" t="s">
        <v>4967</v>
      </c>
      <c r="F18" s="2268"/>
      <c r="G18" s="2268"/>
      <c r="H18" s="2268"/>
      <c r="I18" s="2268"/>
      <c r="J18" s="2268"/>
      <c r="K18" s="2269"/>
      <c r="L18" s="2268"/>
      <c r="M18" s="2270"/>
      <c r="N18" s="2268"/>
      <c r="O18" s="2271">
        <f>'12-A. Print Sub-Annex'!P58</f>
        <v>0</v>
      </c>
      <c r="P18" s="2272"/>
      <c r="Q18" s="2285"/>
      <c r="R18" s="2271">
        <f>'12-A. Print Sub-Annex'!S58</f>
        <v>0</v>
      </c>
      <c r="S18" s="2265"/>
      <c r="T18" s="2265"/>
      <c r="U18" s="2265"/>
      <c r="V18" s="2265"/>
      <c r="W18" s="2265"/>
      <c r="X18" s="2265"/>
      <c r="Y18" s="2265"/>
      <c r="Z18" s="2265"/>
      <c r="AA18" s="2265"/>
      <c r="AB18" s="2265"/>
      <c r="AC18" s="2265"/>
      <c r="AD18" s="2265"/>
      <c r="AE18" s="2265"/>
      <c r="AF18" s="2265"/>
      <c r="AG18" s="2265"/>
      <c r="AH18" s="2265"/>
      <c r="AI18" s="2265"/>
      <c r="AJ18" s="2265"/>
      <c r="AK18" s="2265"/>
      <c r="AL18" s="2265"/>
      <c r="AM18" s="2265"/>
      <c r="AN18" s="2265"/>
      <c r="AO18" s="2265"/>
      <c r="AP18" s="2265"/>
      <c r="AQ18" s="2265"/>
      <c r="AR18" s="2265"/>
      <c r="AS18" s="2265"/>
      <c r="AT18" s="2265"/>
      <c r="AU18" s="2265"/>
      <c r="AV18" s="2265"/>
      <c r="AW18" s="2265"/>
      <c r="AX18" s="2265"/>
      <c r="AY18" s="2265"/>
      <c r="AZ18" s="2265"/>
      <c r="BA18" s="2265"/>
    </row>
    <row r="19" spans="1:53" s="2262" customFormat="1" ht="54.75" customHeight="1">
      <c r="A19" s="2263" t="s">
        <v>1458</v>
      </c>
      <c r="B19" s="2264">
        <v>12.8</v>
      </c>
      <c r="C19" s="2265" t="s">
        <v>2647</v>
      </c>
      <c r="D19" s="1620" t="s">
        <v>70</v>
      </c>
      <c r="E19" s="2264" t="s">
        <v>2083</v>
      </c>
      <c r="F19" s="2268"/>
      <c r="G19" s="2268"/>
      <c r="H19" s="2268"/>
      <c r="I19" s="2268"/>
      <c r="J19" s="2268"/>
      <c r="K19" s="2269"/>
      <c r="L19" s="2268"/>
      <c r="M19" s="2270"/>
      <c r="N19" s="2268"/>
      <c r="O19" s="2271">
        <f>'12-A. Print Sub-Annex'!P64</f>
        <v>0</v>
      </c>
      <c r="P19" s="2272"/>
      <c r="Q19" s="2285"/>
      <c r="R19" s="2271">
        <f>'12-A. Print Sub-Annex'!S64</f>
        <v>0</v>
      </c>
      <c r="S19" s="2265"/>
      <c r="T19" s="2265"/>
      <c r="U19" s="2265"/>
      <c r="V19" s="2265"/>
      <c r="W19" s="2265"/>
      <c r="X19" s="2265"/>
      <c r="Y19" s="2265"/>
      <c r="Z19" s="2265"/>
      <c r="AA19" s="2265"/>
      <c r="AB19" s="2265"/>
      <c r="AC19" s="2265"/>
      <c r="AD19" s="2265"/>
      <c r="AE19" s="2265"/>
      <c r="AF19" s="2265"/>
      <c r="AG19" s="2265"/>
      <c r="AH19" s="2265"/>
      <c r="AI19" s="2265"/>
      <c r="AJ19" s="2265"/>
      <c r="AK19" s="2265"/>
      <c r="AL19" s="2265"/>
      <c r="AM19" s="2265"/>
      <c r="AN19" s="2265"/>
      <c r="AO19" s="2265"/>
      <c r="AP19" s="2265"/>
      <c r="AQ19" s="2265"/>
      <c r="AR19" s="2265"/>
      <c r="AS19" s="2265"/>
      <c r="AT19" s="2265"/>
      <c r="AU19" s="2265"/>
      <c r="AV19" s="2265"/>
      <c r="AW19" s="2265"/>
      <c r="AX19" s="2265"/>
      <c r="AY19" s="2265"/>
      <c r="AZ19" s="2265"/>
      <c r="BA19" s="2265"/>
    </row>
    <row r="20" spans="1:53" s="2262" customFormat="1" ht="54.75" customHeight="1">
      <c r="A20" s="2263" t="s">
        <v>1459</v>
      </c>
      <c r="B20" s="2264">
        <v>12.9</v>
      </c>
      <c r="C20" s="2265" t="s">
        <v>1523</v>
      </c>
      <c r="D20" s="1620" t="s">
        <v>70</v>
      </c>
      <c r="E20" s="2264" t="s">
        <v>2374</v>
      </c>
      <c r="F20" s="2268"/>
      <c r="G20" s="2268"/>
      <c r="H20" s="2268"/>
      <c r="I20" s="2268"/>
      <c r="J20" s="2268"/>
      <c r="K20" s="2269"/>
      <c r="L20" s="2268"/>
      <c r="M20" s="2270"/>
      <c r="N20" s="2268"/>
      <c r="O20" s="2271">
        <f>'12-A. Print Sub-Annex'!P67</f>
        <v>6.6938399999999998</v>
      </c>
      <c r="P20" s="2272"/>
      <c r="Q20" s="2285"/>
      <c r="R20" s="2271">
        <f>'12-A. Print Sub-Annex'!S67</f>
        <v>0</v>
      </c>
      <c r="S20" s="2265"/>
      <c r="T20" s="2265"/>
      <c r="U20" s="2265"/>
      <c r="V20" s="2265"/>
      <c r="W20" s="2265"/>
      <c r="X20" s="2265"/>
      <c r="Y20" s="2265"/>
      <c r="Z20" s="2265"/>
      <c r="AA20" s="2265"/>
      <c r="AB20" s="2265"/>
      <c r="AC20" s="2265"/>
      <c r="AD20" s="2265"/>
      <c r="AE20" s="2265"/>
      <c r="AF20" s="2265"/>
      <c r="AG20" s="2265"/>
      <c r="AH20" s="2265"/>
      <c r="AI20" s="2265"/>
      <c r="AJ20" s="2265"/>
      <c r="AK20" s="2265"/>
      <c r="AL20" s="2265"/>
      <c r="AM20" s="2265"/>
      <c r="AN20" s="2265"/>
      <c r="AO20" s="2265"/>
      <c r="AP20" s="2265"/>
      <c r="AQ20" s="2265"/>
      <c r="AR20" s="2265"/>
      <c r="AS20" s="2265"/>
      <c r="AT20" s="2265"/>
      <c r="AU20" s="2265"/>
      <c r="AV20" s="2265"/>
      <c r="AW20" s="2265"/>
      <c r="AX20" s="2265"/>
      <c r="AY20" s="2265"/>
      <c r="AZ20" s="2265"/>
      <c r="BA20" s="2265"/>
    </row>
    <row r="21" spans="1:53" s="2262" customFormat="1" ht="54.75" customHeight="1">
      <c r="A21" s="2263" t="s">
        <v>1461</v>
      </c>
      <c r="B21" s="2264" t="s">
        <v>1569</v>
      </c>
      <c r="C21" s="2265" t="s">
        <v>3875</v>
      </c>
      <c r="D21" s="1620" t="s">
        <v>70</v>
      </c>
      <c r="E21" s="2264" t="s">
        <v>4344</v>
      </c>
      <c r="F21" s="2268"/>
      <c r="G21" s="2268"/>
      <c r="H21" s="2268"/>
      <c r="I21" s="2268"/>
      <c r="J21" s="2268"/>
      <c r="K21" s="2269"/>
      <c r="L21" s="2268"/>
      <c r="M21" s="2270"/>
      <c r="N21" s="2268"/>
      <c r="O21" s="2271">
        <f>'12-A. Print Sub-Annex'!P72</f>
        <v>0</v>
      </c>
      <c r="P21" s="2272"/>
      <c r="Q21" s="2285"/>
      <c r="R21" s="2271">
        <f>'12-A. Print Sub-Annex'!S72</f>
        <v>0</v>
      </c>
      <c r="S21" s="2265"/>
      <c r="T21" s="2265"/>
      <c r="U21" s="2265"/>
      <c r="V21" s="2265"/>
      <c r="W21" s="2265"/>
      <c r="X21" s="2265"/>
      <c r="Y21" s="2265"/>
      <c r="Z21" s="2265"/>
      <c r="AA21" s="2265"/>
      <c r="AB21" s="2265"/>
      <c r="AC21" s="2265"/>
      <c r="AD21" s="2265"/>
      <c r="AE21" s="2265"/>
      <c r="AF21" s="2265"/>
      <c r="AG21" s="2265"/>
      <c r="AH21" s="2265"/>
      <c r="AI21" s="2265"/>
      <c r="AJ21" s="2265"/>
      <c r="AK21" s="2265"/>
      <c r="AL21" s="2265"/>
      <c r="AM21" s="2265"/>
      <c r="AN21" s="2265"/>
      <c r="AO21" s="2265"/>
      <c r="AP21" s="2265"/>
      <c r="AQ21" s="2265"/>
      <c r="AR21" s="2265"/>
      <c r="AS21" s="2265"/>
      <c r="AT21" s="2265"/>
      <c r="AU21" s="2265"/>
      <c r="AV21" s="2265"/>
      <c r="AW21" s="2265"/>
      <c r="AX21" s="2265"/>
      <c r="AY21" s="2265"/>
      <c r="AZ21" s="2265"/>
      <c r="BA21" s="2265"/>
    </row>
    <row r="22" spans="1:53" s="2262" customFormat="1" ht="54.75" customHeight="1">
      <c r="A22" s="2263" t="s">
        <v>1464</v>
      </c>
      <c r="B22" s="2264" t="s">
        <v>5198</v>
      </c>
      <c r="C22" s="2265" t="s">
        <v>3888</v>
      </c>
      <c r="D22" s="1620" t="s">
        <v>70</v>
      </c>
      <c r="E22" s="2264" t="s">
        <v>70</v>
      </c>
      <c r="F22" s="2268"/>
      <c r="G22" s="2268"/>
      <c r="H22" s="2268"/>
      <c r="I22" s="2268"/>
      <c r="J22" s="2268"/>
      <c r="K22" s="2269"/>
      <c r="L22" s="2268"/>
      <c r="M22" s="2270"/>
      <c r="N22" s="2268"/>
      <c r="O22" s="2271">
        <f>'12-A. Print Sub-Annex'!P73</f>
        <v>0</v>
      </c>
      <c r="P22" s="2272"/>
      <c r="Q22" s="2285"/>
      <c r="R22" s="2271">
        <f>'12-A. Print Sub-Annex'!S73</f>
        <v>0</v>
      </c>
      <c r="S22" s="2265"/>
      <c r="T22" s="2265"/>
      <c r="U22" s="2265"/>
      <c r="V22" s="2265"/>
      <c r="W22" s="2265"/>
      <c r="X22" s="2265"/>
      <c r="Y22" s="2265"/>
      <c r="Z22" s="2265"/>
      <c r="AA22" s="2265"/>
      <c r="AB22" s="2265"/>
      <c r="AC22" s="2265"/>
      <c r="AD22" s="2265"/>
      <c r="AE22" s="2265"/>
      <c r="AF22" s="2265"/>
      <c r="AG22" s="2265"/>
      <c r="AH22" s="2265"/>
      <c r="AI22" s="2265"/>
      <c r="AJ22" s="2265"/>
      <c r="AK22" s="2265"/>
      <c r="AL22" s="2265"/>
      <c r="AM22" s="2265"/>
      <c r="AN22" s="2265"/>
      <c r="AO22" s="2265"/>
      <c r="AP22" s="2265"/>
      <c r="AQ22" s="2265"/>
      <c r="AR22" s="2265"/>
      <c r="AS22" s="2265"/>
      <c r="AT22" s="2265"/>
      <c r="AU22" s="2265"/>
      <c r="AV22" s="2265"/>
      <c r="AW22" s="2265"/>
      <c r="AX22" s="2265"/>
      <c r="AY22" s="2265"/>
      <c r="AZ22" s="2265"/>
      <c r="BA22" s="2265"/>
    </row>
    <row r="23" spans="1:53" s="2262" customFormat="1" ht="54.75" customHeight="1">
      <c r="A23" s="2263" t="s">
        <v>1467</v>
      </c>
      <c r="B23" s="2264" t="s">
        <v>4007</v>
      </c>
      <c r="C23" s="2265" t="s">
        <v>4008</v>
      </c>
      <c r="D23" s="1620" t="s">
        <v>70</v>
      </c>
      <c r="E23" s="2264" t="s">
        <v>4702</v>
      </c>
      <c r="F23" s="2268"/>
      <c r="G23" s="2268"/>
      <c r="H23" s="2268"/>
      <c r="I23" s="2268"/>
      <c r="J23" s="2268"/>
      <c r="K23" s="2269"/>
      <c r="L23" s="2268"/>
      <c r="M23" s="2270"/>
      <c r="N23" s="2268"/>
      <c r="O23" s="2271">
        <f>'12-A. Print Sub-Annex'!P74</f>
        <v>0</v>
      </c>
      <c r="P23" s="2272"/>
      <c r="Q23" s="2285"/>
      <c r="R23" s="2271">
        <f>'12-A. Print Sub-Annex'!S74</f>
        <v>0</v>
      </c>
      <c r="S23" s="2265"/>
      <c r="T23" s="2265"/>
      <c r="U23" s="2265"/>
      <c r="V23" s="2265"/>
      <c r="W23" s="2265"/>
      <c r="X23" s="2265"/>
      <c r="Y23" s="2265"/>
      <c r="Z23" s="2265"/>
      <c r="AA23" s="2265"/>
      <c r="AB23" s="2265"/>
      <c r="AC23" s="2265"/>
      <c r="AD23" s="2265"/>
      <c r="AE23" s="2265"/>
      <c r="AF23" s="2265"/>
      <c r="AG23" s="2265"/>
      <c r="AH23" s="2265"/>
      <c r="AI23" s="2265"/>
      <c r="AJ23" s="2265"/>
      <c r="AK23" s="2265"/>
      <c r="AL23" s="2265"/>
      <c r="AM23" s="2265"/>
      <c r="AN23" s="2265"/>
      <c r="AO23" s="2265"/>
      <c r="AP23" s="2265"/>
      <c r="AQ23" s="2265"/>
      <c r="AR23" s="2265"/>
      <c r="AS23" s="2265"/>
      <c r="AT23" s="2265"/>
      <c r="AU23" s="2265"/>
      <c r="AV23" s="2265"/>
      <c r="AW23" s="2265"/>
      <c r="AX23" s="2265"/>
      <c r="AY23" s="2265"/>
      <c r="AZ23" s="2265"/>
      <c r="BA23" s="2265"/>
    </row>
    <row r="24" spans="1:53" s="2262" customFormat="1" ht="54.75" customHeight="1">
      <c r="A24" s="2263" t="s">
        <v>1470</v>
      </c>
      <c r="B24" s="2264" t="s">
        <v>4392</v>
      </c>
      <c r="C24" s="2265" t="s">
        <v>1308</v>
      </c>
      <c r="D24" s="1620" t="s">
        <v>70</v>
      </c>
      <c r="E24" s="2264" t="s">
        <v>70</v>
      </c>
      <c r="F24" s="2268"/>
      <c r="G24" s="2268"/>
      <c r="H24" s="2268"/>
      <c r="I24" s="2268"/>
      <c r="J24" s="2268"/>
      <c r="K24" s="2269"/>
      <c r="L24" s="2268"/>
      <c r="M24" s="2270"/>
      <c r="N24" s="2268"/>
      <c r="O24" s="2271">
        <f>'12-A. Print Sub-Annex'!P75</f>
        <v>0</v>
      </c>
      <c r="P24" s="2272"/>
      <c r="Q24" s="2285"/>
      <c r="R24" s="2271">
        <f>'12-A. Print Sub-Annex'!S75</f>
        <v>0</v>
      </c>
      <c r="S24" s="2265"/>
      <c r="T24" s="2265"/>
      <c r="U24" s="2265"/>
      <c r="V24" s="2265"/>
      <c r="W24" s="2265"/>
      <c r="X24" s="2265"/>
      <c r="Y24" s="2265"/>
      <c r="Z24" s="2265"/>
      <c r="AA24" s="2265"/>
      <c r="AB24" s="2265"/>
      <c r="AC24" s="2265"/>
      <c r="AD24" s="2265"/>
      <c r="AE24" s="2265"/>
      <c r="AF24" s="2265"/>
      <c r="AG24" s="2265"/>
      <c r="AH24" s="2265"/>
      <c r="AI24" s="2265"/>
      <c r="AJ24" s="2265"/>
      <c r="AK24" s="2265"/>
      <c r="AL24" s="2265"/>
      <c r="AM24" s="2265"/>
      <c r="AN24" s="2265"/>
      <c r="AO24" s="2265"/>
      <c r="AP24" s="2265"/>
      <c r="AQ24" s="2265"/>
      <c r="AR24" s="2265"/>
      <c r="AS24" s="2265"/>
      <c r="AT24" s="2265"/>
      <c r="AU24" s="2265"/>
      <c r="AV24" s="2265"/>
      <c r="AW24" s="2265"/>
      <c r="AX24" s="2265"/>
      <c r="AY24" s="2265"/>
      <c r="AZ24" s="2265"/>
      <c r="BA24" s="2265"/>
    </row>
    <row r="25" spans="1:53" s="2262" customFormat="1" ht="54.75" customHeight="1">
      <c r="A25" s="2254">
        <v>12.3</v>
      </c>
      <c r="B25" s="2255"/>
      <c r="C25" s="2256" t="s">
        <v>5173</v>
      </c>
      <c r="D25" s="2255"/>
      <c r="E25" s="2255"/>
      <c r="F25" s="2274"/>
      <c r="G25" s="2274"/>
      <c r="H25" s="2274"/>
      <c r="I25" s="2274"/>
      <c r="J25" s="2274"/>
      <c r="K25" s="2275"/>
      <c r="L25" s="2274"/>
      <c r="M25" s="2276"/>
      <c r="N25" s="2274"/>
      <c r="O25" s="2260">
        <f>SUM(O26:O32)</f>
        <v>7</v>
      </c>
      <c r="P25" s="2277"/>
      <c r="Q25" s="2284"/>
      <c r="R25" s="2260">
        <f>SUM(R26:R32)</f>
        <v>0</v>
      </c>
      <c r="S25" s="2265"/>
      <c r="T25" s="2265"/>
      <c r="U25" s="2265"/>
      <c r="V25" s="2265"/>
      <c r="W25" s="2265"/>
      <c r="X25" s="2265"/>
      <c r="Y25" s="2265"/>
      <c r="Z25" s="2265"/>
      <c r="AA25" s="2265"/>
      <c r="AB25" s="2265"/>
      <c r="AC25" s="2265"/>
      <c r="AD25" s="2265"/>
      <c r="AE25" s="2265"/>
      <c r="AF25" s="2265"/>
      <c r="AG25" s="2265"/>
      <c r="AH25" s="2265"/>
      <c r="AI25" s="2265"/>
      <c r="AJ25" s="2265"/>
      <c r="AK25" s="2265"/>
      <c r="AL25" s="2265"/>
      <c r="AM25" s="2265"/>
      <c r="AN25" s="2265"/>
      <c r="AO25" s="2265"/>
      <c r="AP25" s="2265"/>
      <c r="AQ25" s="2265"/>
      <c r="AR25" s="2265"/>
      <c r="AS25" s="2265"/>
      <c r="AT25" s="2265"/>
      <c r="AU25" s="2265"/>
      <c r="AV25" s="2265"/>
      <c r="AW25" s="2265"/>
      <c r="AX25" s="2265"/>
      <c r="AY25" s="2265"/>
      <c r="AZ25" s="2265"/>
      <c r="BA25" s="2265"/>
    </row>
    <row r="26" spans="1:53" s="2262" customFormat="1" ht="54.75" customHeight="1">
      <c r="A26" s="2263" t="s">
        <v>1475</v>
      </c>
      <c r="B26" s="2264">
        <v>12.11</v>
      </c>
      <c r="C26" s="2265" t="s">
        <v>1539</v>
      </c>
      <c r="D26" s="2278" t="s">
        <v>4345</v>
      </c>
      <c r="E26" s="2264" t="s">
        <v>114</v>
      </c>
      <c r="F26" s="2268"/>
      <c r="G26" s="2268"/>
      <c r="H26" s="2268"/>
      <c r="I26" s="2268"/>
      <c r="J26" s="2268"/>
      <c r="K26" s="2269"/>
      <c r="L26" s="2268"/>
      <c r="M26" s="2270"/>
      <c r="N26" s="2268"/>
      <c r="O26" s="2271">
        <f>'12-A. Print Sub-Annex'!P77</f>
        <v>0</v>
      </c>
      <c r="P26" s="2272"/>
      <c r="Q26" s="2285"/>
      <c r="R26" s="2271">
        <f>'12-A. Print Sub-Annex'!S77</f>
        <v>0</v>
      </c>
      <c r="S26" s="2265"/>
      <c r="T26" s="2265"/>
      <c r="U26" s="2265"/>
      <c r="V26" s="2265"/>
      <c r="W26" s="2265"/>
      <c r="X26" s="2265"/>
      <c r="Y26" s="2265"/>
      <c r="Z26" s="2265"/>
      <c r="AA26" s="2265"/>
      <c r="AB26" s="2265"/>
      <c r="AC26" s="2265"/>
      <c r="AD26" s="2265"/>
      <c r="AE26" s="2265"/>
      <c r="AF26" s="2265"/>
      <c r="AG26" s="2265"/>
      <c r="AH26" s="2265"/>
      <c r="AI26" s="2265"/>
      <c r="AJ26" s="2265"/>
      <c r="AK26" s="2265"/>
      <c r="AL26" s="2265"/>
      <c r="AM26" s="2265"/>
      <c r="AN26" s="2265"/>
      <c r="AO26" s="2265"/>
      <c r="AP26" s="2265"/>
      <c r="AQ26" s="2265"/>
      <c r="AR26" s="2265"/>
      <c r="AS26" s="2265"/>
      <c r="AT26" s="2265"/>
      <c r="AU26" s="2265"/>
      <c r="AV26" s="2265"/>
      <c r="AW26" s="2265"/>
      <c r="AX26" s="2265"/>
      <c r="AY26" s="2265"/>
      <c r="AZ26" s="2265"/>
      <c r="BA26" s="2265"/>
    </row>
    <row r="27" spans="1:53" s="2262" customFormat="1" ht="54.75" customHeight="1">
      <c r="A27" s="2263" t="s">
        <v>1477</v>
      </c>
      <c r="B27" s="2264">
        <v>12.12</v>
      </c>
      <c r="C27" s="2265" t="s">
        <v>1548</v>
      </c>
      <c r="D27" s="2278" t="s">
        <v>4345</v>
      </c>
      <c r="E27" s="2264" t="s">
        <v>146</v>
      </c>
      <c r="F27" s="2268"/>
      <c r="G27" s="2268"/>
      <c r="H27" s="2268"/>
      <c r="I27" s="2268"/>
      <c r="J27" s="2268"/>
      <c r="K27" s="2269"/>
      <c r="L27" s="2268"/>
      <c r="M27" s="2270"/>
      <c r="N27" s="2268"/>
      <c r="O27" s="2271">
        <f>'12-A. Print Sub-Annex'!P82</f>
        <v>0.5</v>
      </c>
      <c r="P27" s="2272"/>
      <c r="Q27" s="2285"/>
      <c r="R27" s="2271">
        <f>'12-A. Print Sub-Annex'!S82</f>
        <v>0</v>
      </c>
      <c r="S27" s="2265"/>
      <c r="T27" s="2265"/>
      <c r="U27" s="2265"/>
      <c r="V27" s="2265"/>
      <c r="W27" s="2265"/>
      <c r="X27" s="2265"/>
      <c r="Y27" s="2265"/>
      <c r="Z27" s="2265"/>
      <c r="AA27" s="2265"/>
      <c r="AB27" s="2265"/>
      <c r="AC27" s="2265"/>
      <c r="AD27" s="2265"/>
      <c r="AE27" s="2265"/>
      <c r="AF27" s="2265"/>
      <c r="AG27" s="2265"/>
      <c r="AH27" s="2265"/>
      <c r="AI27" s="2265"/>
      <c r="AJ27" s="2265"/>
      <c r="AK27" s="2265"/>
      <c r="AL27" s="2265"/>
      <c r="AM27" s="2265"/>
      <c r="AN27" s="2265"/>
      <c r="AO27" s="2265"/>
      <c r="AP27" s="2265"/>
      <c r="AQ27" s="2265"/>
      <c r="AR27" s="2265"/>
      <c r="AS27" s="2265"/>
      <c r="AT27" s="2265"/>
      <c r="AU27" s="2265"/>
      <c r="AV27" s="2265"/>
      <c r="AW27" s="2265"/>
      <c r="AX27" s="2265"/>
      <c r="AY27" s="2265"/>
      <c r="AZ27" s="2265"/>
      <c r="BA27" s="2265"/>
    </row>
    <row r="28" spans="1:53" s="2262" customFormat="1" ht="54.75" customHeight="1">
      <c r="A28" s="2263" t="s">
        <v>1479</v>
      </c>
      <c r="B28" s="2264">
        <v>12.13</v>
      </c>
      <c r="C28" s="2265" t="s">
        <v>4869</v>
      </c>
      <c r="D28" s="2278" t="s">
        <v>4345</v>
      </c>
      <c r="E28" s="2264" t="s">
        <v>4656</v>
      </c>
      <c r="F28" s="2268"/>
      <c r="G28" s="2268"/>
      <c r="H28" s="2268"/>
      <c r="I28" s="2268"/>
      <c r="J28" s="2268"/>
      <c r="K28" s="2269"/>
      <c r="L28" s="2268"/>
      <c r="M28" s="2270"/>
      <c r="N28" s="2268"/>
      <c r="O28" s="2271">
        <f>'12-A. Print Sub-Annex'!P84</f>
        <v>6</v>
      </c>
      <c r="P28" s="2272"/>
      <c r="Q28" s="2285"/>
      <c r="R28" s="2271">
        <f>'12-A. Print Sub-Annex'!S84</f>
        <v>0</v>
      </c>
      <c r="S28" s="2265"/>
      <c r="T28" s="2265"/>
      <c r="U28" s="2265"/>
      <c r="V28" s="2265"/>
      <c r="W28" s="2265"/>
      <c r="X28" s="2265"/>
      <c r="Y28" s="2265"/>
      <c r="Z28" s="2265"/>
      <c r="AA28" s="2265"/>
      <c r="AB28" s="2265"/>
      <c r="AC28" s="2265"/>
      <c r="AD28" s="2265"/>
      <c r="AE28" s="2265"/>
      <c r="AF28" s="2265"/>
      <c r="AG28" s="2265"/>
      <c r="AH28" s="2265"/>
      <c r="AI28" s="2265"/>
      <c r="AJ28" s="2265"/>
      <c r="AK28" s="2265"/>
      <c r="AL28" s="2265"/>
      <c r="AM28" s="2265"/>
      <c r="AN28" s="2265"/>
      <c r="AO28" s="2265"/>
      <c r="AP28" s="2265"/>
      <c r="AQ28" s="2265"/>
      <c r="AR28" s="2265"/>
      <c r="AS28" s="2265"/>
      <c r="AT28" s="2265"/>
      <c r="AU28" s="2265"/>
      <c r="AV28" s="2265"/>
      <c r="AW28" s="2265"/>
      <c r="AX28" s="2265"/>
      <c r="AY28" s="2265"/>
      <c r="AZ28" s="2265"/>
      <c r="BA28" s="2265"/>
    </row>
    <row r="29" spans="1:53" s="2262" customFormat="1" ht="54.75" customHeight="1">
      <c r="A29" s="2263" t="s">
        <v>1482</v>
      </c>
      <c r="B29" s="2264" t="s">
        <v>4120</v>
      </c>
      <c r="C29" s="2265" t="s">
        <v>4393</v>
      </c>
      <c r="D29" s="2278" t="s">
        <v>4345</v>
      </c>
      <c r="E29" s="2264" t="s">
        <v>3306</v>
      </c>
      <c r="F29" s="2268"/>
      <c r="G29" s="2268"/>
      <c r="H29" s="2268"/>
      <c r="I29" s="2268"/>
      <c r="J29" s="2268"/>
      <c r="K29" s="2269"/>
      <c r="L29" s="2268"/>
      <c r="M29" s="2270"/>
      <c r="N29" s="2268"/>
      <c r="O29" s="2271">
        <f>'12-A. Print Sub-Annex'!P87</f>
        <v>0</v>
      </c>
      <c r="P29" s="2272"/>
      <c r="Q29" s="2285"/>
      <c r="R29" s="2271">
        <f>'12-A. Print Sub-Annex'!S87</f>
        <v>0</v>
      </c>
      <c r="S29" s="2265"/>
      <c r="T29" s="2265"/>
      <c r="U29" s="2265"/>
      <c r="V29" s="2265"/>
      <c r="W29" s="2265"/>
      <c r="X29" s="2265"/>
      <c r="Y29" s="2265"/>
      <c r="Z29" s="2265"/>
      <c r="AA29" s="2265"/>
      <c r="AB29" s="2265"/>
      <c r="AC29" s="2265"/>
      <c r="AD29" s="2265"/>
      <c r="AE29" s="2265"/>
      <c r="AF29" s="2265"/>
      <c r="AG29" s="2265"/>
      <c r="AH29" s="2265"/>
      <c r="AI29" s="2265"/>
      <c r="AJ29" s="2265"/>
      <c r="AK29" s="2265"/>
      <c r="AL29" s="2265"/>
      <c r="AM29" s="2265"/>
      <c r="AN29" s="2265"/>
      <c r="AO29" s="2265"/>
      <c r="AP29" s="2265"/>
      <c r="AQ29" s="2265"/>
      <c r="AR29" s="2265"/>
      <c r="AS29" s="2265"/>
      <c r="AT29" s="2265"/>
      <c r="AU29" s="2265"/>
      <c r="AV29" s="2265"/>
      <c r="AW29" s="2265"/>
      <c r="AX29" s="2265"/>
      <c r="AY29" s="2265"/>
      <c r="AZ29" s="2265"/>
      <c r="BA29" s="2265"/>
    </row>
    <row r="30" spans="1:53" s="2262" customFormat="1" ht="54.75" customHeight="1">
      <c r="A30" s="2263" t="s">
        <v>1485</v>
      </c>
      <c r="B30" s="2264"/>
      <c r="C30" s="2265" t="s">
        <v>5186</v>
      </c>
      <c r="D30" s="2278" t="s">
        <v>4345</v>
      </c>
      <c r="E30" s="2264" t="s">
        <v>293</v>
      </c>
      <c r="F30" s="2268"/>
      <c r="G30" s="2268"/>
      <c r="H30" s="2268"/>
      <c r="I30" s="2268"/>
      <c r="J30" s="2268"/>
      <c r="K30" s="2269"/>
      <c r="L30" s="2268"/>
      <c r="M30" s="2270"/>
      <c r="N30" s="2268"/>
      <c r="O30" s="2271">
        <f>'12-A. Print Sub-Annex'!P88</f>
        <v>0</v>
      </c>
      <c r="P30" s="2272"/>
      <c r="Q30" s="2285"/>
      <c r="R30" s="2271">
        <f>'12-A. Print Sub-Annex'!S88</f>
        <v>0</v>
      </c>
      <c r="S30" s="2265"/>
      <c r="T30" s="2265"/>
      <c r="U30" s="2265"/>
      <c r="V30" s="2265"/>
      <c r="W30" s="2265"/>
      <c r="X30" s="2265"/>
      <c r="Y30" s="2265"/>
      <c r="Z30" s="2265"/>
      <c r="AA30" s="2265"/>
      <c r="AB30" s="2265"/>
      <c r="AC30" s="2265"/>
      <c r="AD30" s="2265"/>
      <c r="AE30" s="2265"/>
      <c r="AF30" s="2265"/>
      <c r="AG30" s="2265"/>
      <c r="AH30" s="2265"/>
      <c r="AI30" s="2265"/>
      <c r="AJ30" s="2265"/>
      <c r="AK30" s="2265"/>
      <c r="AL30" s="2265"/>
      <c r="AM30" s="2265"/>
      <c r="AN30" s="2265"/>
      <c r="AO30" s="2265"/>
      <c r="AP30" s="2265"/>
      <c r="AQ30" s="2265"/>
      <c r="AR30" s="2265"/>
      <c r="AS30" s="2265"/>
      <c r="AT30" s="2265"/>
      <c r="AU30" s="2265"/>
      <c r="AV30" s="2265"/>
      <c r="AW30" s="2265"/>
      <c r="AX30" s="2265"/>
      <c r="AY30" s="2265"/>
      <c r="AZ30" s="2265"/>
      <c r="BA30" s="2265"/>
    </row>
    <row r="31" spans="1:53" s="2262" customFormat="1" ht="54.75" customHeight="1">
      <c r="A31" s="2263" t="s">
        <v>5190</v>
      </c>
      <c r="B31" s="2264" t="s">
        <v>2526</v>
      </c>
      <c r="C31" s="2265" t="s">
        <v>5174</v>
      </c>
      <c r="D31" s="2278" t="s">
        <v>4345</v>
      </c>
      <c r="E31" s="2264" t="s">
        <v>3976</v>
      </c>
      <c r="F31" s="2268"/>
      <c r="G31" s="2268"/>
      <c r="H31" s="2268"/>
      <c r="I31" s="2268"/>
      <c r="J31" s="2268"/>
      <c r="K31" s="2269"/>
      <c r="L31" s="2268"/>
      <c r="M31" s="2270"/>
      <c r="N31" s="2268"/>
      <c r="O31" s="2271">
        <f>'12-A. Print Sub-Annex'!P89</f>
        <v>0.5</v>
      </c>
      <c r="P31" s="2272"/>
      <c r="Q31" s="2285"/>
      <c r="R31" s="2271">
        <f>'12-A. Print Sub-Annex'!S89</f>
        <v>0</v>
      </c>
      <c r="S31" s="2265"/>
      <c r="T31" s="2265"/>
      <c r="U31" s="2265"/>
      <c r="V31" s="2265"/>
      <c r="W31" s="2265"/>
      <c r="X31" s="2265"/>
      <c r="Y31" s="2265"/>
      <c r="Z31" s="2265"/>
      <c r="AA31" s="2265"/>
      <c r="AB31" s="2265"/>
      <c r="AC31" s="2265"/>
      <c r="AD31" s="2265"/>
      <c r="AE31" s="2265"/>
      <c r="AF31" s="2265"/>
      <c r="AG31" s="2265"/>
      <c r="AH31" s="2265"/>
      <c r="AI31" s="2265"/>
      <c r="AJ31" s="2265"/>
      <c r="AK31" s="2265"/>
      <c r="AL31" s="2265"/>
      <c r="AM31" s="2265"/>
      <c r="AN31" s="2265"/>
      <c r="AO31" s="2265"/>
      <c r="AP31" s="2265"/>
      <c r="AQ31" s="2265"/>
      <c r="AR31" s="2265"/>
      <c r="AS31" s="2265"/>
      <c r="AT31" s="2265"/>
      <c r="AU31" s="2265"/>
      <c r="AV31" s="2265"/>
      <c r="AW31" s="2265"/>
      <c r="AX31" s="2265"/>
      <c r="AY31" s="2265"/>
      <c r="AZ31" s="2265"/>
      <c r="BA31" s="2265"/>
    </row>
    <row r="32" spans="1:53" s="2262" customFormat="1" ht="54.75" customHeight="1">
      <c r="A32" s="2263" t="s">
        <v>5191</v>
      </c>
      <c r="B32" s="2264"/>
      <c r="C32" s="2265" t="s">
        <v>5175</v>
      </c>
      <c r="D32" s="2278" t="s">
        <v>4345</v>
      </c>
      <c r="E32" s="2264" t="s">
        <v>4527</v>
      </c>
      <c r="F32" s="2268"/>
      <c r="G32" s="2268"/>
      <c r="H32" s="2268"/>
      <c r="I32" s="2268"/>
      <c r="J32" s="2268"/>
      <c r="K32" s="2269"/>
      <c r="L32" s="2268"/>
      <c r="M32" s="2270"/>
      <c r="N32" s="2268"/>
      <c r="O32" s="2271">
        <f>'12-A. Print Sub-Annex'!P90</f>
        <v>0</v>
      </c>
      <c r="P32" s="2272"/>
      <c r="Q32" s="2285"/>
      <c r="R32" s="2271">
        <f>'12-A. Print Sub-Annex'!S90</f>
        <v>0</v>
      </c>
      <c r="S32" s="2265"/>
      <c r="T32" s="2265"/>
      <c r="U32" s="2265"/>
      <c r="V32" s="2265"/>
      <c r="W32" s="2265"/>
      <c r="X32" s="2265"/>
      <c r="Y32" s="2265"/>
      <c r="Z32" s="2265"/>
      <c r="AA32" s="2265"/>
      <c r="AB32" s="2265"/>
      <c r="AC32" s="2265"/>
      <c r="AD32" s="2265"/>
      <c r="AE32" s="2265"/>
      <c r="AF32" s="2265"/>
      <c r="AG32" s="2265"/>
      <c r="AH32" s="2265"/>
      <c r="AI32" s="2265"/>
      <c r="AJ32" s="2265"/>
      <c r="AK32" s="2265"/>
      <c r="AL32" s="2265"/>
      <c r="AM32" s="2265"/>
      <c r="AN32" s="2265"/>
      <c r="AO32" s="2265"/>
      <c r="AP32" s="2265"/>
      <c r="AQ32" s="2265"/>
      <c r="AR32" s="2265"/>
      <c r="AS32" s="2265"/>
      <c r="AT32" s="2265"/>
      <c r="AU32" s="2265"/>
      <c r="AV32" s="2265"/>
      <c r="AW32" s="2265"/>
      <c r="AX32" s="2265"/>
      <c r="AY32" s="2265"/>
      <c r="AZ32" s="2265"/>
      <c r="BA32" s="2265"/>
    </row>
    <row r="33" spans="1:53" s="2262" customFormat="1" ht="54.75" customHeight="1">
      <c r="A33" s="2254">
        <v>12.4</v>
      </c>
      <c r="B33" s="2255"/>
      <c r="C33" s="2256" t="s">
        <v>5187</v>
      </c>
      <c r="D33" s="2255"/>
      <c r="E33" s="2255"/>
      <c r="F33" s="2274"/>
      <c r="G33" s="2274"/>
      <c r="H33" s="2274"/>
      <c r="I33" s="2274"/>
      <c r="J33" s="2274"/>
      <c r="K33" s="2275"/>
      <c r="L33" s="2274"/>
      <c r="M33" s="2276"/>
      <c r="N33" s="2274"/>
      <c r="O33" s="2260">
        <f>SUM(O34:O45)</f>
        <v>16</v>
      </c>
      <c r="P33" s="2277"/>
      <c r="Q33" s="2284"/>
      <c r="R33" s="2260">
        <f>SUM(R34:R45)</f>
        <v>0</v>
      </c>
      <c r="S33" s="2265"/>
      <c r="T33" s="2265"/>
      <c r="U33" s="2265"/>
      <c r="V33" s="2265"/>
      <c r="W33" s="2265"/>
      <c r="X33" s="2265"/>
      <c r="Y33" s="2265"/>
      <c r="Z33" s="2265"/>
      <c r="AA33" s="2265"/>
      <c r="AB33" s="2265"/>
      <c r="AC33" s="2265"/>
      <c r="AD33" s="2265"/>
      <c r="AE33" s="2265"/>
      <c r="AF33" s="2265"/>
      <c r="AG33" s="2265"/>
      <c r="AH33" s="2265"/>
      <c r="AI33" s="2265"/>
      <c r="AJ33" s="2265"/>
      <c r="AK33" s="2265"/>
      <c r="AL33" s="2265"/>
      <c r="AM33" s="2265"/>
      <c r="AN33" s="2265"/>
      <c r="AO33" s="2265"/>
      <c r="AP33" s="2265"/>
      <c r="AQ33" s="2265"/>
      <c r="AR33" s="2265"/>
      <c r="AS33" s="2265"/>
      <c r="AT33" s="2265"/>
      <c r="AU33" s="2265"/>
      <c r="AV33" s="2265"/>
      <c r="AW33" s="2265"/>
      <c r="AX33" s="2265"/>
      <c r="AY33" s="2265"/>
      <c r="AZ33" s="2265"/>
      <c r="BA33" s="2265"/>
    </row>
    <row r="34" spans="1:53" s="2262" customFormat="1" ht="54.75" customHeight="1">
      <c r="A34" s="2263" t="s">
        <v>1487</v>
      </c>
      <c r="B34" s="2264"/>
      <c r="C34" s="2265" t="s">
        <v>5176</v>
      </c>
      <c r="D34" s="2279" t="s">
        <v>85</v>
      </c>
      <c r="E34" s="2264" t="s">
        <v>86</v>
      </c>
      <c r="F34" s="2268"/>
      <c r="G34" s="2268"/>
      <c r="H34" s="2268"/>
      <c r="I34" s="2268"/>
      <c r="J34" s="2268"/>
      <c r="K34" s="2269"/>
      <c r="L34" s="2268"/>
      <c r="M34" s="2270"/>
      <c r="N34" s="2268"/>
      <c r="O34" s="2271">
        <f>'12-A. Print Sub-Annex'!P92</f>
        <v>0</v>
      </c>
      <c r="P34" s="2272"/>
      <c r="Q34" s="2285"/>
      <c r="R34" s="2271">
        <f>'12-A. Print Sub-Annex'!S92</f>
        <v>0</v>
      </c>
      <c r="S34" s="2265"/>
      <c r="T34" s="2265"/>
      <c r="U34" s="2265"/>
      <c r="V34" s="2265"/>
      <c r="W34" s="2265"/>
      <c r="X34" s="2265"/>
      <c r="Y34" s="2265"/>
      <c r="Z34" s="2265"/>
      <c r="AA34" s="2265"/>
      <c r="AB34" s="2265"/>
      <c r="AC34" s="2265"/>
      <c r="AD34" s="2265"/>
      <c r="AE34" s="2265"/>
      <c r="AF34" s="2265"/>
      <c r="AG34" s="2265"/>
      <c r="AH34" s="2265"/>
      <c r="AI34" s="2265"/>
      <c r="AJ34" s="2265"/>
      <c r="AK34" s="2265"/>
      <c r="AL34" s="2265"/>
      <c r="AM34" s="2265"/>
      <c r="AN34" s="2265"/>
      <c r="AO34" s="2265"/>
      <c r="AP34" s="2265"/>
      <c r="AQ34" s="2265"/>
      <c r="AR34" s="2265"/>
      <c r="AS34" s="2265"/>
      <c r="AT34" s="2265"/>
      <c r="AU34" s="2265"/>
      <c r="AV34" s="2265"/>
      <c r="AW34" s="2265"/>
      <c r="AX34" s="2265"/>
      <c r="AY34" s="2265"/>
      <c r="AZ34" s="2265"/>
      <c r="BA34" s="2265"/>
    </row>
    <row r="35" spans="1:53" s="2262" customFormat="1" ht="54.75" customHeight="1">
      <c r="A35" s="2263" t="s">
        <v>1490</v>
      </c>
      <c r="B35" s="2264"/>
      <c r="C35" s="2265" t="s">
        <v>5177</v>
      </c>
      <c r="D35" s="2279" t="s">
        <v>85</v>
      </c>
      <c r="E35" s="2264" t="s">
        <v>150</v>
      </c>
      <c r="F35" s="2268"/>
      <c r="G35" s="2268"/>
      <c r="H35" s="2268"/>
      <c r="I35" s="2268"/>
      <c r="J35" s="2268"/>
      <c r="K35" s="2269"/>
      <c r="L35" s="2268"/>
      <c r="M35" s="2270"/>
      <c r="N35" s="2268"/>
      <c r="O35" s="2271">
        <f>'12-A. Print Sub-Annex'!P93</f>
        <v>0</v>
      </c>
      <c r="P35" s="2272"/>
      <c r="Q35" s="2285"/>
      <c r="R35" s="2271">
        <f>'12-A. Print Sub-Annex'!S93</f>
        <v>0</v>
      </c>
      <c r="S35" s="2265"/>
      <c r="T35" s="2265"/>
      <c r="U35" s="2265"/>
      <c r="V35" s="2265"/>
      <c r="W35" s="2265"/>
      <c r="X35" s="2265"/>
      <c r="Y35" s="2265"/>
      <c r="Z35" s="2265"/>
      <c r="AA35" s="2265"/>
      <c r="AB35" s="2265"/>
      <c r="AC35" s="2265"/>
      <c r="AD35" s="2265"/>
      <c r="AE35" s="2265"/>
      <c r="AF35" s="2265"/>
      <c r="AG35" s="2265"/>
      <c r="AH35" s="2265"/>
      <c r="AI35" s="2265"/>
      <c r="AJ35" s="2265"/>
      <c r="AK35" s="2265"/>
      <c r="AL35" s="2265"/>
      <c r="AM35" s="2265"/>
      <c r="AN35" s="2265"/>
      <c r="AO35" s="2265"/>
      <c r="AP35" s="2265"/>
      <c r="AQ35" s="2265"/>
      <c r="AR35" s="2265"/>
      <c r="AS35" s="2265"/>
      <c r="AT35" s="2265"/>
      <c r="AU35" s="2265"/>
      <c r="AV35" s="2265"/>
      <c r="AW35" s="2265"/>
      <c r="AX35" s="2265"/>
      <c r="AY35" s="2265"/>
      <c r="AZ35" s="2265"/>
      <c r="BA35" s="2265"/>
    </row>
    <row r="36" spans="1:53" s="2262" customFormat="1" ht="54.75" customHeight="1">
      <c r="A36" s="2263" t="s">
        <v>1492</v>
      </c>
      <c r="B36" s="2264"/>
      <c r="C36" s="2265" t="s">
        <v>5178</v>
      </c>
      <c r="D36" s="2279" t="s">
        <v>85</v>
      </c>
      <c r="E36" s="2264" t="s">
        <v>399</v>
      </c>
      <c r="F36" s="2268"/>
      <c r="G36" s="2268"/>
      <c r="H36" s="2268"/>
      <c r="I36" s="2268"/>
      <c r="J36" s="2268"/>
      <c r="K36" s="2269"/>
      <c r="L36" s="2268"/>
      <c r="M36" s="2270"/>
      <c r="N36" s="2268"/>
      <c r="O36" s="2271">
        <f>'12-A. Print Sub-Annex'!P94</f>
        <v>0</v>
      </c>
      <c r="P36" s="2272"/>
      <c r="Q36" s="2285"/>
      <c r="R36" s="2271">
        <f>'12-A. Print Sub-Annex'!S94</f>
        <v>0</v>
      </c>
      <c r="S36" s="2265"/>
      <c r="T36" s="2265"/>
      <c r="U36" s="2265"/>
      <c r="V36" s="2265"/>
      <c r="W36" s="2265"/>
      <c r="X36" s="2265"/>
      <c r="Y36" s="2265"/>
      <c r="Z36" s="2265"/>
      <c r="AA36" s="2265"/>
      <c r="AB36" s="2265"/>
      <c r="AC36" s="2265"/>
      <c r="AD36" s="2265"/>
      <c r="AE36" s="2265"/>
      <c r="AF36" s="2265"/>
      <c r="AG36" s="2265"/>
      <c r="AH36" s="2265"/>
      <c r="AI36" s="2265"/>
      <c r="AJ36" s="2265"/>
      <c r="AK36" s="2265"/>
      <c r="AL36" s="2265"/>
      <c r="AM36" s="2265"/>
      <c r="AN36" s="2265"/>
      <c r="AO36" s="2265"/>
      <c r="AP36" s="2265"/>
      <c r="AQ36" s="2265"/>
      <c r="AR36" s="2265"/>
      <c r="AS36" s="2265"/>
      <c r="AT36" s="2265"/>
      <c r="AU36" s="2265"/>
      <c r="AV36" s="2265"/>
      <c r="AW36" s="2265"/>
      <c r="AX36" s="2265"/>
      <c r="AY36" s="2265"/>
      <c r="AZ36" s="2265"/>
      <c r="BA36" s="2265"/>
    </row>
    <row r="37" spans="1:53" s="2262" customFormat="1" ht="54.75" customHeight="1">
      <c r="A37" s="2264" t="s">
        <v>1494</v>
      </c>
      <c r="B37" s="2264">
        <v>12.14</v>
      </c>
      <c r="C37" s="2265" t="s">
        <v>1556</v>
      </c>
      <c r="D37" s="2279" t="s">
        <v>85</v>
      </c>
      <c r="E37" s="2264" t="s">
        <v>152</v>
      </c>
      <c r="F37" s="2268"/>
      <c r="G37" s="2268"/>
      <c r="H37" s="2268"/>
      <c r="I37" s="2268"/>
      <c r="J37" s="2268"/>
      <c r="K37" s="2269"/>
      <c r="L37" s="2268"/>
      <c r="M37" s="2270"/>
      <c r="N37" s="2268"/>
      <c r="O37" s="2271">
        <f>'12-A. Print Sub-Annex'!P95</f>
        <v>0.25</v>
      </c>
      <c r="P37" s="2272"/>
      <c r="Q37" s="2285"/>
      <c r="R37" s="2271">
        <f>'12-A. Print Sub-Annex'!S95</f>
        <v>0</v>
      </c>
      <c r="S37" s="2265"/>
      <c r="T37" s="2265"/>
      <c r="U37" s="2265"/>
      <c r="V37" s="2265"/>
      <c r="W37" s="2265"/>
      <c r="X37" s="2265"/>
      <c r="Y37" s="2265"/>
      <c r="Z37" s="2265"/>
      <c r="AA37" s="2265"/>
      <c r="AB37" s="2265"/>
      <c r="AC37" s="2265"/>
      <c r="AD37" s="2265"/>
      <c r="AE37" s="2265"/>
      <c r="AF37" s="2265"/>
      <c r="AG37" s="2265"/>
      <c r="AH37" s="2265"/>
      <c r="AI37" s="2265"/>
      <c r="AJ37" s="2265"/>
      <c r="AK37" s="2265"/>
      <c r="AL37" s="2265"/>
      <c r="AM37" s="2265"/>
      <c r="AN37" s="2265"/>
      <c r="AO37" s="2265"/>
      <c r="AP37" s="2265"/>
      <c r="AQ37" s="2265"/>
      <c r="AR37" s="2265"/>
      <c r="AS37" s="2265"/>
      <c r="AT37" s="2265"/>
      <c r="AU37" s="2265"/>
      <c r="AV37" s="2265"/>
      <c r="AW37" s="2265"/>
      <c r="AX37" s="2265"/>
      <c r="AY37" s="2265"/>
      <c r="AZ37" s="2265"/>
      <c r="BA37" s="2265"/>
    </row>
    <row r="38" spans="1:53" s="2262" customFormat="1" ht="50.25" customHeight="1">
      <c r="A38" s="2263" t="s">
        <v>2489</v>
      </c>
      <c r="B38" s="2264">
        <v>12.15</v>
      </c>
      <c r="C38" s="2265" t="s">
        <v>1561</v>
      </c>
      <c r="D38" s="2279" t="s">
        <v>85</v>
      </c>
      <c r="E38" s="2264" t="s">
        <v>415</v>
      </c>
      <c r="F38" s="2268"/>
      <c r="G38" s="2268"/>
      <c r="H38" s="2268"/>
      <c r="I38" s="2268"/>
      <c r="J38" s="2268"/>
      <c r="K38" s="2269"/>
      <c r="L38" s="2268"/>
      <c r="M38" s="2270"/>
      <c r="N38" s="2268"/>
      <c r="O38" s="2271">
        <f>'12-A. Print Sub-Annex'!P98</f>
        <v>14</v>
      </c>
      <c r="P38" s="2272"/>
      <c r="Q38" s="2285"/>
      <c r="R38" s="2271">
        <f>'12-A. Print Sub-Annex'!S98</f>
        <v>0</v>
      </c>
      <c r="S38" s="2265"/>
      <c r="T38" s="2265"/>
      <c r="U38" s="2265"/>
      <c r="V38" s="2265"/>
      <c r="W38" s="2265"/>
      <c r="X38" s="2265"/>
      <c r="Y38" s="2265"/>
      <c r="Z38" s="2265"/>
      <c r="AA38" s="2265"/>
      <c r="AB38" s="2265"/>
      <c r="AC38" s="2265"/>
      <c r="AD38" s="2265"/>
      <c r="AE38" s="2265"/>
      <c r="AF38" s="2265"/>
      <c r="AG38" s="2265"/>
      <c r="AH38" s="2265"/>
      <c r="AI38" s="2265"/>
      <c r="AJ38" s="2265"/>
      <c r="AK38" s="2265"/>
      <c r="AL38" s="2265"/>
      <c r="AM38" s="2265"/>
      <c r="AN38" s="2265"/>
      <c r="AO38" s="2265"/>
      <c r="AP38" s="2265"/>
      <c r="AQ38" s="2265"/>
      <c r="AR38" s="2265"/>
      <c r="AS38" s="2265"/>
      <c r="AT38" s="2265"/>
      <c r="AU38" s="2265"/>
      <c r="AV38" s="2265"/>
      <c r="AW38" s="2265"/>
      <c r="AX38" s="2265"/>
      <c r="AY38" s="2265"/>
      <c r="AZ38" s="2265"/>
      <c r="BA38" s="2265"/>
    </row>
    <row r="39" spans="1:53" s="2262" customFormat="1" ht="50.25" customHeight="1">
      <c r="A39" s="2263" t="s">
        <v>4130</v>
      </c>
      <c r="B39" s="2264"/>
      <c r="C39" s="2265" t="s">
        <v>5179</v>
      </c>
      <c r="D39" s="2279" t="s">
        <v>85</v>
      </c>
      <c r="E39" s="2264" t="s">
        <v>4897</v>
      </c>
      <c r="F39" s="2268"/>
      <c r="G39" s="2268"/>
      <c r="H39" s="2268"/>
      <c r="I39" s="2268"/>
      <c r="J39" s="2268"/>
      <c r="K39" s="2269"/>
      <c r="L39" s="2268"/>
      <c r="M39" s="2270"/>
      <c r="N39" s="2268"/>
      <c r="O39" s="2271">
        <f>'12-A. Print Sub-Annex'!P103</f>
        <v>0</v>
      </c>
      <c r="P39" s="2272"/>
      <c r="Q39" s="2285"/>
      <c r="R39" s="2271">
        <f>'12-A. Print Sub-Annex'!S103</f>
        <v>0</v>
      </c>
      <c r="S39" s="2265"/>
      <c r="T39" s="2265"/>
      <c r="U39" s="2265"/>
      <c r="V39" s="2265"/>
      <c r="W39" s="2265"/>
      <c r="X39" s="2265"/>
      <c r="Y39" s="2265"/>
      <c r="Z39" s="2265"/>
      <c r="AA39" s="2265"/>
      <c r="AB39" s="2265"/>
      <c r="AC39" s="2265"/>
      <c r="AD39" s="2265"/>
      <c r="AE39" s="2265"/>
      <c r="AF39" s="2265"/>
      <c r="AG39" s="2265"/>
      <c r="AH39" s="2265"/>
      <c r="AI39" s="2265"/>
      <c r="AJ39" s="2265"/>
      <c r="AK39" s="2265"/>
      <c r="AL39" s="2265"/>
      <c r="AM39" s="2265"/>
      <c r="AN39" s="2265"/>
      <c r="AO39" s="2265"/>
      <c r="AP39" s="2265"/>
      <c r="AQ39" s="2265"/>
      <c r="AR39" s="2265"/>
      <c r="AS39" s="2265"/>
      <c r="AT39" s="2265"/>
      <c r="AU39" s="2265"/>
      <c r="AV39" s="2265"/>
      <c r="AW39" s="2265"/>
      <c r="AX39" s="2265"/>
      <c r="AY39" s="2265"/>
      <c r="AZ39" s="2265"/>
      <c r="BA39" s="2265"/>
    </row>
    <row r="40" spans="1:53" s="2262" customFormat="1" ht="50.25" customHeight="1">
      <c r="A40" s="2263" t="s">
        <v>5192</v>
      </c>
      <c r="B40" s="2264" t="s">
        <v>3984</v>
      </c>
      <c r="C40" s="2265" t="s">
        <v>4121</v>
      </c>
      <c r="D40" s="2279" t="s">
        <v>85</v>
      </c>
      <c r="E40" s="2264" t="s">
        <v>4111</v>
      </c>
      <c r="F40" s="2268"/>
      <c r="G40" s="2268"/>
      <c r="H40" s="2268"/>
      <c r="I40" s="2268"/>
      <c r="J40" s="2268"/>
      <c r="K40" s="2269"/>
      <c r="L40" s="2268"/>
      <c r="M40" s="2270"/>
      <c r="N40" s="2268"/>
      <c r="O40" s="2271">
        <f>'12-A. Print Sub-Annex'!P104</f>
        <v>1</v>
      </c>
      <c r="P40" s="2272"/>
      <c r="Q40" s="2285"/>
      <c r="R40" s="2271">
        <f>'12-A. Print Sub-Annex'!S104</f>
        <v>0</v>
      </c>
      <c r="S40" s="2265"/>
      <c r="T40" s="2265"/>
      <c r="U40" s="2265"/>
      <c r="V40" s="2265"/>
      <c r="W40" s="2265"/>
      <c r="X40" s="2265"/>
      <c r="Y40" s="2265"/>
      <c r="Z40" s="2265"/>
      <c r="AA40" s="2265"/>
      <c r="AB40" s="2265"/>
      <c r="AC40" s="2265"/>
      <c r="AD40" s="2265"/>
      <c r="AE40" s="2265"/>
      <c r="AF40" s="2265"/>
      <c r="AG40" s="2265"/>
      <c r="AH40" s="2265"/>
      <c r="AI40" s="2265"/>
      <c r="AJ40" s="2265"/>
      <c r="AK40" s="2265"/>
      <c r="AL40" s="2265"/>
      <c r="AM40" s="2265"/>
      <c r="AN40" s="2265"/>
      <c r="AO40" s="2265"/>
      <c r="AP40" s="2265"/>
      <c r="AQ40" s="2265"/>
      <c r="AR40" s="2265"/>
      <c r="AS40" s="2265"/>
      <c r="AT40" s="2265"/>
      <c r="AU40" s="2265"/>
      <c r="AV40" s="2265"/>
      <c r="AW40" s="2265"/>
      <c r="AX40" s="2265"/>
      <c r="AY40" s="2265"/>
      <c r="AZ40" s="2265"/>
      <c r="BA40" s="2265"/>
    </row>
    <row r="41" spans="1:53" s="2262" customFormat="1" ht="50.25" customHeight="1">
      <c r="A41" s="2263" t="s">
        <v>5193</v>
      </c>
      <c r="B41" s="2264"/>
      <c r="C41" s="2265" t="s">
        <v>5182</v>
      </c>
      <c r="D41" s="2279" t="s">
        <v>85</v>
      </c>
      <c r="E41" s="2264" t="s">
        <v>1018</v>
      </c>
      <c r="F41" s="2268"/>
      <c r="G41" s="2268"/>
      <c r="H41" s="2268"/>
      <c r="I41" s="2268"/>
      <c r="J41" s="2268"/>
      <c r="K41" s="2269"/>
      <c r="L41" s="2268"/>
      <c r="M41" s="2270"/>
      <c r="N41" s="2268"/>
      <c r="O41" s="2271">
        <f>'12-A. Print Sub-Annex'!P105</f>
        <v>0.5</v>
      </c>
      <c r="P41" s="2272"/>
      <c r="Q41" s="2285"/>
      <c r="R41" s="2271">
        <f>'12-A. Print Sub-Annex'!S105</f>
        <v>0</v>
      </c>
      <c r="S41" s="2265"/>
      <c r="T41" s="2265"/>
      <c r="U41" s="2265"/>
      <c r="V41" s="2265"/>
      <c r="W41" s="2265"/>
      <c r="X41" s="2265"/>
      <c r="Y41" s="2265"/>
      <c r="Z41" s="2265"/>
      <c r="AA41" s="2265"/>
      <c r="AB41" s="2265"/>
      <c r="AC41" s="2265"/>
      <c r="AD41" s="2265"/>
      <c r="AE41" s="2265"/>
      <c r="AF41" s="2265"/>
      <c r="AG41" s="2265"/>
      <c r="AH41" s="2265"/>
      <c r="AI41" s="2265"/>
      <c r="AJ41" s="2265"/>
      <c r="AK41" s="2265"/>
      <c r="AL41" s="2265"/>
      <c r="AM41" s="2265"/>
      <c r="AN41" s="2265"/>
      <c r="AO41" s="2265"/>
      <c r="AP41" s="2265"/>
      <c r="AQ41" s="2265"/>
      <c r="AR41" s="2265"/>
      <c r="AS41" s="2265"/>
      <c r="AT41" s="2265"/>
      <c r="AU41" s="2265"/>
      <c r="AV41" s="2265"/>
      <c r="AW41" s="2265"/>
      <c r="AX41" s="2265"/>
      <c r="AY41" s="2265"/>
      <c r="AZ41" s="2265"/>
      <c r="BA41" s="2265"/>
    </row>
    <row r="42" spans="1:53" s="2262" customFormat="1" ht="50.25" customHeight="1">
      <c r="A42" s="2263" t="s">
        <v>5194</v>
      </c>
      <c r="B42" s="2264"/>
      <c r="C42" s="2265" t="s">
        <v>5184</v>
      </c>
      <c r="D42" s="2279" t="s">
        <v>85</v>
      </c>
      <c r="E42" s="2264" t="s">
        <v>1032</v>
      </c>
      <c r="F42" s="2268"/>
      <c r="G42" s="2268"/>
      <c r="H42" s="2268"/>
      <c r="I42" s="2268"/>
      <c r="J42" s="2268"/>
      <c r="K42" s="2269"/>
      <c r="L42" s="2268"/>
      <c r="M42" s="2270"/>
      <c r="N42" s="2268"/>
      <c r="O42" s="2271">
        <f>'12-A. Print Sub-Annex'!P106</f>
        <v>0</v>
      </c>
      <c r="P42" s="2272"/>
      <c r="Q42" s="2285"/>
      <c r="R42" s="2271">
        <f>'12-A. Print Sub-Annex'!S106</f>
        <v>0</v>
      </c>
      <c r="S42" s="2265"/>
      <c r="T42" s="2265"/>
      <c r="U42" s="2265"/>
      <c r="V42" s="2265"/>
      <c r="W42" s="2265"/>
      <c r="X42" s="2265"/>
      <c r="Y42" s="2265"/>
      <c r="Z42" s="2265"/>
      <c r="AA42" s="2265"/>
      <c r="AB42" s="2265"/>
      <c r="AC42" s="2265"/>
      <c r="AD42" s="2265"/>
      <c r="AE42" s="2265"/>
      <c r="AF42" s="2265"/>
      <c r="AG42" s="2265"/>
      <c r="AH42" s="2265"/>
      <c r="AI42" s="2265"/>
      <c r="AJ42" s="2265"/>
      <c r="AK42" s="2265"/>
      <c r="AL42" s="2265"/>
      <c r="AM42" s="2265"/>
      <c r="AN42" s="2265"/>
      <c r="AO42" s="2265"/>
      <c r="AP42" s="2265"/>
      <c r="AQ42" s="2265"/>
      <c r="AR42" s="2265"/>
      <c r="AS42" s="2265"/>
      <c r="AT42" s="2265"/>
      <c r="AU42" s="2265"/>
      <c r="AV42" s="2265"/>
      <c r="AW42" s="2265"/>
      <c r="AX42" s="2265"/>
      <c r="AY42" s="2265"/>
      <c r="AZ42" s="2265"/>
      <c r="BA42" s="2265"/>
    </row>
    <row r="43" spans="1:53" s="2262" customFormat="1" ht="50.25" customHeight="1">
      <c r="A43" s="2263" t="s">
        <v>5195</v>
      </c>
      <c r="B43" s="2264"/>
      <c r="C43" s="2265" t="s">
        <v>5183</v>
      </c>
      <c r="D43" s="2279" t="s">
        <v>85</v>
      </c>
      <c r="E43" s="2264" t="s">
        <v>312</v>
      </c>
      <c r="F43" s="2268"/>
      <c r="G43" s="2268"/>
      <c r="H43" s="2268"/>
      <c r="I43" s="2268"/>
      <c r="J43" s="2268"/>
      <c r="K43" s="2269"/>
      <c r="L43" s="2268"/>
      <c r="M43" s="2270"/>
      <c r="N43" s="2268"/>
      <c r="O43" s="2271">
        <f>'12-A. Print Sub-Annex'!P107</f>
        <v>0.25</v>
      </c>
      <c r="P43" s="2272"/>
      <c r="Q43" s="2285"/>
      <c r="R43" s="2271">
        <f>'12-A. Print Sub-Annex'!S107</f>
        <v>0</v>
      </c>
      <c r="S43" s="2265"/>
      <c r="T43" s="2265"/>
      <c r="U43" s="2265"/>
      <c r="V43" s="2265"/>
      <c r="W43" s="2265"/>
      <c r="X43" s="2265"/>
      <c r="Y43" s="2265"/>
      <c r="Z43" s="2265"/>
      <c r="AA43" s="2265"/>
      <c r="AB43" s="2265"/>
      <c r="AC43" s="2265"/>
      <c r="AD43" s="2265"/>
      <c r="AE43" s="2265"/>
      <c r="AF43" s="2265"/>
      <c r="AG43" s="2265"/>
      <c r="AH43" s="2265"/>
      <c r="AI43" s="2265"/>
      <c r="AJ43" s="2265"/>
      <c r="AK43" s="2265"/>
      <c r="AL43" s="2265"/>
      <c r="AM43" s="2265"/>
      <c r="AN43" s="2265"/>
      <c r="AO43" s="2265"/>
      <c r="AP43" s="2265"/>
      <c r="AQ43" s="2265"/>
      <c r="AR43" s="2265"/>
      <c r="AS43" s="2265"/>
      <c r="AT43" s="2265"/>
      <c r="AU43" s="2265"/>
      <c r="AV43" s="2265"/>
      <c r="AW43" s="2265"/>
      <c r="AX43" s="2265"/>
      <c r="AY43" s="2265"/>
      <c r="AZ43" s="2265"/>
      <c r="BA43" s="2265"/>
    </row>
    <row r="44" spans="1:53" s="2262" customFormat="1" ht="50.25" customHeight="1">
      <c r="A44" s="2263" t="s">
        <v>5196</v>
      </c>
      <c r="B44" s="2264"/>
      <c r="C44" s="2265" t="s">
        <v>5181</v>
      </c>
      <c r="D44" s="2279" t="s">
        <v>85</v>
      </c>
      <c r="E44" s="2264" t="s">
        <v>314</v>
      </c>
      <c r="F44" s="2268"/>
      <c r="G44" s="2268"/>
      <c r="H44" s="2268"/>
      <c r="I44" s="2268"/>
      <c r="J44" s="2268"/>
      <c r="K44" s="2269"/>
      <c r="L44" s="2268"/>
      <c r="M44" s="2270"/>
      <c r="N44" s="2268"/>
      <c r="O44" s="2271">
        <f>'12-A. Print Sub-Annex'!P108</f>
        <v>0</v>
      </c>
      <c r="P44" s="2272"/>
      <c r="Q44" s="2285"/>
      <c r="R44" s="2271">
        <f>'12-A. Print Sub-Annex'!S108</f>
        <v>0</v>
      </c>
      <c r="S44" s="2265"/>
      <c r="T44" s="2265"/>
      <c r="U44" s="2265"/>
      <c r="V44" s="2265"/>
      <c r="W44" s="2265"/>
      <c r="X44" s="2265"/>
      <c r="Y44" s="2265"/>
      <c r="Z44" s="2265"/>
      <c r="AA44" s="2265"/>
      <c r="AB44" s="2265"/>
      <c r="AC44" s="2265"/>
      <c r="AD44" s="2265"/>
      <c r="AE44" s="2265"/>
      <c r="AF44" s="2265"/>
      <c r="AG44" s="2265"/>
      <c r="AH44" s="2265"/>
      <c r="AI44" s="2265"/>
      <c r="AJ44" s="2265"/>
      <c r="AK44" s="2265"/>
      <c r="AL44" s="2265"/>
      <c r="AM44" s="2265"/>
      <c r="AN44" s="2265"/>
      <c r="AO44" s="2265"/>
      <c r="AP44" s="2265"/>
      <c r="AQ44" s="2265"/>
      <c r="AR44" s="2265"/>
      <c r="AS44" s="2265"/>
      <c r="AT44" s="2265"/>
      <c r="AU44" s="2265"/>
      <c r="AV44" s="2265"/>
      <c r="AW44" s="2265"/>
      <c r="AX44" s="2265"/>
      <c r="AY44" s="2265"/>
      <c r="AZ44" s="2265"/>
      <c r="BA44" s="2265"/>
    </row>
    <row r="45" spans="1:53" s="2262" customFormat="1" ht="50.25" customHeight="1">
      <c r="A45" s="2263" t="s">
        <v>5197</v>
      </c>
      <c r="B45" s="2264"/>
      <c r="C45" s="2265" t="s">
        <v>5180</v>
      </c>
      <c r="D45" s="2279" t="s">
        <v>85</v>
      </c>
      <c r="E45" s="2264" t="s">
        <v>4690</v>
      </c>
      <c r="F45" s="2268"/>
      <c r="G45" s="2268"/>
      <c r="H45" s="2268"/>
      <c r="I45" s="2268"/>
      <c r="J45" s="2268"/>
      <c r="K45" s="2269"/>
      <c r="L45" s="2268"/>
      <c r="M45" s="2270"/>
      <c r="N45" s="2268"/>
      <c r="O45" s="2271">
        <f>'12-A. Print Sub-Annex'!P109</f>
        <v>0</v>
      </c>
      <c r="P45" s="2272"/>
      <c r="Q45" s="2285"/>
      <c r="R45" s="2271">
        <f>'12-A. Print Sub-Annex'!S109</f>
        <v>0</v>
      </c>
      <c r="S45" s="2265"/>
      <c r="T45" s="2265"/>
      <c r="U45" s="2265"/>
      <c r="V45" s="2265"/>
      <c r="W45" s="2265"/>
      <c r="X45" s="2265"/>
      <c r="Y45" s="2265"/>
      <c r="Z45" s="2265"/>
      <c r="AA45" s="2265"/>
      <c r="AB45" s="2265"/>
      <c r="AC45" s="2265"/>
      <c r="AD45" s="2265"/>
      <c r="AE45" s="2265"/>
      <c r="AF45" s="2265"/>
      <c r="AG45" s="2265"/>
      <c r="AH45" s="2265"/>
      <c r="AI45" s="2265"/>
      <c r="AJ45" s="2265"/>
      <c r="AK45" s="2265"/>
      <c r="AL45" s="2265"/>
      <c r="AM45" s="2265"/>
      <c r="AN45" s="2265"/>
      <c r="AO45" s="2265"/>
      <c r="AP45" s="2265"/>
      <c r="AQ45" s="2265"/>
      <c r="AR45" s="2265"/>
      <c r="AS45" s="2265"/>
      <c r="AT45" s="2265"/>
      <c r="AU45" s="2265"/>
      <c r="AV45" s="2265"/>
      <c r="AW45" s="2265"/>
      <c r="AX45" s="2265"/>
      <c r="AY45" s="2265"/>
      <c r="AZ45" s="2265"/>
      <c r="BA45" s="2265"/>
    </row>
    <row r="46" spans="1:53" ht="50.25" customHeight="1"/>
  </sheetData>
  <sheetProtection autoFilter="0"/>
  <autoFilter ref="A6:BA45"/>
  <mergeCells count="22">
    <mergeCell ref="AN5:AQ5"/>
    <mergeCell ref="AR5:AT5"/>
    <mergeCell ref="T5:W5"/>
    <mergeCell ref="X5:AA5"/>
    <mergeCell ref="AB5:AE5"/>
    <mergeCell ref="AF5:AI5"/>
    <mergeCell ref="AJ5:AM5"/>
    <mergeCell ref="K5:P5"/>
    <mergeCell ref="Q5:R5"/>
    <mergeCell ref="A5:A6"/>
    <mergeCell ref="B5:B6"/>
    <mergeCell ref="C5:C6"/>
    <mergeCell ref="D5:D6"/>
    <mergeCell ref="E5:E6"/>
    <mergeCell ref="F5:J5"/>
    <mergeCell ref="AP1:BA1"/>
    <mergeCell ref="A2:A4"/>
    <mergeCell ref="A1:C1"/>
    <mergeCell ref="E1:E2"/>
    <mergeCell ref="F1:N1"/>
    <mergeCell ref="O1:AH1"/>
    <mergeCell ref="AI1:AO1"/>
  </mergeCells>
  <phoneticPr fontId="38"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sheetPr codeName="Sheet43">
    <pageSetUpPr fitToPage="1"/>
  </sheetPr>
  <dimension ref="A1:AZ109"/>
  <sheetViews>
    <sheetView view="pageBreakPreview" zoomScale="80" zoomScaleNormal="80" zoomScaleSheetLayoutView="80" workbookViewId="0">
      <pane xSplit="6" ySplit="4" topLeftCell="AS17" activePane="bottomRight" state="frozen"/>
      <selection pane="topRight" activeCell="G1" sqref="G1"/>
      <selection pane="bottomLeft" activeCell="A5" sqref="A5"/>
      <selection pane="bottomRight" activeCell="AY22" sqref="AY22"/>
    </sheetView>
  </sheetViews>
  <sheetFormatPr defaultColWidth="48.85546875" defaultRowHeight="15"/>
  <cols>
    <col min="1" max="1" width="9" style="531" hidden="1" customWidth="1"/>
    <col min="2" max="2" width="27.28515625" style="531" bestFit="1" customWidth="1"/>
    <col min="3" max="3" width="16.5703125" style="531" hidden="1" customWidth="1"/>
    <col min="4" max="4" width="52.140625" style="534" customWidth="1"/>
    <col min="5" max="5" width="9.5703125" style="535" customWidth="1"/>
    <col min="6" max="6" width="22.42578125" style="535" hidden="1" customWidth="1"/>
    <col min="7" max="7" width="15.140625" style="531" hidden="1" customWidth="1"/>
    <col min="8" max="8" width="17.85546875" style="531" hidden="1" customWidth="1"/>
    <col min="9" max="9" width="21.85546875" style="531" hidden="1" customWidth="1"/>
    <col min="10" max="10" width="15.140625" style="531" hidden="1" customWidth="1"/>
    <col min="11" max="11" width="20.28515625" style="531" hidden="1" customWidth="1"/>
    <col min="12" max="12" width="9.140625" style="536" hidden="1" customWidth="1"/>
    <col min="13" max="13" width="12.140625" style="531" hidden="1" customWidth="1"/>
    <col min="14" max="14" width="12.140625" style="504" customWidth="1"/>
    <col min="15" max="15" width="10.5703125" style="531" customWidth="1"/>
    <col min="16" max="16" width="14.42578125" style="504" customWidth="1"/>
    <col min="17" max="17" width="47.7109375" style="537" customWidth="1"/>
    <col min="18" max="18" width="9.42578125" style="537" hidden="1" customWidth="1"/>
    <col min="19" max="19" width="11.140625" style="504" hidden="1" customWidth="1"/>
    <col min="20" max="20" width="14.42578125" style="531" customWidth="1"/>
    <col min="21" max="21" width="11.7109375" style="531" customWidth="1"/>
    <col min="22" max="22" width="28.42578125" style="531" customWidth="1"/>
    <col min="23" max="23" width="60.7109375" style="531" customWidth="1"/>
    <col min="24" max="24" width="16.5703125" style="531" customWidth="1"/>
    <col min="25" max="25" width="17" style="531" customWidth="1"/>
    <col min="26" max="26" width="25.85546875" style="531" customWidth="1"/>
    <col min="27" max="27" width="56.42578125" style="531" customWidth="1"/>
    <col min="28" max="28" width="17.42578125" style="531" customWidth="1"/>
    <col min="29" max="29" width="11.7109375" style="531" customWidth="1"/>
    <col min="30" max="30" width="24" style="531" customWidth="1"/>
    <col min="31" max="31" width="46.5703125" style="531" customWidth="1"/>
    <col min="32" max="33" width="11.7109375" style="531" customWidth="1"/>
    <col min="34" max="34" width="19.7109375" style="531" customWidth="1"/>
    <col min="35" max="35" width="45.28515625" style="531" customWidth="1"/>
    <col min="36" max="37" width="11.7109375" style="531" customWidth="1"/>
    <col min="38" max="38" width="15.42578125" style="531" customWidth="1"/>
    <col min="39" max="39" width="19.85546875" style="531" customWidth="1"/>
    <col min="40" max="41" width="11.7109375" style="531" customWidth="1"/>
    <col min="42" max="42" width="20.140625" style="531" customWidth="1"/>
    <col min="43" max="43" width="41.7109375" style="531" customWidth="1"/>
    <col min="44" max="44" width="25.140625" style="531" customWidth="1"/>
    <col min="45" max="45" width="11.7109375" style="531" customWidth="1"/>
    <col min="46" max="46" width="17.28515625" style="531" customWidth="1"/>
    <col min="47" max="47" width="44.140625" style="531" customWidth="1"/>
    <col min="48" max="48" width="48.85546875" style="531"/>
    <col min="49" max="49" width="10.7109375" style="531" customWidth="1"/>
    <col min="50" max="16384" width="48.85546875" style="531"/>
  </cols>
  <sheetData>
    <row r="1" spans="1:52" s="1724" customFormat="1" ht="18">
      <c r="A1" s="5498" t="s">
        <v>5170</v>
      </c>
      <c r="B1" s="5498"/>
      <c r="C1" s="5498"/>
      <c r="D1" s="5498"/>
      <c r="F1" s="2132"/>
      <c r="H1" s="2133"/>
      <c r="I1" s="2134"/>
      <c r="J1" s="2134"/>
      <c r="K1" s="2134"/>
      <c r="L1" s="2134"/>
      <c r="M1" s="2134"/>
      <c r="N1" s="2135"/>
      <c r="O1" s="2134"/>
      <c r="P1" s="2135"/>
      <c r="Q1" s="2134"/>
      <c r="R1" s="2134"/>
      <c r="S1" s="2135"/>
      <c r="T1" s="2134"/>
      <c r="U1" s="2134"/>
      <c r="V1" s="2134"/>
      <c r="W1" s="2134"/>
      <c r="X1" s="2134"/>
      <c r="Y1" s="2134"/>
      <c r="Z1" s="2134"/>
      <c r="AA1" s="2134"/>
      <c r="AB1" s="2134"/>
      <c r="AC1" s="2134"/>
      <c r="AD1" s="2134"/>
      <c r="AE1" s="2134"/>
      <c r="AF1" s="2134"/>
      <c r="AG1" s="2134"/>
      <c r="AH1" s="2134"/>
      <c r="AI1" s="2134"/>
      <c r="AJ1" s="2134"/>
      <c r="AK1" s="2134"/>
      <c r="AL1" s="2134"/>
      <c r="AM1" s="2134"/>
      <c r="AN1" s="2134"/>
      <c r="AO1" s="2134"/>
      <c r="AP1" s="2134"/>
      <c r="AQ1" s="1616"/>
      <c r="AR1" s="1616"/>
      <c r="AS1" s="1616"/>
      <c r="AT1" s="1616"/>
      <c r="AU1" s="1616"/>
      <c r="AV1" s="1616"/>
      <c r="AW1" s="1616"/>
      <c r="AX1" s="2130"/>
      <c r="AY1" s="2130"/>
      <c r="AZ1" s="2130"/>
    </row>
    <row r="2" spans="1:52" s="2138" customFormat="1" ht="18">
      <c r="A2" s="2136" t="str">
        <f>HYPERLINK("#Index!A4", "Index Pg")</f>
        <v>Index Pg</v>
      </c>
      <c r="B2" s="1624" t="str">
        <f>HYPERLINK("#'Budget Summary I'!A1:AL1", "Budget Summary I")</f>
        <v>Budget Summary I</v>
      </c>
      <c r="C2" s="1624" t="str">
        <f>HYPERLINK("#'Budget Summary II'!A3:B5", "Budget Summary II")</f>
        <v>Budget Summary II</v>
      </c>
      <c r="D2" s="2137" t="str">
        <f>HYPERLINK("#'Summary of Abstracts'!A2", "Summary of Abst.")</f>
        <v>Summary of Abst.</v>
      </c>
      <c r="F2" s="2132"/>
      <c r="H2" s="2133"/>
      <c r="I2" s="2139"/>
      <c r="J2" s="2139"/>
      <c r="K2" s="2139"/>
      <c r="L2" s="2139"/>
      <c r="M2" s="2139"/>
      <c r="N2" s="2140"/>
      <c r="O2" s="2140"/>
      <c r="P2" s="2140"/>
      <c r="Q2" s="2140"/>
      <c r="R2" s="1627"/>
      <c r="S2" s="1627"/>
      <c r="T2" s="1627"/>
      <c r="U2" s="1627"/>
      <c r="V2" s="1627"/>
      <c r="W2" s="1627"/>
      <c r="X2" s="1627"/>
      <c r="Y2" s="1627"/>
      <c r="Z2" s="1627"/>
      <c r="AA2" s="1627"/>
      <c r="AB2" s="1627"/>
      <c r="AC2" s="1627"/>
      <c r="AD2" s="1627"/>
      <c r="AE2" s="1627"/>
      <c r="AF2" s="1627"/>
      <c r="AG2" s="1627"/>
      <c r="AH2" s="1627"/>
      <c r="AI2" s="1627"/>
      <c r="AJ2" s="1627"/>
      <c r="AK2" s="1627"/>
      <c r="AL2" s="1627"/>
      <c r="AM2" s="1615"/>
      <c r="AN2" s="1615"/>
      <c r="AO2" s="1615"/>
      <c r="AP2" s="1615"/>
      <c r="AQ2" s="1615"/>
      <c r="AR2" s="1615"/>
      <c r="AS2" s="1615"/>
      <c r="AT2" s="1615"/>
      <c r="AU2" s="1615"/>
      <c r="AV2" s="1615"/>
      <c r="AW2" s="1615"/>
      <c r="AX2" s="2141"/>
      <c r="AY2" s="2141"/>
      <c r="AZ2" s="2141"/>
    </row>
    <row r="3" spans="1:52" s="2286" customFormat="1" ht="18">
      <c r="A3" s="5249" t="s">
        <v>5030</v>
      </c>
      <c r="B3" s="5249" t="s">
        <v>54</v>
      </c>
      <c r="C3" s="5249"/>
      <c r="D3" s="5249" t="s">
        <v>55</v>
      </c>
      <c r="E3" s="5249" t="s">
        <v>56</v>
      </c>
      <c r="F3" s="5249" t="s">
        <v>5864</v>
      </c>
      <c r="G3" s="5248" t="s">
        <v>4603</v>
      </c>
      <c r="H3" s="5248"/>
      <c r="I3" s="5248"/>
      <c r="J3" s="5248"/>
      <c r="K3" s="5248"/>
      <c r="L3" s="5248" t="s">
        <v>7689</v>
      </c>
      <c r="M3" s="5248"/>
      <c r="N3" s="5248"/>
      <c r="O3" s="5248"/>
      <c r="P3" s="5248"/>
      <c r="Q3" s="5248"/>
      <c r="R3" s="5249" t="s">
        <v>4643</v>
      </c>
      <c r="S3" s="5249"/>
      <c r="T3" s="5261" t="s">
        <v>5743</v>
      </c>
      <c r="U3" s="5261"/>
      <c r="V3" s="5261"/>
      <c r="W3" s="5261"/>
      <c r="X3" s="5237" t="s">
        <v>5744</v>
      </c>
      <c r="Y3" s="5237"/>
      <c r="Z3" s="5237"/>
      <c r="AA3" s="5237"/>
      <c r="AB3" s="5238" t="s">
        <v>5745</v>
      </c>
      <c r="AC3" s="5238"/>
      <c r="AD3" s="5238"/>
      <c r="AE3" s="5238"/>
      <c r="AF3" s="5239" t="s">
        <v>5746</v>
      </c>
      <c r="AG3" s="5239"/>
      <c r="AH3" s="5239"/>
      <c r="AI3" s="5239"/>
      <c r="AJ3" s="5240" t="s">
        <v>5747</v>
      </c>
      <c r="AK3" s="5240"/>
      <c r="AL3" s="5240"/>
      <c r="AM3" s="5240"/>
      <c r="AN3" s="5241" t="s">
        <v>5748</v>
      </c>
      <c r="AO3" s="5241"/>
      <c r="AP3" s="5241"/>
      <c r="AQ3" s="5241"/>
      <c r="AR3" s="5237" t="s">
        <v>5749</v>
      </c>
      <c r="AS3" s="5237"/>
      <c r="AT3" s="5237"/>
      <c r="AU3" s="2168"/>
    </row>
    <row r="4" spans="1:52" s="1789" customFormat="1" ht="90">
      <c r="A4" s="5249"/>
      <c r="B4" s="5249"/>
      <c r="C4" s="5249"/>
      <c r="D4" s="5249"/>
      <c r="E4" s="5249"/>
      <c r="F4" s="5249"/>
      <c r="G4" s="1630" t="s">
        <v>4604</v>
      </c>
      <c r="H4" s="1630" t="s">
        <v>4611</v>
      </c>
      <c r="I4" s="1630" t="s">
        <v>4605</v>
      </c>
      <c r="J4" s="1630" t="s">
        <v>4612</v>
      </c>
      <c r="K4" s="1630" t="s">
        <v>2527</v>
      </c>
      <c r="L4" s="1631" t="s">
        <v>58</v>
      </c>
      <c r="M4" s="1631" t="s">
        <v>59</v>
      </c>
      <c r="N4" s="1676" t="s">
        <v>60</v>
      </c>
      <c r="O4" s="1631" t="s">
        <v>61</v>
      </c>
      <c r="P4" s="1676" t="s">
        <v>62</v>
      </c>
      <c r="Q4" s="1631" t="s">
        <v>5545</v>
      </c>
      <c r="R4" s="1633" t="s">
        <v>2529</v>
      </c>
      <c r="S4" s="1788" t="s">
        <v>4644</v>
      </c>
      <c r="T4" s="1662" t="s">
        <v>5750</v>
      </c>
      <c r="U4" s="1662" t="s">
        <v>61</v>
      </c>
      <c r="V4" s="1662" t="s">
        <v>5751</v>
      </c>
      <c r="W4" s="1663" t="s">
        <v>5752</v>
      </c>
      <c r="X4" s="1664" t="s">
        <v>5750</v>
      </c>
      <c r="Y4" s="1664" t="s">
        <v>61</v>
      </c>
      <c r="Z4" s="1662" t="s">
        <v>5751</v>
      </c>
      <c r="AA4" s="1663" t="s">
        <v>5752</v>
      </c>
      <c r="AB4" s="1664" t="s">
        <v>5750</v>
      </c>
      <c r="AC4" s="1664" t="s">
        <v>61</v>
      </c>
      <c r="AD4" s="1662" t="s">
        <v>5751</v>
      </c>
      <c r="AE4" s="1663" t="s">
        <v>5752</v>
      </c>
      <c r="AF4" s="1664" t="s">
        <v>5750</v>
      </c>
      <c r="AG4" s="1664" t="s">
        <v>61</v>
      </c>
      <c r="AH4" s="1662" t="s">
        <v>5751</v>
      </c>
      <c r="AI4" s="1663" t="s">
        <v>5752</v>
      </c>
      <c r="AJ4" s="1664" t="s">
        <v>5750</v>
      </c>
      <c r="AK4" s="1664" t="s">
        <v>61</v>
      </c>
      <c r="AL4" s="1662" t="s">
        <v>5751</v>
      </c>
      <c r="AM4" s="1663" t="s">
        <v>5752</v>
      </c>
      <c r="AN4" s="1664" t="s">
        <v>5750</v>
      </c>
      <c r="AO4" s="1664" t="s">
        <v>61</v>
      </c>
      <c r="AP4" s="1662" t="s">
        <v>5751</v>
      </c>
      <c r="AQ4" s="1663" t="s">
        <v>5752</v>
      </c>
      <c r="AR4" s="1662" t="s">
        <v>5751</v>
      </c>
      <c r="AS4" s="1665" t="s">
        <v>5753</v>
      </c>
      <c r="AT4" s="1662" t="s">
        <v>5754</v>
      </c>
      <c r="AU4" s="1666" t="s">
        <v>5752</v>
      </c>
      <c r="AV4" s="1789" t="s">
        <v>7690</v>
      </c>
    </row>
    <row r="5" spans="1:52" s="1796" customFormat="1" ht="18">
      <c r="A5" s="5471" t="s">
        <v>5171</v>
      </c>
      <c r="B5" s="5471"/>
      <c r="C5" s="5471"/>
      <c r="D5" s="5471"/>
      <c r="E5" s="2287"/>
      <c r="F5" s="2287"/>
      <c r="G5" s="2288"/>
      <c r="H5" s="2288"/>
      <c r="I5" s="2288"/>
      <c r="J5" s="2288"/>
      <c r="K5" s="2288"/>
      <c r="L5" s="2288"/>
      <c r="M5" s="2288"/>
      <c r="N5" s="2289"/>
      <c r="O5" s="2288"/>
      <c r="P5" s="2290"/>
      <c r="Q5" s="2288"/>
      <c r="R5" s="2291"/>
      <c r="S5" s="2151"/>
      <c r="T5" s="1666"/>
      <c r="U5" s="1666"/>
      <c r="V5" s="1666"/>
      <c r="W5" s="1666"/>
      <c r="X5" s="1666"/>
      <c r="Y5" s="1666"/>
      <c r="Z5" s="1666"/>
      <c r="AA5" s="1666"/>
      <c r="AB5" s="1666"/>
      <c r="AC5" s="1666"/>
      <c r="AD5" s="1666"/>
      <c r="AE5" s="1666"/>
      <c r="AF5" s="1666"/>
      <c r="AG5" s="1666"/>
      <c r="AH5" s="1666"/>
      <c r="AI5" s="1666"/>
      <c r="AJ5" s="1666"/>
      <c r="AK5" s="1666"/>
      <c r="AL5" s="1666"/>
      <c r="AM5" s="1666"/>
      <c r="AN5" s="1666"/>
      <c r="AO5" s="1666"/>
      <c r="AP5" s="1666"/>
      <c r="AQ5" s="1666"/>
      <c r="AR5" s="1666"/>
      <c r="AS5" s="1666"/>
      <c r="AT5" s="1666"/>
      <c r="AU5" s="1666"/>
    </row>
    <row r="6" spans="1:52" s="1785" customFormat="1" ht="33" customHeight="1">
      <c r="A6" s="2292" t="s">
        <v>4337</v>
      </c>
      <c r="B6" s="1799">
        <v>12.1</v>
      </c>
      <c r="C6" s="2176"/>
      <c r="D6" s="2176" t="s">
        <v>1448</v>
      </c>
      <c r="E6" s="2293"/>
      <c r="F6" s="2293"/>
      <c r="G6" s="2176"/>
      <c r="H6" s="2176"/>
      <c r="I6" s="2176"/>
      <c r="J6" s="2176"/>
      <c r="K6" s="2176"/>
      <c r="L6" s="2176"/>
      <c r="M6" s="2176"/>
      <c r="N6" s="2095"/>
      <c r="O6" s="2176"/>
      <c r="P6" s="2095">
        <f>SUM(P7:P11)</f>
        <v>5.5747499999999999</v>
      </c>
      <c r="Q6" s="1799"/>
      <c r="R6" s="2294"/>
      <c r="S6" s="2142">
        <f>SUM(S7:S11)</f>
        <v>0</v>
      </c>
      <c r="T6" s="1666"/>
      <c r="U6" s="1666"/>
      <c r="V6" s="2095">
        <f>SUM(V7:V11)</f>
        <v>557475</v>
      </c>
      <c r="W6" s="1666"/>
      <c r="X6" s="1666"/>
      <c r="Y6" s="1666"/>
      <c r="Z6" s="2095">
        <f>SUM(Z7:Z11)</f>
        <v>357475</v>
      </c>
      <c r="AA6" s="1666"/>
      <c r="AB6" s="1666"/>
      <c r="AC6" s="1666"/>
      <c r="AD6" s="2095">
        <f>SUM(AD7:AD11)</f>
        <v>100000</v>
      </c>
      <c r="AE6" s="1666"/>
      <c r="AF6" s="1666"/>
      <c r="AG6" s="1666"/>
      <c r="AH6" s="2095">
        <f>SUM(AH7:AH11)</f>
        <v>100000</v>
      </c>
      <c r="AI6" s="1666"/>
      <c r="AJ6" s="1666"/>
      <c r="AK6" s="1666"/>
      <c r="AL6" s="2095">
        <f>SUM(AL7:AL11)</f>
        <v>0</v>
      </c>
      <c r="AM6" s="1666"/>
      <c r="AN6" s="1666"/>
      <c r="AO6" s="1666"/>
      <c r="AP6" s="2095">
        <f>SUM(AP7:AP11)</f>
        <v>0</v>
      </c>
      <c r="AQ6" s="1666"/>
      <c r="AR6" s="2095">
        <f>SUM(AR7:AR11)</f>
        <v>557475</v>
      </c>
      <c r="AS6" s="1666"/>
      <c r="AT6" s="1666"/>
      <c r="AU6" s="1666"/>
    </row>
    <row r="7" spans="1:52" s="2295" customFormat="1" ht="36">
      <c r="A7" s="2295">
        <v>1</v>
      </c>
      <c r="B7" s="2295" t="s">
        <v>1449</v>
      </c>
      <c r="C7" s="1644" t="s">
        <v>767</v>
      </c>
      <c r="D7" s="1644" t="s">
        <v>1450</v>
      </c>
      <c r="E7" s="2266" t="s">
        <v>90</v>
      </c>
      <c r="F7" s="2296" t="s">
        <v>118</v>
      </c>
      <c r="G7" s="2297"/>
      <c r="H7" s="2297"/>
      <c r="I7" s="2297"/>
      <c r="J7" s="2297"/>
      <c r="K7" s="2297"/>
      <c r="L7" s="2297"/>
      <c r="M7" s="1648">
        <f>T7</f>
        <v>0</v>
      </c>
      <c r="N7" s="1729">
        <f>M7/100000</f>
        <v>0</v>
      </c>
      <c r="O7" s="1648">
        <f>U7</f>
        <v>0</v>
      </c>
      <c r="P7" s="2108">
        <f>N7*O7</f>
        <v>0</v>
      </c>
      <c r="Q7" s="2272" t="str">
        <f>W7</f>
        <v xml:space="preserve">STATE: ; PDY: ; KKL: ; MHE: ; YNM: </v>
      </c>
      <c r="R7" s="1774">
        <f>'Ab1. RMNCH+A'!Q97</f>
        <v>0</v>
      </c>
      <c r="S7" s="2298">
        <f>'Ab1. RMNCH+A'!R97</f>
        <v>0</v>
      </c>
      <c r="T7" s="1666">
        <f>IFERROR(AR7/AS7,0)</f>
        <v>0</v>
      </c>
      <c r="U7" s="1666">
        <f>Y7+AC7+AG7+AK7+AO7</f>
        <v>0</v>
      </c>
      <c r="V7" s="1666">
        <f>T7*U7</f>
        <v>0</v>
      </c>
      <c r="W7" s="1669" t="str">
        <f>"STATE: "&amp;AA7&amp;"; PDY: "&amp;AE7&amp;"; KKL: "&amp;AI7&amp;"; MHE: "&amp;AM7&amp;"; YNM: "&amp;AQ7</f>
        <v xml:space="preserve">STATE: ; PDY: ; KKL: ; MHE: ; YNM: </v>
      </c>
      <c r="X7" s="1666"/>
      <c r="Y7" s="1666"/>
      <c r="Z7" s="1666">
        <f>X7*Y7</f>
        <v>0</v>
      </c>
      <c r="AA7" s="1666"/>
      <c r="AB7" s="1666"/>
      <c r="AC7" s="1666"/>
      <c r="AD7" s="1666">
        <f>AB7*AC7</f>
        <v>0</v>
      </c>
      <c r="AE7" s="1666"/>
      <c r="AF7" s="1666"/>
      <c r="AG7" s="1666"/>
      <c r="AH7" s="1666">
        <f>AF7*AG7</f>
        <v>0</v>
      </c>
      <c r="AI7" s="1666"/>
      <c r="AJ7" s="1666"/>
      <c r="AK7" s="1666"/>
      <c r="AL7" s="1666">
        <f>AJ7*AK7</f>
        <v>0</v>
      </c>
      <c r="AM7" s="1666"/>
      <c r="AN7" s="1666"/>
      <c r="AO7" s="1666"/>
      <c r="AP7" s="1666">
        <f>AN7*AO7</f>
        <v>0</v>
      </c>
      <c r="AQ7" s="1666"/>
      <c r="AR7" s="1666">
        <f>Z7+AD7+AH7+AL7+AP7</f>
        <v>0</v>
      </c>
      <c r="AS7" s="1666">
        <f>Y7+AC7+AG7+AK7+AO7</f>
        <v>0</v>
      </c>
      <c r="AT7" s="1666">
        <f>IFERROR((AR7/AS7),0)</f>
        <v>0</v>
      </c>
      <c r="AU7" s="1666" t="str">
        <f>"STATE: "&amp;AA7&amp;"; PDY: "&amp;AE7&amp;"; KKL: "&amp;AI7&amp;"; MHE: "&amp;AM7&amp;"; YNM: "&amp;AQ7</f>
        <v xml:space="preserve">STATE: ; PDY: ; KKL: ; MHE: ; YNM: </v>
      </c>
      <c r="AV7" s="2265" t="s">
        <v>7557</v>
      </c>
    </row>
    <row r="8" spans="1:52" s="2295" customFormat="1" ht="108">
      <c r="A8" s="2295">
        <v>2</v>
      </c>
      <c r="B8" s="2295" t="s">
        <v>1451</v>
      </c>
      <c r="C8" s="1644" t="s">
        <v>1452</v>
      </c>
      <c r="D8" s="1644" t="s">
        <v>1453</v>
      </c>
      <c r="E8" s="2266" t="s">
        <v>90</v>
      </c>
      <c r="F8" s="2267" t="s">
        <v>118</v>
      </c>
      <c r="G8" s="2297"/>
      <c r="H8" s="2297"/>
      <c r="I8" s="2297"/>
      <c r="J8" s="2297"/>
      <c r="K8" s="2297"/>
      <c r="L8" s="2297"/>
      <c r="M8" s="1648">
        <f>T8</f>
        <v>25</v>
      </c>
      <c r="N8" s="1729">
        <f>M8/100000</f>
        <v>2.5000000000000001E-4</v>
      </c>
      <c r="O8" s="1648">
        <f>U8</f>
        <v>14299</v>
      </c>
      <c r="P8" s="2108">
        <f>N8*O8</f>
        <v>3.5747499999999999</v>
      </c>
      <c r="Q8" s="2272" t="str">
        <f t="shared" ref="Q8:Q71" si="0">W8</f>
        <v xml:space="preserve">STATE: Required MCP Cards as per State Estimated ANCs Mother cards - 13017+ 10% Additional 1301 Total -14318 x Rs.25
; PDY: ; KKL: ; MHE: ; YNM: </v>
      </c>
      <c r="R8" s="1774">
        <f>'Ab1. RMNCH+A'!Q98</f>
        <v>0</v>
      </c>
      <c r="S8" s="2298">
        <f>'Ab1. RMNCH+A'!R98</f>
        <v>0</v>
      </c>
      <c r="T8" s="1666">
        <f>IFERROR(AR8/AS8,0)</f>
        <v>25</v>
      </c>
      <c r="U8" s="1666">
        <f>Y8+AC8+AG8+AK8+AO8</f>
        <v>14299</v>
      </c>
      <c r="V8" s="1666">
        <f>T8*U8</f>
        <v>357475</v>
      </c>
      <c r="W8" s="1669" t="str">
        <f>"STATE: "&amp;AA8&amp;"; PDY: "&amp;AE8&amp;"; KKL: "&amp;AI8&amp;"; MHE: "&amp;AM8&amp;"; YNM: "&amp;AQ8</f>
        <v xml:space="preserve">STATE: Required MCP Cards as per State Estimated ANCs Mother cards - 13017+ 10% Additional 1301 Total -14318 x Rs.25
; PDY: ; KKL: ; MHE: ; YNM: </v>
      </c>
      <c r="X8" s="3375">
        <v>25</v>
      </c>
      <c r="Y8" s="3375">
        <v>14299</v>
      </c>
      <c r="Z8" s="3375">
        <f>X8*Y8</f>
        <v>357475</v>
      </c>
      <c r="AA8" s="3375" t="s">
        <v>7736</v>
      </c>
      <c r="AB8" s="1666"/>
      <c r="AC8" s="1666"/>
      <c r="AD8" s="1666">
        <f>AB8*AC8</f>
        <v>0</v>
      </c>
      <c r="AE8" s="1666"/>
      <c r="AF8" s="1666"/>
      <c r="AG8" s="1666"/>
      <c r="AH8" s="1666">
        <f>AF8*AG8</f>
        <v>0</v>
      </c>
      <c r="AI8" s="1666"/>
      <c r="AJ8" s="1666"/>
      <c r="AK8" s="1666"/>
      <c r="AL8" s="1666">
        <f>AJ8*AK8</f>
        <v>0</v>
      </c>
      <c r="AM8" s="1666"/>
      <c r="AN8" s="1666"/>
      <c r="AO8" s="1666"/>
      <c r="AP8" s="1666">
        <f>AN8*AO8</f>
        <v>0</v>
      </c>
      <c r="AQ8" s="1666"/>
      <c r="AR8" s="1666">
        <f>Z8+AD8+AH8+AL8+AP8</f>
        <v>357475</v>
      </c>
      <c r="AS8" s="1666">
        <f>Y8+AC8+AG8+AK8+AO8</f>
        <v>14299</v>
      </c>
      <c r="AT8" s="1666">
        <f>IFERROR((AR8/AS8),0)</f>
        <v>25</v>
      </c>
      <c r="AU8" s="1666" t="str">
        <f>"STATE: "&amp;AA8&amp;"; PDY: "&amp;AE8&amp;"; KKL: "&amp;AI8&amp;"; MHE: "&amp;AM8&amp;"; YNM: "&amp;AQ8</f>
        <v xml:space="preserve">STATE: Required MCP Cards as per State Estimated ANCs Mother cards - 13017+ 10% Additional 1301 Total -14318 x Rs.25
; PDY: ; KKL: ; MHE: ; YNM: </v>
      </c>
      <c r="AV8" s="2265" t="s">
        <v>7558</v>
      </c>
      <c r="AW8" s="4983" t="s">
        <v>8010</v>
      </c>
    </row>
    <row r="9" spans="1:52" s="2295" customFormat="1" ht="162">
      <c r="A9" s="2295">
        <v>3</v>
      </c>
      <c r="B9" s="2295" t="s">
        <v>1454</v>
      </c>
      <c r="C9" s="1817"/>
      <c r="D9" s="1644" t="s">
        <v>4098</v>
      </c>
      <c r="E9" s="2266" t="s">
        <v>90</v>
      </c>
      <c r="F9" s="2267" t="s">
        <v>118</v>
      </c>
      <c r="G9" s="2297"/>
      <c r="H9" s="2297"/>
      <c r="I9" s="2270">
        <v>1</v>
      </c>
      <c r="J9" s="2297"/>
      <c r="K9" s="2297"/>
      <c r="L9" s="2297"/>
      <c r="M9" s="1648">
        <f>T9</f>
        <v>50000</v>
      </c>
      <c r="N9" s="1729">
        <f>M9/100000</f>
        <v>0.5</v>
      </c>
      <c r="O9" s="1648">
        <f>U9</f>
        <v>4</v>
      </c>
      <c r="P9" s="2108">
        <f>N9*O9</f>
        <v>2</v>
      </c>
      <c r="Q9" s="2272" t="str">
        <f t="shared" si="0"/>
        <v xml:space="preserve">STATE: ; PDY: LaQshya Printing of Labour room registers  - Rs.60000/- and casesheets- Rs.40000 - Total - Rs.1.00 Lakhs; KKL: LaQshya Printing of Labour room registers  - Rs.60000/- and casesheets- Rs.40000 - Total - Rs.1.00 Lakhs; MHE: ; YNM: </v>
      </c>
      <c r="R9" s="1774">
        <f>'Ab1. RMNCH+A'!Q99</f>
        <v>0</v>
      </c>
      <c r="S9" s="2298">
        <f>'Ab1. RMNCH+A'!R99</f>
        <v>0</v>
      </c>
      <c r="T9" s="1666">
        <f>IFERROR(AR9/AS9,0)</f>
        <v>50000</v>
      </c>
      <c r="U9" s="1666">
        <f>Y9+AC9+AG9+AK9+AO9</f>
        <v>4</v>
      </c>
      <c r="V9" s="1666">
        <f>T9*U9</f>
        <v>200000</v>
      </c>
      <c r="W9" s="1669" t="str">
        <f>"STATE: "&amp;AA9&amp;"; PDY: "&amp;AE9&amp;"; KKL: "&amp;AI9&amp;"; MHE: "&amp;AM9&amp;"; YNM: "&amp;AQ9</f>
        <v xml:space="preserve">STATE: ; PDY: LaQshya Printing of Labour room registers  - Rs.60000/- and casesheets- Rs.40000 - Total - Rs.1.00 Lakhs; KKL: LaQshya Printing of Labour room registers  - Rs.60000/- and casesheets- Rs.40000 - Total - Rs.1.00 Lakhs; MHE: ; YNM: </v>
      </c>
      <c r="X9" s="2299"/>
      <c r="Y9" s="2299"/>
      <c r="Z9" s="2299">
        <f>X9*Y9</f>
        <v>0</v>
      </c>
      <c r="AA9" s="2299"/>
      <c r="AB9" s="1768">
        <v>50000</v>
      </c>
      <c r="AC9" s="1768">
        <v>2</v>
      </c>
      <c r="AD9" s="1769">
        <f>AB9*AC9</f>
        <v>100000</v>
      </c>
      <c r="AE9" s="1769" t="s">
        <v>5884</v>
      </c>
      <c r="AF9" s="1768">
        <v>50000</v>
      </c>
      <c r="AG9" s="1768">
        <v>2</v>
      </c>
      <c r="AH9" s="1769">
        <f>AF9*AG9</f>
        <v>100000</v>
      </c>
      <c r="AI9" s="1769" t="s">
        <v>5884</v>
      </c>
      <c r="AJ9" s="2299"/>
      <c r="AK9" s="2299"/>
      <c r="AL9" s="2299">
        <f>AJ9*AK9</f>
        <v>0</v>
      </c>
      <c r="AM9" s="2299"/>
      <c r="AN9" s="2299"/>
      <c r="AO9" s="2299"/>
      <c r="AP9" s="2299">
        <f>AN9*AO9</f>
        <v>0</v>
      </c>
      <c r="AQ9" s="2299"/>
      <c r="AR9" s="1666">
        <f>Z9+AD9+AH9+AL9+AP9</f>
        <v>200000</v>
      </c>
      <c r="AS9" s="1666">
        <f>Y9+AC9+AG9+AK9+AO9</f>
        <v>4</v>
      </c>
      <c r="AT9" s="1666">
        <f>IFERROR((AR9/AS9),0)</f>
        <v>50000</v>
      </c>
      <c r="AU9" s="1666" t="str">
        <f>"STATE: "&amp;AA9&amp;"; PDY: "&amp;AE9&amp;"; KKL: "&amp;AI9&amp;"; MHE: "&amp;AM9&amp;"; YNM: "&amp;AQ9</f>
        <v xml:space="preserve">STATE: ; PDY: LaQshya Printing of Labour room registers  - Rs.60000/- and casesheets- Rs.40000 - Total - Rs.1.00 Lakhs; KKL: LaQshya Printing of Labour room registers  - Rs.60000/- and casesheets- Rs.40000 - Total - Rs.1.00 Lakhs; MHE: ; YNM: </v>
      </c>
      <c r="AV9" s="2265" t="s">
        <v>7559</v>
      </c>
      <c r="AW9" s="4983" t="s">
        <v>8001</v>
      </c>
    </row>
    <row r="10" spans="1:52" s="2295" customFormat="1" ht="36">
      <c r="A10" s="2295">
        <v>4</v>
      </c>
      <c r="B10" s="2295" t="s">
        <v>2453</v>
      </c>
      <c r="C10" s="1817"/>
      <c r="D10" s="1644" t="s">
        <v>2471</v>
      </c>
      <c r="E10" s="2266" t="s">
        <v>90</v>
      </c>
      <c r="F10" s="2267" t="s">
        <v>131</v>
      </c>
      <c r="G10" s="2297"/>
      <c r="H10" s="2297"/>
      <c r="I10" s="2297"/>
      <c r="J10" s="2297"/>
      <c r="K10" s="2297"/>
      <c r="L10" s="2297"/>
      <c r="M10" s="1648">
        <f>T10</f>
        <v>0</v>
      </c>
      <c r="N10" s="1729">
        <f>M10/100000</f>
        <v>0</v>
      </c>
      <c r="O10" s="1648">
        <f>U10</f>
        <v>0</v>
      </c>
      <c r="P10" s="2108">
        <f>N10*O10</f>
        <v>0</v>
      </c>
      <c r="Q10" s="2272" t="str">
        <f t="shared" si="0"/>
        <v xml:space="preserve">STATE: ; PDY: ; KKL: ; MHE: ; YNM: </v>
      </c>
      <c r="R10" s="1774">
        <f>'Ab1. RMNCH+A'!Q181</f>
        <v>0</v>
      </c>
      <c r="S10" s="2298">
        <f>'Ab1. RMNCH+A'!R181</f>
        <v>0</v>
      </c>
      <c r="T10" s="1666">
        <f>IFERROR(AR10/AS10,0)</f>
        <v>0</v>
      </c>
      <c r="U10" s="1666">
        <f>Y10+AC10+AG10+AK10+AO10</f>
        <v>0</v>
      </c>
      <c r="V10" s="1666">
        <f>T10*U10</f>
        <v>0</v>
      </c>
      <c r="W10" s="1669" t="str">
        <f>"STATE: "&amp;AA10&amp;"; PDY: "&amp;AE10&amp;"; KKL: "&amp;AI10&amp;"; MHE: "&amp;AM10&amp;"; YNM: "&amp;AQ10</f>
        <v xml:space="preserve">STATE: ; PDY: ; KKL: ; MHE: ; YNM: </v>
      </c>
      <c r="X10" s="1666"/>
      <c r="Y10" s="1666"/>
      <c r="Z10" s="1666">
        <f>X10*Y10</f>
        <v>0</v>
      </c>
      <c r="AA10" s="1666"/>
      <c r="AB10" s="1666"/>
      <c r="AC10" s="1666"/>
      <c r="AD10" s="1666">
        <f>AB10*AC10</f>
        <v>0</v>
      </c>
      <c r="AE10" s="1666"/>
      <c r="AF10" s="1666"/>
      <c r="AG10" s="1666"/>
      <c r="AH10" s="1666">
        <f>AF10*AG10</f>
        <v>0</v>
      </c>
      <c r="AI10" s="1666"/>
      <c r="AJ10" s="1666"/>
      <c r="AK10" s="1666"/>
      <c r="AL10" s="1666">
        <f>AJ10*AK10</f>
        <v>0</v>
      </c>
      <c r="AM10" s="1666"/>
      <c r="AN10" s="1666"/>
      <c r="AO10" s="1666"/>
      <c r="AP10" s="1666">
        <f>AN10*AO10</f>
        <v>0</v>
      </c>
      <c r="AQ10" s="1666"/>
      <c r="AR10" s="1666">
        <f>Z10+AD10+AH10+AL10+AP10</f>
        <v>0</v>
      </c>
      <c r="AS10" s="1666">
        <f>Y10+AC10+AG10+AK10+AO10</f>
        <v>0</v>
      </c>
      <c r="AT10" s="1666">
        <f>IFERROR((AR10/AS10),0)</f>
        <v>0</v>
      </c>
      <c r="AU10" s="1666" t="str">
        <f>"STATE: "&amp;AA10&amp;"; PDY: "&amp;AE10&amp;"; KKL: "&amp;AI10&amp;"; MHE: "&amp;AM10&amp;"; YNM: "&amp;AQ10</f>
        <v xml:space="preserve">STATE: ; PDY: ; KKL: ; MHE: ; YNM: </v>
      </c>
      <c r="AV10" s="2265" t="s">
        <v>7560</v>
      </c>
    </row>
    <row r="11" spans="1:52" s="2295" customFormat="1" ht="36">
      <c r="A11" s="2295">
        <v>5</v>
      </c>
      <c r="B11" s="2295" t="s">
        <v>2470</v>
      </c>
      <c r="C11" s="1817"/>
      <c r="D11" s="1644" t="s">
        <v>1308</v>
      </c>
      <c r="E11" s="2266" t="s">
        <v>90</v>
      </c>
      <c r="F11" s="2267" t="s">
        <v>118</v>
      </c>
      <c r="G11" s="2297"/>
      <c r="H11" s="2297"/>
      <c r="I11" s="2297"/>
      <c r="J11" s="2297"/>
      <c r="K11" s="2297"/>
      <c r="L11" s="2297"/>
      <c r="M11" s="1648">
        <f>T11</f>
        <v>0</v>
      </c>
      <c r="N11" s="1729">
        <f>M11/100000</f>
        <v>0</v>
      </c>
      <c r="O11" s="1648">
        <f>U11</f>
        <v>0</v>
      </c>
      <c r="P11" s="2108">
        <f>N11*O11</f>
        <v>0</v>
      </c>
      <c r="Q11" s="2272" t="str">
        <f t="shared" si="0"/>
        <v xml:space="preserve">STATE: ; PDY: ; KKL: ; MHE: ; YNM: </v>
      </c>
      <c r="R11" s="1774">
        <f>'Ab1. RMNCH+A'!Q100</f>
        <v>0</v>
      </c>
      <c r="S11" s="2298">
        <f>'Ab1. RMNCH+A'!R100</f>
        <v>0</v>
      </c>
      <c r="T11" s="1666">
        <f t="shared" ref="T11:T74" si="1">IFERROR(AR11/AS11,0)</f>
        <v>0</v>
      </c>
      <c r="U11" s="1666">
        <f t="shared" ref="U11:U74" si="2">Y11+AC11+AG11+AK11+AO11</f>
        <v>0</v>
      </c>
      <c r="V11" s="1666">
        <f t="shared" ref="V11:V74" si="3">T11*U11</f>
        <v>0</v>
      </c>
      <c r="W11" s="1669" t="str">
        <f t="shared" ref="W11:W74" si="4">"STATE: "&amp;AA11&amp;"; PDY: "&amp;AE11&amp;"; KKL: "&amp;AI11&amp;"; MHE: "&amp;AM11&amp;"; YNM: "&amp;AQ11</f>
        <v xml:space="preserve">STATE: ; PDY: ; KKL: ; MHE: ; YNM: </v>
      </c>
      <c r="X11" s="1666"/>
      <c r="Y11" s="1666"/>
      <c r="Z11" s="1666">
        <f t="shared" ref="Z11:Z74" si="5">X11*Y11</f>
        <v>0</v>
      </c>
      <c r="AA11" s="1666"/>
      <c r="AB11" s="1666"/>
      <c r="AC11" s="1666"/>
      <c r="AD11" s="1666">
        <f t="shared" ref="AD11:AD74" si="6">AB11*AC11</f>
        <v>0</v>
      </c>
      <c r="AE11" s="1666"/>
      <c r="AF11" s="1666"/>
      <c r="AG11" s="1666"/>
      <c r="AH11" s="1666">
        <f t="shared" ref="AH11:AH74" si="7">AF11*AG11</f>
        <v>0</v>
      </c>
      <c r="AI11" s="1666"/>
      <c r="AJ11" s="1666"/>
      <c r="AK11" s="1666"/>
      <c r="AL11" s="1666">
        <f t="shared" ref="AL11:AL74" si="8">AJ11*AK11</f>
        <v>0</v>
      </c>
      <c r="AM11" s="1666"/>
      <c r="AN11" s="1666"/>
      <c r="AO11" s="1666"/>
      <c r="AP11" s="1666">
        <f t="shared" ref="AP11:AP74" si="9">AN11*AO11</f>
        <v>0</v>
      </c>
      <c r="AQ11" s="1666"/>
      <c r="AR11" s="1666">
        <f t="shared" ref="AR11:AR74" si="10">Z11+AD11+AH11+AL11+AP11</f>
        <v>0</v>
      </c>
      <c r="AS11" s="1666">
        <f t="shared" ref="AS11:AS74" si="11">Y11+AC11+AG11+AK11+AO11</f>
        <v>0</v>
      </c>
      <c r="AT11" s="1666">
        <f t="shared" ref="AT11:AT74" si="12">IFERROR((AR11/AS11),0)</f>
        <v>0</v>
      </c>
      <c r="AU11" s="1666" t="str">
        <f t="shared" ref="AU11:AU74" si="13">"STATE: "&amp;AA11&amp;"; PDY: "&amp;AE11&amp;"; KKL: "&amp;AI11&amp;"; MHE: "&amp;AM11&amp;"; YNM: "&amp;AQ11</f>
        <v xml:space="preserve">STATE: ; PDY: ; KKL: ; MHE: ; YNM: </v>
      </c>
      <c r="AV11" s="2265"/>
    </row>
    <row r="12" spans="1:52" s="2295" customFormat="1" ht="18">
      <c r="A12" s="2300" t="s">
        <v>4338</v>
      </c>
      <c r="B12" s="1799">
        <v>12.2</v>
      </c>
      <c r="C12" s="2176"/>
      <c r="D12" s="2176" t="s">
        <v>1455</v>
      </c>
      <c r="E12" s="2293"/>
      <c r="F12" s="2293"/>
      <c r="G12" s="2196"/>
      <c r="H12" s="2196"/>
      <c r="I12" s="2196"/>
      <c r="J12" s="2196"/>
      <c r="K12" s="2196"/>
      <c r="L12" s="2196"/>
      <c r="M12" s="2196"/>
      <c r="N12" s="2095"/>
      <c r="O12" s="2196"/>
      <c r="P12" s="2095">
        <f>SUM(P13:P26)</f>
        <v>3.2</v>
      </c>
      <c r="Q12" s="2272"/>
      <c r="R12" s="2294"/>
      <c r="S12" s="2142">
        <f>SUM(S13:S26)</f>
        <v>0</v>
      </c>
      <c r="T12" s="1666"/>
      <c r="U12" s="1666"/>
      <c r="V12" s="2095">
        <f>SUM(V13:V26)</f>
        <v>320000</v>
      </c>
      <c r="W12" s="1669"/>
      <c r="X12" s="1666"/>
      <c r="Y12" s="1666"/>
      <c r="Z12" s="2095">
        <f>SUM(Z13:Z26)</f>
        <v>20000</v>
      </c>
      <c r="AA12" s="1666"/>
      <c r="AB12" s="1666"/>
      <c r="AC12" s="1666"/>
      <c r="AD12" s="2095">
        <f>SUM(AD13:AD26)</f>
        <v>300000</v>
      </c>
      <c r="AE12" s="1666"/>
      <c r="AF12" s="1666"/>
      <c r="AG12" s="1666"/>
      <c r="AH12" s="2095">
        <f>SUM(AH13:AH26)</f>
        <v>0</v>
      </c>
      <c r="AI12" s="1666"/>
      <c r="AJ12" s="1666"/>
      <c r="AK12" s="1666"/>
      <c r="AL12" s="2095">
        <f>SUM(AL13:AL26)</f>
        <v>0</v>
      </c>
      <c r="AM12" s="1666"/>
      <c r="AN12" s="1666"/>
      <c r="AO12" s="1666"/>
      <c r="AP12" s="2095">
        <f>SUM(AP13:AP26)</f>
        <v>0</v>
      </c>
      <c r="AQ12" s="1666"/>
      <c r="AR12" s="2095">
        <f>SUM(AR13:AR26)</f>
        <v>320000</v>
      </c>
      <c r="AS12" s="1666"/>
      <c r="AT12" s="1666"/>
      <c r="AU12" s="1666"/>
      <c r="AV12" s="2265"/>
    </row>
    <row r="13" spans="1:52" s="2295" customFormat="1" ht="58.5" customHeight="1">
      <c r="A13" s="2295">
        <v>1</v>
      </c>
      <c r="B13" s="2295" t="s">
        <v>1456</v>
      </c>
      <c r="C13" s="1644" t="s">
        <v>827</v>
      </c>
      <c r="D13" s="1644" t="s">
        <v>3351</v>
      </c>
      <c r="E13" s="2266" t="s">
        <v>90</v>
      </c>
      <c r="F13" s="2296" t="s">
        <v>131</v>
      </c>
      <c r="G13" s="2297"/>
      <c r="H13" s="2297"/>
      <c r="I13" s="2297"/>
      <c r="J13" s="2297"/>
      <c r="K13" s="2297"/>
      <c r="L13" s="2297"/>
      <c r="M13" s="1648">
        <f t="shared" ref="M13:M26" si="14">T13</f>
        <v>0</v>
      </c>
      <c r="N13" s="1729">
        <f t="shared" ref="N13:N26" si="15">M13/100000</f>
        <v>0</v>
      </c>
      <c r="O13" s="1648">
        <f t="shared" ref="O13:O26" si="16">U13</f>
        <v>0</v>
      </c>
      <c r="P13" s="2108">
        <f>N13*O13</f>
        <v>0</v>
      </c>
      <c r="Q13" s="2272" t="str">
        <f t="shared" si="0"/>
        <v xml:space="preserve">STATE: ; PDY: ; KKL: ; MHE: ; YNM: </v>
      </c>
      <c r="R13" s="1774">
        <f>'Ab1. RMNCH+A'!Q182</f>
        <v>0</v>
      </c>
      <c r="S13" s="2298">
        <f>'Ab1. RMNCH+A'!R182</f>
        <v>0</v>
      </c>
      <c r="T13" s="1666">
        <f t="shared" si="1"/>
        <v>0</v>
      </c>
      <c r="U13" s="1666">
        <f t="shared" si="2"/>
        <v>0</v>
      </c>
      <c r="V13" s="1666">
        <f t="shared" si="3"/>
        <v>0</v>
      </c>
      <c r="W13" s="1669" t="str">
        <f t="shared" si="4"/>
        <v xml:space="preserve">STATE: ; PDY: ; KKL: ; MHE: ; YNM: </v>
      </c>
      <c r="X13" s="1666"/>
      <c r="Y13" s="1666"/>
      <c r="Z13" s="1666">
        <f t="shared" si="5"/>
        <v>0</v>
      </c>
      <c r="AA13" s="1666"/>
      <c r="AB13" s="1666"/>
      <c r="AC13" s="1666"/>
      <c r="AD13" s="1666">
        <f t="shared" si="6"/>
        <v>0</v>
      </c>
      <c r="AE13" s="1666"/>
      <c r="AF13" s="1666"/>
      <c r="AG13" s="1666"/>
      <c r="AH13" s="1666">
        <f t="shared" si="7"/>
        <v>0</v>
      </c>
      <c r="AI13" s="1666"/>
      <c r="AJ13" s="1666"/>
      <c r="AK13" s="1666"/>
      <c r="AL13" s="1666">
        <f t="shared" si="8"/>
        <v>0</v>
      </c>
      <c r="AM13" s="1666"/>
      <c r="AN13" s="1666"/>
      <c r="AO13" s="1666"/>
      <c r="AP13" s="1666">
        <f t="shared" si="9"/>
        <v>0</v>
      </c>
      <c r="AQ13" s="1666"/>
      <c r="AR13" s="1666">
        <f t="shared" si="10"/>
        <v>0</v>
      </c>
      <c r="AS13" s="1666">
        <f t="shared" si="11"/>
        <v>0</v>
      </c>
      <c r="AT13" s="1666">
        <f t="shared" si="12"/>
        <v>0</v>
      </c>
      <c r="AU13" s="1666" t="str">
        <f t="shared" si="13"/>
        <v xml:space="preserve">STATE: ; PDY: ; KKL: ; MHE: ; YNM: </v>
      </c>
      <c r="AV13" s="2265" t="s">
        <v>7561</v>
      </c>
    </row>
    <row r="14" spans="1:52" s="2295" customFormat="1" ht="90">
      <c r="A14" s="2295">
        <v>2</v>
      </c>
      <c r="B14" s="2295" t="s">
        <v>1457</v>
      </c>
      <c r="C14" s="1644" t="s">
        <v>830</v>
      </c>
      <c r="D14" s="1764" t="s">
        <v>4354</v>
      </c>
      <c r="E14" s="2266" t="s">
        <v>90</v>
      </c>
      <c r="F14" s="2296" t="s">
        <v>131</v>
      </c>
      <c r="G14" s="2297"/>
      <c r="H14" s="2297"/>
      <c r="I14" s="2297"/>
      <c r="J14" s="2297"/>
      <c r="K14" s="2297"/>
      <c r="L14" s="2297"/>
      <c r="M14" s="1648">
        <f t="shared" si="14"/>
        <v>20000</v>
      </c>
      <c r="N14" s="1729">
        <f t="shared" si="15"/>
        <v>0.2</v>
      </c>
      <c r="O14" s="1648">
        <f t="shared" si="16"/>
        <v>1</v>
      </c>
      <c r="P14" s="2108">
        <f>N14*O14</f>
        <v>0.2</v>
      </c>
      <c r="Q14" s="2272" t="str">
        <f t="shared" si="0"/>
        <v xml:space="preserve">STATE: Printing for National Childhood Pneumonia Management Guidelines under SAANS; PDY: ; KKL: ; MHE: ; YNM: </v>
      </c>
      <c r="R14" s="1774">
        <f>'Ab1. RMNCH+A'!Q183</f>
        <v>0</v>
      </c>
      <c r="S14" s="2298">
        <f>'Ab1. RMNCH+A'!R183</f>
        <v>0</v>
      </c>
      <c r="T14" s="1666">
        <f t="shared" si="1"/>
        <v>20000</v>
      </c>
      <c r="U14" s="1666">
        <f t="shared" si="2"/>
        <v>1</v>
      </c>
      <c r="V14" s="1666">
        <f t="shared" si="3"/>
        <v>20000</v>
      </c>
      <c r="W14" s="1669" t="str">
        <f t="shared" si="4"/>
        <v xml:space="preserve">STATE: Printing for National Childhood Pneumonia Management Guidelines under SAANS; PDY: ; KKL: ; MHE: ; YNM: </v>
      </c>
      <c r="X14" s="1666">
        <v>20000</v>
      </c>
      <c r="Y14" s="1666">
        <v>1</v>
      </c>
      <c r="Z14" s="1666">
        <f t="shared" si="5"/>
        <v>20000</v>
      </c>
      <c r="AA14" s="1669" t="s">
        <v>4354</v>
      </c>
      <c r="AB14" s="1666"/>
      <c r="AC14" s="1666"/>
      <c r="AD14" s="1666">
        <f t="shared" si="6"/>
        <v>0</v>
      </c>
      <c r="AE14" s="1669"/>
      <c r="AF14" s="1666"/>
      <c r="AG14" s="1666"/>
      <c r="AH14" s="1666">
        <f t="shared" si="7"/>
        <v>0</v>
      </c>
      <c r="AI14" s="1666"/>
      <c r="AJ14" s="1666"/>
      <c r="AK14" s="1666"/>
      <c r="AL14" s="1666">
        <f t="shared" si="8"/>
        <v>0</v>
      </c>
      <c r="AM14" s="1666"/>
      <c r="AN14" s="1666"/>
      <c r="AO14" s="1666"/>
      <c r="AP14" s="1666">
        <f t="shared" si="9"/>
        <v>0</v>
      </c>
      <c r="AQ14" s="1666"/>
      <c r="AR14" s="1666">
        <f t="shared" si="10"/>
        <v>20000</v>
      </c>
      <c r="AS14" s="1666">
        <f t="shared" si="11"/>
        <v>1</v>
      </c>
      <c r="AT14" s="1666">
        <f t="shared" si="12"/>
        <v>20000</v>
      </c>
      <c r="AU14" s="1666" t="str">
        <f t="shared" si="13"/>
        <v xml:space="preserve">STATE: Printing for National Childhood Pneumonia Management Guidelines under SAANS; PDY: ; KKL: ; MHE: ; YNM: </v>
      </c>
      <c r="AV14" s="2265" t="s">
        <v>7562</v>
      </c>
      <c r="AW14" s="4983" t="s">
        <v>7894</v>
      </c>
    </row>
    <row r="15" spans="1:52" s="2295" customFormat="1" ht="108">
      <c r="A15" s="2295">
        <v>3</v>
      </c>
      <c r="B15" s="2295" t="s">
        <v>1458</v>
      </c>
      <c r="C15" s="1644" t="s">
        <v>132</v>
      </c>
      <c r="D15" s="1764" t="s">
        <v>3352</v>
      </c>
      <c r="E15" s="2266" t="s">
        <v>90</v>
      </c>
      <c r="F15" s="2296" t="s">
        <v>131</v>
      </c>
      <c r="G15" s="2297"/>
      <c r="H15" s="2297"/>
      <c r="I15" s="2297"/>
      <c r="J15" s="2297"/>
      <c r="K15" s="2297"/>
      <c r="L15" s="2297"/>
      <c r="M15" s="1648">
        <f t="shared" si="14"/>
        <v>0</v>
      </c>
      <c r="N15" s="1729">
        <f t="shared" si="15"/>
        <v>0</v>
      </c>
      <c r="O15" s="1648">
        <f t="shared" si="16"/>
        <v>0</v>
      </c>
      <c r="P15" s="2108">
        <f>N15*O15</f>
        <v>0</v>
      </c>
      <c r="Q15" s="2272" t="str">
        <f t="shared" si="0"/>
        <v xml:space="preserve">STATE: ; PDY: ; KKL: ; MHE: ; YNM: </v>
      </c>
      <c r="R15" s="1774">
        <f>'Ab1. RMNCH+A'!Q184</f>
        <v>0</v>
      </c>
      <c r="S15" s="2298">
        <f>'Ab1. RMNCH+A'!R184</f>
        <v>0</v>
      </c>
      <c r="T15" s="1666">
        <f t="shared" si="1"/>
        <v>0</v>
      </c>
      <c r="U15" s="1666">
        <f t="shared" si="2"/>
        <v>0</v>
      </c>
      <c r="V15" s="1666">
        <f t="shared" si="3"/>
        <v>0</v>
      </c>
      <c r="W15" s="1669" t="str">
        <f t="shared" si="4"/>
        <v xml:space="preserve">STATE: ; PDY: ; KKL: ; MHE: ; YNM: </v>
      </c>
      <c r="X15" s="1666"/>
      <c r="Y15" s="1666"/>
      <c r="Z15" s="1666">
        <f t="shared" si="5"/>
        <v>0</v>
      </c>
      <c r="AA15" s="1666"/>
      <c r="AB15" s="1666"/>
      <c r="AC15" s="1666"/>
      <c r="AD15" s="1666">
        <f t="shared" si="6"/>
        <v>0</v>
      </c>
      <c r="AE15" s="1666"/>
      <c r="AF15" s="1666"/>
      <c r="AG15" s="1666"/>
      <c r="AH15" s="1666">
        <f t="shared" si="7"/>
        <v>0</v>
      </c>
      <c r="AI15" s="1666"/>
      <c r="AJ15" s="1666"/>
      <c r="AK15" s="1666"/>
      <c r="AL15" s="1666">
        <f t="shared" si="8"/>
        <v>0</v>
      </c>
      <c r="AM15" s="1666"/>
      <c r="AN15" s="1666"/>
      <c r="AO15" s="1666"/>
      <c r="AP15" s="1666">
        <f t="shared" si="9"/>
        <v>0</v>
      </c>
      <c r="AQ15" s="1666"/>
      <c r="AR15" s="1666">
        <f t="shared" si="10"/>
        <v>0</v>
      </c>
      <c r="AS15" s="1666">
        <f t="shared" si="11"/>
        <v>0</v>
      </c>
      <c r="AT15" s="1666">
        <f t="shared" si="12"/>
        <v>0</v>
      </c>
      <c r="AU15" s="1666" t="str">
        <f t="shared" si="13"/>
        <v xml:space="preserve">STATE: ; PDY: ; KKL: ; MHE: ; YNM: </v>
      </c>
      <c r="AV15" s="2265" t="s">
        <v>7563</v>
      </c>
    </row>
    <row r="16" spans="1:52" s="2295" customFormat="1" ht="36">
      <c r="A16" s="2295">
        <v>4</v>
      </c>
      <c r="B16" s="2295" t="s">
        <v>1459</v>
      </c>
      <c r="C16" s="2181" t="s">
        <v>833</v>
      </c>
      <c r="D16" s="1644" t="s">
        <v>1460</v>
      </c>
      <c r="E16" s="2266" t="s">
        <v>90</v>
      </c>
      <c r="F16" s="2296" t="s">
        <v>131</v>
      </c>
      <c r="G16" s="2297"/>
      <c r="H16" s="2297"/>
      <c r="I16" s="2297"/>
      <c r="J16" s="2297"/>
      <c r="K16" s="2297"/>
      <c r="L16" s="2297"/>
      <c r="M16" s="1648">
        <f t="shared" si="14"/>
        <v>0</v>
      </c>
      <c r="N16" s="1729">
        <f t="shared" si="15"/>
        <v>0</v>
      </c>
      <c r="O16" s="1648">
        <f t="shared" si="16"/>
        <v>0</v>
      </c>
      <c r="P16" s="2108">
        <f>N16*O16</f>
        <v>0</v>
      </c>
      <c r="Q16" s="2272" t="str">
        <f t="shared" si="0"/>
        <v xml:space="preserve">STATE: ; PDY: ; KKL: ; MHE: ; YNM: </v>
      </c>
      <c r="R16" s="1774">
        <f>'Ab1. RMNCH+A'!Q185</f>
        <v>0</v>
      </c>
      <c r="S16" s="2298">
        <f>'Ab1. RMNCH+A'!R185</f>
        <v>0</v>
      </c>
      <c r="T16" s="1666">
        <f t="shared" si="1"/>
        <v>0</v>
      </c>
      <c r="U16" s="1666">
        <f t="shared" si="2"/>
        <v>0</v>
      </c>
      <c r="V16" s="1666">
        <f t="shared" si="3"/>
        <v>0</v>
      </c>
      <c r="W16" s="1669" t="str">
        <f t="shared" si="4"/>
        <v xml:space="preserve">STATE: ; PDY: ; KKL: ; MHE: ; YNM: </v>
      </c>
      <c r="X16" s="1666"/>
      <c r="Y16" s="1666"/>
      <c r="Z16" s="1666">
        <f t="shared" si="5"/>
        <v>0</v>
      </c>
      <c r="AA16" s="1666"/>
      <c r="AB16" s="1666"/>
      <c r="AC16" s="1666"/>
      <c r="AD16" s="1666">
        <f t="shared" si="6"/>
        <v>0</v>
      </c>
      <c r="AE16" s="1666"/>
      <c r="AF16" s="1666"/>
      <c r="AG16" s="1666"/>
      <c r="AH16" s="1666">
        <f t="shared" si="7"/>
        <v>0</v>
      </c>
      <c r="AI16" s="1666"/>
      <c r="AJ16" s="1666"/>
      <c r="AK16" s="1666"/>
      <c r="AL16" s="1666">
        <f t="shared" si="8"/>
        <v>0</v>
      </c>
      <c r="AM16" s="1666"/>
      <c r="AN16" s="1666"/>
      <c r="AO16" s="1666"/>
      <c r="AP16" s="1666">
        <f t="shared" si="9"/>
        <v>0</v>
      </c>
      <c r="AQ16" s="1666"/>
      <c r="AR16" s="1666">
        <f t="shared" si="10"/>
        <v>0</v>
      </c>
      <c r="AS16" s="1666">
        <f t="shared" si="11"/>
        <v>0</v>
      </c>
      <c r="AT16" s="1666">
        <f t="shared" si="12"/>
        <v>0</v>
      </c>
      <c r="AU16" s="1666" t="str">
        <f t="shared" si="13"/>
        <v xml:space="preserve">STATE: ; PDY: ; KKL: ; MHE: ; YNM: </v>
      </c>
      <c r="AV16" s="2265" t="s">
        <v>7564</v>
      </c>
    </row>
    <row r="17" spans="1:49" s="2295" customFormat="1" ht="72">
      <c r="A17" s="2295">
        <v>5</v>
      </c>
      <c r="B17" s="2295" t="s">
        <v>1461</v>
      </c>
      <c r="C17" s="1644" t="s">
        <v>1462</v>
      </c>
      <c r="D17" s="1644" t="s">
        <v>1463</v>
      </c>
      <c r="E17" s="2266" t="s">
        <v>90</v>
      </c>
      <c r="F17" s="2267" t="s">
        <v>131</v>
      </c>
      <c r="G17" s="2297"/>
      <c r="H17" s="2297"/>
      <c r="I17" s="2297"/>
      <c r="J17" s="2297"/>
      <c r="K17" s="2297"/>
      <c r="L17" s="2297"/>
      <c r="M17" s="1648">
        <f t="shared" si="14"/>
        <v>0</v>
      </c>
      <c r="N17" s="1729">
        <f t="shared" si="15"/>
        <v>0</v>
      </c>
      <c r="O17" s="1648">
        <f t="shared" si="16"/>
        <v>0</v>
      </c>
      <c r="P17" s="2108">
        <f>N17*O17</f>
        <v>0</v>
      </c>
      <c r="Q17" s="2272" t="str">
        <f t="shared" si="0"/>
        <v xml:space="preserve">STATE: ; PDY: ; KKL: ; MHE: ; YNM: </v>
      </c>
      <c r="R17" s="1774">
        <f>'Ab1. RMNCH+A'!Q186</f>
        <v>0</v>
      </c>
      <c r="S17" s="2298">
        <f>'Ab1. RMNCH+A'!R186</f>
        <v>0</v>
      </c>
      <c r="T17" s="1666">
        <f t="shared" si="1"/>
        <v>0</v>
      </c>
      <c r="U17" s="1666">
        <f t="shared" si="2"/>
        <v>0</v>
      </c>
      <c r="V17" s="1666">
        <f t="shared" si="3"/>
        <v>0</v>
      </c>
      <c r="W17" s="1669" t="str">
        <f t="shared" si="4"/>
        <v xml:space="preserve">STATE: ; PDY: ; KKL: ; MHE: ; YNM: </v>
      </c>
      <c r="X17" s="1666"/>
      <c r="Y17" s="1666"/>
      <c r="Z17" s="1666">
        <f t="shared" si="5"/>
        <v>0</v>
      </c>
      <c r="AA17" s="1666"/>
      <c r="AB17" s="1666"/>
      <c r="AC17" s="1666"/>
      <c r="AD17" s="1666">
        <f t="shared" si="6"/>
        <v>0</v>
      </c>
      <c r="AE17" s="1666"/>
      <c r="AF17" s="1666"/>
      <c r="AG17" s="1666"/>
      <c r="AH17" s="1666">
        <f t="shared" si="7"/>
        <v>0</v>
      </c>
      <c r="AI17" s="1666"/>
      <c r="AJ17" s="1666"/>
      <c r="AK17" s="1666"/>
      <c r="AL17" s="1666">
        <f t="shared" si="8"/>
        <v>0</v>
      </c>
      <c r="AM17" s="1666"/>
      <c r="AN17" s="1666"/>
      <c r="AO17" s="1666"/>
      <c r="AP17" s="1666">
        <f t="shared" si="9"/>
        <v>0</v>
      </c>
      <c r="AQ17" s="1666"/>
      <c r="AR17" s="1666">
        <f t="shared" si="10"/>
        <v>0</v>
      </c>
      <c r="AS17" s="1666">
        <f t="shared" si="11"/>
        <v>0</v>
      </c>
      <c r="AT17" s="1666">
        <f t="shared" si="12"/>
        <v>0</v>
      </c>
      <c r="AU17" s="1666" t="str">
        <f t="shared" si="13"/>
        <v xml:space="preserve">STATE: ; PDY: ; KKL: ; MHE: ; YNM: </v>
      </c>
      <c r="AV17" s="2265" t="s">
        <v>7565</v>
      </c>
    </row>
    <row r="18" spans="1:49" s="2295" customFormat="1" ht="107.25" customHeight="1">
      <c r="A18" s="2295">
        <v>6</v>
      </c>
      <c r="B18" s="2295" t="s">
        <v>1464</v>
      </c>
      <c r="C18" s="1644" t="s">
        <v>1465</v>
      </c>
      <c r="D18" s="1644" t="s">
        <v>1466</v>
      </c>
      <c r="E18" s="2266" t="s">
        <v>90</v>
      </c>
      <c r="F18" s="2267" t="s">
        <v>131</v>
      </c>
      <c r="G18" s="2297"/>
      <c r="H18" s="2297"/>
      <c r="I18" s="2301">
        <v>1</v>
      </c>
      <c r="J18" s="2301"/>
      <c r="K18" s="2297"/>
      <c r="L18" s="2297"/>
      <c r="M18" s="1648">
        <f t="shared" si="14"/>
        <v>25</v>
      </c>
      <c r="N18" s="1729">
        <f t="shared" si="15"/>
        <v>2.5000000000000001E-4</v>
      </c>
      <c r="O18" s="1648">
        <f t="shared" si="16"/>
        <v>4000</v>
      </c>
      <c r="P18" s="2108">
        <f t="shared" ref="P18:P23" si="17">N18*O18</f>
        <v>1</v>
      </c>
      <c r="Q18" s="2272" t="str">
        <f t="shared" si="0"/>
        <v xml:space="preserve">STATE: ; PDY: Printing of IEC materials and reporting formats etc.  for National Deworming Day - Rs.1.00 Lakhs ; KKL: ; MHE: ; YNM: </v>
      </c>
      <c r="R18" s="1774">
        <f>'Ab1. RMNCH+A'!Q187</f>
        <v>0</v>
      </c>
      <c r="S18" s="2298">
        <f>'Ab1. RMNCH+A'!R187</f>
        <v>0</v>
      </c>
      <c r="T18" s="1666">
        <f t="shared" si="1"/>
        <v>25</v>
      </c>
      <c r="U18" s="1666">
        <f t="shared" si="2"/>
        <v>4000</v>
      </c>
      <c r="V18" s="1666">
        <f t="shared" si="3"/>
        <v>100000</v>
      </c>
      <c r="W18" s="1669" t="str">
        <f t="shared" si="4"/>
        <v xml:space="preserve">STATE: ; PDY: Printing of IEC materials and reporting formats etc.  for National Deworming Day - Rs.1.00 Lakhs ; KKL: ; MHE: ; YNM: </v>
      </c>
      <c r="X18" s="2299"/>
      <c r="Y18" s="2299"/>
      <c r="Z18" s="2299">
        <f t="shared" si="5"/>
        <v>0</v>
      </c>
      <c r="AA18" s="2299"/>
      <c r="AB18" s="1768">
        <v>25</v>
      </c>
      <c r="AC18" s="1768">
        <v>4000</v>
      </c>
      <c r="AD18" s="1769">
        <f t="shared" si="6"/>
        <v>100000</v>
      </c>
      <c r="AE18" s="1769" t="s">
        <v>5822</v>
      </c>
      <c r="AF18" s="2299"/>
      <c r="AG18" s="2299"/>
      <c r="AH18" s="2299">
        <f t="shared" si="7"/>
        <v>0</v>
      </c>
      <c r="AI18" s="2299"/>
      <c r="AJ18" s="2299"/>
      <c r="AK18" s="2299"/>
      <c r="AL18" s="2299">
        <f t="shared" si="8"/>
        <v>0</v>
      </c>
      <c r="AM18" s="2299"/>
      <c r="AN18" s="2299"/>
      <c r="AO18" s="2299"/>
      <c r="AP18" s="2299">
        <f t="shared" si="9"/>
        <v>0</v>
      </c>
      <c r="AQ18" s="2299"/>
      <c r="AR18" s="1666">
        <f t="shared" si="10"/>
        <v>100000</v>
      </c>
      <c r="AS18" s="1666">
        <f t="shared" si="11"/>
        <v>4000</v>
      </c>
      <c r="AT18" s="1666">
        <f t="shared" si="12"/>
        <v>25</v>
      </c>
      <c r="AU18" s="1666" t="str">
        <f t="shared" si="13"/>
        <v xml:space="preserve">STATE: ; PDY: Printing of IEC materials and reporting formats etc.  for National Deworming Day - Rs.1.00 Lakhs ; KKL: ; MHE: ; YNM: </v>
      </c>
      <c r="AV18" s="2265" t="s">
        <v>7566</v>
      </c>
      <c r="AW18" s="4983" t="s">
        <v>8031</v>
      </c>
    </row>
    <row r="19" spans="1:49" s="2295" customFormat="1" ht="87.75" customHeight="1">
      <c r="A19" s="2295">
        <v>7</v>
      </c>
      <c r="B19" s="2295" t="s">
        <v>1467</v>
      </c>
      <c r="C19" s="1644" t="s">
        <v>1468</v>
      </c>
      <c r="D19" s="1644" t="s">
        <v>1469</v>
      </c>
      <c r="E19" s="2266" t="s">
        <v>90</v>
      </c>
      <c r="F19" s="2267" t="s">
        <v>131</v>
      </c>
      <c r="G19" s="2297"/>
      <c r="H19" s="2297"/>
      <c r="I19" s="2301">
        <v>1</v>
      </c>
      <c r="J19" s="2297"/>
      <c r="K19" s="2297"/>
      <c r="L19" s="2297"/>
      <c r="M19" s="1648">
        <f t="shared" si="14"/>
        <v>25</v>
      </c>
      <c r="N19" s="1729">
        <f t="shared" si="15"/>
        <v>2.5000000000000001E-4</v>
      </c>
      <c r="O19" s="1648">
        <f t="shared" si="16"/>
        <v>4000</v>
      </c>
      <c r="P19" s="2108">
        <f t="shared" si="17"/>
        <v>1</v>
      </c>
      <c r="Q19" s="2272" t="str">
        <f>W19</f>
        <v xml:space="preserve">STATE: ; PDY: Printing of IEC Materials and monitoring formats for IDCF - Rs.1.00 Lakh; KKL: ; MHE: ; YNM: </v>
      </c>
      <c r="R19" s="1774">
        <f>'Ab1. RMNCH+A'!Q188</f>
        <v>0</v>
      </c>
      <c r="S19" s="2298">
        <f>'Ab1. RMNCH+A'!R188</f>
        <v>0</v>
      </c>
      <c r="T19" s="1666">
        <f t="shared" si="1"/>
        <v>25</v>
      </c>
      <c r="U19" s="1666">
        <f t="shared" si="2"/>
        <v>4000</v>
      </c>
      <c r="V19" s="1666">
        <f t="shared" si="3"/>
        <v>100000</v>
      </c>
      <c r="W19" s="1669" t="str">
        <f t="shared" si="4"/>
        <v xml:space="preserve">STATE: ; PDY: Printing of IEC Materials and monitoring formats for IDCF - Rs.1.00 Lakh; KKL: ; MHE: ; YNM: </v>
      </c>
      <c r="X19" s="2299"/>
      <c r="Y19" s="2299"/>
      <c r="Z19" s="2299">
        <f t="shared" si="5"/>
        <v>0</v>
      </c>
      <c r="AA19" s="2299"/>
      <c r="AB19" s="1768">
        <v>25</v>
      </c>
      <c r="AC19" s="1768">
        <v>4000</v>
      </c>
      <c r="AD19" s="1769">
        <f t="shared" si="6"/>
        <v>100000</v>
      </c>
      <c r="AE19" s="1769" t="s">
        <v>5823</v>
      </c>
      <c r="AF19" s="2299"/>
      <c r="AG19" s="2299"/>
      <c r="AH19" s="2299">
        <f t="shared" si="7"/>
        <v>0</v>
      </c>
      <c r="AI19" s="2299"/>
      <c r="AJ19" s="2299"/>
      <c r="AK19" s="2299"/>
      <c r="AL19" s="2299">
        <f t="shared" si="8"/>
        <v>0</v>
      </c>
      <c r="AM19" s="2299"/>
      <c r="AN19" s="2299"/>
      <c r="AO19" s="2299"/>
      <c r="AP19" s="2299">
        <f t="shared" si="9"/>
        <v>0</v>
      </c>
      <c r="AQ19" s="2299"/>
      <c r="AR19" s="1666">
        <f t="shared" si="10"/>
        <v>100000</v>
      </c>
      <c r="AS19" s="1666">
        <f t="shared" si="11"/>
        <v>4000</v>
      </c>
      <c r="AT19" s="1666">
        <f t="shared" si="12"/>
        <v>25</v>
      </c>
      <c r="AU19" s="1666" t="str">
        <f t="shared" si="13"/>
        <v xml:space="preserve">STATE: ; PDY: Printing of IEC Materials and monitoring formats for IDCF - Rs.1.00 Lakh; KKL: ; MHE: ; YNM: </v>
      </c>
      <c r="AV19" s="2265" t="s">
        <v>7562</v>
      </c>
      <c r="AW19" s="4983" t="s">
        <v>7893</v>
      </c>
    </row>
    <row r="20" spans="1:49" s="2295" customFormat="1" ht="87.75" customHeight="1">
      <c r="A20" s="2295">
        <v>8</v>
      </c>
      <c r="B20" s="2295" t="s">
        <v>1470</v>
      </c>
      <c r="C20" s="1644" t="s">
        <v>1471</v>
      </c>
      <c r="D20" s="1644" t="s">
        <v>1472</v>
      </c>
      <c r="E20" s="2266" t="s">
        <v>90</v>
      </c>
      <c r="F20" s="2267" t="s">
        <v>131</v>
      </c>
      <c r="G20" s="2268"/>
      <c r="H20" s="2268"/>
      <c r="I20" s="2268"/>
      <c r="J20" s="2268"/>
      <c r="K20" s="2268"/>
      <c r="L20" s="2297"/>
      <c r="M20" s="1648">
        <f t="shared" si="14"/>
        <v>0</v>
      </c>
      <c r="N20" s="1729">
        <f t="shared" si="15"/>
        <v>0</v>
      </c>
      <c r="O20" s="1648">
        <f t="shared" si="16"/>
        <v>0</v>
      </c>
      <c r="P20" s="2108">
        <f t="shared" si="17"/>
        <v>0</v>
      </c>
      <c r="Q20" s="2272" t="str">
        <f t="shared" si="0"/>
        <v xml:space="preserve">STATE: ; PDY: ; KKL: ; MHE: ; YNM: </v>
      </c>
      <c r="R20" s="1774">
        <f>'Ab1. RMNCH+A'!Q189</f>
        <v>0</v>
      </c>
      <c r="S20" s="2298">
        <f>'Ab1. RMNCH+A'!R189</f>
        <v>0</v>
      </c>
      <c r="T20" s="1666">
        <f t="shared" si="1"/>
        <v>0</v>
      </c>
      <c r="U20" s="1666">
        <f t="shared" si="2"/>
        <v>0</v>
      </c>
      <c r="V20" s="1666">
        <f t="shared" si="3"/>
        <v>0</v>
      </c>
      <c r="W20" s="1669" t="str">
        <f t="shared" si="4"/>
        <v xml:space="preserve">STATE: ; PDY: ; KKL: ; MHE: ; YNM: </v>
      </c>
      <c r="X20" s="1666"/>
      <c r="Y20" s="1666"/>
      <c r="Z20" s="1666">
        <f t="shared" si="5"/>
        <v>0</v>
      </c>
      <c r="AA20" s="1666"/>
      <c r="AB20" s="1666"/>
      <c r="AC20" s="1666"/>
      <c r="AD20" s="1666">
        <f t="shared" si="6"/>
        <v>0</v>
      </c>
      <c r="AE20" s="1666"/>
      <c r="AF20" s="1666"/>
      <c r="AG20" s="1666"/>
      <c r="AH20" s="1666">
        <f t="shared" si="7"/>
        <v>0</v>
      </c>
      <c r="AI20" s="1666"/>
      <c r="AJ20" s="1666"/>
      <c r="AK20" s="1666"/>
      <c r="AL20" s="1666">
        <f t="shared" si="8"/>
        <v>0</v>
      </c>
      <c r="AM20" s="1666"/>
      <c r="AN20" s="1666"/>
      <c r="AO20" s="1666"/>
      <c r="AP20" s="1666">
        <f t="shared" si="9"/>
        <v>0</v>
      </c>
      <c r="AQ20" s="1666"/>
      <c r="AR20" s="1666">
        <f t="shared" si="10"/>
        <v>0</v>
      </c>
      <c r="AS20" s="1666">
        <f t="shared" si="11"/>
        <v>0</v>
      </c>
      <c r="AT20" s="1666">
        <f t="shared" si="12"/>
        <v>0</v>
      </c>
      <c r="AU20" s="1666" t="str">
        <f t="shared" si="13"/>
        <v xml:space="preserve">STATE: ; PDY: ; KKL: ; MHE: ; YNM: </v>
      </c>
      <c r="AV20" s="2265" t="s">
        <v>7567</v>
      </c>
    </row>
    <row r="21" spans="1:49" s="2295" customFormat="1" ht="57" customHeight="1">
      <c r="A21" s="2295">
        <v>9</v>
      </c>
      <c r="B21" s="2295" t="s">
        <v>1473</v>
      </c>
      <c r="C21" s="1817"/>
      <c r="D21" s="1644" t="s">
        <v>2458</v>
      </c>
      <c r="E21" s="2266" t="s">
        <v>90</v>
      </c>
      <c r="F21" s="2267" t="s">
        <v>131</v>
      </c>
      <c r="G21" s="2297"/>
      <c r="H21" s="2297"/>
      <c r="I21" s="2297"/>
      <c r="J21" s="2297"/>
      <c r="K21" s="2297"/>
      <c r="L21" s="2297"/>
      <c r="M21" s="1648">
        <f t="shared" si="14"/>
        <v>0</v>
      </c>
      <c r="N21" s="1729">
        <f t="shared" si="15"/>
        <v>0</v>
      </c>
      <c r="O21" s="1648">
        <f t="shared" si="16"/>
        <v>0</v>
      </c>
      <c r="P21" s="2108">
        <f t="shared" si="17"/>
        <v>0</v>
      </c>
      <c r="Q21" s="2272" t="str">
        <f t="shared" si="0"/>
        <v xml:space="preserve">STATE: ; PDY: ; KKL: ; MHE: ; YNM: </v>
      </c>
      <c r="R21" s="1774">
        <f>'Ab1. RMNCH+A'!Q190</f>
        <v>0</v>
      </c>
      <c r="S21" s="2298">
        <f>'Ab1. RMNCH+A'!R190</f>
        <v>0</v>
      </c>
      <c r="T21" s="1666">
        <f t="shared" si="1"/>
        <v>0</v>
      </c>
      <c r="U21" s="1666">
        <f t="shared" si="2"/>
        <v>0</v>
      </c>
      <c r="V21" s="1666">
        <f t="shared" si="3"/>
        <v>0</v>
      </c>
      <c r="W21" s="1669" t="str">
        <f t="shared" si="4"/>
        <v xml:space="preserve">STATE: ; PDY: ; KKL: ; MHE: ; YNM: </v>
      </c>
      <c r="X21" s="1666"/>
      <c r="Y21" s="1666"/>
      <c r="Z21" s="1666">
        <f t="shared" si="5"/>
        <v>0</v>
      </c>
      <c r="AA21" s="1666"/>
      <c r="AB21" s="1666"/>
      <c r="AC21" s="1666"/>
      <c r="AD21" s="1666">
        <f t="shared" si="6"/>
        <v>0</v>
      </c>
      <c r="AE21" s="1666"/>
      <c r="AF21" s="1666"/>
      <c r="AG21" s="1666"/>
      <c r="AH21" s="1666">
        <f t="shared" si="7"/>
        <v>0</v>
      </c>
      <c r="AI21" s="1666"/>
      <c r="AJ21" s="1666"/>
      <c r="AK21" s="1666"/>
      <c r="AL21" s="1666">
        <f t="shared" si="8"/>
        <v>0</v>
      </c>
      <c r="AM21" s="1666"/>
      <c r="AN21" s="1666"/>
      <c r="AO21" s="1666"/>
      <c r="AP21" s="1666">
        <f t="shared" si="9"/>
        <v>0</v>
      </c>
      <c r="AQ21" s="1666"/>
      <c r="AR21" s="1666">
        <f t="shared" si="10"/>
        <v>0</v>
      </c>
      <c r="AS21" s="1666">
        <f t="shared" si="11"/>
        <v>0</v>
      </c>
      <c r="AT21" s="1666">
        <f t="shared" si="12"/>
        <v>0</v>
      </c>
      <c r="AU21" s="1666" t="str">
        <f t="shared" si="13"/>
        <v xml:space="preserve">STATE: ; PDY: ; KKL: ; MHE: ; YNM: </v>
      </c>
      <c r="AV21" s="2265" t="s">
        <v>7568</v>
      </c>
    </row>
    <row r="22" spans="1:49" s="2295" customFormat="1" ht="144">
      <c r="A22" s="2295">
        <v>10</v>
      </c>
      <c r="B22" s="2295" t="s">
        <v>2454</v>
      </c>
      <c r="C22" s="1817"/>
      <c r="D22" s="1644" t="s">
        <v>2455</v>
      </c>
      <c r="E22" s="2266" t="s">
        <v>90</v>
      </c>
      <c r="F22" s="2267" t="s">
        <v>131</v>
      </c>
      <c r="G22" s="2297"/>
      <c r="H22" s="2297"/>
      <c r="I22" s="2301">
        <v>0.5</v>
      </c>
      <c r="J22" s="2301"/>
      <c r="K22" s="2297"/>
      <c r="L22" s="2302"/>
      <c r="M22" s="1648">
        <f t="shared" si="14"/>
        <v>50000</v>
      </c>
      <c r="N22" s="1729">
        <f t="shared" si="15"/>
        <v>0.5</v>
      </c>
      <c r="O22" s="1648">
        <f t="shared" si="16"/>
        <v>2</v>
      </c>
      <c r="P22" s="2108">
        <f t="shared" si="17"/>
        <v>1</v>
      </c>
      <c r="Q22" s="2272" t="str">
        <f t="shared" si="0"/>
        <v xml:space="preserve">STATE: ; PDY: Printing for SNCU Case records &amp; formats  registers and casesheets/ SNCU related printing -Rs.0.50 Lakhs and NBSU Printing - Rs.0.50 Lakhs (Total - Rs.1.00 Lakhs); KKL: ; MHE: ; YNM: </v>
      </c>
      <c r="R22" s="1774">
        <f>'Ab1. RMNCH+A'!Q191</f>
        <v>0</v>
      </c>
      <c r="S22" s="2298">
        <f>'Ab1. RMNCH+A'!R191</f>
        <v>0</v>
      </c>
      <c r="T22" s="1666">
        <f t="shared" si="1"/>
        <v>50000</v>
      </c>
      <c r="U22" s="1666">
        <f t="shared" si="2"/>
        <v>2</v>
      </c>
      <c r="V22" s="1666">
        <f t="shared" si="3"/>
        <v>100000</v>
      </c>
      <c r="W22" s="1669" t="str">
        <f>"STATE: "&amp;AA22&amp;"; PDY: "&amp;AE22&amp;"; KKL: "&amp;AI22&amp;"; MHE: "&amp;AM22&amp;"; YNM: "&amp;AQ22</f>
        <v xml:space="preserve">STATE: ; PDY: Printing for SNCU Case records &amp; formats  registers and casesheets/ SNCU related printing -Rs.0.50 Lakhs and NBSU Printing - Rs.0.50 Lakhs (Total - Rs.1.00 Lakhs); KKL: ; MHE: ; YNM: </v>
      </c>
      <c r="X22" s="2299"/>
      <c r="Y22" s="2299"/>
      <c r="Z22" s="2299">
        <f t="shared" si="5"/>
        <v>0</v>
      </c>
      <c r="AA22" s="2299"/>
      <c r="AB22" s="1768">
        <v>50000</v>
      </c>
      <c r="AC22" s="1768">
        <v>2</v>
      </c>
      <c r="AD22" s="1769">
        <f t="shared" si="6"/>
        <v>100000</v>
      </c>
      <c r="AE22" s="1769" t="s">
        <v>8154</v>
      </c>
      <c r="AF22" s="2299"/>
      <c r="AG22" s="2299"/>
      <c r="AH22" s="2299">
        <f t="shared" si="7"/>
        <v>0</v>
      </c>
      <c r="AI22" s="2299"/>
      <c r="AJ22" s="2299"/>
      <c r="AK22" s="2299"/>
      <c r="AL22" s="2299">
        <f t="shared" si="8"/>
        <v>0</v>
      </c>
      <c r="AM22" s="2299"/>
      <c r="AN22" s="2299"/>
      <c r="AO22" s="2299"/>
      <c r="AP22" s="2299">
        <f t="shared" si="9"/>
        <v>0</v>
      </c>
      <c r="AQ22" s="2299"/>
      <c r="AR22" s="1666">
        <f t="shared" si="10"/>
        <v>100000</v>
      </c>
      <c r="AS22" s="1666">
        <f t="shared" si="11"/>
        <v>2</v>
      </c>
      <c r="AT22" s="1666">
        <f t="shared" si="12"/>
        <v>50000</v>
      </c>
      <c r="AU22" s="1666" t="str">
        <f t="shared" si="13"/>
        <v xml:space="preserve">STATE: ; PDY: Printing for SNCU Case records &amp; formats  registers and casesheets/ SNCU related printing -Rs.0.50 Lakhs and NBSU Printing - Rs.0.50 Lakhs (Total - Rs.1.00 Lakhs); KKL: ; MHE: ; YNM: </v>
      </c>
      <c r="AV22" s="2265" t="s">
        <v>7568</v>
      </c>
      <c r="AW22" s="4983" t="s">
        <v>7888</v>
      </c>
    </row>
    <row r="23" spans="1:49" s="2295" customFormat="1" ht="36">
      <c r="A23" s="2295">
        <v>11</v>
      </c>
      <c r="B23" s="2295" t="s">
        <v>2457</v>
      </c>
      <c r="C23" s="1817"/>
      <c r="D23" s="1644" t="s">
        <v>2468</v>
      </c>
      <c r="E23" s="2266" t="s">
        <v>90</v>
      </c>
      <c r="F23" s="2267" t="s">
        <v>131</v>
      </c>
      <c r="G23" s="2297"/>
      <c r="H23" s="2297"/>
      <c r="I23" s="2301"/>
      <c r="J23" s="2301"/>
      <c r="K23" s="2297"/>
      <c r="L23" s="2297"/>
      <c r="M23" s="1648">
        <f t="shared" si="14"/>
        <v>0</v>
      </c>
      <c r="N23" s="1729">
        <f t="shared" si="15"/>
        <v>0</v>
      </c>
      <c r="O23" s="1648">
        <f t="shared" si="16"/>
        <v>0</v>
      </c>
      <c r="P23" s="2108">
        <f t="shared" si="17"/>
        <v>0</v>
      </c>
      <c r="Q23" s="2272" t="str">
        <f t="shared" si="0"/>
        <v xml:space="preserve">STATE: ; PDY: ; KKL: ; MHE: ; YNM: </v>
      </c>
      <c r="R23" s="1774">
        <f>'Ab1. RMNCH+A'!Q192</f>
        <v>0</v>
      </c>
      <c r="S23" s="2298">
        <f>'Ab1. RMNCH+A'!R192</f>
        <v>0</v>
      </c>
      <c r="T23" s="1666">
        <f t="shared" si="1"/>
        <v>0</v>
      </c>
      <c r="U23" s="1666">
        <f t="shared" si="2"/>
        <v>0</v>
      </c>
      <c r="V23" s="1666">
        <f t="shared" si="3"/>
        <v>0</v>
      </c>
      <c r="W23" s="1669" t="str">
        <f t="shared" si="4"/>
        <v xml:space="preserve">STATE: ; PDY: ; KKL: ; MHE: ; YNM: </v>
      </c>
      <c r="X23" s="1666"/>
      <c r="Y23" s="1666"/>
      <c r="Z23" s="1666">
        <f t="shared" si="5"/>
        <v>0</v>
      </c>
      <c r="AA23" s="1666"/>
      <c r="AB23" s="1666"/>
      <c r="AC23" s="1666"/>
      <c r="AD23" s="1666">
        <f t="shared" si="6"/>
        <v>0</v>
      </c>
      <c r="AE23" s="1666"/>
      <c r="AF23" s="1666"/>
      <c r="AG23" s="1666"/>
      <c r="AH23" s="1666">
        <f t="shared" si="7"/>
        <v>0</v>
      </c>
      <c r="AI23" s="1666"/>
      <c r="AJ23" s="1666"/>
      <c r="AK23" s="1666"/>
      <c r="AL23" s="1666">
        <f t="shared" si="8"/>
        <v>0</v>
      </c>
      <c r="AM23" s="1666"/>
      <c r="AN23" s="1666"/>
      <c r="AO23" s="1666"/>
      <c r="AP23" s="1666">
        <f t="shared" si="9"/>
        <v>0</v>
      </c>
      <c r="AQ23" s="1666"/>
      <c r="AR23" s="1666">
        <f t="shared" si="10"/>
        <v>0</v>
      </c>
      <c r="AS23" s="1666">
        <f t="shared" si="11"/>
        <v>0</v>
      </c>
      <c r="AT23" s="1666">
        <f t="shared" si="12"/>
        <v>0</v>
      </c>
      <c r="AU23" s="1666" t="str">
        <f t="shared" si="13"/>
        <v xml:space="preserve">STATE: ; PDY: ; KKL: ; MHE: ; YNM: </v>
      </c>
      <c r="AV23" s="2265" t="s">
        <v>7569</v>
      </c>
    </row>
    <row r="24" spans="1:49" s="2295" customFormat="1" ht="36">
      <c r="A24" s="2295">
        <v>12</v>
      </c>
      <c r="B24" s="2295" t="s">
        <v>2467</v>
      </c>
      <c r="C24" s="1817"/>
      <c r="D24" s="2303" t="s">
        <v>3353</v>
      </c>
      <c r="E24" s="2266" t="s">
        <v>90</v>
      </c>
      <c r="F24" s="2304" t="s">
        <v>131</v>
      </c>
      <c r="G24" s="2297"/>
      <c r="H24" s="2297"/>
      <c r="I24" s="2297"/>
      <c r="J24" s="2297"/>
      <c r="K24" s="2297"/>
      <c r="L24" s="2268"/>
      <c r="M24" s="1648">
        <f t="shared" si="14"/>
        <v>0</v>
      </c>
      <c r="N24" s="1729">
        <f t="shared" si="15"/>
        <v>0</v>
      </c>
      <c r="O24" s="1648">
        <f t="shared" si="16"/>
        <v>0</v>
      </c>
      <c r="P24" s="2108">
        <f>N24*O24</f>
        <v>0</v>
      </c>
      <c r="Q24" s="2272" t="str">
        <f t="shared" si="0"/>
        <v xml:space="preserve">STATE: ; PDY: ; KKL: ; MHE: ; YNM: </v>
      </c>
      <c r="R24" s="1774">
        <f>'Ab1. RMNCH+A'!Q193</f>
        <v>0</v>
      </c>
      <c r="S24" s="2298">
        <f>'Ab1. RMNCH+A'!R193</f>
        <v>0</v>
      </c>
      <c r="T24" s="1666">
        <f t="shared" si="1"/>
        <v>0</v>
      </c>
      <c r="U24" s="1666">
        <f t="shared" si="2"/>
        <v>0</v>
      </c>
      <c r="V24" s="1666">
        <f t="shared" si="3"/>
        <v>0</v>
      </c>
      <c r="W24" s="1669" t="str">
        <f t="shared" si="4"/>
        <v xml:space="preserve">STATE: ; PDY: ; KKL: ; MHE: ; YNM: </v>
      </c>
      <c r="X24" s="1666"/>
      <c r="Y24" s="1666"/>
      <c r="Z24" s="1666">
        <f t="shared" si="5"/>
        <v>0</v>
      </c>
      <c r="AA24" s="1666"/>
      <c r="AB24" s="1666"/>
      <c r="AC24" s="1666"/>
      <c r="AD24" s="1666">
        <f t="shared" si="6"/>
        <v>0</v>
      </c>
      <c r="AE24" s="1666"/>
      <c r="AF24" s="1666"/>
      <c r="AG24" s="1666"/>
      <c r="AH24" s="1666">
        <f t="shared" si="7"/>
        <v>0</v>
      </c>
      <c r="AI24" s="1666"/>
      <c r="AJ24" s="1666"/>
      <c r="AK24" s="1666"/>
      <c r="AL24" s="1666">
        <f t="shared" si="8"/>
        <v>0</v>
      </c>
      <c r="AM24" s="1666"/>
      <c r="AN24" s="1666"/>
      <c r="AO24" s="1666"/>
      <c r="AP24" s="1666">
        <f t="shared" si="9"/>
        <v>0</v>
      </c>
      <c r="AQ24" s="1666"/>
      <c r="AR24" s="1666">
        <f t="shared" si="10"/>
        <v>0</v>
      </c>
      <c r="AS24" s="1666">
        <f t="shared" si="11"/>
        <v>0</v>
      </c>
      <c r="AT24" s="1666">
        <f t="shared" si="12"/>
        <v>0</v>
      </c>
      <c r="AU24" s="1666" t="str">
        <f t="shared" si="13"/>
        <v xml:space="preserve">STATE: ; PDY: ; KKL: ; MHE: ; YNM: </v>
      </c>
      <c r="AV24" s="2265" t="s">
        <v>7569</v>
      </c>
    </row>
    <row r="25" spans="1:49" s="2295" customFormat="1" ht="36">
      <c r="A25" s="2295">
        <v>13</v>
      </c>
      <c r="B25" s="2305" t="s">
        <v>3356</v>
      </c>
      <c r="C25" s="1817"/>
      <c r="D25" s="2144" t="s">
        <v>4763</v>
      </c>
      <c r="E25" s="2266" t="s">
        <v>90</v>
      </c>
      <c r="F25" s="2296" t="s">
        <v>131</v>
      </c>
      <c r="G25" s="2297"/>
      <c r="H25" s="2297"/>
      <c r="I25" s="2297"/>
      <c r="J25" s="2297"/>
      <c r="K25" s="2297"/>
      <c r="L25" s="2268"/>
      <c r="M25" s="1648">
        <f t="shared" si="14"/>
        <v>0</v>
      </c>
      <c r="N25" s="1729">
        <f>M25/100000</f>
        <v>0</v>
      </c>
      <c r="O25" s="1648">
        <f t="shared" si="16"/>
        <v>0</v>
      </c>
      <c r="P25" s="2108">
        <f>N25*O25</f>
        <v>0</v>
      </c>
      <c r="Q25" s="2272" t="str">
        <f t="shared" si="0"/>
        <v xml:space="preserve">STATE: ; PDY: ; KKL: ; MHE: ; YNM: </v>
      </c>
      <c r="R25" s="1774">
        <f>'Ab1. RMNCH+A'!Q194</f>
        <v>0</v>
      </c>
      <c r="S25" s="2298">
        <f>'Ab1. RMNCH+A'!R194</f>
        <v>0</v>
      </c>
      <c r="T25" s="1666">
        <f t="shared" si="1"/>
        <v>0</v>
      </c>
      <c r="U25" s="1666">
        <f t="shared" si="2"/>
        <v>0</v>
      </c>
      <c r="V25" s="1666">
        <f t="shared" si="3"/>
        <v>0</v>
      </c>
      <c r="W25" s="1669" t="str">
        <f t="shared" si="4"/>
        <v xml:space="preserve">STATE: ; PDY: ; KKL: ; MHE: ; YNM: </v>
      </c>
      <c r="X25" s="1666"/>
      <c r="Y25" s="1666"/>
      <c r="Z25" s="1666">
        <f t="shared" si="5"/>
        <v>0</v>
      </c>
      <c r="AA25" s="1666"/>
      <c r="AB25" s="1666"/>
      <c r="AC25" s="1666"/>
      <c r="AD25" s="1666">
        <f t="shared" si="6"/>
        <v>0</v>
      </c>
      <c r="AE25" s="1666"/>
      <c r="AF25" s="1666"/>
      <c r="AG25" s="1666"/>
      <c r="AH25" s="1666">
        <f t="shared" si="7"/>
        <v>0</v>
      </c>
      <c r="AI25" s="1666"/>
      <c r="AJ25" s="1666"/>
      <c r="AK25" s="1666"/>
      <c r="AL25" s="1666">
        <f t="shared" si="8"/>
        <v>0</v>
      </c>
      <c r="AM25" s="1666"/>
      <c r="AN25" s="1666"/>
      <c r="AO25" s="1666"/>
      <c r="AP25" s="1666">
        <f t="shared" si="9"/>
        <v>0</v>
      </c>
      <c r="AQ25" s="1666"/>
      <c r="AR25" s="1666">
        <f t="shared" si="10"/>
        <v>0</v>
      </c>
      <c r="AS25" s="1666">
        <f t="shared" si="11"/>
        <v>0</v>
      </c>
      <c r="AT25" s="1666">
        <f t="shared" si="12"/>
        <v>0</v>
      </c>
      <c r="AU25" s="1666" t="str">
        <f t="shared" si="13"/>
        <v xml:space="preserve">STATE: ; PDY: ; KKL: ; MHE: ; YNM: </v>
      </c>
      <c r="AV25" s="2265" t="s">
        <v>7570</v>
      </c>
    </row>
    <row r="26" spans="1:49" s="2295" customFormat="1" ht="36">
      <c r="A26" s="2295">
        <v>14</v>
      </c>
      <c r="B26" s="2295" t="s">
        <v>4762</v>
      </c>
      <c r="C26" s="2295" t="s">
        <v>2467</v>
      </c>
      <c r="D26" s="1644" t="s">
        <v>1308</v>
      </c>
      <c r="E26" s="2266" t="s">
        <v>90</v>
      </c>
      <c r="F26" s="2267" t="s">
        <v>131</v>
      </c>
      <c r="G26" s="2297"/>
      <c r="H26" s="2297"/>
      <c r="I26" s="2297"/>
      <c r="J26" s="2297"/>
      <c r="K26" s="2297"/>
      <c r="L26" s="2297"/>
      <c r="M26" s="1648">
        <f t="shared" si="14"/>
        <v>0</v>
      </c>
      <c r="N26" s="1729">
        <f t="shared" si="15"/>
        <v>0</v>
      </c>
      <c r="O26" s="1648">
        <f t="shared" si="16"/>
        <v>0</v>
      </c>
      <c r="P26" s="2108">
        <f>N26*O26</f>
        <v>0</v>
      </c>
      <c r="Q26" s="2272" t="str">
        <f t="shared" si="0"/>
        <v xml:space="preserve">STATE: ; PDY: ; KKL: ; MHE: ; YNM: </v>
      </c>
      <c r="R26" s="1774">
        <f>'Ab1. RMNCH+A'!Q195</f>
        <v>0</v>
      </c>
      <c r="S26" s="2298">
        <f>'Ab1. RMNCH+A'!R195</f>
        <v>0</v>
      </c>
      <c r="T26" s="1666">
        <f t="shared" si="1"/>
        <v>0</v>
      </c>
      <c r="U26" s="1666">
        <f t="shared" si="2"/>
        <v>0</v>
      </c>
      <c r="V26" s="1666">
        <f t="shared" si="3"/>
        <v>0</v>
      </c>
      <c r="W26" s="1669" t="str">
        <f t="shared" si="4"/>
        <v xml:space="preserve">STATE: ; PDY: ; KKL: ; MHE: ; YNM: </v>
      </c>
      <c r="X26" s="1666"/>
      <c r="Y26" s="1666"/>
      <c r="Z26" s="1666">
        <f t="shared" si="5"/>
        <v>0</v>
      </c>
      <c r="AA26" s="1666"/>
      <c r="AB26" s="1666"/>
      <c r="AC26" s="1666"/>
      <c r="AD26" s="1666">
        <f t="shared" si="6"/>
        <v>0</v>
      </c>
      <c r="AE26" s="1666"/>
      <c r="AF26" s="1666"/>
      <c r="AG26" s="1666"/>
      <c r="AH26" s="1666">
        <f t="shared" si="7"/>
        <v>0</v>
      </c>
      <c r="AI26" s="1666"/>
      <c r="AJ26" s="1666"/>
      <c r="AK26" s="1666"/>
      <c r="AL26" s="1666">
        <f t="shared" si="8"/>
        <v>0</v>
      </c>
      <c r="AM26" s="1666"/>
      <c r="AN26" s="1666"/>
      <c r="AO26" s="1666"/>
      <c r="AP26" s="1666">
        <f t="shared" si="9"/>
        <v>0</v>
      </c>
      <c r="AQ26" s="1666"/>
      <c r="AR26" s="1666">
        <f t="shared" si="10"/>
        <v>0</v>
      </c>
      <c r="AS26" s="1666">
        <f t="shared" si="11"/>
        <v>0</v>
      </c>
      <c r="AT26" s="1666">
        <f t="shared" si="12"/>
        <v>0</v>
      </c>
      <c r="AU26" s="1666" t="str">
        <f t="shared" si="13"/>
        <v xml:space="preserve">STATE: ; PDY: ; KKL: ; MHE: ; YNM: </v>
      </c>
      <c r="AV26" s="2265"/>
    </row>
    <row r="27" spans="1:49" s="2295" customFormat="1" ht="18">
      <c r="A27" s="2300" t="s">
        <v>4341</v>
      </c>
      <c r="B27" s="1799">
        <v>12.3</v>
      </c>
      <c r="C27" s="2176"/>
      <c r="D27" s="2176" t="s">
        <v>1474</v>
      </c>
      <c r="E27" s="2293"/>
      <c r="F27" s="2293"/>
      <c r="G27" s="2196"/>
      <c r="H27" s="2196"/>
      <c r="I27" s="2196"/>
      <c r="J27" s="2196"/>
      <c r="K27" s="2196"/>
      <c r="L27" s="2196"/>
      <c r="M27" s="2196"/>
      <c r="N27" s="2095"/>
      <c r="O27" s="2196"/>
      <c r="P27" s="2095">
        <f>SUM(P28:P32)</f>
        <v>3</v>
      </c>
      <c r="Q27" s="2272"/>
      <c r="R27" s="2294"/>
      <c r="S27" s="2142">
        <f>SUM(S28:S32)</f>
        <v>0</v>
      </c>
      <c r="T27" s="1666"/>
      <c r="U27" s="1666"/>
      <c r="V27" s="2095">
        <f>SUM(V28:V32)</f>
        <v>300000</v>
      </c>
      <c r="W27" s="1669"/>
      <c r="X27" s="1666"/>
      <c r="Y27" s="1666"/>
      <c r="Z27" s="2095">
        <f>SUM(Z28:Z32)</f>
        <v>0</v>
      </c>
      <c r="AA27" s="1666"/>
      <c r="AB27" s="1666"/>
      <c r="AC27" s="1666"/>
      <c r="AD27" s="2095">
        <f>SUM(AD28:AD32)</f>
        <v>300000</v>
      </c>
      <c r="AE27" s="1666"/>
      <c r="AF27" s="1666"/>
      <c r="AG27" s="1666"/>
      <c r="AH27" s="2095">
        <f>SUM(AH28:AH32)</f>
        <v>0</v>
      </c>
      <c r="AI27" s="1666"/>
      <c r="AJ27" s="1666"/>
      <c r="AK27" s="1666"/>
      <c r="AL27" s="2095">
        <f>SUM(AL28:AL32)</f>
        <v>0</v>
      </c>
      <c r="AM27" s="1666"/>
      <c r="AN27" s="1666"/>
      <c r="AO27" s="1666"/>
      <c r="AP27" s="2095">
        <f>SUM(AP28:AP32)</f>
        <v>0</v>
      </c>
      <c r="AQ27" s="1666"/>
      <c r="AR27" s="2095">
        <f>SUM(AR28:AR32)</f>
        <v>300000</v>
      </c>
      <c r="AS27" s="1666"/>
      <c r="AT27" s="1666"/>
      <c r="AU27" s="1666"/>
      <c r="AV27" s="2265"/>
    </row>
    <row r="28" spans="1:49" s="2295" customFormat="1" ht="36">
      <c r="A28" s="2295">
        <v>1</v>
      </c>
      <c r="B28" s="2295" t="s">
        <v>1475</v>
      </c>
      <c r="C28" s="1644" t="s">
        <v>883</v>
      </c>
      <c r="D28" s="1644" t="s">
        <v>1476</v>
      </c>
      <c r="E28" s="2266" t="s">
        <v>90</v>
      </c>
      <c r="F28" s="2296" t="s">
        <v>91</v>
      </c>
      <c r="G28" s="2306"/>
      <c r="H28" s="2306"/>
      <c r="I28" s="2306"/>
      <c r="J28" s="2306"/>
      <c r="K28" s="2306"/>
      <c r="L28" s="2297"/>
      <c r="M28" s="1648">
        <f>T28</f>
        <v>0</v>
      </c>
      <c r="N28" s="1729">
        <f>M28/100000</f>
        <v>0</v>
      </c>
      <c r="O28" s="1648">
        <f>U28</f>
        <v>0</v>
      </c>
      <c r="P28" s="2108">
        <f>N28*O28</f>
        <v>0</v>
      </c>
      <c r="Q28" s="2272" t="str">
        <f t="shared" si="0"/>
        <v xml:space="preserve">STATE: ; PDY: ; KKL: ; MHE: ; YNM: </v>
      </c>
      <c r="R28" s="1774">
        <f>'Ab1. RMNCH+A'!Q278</f>
        <v>0</v>
      </c>
      <c r="S28" s="2298">
        <f>'Ab1. RMNCH+A'!R278</f>
        <v>0</v>
      </c>
      <c r="T28" s="1666">
        <f t="shared" si="1"/>
        <v>0</v>
      </c>
      <c r="U28" s="1666">
        <f t="shared" si="2"/>
        <v>0</v>
      </c>
      <c r="V28" s="1666">
        <f t="shared" si="3"/>
        <v>0</v>
      </c>
      <c r="W28" s="1669" t="str">
        <f t="shared" si="4"/>
        <v xml:space="preserve">STATE: ; PDY: ; KKL: ; MHE: ; YNM: </v>
      </c>
      <c r="X28" s="1666"/>
      <c r="Y28" s="1666"/>
      <c r="Z28" s="1666">
        <f t="shared" si="5"/>
        <v>0</v>
      </c>
      <c r="AA28" s="1666"/>
      <c r="AB28" s="1666"/>
      <c r="AC28" s="1666"/>
      <c r="AD28" s="1666">
        <f t="shared" si="6"/>
        <v>0</v>
      </c>
      <c r="AE28" s="1666"/>
      <c r="AF28" s="1666"/>
      <c r="AG28" s="1666"/>
      <c r="AH28" s="1666">
        <f t="shared" si="7"/>
        <v>0</v>
      </c>
      <c r="AI28" s="1666"/>
      <c r="AJ28" s="1666"/>
      <c r="AK28" s="1666"/>
      <c r="AL28" s="1666">
        <f t="shared" si="8"/>
        <v>0</v>
      </c>
      <c r="AM28" s="1666"/>
      <c r="AN28" s="1666"/>
      <c r="AO28" s="1666"/>
      <c r="AP28" s="1666">
        <f t="shared" si="9"/>
        <v>0</v>
      </c>
      <c r="AQ28" s="1666"/>
      <c r="AR28" s="1666">
        <f t="shared" si="10"/>
        <v>0</v>
      </c>
      <c r="AS28" s="1666">
        <f t="shared" si="11"/>
        <v>0</v>
      </c>
      <c r="AT28" s="1666">
        <f t="shared" si="12"/>
        <v>0</v>
      </c>
      <c r="AU28" s="1666" t="str">
        <f t="shared" si="13"/>
        <v xml:space="preserve">STATE: ; PDY: ; KKL: ; MHE: ; YNM: </v>
      </c>
      <c r="AV28" s="2265" t="s">
        <v>7571</v>
      </c>
    </row>
    <row r="29" spans="1:49" s="2295" customFormat="1" ht="36">
      <c r="A29" s="2295">
        <v>2</v>
      </c>
      <c r="B29" s="2295" t="s">
        <v>1477</v>
      </c>
      <c r="C29" s="2181" t="s">
        <v>1358</v>
      </c>
      <c r="D29" s="1644" t="s">
        <v>1478</v>
      </c>
      <c r="E29" s="2266" t="s">
        <v>90</v>
      </c>
      <c r="F29" s="2296" t="s">
        <v>91</v>
      </c>
      <c r="G29" s="2297"/>
      <c r="H29" s="2297"/>
      <c r="I29" s="2297"/>
      <c r="J29" s="2297"/>
      <c r="K29" s="2297"/>
      <c r="L29" s="2297"/>
      <c r="M29" s="1648">
        <f>T29</f>
        <v>0</v>
      </c>
      <c r="N29" s="1729">
        <f>M29/100000</f>
        <v>0</v>
      </c>
      <c r="O29" s="1648">
        <f>U29</f>
        <v>0</v>
      </c>
      <c r="P29" s="2108">
        <f>N29*O29</f>
        <v>0</v>
      </c>
      <c r="Q29" s="2272" t="str">
        <f t="shared" si="0"/>
        <v xml:space="preserve">STATE: ; PDY: ; KKL: ; MHE: ; YNM: </v>
      </c>
      <c r="R29" s="1774">
        <f>'Ab1. RMNCH+A'!Q279</f>
        <v>0</v>
      </c>
      <c r="S29" s="2298">
        <f>'Ab1. RMNCH+A'!R279</f>
        <v>0</v>
      </c>
      <c r="T29" s="1666">
        <f t="shared" si="1"/>
        <v>0</v>
      </c>
      <c r="U29" s="1666">
        <f t="shared" si="2"/>
        <v>0</v>
      </c>
      <c r="V29" s="1666">
        <f t="shared" si="3"/>
        <v>0</v>
      </c>
      <c r="W29" s="1669" t="str">
        <f t="shared" si="4"/>
        <v xml:space="preserve">STATE: ; PDY: ; KKL: ; MHE: ; YNM: </v>
      </c>
      <c r="X29" s="1666"/>
      <c r="Y29" s="1666"/>
      <c r="Z29" s="1666">
        <f t="shared" si="5"/>
        <v>0</v>
      </c>
      <c r="AA29" s="1666"/>
      <c r="AB29" s="1666"/>
      <c r="AC29" s="1666"/>
      <c r="AD29" s="1666">
        <f t="shared" si="6"/>
        <v>0</v>
      </c>
      <c r="AE29" s="1666"/>
      <c r="AF29" s="1666"/>
      <c r="AG29" s="1666"/>
      <c r="AH29" s="1666">
        <f t="shared" si="7"/>
        <v>0</v>
      </c>
      <c r="AI29" s="1666"/>
      <c r="AJ29" s="1666"/>
      <c r="AK29" s="1666"/>
      <c r="AL29" s="1666">
        <f t="shared" si="8"/>
        <v>0</v>
      </c>
      <c r="AM29" s="1666"/>
      <c r="AN29" s="1666"/>
      <c r="AO29" s="1666"/>
      <c r="AP29" s="1666">
        <f t="shared" si="9"/>
        <v>0</v>
      </c>
      <c r="AQ29" s="1666"/>
      <c r="AR29" s="1666">
        <f t="shared" si="10"/>
        <v>0</v>
      </c>
      <c r="AS29" s="1666">
        <f t="shared" si="11"/>
        <v>0</v>
      </c>
      <c r="AT29" s="1666">
        <f t="shared" si="12"/>
        <v>0</v>
      </c>
      <c r="AU29" s="1666" t="str">
        <f t="shared" si="13"/>
        <v xml:space="preserve">STATE: ; PDY: ; KKL: ; MHE: ; YNM: </v>
      </c>
      <c r="AV29" s="2265" t="s">
        <v>7572</v>
      </c>
    </row>
    <row r="30" spans="1:49" s="2295" customFormat="1" ht="222.75" customHeight="1">
      <c r="A30" s="2295">
        <v>3</v>
      </c>
      <c r="B30" s="2295" t="s">
        <v>1479</v>
      </c>
      <c r="C30" s="1644" t="s">
        <v>1480</v>
      </c>
      <c r="D30" s="1644" t="s">
        <v>1481</v>
      </c>
      <c r="E30" s="2266" t="s">
        <v>90</v>
      </c>
      <c r="F30" s="2296" t="s">
        <v>91</v>
      </c>
      <c r="G30" s="2297"/>
      <c r="H30" s="2297"/>
      <c r="I30" s="2297">
        <v>3</v>
      </c>
      <c r="J30" s="2297"/>
      <c r="K30" s="2297"/>
      <c r="L30" s="2297"/>
      <c r="M30" s="1648">
        <f>T30</f>
        <v>300</v>
      </c>
      <c r="N30" s="1729">
        <f>M30/100000</f>
        <v>3.0000000000000001E-3</v>
      </c>
      <c r="O30" s="1648">
        <f>U30</f>
        <v>1000</v>
      </c>
      <c r="P30" s="2108">
        <f>N30*O30</f>
        <v>3</v>
      </c>
      <c r="Q30" s="2272" t="str">
        <f t="shared" si="0"/>
        <v xml:space="preserve">STATE: ; PDY: Pdy  - Family Planning Modules: 1. Reference manual for injectable contraception (DMIA) 2. Emergency Contraceptive Pills, 3. Post abortion Family Planning, 4. Oral Contraception, 5. Family Planning Sterilisation Services, 6. Standards and Quality assurance in steriliation service - Rs.300 x 1000 copies ( Total - Rs.3,00,000 ); KKL: ; MHE: ; YNM: </v>
      </c>
      <c r="R30" s="1774">
        <f>'Ab1. RMNCH+A'!Q280</f>
        <v>0</v>
      </c>
      <c r="S30" s="2298">
        <f>'Ab1. RMNCH+A'!R280</f>
        <v>0</v>
      </c>
      <c r="T30" s="1666">
        <f t="shared" si="1"/>
        <v>300</v>
      </c>
      <c r="U30" s="1666">
        <f t="shared" si="2"/>
        <v>1000</v>
      </c>
      <c r="V30" s="1666">
        <f t="shared" si="3"/>
        <v>300000</v>
      </c>
      <c r="W30" s="1669" t="str">
        <f t="shared" si="4"/>
        <v xml:space="preserve">STATE: ; PDY: Pdy  - Family Planning Modules: 1. Reference manual for injectable contraception (DMIA) 2. Emergency Contraceptive Pills, 3. Post abortion Family Planning, 4. Oral Contraception, 5. Family Planning Sterilisation Services, 6. Standards and Quality assurance in steriliation service - Rs.300 x 1000 copies ( Total - Rs.3,00,000 ); KKL: ; MHE: ; YNM: </v>
      </c>
      <c r="X30" s="2299"/>
      <c r="Y30" s="2299"/>
      <c r="Z30" s="2299">
        <f t="shared" si="5"/>
        <v>0</v>
      </c>
      <c r="AA30" s="2299"/>
      <c r="AB30" s="1768">
        <v>300</v>
      </c>
      <c r="AC30" s="1768">
        <v>1000</v>
      </c>
      <c r="AD30" s="1769">
        <f t="shared" si="6"/>
        <v>300000</v>
      </c>
      <c r="AE30" s="1769" t="s">
        <v>5824</v>
      </c>
      <c r="AF30" s="2299"/>
      <c r="AG30" s="2299"/>
      <c r="AH30" s="2299">
        <f t="shared" si="7"/>
        <v>0</v>
      </c>
      <c r="AI30" s="2299"/>
      <c r="AJ30" s="2299"/>
      <c r="AK30" s="2299"/>
      <c r="AL30" s="2299">
        <f t="shared" si="8"/>
        <v>0</v>
      </c>
      <c r="AM30" s="2299"/>
      <c r="AN30" s="2299"/>
      <c r="AO30" s="2299"/>
      <c r="AP30" s="2299">
        <f t="shared" si="9"/>
        <v>0</v>
      </c>
      <c r="AQ30" s="2299"/>
      <c r="AR30" s="1666">
        <f t="shared" si="10"/>
        <v>300000</v>
      </c>
      <c r="AS30" s="1666">
        <f t="shared" si="11"/>
        <v>1000</v>
      </c>
      <c r="AT30" s="1666">
        <f t="shared" si="12"/>
        <v>300</v>
      </c>
      <c r="AU30" s="1666" t="str">
        <f t="shared" si="13"/>
        <v xml:space="preserve">STATE: ; PDY: Pdy  - Family Planning Modules: 1. Reference manual for injectable contraception (DMIA) 2. Emergency Contraceptive Pills, 3. Post abortion Family Planning, 4. Oral Contraception, 5. Family Planning Sterilisation Services, 6. Standards and Quality assurance in steriliation service - Rs.300 x 1000 copies ( Total - Rs.3,00,000 ); KKL: ; MHE: ; YNM: </v>
      </c>
      <c r="AV30" s="2265" t="s">
        <v>7571</v>
      </c>
      <c r="AW30" s="4983" t="s">
        <v>7941</v>
      </c>
    </row>
    <row r="31" spans="1:49" s="2295" customFormat="1" ht="36">
      <c r="A31" s="2295">
        <v>4</v>
      </c>
      <c r="B31" s="2295" t="s">
        <v>1482</v>
      </c>
      <c r="C31" s="1644" t="s">
        <v>1483</v>
      </c>
      <c r="D31" s="1644" t="s">
        <v>1484</v>
      </c>
      <c r="E31" s="2266" t="s">
        <v>90</v>
      </c>
      <c r="F31" s="2267" t="s">
        <v>91</v>
      </c>
      <c r="G31" s="2297"/>
      <c r="H31" s="2297"/>
      <c r="I31" s="2301"/>
      <c r="J31" s="2301"/>
      <c r="K31" s="2297"/>
      <c r="L31" s="2297"/>
      <c r="M31" s="1648">
        <f>T31</f>
        <v>0</v>
      </c>
      <c r="N31" s="1729">
        <f>M31/100000</f>
        <v>0</v>
      </c>
      <c r="O31" s="1648">
        <f>U31</f>
        <v>0</v>
      </c>
      <c r="P31" s="2108">
        <f>N31*O31</f>
        <v>0</v>
      </c>
      <c r="Q31" s="2272" t="str">
        <f t="shared" si="0"/>
        <v xml:space="preserve">STATE: ; PDY: ; KKL: ; MHE: ; YNM: </v>
      </c>
      <c r="R31" s="1774">
        <f>'Ab1. RMNCH+A'!Q281</f>
        <v>0</v>
      </c>
      <c r="S31" s="2298">
        <f>'Ab1. RMNCH+A'!R281</f>
        <v>0</v>
      </c>
      <c r="T31" s="1666">
        <f t="shared" si="1"/>
        <v>0</v>
      </c>
      <c r="U31" s="1666">
        <f t="shared" si="2"/>
        <v>0</v>
      </c>
      <c r="V31" s="1666">
        <f t="shared" si="3"/>
        <v>0</v>
      </c>
      <c r="W31" s="1669" t="str">
        <f t="shared" si="4"/>
        <v xml:space="preserve">STATE: ; PDY: ; KKL: ; MHE: ; YNM: </v>
      </c>
      <c r="X31" s="1666"/>
      <c r="Y31" s="1666"/>
      <c r="Z31" s="1666">
        <f t="shared" si="5"/>
        <v>0</v>
      </c>
      <c r="AA31" s="1666"/>
      <c r="AB31" s="1666"/>
      <c r="AC31" s="1666"/>
      <c r="AD31" s="1666">
        <f t="shared" si="6"/>
        <v>0</v>
      </c>
      <c r="AE31" s="1666"/>
      <c r="AF31" s="1666"/>
      <c r="AG31" s="1666"/>
      <c r="AH31" s="1666">
        <f t="shared" si="7"/>
        <v>0</v>
      </c>
      <c r="AI31" s="1666"/>
      <c r="AJ31" s="1666"/>
      <c r="AK31" s="1666"/>
      <c r="AL31" s="1666">
        <f t="shared" si="8"/>
        <v>0</v>
      </c>
      <c r="AM31" s="1666"/>
      <c r="AN31" s="1666"/>
      <c r="AO31" s="1666"/>
      <c r="AP31" s="1666">
        <f t="shared" si="9"/>
        <v>0</v>
      </c>
      <c r="AQ31" s="1666"/>
      <c r="AR31" s="1666">
        <f t="shared" si="10"/>
        <v>0</v>
      </c>
      <c r="AS31" s="1666">
        <f t="shared" si="11"/>
        <v>0</v>
      </c>
      <c r="AT31" s="1666">
        <f t="shared" si="12"/>
        <v>0</v>
      </c>
      <c r="AU31" s="1666" t="str">
        <f t="shared" si="13"/>
        <v xml:space="preserve">STATE: ; PDY: ; KKL: ; MHE: ; YNM: </v>
      </c>
      <c r="AV31" s="2265" t="s">
        <v>7571</v>
      </c>
    </row>
    <row r="32" spans="1:49" s="2295" customFormat="1" ht="36">
      <c r="A32" s="2295">
        <v>5</v>
      </c>
      <c r="B32" s="2295" t="s">
        <v>1485</v>
      </c>
      <c r="C32" s="1817"/>
      <c r="D32" s="1644" t="s">
        <v>1308</v>
      </c>
      <c r="E32" s="2266" t="s">
        <v>90</v>
      </c>
      <c r="F32" s="2267" t="s">
        <v>91</v>
      </c>
      <c r="G32" s="2297"/>
      <c r="H32" s="2297"/>
      <c r="I32" s="2297"/>
      <c r="J32" s="2297"/>
      <c r="K32" s="2297"/>
      <c r="L32" s="2297"/>
      <c r="M32" s="1648">
        <f>T32</f>
        <v>0</v>
      </c>
      <c r="N32" s="1729">
        <f>M32/100000</f>
        <v>0</v>
      </c>
      <c r="O32" s="1648">
        <f>U32</f>
        <v>0</v>
      </c>
      <c r="P32" s="2108">
        <f>N32*O32</f>
        <v>0</v>
      </c>
      <c r="Q32" s="2272" t="str">
        <f t="shared" si="0"/>
        <v xml:space="preserve">STATE: ; PDY: ; KKL: ; MHE: ; YNM: </v>
      </c>
      <c r="R32" s="1774">
        <f>'Ab1. RMNCH+A'!Q282</f>
        <v>0</v>
      </c>
      <c r="S32" s="2298">
        <f>'Ab1. RMNCH+A'!R282</f>
        <v>0</v>
      </c>
      <c r="T32" s="1666">
        <f t="shared" si="1"/>
        <v>0</v>
      </c>
      <c r="U32" s="1666">
        <f t="shared" si="2"/>
        <v>0</v>
      </c>
      <c r="V32" s="1666">
        <f t="shared" si="3"/>
        <v>0</v>
      </c>
      <c r="W32" s="1669" t="str">
        <f t="shared" si="4"/>
        <v xml:space="preserve">STATE: ; PDY: ; KKL: ; MHE: ; YNM: </v>
      </c>
      <c r="X32" s="1666"/>
      <c r="Y32" s="1666"/>
      <c r="Z32" s="1666">
        <f t="shared" si="5"/>
        <v>0</v>
      </c>
      <c r="AA32" s="1666"/>
      <c r="AB32" s="1666"/>
      <c r="AC32" s="1666"/>
      <c r="AD32" s="1666">
        <f t="shared" si="6"/>
        <v>0</v>
      </c>
      <c r="AE32" s="1666"/>
      <c r="AF32" s="1666"/>
      <c r="AG32" s="1666"/>
      <c r="AH32" s="1666">
        <f t="shared" si="7"/>
        <v>0</v>
      </c>
      <c r="AI32" s="1666"/>
      <c r="AJ32" s="1666"/>
      <c r="AK32" s="1666"/>
      <c r="AL32" s="1666">
        <f t="shared" si="8"/>
        <v>0</v>
      </c>
      <c r="AM32" s="1666"/>
      <c r="AN32" s="1666"/>
      <c r="AO32" s="1666"/>
      <c r="AP32" s="1666">
        <f t="shared" si="9"/>
        <v>0</v>
      </c>
      <c r="AQ32" s="1666"/>
      <c r="AR32" s="1666">
        <f t="shared" si="10"/>
        <v>0</v>
      </c>
      <c r="AS32" s="1666">
        <f t="shared" si="11"/>
        <v>0</v>
      </c>
      <c r="AT32" s="1666">
        <f t="shared" si="12"/>
        <v>0</v>
      </c>
      <c r="AU32" s="1666" t="str">
        <f t="shared" si="13"/>
        <v xml:space="preserve">STATE: ; PDY: ; KKL: ; MHE: ; YNM: </v>
      </c>
      <c r="AV32" s="2265" t="s">
        <v>7571</v>
      </c>
    </row>
    <row r="33" spans="1:49" s="2295" customFormat="1" ht="18">
      <c r="A33" s="2300" t="s">
        <v>4342</v>
      </c>
      <c r="B33" s="1799">
        <v>12.4</v>
      </c>
      <c r="C33" s="2176"/>
      <c r="D33" s="2176" t="s">
        <v>1486</v>
      </c>
      <c r="E33" s="2293"/>
      <c r="F33" s="2293"/>
      <c r="G33" s="2196"/>
      <c r="H33" s="2196"/>
      <c r="I33" s="2196"/>
      <c r="J33" s="2196"/>
      <c r="K33" s="2196"/>
      <c r="L33" s="2196"/>
      <c r="M33" s="2196"/>
      <c r="N33" s="2095"/>
      <c r="O33" s="2196"/>
      <c r="P33" s="2095">
        <f>SUM(P34:P39)</f>
        <v>10</v>
      </c>
      <c r="Q33" s="2272"/>
      <c r="R33" s="2294"/>
      <c r="S33" s="2142">
        <f>SUM(S34:S39)</f>
        <v>0</v>
      </c>
      <c r="T33" s="1666"/>
      <c r="U33" s="1666"/>
      <c r="V33" s="2095">
        <f>SUM(V34:V39)</f>
        <v>1000000</v>
      </c>
      <c r="W33" s="1669"/>
      <c r="X33" s="1666"/>
      <c r="Y33" s="1666"/>
      <c r="Z33" s="2095">
        <f>SUM(Z34:Z39)</f>
        <v>0</v>
      </c>
      <c r="AA33" s="1666"/>
      <c r="AB33" s="1666"/>
      <c r="AC33" s="1666"/>
      <c r="AD33" s="2095">
        <f>SUM(AD34:AD39)</f>
        <v>1000000</v>
      </c>
      <c r="AE33" s="1666"/>
      <c r="AF33" s="1666"/>
      <c r="AG33" s="1666"/>
      <c r="AH33" s="2095">
        <f>SUM(AH34:AH39)</f>
        <v>0</v>
      </c>
      <c r="AI33" s="1666"/>
      <c r="AJ33" s="1666"/>
      <c r="AK33" s="1666"/>
      <c r="AL33" s="2095">
        <f>SUM(AL34:AL39)</f>
        <v>0</v>
      </c>
      <c r="AM33" s="1666"/>
      <c r="AN33" s="1666"/>
      <c r="AO33" s="1666"/>
      <c r="AP33" s="2095">
        <f>SUM(AP34:AP39)</f>
        <v>0</v>
      </c>
      <c r="AQ33" s="1666"/>
      <c r="AR33" s="2095">
        <f>SUM(AR34:AR39)</f>
        <v>1000000</v>
      </c>
      <c r="AS33" s="1666"/>
      <c r="AT33" s="1666"/>
      <c r="AU33" s="1666"/>
      <c r="AV33" s="2265"/>
    </row>
    <row r="34" spans="1:49" s="2295" customFormat="1" ht="36">
      <c r="A34" s="2295">
        <v>1</v>
      </c>
      <c r="B34" s="2295" t="s">
        <v>1487</v>
      </c>
      <c r="C34" s="2265" t="s">
        <v>1488</v>
      </c>
      <c r="D34" s="2265" t="s">
        <v>1489</v>
      </c>
      <c r="E34" s="2266" t="s">
        <v>90</v>
      </c>
      <c r="F34" s="2296" t="s">
        <v>193</v>
      </c>
      <c r="G34" s="2306"/>
      <c r="H34" s="2306"/>
      <c r="I34" s="2306"/>
      <c r="J34" s="2306"/>
      <c r="K34" s="2306"/>
      <c r="L34" s="2297"/>
      <c r="M34" s="1648">
        <f t="shared" ref="M34:M39" si="18">T34</f>
        <v>0</v>
      </c>
      <c r="N34" s="1729">
        <f t="shared" ref="N34:N39" si="19">M34/100000</f>
        <v>0</v>
      </c>
      <c r="O34" s="1648">
        <f t="shared" ref="O34:O39" si="20">U34</f>
        <v>0</v>
      </c>
      <c r="P34" s="2108">
        <f t="shared" ref="P34:P39" si="21">N34*O34</f>
        <v>0</v>
      </c>
      <c r="Q34" s="2272" t="str">
        <f t="shared" si="0"/>
        <v xml:space="preserve">STATE: ; PDY: ; KKL: ; MHE: ; YNM: </v>
      </c>
      <c r="R34" s="1774">
        <f>'Ab1. RMNCH+A'!Q335</f>
        <v>0</v>
      </c>
      <c r="S34" s="2298">
        <f>'Ab1. RMNCH+A'!R335</f>
        <v>0</v>
      </c>
      <c r="T34" s="1666">
        <f t="shared" si="1"/>
        <v>0</v>
      </c>
      <c r="U34" s="1666">
        <f t="shared" si="2"/>
        <v>0</v>
      </c>
      <c r="V34" s="1666">
        <f t="shared" si="3"/>
        <v>0</v>
      </c>
      <c r="W34" s="1669" t="str">
        <f t="shared" si="4"/>
        <v xml:space="preserve">STATE: ; PDY: ; KKL: ; MHE: ; YNM: </v>
      </c>
      <c r="X34" s="1666"/>
      <c r="Y34" s="1666"/>
      <c r="Z34" s="1666">
        <f t="shared" si="5"/>
        <v>0</v>
      </c>
      <c r="AA34" s="1666"/>
      <c r="AB34" s="1488"/>
      <c r="AC34" s="1488"/>
      <c r="AD34" s="1488">
        <f>AB34*AC34</f>
        <v>0</v>
      </c>
      <c r="AE34" s="1484"/>
      <c r="AF34" s="1488"/>
      <c r="AG34" s="1488"/>
      <c r="AH34" s="1488">
        <f>AF34*AG34</f>
        <v>0</v>
      </c>
      <c r="AI34" s="1488"/>
      <c r="AJ34" s="1488"/>
      <c r="AK34" s="1488"/>
      <c r="AL34" s="1488">
        <f>AJ34*AK34</f>
        <v>0</v>
      </c>
      <c r="AM34" s="1488"/>
      <c r="AN34" s="1488"/>
      <c r="AO34" s="1488"/>
      <c r="AP34" s="1488">
        <f>AN34*AO34</f>
        <v>0</v>
      </c>
      <c r="AQ34" s="1484"/>
      <c r="AR34" s="1666">
        <f t="shared" si="10"/>
        <v>0</v>
      </c>
      <c r="AS34" s="1666">
        <f t="shared" si="11"/>
        <v>0</v>
      </c>
      <c r="AT34" s="1666">
        <f t="shared" si="12"/>
        <v>0</v>
      </c>
      <c r="AU34" s="1666" t="str">
        <f t="shared" si="13"/>
        <v xml:space="preserve">STATE: ; PDY: ; KKL: ; MHE: ; YNM: </v>
      </c>
      <c r="AV34" s="2265" t="s">
        <v>7573</v>
      </c>
    </row>
    <row r="35" spans="1:49" s="2295" customFormat="1" ht="60.75" customHeight="1">
      <c r="A35" s="2295">
        <v>2</v>
      </c>
      <c r="B35" s="2295" t="s">
        <v>1490</v>
      </c>
      <c r="C35" s="1644" t="s">
        <v>1491</v>
      </c>
      <c r="D35" s="1644" t="s">
        <v>2488</v>
      </c>
      <c r="E35" s="2266" t="s">
        <v>90</v>
      </c>
      <c r="F35" s="2267" t="s">
        <v>193</v>
      </c>
      <c r="G35" s="2297"/>
      <c r="H35" s="2297"/>
      <c r="I35" s="2297"/>
      <c r="J35" s="2297"/>
      <c r="K35" s="2297"/>
      <c r="L35" s="2297"/>
      <c r="M35" s="1648">
        <f t="shared" si="18"/>
        <v>0</v>
      </c>
      <c r="N35" s="1729">
        <f t="shared" si="19"/>
        <v>0</v>
      </c>
      <c r="O35" s="1648">
        <f t="shared" si="20"/>
        <v>0</v>
      </c>
      <c r="P35" s="2108">
        <f t="shared" si="21"/>
        <v>0</v>
      </c>
      <c r="Q35" s="2272" t="str">
        <f t="shared" si="0"/>
        <v xml:space="preserve">STATE: ; PDY: ; KKL: ; MHE: ; YNM: </v>
      </c>
      <c r="R35" s="1774">
        <f>'Ab1. RMNCH+A'!Q336</f>
        <v>0</v>
      </c>
      <c r="S35" s="2298">
        <f>'Ab1. RMNCH+A'!R336</f>
        <v>0</v>
      </c>
      <c r="T35" s="1666">
        <f t="shared" si="1"/>
        <v>0</v>
      </c>
      <c r="U35" s="1666">
        <f t="shared" si="2"/>
        <v>0</v>
      </c>
      <c r="V35" s="1666">
        <f t="shared" si="3"/>
        <v>0</v>
      </c>
      <c r="W35" s="1669" t="str">
        <f t="shared" si="4"/>
        <v xml:space="preserve">STATE: ; PDY: ; KKL: ; MHE: ; YNM: </v>
      </c>
      <c r="X35" s="1666"/>
      <c r="Y35" s="1666"/>
      <c r="Z35" s="1666">
        <f t="shared" si="5"/>
        <v>0</v>
      </c>
      <c r="AA35" s="1666"/>
      <c r="AB35" s="1666"/>
      <c r="AC35" s="1666"/>
      <c r="AD35" s="1666">
        <f t="shared" si="6"/>
        <v>0</v>
      </c>
      <c r="AE35" s="1666"/>
      <c r="AF35" s="1666"/>
      <c r="AG35" s="1666"/>
      <c r="AH35" s="1666">
        <f t="shared" si="7"/>
        <v>0</v>
      </c>
      <c r="AI35" s="1666"/>
      <c r="AJ35" s="1666"/>
      <c r="AK35" s="1666"/>
      <c r="AL35" s="1666">
        <f t="shared" si="8"/>
        <v>0</v>
      </c>
      <c r="AM35" s="1666"/>
      <c r="AN35" s="1666"/>
      <c r="AO35" s="1666"/>
      <c r="AP35" s="1666">
        <f t="shared" si="9"/>
        <v>0</v>
      </c>
      <c r="AQ35" s="1666"/>
      <c r="AR35" s="1666">
        <f t="shared" si="10"/>
        <v>0</v>
      </c>
      <c r="AS35" s="1666">
        <f t="shared" si="11"/>
        <v>0</v>
      </c>
      <c r="AT35" s="1666">
        <f t="shared" si="12"/>
        <v>0</v>
      </c>
      <c r="AU35" s="1666" t="str">
        <f t="shared" si="13"/>
        <v xml:space="preserve">STATE: ; PDY: ; KKL: ; MHE: ; YNM: </v>
      </c>
      <c r="AV35" s="2265" t="s">
        <v>7574</v>
      </c>
    </row>
    <row r="36" spans="1:49" s="2295" customFormat="1" ht="54" customHeight="1">
      <c r="A36" s="2295">
        <v>3</v>
      </c>
      <c r="B36" s="2295" t="s">
        <v>1492</v>
      </c>
      <c r="C36" s="1644" t="s">
        <v>1493</v>
      </c>
      <c r="D36" s="1644" t="s">
        <v>2490</v>
      </c>
      <c r="E36" s="2266" t="s">
        <v>90</v>
      </c>
      <c r="F36" s="2267" t="s">
        <v>193</v>
      </c>
      <c r="G36" s="2307"/>
      <c r="H36" s="2307"/>
      <c r="I36" s="2307"/>
      <c r="J36" s="2307"/>
      <c r="K36" s="2307"/>
      <c r="L36" s="2297"/>
      <c r="M36" s="1648">
        <f t="shared" si="18"/>
        <v>0</v>
      </c>
      <c r="N36" s="1729">
        <f t="shared" si="19"/>
        <v>0</v>
      </c>
      <c r="O36" s="1648">
        <f t="shared" si="20"/>
        <v>0</v>
      </c>
      <c r="P36" s="2108">
        <f t="shared" si="21"/>
        <v>0</v>
      </c>
      <c r="Q36" s="2272" t="str">
        <f t="shared" si="0"/>
        <v xml:space="preserve">STATE: ; PDY: ; KKL: ; MHE: ; YNM: </v>
      </c>
      <c r="R36" s="1774">
        <f>'Ab1. RMNCH+A'!Q337</f>
        <v>0</v>
      </c>
      <c r="S36" s="2298">
        <f>'Ab1. RMNCH+A'!R337</f>
        <v>0</v>
      </c>
      <c r="T36" s="1666">
        <f t="shared" si="1"/>
        <v>0</v>
      </c>
      <c r="U36" s="1666">
        <f t="shared" si="2"/>
        <v>0</v>
      </c>
      <c r="V36" s="1666">
        <f t="shared" si="3"/>
        <v>0</v>
      </c>
      <c r="W36" s="1669" t="str">
        <f t="shared" si="4"/>
        <v xml:space="preserve">STATE: ; PDY: ; KKL: ; MHE: ; YNM: </v>
      </c>
      <c r="X36" s="1666"/>
      <c r="Y36" s="1666"/>
      <c r="Z36" s="1666">
        <f t="shared" si="5"/>
        <v>0</v>
      </c>
      <c r="AA36" s="1666"/>
      <c r="AB36" s="1666"/>
      <c r="AC36" s="1666"/>
      <c r="AD36" s="1666">
        <f t="shared" si="6"/>
        <v>0</v>
      </c>
      <c r="AE36" s="1666"/>
      <c r="AF36" s="1666"/>
      <c r="AG36" s="1666"/>
      <c r="AH36" s="1666">
        <f t="shared" si="7"/>
        <v>0</v>
      </c>
      <c r="AI36" s="1666"/>
      <c r="AJ36" s="1666"/>
      <c r="AK36" s="1666"/>
      <c r="AL36" s="1666">
        <f t="shared" si="8"/>
        <v>0</v>
      </c>
      <c r="AM36" s="1666"/>
      <c r="AN36" s="1666"/>
      <c r="AO36" s="1666"/>
      <c r="AP36" s="1666">
        <f t="shared" si="9"/>
        <v>0</v>
      </c>
      <c r="AQ36" s="1666"/>
      <c r="AR36" s="1666">
        <f t="shared" si="10"/>
        <v>0</v>
      </c>
      <c r="AS36" s="1666">
        <f t="shared" si="11"/>
        <v>0</v>
      </c>
      <c r="AT36" s="1666">
        <f t="shared" si="12"/>
        <v>0</v>
      </c>
      <c r="AU36" s="1666" t="str">
        <f t="shared" si="13"/>
        <v xml:space="preserve">STATE: ; PDY: ; KKL: ; MHE: ; YNM: </v>
      </c>
      <c r="AV36" s="2265" t="s">
        <v>7575</v>
      </c>
    </row>
    <row r="37" spans="1:49" s="2295" customFormat="1" ht="69.75" customHeight="1">
      <c r="A37" s="2295">
        <v>4</v>
      </c>
      <c r="B37" s="2295" t="s">
        <v>1494</v>
      </c>
      <c r="C37" s="1817"/>
      <c r="D37" s="1644" t="s">
        <v>4099</v>
      </c>
      <c r="E37" s="2266" t="s">
        <v>90</v>
      </c>
      <c r="F37" s="2267" t="s">
        <v>193</v>
      </c>
      <c r="G37" s="2297"/>
      <c r="H37" s="2297"/>
      <c r="I37" s="2297"/>
      <c r="J37" s="2297"/>
      <c r="K37" s="2297"/>
      <c r="L37" s="2297"/>
      <c r="M37" s="1648">
        <f t="shared" si="18"/>
        <v>0</v>
      </c>
      <c r="N37" s="1729">
        <f t="shared" si="19"/>
        <v>0</v>
      </c>
      <c r="O37" s="1648">
        <f t="shared" si="20"/>
        <v>0</v>
      </c>
      <c r="P37" s="2108">
        <f t="shared" si="21"/>
        <v>0</v>
      </c>
      <c r="Q37" s="2272" t="str">
        <f t="shared" si="0"/>
        <v xml:space="preserve">STATE: ; PDY: ; KKL: ; MHE: ; YNM: </v>
      </c>
      <c r="R37" s="1774">
        <f>'Ab1. RMNCH+A'!Q338</f>
        <v>0</v>
      </c>
      <c r="S37" s="2298">
        <f>'Ab1. RMNCH+A'!R338</f>
        <v>0</v>
      </c>
      <c r="T37" s="1666">
        <f t="shared" si="1"/>
        <v>0</v>
      </c>
      <c r="U37" s="1666">
        <f t="shared" si="2"/>
        <v>0</v>
      </c>
      <c r="V37" s="1666">
        <f t="shared" si="3"/>
        <v>0</v>
      </c>
      <c r="W37" s="1669" t="str">
        <f t="shared" si="4"/>
        <v xml:space="preserve">STATE: ; PDY: ; KKL: ; MHE: ; YNM: </v>
      </c>
      <c r="X37" s="1666"/>
      <c r="Y37" s="1666"/>
      <c r="Z37" s="1666">
        <f t="shared" si="5"/>
        <v>0</v>
      </c>
      <c r="AA37" s="1666"/>
      <c r="AB37" s="1666"/>
      <c r="AC37" s="1666"/>
      <c r="AD37" s="1666">
        <f t="shared" si="6"/>
        <v>0</v>
      </c>
      <c r="AE37" s="1666"/>
      <c r="AF37" s="1666"/>
      <c r="AG37" s="1666"/>
      <c r="AH37" s="1666">
        <f t="shared" si="7"/>
        <v>0</v>
      </c>
      <c r="AI37" s="1666"/>
      <c r="AJ37" s="1666"/>
      <c r="AK37" s="1666"/>
      <c r="AL37" s="1666">
        <f t="shared" si="8"/>
        <v>0</v>
      </c>
      <c r="AM37" s="1666"/>
      <c r="AN37" s="1666"/>
      <c r="AO37" s="1666"/>
      <c r="AP37" s="1666">
        <f t="shared" si="9"/>
        <v>0</v>
      </c>
      <c r="AQ37" s="1666"/>
      <c r="AR37" s="1666">
        <f t="shared" si="10"/>
        <v>0</v>
      </c>
      <c r="AS37" s="1666">
        <f t="shared" si="11"/>
        <v>0</v>
      </c>
      <c r="AT37" s="1666">
        <f t="shared" si="12"/>
        <v>0</v>
      </c>
      <c r="AU37" s="1666" t="str">
        <f t="shared" si="13"/>
        <v xml:space="preserve">STATE: ; PDY: ; KKL: ; MHE: ; YNM: </v>
      </c>
      <c r="AV37" s="2265" t="s">
        <v>7575</v>
      </c>
    </row>
    <row r="38" spans="1:49" s="2295" customFormat="1" ht="108">
      <c r="A38" s="2295">
        <v>5</v>
      </c>
      <c r="B38" s="2295" t="s">
        <v>2489</v>
      </c>
      <c r="C38" s="1817"/>
      <c r="D38" s="1644" t="s">
        <v>4131</v>
      </c>
      <c r="E38" s="2266" t="s">
        <v>90</v>
      </c>
      <c r="F38" s="2267" t="s">
        <v>193</v>
      </c>
      <c r="G38" s="2297"/>
      <c r="H38" s="2297"/>
      <c r="I38" s="2297"/>
      <c r="J38" s="2297"/>
      <c r="K38" s="2297"/>
      <c r="L38" s="2297"/>
      <c r="M38" s="1648">
        <f t="shared" si="18"/>
        <v>1000000</v>
      </c>
      <c r="N38" s="1729">
        <f t="shared" si="19"/>
        <v>10</v>
      </c>
      <c r="O38" s="1648">
        <f t="shared" si="20"/>
        <v>1</v>
      </c>
      <c r="P38" s="2108">
        <f t="shared" si="21"/>
        <v>10</v>
      </c>
      <c r="Q38" s="2272" t="str">
        <f t="shared" si="0"/>
        <v xml:space="preserve">STATE: ; PDY: Printing of training manuals/training curriculum and facilitators guide/ posters/certificates for School Health Programmes; KKL: ; MHE: ; YNM: </v>
      </c>
      <c r="R38" s="1774">
        <f>'Ab1. RMNCH+A'!Q339</f>
        <v>0</v>
      </c>
      <c r="S38" s="2298">
        <f>'Ab1. RMNCH+A'!R339</f>
        <v>0</v>
      </c>
      <c r="T38" s="1666">
        <f t="shared" si="1"/>
        <v>1000000</v>
      </c>
      <c r="U38" s="1666">
        <f t="shared" si="2"/>
        <v>1</v>
      </c>
      <c r="V38" s="1666">
        <f t="shared" si="3"/>
        <v>1000000</v>
      </c>
      <c r="W38" s="1669" t="str">
        <f t="shared" si="4"/>
        <v xml:space="preserve">STATE: ; PDY: Printing of training manuals/training curriculum and facilitators guide/ posters/certificates for School Health Programmes; KKL: ; MHE: ; YNM: </v>
      </c>
      <c r="X38" s="1666"/>
      <c r="Y38" s="1666"/>
      <c r="Z38" s="1666">
        <f t="shared" si="5"/>
        <v>0</v>
      </c>
      <c r="AA38" s="1666"/>
      <c r="AB38" s="1666">
        <v>1000000</v>
      </c>
      <c r="AC38" s="1666">
        <v>1</v>
      </c>
      <c r="AD38" s="1666">
        <f t="shared" si="6"/>
        <v>1000000</v>
      </c>
      <c r="AE38" s="1669" t="s">
        <v>5901</v>
      </c>
      <c r="AF38" s="1666"/>
      <c r="AG38" s="1666"/>
      <c r="AH38" s="1666">
        <f t="shared" si="7"/>
        <v>0</v>
      </c>
      <c r="AI38" s="1666"/>
      <c r="AJ38" s="1666"/>
      <c r="AK38" s="1666"/>
      <c r="AL38" s="1666">
        <f t="shared" si="8"/>
        <v>0</v>
      </c>
      <c r="AM38" s="1666"/>
      <c r="AN38" s="1666"/>
      <c r="AO38" s="1666"/>
      <c r="AP38" s="1666">
        <f t="shared" si="9"/>
        <v>0</v>
      </c>
      <c r="AQ38" s="1666"/>
      <c r="AR38" s="1666">
        <f t="shared" si="10"/>
        <v>1000000</v>
      </c>
      <c r="AS38" s="1666">
        <f t="shared" si="11"/>
        <v>1</v>
      </c>
      <c r="AT38" s="1666">
        <f t="shared" si="12"/>
        <v>1000000</v>
      </c>
      <c r="AU38" s="1666" t="str">
        <f t="shared" si="13"/>
        <v xml:space="preserve">STATE: ; PDY: Printing of training manuals/training curriculum and facilitators guide/ posters/certificates for School Health Programmes; KKL: ; MHE: ; YNM: </v>
      </c>
      <c r="AV38" s="2265" t="s">
        <v>7576</v>
      </c>
      <c r="AW38" s="4983" t="s">
        <v>7950</v>
      </c>
    </row>
    <row r="39" spans="1:49" s="2295" customFormat="1" ht="36">
      <c r="A39" s="2295">
        <v>6</v>
      </c>
      <c r="B39" s="2295" t="s">
        <v>4130</v>
      </c>
      <c r="C39" s="1817"/>
      <c r="D39" s="1644" t="s">
        <v>1308</v>
      </c>
      <c r="E39" s="2266" t="s">
        <v>90</v>
      </c>
      <c r="F39" s="2267" t="s">
        <v>193</v>
      </c>
      <c r="G39" s="2307"/>
      <c r="H39" s="2307"/>
      <c r="I39" s="2307"/>
      <c r="J39" s="2307"/>
      <c r="K39" s="2307"/>
      <c r="L39" s="2297"/>
      <c r="M39" s="1648">
        <f t="shared" si="18"/>
        <v>0</v>
      </c>
      <c r="N39" s="1729">
        <f t="shared" si="19"/>
        <v>0</v>
      </c>
      <c r="O39" s="1648">
        <f t="shared" si="20"/>
        <v>0</v>
      </c>
      <c r="P39" s="2108">
        <f t="shared" si="21"/>
        <v>0</v>
      </c>
      <c r="Q39" s="2272" t="str">
        <f t="shared" si="0"/>
        <v xml:space="preserve">STATE: ; PDY: ; KKL: ; MHE: ; YNM: </v>
      </c>
      <c r="R39" s="1774">
        <f>'Ab1. RMNCH+A'!Q340</f>
        <v>0</v>
      </c>
      <c r="S39" s="2298">
        <f>'Ab1. RMNCH+A'!R340</f>
        <v>0</v>
      </c>
      <c r="T39" s="1666">
        <f t="shared" si="1"/>
        <v>0</v>
      </c>
      <c r="U39" s="1666">
        <f t="shared" si="2"/>
        <v>0</v>
      </c>
      <c r="V39" s="1666">
        <f t="shared" si="3"/>
        <v>0</v>
      </c>
      <c r="W39" s="1669" t="str">
        <f t="shared" si="4"/>
        <v xml:space="preserve">STATE: ; PDY: ; KKL: ; MHE: ; YNM: </v>
      </c>
      <c r="X39" s="1666"/>
      <c r="Y39" s="1666"/>
      <c r="Z39" s="1666">
        <f t="shared" si="5"/>
        <v>0</v>
      </c>
      <c r="AA39" s="1666"/>
      <c r="AB39" s="1666"/>
      <c r="AC39" s="1666"/>
      <c r="AD39" s="1666">
        <f t="shared" si="6"/>
        <v>0</v>
      </c>
      <c r="AE39" s="1666"/>
      <c r="AF39" s="1666"/>
      <c r="AG39" s="1666"/>
      <c r="AH39" s="1666">
        <f t="shared" si="7"/>
        <v>0</v>
      </c>
      <c r="AI39" s="1666"/>
      <c r="AJ39" s="1666"/>
      <c r="AK39" s="1666"/>
      <c r="AL39" s="1666">
        <f t="shared" si="8"/>
        <v>0</v>
      </c>
      <c r="AM39" s="1666"/>
      <c r="AN39" s="1666"/>
      <c r="AO39" s="1666"/>
      <c r="AP39" s="1666">
        <f t="shared" si="9"/>
        <v>0</v>
      </c>
      <c r="AQ39" s="1666"/>
      <c r="AR39" s="1666">
        <f t="shared" si="10"/>
        <v>0</v>
      </c>
      <c r="AS39" s="1666">
        <f t="shared" si="11"/>
        <v>0</v>
      </c>
      <c r="AT39" s="1666">
        <f t="shared" si="12"/>
        <v>0</v>
      </c>
      <c r="AU39" s="1666" t="str">
        <f t="shared" si="13"/>
        <v xml:space="preserve">STATE: ; PDY: ; KKL: ; MHE: ; YNM: </v>
      </c>
      <c r="AV39" s="2265"/>
    </row>
    <row r="40" spans="1:49" s="2295" customFormat="1" ht="35.25" customHeight="1">
      <c r="A40" s="2300" t="s">
        <v>4343</v>
      </c>
      <c r="B40" s="1799">
        <v>12.5</v>
      </c>
      <c r="C40" s="2176"/>
      <c r="D40" s="2176" t="s">
        <v>1495</v>
      </c>
      <c r="E40" s="2293"/>
      <c r="F40" s="2293"/>
      <c r="G40" s="2196"/>
      <c r="H40" s="2196"/>
      <c r="I40" s="2196"/>
      <c r="J40" s="2196"/>
      <c r="K40" s="2196"/>
      <c r="L40" s="2196"/>
      <c r="M40" s="2196"/>
      <c r="N40" s="2095"/>
      <c r="O40" s="2196"/>
      <c r="P40" s="2095">
        <f>SUM(P41:P46)</f>
        <v>5</v>
      </c>
      <c r="Q40" s="2272"/>
      <c r="R40" s="2294"/>
      <c r="S40" s="2142">
        <f>SUM(S41:S46)</f>
        <v>0</v>
      </c>
      <c r="T40" s="1666"/>
      <c r="U40" s="1666"/>
      <c r="V40" s="2095">
        <f>SUM(V41:V46)</f>
        <v>500000</v>
      </c>
      <c r="W40" s="1669"/>
      <c r="X40" s="1666"/>
      <c r="Y40" s="1666"/>
      <c r="Z40" s="2095">
        <f>SUM(Z41:Z46)</f>
        <v>0</v>
      </c>
      <c r="AA40" s="1666"/>
      <c r="AB40" s="1666"/>
      <c r="AC40" s="1666"/>
      <c r="AD40" s="2095">
        <f>SUM(AD41:AD46)</f>
        <v>500000</v>
      </c>
      <c r="AE40" s="1666"/>
      <c r="AF40" s="1666"/>
      <c r="AG40" s="1666"/>
      <c r="AH40" s="2095">
        <f>SUM(AH41:AH46)</f>
        <v>0</v>
      </c>
      <c r="AI40" s="1666"/>
      <c r="AJ40" s="1666"/>
      <c r="AK40" s="1666"/>
      <c r="AL40" s="2095">
        <f>SUM(AL41:AL46)</f>
        <v>0</v>
      </c>
      <c r="AM40" s="1666"/>
      <c r="AN40" s="1666"/>
      <c r="AO40" s="1666"/>
      <c r="AP40" s="2095">
        <f>SUM(AP41:AP46)</f>
        <v>0</v>
      </c>
      <c r="AQ40" s="1666"/>
      <c r="AR40" s="2095">
        <f>SUM(AR41:AR46)</f>
        <v>500000</v>
      </c>
      <c r="AS40" s="1666"/>
      <c r="AT40" s="1666"/>
      <c r="AU40" s="1666"/>
      <c r="AV40" s="2265"/>
    </row>
    <row r="41" spans="1:49" s="2295" customFormat="1" ht="72">
      <c r="A41" s="2295">
        <v>1</v>
      </c>
      <c r="B41" s="2295" t="s">
        <v>1496</v>
      </c>
      <c r="C41" s="1644" t="s">
        <v>1497</v>
      </c>
      <c r="D41" s="1644" t="s">
        <v>1498</v>
      </c>
      <c r="E41" s="2266" t="s">
        <v>90</v>
      </c>
      <c r="F41" s="2296" t="s">
        <v>96</v>
      </c>
      <c r="G41" s="2306"/>
      <c r="H41" s="2306"/>
      <c r="I41" s="2301"/>
      <c r="J41" s="2301"/>
      <c r="K41" s="2306"/>
      <c r="L41" s="2268"/>
      <c r="M41" s="1648">
        <f t="shared" ref="M41:M46" si="22">T41</f>
        <v>100000</v>
      </c>
      <c r="N41" s="1729">
        <f t="shared" ref="N41:N46" si="23">M41/100000</f>
        <v>1</v>
      </c>
      <c r="O41" s="1648">
        <f t="shared" ref="O41:O46" si="24">U41</f>
        <v>1</v>
      </c>
      <c r="P41" s="2108">
        <f t="shared" ref="P41:P46" si="25">N41*O41</f>
        <v>1</v>
      </c>
      <c r="Q41" s="2272" t="str">
        <f t="shared" si="0"/>
        <v xml:space="preserve">STATE: ; PDY: Prepare and disseminate guidelines for RBS - Rs.100000/-; KKL: ; MHE: ; YNM: </v>
      </c>
      <c r="R41" s="1774">
        <f>'Ab1. RMNCH+A'!Q371</f>
        <v>0</v>
      </c>
      <c r="S41" s="2298">
        <f>'Ab1. RMNCH+A'!R371</f>
        <v>0</v>
      </c>
      <c r="T41" s="1666">
        <f t="shared" si="1"/>
        <v>100000</v>
      </c>
      <c r="U41" s="1666">
        <f t="shared" si="2"/>
        <v>1</v>
      </c>
      <c r="V41" s="1666">
        <f t="shared" si="3"/>
        <v>100000</v>
      </c>
      <c r="W41" s="1669" t="str">
        <f t="shared" si="4"/>
        <v xml:space="preserve">STATE: ; PDY: Prepare and disseminate guidelines for RBS - Rs.100000/-; KKL: ; MHE: ; YNM: </v>
      </c>
      <c r="X41" s="1666"/>
      <c r="Y41" s="1666"/>
      <c r="Z41" s="1666">
        <f t="shared" si="5"/>
        <v>0</v>
      </c>
      <c r="AA41" s="1666"/>
      <c r="AB41" s="1768">
        <v>100000</v>
      </c>
      <c r="AC41" s="1768">
        <v>1</v>
      </c>
      <c r="AD41" s="1769">
        <f>AB41*AC41</f>
        <v>100000</v>
      </c>
      <c r="AE41" s="1769" t="s">
        <v>5912</v>
      </c>
      <c r="AF41" s="1666"/>
      <c r="AG41" s="1666"/>
      <c r="AH41" s="1666">
        <f t="shared" si="7"/>
        <v>0</v>
      </c>
      <c r="AI41" s="1666"/>
      <c r="AJ41" s="1666"/>
      <c r="AK41" s="1666"/>
      <c r="AL41" s="1666">
        <f t="shared" si="8"/>
        <v>0</v>
      </c>
      <c r="AM41" s="1666"/>
      <c r="AN41" s="1666"/>
      <c r="AO41" s="1666"/>
      <c r="AP41" s="1666">
        <f t="shared" si="9"/>
        <v>0</v>
      </c>
      <c r="AQ41" s="1666"/>
      <c r="AR41" s="1666">
        <f t="shared" si="10"/>
        <v>100000</v>
      </c>
      <c r="AS41" s="1666">
        <f t="shared" si="11"/>
        <v>1</v>
      </c>
      <c r="AT41" s="1666">
        <f t="shared" si="12"/>
        <v>100000</v>
      </c>
      <c r="AU41" s="1666" t="str">
        <f t="shared" si="13"/>
        <v xml:space="preserve">STATE: ; PDY: Prepare and disseminate guidelines for RBS - Rs.100000/-; KKL: ; MHE: ; YNM: </v>
      </c>
      <c r="AV41" s="2265" t="s">
        <v>7577</v>
      </c>
      <c r="AW41" s="4983" t="s">
        <v>7895</v>
      </c>
    </row>
    <row r="42" spans="1:49" s="2295" customFormat="1" ht="36">
      <c r="A42" s="2295">
        <v>2</v>
      </c>
      <c r="B42" s="2295" t="s">
        <v>1499</v>
      </c>
      <c r="C42" s="1644" t="s">
        <v>1500</v>
      </c>
      <c r="D42" s="2308" t="s">
        <v>1501</v>
      </c>
      <c r="E42" s="2266" t="s">
        <v>90</v>
      </c>
      <c r="F42" s="2296" t="s">
        <v>96</v>
      </c>
      <c r="G42" s="2306"/>
      <c r="H42" s="2306"/>
      <c r="I42" s="2301"/>
      <c r="J42" s="2301"/>
      <c r="K42" s="2306"/>
      <c r="L42" s="2297"/>
      <c r="M42" s="1648">
        <f t="shared" si="22"/>
        <v>0</v>
      </c>
      <c r="N42" s="1729">
        <f t="shared" si="23"/>
        <v>0</v>
      </c>
      <c r="O42" s="1648">
        <f t="shared" si="24"/>
        <v>0</v>
      </c>
      <c r="P42" s="2108">
        <f t="shared" si="25"/>
        <v>0</v>
      </c>
      <c r="Q42" s="2272" t="str">
        <f t="shared" si="0"/>
        <v xml:space="preserve">STATE: ; PDY: ; KKL: ; MHE: ; YNM: </v>
      </c>
      <c r="R42" s="1774">
        <f>'Ab1. RMNCH+A'!Q372</f>
        <v>0</v>
      </c>
      <c r="S42" s="2298">
        <f>'Ab1. RMNCH+A'!R372</f>
        <v>0</v>
      </c>
      <c r="T42" s="1666">
        <f t="shared" si="1"/>
        <v>0</v>
      </c>
      <c r="U42" s="1666">
        <f t="shared" si="2"/>
        <v>0</v>
      </c>
      <c r="V42" s="1666">
        <f t="shared" si="3"/>
        <v>0</v>
      </c>
      <c r="W42" s="1669" t="str">
        <f t="shared" si="4"/>
        <v xml:space="preserve">STATE: ; PDY: ; KKL: ; MHE: ; YNM: </v>
      </c>
      <c r="X42" s="1666"/>
      <c r="Y42" s="1666"/>
      <c r="Z42" s="1666">
        <f t="shared" si="5"/>
        <v>0</v>
      </c>
      <c r="AA42" s="1666"/>
      <c r="AB42" s="1666"/>
      <c r="AC42" s="1666"/>
      <c r="AD42" s="1666">
        <f t="shared" si="6"/>
        <v>0</v>
      </c>
      <c r="AE42" s="1666"/>
      <c r="AF42" s="1666"/>
      <c r="AG42" s="1666"/>
      <c r="AH42" s="1666">
        <f t="shared" si="7"/>
        <v>0</v>
      </c>
      <c r="AI42" s="1666"/>
      <c r="AJ42" s="1666"/>
      <c r="AK42" s="1666"/>
      <c r="AL42" s="1666">
        <f t="shared" si="8"/>
        <v>0</v>
      </c>
      <c r="AM42" s="1666"/>
      <c r="AN42" s="1666"/>
      <c r="AO42" s="1666"/>
      <c r="AP42" s="1666">
        <f t="shared" si="9"/>
        <v>0</v>
      </c>
      <c r="AQ42" s="1666"/>
      <c r="AR42" s="1666">
        <f t="shared" si="10"/>
        <v>0</v>
      </c>
      <c r="AS42" s="1666">
        <f t="shared" si="11"/>
        <v>0</v>
      </c>
      <c r="AT42" s="1666">
        <f t="shared" si="12"/>
        <v>0</v>
      </c>
      <c r="AU42" s="1666" t="str">
        <f t="shared" si="13"/>
        <v xml:space="preserve">STATE: ; PDY: ; KKL: ; MHE: ; YNM: </v>
      </c>
      <c r="AV42" s="2265" t="s">
        <v>7577</v>
      </c>
    </row>
    <row r="43" spans="1:49" s="2295" customFormat="1" ht="36">
      <c r="A43" s="2295">
        <v>3</v>
      </c>
      <c r="B43" s="2295" t="s">
        <v>1502</v>
      </c>
      <c r="C43" s="1644" t="s">
        <v>1503</v>
      </c>
      <c r="D43" s="2308" t="s">
        <v>1504</v>
      </c>
      <c r="E43" s="2266" t="s">
        <v>90</v>
      </c>
      <c r="F43" s="2296" t="s">
        <v>96</v>
      </c>
      <c r="G43" s="2306"/>
      <c r="H43" s="2306"/>
      <c r="I43" s="2301"/>
      <c r="J43" s="2301"/>
      <c r="K43" s="2306"/>
      <c r="L43" s="2297"/>
      <c r="M43" s="1648">
        <f t="shared" si="22"/>
        <v>0</v>
      </c>
      <c r="N43" s="1729">
        <f t="shared" si="23"/>
        <v>0</v>
      </c>
      <c r="O43" s="1648">
        <f t="shared" si="24"/>
        <v>0</v>
      </c>
      <c r="P43" s="2108">
        <f t="shared" si="25"/>
        <v>0</v>
      </c>
      <c r="Q43" s="2272" t="str">
        <f t="shared" si="0"/>
        <v xml:space="preserve">STATE: ; PDY: ; KKL: ; MHE: ; YNM: </v>
      </c>
      <c r="R43" s="1774">
        <f>'Ab1. RMNCH+A'!Q373</f>
        <v>0</v>
      </c>
      <c r="S43" s="2298">
        <f>'Ab1. RMNCH+A'!R373</f>
        <v>0</v>
      </c>
      <c r="T43" s="1666">
        <f t="shared" si="1"/>
        <v>0</v>
      </c>
      <c r="U43" s="1666">
        <f t="shared" si="2"/>
        <v>0</v>
      </c>
      <c r="V43" s="1666">
        <f t="shared" si="3"/>
        <v>0</v>
      </c>
      <c r="W43" s="1669" t="str">
        <f t="shared" si="4"/>
        <v xml:space="preserve">STATE: ; PDY: ; KKL: ; MHE: ; YNM: </v>
      </c>
      <c r="X43" s="1666"/>
      <c r="Y43" s="1666"/>
      <c r="Z43" s="1666">
        <f t="shared" si="5"/>
        <v>0</v>
      </c>
      <c r="AA43" s="1666"/>
      <c r="AB43" s="1666"/>
      <c r="AC43" s="1666"/>
      <c r="AD43" s="1666">
        <f t="shared" si="6"/>
        <v>0</v>
      </c>
      <c r="AE43" s="1666"/>
      <c r="AF43" s="1666"/>
      <c r="AG43" s="1666"/>
      <c r="AH43" s="1666">
        <f t="shared" si="7"/>
        <v>0</v>
      </c>
      <c r="AI43" s="1666"/>
      <c r="AJ43" s="1666"/>
      <c r="AK43" s="1666"/>
      <c r="AL43" s="1666">
        <f t="shared" si="8"/>
        <v>0</v>
      </c>
      <c r="AM43" s="1666"/>
      <c r="AN43" s="1666"/>
      <c r="AO43" s="1666"/>
      <c r="AP43" s="1666">
        <f t="shared" si="9"/>
        <v>0</v>
      </c>
      <c r="AQ43" s="1666"/>
      <c r="AR43" s="1666">
        <f t="shared" si="10"/>
        <v>0</v>
      </c>
      <c r="AS43" s="1666">
        <f t="shared" si="11"/>
        <v>0</v>
      </c>
      <c r="AT43" s="1666">
        <f t="shared" si="12"/>
        <v>0</v>
      </c>
      <c r="AU43" s="1666" t="str">
        <f t="shared" si="13"/>
        <v xml:space="preserve">STATE: ; PDY: ; KKL: ; MHE: ; YNM: </v>
      </c>
      <c r="AV43" s="2265" t="s">
        <v>7577</v>
      </c>
    </row>
    <row r="44" spans="1:49" s="2295" customFormat="1" ht="108">
      <c r="A44" s="2295">
        <v>4</v>
      </c>
      <c r="B44" s="2295" t="s">
        <v>1505</v>
      </c>
      <c r="C44" s="1644" t="s">
        <v>1506</v>
      </c>
      <c r="D44" s="1644" t="s">
        <v>1507</v>
      </c>
      <c r="E44" s="2266" t="s">
        <v>90</v>
      </c>
      <c r="F44" s="2267" t="s">
        <v>96</v>
      </c>
      <c r="G44" s="2307"/>
      <c r="H44" s="2307"/>
      <c r="I44" s="2301">
        <v>3</v>
      </c>
      <c r="J44" s="2301"/>
      <c r="K44" s="2307"/>
      <c r="L44" s="2268"/>
      <c r="M44" s="1648">
        <f t="shared" si="22"/>
        <v>150000</v>
      </c>
      <c r="N44" s="1729">
        <f t="shared" si="23"/>
        <v>1.5</v>
      </c>
      <c r="O44" s="1648">
        <f t="shared" si="24"/>
        <v>2</v>
      </c>
      <c r="P44" s="2108">
        <f t="shared" si="25"/>
        <v>3</v>
      </c>
      <c r="Q44" s="2272" t="str">
        <f t="shared" si="0"/>
        <v xml:space="preserve">STATE: ; PDY: Printing of RBSK card and registers (0-6) Years &amp; (6-18) Years 170 GSM White Pulp Board (22' x 28') - 91000 Copies - Rs.3.00 Lakhs; KKL: ; MHE: ; YNM: </v>
      </c>
      <c r="R44" s="1774">
        <f>'Ab1. RMNCH+A'!Q374</f>
        <v>0</v>
      </c>
      <c r="S44" s="2298">
        <f>'Ab1. RMNCH+A'!R374</f>
        <v>0</v>
      </c>
      <c r="T44" s="1666">
        <f t="shared" si="1"/>
        <v>150000</v>
      </c>
      <c r="U44" s="1666">
        <f t="shared" si="2"/>
        <v>2</v>
      </c>
      <c r="V44" s="1666">
        <f t="shared" si="3"/>
        <v>300000</v>
      </c>
      <c r="W44" s="1669" t="str">
        <f t="shared" si="4"/>
        <v xml:space="preserve">STATE: ; PDY: Printing of RBSK card and registers (0-6) Years &amp; (6-18) Years 170 GSM White Pulp Board (22' x 28') - 91000 Copies - Rs.3.00 Lakhs; KKL: ; MHE: ; YNM: </v>
      </c>
      <c r="X44" s="2299"/>
      <c r="Y44" s="2299"/>
      <c r="Z44" s="2299">
        <f t="shared" si="5"/>
        <v>0</v>
      </c>
      <c r="AA44" s="2299"/>
      <c r="AB44" s="2299">
        <v>150000</v>
      </c>
      <c r="AC44" s="2299">
        <v>2</v>
      </c>
      <c r="AD44" s="2299">
        <f t="shared" si="6"/>
        <v>300000</v>
      </c>
      <c r="AE44" s="2299" t="s">
        <v>5825</v>
      </c>
      <c r="AF44" s="2299"/>
      <c r="AG44" s="2299"/>
      <c r="AH44" s="2299">
        <f t="shared" si="7"/>
        <v>0</v>
      </c>
      <c r="AI44" s="2299"/>
      <c r="AJ44" s="2299"/>
      <c r="AK44" s="2299"/>
      <c r="AL44" s="2299">
        <f t="shared" si="8"/>
        <v>0</v>
      </c>
      <c r="AM44" s="2299"/>
      <c r="AN44" s="2299"/>
      <c r="AO44" s="2299"/>
      <c r="AP44" s="2299">
        <f t="shared" si="9"/>
        <v>0</v>
      </c>
      <c r="AQ44" s="2299"/>
      <c r="AR44" s="1666">
        <f t="shared" si="10"/>
        <v>300000</v>
      </c>
      <c r="AS44" s="1666">
        <f t="shared" si="11"/>
        <v>2</v>
      </c>
      <c r="AT44" s="1666">
        <f t="shared" si="12"/>
        <v>150000</v>
      </c>
      <c r="AU44" s="1666" t="str">
        <f t="shared" si="13"/>
        <v xml:space="preserve">STATE: ; PDY: Printing of RBSK card and registers (0-6) Years &amp; (6-18) Years 170 GSM White Pulp Board (22' x 28') - 91000 Copies - Rs.3.00 Lakhs; KKL: ; MHE: ; YNM: </v>
      </c>
      <c r="AV44" s="2265" t="s">
        <v>7577</v>
      </c>
      <c r="AW44" s="4983" t="s">
        <v>7895</v>
      </c>
    </row>
    <row r="45" spans="1:49" s="2295" customFormat="1" ht="54">
      <c r="A45" s="2295">
        <v>5</v>
      </c>
      <c r="B45" s="2295" t="s">
        <v>1508</v>
      </c>
      <c r="C45" s="1644" t="s">
        <v>1509</v>
      </c>
      <c r="D45" s="1644" t="s">
        <v>1510</v>
      </c>
      <c r="E45" s="2266" t="s">
        <v>90</v>
      </c>
      <c r="F45" s="2267" t="s">
        <v>96</v>
      </c>
      <c r="G45" s="2307"/>
      <c r="H45" s="2307"/>
      <c r="I45" s="2301"/>
      <c r="J45" s="2301"/>
      <c r="K45" s="2307"/>
      <c r="L45" s="2268"/>
      <c r="M45" s="1648">
        <f t="shared" si="22"/>
        <v>50000</v>
      </c>
      <c r="N45" s="1729">
        <f t="shared" si="23"/>
        <v>0.5</v>
      </c>
      <c r="O45" s="1648">
        <f t="shared" si="24"/>
        <v>2</v>
      </c>
      <c r="P45" s="2108">
        <f t="shared" si="25"/>
        <v>1</v>
      </c>
      <c r="Q45" s="2272" t="str">
        <f t="shared" si="0"/>
        <v xml:space="preserve">STATE: ; PDY: Printing cost for DEIC - Rs.1.00 Lakhs; KKL: ; MHE: ; YNM: </v>
      </c>
      <c r="R45" s="1774">
        <f>'Ab1. RMNCH+A'!Q375</f>
        <v>0</v>
      </c>
      <c r="S45" s="2298">
        <f>'Ab1. RMNCH+A'!R375</f>
        <v>0</v>
      </c>
      <c r="T45" s="1666">
        <f t="shared" si="1"/>
        <v>50000</v>
      </c>
      <c r="U45" s="1666">
        <f t="shared" si="2"/>
        <v>2</v>
      </c>
      <c r="V45" s="1666">
        <f t="shared" si="3"/>
        <v>100000</v>
      </c>
      <c r="W45" s="1669" t="str">
        <f t="shared" si="4"/>
        <v xml:space="preserve">STATE: ; PDY: Printing cost for DEIC - Rs.1.00 Lakhs; KKL: ; MHE: ; YNM: </v>
      </c>
      <c r="X45" s="1666"/>
      <c r="Y45" s="1666"/>
      <c r="Z45" s="1666">
        <f t="shared" si="5"/>
        <v>0</v>
      </c>
      <c r="AA45" s="1666"/>
      <c r="AB45" s="3580">
        <v>50000</v>
      </c>
      <c r="AC45" s="3580">
        <v>2</v>
      </c>
      <c r="AD45" s="3580">
        <f t="shared" si="6"/>
        <v>100000</v>
      </c>
      <c r="AE45" s="1669" t="s">
        <v>5868</v>
      </c>
      <c r="AF45" s="1666"/>
      <c r="AG45" s="1666"/>
      <c r="AH45" s="1666">
        <f t="shared" si="7"/>
        <v>0</v>
      </c>
      <c r="AI45" s="1666"/>
      <c r="AJ45" s="1666"/>
      <c r="AK45" s="1666"/>
      <c r="AL45" s="1666">
        <f t="shared" si="8"/>
        <v>0</v>
      </c>
      <c r="AM45" s="1666"/>
      <c r="AN45" s="1666"/>
      <c r="AO45" s="1666"/>
      <c r="AP45" s="1666">
        <f t="shared" si="9"/>
        <v>0</v>
      </c>
      <c r="AQ45" s="1666"/>
      <c r="AR45" s="1666">
        <f t="shared" si="10"/>
        <v>100000</v>
      </c>
      <c r="AS45" s="1666">
        <f t="shared" si="11"/>
        <v>2</v>
      </c>
      <c r="AT45" s="1666">
        <f t="shared" si="12"/>
        <v>50000</v>
      </c>
      <c r="AU45" s="1666" t="str">
        <f t="shared" si="13"/>
        <v xml:space="preserve">STATE: ; PDY: Printing cost for DEIC - Rs.1.00 Lakhs; KKL: ; MHE: ; YNM: </v>
      </c>
      <c r="AV45" s="2265" t="s">
        <v>7578</v>
      </c>
      <c r="AW45" s="4983" t="s">
        <v>7992</v>
      </c>
    </row>
    <row r="46" spans="1:49" s="2295" customFormat="1" ht="36">
      <c r="A46" s="2295">
        <v>6</v>
      </c>
      <c r="B46" s="2295" t="s">
        <v>1511</v>
      </c>
      <c r="C46" s="1817"/>
      <c r="D46" s="1644" t="s">
        <v>1308</v>
      </c>
      <c r="E46" s="2266" t="s">
        <v>90</v>
      </c>
      <c r="F46" s="2267" t="s">
        <v>96</v>
      </c>
      <c r="G46" s="2307"/>
      <c r="H46" s="2307"/>
      <c r="I46" s="2301"/>
      <c r="J46" s="2301"/>
      <c r="K46" s="2307"/>
      <c r="L46" s="2309"/>
      <c r="M46" s="1648">
        <f t="shared" si="22"/>
        <v>0</v>
      </c>
      <c r="N46" s="1729">
        <f t="shared" si="23"/>
        <v>0</v>
      </c>
      <c r="O46" s="1648">
        <f t="shared" si="24"/>
        <v>0</v>
      </c>
      <c r="P46" s="2108">
        <f t="shared" si="25"/>
        <v>0</v>
      </c>
      <c r="Q46" s="2272" t="str">
        <f t="shared" si="0"/>
        <v xml:space="preserve">STATE: ; PDY: ; KKL: ; MHE: ; YNM: </v>
      </c>
      <c r="R46" s="1774">
        <f>'Ab1. RMNCH+A'!Q376</f>
        <v>0</v>
      </c>
      <c r="S46" s="2298">
        <f>'Ab1. RMNCH+A'!R376</f>
        <v>0</v>
      </c>
      <c r="T46" s="1666">
        <f t="shared" si="1"/>
        <v>0</v>
      </c>
      <c r="U46" s="1666">
        <f t="shared" si="2"/>
        <v>0</v>
      </c>
      <c r="V46" s="1666">
        <f t="shared" si="3"/>
        <v>0</v>
      </c>
      <c r="W46" s="1669" t="str">
        <f t="shared" si="4"/>
        <v xml:space="preserve">STATE: ; PDY: ; KKL: ; MHE: ; YNM: </v>
      </c>
      <c r="X46" s="1666"/>
      <c r="Y46" s="1666"/>
      <c r="Z46" s="1666">
        <f t="shared" si="5"/>
        <v>0</v>
      </c>
      <c r="AA46" s="1666"/>
      <c r="AB46" s="1666"/>
      <c r="AC46" s="1666"/>
      <c r="AD46" s="1666">
        <f t="shared" si="6"/>
        <v>0</v>
      </c>
      <c r="AE46" s="1666"/>
      <c r="AF46" s="1666"/>
      <c r="AG46" s="1666"/>
      <c r="AH46" s="1666">
        <f t="shared" si="7"/>
        <v>0</v>
      </c>
      <c r="AI46" s="1666"/>
      <c r="AJ46" s="1666"/>
      <c r="AK46" s="1666"/>
      <c r="AL46" s="1666">
        <f t="shared" si="8"/>
        <v>0</v>
      </c>
      <c r="AM46" s="1666"/>
      <c r="AN46" s="1666"/>
      <c r="AO46" s="1666"/>
      <c r="AP46" s="1666">
        <f t="shared" si="9"/>
        <v>0</v>
      </c>
      <c r="AQ46" s="1666"/>
      <c r="AR46" s="1666">
        <f t="shared" si="10"/>
        <v>0</v>
      </c>
      <c r="AS46" s="1666">
        <f t="shared" si="11"/>
        <v>0</v>
      </c>
      <c r="AT46" s="1666">
        <f t="shared" si="12"/>
        <v>0</v>
      </c>
      <c r="AU46" s="1666" t="str">
        <f t="shared" si="13"/>
        <v xml:space="preserve">STATE: ; PDY: ; KKL: ; MHE: ; YNM: </v>
      </c>
      <c r="AV46" s="2265"/>
    </row>
    <row r="47" spans="1:49" s="2295" customFormat="1" ht="43.5" customHeight="1">
      <c r="A47" s="2300" t="s">
        <v>4646</v>
      </c>
      <c r="B47" s="2310">
        <v>12.1</v>
      </c>
      <c r="C47" s="2176"/>
      <c r="D47" s="2176" t="s">
        <v>1534</v>
      </c>
      <c r="E47" s="2293"/>
      <c r="F47" s="2293"/>
      <c r="G47" s="2196"/>
      <c r="H47" s="2196"/>
      <c r="I47" s="2196"/>
      <c r="J47" s="2196"/>
      <c r="K47" s="2196"/>
      <c r="L47" s="2196"/>
      <c r="M47" s="2196"/>
      <c r="N47" s="2095"/>
      <c r="O47" s="2196"/>
      <c r="P47" s="2095">
        <f>SUM(P48:P49)</f>
        <v>10</v>
      </c>
      <c r="Q47" s="2272"/>
      <c r="R47" s="2294"/>
      <c r="S47" s="2142">
        <f>SUM(S48:S49)</f>
        <v>0</v>
      </c>
      <c r="T47" s="1666"/>
      <c r="U47" s="1666"/>
      <c r="V47" s="2095">
        <f>SUM(V48:V49)</f>
        <v>1000000</v>
      </c>
      <c r="W47" s="1669"/>
      <c r="X47" s="1666"/>
      <c r="Y47" s="1666"/>
      <c r="Z47" s="2095">
        <f>SUM(Z48:Z49)</f>
        <v>1000000</v>
      </c>
      <c r="AA47" s="1666"/>
      <c r="AB47" s="1666"/>
      <c r="AC47" s="1666"/>
      <c r="AD47" s="2095">
        <f>SUM(AD48:AD49)</f>
        <v>0</v>
      </c>
      <c r="AE47" s="1666"/>
      <c r="AF47" s="1666"/>
      <c r="AG47" s="1666"/>
      <c r="AH47" s="2095">
        <f>SUM(AH48:AH49)</f>
        <v>0</v>
      </c>
      <c r="AI47" s="1666"/>
      <c r="AJ47" s="1666"/>
      <c r="AK47" s="1666"/>
      <c r="AL47" s="2095">
        <f>SUM(AL48:AL49)</f>
        <v>0</v>
      </c>
      <c r="AM47" s="1666"/>
      <c r="AN47" s="1666"/>
      <c r="AO47" s="1666"/>
      <c r="AP47" s="2095">
        <f>SUM(AP48:AP49)</f>
        <v>0</v>
      </c>
      <c r="AQ47" s="1666"/>
      <c r="AR47" s="2095">
        <f>SUM(AR48:AR49)</f>
        <v>1000000</v>
      </c>
      <c r="AS47" s="1666"/>
      <c r="AT47" s="1666"/>
      <c r="AU47" s="1666"/>
      <c r="AV47" s="2265"/>
    </row>
    <row r="48" spans="1:49" s="2295" customFormat="1" ht="126">
      <c r="A48" s="2295">
        <v>1</v>
      </c>
      <c r="B48" s="2295" t="s">
        <v>1535</v>
      </c>
      <c r="C48" s="1644" t="s">
        <v>1536</v>
      </c>
      <c r="D48" s="1644" t="s">
        <v>1537</v>
      </c>
      <c r="E48" s="2266" t="s">
        <v>90</v>
      </c>
      <c r="F48" s="2267" t="s">
        <v>205</v>
      </c>
      <c r="G48" s="2307"/>
      <c r="H48" s="2307"/>
      <c r="I48" s="2301">
        <v>4</v>
      </c>
      <c r="J48" s="2301"/>
      <c r="K48" s="2307"/>
      <c r="L48" s="2268"/>
      <c r="M48" s="1648">
        <f>T48</f>
        <v>250000</v>
      </c>
      <c r="N48" s="1729">
        <f>M48/100000</f>
        <v>2.5</v>
      </c>
      <c r="O48" s="1648">
        <f>U48</f>
        <v>4</v>
      </c>
      <c r="P48" s="2108">
        <f>N48*O48</f>
        <v>10</v>
      </c>
      <c r="Q48" s="2272" t="str">
        <f t="shared" si="0"/>
        <v xml:space="preserve">STATE: Printing vaccine logistics register,Stock Register,Distribution Register,IEC ppmplet,MCH regiter etc.,(Rs.20 Per beneficary); PDY: ; KKL: ; MHE: ; YNM: </v>
      </c>
      <c r="R48" s="1774">
        <f>'Ab1. RMNCH+A'!Q421</f>
        <v>0</v>
      </c>
      <c r="S48" s="2298">
        <f>'Ab1. RMNCH+A'!R421</f>
        <v>0</v>
      </c>
      <c r="T48" s="1666">
        <f t="shared" si="1"/>
        <v>250000</v>
      </c>
      <c r="U48" s="1666">
        <f t="shared" si="2"/>
        <v>4</v>
      </c>
      <c r="V48" s="1666">
        <f t="shared" si="3"/>
        <v>1000000</v>
      </c>
      <c r="W48" s="1669" t="str">
        <f t="shared" si="4"/>
        <v xml:space="preserve">STATE: Printing vaccine logistics register,Stock Register,Distribution Register,IEC ppmplet,MCH regiter etc.,(Rs.20 Per beneficary); PDY: ; KKL: ; MHE: ; YNM: </v>
      </c>
      <c r="X48" s="2299">
        <v>250000</v>
      </c>
      <c r="Y48" s="2299">
        <v>4</v>
      </c>
      <c r="Z48" s="2299">
        <f>X48*Y48</f>
        <v>1000000</v>
      </c>
      <c r="AA48" s="2299" t="s">
        <v>6726</v>
      </c>
      <c r="AB48" s="2299"/>
      <c r="AC48" s="2299"/>
      <c r="AD48" s="2299">
        <f>AB48*AC48</f>
        <v>0</v>
      </c>
      <c r="AE48" s="2299"/>
      <c r="AF48" s="2299"/>
      <c r="AG48" s="2299"/>
      <c r="AH48" s="2299">
        <f>AF48*AG48</f>
        <v>0</v>
      </c>
      <c r="AI48" s="2299"/>
      <c r="AJ48" s="2299"/>
      <c r="AK48" s="2299"/>
      <c r="AL48" s="2299">
        <f>AJ48*AK48</f>
        <v>0</v>
      </c>
      <c r="AM48" s="2299"/>
      <c r="AN48" s="2299"/>
      <c r="AO48" s="2299"/>
      <c r="AP48" s="2299">
        <f>AN48*AO48</f>
        <v>0</v>
      </c>
      <c r="AQ48" s="2299"/>
      <c r="AR48" s="1666">
        <f t="shared" si="10"/>
        <v>1000000</v>
      </c>
      <c r="AS48" s="1666">
        <f t="shared" si="11"/>
        <v>4</v>
      </c>
      <c r="AT48" s="1666">
        <f t="shared" si="12"/>
        <v>250000</v>
      </c>
      <c r="AU48" s="1666" t="str">
        <f t="shared" si="13"/>
        <v xml:space="preserve">STATE: Printing vaccine logistics register,Stock Register,Distribution Register,IEC ppmplet,MCH regiter etc.,(Rs.20 Per beneficary); PDY: ; KKL: ; MHE: ; YNM: </v>
      </c>
      <c r="AV48" s="2265" t="s">
        <v>7579</v>
      </c>
      <c r="AW48" s="4983" t="s">
        <v>7964</v>
      </c>
    </row>
    <row r="49" spans="1:48" s="2295" customFormat="1" ht="36">
      <c r="A49" s="2295">
        <v>2</v>
      </c>
      <c r="B49" s="2295" t="s">
        <v>1538</v>
      </c>
      <c r="C49" s="1817"/>
      <c r="D49" s="1644" t="s">
        <v>1308</v>
      </c>
      <c r="E49" s="2266" t="s">
        <v>90</v>
      </c>
      <c r="F49" s="2267" t="s">
        <v>205</v>
      </c>
      <c r="G49" s="2307"/>
      <c r="H49" s="2307"/>
      <c r="I49" s="2307"/>
      <c r="J49" s="2307"/>
      <c r="K49" s="2307"/>
      <c r="L49" s="2297"/>
      <c r="M49" s="1648">
        <f>T49</f>
        <v>0</v>
      </c>
      <c r="N49" s="1729">
        <f>M49/100000</f>
        <v>0</v>
      </c>
      <c r="O49" s="1648">
        <f>U49</f>
        <v>0</v>
      </c>
      <c r="P49" s="2108">
        <f>N49*O49</f>
        <v>0</v>
      </c>
      <c r="Q49" s="2272" t="str">
        <f t="shared" si="0"/>
        <v xml:space="preserve">STATE: ; PDY: ; KKL: ; MHE: ; YNM: </v>
      </c>
      <c r="R49" s="1774">
        <f>'Ab1. RMNCH+A'!Q422</f>
        <v>0</v>
      </c>
      <c r="S49" s="2298">
        <f>'Ab1. RMNCH+A'!R422</f>
        <v>0</v>
      </c>
      <c r="T49" s="1666">
        <f t="shared" si="1"/>
        <v>0</v>
      </c>
      <c r="U49" s="1666">
        <f t="shared" si="2"/>
        <v>0</v>
      </c>
      <c r="V49" s="1666">
        <f t="shared" si="3"/>
        <v>0</v>
      </c>
      <c r="W49" s="1669" t="str">
        <f t="shared" si="4"/>
        <v xml:space="preserve">STATE: ; PDY: ; KKL: ; MHE: ; YNM: </v>
      </c>
      <c r="X49" s="1666"/>
      <c r="Y49" s="1666"/>
      <c r="Z49" s="1666">
        <f t="shared" si="5"/>
        <v>0</v>
      </c>
      <c r="AA49" s="1666"/>
      <c r="AB49" s="1666"/>
      <c r="AC49" s="1666"/>
      <c r="AD49" s="1666">
        <f t="shared" si="6"/>
        <v>0</v>
      </c>
      <c r="AE49" s="1666"/>
      <c r="AF49" s="1666"/>
      <c r="AG49" s="1666"/>
      <c r="AH49" s="1666">
        <f t="shared" si="7"/>
        <v>0</v>
      </c>
      <c r="AI49" s="1666"/>
      <c r="AJ49" s="1666"/>
      <c r="AK49" s="1666"/>
      <c r="AL49" s="1666">
        <f t="shared" si="8"/>
        <v>0</v>
      </c>
      <c r="AM49" s="1666"/>
      <c r="AN49" s="1666"/>
      <c r="AO49" s="1666"/>
      <c r="AP49" s="1666">
        <f t="shared" si="9"/>
        <v>0</v>
      </c>
      <c r="AQ49" s="1666"/>
      <c r="AR49" s="1666">
        <f t="shared" si="10"/>
        <v>0</v>
      </c>
      <c r="AS49" s="1666">
        <f t="shared" si="11"/>
        <v>0</v>
      </c>
      <c r="AT49" s="1666">
        <f t="shared" si="12"/>
        <v>0</v>
      </c>
      <c r="AU49" s="1666" t="str">
        <f t="shared" si="13"/>
        <v xml:space="preserve">STATE: ; PDY: ; KKL: ; MHE: ; YNM: </v>
      </c>
      <c r="AV49" s="2265"/>
    </row>
    <row r="50" spans="1:48" s="2295" customFormat="1" ht="18">
      <c r="A50" s="2300" t="s">
        <v>4647</v>
      </c>
      <c r="B50" s="1799">
        <v>12.18</v>
      </c>
      <c r="C50" s="2176"/>
      <c r="D50" s="2176" t="s">
        <v>5185</v>
      </c>
      <c r="E50" s="2293"/>
      <c r="F50" s="2293"/>
      <c r="G50" s="2196"/>
      <c r="H50" s="2196"/>
      <c r="I50" s="2196"/>
      <c r="J50" s="2196"/>
      <c r="K50" s="2196"/>
      <c r="L50" s="2196"/>
      <c r="M50" s="2196"/>
      <c r="N50" s="2095"/>
      <c r="O50" s="2196"/>
      <c r="P50" s="2095">
        <f>SUM(P51:P53)</f>
        <v>0</v>
      </c>
      <c r="Q50" s="2272"/>
      <c r="R50" s="2294"/>
      <c r="S50" s="2142">
        <f>SUM(S51:S53)</f>
        <v>0</v>
      </c>
      <c r="T50" s="1666"/>
      <c r="U50" s="1666"/>
      <c r="V50" s="2095">
        <f>SUM(V51:V53)</f>
        <v>0</v>
      </c>
      <c r="W50" s="1669"/>
      <c r="X50" s="1666"/>
      <c r="Y50" s="1666"/>
      <c r="Z50" s="2095">
        <f>SUM(Z51:Z53)</f>
        <v>0</v>
      </c>
      <c r="AA50" s="1666"/>
      <c r="AB50" s="1666"/>
      <c r="AC50" s="1666"/>
      <c r="AD50" s="2095">
        <f>SUM(AD51:AD53)</f>
        <v>0</v>
      </c>
      <c r="AE50" s="1666"/>
      <c r="AF50" s="1666"/>
      <c r="AG50" s="1666"/>
      <c r="AH50" s="2095">
        <f>SUM(AH51:AH53)</f>
        <v>0</v>
      </c>
      <c r="AI50" s="1666"/>
      <c r="AJ50" s="1666"/>
      <c r="AK50" s="1666"/>
      <c r="AL50" s="2095">
        <f>SUM(AL51:AL53)</f>
        <v>0</v>
      </c>
      <c r="AM50" s="1666"/>
      <c r="AN50" s="1666"/>
      <c r="AO50" s="1666"/>
      <c r="AP50" s="2095">
        <f>SUM(AP51:AP53)</f>
        <v>0</v>
      </c>
      <c r="AQ50" s="1666"/>
      <c r="AR50" s="2095">
        <f>SUM(AR51:AR53)</f>
        <v>0</v>
      </c>
      <c r="AS50" s="1666"/>
      <c r="AT50" s="1666"/>
      <c r="AU50" s="1666"/>
      <c r="AV50" s="2265"/>
    </row>
    <row r="51" spans="1:48" s="2295" customFormat="1" ht="36">
      <c r="A51" s="2295">
        <v>1</v>
      </c>
      <c r="B51" s="2295" t="s">
        <v>3791</v>
      </c>
      <c r="C51" s="1644" t="s">
        <v>1570</v>
      </c>
      <c r="D51" s="2303" t="s">
        <v>3354</v>
      </c>
      <c r="E51" s="2266" t="s">
        <v>90</v>
      </c>
      <c r="F51" s="1787" t="s">
        <v>1132</v>
      </c>
      <c r="G51" s="2307"/>
      <c r="H51" s="2307"/>
      <c r="I51" s="2307"/>
      <c r="J51" s="2307"/>
      <c r="K51" s="2307"/>
      <c r="L51" s="2297"/>
      <c r="M51" s="1648">
        <f>T51</f>
        <v>0</v>
      </c>
      <c r="N51" s="1729">
        <f>M51/100000</f>
        <v>0</v>
      </c>
      <c r="O51" s="1648">
        <f>U51</f>
        <v>0</v>
      </c>
      <c r="P51" s="2108">
        <f>N51*O51</f>
        <v>0</v>
      </c>
      <c r="Q51" s="2272" t="str">
        <f t="shared" si="0"/>
        <v xml:space="preserve">STATE: ; PDY: ; KKL: ; MHE: ; YNM: </v>
      </c>
      <c r="R51" s="1774">
        <f>'Ab1. RMNCH+A'!Q387</f>
        <v>0</v>
      </c>
      <c r="S51" s="2298">
        <f>'Ab1. RMNCH+A'!R387</f>
        <v>0</v>
      </c>
      <c r="T51" s="1666">
        <f t="shared" si="1"/>
        <v>0</v>
      </c>
      <c r="U51" s="1666">
        <f t="shared" si="2"/>
        <v>0</v>
      </c>
      <c r="V51" s="1666">
        <f t="shared" si="3"/>
        <v>0</v>
      </c>
      <c r="W51" s="1669" t="str">
        <f t="shared" si="4"/>
        <v xml:space="preserve">STATE: ; PDY: ; KKL: ; MHE: ; YNM: </v>
      </c>
      <c r="X51" s="1666"/>
      <c r="Y51" s="1666"/>
      <c r="Z51" s="1666">
        <f t="shared" si="5"/>
        <v>0</v>
      </c>
      <c r="AA51" s="1666"/>
      <c r="AB51" s="1666"/>
      <c r="AC51" s="1666"/>
      <c r="AD51" s="1666">
        <f t="shared" si="6"/>
        <v>0</v>
      </c>
      <c r="AE51" s="1666"/>
      <c r="AF51" s="1666"/>
      <c r="AG51" s="1666"/>
      <c r="AH51" s="1666">
        <f t="shared" si="7"/>
        <v>0</v>
      </c>
      <c r="AI51" s="1666"/>
      <c r="AJ51" s="1666"/>
      <c r="AK51" s="1666"/>
      <c r="AL51" s="1666">
        <f t="shared" si="8"/>
        <v>0</v>
      </c>
      <c r="AM51" s="1666"/>
      <c r="AN51" s="1666"/>
      <c r="AO51" s="1666"/>
      <c r="AP51" s="1666">
        <f t="shared" si="9"/>
        <v>0</v>
      </c>
      <c r="AQ51" s="1666"/>
      <c r="AR51" s="1666">
        <f t="shared" si="10"/>
        <v>0</v>
      </c>
      <c r="AS51" s="1666">
        <f t="shared" si="11"/>
        <v>0</v>
      </c>
      <c r="AT51" s="1666">
        <f t="shared" si="12"/>
        <v>0</v>
      </c>
      <c r="AU51" s="1666" t="str">
        <f t="shared" si="13"/>
        <v xml:space="preserve">STATE: ; PDY: ; KKL: ; MHE: ; YNM: </v>
      </c>
      <c r="AV51" s="2265" t="s">
        <v>7580</v>
      </c>
    </row>
    <row r="52" spans="1:48" s="2295" customFormat="1" ht="36">
      <c r="A52" s="2295">
        <v>2</v>
      </c>
      <c r="B52" s="2295" t="s">
        <v>3792</v>
      </c>
      <c r="C52" s="2305"/>
      <c r="D52" s="2311" t="s">
        <v>3355</v>
      </c>
      <c r="E52" s="2266" t="s">
        <v>90</v>
      </c>
      <c r="F52" s="1787" t="s">
        <v>1132</v>
      </c>
      <c r="G52" s="2297"/>
      <c r="H52" s="2297"/>
      <c r="I52" s="2297"/>
      <c r="J52" s="2297"/>
      <c r="K52" s="2297"/>
      <c r="L52" s="2297"/>
      <c r="M52" s="1648">
        <f>T52</f>
        <v>0</v>
      </c>
      <c r="N52" s="1729">
        <f>M52/100000</f>
        <v>0</v>
      </c>
      <c r="O52" s="1648">
        <f>U52</f>
        <v>0</v>
      </c>
      <c r="P52" s="2108">
        <f>N52*O52</f>
        <v>0</v>
      </c>
      <c r="Q52" s="2272" t="str">
        <f t="shared" si="0"/>
        <v xml:space="preserve">STATE: ; PDY: ; KKL: ; MHE: ; YNM: </v>
      </c>
      <c r="R52" s="1774">
        <f>'Ab1. RMNCH+A'!Q388</f>
        <v>0</v>
      </c>
      <c r="S52" s="2298">
        <f>'Ab1. RMNCH+A'!R388</f>
        <v>0</v>
      </c>
      <c r="T52" s="1666">
        <f t="shared" si="1"/>
        <v>0</v>
      </c>
      <c r="U52" s="1666">
        <f t="shared" si="2"/>
        <v>0</v>
      </c>
      <c r="V52" s="1666">
        <f t="shared" si="3"/>
        <v>0</v>
      </c>
      <c r="W52" s="1669" t="str">
        <f t="shared" si="4"/>
        <v xml:space="preserve">STATE: ; PDY: ; KKL: ; MHE: ; YNM: </v>
      </c>
      <c r="X52" s="1666"/>
      <c r="Y52" s="1666"/>
      <c r="Z52" s="1666">
        <f t="shared" si="5"/>
        <v>0</v>
      </c>
      <c r="AA52" s="1666"/>
      <c r="AB52" s="1666"/>
      <c r="AC52" s="1666"/>
      <c r="AD52" s="1666">
        <f t="shared" si="6"/>
        <v>0</v>
      </c>
      <c r="AE52" s="1666"/>
      <c r="AF52" s="1666"/>
      <c r="AG52" s="1666"/>
      <c r="AH52" s="1666">
        <f t="shared" si="7"/>
        <v>0</v>
      </c>
      <c r="AI52" s="1666"/>
      <c r="AJ52" s="1666"/>
      <c r="AK52" s="1666"/>
      <c r="AL52" s="1666">
        <f t="shared" si="8"/>
        <v>0</v>
      </c>
      <c r="AM52" s="1666"/>
      <c r="AN52" s="1666"/>
      <c r="AO52" s="1666"/>
      <c r="AP52" s="1666">
        <f t="shared" si="9"/>
        <v>0</v>
      </c>
      <c r="AQ52" s="1666"/>
      <c r="AR52" s="1666">
        <f t="shared" si="10"/>
        <v>0</v>
      </c>
      <c r="AS52" s="1666">
        <f t="shared" si="11"/>
        <v>0</v>
      </c>
      <c r="AT52" s="1666">
        <f t="shared" si="12"/>
        <v>0</v>
      </c>
      <c r="AU52" s="1666" t="str">
        <f t="shared" si="13"/>
        <v xml:space="preserve">STATE: ; PDY: ; KKL: ; MHE: ; YNM: </v>
      </c>
      <c r="AV52" s="2265" t="s">
        <v>7580</v>
      </c>
    </row>
    <row r="53" spans="1:48" s="2295" customFormat="1" ht="36">
      <c r="A53" s="2295">
        <v>3</v>
      </c>
      <c r="C53" s="2305"/>
      <c r="D53" s="1644" t="s">
        <v>1308</v>
      </c>
      <c r="E53" s="2266" t="s">
        <v>90</v>
      </c>
      <c r="F53" s="1787" t="s">
        <v>1132</v>
      </c>
      <c r="G53" s="2297"/>
      <c r="H53" s="2297"/>
      <c r="I53" s="2297"/>
      <c r="J53" s="2297"/>
      <c r="K53" s="2297"/>
      <c r="L53" s="2297"/>
      <c r="M53" s="1648">
        <f>T53</f>
        <v>0</v>
      </c>
      <c r="N53" s="1729">
        <f>M53/100000</f>
        <v>0</v>
      </c>
      <c r="O53" s="1648">
        <f>U53</f>
        <v>0</v>
      </c>
      <c r="P53" s="2108">
        <f>N53*O53</f>
        <v>0</v>
      </c>
      <c r="Q53" s="2272" t="str">
        <f t="shared" si="0"/>
        <v xml:space="preserve">STATE: ; PDY: ; KKL: ; MHE: ; YNM: </v>
      </c>
      <c r="R53" s="1774">
        <f>'Ab1. RMNCH+A'!Q389</f>
        <v>0</v>
      </c>
      <c r="S53" s="2298">
        <f>'Ab1. RMNCH+A'!R389</f>
        <v>0</v>
      </c>
      <c r="T53" s="1666">
        <f t="shared" si="1"/>
        <v>0</v>
      </c>
      <c r="U53" s="1666">
        <f t="shared" si="2"/>
        <v>0</v>
      </c>
      <c r="V53" s="1666">
        <f t="shared" si="3"/>
        <v>0</v>
      </c>
      <c r="W53" s="1669" t="str">
        <f t="shared" si="4"/>
        <v xml:space="preserve">STATE: ; PDY: ; KKL: ; MHE: ; YNM: </v>
      </c>
      <c r="X53" s="1666"/>
      <c r="Y53" s="1666"/>
      <c r="Z53" s="1666">
        <f t="shared" si="5"/>
        <v>0</v>
      </c>
      <c r="AA53" s="1666"/>
      <c r="AB53" s="1666"/>
      <c r="AC53" s="1666"/>
      <c r="AD53" s="1666">
        <f t="shared" si="6"/>
        <v>0</v>
      </c>
      <c r="AE53" s="1666"/>
      <c r="AF53" s="1666"/>
      <c r="AG53" s="1666"/>
      <c r="AH53" s="1666">
        <f t="shared" si="7"/>
        <v>0</v>
      </c>
      <c r="AI53" s="1666"/>
      <c r="AJ53" s="1666"/>
      <c r="AK53" s="1666"/>
      <c r="AL53" s="1666">
        <f t="shared" si="8"/>
        <v>0</v>
      </c>
      <c r="AM53" s="1666"/>
      <c r="AN53" s="1666"/>
      <c r="AO53" s="1666"/>
      <c r="AP53" s="1666">
        <f t="shared" si="9"/>
        <v>0</v>
      </c>
      <c r="AQ53" s="1666"/>
      <c r="AR53" s="1666">
        <f t="shared" si="10"/>
        <v>0</v>
      </c>
      <c r="AS53" s="1666">
        <f t="shared" si="11"/>
        <v>0</v>
      </c>
      <c r="AT53" s="1666">
        <f t="shared" si="12"/>
        <v>0</v>
      </c>
      <c r="AU53" s="1666" t="str">
        <f t="shared" si="13"/>
        <v xml:space="preserve">STATE: ; PDY: ; KKL: ; MHE: ; YNM: </v>
      </c>
      <c r="AV53" s="2265"/>
    </row>
    <row r="54" spans="1:48" s="1796" customFormat="1" ht="36">
      <c r="A54" s="5471" t="s">
        <v>5172</v>
      </c>
      <c r="B54" s="5471"/>
      <c r="C54" s="5471"/>
      <c r="D54" s="5471"/>
      <c r="E54" s="2287"/>
      <c r="F54" s="2287"/>
      <c r="G54" s="2312"/>
      <c r="H54" s="2312"/>
      <c r="I54" s="2312"/>
      <c r="J54" s="2312"/>
      <c r="K54" s="2312"/>
      <c r="L54" s="2312"/>
      <c r="M54" s="2312"/>
      <c r="N54" s="2289"/>
      <c r="O54" s="2312"/>
      <c r="P54" s="2290"/>
      <c r="Q54" s="2272" t="str">
        <f t="shared" si="0"/>
        <v xml:space="preserve">STATE: ; PDY: ; KKL: ; MHE: ; YNM: </v>
      </c>
      <c r="R54" s="2291"/>
      <c r="S54" s="2151"/>
      <c r="T54" s="1666">
        <f t="shared" si="1"/>
        <v>0</v>
      </c>
      <c r="U54" s="1666">
        <f t="shared" si="2"/>
        <v>0</v>
      </c>
      <c r="V54" s="1666">
        <f t="shared" si="3"/>
        <v>0</v>
      </c>
      <c r="W54" s="1669" t="str">
        <f t="shared" si="4"/>
        <v xml:space="preserve">STATE: ; PDY: ; KKL: ; MHE: ; YNM: </v>
      </c>
      <c r="X54" s="1666"/>
      <c r="Y54" s="1666"/>
      <c r="Z54" s="1666">
        <f t="shared" si="5"/>
        <v>0</v>
      </c>
      <c r="AA54" s="1666"/>
      <c r="AB54" s="1666"/>
      <c r="AC54" s="1666"/>
      <c r="AD54" s="1666">
        <f t="shared" si="6"/>
        <v>0</v>
      </c>
      <c r="AE54" s="1666"/>
      <c r="AF54" s="1666"/>
      <c r="AG54" s="1666"/>
      <c r="AH54" s="1666">
        <f t="shared" si="7"/>
        <v>0</v>
      </c>
      <c r="AI54" s="1666"/>
      <c r="AJ54" s="1666"/>
      <c r="AK54" s="1666"/>
      <c r="AL54" s="1666">
        <f t="shared" si="8"/>
        <v>0</v>
      </c>
      <c r="AM54" s="1666"/>
      <c r="AN54" s="1666"/>
      <c r="AO54" s="1666"/>
      <c r="AP54" s="1666">
        <f t="shared" si="9"/>
        <v>0</v>
      </c>
      <c r="AQ54" s="1666"/>
      <c r="AR54" s="1666">
        <f t="shared" si="10"/>
        <v>0</v>
      </c>
      <c r="AS54" s="1666">
        <f t="shared" si="11"/>
        <v>0</v>
      </c>
      <c r="AT54" s="1666">
        <f t="shared" si="12"/>
        <v>0</v>
      </c>
      <c r="AU54" s="1666" t="str">
        <f t="shared" si="13"/>
        <v xml:space="preserve">STATE: ; PDY: ; KKL: ; MHE: ; YNM: </v>
      </c>
    </row>
    <row r="55" spans="1:48" s="2295" customFormat="1" ht="36.75" customHeight="1">
      <c r="A55" s="2300" t="s">
        <v>4337</v>
      </c>
      <c r="B55" s="1799">
        <v>12.6</v>
      </c>
      <c r="C55" s="2176"/>
      <c r="D55" s="2176" t="s">
        <v>1512</v>
      </c>
      <c r="E55" s="2293"/>
      <c r="F55" s="2293"/>
      <c r="G55" s="2196"/>
      <c r="H55" s="2196"/>
      <c r="I55" s="2196"/>
      <c r="J55" s="2196"/>
      <c r="K55" s="2196"/>
      <c r="L55" s="2196"/>
      <c r="M55" s="2196"/>
      <c r="N55" s="2095"/>
      <c r="O55" s="2196"/>
      <c r="P55" s="2095">
        <f>SUM(P56:P57)</f>
        <v>0</v>
      </c>
      <c r="Q55" s="2272"/>
      <c r="R55" s="2294"/>
      <c r="S55" s="2142">
        <f>SUM(S56:S57)</f>
        <v>0</v>
      </c>
      <c r="T55" s="1666"/>
      <c r="U55" s="1666"/>
      <c r="V55" s="2095">
        <f>SUM(V56:V57)</f>
        <v>0</v>
      </c>
      <c r="W55" s="1669"/>
      <c r="X55" s="1666"/>
      <c r="Y55" s="1666"/>
      <c r="Z55" s="2095">
        <f>SUM(Z56:Z57)</f>
        <v>0</v>
      </c>
      <c r="AA55" s="1666"/>
      <c r="AB55" s="1666"/>
      <c r="AC55" s="1666"/>
      <c r="AD55" s="2095">
        <f>SUM(AD56:AD57)</f>
        <v>0</v>
      </c>
      <c r="AE55" s="1666"/>
      <c r="AF55" s="1666"/>
      <c r="AG55" s="1666"/>
      <c r="AH55" s="2095">
        <f>SUM(AH56:AH57)</f>
        <v>0</v>
      </c>
      <c r="AI55" s="1666"/>
      <c r="AJ55" s="1666"/>
      <c r="AK55" s="1666"/>
      <c r="AL55" s="2095">
        <f>SUM(AL56:AL57)</f>
        <v>0</v>
      </c>
      <c r="AM55" s="1666"/>
      <c r="AN55" s="1666"/>
      <c r="AO55" s="1666"/>
      <c r="AP55" s="2095">
        <f>SUM(AP56:AP57)</f>
        <v>0</v>
      </c>
      <c r="AQ55" s="1666"/>
      <c r="AR55" s="2095">
        <f>SUM(AR56:AR57)</f>
        <v>0</v>
      </c>
      <c r="AS55" s="1666"/>
      <c r="AT55" s="1666"/>
      <c r="AU55" s="1666"/>
      <c r="AV55" s="2265"/>
    </row>
    <row r="56" spans="1:48" s="2295" customFormat="1" ht="36">
      <c r="A56" s="2295">
        <v>1</v>
      </c>
      <c r="B56" s="2295" t="s">
        <v>1513</v>
      </c>
      <c r="C56" s="1644" t="s">
        <v>757</v>
      </c>
      <c r="D56" s="1644" t="s">
        <v>1514</v>
      </c>
      <c r="E56" s="1620" t="s">
        <v>70</v>
      </c>
      <c r="F56" s="2267" t="s">
        <v>740</v>
      </c>
      <c r="G56" s="2307"/>
      <c r="H56" s="2307"/>
      <c r="I56" s="2307"/>
      <c r="J56" s="2307"/>
      <c r="K56" s="2307"/>
      <c r="L56" s="2297"/>
      <c r="M56" s="1648">
        <f>T56</f>
        <v>0</v>
      </c>
      <c r="N56" s="1729">
        <f>M56/100000</f>
        <v>0</v>
      </c>
      <c r="O56" s="1648">
        <f>U56</f>
        <v>0</v>
      </c>
      <c r="P56" s="2108">
        <f>N56*O56</f>
        <v>0</v>
      </c>
      <c r="Q56" s="2272" t="str">
        <f t="shared" si="0"/>
        <v xml:space="preserve">STATE: ; PDY: ; KKL: ; MHE: ; YNM: </v>
      </c>
      <c r="R56" s="1776"/>
      <c r="S56" s="2313"/>
      <c r="T56" s="1666">
        <f t="shared" si="1"/>
        <v>0</v>
      </c>
      <c r="U56" s="1666">
        <f t="shared" si="2"/>
        <v>0</v>
      </c>
      <c r="V56" s="1666">
        <f t="shared" si="3"/>
        <v>0</v>
      </c>
      <c r="W56" s="1669" t="str">
        <f t="shared" si="4"/>
        <v xml:space="preserve">STATE: ; PDY: ; KKL: ; MHE: ; YNM: </v>
      </c>
      <c r="X56" s="1666"/>
      <c r="Y56" s="1666"/>
      <c r="Z56" s="1666">
        <f t="shared" si="5"/>
        <v>0</v>
      </c>
      <c r="AA56" s="1666"/>
      <c r="AB56" s="1666"/>
      <c r="AC56" s="1666"/>
      <c r="AD56" s="1666">
        <f t="shared" si="6"/>
        <v>0</v>
      </c>
      <c r="AE56" s="1666"/>
      <c r="AF56" s="1666"/>
      <c r="AG56" s="1666"/>
      <c r="AH56" s="1666">
        <f t="shared" si="7"/>
        <v>0</v>
      </c>
      <c r="AI56" s="1666"/>
      <c r="AJ56" s="1666"/>
      <c r="AK56" s="1666"/>
      <c r="AL56" s="1666">
        <f t="shared" si="8"/>
        <v>0</v>
      </c>
      <c r="AM56" s="1666"/>
      <c r="AN56" s="1666"/>
      <c r="AO56" s="1666"/>
      <c r="AP56" s="1666">
        <f t="shared" si="9"/>
        <v>0</v>
      </c>
      <c r="AQ56" s="1666"/>
      <c r="AR56" s="1666">
        <f t="shared" si="10"/>
        <v>0</v>
      </c>
      <c r="AS56" s="1666">
        <f t="shared" si="11"/>
        <v>0</v>
      </c>
      <c r="AT56" s="1666">
        <f t="shared" si="12"/>
        <v>0</v>
      </c>
      <c r="AU56" s="1666" t="str">
        <f t="shared" si="13"/>
        <v xml:space="preserve">STATE: ; PDY: ; KKL: ; MHE: ; YNM: </v>
      </c>
      <c r="AV56" s="2265" t="s">
        <v>7581</v>
      </c>
    </row>
    <row r="57" spans="1:48" s="2295" customFormat="1" ht="36">
      <c r="A57" s="2295">
        <v>2</v>
      </c>
      <c r="B57" s="2295" t="s">
        <v>1515</v>
      </c>
      <c r="C57" s="1817"/>
      <c r="D57" s="1644" t="s">
        <v>1308</v>
      </c>
      <c r="E57" s="1620" t="s">
        <v>70</v>
      </c>
      <c r="F57" s="2267" t="s">
        <v>740</v>
      </c>
      <c r="G57" s="2307"/>
      <c r="H57" s="2307"/>
      <c r="I57" s="2307"/>
      <c r="J57" s="2307"/>
      <c r="K57" s="2307"/>
      <c r="L57" s="2297"/>
      <c r="M57" s="1648">
        <f>T57</f>
        <v>0</v>
      </c>
      <c r="N57" s="1729">
        <f>M57/100000</f>
        <v>0</v>
      </c>
      <c r="O57" s="1648">
        <f>U57</f>
        <v>0</v>
      </c>
      <c r="P57" s="2108">
        <f>N57*O57</f>
        <v>0</v>
      </c>
      <c r="Q57" s="2272" t="str">
        <f t="shared" si="0"/>
        <v xml:space="preserve">STATE: ; PDY: ; KKL: ; MHE: ; YNM: </v>
      </c>
      <c r="R57" s="1776"/>
      <c r="S57" s="2313"/>
      <c r="T57" s="1666">
        <f t="shared" si="1"/>
        <v>0</v>
      </c>
      <c r="U57" s="1666">
        <f t="shared" si="2"/>
        <v>0</v>
      </c>
      <c r="V57" s="1666">
        <f t="shared" si="3"/>
        <v>0</v>
      </c>
      <c r="W57" s="1669" t="str">
        <f t="shared" si="4"/>
        <v xml:space="preserve">STATE: ; PDY: ; KKL: ; MHE: ; YNM: </v>
      </c>
      <c r="X57" s="1666"/>
      <c r="Y57" s="1666"/>
      <c r="Z57" s="1666">
        <f t="shared" si="5"/>
        <v>0</v>
      </c>
      <c r="AA57" s="1666"/>
      <c r="AB57" s="1666"/>
      <c r="AC57" s="1666"/>
      <c r="AD57" s="1666">
        <f t="shared" si="6"/>
        <v>0</v>
      </c>
      <c r="AE57" s="1666"/>
      <c r="AF57" s="1666"/>
      <c r="AG57" s="1666"/>
      <c r="AH57" s="1666">
        <f t="shared" si="7"/>
        <v>0</v>
      </c>
      <c r="AI57" s="1666"/>
      <c r="AJ57" s="1666"/>
      <c r="AK57" s="1666"/>
      <c r="AL57" s="1666">
        <f t="shared" si="8"/>
        <v>0</v>
      </c>
      <c r="AM57" s="1666"/>
      <c r="AN57" s="1666"/>
      <c r="AO57" s="1666"/>
      <c r="AP57" s="1666">
        <f t="shared" si="9"/>
        <v>0</v>
      </c>
      <c r="AQ57" s="1666"/>
      <c r="AR57" s="1666">
        <f t="shared" si="10"/>
        <v>0</v>
      </c>
      <c r="AS57" s="1666">
        <f t="shared" si="11"/>
        <v>0</v>
      </c>
      <c r="AT57" s="1666">
        <f t="shared" si="12"/>
        <v>0</v>
      </c>
      <c r="AU57" s="1666" t="str">
        <f t="shared" si="13"/>
        <v xml:space="preserve">STATE: ; PDY: ; KKL: ; MHE: ; YNM: </v>
      </c>
      <c r="AV57" s="2265"/>
    </row>
    <row r="58" spans="1:48" s="2295" customFormat="1" ht="39.75" customHeight="1">
      <c r="A58" s="2300" t="s">
        <v>4338</v>
      </c>
      <c r="B58" s="1799">
        <v>12.7</v>
      </c>
      <c r="C58" s="2176"/>
      <c r="D58" s="2176" t="s">
        <v>1516</v>
      </c>
      <c r="E58" s="2293"/>
      <c r="F58" s="2293"/>
      <c r="G58" s="2196"/>
      <c r="H58" s="2196"/>
      <c r="I58" s="2196"/>
      <c r="J58" s="2196"/>
      <c r="K58" s="2196"/>
      <c r="L58" s="2196"/>
      <c r="M58" s="2196"/>
      <c r="N58" s="2095"/>
      <c r="O58" s="2196"/>
      <c r="P58" s="2095">
        <f>SUM(P59:P63)</f>
        <v>0</v>
      </c>
      <c r="Q58" s="2272"/>
      <c r="R58" s="2294"/>
      <c r="S58" s="2142">
        <f>SUM(S59:S63)</f>
        <v>0</v>
      </c>
      <c r="T58" s="1666"/>
      <c r="U58" s="1666"/>
      <c r="V58" s="2095">
        <f>SUM(V59:V63)</f>
        <v>0</v>
      </c>
      <c r="W58" s="1669"/>
      <c r="X58" s="1666"/>
      <c r="Y58" s="1666"/>
      <c r="Z58" s="2095">
        <f>SUM(Z59:Z63)</f>
        <v>0</v>
      </c>
      <c r="AA58" s="1666"/>
      <c r="AB58" s="1666"/>
      <c r="AC58" s="1666"/>
      <c r="AD58" s="2095">
        <f>SUM(AD59:AD63)</f>
        <v>0</v>
      </c>
      <c r="AE58" s="1666"/>
      <c r="AF58" s="1666"/>
      <c r="AG58" s="1666"/>
      <c r="AH58" s="2095">
        <f>SUM(AH59:AH63)</f>
        <v>0</v>
      </c>
      <c r="AI58" s="1666"/>
      <c r="AJ58" s="1666"/>
      <c r="AK58" s="1666"/>
      <c r="AL58" s="2095">
        <f>SUM(AL59:AL63)</f>
        <v>0</v>
      </c>
      <c r="AM58" s="1666"/>
      <c r="AN58" s="1666"/>
      <c r="AO58" s="1666"/>
      <c r="AP58" s="2095">
        <f>SUM(AP59:AP63)</f>
        <v>0</v>
      </c>
      <c r="AQ58" s="1666"/>
      <c r="AR58" s="2095">
        <f>SUM(AR59:AR63)</f>
        <v>0</v>
      </c>
      <c r="AS58" s="1666"/>
      <c r="AT58" s="1666"/>
      <c r="AU58" s="1666"/>
      <c r="AV58" s="2265"/>
    </row>
    <row r="59" spans="1:48" s="2295" customFormat="1" ht="46.5" customHeight="1">
      <c r="A59" s="2295">
        <v>1</v>
      </c>
      <c r="B59" s="2295" t="s">
        <v>1517</v>
      </c>
      <c r="C59" s="1644" t="s">
        <v>243</v>
      </c>
      <c r="D59" s="1644" t="s">
        <v>1518</v>
      </c>
      <c r="E59" s="1620" t="s">
        <v>70</v>
      </c>
      <c r="F59" s="2267" t="s">
        <v>4967</v>
      </c>
      <c r="G59" s="2314"/>
      <c r="H59" s="2314"/>
      <c r="I59" s="2301"/>
      <c r="J59" s="2301"/>
      <c r="K59" s="2307"/>
      <c r="L59" s="2268"/>
      <c r="M59" s="1648">
        <f>T59</f>
        <v>0</v>
      </c>
      <c r="N59" s="1729">
        <f>M59/100000</f>
        <v>0</v>
      </c>
      <c r="O59" s="1648">
        <f>U59</f>
        <v>0</v>
      </c>
      <c r="P59" s="2108">
        <f>N59*O59</f>
        <v>0</v>
      </c>
      <c r="Q59" s="2272" t="str">
        <f t="shared" si="0"/>
        <v xml:space="preserve">STATE: ; PDY: ; KKL: ; MHE: ; YNM: </v>
      </c>
      <c r="R59" s="1774">
        <f>'Ab3. ASHA'!Q98</f>
        <v>0</v>
      </c>
      <c r="S59" s="2298">
        <f>'Ab3. ASHA'!R98</f>
        <v>0</v>
      </c>
      <c r="T59" s="1666">
        <f t="shared" si="1"/>
        <v>0</v>
      </c>
      <c r="U59" s="1666">
        <f t="shared" si="2"/>
        <v>0</v>
      </c>
      <c r="V59" s="1666">
        <f t="shared" si="3"/>
        <v>0</v>
      </c>
      <c r="W59" s="1669" t="str">
        <f t="shared" si="4"/>
        <v xml:space="preserve">STATE: ; PDY: ; KKL: ; MHE: ; YNM: </v>
      </c>
      <c r="X59" s="1666"/>
      <c r="Y59" s="1666"/>
      <c r="Z59" s="1666">
        <f t="shared" si="5"/>
        <v>0</v>
      </c>
      <c r="AA59" s="1666"/>
      <c r="AB59" s="1666"/>
      <c r="AC59" s="1666"/>
      <c r="AD59" s="1666">
        <f t="shared" si="6"/>
        <v>0</v>
      </c>
      <c r="AE59" s="1666"/>
      <c r="AF59" s="1666"/>
      <c r="AG59" s="1666"/>
      <c r="AH59" s="1666">
        <f t="shared" si="7"/>
        <v>0</v>
      </c>
      <c r="AI59" s="1666"/>
      <c r="AJ59" s="1666"/>
      <c r="AK59" s="1666"/>
      <c r="AL59" s="1666">
        <f t="shared" si="8"/>
        <v>0</v>
      </c>
      <c r="AM59" s="1666"/>
      <c r="AN59" s="1666"/>
      <c r="AO59" s="1666"/>
      <c r="AP59" s="1666">
        <f t="shared" si="9"/>
        <v>0</v>
      </c>
      <c r="AQ59" s="1666"/>
      <c r="AR59" s="1666">
        <f t="shared" si="10"/>
        <v>0</v>
      </c>
      <c r="AS59" s="1666">
        <f t="shared" si="11"/>
        <v>0</v>
      </c>
      <c r="AT59" s="1666">
        <f t="shared" si="12"/>
        <v>0</v>
      </c>
      <c r="AU59" s="1666" t="str">
        <f t="shared" si="13"/>
        <v xml:space="preserve">STATE: ; PDY: ; KKL: ; MHE: ; YNM: </v>
      </c>
      <c r="AV59" s="2265" t="s">
        <v>7582</v>
      </c>
    </row>
    <row r="60" spans="1:48" s="2295" customFormat="1" ht="48" customHeight="1">
      <c r="A60" s="2295">
        <v>2</v>
      </c>
      <c r="B60" s="2295" t="s">
        <v>1519</v>
      </c>
      <c r="C60" s="1817"/>
      <c r="D60" s="1644" t="s">
        <v>2523</v>
      </c>
      <c r="E60" s="1620" t="s">
        <v>70</v>
      </c>
      <c r="F60" s="2267" t="s">
        <v>4967</v>
      </c>
      <c r="G60" s="2307"/>
      <c r="H60" s="2307"/>
      <c r="I60" s="2307"/>
      <c r="J60" s="2307"/>
      <c r="K60" s="2307"/>
      <c r="L60" s="2297"/>
      <c r="M60" s="1648">
        <f>T60</f>
        <v>0</v>
      </c>
      <c r="N60" s="1729">
        <f>M60/100000</f>
        <v>0</v>
      </c>
      <c r="O60" s="1648">
        <f>U60</f>
        <v>0</v>
      </c>
      <c r="P60" s="2108">
        <f>N60*O60</f>
        <v>0</v>
      </c>
      <c r="Q60" s="2272" t="str">
        <f t="shared" si="0"/>
        <v xml:space="preserve">STATE: ; PDY: ; KKL: ; MHE: ; YNM: </v>
      </c>
      <c r="R60" s="1774">
        <f>'Ab3. ASHA'!Q99</f>
        <v>0</v>
      </c>
      <c r="S60" s="2298">
        <f>'Ab3. ASHA'!R99</f>
        <v>0</v>
      </c>
      <c r="T60" s="1666">
        <f t="shared" si="1"/>
        <v>0</v>
      </c>
      <c r="U60" s="1666">
        <f t="shared" si="2"/>
        <v>0</v>
      </c>
      <c r="V60" s="1666">
        <f t="shared" si="3"/>
        <v>0</v>
      </c>
      <c r="W60" s="1669" t="str">
        <f t="shared" si="4"/>
        <v xml:space="preserve">STATE: ; PDY: ; KKL: ; MHE: ; YNM: </v>
      </c>
      <c r="X60" s="1666"/>
      <c r="Y60" s="1666"/>
      <c r="Z60" s="1666">
        <f t="shared" si="5"/>
        <v>0</v>
      </c>
      <c r="AA60" s="1666"/>
      <c r="AB60" s="1666"/>
      <c r="AC60" s="1666"/>
      <c r="AD60" s="1666">
        <f t="shared" si="6"/>
        <v>0</v>
      </c>
      <c r="AE60" s="1666"/>
      <c r="AF60" s="1666"/>
      <c r="AG60" s="1666"/>
      <c r="AH60" s="1666">
        <f t="shared" si="7"/>
        <v>0</v>
      </c>
      <c r="AI60" s="1666"/>
      <c r="AJ60" s="1666"/>
      <c r="AK60" s="1666"/>
      <c r="AL60" s="1666">
        <f t="shared" si="8"/>
        <v>0</v>
      </c>
      <c r="AM60" s="1666"/>
      <c r="AN60" s="1666"/>
      <c r="AO60" s="1666"/>
      <c r="AP60" s="1666">
        <f t="shared" si="9"/>
        <v>0</v>
      </c>
      <c r="AQ60" s="1666"/>
      <c r="AR60" s="1666">
        <f t="shared" si="10"/>
        <v>0</v>
      </c>
      <c r="AS60" s="1666">
        <f t="shared" si="11"/>
        <v>0</v>
      </c>
      <c r="AT60" s="1666">
        <f t="shared" si="12"/>
        <v>0</v>
      </c>
      <c r="AU60" s="1666" t="str">
        <f t="shared" si="13"/>
        <v xml:space="preserve">STATE: ; PDY: ; KKL: ; MHE: ; YNM: </v>
      </c>
      <c r="AV60" s="2265" t="s">
        <v>7582</v>
      </c>
    </row>
    <row r="61" spans="1:48" s="2295" customFormat="1" ht="58.5" customHeight="1">
      <c r="A61" s="2295">
        <v>3</v>
      </c>
      <c r="B61" s="2295" t="s">
        <v>2521</v>
      </c>
      <c r="C61" s="1817"/>
      <c r="D61" s="1644" t="s">
        <v>2524</v>
      </c>
      <c r="E61" s="1620" t="s">
        <v>70</v>
      </c>
      <c r="F61" s="2267" t="s">
        <v>4967</v>
      </c>
      <c r="G61" s="2307"/>
      <c r="H61" s="2307"/>
      <c r="I61" s="2307"/>
      <c r="J61" s="2307"/>
      <c r="K61" s="2307"/>
      <c r="L61" s="2297"/>
      <c r="M61" s="1648">
        <f>T61</f>
        <v>0</v>
      </c>
      <c r="N61" s="1729">
        <f>M61/100000</f>
        <v>0</v>
      </c>
      <c r="O61" s="1648">
        <f>U61</f>
        <v>0</v>
      </c>
      <c r="P61" s="2108">
        <f>N61*O61</f>
        <v>0</v>
      </c>
      <c r="Q61" s="2272" t="str">
        <f t="shared" si="0"/>
        <v xml:space="preserve">STATE: ; PDY: ; KKL: ; MHE: ; YNM: </v>
      </c>
      <c r="R61" s="1774">
        <f>'Ab3. ASHA'!Q100</f>
        <v>0</v>
      </c>
      <c r="S61" s="2298">
        <f>'Ab3. ASHA'!R100</f>
        <v>0</v>
      </c>
      <c r="T61" s="1666">
        <f t="shared" si="1"/>
        <v>0</v>
      </c>
      <c r="U61" s="1666">
        <f t="shared" si="2"/>
        <v>0</v>
      </c>
      <c r="V61" s="1666">
        <f t="shared" si="3"/>
        <v>0</v>
      </c>
      <c r="W61" s="1669" t="str">
        <f t="shared" si="4"/>
        <v xml:space="preserve">STATE: ; PDY: ; KKL: ; MHE: ; YNM: </v>
      </c>
      <c r="X61" s="1666"/>
      <c r="Y61" s="1666"/>
      <c r="Z61" s="1666">
        <f t="shared" si="5"/>
        <v>0</v>
      </c>
      <c r="AA61" s="1666"/>
      <c r="AB61" s="1666"/>
      <c r="AC61" s="1666"/>
      <c r="AD61" s="1666">
        <f t="shared" si="6"/>
        <v>0</v>
      </c>
      <c r="AE61" s="1666"/>
      <c r="AF61" s="1666"/>
      <c r="AG61" s="1666"/>
      <c r="AH61" s="1666">
        <f t="shared" si="7"/>
        <v>0</v>
      </c>
      <c r="AI61" s="1666"/>
      <c r="AJ61" s="1666"/>
      <c r="AK61" s="1666"/>
      <c r="AL61" s="1666">
        <f t="shared" si="8"/>
        <v>0</v>
      </c>
      <c r="AM61" s="1666"/>
      <c r="AN61" s="1666"/>
      <c r="AO61" s="1666"/>
      <c r="AP61" s="1666">
        <f t="shared" si="9"/>
        <v>0</v>
      </c>
      <c r="AQ61" s="1666"/>
      <c r="AR61" s="1666">
        <f t="shared" si="10"/>
        <v>0</v>
      </c>
      <c r="AS61" s="1666">
        <f t="shared" si="11"/>
        <v>0</v>
      </c>
      <c r="AT61" s="1666">
        <f t="shared" si="12"/>
        <v>0</v>
      </c>
      <c r="AU61" s="1666" t="str">
        <f t="shared" si="13"/>
        <v xml:space="preserve">STATE: ; PDY: ; KKL: ; MHE: ; YNM: </v>
      </c>
      <c r="AV61" s="2265" t="s">
        <v>7583</v>
      </c>
    </row>
    <row r="62" spans="1:48" s="2295" customFormat="1" ht="53.25" customHeight="1">
      <c r="A62" s="2295">
        <v>4</v>
      </c>
      <c r="B62" s="2295" t="s">
        <v>2522</v>
      </c>
      <c r="C62" s="1817"/>
      <c r="D62" s="1644" t="s">
        <v>2852</v>
      </c>
      <c r="E62" s="1620" t="s">
        <v>70</v>
      </c>
      <c r="F62" s="2267" t="s">
        <v>4967</v>
      </c>
      <c r="G62" s="2307"/>
      <c r="H62" s="2307"/>
      <c r="I62" s="2307"/>
      <c r="J62" s="2307"/>
      <c r="K62" s="2307"/>
      <c r="L62" s="2297"/>
      <c r="M62" s="1648">
        <f>T62</f>
        <v>0</v>
      </c>
      <c r="N62" s="1729">
        <f>M62/100000</f>
        <v>0</v>
      </c>
      <c r="O62" s="1648">
        <f>U62</f>
        <v>0</v>
      </c>
      <c r="P62" s="2108">
        <f>N62*O62</f>
        <v>0</v>
      </c>
      <c r="Q62" s="2272" t="str">
        <f t="shared" si="0"/>
        <v xml:space="preserve">STATE: ; PDY: ; KKL: ; MHE: ; YNM: </v>
      </c>
      <c r="R62" s="1774">
        <f>'Ab3. ASHA'!Q101</f>
        <v>0</v>
      </c>
      <c r="S62" s="2298">
        <f>'Ab3. ASHA'!R101</f>
        <v>0</v>
      </c>
      <c r="T62" s="1666">
        <f t="shared" si="1"/>
        <v>0</v>
      </c>
      <c r="U62" s="1666">
        <f t="shared" si="2"/>
        <v>0</v>
      </c>
      <c r="V62" s="1666">
        <f t="shared" si="3"/>
        <v>0</v>
      </c>
      <c r="W62" s="1669" t="str">
        <f t="shared" si="4"/>
        <v xml:space="preserve">STATE: ; PDY: ; KKL: ; MHE: ; YNM: </v>
      </c>
      <c r="X62" s="1666"/>
      <c r="Y62" s="1666"/>
      <c r="Z62" s="1666">
        <f t="shared" si="5"/>
        <v>0</v>
      </c>
      <c r="AA62" s="1666"/>
      <c r="AB62" s="1666"/>
      <c r="AC62" s="1666"/>
      <c r="AD62" s="1666">
        <f t="shared" si="6"/>
        <v>0</v>
      </c>
      <c r="AE62" s="1666"/>
      <c r="AF62" s="1666"/>
      <c r="AG62" s="1666"/>
      <c r="AH62" s="1666">
        <f t="shared" si="7"/>
        <v>0</v>
      </c>
      <c r="AI62" s="1666"/>
      <c r="AJ62" s="1666"/>
      <c r="AK62" s="1666"/>
      <c r="AL62" s="1666">
        <f t="shared" si="8"/>
        <v>0</v>
      </c>
      <c r="AM62" s="1666"/>
      <c r="AN62" s="1666"/>
      <c r="AO62" s="1666"/>
      <c r="AP62" s="1666">
        <f t="shared" si="9"/>
        <v>0</v>
      </c>
      <c r="AQ62" s="1666"/>
      <c r="AR62" s="1666">
        <f t="shared" si="10"/>
        <v>0</v>
      </c>
      <c r="AS62" s="1666">
        <f t="shared" si="11"/>
        <v>0</v>
      </c>
      <c r="AT62" s="1666">
        <f t="shared" si="12"/>
        <v>0</v>
      </c>
      <c r="AU62" s="1666" t="str">
        <f t="shared" si="13"/>
        <v xml:space="preserve">STATE: ; PDY: ; KKL: ; MHE: ; YNM: </v>
      </c>
      <c r="AV62" s="2265" t="s">
        <v>7582</v>
      </c>
    </row>
    <row r="63" spans="1:48" s="2295" customFormat="1" ht="36">
      <c r="A63" s="2295">
        <v>5</v>
      </c>
      <c r="B63" s="2295" t="s">
        <v>2851</v>
      </c>
      <c r="C63" s="1817"/>
      <c r="D63" s="1644" t="s">
        <v>1308</v>
      </c>
      <c r="E63" s="1620" t="s">
        <v>70</v>
      </c>
      <c r="F63" s="2267" t="s">
        <v>4967</v>
      </c>
      <c r="G63" s="2307"/>
      <c r="H63" s="2307"/>
      <c r="I63" s="2307"/>
      <c r="J63" s="2307"/>
      <c r="K63" s="2307"/>
      <c r="L63" s="2297"/>
      <c r="M63" s="1648">
        <f>T63</f>
        <v>0</v>
      </c>
      <c r="N63" s="1729">
        <f>M63/100000</f>
        <v>0</v>
      </c>
      <c r="O63" s="1648">
        <f>U63</f>
        <v>0</v>
      </c>
      <c r="P63" s="2108">
        <f>N63*O63</f>
        <v>0</v>
      </c>
      <c r="Q63" s="2272" t="str">
        <f t="shared" si="0"/>
        <v xml:space="preserve">STATE: ; PDY: ; KKL: ; MHE: ; YNM: </v>
      </c>
      <c r="R63" s="1774">
        <f>'Ab3. ASHA'!Q102</f>
        <v>0</v>
      </c>
      <c r="S63" s="2298">
        <f>'Ab3. ASHA'!R102</f>
        <v>0</v>
      </c>
      <c r="T63" s="1666">
        <f t="shared" si="1"/>
        <v>0</v>
      </c>
      <c r="U63" s="1666">
        <f t="shared" si="2"/>
        <v>0</v>
      </c>
      <c r="V63" s="1666">
        <f t="shared" si="3"/>
        <v>0</v>
      </c>
      <c r="W63" s="1669" t="str">
        <f t="shared" si="4"/>
        <v xml:space="preserve">STATE: ; PDY: ; KKL: ; MHE: ; YNM: </v>
      </c>
      <c r="X63" s="1666"/>
      <c r="Y63" s="1666"/>
      <c r="Z63" s="1666">
        <f t="shared" si="5"/>
        <v>0</v>
      </c>
      <c r="AA63" s="1666"/>
      <c r="AB63" s="1666"/>
      <c r="AC63" s="1666"/>
      <c r="AD63" s="1666">
        <f t="shared" si="6"/>
        <v>0</v>
      </c>
      <c r="AE63" s="1666"/>
      <c r="AF63" s="1666"/>
      <c r="AG63" s="1666"/>
      <c r="AH63" s="1666">
        <f t="shared" si="7"/>
        <v>0</v>
      </c>
      <c r="AI63" s="1666"/>
      <c r="AJ63" s="1666"/>
      <c r="AK63" s="1666"/>
      <c r="AL63" s="1666">
        <f t="shared" si="8"/>
        <v>0</v>
      </c>
      <c r="AM63" s="1666"/>
      <c r="AN63" s="1666"/>
      <c r="AO63" s="1666"/>
      <c r="AP63" s="1666">
        <f t="shared" si="9"/>
        <v>0</v>
      </c>
      <c r="AQ63" s="1666"/>
      <c r="AR63" s="1666">
        <f t="shared" si="10"/>
        <v>0</v>
      </c>
      <c r="AS63" s="1666">
        <f t="shared" si="11"/>
        <v>0</v>
      </c>
      <c r="AT63" s="1666">
        <f t="shared" si="12"/>
        <v>0</v>
      </c>
      <c r="AU63" s="1666" t="str">
        <f t="shared" si="13"/>
        <v xml:space="preserve">STATE: ; PDY: ; KKL: ; MHE: ; YNM: </v>
      </c>
      <c r="AV63" s="2265"/>
    </row>
    <row r="64" spans="1:48" s="2295" customFormat="1" ht="49.5" customHeight="1">
      <c r="A64" s="2300" t="s">
        <v>4341</v>
      </c>
      <c r="B64" s="1799">
        <v>12.8</v>
      </c>
      <c r="C64" s="2176"/>
      <c r="D64" s="2176" t="s">
        <v>2647</v>
      </c>
      <c r="E64" s="2293"/>
      <c r="F64" s="2293"/>
      <c r="G64" s="2196"/>
      <c r="H64" s="2196"/>
      <c r="I64" s="2196"/>
      <c r="J64" s="2196"/>
      <c r="K64" s="2196"/>
      <c r="L64" s="2196"/>
      <c r="M64" s="2196"/>
      <c r="N64" s="2095"/>
      <c r="O64" s="2196"/>
      <c r="P64" s="2095">
        <f>SUM(P65:P66)</f>
        <v>0</v>
      </c>
      <c r="Q64" s="2272"/>
      <c r="R64" s="2294"/>
      <c r="S64" s="2142">
        <f>SUM(S65:S66)</f>
        <v>0</v>
      </c>
      <c r="T64" s="1666"/>
      <c r="U64" s="1666"/>
      <c r="V64" s="2095">
        <f>SUM(V65:V66)</f>
        <v>0</v>
      </c>
      <c r="W64" s="1669"/>
      <c r="X64" s="1666"/>
      <c r="Y64" s="1666"/>
      <c r="Z64" s="2095">
        <f>SUM(Z65:Z66)</f>
        <v>0</v>
      </c>
      <c r="AA64" s="1666"/>
      <c r="AB64" s="1666"/>
      <c r="AC64" s="1666"/>
      <c r="AD64" s="2095">
        <f>SUM(AD65:AD66)</f>
        <v>0</v>
      </c>
      <c r="AE64" s="1666"/>
      <c r="AF64" s="1666"/>
      <c r="AG64" s="1666"/>
      <c r="AH64" s="2095">
        <f>SUM(AH65:AH66)</f>
        <v>0</v>
      </c>
      <c r="AI64" s="1666"/>
      <c r="AJ64" s="1666"/>
      <c r="AK64" s="1666"/>
      <c r="AL64" s="2095">
        <f>SUM(AL65:AL66)</f>
        <v>0</v>
      </c>
      <c r="AM64" s="1666"/>
      <c r="AN64" s="1666"/>
      <c r="AO64" s="1666"/>
      <c r="AP64" s="2095">
        <f>SUM(AP65:AP66)</f>
        <v>0</v>
      </c>
      <c r="AQ64" s="1666"/>
      <c r="AR64" s="2095">
        <f>SUM(AR65:AR66)</f>
        <v>0</v>
      </c>
      <c r="AS64" s="1666"/>
      <c r="AT64" s="1666"/>
      <c r="AU64" s="1666"/>
      <c r="AV64" s="2265"/>
    </row>
    <row r="65" spans="1:49" s="2295" customFormat="1" ht="36">
      <c r="A65" s="2295">
        <v>1</v>
      </c>
      <c r="B65" s="2295" t="s">
        <v>1520</v>
      </c>
      <c r="C65" s="1644" t="s">
        <v>1371</v>
      </c>
      <c r="D65" s="1644" t="s">
        <v>1521</v>
      </c>
      <c r="E65" s="1620" t="s">
        <v>70</v>
      </c>
      <c r="F65" s="2267" t="s">
        <v>3296</v>
      </c>
      <c r="G65" s="2307"/>
      <c r="H65" s="2307"/>
      <c r="I65" s="2307"/>
      <c r="J65" s="2307"/>
      <c r="K65" s="2307"/>
      <c r="L65" s="2297"/>
      <c r="M65" s="1648">
        <f>T65</f>
        <v>0</v>
      </c>
      <c r="N65" s="1729">
        <f>M65/100000</f>
        <v>0</v>
      </c>
      <c r="O65" s="1648">
        <f>U65</f>
        <v>0</v>
      </c>
      <c r="P65" s="2108">
        <f>N65*O65</f>
        <v>0</v>
      </c>
      <c r="Q65" s="2272" t="str">
        <f t="shared" si="0"/>
        <v xml:space="preserve">STATE: ; PDY: ; KKL: ; MHE: ; YNM: </v>
      </c>
      <c r="R65" s="1774">
        <f>'Abs5. Blood services &amp; Disorder'!Q27</f>
        <v>0</v>
      </c>
      <c r="S65" s="2298">
        <f>'Abs5. Blood services &amp; Disorder'!R27</f>
        <v>0</v>
      </c>
      <c r="T65" s="1666">
        <f t="shared" si="1"/>
        <v>0</v>
      </c>
      <c r="U65" s="1666">
        <f t="shared" si="2"/>
        <v>0</v>
      </c>
      <c r="V65" s="1666">
        <f t="shared" si="3"/>
        <v>0</v>
      </c>
      <c r="W65" s="1669" t="str">
        <f t="shared" si="4"/>
        <v xml:space="preserve">STATE: ; PDY: ; KKL: ; MHE: ; YNM: </v>
      </c>
      <c r="X65" s="1666"/>
      <c r="Y65" s="1666"/>
      <c r="Z65" s="1666">
        <f t="shared" si="5"/>
        <v>0</v>
      </c>
      <c r="AA65" s="1666"/>
      <c r="AB65" s="1666"/>
      <c r="AC65" s="1666"/>
      <c r="AD65" s="1666">
        <f t="shared" si="6"/>
        <v>0</v>
      </c>
      <c r="AE65" s="1666"/>
      <c r="AF65" s="1666"/>
      <c r="AG65" s="1666"/>
      <c r="AH65" s="1666">
        <f t="shared" si="7"/>
        <v>0</v>
      </c>
      <c r="AI65" s="1666"/>
      <c r="AJ65" s="1666"/>
      <c r="AK65" s="1666"/>
      <c r="AL65" s="1666">
        <f t="shared" si="8"/>
        <v>0</v>
      </c>
      <c r="AM65" s="1666"/>
      <c r="AN65" s="1666"/>
      <c r="AO65" s="1666"/>
      <c r="AP65" s="1666">
        <f t="shared" si="9"/>
        <v>0</v>
      </c>
      <c r="AQ65" s="1666"/>
      <c r="AR65" s="1666">
        <f t="shared" si="10"/>
        <v>0</v>
      </c>
      <c r="AS65" s="1666">
        <f t="shared" si="11"/>
        <v>0</v>
      </c>
      <c r="AT65" s="1666">
        <f t="shared" si="12"/>
        <v>0</v>
      </c>
      <c r="AU65" s="1666" t="str">
        <f t="shared" si="13"/>
        <v xml:space="preserve">STATE: ; PDY: ; KKL: ; MHE: ; YNM: </v>
      </c>
      <c r="AV65" s="2265" t="s">
        <v>7584</v>
      </c>
    </row>
    <row r="66" spans="1:49" s="2295" customFormat="1" ht="36">
      <c r="A66" s="2295">
        <v>2</v>
      </c>
      <c r="B66" s="2295" t="s">
        <v>1522</v>
      </c>
      <c r="C66" s="1817"/>
      <c r="D66" s="1644" t="s">
        <v>1308</v>
      </c>
      <c r="E66" s="1620" t="s">
        <v>70</v>
      </c>
      <c r="F66" s="2267" t="s">
        <v>3296</v>
      </c>
      <c r="G66" s="2307"/>
      <c r="H66" s="2307"/>
      <c r="I66" s="2307"/>
      <c r="J66" s="2307"/>
      <c r="K66" s="2307"/>
      <c r="L66" s="2268"/>
      <c r="M66" s="1648">
        <f>T66</f>
        <v>0</v>
      </c>
      <c r="N66" s="1729">
        <f>M66/100000</f>
        <v>0</v>
      </c>
      <c r="O66" s="1648">
        <f>U66</f>
        <v>0</v>
      </c>
      <c r="P66" s="2108">
        <f>N66*O66</f>
        <v>0</v>
      </c>
      <c r="Q66" s="2272" t="str">
        <f t="shared" si="0"/>
        <v xml:space="preserve">STATE: ; PDY: ; KKL: ; MHE: ; YNM: </v>
      </c>
      <c r="R66" s="1774">
        <f>'Abs5. Blood services &amp; Disorder'!Q28</f>
        <v>0</v>
      </c>
      <c r="S66" s="2298">
        <f>'Abs5. Blood services &amp; Disorder'!R28</f>
        <v>0</v>
      </c>
      <c r="T66" s="1666">
        <f t="shared" si="1"/>
        <v>0</v>
      </c>
      <c r="U66" s="1666">
        <f t="shared" si="2"/>
        <v>0</v>
      </c>
      <c r="V66" s="1666">
        <f t="shared" si="3"/>
        <v>0</v>
      </c>
      <c r="W66" s="1669" t="str">
        <f t="shared" si="4"/>
        <v xml:space="preserve">STATE: ; PDY: ; KKL: ; MHE: ; YNM: </v>
      </c>
      <c r="X66" s="1666"/>
      <c r="Y66" s="1666"/>
      <c r="Z66" s="1666">
        <f t="shared" si="5"/>
        <v>0</v>
      </c>
      <c r="AA66" s="1666"/>
      <c r="AB66" s="1666"/>
      <c r="AC66" s="1666"/>
      <c r="AD66" s="1666">
        <f t="shared" si="6"/>
        <v>0</v>
      </c>
      <c r="AE66" s="1666"/>
      <c r="AF66" s="1666"/>
      <c r="AG66" s="1666"/>
      <c r="AH66" s="1666">
        <f t="shared" si="7"/>
        <v>0</v>
      </c>
      <c r="AI66" s="1666"/>
      <c r="AJ66" s="1666"/>
      <c r="AK66" s="1666"/>
      <c r="AL66" s="1666">
        <f t="shared" si="8"/>
        <v>0</v>
      </c>
      <c r="AM66" s="1666"/>
      <c r="AN66" s="1666"/>
      <c r="AO66" s="1666"/>
      <c r="AP66" s="1666">
        <f t="shared" si="9"/>
        <v>0</v>
      </c>
      <c r="AQ66" s="1666"/>
      <c r="AR66" s="1666">
        <f t="shared" si="10"/>
        <v>0</v>
      </c>
      <c r="AS66" s="1666">
        <f t="shared" si="11"/>
        <v>0</v>
      </c>
      <c r="AT66" s="1666">
        <f t="shared" si="12"/>
        <v>0</v>
      </c>
      <c r="AU66" s="1666" t="str">
        <f t="shared" si="13"/>
        <v xml:space="preserve">STATE: ; PDY: ; KKL: ; MHE: ; YNM: </v>
      </c>
      <c r="AV66" s="2265"/>
    </row>
    <row r="67" spans="1:49" s="2295" customFormat="1" ht="36">
      <c r="A67" s="2300" t="s">
        <v>4342</v>
      </c>
      <c r="B67" s="1799">
        <v>12.9</v>
      </c>
      <c r="C67" s="2176"/>
      <c r="D67" s="2176" t="s">
        <v>1523</v>
      </c>
      <c r="E67" s="2293"/>
      <c r="F67" s="2293"/>
      <c r="G67" s="2196"/>
      <c r="H67" s="2196"/>
      <c r="I67" s="2196"/>
      <c r="J67" s="2196"/>
      <c r="K67" s="2196"/>
      <c r="L67" s="2196"/>
      <c r="M67" s="2196"/>
      <c r="N67" s="2095"/>
      <c r="O67" s="2196"/>
      <c r="P67" s="2095">
        <f>SUM(P68:P71)</f>
        <v>6.6938399999999998</v>
      </c>
      <c r="Q67" s="2272"/>
      <c r="R67" s="2294"/>
      <c r="S67" s="2142">
        <f>SUM(S68:S71)</f>
        <v>0</v>
      </c>
      <c r="T67" s="1666"/>
      <c r="U67" s="1666"/>
      <c r="V67" s="2095">
        <f>SUM(V68:V71)</f>
        <v>669384</v>
      </c>
      <c r="W67" s="1669"/>
      <c r="X67" s="1666"/>
      <c r="Y67" s="1666"/>
      <c r="Z67" s="2095">
        <f>SUM(Z68:Z71)</f>
        <v>669384</v>
      </c>
      <c r="AA67" s="1666"/>
      <c r="AB67" s="1666"/>
      <c r="AC67" s="1666"/>
      <c r="AD67" s="2095">
        <f>SUM(AD68:AD71)</f>
        <v>0</v>
      </c>
      <c r="AE67" s="1666"/>
      <c r="AF67" s="1666"/>
      <c r="AG67" s="1666"/>
      <c r="AH67" s="2095">
        <f>SUM(AH68:AH71)</f>
        <v>0</v>
      </c>
      <c r="AI67" s="1666"/>
      <c r="AJ67" s="1666"/>
      <c r="AK67" s="1666"/>
      <c r="AL67" s="2095">
        <f>SUM(AL68:AL71)</f>
        <v>0</v>
      </c>
      <c r="AM67" s="1666"/>
      <c r="AN67" s="1666"/>
      <c r="AO67" s="1666"/>
      <c r="AP67" s="2095">
        <f>SUM(AP68:AP71)</f>
        <v>0</v>
      </c>
      <c r="AQ67" s="1666"/>
      <c r="AR67" s="2095">
        <f>SUM(AR68:AR71)</f>
        <v>669384</v>
      </c>
      <c r="AS67" s="1666"/>
      <c r="AT67" s="1666"/>
      <c r="AU67" s="1666"/>
      <c r="AV67" s="2265"/>
    </row>
    <row r="68" spans="1:49" s="2295" customFormat="1" ht="234">
      <c r="A68" s="2295">
        <v>1</v>
      </c>
      <c r="B68" s="2295" t="s">
        <v>1524</v>
      </c>
      <c r="C68" s="1644" t="s">
        <v>1525</v>
      </c>
      <c r="D68" s="1644" t="s">
        <v>1526</v>
      </c>
      <c r="E68" s="1620" t="s">
        <v>70</v>
      </c>
      <c r="F68" s="2267" t="s">
        <v>2925</v>
      </c>
      <c r="G68" s="2167"/>
      <c r="H68" s="2315"/>
      <c r="I68" s="2301"/>
      <c r="J68" s="2301"/>
      <c r="K68" s="2316"/>
      <c r="L68" s="2315"/>
      <c r="M68" s="1648">
        <f t="shared" ref="M68:M75" si="26">T68</f>
        <v>3.2</v>
      </c>
      <c r="N68" s="1729">
        <f t="shared" ref="N68:N75" si="27">M68/100000</f>
        <v>3.1999999999999999E-5</v>
      </c>
      <c r="O68" s="1648">
        <f t="shared" ref="O68:O75" si="28">U68</f>
        <v>15625</v>
      </c>
      <c r="P68" s="2108">
        <f t="shared" ref="P68:P75" si="29">N68*O68</f>
        <v>0.5</v>
      </c>
      <c r="Q68" s="2272" t="str">
        <f t="shared" si="0"/>
        <v xml:space="preserve">STATE: In UT 81 HSCs, 40 PHCs, 4 CHCs, 9 SDHs, 5 DHs are available.(i). State Level MIS (Quarterly and Annual) Format(ii). District Level MIS (Monthly Consolidtated, DHQ, Quarterly &amp; Annual) Format(iii) Facility Level MIS (DH,SDH, CHC, PHC &amp; HSC - Monthly and Infrastructure) Format   - Rs.3.20 x 15625 - Rs.0.50 Lakhs                   ; PDY: ; KKL: ; MHE: ; YNM: </v>
      </c>
      <c r="R68" s="1774">
        <f>'Ab4. HMIS-MCTS'!Q14</f>
        <v>0</v>
      </c>
      <c r="S68" s="2298">
        <f>'Ab4. HMIS-MCTS'!R14</f>
        <v>0</v>
      </c>
      <c r="T68" s="1666">
        <f t="shared" si="1"/>
        <v>3.2</v>
      </c>
      <c r="U68" s="1666">
        <f t="shared" si="2"/>
        <v>15625</v>
      </c>
      <c r="V68" s="1666">
        <f t="shared" si="3"/>
        <v>50000</v>
      </c>
      <c r="W68" s="1669" t="str">
        <f t="shared" si="4"/>
        <v xml:space="preserve">STATE: In UT 81 HSCs, 40 PHCs, 4 CHCs, 9 SDHs, 5 DHs are available.(i). State Level MIS (Quarterly and Annual) Format(ii). District Level MIS (Monthly Consolidtated, DHQ, Quarterly &amp; Annual) Format(iii) Facility Level MIS (DH,SDH, CHC, PHC &amp; HSC - Monthly and Infrastructure) Format   - Rs.3.20 x 15625 - Rs.0.50 Lakhs                   ; PDY: ; KKL: ; MHE: ; YNM: </v>
      </c>
      <c r="X68" s="3375">
        <v>3.2</v>
      </c>
      <c r="Y68" s="3375">
        <v>15625</v>
      </c>
      <c r="Z68" s="3375">
        <f>X68*Y68</f>
        <v>50000</v>
      </c>
      <c r="AA68" s="3375" t="s">
        <v>5866</v>
      </c>
      <c r="AB68" s="1666"/>
      <c r="AC68" s="1666"/>
      <c r="AD68" s="1666">
        <f t="shared" si="6"/>
        <v>0</v>
      </c>
      <c r="AE68" s="1666"/>
      <c r="AF68" s="1666"/>
      <c r="AG68" s="1666"/>
      <c r="AH68" s="1666">
        <f t="shared" si="7"/>
        <v>0</v>
      </c>
      <c r="AI68" s="1666"/>
      <c r="AJ68" s="1666"/>
      <c r="AK68" s="1666"/>
      <c r="AL68" s="1666">
        <f t="shared" si="8"/>
        <v>0</v>
      </c>
      <c r="AM68" s="1666"/>
      <c r="AN68" s="1666"/>
      <c r="AO68" s="1666"/>
      <c r="AP68" s="1666">
        <f t="shared" si="9"/>
        <v>0</v>
      </c>
      <c r="AQ68" s="1666"/>
      <c r="AR68" s="1666">
        <f t="shared" si="10"/>
        <v>50000</v>
      </c>
      <c r="AS68" s="1666">
        <f t="shared" si="11"/>
        <v>15625</v>
      </c>
      <c r="AT68" s="1666">
        <f t="shared" si="12"/>
        <v>3.2</v>
      </c>
      <c r="AU68" s="1666" t="str">
        <f t="shared" si="13"/>
        <v xml:space="preserve">STATE: In UT 81 HSCs, 40 PHCs, 4 CHCs, 9 SDHs, 5 DHs are available.(i). State Level MIS (Quarterly and Annual) Format(ii). District Level MIS (Monthly Consolidtated, DHQ, Quarterly &amp; Annual) Format(iii) Facility Level MIS (DH,SDH, CHC, PHC &amp; HSC - Monthly and Infrastructure) Format   - Rs.3.20 x 15625 - Rs.0.50 Lakhs                   ; PDY: ; KKL: ; MHE: ; YNM: </v>
      </c>
      <c r="AV68" s="2265" t="s">
        <v>7585</v>
      </c>
      <c r="AW68" s="4983" t="s">
        <v>7609</v>
      </c>
    </row>
    <row r="69" spans="1:49" s="2295" customFormat="1" ht="144">
      <c r="A69" s="2295">
        <v>2</v>
      </c>
      <c r="B69" s="2295" t="s">
        <v>1527</v>
      </c>
      <c r="C69" s="1644" t="s">
        <v>1528</v>
      </c>
      <c r="D69" s="1644" t="s">
        <v>1529</v>
      </c>
      <c r="E69" s="1620" t="s">
        <v>70</v>
      </c>
      <c r="F69" s="2267" t="s">
        <v>2925</v>
      </c>
      <c r="G69" s="2167"/>
      <c r="H69" s="2315"/>
      <c r="I69" s="2301"/>
      <c r="J69" s="2301"/>
      <c r="K69" s="2315"/>
      <c r="L69" s="2315"/>
      <c r="M69" s="1648">
        <f t="shared" si="26"/>
        <v>500</v>
      </c>
      <c r="N69" s="1729">
        <f t="shared" si="27"/>
        <v>5.0000000000000001E-3</v>
      </c>
      <c r="O69" s="1648">
        <f t="shared" si="28"/>
        <v>1160</v>
      </c>
      <c r="P69" s="2108">
        <f t="shared" si="29"/>
        <v>5.8</v>
      </c>
      <c r="Q69" s="2272" t="str">
        <f t="shared" si="0"/>
        <v xml:space="preserve">STATE: Estimated EC - 210860, PWs - 13017 and Child - 11564
(for the year 2020-21)
1250 Registers (including Buffer Stock)
Rs.500/- one Register; PDY: ; KKL: ; MHE: ; YNM: </v>
      </c>
      <c r="R69" s="1774">
        <f>'Ab4. HMIS-MCTS'!Q15</f>
        <v>0</v>
      </c>
      <c r="S69" s="2298">
        <f>'Ab4. HMIS-MCTS'!R15</f>
        <v>0</v>
      </c>
      <c r="T69" s="1666">
        <f t="shared" si="1"/>
        <v>500</v>
      </c>
      <c r="U69" s="1666">
        <f t="shared" si="2"/>
        <v>1160</v>
      </c>
      <c r="V69" s="1666">
        <f t="shared" si="3"/>
        <v>580000</v>
      </c>
      <c r="W69" s="1669" t="str">
        <f t="shared" si="4"/>
        <v xml:space="preserve">STATE: Estimated EC - 210860, PWs - 13017 and Child - 11564
(for the year 2020-21)
1250 Registers (including Buffer Stock)
Rs.500/- one Register; PDY: ; KKL: ; MHE: ; YNM: </v>
      </c>
      <c r="X69" s="3375">
        <v>500</v>
      </c>
      <c r="Y69" s="3375">
        <v>1160</v>
      </c>
      <c r="Z69" s="3375">
        <f>X69*Y69</f>
        <v>580000</v>
      </c>
      <c r="AA69" s="3375" t="s">
        <v>7098</v>
      </c>
      <c r="AB69" s="1666"/>
      <c r="AC69" s="1666"/>
      <c r="AD69" s="1666">
        <f t="shared" si="6"/>
        <v>0</v>
      </c>
      <c r="AE69" s="1666"/>
      <c r="AF69" s="1666"/>
      <c r="AG69" s="1666"/>
      <c r="AH69" s="1666">
        <f t="shared" si="7"/>
        <v>0</v>
      </c>
      <c r="AI69" s="1666"/>
      <c r="AJ69" s="1666"/>
      <c r="AK69" s="1666"/>
      <c r="AL69" s="1666">
        <f t="shared" si="8"/>
        <v>0</v>
      </c>
      <c r="AM69" s="1666"/>
      <c r="AN69" s="1666"/>
      <c r="AO69" s="1666"/>
      <c r="AP69" s="1666">
        <f t="shared" si="9"/>
        <v>0</v>
      </c>
      <c r="AQ69" s="1666"/>
      <c r="AR69" s="1666">
        <f t="shared" si="10"/>
        <v>580000</v>
      </c>
      <c r="AS69" s="1666">
        <f t="shared" si="11"/>
        <v>1160</v>
      </c>
      <c r="AT69" s="1666">
        <f t="shared" si="12"/>
        <v>500</v>
      </c>
      <c r="AU69" s="1666" t="str">
        <f t="shared" si="13"/>
        <v xml:space="preserve">STATE: Estimated EC - 210860, PWs - 13017 and Child - 11564
(for the year 2020-21)
1250 Registers (including Buffer Stock)
Rs.500/- one Register; PDY: ; KKL: ; MHE: ; YNM: </v>
      </c>
      <c r="AV69" s="2265" t="s">
        <v>7586</v>
      </c>
      <c r="AW69" s="4983" t="s">
        <v>7999</v>
      </c>
    </row>
    <row r="70" spans="1:49" s="2295" customFormat="1" ht="162">
      <c r="A70" s="2295">
        <v>3</v>
      </c>
      <c r="B70" s="2295" t="s">
        <v>1530</v>
      </c>
      <c r="C70" s="1644" t="s">
        <v>1531</v>
      </c>
      <c r="D70" s="1644" t="s">
        <v>1532</v>
      </c>
      <c r="E70" s="1620" t="s">
        <v>70</v>
      </c>
      <c r="F70" s="2267" t="s">
        <v>2925</v>
      </c>
      <c r="G70" s="2167"/>
      <c r="H70" s="2315"/>
      <c r="I70" s="2301"/>
      <c r="J70" s="2301"/>
      <c r="K70" s="2316"/>
      <c r="L70" s="2315"/>
      <c r="M70" s="1648">
        <f t="shared" si="26"/>
        <v>6</v>
      </c>
      <c r="N70" s="1729">
        <f t="shared" si="27"/>
        <v>6.0000000000000002E-5</v>
      </c>
      <c r="O70" s="1648">
        <f t="shared" si="28"/>
        <v>6564</v>
      </c>
      <c r="P70" s="2108">
        <f t="shared" si="29"/>
        <v>0.39384000000000002</v>
      </c>
      <c r="Q70" s="2272" t="str">
        <f t="shared" si="0"/>
        <v xml:space="preserve">STATE: 547 Health Covering villages. Estimated PWs - 13017
and Child - 11564. 6564 Workplan is to be printed
(547 villages * 12 months - 6564). Rs.6/- per villages per month * 12 months; PDY: ; KKL: ; MHE: ; YNM: </v>
      </c>
      <c r="R70" s="1774">
        <f>'Ab4. HMIS-MCTS'!Q16</f>
        <v>0</v>
      </c>
      <c r="S70" s="2298">
        <f>'Ab4. HMIS-MCTS'!R16</f>
        <v>0</v>
      </c>
      <c r="T70" s="1666">
        <f t="shared" si="1"/>
        <v>6</v>
      </c>
      <c r="U70" s="1666">
        <f t="shared" si="2"/>
        <v>6564</v>
      </c>
      <c r="V70" s="1666">
        <f t="shared" si="3"/>
        <v>39384</v>
      </c>
      <c r="W70" s="1669" t="str">
        <f t="shared" si="4"/>
        <v xml:space="preserve">STATE: 547 Health Covering villages. Estimated PWs - 13017
and Child - 11564. 6564 Workplan is to be printed
(547 villages * 12 months - 6564). Rs.6/- per villages per month * 12 months; PDY: ; KKL: ; MHE: ; YNM: </v>
      </c>
      <c r="X70" s="3375">
        <v>6</v>
      </c>
      <c r="Y70" s="3375">
        <v>6564</v>
      </c>
      <c r="Z70" s="3375">
        <f>X70*Y70</f>
        <v>39384</v>
      </c>
      <c r="AA70" s="3375" t="s">
        <v>7099</v>
      </c>
      <c r="AB70" s="1666"/>
      <c r="AC70" s="1666"/>
      <c r="AD70" s="1666">
        <f t="shared" si="6"/>
        <v>0</v>
      </c>
      <c r="AE70" s="1666"/>
      <c r="AF70" s="1666"/>
      <c r="AG70" s="1666"/>
      <c r="AH70" s="1666">
        <f t="shared" si="7"/>
        <v>0</v>
      </c>
      <c r="AI70" s="1666"/>
      <c r="AJ70" s="1666"/>
      <c r="AK70" s="1666"/>
      <c r="AL70" s="1666">
        <f t="shared" si="8"/>
        <v>0</v>
      </c>
      <c r="AM70" s="1666"/>
      <c r="AN70" s="1666"/>
      <c r="AO70" s="1666"/>
      <c r="AP70" s="1666">
        <f t="shared" si="9"/>
        <v>0</v>
      </c>
      <c r="AQ70" s="1666"/>
      <c r="AR70" s="1666">
        <f t="shared" si="10"/>
        <v>39384</v>
      </c>
      <c r="AS70" s="1666">
        <f t="shared" si="11"/>
        <v>6564</v>
      </c>
      <c r="AT70" s="1666">
        <f t="shared" si="12"/>
        <v>6</v>
      </c>
      <c r="AU70" s="1666" t="str">
        <f t="shared" si="13"/>
        <v xml:space="preserve">STATE: 547 Health Covering villages. Estimated PWs - 13017
and Child - 11564. 6564 Workplan is to be printed
(547 villages * 12 months - 6564). Rs.6/- per villages per month * 12 months; PDY: ; KKL: ; MHE: ; YNM: </v>
      </c>
      <c r="AV70" s="2265" t="s">
        <v>7587</v>
      </c>
      <c r="AW70" s="4983" t="s">
        <v>7999</v>
      </c>
    </row>
    <row r="71" spans="1:49" s="2295" customFormat="1" ht="36">
      <c r="A71" s="2295">
        <v>4</v>
      </c>
      <c r="B71" s="2295" t="s">
        <v>1533</v>
      </c>
      <c r="C71" s="1817"/>
      <c r="D71" s="1644" t="s">
        <v>5867</v>
      </c>
      <c r="E71" s="1620" t="s">
        <v>70</v>
      </c>
      <c r="F71" s="2267" t="s">
        <v>2925</v>
      </c>
      <c r="G71" s="2307"/>
      <c r="H71" s="2307"/>
      <c r="I71" s="2307"/>
      <c r="J71" s="2307"/>
      <c r="K71" s="2307"/>
      <c r="L71" s="2297"/>
      <c r="M71" s="1648">
        <f t="shared" si="26"/>
        <v>0</v>
      </c>
      <c r="N71" s="1729">
        <f t="shared" si="27"/>
        <v>0</v>
      </c>
      <c r="O71" s="1648">
        <f t="shared" si="28"/>
        <v>0</v>
      </c>
      <c r="P71" s="2108">
        <f t="shared" si="29"/>
        <v>0</v>
      </c>
      <c r="Q71" s="2272" t="str">
        <f t="shared" si="0"/>
        <v xml:space="preserve">STATE: ; PDY: ; KKL: ; MHE: ; YNM: </v>
      </c>
      <c r="R71" s="1774">
        <f>'Ab4. HMIS-MCTS'!Q17</f>
        <v>0</v>
      </c>
      <c r="S71" s="2298">
        <f>'Ab4. HMIS-MCTS'!R17</f>
        <v>0</v>
      </c>
      <c r="T71" s="1666">
        <f t="shared" si="1"/>
        <v>0</v>
      </c>
      <c r="U71" s="1666">
        <f t="shared" si="2"/>
        <v>0</v>
      </c>
      <c r="V71" s="1666">
        <f t="shared" si="3"/>
        <v>0</v>
      </c>
      <c r="W71" s="1669" t="str">
        <f t="shared" si="4"/>
        <v xml:space="preserve">STATE: ; PDY: ; KKL: ; MHE: ; YNM: </v>
      </c>
      <c r="X71" s="3375"/>
      <c r="Y71" s="3375"/>
      <c r="Z71" s="3375">
        <f>X71*Y71</f>
        <v>0</v>
      </c>
      <c r="AA71" s="3375"/>
      <c r="AB71" s="1666"/>
      <c r="AC71" s="1666"/>
      <c r="AD71" s="1666">
        <f t="shared" si="6"/>
        <v>0</v>
      </c>
      <c r="AE71" s="1666"/>
      <c r="AF71" s="1666"/>
      <c r="AG71" s="1666"/>
      <c r="AH71" s="1666">
        <f t="shared" si="7"/>
        <v>0</v>
      </c>
      <c r="AI71" s="1666"/>
      <c r="AJ71" s="1666"/>
      <c r="AK71" s="1666"/>
      <c r="AL71" s="1666">
        <f t="shared" si="8"/>
        <v>0</v>
      </c>
      <c r="AM71" s="1666"/>
      <c r="AN71" s="1666"/>
      <c r="AO71" s="1666"/>
      <c r="AP71" s="1666">
        <f t="shared" si="9"/>
        <v>0</v>
      </c>
      <c r="AQ71" s="1666"/>
      <c r="AR71" s="1666">
        <f t="shared" si="10"/>
        <v>0</v>
      </c>
      <c r="AS71" s="1666">
        <f t="shared" si="11"/>
        <v>0</v>
      </c>
      <c r="AT71" s="1666">
        <f t="shared" si="12"/>
        <v>0</v>
      </c>
      <c r="AU71" s="1666" t="str">
        <f t="shared" si="13"/>
        <v xml:space="preserve">STATE: ; PDY: ; KKL: ; MHE: ; YNM: </v>
      </c>
      <c r="AV71" s="2265"/>
    </row>
    <row r="72" spans="1:49" s="2295" customFormat="1" ht="36">
      <c r="A72" s="2300" t="s">
        <v>4343</v>
      </c>
      <c r="B72" s="2103" t="s">
        <v>1569</v>
      </c>
      <c r="C72" s="1828"/>
      <c r="D72" s="2317" t="s">
        <v>3875</v>
      </c>
      <c r="E72" s="1620" t="s">
        <v>70</v>
      </c>
      <c r="F72" s="2296" t="s">
        <v>4344</v>
      </c>
      <c r="G72" s="2306"/>
      <c r="H72" s="2306"/>
      <c r="I72" s="2306"/>
      <c r="J72" s="2306"/>
      <c r="K72" s="2306"/>
      <c r="L72" s="2306"/>
      <c r="M72" s="1648">
        <f t="shared" si="26"/>
        <v>0</v>
      </c>
      <c r="N72" s="1729">
        <f t="shared" si="27"/>
        <v>0</v>
      </c>
      <c r="O72" s="1648">
        <f t="shared" si="28"/>
        <v>0</v>
      </c>
      <c r="P72" s="2108">
        <f t="shared" si="29"/>
        <v>0</v>
      </c>
      <c r="Q72" s="2272" t="str">
        <f t="shared" ref="Q72:Q109" si="30">W72</f>
        <v xml:space="preserve">STATE: ; PDY: ; KKL: ; MHE: ; YNM: </v>
      </c>
      <c r="R72" s="2318">
        <f>'Abs6. CPHC'!Q31</f>
        <v>0</v>
      </c>
      <c r="S72" s="2145">
        <f>'Abs6. CPHC'!R31</f>
        <v>0</v>
      </c>
      <c r="T72" s="1666">
        <f t="shared" si="1"/>
        <v>0</v>
      </c>
      <c r="U72" s="1666">
        <f t="shared" si="2"/>
        <v>0</v>
      </c>
      <c r="V72" s="1666">
        <f t="shared" si="3"/>
        <v>0</v>
      </c>
      <c r="W72" s="1669" t="str">
        <f t="shared" si="4"/>
        <v xml:space="preserve">STATE: ; PDY: ; KKL: ; MHE: ; YNM: </v>
      </c>
      <c r="X72" s="1666"/>
      <c r="Y72" s="1666"/>
      <c r="Z72" s="1666">
        <f t="shared" si="5"/>
        <v>0</v>
      </c>
      <c r="AA72" s="1666"/>
      <c r="AB72" s="1666"/>
      <c r="AC72" s="1666"/>
      <c r="AD72" s="1666">
        <f t="shared" si="6"/>
        <v>0</v>
      </c>
      <c r="AE72" s="1666"/>
      <c r="AF72" s="1666"/>
      <c r="AG72" s="1666"/>
      <c r="AH72" s="1666">
        <f t="shared" si="7"/>
        <v>0</v>
      </c>
      <c r="AI72" s="1666"/>
      <c r="AJ72" s="1666"/>
      <c r="AK72" s="1666"/>
      <c r="AL72" s="1666">
        <f t="shared" si="8"/>
        <v>0</v>
      </c>
      <c r="AM72" s="1666"/>
      <c r="AN72" s="1666"/>
      <c r="AO72" s="1666"/>
      <c r="AP72" s="1666">
        <f t="shared" si="9"/>
        <v>0</v>
      </c>
      <c r="AQ72" s="1666"/>
      <c r="AR72" s="1666">
        <f t="shared" si="10"/>
        <v>0</v>
      </c>
      <c r="AS72" s="1666">
        <f t="shared" si="11"/>
        <v>0</v>
      </c>
      <c r="AT72" s="1666">
        <f t="shared" si="12"/>
        <v>0</v>
      </c>
      <c r="AU72" s="1666" t="str">
        <f t="shared" si="13"/>
        <v xml:space="preserve">STATE: ; PDY: ; KKL: ; MHE: ; YNM: </v>
      </c>
      <c r="AV72" s="2265" t="s">
        <v>7583</v>
      </c>
    </row>
    <row r="73" spans="1:49" s="2295" customFormat="1" ht="36">
      <c r="A73" s="2300" t="s">
        <v>4646</v>
      </c>
      <c r="B73" s="2295" t="s">
        <v>2525</v>
      </c>
      <c r="C73" s="1644" t="s">
        <v>1570</v>
      </c>
      <c r="D73" s="1644" t="s">
        <v>3888</v>
      </c>
      <c r="E73" s="1620" t="s">
        <v>70</v>
      </c>
      <c r="F73" s="2267" t="s">
        <v>70</v>
      </c>
      <c r="G73" s="2307"/>
      <c r="H73" s="2307"/>
      <c r="I73" s="2307"/>
      <c r="J73" s="2307"/>
      <c r="K73" s="2307"/>
      <c r="L73" s="2297"/>
      <c r="M73" s="1648">
        <f t="shared" si="26"/>
        <v>0</v>
      </c>
      <c r="N73" s="1729">
        <f t="shared" si="27"/>
        <v>0</v>
      </c>
      <c r="O73" s="1648">
        <f t="shared" si="28"/>
        <v>0</v>
      </c>
      <c r="P73" s="2108">
        <f t="shared" si="29"/>
        <v>0</v>
      </c>
      <c r="Q73" s="2272" t="str">
        <f t="shared" si="30"/>
        <v xml:space="preserve">STATE: ; PDY: ; KKL: ; MHE: ; YNM: </v>
      </c>
      <c r="R73" s="1776"/>
      <c r="S73" s="2313"/>
      <c r="T73" s="1666">
        <f t="shared" si="1"/>
        <v>0</v>
      </c>
      <c r="U73" s="1666">
        <f t="shared" si="2"/>
        <v>0</v>
      </c>
      <c r="V73" s="1666">
        <f t="shared" si="3"/>
        <v>0</v>
      </c>
      <c r="W73" s="1669" t="str">
        <f t="shared" si="4"/>
        <v xml:space="preserve">STATE: ; PDY: ; KKL: ; MHE: ; YNM: </v>
      </c>
      <c r="X73" s="3590"/>
      <c r="Y73" s="3590"/>
      <c r="Z73" s="3590">
        <f t="shared" si="5"/>
        <v>0</v>
      </c>
      <c r="AA73" s="3591"/>
      <c r="AB73" s="3590"/>
      <c r="AC73" s="3590"/>
      <c r="AD73" s="3590">
        <f t="shared" si="6"/>
        <v>0</v>
      </c>
      <c r="AE73" s="3590"/>
      <c r="AF73" s="3590"/>
      <c r="AG73" s="3590"/>
      <c r="AH73" s="3590">
        <f t="shared" si="7"/>
        <v>0</v>
      </c>
      <c r="AI73" s="3590"/>
      <c r="AJ73" s="3590"/>
      <c r="AK73" s="3590"/>
      <c r="AL73" s="3590">
        <f t="shared" si="8"/>
        <v>0</v>
      </c>
      <c r="AM73" s="3590"/>
      <c r="AN73" s="3590"/>
      <c r="AO73" s="3590"/>
      <c r="AP73" s="3590">
        <f t="shared" si="9"/>
        <v>0</v>
      </c>
      <c r="AQ73" s="3590"/>
      <c r="AR73" s="1666">
        <f t="shared" si="10"/>
        <v>0</v>
      </c>
      <c r="AS73" s="1666">
        <f t="shared" si="11"/>
        <v>0</v>
      </c>
      <c r="AT73" s="1666">
        <f t="shared" si="12"/>
        <v>0</v>
      </c>
      <c r="AU73" s="1666" t="str">
        <f t="shared" si="13"/>
        <v xml:space="preserve">STATE: ; PDY: ; KKL: ; MHE: ; YNM: </v>
      </c>
      <c r="AV73" s="2265" t="s">
        <v>7588</v>
      </c>
    </row>
    <row r="74" spans="1:49" s="2295" customFormat="1" ht="36">
      <c r="A74" s="2300" t="s">
        <v>4647</v>
      </c>
      <c r="B74" s="2295" t="s">
        <v>4007</v>
      </c>
      <c r="C74" s="2305"/>
      <c r="D74" s="2303" t="s">
        <v>4008</v>
      </c>
      <c r="E74" s="1620" t="s">
        <v>70</v>
      </c>
      <c r="F74" s="2111" t="s">
        <v>3890</v>
      </c>
      <c r="G74" s="2297"/>
      <c r="H74" s="2297"/>
      <c r="I74" s="2297"/>
      <c r="J74" s="2297"/>
      <c r="K74" s="2297"/>
      <c r="L74" s="2319"/>
      <c r="M74" s="1648">
        <f t="shared" si="26"/>
        <v>0</v>
      </c>
      <c r="N74" s="1729">
        <f t="shared" si="27"/>
        <v>0</v>
      </c>
      <c r="O74" s="1648">
        <f t="shared" si="28"/>
        <v>0</v>
      </c>
      <c r="P74" s="2108">
        <f t="shared" si="29"/>
        <v>0</v>
      </c>
      <c r="Q74" s="2272" t="str">
        <f t="shared" si="30"/>
        <v xml:space="preserve">STATE: ; PDY: ; KKL: ; MHE: ; YNM: </v>
      </c>
      <c r="R74" s="1776"/>
      <c r="S74" s="2313"/>
      <c r="T74" s="1666">
        <f t="shared" si="1"/>
        <v>0</v>
      </c>
      <c r="U74" s="1666">
        <f t="shared" si="2"/>
        <v>0</v>
      </c>
      <c r="V74" s="1666">
        <f t="shared" si="3"/>
        <v>0</v>
      </c>
      <c r="W74" s="1669" t="str">
        <f t="shared" si="4"/>
        <v xml:space="preserve">STATE: ; PDY: ; KKL: ; MHE: ; YNM: </v>
      </c>
      <c r="X74" s="3592"/>
      <c r="Y74" s="3592"/>
      <c r="Z74" s="3592">
        <f t="shared" si="5"/>
        <v>0</v>
      </c>
      <c r="AA74" s="3593"/>
      <c r="AB74" s="3594"/>
      <c r="AC74" s="3594"/>
      <c r="AD74" s="3594">
        <f t="shared" si="6"/>
        <v>0</v>
      </c>
      <c r="AE74" s="3594"/>
      <c r="AF74" s="3594"/>
      <c r="AG74" s="3594"/>
      <c r="AH74" s="3594">
        <f t="shared" si="7"/>
        <v>0</v>
      </c>
      <c r="AI74" s="3594"/>
      <c r="AJ74" s="3594"/>
      <c r="AK74" s="3594"/>
      <c r="AL74" s="3594">
        <f t="shared" si="8"/>
        <v>0</v>
      </c>
      <c r="AM74" s="3594"/>
      <c r="AN74" s="3594"/>
      <c r="AO74" s="3594"/>
      <c r="AP74" s="3594">
        <f t="shared" si="9"/>
        <v>0</v>
      </c>
      <c r="AQ74" s="3594"/>
      <c r="AR74" s="1666">
        <f t="shared" si="10"/>
        <v>0</v>
      </c>
      <c r="AS74" s="1666">
        <f t="shared" si="11"/>
        <v>0</v>
      </c>
      <c r="AT74" s="1666">
        <f t="shared" si="12"/>
        <v>0</v>
      </c>
      <c r="AU74" s="1666" t="str">
        <f t="shared" si="13"/>
        <v xml:space="preserve">STATE: ; PDY: ; KKL: ; MHE: ; YNM: </v>
      </c>
      <c r="AV74" s="2265" t="s">
        <v>7589</v>
      </c>
    </row>
    <row r="75" spans="1:49" s="2295" customFormat="1" ht="36">
      <c r="A75" s="2300" t="s">
        <v>4648</v>
      </c>
      <c r="B75" s="2295" t="s">
        <v>4392</v>
      </c>
      <c r="C75" s="2305"/>
      <c r="D75" s="2295" t="s">
        <v>4499</v>
      </c>
      <c r="E75" s="1620" t="s">
        <v>70</v>
      </c>
      <c r="F75" s="2267"/>
      <c r="G75" s="2297"/>
      <c r="H75" s="2297"/>
      <c r="I75" s="2297">
        <v>0.25</v>
      </c>
      <c r="J75" s="2297"/>
      <c r="K75" s="2297"/>
      <c r="L75" s="2297"/>
      <c r="M75" s="1648">
        <f t="shared" si="26"/>
        <v>0</v>
      </c>
      <c r="N75" s="1729">
        <f t="shared" si="27"/>
        <v>0</v>
      </c>
      <c r="O75" s="1648">
        <f t="shared" si="28"/>
        <v>0</v>
      </c>
      <c r="P75" s="2116">
        <f t="shared" si="29"/>
        <v>0</v>
      </c>
      <c r="Q75" s="2272" t="str">
        <f t="shared" si="30"/>
        <v xml:space="preserve">STATE: ; PDY: ; KKL: ; MHE: ; YNM: </v>
      </c>
      <c r="R75" s="1776"/>
      <c r="S75" s="2313"/>
      <c r="T75" s="1666">
        <f t="shared" ref="T75:T109" si="31">IFERROR(AR75/AS75,0)</f>
        <v>0</v>
      </c>
      <c r="U75" s="1666">
        <f t="shared" ref="U75:U109" si="32">Y75+AC75+AG75+AK75+AO75</f>
        <v>0</v>
      </c>
      <c r="V75" s="1666">
        <f t="shared" ref="V75:V109" si="33">T75*U75</f>
        <v>0</v>
      </c>
      <c r="W75" s="1669" t="str">
        <f t="shared" ref="W75:W109" si="34">"STATE: "&amp;AA75&amp;"; PDY: "&amp;AE75&amp;"; KKL: "&amp;AI75&amp;"; MHE: "&amp;AM75&amp;"; YNM: "&amp;AQ75</f>
        <v xml:space="preserve">STATE: ; PDY: ; KKL: ; MHE: ; YNM: </v>
      </c>
      <c r="X75" s="3595"/>
      <c r="Y75" s="3595"/>
      <c r="Z75" s="3595">
        <f>X75*Y75</f>
        <v>0</v>
      </c>
      <c r="AA75" s="3595"/>
      <c r="AB75" s="3595"/>
      <c r="AC75" s="3595"/>
      <c r="AD75" s="3595">
        <f>AB75*AC75</f>
        <v>0</v>
      </c>
      <c r="AE75" s="3595"/>
      <c r="AF75" s="3590"/>
      <c r="AG75" s="3590"/>
      <c r="AH75" s="3590">
        <f>AF75*AG75</f>
        <v>0</v>
      </c>
      <c r="AI75" s="3590"/>
      <c r="AJ75" s="3590"/>
      <c r="AK75" s="3590"/>
      <c r="AL75" s="3590">
        <f>AJ75*AK75</f>
        <v>0</v>
      </c>
      <c r="AM75" s="3590"/>
      <c r="AN75" s="3590"/>
      <c r="AO75" s="3590"/>
      <c r="AP75" s="3590">
        <f>AN75*AO75</f>
        <v>0</v>
      </c>
      <c r="AQ75" s="3590"/>
      <c r="AR75" s="1666">
        <f t="shared" ref="AR75:AR109" si="35">Z75+AD75+AH75+AL75+AP75</f>
        <v>0</v>
      </c>
      <c r="AS75" s="1666">
        <f t="shared" ref="AS75:AS109" si="36">Y75+AC75+AG75+AK75+AO75</f>
        <v>0</v>
      </c>
      <c r="AT75" s="1666">
        <f t="shared" ref="AT75:AT109" si="37">IFERROR((AR75/AS75),0)</f>
        <v>0</v>
      </c>
      <c r="AU75" s="1666" t="str">
        <f t="shared" ref="AU75:AU109" si="38">"STATE: "&amp;AA75&amp;"; PDY: "&amp;AE75&amp;"; KKL: "&amp;AI75&amp;"; MHE: "&amp;AM75&amp;"; YNM: "&amp;AQ75</f>
        <v xml:space="preserve">STATE: ; PDY: ; KKL: ; MHE: ; YNM: </v>
      </c>
      <c r="AV75" s="2265"/>
    </row>
    <row r="76" spans="1:49" s="1796" customFormat="1" ht="24" customHeight="1">
      <c r="A76" s="5471" t="s">
        <v>5173</v>
      </c>
      <c r="B76" s="5471"/>
      <c r="C76" s="5471"/>
      <c r="D76" s="5471"/>
      <c r="E76" s="2287"/>
      <c r="F76" s="2287"/>
      <c r="G76" s="2312"/>
      <c r="H76" s="2312"/>
      <c r="I76" s="2312"/>
      <c r="J76" s="2312"/>
      <c r="K76" s="2312"/>
      <c r="L76" s="2312"/>
      <c r="M76" s="2312"/>
      <c r="N76" s="2289"/>
      <c r="O76" s="2312"/>
      <c r="P76" s="2290"/>
      <c r="Q76" s="2272"/>
      <c r="R76" s="2291"/>
      <c r="S76" s="2151"/>
      <c r="T76" s="1666"/>
      <c r="U76" s="1666"/>
      <c r="V76" s="1666"/>
      <c r="W76" s="1669"/>
      <c r="X76" s="1666"/>
      <c r="Y76" s="1666"/>
      <c r="Z76" s="1666"/>
      <c r="AA76" s="1666"/>
      <c r="AB76" s="1666"/>
      <c r="AC76" s="1666"/>
      <c r="AD76" s="1666"/>
      <c r="AE76" s="1666"/>
      <c r="AF76" s="1666"/>
      <c r="AG76" s="1666"/>
      <c r="AH76" s="1666"/>
      <c r="AI76" s="1666"/>
      <c r="AJ76" s="1666"/>
      <c r="AK76" s="1666"/>
      <c r="AL76" s="1666"/>
      <c r="AM76" s="1666"/>
      <c r="AN76" s="1666"/>
      <c r="AO76" s="1666"/>
      <c r="AP76" s="1666"/>
      <c r="AQ76" s="1666"/>
      <c r="AR76" s="1666"/>
      <c r="AS76" s="1666"/>
      <c r="AT76" s="1666"/>
      <c r="AU76" s="1666"/>
    </row>
    <row r="77" spans="1:49" s="2295" customFormat="1" ht="30" customHeight="1">
      <c r="A77" s="2300" t="s">
        <v>4337</v>
      </c>
      <c r="B77" s="1799">
        <v>12.11</v>
      </c>
      <c r="C77" s="2176"/>
      <c r="D77" s="2176" t="s">
        <v>1539</v>
      </c>
      <c r="E77" s="2293"/>
      <c r="F77" s="2293"/>
      <c r="G77" s="2196"/>
      <c r="H77" s="2196"/>
      <c r="I77" s="2196"/>
      <c r="J77" s="2196"/>
      <c r="K77" s="2196"/>
      <c r="L77" s="2196"/>
      <c r="M77" s="2196"/>
      <c r="N77" s="2095"/>
      <c r="O77" s="2196"/>
      <c r="P77" s="2095">
        <f>SUM(P78:P81)</f>
        <v>0</v>
      </c>
      <c r="Q77" s="2272"/>
      <c r="R77" s="2294"/>
      <c r="S77" s="2142">
        <f>SUM(S78:S81)</f>
        <v>0</v>
      </c>
      <c r="T77" s="1666"/>
      <c r="U77" s="1666"/>
      <c r="V77" s="2095">
        <f>SUM(V78:V81)</f>
        <v>0</v>
      </c>
      <c r="W77" s="1669"/>
      <c r="X77" s="1666"/>
      <c r="Y77" s="1666"/>
      <c r="Z77" s="2095">
        <f>SUM(Z78:Z81)</f>
        <v>0</v>
      </c>
      <c r="AA77" s="1666"/>
      <c r="AB77" s="1666"/>
      <c r="AC77" s="1666"/>
      <c r="AD77" s="2095">
        <f>SUM(AD78:AD81)</f>
        <v>0</v>
      </c>
      <c r="AE77" s="1666"/>
      <c r="AF77" s="1666"/>
      <c r="AG77" s="1666"/>
      <c r="AH77" s="2095">
        <f>SUM(AH78:AH81)</f>
        <v>0</v>
      </c>
      <c r="AI77" s="1666"/>
      <c r="AJ77" s="1666"/>
      <c r="AK77" s="1666"/>
      <c r="AL77" s="2095">
        <f>SUM(AL78:AL81)</f>
        <v>0</v>
      </c>
      <c r="AM77" s="1666"/>
      <c r="AN77" s="1666"/>
      <c r="AO77" s="1666"/>
      <c r="AP77" s="2095">
        <f>SUM(AP78:AP81)</f>
        <v>0</v>
      </c>
      <c r="AQ77" s="1666"/>
      <c r="AR77" s="2095">
        <f>SUM(AR78:AR81)</f>
        <v>0</v>
      </c>
      <c r="AS77" s="1666"/>
      <c r="AT77" s="1666"/>
      <c r="AU77" s="1666"/>
      <c r="AV77" s="2265"/>
    </row>
    <row r="78" spans="1:49" s="2295" customFormat="1" ht="54">
      <c r="A78" s="2295">
        <v>1</v>
      </c>
      <c r="B78" s="2295" t="s">
        <v>1540</v>
      </c>
      <c r="C78" s="2273" t="s">
        <v>1541</v>
      </c>
      <c r="D78" s="2273" t="s">
        <v>1542</v>
      </c>
      <c r="E78" s="1766" t="s">
        <v>4345</v>
      </c>
      <c r="F78" s="2264" t="s">
        <v>4955</v>
      </c>
      <c r="G78" s="2307"/>
      <c r="H78" s="2307"/>
      <c r="I78" s="2307"/>
      <c r="J78" s="2307"/>
      <c r="K78" s="2307"/>
      <c r="L78" s="2297"/>
      <c r="M78" s="1648">
        <f>T78</f>
        <v>0</v>
      </c>
      <c r="N78" s="1729">
        <f>M78/100000</f>
        <v>0</v>
      </c>
      <c r="O78" s="1648">
        <f>U78</f>
        <v>0</v>
      </c>
      <c r="P78" s="2108">
        <f>N78*O78</f>
        <v>0</v>
      </c>
      <c r="Q78" s="2272" t="str">
        <f t="shared" si="30"/>
        <v xml:space="preserve">STATE: ; PDY: ; KKL: ; MHE: ; YNM: </v>
      </c>
      <c r="R78" s="1774">
        <f>'Abs9. NVBDCP'!Q99</f>
        <v>0</v>
      </c>
      <c r="S78" s="2298">
        <f>'Abs9. NVBDCP'!Q99</f>
        <v>0</v>
      </c>
      <c r="T78" s="1666">
        <f t="shared" si="31"/>
        <v>0</v>
      </c>
      <c r="U78" s="1666">
        <f t="shared" si="32"/>
        <v>0</v>
      </c>
      <c r="V78" s="1666">
        <f t="shared" si="33"/>
        <v>0</v>
      </c>
      <c r="W78" s="1669" t="str">
        <f t="shared" si="34"/>
        <v xml:space="preserve">STATE: ; PDY: ; KKL: ; MHE: ; YNM: </v>
      </c>
      <c r="X78" s="1666"/>
      <c r="Y78" s="1666"/>
      <c r="Z78" s="1666">
        <f t="shared" ref="Z78:Z109" si="39">X78*Y78</f>
        <v>0</v>
      </c>
      <c r="AA78" s="1666"/>
      <c r="AB78" s="1666"/>
      <c r="AC78" s="1666"/>
      <c r="AD78" s="1666">
        <f t="shared" ref="AD78:AD109" si="40">AB78*AC78</f>
        <v>0</v>
      </c>
      <c r="AE78" s="1666"/>
      <c r="AF78" s="1666"/>
      <c r="AG78" s="1666"/>
      <c r="AH78" s="1666">
        <f t="shared" ref="AH78:AH109" si="41">AF78*AG78</f>
        <v>0</v>
      </c>
      <c r="AI78" s="1666"/>
      <c r="AJ78" s="1666"/>
      <c r="AK78" s="1666"/>
      <c r="AL78" s="1666">
        <f t="shared" ref="AL78:AL109" si="42">AJ78*AK78</f>
        <v>0</v>
      </c>
      <c r="AM78" s="1666"/>
      <c r="AN78" s="1666"/>
      <c r="AO78" s="1666"/>
      <c r="AP78" s="1666">
        <f t="shared" ref="AP78:AP109" si="43">AN78*AO78</f>
        <v>0</v>
      </c>
      <c r="AQ78" s="1666"/>
      <c r="AR78" s="1666">
        <f t="shared" si="35"/>
        <v>0</v>
      </c>
      <c r="AS78" s="1666">
        <f t="shared" si="36"/>
        <v>0</v>
      </c>
      <c r="AT78" s="1666">
        <f t="shared" si="37"/>
        <v>0</v>
      </c>
      <c r="AU78" s="1666" t="str">
        <f t="shared" si="38"/>
        <v xml:space="preserve">STATE: ; PDY: ; KKL: ; MHE: ; YNM: </v>
      </c>
      <c r="AV78" s="2265" t="s">
        <v>7590</v>
      </c>
    </row>
    <row r="79" spans="1:49" s="2295" customFormat="1" ht="36">
      <c r="A79" s="2295">
        <v>2</v>
      </c>
      <c r="B79" s="2295" t="s">
        <v>1543</v>
      </c>
      <c r="C79" s="2273" t="s">
        <v>1544</v>
      </c>
      <c r="D79" s="2273" t="s">
        <v>1545</v>
      </c>
      <c r="E79" s="1766" t="s">
        <v>4345</v>
      </c>
      <c r="F79" s="2264" t="s">
        <v>1546</v>
      </c>
      <c r="G79" s="2307"/>
      <c r="H79" s="2307"/>
      <c r="I79" s="2307"/>
      <c r="J79" s="2307"/>
      <c r="K79" s="2307"/>
      <c r="L79" s="2297"/>
      <c r="M79" s="1648">
        <f>T79</f>
        <v>0</v>
      </c>
      <c r="N79" s="1729">
        <f>M79/100000</f>
        <v>0</v>
      </c>
      <c r="O79" s="1648">
        <f>U79</f>
        <v>0</v>
      </c>
      <c r="P79" s="2108">
        <f>N79*O79</f>
        <v>0</v>
      </c>
      <c r="Q79" s="2272" t="str">
        <f t="shared" si="30"/>
        <v xml:space="preserve">STATE: ; PDY: ; KKL: ; MHE: ; YNM: </v>
      </c>
      <c r="R79" s="1774">
        <f>'Abs9. NVBDCP'!Q100</f>
        <v>0</v>
      </c>
      <c r="S79" s="2298">
        <f>'Abs9. NVBDCP'!Q100</f>
        <v>0</v>
      </c>
      <c r="T79" s="1666">
        <f t="shared" si="31"/>
        <v>0</v>
      </c>
      <c r="U79" s="1666">
        <f t="shared" si="32"/>
        <v>0</v>
      </c>
      <c r="V79" s="1666">
        <f t="shared" si="33"/>
        <v>0</v>
      </c>
      <c r="W79" s="1669" t="str">
        <f t="shared" si="34"/>
        <v xml:space="preserve">STATE: ; PDY: ; KKL: ; MHE: ; YNM: </v>
      </c>
      <c r="X79" s="1666"/>
      <c r="Y79" s="1666"/>
      <c r="Z79" s="1666">
        <f t="shared" si="39"/>
        <v>0</v>
      </c>
      <c r="AA79" s="1666"/>
      <c r="AB79" s="1666"/>
      <c r="AC79" s="1666"/>
      <c r="AD79" s="1666">
        <f t="shared" si="40"/>
        <v>0</v>
      </c>
      <c r="AE79" s="1666"/>
      <c r="AF79" s="1666"/>
      <c r="AG79" s="1666"/>
      <c r="AH79" s="1666">
        <f t="shared" si="41"/>
        <v>0</v>
      </c>
      <c r="AI79" s="1666"/>
      <c r="AJ79" s="1666"/>
      <c r="AK79" s="1666"/>
      <c r="AL79" s="1666">
        <f t="shared" si="42"/>
        <v>0</v>
      </c>
      <c r="AM79" s="1666"/>
      <c r="AN79" s="1666"/>
      <c r="AO79" s="1666"/>
      <c r="AP79" s="1666">
        <f t="shared" si="43"/>
        <v>0</v>
      </c>
      <c r="AQ79" s="1666"/>
      <c r="AR79" s="1666">
        <f t="shared" si="35"/>
        <v>0</v>
      </c>
      <c r="AS79" s="1666">
        <f t="shared" si="36"/>
        <v>0</v>
      </c>
      <c r="AT79" s="1666">
        <f t="shared" si="37"/>
        <v>0</v>
      </c>
      <c r="AU79" s="1666" t="str">
        <f t="shared" si="38"/>
        <v xml:space="preserve">STATE: ; PDY: ; KKL: ; MHE: ; YNM: </v>
      </c>
      <c r="AV79" s="2265" t="s">
        <v>7591</v>
      </c>
    </row>
    <row r="80" spans="1:49" s="2305" customFormat="1" ht="36">
      <c r="A80" s="2295">
        <v>3</v>
      </c>
      <c r="B80" s="2305" t="s">
        <v>1547</v>
      </c>
      <c r="C80" s="2320"/>
      <c r="D80" s="2320" t="s">
        <v>4432</v>
      </c>
      <c r="E80" s="1766" t="s">
        <v>4345</v>
      </c>
      <c r="F80" s="2263" t="s">
        <v>4958</v>
      </c>
      <c r="G80" s="2321"/>
      <c r="H80" s="2321"/>
      <c r="I80" s="2321"/>
      <c r="J80" s="2321"/>
      <c r="K80" s="2321"/>
      <c r="L80" s="2322"/>
      <c r="M80" s="1648">
        <f>T80</f>
        <v>0</v>
      </c>
      <c r="N80" s="1729">
        <f>M80/100000</f>
        <v>0</v>
      </c>
      <c r="O80" s="1648">
        <f>U80</f>
        <v>0</v>
      </c>
      <c r="P80" s="2116">
        <f>N80*O80</f>
        <v>0</v>
      </c>
      <c r="Q80" s="2272" t="str">
        <f t="shared" si="30"/>
        <v xml:space="preserve">STATE: ; PDY: ; KKL: ; MHE: ; YNM: </v>
      </c>
      <c r="R80" s="1774">
        <f>'Abs9. NVBDCP'!Q101</f>
        <v>0</v>
      </c>
      <c r="S80" s="2298">
        <f>'Abs9. NVBDCP'!Q101</f>
        <v>0</v>
      </c>
      <c r="T80" s="1666">
        <f t="shared" si="31"/>
        <v>0</v>
      </c>
      <c r="U80" s="1666">
        <f t="shared" si="32"/>
        <v>0</v>
      </c>
      <c r="V80" s="1666">
        <f t="shared" si="33"/>
        <v>0</v>
      </c>
      <c r="W80" s="1669" t="str">
        <f t="shared" si="34"/>
        <v xml:space="preserve">STATE: ; PDY: ; KKL: ; MHE: ; YNM: </v>
      </c>
      <c r="X80" s="1666"/>
      <c r="Y80" s="1666"/>
      <c r="Z80" s="1666">
        <f t="shared" si="39"/>
        <v>0</v>
      </c>
      <c r="AA80" s="1666"/>
      <c r="AB80" s="1666"/>
      <c r="AC80" s="1666"/>
      <c r="AD80" s="1666">
        <f t="shared" si="40"/>
        <v>0</v>
      </c>
      <c r="AE80" s="1666"/>
      <c r="AF80" s="1666"/>
      <c r="AG80" s="1666"/>
      <c r="AH80" s="1666">
        <f t="shared" si="41"/>
        <v>0</v>
      </c>
      <c r="AI80" s="1666"/>
      <c r="AJ80" s="1666"/>
      <c r="AK80" s="1666"/>
      <c r="AL80" s="1666">
        <f t="shared" si="42"/>
        <v>0</v>
      </c>
      <c r="AM80" s="1666"/>
      <c r="AN80" s="1666"/>
      <c r="AO80" s="1666"/>
      <c r="AP80" s="1666">
        <f t="shared" si="43"/>
        <v>0</v>
      </c>
      <c r="AQ80" s="1666"/>
      <c r="AR80" s="1666">
        <f t="shared" si="35"/>
        <v>0</v>
      </c>
      <c r="AS80" s="1666">
        <f t="shared" si="36"/>
        <v>0</v>
      </c>
      <c r="AT80" s="1666">
        <f t="shared" si="37"/>
        <v>0</v>
      </c>
      <c r="AU80" s="1666" t="str">
        <f t="shared" si="38"/>
        <v xml:space="preserve">STATE: ; PDY: ; KKL: ; MHE: ; YNM: </v>
      </c>
      <c r="AV80" s="2265" t="s">
        <v>7591</v>
      </c>
    </row>
    <row r="81" spans="1:49" s="2295" customFormat="1" ht="36">
      <c r="A81" s="2295">
        <v>4</v>
      </c>
      <c r="B81" s="2295" t="s">
        <v>4431</v>
      </c>
      <c r="C81" s="2320"/>
      <c r="D81" s="2273" t="s">
        <v>1308</v>
      </c>
      <c r="E81" s="1766" t="s">
        <v>4345</v>
      </c>
      <c r="F81" s="2264" t="s">
        <v>1546</v>
      </c>
      <c r="G81" s="2307"/>
      <c r="H81" s="2307"/>
      <c r="I81" s="2307"/>
      <c r="J81" s="2307"/>
      <c r="K81" s="2307"/>
      <c r="L81" s="2297"/>
      <c r="M81" s="1648">
        <f>T81</f>
        <v>0</v>
      </c>
      <c r="N81" s="1729">
        <f>M81/100000</f>
        <v>0</v>
      </c>
      <c r="O81" s="1648">
        <f>U81</f>
        <v>0</v>
      </c>
      <c r="P81" s="2108">
        <f>N81*O81</f>
        <v>0</v>
      </c>
      <c r="Q81" s="2272" t="str">
        <f t="shared" si="30"/>
        <v xml:space="preserve">STATE: ; PDY: ; KKL: ; MHE: ; YNM: </v>
      </c>
      <c r="R81" s="1774">
        <f>'Abs9. NVBDCP'!Q102</f>
        <v>0</v>
      </c>
      <c r="S81" s="2298">
        <f>'Abs9. NVBDCP'!Q102</f>
        <v>0</v>
      </c>
      <c r="T81" s="1666">
        <f t="shared" si="31"/>
        <v>0</v>
      </c>
      <c r="U81" s="1666">
        <f t="shared" si="32"/>
        <v>0</v>
      </c>
      <c r="V81" s="1666">
        <f t="shared" si="33"/>
        <v>0</v>
      </c>
      <c r="W81" s="1669" t="str">
        <f t="shared" si="34"/>
        <v xml:space="preserve">STATE: ; PDY: ; KKL: ; MHE: ; YNM: </v>
      </c>
      <c r="X81" s="1666"/>
      <c r="Y81" s="1666"/>
      <c r="Z81" s="1666">
        <f t="shared" si="39"/>
        <v>0</v>
      </c>
      <c r="AA81" s="1666"/>
      <c r="AB81" s="1666"/>
      <c r="AC81" s="1666"/>
      <c r="AD81" s="1666">
        <f t="shared" si="40"/>
        <v>0</v>
      </c>
      <c r="AE81" s="1666"/>
      <c r="AF81" s="1666"/>
      <c r="AG81" s="1666"/>
      <c r="AH81" s="1666">
        <f t="shared" si="41"/>
        <v>0</v>
      </c>
      <c r="AI81" s="1666"/>
      <c r="AJ81" s="1666"/>
      <c r="AK81" s="1666"/>
      <c r="AL81" s="1666">
        <f t="shared" si="42"/>
        <v>0</v>
      </c>
      <c r="AM81" s="1666"/>
      <c r="AN81" s="1666"/>
      <c r="AO81" s="1666"/>
      <c r="AP81" s="1666">
        <f t="shared" si="43"/>
        <v>0</v>
      </c>
      <c r="AQ81" s="1666"/>
      <c r="AR81" s="1666">
        <f t="shared" si="35"/>
        <v>0</v>
      </c>
      <c r="AS81" s="1666">
        <f t="shared" si="36"/>
        <v>0</v>
      </c>
      <c r="AT81" s="1666">
        <f t="shared" si="37"/>
        <v>0</v>
      </c>
      <c r="AU81" s="1666" t="str">
        <f t="shared" si="38"/>
        <v xml:space="preserve">STATE: ; PDY: ; KKL: ; MHE: ; YNM: </v>
      </c>
      <c r="AV81" s="2265"/>
    </row>
    <row r="82" spans="1:49" s="2295" customFormat="1" ht="18">
      <c r="A82" s="2300" t="s">
        <v>4338</v>
      </c>
      <c r="B82" s="1799">
        <v>12.12</v>
      </c>
      <c r="C82" s="2176"/>
      <c r="D82" s="2176" t="s">
        <v>1548</v>
      </c>
      <c r="E82" s="2293"/>
      <c r="F82" s="2293"/>
      <c r="G82" s="2196"/>
      <c r="H82" s="2196"/>
      <c r="I82" s="2196"/>
      <c r="J82" s="2196"/>
      <c r="K82" s="2196"/>
      <c r="L82" s="2196"/>
      <c r="M82" s="2196"/>
      <c r="N82" s="2095"/>
      <c r="O82" s="2196"/>
      <c r="P82" s="2095">
        <f>P83</f>
        <v>0.5</v>
      </c>
      <c r="Q82" s="2272"/>
      <c r="R82" s="2294"/>
      <c r="S82" s="2142">
        <f>S83</f>
        <v>0</v>
      </c>
      <c r="T82" s="1666"/>
      <c r="U82" s="1666"/>
      <c r="V82" s="2095">
        <f>V83</f>
        <v>50000</v>
      </c>
      <c r="W82" s="1669"/>
      <c r="X82" s="1666"/>
      <c r="Y82" s="1666"/>
      <c r="Z82" s="2095">
        <f>Z83</f>
        <v>30000</v>
      </c>
      <c r="AA82" s="1666"/>
      <c r="AB82" s="1666"/>
      <c r="AC82" s="1666"/>
      <c r="AD82" s="2095">
        <f>AD83</f>
        <v>5000</v>
      </c>
      <c r="AE82" s="1666"/>
      <c r="AF82" s="1666"/>
      <c r="AG82" s="1666"/>
      <c r="AH82" s="2095">
        <f>AH83</f>
        <v>5000</v>
      </c>
      <c r="AI82" s="1666"/>
      <c r="AJ82" s="1666"/>
      <c r="AK82" s="1666"/>
      <c r="AL82" s="2095">
        <f>AL83</f>
        <v>5000</v>
      </c>
      <c r="AM82" s="1666"/>
      <c r="AN82" s="1666"/>
      <c r="AO82" s="1666"/>
      <c r="AP82" s="2095">
        <f>AP83</f>
        <v>5000</v>
      </c>
      <c r="AQ82" s="1666"/>
      <c r="AR82" s="2095">
        <f>AR83</f>
        <v>50000</v>
      </c>
      <c r="AS82" s="1666"/>
      <c r="AT82" s="1666"/>
      <c r="AU82" s="1666"/>
      <c r="AV82" s="2265"/>
    </row>
    <row r="83" spans="1:49" s="2295" customFormat="1" ht="162">
      <c r="A83" s="2295">
        <v>1</v>
      </c>
      <c r="B83" s="2295" t="s">
        <v>1549</v>
      </c>
      <c r="C83" s="2323" t="s">
        <v>1550</v>
      </c>
      <c r="D83" s="2265" t="s">
        <v>1551</v>
      </c>
      <c r="E83" s="1766" t="s">
        <v>4345</v>
      </c>
      <c r="F83" s="2267" t="s">
        <v>146</v>
      </c>
      <c r="G83" s="1771"/>
      <c r="H83" s="1771"/>
      <c r="I83" s="2167">
        <v>0.6</v>
      </c>
      <c r="J83" s="2167"/>
      <c r="K83" s="1771"/>
      <c r="L83" s="2324"/>
      <c r="M83" s="1648">
        <f>T83</f>
        <v>5000</v>
      </c>
      <c r="N83" s="1729">
        <f>M83/100000</f>
        <v>0.05</v>
      </c>
      <c r="O83" s="1648">
        <f>U83</f>
        <v>10</v>
      </c>
      <c r="P83" s="1729">
        <f>N83*O83</f>
        <v>0.5</v>
      </c>
      <c r="Q83" s="2272" t="str">
        <f t="shared" si="30"/>
        <v>STATE: Rs.5000 X 6 Nos of  printing Activities; PDY: Rs.5000 X 1 Nos of  printing Activities; KKL: Rs.5000 X 1 Nos of  printing Activities; MHE: Rs.5000 X 1 No of  printing Activities; YNM: Rs.5000 X 1 No of  printing Activities</v>
      </c>
      <c r="R83" s="1774">
        <f>'Abs10. NLEP'!Q32</f>
        <v>0</v>
      </c>
      <c r="S83" s="2298">
        <f>'Abs10. NLEP'!R32</f>
        <v>0</v>
      </c>
      <c r="T83" s="1666">
        <f t="shared" si="31"/>
        <v>5000</v>
      </c>
      <c r="U83" s="1666">
        <f t="shared" si="32"/>
        <v>10</v>
      </c>
      <c r="V83" s="1666">
        <f t="shared" si="33"/>
        <v>50000</v>
      </c>
      <c r="W83" s="1669" t="str">
        <f t="shared" si="34"/>
        <v>STATE: Rs.5000 X 6 Nos of  printing Activities; PDY: Rs.5000 X 1 Nos of  printing Activities; KKL: Rs.5000 X 1 Nos of  printing Activities; MHE: Rs.5000 X 1 No of  printing Activities; YNM: Rs.5000 X 1 No of  printing Activities</v>
      </c>
      <c r="X83" s="2299">
        <v>5000</v>
      </c>
      <c r="Y83" s="2299">
        <v>6</v>
      </c>
      <c r="Z83" s="2299">
        <f>X83*Y83</f>
        <v>30000</v>
      </c>
      <c r="AA83" s="4100" t="s">
        <v>7075</v>
      </c>
      <c r="AB83" s="2299">
        <v>5000</v>
      </c>
      <c r="AC83" s="2299">
        <v>1</v>
      </c>
      <c r="AD83" s="2299">
        <f>AB83*AC83</f>
        <v>5000</v>
      </c>
      <c r="AE83" s="4100" t="s">
        <v>7076</v>
      </c>
      <c r="AF83" s="2299">
        <v>5000</v>
      </c>
      <c r="AG83" s="2299">
        <v>1</v>
      </c>
      <c r="AH83" s="2299">
        <f>AF83*AG83</f>
        <v>5000</v>
      </c>
      <c r="AI83" s="4100" t="s">
        <v>7076</v>
      </c>
      <c r="AJ83" s="2299">
        <v>5000</v>
      </c>
      <c r="AK83" s="2299">
        <v>1</v>
      </c>
      <c r="AL83" s="2299">
        <f>AJ83*AK83</f>
        <v>5000</v>
      </c>
      <c r="AM83" s="4100" t="s">
        <v>7077</v>
      </c>
      <c r="AN83" s="2299">
        <v>5000</v>
      </c>
      <c r="AO83" s="2299">
        <v>1</v>
      </c>
      <c r="AP83" s="2299">
        <f>AN83*AO83</f>
        <v>5000</v>
      </c>
      <c r="AQ83" s="4100" t="s">
        <v>7077</v>
      </c>
      <c r="AR83" s="1666">
        <f t="shared" si="35"/>
        <v>50000</v>
      </c>
      <c r="AS83" s="1666">
        <f t="shared" si="36"/>
        <v>10</v>
      </c>
      <c r="AT83" s="1666">
        <f t="shared" si="37"/>
        <v>5000</v>
      </c>
      <c r="AU83" s="1666" t="str">
        <f t="shared" si="38"/>
        <v>STATE: Rs.5000 X 6 Nos of  printing Activities; PDY: Rs.5000 X 1 Nos of  printing Activities; KKL: Rs.5000 X 1 Nos of  printing Activities; MHE: Rs.5000 X 1 No of  printing Activities; YNM: Rs.5000 X 1 No of  printing Activities</v>
      </c>
      <c r="AV83" s="2265" t="s">
        <v>7592</v>
      </c>
      <c r="AW83" s="4983" t="s">
        <v>8240</v>
      </c>
    </row>
    <row r="84" spans="1:49" s="2295" customFormat="1" ht="18">
      <c r="A84" s="2300" t="s">
        <v>4341</v>
      </c>
      <c r="B84" s="1799">
        <v>12.13</v>
      </c>
      <c r="C84" s="2176"/>
      <c r="D84" s="2176" t="s">
        <v>4869</v>
      </c>
      <c r="E84" s="2293"/>
      <c r="F84" s="2293"/>
      <c r="G84" s="2196"/>
      <c r="H84" s="2196"/>
      <c r="I84" s="2196"/>
      <c r="J84" s="2196"/>
      <c r="K84" s="2196"/>
      <c r="L84" s="2196"/>
      <c r="M84" s="2196"/>
      <c r="N84" s="2095"/>
      <c r="O84" s="2196"/>
      <c r="P84" s="2095">
        <f>SUM(P85:P86)</f>
        <v>6</v>
      </c>
      <c r="Q84" s="2272"/>
      <c r="R84" s="2294"/>
      <c r="S84" s="2142">
        <f>SUM(S85:S86)</f>
        <v>0</v>
      </c>
      <c r="T84" s="1666"/>
      <c r="U84" s="1666"/>
      <c r="V84" s="2095">
        <f>SUM(V85:V86)</f>
        <v>600000</v>
      </c>
      <c r="W84" s="1669"/>
      <c r="X84" s="1666"/>
      <c r="Y84" s="1666"/>
      <c r="Z84" s="2095">
        <f>SUM(Z85:Z86)</f>
        <v>550000</v>
      </c>
      <c r="AA84" s="1666"/>
      <c r="AB84" s="1666"/>
      <c r="AC84" s="1666"/>
      <c r="AD84" s="2095">
        <f>SUM(AD85:AD86)</f>
        <v>0</v>
      </c>
      <c r="AE84" s="1666"/>
      <c r="AF84" s="1666"/>
      <c r="AG84" s="1666"/>
      <c r="AH84" s="2095">
        <f>SUM(AH85:AH86)</f>
        <v>0</v>
      </c>
      <c r="AI84" s="1666"/>
      <c r="AJ84" s="1666"/>
      <c r="AK84" s="1666"/>
      <c r="AL84" s="2095">
        <f>SUM(AL85:AL86)</f>
        <v>25000</v>
      </c>
      <c r="AM84" s="1666"/>
      <c r="AN84" s="1666"/>
      <c r="AO84" s="1666"/>
      <c r="AP84" s="2095">
        <f>SUM(AP85:AP86)</f>
        <v>25000</v>
      </c>
      <c r="AQ84" s="1666"/>
      <c r="AR84" s="2095">
        <f>SUM(AR85:AR86)</f>
        <v>600000</v>
      </c>
      <c r="AS84" s="1666"/>
      <c r="AT84" s="1666"/>
      <c r="AU84" s="1666"/>
      <c r="AV84" s="2265"/>
    </row>
    <row r="85" spans="1:49" s="2295" customFormat="1" ht="108">
      <c r="A85" s="2295">
        <v>1</v>
      </c>
      <c r="B85" s="2295" t="s">
        <v>1552</v>
      </c>
      <c r="C85" s="2273" t="s">
        <v>1407</v>
      </c>
      <c r="D85" s="2273" t="s">
        <v>1553</v>
      </c>
      <c r="E85" s="1766" t="s">
        <v>4345</v>
      </c>
      <c r="F85" s="2267" t="s">
        <v>4656</v>
      </c>
      <c r="G85" s="2314">
        <v>175</v>
      </c>
      <c r="H85" s="2314">
        <v>20</v>
      </c>
      <c r="I85" s="2301">
        <v>3.5</v>
      </c>
      <c r="J85" s="2301"/>
      <c r="K85" s="2307"/>
      <c r="L85" s="2268"/>
      <c r="M85" s="1648">
        <f t="shared" ref="M85:M90" si="44">T85</f>
        <v>133.33333333333334</v>
      </c>
      <c r="N85" s="1729">
        <f t="shared" ref="N85:N90" si="45">M85/100000</f>
        <v>1.3333333333333335E-3</v>
      </c>
      <c r="O85" s="1648">
        <f t="shared" ref="O85:O90" si="46">U85</f>
        <v>2250</v>
      </c>
      <c r="P85" s="2108">
        <f t="shared" ref="P85:P90" si="47">N85*O85</f>
        <v>3.0000000000000004</v>
      </c>
      <c r="Q85" s="2272" t="str">
        <f t="shared" si="30"/>
        <v>STATE: Printing of IEC Materials at State level; PDY: ; KKL: ; MHE: Printing of IEC materials in local languages; YNM: Printing of IEC materials in local languages</v>
      </c>
      <c r="R85" s="1774">
        <f>'Abs11. NTEP'!Q45</f>
        <v>0</v>
      </c>
      <c r="S85" s="2298">
        <f>'Abs11. NTEP'!R45</f>
        <v>0</v>
      </c>
      <c r="T85" s="1666">
        <f t="shared" si="31"/>
        <v>133.33333333333334</v>
      </c>
      <c r="U85" s="1666">
        <f t="shared" si="32"/>
        <v>2250</v>
      </c>
      <c r="V85" s="1666">
        <f t="shared" si="33"/>
        <v>300000</v>
      </c>
      <c r="W85" s="1669" t="str">
        <f t="shared" si="34"/>
        <v>STATE: Printing of IEC Materials at State level; PDY: ; KKL: ; MHE: Printing of IEC materials in local languages; YNM: Printing of IEC materials in local languages</v>
      </c>
      <c r="X85" s="1666">
        <v>1000</v>
      </c>
      <c r="Y85" s="1666">
        <v>250</v>
      </c>
      <c r="Z85" s="1666">
        <f t="shared" si="39"/>
        <v>250000</v>
      </c>
      <c r="AA85" s="3376" t="s">
        <v>7161</v>
      </c>
      <c r="AB85" s="1666"/>
      <c r="AC85" s="1666"/>
      <c r="AD85" s="1666">
        <f t="shared" si="40"/>
        <v>0</v>
      </c>
      <c r="AE85" s="3365"/>
      <c r="AF85" s="1666"/>
      <c r="AG85" s="1666"/>
      <c r="AH85" s="1666">
        <f t="shared" si="41"/>
        <v>0</v>
      </c>
      <c r="AI85" s="3365"/>
      <c r="AJ85" s="1666">
        <v>25</v>
      </c>
      <c r="AK85" s="1666">
        <v>1000</v>
      </c>
      <c r="AL85" s="1666">
        <f t="shared" si="42"/>
        <v>25000</v>
      </c>
      <c r="AM85" s="3513" t="s">
        <v>6996</v>
      </c>
      <c r="AN85" s="1666">
        <v>25</v>
      </c>
      <c r="AO85" s="1666">
        <v>1000</v>
      </c>
      <c r="AP85" s="1666">
        <f t="shared" si="43"/>
        <v>25000</v>
      </c>
      <c r="AQ85" s="3513" t="s">
        <v>6996</v>
      </c>
      <c r="AR85" s="1666">
        <f t="shared" si="35"/>
        <v>300000</v>
      </c>
      <c r="AS85" s="1666">
        <f t="shared" si="36"/>
        <v>2250</v>
      </c>
      <c r="AT85" s="1666">
        <f t="shared" si="37"/>
        <v>133.33333333333334</v>
      </c>
      <c r="AU85" s="1666" t="str">
        <f t="shared" si="38"/>
        <v>STATE: Printing of IEC Materials at State level; PDY: ; KKL: ; MHE: Printing of IEC materials in local languages; YNM: Printing of IEC materials in local languages</v>
      </c>
      <c r="AV85" s="2265" t="s">
        <v>7539</v>
      </c>
      <c r="AW85" s="4983" t="s">
        <v>7685</v>
      </c>
    </row>
    <row r="86" spans="1:49" s="2295" customFormat="1" ht="72">
      <c r="A86" s="2295">
        <v>2</v>
      </c>
      <c r="B86" s="2295" t="s">
        <v>1554</v>
      </c>
      <c r="C86" s="2273" t="s">
        <v>1555</v>
      </c>
      <c r="D86" s="2273" t="s">
        <v>29</v>
      </c>
      <c r="E86" s="1766" t="s">
        <v>4345</v>
      </c>
      <c r="F86" s="2267" t="s">
        <v>4656</v>
      </c>
      <c r="G86" s="2314">
        <v>20</v>
      </c>
      <c r="H86" s="2314">
        <v>2</v>
      </c>
      <c r="I86" s="2301">
        <v>2</v>
      </c>
      <c r="J86" s="2301">
        <v>0.17</v>
      </c>
      <c r="K86" s="2307"/>
      <c r="L86" s="2268"/>
      <c r="M86" s="1648">
        <f t="shared" si="44"/>
        <v>500</v>
      </c>
      <c r="N86" s="1729">
        <f t="shared" si="45"/>
        <v>5.0000000000000001E-3</v>
      </c>
      <c r="O86" s="1648">
        <f t="shared" si="46"/>
        <v>600</v>
      </c>
      <c r="P86" s="2108">
        <f t="shared" si="47"/>
        <v>3</v>
      </c>
      <c r="Q86" s="2272" t="str">
        <f t="shared" si="30"/>
        <v xml:space="preserve">STATE:  NTEP records, reporting forms and registers at state level; PDY: ; KKL: ; MHE: ; YNM: </v>
      </c>
      <c r="R86" s="1774">
        <f>'Abs11. NTEP'!Q46</f>
        <v>0</v>
      </c>
      <c r="S86" s="2298">
        <f>'Abs11. NTEP'!R46</f>
        <v>0</v>
      </c>
      <c r="T86" s="1666">
        <f>IFERROR(AR86/AS86,0)</f>
        <v>500</v>
      </c>
      <c r="U86" s="1666">
        <f>Y86+AC86+AG86+AK86+AO86</f>
        <v>600</v>
      </c>
      <c r="V86" s="1666">
        <f>T86*U86</f>
        <v>300000</v>
      </c>
      <c r="W86" s="1669" t="str">
        <f t="shared" si="34"/>
        <v xml:space="preserve">STATE:  NTEP records, reporting forms and registers at state level; PDY: ; KKL: ; MHE: ; YNM: </v>
      </c>
      <c r="X86" s="1666">
        <v>500</v>
      </c>
      <c r="Y86" s="1666">
        <v>600</v>
      </c>
      <c r="Z86" s="1666">
        <f t="shared" si="39"/>
        <v>300000</v>
      </c>
      <c r="AA86" s="4091" t="s">
        <v>7162</v>
      </c>
      <c r="AB86" s="1666"/>
      <c r="AC86" s="1666"/>
      <c r="AD86" s="1666">
        <f t="shared" si="40"/>
        <v>0</v>
      </c>
      <c r="AE86" s="3355"/>
      <c r="AF86" s="1666"/>
      <c r="AG86" s="1666"/>
      <c r="AH86" s="1666">
        <f t="shared" si="41"/>
        <v>0</v>
      </c>
      <c r="AI86" s="3355"/>
      <c r="AJ86" s="1666"/>
      <c r="AK86" s="1666"/>
      <c r="AL86" s="1666"/>
      <c r="AM86" s="3513"/>
      <c r="AN86" s="1666"/>
      <c r="AO86" s="1666"/>
      <c r="AP86" s="1666">
        <f t="shared" si="43"/>
        <v>0</v>
      </c>
      <c r="AQ86" s="3513"/>
      <c r="AR86" s="1666">
        <f t="shared" si="35"/>
        <v>300000</v>
      </c>
      <c r="AS86" s="1666">
        <f t="shared" si="36"/>
        <v>600</v>
      </c>
      <c r="AT86" s="1666">
        <f t="shared" si="37"/>
        <v>500</v>
      </c>
      <c r="AU86" s="1666" t="str">
        <f t="shared" si="38"/>
        <v xml:space="preserve">STATE:  NTEP records, reporting forms and registers at state level; PDY: ; KKL: ; MHE: ; YNM: </v>
      </c>
      <c r="AV86" s="2265" t="s">
        <v>7539</v>
      </c>
      <c r="AW86" s="4983" t="s">
        <v>7685</v>
      </c>
    </row>
    <row r="87" spans="1:49" s="2305" customFormat="1" ht="54">
      <c r="A87" s="2300" t="s">
        <v>4342</v>
      </c>
      <c r="B87" s="2305" t="s">
        <v>4120</v>
      </c>
      <c r="D87" s="2325" t="s">
        <v>4393</v>
      </c>
      <c r="E87" s="1766" t="s">
        <v>4345</v>
      </c>
      <c r="F87" s="2326" t="s">
        <v>3306</v>
      </c>
      <c r="G87" s="2322"/>
      <c r="H87" s="2322"/>
      <c r="I87" s="2322"/>
      <c r="J87" s="2322"/>
      <c r="K87" s="2322"/>
      <c r="L87" s="2322"/>
      <c r="M87" s="1648">
        <f t="shared" si="44"/>
        <v>0</v>
      </c>
      <c r="N87" s="1729">
        <f t="shared" si="45"/>
        <v>0</v>
      </c>
      <c r="O87" s="1648">
        <f t="shared" si="46"/>
        <v>0</v>
      </c>
      <c r="P87" s="2116">
        <f t="shared" si="47"/>
        <v>0</v>
      </c>
      <c r="Q87" s="2272" t="str">
        <f t="shared" si="30"/>
        <v xml:space="preserve">STATE: ; PDY: ; KKL: ; MHE: ; YNM: </v>
      </c>
      <c r="R87" s="1774">
        <f>'Abs12. NVHCP'!Q35</f>
        <v>0</v>
      </c>
      <c r="S87" s="2298">
        <f>'Abs12. NVHCP'!R35</f>
        <v>0</v>
      </c>
      <c r="T87" s="1666">
        <f t="shared" si="31"/>
        <v>0</v>
      </c>
      <c r="U87" s="1666">
        <f t="shared" si="32"/>
        <v>0</v>
      </c>
      <c r="V87" s="1666">
        <f t="shared" si="33"/>
        <v>0</v>
      </c>
      <c r="W87" s="1669" t="str">
        <f t="shared" si="34"/>
        <v xml:space="preserve">STATE: ; PDY: ; KKL: ; MHE: ; YNM: </v>
      </c>
      <c r="X87" s="1666"/>
      <c r="Y87" s="1666"/>
      <c r="Z87" s="1666">
        <f t="shared" si="39"/>
        <v>0</v>
      </c>
      <c r="AA87" s="1666"/>
      <c r="AB87" s="1666"/>
      <c r="AC87" s="1666"/>
      <c r="AD87" s="1666">
        <f t="shared" si="40"/>
        <v>0</v>
      </c>
      <c r="AE87" s="1666"/>
      <c r="AF87" s="1666"/>
      <c r="AG87" s="1666"/>
      <c r="AH87" s="1666">
        <f t="shared" si="41"/>
        <v>0</v>
      </c>
      <c r="AI87" s="1666"/>
      <c r="AJ87" s="1666"/>
      <c r="AK87" s="1666"/>
      <c r="AL87" s="1666">
        <f t="shared" si="42"/>
        <v>0</v>
      </c>
      <c r="AM87" s="1666"/>
      <c r="AN87" s="1666"/>
      <c r="AO87" s="1666"/>
      <c r="AP87" s="1666">
        <f t="shared" si="43"/>
        <v>0</v>
      </c>
      <c r="AQ87" s="1666"/>
      <c r="AR87" s="1666">
        <f t="shared" si="35"/>
        <v>0</v>
      </c>
      <c r="AS87" s="1666">
        <f t="shared" si="36"/>
        <v>0</v>
      </c>
      <c r="AT87" s="1666">
        <f t="shared" si="37"/>
        <v>0</v>
      </c>
      <c r="AU87" s="1666" t="str">
        <f t="shared" si="38"/>
        <v xml:space="preserve">STATE: ; PDY: ; KKL: ; MHE: ; YNM: </v>
      </c>
      <c r="AV87" s="2325" t="s">
        <v>7593</v>
      </c>
    </row>
    <row r="88" spans="1:49" s="2295" customFormat="1" ht="36">
      <c r="A88" s="2300" t="s">
        <v>4343</v>
      </c>
      <c r="C88" s="2305"/>
      <c r="D88" s="2265" t="s">
        <v>5186</v>
      </c>
      <c r="E88" s="1766" t="s">
        <v>4345</v>
      </c>
      <c r="F88" s="2267" t="s">
        <v>293</v>
      </c>
      <c r="G88" s="2297"/>
      <c r="H88" s="2297"/>
      <c r="I88" s="2297"/>
      <c r="J88" s="2297"/>
      <c r="K88" s="2297"/>
      <c r="L88" s="2297"/>
      <c r="M88" s="1648">
        <f t="shared" si="44"/>
        <v>0</v>
      </c>
      <c r="N88" s="1729">
        <f t="shared" si="45"/>
        <v>0</v>
      </c>
      <c r="O88" s="1648">
        <f t="shared" si="46"/>
        <v>0</v>
      </c>
      <c r="P88" s="2108">
        <f t="shared" si="47"/>
        <v>0</v>
      </c>
      <c r="Q88" s="2272" t="str">
        <f t="shared" si="30"/>
        <v xml:space="preserve">STATE: ; PDY: ; KKL: ; MHE: ; YNM: </v>
      </c>
      <c r="R88" s="1774">
        <f>'Abs8. IDSP'!Q28</f>
        <v>0</v>
      </c>
      <c r="S88" s="2327">
        <f>'Abs8. IDSP'!R28</f>
        <v>0</v>
      </c>
      <c r="T88" s="1666">
        <f t="shared" si="31"/>
        <v>0</v>
      </c>
      <c r="U88" s="1666">
        <f t="shared" si="32"/>
        <v>0</v>
      </c>
      <c r="V88" s="1666">
        <f t="shared" si="33"/>
        <v>0</v>
      </c>
      <c r="W88" s="1669" t="str">
        <f t="shared" si="34"/>
        <v xml:space="preserve">STATE: ; PDY: ; KKL: ; MHE: ; YNM: </v>
      </c>
      <c r="X88" s="1666"/>
      <c r="Y88" s="1666"/>
      <c r="Z88" s="1666">
        <f t="shared" si="39"/>
        <v>0</v>
      </c>
      <c r="AA88" s="1666"/>
      <c r="AB88" s="1666"/>
      <c r="AC88" s="1666"/>
      <c r="AD88" s="1666">
        <f t="shared" si="40"/>
        <v>0</v>
      </c>
      <c r="AE88" s="1666"/>
      <c r="AF88" s="1666"/>
      <c r="AG88" s="1666"/>
      <c r="AH88" s="1666">
        <f t="shared" si="41"/>
        <v>0</v>
      </c>
      <c r="AI88" s="1666"/>
      <c r="AJ88" s="1666"/>
      <c r="AK88" s="1666"/>
      <c r="AL88" s="1666">
        <f t="shared" si="42"/>
        <v>0</v>
      </c>
      <c r="AM88" s="1666"/>
      <c r="AN88" s="1666"/>
      <c r="AO88" s="1666"/>
      <c r="AP88" s="1666">
        <f t="shared" si="43"/>
        <v>0</v>
      </c>
      <c r="AQ88" s="1666"/>
      <c r="AR88" s="1666">
        <f t="shared" si="35"/>
        <v>0</v>
      </c>
      <c r="AS88" s="1666">
        <f t="shared" si="36"/>
        <v>0</v>
      </c>
      <c r="AT88" s="1666">
        <f t="shared" si="37"/>
        <v>0</v>
      </c>
      <c r="AU88" s="1666" t="str">
        <f t="shared" si="38"/>
        <v xml:space="preserve">STATE: ; PDY: ; KKL: ; MHE: ; YNM: </v>
      </c>
      <c r="AV88" s="2265" t="s">
        <v>7594</v>
      </c>
    </row>
    <row r="89" spans="1:49" s="2295" customFormat="1" ht="72">
      <c r="A89" s="2300" t="s">
        <v>4646</v>
      </c>
      <c r="B89" s="2295" t="s">
        <v>2526</v>
      </c>
      <c r="C89" s="2305"/>
      <c r="D89" s="2265" t="s">
        <v>5174</v>
      </c>
      <c r="E89" s="1766" t="s">
        <v>4345</v>
      </c>
      <c r="F89" s="2267" t="s">
        <v>3976</v>
      </c>
      <c r="G89" s="2297"/>
      <c r="H89" s="2297"/>
      <c r="I89" s="2297">
        <v>0.5</v>
      </c>
      <c r="J89" s="2297"/>
      <c r="K89" s="2297"/>
      <c r="L89" s="2297"/>
      <c r="M89" s="1648">
        <f t="shared" si="44"/>
        <v>50000</v>
      </c>
      <c r="N89" s="1729">
        <f t="shared" si="45"/>
        <v>0.5</v>
      </c>
      <c r="O89" s="1648">
        <f t="shared" si="46"/>
        <v>1</v>
      </c>
      <c r="P89" s="2108">
        <f t="shared" si="47"/>
        <v>0.5</v>
      </c>
      <c r="Q89" s="2272" t="str">
        <f t="shared" si="30"/>
        <v xml:space="preserve">STATE: ; PDY: Formats for Monitoring and Surveillance, guidelines - Rs.50000 Lakhs; KKL: ; MHE: ; YNM: </v>
      </c>
      <c r="R89" s="1774">
        <f>'Abs13. NRCP'!Q14</f>
        <v>0</v>
      </c>
      <c r="S89" s="1775">
        <f>'Abs13. NRCP'!R14</f>
        <v>0</v>
      </c>
      <c r="T89" s="1666">
        <f t="shared" si="31"/>
        <v>50000</v>
      </c>
      <c r="U89" s="1666">
        <f t="shared" si="32"/>
        <v>1</v>
      </c>
      <c r="V89" s="1666">
        <f t="shared" si="33"/>
        <v>50000</v>
      </c>
      <c r="W89" s="1669" t="str">
        <f t="shared" si="34"/>
        <v xml:space="preserve">STATE: ; PDY: Formats for Monitoring and Surveillance, guidelines - Rs.50000 Lakhs; KKL: ; MHE: ; YNM: </v>
      </c>
      <c r="X89" s="2328"/>
      <c r="Y89" s="2328"/>
      <c r="Z89" s="2328">
        <f t="shared" si="39"/>
        <v>0</v>
      </c>
      <c r="AA89" s="2328"/>
      <c r="AB89" s="2329">
        <v>50000</v>
      </c>
      <c r="AC89" s="2329">
        <v>1</v>
      </c>
      <c r="AD89" s="2329">
        <f t="shared" si="40"/>
        <v>50000</v>
      </c>
      <c r="AE89" s="2329" t="s">
        <v>6603</v>
      </c>
      <c r="AF89" s="2328"/>
      <c r="AG89" s="2328"/>
      <c r="AH89" s="2328">
        <f t="shared" si="41"/>
        <v>0</v>
      </c>
      <c r="AI89" s="2328"/>
      <c r="AJ89" s="2328"/>
      <c r="AK89" s="2328"/>
      <c r="AL89" s="2328">
        <f t="shared" si="42"/>
        <v>0</v>
      </c>
      <c r="AM89" s="2328"/>
      <c r="AN89" s="2328"/>
      <c r="AO89" s="2328"/>
      <c r="AP89" s="2328">
        <f t="shared" si="43"/>
        <v>0</v>
      </c>
      <c r="AQ89" s="2328"/>
      <c r="AR89" s="1666">
        <f t="shared" si="35"/>
        <v>50000</v>
      </c>
      <c r="AS89" s="1666">
        <f t="shared" si="36"/>
        <v>1</v>
      </c>
      <c r="AT89" s="1666">
        <f t="shared" si="37"/>
        <v>50000</v>
      </c>
      <c r="AU89" s="1669" t="str">
        <f t="shared" si="38"/>
        <v xml:space="preserve">STATE: ; PDY: Formats for Monitoring and Surveillance, guidelines - Rs.50000 Lakhs; KKL: ; MHE: ; YNM: </v>
      </c>
      <c r="AV89" s="2265" t="s">
        <v>7595</v>
      </c>
      <c r="AW89" s="4983" t="s">
        <v>7889</v>
      </c>
    </row>
    <row r="90" spans="1:49" s="2295" customFormat="1" ht="36">
      <c r="A90" s="2300" t="s">
        <v>4647</v>
      </c>
      <c r="C90" s="2305"/>
      <c r="D90" s="2265" t="s">
        <v>5175</v>
      </c>
      <c r="E90" s="1766" t="s">
        <v>4345</v>
      </c>
      <c r="F90" s="2267" t="s">
        <v>4527</v>
      </c>
      <c r="G90" s="2297"/>
      <c r="H90" s="2297"/>
      <c r="I90" s="2297"/>
      <c r="J90" s="2297"/>
      <c r="K90" s="2297"/>
      <c r="L90" s="2297"/>
      <c r="M90" s="1648">
        <f t="shared" si="44"/>
        <v>0</v>
      </c>
      <c r="N90" s="1729">
        <f t="shared" si="45"/>
        <v>0</v>
      </c>
      <c r="O90" s="1648">
        <f t="shared" si="46"/>
        <v>0</v>
      </c>
      <c r="P90" s="2108">
        <f t="shared" si="47"/>
        <v>0</v>
      </c>
      <c r="Q90" s="2272" t="str">
        <f t="shared" si="30"/>
        <v xml:space="preserve">STATE: ; PDY: ; KKL: ; MHE: ; YNM: </v>
      </c>
      <c r="R90" s="1774">
        <f>'Abs14. PPCL'!Q14</f>
        <v>0</v>
      </c>
      <c r="S90" s="2327">
        <f>'Abs14. PPCL'!R14</f>
        <v>0</v>
      </c>
      <c r="T90" s="1666">
        <f t="shared" si="31"/>
        <v>0</v>
      </c>
      <c r="U90" s="1666">
        <f t="shared" si="32"/>
        <v>0</v>
      </c>
      <c r="V90" s="1666">
        <f t="shared" si="33"/>
        <v>0</v>
      </c>
      <c r="W90" s="1669" t="str">
        <f t="shared" si="34"/>
        <v xml:space="preserve">STATE: ; PDY: ; KKL: ; MHE: ; YNM: </v>
      </c>
      <c r="X90" s="1666"/>
      <c r="Y90" s="1666"/>
      <c r="Z90" s="1666">
        <f t="shared" si="39"/>
        <v>0</v>
      </c>
      <c r="AA90" s="1666"/>
      <c r="AB90" s="1666"/>
      <c r="AC90" s="1666"/>
      <c r="AD90" s="1666">
        <f t="shared" si="40"/>
        <v>0</v>
      </c>
      <c r="AE90" s="1666"/>
      <c r="AF90" s="1666"/>
      <c r="AG90" s="1666"/>
      <c r="AH90" s="1666">
        <f t="shared" si="41"/>
        <v>0</v>
      </c>
      <c r="AI90" s="1666"/>
      <c r="AJ90" s="1666"/>
      <c r="AK90" s="1666"/>
      <c r="AL90" s="1666">
        <f t="shared" si="42"/>
        <v>0</v>
      </c>
      <c r="AM90" s="1666"/>
      <c r="AN90" s="1666"/>
      <c r="AO90" s="1666"/>
      <c r="AP90" s="1666">
        <f t="shared" si="43"/>
        <v>0</v>
      </c>
      <c r="AQ90" s="1666"/>
      <c r="AR90" s="1666">
        <f t="shared" si="35"/>
        <v>0</v>
      </c>
      <c r="AS90" s="1666">
        <f t="shared" si="36"/>
        <v>0</v>
      </c>
      <c r="AT90" s="1666">
        <f t="shared" si="37"/>
        <v>0</v>
      </c>
      <c r="AU90" s="1669" t="str">
        <f t="shared" si="38"/>
        <v xml:space="preserve">STATE: ; PDY: ; KKL: ; MHE: ; YNM: </v>
      </c>
      <c r="AV90" s="2265" t="s">
        <v>7596</v>
      </c>
    </row>
    <row r="91" spans="1:49" s="1796" customFormat="1" ht="18">
      <c r="A91" s="5471" t="s">
        <v>5173</v>
      </c>
      <c r="B91" s="5471"/>
      <c r="C91" s="5471"/>
      <c r="D91" s="5471"/>
      <c r="E91" s="2287"/>
      <c r="F91" s="2287"/>
      <c r="G91" s="2312"/>
      <c r="H91" s="2312"/>
      <c r="I91" s="2312"/>
      <c r="J91" s="2312"/>
      <c r="K91" s="2312"/>
      <c r="L91" s="2312"/>
      <c r="M91" s="2312"/>
      <c r="N91" s="2289"/>
      <c r="O91" s="2312"/>
      <c r="P91" s="2290"/>
      <c r="Q91" s="2272"/>
      <c r="R91" s="2291"/>
      <c r="S91" s="2151"/>
      <c r="T91" s="1666"/>
      <c r="U91" s="1666"/>
      <c r="V91" s="1666"/>
      <c r="W91" s="1669"/>
      <c r="X91" s="1666"/>
      <c r="Y91" s="1666"/>
      <c r="Z91" s="1666"/>
      <c r="AA91" s="1666"/>
      <c r="AB91" s="1666"/>
      <c r="AC91" s="1666"/>
      <c r="AD91" s="1666"/>
      <c r="AE91" s="1666"/>
      <c r="AF91" s="1666"/>
      <c r="AG91" s="1666"/>
      <c r="AH91" s="1666"/>
      <c r="AI91" s="1666"/>
      <c r="AJ91" s="1666"/>
      <c r="AK91" s="1666"/>
      <c r="AL91" s="1666"/>
      <c r="AM91" s="1666"/>
      <c r="AN91" s="1666"/>
      <c r="AO91" s="1666"/>
      <c r="AP91" s="1666"/>
      <c r="AQ91" s="1666"/>
      <c r="AR91" s="1666"/>
      <c r="AS91" s="1666"/>
      <c r="AT91" s="1666"/>
      <c r="AU91" s="1669"/>
    </row>
    <row r="92" spans="1:49" s="2334" customFormat="1" ht="72">
      <c r="A92" s="2300" t="s">
        <v>4337</v>
      </c>
      <c r="B92" s="2330"/>
      <c r="C92" s="2330"/>
      <c r="D92" s="2265" t="s">
        <v>5176</v>
      </c>
      <c r="E92" s="2170" t="s">
        <v>85</v>
      </c>
      <c r="F92" s="2331" t="s">
        <v>86</v>
      </c>
      <c r="G92" s="2332"/>
      <c r="H92" s="2332"/>
      <c r="I92" s="2332"/>
      <c r="J92" s="2332"/>
      <c r="K92" s="2332"/>
      <c r="L92" s="2332"/>
      <c r="M92" s="1648">
        <f>T92</f>
        <v>0</v>
      </c>
      <c r="N92" s="1729">
        <f>M92/100000</f>
        <v>0</v>
      </c>
      <c r="O92" s="1648">
        <f>U92</f>
        <v>0</v>
      </c>
      <c r="P92" s="2108">
        <f>N92*O92</f>
        <v>0</v>
      </c>
      <c r="Q92" s="2272" t="str">
        <f t="shared" si="30"/>
        <v xml:space="preserve">STATE: ; PDY: ; KKL: ; MHE: ; YNM: </v>
      </c>
      <c r="R92" s="2318">
        <f>'Abs15. NPCB'!Q31</f>
        <v>0</v>
      </c>
      <c r="S92" s="2333">
        <f>'Abs15. NPCB'!R31</f>
        <v>0</v>
      </c>
      <c r="T92" s="1666">
        <f t="shared" si="31"/>
        <v>0</v>
      </c>
      <c r="U92" s="1666">
        <f t="shared" si="32"/>
        <v>0</v>
      </c>
      <c r="V92" s="1666">
        <f t="shared" si="33"/>
        <v>0</v>
      </c>
      <c r="W92" s="1669" t="str">
        <f t="shared" si="34"/>
        <v xml:space="preserve">STATE: ; PDY: ; KKL: ; MHE: ; YNM: </v>
      </c>
      <c r="X92" s="1666"/>
      <c r="Y92" s="1666"/>
      <c r="Z92" s="1666">
        <f t="shared" si="39"/>
        <v>0</v>
      </c>
      <c r="AA92" s="1666"/>
      <c r="AB92" s="1666"/>
      <c r="AC92" s="1666"/>
      <c r="AD92" s="1666">
        <f t="shared" si="40"/>
        <v>0</v>
      </c>
      <c r="AE92" s="1666"/>
      <c r="AF92" s="1666"/>
      <c r="AG92" s="1666"/>
      <c r="AH92" s="1666">
        <f t="shared" si="41"/>
        <v>0</v>
      </c>
      <c r="AI92" s="1666"/>
      <c r="AJ92" s="1666"/>
      <c r="AK92" s="1666"/>
      <c r="AL92" s="1666">
        <f t="shared" si="42"/>
        <v>0</v>
      </c>
      <c r="AM92" s="1666"/>
      <c r="AN92" s="1666"/>
      <c r="AO92" s="1666"/>
      <c r="AP92" s="1666">
        <f t="shared" si="43"/>
        <v>0</v>
      </c>
      <c r="AQ92" s="1666"/>
      <c r="AR92" s="1666">
        <f t="shared" si="35"/>
        <v>0</v>
      </c>
      <c r="AS92" s="1666">
        <f t="shared" si="36"/>
        <v>0</v>
      </c>
      <c r="AT92" s="1666">
        <f t="shared" si="37"/>
        <v>0</v>
      </c>
      <c r="AU92" s="1669" t="str">
        <f t="shared" si="38"/>
        <v xml:space="preserve">STATE: ; PDY: ; KKL: ; MHE: ; YNM: </v>
      </c>
      <c r="AV92" s="2334" t="s">
        <v>7597</v>
      </c>
    </row>
    <row r="93" spans="1:49" s="2334" customFormat="1" ht="36">
      <c r="A93" s="2300" t="s">
        <v>4338</v>
      </c>
      <c r="B93" s="2330"/>
      <c r="C93" s="2330"/>
      <c r="D93" s="2265" t="s">
        <v>5177</v>
      </c>
      <c r="E93" s="2170" t="s">
        <v>85</v>
      </c>
      <c r="F93" s="2331" t="s">
        <v>150</v>
      </c>
      <c r="G93" s="2332"/>
      <c r="H93" s="2332"/>
      <c r="I93" s="2332"/>
      <c r="J93" s="2332"/>
      <c r="K93" s="2332"/>
      <c r="L93" s="2332"/>
      <c r="M93" s="1648">
        <f>T93</f>
        <v>0</v>
      </c>
      <c r="N93" s="1729">
        <f>M93/100000</f>
        <v>0</v>
      </c>
      <c r="O93" s="1648">
        <f>U93</f>
        <v>0</v>
      </c>
      <c r="P93" s="2108">
        <f>N93*O93</f>
        <v>0</v>
      </c>
      <c r="Q93" s="2272" t="str">
        <f t="shared" si="30"/>
        <v xml:space="preserve">STATE: ; PDY: ; KKL: ; MHE: ; YNM: </v>
      </c>
      <c r="R93" s="2318">
        <f>'Abs16. NMHP'!Q26</f>
        <v>0</v>
      </c>
      <c r="S93" s="2333">
        <f>'Abs16. NMHP'!R26</f>
        <v>0</v>
      </c>
      <c r="T93" s="1666">
        <f t="shared" si="31"/>
        <v>0</v>
      </c>
      <c r="U93" s="1666">
        <f t="shared" si="32"/>
        <v>0</v>
      </c>
      <c r="V93" s="1666">
        <f t="shared" si="33"/>
        <v>0</v>
      </c>
      <c r="W93" s="1669" t="str">
        <f t="shared" si="34"/>
        <v xml:space="preserve">STATE: ; PDY: ; KKL: ; MHE: ; YNM: </v>
      </c>
      <c r="X93" s="1666"/>
      <c r="Y93" s="1666"/>
      <c r="Z93" s="1666">
        <f t="shared" si="39"/>
        <v>0</v>
      </c>
      <c r="AA93" s="1666"/>
      <c r="AB93" s="1666"/>
      <c r="AC93" s="1666"/>
      <c r="AD93" s="1666">
        <f t="shared" si="40"/>
        <v>0</v>
      </c>
      <c r="AE93" s="1666"/>
      <c r="AF93" s="1666"/>
      <c r="AG93" s="1666"/>
      <c r="AH93" s="1666">
        <f t="shared" si="41"/>
        <v>0</v>
      </c>
      <c r="AI93" s="1666"/>
      <c r="AJ93" s="1666"/>
      <c r="AK93" s="1666"/>
      <c r="AL93" s="1666">
        <f t="shared" si="42"/>
        <v>0</v>
      </c>
      <c r="AM93" s="1666"/>
      <c r="AN93" s="1666"/>
      <c r="AO93" s="1666"/>
      <c r="AP93" s="1666">
        <f t="shared" si="43"/>
        <v>0</v>
      </c>
      <c r="AQ93" s="1666"/>
      <c r="AR93" s="1666">
        <f t="shared" si="35"/>
        <v>0</v>
      </c>
      <c r="AS93" s="1666">
        <f t="shared" si="36"/>
        <v>0</v>
      </c>
      <c r="AT93" s="1666">
        <f t="shared" si="37"/>
        <v>0</v>
      </c>
      <c r="AU93" s="1669" t="str">
        <f t="shared" si="38"/>
        <v xml:space="preserve">STATE: ; PDY: ; KKL: ; MHE: ; YNM: </v>
      </c>
      <c r="AV93" s="2334" t="s">
        <v>7598</v>
      </c>
    </row>
    <row r="94" spans="1:49" s="2334" customFormat="1" ht="54">
      <c r="A94" s="2300" t="s">
        <v>4341</v>
      </c>
      <c r="B94" s="2330"/>
      <c r="C94" s="2330"/>
      <c r="D94" s="2265" t="s">
        <v>5178</v>
      </c>
      <c r="E94" s="2170" t="s">
        <v>85</v>
      </c>
      <c r="F94" s="2331" t="s">
        <v>399</v>
      </c>
      <c r="G94" s="2332"/>
      <c r="H94" s="2332"/>
      <c r="I94" s="2332"/>
      <c r="J94" s="2332"/>
      <c r="K94" s="2332"/>
      <c r="L94" s="2332"/>
      <c r="M94" s="1648">
        <f>T94</f>
        <v>0</v>
      </c>
      <c r="N94" s="1729">
        <f>M94/100000</f>
        <v>0</v>
      </c>
      <c r="O94" s="1648">
        <f>U94</f>
        <v>0</v>
      </c>
      <c r="P94" s="2108">
        <f>N94*O94</f>
        <v>0</v>
      </c>
      <c r="Q94" s="2272" t="str">
        <f t="shared" si="30"/>
        <v xml:space="preserve">STATE: ; PDY: ; KKL: ; MHE: ; YNM: </v>
      </c>
      <c r="R94" s="2318">
        <f>'Abs17. NPHCE'!Q31</f>
        <v>0</v>
      </c>
      <c r="S94" s="2148">
        <f>'Abs17. NPHCE'!R31</f>
        <v>0</v>
      </c>
      <c r="T94" s="1666">
        <f t="shared" si="31"/>
        <v>0</v>
      </c>
      <c r="U94" s="1666">
        <f t="shared" si="32"/>
        <v>0</v>
      </c>
      <c r="V94" s="1666">
        <f t="shared" si="33"/>
        <v>0</v>
      </c>
      <c r="W94" s="1669" t="str">
        <f t="shared" si="34"/>
        <v xml:space="preserve">STATE: ; PDY: ; KKL: ; MHE: ; YNM: </v>
      </c>
      <c r="X94" s="1666"/>
      <c r="Y94" s="1666"/>
      <c r="Z94" s="1666">
        <f t="shared" si="39"/>
        <v>0</v>
      </c>
      <c r="AA94" s="1666"/>
      <c r="AB94" s="1666"/>
      <c r="AC94" s="1666"/>
      <c r="AD94" s="1666">
        <f t="shared" si="40"/>
        <v>0</v>
      </c>
      <c r="AE94" s="1666"/>
      <c r="AF94" s="1666"/>
      <c r="AG94" s="1666"/>
      <c r="AH94" s="1666">
        <f t="shared" si="41"/>
        <v>0</v>
      </c>
      <c r="AI94" s="1666"/>
      <c r="AJ94" s="1666"/>
      <c r="AK94" s="1666"/>
      <c r="AL94" s="1666">
        <f t="shared" si="42"/>
        <v>0</v>
      </c>
      <c r="AM94" s="1666"/>
      <c r="AN94" s="1666"/>
      <c r="AO94" s="1666"/>
      <c r="AP94" s="1666">
        <f t="shared" si="43"/>
        <v>0</v>
      </c>
      <c r="AQ94" s="1666"/>
      <c r="AR94" s="1666">
        <f t="shared" si="35"/>
        <v>0</v>
      </c>
      <c r="AS94" s="1666">
        <f t="shared" si="36"/>
        <v>0</v>
      </c>
      <c r="AT94" s="1666">
        <f t="shared" si="37"/>
        <v>0</v>
      </c>
      <c r="AU94" s="1669" t="str">
        <f t="shared" si="38"/>
        <v xml:space="preserve">STATE: ; PDY: ; KKL: ; MHE: ; YNM: </v>
      </c>
      <c r="AV94" s="2334" t="s">
        <v>7599</v>
      </c>
    </row>
    <row r="95" spans="1:49" s="2295" customFormat="1" ht="18">
      <c r="A95" s="2300" t="s">
        <v>4342</v>
      </c>
      <c r="B95" s="1799">
        <v>12.14</v>
      </c>
      <c r="C95" s="2176"/>
      <c r="D95" s="2176" t="s">
        <v>1556</v>
      </c>
      <c r="E95" s="2293"/>
      <c r="F95" s="2293"/>
      <c r="G95" s="2196"/>
      <c r="H95" s="2196"/>
      <c r="I95" s="2196"/>
      <c r="J95" s="2196"/>
      <c r="K95" s="2196"/>
      <c r="L95" s="2196"/>
      <c r="M95" s="2196"/>
      <c r="N95" s="2095"/>
      <c r="O95" s="2196"/>
      <c r="P95" s="2095">
        <f>SUM(P96:P97)</f>
        <v>0.25</v>
      </c>
      <c r="Q95" s="2272"/>
      <c r="R95" s="2294"/>
      <c r="S95" s="2142">
        <f>SUM(S96:S97)</f>
        <v>0</v>
      </c>
      <c r="T95" s="1666"/>
      <c r="U95" s="1666"/>
      <c r="V95" s="2095">
        <f>SUM(V96:V97)</f>
        <v>25000</v>
      </c>
      <c r="W95" s="1669"/>
      <c r="X95" s="1666"/>
      <c r="Y95" s="1666"/>
      <c r="Z95" s="2095">
        <f>SUM(Z96:Z97)</f>
        <v>0</v>
      </c>
      <c r="AA95" s="1666"/>
      <c r="AB95" s="1666"/>
      <c r="AC95" s="1666"/>
      <c r="AD95" s="2095">
        <f>SUM(AD96:AD97)</f>
        <v>25000</v>
      </c>
      <c r="AE95" s="1666"/>
      <c r="AF95" s="1666"/>
      <c r="AG95" s="1666"/>
      <c r="AH95" s="2095">
        <f>SUM(AH96:AH97)</f>
        <v>0</v>
      </c>
      <c r="AI95" s="1666"/>
      <c r="AJ95" s="1666"/>
      <c r="AK95" s="1666"/>
      <c r="AL95" s="2095">
        <f>SUM(AL96:AL97)</f>
        <v>0</v>
      </c>
      <c r="AM95" s="1666"/>
      <c r="AN95" s="1666"/>
      <c r="AO95" s="1666"/>
      <c r="AP95" s="2095">
        <f>SUM(AP96:AP97)</f>
        <v>0</v>
      </c>
      <c r="AQ95" s="1666"/>
      <c r="AR95" s="2095">
        <f>SUM(AR96:AR97)</f>
        <v>25000</v>
      </c>
      <c r="AS95" s="1666"/>
      <c r="AT95" s="1666"/>
      <c r="AU95" s="1669"/>
      <c r="AV95" s="2265"/>
    </row>
    <row r="96" spans="1:49" s="2295" customFormat="1" ht="54">
      <c r="A96" s="2295">
        <v>1</v>
      </c>
      <c r="B96" s="2295" t="s">
        <v>1557</v>
      </c>
      <c r="C96" s="1644" t="s">
        <v>1558</v>
      </c>
      <c r="D96" s="1644" t="s">
        <v>1559</v>
      </c>
      <c r="E96" s="2170" t="s">
        <v>85</v>
      </c>
      <c r="F96" s="2267" t="s">
        <v>152</v>
      </c>
      <c r="G96" s="2307"/>
      <c r="H96" s="2307"/>
      <c r="I96" s="2301"/>
      <c r="J96" s="2301"/>
      <c r="K96" s="2307"/>
      <c r="L96" s="2335"/>
      <c r="M96" s="1648">
        <f>T96</f>
        <v>5000</v>
      </c>
      <c r="N96" s="1729">
        <f>M96/100000</f>
        <v>0.05</v>
      </c>
      <c r="O96" s="1648">
        <f>U96</f>
        <v>5</v>
      </c>
      <c r="P96" s="2108">
        <f>N96*O96</f>
        <v>0.25</v>
      </c>
      <c r="Q96" s="2272" t="str">
        <f t="shared" si="30"/>
        <v xml:space="preserve">STATE: ; PDY: Printing of challan books; KKL: ; MHE: ; YNM: </v>
      </c>
      <c r="R96" s="1774">
        <f>'Abs18. NTCP'!Q26</f>
        <v>0</v>
      </c>
      <c r="S96" s="2298">
        <f>'Abs18. NTCP'!R26</f>
        <v>0</v>
      </c>
      <c r="T96" s="1666">
        <f t="shared" si="31"/>
        <v>5000</v>
      </c>
      <c r="U96" s="1666">
        <f t="shared" si="32"/>
        <v>5</v>
      </c>
      <c r="V96" s="1666">
        <f t="shared" si="33"/>
        <v>25000</v>
      </c>
      <c r="W96" s="1669" t="str">
        <f t="shared" si="34"/>
        <v xml:space="preserve">STATE: ; PDY: Printing of challan books; KKL: ; MHE: ; YNM: </v>
      </c>
      <c r="X96" s="1666"/>
      <c r="Y96" s="1666"/>
      <c r="Z96" s="1666">
        <f t="shared" si="39"/>
        <v>0</v>
      </c>
      <c r="AA96" s="1666"/>
      <c r="AB96" s="1666">
        <v>5000</v>
      </c>
      <c r="AC96" s="1666">
        <v>5</v>
      </c>
      <c r="AD96" s="1666">
        <f t="shared" si="40"/>
        <v>25000</v>
      </c>
      <c r="AE96" s="2329" t="s">
        <v>7030</v>
      </c>
      <c r="AF96" s="1666"/>
      <c r="AG96" s="1666"/>
      <c r="AH96" s="1666">
        <f t="shared" si="41"/>
        <v>0</v>
      </c>
      <c r="AI96" s="1666"/>
      <c r="AJ96" s="1666"/>
      <c r="AK96" s="1666"/>
      <c r="AL96" s="1666">
        <f t="shared" si="42"/>
        <v>0</v>
      </c>
      <c r="AM96" s="1666"/>
      <c r="AN96" s="1666"/>
      <c r="AO96" s="1666"/>
      <c r="AP96" s="1666">
        <f t="shared" si="43"/>
        <v>0</v>
      </c>
      <c r="AQ96" s="1666"/>
      <c r="AR96" s="1666">
        <f t="shared" si="35"/>
        <v>25000</v>
      </c>
      <c r="AS96" s="1666">
        <f t="shared" si="36"/>
        <v>5</v>
      </c>
      <c r="AT96" s="1666">
        <f t="shared" si="37"/>
        <v>5000</v>
      </c>
      <c r="AU96" s="1669" t="str">
        <f t="shared" si="38"/>
        <v xml:space="preserve">STATE: ; PDY: Printing of challan books; KKL: ; MHE: ; YNM: </v>
      </c>
      <c r="AV96" s="2265" t="s">
        <v>7600</v>
      </c>
      <c r="AW96" s="4983" t="s">
        <v>8167</v>
      </c>
    </row>
    <row r="97" spans="1:49" s="2295" customFormat="1" ht="36">
      <c r="A97" s="2295">
        <v>2</v>
      </c>
      <c r="B97" s="2295" t="s">
        <v>1560</v>
      </c>
      <c r="C97" s="1817"/>
      <c r="D97" s="1644" t="s">
        <v>1308</v>
      </c>
      <c r="E97" s="2170" t="s">
        <v>85</v>
      </c>
      <c r="F97" s="2267" t="s">
        <v>152</v>
      </c>
      <c r="G97" s="2307"/>
      <c r="H97" s="2307"/>
      <c r="I97" s="2307"/>
      <c r="J97" s="2307"/>
      <c r="K97" s="2307"/>
      <c r="L97" s="2297"/>
      <c r="M97" s="1648">
        <f>T97</f>
        <v>0</v>
      </c>
      <c r="N97" s="1729">
        <f>M97/100000</f>
        <v>0</v>
      </c>
      <c r="O97" s="1648">
        <f>U97</f>
        <v>0</v>
      </c>
      <c r="P97" s="2108">
        <f>N97*O97</f>
        <v>0</v>
      </c>
      <c r="Q97" s="2272" t="str">
        <f t="shared" si="30"/>
        <v xml:space="preserve">STATE: ; PDY: ; KKL: ; MHE: ; YNM: </v>
      </c>
      <c r="R97" s="1774">
        <f>'Abs18. NTCP'!Q27</f>
        <v>0</v>
      </c>
      <c r="S97" s="2298">
        <f>'Abs18. NTCP'!R27</f>
        <v>0</v>
      </c>
      <c r="T97" s="1666">
        <f t="shared" si="31"/>
        <v>0</v>
      </c>
      <c r="U97" s="1666">
        <f t="shared" si="32"/>
        <v>0</v>
      </c>
      <c r="V97" s="1666">
        <f t="shared" si="33"/>
        <v>0</v>
      </c>
      <c r="W97" s="1669" t="str">
        <f t="shared" si="34"/>
        <v xml:space="preserve">STATE: ; PDY: ; KKL: ; MHE: ; YNM: </v>
      </c>
      <c r="X97" s="1666"/>
      <c r="Y97" s="1666"/>
      <c r="Z97" s="1666">
        <f t="shared" si="39"/>
        <v>0</v>
      </c>
      <c r="AA97" s="1666"/>
      <c r="AB97" s="1666"/>
      <c r="AC97" s="1666"/>
      <c r="AD97" s="1666">
        <f t="shared" si="40"/>
        <v>0</v>
      </c>
      <c r="AE97" s="1666"/>
      <c r="AF97" s="1666"/>
      <c r="AG97" s="1666"/>
      <c r="AH97" s="1666">
        <f t="shared" si="41"/>
        <v>0</v>
      </c>
      <c r="AI97" s="1666"/>
      <c r="AJ97" s="1666"/>
      <c r="AK97" s="1666"/>
      <c r="AL97" s="1666">
        <f t="shared" si="42"/>
        <v>0</v>
      </c>
      <c r="AM97" s="1666"/>
      <c r="AN97" s="1666"/>
      <c r="AO97" s="1666"/>
      <c r="AP97" s="1666">
        <f t="shared" si="43"/>
        <v>0</v>
      </c>
      <c r="AQ97" s="1666"/>
      <c r="AR97" s="1666">
        <f t="shared" si="35"/>
        <v>0</v>
      </c>
      <c r="AS97" s="1666">
        <f t="shared" si="36"/>
        <v>0</v>
      </c>
      <c r="AT97" s="1666">
        <f t="shared" si="37"/>
        <v>0</v>
      </c>
      <c r="AU97" s="1669" t="str">
        <f t="shared" si="38"/>
        <v xml:space="preserve">STATE: ; PDY: ; KKL: ; MHE: ; YNM: </v>
      </c>
      <c r="AV97" s="2265"/>
    </row>
    <row r="98" spans="1:49" s="2295" customFormat="1" ht="18">
      <c r="A98" s="2300" t="s">
        <v>4343</v>
      </c>
      <c r="B98" s="1799">
        <v>12.15</v>
      </c>
      <c r="C98" s="2176"/>
      <c r="D98" s="2176" t="s">
        <v>1561</v>
      </c>
      <c r="E98" s="2293"/>
      <c r="F98" s="2293"/>
      <c r="G98" s="2196"/>
      <c r="H98" s="2196"/>
      <c r="I98" s="2196"/>
      <c r="J98" s="2196"/>
      <c r="K98" s="2196"/>
      <c r="L98" s="2196"/>
      <c r="M98" s="2196"/>
      <c r="N98" s="2095"/>
      <c r="O98" s="2196"/>
      <c r="P98" s="2095">
        <f>SUM(P99:P102)</f>
        <v>14</v>
      </c>
      <c r="Q98" s="2272"/>
      <c r="R98" s="2294"/>
      <c r="S98" s="2142">
        <f>SUM(S99:S102)</f>
        <v>0</v>
      </c>
      <c r="T98" s="1666"/>
      <c r="U98" s="1666"/>
      <c r="V98" s="2095">
        <f>SUM(V99:V102)</f>
        <v>1400000</v>
      </c>
      <c r="W98" s="1669"/>
      <c r="X98" s="1666"/>
      <c r="Y98" s="1666"/>
      <c r="Z98" s="2095">
        <f>SUM(Z99:Z102)</f>
        <v>500000</v>
      </c>
      <c r="AA98" s="1666"/>
      <c r="AB98" s="1666"/>
      <c r="AC98" s="1666"/>
      <c r="AD98" s="2095">
        <f>SUM(AD99:AD102)</f>
        <v>615000</v>
      </c>
      <c r="AE98" s="1666"/>
      <c r="AF98" s="1666"/>
      <c r="AG98" s="1666"/>
      <c r="AH98" s="2095">
        <f>SUM(AH99:AH102)</f>
        <v>210000</v>
      </c>
      <c r="AI98" s="1666"/>
      <c r="AJ98" s="1666"/>
      <c r="AK98" s="1666"/>
      <c r="AL98" s="2095">
        <f>SUM(AL99:AL102)</f>
        <v>37500</v>
      </c>
      <c r="AM98" s="1666"/>
      <c r="AN98" s="1666"/>
      <c r="AO98" s="1666"/>
      <c r="AP98" s="2095">
        <f>SUM(AP99:AP102)</f>
        <v>37500</v>
      </c>
      <c r="AQ98" s="1666"/>
      <c r="AR98" s="2095">
        <f>SUM(AR99:AR102)</f>
        <v>1400000</v>
      </c>
      <c r="AS98" s="1666"/>
      <c r="AT98" s="1666"/>
      <c r="AU98" s="1669"/>
      <c r="AV98" s="2265"/>
    </row>
    <row r="99" spans="1:49" s="2295" customFormat="1" ht="90">
      <c r="A99" s="2295">
        <v>1</v>
      </c>
      <c r="B99" s="2295" t="s">
        <v>1562</v>
      </c>
      <c r="C99" s="2323" t="s">
        <v>1563</v>
      </c>
      <c r="D99" s="2273" t="s">
        <v>1564</v>
      </c>
      <c r="E99" s="2170" t="s">
        <v>85</v>
      </c>
      <c r="F99" s="2267" t="s">
        <v>415</v>
      </c>
      <c r="G99" s="2307"/>
      <c r="H99" s="2307"/>
      <c r="I99" s="2336">
        <v>1</v>
      </c>
      <c r="J99" s="2307"/>
      <c r="K99" s="2307"/>
      <c r="L99" s="2297"/>
      <c r="M99" s="1648">
        <f t="shared" ref="M99:M109" si="48">T99</f>
        <v>2500</v>
      </c>
      <c r="N99" s="1729">
        <f t="shared" ref="N99:N109" si="49">M99/100000</f>
        <v>2.5000000000000001E-2</v>
      </c>
      <c r="O99" s="1648">
        <f t="shared" ref="O99:O109" si="50">U99</f>
        <v>40</v>
      </c>
      <c r="P99" s="2108">
        <f t="shared" ref="P99:P109" si="51">N99*O99</f>
        <v>1</v>
      </c>
      <c r="Q99" s="2272" t="str">
        <f t="shared" si="30"/>
        <v>STATE: ; PDY: Rs. 2500 * 27 PHC; KKL: Rs. 2500 * 11 PHC; MHE: Rs. 2500 * 1 PHC = Rs. 1 Lakh; YNM: Rs. 2500 * 1 PHC = Rs. 1 Lakh</v>
      </c>
      <c r="R99" s="1774">
        <f>'Abs19. NPCDCS'!Q52</f>
        <v>0</v>
      </c>
      <c r="S99" s="2298">
        <f>'Abs19. NPCDCS'!R52</f>
        <v>0</v>
      </c>
      <c r="T99" s="1666">
        <f t="shared" si="31"/>
        <v>2500</v>
      </c>
      <c r="U99" s="1666">
        <f t="shared" si="32"/>
        <v>40</v>
      </c>
      <c r="V99" s="1666">
        <f t="shared" si="33"/>
        <v>100000</v>
      </c>
      <c r="W99" s="1669" t="str">
        <f t="shared" si="34"/>
        <v>STATE: ; PDY: Rs. 2500 * 27 PHC; KKL: Rs. 2500 * 11 PHC; MHE: Rs. 2500 * 1 PHC = Rs. 1 Lakh; YNM: Rs. 2500 * 1 PHC = Rs. 1 Lakh</v>
      </c>
      <c r="X99" s="2299"/>
      <c r="Y99" s="2299"/>
      <c r="Z99" s="2299">
        <f>X99*Y99</f>
        <v>0</v>
      </c>
      <c r="AA99" s="2299"/>
      <c r="AB99" s="2269">
        <v>2500</v>
      </c>
      <c r="AC99" s="2299">
        <v>27</v>
      </c>
      <c r="AD99" s="2299">
        <f>AB99*AC99</f>
        <v>67500</v>
      </c>
      <c r="AE99" s="2297" t="s">
        <v>6811</v>
      </c>
      <c r="AF99" s="2269">
        <v>2500</v>
      </c>
      <c r="AG99" s="2299">
        <v>11</v>
      </c>
      <c r="AH99" s="2299">
        <f>AF99*AG99</f>
        <v>27500</v>
      </c>
      <c r="AI99" s="2268" t="s">
        <v>6814</v>
      </c>
      <c r="AJ99" s="2269">
        <v>2500</v>
      </c>
      <c r="AK99" s="2299">
        <v>1</v>
      </c>
      <c r="AL99" s="2299">
        <f>AJ99*AK99</f>
        <v>2500</v>
      </c>
      <c r="AM99" s="2268" t="s">
        <v>6817</v>
      </c>
      <c r="AN99" s="2269">
        <v>2500</v>
      </c>
      <c r="AO99" s="2299">
        <v>1</v>
      </c>
      <c r="AP99" s="2299">
        <f>AN99*AO99</f>
        <v>2500</v>
      </c>
      <c r="AQ99" s="2268" t="s">
        <v>6817</v>
      </c>
      <c r="AR99" s="1666">
        <f t="shared" si="35"/>
        <v>100000</v>
      </c>
      <c r="AS99" s="1666">
        <f t="shared" si="36"/>
        <v>40</v>
      </c>
      <c r="AT99" s="1666">
        <f t="shared" si="37"/>
        <v>2500</v>
      </c>
      <c r="AU99" s="1669" t="str">
        <f t="shared" si="38"/>
        <v>STATE: ; PDY: Rs. 2500 * 27 PHC; KKL: Rs. 2500 * 11 PHC; MHE: Rs. 2500 * 1 PHC = Rs. 1 Lakh; YNM: Rs. 2500 * 1 PHC = Rs. 1 Lakh</v>
      </c>
      <c r="AV99" s="2265" t="s">
        <v>7601</v>
      </c>
      <c r="AW99" s="4983" t="s">
        <v>8192</v>
      </c>
    </row>
    <row r="100" spans="1:49" s="2295" customFormat="1" ht="90">
      <c r="A100" s="2295">
        <v>2</v>
      </c>
      <c r="B100" s="2295" t="s">
        <v>1565</v>
      </c>
      <c r="C100" s="2323" t="s">
        <v>1566</v>
      </c>
      <c r="D100" s="2273" t="s">
        <v>1567</v>
      </c>
      <c r="E100" s="2170" t="s">
        <v>85</v>
      </c>
      <c r="F100" s="2267" t="s">
        <v>415</v>
      </c>
      <c r="G100" s="2307"/>
      <c r="H100" s="2307"/>
      <c r="I100" s="2336">
        <v>2</v>
      </c>
      <c r="J100" s="2307"/>
      <c r="K100" s="2307"/>
      <c r="L100" s="2297"/>
      <c r="M100" s="1648">
        <f t="shared" si="48"/>
        <v>2500</v>
      </c>
      <c r="N100" s="1729">
        <f t="shared" si="49"/>
        <v>2.5000000000000001E-2</v>
      </c>
      <c r="O100" s="1648">
        <f t="shared" si="50"/>
        <v>80</v>
      </c>
      <c r="P100" s="2108">
        <f t="shared" si="51"/>
        <v>2</v>
      </c>
      <c r="Q100" s="2272" t="str">
        <f t="shared" si="30"/>
        <v>STATE: ; PDY: Rs. 2500 * 55 SC ; KKL: Rs. 2500 * 17 SC ; MHE: Rs. 2500 * 4 SC = Rs. 2 Lakhs; YNM: Rs. 2500 * 4 SC = Rs. 2 Lakhs</v>
      </c>
      <c r="R100" s="1774">
        <f>'Abs19. NPCDCS'!Q53</f>
        <v>0</v>
      </c>
      <c r="S100" s="2298">
        <f>'Abs19. NPCDCS'!R53</f>
        <v>0</v>
      </c>
      <c r="T100" s="1666">
        <f t="shared" si="31"/>
        <v>2500</v>
      </c>
      <c r="U100" s="1666">
        <f t="shared" si="32"/>
        <v>80</v>
      </c>
      <c r="V100" s="1666">
        <f t="shared" si="33"/>
        <v>200000</v>
      </c>
      <c r="W100" s="1669" t="str">
        <f t="shared" si="34"/>
        <v>STATE: ; PDY: Rs. 2500 * 55 SC ; KKL: Rs. 2500 * 17 SC ; MHE: Rs. 2500 * 4 SC = Rs. 2 Lakhs; YNM: Rs. 2500 * 4 SC = Rs. 2 Lakhs</v>
      </c>
      <c r="X100" s="2299"/>
      <c r="Y100" s="2299"/>
      <c r="Z100" s="2299">
        <f>X100*Y100</f>
        <v>0</v>
      </c>
      <c r="AA100" s="2299"/>
      <c r="AB100" s="2269">
        <v>2500</v>
      </c>
      <c r="AC100" s="2299">
        <v>55</v>
      </c>
      <c r="AD100" s="2299">
        <f>AB100*AC100</f>
        <v>137500</v>
      </c>
      <c r="AE100" s="2297" t="s">
        <v>6812</v>
      </c>
      <c r="AF100" s="2269">
        <v>2500</v>
      </c>
      <c r="AG100" s="2299">
        <v>17</v>
      </c>
      <c r="AH100" s="2299">
        <f>AF100*AG100</f>
        <v>42500</v>
      </c>
      <c r="AI100" s="2268" t="s">
        <v>6815</v>
      </c>
      <c r="AJ100" s="2269">
        <v>2500</v>
      </c>
      <c r="AK100" s="2299">
        <v>4</v>
      </c>
      <c r="AL100" s="2299">
        <f>AJ100*AK100</f>
        <v>10000</v>
      </c>
      <c r="AM100" s="2268" t="s">
        <v>6818</v>
      </c>
      <c r="AN100" s="2269">
        <v>2500</v>
      </c>
      <c r="AO100" s="2299">
        <v>4</v>
      </c>
      <c r="AP100" s="2299">
        <f>AN100*AO100</f>
        <v>10000</v>
      </c>
      <c r="AQ100" s="2268" t="s">
        <v>6818</v>
      </c>
      <c r="AR100" s="1666">
        <f t="shared" si="35"/>
        <v>200000</v>
      </c>
      <c r="AS100" s="1666">
        <f t="shared" si="36"/>
        <v>80</v>
      </c>
      <c r="AT100" s="1666">
        <f t="shared" si="37"/>
        <v>2500</v>
      </c>
      <c r="AU100" s="1669" t="str">
        <f t="shared" si="38"/>
        <v>STATE: ; PDY: Rs. 2500 * 55 SC ; KKL: Rs. 2500 * 17 SC ; MHE: Rs. 2500 * 4 SC = Rs. 2 Lakhs; YNM: Rs. 2500 * 4 SC = Rs. 2 Lakhs</v>
      </c>
      <c r="AV100" s="2265" t="s">
        <v>7601</v>
      </c>
      <c r="AW100" s="4983" t="s">
        <v>8192</v>
      </c>
    </row>
    <row r="101" spans="1:49" s="2295" customFormat="1" ht="144">
      <c r="A101" s="2295">
        <v>3</v>
      </c>
      <c r="B101" s="2295" t="s">
        <v>1568</v>
      </c>
      <c r="C101" s="2337"/>
      <c r="D101" s="2338" t="s">
        <v>2537</v>
      </c>
      <c r="E101" s="2170" t="s">
        <v>85</v>
      </c>
      <c r="F101" s="2267" t="s">
        <v>415</v>
      </c>
      <c r="G101" s="2307"/>
      <c r="H101" s="2307"/>
      <c r="I101" s="2336">
        <v>6.2</v>
      </c>
      <c r="J101" s="2307"/>
      <c r="K101" s="2307"/>
      <c r="L101" s="2339"/>
      <c r="M101" s="1648">
        <f t="shared" si="48"/>
        <v>5000</v>
      </c>
      <c r="N101" s="1729">
        <f t="shared" si="49"/>
        <v>0.05</v>
      </c>
      <c r="O101" s="1648">
        <f t="shared" si="50"/>
        <v>120</v>
      </c>
      <c r="P101" s="2108">
        <f t="shared" si="51"/>
        <v>6</v>
      </c>
      <c r="Q101" s="2272" t="str">
        <f t="shared" si="30"/>
        <v xml:space="preserve">STATE: ; PDY: Pondy Dist. Rs. 410000 (Rs.5000*82) (27 PHC,&amp; 55 SC); KKL: Kariakal Rs. 140000 (Rs.5000*28) (11 PHC &amp; 17 SC) ; MHE: Mahe 25000 (Rs.5000*5) (1 PHC &amp; 4SC) ; YNM: Yanam Rs. 25000 (Rs.5000*5)  (1 PHC &amp; 4 SC) </v>
      </c>
      <c r="R101" s="1774">
        <f>'Abs19. NPCDCS'!Q54</f>
        <v>0</v>
      </c>
      <c r="S101" s="2298">
        <f>'Abs19. NPCDCS'!R54</f>
        <v>0</v>
      </c>
      <c r="T101" s="1666">
        <f t="shared" si="31"/>
        <v>5000</v>
      </c>
      <c r="U101" s="1666">
        <f t="shared" si="32"/>
        <v>120</v>
      </c>
      <c r="V101" s="1666">
        <f t="shared" si="33"/>
        <v>600000</v>
      </c>
      <c r="W101" s="1669" t="str">
        <f t="shared" si="34"/>
        <v xml:space="preserve">STATE: ; PDY: Pondy Dist. Rs. 410000 (Rs.5000*82) (27 PHC,&amp; 55 SC); KKL: Kariakal Rs. 140000 (Rs.5000*28) (11 PHC &amp; 17 SC) ; MHE: Mahe 25000 (Rs.5000*5) (1 PHC &amp; 4SC) ; YNM: Yanam Rs. 25000 (Rs.5000*5)  (1 PHC &amp; 4 SC) </v>
      </c>
      <c r="X101" s="2299"/>
      <c r="Y101" s="2299"/>
      <c r="Z101" s="2299">
        <f>X101*Y101</f>
        <v>0</v>
      </c>
      <c r="AA101" s="2299"/>
      <c r="AB101" s="2235">
        <v>5000</v>
      </c>
      <c r="AC101" s="2299">
        <v>82</v>
      </c>
      <c r="AD101" s="2299">
        <f>AB101*AC101</f>
        <v>410000</v>
      </c>
      <c r="AE101" s="2236" t="s">
        <v>6813</v>
      </c>
      <c r="AF101" s="2235">
        <v>5000</v>
      </c>
      <c r="AG101" s="2299">
        <v>28</v>
      </c>
      <c r="AH101" s="2299">
        <f>AF101*AG101</f>
        <v>140000</v>
      </c>
      <c r="AI101" s="2236" t="s">
        <v>6816</v>
      </c>
      <c r="AJ101" s="2235">
        <v>5000</v>
      </c>
      <c r="AK101" s="2299">
        <v>5</v>
      </c>
      <c r="AL101" s="2299">
        <f>AJ101*AK101</f>
        <v>25000</v>
      </c>
      <c r="AM101" s="2236" t="s">
        <v>6819</v>
      </c>
      <c r="AN101" s="2235">
        <v>5000</v>
      </c>
      <c r="AO101" s="2299">
        <v>5</v>
      </c>
      <c r="AP101" s="2299">
        <f>AN101*AO101</f>
        <v>25000</v>
      </c>
      <c r="AQ101" s="2236" t="s">
        <v>6820</v>
      </c>
      <c r="AR101" s="1666">
        <f t="shared" si="35"/>
        <v>600000</v>
      </c>
      <c r="AS101" s="1666">
        <f t="shared" si="36"/>
        <v>120</v>
      </c>
      <c r="AT101" s="1666">
        <f t="shared" si="37"/>
        <v>5000</v>
      </c>
      <c r="AU101" s="1669" t="str">
        <f t="shared" si="38"/>
        <v xml:space="preserve">STATE: ; PDY: Pondy Dist. Rs. 410000 (Rs.5000*82) (27 PHC,&amp; 55 SC); KKL: Kariakal Rs. 140000 (Rs.5000*28) (11 PHC &amp; 17 SC) ; MHE: Mahe 25000 (Rs.5000*5) (1 PHC &amp; 4SC) ; YNM: Yanam Rs. 25000 (Rs.5000*5)  (1 PHC &amp; 4 SC) </v>
      </c>
      <c r="AV101" s="2265" t="s">
        <v>7601</v>
      </c>
      <c r="AW101" s="4983" t="s">
        <v>8192</v>
      </c>
    </row>
    <row r="102" spans="1:49" s="2295" customFormat="1" ht="54">
      <c r="A102" s="2295">
        <v>4</v>
      </c>
      <c r="B102" s="2295" t="s">
        <v>2854</v>
      </c>
      <c r="C102" s="2337"/>
      <c r="D102" s="2273" t="s">
        <v>6809</v>
      </c>
      <c r="E102" s="2170" t="s">
        <v>85</v>
      </c>
      <c r="F102" s="2267" t="s">
        <v>415</v>
      </c>
      <c r="G102" s="2307"/>
      <c r="H102" s="2307"/>
      <c r="I102" s="2336">
        <v>5</v>
      </c>
      <c r="J102" s="2307"/>
      <c r="K102" s="2307"/>
      <c r="L102" s="2297"/>
      <c r="M102" s="1648">
        <f t="shared" si="48"/>
        <v>500000</v>
      </c>
      <c r="N102" s="1729">
        <f t="shared" si="49"/>
        <v>5</v>
      </c>
      <c r="O102" s="1648">
        <f t="shared" si="50"/>
        <v>1</v>
      </c>
      <c r="P102" s="2108">
        <f t="shared" si="51"/>
        <v>5</v>
      </c>
      <c r="Q102" s="2272" t="str">
        <f t="shared" si="30"/>
        <v xml:space="preserve">STATE: 5 lakhs for entire state; PDY: ; KKL: ; MHE: ; YNM: </v>
      </c>
      <c r="R102" s="1774">
        <f>'Abs19. NPCDCS'!Q55</f>
        <v>0</v>
      </c>
      <c r="S102" s="2298">
        <f>'Abs19. NPCDCS'!R55</f>
        <v>0</v>
      </c>
      <c r="T102" s="1666">
        <f t="shared" si="31"/>
        <v>500000</v>
      </c>
      <c r="U102" s="1666">
        <f t="shared" si="32"/>
        <v>1</v>
      </c>
      <c r="V102" s="1666">
        <f t="shared" si="33"/>
        <v>500000</v>
      </c>
      <c r="W102" s="1669" t="str">
        <f t="shared" si="34"/>
        <v xml:space="preserve">STATE: 5 lakhs for entire state; PDY: ; KKL: ; MHE: ; YNM: </v>
      </c>
      <c r="X102" s="2299">
        <v>500000</v>
      </c>
      <c r="Y102" s="2299">
        <v>1</v>
      </c>
      <c r="Z102" s="2299">
        <f>X102*Y102</f>
        <v>500000</v>
      </c>
      <c r="AA102" s="2268" t="s">
        <v>6810</v>
      </c>
      <c r="AB102" s="2299"/>
      <c r="AC102" s="2299"/>
      <c r="AD102" s="2299">
        <f>AB102*AC102</f>
        <v>0</v>
      </c>
      <c r="AE102" s="2299"/>
      <c r="AF102" s="2299"/>
      <c r="AG102" s="2299"/>
      <c r="AH102" s="2299">
        <f>AF102*AG102</f>
        <v>0</v>
      </c>
      <c r="AI102" s="2299"/>
      <c r="AJ102" s="2299"/>
      <c r="AK102" s="2299"/>
      <c r="AL102" s="2299">
        <f>AJ102*AK102</f>
        <v>0</v>
      </c>
      <c r="AM102" s="2299"/>
      <c r="AN102" s="2299"/>
      <c r="AO102" s="2299"/>
      <c r="AP102" s="2299">
        <f>AN102*AO102</f>
        <v>0</v>
      </c>
      <c r="AQ102" s="2299"/>
      <c r="AR102" s="1666">
        <f t="shared" si="35"/>
        <v>500000</v>
      </c>
      <c r="AS102" s="1666">
        <f t="shared" si="36"/>
        <v>1</v>
      </c>
      <c r="AT102" s="1666">
        <f t="shared" si="37"/>
        <v>500000</v>
      </c>
      <c r="AU102" s="1669" t="str">
        <f t="shared" si="38"/>
        <v xml:space="preserve">STATE: 5 lakhs for entire state; PDY: ; KKL: ; MHE: ; YNM: </v>
      </c>
      <c r="AV102" s="2265"/>
      <c r="AW102" s="4983" t="s">
        <v>8192</v>
      </c>
    </row>
    <row r="103" spans="1:49" s="2334" customFormat="1" ht="54">
      <c r="A103" s="2300" t="s">
        <v>4646</v>
      </c>
      <c r="B103" s="2330"/>
      <c r="C103" s="2330"/>
      <c r="D103" s="2265" t="s">
        <v>5179</v>
      </c>
      <c r="E103" s="2170" t="s">
        <v>85</v>
      </c>
      <c r="F103" s="2331" t="s">
        <v>4897</v>
      </c>
      <c r="G103" s="2332"/>
      <c r="H103" s="2332"/>
      <c r="I103" s="2332"/>
      <c r="J103" s="2332"/>
      <c r="K103" s="2332"/>
      <c r="L103" s="2332"/>
      <c r="M103" s="1648">
        <f t="shared" si="48"/>
        <v>0</v>
      </c>
      <c r="N103" s="1729">
        <f t="shared" si="49"/>
        <v>0</v>
      </c>
      <c r="O103" s="1648">
        <f t="shared" si="50"/>
        <v>0</v>
      </c>
      <c r="P103" s="2108">
        <f t="shared" si="51"/>
        <v>0</v>
      </c>
      <c r="Q103" s="2272" t="str">
        <f t="shared" si="30"/>
        <v xml:space="preserve">STATE: ; PDY: ; KKL: ; MHE: ; YNM: </v>
      </c>
      <c r="R103" s="2318">
        <f>'Abs20. PMNDP'!Q21</f>
        <v>0</v>
      </c>
      <c r="S103" s="2148">
        <f>'Abs20. PMNDP'!R21</f>
        <v>0</v>
      </c>
      <c r="T103" s="1666">
        <f t="shared" si="31"/>
        <v>0</v>
      </c>
      <c r="U103" s="1666">
        <f t="shared" si="32"/>
        <v>0</v>
      </c>
      <c r="V103" s="1666">
        <f t="shared" si="33"/>
        <v>0</v>
      </c>
      <c r="W103" s="1669" t="str">
        <f t="shared" si="34"/>
        <v xml:space="preserve">STATE: ; PDY: ; KKL: ; MHE: ; YNM: </v>
      </c>
      <c r="X103" s="1666"/>
      <c r="Y103" s="1666"/>
      <c r="Z103" s="1666">
        <f t="shared" si="39"/>
        <v>0</v>
      </c>
      <c r="AA103" s="1666"/>
      <c r="AB103" s="1666"/>
      <c r="AC103" s="1666"/>
      <c r="AD103" s="1666">
        <f t="shared" si="40"/>
        <v>0</v>
      </c>
      <c r="AE103" s="1666"/>
      <c r="AF103" s="1666"/>
      <c r="AG103" s="1666"/>
      <c r="AH103" s="1666">
        <f t="shared" si="41"/>
        <v>0</v>
      </c>
      <c r="AI103" s="1666"/>
      <c r="AJ103" s="1666"/>
      <c r="AK103" s="1666"/>
      <c r="AL103" s="1666">
        <f t="shared" si="42"/>
        <v>0</v>
      </c>
      <c r="AM103" s="1666"/>
      <c r="AN103" s="1666"/>
      <c r="AO103" s="1666"/>
      <c r="AP103" s="1666">
        <f t="shared" si="43"/>
        <v>0</v>
      </c>
      <c r="AQ103" s="1666"/>
      <c r="AR103" s="1666">
        <f t="shared" si="35"/>
        <v>0</v>
      </c>
      <c r="AS103" s="1666">
        <f t="shared" si="36"/>
        <v>0</v>
      </c>
      <c r="AT103" s="1666">
        <f t="shared" si="37"/>
        <v>0</v>
      </c>
      <c r="AU103" s="1669" t="str">
        <f t="shared" si="38"/>
        <v xml:space="preserve">STATE: ; PDY: ; KKL: ; MHE: ; YNM: </v>
      </c>
      <c r="AV103" s="2265" t="s">
        <v>7602</v>
      </c>
    </row>
    <row r="104" spans="1:49" s="2295" customFormat="1" ht="108">
      <c r="A104" s="2300" t="s">
        <v>4647</v>
      </c>
      <c r="B104" s="2295" t="s">
        <v>3984</v>
      </c>
      <c r="C104" s="2305"/>
      <c r="D104" s="2265" t="s">
        <v>4121</v>
      </c>
      <c r="E104" s="2170" t="s">
        <v>85</v>
      </c>
      <c r="F104" s="2267" t="s">
        <v>4111</v>
      </c>
      <c r="G104" s="2297"/>
      <c r="H104" s="2297"/>
      <c r="I104" s="2297">
        <v>0.5</v>
      </c>
      <c r="J104" s="2297"/>
      <c r="K104" s="2297"/>
      <c r="L104" s="2297"/>
      <c r="M104" s="1648">
        <f t="shared" si="48"/>
        <v>50000</v>
      </c>
      <c r="N104" s="1729">
        <f t="shared" si="49"/>
        <v>0.5</v>
      </c>
      <c r="O104" s="1648">
        <f t="shared" si="50"/>
        <v>2</v>
      </c>
      <c r="P104" s="2108">
        <f t="shared" si="51"/>
        <v>1</v>
      </c>
      <c r="Q104" s="2272" t="str">
        <f t="shared" si="30"/>
        <v xml:space="preserve">STATE: ; PDY: Printing for trainig Module for climate change and health training module for women,children, municipality and traffic police.; KKL: ; MHE: ; YNM: </v>
      </c>
      <c r="R104" s="1774">
        <f>'Abs21. NPCCHH'!Q18</f>
        <v>0</v>
      </c>
      <c r="S104" s="1775">
        <f>'Abs21. NPCCHH'!R18</f>
        <v>0</v>
      </c>
      <c r="T104" s="1666">
        <f t="shared" si="31"/>
        <v>50000</v>
      </c>
      <c r="U104" s="1666">
        <f t="shared" si="32"/>
        <v>2</v>
      </c>
      <c r="V104" s="1666">
        <f t="shared" si="33"/>
        <v>100000</v>
      </c>
      <c r="W104" s="1669" t="str">
        <f t="shared" si="34"/>
        <v xml:space="preserve">STATE: ; PDY: Printing for trainig Module for climate change and health training module for women,children, municipality and traffic police.; KKL: ; MHE: ; YNM: </v>
      </c>
      <c r="X104" s="2328"/>
      <c r="Y104" s="2328"/>
      <c r="Z104" s="2328">
        <f t="shared" si="39"/>
        <v>0</v>
      </c>
      <c r="AA104" s="2328"/>
      <c r="AB104" s="2329">
        <v>50000</v>
      </c>
      <c r="AC104" s="2329">
        <v>2</v>
      </c>
      <c r="AD104" s="2329">
        <f t="shared" si="40"/>
        <v>100000</v>
      </c>
      <c r="AE104" s="2329" t="s">
        <v>5947</v>
      </c>
      <c r="AF104" s="2328"/>
      <c r="AG104" s="2328"/>
      <c r="AH104" s="2328">
        <f t="shared" si="41"/>
        <v>0</v>
      </c>
      <c r="AI104" s="2328"/>
      <c r="AJ104" s="2328"/>
      <c r="AK104" s="2328"/>
      <c r="AL104" s="2328">
        <f t="shared" si="42"/>
        <v>0</v>
      </c>
      <c r="AM104" s="2328"/>
      <c r="AN104" s="2328"/>
      <c r="AO104" s="2328"/>
      <c r="AP104" s="2328">
        <f t="shared" si="43"/>
        <v>0</v>
      </c>
      <c r="AQ104" s="2328"/>
      <c r="AR104" s="1666">
        <f t="shared" si="35"/>
        <v>100000</v>
      </c>
      <c r="AS104" s="1666">
        <f t="shared" si="36"/>
        <v>2</v>
      </c>
      <c r="AT104" s="1666">
        <f t="shared" si="37"/>
        <v>50000</v>
      </c>
      <c r="AU104" s="1669" t="str">
        <f t="shared" si="38"/>
        <v xml:space="preserve">STATE: ; PDY: Printing for trainig Module for climate change and health training module for women,children, municipality and traffic police.; KKL: ; MHE: ; YNM: </v>
      </c>
      <c r="AV104" s="2265" t="s">
        <v>7603</v>
      </c>
      <c r="AW104" s="4983" t="s">
        <v>8081</v>
      </c>
    </row>
    <row r="105" spans="1:49" s="2334" customFormat="1" ht="144">
      <c r="A105" s="2300" t="s">
        <v>4648</v>
      </c>
      <c r="B105" s="2330"/>
      <c r="C105" s="2330"/>
      <c r="D105" s="2265" t="s">
        <v>5182</v>
      </c>
      <c r="E105" s="2170" t="s">
        <v>85</v>
      </c>
      <c r="F105" s="2331" t="s">
        <v>1018</v>
      </c>
      <c r="G105" s="2332"/>
      <c r="H105" s="2332"/>
      <c r="I105" s="2332"/>
      <c r="J105" s="2332"/>
      <c r="K105" s="2332"/>
      <c r="L105" s="2332"/>
      <c r="M105" s="1648">
        <f t="shared" si="48"/>
        <v>50000</v>
      </c>
      <c r="N105" s="1729">
        <f t="shared" si="49"/>
        <v>0.5</v>
      </c>
      <c r="O105" s="1648">
        <f t="shared" si="50"/>
        <v>1</v>
      </c>
      <c r="P105" s="2108">
        <f t="shared" si="51"/>
        <v>0.5</v>
      </c>
      <c r="Q105" s="2272" t="str">
        <f t="shared" si="30"/>
        <v xml:space="preserve">STATE: ; PDY: Consumables for printing thermal paper for rinting OAE / TYMP - 50 x 200 - Rs.10000 &amp; Printing of OPD Endoscopy report cards / Audiogram Reports - Rs.40000 -= Total - Rs.0.50 Lakhs ; KKL: ; MHE: ; YNM: </v>
      </c>
      <c r="R105" s="2318">
        <f>'Abs22. NPPCD'!Q18</f>
        <v>0</v>
      </c>
      <c r="S105" s="2145">
        <f>'Abs22. NPPCD'!R18</f>
        <v>0</v>
      </c>
      <c r="T105" s="1666">
        <f t="shared" si="31"/>
        <v>50000</v>
      </c>
      <c r="U105" s="1666">
        <f t="shared" si="32"/>
        <v>1</v>
      </c>
      <c r="V105" s="1666">
        <f t="shared" si="33"/>
        <v>50000</v>
      </c>
      <c r="W105" s="1669" t="str">
        <f t="shared" si="34"/>
        <v xml:space="preserve">STATE: ; PDY: Consumables for printing thermal paper for rinting OAE / TYMP - 50 x 200 - Rs.10000 &amp; Printing of OPD Endoscopy report cards / Audiogram Reports - Rs.40000 -= Total - Rs.0.50 Lakhs ; KKL: ; MHE: ; YNM: </v>
      </c>
      <c r="X105" s="1666"/>
      <c r="Y105" s="1666"/>
      <c r="Z105" s="1666">
        <f t="shared" si="39"/>
        <v>0</v>
      </c>
      <c r="AA105" s="1666"/>
      <c r="AB105" s="1666">
        <v>50000</v>
      </c>
      <c r="AC105" s="1666">
        <v>1</v>
      </c>
      <c r="AD105" s="1666">
        <f t="shared" si="40"/>
        <v>50000</v>
      </c>
      <c r="AE105" s="1669" t="s">
        <v>5960</v>
      </c>
      <c r="AF105" s="1666"/>
      <c r="AG105" s="1666"/>
      <c r="AH105" s="1666">
        <f t="shared" si="41"/>
        <v>0</v>
      </c>
      <c r="AI105" s="1666"/>
      <c r="AJ105" s="1666"/>
      <c r="AK105" s="1666"/>
      <c r="AL105" s="1666">
        <f t="shared" si="42"/>
        <v>0</v>
      </c>
      <c r="AM105" s="1666"/>
      <c r="AN105" s="1666"/>
      <c r="AO105" s="1666"/>
      <c r="AP105" s="1666">
        <f t="shared" si="43"/>
        <v>0</v>
      </c>
      <c r="AQ105" s="1666"/>
      <c r="AR105" s="1666">
        <f t="shared" si="35"/>
        <v>50000</v>
      </c>
      <c r="AS105" s="1666">
        <f t="shared" si="36"/>
        <v>1</v>
      </c>
      <c r="AT105" s="1666">
        <f t="shared" si="37"/>
        <v>50000</v>
      </c>
      <c r="AU105" s="1669" t="str">
        <f t="shared" si="38"/>
        <v xml:space="preserve">STATE: ; PDY: Consumables for printing thermal paper for rinting OAE / TYMP - 50 x 200 - Rs.10000 &amp; Printing of OPD Endoscopy report cards / Audiogram Reports - Rs.40000 -= Total - Rs.0.50 Lakhs ; KKL: ; MHE: ; YNM: </v>
      </c>
      <c r="AV105" s="2334" t="s">
        <v>7604</v>
      </c>
      <c r="AW105" s="5018" t="s">
        <v>8093</v>
      </c>
    </row>
    <row r="106" spans="1:49" s="2334" customFormat="1" ht="36">
      <c r="A106" s="2300" t="s">
        <v>4756</v>
      </c>
      <c r="B106" s="2330"/>
      <c r="C106" s="2330"/>
      <c r="D106" s="2265" t="s">
        <v>5184</v>
      </c>
      <c r="E106" s="2170" t="s">
        <v>85</v>
      </c>
      <c r="F106" s="2331" t="s">
        <v>1032</v>
      </c>
      <c r="G106" s="2332"/>
      <c r="H106" s="2332"/>
      <c r="I106" s="2332"/>
      <c r="J106" s="2332"/>
      <c r="K106" s="2332"/>
      <c r="L106" s="2332"/>
      <c r="M106" s="1648">
        <f t="shared" si="48"/>
        <v>0</v>
      </c>
      <c r="N106" s="1729">
        <f t="shared" si="49"/>
        <v>0</v>
      </c>
      <c r="O106" s="1648">
        <f t="shared" si="50"/>
        <v>0</v>
      </c>
      <c r="P106" s="2108">
        <f t="shared" si="51"/>
        <v>0</v>
      </c>
      <c r="Q106" s="2272" t="str">
        <f t="shared" si="30"/>
        <v xml:space="preserve">STATE: ; PDY: ; KKL: ; MHE: ; YNM: </v>
      </c>
      <c r="R106" s="2318">
        <f>'Abs23. NPPCF'!Q18</f>
        <v>0</v>
      </c>
      <c r="S106" s="2164">
        <f>'Abs23. NPPCF'!R18</f>
        <v>0</v>
      </c>
      <c r="T106" s="1666">
        <f t="shared" si="31"/>
        <v>0</v>
      </c>
      <c r="U106" s="1666">
        <f t="shared" si="32"/>
        <v>0</v>
      </c>
      <c r="V106" s="1666">
        <f t="shared" si="33"/>
        <v>0</v>
      </c>
      <c r="W106" s="1669" t="str">
        <f t="shared" si="34"/>
        <v xml:space="preserve">STATE: ; PDY: ; KKL: ; MHE: ; YNM: </v>
      </c>
      <c r="X106" s="1666"/>
      <c r="Y106" s="1666"/>
      <c r="Z106" s="1666">
        <f t="shared" si="39"/>
        <v>0</v>
      </c>
      <c r="AA106" s="1666"/>
      <c r="AB106" s="1666"/>
      <c r="AC106" s="1666"/>
      <c r="AD106" s="1666">
        <f t="shared" si="40"/>
        <v>0</v>
      </c>
      <c r="AE106" s="1666"/>
      <c r="AF106" s="1666"/>
      <c r="AG106" s="1666"/>
      <c r="AH106" s="1666">
        <f t="shared" si="41"/>
        <v>0</v>
      </c>
      <c r="AI106" s="1666"/>
      <c r="AJ106" s="1666"/>
      <c r="AK106" s="1666"/>
      <c r="AL106" s="1666">
        <f t="shared" si="42"/>
        <v>0</v>
      </c>
      <c r="AM106" s="1666"/>
      <c r="AN106" s="1666"/>
      <c r="AO106" s="1666"/>
      <c r="AP106" s="1666">
        <f t="shared" si="43"/>
        <v>0</v>
      </c>
      <c r="AQ106" s="1666"/>
      <c r="AR106" s="1666">
        <f t="shared" si="35"/>
        <v>0</v>
      </c>
      <c r="AS106" s="1666">
        <f t="shared" si="36"/>
        <v>0</v>
      </c>
      <c r="AT106" s="1666">
        <f t="shared" si="37"/>
        <v>0</v>
      </c>
      <c r="AU106" s="1669" t="str">
        <f t="shared" si="38"/>
        <v xml:space="preserve">STATE: ; PDY: ; KKL: ; MHE: ; YNM: </v>
      </c>
      <c r="AV106" s="2334" t="s">
        <v>7605</v>
      </c>
    </row>
    <row r="107" spans="1:49" s="2334" customFormat="1" ht="72">
      <c r="A107" s="2300" t="s">
        <v>4899</v>
      </c>
      <c r="B107" s="2330"/>
      <c r="C107" s="2330"/>
      <c r="D107" s="2265" t="s">
        <v>5183</v>
      </c>
      <c r="E107" s="2170" t="s">
        <v>85</v>
      </c>
      <c r="F107" s="2331" t="s">
        <v>312</v>
      </c>
      <c r="G107" s="2332"/>
      <c r="H107" s="2332"/>
      <c r="I107" s="2332"/>
      <c r="J107" s="2332"/>
      <c r="K107" s="2332"/>
      <c r="L107" s="2332"/>
      <c r="M107" s="1648">
        <f t="shared" si="48"/>
        <v>25000</v>
      </c>
      <c r="N107" s="1729">
        <f t="shared" si="49"/>
        <v>0.25</v>
      </c>
      <c r="O107" s="1648">
        <f t="shared" si="50"/>
        <v>1</v>
      </c>
      <c r="P107" s="2108">
        <f t="shared" si="51"/>
        <v>0.25</v>
      </c>
      <c r="Q107" s="2272" t="str">
        <f t="shared" si="30"/>
        <v xml:space="preserve">STATE: Printing for ORAL Health Posters, Pamphlets etc., - Rs.25000/-; PDY: ; KKL: ; MHE: ; YNM: </v>
      </c>
      <c r="R107" s="2318">
        <f>'Abs24. NOHP'!Q15</f>
        <v>0</v>
      </c>
      <c r="S107" s="2148">
        <f>'Abs24. NOHP'!R15</f>
        <v>0</v>
      </c>
      <c r="T107" s="1666">
        <f t="shared" si="31"/>
        <v>25000</v>
      </c>
      <c r="U107" s="1666">
        <f t="shared" si="32"/>
        <v>1</v>
      </c>
      <c r="V107" s="1666">
        <f t="shared" si="33"/>
        <v>25000</v>
      </c>
      <c r="W107" s="1669" t="str">
        <f t="shared" si="34"/>
        <v xml:space="preserve">STATE: Printing for ORAL Health Posters, Pamphlets etc., - Rs.25000/-; PDY: ; KKL: ; MHE: ; YNM: </v>
      </c>
      <c r="X107" s="3595">
        <v>25000</v>
      </c>
      <c r="Y107" s="3595">
        <v>1</v>
      </c>
      <c r="Z107" s="3595">
        <f t="shared" si="39"/>
        <v>25000</v>
      </c>
      <c r="AA107" s="3595" t="s">
        <v>5942</v>
      </c>
      <c r="AB107" s="1666"/>
      <c r="AC107" s="1666"/>
      <c r="AD107" s="1666">
        <f t="shared" si="40"/>
        <v>0</v>
      </c>
      <c r="AE107" s="1666"/>
      <c r="AF107" s="1666"/>
      <c r="AG107" s="1666"/>
      <c r="AH107" s="1666">
        <f t="shared" si="41"/>
        <v>0</v>
      </c>
      <c r="AI107" s="1666"/>
      <c r="AJ107" s="1666"/>
      <c r="AK107" s="1666"/>
      <c r="AL107" s="1666">
        <f t="shared" si="42"/>
        <v>0</v>
      </c>
      <c r="AM107" s="1666"/>
      <c r="AN107" s="1666"/>
      <c r="AO107" s="1666"/>
      <c r="AP107" s="1666">
        <f t="shared" si="43"/>
        <v>0</v>
      </c>
      <c r="AQ107" s="1666"/>
      <c r="AR107" s="1666">
        <f t="shared" si="35"/>
        <v>25000</v>
      </c>
      <c r="AS107" s="1666">
        <f t="shared" si="36"/>
        <v>1</v>
      </c>
      <c r="AT107" s="1666">
        <f t="shared" si="37"/>
        <v>25000</v>
      </c>
      <c r="AU107" s="1669" t="str">
        <f t="shared" si="38"/>
        <v xml:space="preserve">STATE: Printing for ORAL Health Posters, Pamphlets etc., - Rs.25000/-; PDY: ; KKL: ; MHE: ; YNM: </v>
      </c>
      <c r="AV107" s="2334" t="s">
        <v>7606</v>
      </c>
      <c r="AW107" s="5018" t="s">
        <v>8085</v>
      </c>
    </row>
    <row r="108" spans="1:49" s="2334" customFormat="1" ht="36">
      <c r="A108" s="2300" t="s">
        <v>4900</v>
      </c>
      <c r="B108" s="2330"/>
      <c r="C108" s="2330"/>
      <c r="D108" s="2265" t="s">
        <v>5181</v>
      </c>
      <c r="E108" s="2170" t="s">
        <v>85</v>
      </c>
      <c r="F108" s="2331" t="s">
        <v>314</v>
      </c>
      <c r="G108" s="2332"/>
      <c r="H108" s="2332"/>
      <c r="I108" s="2332"/>
      <c r="J108" s="2332"/>
      <c r="K108" s="2332"/>
      <c r="L108" s="2332"/>
      <c r="M108" s="1648">
        <f t="shared" si="48"/>
        <v>0</v>
      </c>
      <c r="N108" s="1729">
        <f t="shared" si="49"/>
        <v>0</v>
      </c>
      <c r="O108" s="1648">
        <f t="shared" si="50"/>
        <v>0</v>
      </c>
      <c r="P108" s="2108">
        <f t="shared" si="51"/>
        <v>0</v>
      </c>
      <c r="Q108" s="2272" t="str">
        <f t="shared" si="30"/>
        <v xml:space="preserve">STATE: ; PDY: ; KKL: ; MHE: ; YNM: </v>
      </c>
      <c r="R108" s="2318">
        <f>'Abs25. NPPC'!Q21</f>
        <v>0</v>
      </c>
      <c r="S108" s="2340">
        <f>'Abs25. NPPC'!R21</f>
        <v>0</v>
      </c>
      <c r="T108" s="1666">
        <f t="shared" si="31"/>
        <v>0</v>
      </c>
      <c r="U108" s="1666">
        <f t="shared" si="32"/>
        <v>0</v>
      </c>
      <c r="V108" s="1666">
        <f t="shared" si="33"/>
        <v>0</v>
      </c>
      <c r="W108" s="1669" t="str">
        <f t="shared" si="34"/>
        <v xml:space="preserve">STATE: ; PDY: ; KKL: ; MHE: ; YNM: </v>
      </c>
      <c r="X108" s="1666"/>
      <c r="Y108" s="1666"/>
      <c r="Z108" s="1666">
        <f t="shared" si="39"/>
        <v>0</v>
      </c>
      <c r="AA108" s="1666"/>
      <c r="AB108" s="1666"/>
      <c r="AC108" s="1666"/>
      <c r="AD108" s="1666">
        <f t="shared" si="40"/>
        <v>0</v>
      </c>
      <c r="AE108" s="1666"/>
      <c r="AF108" s="1666"/>
      <c r="AG108" s="1666"/>
      <c r="AH108" s="1666">
        <f t="shared" si="41"/>
        <v>0</v>
      </c>
      <c r="AI108" s="1666"/>
      <c r="AJ108" s="1666"/>
      <c r="AK108" s="1666"/>
      <c r="AL108" s="1666">
        <f t="shared" si="42"/>
        <v>0</v>
      </c>
      <c r="AM108" s="1666"/>
      <c r="AN108" s="1666"/>
      <c r="AO108" s="1666"/>
      <c r="AP108" s="1666">
        <f t="shared" si="43"/>
        <v>0</v>
      </c>
      <c r="AQ108" s="1666"/>
      <c r="AR108" s="1666">
        <f t="shared" si="35"/>
        <v>0</v>
      </c>
      <c r="AS108" s="1666">
        <f t="shared" si="36"/>
        <v>0</v>
      </c>
      <c r="AT108" s="1666">
        <f t="shared" si="37"/>
        <v>0</v>
      </c>
      <c r="AU108" s="1669" t="str">
        <f t="shared" si="38"/>
        <v xml:space="preserve">STATE: ; PDY: ; KKL: ; MHE: ; YNM: </v>
      </c>
      <c r="AV108" s="2334" t="s">
        <v>7607</v>
      </c>
    </row>
    <row r="109" spans="1:49" s="2334" customFormat="1" ht="54">
      <c r="A109" s="2300" t="s">
        <v>4901</v>
      </c>
      <c r="B109" s="2330"/>
      <c r="C109" s="2330"/>
      <c r="D109" s="2265" t="s">
        <v>5180</v>
      </c>
      <c r="E109" s="2170" t="s">
        <v>85</v>
      </c>
      <c r="F109" s="2331" t="s">
        <v>4690</v>
      </c>
      <c r="G109" s="2332"/>
      <c r="H109" s="2332"/>
      <c r="I109" s="2332"/>
      <c r="J109" s="2332"/>
      <c r="K109" s="2332"/>
      <c r="L109" s="2332"/>
      <c r="M109" s="1648">
        <f t="shared" si="48"/>
        <v>0</v>
      </c>
      <c r="N109" s="1729">
        <f t="shared" si="49"/>
        <v>0</v>
      </c>
      <c r="O109" s="1648">
        <f t="shared" si="50"/>
        <v>0</v>
      </c>
      <c r="P109" s="2108">
        <f t="shared" si="51"/>
        <v>0</v>
      </c>
      <c r="Q109" s="2272" t="str">
        <f t="shared" si="30"/>
        <v xml:space="preserve">STATE: ; PDY: ; KKL: ; MHE: ; YNM: </v>
      </c>
      <c r="R109" s="2318">
        <f>'Abs26. Burns &amp; Injury'!Q12</f>
        <v>0</v>
      </c>
      <c r="S109" s="2145">
        <f>'Abs26. Burns &amp; Injury'!R12</f>
        <v>0</v>
      </c>
      <c r="T109" s="1666">
        <f t="shared" si="31"/>
        <v>0</v>
      </c>
      <c r="U109" s="1666">
        <f t="shared" si="32"/>
        <v>0</v>
      </c>
      <c r="V109" s="1666">
        <f t="shared" si="33"/>
        <v>0</v>
      </c>
      <c r="W109" s="1669" t="str">
        <f t="shared" si="34"/>
        <v xml:space="preserve">STATE: ; PDY: ; KKL: ; MHE: ; YNM: </v>
      </c>
      <c r="X109" s="1666"/>
      <c r="Y109" s="1666"/>
      <c r="Z109" s="1666">
        <f t="shared" si="39"/>
        <v>0</v>
      </c>
      <c r="AA109" s="1666"/>
      <c r="AB109" s="1666"/>
      <c r="AC109" s="1666"/>
      <c r="AD109" s="1666">
        <f t="shared" si="40"/>
        <v>0</v>
      </c>
      <c r="AE109" s="1666"/>
      <c r="AF109" s="1666"/>
      <c r="AG109" s="1666"/>
      <c r="AH109" s="1666">
        <f t="shared" si="41"/>
        <v>0</v>
      </c>
      <c r="AI109" s="1666"/>
      <c r="AJ109" s="1666"/>
      <c r="AK109" s="1666"/>
      <c r="AL109" s="1666">
        <f t="shared" si="42"/>
        <v>0</v>
      </c>
      <c r="AM109" s="1666"/>
      <c r="AN109" s="1666"/>
      <c r="AO109" s="1666"/>
      <c r="AP109" s="1666">
        <f t="shared" si="43"/>
        <v>0</v>
      </c>
      <c r="AQ109" s="1666"/>
      <c r="AR109" s="1666">
        <f t="shared" si="35"/>
        <v>0</v>
      </c>
      <c r="AS109" s="1666">
        <f t="shared" si="36"/>
        <v>0</v>
      </c>
      <c r="AT109" s="1666">
        <f t="shared" si="37"/>
        <v>0</v>
      </c>
      <c r="AU109" s="1669" t="str">
        <f t="shared" si="38"/>
        <v xml:space="preserve">STATE: ; PDY: ; KKL: ; MHE: ; YNM: </v>
      </c>
      <c r="AV109" s="2334" t="s">
        <v>7608</v>
      </c>
    </row>
  </sheetData>
  <sheetProtection formatCells="0" formatColumns="0" formatRows="0" autoFilter="0"/>
  <autoFilter ref="A4:AZ109">
    <filterColumn colId="1" showButton="0"/>
  </autoFilter>
  <mergeCells count="20">
    <mergeCell ref="AN3:AQ3"/>
    <mergeCell ref="AR3:AT3"/>
    <mergeCell ref="T3:W3"/>
    <mergeCell ref="X3:AA3"/>
    <mergeCell ref="AB3:AE3"/>
    <mergeCell ref="AF3:AI3"/>
    <mergeCell ref="AJ3:AM3"/>
    <mergeCell ref="A5:D5"/>
    <mergeCell ref="A54:D54"/>
    <mergeCell ref="A76:D76"/>
    <mergeCell ref="A91:D91"/>
    <mergeCell ref="A1:D1"/>
    <mergeCell ref="A3:A4"/>
    <mergeCell ref="B3:C4"/>
    <mergeCell ref="L3:Q3"/>
    <mergeCell ref="R3:S3"/>
    <mergeCell ref="G3:K3"/>
    <mergeCell ref="D3:D4"/>
    <mergeCell ref="E3:E4"/>
    <mergeCell ref="F3:F4"/>
  </mergeCells>
  <phoneticPr fontId="38" type="noConversion"/>
  <printOptions horizontalCentered="1"/>
  <pageMargins left="0.7" right="0.7" top="0.51" bottom="0.49" header="0.3" footer="0.3"/>
  <pageSetup paperSize="8" scale="14" fitToHeight="10" orientation="landscape" r:id="rId1"/>
</worksheet>
</file>

<file path=xl/worksheets/sheet28.xml><?xml version="1.0" encoding="utf-8"?>
<worksheet xmlns="http://schemas.openxmlformats.org/spreadsheetml/2006/main" xmlns:r="http://schemas.openxmlformats.org/officeDocument/2006/relationships">
  <sheetPr codeName="Sheet9">
    <pageSetUpPr fitToPage="1"/>
  </sheetPr>
  <dimension ref="A1:BB35"/>
  <sheetViews>
    <sheetView view="pageBreakPreview" zoomScale="70" zoomScaleNormal="70" zoomScaleSheetLayoutView="70" workbookViewId="0">
      <pane xSplit="5" ySplit="6" topLeftCell="N17" activePane="bottomRight" state="frozen"/>
      <selection pane="topRight" activeCell="F1" sqref="F1"/>
      <selection pane="bottomLeft" activeCell="A7" sqref="A7"/>
      <selection pane="bottomRight" activeCell="C18" sqref="C18"/>
    </sheetView>
  </sheetViews>
  <sheetFormatPr defaultColWidth="9.140625" defaultRowHeight="22.5" customHeight="1"/>
  <cols>
    <col min="1" max="1" width="19.5703125" style="489" customWidth="1"/>
    <col min="2" max="2" width="16.85546875" style="488" hidden="1" customWidth="1"/>
    <col min="3" max="3" width="54.28515625" style="457" customWidth="1"/>
    <col min="4" max="4" width="24.5703125" style="424" customWidth="1"/>
    <col min="5" max="5" width="24.85546875" style="424" hidden="1" customWidth="1"/>
    <col min="6" max="6" width="32.28515625" style="424" hidden="1" customWidth="1"/>
    <col min="7" max="7" width="17" style="486" hidden="1" customWidth="1"/>
    <col min="8" max="8" width="23.42578125" style="486" hidden="1" customWidth="1"/>
    <col min="9" max="9" width="14.42578125" style="486" hidden="1" customWidth="1"/>
    <col min="10" max="10" width="19" style="486" hidden="1" customWidth="1"/>
    <col min="11" max="11" width="19.140625" style="486" hidden="1" customWidth="1"/>
    <col min="12" max="12" width="13.42578125" style="486" hidden="1" customWidth="1"/>
    <col min="13" max="13" width="17.42578125" style="486" hidden="1" customWidth="1"/>
    <col min="14" max="14" width="17.140625" style="479" customWidth="1"/>
    <col min="15" max="15" width="15.140625" style="486" customWidth="1"/>
    <col min="16" max="16" width="18.140625" style="479" customWidth="1"/>
    <col min="17" max="17" width="75.7109375" style="489" customWidth="1"/>
    <col min="18" max="18" width="15" style="489" hidden="1" customWidth="1"/>
    <col min="19" max="19" width="16.140625" style="479" hidden="1" customWidth="1"/>
    <col min="20" max="20" width="12.42578125" style="486" hidden="1" customWidth="1"/>
    <col min="21" max="21" width="19.5703125" style="486" customWidth="1"/>
    <col min="22" max="22" width="13.42578125" style="486" customWidth="1"/>
    <col min="23" max="23" width="21.42578125" style="486" customWidth="1"/>
    <col min="24" max="24" width="65.140625" style="486" customWidth="1"/>
    <col min="25" max="25" width="19.85546875" style="486" customWidth="1"/>
    <col min="26" max="26" width="13.28515625" style="486" customWidth="1"/>
    <col min="27" max="27" width="23.28515625" style="486" customWidth="1"/>
    <col min="28" max="28" width="63" style="486" customWidth="1"/>
    <col min="29" max="29" width="18.140625" style="486" customWidth="1"/>
    <col min="30" max="30" width="15.85546875" style="486" customWidth="1"/>
    <col min="31" max="31" width="19.140625" style="486" customWidth="1"/>
    <col min="32" max="32" width="38.5703125" style="486" customWidth="1"/>
    <col min="33" max="33" width="16.28515625" style="486" customWidth="1"/>
    <col min="34" max="34" width="13.140625" style="486" customWidth="1"/>
    <col min="35" max="35" width="19.5703125" style="486" customWidth="1"/>
    <col min="36" max="36" width="35.140625" style="486" customWidth="1"/>
    <col min="37" max="37" width="16.28515625" style="486" customWidth="1"/>
    <col min="38" max="38" width="7.5703125" style="486" customWidth="1"/>
    <col min="39" max="39" width="19.28515625" style="486" customWidth="1"/>
    <col min="40" max="40" width="38" style="486" customWidth="1"/>
    <col min="41" max="41" width="16.28515625" style="486" customWidth="1"/>
    <col min="42" max="42" width="7.5703125" style="486" customWidth="1"/>
    <col min="43" max="43" width="19.28515625" style="486" customWidth="1"/>
    <col min="44" max="44" width="49.42578125" style="486" customWidth="1"/>
    <col min="45" max="45" width="21.42578125" style="486" customWidth="1"/>
    <col min="46" max="46" width="15.85546875" style="486" customWidth="1"/>
    <col min="47" max="47" width="19.5703125" style="486" customWidth="1"/>
    <col min="48" max="48" width="78" style="486" customWidth="1"/>
    <col min="49" max="49" width="15.85546875" style="486" customWidth="1"/>
    <col min="50" max="50" width="26.140625" style="486" customWidth="1"/>
    <col min="51" max="52" width="11.28515625" style="486" customWidth="1"/>
    <col min="53" max="53" width="11.5703125" style="486" customWidth="1"/>
    <col min="54" max="54" width="20" style="486" customWidth="1"/>
    <col min="55" max="16384" width="9.140625" style="486"/>
  </cols>
  <sheetData>
    <row r="1" spans="1:54" s="2126" customFormat="1" ht="42" customHeight="1">
      <c r="A1" s="5276" t="s">
        <v>1238</v>
      </c>
      <c r="B1" s="5276"/>
      <c r="C1" s="5276"/>
      <c r="D1" s="2341"/>
      <c r="E1" s="5255" t="s">
        <v>4691</v>
      </c>
      <c r="F1" s="3743"/>
      <c r="G1" s="5281" t="s">
        <v>4689</v>
      </c>
      <c r="H1" s="5281"/>
      <c r="I1" s="5281"/>
      <c r="J1" s="5281"/>
      <c r="K1" s="5281"/>
      <c r="L1" s="5281"/>
      <c r="M1" s="5281"/>
      <c r="N1" s="5500"/>
      <c r="O1" s="5281"/>
      <c r="P1" s="5501" t="s">
        <v>70</v>
      </c>
      <c r="Q1" s="5282"/>
      <c r="R1" s="5282"/>
      <c r="S1" s="5501"/>
      <c r="T1" s="5282"/>
      <c r="U1" s="5282"/>
      <c r="V1" s="5282"/>
      <c r="W1" s="5282"/>
      <c r="X1" s="5282"/>
      <c r="Y1" s="5282"/>
      <c r="Z1" s="5282"/>
      <c r="AA1" s="5282"/>
      <c r="AB1" s="5282"/>
      <c r="AC1" s="5282"/>
      <c r="AD1" s="5282"/>
      <c r="AE1" s="5282"/>
      <c r="AF1" s="5282"/>
      <c r="AG1" s="5282"/>
      <c r="AH1" s="5282"/>
      <c r="AI1" s="5282"/>
      <c r="AJ1" s="5283" t="s">
        <v>4345</v>
      </c>
      <c r="AK1" s="5283"/>
      <c r="AL1" s="5283"/>
      <c r="AM1" s="5283"/>
      <c r="AN1" s="5283"/>
      <c r="AO1" s="5283"/>
      <c r="AP1" s="5283"/>
      <c r="AQ1" s="5278" t="s">
        <v>85</v>
      </c>
      <c r="AR1" s="5278"/>
      <c r="AS1" s="5278"/>
      <c r="AT1" s="5278"/>
      <c r="AU1" s="5278"/>
      <c r="AV1" s="5278"/>
      <c r="AW1" s="5278"/>
      <c r="AX1" s="5278"/>
      <c r="AY1" s="5278"/>
      <c r="AZ1" s="5278"/>
      <c r="BA1" s="5278"/>
      <c r="BB1" s="5278"/>
    </row>
    <row r="2" spans="1:54" s="2128" customFormat="1" ht="57.75" customHeight="1">
      <c r="A2" s="5279" t="str">
        <f>HYPERLINK("#Index!A4", "Index Pg")</f>
        <v>Index Pg</v>
      </c>
      <c r="B2" s="2080" t="str">
        <f>HYPERLINK("#'Summary of Abstracts'!A2", "Summary of Abst.")</f>
        <v>Summary of Abst.</v>
      </c>
      <c r="C2" s="2127"/>
      <c r="E2" s="5255"/>
      <c r="F2" s="3743"/>
      <c r="G2" s="1617" t="s">
        <v>118</v>
      </c>
      <c r="H2" s="1617" t="s">
        <v>131</v>
      </c>
      <c r="I2" s="1617" t="s">
        <v>91</v>
      </c>
      <c r="J2" s="1617" t="s">
        <v>4687</v>
      </c>
      <c r="K2" s="1617" t="s">
        <v>96</v>
      </c>
      <c r="L2" s="1618" t="s">
        <v>4052</v>
      </c>
      <c r="M2" s="1619" t="s">
        <v>4688</v>
      </c>
      <c r="N2" s="1619" t="s">
        <v>4692</v>
      </c>
      <c r="O2" s="1619" t="s">
        <v>208</v>
      </c>
      <c r="P2" s="1621" t="s">
        <v>4344</v>
      </c>
      <c r="Q2" s="1621" t="s">
        <v>3838</v>
      </c>
      <c r="R2" s="1621" t="s">
        <v>4701</v>
      </c>
      <c r="S2" s="1621" t="s">
        <v>4698</v>
      </c>
      <c r="T2" s="1621" t="s">
        <v>4699</v>
      </c>
      <c r="U2" s="1621" t="s">
        <v>4700</v>
      </c>
      <c r="V2" s="1621" t="s">
        <v>4702</v>
      </c>
      <c r="W2" s="1621" t="s">
        <v>4677</v>
      </c>
      <c r="X2" s="1621" t="s">
        <v>4703</v>
      </c>
      <c r="Y2" s="1621" t="s">
        <v>33</v>
      </c>
      <c r="Z2" s="1621" t="s">
        <v>4704</v>
      </c>
      <c r="AA2" s="1621" t="s">
        <v>4705</v>
      </c>
      <c r="AB2" s="1621" t="s">
        <v>4695</v>
      </c>
      <c r="AC2" s="1621" t="s">
        <v>740</v>
      </c>
      <c r="AD2" s="1621" t="s">
        <v>4696</v>
      </c>
      <c r="AE2" s="1621" t="s">
        <v>4697</v>
      </c>
      <c r="AF2" s="1621" t="s">
        <v>2374</v>
      </c>
      <c r="AG2" s="1621" t="s">
        <v>4706</v>
      </c>
      <c r="AH2" s="1621" t="s">
        <v>3837</v>
      </c>
      <c r="AI2" s="1621" t="s">
        <v>307</v>
      </c>
      <c r="AJ2" s="1783" t="s">
        <v>293</v>
      </c>
      <c r="AK2" s="1783" t="s">
        <v>114</v>
      </c>
      <c r="AL2" s="1783" t="s">
        <v>146</v>
      </c>
      <c r="AM2" s="1783" t="s">
        <v>4656</v>
      </c>
      <c r="AN2" s="1783" t="s">
        <v>3306</v>
      </c>
      <c r="AO2" s="1783" t="s">
        <v>3976</v>
      </c>
      <c r="AP2" s="1783" t="s">
        <v>4527</v>
      </c>
      <c r="AQ2" s="1784" t="s">
        <v>86</v>
      </c>
      <c r="AR2" s="1784" t="s">
        <v>150</v>
      </c>
      <c r="AS2" s="1784" t="s">
        <v>399</v>
      </c>
      <c r="AT2" s="1784" t="s">
        <v>152</v>
      </c>
      <c r="AU2" s="1784" t="s">
        <v>415</v>
      </c>
      <c r="AV2" s="1784" t="s">
        <v>4581</v>
      </c>
      <c r="AW2" s="1784" t="s">
        <v>4111</v>
      </c>
      <c r="AX2" s="1784" t="s">
        <v>312</v>
      </c>
      <c r="AY2" s="1784" t="s">
        <v>314</v>
      </c>
      <c r="AZ2" s="1784" t="s">
        <v>1032</v>
      </c>
      <c r="BA2" s="1784" t="s">
        <v>1018</v>
      </c>
      <c r="BB2" s="1784" t="s">
        <v>4690</v>
      </c>
    </row>
    <row r="3" spans="1:54" s="2343" customFormat="1" ht="39.75" customHeight="1">
      <c r="A3" s="5279"/>
      <c r="B3" s="2342" t="str">
        <f>HYPERLINK("#'Budget Summary I'!A1:AL1", "Budget Summary I")</f>
        <v>Budget Summary I</v>
      </c>
      <c r="C3" s="1625" t="s">
        <v>4582</v>
      </c>
      <c r="E3" s="2344">
        <f>S7</f>
        <v>0</v>
      </c>
      <c r="F3" s="2344"/>
      <c r="G3" s="1627"/>
      <c r="H3" s="1627"/>
      <c r="I3" s="1627"/>
      <c r="J3" s="1627"/>
      <c r="K3" s="1627"/>
      <c r="L3" s="1628"/>
      <c r="M3" s="1627">
        <f>S34</f>
        <v>0</v>
      </c>
      <c r="N3" s="1627"/>
      <c r="O3" s="1628"/>
      <c r="P3" s="1628"/>
      <c r="Q3" s="1628"/>
      <c r="R3" s="1628"/>
      <c r="S3" s="1628"/>
      <c r="T3" s="1628"/>
      <c r="U3" s="1628"/>
      <c r="V3" s="1628">
        <f>S10+S11+S12+S13+S14+S15+S16+S17+S18+S19+S20+S22+S23+S25+S26+S27+S28+S29+S30+S31</f>
        <v>0</v>
      </c>
      <c r="W3" s="1628"/>
      <c r="X3" s="1628"/>
      <c r="Y3" s="1628"/>
      <c r="Z3" s="1628"/>
      <c r="AA3" s="1628"/>
      <c r="AB3" s="1628"/>
      <c r="AC3" s="1628"/>
      <c r="AD3" s="1628"/>
      <c r="AE3" s="1628"/>
      <c r="AF3" s="1628"/>
      <c r="AG3" s="1628"/>
      <c r="AH3" s="1628"/>
      <c r="AI3" s="1628">
        <f>S33+S35</f>
        <v>0</v>
      </c>
      <c r="AJ3" s="1628"/>
      <c r="AK3" s="1628"/>
      <c r="AL3" s="1628"/>
      <c r="AM3" s="1628"/>
      <c r="AN3" s="1628"/>
      <c r="AO3" s="1628"/>
      <c r="AP3" s="1628"/>
      <c r="AQ3" s="1628"/>
      <c r="AR3" s="1628"/>
      <c r="AS3" s="1628"/>
      <c r="AT3" s="1628"/>
      <c r="AU3" s="1628"/>
      <c r="AV3" s="1628"/>
      <c r="AW3" s="1628"/>
      <c r="AX3" s="1628"/>
      <c r="AY3" s="1628"/>
      <c r="AZ3" s="1628"/>
      <c r="BA3" s="1628"/>
      <c r="BB3" s="1628"/>
    </row>
    <row r="4" spans="1:54" s="2343" customFormat="1" ht="35.25" customHeight="1">
      <c r="A4" s="5279"/>
      <c r="B4" s="2342" t="str">
        <f>HYPERLINK("#'Budget Summary II'!A3:B5", "Budget Summary II")</f>
        <v>Budget Summary II</v>
      </c>
      <c r="C4" s="1625" t="s">
        <v>4583</v>
      </c>
      <c r="E4" s="2344">
        <f>P7</f>
        <v>188.2917503998134</v>
      </c>
      <c r="F4" s="2344"/>
      <c r="G4" s="1627"/>
      <c r="H4" s="1627"/>
      <c r="I4" s="1627"/>
      <c r="J4" s="1627"/>
      <c r="K4" s="1627"/>
      <c r="L4" s="1628"/>
      <c r="M4" s="1627">
        <f>P34</f>
        <v>0</v>
      </c>
      <c r="N4" s="1627"/>
      <c r="O4" s="1628"/>
      <c r="P4" s="1628"/>
      <c r="Q4" s="1628"/>
      <c r="R4" s="1628"/>
      <c r="S4" s="1628"/>
      <c r="T4" s="1628"/>
      <c r="U4" s="1628"/>
      <c r="V4" s="1628">
        <f>P10+P11+P12+P13+P14+P15+P16+P17+P18+P19+P20+P22+P23+P25+P26+P27+P28+P29+P30+P31</f>
        <v>164.59175039981341</v>
      </c>
      <c r="W4" s="1628"/>
      <c r="X4" s="1628"/>
      <c r="Y4" s="1628"/>
      <c r="Z4" s="1628"/>
      <c r="AA4" s="1628"/>
      <c r="AB4" s="1628"/>
      <c r="AC4" s="1628"/>
      <c r="AD4" s="1628"/>
      <c r="AE4" s="1628"/>
      <c r="AF4" s="1628"/>
      <c r="AG4" s="1628"/>
      <c r="AH4" s="1628"/>
      <c r="AI4" s="1628">
        <f>P33+P35</f>
        <v>23.7</v>
      </c>
      <c r="AJ4" s="1628"/>
      <c r="AK4" s="1628"/>
      <c r="AL4" s="1628"/>
      <c r="AM4" s="1628"/>
      <c r="AN4" s="1628"/>
      <c r="AO4" s="1628"/>
      <c r="AP4" s="1628"/>
      <c r="AQ4" s="1628"/>
      <c r="AR4" s="1628"/>
      <c r="AS4" s="1628"/>
      <c r="AT4" s="1628"/>
      <c r="AU4" s="1628"/>
      <c r="AV4" s="1628"/>
      <c r="AW4" s="1628"/>
      <c r="AX4" s="1628"/>
      <c r="AY4" s="1628"/>
      <c r="AZ4" s="1628"/>
      <c r="BA4" s="1628"/>
      <c r="BB4" s="1628"/>
    </row>
    <row r="5" spans="1:54" s="2109" customFormat="1" ht="49.5" customHeight="1">
      <c r="A5" s="5249" t="s">
        <v>53</v>
      </c>
      <c r="B5" s="5249" t="s">
        <v>54</v>
      </c>
      <c r="C5" s="5249" t="s">
        <v>55</v>
      </c>
      <c r="D5" s="5249" t="s">
        <v>56</v>
      </c>
      <c r="E5" s="5249" t="s">
        <v>57</v>
      </c>
      <c r="F5" s="3742"/>
      <c r="G5" s="5248" t="s">
        <v>4603</v>
      </c>
      <c r="H5" s="5248"/>
      <c r="I5" s="5248"/>
      <c r="J5" s="5248"/>
      <c r="K5" s="5248"/>
      <c r="L5" s="5248" t="s">
        <v>7689</v>
      </c>
      <c r="M5" s="5248"/>
      <c r="N5" s="5499"/>
      <c r="O5" s="5248"/>
      <c r="P5" s="5499"/>
      <c r="Q5" s="5248"/>
      <c r="R5" s="5249" t="s">
        <v>4643</v>
      </c>
      <c r="S5" s="5499"/>
      <c r="U5" s="5277" t="s">
        <v>5743</v>
      </c>
      <c r="V5" s="5277"/>
      <c r="W5" s="5277"/>
      <c r="X5" s="5277"/>
      <c r="Y5" s="5266" t="s">
        <v>5744</v>
      </c>
      <c r="Z5" s="5266"/>
      <c r="AA5" s="5266"/>
      <c r="AB5" s="5266"/>
      <c r="AC5" s="5267" t="s">
        <v>5745</v>
      </c>
      <c r="AD5" s="5267"/>
      <c r="AE5" s="5267"/>
      <c r="AF5" s="5267"/>
      <c r="AG5" s="5268" t="s">
        <v>5746</v>
      </c>
      <c r="AH5" s="5268"/>
      <c r="AI5" s="5268"/>
      <c r="AJ5" s="5268"/>
      <c r="AK5" s="5269" t="s">
        <v>5747</v>
      </c>
      <c r="AL5" s="5269"/>
      <c r="AM5" s="5269"/>
      <c r="AN5" s="5269"/>
      <c r="AO5" s="5270" t="s">
        <v>5748</v>
      </c>
      <c r="AP5" s="5270"/>
      <c r="AQ5" s="5270"/>
      <c r="AR5" s="5270"/>
      <c r="AS5" s="5266" t="s">
        <v>5749</v>
      </c>
      <c r="AT5" s="5266"/>
      <c r="AU5" s="5266"/>
      <c r="AV5" s="1798"/>
    </row>
    <row r="6" spans="1:54" s="2111" customFormat="1" ht="84.75" customHeight="1">
      <c r="A6" s="5249"/>
      <c r="B6" s="5249"/>
      <c r="C6" s="5249"/>
      <c r="D6" s="5249"/>
      <c r="E6" s="5249"/>
      <c r="F6" s="3742"/>
      <c r="G6" s="1630" t="s">
        <v>4604</v>
      </c>
      <c r="H6" s="1630" t="s">
        <v>4611</v>
      </c>
      <c r="I6" s="1630" t="s">
        <v>4605</v>
      </c>
      <c r="J6" s="1630" t="s">
        <v>4612</v>
      </c>
      <c r="K6" s="1630" t="s">
        <v>2527</v>
      </c>
      <c r="L6" s="1631" t="s">
        <v>58</v>
      </c>
      <c r="M6" s="1631" t="s">
        <v>59</v>
      </c>
      <c r="N6" s="1676" t="s">
        <v>60</v>
      </c>
      <c r="O6" s="1631" t="s">
        <v>61</v>
      </c>
      <c r="P6" s="1676" t="s">
        <v>62</v>
      </c>
      <c r="Q6" s="1631" t="s">
        <v>5545</v>
      </c>
      <c r="R6" s="1633" t="s">
        <v>2529</v>
      </c>
      <c r="S6" s="1788" t="s">
        <v>4644</v>
      </c>
      <c r="U6" s="1777" t="s">
        <v>5750</v>
      </c>
      <c r="V6" s="1777" t="s">
        <v>61</v>
      </c>
      <c r="W6" s="1777" t="s">
        <v>5751</v>
      </c>
      <c r="X6" s="1778" t="s">
        <v>5752</v>
      </c>
      <c r="Y6" s="1779" t="s">
        <v>5750</v>
      </c>
      <c r="Z6" s="1779" t="s">
        <v>61</v>
      </c>
      <c r="AA6" s="1777" t="s">
        <v>5751</v>
      </c>
      <c r="AB6" s="1778" t="s">
        <v>5752</v>
      </c>
      <c r="AC6" s="1779" t="s">
        <v>5750</v>
      </c>
      <c r="AD6" s="1779" t="s">
        <v>61</v>
      </c>
      <c r="AE6" s="1777" t="s">
        <v>5751</v>
      </c>
      <c r="AF6" s="1778" t="s">
        <v>5752</v>
      </c>
      <c r="AG6" s="1779" t="s">
        <v>5750</v>
      </c>
      <c r="AH6" s="1779" t="s">
        <v>61</v>
      </c>
      <c r="AI6" s="1777" t="s">
        <v>5751</v>
      </c>
      <c r="AJ6" s="1778" t="s">
        <v>5752</v>
      </c>
      <c r="AK6" s="1779" t="s">
        <v>5750</v>
      </c>
      <c r="AL6" s="1779" t="s">
        <v>61</v>
      </c>
      <c r="AM6" s="1777" t="s">
        <v>5751</v>
      </c>
      <c r="AN6" s="1778" t="s">
        <v>5752</v>
      </c>
      <c r="AO6" s="1779" t="s">
        <v>5750</v>
      </c>
      <c r="AP6" s="1779" t="s">
        <v>61</v>
      </c>
      <c r="AQ6" s="1777" t="s">
        <v>5751</v>
      </c>
      <c r="AR6" s="1778" t="s">
        <v>5752</v>
      </c>
      <c r="AS6" s="1777" t="s">
        <v>5751</v>
      </c>
      <c r="AT6" s="1781" t="s">
        <v>5753</v>
      </c>
      <c r="AU6" s="1777" t="s">
        <v>5754</v>
      </c>
      <c r="AV6" s="1711" t="s">
        <v>5752</v>
      </c>
      <c r="AX6" s="2111" t="s">
        <v>7690</v>
      </c>
    </row>
    <row r="7" spans="1:54" s="2126" customFormat="1" ht="51.75" customHeight="1">
      <c r="A7" s="1635">
        <v>13</v>
      </c>
      <c r="B7" s="1635"/>
      <c r="C7" s="1635" t="s">
        <v>30</v>
      </c>
      <c r="D7" s="1681"/>
      <c r="E7" s="1681"/>
      <c r="F7" s="3789"/>
      <c r="G7" s="1635"/>
      <c r="H7" s="1635"/>
      <c r="I7" s="1635"/>
      <c r="J7" s="1635"/>
      <c r="K7" s="1635"/>
      <c r="L7" s="1635"/>
      <c r="M7" s="1635"/>
      <c r="N7" s="1638"/>
      <c r="O7" s="1635"/>
      <c r="P7" s="1638">
        <f>P8+P21+P32</f>
        <v>188.2917503998134</v>
      </c>
      <c r="Q7" s="1635"/>
      <c r="R7" s="1635"/>
      <c r="S7" s="1638">
        <f>S8+S21+S32</f>
        <v>0</v>
      </c>
      <c r="W7" s="1638">
        <f>W8+W21+W32</f>
        <v>18829175.039981339</v>
      </c>
      <c r="X7" s="2143"/>
      <c r="AA7" s="1638">
        <f>AA8+AA21+AA32</f>
        <v>10307000.039981399</v>
      </c>
      <c r="AE7" s="1638">
        <f>AE8+AE21+AE32</f>
        <v>5508924.9999999404</v>
      </c>
      <c r="AI7" s="1638">
        <f>AI8+AI21+AI32</f>
        <v>1977375</v>
      </c>
      <c r="AM7" s="1638">
        <f>AM8+AM21+AM32</f>
        <v>635125</v>
      </c>
      <c r="AQ7" s="1638">
        <f>AQ8+AQ21+AQ32</f>
        <v>400750</v>
      </c>
      <c r="AS7" s="1638">
        <f>AS8+AS21+AS32</f>
        <v>18829175.039981339</v>
      </c>
      <c r="AV7" s="2143"/>
      <c r="AW7" s="3656">
        <v>13</v>
      </c>
      <c r="AX7" s="2155"/>
      <c r="AY7" s="3379"/>
    </row>
    <row r="8" spans="1:54" s="2126" customFormat="1" ht="51.75" customHeight="1">
      <c r="A8" s="2114">
        <v>13.1</v>
      </c>
      <c r="B8" s="2176"/>
      <c r="C8" s="2176" t="s">
        <v>30</v>
      </c>
      <c r="D8" s="2223"/>
      <c r="E8" s="2223"/>
      <c r="F8" s="2155"/>
      <c r="G8" s="2094"/>
      <c r="H8" s="2094"/>
      <c r="I8" s="2094"/>
      <c r="J8" s="2094"/>
      <c r="K8" s="2094"/>
      <c r="L8" s="2094"/>
      <c r="M8" s="2094"/>
      <c r="N8" s="2345"/>
      <c r="O8" s="1695"/>
      <c r="P8" s="2150">
        <f>P9+SUM(P16:P20)</f>
        <v>62.319999999973405</v>
      </c>
      <c r="Q8" s="2346"/>
      <c r="R8" s="2346"/>
      <c r="S8" s="2150">
        <f>S9+SUM(S16:S20)</f>
        <v>0</v>
      </c>
      <c r="W8" s="2150">
        <f>W9+SUM(W16:W20)</f>
        <v>6231999.9999973401</v>
      </c>
      <c r="X8" s="2143"/>
      <c r="AA8" s="2150">
        <f>AA9+SUM(AA16:AA20)</f>
        <v>4651999.9999973997</v>
      </c>
      <c r="AE8" s="2150">
        <f>AE9+SUM(AE16:AE20)</f>
        <v>787999.99999993993</v>
      </c>
      <c r="AI8" s="2150">
        <f>AI9+SUM(AI16:AI20)</f>
        <v>679000</v>
      </c>
      <c r="AM8" s="2150">
        <f>AM9+SUM(AM16:AM20)</f>
        <v>74000</v>
      </c>
      <c r="AQ8" s="2150">
        <f>AQ9+SUM(AQ16:AQ20)</f>
        <v>39000</v>
      </c>
      <c r="AS8" s="2150">
        <f>AS9+SUM(AS16:AS20)</f>
        <v>6231999.9999973401</v>
      </c>
      <c r="AV8" s="2143"/>
      <c r="AW8" s="502">
        <v>13.1</v>
      </c>
      <c r="AX8" s="2155"/>
      <c r="AY8" s="3379"/>
    </row>
    <row r="9" spans="1:54" s="2129" customFormat="1" ht="84.75" customHeight="1">
      <c r="A9" s="2146" t="s">
        <v>1239</v>
      </c>
      <c r="B9" s="2347" t="s">
        <v>1240</v>
      </c>
      <c r="C9" s="2347" t="s">
        <v>1241</v>
      </c>
      <c r="D9" s="2147" t="s">
        <v>70</v>
      </c>
      <c r="E9" s="2147" t="s">
        <v>3890</v>
      </c>
      <c r="F9" s="2220"/>
      <c r="G9" s="2348"/>
      <c r="H9" s="2147"/>
      <c r="I9" s="2349"/>
      <c r="J9" s="2349"/>
      <c r="K9" s="2348"/>
      <c r="L9" s="2350"/>
      <c r="M9" s="2348"/>
      <c r="N9" s="2351"/>
      <c r="O9" s="2350"/>
      <c r="P9" s="2352">
        <f>SUM(P10:P15)</f>
        <v>3.7999999999993999</v>
      </c>
      <c r="Q9" s="2353"/>
      <c r="R9" s="2146"/>
      <c r="S9" s="2352">
        <f>SUM(S10:S15)</f>
        <v>0</v>
      </c>
      <c r="W9" s="2352">
        <f>SUM(W10:W15)</f>
        <v>379999.99999993999</v>
      </c>
      <c r="X9" s="2131"/>
      <c r="AA9" s="2352">
        <f>SUM(AA10:AA15)</f>
        <v>0</v>
      </c>
      <c r="AE9" s="2352">
        <f>SUM(AE10:AE15)</f>
        <v>187999.99999993999</v>
      </c>
      <c r="AI9" s="2352">
        <f>SUM(AI10:AI15)</f>
        <v>79000</v>
      </c>
      <c r="AM9" s="2352">
        <f>SUM(AM10:AM15)</f>
        <v>74000</v>
      </c>
      <c r="AQ9" s="2352">
        <f>SUM(AQ10:AQ15)</f>
        <v>39000</v>
      </c>
      <c r="AS9" s="2352">
        <f>SUM(AS10:AS15)</f>
        <v>379999.99999993999</v>
      </c>
      <c r="AV9" s="2131"/>
      <c r="AW9" s="3676" t="s">
        <v>1239</v>
      </c>
      <c r="AX9" s="2220"/>
      <c r="AY9" s="3402"/>
    </row>
    <row r="10" spans="1:54" s="2126" customFormat="1" ht="84.75" customHeight="1">
      <c r="A10" s="2143" t="s">
        <v>4014</v>
      </c>
      <c r="B10" s="1817"/>
      <c r="C10" s="1644" t="s">
        <v>4009</v>
      </c>
      <c r="D10" s="1620" t="s">
        <v>70</v>
      </c>
      <c r="E10" s="2111" t="s">
        <v>3890</v>
      </c>
      <c r="F10" s="2155" t="s">
        <v>6192</v>
      </c>
      <c r="G10" s="2163"/>
      <c r="H10" s="2354"/>
      <c r="I10" s="2355"/>
      <c r="J10" s="2355"/>
      <c r="K10" s="2163"/>
      <c r="L10" s="2149"/>
      <c r="M10" s="1648">
        <f>U10</f>
        <v>0</v>
      </c>
      <c r="N10" s="1729">
        <f t="shared" ref="N10:N20" si="0">M10/100000</f>
        <v>0</v>
      </c>
      <c r="O10" s="1648">
        <f>V10</f>
        <v>0</v>
      </c>
      <c r="P10" s="1729">
        <f t="shared" ref="P10:P15" si="1">N10*O10</f>
        <v>0</v>
      </c>
      <c r="Q10" s="2315" t="str">
        <f>X10</f>
        <v xml:space="preserve">STATE: ; PDY: ; KKL: ; MHE: ; YNM: </v>
      </c>
      <c r="R10" s="2356"/>
      <c r="S10" s="2357"/>
      <c r="U10" s="1711">
        <f>IFERROR(AS10/AT10,0)</f>
        <v>0</v>
      </c>
      <c r="V10" s="1711">
        <f>Z10+AD10+AH10+AL10+AP10</f>
        <v>0</v>
      </c>
      <c r="W10" s="1711">
        <f>U10*V10</f>
        <v>0</v>
      </c>
      <c r="X10" s="1780" t="str">
        <f>"STATE: "&amp;AB10&amp;"; PDY: "&amp;AF10&amp;"; KKL: "&amp;AJ10&amp;"; MHE: "&amp;AN10&amp;"; YNM: "&amp;AR10</f>
        <v xml:space="preserve">STATE: ; PDY: ; KKL: ; MHE: ; YNM: </v>
      </c>
      <c r="Y10" s="1711"/>
      <c r="Z10" s="1711"/>
      <c r="AA10" s="1711">
        <f>Y10*Z10</f>
        <v>0</v>
      </c>
      <c r="AB10" s="1711"/>
      <c r="AC10" s="1711"/>
      <c r="AD10" s="1711"/>
      <c r="AE10" s="1711">
        <f>AC10*AD10</f>
        <v>0</v>
      </c>
      <c r="AF10" s="1711"/>
      <c r="AG10" s="1711"/>
      <c r="AH10" s="1711"/>
      <c r="AI10" s="1711">
        <f>AG10*AH10</f>
        <v>0</v>
      </c>
      <c r="AJ10" s="1711"/>
      <c r="AK10" s="1711"/>
      <c r="AL10" s="1711"/>
      <c r="AM10" s="1711">
        <f>AK10*AL10</f>
        <v>0</v>
      </c>
      <c r="AN10" s="1711"/>
      <c r="AO10" s="1711"/>
      <c r="AP10" s="1711"/>
      <c r="AQ10" s="1711">
        <f>AO10*AP10</f>
        <v>0</v>
      </c>
      <c r="AR10" s="1711"/>
      <c r="AS10" s="1711">
        <f>AA10+AE10+AI10+AM10+AQ10</f>
        <v>0</v>
      </c>
      <c r="AT10" s="1711">
        <f>Z10+AD10+AH10+AL10+AP10</f>
        <v>0</v>
      </c>
      <c r="AU10" s="1711">
        <f>IFERROR((AS10/AT10),0)</f>
        <v>0</v>
      </c>
      <c r="AV10" s="1780" t="str">
        <f>"STATE: "&amp;AB10&amp;"; PDY: "&amp;AF10&amp;"; KKL: "&amp;AJ10&amp;"; MHE: "&amp;AN10&amp;"; YNM: "&amp;AR10</f>
        <v xml:space="preserve">STATE: ; PDY: ; KKL: ; MHE: ; YNM: </v>
      </c>
      <c r="AW10" s="3677" t="s">
        <v>4014</v>
      </c>
      <c r="AX10" s="2155" t="s">
        <v>6192</v>
      </c>
      <c r="AY10" s="3379"/>
    </row>
    <row r="11" spans="1:54" s="2126" customFormat="1" ht="132" customHeight="1">
      <c r="A11" s="2143" t="s">
        <v>4015</v>
      </c>
      <c r="B11" s="1817"/>
      <c r="C11" s="1644" t="s">
        <v>4010</v>
      </c>
      <c r="D11" s="1620" t="s">
        <v>70</v>
      </c>
      <c r="E11" s="2111" t="s">
        <v>3890</v>
      </c>
      <c r="F11" s="2155" t="s">
        <v>6193</v>
      </c>
      <c r="G11" s="2163"/>
      <c r="H11" s="2354"/>
      <c r="I11" s="2355"/>
      <c r="J11" s="2355"/>
      <c r="K11" s="2163"/>
      <c r="L11" s="2149"/>
      <c r="M11" s="1648">
        <f>U11</f>
        <v>25000</v>
      </c>
      <c r="N11" s="1729">
        <f t="shared" si="0"/>
        <v>0.25</v>
      </c>
      <c r="O11" s="1648">
        <f>V11</f>
        <v>9</v>
      </c>
      <c r="P11" s="1729">
        <f t="shared" si="1"/>
        <v>2.25</v>
      </c>
      <c r="Q11" s="2315" t="str">
        <f t="shared" ref="Q11:Q35" si="2">X11</f>
        <v>STATE: ; PDY: Certification for AERB - DH ,CHC - Rs. 1.00 Lakhs; KKL: Certification for AERB - DH ,CHC - Rs. 0.50 Lakhs; MHE: Certification for AERB - DH ,CHC - Rs. 0.50 Lakhs; YNM: Certification for AERB - DH - Rs. 0.25 Lakhs</v>
      </c>
      <c r="R11" s="2356"/>
      <c r="S11" s="2357"/>
      <c r="U11" s="1711">
        <f t="shared" ref="U11:U35" si="3">IFERROR(AS11/AT11,0)</f>
        <v>25000</v>
      </c>
      <c r="V11" s="1711">
        <f t="shared" ref="V11:V35" si="4">Z11+AD11+AH11+AL11+AP11</f>
        <v>9</v>
      </c>
      <c r="W11" s="1711">
        <f t="shared" ref="W11:W35" si="5">U11*V11</f>
        <v>225000</v>
      </c>
      <c r="X11" s="1780" t="str">
        <f t="shared" ref="X11:X35" si="6">"STATE: "&amp;AB11&amp;"; PDY: "&amp;AF11&amp;"; KKL: "&amp;AJ11&amp;"; MHE: "&amp;AN11&amp;"; YNM: "&amp;AR11</f>
        <v>STATE: ; PDY: Certification for AERB - DH ,CHC - Rs. 1.00 Lakhs; KKL: Certification for AERB - DH ,CHC - Rs. 0.50 Lakhs; MHE: Certification for AERB - DH ,CHC - Rs. 0.50 Lakhs; YNM: Certification for AERB - DH - Rs. 0.25 Lakhs</v>
      </c>
      <c r="Y11" s="2358"/>
      <c r="Z11" s="2358"/>
      <c r="AA11" s="2358">
        <f>Y11*Z11</f>
        <v>0</v>
      </c>
      <c r="AB11" s="2358"/>
      <c r="AC11" s="2157">
        <v>25000</v>
      </c>
      <c r="AD11" s="2157">
        <v>4</v>
      </c>
      <c r="AE11" s="2157">
        <f>AC11*AD11</f>
        <v>100000</v>
      </c>
      <c r="AF11" s="1769" t="s">
        <v>5836</v>
      </c>
      <c r="AG11" s="2157">
        <v>25000</v>
      </c>
      <c r="AH11" s="2157">
        <v>2</v>
      </c>
      <c r="AI11" s="2157">
        <f>AG11*AH11</f>
        <v>50000</v>
      </c>
      <c r="AJ11" s="1769" t="s">
        <v>5837</v>
      </c>
      <c r="AK11" s="2157">
        <v>25000</v>
      </c>
      <c r="AL11" s="2157">
        <v>2</v>
      </c>
      <c r="AM11" s="2157">
        <f>AK11*AL11</f>
        <v>50000</v>
      </c>
      <c r="AN11" s="1769" t="s">
        <v>5837</v>
      </c>
      <c r="AO11" s="2157">
        <v>25000</v>
      </c>
      <c r="AP11" s="2157">
        <v>1</v>
      </c>
      <c r="AQ11" s="2157">
        <f>AO11*AP11</f>
        <v>25000</v>
      </c>
      <c r="AR11" s="1769" t="s">
        <v>5838</v>
      </c>
      <c r="AS11" s="1666">
        <f>AA11+AE11+AI11+AM11+AQ11</f>
        <v>225000</v>
      </c>
      <c r="AT11" s="1666">
        <f>Z11+AD11+AH11+AL11+AP11</f>
        <v>9</v>
      </c>
      <c r="AU11" s="1666">
        <f>IFERROR((AS11/AT11),0)</f>
        <v>25000</v>
      </c>
      <c r="AV11" s="1780" t="str">
        <f t="shared" ref="AV11:AV35" si="7">"STATE: "&amp;AB11&amp;"; PDY: "&amp;AF11&amp;"; KKL: "&amp;AJ11&amp;"; MHE: "&amp;AN11&amp;"; YNM: "&amp;AR11</f>
        <v>STATE: ; PDY: Certification for AERB - DH ,CHC - Rs. 1.00 Lakhs; KKL: Certification for AERB - DH ,CHC - Rs. 0.50 Lakhs; MHE: Certification for AERB - DH ,CHC - Rs. 0.50 Lakhs; YNM: Certification for AERB - DH - Rs. 0.25 Lakhs</v>
      </c>
      <c r="AW11" s="3677" t="s">
        <v>4015</v>
      </c>
      <c r="AX11" s="2155" t="s">
        <v>6193</v>
      </c>
      <c r="AY11" s="4981" t="s">
        <v>7896</v>
      </c>
    </row>
    <row r="12" spans="1:54" s="2126" customFormat="1" ht="153" customHeight="1">
      <c r="A12" s="2143" t="s">
        <v>4016</v>
      </c>
      <c r="B12" s="1817"/>
      <c r="C12" s="1644" t="s">
        <v>4011</v>
      </c>
      <c r="D12" s="1620" t="s">
        <v>70</v>
      </c>
      <c r="E12" s="2111" t="s">
        <v>3890</v>
      </c>
      <c r="F12" s="2155" t="s">
        <v>6194</v>
      </c>
      <c r="G12" s="2163"/>
      <c r="H12" s="2354"/>
      <c r="I12" s="2355"/>
      <c r="J12" s="2355"/>
      <c r="K12" s="2163"/>
      <c r="L12" s="2149"/>
      <c r="M12" s="1648">
        <f t="shared" ref="M12:M35" si="8">U12</f>
        <v>7045.4545454518175</v>
      </c>
      <c r="N12" s="1729">
        <f t="shared" si="0"/>
        <v>7.045454545451818E-2</v>
      </c>
      <c r="O12" s="1648">
        <f t="shared" ref="O12:O35" si="9">V12</f>
        <v>22</v>
      </c>
      <c r="P12" s="1729">
        <f t="shared" si="1"/>
        <v>1.5499999999993999</v>
      </c>
      <c r="Q12" s="2315" t="str">
        <f t="shared" si="2"/>
        <v>STATE: ; PDY: EQAS for Labs - DH(2) - Rs.14000/- , CHC (2)  Rs.5000/- &amp; PHC (10) - Rs.5000  - Rs.70000/-; KKL: EQAS for Labs - DH(1) - Rs.14000/-, CHC (1) - Rs.5000/- &amp; PHC (2) - Rs.5000 - Rs.20000/-; MHE: EQAS for Labs - DH(1) - Rs.14000/- , CHC (1) - Rs.5000/-  &amp; PHC (1) - Rs.5000 - Rs.24000/-; YNM: EQAS for Labs - DH(1) - Rs.14000 x 1 - Rs.14000/-</v>
      </c>
      <c r="R12" s="2356"/>
      <c r="S12" s="2357"/>
      <c r="U12" s="1711">
        <f t="shared" si="3"/>
        <v>7045.4545454518175</v>
      </c>
      <c r="V12" s="1711">
        <f t="shared" si="4"/>
        <v>22</v>
      </c>
      <c r="W12" s="1711">
        <f t="shared" si="5"/>
        <v>154999.99999993999</v>
      </c>
      <c r="X12" s="1780" t="str">
        <f t="shared" si="6"/>
        <v>STATE: ; PDY: EQAS for Labs - DH(2) - Rs.14000/- , CHC (2)  Rs.5000/- &amp; PHC (10) - Rs.5000  - Rs.70000/-; KKL: EQAS for Labs - DH(1) - Rs.14000/-, CHC (1) - Rs.5000/- &amp; PHC (2) - Rs.5000 - Rs.20000/-; MHE: EQAS for Labs - DH(1) - Rs.14000/- , CHC (1) - Rs.5000/-  &amp; PHC (1) - Rs.5000 - Rs.24000/-; YNM: EQAS for Labs - DH(1) - Rs.14000 x 1 - Rs.14000/-</v>
      </c>
      <c r="Y12" s="2358"/>
      <c r="Z12" s="2358"/>
      <c r="AA12" s="2358">
        <f>Y12*Z12</f>
        <v>0</v>
      </c>
      <c r="AB12" s="2358"/>
      <c r="AC12" s="2157">
        <v>6285.7142857099998</v>
      </c>
      <c r="AD12" s="2157">
        <v>14</v>
      </c>
      <c r="AE12" s="2157">
        <f>AC12*AD12</f>
        <v>87999.999999940002</v>
      </c>
      <c r="AF12" s="1769" t="s">
        <v>7091</v>
      </c>
      <c r="AG12" s="2157">
        <v>7250</v>
      </c>
      <c r="AH12" s="2157">
        <v>4</v>
      </c>
      <c r="AI12" s="2157">
        <f>AG12*AH12</f>
        <v>29000</v>
      </c>
      <c r="AJ12" s="1769" t="s">
        <v>7092</v>
      </c>
      <c r="AK12" s="2157">
        <v>8000</v>
      </c>
      <c r="AL12" s="2157">
        <v>3</v>
      </c>
      <c r="AM12" s="2157">
        <f>AK12*AL12</f>
        <v>24000</v>
      </c>
      <c r="AN12" s="1769" t="s">
        <v>7093</v>
      </c>
      <c r="AO12" s="2157">
        <v>14000</v>
      </c>
      <c r="AP12" s="2157">
        <v>1</v>
      </c>
      <c r="AQ12" s="2157">
        <f>AO12*AP12</f>
        <v>14000</v>
      </c>
      <c r="AR12" s="1769" t="s">
        <v>7094</v>
      </c>
      <c r="AS12" s="1666">
        <f>AA12+AE12+AI12+AM12+AQ12</f>
        <v>154999.99999993999</v>
      </c>
      <c r="AT12" s="1666">
        <f>Z12+AD12+AH12+AL12+AP12</f>
        <v>22</v>
      </c>
      <c r="AU12" s="1666">
        <f>IFERROR((AS12/AT12),0)</f>
        <v>7045.4545454518175</v>
      </c>
      <c r="AV12" s="1780" t="str">
        <f t="shared" si="7"/>
        <v>STATE: ; PDY: EQAS for Labs - DH(2) - Rs.14000/- , CHC (2)  Rs.5000/- &amp; PHC (10) - Rs.5000  - Rs.70000/-; KKL: EQAS for Labs - DH(1) - Rs.14000/-, CHC (1) - Rs.5000/- &amp; PHC (2) - Rs.5000 - Rs.20000/-; MHE: EQAS for Labs - DH(1) - Rs.14000/- , CHC (1) - Rs.5000/-  &amp; PHC (1) - Rs.5000 - Rs.24000/-; YNM: EQAS for Labs - DH(1) - Rs.14000 x 1 - Rs.14000/-</v>
      </c>
      <c r="AW12" s="3677" t="s">
        <v>4016</v>
      </c>
      <c r="AX12" s="2155" t="s">
        <v>6194</v>
      </c>
      <c r="AY12" s="4981" t="s">
        <v>8107</v>
      </c>
    </row>
    <row r="13" spans="1:54" s="2126" customFormat="1" ht="84.75" customHeight="1">
      <c r="A13" s="2143" t="s">
        <v>4017</v>
      </c>
      <c r="B13" s="1817"/>
      <c r="C13" s="1644" t="s">
        <v>4012</v>
      </c>
      <c r="D13" s="1620" t="s">
        <v>70</v>
      </c>
      <c r="E13" s="2111" t="s">
        <v>3890</v>
      </c>
      <c r="F13" s="3789" t="s">
        <v>6195</v>
      </c>
      <c r="G13" s="2163"/>
      <c r="H13" s="2354"/>
      <c r="I13" s="2355"/>
      <c r="J13" s="2355"/>
      <c r="K13" s="2163"/>
      <c r="L13" s="2149"/>
      <c r="M13" s="1648">
        <f t="shared" si="8"/>
        <v>0</v>
      </c>
      <c r="N13" s="1729">
        <f t="shared" si="0"/>
        <v>0</v>
      </c>
      <c r="O13" s="1648">
        <f t="shared" si="9"/>
        <v>0</v>
      </c>
      <c r="P13" s="1729">
        <f t="shared" si="1"/>
        <v>0</v>
      </c>
      <c r="Q13" s="2315" t="str">
        <f t="shared" si="2"/>
        <v xml:space="preserve">STATE: ; PDY: ; KKL: ; MHE: ; YNM: </v>
      </c>
      <c r="R13" s="2356"/>
      <c r="S13" s="2357"/>
      <c r="U13" s="1711">
        <f t="shared" si="3"/>
        <v>0</v>
      </c>
      <c r="V13" s="1711">
        <f t="shared" si="4"/>
        <v>0</v>
      </c>
      <c r="W13" s="1711">
        <f t="shared" si="5"/>
        <v>0</v>
      </c>
      <c r="X13" s="1780" t="str">
        <f t="shared" si="6"/>
        <v xml:space="preserve">STATE: ; PDY: ; KKL: ; MHE: ; YNM: </v>
      </c>
      <c r="Y13" s="2358"/>
      <c r="Z13" s="2358"/>
      <c r="AA13" s="2358">
        <f>Y13*Z13</f>
        <v>0</v>
      </c>
      <c r="AB13" s="2160"/>
      <c r="AC13" s="2358"/>
      <c r="AD13" s="2358"/>
      <c r="AE13" s="2358">
        <f>AC13*AD13</f>
        <v>0</v>
      </c>
      <c r="AF13" s="2160"/>
      <c r="AG13" s="2358"/>
      <c r="AH13" s="2358"/>
      <c r="AI13" s="2358">
        <f>AG13*AH13</f>
        <v>0</v>
      </c>
      <c r="AJ13" s="2160"/>
      <c r="AK13" s="2358"/>
      <c r="AL13" s="2358"/>
      <c r="AM13" s="2358">
        <f>AK13*AL13</f>
        <v>0</v>
      </c>
      <c r="AN13" s="2358"/>
      <c r="AO13" s="2358"/>
      <c r="AP13" s="2358"/>
      <c r="AQ13" s="2358">
        <f>AO13*AP13</f>
        <v>0</v>
      </c>
      <c r="AR13" s="2358"/>
      <c r="AS13" s="5024">
        <f>AA13+AE13+AI13+AM13+AQ13</f>
        <v>0</v>
      </c>
      <c r="AT13" s="5024">
        <f>Z13+AD13+AH13+AL13+AP13</f>
        <v>0</v>
      </c>
      <c r="AU13" s="5024">
        <f>IFERROR((AS13/AT13),0)</f>
        <v>0</v>
      </c>
      <c r="AV13" s="5025" t="str">
        <f t="shared" si="7"/>
        <v xml:space="preserve">STATE: ; PDY: ; KKL: ; MHE: ; YNM: </v>
      </c>
      <c r="AW13" s="3677" t="s">
        <v>4017</v>
      </c>
      <c r="AX13" s="2155" t="s">
        <v>6195</v>
      </c>
      <c r="AY13" s="5026"/>
    </row>
    <row r="14" spans="1:54" s="2126" customFormat="1" ht="102" customHeight="1">
      <c r="A14" s="2143" t="s">
        <v>4018</v>
      </c>
      <c r="B14" s="1817"/>
      <c r="C14" s="1644" t="s">
        <v>4013</v>
      </c>
      <c r="D14" s="1620" t="s">
        <v>70</v>
      </c>
      <c r="E14" s="2111" t="s">
        <v>3890</v>
      </c>
      <c r="F14" s="2155" t="s">
        <v>6196</v>
      </c>
      <c r="G14" s="2163"/>
      <c r="H14" s="2354"/>
      <c r="I14" s="2355"/>
      <c r="J14" s="2355"/>
      <c r="K14" s="2163"/>
      <c r="L14" s="2149"/>
      <c r="M14" s="1648">
        <f t="shared" si="8"/>
        <v>0</v>
      </c>
      <c r="N14" s="1729">
        <f t="shared" si="0"/>
        <v>0</v>
      </c>
      <c r="O14" s="1648">
        <f t="shared" si="9"/>
        <v>0</v>
      </c>
      <c r="P14" s="1729">
        <f t="shared" si="1"/>
        <v>0</v>
      </c>
      <c r="Q14" s="2315" t="str">
        <f t="shared" si="2"/>
        <v xml:space="preserve">STATE: ; PDY: ; KKL: ; MHE: ; YNM: </v>
      </c>
      <c r="R14" s="2356"/>
      <c r="S14" s="2357"/>
      <c r="U14" s="1711">
        <f t="shared" si="3"/>
        <v>0</v>
      </c>
      <c r="V14" s="1711">
        <f t="shared" si="4"/>
        <v>0</v>
      </c>
      <c r="W14" s="1711">
        <f t="shared" si="5"/>
        <v>0</v>
      </c>
      <c r="X14" s="1780" t="str">
        <f t="shared" si="6"/>
        <v xml:space="preserve">STATE: ; PDY: ; KKL: ; MHE: ; YNM: </v>
      </c>
      <c r="Y14" s="1711"/>
      <c r="Z14" s="1711"/>
      <c r="AA14" s="1711">
        <f t="shared" ref="AA14:AA35" si="10">Y14*Z14</f>
        <v>0</v>
      </c>
      <c r="AB14" s="1711"/>
      <c r="AC14" s="1711"/>
      <c r="AD14" s="1711"/>
      <c r="AE14" s="1711">
        <f t="shared" ref="AE14:AE35" si="11">AC14*AD14</f>
        <v>0</v>
      </c>
      <c r="AF14" s="1711"/>
      <c r="AG14" s="1711"/>
      <c r="AH14" s="1711"/>
      <c r="AI14" s="1711">
        <f t="shared" ref="AI14:AI35" si="12">AG14*AH14</f>
        <v>0</v>
      </c>
      <c r="AJ14" s="1711"/>
      <c r="AK14" s="1711"/>
      <c r="AL14" s="1711"/>
      <c r="AM14" s="1711">
        <f t="shared" ref="AM14:AM35" si="13">AK14*AL14</f>
        <v>0</v>
      </c>
      <c r="AN14" s="1711"/>
      <c r="AO14" s="1711"/>
      <c r="AP14" s="1711"/>
      <c r="AQ14" s="1711">
        <f t="shared" ref="AQ14:AQ35" si="14">AO14*AP14</f>
        <v>0</v>
      </c>
      <c r="AR14" s="1711"/>
      <c r="AS14" s="1711">
        <f t="shared" ref="AS14:AS35" si="15">AA14+AE14+AI14+AM14+AQ14</f>
        <v>0</v>
      </c>
      <c r="AT14" s="1711">
        <f t="shared" ref="AT14:AT35" si="16">Z14+AD14+AH14+AL14+AP14</f>
        <v>0</v>
      </c>
      <c r="AU14" s="1711">
        <f t="shared" ref="AU14:AU35" si="17">IFERROR((AS14/AT14),0)</f>
        <v>0</v>
      </c>
      <c r="AV14" s="1780" t="str">
        <f t="shared" si="7"/>
        <v xml:space="preserve">STATE: ; PDY: ; KKL: ; MHE: ; YNM: </v>
      </c>
      <c r="AW14" s="3677" t="s">
        <v>4018</v>
      </c>
      <c r="AX14" s="2155" t="s">
        <v>6196</v>
      </c>
      <c r="AY14" s="3379"/>
    </row>
    <row r="15" spans="1:54" s="2126" customFormat="1" ht="84.75" customHeight="1">
      <c r="A15" s="2143" t="s">
        <v>4019</v>
      </c>
      <c r="B15" s="1817"/>
      <c r="C15" s="1644" t="s">
        <v>1308</v>
      </c>
      <c r="D15" s="1620" t="s">
        <v>70</v>
      </c>
      <c r="E15" s="2111" t="s">
        <v>3890</v>
      </c>
      <c r="F15" s="2155"/>
      <c r="G15" s="2163"/>
      <c r="H15" s="2354"/>
      <c r="I15" s="2355"/>
      <c r="J15" s="2355"/>
      <c r="K15" s="2163"/>
      <c r="L15" s="2149"/>
      <c r="M15" s="1648">
        <f t="shared" si="8"/>
        <v>0</v>
      </c>
      <c r="N15" s="1729">
        <f t="shared" si="0"/>
        <v>0</v>
      </c>
      <c r="O15" s="1648">
        <f t="shared" si="9"/>
        <v>0</v>
      </c>
      <c r="P15" s="1729">
        <f t="shared" si="1"/>
        <v>0</v>
      </c>
      <c r="Q15" s="2315" t="str">
        <f t="shared" si="2"/>
        <v xml:space="preserve">STATE: ; PDY: ; KKL: ; MHE: ; YNM: </v>
      </c>
      <c r="R15" s="2356"/>
      <c r="S15" s="2357"/>
      <c r="U15" s="1711">
        <f t="shared" si="3"/>
        <v>0</v>
      </c>
      <c r="V15" s="1711">
        <f t="shared" si="4"/>
        <v>0</v>
      </c>
      <c r="W15" s="1711">
        <f t="shared" si="5"/>
        <v>0</v>
      </c>
      <c r="X15" s="1780" t="str">
        <f t="shared" si="6"/>
        <v xml:space="preserve">STATE: ; PDY: ; KKL: ; MHE: ; YNM: </v>
      </c>
      <c r="Y15" s="1711"/>
      <c r="Z15" s="1711"/>
      <c r="AA15" s="1711">
        <f t="shared" si="10"/>
        <v>0</v>
      </c>
      <c r="AB15" s="1711"/>
      <c r="AC15" s="1711"/>
      <c r="AD15" s="1711"/>
      <c r="AE15" s="1711">
        <f t="shared" si="11"/>
        <v>0</v>
      </c>
      <c r="AF15" s="1711"/>
      <c r="AG15" s="1711"/>
      <c r="AH15" s="1711"/>
      <c r="AI15" s="1711">
        <f t="shared" si="12"/>
        <v>0</v>
      </c>
      <c r="AJ15" s="1711"/>
      <c r="AK15" s="1711"/>
      <c r="AL15" s="1711"/>
      <c r="AM15" s="1711">
        <f t="shared" si="13"/>
        <v>0</v>
      </c>
      <c r="AN15" s="1711"/>
      <c r="AO15" s="1711"/>
      <c r="AP15" s="1711"/>
      <c r="AQ15" s="1711">
        <f t="shared" si="14"/>
        <v>0</v>
      </c>
      <c r="AR15" s="1711"/>
      <c r="AS15" s="1711">
        <f t="shared" si="15"/>
        <v>0</v>
      </c>
      <c r="AT15" s="1711">
        <f t="shared" si="16"/>
        <v>0</v>
      </c>
      <c r="AU15" s="1711">
        <f t="shared" si="17"/>
        <v>0</v>
      </c>
      <c r="AV15" s="1780" t="str">
        <f t="shared" si="7"/>
        <v xml:space="preserve">STATE: ; PDY: ; KKL: ; MHE: ; YNM: </v>
      </c>
      <c r="AW15" s="3677" t="s">
        <v>4019</v>
      </c>
      <c r="AX15" s="2155"/>
      <c r="AY15" s="3379"/>
    </row>
    <row r="16" spans="1:54" s="2126" customFormat="1" ht="216" customHeight="1">
      <c r="A16" s="2143" t="s">
        <v>1242</v>
      </c>
      <c r="B16" s="1644" t="s">
        <v>1243</v>
      </c>
      <c r="C16" s="1644" t="s">
        <v>4020</v>
      </c>
      <c r="D16" s="1620" t="s">
        <v>70</v>
      </c>
      <c r="E16" s="2111" t="s">
        <v>3890</v>
      </c>
      <c r="F16" s="2155" t="s">
        <v>6195</v>
      </c>
      <c r="G16" s="2163"/>
      <c r="H16" s="2354"/>
      <c r="I16" s="2355">
        <v>7.14</v>
      </c>
      <c r="J16" s="2355"/>
      <c r="K16" s="2163"/>
      <c r="L16" s="2149"/>
      <c r="M16" s="1648">
        <f t="shared" si="8"/>
        <v>83470.588235200004</v>
      </c>
      <c r="N16" s="1729">
        <f t="shared" si="0"/>
        <v>0.83470588235200005</v>
      </c>
      <c r="O16" s="1648">
        <f t="shared" si="9"/>
        <v>17</v>
      </c>
      <c r="P16" s="1729">
        <f>N16*O16</f>
        <v>14.189999999984002</v>
      </c>
      <c r="Q16" s="2315" t="str">
        <f t="shared" si="2"/>
        <v xml:space="preserve">STATE: State Assessment Mentoring Visit by SQAU - Rs.2.88 + travel cost 1.00 Lakhs - Total - Rs.3.88 Lakhs, District Level AssestmentMentioing Visit -DQAU - Rs.0.96 Lakhs +0.24 Lakhs - Rs.1.20 x 2 - Total - 2.40 Lakhs,  State level Assessmentt (DH) - Rs.1.00 Lakh x 2 - Rs.2.00 Lakhs ,  State level Assessment CHC - Rs.0.83 Lakhs x 2 - Total - Rs.1.66 Lakhs, State Level Assessment PHC - Rs. 0.50 x 5 = 2.50 Lakhs,  State Level  Assessment HWCs (SCs) - Rs. 35000 x 5 - Rs.1.75 Lakhs (Total - Rs.14.19 Lakhs); PDY: ; KKL: ; MHE: ; YNM: </v>
      </c>
      <c r="R16" s="2356"/>
      <c r="S16" s="2357"/>
      <c r="U16" s="1711">
        <f t="shared" si="3"/>
        <v>83470.588235200004</v>
      </c>
      <c r="V16" s="1711">
        <f t="shared" si="4"/>
        <v>17</v>
      </c>
      <c r="W16" s="1711">
        <f t="shared" si="5"/>
        <v>1418999.9999984</v>
      </c>
      <c r="X16" s="1780" t="str">
        <f t="shared" si="6"/>
        <v xml:space="preserve">STATE: State Assessment Mentoring Visit by SQAU - Rs.2.88 + travel cost 1.00 Lakhs - Total - Rs.3.88 Lakhs, District Level AssestmentMentioing Visit -DQAU - Rs.0.96 Lakhs +0.24 Lakhs - Rs.1.20 x 2 - Total - 2.40 Lakhs,  State level Assessmentt (DH) - Rs.1.00 Lakh x 2 - Rs.2.00 Lakhs ,  State level Assessment CHC - Rs.0.83 Lakhs x 2 - Total - Rs.1.66 Lakhs, State Level Assessment PHC - Rs. 0.50 x 5 = 2.50 Lakhs,  State Level  Assessment HWCs (SCs) - Rs. 35000 x 5 - Rs.1.75 Lakhs (Total - Rs.14.19 Lakhs); PDY: ; KKL: ; MHE: ; YNM: </v>
      </c>
      <c r="Y16" s="2359">
        <v>83470.588235200004</v>
      </c>
      <c r="Z16" s="2359">
        <v>17</v>
      </c>
      <c r="AA16" s="2360">
        <f t="shared" si="10"/>
        <v>1418999.9999984</v>
      </c>
      <c r="AB16" s="2360" t="s">
        <v>7097</v>
      </c>
      <c r="AC16" s="2359"/>
      <c r="AD16" s="2359"/>
      <c r="AE16" s="2360">
        <f t="shared" si="11"/>
        <v>0</v>
      </c>
      <c r="AF16" s="2360"/>
      <c r="AG16" s="2359"/>
      <c r="AH16" s="2359"/>
      <c r="AI16" s="2360">
        <f t="shared" si="12"/>
        <v>0</v>
      </c>
      <c r="AJ16" s="2360"/>
      <c r="AK16" s="2359"/>
      <c r="AL16" s="2359"/>
      <c r="AM16" s="2360">
        <f t="shared" si="13"/>
        <v>0</v>
      </c>
      <c r="AN16" s="2360"/>
      <c r="AO16" s="2359"/>
      <c r="AP16" s="2359"/>
      <c r="AQ16" s="2360">
        <f t="shared" si="14"/>
        <v>0</v>
      </c>
      <c r="AR16" s="2360"/>
      <c r="AS16" s="1666">
        <f t="shared" si="15"/>
        <v>1418999.9999984</v>
      </c>
      <c r="AT16" s="1666">
        <f t="shared" si="16"/>
        <v>17</v>
      </c>
      <c r="AU16" s="1666">
        <f t="shared" si="17"/>
        <v>83470.588235200004</v>
      </c>
      <c r="AV16" s="1669" t="str">
        <f t="shared" si="7"/>
        <v xml:space="preserve">STATE: State Assessment Mentoring Visit by SQAU - Rs.2.88 + travel cost 1.00 Lakhs - Total - Rs.3.88 Lakhs, District Level AssestmentMentioing Visit -DQAU - Rs.0.96 Lakhs +0.24 Lakhs - Rs.1.20 x 2 - Total - 2.40 Lakhs,  State level Assessmentt (DH) - Rs.1.00 Lakh x 2 - Rs.2.00 Lakhs ,  State level Assessment CHC - Rs.0.83 Lakhs x 2 - Total - Rs.1.66 Lakhs, State Level Assessment PHC - Rs. 0.50 x 5 = 2.50 Lakhs,  State Level  Assessment HWCs (SCs) - Rs. 35000 x 5 - Rs.1.75 Lakhs (Total - Rs.14.19 Lakhs); PDY: ; KKL: ; MHE: ; YNM: </v>
      </c>
      <c r="AW16" s="3677" t="s">
        <v>1242</v>
      </c>
      <c r="AX16" s="2155" t="s">
        <v>6195</v>
      </c>
      <c r="AY16" s="4981" t="s">
        <v>8108</v>
      </c>
    </row>
    <row r="17" spans="1:51" s="2126" customFormat="1" ht="170.25" customHeight="1">
      <c r="A17" s="2143" t="s">
        <v>1244</v>
      </c>
      <c r="B17" s="1817"/>
      <c r="C17" s="1644" t="s">
        <v>4021</v>
      </c>
      <c r="D17" s="1620" t="s">
        <v>70</v>
      </c>
      <c r="E17" s="2111" t="s">
        <v>3890</v>
      </c>
      <c r="F17" s="2155" t="s">
        <v>6195</v>
      </c>
      <c r="G17" s="2163"/>
      <c r="H17" s="2354"/>
      <c r="I17" s="2355"/>
      <c r="J17" s="2355"/>
      <c r="K17" s="2163"/>
      <c r="L17" s="2149"/>
      <c r="M17" s="1648">
        <f t="shared" si="8"/>
        <v>186923.07692299999</v>
      </c>
      <c r="N17" s="1729">
        <f t="shared" si="0"/>
        <v>1.8692307692299999</v>
      </c>
      <c r="O17" s="1648">
        <f t="shared" si="9"/>
        <v>13</v>
      </c>
      <c r="P17" s="1729">
        <f>N17*O17</f>
        <v>24.29999999999</v>
      </c>
      <c r="Q17" s="2315" t="str">
        <f t="shared" si="2"/>
        <v xml:space="preserve">STATE: Natinal Level Ceritification DH - Rs. 2.10 + Travel Cost - Rs.0.90 Lakhs = RS.3.00 Lakhs,  CHC - Rs.1.46 + Travel Cost - Rs.0.54 Lakhs - Rs.2.00 x 2 = Rs.4.00 Lakhs, PHC &amp; UPHC- Rs. 1.20 + Travel Cost - Rs.0.80 Lakhs - Rs.2.00 x 5  - Rs.10.00 Lakhs, HWCs(SCs) - Rs.0.96 Lakhs + Rs.0.50 - Rs.1.46 x 5 - Rs.7.30 Lakhs (Total - Rs.12.15 Lakhs); PDY: ; KKL: ; MHE: ; YNM: </v>
      </c>
      <c r="R17" s="2356"/>
      <c r="S17" s="2357"/>
      <c r="U17" s="1711">
        <f t="shared" si="3"/>
        <v>186923.07692299999</v>
      </c>
      <c r="V17" s="1711">
        <f t="shared" si="4"/>
        <v>13</v>
      </c>
      <c r="W17" s="1711">
        <f t="shared" si="5"/>
        <v>2429999.9999989998</v>
      </c>
      <c r="X17" s="1780" t="str">
        <f t="shared" si="6"/>
        <v xml:space="preserve">STATE: Natinal Level Ceritification DH - Rs. 2.10 + Travel Cost - Rs.0.90 Lakhs = RS.3.00 Lakhs,  CHC - Rs.1.46 + Travel Cost - Rs.0.54 Lakhs - Rs.2.00 x 2 = Rs.4.00 Lakhs, PHC &amp; UPHC- Rs. 1.20 + Travel Cost - Rs.0.80 Lakhs - Rs.2.00 x 5  - Rs.10.00 Lakhs, HWCs(SCs) - Rs.0.96 Lakhs + Rs.0.50 - Rs.1.46 x 5 - Rs.7.30 Lakhs (Total - Rs.12.15 Lakhs); PDY: ; KKL: ; MHE: ; YNM: </v>
      </c>
      <c r="Y17" s="2359">
        <v>186923.07692299999</v>
      </c>
      <c r="Z17" s="2359">
        <v>13</v>
      </c>
      <c r="AA17" s="2360">
        <f>Y17*Z17</f>
        <v>2429999.9999989998</v>
      </c>
      <c r="AB17" s="2360" t="s">
        <v>7096</v>
      </c>
      <c r="AC17" s="1711"/>
      <c r="AD17" s="1711"/>
      <c r="AE17" s="1711">
        <f t="shared" si="11"/>
        <v>0</v>
      </c>
      <c r="AF17" s="1711"/>
      <c r="AG17" s="1711"/>
      <c r="AH17" s="1711"/>
      <c r="AI17" s="1711">
        <f t="shared" si="12"/>
        <v>0</v>
      </c>
      <c r="AJ17" s="1711"/>
      <c r="AK17" s="1711"/>
      <c r="AL17" s="1711"/>
      <c r="AM17" s="1711">
        <f t="shared" si="13"/>
        <v>0</v>
      </c>
      <c r="AN17" s="1711"/>
      <c r="AO17" s="1711"/>
      <c r="AP17" s="1711"/>
      <c r="AQ17" s="1711">
        <f t="shared" si="14"/>
        <v>0</v>
      </c>
      <c r="AR17" s="1711"/>
      <c r="AS17" s="1666">
        <f t="shared" si="15"/>
        <v>2429999.9999989998</v>
      </c>
      <c r="AT17" s="1666">
        <f t="shared" si="16"/>
        <v>13</v>
      </c>
      <c r="AU17" s="1666">
        <f t="shared" si="17"/>
        <v>186923.07692299999</v>
      </c>
      <c r="AV17" s="1780" t="str">
        <f t="shared" si="7"/>
        <v xml:space="preserve">STATE: Natinal Level Ceritification DH - Rs. 2.10 + Travel Cost - Rs.0.90 Lakhs = RS.3.00 Lakhs,  CHC - Rs.1.46 + Travel Cost - Rs.0.54 Lakhs - Rs.2.00 x 2 = Rs.4.00 Lakhs, PHC &amp; UPHC- Rs. 1.20 + Travel Cost - Rs.0.80 Lakhs - Rs.2.00 x 5  - Rs.10.00 Lakhs, HWCs(SCs) - Rs.0.96 Lakhs + Rs.0.50 - Rs.1.46 x 5 - Rs.7.30 Lakhs (Total - Rs.12.15 Lakhs); PDY: ; KKL: ; MHE: ; YNM: </v>
      </c>
      <c r="AW17" s="3677" t="s">
        <v>1244</v>
      </c>
      <c r="AX17" s="2155" t="s">
        <v>6195</v>
      </c>
      <c r="AY17" s="4981" t="s">
        <v>8108</v>
      </c>
    </row>
    <row r="18" spans="1:51" s="2126" customFormat="1" ht="195.75" customHeight="1">
      <c r="A18" s="2143" t="s">
        <v>2648</v>
      </c>
      <c r="B18" s="1817"/>
      <c r="C18" s="1644" t="s">
        <v>4022</v>
      </c>
      <c r="D18" s="1620" t="s">
        <v>70</v>
      </c>
      <c r="E18" s="2111" t="s">
        <v>3890</v>
      </c>
      <c r="F18" s="2155" t="s">
        <v>6197</v>
      </c>
      <c r="G18" s="2163"/>
      <c r="H18" s="2354"/>
      <c r="I18" s="2361">
        <v>6</v>
      </c>
      <c r="J18" s="2355"/>
      <c r="K18" s="2163"/>
      <c r="L18" s="2149"/>
      <c r="M18" s="1648">
        <f t="shared" si="8"/>
        <v>243857.14285714287</v>
      </c>
      <c r="N18" s="1729">
        <f t="shared" si="0"/>
        <v>2.4385714285714286</v>
      </c>
      <c r="O18" s="1648">
        <f t="shared" si="9"/>
        <v>7</v>
      </c>
      <c r="P18" s="1729">
        <f>N18*O18</f>
        <v>17.07</v>
      </c>
      <c r="Q18" s="2315" t="str">
        <f>X18</f>
        <v xml:space="preserve">STATE: National certifications of HFs ( both LR &amp; OT) -1.19 Lakhs + Travel Cost - Rs.0.50 Lakhs - Total - 1.69 Lakhs x 3 facilities = Rs.5.07 Lakhs   ; PDY: DH-LaQshya certifications and recertification (National &amp; State Certification) under LaQshya - Rs. 3.00 Lakh for OT and Rs.3.00 for Labour room.; KKL: DH-LaQshya certifications and recertification (National &amp; State Certification) under LaQshya - Rs. 3.00 Lakh for OT and Rs.3.00 for Labour room.; MHE: ; YNM: </v>
      </c>
      <c r="R18" s="2356"/>
      <c r="S18" s="2357"/>
      <c r="U18" s="1711">
        <f t="shared" si="3"/>
        <v>243857.14285714287</v>
      </c>
      <c r="V18" s="1711">
        <f t="shared" si="4"/>
        <v>7</v>
      </c>
      <c r="W18" s="1711">
        <f t="shared" si="5"/>
        <v>1707000</v>
      </c>
      <c r="X18" s="1780" t="str">
        <f t="shared" si="6"/>
        <v xml:space="preserve">STATE: National certifications of HFs ( both LR &amp; OT) -1.19 Lakhs + Travel Cost - Rs.0.50 Lakhs - Total - 1.69 Lakhs x 3 facilities = Rs.5.07 Lakhs   ; PDY: DH-LaQshya certifications and recertification (National &amp; State Certification) under LaQshya - Rs. 3.00 Lakh for OT and Rs.3.00 for Labour room.; KKL: DH-LaQshya certifications and recertification (National &amp; State Certification) under LaQshya - Rs. 3.00 Lakh for OT and Rs.3.00 for Labour room.; MHE: ; YNM: </v>
      </c>
      <c r="Y18" s="2362">
        <v>169000</v>
      </c>
      <c r="Z18" s="2362">
        <v>3</v>
      </c>
      <c r="AA18" s="2362">
        <f>Y18*Z18</f>
        <v>507000</v>
      </c>
      <c r="AB18" s="2363" t="s">
        <v>7095</v>
      </c>
      <c r="AC18" s="2362">
        <v>300000</v>
      </c>
      <c r="AD18" s="2362">
        <v>2</v>
      </c>
      <c r="AE18" s="2362">
        <f>AC18*AD18</f>
        <v>600000</v>
      </c>
      <c r="AF18" s="2363" t="s">
        <v>5826</v>
      </c>
      <c r="AG18" s="2362">
        <v>300000</v>
      </c>
      <c r="AH18" s="2362">
        <v>2</v>
      </c>
      <c r="AI18" s="2362">
        <f>AG18*AH18</f>
        <v>600000</v>
      </c>
      <c r="AJ18" s="2363" t="s">
        <v>5826</v>
      </c>
      <c r="AK18" s="2358"/>
      <c r="AL18" s="2358"/>
      <c r="AM18" s="2358">
        <f t="shared" si="13"/>
        <v>0</v>
      </c>
      <c r="AN18" s="2358"/>
      <c r="AO18" s="2358"/>
      <c r="AP18" s="2358"/>
      <c r="AQ18" s="2358">
        <f t="shared" si="14"/>
        <v>0</v>
      </c>
      <c r="AR18" s="2358"/>
      <c r="AS18" s="2157">
        <f t="shared" si="15"/>
        <v>1707000</v>
      </c>
      <c r="AT18" s="1666">
        <f t="shared" si="16"/>
        <v>7</v>
      </c>
      <c r="AU18" s="1666">
        <f t="shared" si="17"/>
        <v>243857.14285714287</v>
      </c>
      <c r="AV18" s="1780" t="str">
        <f t="shared" si="7"/>
        <v xml:space="preserve">STATE: National certifications of HFs ( both LR &amp; OT) -1.19 Lakhs + Travel Cost - Rs.0.50 Lakhs - Total - 1.69 Lakhs x 3 facilities = Rs.5.07 Lakhs   ; PDY: DH-LaQshya certifications and recertification (National &amp; State Certification) under LaQshya - Rs. 3.00 Lakh for OT and Rs.3.00 for Labour room.; KKL: DH-LaQshya certifications and recertification (National &amp; State Certification) under LaQshya - Rs. 3.00 Lakh for OT and Rs.3.00 for Labour room.; MHE: ; YNM: </v>
      </c>
      <c r="AW18" s="3677" t="s">
        <v>2648</v>
      </c>
      <c r="AX18" s="2155" t="s">
        <v>6197</v>
      </c>
      <c r="AY18" s="4981" t="s">
        <v>8000</v>
      </c>
    </row>
    <row r="19" spans="1:51" s="2126" customFormat="1" ht="80.25" customHeight="1">
      <c r="A19" s="2143" t="s">
        <v>4024</v>
      </c>
      <c r="B19" s="1644" t="s">
        <v>1152</v>
      </c>
      <c r="C19" s="1644" t="s">
        <v>4023</v>
      </c>
      <c r="D19" s="1620" t="s">
        <v>70</v>
      </c>
      <c r="E19" s="2111" t="s">
        <v>3890</v>
      </c>
      <c r="F19" s="2155" t="s">
        <v>6195</v>
      </c>
      <c r="G19" s="2163"/>
      <c r="H19" s="2354"/>
      <c r="I19" s="2355"/>
      <c r="J19" s="2355"/>
      <c r="K19" s="2163"/>
      <c r="L19" s="2163"/>
      <c r="M19" s="1648">
        <f t="shared" si="8"/>
        <v>0</v>
      </c>
      <c r="N19" s="1729">
        <f t="shared" si="0"/>
        <v>0</v>
      </c>
      <c r="O19" s="1648">
        <f t="shared" si="9"/>
        <v>0</v>
      </c>
      <c r="P19" s="1729">
        <f>N19*O19</f>
        <v>0</v>
      </c>
      <c r="Q19" s="2315" t="str">
        <f t="shared" si="2"/>
        <v xml:space="preserve">STATE: ; PDY: ; KKL: ; MHE: ; YNM: </v>
      </c>
      <c r="R19" s="2356"/>
      <c r="S19" s="2357"/>
      <c r="U19" s="1711">
        <f t="shared" si="3"/>
        <v>0</v>
      </c>
      <c r="V19" s="1711">
        <f t="shared" si="4"/>
        <v>0</v>
      </c>
      <c r="W19" s="1711">
        <f t="shared" si="5"/>
        <v>0</v>
      </c>
      <c r="X19" s="1780" t="str">
        <f t="shared" si="6"/>
        <v xml:space="preserve">STATE: ; PDY: ; KKL: ; MHE: ; YNM: </v>
      </c>
      <c r="Y19" s="2358"/>
      <c r="Z19" s="2358"/>
      <c r="AA19" s="2358">
        <f>Y19*Z19</f>
        <v>0</v>
      </c>
      <c r="AB19" s="2358"/>
      <c r="AC19" s="2362"/>
      <c r="AD19" s="2362"/>
      <c r="AE19" s="2362">
        <f>AC19*AD19</f>
        <v>0</v>
      </c>
      <c r="AF19" s="2363"/>
      <c r="AG19" s="2362"/>
      <c r="AH19" s="2362"/>
      <c r="AI19" s="2362">
        <f>AG19*AH19</f>
        <v>0</v>
      </c>
      <c r="AJ19" s="2363"/>
      <c r="AK19" s="2362"/>
      <c r="AL19" s="2362"/>
      <c r="AM19" s="2362">
        <f>AK19*AL19</f>
        <v>0</v>
      </c>
      <c r="AN19" s="2363"/>
      <c r="AO19" s="2362"/>
      <c r="AP19" s="2362"/>
      <c r="AQ19" s="2362">
        <f>AO19*AP19</f>
        <v>0</v>
      </c>
      <c r="AR19" s="2363"/>
      <c r="AS19" s="1711">
        <f t="shared" si="15"/>
        <v>0</v>
      </c>
      <c r="AT19" s="1711">
        <f t="shared" si="16"/>
        <v>0</v>
      </c>
      <c r="AU19" s="1711">
        <f t="shared" si="17"/>
        <v>0</v>
      </c>
      <c r="AV19" s="1780" t="str">
        <f t="shared" si="7"/>
        <v xml:space="preserve">STATE: ; PDY: ; KKL: ; MHE: ; YNM: </v>
      </c>
      <c r="AW19" s="3677" t="s">
        <v>4024</v>
      </c>
      <c r="AX19" s="2155" t="s">
        <v>6195</v>
      </c>
      <c r="AY19" s="3379"/>
    </row>
    <row r="20" spans="1:51" s="2126" customFormat="1" ht="95.25" customHeight="1">
      <c r="A20" s="2143" t="s">
        <v>4025</v>
      </c>
      <c r="B20" s="1817"/>
      <c r="C20" s="2317" t="s">
        <v>7700</v>
      </c>
      <c r="D20" s="1620" t="s">
        <v>70</v>
      </c>
      <c r="E20" s="2111" t="s">
        <v>3890</v>
      </c>
      <c r="F20" s="2155"/>
      <c r="G20" s="2163"/>
      <c r="H20" s="2354"/>
      <c r="I20" s="2355"/>
      <c r="J20" s="2355"/>
      <c r="K20" s="2163"/>
      <c r="L20" s="2149"/>
      <c r="M20" s="1648">
        <f t="shared" si="8"/>
        <v>296000</v>
      </c>
      <c r="N20" s="1729">
        <f t="shared" si="0"/>
        <v>2.96</v>
      </c>
      <c r="O20" s="1648">
        <f t="shared" si="9"/>
        <v>1</v>
      </c>
      <c r="P20" s="1729">
        <f>N20*O20</f>
        <v>2.96</v>
      </c>
      <c r="Q20" s="2315" t="str">
        <f t="shared" si="2"/>
        <v xml:space="preserve">STATE: MUSQAAN : Gap Analaysis  - State Assessment and  National Level quality Assessment - Rs.2.96 Lakh ; PDY: ; KKL: ; MHE: ; YNM: </v>
      </c>
      <c r="R20" s="2356"/>
      <c r="S20" s="2357"/>
      <c r="U20" s="1711">
        <f t="shared" si="3"/>
        <v>296000</v>
      </c>
      <c r="V20" s="1711">
        <f t="shared" si="4"/>
        <v>1</v>
      </c>
      <c r="W20" s="1711">
        <f t="shared" si="5"/>
        <v>296000</v>
      </c>
      <c r="X20" s="1780" t="str">
        <f t="shared" si="6"/>
        <v xml:space="preserve">STATE: MUSQAAN : Gap Analaysis  - State Assessment and  National Level quality Assessment - Rs.2.96 Lakh ; PDY: ; KKL: ; MHE: ; YNM: </v>
      </c>
      <c r="Y20" s="3580">
        <v>296000</v>
      </c>
      <c r="Z20" s="3580">
        <v>1</v>
      </c>
      <c r="AA20" s="3580">
        <f t="shared" si="10"/>
        <v>296000</v>
      </c>
      <c r="AB20" s="4882" t="s">
        <v>8109</v>
      </c>
      <c r="AC20" s="1711"/>
      <c r="AD20" s="1711"/>
      <c r="AE20" s="1711">
        <f t="shared" si="11"/>
        <v>0</v>
      </c>
      <c r="AF20" s="1711"/>
      <c r="AG20" s="1711"/>
      <c r="AH20" s="1711"/>
      <c r="AI20" s="1711">
        <f t="shared" si="12"/>
        <v>0</v>
      </c>
      <c r="AJ20" s="1711"/>
      <c r="AK20" s="1711"/>
      <c r="AL20" s="1711"/>
      <c r="AM20" s="1711">
        <f t="shared" si="13"/>
        <v>0</v>
      </c>
      <c r="AN20" s="1711"/>
      <c r="AO20" s="1711"/>
      <c r="AP20" s="1711"/>
      <c r="AQ20" s="1711">
        <f t="shared" si="14"/>
        <v>0</v>
      </c>
      <c r="AR20" s="1711"/>
      <c r="AS20" s="1666">
        <f t="shared" si="15"/>
        <v>296000</v>
      </c>
      <c r="AT20" s="1666">
        <f t="shared" si="16"/>
        <v>1</v>
      </c>
      <c r="AU20" s="1666">
        <f t="shared" si="17"/>
        <v>296000</v>
      </c>
      <c r="AV20" s="1669" t="str">
        <f t="shared" si="7"/>
        <v xml:space="preserve">STATE: MUSQAAN : Gap Analaysis  - State Assessment and  National Level quality Assessment - Rs.2.96 Lakh ; PDY: ; KKL: ; MHE: ; YNM: </v>
      </c>
      <c r="AW20" s="3677" t="s">
        <v>4025</v>
      </c>
      <c r="AX20" s="2155"/>
      <c r="AY20" s="4981" t="s">
        <v>8108</v>
      </c>
    </row>
    <row r="21" spans="1:51" s="2126" customFormat="1" ht="84.75" customHeight="1">
      <c r="A21" s="2114">
        <v>13.2</v>
      </c>
      <c r="B21" s="2176"/>
      <c r="C21" s="2176" t="s">
        <v>31</v>
      </c>
      <c r="D21" s="2223"/>
      <c r="E21" s="2223"/>
      <c r="F21" s="2155"/>
      <c r="G21" s="2224"/>
      <c r="H21" s="2224"/>
      <c r="I21" s="2224"/>
      <c r="J21" s="2224"/>
      <c r="K21" s="2224"/>
      <c r="L21" s="2224"/>
      <c r="M21" s="1648"/>
      <c r="N21" s="2345"/>
      <c r="O21" s="1648"/>
      <c r="P21" s="2150">
        <f>SUM(P22:P24)+SUM(P29:P31)</f>
        <v>102.27175039984002</v>
      </c>
      <c r="Q21" s="2315"/>
      <c r="R21" s="2346"/>
      <c r="S21" s="2150">
        <f>SUM(S22:S24)+SUM(S29:S31)</f>
        <v>0</v>
      </c>
      <c r="U21" s="1711"/>
      <c r="V21" s="1711"/>
      <c r="W21" s="2150">
        <f>SUM(W22:W24)+SUM(W29:W31)</f>
        <v>10227175.039983999</v>
      </c>
      <c r="X21" s="1780"/>
      <c r="Y21" s="1711"/>
      <c r="Z21" s="1711"/>
      <c r="AA21" s="2150">
        <f>SUM(AA22:AA24)+SUM(AA29:AA31)</f>
        <v>3285000.0399839999</v>
      </c>
      <c r="AB21" s="1711"/>
      <c r="AC21" s="1711"/>
      <c r="AD21" s="1711"/>
      <c r="AE21" s="2150">
        <f>SUM(AE22:AE24)+SUM(AE29:AE31)</f>
        <v>4720925</v>
      </c>
      <c r="AF21" s="1711"/>
      <c r="AG21" s="1711"/>
      <c r="AH21" s="1711"/>
      <c r="AI21" s="2150">
        <f>SUM(AI22:AI24)+SUM(AI29:AI31)</f>
        <v>1298375</v>
      </c>
      <c r="AJ21" s="1711"/>
      <c r="AK21" s="1711"/>
      <c r="AL21" s="1711"/>
      <c r="AM21" s="2150">
        <f>SUM(AM22:AM24)+SUM(AM29:AM31)</f>
        <v>561125</v>
      </c>
      <c r="AN21" s="1711"/>
      <c r="AO21" s="1711"/>
      <c r="AP21" s="1711"/>
      <c r="AQ21" s="2150">
        <f>SUM(AQ22:AQ24)+SUM(AQ29:AQ31)</f>
        <v>361750</v>
      </c>
      <c r="AR21" s="1711"/>
      <c r="AS21" s="2150">
        <f>SUM(AS22:AS24)+SUM(AS29:AS31)</f>
        <v>10227175.039983999</v>
      </c>
      <c r="AT21" s="1711"/>
      <c r="AU21" s="1711"/>
      <c r="AV21" s="1780"/>
      <c r="AW21" s="502">
        <v>13.2</v>
      </c>
      <c r="AX21" s="2155"/>
      <c r="AY21" s="3379"/>
    </row>
    <row r="22" spans="1:51" s="2126" customFormat="1" ht="200.25" customHeight="1">
      <c r="A22" s="2143" t="s">
        <v>1245</v>
      </c>
      <c r="B22" s="1644" t="s">
        <v>1246</v>
      </c>
      <c r="C22" s="1644" t="s">
        <v>1247</v>
      </c>
      <c r="D22" s="1620" t="s">
        <v>70</v>
      </c>
      <c r="E22" s="2111" t="s">
        <v>3890</v>
      </c>
      <c r="F22" s="2155" t="s">
        <v>6198</v>
      </c>
      <c r="G22" s="2163"/>
      <c r="H22" s="2354"/>
      <c r="I22" s="2361">
        <v>11.625</v>
      </c>
      <c r="J22" s="2355"/>
      <c r="K22" s="2163"/>
      <c r="L22" s="2149"/>
      <c r="M22" s="1648">
        <f t="shared" si="8"/>
        <v>58125</v>
      </c>
      <c r="N22" s="1729">
        <f>M22/100000</f>
        <v>0.58125000000000004</v>
      </c>
      <c r="O22" s="1648">
        <f t="shared" si="9"/>
        <v>20</v>
      </c>
      <c r="P22" s="1729">
        <f t="shared" ref="P22:P31" si="18">N22*O22</f>
        <v>11.625</v>
      </c>
      <c r="Q22" s="2315" t="str">
        <f t="shared" si="2"/>
        <v>STATE: ; PDY: Internal Assessment of DHs - 0.04 Lakh, Internal Assessment of SDHs/CHCs - 0.02 Lakh, Internal Assessment of PHCs - 0.135 Lakh, Peer Assessment of DHs - 0.50 Lakh, Peer Assessment of CHCs - 0.26 Lakh, Peer Assessment of PHCs - 1.35 Lakh, External Assessment of DHs -Rs.1.22 Lakh, External Assessment of SDHs/CHCs - 0.70 Lakh, External Assessment of PHCs - 2.16 Lakhs (total - Rs.6.385 Lakhs); KKL: Internal Assessment of DHs - 0.02 Lakh, Internal Assessment of SDHs/CHCs - 0.01 Lakh, Internal Assessment of PHCs - 0.55 Lakh, Peer Assessment of DHs - 0.25 Lakh, Peer Assessment of CHCs - 0.13 Lakh,Peer Assessment of PHCs - 0.55 Lakh, External Assessment of DHs -Rs.0.61 Lakh, External Assessment of SDHs/CHCs - 0.35 Lakh, External Assessment of PHCs - 0.88 Lakhs (total - Rs.2.855 Lakhs); MHE: Internal Assessment of DHs - 0.02 Lakh, Internal Assessment of SDHs/CHCs - 0.01 Lakh, Internal Assessment of PHCs - 0.005 Lakh, Peer Assessment of DHs - 0.25 Lakh, Peer Assessment of CHCs - 0.13 Lakh, Peer Assessment of PHCs - 0.05 Lakh, External Assessment of DHs -Rs.0.61 Lakh, External Assessment of SDHs/CHCs - 0.35 Lakh, External Assessment of PHCs - 0.08 Lakhs (total - Rs.1.505 Lakhs); YNM: Internal Assessment of DHs - 0.02 Lakh, Peer Assessment of DHs - 0.25 Lakh, External Assessment of DHs -Rs.0.61 Lakh (total - Rs.0.88 Lakhs)</v>
      </c>
      <c r="R22" s="2356"/>
      <c r="S22" s="2357"/>
      <c r="U22" s="1711">
        <f t="shared" si="3"/>
        <v>58125</v>
      </c>
      <c r="V22" s="1711">
        <f t="shared" si="4"/>
        <v>20</v>
      </c>
      <c r="W22" s="1711">
        <f t="shared" si="5"/>
        <v>1162500</v>
      </c>
      <c r="X22" s="1780" t="str">
        <f t="shared" si="6"/>
        <v>STATE: ; PDY: Internal Assessment of DHs - 0.04 Lakh, Internal Assessment of SDHs/CHCs - 0.02 Lakh, Internal Assessment of PHCs - 0.135 Lakh, Peer Assessment of DHs - 0.50 Lakh, Peer Assessment of CHCs - 0.26 Lakh, Peer Assessment of PHCs - 1.35 Lakh, External Assessment of DHs -Rs.1.22 Lakh, External Assessment of SDHs/CHCs - 0.70 Lakh, External Assessment of PHCs - 2.16 Lakhs (total - Rs.6.385 Lakhs); KKL: Internal Assessment of DHs - 0.02 Lakh, Internal Assessment of SDHs/CHCs - 0.01 Lakh, Internal Assessment of PHCs - 0.55 Lakh, Peer Assessment of DHs - 0.25 Lakh, Peer Assessment of CHCs - 0.13 Lakh,Peer Assessment of PHCs - 0.55 Lakh, External Assessment of DHs -Rs.0.61 Lakh, External Assessment of SDHs/CHCs - 0.35 Lakh, External Assessment of PHCs - 0.88 Lakhs (total - Rs.2.855 Lakhs); MHE: Internal Assessment of DHs - 0.02 Lakh, Internal Assessment of SDHs/CHCs - 0.01 Lakh, Internal Assessment of PHCs - 0.005 Lakh, Peer Assessment of DHs - 0.25 Lakh, Peer Assessment of CHCs - 0.13 Lakh, Peer Assessment of PHCs - 0.05 Lakh, External Assessment of DHs -Rs.0.61 Lakh, External Assessment of SDHs/CHCs - 0.35 Lakh, External Assessment of PHCs - 0.08 Lakhs (total - Rs.1.505 Lakhs); YNM: Internal Assessment of DHs - 0.02 Lakh, Peer Assessment of DHs - 0.25 Lakh, External Assessment of DHs -Rs.0.61 Lakh (total - Rs.0.88 Lakhs)</v>
      </c>
      <c r="Y22" s="2362"/>
      <c r="Z22" s="2362"/>
      <c r="AA22" s="2362">
        <f>Y22*Z22</f>
        <v>0</v>
      </c>
      <c r="AB22" s="2362"/>
      <c r="AC22" s="2359">
        <v>127700</v>
      </c>
      <c r="AD22" s="2359">
        <v>5</v>
      </c>
      <c r="AE22" s="2360">
        <f>AC22*AD22</f>
        <v>638500</v>
      </c>
      <c r="AF22" s="2360" t="s">
        <v>5827</v>
      </c>
      <c r="AG22" s="2359">
        <v>57100</v>
      </c>
      <c r="AH22" s="2359">
        <v>5</v>
      </c>
      <c r="AI22" s="2360">
        <f>AG22*AH22</f>
        <v>285500</v>
      </c>
      <c r="AJ22" s="2360" t="s">
        <v>5828</v>
      </c>
      <c r="AK22" s="2359">
        <v>30100</v>
      </c>
      <c r="AL22" s="2359">
        <v>5</v>
      </c>
      <c r="AM22" s="2360">
        <f>AK22*AL22</f>
        <v>150500</v>
      </c>
      <c r="AN22" s="2360" t="s">
        <v>5829</v>
      </c>
      <c r="AO22" s="2359">
        <v>17600</v>
      </c>
      <c r="AP22" s="2359">
        <v>5</v>
      </c>
      <c r="AQ22" s="2360">
        <f>AO22*AP22</f>
        <v>88000</v>
      </c>
      <c r="AR22" s="2360" t="s">
        <v>5830</v>
      </c>
      <c r="AS22" s="1666">
        <f t="shared" si="15"/>
        <v>1162500</v>
      </c>
      <c r="AT22" s="1666">
        <f t="shared" si="16"/>
        <v>20</v>
      </c>
      <c r="AU22" s="1666">
        <f t="shared" si="17"/>
        <v>58125</v>
      </c>
      <c r="AV22" s="1780" t="str">
        <f t="shared" si="7"/>
        <v>STATE: ; PDY: Internal Assessment of DHs - 0.04 Lakh, Internal Assessment of SDHs/CHCs - 0.02 Lakh, Internal Assessment of PHCs - 0.135 Lakh, Peer Assessment of DHs - 0.50 Lakh, Peer Assessment of CHCs - 0.26 Lakh, Peer Assessment of PHCs - 1.35 Lakh, External Assessment of DHs -Rs.1.22 Lakh, External Assessment of SDHs/CHCs - 0.70 Lakh, External Assessment of PHCs - 2.16 Lakhs (total - Rs.6.385 Lakhs); KKL: Internal Assessment of DHs - 0.02 Lakh, Internal Assessment of SDHs/CHCs - 0.01 Lakh, Internal Assessment of PHCs - 0.55 Lakh, Peer Assessment of DHs - 0.25 Lakh, Peer Assessment of CHCs - 0.13 Lakh,Peer Assessment of PHCs - 0.55 Lakh, External Assessment of DHs -Rs.0.61 Lakh, External Assessment of SDHs/CHCs - 0.35 Lakh, External Assessment of PHCs - 0.88 Lakhs (total - Rs.2.855 Lakhs); MHE: Internal Assessment of DHs - 0.02 Lakh, Internal Assessment of SDHs/CHCs - 0.01 Lakh, Internal Assessment of PHCs - 0.005 Lakh, Peer Assessment of DHs - 0.25 Lakh, Peer Assessment of CHCs - 0.13 Lakh, Peer Assessment of PHCs - 0.05 Lakh, External Assessment of DHs -Rs.0.61 Lakh, External Assessment of SDHs/CHCs - 0.35 Lakh, External Assessment of PHCs - 0.08 Lakhs (total - Rs.1.505 Lakhs); YNM: Internal Assessment of DHs - 0.02 Lakh, Peer Assessment of DHs - 0.25 Lakh, External Assessment of DHs -Rs.0.61 Lakh (total - Rs.0.88 Lakhs)</v>
      </c>
      <c r="AW22" s="3677" t="s">
        <v>1245</v>
      </c>
      <c r="AX22" s="2155" t="s">
        <v>6198</v>
      </c>
      <c r="AY22" s="4981" t="s">
        <v>8110</v>
      </c>
    </row>
    <row r="23" spans="1:51" s="2126" customFormat="1" ht="209.25" customHeight="1">
      <c r="A23" s="2143" t="s">
        <v>1248</v>
      </c>
      <c r="B23" s="1644" t="s">
        <v>1249</v>
      </c>
      <c r="C23" s="1644" t="s">
        <v>1250</v>
      </c>
      <c r="D23" s="1620" t="s">
        <v>70</v>
      </c>
      <c r="E23" s="2111" t="s">
        <v>3890</v>
      </c>
      <c r="F23" s="2155" t="s">
        <v>6198</v>
      </c>
      <c r="G23" s="2163"/>
      <c r="H23" s="2354"/>
      <c r="I23" s="2361">
        <v>26</v>
      </c>
      <c r="J23" s="2355"/>
      <c r="K23" s="2163"/>
      <c r="L23" s="2149"/>
      <c r="M23" s="1648">
        <f t="shared" si="8"/>
        <v>110178.571428</v>
      </c>
      <c r="N23" s="1729">
        <f>M23/100000</f>
        <v>1.1017857142800001</v>
      </c>
      <c r="O23" s="1648">
        <f t="shared" si="9"/>
        <v>28</v>
      </c>
      <c r="P23" s="1729">
        <f t="shared" si="18"/>
        <v>30.849999999840001</v>
      </c>
      <c r="Q23" s="2315" t="str">
        <f t="shared" si="2"/>
        <v xml:space="preserve">STATE: Commendation Awards for DH - Rs..3.00,  Commendation awards for CHC -Rs.1.00 Lakh, Award for PHC for each districts - 2.00 Lakhs, Commendation Award for PHCs - 0.50 x 10 - 5.00 Lakhs &amp;  Award for HWCS -1.00 Lakh,Frist Runner up - Rs.0.50 Lakhs, Second Runner Up - Rs.0.35 Lakhs,  Conmmendation for HWCS - 10 x 0.25 -Rs.2.50 Lakhs, Kayakalp Best Eco friendly facility -1 DH -10.00 Lakhs &amp; CHC- Rs.5.00 Lakhs (Total - 30.85 Lakhs); PDY: ; KKL: ; MHE: ; YNM: </v>
      </c>
      <c r="R23" s="2356"/>
      <c r="S23" s="2357"/>
      <c r="U23" s="1666">
        <f t="shared" si="3"/>
        <v>110178.571428</v>
      </c>
      <c r="V23" s="1666">
        <f t="shared" si="4"/>
        <v>28</v>
      </c>
      <c r="W23" s="1666">
        <f t="shared" si="5"/>
        <v>3084999.9999839999</v>
      </c>
      <c r="X23" s="1780" t="str">
        <f t="shared" si="6"/>
        <v xml:space="preserve">STATE: Commendation Awards for DH - Rs..3.00,  Commendation awards for CHC -Rs.1.00 Lakh, Award for PHC for each districts - 2.00 Lakhs, Commendation Award for PHCs - 0.50 x 10 - 5.00 Lakhs &amp;  Award for HWCS -1.00 Lakh,Frist Runner up - Rs.0.50 Lakhs, Second Runner Up - Rs.0.35 Lakhs,  Conmmendation for HWCS - 10 x 0.25 -Rs.2.50 Lakhs, Kayakalp Best Eco friendly facility -1 DH -10.00 Lakhs &amp; CHC- Rs.5.00 Lakhs (Total - 30.85 Lakhs); PDY: ; KKL: ; MHE: ; YNM: </v>
      </c>
      <c r="Y23" s="2359">
        <v>110178.571428</v>
      </c>
      <c r="Z23" s="2359">
        <v>28</v>
      </c>
      <c r="AA23" s="2360">
        <f>Y23*Z23</f>
        <v>3084999.9999839999</v>
      </c>
      <c r="AB23" s="2360" t="s">
        <v>7260</v>
      </c>
      <c r="AC23" s="2364"/>
      <c r="AD23" s="2364"/>
      <c r="AE23" s="2364"/>
      <c r="AF23" s="2364"/>
      <c r="AG23" s="2359"/>
      <c r="AH23" s="2359"/>
      <c r="AI23" s="2360"/>
      <c r="AJ23" s="2360"/>
      <c r="AK23" s="2359"/>
      <c r="AL23" s="2359"/>
      <c r="AM23" s="2360">
        <f>AK23*AL23</f>
        <v>0</v>
      </c>
      <c r="AN23" s="2360"/>
      <c r="AO23" s="2359"/>
      <c r="AP23" s="2359"/>
      <c r="AQ23" s="2360">
        <f>AO23*AP23</f>
        <v>0</v>
      </c>
      <c r="AR23" s="2360"/>
      <c r="AS23" s="1666">
        <f t="shared" si="15"/>
        <v>3084999.9999839999</v>
      </c>
      <c r="AT23" s="1666">
        <f t="shared" si="16"/>
        <v>28</v>
      </c>
      <c r="AU23" s="1666">
        <f t="shared" si="17"/>
        <v>110178.571428</v>
      </c>
      <c r="AV23" s="1780" t="str">
        <f t="shared" si="7"/>
        <v xml:space="preserve">STATE: Commendation Awards for DH - Rs..3.00,  Commendation awards for CHC -Rs.1.00 Lakh, Award for PHC for each districts - 2.00 Lakhs, Commendation Award for PHCs - 0.50 x 10 - 5.00 Lakhs &amp;  Award for HWCS -1.00 Lakh,Frist Runner up - Rs.0.50 Lakhs, Second Runner Up - Rs.0.35 Lakhs,  Conmmendation for HWCS - 10 x 0.25 -Rs.2.50 Lakhs, Kayakalp Best Eco friendly facility -1 DH -10.00 Lakhs &amp; CHC- Rs.5.00 Lakhs (Total - 30.85 Lakhs); PDY: ; KKL: ; MHE: ; YNM: </v>
      </c>
      <c r="AW23" s="3677" t="s">
        <v>1248</v>
      </c>
      <c r="AX23" s="2155" t="s">
        <v>6198</v>
      </c>
      <c r="AY23" s="4981" t="s">
        <v>8110</v>
      </c>
    </row>
    <row r="24" spans="1:51" s="2129" customFormat="1" ht="84.75" customHeight="1">
      <c r="A24" s="2146" t="s">
        <v>1251</v>
      </c>
      <c r="B24" s="2347" t="s">
        <v>1252</v>
      </c>
      <c r="C24" s="2365" t="s">
        <v>1253</v>
      </c>
      <c r="D24" s="2147" t="s">
        <v>70</v>
      </c>
      <c r="E24" s="2147" t="s">
        <v>3890</v>
      </c>
      <c r="F24" s="2220"/>
      <c r="G24" s="2366"/>
      <c r="H24" s="2367"/>
      <c r="I24" s="2368"/>
      <c r="J24" s="2368"/>
      <c r="K24" s="2366"/>
      <c r="L24" s="2366"/>
      <c r="M24" s="1648">
        <f t="shared" si="8"/>
        <v>0</v>
      </c>
      <c r="N24" s="2351"/>
      <c r="O24" s="1648">
        <f t="shared" si="9"/>
        <v>0</v>
      </c>
      <c r="P24" s="2351">
        <f>SUM(P25:P28)</f>
        <v>47.796750000000003</v>
      </c>
      <c r="Q24" s="2315"/>
      <c r="R24" s="2146"/>
      <c r="S24" s="2351">
        <f>SUM(S25:S28)</f>
        <v>0</v>
      </c>
      <c r="U24" s="1711"/>
      <c r="V24" s="1711"/>
      <c r="W24" s="2351">
        <f>SUM(W25:W28)</f>
        <v>4779675</v>
      </c>
      <c r="X24" s="1780"/>
      <c r="Y24" s="1711"/>
      <c r="Z24" s="1711"/>
      <c r="AA24" s="2351">
        <f>SUM(AA25:AA28)</f>
        <v>0</v>
      </c>
      <c r="AB24" s="1711"/>
      <c r="AC24" s="1711"/>
      <c r="AD24" s="1711"/>
      <c r="AE24" s="2351">
        <f>SUM(AE25:AE28)</f>
        <v>3082425</v>
      </c>
      <c r="AF24" s="1711"/>
      <c r="AG24" s="1711"/>
      <c r="AH24" s="1711"/>
      <c r="AI24" s="2351">
        <f>SUM(AI25:AI28)</f>
        <v>1012875</v>
      </c>
      <c r="AJ24" s="1711"/>
      <c r="AK24" s="1711"/>
      <c r="AL24" s="1711"/>
      <c r="AM24" s="2351">
        <f>SUM(AM25:AM28)</f>
        <v>410625</v>
      </c>
      <c r="AN24" s="1711"/>
      <c r="AO24" s="1711"/>
      <c r="AP24" s="1711"/>
      <c r="AQ24" s="2351">
        <f>SUM(AQ25:AQ28)</f>
        <v>273750</v>
      </c>
      <c r="AR24" s="1711"/>
      <c r="AS24" s="2351">
        <f>SUM(AS25:AS28)</f>
        <v>4779675</v>
      </c>
      <c r="AT24" s="1711"/>
      <c r="AU24" s="1711"/>
      <c r="AV24" s="1780"/>
      <c r="AW24" s="3676" t="s">
        <v>1251</v>
      </c>
      <c r="AX24" s="2220"/>
      <c r="AY24" s="3402"/>
    </row>
    <row r="25" spans="1:51" s="2126" customFormat="1" ht="162.75" customHeight="1">
      <c r="A25" s="2143" t="s">
        <v>4026</v>
      </c>
      <c r="B25" s="1817"/>
      <c r="C25" s="2159" t="s">
        <v>4030</v>
      </c>
      <c r="D25" s="1620" t="s">
        <v>70</v>
      </c>
      <c r="E25" s="2111" t="s">
        <v>3890</v>
      </c>
      <c r="F25" s="2155" t="s">
        <v>6199</v>
      </c>
      <c r="G25" s="2163"/>
      <c r="H25" s="2354"/>
      <c r="I25" s="2361">
        <v>38.667665</v>
      </c>
      <c r="J25" s="2355"/>
      <c r="K25" s="2163"/>
      <c r="L25" s="2163"/>
      <c r="M25" s="1648">
        <f t="shared" si="8"/>
        <v>2737.5</v>
      </c>
      <c r="N25" s="1729">
        <f t="shared" ref="N25:N31" si="19">M25/100000</f>
        <v>2.7375E-2</v>
      </c>
      <c r="O25" s="1648">
        <f t="shared" si="9"/>
        <v>1746</v>
      </c>
      <c r="P25" s="1729">
        <f>N25*O25</f>
        <v>47.796750000000003</v>
      </c>
      <c r="Q25" s="2315" t="str">
        <f t="shared" si="2"/>
        <v>STATE: ; PDY: Pdy - DH - Beds 626 x Rate - 7.50 x 365 days (12 months) - 1713675/- &amp; MH - Beds 500 x 7.50 x 365 days (12 months) - 1368750/-  (Total - 30.82425/-); KKL: KKL - DH - Beds 370 x 7.50 x 365 days 10,12,875 /- (Total - 10.12875/-); MHE: Mahe - DH - Beds 150 x 7.50 x 365 days 4,10,625/- (Total - 4.10625/-); YNM: Yanam - DH - Beds 100 x 7.50 x 365 days 2,73,750/- (Total - 2,73,750/-)</v>
      </c>
      <c r="R25" s="2356"/>
      <c r="S25" s="2357"/>
      <c r="U25" s="1711">
        <f t="shared" si="3"/>
        <v>2737.5</v>
      </c>
      <c r="V25" s="1711">
        <f t="shared" si="4"/>
        <v>1746</v>
      </c>
      <c r="W25" s="1711">
        <f t="shared" si="5"/>
        <v>4779675</v>
      </c>
      <c r="X25" s="1780" t="str">
        <f t="shared" si="6"/>
        <v>STATE: ; PDY: Pdy - DH - Beds 626 x Rate - 7.50 x 365 days (12 months) - 1713675/- &amp; MH - Beds 500 x 7.50 x 365 days (12 months) - 1368750/-  (Total - 30.82425/-); KKL: KKL - DH - Beds 370 x 7.50 x 365 days 10,12,875 /- (Total - 10.12875/-); MHE: Mahe - DH - Beds 150 x 7.50 x 365 days 4,10,625/- (Total - 4.10625/-); YNM: Yanam - DH - Beds 100 x 7.50 x 365 days 2,73,750/- (Total - 2,73,750/-)</v>
      </c>
      <c r="Y25" s="2358"/>
      <c r="Z25" s="2358"/>
      <c r="AA25" s="2358">
        <f>Y25*Z25</f>
        <v>0</v>
      </c>
      <c r="AB25" s="2358"/>
      <c r="AC25" s="1768">
        <v>2737.5</v>
      </c>
      <c r="AD25" s="1768">
        <v>1126</v>
      </c>
      <c r="AE25" s="1769">
        <f>AC25*AD25</f>
        <v>3082425</v>
      </c>
      <c r="AF25" s="1768" t="s">
        <v>5831</v>
      </c>
      <c r="AG25" s="1768">
        <v>2737.5</v>
      </c>
      <c r="AH25" s="1768">
        <v>370</v>
      </c>
      <c r="AI25" s="1769">
        <f>AG25*AH25</f>
        <v>1012875</v>
      </c>
      <c r="AJ25" s="1768" t="s">
        <v>5832</v>
      </c>
      <c r="AK25" s="1768">
        <v>2737.5</v>
      </c>
      <c r="AL25" s="1768">
        <v>150</v>
      </c>
      <c r="AM25" s="1769">
        <f>AK25*AL25</f>
        <v>410625</v>
      </c>
      <c r="AN25" s="1768" t="s">
        <v>5833</v>
      </c>
      <c r="AO25" s="1768">
        <v>2737.5</v>
      </c>
      <c r="AP25" s="1768">
        <v>100</v>
      </c>
      <c r="AQ25" s="1769">
        <f>AO25*AP25</f>
        <v>273750</v>
      </c>
      <c r="AR25" s="1768" t="s">
        <v>5885</v>
      </c>
      <c r="AS25" s="1666">
        <f t="shared" si="15"/>
        <v>4779675</v>
      </c>
      <c r="AT25" s="1666">
        <f t="shared" si="16"/>
        <v>1746</v>
      </c>
      <c r="AU25" s="1666">
        <f t="shared" si="17"/>
        <v>2737.5</v>
      </c>
      <c r="AV25" s="1780" t="str">
        <f t="shared" si="7"/>
        <v>STATE: ; PDY: Pdy - DH - Beds 626 x Rate - 7.50 x 365 days (12 months) - 1713675/- &amp; MH - Beds 500 x 7.50 x 365 days (12 months) - 1368750/-  (Total - 30.82425/-); KKL: KKL - DH - Beds 370 x 7.50 x 365 days 10,12,875 /- (Total - 10.12875/-); MHE: Mahe - DH - Beds 150 x 7.50 x 365 days 4,10,625/- (Total - 4.10625/-); YNM: Yanam - DH - Beds 100 x 7.50 x 365 days 2,73,750/- (Total - 2,73,750/-)</v>
      </c>
      <c r="AW25" s="3677" t="s">
        <v>4026</v>
      </c>
      <c r="AX25" s="2155" t="s">
        <v>6199</v>
      </c>
      <c r="AY25" s="4981" t="s">
        <v>8110</v>
      </c>
    </row>
    <row r="26" spans="1:51" s="2126" customFormat="1" ht="84.75" customHeight="1">
      <c r="A26" s="2143" t="s">
        <v>4027</v>
      </c>
      <c r="B26" s="1817"/>
      <c r="C26" s="2159" t="s">
        <v>4031</v>
      </c>
      <c r="D26" s="1620" t="s">
        <v>70</v>
      </c>
      <c r="E26" s="2111" t="s">
        <v>3890</v>
      </c>
      <c r="F26" s="2155" t="s">
        <v>6200</v>
      </c>
      <c r="G26" s="2163"/>
      <c r="H26" s="2354"/>
      <c r="I26" s="2355"/>
      <c r="J26" s="2355"/>
      <c r="K26" s="2163"/>
      <c r="L26" s="2163"/>
      <c r="M26" s="1648">
        <f t="shared" si="8"/>
        <v>0</v>
      </c>
      <c r="N26" s="1729">
        <f t="shared" si="19"/>
        <v>0</v>
      </c>
      <c r="O26" s="1648">
        <f t="shared" si="9"/>
        <v>0</v>
      </c>
      <c r="P26" s="1729">
        <f>N26*O26</f>
        <v>0</v>
      </c>
      <c r="Q26" s="2315" t="str">
        <f t="shared" si="2"/>
        <v xml:space="preserve">STATE: ; PDY: ; KKL: ; MHE: ; YNM: </v>
      </c>
      <c r="R26" s="2356"/>
      <c r="S26" s="2357"/>
      <c r="U26" s="1711">
        <f t="shared" si="3"/>
        <v>0</v>
      </c>
      <c r="V26" s="1711">
        <f t="shared" si="4"/>
        <v>0</v>
      </c>
      <c r="W26" s="1711">
        <f t="shared" si="5"/>
        <v>0</v>
      </c>
      <c r="X26" s="1780" t="str">
        <f t="shared" si="6"/>
        <v xml:space="preserve">STATE: ; PDY: ; KKL: ; MHE: ; YNM: </v>
      </c>
      <c r="Y26" s="1711"/>
      <c r="Z26" s="1711"/>
      <c r="AA26" s="1711">
        <f t="shared" si="10"/>
        <v>0</v>
      </c>
      <c r="AB26" s="1711"/>
      <c r="AC26" s="1711"/>
      <c r="AD26" s="1711"/>
      <c r="AE26" s="1711">
        <f t="shared" si="11"/>
        <v>0</v>
      </c>
      <c r="AF26" s="1711"/>
      <c r="AG26" s="1711"/>
      <c r="AH26" s="1711"/>
      <c r="AI26" s="1711">
        <f t="shared" si="12"/>
        <v>0</v>
      </c>
      <c r="AJ26" s="1711"/>
      <c r="AK26" s="1711"/>
      <c r="AL26" s="1711"/>
      <c r="AM26" s="1711">
        <f t="shared" si="13"/>
        <v>0</v>
      </c>
      <c r="AN26" s="1711"/>
      <c r="AO26" s="1711"/>
      <c r="AP26" s="1711"/>
      <c r="AQ26" s="1711">
        <f t="shared" si="14"/>
        <v>0</v>
      </c>
      <c r="AR26" s="1711"/>
      <c r="AS26" s="1711">
        <f t="shared" si="15"/>
        <v>0</v>
      </c>
      <c r="AT26" s="1711">
        <f t="shared" si="16"/>
        <v>0</v>
      </c>
      <c r="AU26" s="1711">
        <f t="shared" si="17"/>
        <v>0</v>
      </c>
      <c r="AV26" s="1780" t="str">
        <f t="shared" si="7"/>
        <v xml:space="preserve">STATE: ; PDY: ; KKL: ; MHE: ; YNM: </v>
      </c>
      <c r="AW26" s="3677" t="s">
        <v>4027</v>
      </c>
      <c r="AX26" s="2155" t="s">
        <v>6200</v>
      </c>
      <c r="AY26" s="3379"/>
    </row>
    <row r="27" spans="1:51" s="2126" customFormat="1" ht="84.75" customHeight="1">
      <c r="A27" s="2143" t="s">
        <v>4028</v>
      </c>
      <c r="B27" s="1817"/>
      <c r="C27" s="2159" t="s">
        <v>4100</v>
      </c>
      <c r="D27" s="1620" t="s">
        <v>70</v>
      </c>
      <c r="E27" s="2111" t="s">
        <v>3890</v>
      </c>
      <c r="F27" s="2155" t="s">
        <v>6199</v>
      </c>
      <c r="G27" s="2163"/>
      <c r="H27" s="2354"/>
      <c r="I27" s="2355"/>
      <c r="J27" s="2355"/>
      <c r="K27" s="2163"/>
      <c r="L27" s="2163"/>
      <c r="M27" s="1648">
        <f t="shared" si="8"/>
        <v>0</v>
      </c>
      <c r="N27" s="1729">
        <f t="shared" si="19"/>
        <v>0</v>
      </c>
      <c r="O27" s="1648">
        <f t="shared" si="9"/>
        <v>0</v>
      </c>
      <c r="P27" s="1729">
        <f>N27*O27</f>
        <v>0</v>
      </c>
      <c r="Q27" s="2315" t="str">
        <f t="shared" si="2"/>
        <v xml:space="preserve">STATE: ; PDY: ; KKL: ; MHE: ; YNM: </v>
      </c>
      <c r="R27" s="2356"/>
      <c r="S27" s="2357"/>
      <c r="U27" s="1711">
        <f t="shared" si="3"/>
        <v>0</v>
      </c>
      <c r="V27" s="1711">
        <f t="shared" si="4"/>
        <v>0</v>
      </c>
      <c r="W27" s="1711">
        <f t="shared" si="5"/>
        <v>0</v>
      </c>
      <c r="X27" s="1780" t="str">
        <f t="shared" si="6"/>
        <v xml:space="preserve">STATE: ; PDY: ; KKL: ; MHE: ; YNM: </v>
      </c>
      <c r="Y27" s="1711"/>
      <c r="Z27" s="1711"/>
      <c r="AA27" s="1711">
        <f t="shared" si="10"/>
        <v>0</v>
      </c>
      <c r="AB27" s="1711"/>
      <c r="AC27" s="1711"/>
      <c r="AD27" s="1711"/>
      <c r="AE27" s="1711">
        <f t="shared" si="11"/>
        <v>0</v>
      </c>
      <c r="AF27" s="1711"/>
      <c r="AG27" s="1711"/>
      <c r="AH27" s="1711"/>
      <c r="AI27" s="1711">
        <f t="shared" si="12"/>
        <v>0</v>
      </c>
      <c r="AJ27" s="1711"/>
      <c r="AK27" s="1711"/>
      <c r="AL27" s="1711"/>
      <c r="AM27" s="1711">
        <f t="shared" si="13"/>
        <v>0</v>
      </c>
      <c r="AN27" s="1711"/>
      <c r="AO27" s="1711"/>
      <c r="AP27" s="1711"/>
      <c r="AQ27" s="1711">
        <f t="shared" si="14"/>
        <v>0</v>
      </c>
      <c r="AR27" s="1711"/>
      <c r="AS27" s="1711">
        <f t="shared" si="15"/>
        <v>0</v>
      </c>
      <c r="AT27" s="1711">
        <f t="shared" si="16"/>
        <v>0</v>
      </c>
      <c r="AU27" s="1711">
        <f t="shared" si="17"/>
        <v>0</v>
      </c>
      <c r="AV27" s="1780" t="str">
        <f t="shared" si="7"/>
        <v xml:space="preserve">STATE: ; PDY: ; KKL: ; MHE: ; YNM: </v>
      </c>
      <c r="AW27" s="3677" t="s">
        <v>4028</v>
      </c>
      <c r="AX27" s="2155" t="s">
        <v>6199</v>
      </c>
      <c r="AY27" s="3379"/>
    </row>
    <row r="28" spans="1:51" s="2126" customFormat="1" ht="84.75" customHeight="1">
      <c r="A28" s="2143" t="s">
        <v>4029</v>
      </c>
      <c r="B28" s="1817"/>
      <c r="C28" s="2155" t="s">
        <v>1308</v>
      </c>
      <c r="D28" s="1620" t="s">
        <v>70</v>
      </c>
      <c r="E28" s="2111" t="s">
        <v>3890</v>
      </c>
      <c r="F28" s="2155"/>
      <c r="G28" s="2163"/>
      <c r="H28" s="2354"/>
      <c r="I28" s="2355"/>
      <c r="J28" s="2355"/>
      <c r="K28" s="2163"/>
      <c r="L28" s="2163"/>
      <c r="M28" s="1648">
        <f t="shared" si="8"/>
        <v>0</v>
      </c>
      <c r="N28" s="1729">
        <f t="shared" si="19"/>
        <v>0</v>
      </c>
      <c r="O28" s="1648">
        <f t="shared" si="9"/>
        <v>0</v>
      </c>
      <c r="P28" s="1729">
        <f>N28*O28</f>
        <v>0</v>
      </c>
      <c r="Q28" s="2315" t="str">
        <f t="shared" si="2"/>
        <v xml:space="preserve">STATE: ; PDY: ; KKL: ; MHE: ; YNM: </v>
      </c>
      <c r="R28" s="2356"/>
      <c r="S28" s="2357"/>
      <c r="U28" s="1711">
        <f t="shared" si="3"/>
        <v>0</v>
      </c>
      <c r="V28" s="1711">
        <f t="shared" si="4"/>
        <v>0</v>
      </c>
      <c r="W28" s="1711">
        <f t="shared" si="5"/>
        <v>0</v>
      </c>
      <c r="X28" s="1780" t="str">
        <f t="shared" si="6"/>
        <v xml:space="preserve">STATE: ; PDY: ; KKL: ; MHE: ; YNM: </v>
      </c>
      <c r="Y28" s="1711"/>
      <c r="Z28" s="1711"/>
      <c r="AA28" s="1711">
        <f t="shared" si="10"/>
        <v>0</v>
      </c>
      <c r="AB28" s="1711"/>
      <c r="AC28" s="1711"/>
      <c r="AD28" s="1711"/>
      <c r="AE28" s="1711">
        <f t="shared" si="11"/>
        <v>0</v>
      </c>
      <c r="AF28" s="1711"/>
      <c r="AG28" s="1711"/>
      <c r="AH28" s="1711"/>
      <c r="AI28" s="1711">
        <f t="shared" si="12"/>
        <v>0</v>
      </c>
      <c r="AJ28" s="1711"/>
      <c r="AK28" s="1711"/>
      <c r="AL28" s="1711"/>
      <c r="AM28" s="1711">
        <f t="shared" si="13"/>
        <v>0</v>
      </c>
      <c r="AN28" s="1711"/>
      <c r="AO28" s="1711"/>
      <c r="AP28" s="1711"/>
      <c r="AQ28" s="1711">
        <f t="shared" si="14"/>
        <v>0</v>
      </c>
      <c r="AR28" s="1711"/>
      <c r="AS28" s="1711">
        <f t="shared" si="15"/>
        <v>0</v>
      </c>
      <c r="AT28" s="1711">
        <f t="shared" si="16"/>
        <v>0</v>
      </c>
      <c r="AU28" s="1711">
        <f t="shared" si="17"/>
        <v>0</v>
      </c>
      <c r="AV28" s="1780" t="str">
        <f t="shared" si="7"/>
        <v xml:space="preserve">STATE: ; PDY: ; KKL: ; MHE: ; YNM: </v>
      </c>
      <c r="AW28" s="3677" t="s">
        <v>4029</v>
      </c>
      <c r="AX28" s="2155"/>
      <c r="AY28" s="3379"/>
    </row>
    <row r="29" spans="1:51" s="2126" customFormat="1" ht="84.75" customHeight="1">
      <c r="A29" s="2143" t="s">
        <v>1254</v>
      </c>
      <c r="B29" s="1644" t="s">
        <v>1255</v>
      </c>
      <c r="C29" s="2155" t="s">
        <v>1256</v>
      </c>
      <c r="D29" s="1620" t="s">
        <v>70</v>
      </c>
      <c r="E29" s="2111" t="s">
        <v>3890</v>
      </c>
      <c r="F29" s="2155" t="s">
        <v>6199</v>
      </c>
      <c r="G29" s="2163"/>
      <c r="H29" s="2354"/>
      <c r="I29" s="2361">
        <v>2.0000003999999998</v>
      </c>
      <c r="J29" s="2355"/>
      <c r="K29" s="2163"/>
      <c r="L29" s="2163"/>
      <c r="M29" s="1648">
        <f t="shared" si="8"/>
        <v>16666.669999999998</v>
      </c>
      <c r="N29" s="1729">
        <f t="shared" si="19"/>
        <v>0.16666669999999997</v>
      </c>
      <c r="O29" s="1648">
        <f t="shared" si="9"/>
        <v>12</v>
      </c>
      <c r="P29" s="1729">
        <f t="shared" si="18"/>
        <v>2.0000003999999998</v>
      </c>
      <c r="Q29" s="2315" t="str">
        <f t="shared" si="2"/>
        <v xml:space="preserve">STATE: Contingenciees - Rs.2.00 Lakhs; PDY: ; KKL: ; MHE: ; YNM: </v>
      </c>
      <c r="R29" s="2356"/>
      <c r="S29" s="2357"/>
      <c r="U29" s="1711">
        <f t="shared" si="3"/>
        <v>16666.669999999998</v>
      </c>
      <c r="V29" s="1711">
        <f t="shared" si="4"/>
        <v>12</v>
      </c>
      <c r="W29" s="1711">
        <f t="shared" si="5"/>
        <v>200000.03999999998</v>
      </c>
      <c r="X29" s="1780" t="str">
        <f t="shared" si="6"/>
        <v xml:space="preserve">STATE: Contingenciees - Rs.2.00 Lakhs; PDY: ; KKL: ; MHE: ; YNM: </v>
      </c>
      <c r="Y29" s="2359">
        <v>16666.669999999998</v>
      </c>
      <c r="Z29" s="2359">
        <v>12</v>
      </c>
      <c r="AA29" s="2360">
        <f t="shared" si="10"/>
        <v>200000.03999999998</v>
      </c>
      <c r="AB29" s="2360" t="s">
        <v>5834</v>
      </c>
      <c r="AC29" s="2358"/>
      <c r="AD29" s="2358"/>
      <c r="AE29" s="2358">
        <f t="shared" si="11"/>
        <v>0</v>
      </c>
      <c r="AF29" s="2358"/>
      <c r="AG29" s="2358"/>
      <c r="AH29" s="2358"/>
      <c r="AI29" s="2358">
        <f t="shared" si="12"/>
        <v>0</v>
      </c>
      <c r="AJ29" s="2358"/>
      <c r="AK29" s="2358"/>
      <c r="AL29" s="2358"/>
      <c r="AM29" s="2358">
        <f t="shared" si="13"/>
        <v>0</v>
      </c>
      <c r="AN29" s="2358"/>
      <c r="AO29" s="2358"/>
      <c r="AP29" s="2358"/>
      <c r="AQ29" s="2358">
        <f t="shared" si="14"/>
        <v>0</v>
      </c>
      <c r="AR29" s="2358"/>
      <c r="AS29" s="1666">
        <f t="shared" si="15"/>
        <v>200000.03999999998</v>
      </c>
      <c r="AT29" s="1666">
        <f t="shared" si="16"/>
        <v>12</v>
      </c>
      <c r="AU29" s="1666">
        <f t="shared" si="17"/>
        <v>16666.669999999998</v>
      </c>
      <c r="AV29" s="1780" t="str">
        <f t="shared" si="7"/>
        <v xml:space="preserve">STATE: Contingenciees - Rs.2.00 Lakhs; PDY: ; KKL: ; MHE: ; YNM: </v>
      </c>
      <c r="AW29" s="3677" t="s">
        <v>1254</v>
      </c>
      <c r="AX29" s="2155" t="s">
        <v>6199</v>
      </c>
      <c r="AY29" s="4981" t="s">
        <v>8110</v>
      </c>
    </row>
    <row r="30" spans="1:51" s="2126" customFormat="1" ht="84.75" customHeight="1">
      <c r="A30" s="2143" t="s">
        <v>1257</v>
      </c>
      <c r="B30" s="1644" t="s">
        <v>1258</v>
      </c>
      <c r="C30" s="2155" t="s">
        <v>1259</v>
      </c>
      <c r="D30" s="1620" t="s">
        <v>70</v>
      </c>
      <c r="E30" s="2111" t="s">
        <v>3890</v>
      </c>
      <c r="F30" s="2155" t="s">
        <v>6201</v>
      </c>
      <c r="G30" s="2163"/>
      <c r="H30" s="2354"/>
      <c r="I30" s="2361">
        <v>0</v>
      </c>
      <c r="J30" s="2355"/>
      <c r="K30" s="2163"/>
      <c r="L30" s="2149"/>
      <c r="M30" s="1648">
        <f t="shared" si="8"/>
        <v>1000000</v>
      </c>
      <c r="N30" s="1729">
        <f t="shared" si="19"/>
        <v>10</v>
      </c>
      <c r="O30" s="1648">
        <f t="shared" si="9"/>
        <v>1</v>
      </c>
      <c r="P30" s="1729">
        <f t="shared" si="18"/>
        <v>10</v>
      </c>
      <c r="Q30" s="2315" t="str">
        <f t="shared" si="2"/>
        <v xml:space="preserve">STATE: ; PDY: Swachh Swasth Sarvatra- Per CHC in ODF Blocks - 10.00 Lakhs; KKL: ; MHE: ; YNM: </v>
      </c>
      <c r="R30" s="2356"/>
      <c r="S30" s="2357"/>
      <c r="U30" s="1711">
        <f t="shared" si="3"/>
        <v>1000000</v>
      </c>
      <c r="V30" s="1711">
        <f t="shared" si="4"/>
        <v>1</v>
      </c>
      <c r="W30" s="1711">
        <f t="shared" si="5"/>
        <v>1000000</v>
      </c>
      <c r="X30" s="1780" t="str">
        <f t="shared" si="6"/>
        <v xml:space="preserve">STATE: ; PDY: Swachh Swasth Sarvatra- Per CHC in ODF Blocks - 10.00 Lakhs; KKL: ; MHE: ; YNM: </v>
      </c>
      <c r="Y30" s="2358"/>
      <c r="Z30" s="2358"/>
      <c r="AA30" s="2358">
        <f t="shared" si="10"/>
        <v>0</v>
      </c>
      <c r="AB30" s="2358"/>
      <c r="AC30" s="2358">
        <v>1000000</v>
      </c>
      <c r="AD30" s="2358">
        <v>1</v>
      </c>
      <c r="AE30" s="2358">
        <f t="shared" si="11"/>
        <v>1000000</v>
      </c>
      <c r="AF30" s="2160" t="s">
        <v>5835</v>
      </c>
      <c r="AG30" s="2358"/>
      <c r="AH30" s="2358"/>
      <c r="AI30" s="2358">
        <f t="shared" si="12"/>
        <v>0</v>
      </c>
      <c r="AJ30" s="2358"/>
      <c r="AK30" s="2358"/>
      <c r="AL30" s="2358"/>
      <c r="AM30" s="2358">
        <f t="shared" si="13"/>
        <v>0</v>
      </c>
      <c r="AN30" s="2358"/>
      <c r="AO30" s="2358"/>
      <c r="AP30" s="2358"/>
      <c r="AQ30" s="2358">
        <f t="shared" si="14"/>
        <v>0</v>
      </c>
      <c r="AR30" s="2358"/>
      <c r="AS30" s="1666">
        <f t="shared" si="15"/>
        <v>1000000</v>
      </c>
      <c r="AT30" s="1666">
        <f t="shared" si="16"/>
        <v>1</v>
      </c>
      <c r="AU30" s="1666">
        <f t="shared" si="17"/>
        <v>1000000</v>
      </c>
      <c r="AV30" s="1780" t="str">
        <f t="shared" si="7"/>
        <v xml:space="preserve">STATE: ; PDY: Swachh Swasth Sarvatra- Per CHC in ODF Blocks - 10.00 Lakhs; KKL: ; MHE: ; YNM: </v>
      </c>
      <c r="AW30" s="3677" t="s">
        <v>1257</v>
      </c>
      <c r="AX30" s="2155" t="s">
        <v>6201</v>
      </c>
      <c r="AY30" s="4981" t="s">
        <v>8111</v>
      </c>
    </row>
    <row r="31" spans="1:51" s="2126" customFormat="1" ht="84.75" customHeight="1">
      <c r="A31" s="2143" t="s">
        <v>2649</v>
      </c>
      <c r="B31" s="1817"/>
      <c r="C31" s="2155" t="s">
        <v>1308</v>
      </c>
      <c r="D31" s="1620" t="s">
        <v>70</v>
      </c>
      <c r="E31" s="2111" t="s">
        <v>3890</v>
      </c>
      <c r="F31" s="2155"/>
      <c r="G31" s="2163"/>
      <c r="H31" s="2354"/>
      <c r="I31" s="2355"/>
      <c r="J31" s="2355"/>
      <c r="K31" s="2163"/>
      <c r="L31" s="2163"/>
      <c r="M31" s="1648">
        <f t="shared" si="8"/>
        <v>0</v>
      </c>
      <c r="N31" s="1729">
        <f t="shared" si="19"/>
        <v>0</v>
      </c>
      <c r="O31" s="1648">
        <f t="shared" si="9"/>
        <v>0</v>
      </c>
      <c r="P31" s="1729">
        <f t="shared" si="18"/>
        <v>0</v>
      </c>
      <c r="Q31" s="2315" t="str">
        <f t="shared" si="2"/>
        <v xml:space="preserve">STATE: ; PDY: ; KKL: ; MHE: ; YNM: </v>
      </c>
      <c r="R31" s="2356"/>
      <c r="S31" s="2357"/>
      <c r="U31" s="1711">
        <f t="shared" si="3"/>
        <v>0</v>
      </c>
      <c r="V31" s="1711">
        <f t="shared" si="4"/>
        <v>0</v>
      </c>
      <c r="W31" s="1711">
        <f t="shared" si="5"/>
        <v>0</v>
      </c>
      <c r="X31" s="1780" t="str">
        <f t="shared" si="6"/>
        <v xml:space="preserve">STATE: ; PDY: ; KKL: ; MHE: ; YNM: </v>
      </c>
      <c r="Y31" s="1711"/>
      <c r="Z31" s="1711"/>
      <c r="AA31" s="1711">
        <f t="shared" si="10"/>
        <v>0</v>
      </c>
      <c r="AB31" s="1711"/>
      <c r="AC31" s="1711"/>
      <c r="AD31" s="1711"/>
      <c r="AE31" s="1711">
        <f t="shared" si="11"/>
        <v>0</v>
      </c>
      <c r="AF31" s="1711"/>
      <c r="AG31" s="1711"/>
      <c r="AH31" s="1711"/>
      <c r="AI31" s="1711">
        <f t="shared" si="12"/>
        <v>0</v>
      </c>
      <c r="AJ31" s="1711"/>
      <c r="AK31" s="1711"/>
      <c r="AL31" s="1711"/>
      <c r="AM31" s="1711">
        <f t="shared" si="13"/>
        <v>0</v>
      </c>
      <c r="AN31" s="1711"/>
      <c r="AO31" s="1711"/>
      <c r="AP31" s="1711"/>
      <c r="AQ31" s="1711">
        <f t="shared" si="14"/>
        <v>0</v>
      </c>
      <c r="AR31" s="1711"/>
      <c r="AS31" s="1711">
        <f t="shared" si="15"/>
        <v>0</v>
      </c>
      <c r="AT31" s="1711">
        <f t="shared" si="16"/>
        <v>0</v>
      </c>
      <c r="AU31" s="1711">
        <f t="shared" si="17"/>
        <v>0</v>
      </c>
      <c r="AV31" s="1780" t="str">
        <f t="shared" si="7"/>
        <v xml:space="preserve">STATE: ; PDY: ; KKL: ; MHE: ; YNM: </v>
      </c>
      <c r="AW31" s="3677" t="s">
        <v>2649</v>
      </c>
      <c r="AX31" s="2155"/>
      <c r="AY31" s="3379"/>
    </row>
    <row r="32" spans="1:51" s="2369" customFormat="1" ht="84.75" customHeight="1">
      <c r="A32" s="2114">
        <v>13.3</v>
      </c>
      <c r="B32" s="2176"/>
      <c r="C32" s="2176" t="s">
        <v>2543</v>
      </c>
      <c r="D32" s="2223"/>
      <c r="E32" s="2223"/>
      <c r="F32" s="1724"/>
      <c r="G32" s="2224"/>
      <c r="H32" s="2224"/>
      <c r="I32" s="2224"/>
      <c r="J32" s="2224"/>
      <c r="K32" s="2224"/>
      <c r="L32" s="2224"/>
      <c r="M32" s="1648"/>
      <c r="N32" s="2345"/>
      <c r="O32" s="1648"/>
      <c r="P32" s="2150">
        <f>SUM(P33:P35)</f>
        <v>23.7</v>
      </c>
      <c r="Q32" s="2315"/>
      <c r="R32" s="2346"/>
      <c r="S32" s="2150">
        <f>SUM(S33:S35)</f>
        <v>0</v>
      </c>
      <c r="U32" s="1711"/>
      <c r="V32" s="1711"/>
      <c r="W32" s="2150">
        <f>SUM(W33:W35)</f>
        <v>2370000</v>
      </c>
      <c r="X32" s="1780"/>
      <c r="Y32" s="1711"/>
      <c r="Z32" s="1711"/>
      <c r="AA32" s="2150">
        <f>SUM(AA33:AA35)</f>
        <v>2370000</v>
      </c>
      <c r="AB32" s="1711"/>
      <c r="AC32" s="1711"/>
      <c r="AD32" s="1711"/>
      <c r="AE32" s="2150">
        <f>SUM(AE33:AE35)</f>
        <v>0</v>
      </c>
      <c r="AF32" s="1711"/>
      <c r="AG32" s="1711"/>
      <c r="AH32" s="1711"/>
      <c r="AI32" s="2150">
        <f>SUM(AI33:AI35)</f>
        <v>0</v>
      </c>
      <c r="AJ32" s="1711"/>
      <c r="AK32" s="1711"/>
      <c r="AL32" s="1711"/>
      <c r="AM32" s="2150">
        <f>SUM(AM33:AM35)</f>
        <v>0</v>
      </c>
      <c r="AN32" s="1711"/>
      <c r="AO32" s="1711"/>
      <c r="AP32" s="1711"/>
      <c r="AQ32" s="2150">
        <f>SUM(AQ33:AQ35)</f>
        <v>0</v>
      </c>
      <c r="AR32" s="1711"/>
      <c r="AS32" s="2150">
        <f>SUM(AS33:AS35)</f>
        <v>2370000</v>
      </c>
      <c r="AT32" s="1711"/>
      <c r="AU32" s="1711"/>
      <c r="AV32" s="1780"/>
      <c r="AW32" s="502">
        <v>13.3</v>
      </c>
      <c r="AX32" s="1724"/>
      <c r="AY32" s="4721"/>
    </row>
    <row r="33" spans="1:51" s="2369" customFormat="1" ht="111.75" customHeight="1">
      <c r="A33" s="2097" t="s">
        <v>1260</v>
      </c>
      <c r="B33" s="2155" t="s">
        <v>3905</v>
      </c>
      <c r="C33" s="2126" t="s">
        <v>2329</v>
      </c>
      <c r="D33" s="1620" t="s">
        <v>70</v>
      </c>
      <c r="E33" s="2111" t="s">
        <v>3904</v>
      </c>
      <c r="F33" s="1724" t="s">
        <v>6202</v>
      </c>
      <c r="G33" s="2163"/>
      <c r="H33" s="2163"/>
      <c r="I33" s="2370">
        <v>20</v>
      </c>
      <c r="J33" s="2163"/>
      <c r="K33" s="2163"/>
      <c r="L33" s="2163"/>
      <c r="M33" s="1648">
        <f t="shared" si="8"/>
        <v>2370000</v>
      </c>
      <c r="N33" s="1729">
        <f>M33/100000</f>
        <v>23.7</v>
      </c>
      <c r="O33" s="1648">
        <f t="shared" si="9"/>
        <v>1</v>
      </c>
      <c r="P33" s="1729">
        <f>N33*O33</f>
        <v>23.7</v>
      </c>
      <c r="Q33" s="2315" t="str">
        <f t="shared" si="2"/>
        <v xml:space="preserve">STATE: As per the GRS Guidelines the PSHS proposed to establish 5 seater Call Center in the District Pondicherry for an estimated cost of Rs. 25.00 Lakhs                                                           5 nos. x Rs.39500 x 12 months - 23.70 Lakhs                                                                                                  = 23.70 Lakhs ; PDY: ; KKL: ; MHE: ; YNM: </v>
      </c>
      <c r="R33" s="2356"/>
      <c r="S33" s="2357"/>
      <c r="U33" s="1711">
        <f t="shared" si="3"/>
        <v>2370000</v>
      </c>
      <c r="V33" s="1711">
        <f t="shared" si="4"/>
        <v>1</v>
      </c>
      <c r="W33" s="1711">
        <f t="shared" si="5"/>
        <v>2370000</v>
      </c>
      <c r="X33" s="1780" t="str">
        <f>"STATE: "&amp;AB33&amp;"; PDY: "&amp;AF33&amp;"; KKL: "&amp;AJ33&amp;"; MHE: "&amp;AN33&amp;"; YNM: "&amp;AR33</f>
        <v xml:space="preserve">STATE: As per the GRS Guidelines the PSHS proposed to establish 5 seater Call Center in the District Pondicherry for an estimated cost of Rs. 25.00 Lakhs                                                           5 nos. x Rs.39500 x 12 months - 23.70 Lakhs                                                                                                  = 23.70 Lakhs ; PDY: ; KKL: ; MHE: ; YNM: </v>
      </c>
      <c r="Y33" s="2359">
        <v>2370000</v>
      </c>
      <c r="Z33" s="2359">
        <v>1</v>
      </c>
      <c r="AA33" s="2360">
        <f>Y33*Z33</f>
        <v>2370000</v>
      </c>
      <c r="AB33" s="2359" t="s">
        <v>8112</v>
      </c>
      <c r="AC33" s="2358"/>
      <c r="AD33" s="2358"/>
      <c r="AE33" s="2358">
        <f>AC33*AD33</f>
        <v>0</v>
      </c>
      <c r="AF33" s="2160"/>
      <c r="AG33" s="2358"/>
      <c r="AH33" s="2358"/>
      <c r="AI33" s="2358">
        <f>AG33*AH33</f>
        <v>0</v>
      </c>
      <c r="AJ33" s="2358"/>
      <c r="AK33" s="2358"/>
      <c r="AL33" s="2358"/>
      <c r="AM33" s="2358">
        <f>AK33*AL33</f>
        <v>0</v>
      </c>
      <c r="AN33" s="2358"/>
      <c r="AO33" s="2358"/>
      <c r="AP33" s="2358"/>
      <c r="AQ33" s="2358">
        <f>AO33*AP33</f>
        <v>0</v>
      </c>
      <c r="AR33" s="2358"/>
      <c r="AS33" s="1666">
        <f t="shared" si="15"/>
        <v>2370000</v>
      </c>
      <c r="AT33" s="1666">
        <f t="shared" si="16"/>
        <v>1</v>
      </c>
      <c r="AU33" s="1666">
        <f t="shared" si="17"/>
        <v>2370000</v>
      </c>
      <c r="AV33" s="1669" t="str">
        <f t="shared" si="7"/>
        <v xml:space="preserve">STATE: As per the GRS Guidelines the PSHS proposed to establish 5 seater Call Center in the District Pondicherry for an estimated cost of Rs. 25.00 Lakhs                                                           5 nos. x Rs.39500 x 12 months - 23.70 Lakhs                                                                                                  = 23.70 Lakhs ; PDY: ; KKL: ; MHE: ; YNM: </v>
      </c>
      <c r="AW33" s="3661" t="s">
        <v>1260</v>
      </c>
      <c r="AX33" s="1724" t="s">
        <v>6202</v>
      </c>
      <c r="AY33" s="5022" t="s">
        <v>8113</v>
      </c>
    </row>
    <row r="34" spans="1:51" s="2374" customFormat="1" ht="84.75" customHeight="1">
      <c r="A34" s="2097" t="s">
        <v>3903</v>
      </c>
      <c r="B34" s="2119"/>
      <c r="C34" s="2119" t="s">
        <v>4509</v>
      </c>
      <c r="D34" s="2371" t="s">
        <v>90</v>
      </c>
      <c r="E34" s="2109" t="s">
        <v>205</v>
      </c>
      <c r="F34" s="3790" t="s">
        <v>6203</v>
      </c>
      <c r="G34" s="2372"/>
      <c r="H34" s="2372"/>
      <c r="I34" s="2372"/>
      <c r="J34" s="2372"/>
      <c r="K34" s="2372"/>
      <c r="L34" s="2372"/>
      <c r="M34" s="1648">
        <f t="shared" si="8"/>
        <v>0</v>
      </c>
      <c r="N34" s="1729">
        <f>M34/100000</f>
        <v>0</v>
      </c>
      <c r="O34" s="1648">
        <f t="shared" si="9"/>
        <v>0</v>
      </c>
      <c r="P34" s="2102">
        <f>N34*O34</f>
        <v>0</v>
      </c>
      <c r="Q34" s="2315" t="str">
        <f t="shared" si="2"/>
        <v xml:space="preserve">STATE: ; PDY: ; KKL: ; MHE: ; YNM: </v>
      </c>
      <c r="R34" s="2097">
        <f>'Ab1. RMNCH+A'!Q424</f>
        <v>0</v>
      </c>
      <c r="S34" s="2373">
        <f>'Ab1. RMNCH+A'!R424</f>
        <v>0</v>
      </c>
      <c r="U34" s="1711">
        <f>IFERROR(AS34/AT34,0)</f>
        <v>0</v>
      </c>
      <c r="V34" s="1711">
        <f>Z34+AD34+AH34+AL34+AP34</f>
        <v>0</v>
      </c>
      <c r="W34" s="1711">
        <f>U34*V34</f>
        <v>0</v>
      </c>
      <c r="X34" s="1780" t="str">
        <f>"STATE: "&amp;AB34&amp;"; PDY: "&amp;AF34&amp;"; KKL: "&amp;AJ34&amp;"; MHE: "&amp;AN34&amp;"; YNM: "&amp;AR34</f>
        <v xml:space="preserve">STATE: ; PDY: ; KKL: ; MHE: ; YNM: </v>
      </c>
      <c r="Y34" s="1711"/>
      <c r="Z34" s="1711"/>
      <c r="AA34" s="1711">
        <f>Y34*Z34</f>
        <v>0</v>
      </c>
      <c r="AB34" s="1711"/>
      <c r="AC34" s="1711"/>
      <c r="AD34" s="1711"/>
      <c r="AE34" s="1711">
        <f>AC34*AD34</f>
        <v>0</v>
      </c>
      <c r="AF34" s="1711"/>
      <c r="AG34" s="1711"/>
      <c r="AH34" s="1711"/>
      <c r="AI34" s="1711">
        <f>AG34*AH34</f>
        <v>0</v>
      </c>
      <c r="AJ34" s="1711"/>
      <c r="AK34" s="1711"/>
      <c r="AL34" s="1711"/>
      <c r="AM34" s="1711">
        <f>AK34*AL34</f>
        <v>0</v>
      </c>
      <c r="AN34" s="1711"/>
      <c r="AO34" s="1711"/>
      <c r="AP34" s="1711"/>
      <c r="AQ34" s="1711">
        <f>AO34*AP34</f>
        <v>0</v>
      </c>
      <c r="AR34" s="1711"/>
      <c r="AS34" s="1711">
        <f>AA34+AE34+AI34+AM34+AQ34</f>
        <v>0</v>
      </c>
      <c r="AT34" s="1711">
        <f>Z34+AD34+AH34+AL34+AP34</f>
        <v>0</v>
      </c>
      <c r="AU34" s="1711">
        <f>IFERROR((AS34/AT34),0)</f>
        <v>0</v>
      </c>
      <c r="AV34" s="1780" t="str">
        <f>"STATE: "&amp;AB34&amp;"; PDY: "&amp;AF34&amp;"; KKL: "&amp;AJ34&amp;"; MHE: "&amp;AN34&amp;"; YNM: "&amp;AR34</f>
        <v xml:space="preserve">STATE: ; PDY: ; KKL: ; MHE: ; YNM: </v>
      </c>
      <c r="AW34" s="3661" t="s">
        <v>3903</v>
      </c>
      <c r="AX34" s="3790" t="s">
        <v>6203</v>
      </c>
      <c r="AY34" s="4722"/>
    </row>
    <row r="35" spans="1:51" s="2126" customFormat="1" ht="84.75" customHeight="1">
      <c r="A35" s="2097" t="s">
        <v>4508</v>
      </c>
      <c r="B35" s="2128"/>
      <c r="C35" s="2155" t="s">
        <v>4134</v>
      </c>
      <c r="D35" s="1620" t="s">
        <v>70</v>
      </c>
      <c r="E35" s="2111" t="s">
        <v>70</v>
      </c>
      <c r="F35" s="2155"/>
      <c r="G35" s="2163"/>
      <c r="H35" s="2163"/>
      <c r="I35" s="2163"/>
      <c r="J35" s="2163"/>
      <c r="K35" s="2163"/>
      <c r="L35" s="2163"/>
      <c r="M35" s="1648">
        <f t="shared" si="8"/>
        <v>0</v>
      </c>
      <c r="N35" s="1729">
        <f>M35/100000</f>
        <v>0</v>
      </c>
      <c r="O35" s="1648">
        <f t="shared" si="9"/>
        <v>0</v>
      </c>
      <c r="P35" s="1729">
        <f>N35*O35</f>
        <v>0</v>
      </c>
      <c r="Q35" s="2315" t="str">
        <f t="shared" si="2"/>
        <v xml:space="preserve">STATE: ; PDY: ; KKL: ; MHE: ; YNM: </v>
      </c>
      <c r="R35" s="2356"/>
      <c r="S35" s="2357"/>
      <c r="U35" s="1711">
        <f t="shared" si="3"/>
        <v>0</v>
      </c>
      <c r="V35" s="1711">
        <f t="shared" si="4"/>
        <v>0</v>
      </c>
      <c r="W35" s="1711">
        <f t="shared" si="5"/>
        <v>0</v>
      </c>
      <c r="X35" s="1780" t="str">
        <f t="shared" si="6"/>
        <v xml:space="preserve">STATE: ; PDY: ; KKL: ; MHE: ; YNM: </v>
      </c>
      <c r="Y35" s="1711"/>
      <c r="Z35" s="1711"/>
      <c r="AA35" s="1711">
        <f t="shared" si="10"/>
        <v>0</v>
      </c>
      <c r="AB35" s="1711"/>
      <c r="AC35" s="1711"/>
      <c r="AD35" s="1711"/>
      <c r="AE35" s="1711">
        <f t="shared" si="11"/>
        <v>0</v>
      </c>
      <c r="AF35" s="1711"/>
      <c r="AG35" s="1711"/>
      <c r="AH35" s="1711"/>
      <c r="AI35" s="1711">
        <f t="shared" si="12"/>
        <v>0</v>
      </c>
      <c r="AJ35" s="1711"/>
      <c r="AK35" s="1711"/>
      <c r="AL35" s="1711"/>
      <c r="AM35" s="1711">
        <f t="shared" si="13"/>
        <v>0</v>
      </c>
      <c r="AN35" s="1711"/>
      <c r="AO35" s="1711"/>
      <c r="AP35" s="1711"/>
      <c r="AQ35" s="1711">
        <f t="shared" si="14"/>
        <v>0</v>
      </c>
      <c r="AR35" s="1711"/>
      <c r="AS35" s="1711">
        <f t="shared" si="15"/>
        <v>0</v>
      </c>
      <c r="AT35" s="1711">
        <f t="shared" si="16"/>
        <v>0</v>
      </c>
      <c r="AU35" s="1711">
        <f t="shared" si="17"/>
        <v>0</v>
      </c>
      <c r="AV35" s="1780" t="str">
        <f t="shared" si="7"/>
        <v xml:space="preserve">STATE: ; PDY: ; KKL: ; MHE: ; YNM: </v>
      </c>
      <c r="AW35" s="3661" t="s">
        <v>4508</v>
      </c>
      <c r="AX35" s="2155"/>
      <c r="AY35" s="3379"/>
    </row>
  </sheetData>
  <sheetProtection formatCells="0" formatColumns="0" formatRows="0" autoFilter="0"/>
  <autoFilter ref="A6:S35"/>
  <mergeCells count="22">
    <mergeCell ref="AS5:AU5"/>
    <mergeCell ref="Y5:AB5"/>
    <mergeCell ref="AC5:AF5"/>
    <mergeCell ref="AG5:AJ5"/>
    <mergeCell ref="AK5:AN5"/>
    <mergeCell ref="AO5:AR5"/>
    <mergeCell ref="AJ1:AP1"/>
    <mergeCell ref="AQ1:BB1"/>
    <mergeCell ref="L5:Q5"/>
    <mergeCell ref="R5:S5"/>
    <mergeCell ref="A1:C1"/>
    <mergeCell ref="G5:K5"/>
    <mergeCell ref="A5:A6"/>
    <mergeCell ref="B5:B6"/>
    <mergeCell ref="C5:C6"/>
    <mergeCell ref="D5:D6"/>
    <mergeCell ref="E5:E6"/>
    <mergeCell ref="E1:E2"/>
    <mergeCell ref="G1:O1"/>
    <mergeCell ref="A2:A4"/>
    <mergeCell ref="P1:AI1"/>
    <mergeCell ref="U5:X5"/>
  </mergeCells>
  <phoneticPr fontId="38" type="noConversion"/>
  <printOptions horizontalCentered="1"/>
  <pageMargins left="0.7" right="0.7" top="0.75" bottom="0.75" header="0.3" footer="0.3"/>
  <pageSetup paperSize="8" scale="13" fitToHeight="5" orientation="landscape" r:id="rId1"/>
</worksheet>
</file>

<file path=xl/worksheets/sheet29.xml><?xml version="1.0" encoding="utf-8"?>
<worksheet xmlns="http://schemas.openxmlformats.org/spreadsheetml/2006/main" xmlns:r="http://schemas.openxmlformats.org/officeDocument/2006/relationships">
  <sheetPr codeName="Sheet10"/>
  <dimension ref="A1:BB43"/>
  <sheetViews>
    <sheetView tabSelected="1" view="pageBreakPreview" zoomScale="70" zoomScaleNormal="70" zoomScaleSheetLayoutView="70" workbookViewId="0">
      <pane xSplit="5" ySplit="6" topLeftCell="Y18" activePane="bottomRight" state="frozen"/>
      <selection pane="topRight" activeCell="F1" sqref="F1"/>
      <selection pane="bottomLeft" activeCell="A7" sqref="A7"/>
      <selection pane="bottomRight" activeCell="AF18" sqref="AF18"/>
    </sheetView>
  </sheetViews>
  <sheetFormatPr defaultColWidth="9.140625" defaultRowHeight="15"/>
  <cols>
    <col min="1" max="1" width="24.140625" style="489" customWidth="1"/>
    <col min="2" max="2" width="21.7109375" style="486" hidden="1" customWidth="1"/>
    <col min="3" max="3" width="51.28515625" style="486" customWidth="1"/>
    <col min="4" max="4" width="19" style="424" customWidth="1"/>
    <col min="5" max="5" width="27" style="424" customWidth="1"/>
    <col min="6" max="6" width="22.7109375" style="424" customWidth="1"/>
    <col min="7" max="7" width="14.42578125" style="486" hidden="1" customWidth="1"/>
    <col min="8" max="8" width="20.85546875" style="486" hidden="1" customWidth="1"/>
    <col min="9" max="9" width="14.42578125" style="486" hidden="1" customWidth="1"/>
    <col min="10" max="10" width="14" style="486" hidden="1" customWidth="1"/>
    <col min="11" max="11" width="14.85546875" style="486" hidden="1" customWidth="1"/>
    <col min="12" max="12" width="13.85546875" style="486" customWidth="1"/>
    <col min="13" max="13" width="14.7109375" style="486" customWidth="1"/>
    <col min="14" max="14" width="12.140625" style="479" customWidth="1"/>
    <col min="15" max="15" width="10.85546875" style="486" bestFit="1" customWidth="1"/>
    <col min="16" max="16" width="15.5703125" style="479" customWidth="1"/>
    <col min="17" max="17" width="69.42578125" style="489" customWidth="1"/>
    <col min="18" max="18" width="23.140625" style="489" customWidth="1"/>
    <col min="19" max="19" width="16.5703125" style="479" customWidth="1"/>
    <col min="20" max="20" width="9.140625" style="486" customWidth="1"/>
    <col min="21" max="21" width="11.5703125" style="486" customWidth="1"/>
    <col min="22" max="22" width="9.42578125" style="486" customWidth="1"/>
    <col min="23" max="23" width="25.7109375" style="486" customWidth="1"/>
    <col min="24" max="24" width="42.5703125" style="486" customWidth="1"/>
    <col min="25" max="25" width="22" style="486" customWidth="1"/>
    <col min="26" max="26" width="15.7109375" style="486" customWidth="1"/>
    <col min="27" max="27" width="28" style="486" customWidth="1"/>
    <col min="28" max="28" width="95.42578125" style="486" customWidth="1"/>
    <col min="29" max="29" width="14.28515625" style="486" customWidth="1"/>
    <col min="30" max="30" width="15" style="486" customWidth="1"/>
    <col min="31" max="31" width="20.140625" style="486" customWidth="1"/>
    <col min="32" max="32" width="29.85546875" style="486" customWidth="1"/>
    <col min="33" max="33" width="14.28515625" style="486" customWidth="1"/>
    <col min="34" max="34" width="14.140625" style="486" customWidth="1"/>
    <col min="35" max="35" width="20.140625" style="486" customWidth="1"/>
    <col min="36" max="36" width="33.85546875" style="486" customWidth="1"/>
    <col min="37" max="37" width="12.42578125" style="486" customWidth="1"/>
    <col min="38" max="38" width="15.7109375" style="486" customWidth="1"/>
    <col min="39" max="39" width="20.140625" style="486" customWidth="1"/>
    <col min="40" max="40" width="29.85546875" style="486" customWidth="1"/>
    <col min="41" max="41" width="12.42578125" style="486" customWidth="1"/>
    <col min="42" max="42" width="16.140625" style="486" customWidth="1"/>
    <col min="43" max="43" width="20.140625" style="486" customWidth="1"/>
    <col min="44" max="44" width="29.85546875" style="486" customWidth="1"/>
    <col min="45" max="45" width="25.85546875" style="486" customWidth="1"/>
    <col min="46" max="46" width="13.28515625" style="486" customWidth="1"/>
    <col min="47" max="47" width="11.5703125" style="486" customWidth="1"/>
    <col min="48" max="48" width="58.140625" style="486" customWidth="1"/>
    <col min="49" max="49" width="9.140625" style="486" customWidth="1"/>
    <col min="50" max="50" width="47.7109375" style="486" bestFit="1" customWidth="1"/>
    <col min="51" max="16384" width="9.140625" style="486"/>
  </cols>
  <sheetData>
    <row r="1" spans="1:54" s="2079" customFormat="1" ht="18">
      <c r="A1" s="5503" t="s">
        <v>1261</v>
      </c>
      <c r="B1" s="5504"/>
      <c r="C1" s="5505"/>
      <c r="D1" s="2375"/>
      <c r="E1" s="5255" t="s">
        <v>4691</v>
      </c>
      <c r="F1" s="3751"/>
      <c r="G1" s="5256" t="s">
        <v>4689</v>
      </c>
      <c r="H1" s="5257"/>
      <c r="I1" s="5257"/>
      <c r="J1" s="5257"/>
      <c r="K1" s="5257"/>
      <c r="L1" s="5257"/>
      <c r="M1" s="5257"/>
      <c r="N1" s="5257"/>
      <c r="O1" s="5258"/>
      <c r="P1" s="5259" t="s">
        <v>70</v>
      </c>
      <c r="Q1" s="5260"/>
      <c r="R1" s="5260"/>
      <c r="S1" s="5260"/>
      <c r="T1" s="5260"/>
      <c r="U1" s="5260"/>
      <c r="V1" s="5260"/>
      <c r="W1" s="5260"/>
      <c r="X1" s="5260"/>
      <c r="Y1" s="5260"/>
      <c r="Z1" s="5260"/>
      <c r="AA1" s="5260"/>
      <c r="AB1" s="5260"/>
      <c r="AC1" s="5260"/>
      <c r="AD1" s="5260"/>
      <c r="AE1" s="5260"/>
      <c r="AF1" s="5260"/>
      <c r="AG1" s="5260"/>
      <c r="AH1" s="5260"/>
      <c r="AI1" s="5260"/>
      <c r="AJ1" s="5242" t="s">
        <v>4345</v>
      </c>
      <c r="AK1" s="5243"/>
      <c r="AL1" s="5243"/>
      <c r="AM1" s="5243"/>
      <c r="AN1" s="5243"/>
      <c r="AO1" s="5243"/>
      <c r="AP1" s="5244"/>
      <c r="AQ1" s="5245" t="s">
        <v>85</v>
      </c>
      <c r="AR1" s="5246"/>
      <c r="AS1" s="5246"/>
      <c r="AT1" s="5246"/>
      <c r="AU1" s="5246"/>
      <c r="AV1" s="5246"/>
      <c r="AW1" s="5246"/>
      <c r="AX1" s="5246"/>
      <c r="AY1" s="5246"/>
      <c r="AZ1" s="5246"/>
      <c r="BA1" s="5246"/>
      <c r="BB1" s="5247"/>
    </row>
    <row r="2" spans="1:54" s="2082" customFormat="1" ht="72">
      <c r="A2" s="5252" t="str">
        <f>HYPERLINK("#Index!A4", "Index Pg")</f>
        <v>Index Pg</v>
      </c>
      <c r="B2" s="2080" t="str">
        <f>HYPERLINK("#'Summary of Abstracts'!A2", "Summary of Abst.")</f>
        <v>Summary of Abst.</v>
      </c>
      <c r="C2" s="2081"/>
      <c r="D2" s="2376"/>
      <c r="E2" s="5255"/>
      <c r="F2" s="3743"/>
      <c r="G2" s="1782" t="s">
        <v>118</v>
      </c>
      <c r="H2" s="1782" t="s">
        <v>131</v>
      </c>
      <c r="I2" s="1782" t="s">
        <v>91</v>
      </c>
      <c r="J2" s="1782" t="s">
        <v>4687</v>
      </c>
      <c r="K2" s="1782" t="s">
        <v>96</v>
      </c>
      <c r="L2" s="2172" t="s">
        <v>4052</v>
      </c>
      <c r="M2" s="2173" t="s">
        <v>4688</v>
      </c>
      <c r="N2" s="2173" t="s">
        <v>4692</v>
      </c>
      <c r="O2" s="2173" t="s">
        <v>208</v>
      </c>
      <c r="P2" s="1621" t="s">
        <v>4344</v>
      </c>
      <c r="Q2" s="1621" t="s">
        <v>3838</v>
      </c>
      <c r="R2" s="1621" t="s">
        <v>4701</v>
      </c>
      <c r="S2" s="1621" t="s">
        <v>4698</v>
      </c>
      <c r="T2" s="2280" t="s">
        <v>4699</v>
      </c>
      <c r="U2" s="1621" t="s">
        <v>4700</v>
      </c>
      <c r="V2" s="1621" t="s">
        <v>4702</v>
      </c>
      <c r="W2" s="1621" t="s">
        <v>4677</v>
      </c>
      <c r="X2" s="1621" t="s">
        <v>4703</v>
      </c>
      <c r="Y2" s="1621" t="s">
        <v>33</v>
      </c>
      <c r="Z2" s="1621" t="s">
        <v>4704</v>
      </c>
      <c r="AA2" s="1621" t="s">
        <v>4705</v>
      </c>
      <c r="AB2" s="1621" t="s">
        <v>4695</v>
      </c>
      <c r="AC2" s="1621" t="s">
        <v>740</v>
      </c>
      <c r="AD2" s="1621" t="s">
        <v>4696</v>
      </c>
      <c r="AE2" s="1621" t="s">
        <v>4697</v>
      </c>
      <c r="AF2" s="1621" t="s">
        <v>2374</v>
      </c>
      <c r="AG2" s="1621" t="s">
        <v>4706</v>
      </c>
      <c r="AH2" s="1621" t="s">
        <v>3837</v>
      </c>
      <c r="AI2" s="1621" t="s">
        <v>307</v>
      </c>
      <c r="AJ2" s="1783" t="s">
        <v>293</v>
      </c>
      <c r="AK2" s="1783" t="s">
        <v>114</v>
      </c>
      <c r="AL2" s="1783" t="s">
        <v>146</v>
      </c>
      <c r="AM2" s="1783" t="s">
        <v>4656</v>
      </c>
      <c r="AN2" s="1783" t="s">
        <v>3306</v>
      </c>
      <c r="AO2" s="1783" t="s">
        <v>3976</v>
      </c>
      <c r="AP2" s="1783" t="s">
        <v>4527</v>
      </c>
      <c r="AQ2" s="1784" t="s">
        <v>86</v>
      </c>
      <c r="AR2" s="1784" t="s">
        <v>150</v>
      </c>
      <c r="AS2" s="1784" t="s">
        <v>399</v>
      </c>
      <c r="AT2" s="1784" t="s">
        <v>152</v>
      </c>
      <c r="AU2" s="1784" t="s">
        <v>415</v>
      </c>
      <c r="AV2" s="1784" t="s">
        <v>4581</v>
      </c>
      <c r="AW2" s="1613" t="s">
        <v>4111</v>
      </c>
      <c r="AX2" s="1784" t="s">
        <v>312</v>
      </c>
      <c r="AY2" s="1784" t="s">
        <v>314</v>
      </c>
      <c r="AZ2" s="1784" t="s">
        <v>1032</v>
      </c>
      <c r="BA2" s="1784" t="s">
        <v>1018</v>
      </c>
      <c r="BB2" s="1784" t="s">
        <v>4690</v>
      </c>
    </row>
    <row r="3" spans="1:54" s="2082" customFormat="1" ht="18">
      <c r="A3" s="5253"/>
      <c r="B3" s="1624" t="str">
        <f>HYPERLINK("#'Budget Summary I'!A1:AL1", "Budget Summary I")</f>
        <v>Budget Summary I</v>
      </c>
      <c r="C3" s="1674" t="s">
        <v>4582</v>
      </c>
      <c r="D3" s="2141"/>
      <c r="E3" s="1626">
        <f>S7</f>
        <v>0</v>
      </c>
      <c r="F3" s="1626"/>
      <c r="G3" s="1627"/>
      <c r="H3" s="1627"/>
      <c r="I3" s="1627">
        <f>S19</f>
        <v>0</v>
      </c>
      <c r="J3" s="1627"/>
      <c r="K3" s="1627"/>
      <c r="L3" s="1628"/>
      <c r="M3" s="1627">
        <f>S21+S22+S23+S24+S25+S26</f>
        <v>0</v>
      </c>
      <c r="N3" s="1627"/>
      <c r="O3" s="1628"/>
      <c r="P3" s="1628"/>
      <c r="Q3" s="1628"/>
      <c r="R3" s="1628"/>
      <c r="S3" s="1628"/>
      <c r="T3" s="2281"/>
      <c r="U3" s="1628"/>
      <c r="V3" s="1628"/>
      <c r="W3" s="1628"/>
      <c r="X3" s="1628"/>
      <c r="Y3" s="1628"/>
      <c r="Z3" s="1628"/>
      <c r="AA3" s="1628"/>
      <c r="AB3" s="1628">
        <f>S10+S11+S12+S13+S14</f>
        <v>0</v>
      </c>
      <c r="AC3" s="1628"/>
      <c r="AD3" s="1628"/>
      <c r="AE3" s="1628"/>
      <c r="AF3" s="1628">
        <f>S18</f>
        <v>0</v>
      </c>
      <c r="AG3" s="1628"/>
      <c r="AH3" s="1628"/>
      <c r="AI3" s="1628">
        <f>S15+S17+S32</f>
        <v>0</v>
      </c>
      <c r="AJ3" s="1628"/>
      <c r="AK3" s="1628">
        <f>S27</f>
        <v>0</v>
      </c>
      <c r="AL3" s="1628"/>
      <c r="AM3" s="1628">
        <f>S29+S30+S28</f>
        <v>0</v>
      </c>
      <c r="AN3" s="1628">
        <f>S31</f>
        <v>0</v>
      </c>
      <c r="AO3" s="1628"/>
      <c r="AP3" s="1628"/>
      <c r="AQ3" s="1628"/>
      <c r="AR3" s="1628"/>
      <c r="AS3" s="1628"/>
      <c r="AT3" s="1628"/>
      <c r="AU3" s="1628"/>
      <c r="AV3" s="1628"/>
      <c r="AW3" s="2377"/>
      <c r="AX3" s="1628"/>
      <c r="AY3" s="1628"/>
      <c r="AZ3" s="1628"/>
      <c r="BA3" s="1628"/>
      <c r="BB3" s="1628"/>
    </row>
    <row r="4" spans="1:54" s="2082" customFormat="1" ht="18">
      <c r="A4" s="5254"/>
      <c r="B4" s="1624" t="str">
        <f>HYPERLINK("#'Budget Summary II'!A3:B5", "Budget Summary II")</f>
        <v>Budget Summary II</v>
      </c>
      <c r="C4" s="1674" t="s">
        <v>4583</v>
      </c>
      <c r="D4" s="2141"/>
      <c r="E4" s="1626">
        <f>P7</f>
        <v>234.80851999972248</v>
      </c>
      <c r="F4" s="1626"/>
      <c r="G4" s="1627"/>
      <c r="H4" s="1627"/>
      <c r="I4" s="1627">
        <f>P19</f>
        <v>0</v>
      </c>
      <c r="J4" s="1627"/>
      <c r="K4" s="1627"/>
      <c r="L4" s="1628"/>
      <c r="M4" s="1627">
        <f>P21+P22+P23+P24+P25+P26</f>
        <v>29.738519999998502</v>
      </c>
      <c r="N4" s="1627"/>
      <c r="O4" s="1628"/>
      <c r="P4" s="1628"/>
      <c r="Q4" s="1628"/>
      <c r="R4" s="1628"/>
      <c r="S4" s="1628"/>
      <c r="T4" s="2281"/>
      <c r="U4" s="1628"/>
      <c r="V4" s="1628"/>
      <c r="W4" s="1628"/>
      <c r="X4" s="1628"/>
      <c r="Y4" s="1628"/>
      <c r="Z4" s="1628"/>
      <c r="AA4" s="1628"/>
      <c r="AB4" s="1628">
        <f>P10+P11+P12+P13+P14</f>
        <v>0</v>
      </c>
      <c r="AC4" s="1628"/>
      <c r="AD4" s="1628"/>
      <c r="AE4" s="1628"/>
      <c r="AF4" s="1628">
        <f>P18</f>
        <v>204.26999999972398</v>
      </c>
      <c r="AG4" s="1628"/>
      <c r="AH4" s="1628"/>
      <c r="AI4" s="1628">
        <f>P15+P17+P32</f>
        <v>0</v>
      </c>
      <c r="AJ4" s="1628"/>
      <c r="AK4" s="1628">
        <f>P27</f>
        <v>0</v>
      </c>
      <c r="AL4" s="1628"/>
      <c r="AM4" s="1628">
        <f>P29+P30+P28</f>
        <v>0.8</v>
      </c>
      <c r="AN4" s="1628">
        <f>P31</f>
        <v>0</v>
      </c>
      <c r="AO4" s="1628"/>
      <c r="AP4" s="1628"/>
      <c r="AQ4" s="1628"/>
      <c r="AR4" s="1628"/>
      <c r="AS4" s="1628"/>
      <c r="AT4" s="1628"/>
      <c r="AU4" s="1628"/>
      <c r="AV4" s="1628"/>
      <c r="AW4" s="2377"/>
      <c r="AX4" s="1628"/>
      <c r="AY4" s="1628"/>
      <c r="AZ4" s="1628"/>
      <c r="BA4" s="1628"/>
      <c r="BB4" s="1628"/>
    </row>
    <row r="5" spans="1:54" s="2378" customFormat="1" ht="18">
      <c r="A5" s="5249" t="s">
        <v>53</v>
      </c>
      <c r="B5" s="5249" t="s">
        <v>54</v>
      </c>
      <c r="C5" s="5249" t="s">
        <v>55</v>
      </c>
      <c r="D5" s="5249" t="s">
        <v>56</v>
      </c>
      <c r="E5" s="5249" t="s">
        <v>57</v>
      </c>
      <c r="F5" s="3742"/>
      <c r="G5" s="5248" t="s">
        <v>7692</v>
      </c>
      <c r="H5" s="5248"/>
      <c r="I5" s="5248"/>
      <c r="J5" s="5248"/>
      <c r="K5" s="5248"/>
      <c r="L5" s="5271" t="s">
        <v>7689</v>
      </c>
      <c r="M5" s="5272"/>
      <c r="N5" s="5272"/>
      <c r="O5" s="5272"/>
      <c r="P5" s="5272"/>
      <c r="Q5" s="5273"/>
      <c r="R5" s="5469" t="s">
        <v>4643</v>
      </c>
      <c r="S5" s="5502"/>
      <c r="U5" s="5261" t="s">
        <v>5743</v>
      </c>
      <c r="V5" s="5261"/>
      <c r="W5" s="5261"/>
      <c r="X5" s="5261"/>
      <c r="Y5" s="5237" t="s">
        <v>5744</v>
      </c>
      <c r="Z5" s="5237"/>
      <c r="AA5" s="5237"/>
      <c r="AB5" s="5237"/>
      <c r="AC5" s="5238" t="s">
        <v>5745</v>
      </c>
      <c r="AD5" s="5238"/>
      <c r="AE5" s="5238"/>
      <c r="AF5" s="5238"/>
      <c r="AG5" s="5239" t="s">
        <v>5746</v>
      </c>
      <c r="AH5" s="5239"/>
      <c r="AI5" s="5239"/>
      <c r="AJ5" s="5239"/>
      <c r="AK5" s="5240" t="s">
        <v>5747</v>
      </c>
      <c r="AL5" s="5240"/>
      <c r="AM5" s="5240"/>
      <c r="AN5" s="5240"/>
      <c r="AO5" s="5241" t="s">
        <v>5748</v>
      </c>
      <c r="AP5" s="5241"/>
      <c r="AQ5" s="5241"/>
      <c r="AR5" s="5241"/>
      <c r="AS5" s="5237" t="s">
        <v>5749</v>
      </c>
      <c r="AT5" s="5237"/>
      <c r="AU5" s="5237"/>
      <c r="AV5" s="2168"/>
      <c r="AW5" s="5465" t="s">
        <v>53</v>
      </c>
      <c r="AX5" s="5465"/>
      <c r="AY5" s="2109"/>
    </row>
    <row r="6" spans="1:54" s="2084" customFormat="1" ht="108">
      <c r="A6" s="5249"/>
      <c r="B6" s="5249"/>
      <c r="C6" s="5249"/>
      <c r="D6" s="5249"/>
      <c r="E6" s="5249"/>
      <c r="F6" s="3742"/>
      <c r="G6" s="1630" t="s">
        <v>4604</v>
      </c>
      <c r="H6" s="1630" t="s">
        <v>4611</v>
      </c>
      <c r="I6" s="1630" t="s">
        <v>4605</v>
      </c>
      <c r="J6" s="1630" t="s">
        <v>4612</v>
      </c>
      <c r="K6" s="1630" t="s">
        <v>2527</v>
      </c>
      <c r="L6" s="1631" t="s">
        <v>58</v>
      </c>
      <c r="M6" s="1631" t="s">
        <v>59</v>
      </c>
      <c r="N6" s="1676" t="s">
        <v>60</v>
      </c>
      <c r="O6" s="1631" t="s">
        <v>61</v>
      </c>
      <c r="P6" s="1676" t="s">
        <v>62</v>
      </c>
      <c r="Q6" s="1631" t="s">
        <v>5545</v>
      </c>
      <c r="R6" s="1633" t="s">
        <v>2529</v>
      </c>
      <c r="S6" s="1788" t="s">
        <v>4644</v>
      </c>
      <c r="U6" s="1662" t="s">
        <v>5750</v>
      </c>
      <c r="V6" s="1662" t="s">
        <v>61</v>
      </c>
      <c r="W6" s="1662" t="s">
        <v>5751</v>
      </c>
      <c r="X6" s="1663" t="s">
        <v>5752</v>
      </c>
      <c r="Y6" s="1664" t="s">
        <v>5750</v>
      </c>
      <c r="Z6" s="1664" t="s">
        <v>61</v>
      </c>
      <c r="AA6" s="1662" t="s">
        <v>5751</v>
      </c>
      <c r="AB6" s="1663" t="s">
        <v>5752</v>
      </c>
      <c r="AC6" s="1664" t="s">
        <v>5750</v>
      </c>
      <c r="AD6" s="1664" t="s">
        <v>61</v>
      </c>
      <c r="AE6" s="1662" t="s">
        <v>5751</v>
      </c>
      <c r="AF6" s="1663" t="s">
        <v>5752</v>
      </c>
      <c r="AG6" s="1664" t="s">
        <v>5750</v>
      </c>
      <c r="AH6" s="1664" t="s">
        <v>61</v>
      </c>
      <c r="AI6" s="1662" t="s">
        <v>5751</v>
      </c>
      <c r="AJ6" s="1663" t="s">
        <v>5752</v>
      </c>
      <c r="AK6" s="1664" t="s">
        <v>5750</v>
      </c>
      <c r="AL6" s="1664" t="s">
        <v>61</v>
      </c>
      <c r="AM6" s="1662" t="s">
        <v>5751</v>
      </c>
      <c r="AN6" s="1663" t="s">
        <v>5752</v>
      </c>
      <c r="AO6" s="1664" t="s">
        <v>5750</v>
      </c>
      <c r="AP6" s="1664" t="s">
        <v>61</v>
      </c>
      <c r="AQ6" s="1662" t="s">
        <v>5751</v>
      </c>
      <c r="AR6" s="1663" t="s">
        <v>5752</v>
      </c>
      <c r="AS6" s="1662" t="s">
        <v>5751</v>
      </c>
      <c r="AT6" s="1665" t="s">
        <v>5753</v>
      </c>
      <c r="AU6" s="1662" t="s">
        <v>5754</v>
      </c>
      <c r="AV6" s="1666" t="s">
        <v>5752</v>
      </c>
      <c r="AW6" s="5465"/>
      <c r="AX6" s="5465"/>
      <c r="AY6" s="2111"/>
    </row>
    <row r="7" spans="1:54" s="2079" customFormat="1" ht="18.75">
      <c r="A7" s="1635">
        <v>14</v>
      </c>
      <c r="B7" s="1636"/>
      <c r="C7" s="1635" t="s">
        <v>1262</v>
      </c>
      <c r="D7" s="1681"/>
      <c r="E7" s="1681"/>
      <c r="F7" s="4302"/>
      <c r="G7" s="1635"/>
      <c r="H7" s="1635"/>
      <c r="I7" s="1635"/>
      <c r="J7" s="1635"/>
      <c r="K7" s="1635"/>
      <c r="L7" s="1635"/>
      <c r="M7" s="1635"/>
      <c r="N7" s="1684"/>
      <c r="O7" s="1635"/>
      <c r="P7" s="1684">
        <f>P8+P16</f>
        <v>234.80851999972248</v>
      </c>
      <c r="Q7" s="1635"/>
      <c r="R7" s="1635"/>
      <c r="S7" s="1684">
        <f>S8+S16</f>
        <v>0</v>
      </c>
      <c r="U7" s="2126"/>
      <c r="V7" s="2126"/>
      <c r="W7" s="1684">
        <f>W8+W16</f>
        <v>23480851.99997225</v>
      </c>
      <c r="X7" s="2143"/>
      <c r="Y7" s="2126"/>
      <c r="Z7" s="2126"/>
      <c r="AA7" s="1684">
        <f>AA8+AA16</f>
        <v>22302251.99997225</v>
      </c>
      <c r="AB7" s="2126"/>
      <c r="AC7" s="2126"/>
      <c r="AD7" s="2126"/>
      <c r="AE7" s="1684">
        <f>AE8+AE16</f>
        <v>668000</v>
      </c>
      <c r="AF7" s="2126"/>
      <c r="AG7" s="2126"/>
      <c r="AH7" s="2126"/>
      <c r="AI7" s="1684">
        <f>AI8+AI16</f>
        <v>244600</v>
      </c>
      <c r="AJ7" s="2126"/>
      <c r="AK7" s="2126"/>
      <c r="AL7" s="2126"/>
      <c r="AM7" s="1684">
        <f>AM8+AM16</f>
        <v>117800</v>
      </c>
      <c r="AN7" s="2126"/>
      <c r="AO7" s="2126"/>
      <c r="AP7" s="2126"/>
      <c r="AQ7" s="1684">
        <f>AQ8+AQ16</f>
        <v>148200</v>
      </c>
      <c r="AR7" s="2126"/>
      <c r="AS7" s="1684">
        <f>AS8+AS16</f>
        <v>23480851.99997225</v>
      </c>
      <c r="AT7" s="2126"/>
      <c r="AU7" s="2126"/>
      <c r="AV7" s="2126"/>
      <c r="AW7" s="3656">
        <v>14</v>
      </c>
      <c r="AX7" s="4866"/>
      <c r="AY7" s="2126"/>
    </row>
    <row r="8" spans="1:54" s="2079" customFormat="1" ht="18.75">
      <c r="A8" s="2114">
        <v>14.1</v>
      </c>
      <c r="B8" s="2175" t="s">
        <v>1263</v>
      </c>
      <c r="C8" s="2176" t="s">
        <v>1264</v>
      </c>
      <c r="D8" s="2223"/>
      <c r="E8" s="2223"/>
      <c r="F8" s="4302"/>
      <c r="G8" s="2094"/>
      <c r="H8" s="2094"/>
      <c r="I8" s="2094"/>
      <c r="J8" s="2094"/>
      <c r="K8" s="2094"/>
      <c r="L8" s="2094"/>
      <c r="M8" s="2094"/>
      <c r="N8" s="1694"/>
      <c r="O8" s="1695"/>
      <c r="P8" s="1696">
        <f>P9+P15</f>
        <v>0</v>
      </c>
      <c r="Q8" s="2346"/>
      <c r="R8" s="2346"/>
      <c r="S8" s="1696">
        <f>S9+S15</f>
        <v>0</v>
      </c>
      <c r="U8" s="2126"/>
      <c r="V8" s="2126"/>
      <c r="W8" s="1696">
        <f>W9+W15</f>
        <v>0</v>
      </c>
      <c r="X8" s="2143"/>
      <c r="Y8" s="2126"/>
      <c r="Z8" s="2126"/>
      <c r="AA8" s="1696">
        <f>AA9+AA15</f>
        <v>0</v>
      </c>
      <c r="AB8" s="2126"/>
      <c r="AC8" s="2126"/>
      <c r="AD8" s="2126"/>
      <c r="AE8" s="1696">
        <f>AE9+AE15</f>
        <v>0</v>
      </c>
      <c r="AF8" s="2126"/>
      <c r="AG8" s="2126"/>
      <c r="AH8" s="2126"/>
      <c r="AI8" s="1696">
        <f>AI9+AI15</f>
        <v>0</v>
      </c>
      <c r="AJ8" s="2126"/>
      <c r="AK8" s="2126"/>
      <c r="AL8" s="2126"/>
      <c r="AM8" s="1696">
        <f>AM9+AM15</f>
        <v>0</v>
      </c>
      <c r="AN8" s="2126"/>
      <c r="AO8" s="2126"/>
      <c r="AP8" s="2126"/>
      <c r="AQ8" s="1696">
        <f>AQ9+AQ15</f>
        <v>0</v>
      </c>
      <c r="AR8" s="2126"/>
      <c r="AS8" s="1696">
        <f>AS9+AS15</f>
        <v>0</v>
      </c>
      <c r="AT8" s="2126"/>
      <c r="AU8" s="2126"/>
      <c r="AV8" s="2126"/>
      <c r="AW8" s="502">
        <v>14.1</v>
      </c>
      <c r="AX8" s="4866"/>
      <c r="AY8" s="2126"/>
    </row>
    <row r="9" spans="1:54" s="2079" customFormat="1" ht="18.75">
      <c r="A9" s="2122" t="s">
        <v>1265</v>
      </c>
      <c r="B9" s="1817" t="s">
        <v>1266</v>
      </c>
      <c r="C9" s="1828" t="s">
        <v>41</v>
      </c>
      <c r="D9" s="2099"/>
      <c r="E9" s="2099"/>
      <c r="F9" s="4302"/>
      <c r="G9" s="2120"/>
      <c r="H9" s="2120"/>
      <c r="I9" s="2120"/>
      <c r="J9" s="2120"/>
      <c r="K9" s="2120"/>
      <c r="L9" s="2120"/>
      <c r="M9" s="2120"/>
      <c r="N9" s="2102"/>
      <c r="O9" s="2379"/>
      <c r="P9" s="2380">
        <f>SUM(P10:P14)</f>
        <v>0</v>
      </c>
      <c r="Q9" s="2381"/>
      <c r="R9" s="2101"/>
      <c r="S9" s="2380">
        <f>SUM(S10:S14)</f>
        <v>0</v>
      </c>
      <c r="U9" s="1666"/>
      <c r="V9" s="1666"/>
      <c r="W9" s="2380">
        <f>SUM(W10:W14)</f>
        <v>0</v>
      </c>
      <c r="X9" s="1669"/>
      <c r="Y9" s="1666"/>
      <c r="Z9" s="1666"/>
      <c r="AA9" s="2380">
        <f>SUM(AA10:AA14)</f>
        <v>0</v>
      </c>
      <c r="AB9" s="1666"/>
      <c r="AC9" s="1666"/>
      <c r="AD9" s="1666"/>
      <c r="AE9" s="2380">
        <f>SUM(AE10:AE14)</f>
        <v>0</v>
      </c>
      <c r="AF9" s="1666"/>
      <c r="AG9" s="1666"/>
      <c r="AH9" s="1666"/>
      <c r="AI9" s="2380">
        <f>SUM(AI10:AI14)</f>
        <v>0</v>
      </c>
      <c r="AJ9" s="1666"/>
      <c r="AK9" s="1666"/>
      <c r="AL9" s="1666"/>
      <c r="AM9" s="2380">
        <f>SUM(AM10:AM14)</f>
        <v>0</v>
      </c>
      <c r="AN9" s="1666"/>
      <c r="AO9" s="1666"/>
      <c r="AP9" s="1666"/>
      <c r="AQ9" s="2380">
        <f>SUM(AQ10:AQ14)</f>
        <v>0</v>
      </c>
      <c r="AR9" s="1666"/>
      <c r="AS9" s="2380">
        <f>SUM(AS10:AS14)</f>
        <v>0</v>
      </c>
      <c r="AT9" s="1666"/>
      <c r="AU9" s="1666"/>
      <c r="AV9" s="1666"/>
      <c r="AW9" s="323" t="s">
        <v>1265</v>
      </c>
      <c r="AX9" s="4866"/>
      <c r="AY9" s="2126"/>
    </row>
    <row r="10" spans="1:54" s="2079" customFormat="1" ht="56.25">
      <c r="A10" s="2097" t="s">
        <v>2855</v>
      </c>
      <c r="B10" s="1644" t="s">
        <v>1267</v>
      </c>
      <c r="C10" s="1644" t="s">
        <v>2650</v>
      </c>
      <c r="D10" s="1620" t="s">
        <v>70</v>
      </c>
      <c r="E10" s="2111" t="s">
        <v>3878</v>
      </c>
      <c r="F10" s="4302" t="s">
        <v>6204</v>
      </c>
      <c r="G10" s="2163"/>
      <c r="H10" s="2163"/>
      <c r="I10" s="2163"/>
      <c r="J10" s="2163"/>
      <c r="K10" s="2163"/>
      <c r="L10" s="2163"/>
      <c r="M10" s="1648">
        <f>U10</f>
        <v>0</v>
      </c>
      <c r="N10" s="1729">
        <f t="shared" ref="N10:N15" si="0">M10/100000</f>
        <v>0</v>
      </c>
      <c r="O10" s="1648">
        <f>V10</f>
        <v>0</v>
      </c>
      <c r="P10" s="1729">
        <f t="shared" ref="P10:P15" si="1">N10*O10</f>
        <v>0</v>
      </c>
      <c r="Q10" s="2382" t="str">
        <f t="shared" ref="Q10:Q15" si="2">X10</f>
        <v xml:space="preserve">STATE: ; PDY: ; KKL: ; MHE: ; YNM: </v>
      </c>
      <c r="R10" s="2383"/>
      <c r="S10" s="2357"/>
      <c r="U10" s="1666">
        <f t="shared" ref="U10:U32" si="3">IFERROR(AS10/AT10,0)</f>
        <v>0</v>
      </c>
      <c r="V10" s="1666">
        <f t="shared" ref="V10:V32" si="4">Z10+AD10+AH10+AL10+AP10</f>
        <v>0</v>
      </c>
      <c r="W10" s="1666">
        <f t="shared" ref="W10:W32" si="5">U10*V10</f>
        <v>0</v>
      </c>
      <c r="X10" s="1669" t="str">
        <f t="shared" ref="X10:X32" si="6">"STATE: "&amp;AB10&amp;"; PDY: "&amp;AF10&amp;"; KKL: "&amp;AJ10&amp;"; MHE: "&amp;AN10&amp;"; YNM: "&amp;AR10</f>
        <v xml:space="preserve">STATE: ; PDY: ; KKL: ; MHE: ; YNM: </v>
      </c>
      <c r="Y10" s="1666"/>
      <c r="Z10" s="1666"/>
      <c r="AA10" s="1666"/>
      <c r="AB10" s="3353"/>
      <c r="AC10" s="1666"/>
      <c r="AD10" s="1666"/>
      <c r="AE10" s="1666">
        <f t="shared" ref="AE10:AE32" si="7">AC10*AD10</f>
        <v>0</v>
      </c>
      <c r="AF10" s="1666"/>
      <c r="AG10" s="1666"/>
      <c r="AH10" s="1666"/>
      <c r="AI10" s="1666">
        <f t="shared" ref="AI10:AI32" si="8">AG10*AH10</f>
        <v>0</v>
      </c>
      <c r="AJ10" s="1666"/>
      <c r="AK10" s="1666"/>
      <c r="AL10" s="1666"/>
      <c r="AM10" s="1666">
        <f t="shared" ref="AM10:AM32" si="9">AK10*AL10</f>
        <v>0</v>
      </c>
      <c r="AN10" s="1666"/>
      <c r="AO10" s="1666"/>
      <c r="AP10" s="1666"/>
      <c r="AQ10" s="1666">
        <f t="shared" ref="AQ10:AQ32" si="10">AO10*AP10</f>
        <v>0</v>
      </c>
      <c r="AR10" s="1666"/>
      <c r="AS10" s="1666">
        <f t="shared" ref="AS10:AS32" si="11">AA10+AE10+AI10+AM10+AQ10</f>
        <v>0</v>
      </c>
      <c r="AT10" s="1666">
        <f t="shared" ref="AT10:AT32" si="12">Z10+AD10+AH10+AL10+AP10</f>
        <v>0</v>
      </c>
      <c r="AU10" s="1666">
        <f t="shared" ref="AU10:AU32" si="13">IFERROR((AS10/AT10),0)</f>
        <v>0</v>
      </c>
      <c r="AV10" s="1669" t="str">
        <f t="shared" ref="AV10:AV32" si="14">"STATE: "&amp;AB10&amp;"; PDY: "&amp;AF10&amp;"; KKL: "&amp;AJ10&amp;"; MHE: "&amp;AN10&amp;"; YNM: "&amp;AR10</f>
        <v xml:space="preserve">STATE: ; PDY: ; KKL: ; MHE: ; YNM: </v>
      </c>
      <c r="AW10" s="3661" t="s">
        <v>2855</v>
      </c>
      <c r="AX10" s="4867" t="s">
        <v>6204</v>
      </c>
      <c r="AY10" s="2126"/>
    </row>
    <row r="11" spans="1:54" s="2079" customFormat="1" ht="56.25">
      <c r="A11" s="2097" t="s">
        <v>2856</v>
      </c>
      <c r="B11" s="1644" t="s">
        <v>2355</v>
      </c>
      <c r="C11" s="1644" t="s">
        <v>4870</v>
      </c>
      <c r="D11" s="1620" t="s">
        <v>70</v>
      </c>
      <c r="E11" s="2111" t="s">
        <v>5089</v>
      </c>
      <c r="F11" s="4302" t="s">
        <v>6204</v>
      </c>
      <c r="G11" s="2149">
        <v>2</v>
      </c>
      <c r="H11" s="2149">
        <v>2</v>
      </c>
      <c r="I11" s="2384">
        <v>4.4375999999999998</v>
      </c>
      <c r="J11" s="2149">
        <v>3.1</v>
      </c>
      <c r="K11" s="2149"/>
      <c r="L11" s="2163"/>
      <c r="M11" s="1648">
        <f>U11</f>
        <v>0</v>
      </c>
      <c r="N11" s="1729">
        <f t="shared" si="0"/>
        <v>0</v>
      </c>
      <c r="O11" s="1648">
        <f>V11</f>
        <v>0</v>
      </c>
      <c r="P11" s="1729">
        <f t="shared" si="1"/>
        <v>0</v>
      </c>
      <c r="Q11" s="2382" t="str">
        <f t="shared" si="2"/>
        <v xml:space="preserve">STATE: shifted to SD Annexure; PDY: ; KKL: ; MHE: ; YNM: </v>
      </c>
      <c r="R11" s="2385">
        <f>'Abs11. NTEP'!Q48</f>
        <v>0</v>
      </c>
      <c r="S11" s="1773">
        <f>'Abs11. NTEP'!R48</f>
        <v>0</v>
      </c>
      <c r="U11" s="1666">
        <f t="shared" si="3"/>
        <v>0</v>
      </c>
      <c r="V11" s="1666">
        <f t="shared" si="4"/>
        <v>0</v>
      </c>
      <c r="W11" s="1666">
        <f t="shared" si="5"/>
        <v>0</v>
      </c>
      <c r="X11" s="1669" t="str">
        <f t="shared" si="6"/>
        <v xml:space="preserve">STATE: shifted to SD Annexure; PDY: ; KKL: ; MHE: ; YNM: </v>
      </c>
      <c r="Y11" s="1666"/>
      <c r="Z11" s="1666"/>
      <c r="AA11" s="1666"/>
      <c r="AB11" s="2611" t="s">
        <v>7125</v>
      </c>
      <c r="AC11" s="1666"/>
      <c r="AD11" s="1666"/>
      <c r="AE11" s="1666">
        <f t="shared" si="7"/>
        <v>0</v>
      </c>
      <c r="AF11" s="1666"/>
      <c r="AG11" s="1666"/>
      <c r="AH11" s="1666"/>
      <c r="AI11" s="1666">
        <f t="shared" si="8"/>
        <v>0</v>
      </c>
      <c r="AJ11" s="1666"/>
      <c r="AK11" s="1666"/>
      <c r="AL11" s="1666"/>
      <c r="AM11" s="1666">
        <f t="shared" si="9"/>
        <v>0</v>
      </c>
      <c r="AN11" s="1666"/>
      <c r="AO11" s="1666"/>
      <c r="AP11" s="1666"/>
      <c r="AQ11" s="1666">
        <f t="shared" si="10"/>
        <v>0</v>
      </c>
      <c r="AR11" s="1666"/>
      <c r="AS11" s="1666">
        <f t="shared" si="11"/>
        <v>0</v>
      </c>
      <c r="AT11" s="1666">
        <f t="shared" si="12"/>
        <v>0</v>
      </c>
      <c r="AU11" s="1666">
        <f t="shared" si="13"/>
        <v>0</v>
      </c>
      <c r="AV11" s="1669" t="str">
        <f t="shared" si="14"/>
        <v xml:space="preserve">STATE: shifted to SD Annexure; PDY: ; KKL: ; MHE: ; YNM: </v>
      </c>
      <c r="AW11" s="3661" t="s">
        <v>2856</v>
      </c>
      <c r="AX11" s="4867" t="s">
        <v>6204</v>
      </c>
      <c r="AY11" s="2126"/>
    </row>
    <row r="12" spans="1:54" s="2079" customFormat="1" ht="56.25">
      <c r="A12" s="2097" t="s">
        <v>2857</v>
      </c>
      <c r="B12" s="1817"/>
      <c r="C12" s="1644" t="s">
        <v>1308</v>
      </c>
      <c r="D12" s="1620" t="s">
        <v>70</v>
      </c>
      <c r="E12" s="2111" t="s">
        <v>3878</v>
      </c>
      <c r="F12" s="4302" t="s">
        <v>6204</v>
      </c>
      <c r="G12" s="2149"/>
      <c r="H12" s="2149"/>
      <c r="I12" s="2149"/>
      <c r="J12" s="2149"/>
      <c r="K12" s="2149"/>
      <c r="L12" s="2163"/>
      <c r="M12" s="1648"/>
      <c r="N12" s="1729">
        <f t="shared" si="0"/>
        <v>0</v>
      </c>
      <c r="O12" s="1648"/>
      <c r="P12" s="2386">
        <f t="shared" si="1"/>
        <v>0</v>
      </c>
      <c r="Q12" s="2382" t="str">
        <f t="shared" si="2"/>
        <v xml:space="preserve">STATE: ; PDY: ; KKL: ; MHE: ; YNM: </v>
      </c>
      <c r="R12" s="2387"/>
      <c r="S12" s="2357"/>
      <c r="U12" s="1666">
        <f t="shared" si="3"/>
        <v>0</v>
      </c>
      <c r="V12" s="1666">
        <f t="shared" si="4"/>
        <v>0</v>
      </c>
      <c r="W12" s="1666">
        <f t="shared" si="5"/>
        <v>0</v>
      </c>
      <c r="X12" s="1669" t="str">
        <f t="shared" si="6"/>
        <v xml:space="preserve">STATE: ; PDY: ; KKL: ; MHE: ; YNM: </v>
      </c>
      <c r="Y12" s="1666"/>
      <c r="Z12" s="1666"/>
      <c r="AA12" s="1666">
        <f t="shared" ref="AA12:AA32" si="15">Y12*Z12</f>
        <v>0</v>
      </c>
      <c r="AB12" s="1666"/>
      <c r="AC12" s="1666"/>
      <c r="AD12" s="1666"/>
      <c r="AE12" s="1666">
        <f t="shared" si="7"/>
        <v>0</v>
      </c>
      <c r="AF12" s="1666"/>
      <c r="AG12" s="1666"/>
      <c r="AH12" s="1666"/>
      <c r="AI12" s="1666">
        <f t="shared" si="8"/>
        <v>0</v>
      </c>
      <c r="AJ12" s="1666"/>
      <c r="AK12" s="1666"/>
      <c r="AL12" s="1666"/>
      <c r="AM12" s="1666">
        <f t="shared" si="9"/>
        <v>0</v>
      </c>
      <c r="AN12" s="1666"/>
      <c r="AO12" s="1666"/>
      <c r="AP12" s="1666"/>
      <c r="AQ12" s="1666">
        <f t="shared" si="10"/>
        <v>0</v>
      </c>
      <c r="AR12" s="1666"/>
      <c r="AS12" s="1666">
        <f t="shared" si="11"/>
        <v>0</v>
      </c>
      <c r="AT12" s="1666">
        <f t="shared" si="12"/>
        <v>0</v>
      </c>
      <c r="AU12" s="1666">
        <f t="shared" si="13"/>
        <v>0</v>
      </c>
      <c r="AV12" s="1669" t="str">
        <f t="shared" si="14"/>
        <v xml:space="preserve">STATE: ; PDY: ; KKL: ; MHE: ; YNM: </v>
      </c>
      <c r="AW12" s="3661" t="s">
        <v>2857</v>
      </c>
      <c r="AX12" s="4867" t="s">
        <v>6204</v>
      </c>
      <c r="AY12" s="2126"/>
    </row>
    <row r="13" spans="1:54" s="2079" customFormat="1" ht="56.25">
      <c r="A13" s="2097" t="s">
        <v>3820</v>
      </c>
      <c r="B13" s="1817"/>
      <c r="C13" s="1828" t="s">
        <v>714</v>
      </c>
      <c r="D13" s="1620" t="s">
        <v>70</v>
      </c>
      <c r="E13" s="2111" t="s">
        <v>3878</v>
      </c>
      <c r="F13" s="4302" t="s">
        <v>6204</v>
      </c>
      <c r="G13" s="2149">
        <v>2</v>
      </c>
      <c r="H13" s="2149">
        <v>2</v>
      </c>
      <c r="I13" s="2384">
        <v>0.22</v>
      </c>
      <c r="J13" s="2149">
        <v>0.15</v>
      </c>
      <c r="K13" s="2149"/>
      <c r="L13" s="2163"/>
      <c r="M13" s="1648">
        <f>U13</f>
        <v>0</v>
      </c>
      <c r="N13" s="1729">
        <f>M13/100000</f>
        <v>0</v>
      </c>
      <c r="O13" s="1648">
        <f>V13</f>
        <v>0</v>
      </c>
      <c r="P13" s="1729">
        <f>N13*O13</f>
        <v>0</v>
      </c>
      <c r="Q13" s="2382" t="str">
        <f t="shared" si="2"/>
        <v xml:space="preserve">STATE: shifted to SD Annexure; PDY: ; KKL: ; MHE: ; YNM: </v>
      </c>
      <c r="R13" s="2387"/>
      <c r="S13" s="2357"/>
      <c r="U13" s="1666">
        <f t="shared" si="3"/>
        <v>0</v>
      </c>
      <c r="V13" s="1666">
        <f t="shared" si="4"/>
        <v>0</v>
      </c>
      <c r="W13" s="1666">
        <f t="shared" si="5"/>
        <v>0</v>
      </c>
      <c r="X13" s="1669" t="str">
        <f t="shared" si="6"/>
        <v xml:space="preserve">STATE: shifted to SD Annexure; PDY: ; KKL: ; MHE: ; YNM: </v>
      </c>
      <c r="Y13" s="1666"/>
      <c r="Z13" s="1666"/>
      <c r="AA13" s="1666"/>
      <c r="AB13" s="2611" t="s">
        <v>7125</v>
      </c>
      <c r="AC13" s="1666"/>
      <c r="AD13" s="1666"/>
      <c r="AE13" s="1666">
        <f t="shared" si="7"/>
        <v>0</v>
      </c>
      <c r="AF13" s="1666"/>
      <c r="AG13" s="1666"/>
      <c r="AH13" s="1666"/>
      <c r="AI13" s="1666">
        <f t="shared" si="8"/>
        <v>0</v>
      </c>
      <c r="AJ13" s="1666"/>
      <c r="AK13" s="1666"/>
      <c r="AL13" s="1666"/>
      <c r="AM13" s="1666">
        <f t="shared" si="9"/>
        <v>0</v>
      </c>
      <c r="AN13" s="1666"/>
      <c r="AO13" s="1666"/>
      <c r="AP13" s="1666"/>
      <c r="AQ13" s="1666">
        <f t="shared" si="10"/>
        <v>0</v>
      </c>
      <c r="AR13" s="1666"/>
      <c r="AS13" s="1666">
        <f t="shared" si="11"/>
        <v>0</v>
      </c>
      <c r="AT13" s="1666">
        <f t="shared" si="12"/>
        <v>0</v>
      </c>
      <c r="AU13" s="1666">
        <f t="shared" si="13"/>
        <v>0</v>
      </c>
      <c r="AV13" s="1669" t="str">
        <f t="shared" si="14"/>
        <v xml:space="preserve">STATE: shifted to SD Annexure; PDY: ; KKL: ; MHE: ; YNM: </v>
      </c>
      <c r="AW13" s="3661" t="s">
        <v>3820</v>
      </c>
      <c r="AX13" s="4867" t="s">
        <v>6204</v>
      </c>
      <c r="AY13" s="2126"/>
    </row>
    <row r="14" spans="1:54" s="2079" customFormat="1" ht="56.25">
      <c r="A14" s="2097" t="s">
        <v>3821</v>
      </c>
      <c r="B14" s="1817"/>
      <c r="C14" s="1828" t="s">
        <v>716</v>
      </c>
      <c r="D14" s="1620" t="s">
        <v>70</v>
      </c>
      <c r="E14" s="2111" t="s">
        <v>3878</v>
      </c>
      <c r="F14" s="4302" t="s">
        <v>6204</v>
      </c>
      <c r="G14" s="2149">
        <v>1</v>
      </c>
      <c r="H14" s="2149">
        <v>1</v>
      </c>
      <c r="I14" s="2384">
        <v>0.24</v>
      </c>
      <c r="J14" s="2149">
        <v>0.16</v>
      </c>
      <c r="K14" s="2149"/>
      <c r="L14" s="2163"/>
      <c r="M14" s="1648">
        <f>U14</f>
        <v>0</v>
      </c>
      <c r="N14" s="1729">
        <f>M14/100000</f>
        <v>0</v>
      </c>
      <c r="O14" s="1648">
        <f>V14</f>
        <v>0</v>
      </c>
      <c r="P14" s="1729">
        <f>N14*O14</f>
        <v>0</v>
      </c>
      <c r="Q14" s="2382" t="str">
        <f t="shared" si="2"/>
        <v xml:space="preserve">STATE: shifted to SD Annexure; PDY: ; KKL: ; MHE: ; YNM: </v>
      </c>
      <c r="R14" s="2387"/>
      <c r="S14" s="2357"/>
      <c r="U14" s="1666">
        <f t="shared" si="3"/>
        <v>0</v>
      </c>
      <c r="V14" s="1666">
        <f t="shared" si="4"/>
        <v>0</v>
      </c>
      <c r="W14" s="1666">
        <f t="shared" si="5"/>
        <v>0</v>
      </c>
      <c r="X14" s="1669" t="str">
        <f t="shared" si="6"/>
        <v xml:space="preserve">STATE: shifted to SD Annexure; PDY: ; KKL: ; MHE: ; YNM: </v>
      </c>
      <c r="Y14" s="1666"/>
      <c r="Z14" s="1666"/>
      <c r="AA14" s="1666"/>
      <c r="AB14" s="2611" t="s">
        <v>7125</v>
      </c>
      <c r="AC14" s="1666"/>
      <c r="AD14" s="1666"/>
      <c r="AE14" s="1666">
        <f t="shared" si="7"/>
        <v>0</v>
      </c>
      <c r="AF14" s="1666"/>
      <c r="AG14" s="1666"/>
      <c r="AH14" s="1666"/>
      <c r="AI14" s="1666">
        <f t="shared" si="8"/>
        <v>0</v>
      </c>
      <c r="AJ14" s="1666"/>
      <c r="AK14" s="1666"/>
      <c r="AL14" s="1666"/>
      <c r="AM14" s="1666">
        <f t="shared" si="9"/>
        <v>0</v>
      </c>
      <c r="AN14" s="1666"/>
      <c r="AO14" s="1666"/>
      <c r="AP14" s="1666"/>
      <c r="AQ14" s="1666">
        <f t="shared" si="10"/>
        <v>0</v>
      </c>
      <c r="AR14" s="1666"/>
      <c r="AS14" s="1666">
        <f t="shared" si="11"/>
        <v>0</v>
      </c>
      <c r="AT14" s="1666">
        <f t="shared" si="12"/>
        <v>0</v>
      </c>
      <c r="AU14" s="1666">
        <f t="shared" si="13"/>
        <v>0</v>
      </c>
      <c r="AV14" s="1669" t="str">
        <f t="shared" si="14"/>
        <v xml:space="preserve">STATE: shifted to SD Annexure; PDY: ; KKL: ; MHE: ; YNM: </v>
      </c>
      <c r="AW14" s="3661" t="s">
        <v>3821</v>
      </c>
      <c r="AX14" s="4867" t="s">
        <v>6204</v>
      </c>
      <c r="AY14" s="2126"/>
    </row>
    <row r="15" spans="1:54" s="2082" customFormat="1" ht="56.25">
      <c r="A15" s="2122" t="s">
        <v>1268</v>
      </c>
      <c r="B15" s="2122"/>
      <c r="C15" s="2122" t="s">
        <v>2651</v>
      </c>
      <c r="D15" s="1620" t="s">
        <v>70</v>
      </c>
      <c r="E15" s="2099" t="s">
        <v>70</v>
      </c>
      <c r="F15" s="4303" t="s">
        <v>6205</v>
      </c>
      <c r="G15" s="2121"/>
      <c r="H15" s="2121"/>
      <c r="I15" s="2121"/>
      <c r="J15" s="2121"/>
      <c r="K15" s="2121"/>
      <c r="L15" s="2121"/>
      <c r="M15" s="2115"/>
      <c r="N15" s="2102">
        <f t="shared" si="0"/>
        <v>0</v>
      </c>
      <c r="O15" s="2115"/>
      <c r="P15" s="2102">
        <f t="shared" si="1"/>
        <v>0</v>
      </c>
      <c r="Q15" s="2382" t="str">
        <f t="shared" si="2"/>
        <v xml:space="preserve">STATE: ; PDY: ; KKL: ; MHE: ; YNM: </v>
      </c>
      <c r="R15" s="2388"/>
      <c r="S15" s="2380"/>
      <c r="U15" s="1666">
        <f t="shared" si="3"/>
        <v>0</v>
      </c>
      <c r="V15" s="1666">
        <f t="shared" si="4"/>
        <v>0</v>
      </c>
      <c r="W15" s="1666">
        <f t="shared" si="5"/>
        <v>0</v>
      </c>
      <c r="X15" s="1669" t="str">
        <f t="shared" si="6"/>
        <v xml:space="preserve">STATE: ; PDY: ; KKL: ; MHE: ; YNM: </v>
      </c>
      <c r="Y15" s="1666"/>
      <c r="Z15" s="1666"/>
      <c r="AA15" s="1666">
        <f t="shared" si="15"/>
        <v>0</v>
      </c>
      <c r="AB15" s="1666"/>
      <c r="AC15" s="1666"/>
      <c r="AD15" s="1666"/>
      <c r="AE15" s="1666">
        <f t="shared" si="7"/>
        <v>0</v>
      </c>
      <c r="AF15" s="1666"/>
      <c r="AG15" s="1666"/>
      <c r="AH15" s="1666"/>
      <c r="AI15" s="1666">
        <f t="shared" si="8"/>
        <v>0</v>
      </c>
      <c r="AJ15" s="1666"/>
      <c r="AK15" s="1666"/>
      <c r="AL15" s="1666"/>
      <c r="AM15" s="1666">
        <f t="shared" si="9"/>
        <v>0</v>
      </c>
      <c r="AN15" s="1666"/>
      <c r="AO15" s="1666"/>
      <c r="AP15" s="1666"/>
      <c r="AQ15" s="1666">
        <f t="shared" si="10"/>
        <v>0</v>
      </c>
      <c r="AR15" s="1666"/>
      <c r="AS15" s="1666">
        <f t="shared" si="11"/>
        <v>0</v>
      </c>
      <c r="AT15" s="1666">
        <f t="shared" si="12"/>
        <v>0</v>
      </c>
      <c r="AU15" s="1666">
        <f t="shared" si="13"/>
        <v>0</v>
      </c>
      <c r="AV15" s="1669" t="str">
        <f t="shared" si="14"/>
        <v xml:space="preserve">STATE: ; PDY: ; KKL: ; MHE: ; YNM: </v>
      </c>
      <c r="AW15" s="323" t="s">
        <v>1268</v>
      </c>
      <c r="AX15" s="4868" t="s">
        <v>6205</v>
      </c>
      <c r="AY15" s="2128"/>
    </row>
    <row r="16" spans="1:54" s="2079" customFormat="1" ht="18.75">
      <c r="A16" s="2114">
        <v>14.2</v>
      </c>
      <c r="B16" s="2175"/>
      <c r="C16" s="2176" t="s">
        <v>2652</v>
      </c>
      <c r="D16" s="2223"/>
      <c r="E16" s="2223"/>
      <c r="F16" s="4302"/>
      <c r="G16" s="2224"/>
      <c r="H16" s="2224"/>
      <c r="I16" s="2224"/>
      <c r="J16" s="2224"/>
      <c r="K16" s="2224"/>
      <c r="L16" s="2224"/>
      <c r="M16" s="2224"/>
      <c r="N16" s="1694"/>
      <c r="O16" s="2389"/>
      <c r="P16" s="1696">
        <f>SUM(P17:P20)+SUM(P23:P32)</f>
        <v>234.80851999972248</v>
      </c>
      <c r="Q16" s="2390"/>
      <c r="R16" s="2391"/>
      <c r="S16" s="1696">
        <f>SUM(S17:S20)+SUM(S23:S32)</f>
        <v>0</v>
      </c>
      <c r="U16" s="1666"/>
      <c r="V16" s="1666"/>
      <c r="W16" s="1696">
        <f>SUM(W17:W20)+SUM(W23:W32)</f>
        <v>23480851.99997225</v>
      </c>
      <c r="X16" s="1669"/>
      <c r="Y16" s="1666"/>
      <c r="Z16" s="1666"/>
      <c r="AA16" s="1696">
        <f>SUM(AA17:AA20)+SUM(AA23:AA32)</f>
        <v>22302251.99997225</v>
      </c>
      <c r="AB16" s="1666"/>
      <c r="AC16" s="1666"/>
      <c r="AD16" s="1666"/>
      <c r="AE16" s="1696">
        <f>SUM(AE17:AE20)+SUM(AE23:AE32)</f>
        <v>668000</v>
      </c>
      <c r="AF16" s="1666"/>
      <c r="AG16" s="1666"/>
      <c r="AH16" s="1666"/>
      <c r="AI16" s="1696">
        <f>SUM(AI17:AI20)+SUM(AI23:AI32)</f>
        <v>244600</v>
      </c>
      <c r="AJ16" s="1666"/>
      <c r="AK16" s="1666"/>
      <c r="AL16" s="1666"/>
      <c r="AM16" s="1696">
        <f>SUM(AM17:AM20)+SUM(AM23:AM32)</f>
        <v>117800</v>
      </c>
      <c r="AN16" s="1666"/>
      <c r="AO16" s="1666"/>
      <c r="AP16" s="1666"/>
      <c r="AQ16" s="1696">
        <f>SUM(AQ17:AQ20)+SUM(AQ23:AQ32)</f>
        <v>148200</v>
      </c>
      <c r="AR16" s="1666"/>
      <c r="AS16" s="1696">
        <f>SUM(AS17:AS20)+SUM(AS23:AS32)</f>
        <v>23480851.99997225</v>
      </c>
      <c r="AT16" s="1666"/>
      <c r="AU16" s="1666"/>
      <c r="AV16" s="1669"/>
      <c r="AW16" s="502">
        <v>14.2</v>
      </c>
      <c r="AX16" s="4866"/>
      <c r="AY16" s="2126"/>
    </row>
    <row r="17" spans="1:51" s="2079" customFormat="1" ht="68.25" customHeight="1">
      <c r="A17" s="2101" t="s">
        <v>1270</v>
      </c>
      <c r="B17" s="1644" t="s">
        <v>1269</v>
      </c>
      <c r="C17" s="1644" t="s">
        <v>2653</v>
      </c>
      <c r="D17" s="1620" t="s">
        <v>70</v>
      </c>
      <c r="E17" s="2111" t="s">
        <v>70</v>
      </c>
      <c r="F17" s="4303" t="s">
        <v>6205</v>
      </c>
      <c r="G17" s="2149"/>
      <c r="H17" s="2149"/>
      <c r="I17" s="2149"/>
      <c r="J17" s="2149"/>
      <c r="K17" s="2149"/>
      <c r="L17" s="2149"/>
      <c r="M17" s="1648"/>
      <c r="N17" s="1729">
        <f>M17/100000</f>
        <v>0</v>
      </c>
      <c r="O17" s="1648"/>
      <c r="P17" s="1729">
        <f>N17*O17</f>
        <v>0</v>
      </c>
      <c r="Q17" s="2382" t="str">
        <f>X17</f>
        <v xml:space="preserve">STATE: ; PDY: ; KKL: ; MHE: ; YNM: </v>
      </c>
      <c r="R17" s="2387"/>
      <c r="S17" s="2392"/>
      <c r="U17" s="1666">
        <f t="shared" si="3"/>
        <v>0</v>
      </c>
      <c r="V17" s="1666">
        <f t="shared" si="4"/>
        <v>0</v>
      </c>
      <c r="W17" s="1666">
        <f t="shared" si="5"/>
        <v>0</v>
      </c>
      <c r="X17" s="1669" t="str">
        <f t="shared" si="6"/>
        <v xml:space="preserve">STATE: ; PDY: ; KKL: ; MHE: ; YNM: </v>
      </c>
      <c r="Y17" s="1666"/>
      <c r="Z17" s="1666"/>
      <c r="AA17" s="1666">
        <f t="shared" si="15"/>
        <v>0</v>
      </c>
      <c r="AB17" s="1666"/>
      <c r="AC17" s="1666"/>
      <c r="AD17" s="1666"/>
      <c r="AE17" s="1666">
        <f t="shared" si="7"/>
        <v>0</v>
      </c>
      <c r="AF17" s="1666"/>
      <c r="AG17" s="1666"/>
      <c r="AH17" s="1666"/>
      <c r="AI17" s="1666">
        <f t="shared" si="8"/>
        <v>0</v>
      </c>
      <c r="AJ17" s="1666"/>
      <c r="AK17" s="1666"/>
      <c r="AL17" s="1666"/>
      <c r="AM17" s="1666">
        <f t="shared" si="9"/>
        <v>0</v>
      </c>
      <c r="AN17" s="1666"/>
      <c r="AO17" s="1666"/>
      <c r="AP17" s="1666"/>
      <c r="AQ17" s="1666">
        <f t="shared" si="10"/>
        <v>0</v>
      </c>
      <c r="AR17" s="1666"/>
      <c r="AS17" s="1666">
        <f t="shared" si="11"/>
        <v>0</v>
      </c>
      <c r="AT17" s="1666">
        <f t="shared" si="12"/>
        <v>0</v>
      </c>
      <c r="AU17" s="1666">
        <f t="shared" si="13"/>
        <v>0</v>
      </c>
      <c r="AV17" s="1669" t="str">
        <f t="shared" si="14"/>
        <v xml:space="preserve">STATE: ; PDY: ; KKL: ; MHE: ; YNM: </v>
      </c>
      <c r="AW17" s="3675" t="s">
        <v>1270</v>
      </c>
      <c r="AX17" s="4869" t="s">
        <v>6205</v>
      </c>
      <c r="AY17" s="3379"/>
    </row>
    <row r="18" spans="1:51" s="2079" customFormat="1" ht="409.5">
      <c r="A18" s="2101" t="s">
        <v>1273</v>
      </c>
      <c r="B18" s="1644" t="s">
        <v>1271</v>
      </c>
      <c r="C18" s="2126" t="s">
        <v>1272</v>
      </c>
      <c r="D18" s="1620" t="s">
        <v>70</v>
      </c>
      <c r="E18" s="2111" t="s">
        <v>5571</v>
      </c>
      <c r="F18" s="4302" t="s">
        <v>6206</v>
      </c>
      <c r="G18" s="2163"/>
      <c r="H18" s="2163"/>
      <c r="I18" s="2149">
        <v>96.44</v>
      </c>
      <c r="J18" s="2355"/>
      <c r="K18" s="2163"/>
      <c r="L18" s="2163"/>
      <c r="M18" s="3746">
        <f>U18</f>
        <v>38039.106145199999</v>
      </c>
      <c r="N18" s="1729">
        <f>M18/100000</f>
        <v>0.38039106145199997</v>
      </c>
      <c r="O18" s="3746">
        <f>V18</f>
        <v>537</v>
      </c>
      <c r="P18" s="1729">
        <f>N18*O18</f>
        <v>204.26999999972398</v>
      </c>
      <c r="Q18" s="2382" t="str">
        <f t="shared" ref="Q18:Q32" si="16">X18</f>
        <v xml:space="preserve">STATE: Hardware :  As there is no dedicated computers systems available at the pharmacy of PHC/CHC and District Hospital a separate Destop computers are proposed and the existing computers, Under sub centers may be utilised for the DVDMS. The FTTH Connections under PHCs/CHCs/Sub centeres are proposed to be utilised for DVDMS rather than PHC/CHC/Sub centers, the Lastmile connecttivity proposed for CGP, and District Hospitals. The networking is proposed for CGP &amp; District Hospitals. Computer table &amp; chairs are proposed for CGP &amp; District Hospitals and PHCs. Hardware - Pdy - Non - Requrring Expenditure - Recurring Expenditure - ; KKL: Non - Requrring Expenditure -  Recurring Expeenditure - ; MHE: Non - Requrring Expenditure -  Recurring Expeenditure - ; YNM: Non - Requrring Expenditure -  Recurring Expeenditure - )  Total -  Software : DVDMS Financial Payment Models - Training &amp; preparation of training Material, Implementation Team - , Essential services Yearly charges - ,  optional services yearly charges ( the same shall be applicable if the services of CDAC are being utilized - Grand Total - 204.27 Lakhs ; PDY: ; KKL: ; MHE: ; YNM: </v>
      </c>
      <c r="R18" s="2393">
        <f>'Ab4. HMIS-MCTS'!Q19</f>
        <v>0</v>
      </c>
      <c r="S18" s="2373">
        <f>'Ab4. HMIS-MCTS'!R19</f>
        <v>0</v>
      </c>
      <c r="U18" s="1666">
        <f t="shared" si="3"/>
        <v>38039.106145199999</v>
      </c>
      <c r="V18" s="1666">
        <f t="shared" si="4"/>
        <v>537</v>
      </c>
      <c r="W18" s="1666">
        <f t="shared" si="5"/>
        <v>20426999.999972399</v>
      </c>
      <c r="X18" s="1669" t="str">
        <f t="shared" si="6"/>
        <v xml:space="preserve">STATE: Hardware :  As there is no dedicated computers systems available at the pharmacy of PHC/CHC and District Hospital a separate Destop computers are proposed and the existing computers, Under sub centers may be utilised for the DVDMS. The FTTH Connections under PHCs/CHCs/Sub centeres are proposed to be utilised for DVDMS rather than PHC/CHC/Sub centers, the Lastmile connecttivity proposed for CGP, and District Hospitals. The networking is proposed for CGP &amp; District Hospitals. Computer table &amp; chairs are proposed for CGP &amp; District Hospitals and PHCs. Hardware - Pdy - Non - Requrring Expenditure - Recurring Expenditure - ; KKL: Non - Requrring Expenditure -  Recurring Expeenditure - ; MHE: Non - Requrring Expenditure -  Recurring Expeenditure - ; YNM: Non - Requrring Expenditure -  Recurring Expeenditure - )  Total -  Software : DVDMS Financial Payment Models - Training &amp; preparation of training Material, Implementation Team - , Essential services Yearly charges - ,  optional services yearly charges ( the same shall be applicable if the services of CDAC are being utilized - Grand Total - 204.27 Lakhs ; PDY: ; KKL: ; MHE: ; YNM: </v>
      </c>
      <c r="Y18" s="1729">
        <v>38039.106145199999</v>
      </c>
      <c r="Z18" s="3746">
        <v>537</v>
      </c>
      <c r="AA18" s="1729">
        <f t="shared" si="15"/>
        <v>20426999.999972399</v>
      </c>
      <c r="AB18" s="1669" t="s">
        <v>8245</v>
      </c>
      <c r="AC18" s="1666"/>
      <c r="AD18" s="1666"/>
      <c r="AE18" s="1666">
        <f t="shared" si="7"/>
        <v>0</v>
      </c>
      <c r="AF18" s="1666"/>
      <c r="AG18" s="1666"/>
      <c r="AH18" s="1666"/>
      <c r="AI18" s="1666">
        <f t="shared" si="8"/>
        <v>0</v>
      </c>
      <c r="AJ18" s="1666"/>
      <c r="AK18" s="1666"/>
      <c r="AL18" s="1666"/>
      <c r="AM18" s="1666">
        <f t="shared" si="9"/>
        <v>0</v>
      </c>
      <c r="AN18" s="1666"/>
      <c r="AO18" s="1666"/>
      <c r="AP18" s="1666"/>
      <c r="AQ18" s="1666">
        <f t="shared" si="10"/>
        <v>0</v>
      </c>
      <c r="AR18" s="1666"/>
      <c r="AS18" s="1666">
        <f t="shared" si="11"/>
        <v>20426999.999972399</v>
      </c>
      <c r="AT18" s="1666">
        <f t="shared" si="12"/>
        <v>537</v>
      </c>
      <c r="AU18" s="1666">
        <f t="shared" si="13"/>
        <v>38039.106145199999</v>
      </c>
      <c r="AV18" s="1669" t="str">
        <f t="shared" si="14"/>
        <v xml:space="preserve">STATE: Hardware :  As there is no dedicated computers systems available at the pharmacy of PHC/CHC and District Hospital a separate Destop computers are proposed and the existing computers, Under sub centers may be utilised for the DVDMS. The FTTH Connections under PHCs/CHCs/Sub centeres are proposed to be utilised for DVDMS rather than PHC/CHC/Sub centers, the Lastmile connecttivity proposed for CGP, and District Hospitals. The networking is proposed for CGP &amp; District Hospitals. Computer table &amp; chairs are proposed for CGP &amp; District Hospitals and PHCs. Hardware - Pdy - Non - Requrring Expenditure - Recurring Expenditure - ; KKL: Non - Requrring Expenditure -  Recurring Expeenditure - ; MHE: Non - Requrring Expenditure -  Recurring Expeenditure - ; YNM: Non - Requrring Expenditure -  Recurring Expeenditure - )  Total -  Software : DVDMS Financial Payment Models - Training &amp; preparation of training Material, Implementation Team - , Essential services Yearly charges - ,  optional services yearly charges ( the same shall be applicable if the services of CDAC are being utilized - Grand Total - 204.27 Lakhs ; PDY: ; KKL: ; MHE: ; YNM: </v>
      </c>
      <c r="AW18" s="3675" t="s">
        <v>1273</v>
      </c>
      <c r="AX18" s="4870" t="s">
        <v>6206</v>
      </c>
      <c r="AY18" s="3379" t="s">
        <v>7898</v>
      </c>
    </row>
    <row r="19" spans="1:51" s="2079" customFormat="1" ht="36">
      <c r="A19" s="2101" t="s">
        <v>1276</v>
      </c>
      <c r="B19" s="1817"/>
      <c r="C19" s="2126" t="s">
        <v>2484</v>
      </c>
      <c r="D19" s="2371" t="s">
        <v>90</v>
      </c>
      <c r="E19" s="2111" t="s">
        <v>91</v>
      </c>
      <c r="F19" s="4302" t="s">
        <v>6207</v>
      </c>
      <c r="G19" s="2163"/>
      <c r="H19" s="2163"/>
      <c r="I19" s="2355"/>
      <c r="J19" s="2355"/>
      <c r="K19" s="2163"/>
      <c r="L19" s="2163"/>
      <c r="M19" s="1648"/>
      <c r="N19" s="1729">
        <f>M19/100000</f>
        <v>0</v>
      </c>
      <c r="O19" s="1648"/>
      <c r="P19" s="1729">
        <f t="shared" ref="P19:P32" si="17">N19*O19</f>
        <v>0</v>
      </c>
      <c r="Q19" s="2382" t="str">
        <f t="shared" si="16"/>
        <v xml:space="preserve">STATE: ; PDY: ; KKL: ; MHE: ; YNM: </v>
      </c>
      <c r="R19" s="2385">
        <f>'Ab1. RMNCH+A'!Q284</f>
        <v>0</v>
      </c>
      <c r="S19" s="2394">
        <f>'Ab1. RMNCH+A'!R284</f>
        <v>0</v>
      </c>
      <c r="U19" s="1666">
        <f t="shared" si="3"/>
        <v>0</v>
      </c>
      <c r="V19" s="1666">
        <f t="shared" si="4"/>
        <v>0</v>
      </c>
      <c r="W19" s="1666">
        <f t="shared" si="5"/>
        <v>0</v>
      </c>
      <c r="X19" s="1669" t="str">
        <f t="shared" si="6"/>
        <v xml:space="preserve">STATE: ; PDY: ; KKL: ; MHE: ; YNM: </v>
      </c>
      <c r="Y19" s="1666"/>
      <c r="Z19" s="1666"/>
      <c r="AA19" s="1666">
        <f t="shared" si="15"/>
        <v>0</v>
      </c>
      <c r="AB19" s="1666"/>
      <c r="AC19" s="1666"/>
      <c r="AD19" s="1666"/>
      <c r="AE19" s="1666">
        <f t="shared" si="7"/>
        <v>0</v>
      </c>
      <c r="AF19" s="1666"/>
      <c r="AG19" s="1666"/>
      <c r="AH19" s="1666"/>
      <c r="AI19" s="1666">
        <f t="shared" si="8"/>
        <v>0</v>
      </c>
      <c r="AJ19" s="1666"/>
      <c r="AK19" s="1666"/>
      <c r="AL19" s="1666"/>
      <c r="AM19" s="1666">
        <f t="shared" si="9"/>
        <v>0</v>
      </c>
      <c r="AN19" s="1666"/>
      <c r="AO19" s="1666"/>
      <c r="AP19" s="1666"/>
      <c r="AQ19" s="1666">
        <f t="shared" si="10"/>
        <v>0</v>
      </c>
      <c r="AR19" s="1666"/>
      <c r="AS19" s="1666">
        <f t="shared" si="11"/>
        <v>0</v>
      </c>
      <c r="AT19" s="1666">
        <f t="shared" si="12"/>
        <v>0</v>
      </c>
      <c r="AU19" s="1666">
        <f t="shared" si="13"/>
        <v>0</v>
      </c>
      <c r="AV19" s="1669" t="str">
        <f t="shared" si="14"/>
        <v xml:space="preserve">STATE: ; PDY: ; KKL: ; MHE: ; YNM: </v>
      </c>
      <c r="AW19" s="3675" t="s">
        <v>1276</v>
      </c>
      <c r="AX19" s="4870" t="s">
        <v>6207</v>
      </c>
      <c r="AY19" s="3379"/>
    </row>
    <row r="20" spans="1:51" s="2092" customFormat="1" ht="21">
      <c r="A20" s="2395" t="s">
        <v>1279</v>
      </c>
      <c r="B20" s="2347"/>
      <c r="C20" s="2348" t="s">
        <v>4124</v>
      </c>
      <c r="D20" s="2147"/>
      <c r="E20" s="2147"/>
      <c r="F20" s="4304"/>
      <c r="G20" s="2366"/>
      <c r="H20" s="2366"/>
      <c r="I20" s="2368"/>
      <c r="J20" s="2368"/>
      <c r="K20" s="2366"/>
      <c r="L20" s="2366"/>
      <c r="M20" s="2366"/>
      <c r="N20" s="2396"/>
      <c r="O20" s="2397"/>
      <c r="P20" s="2396">
        <f>P21+P22</f>
        <v>0</v>
      </c>
      <c r="Q20" s="2382"/>
      <c r="R20" s="2398"/>
      <c r="S20" s="2396">
        <f>S21+S22</f>
        <v>0</v>
      </c>
      <c r="U20" s="1666"/>
      <c r="V20" s="1666"/>
      <c r="W20" s="2396">
        <f>W21+W22</f>
        <v>0</v>
      </c>
      <c r="X20" s="1669"/>
      <c r="Y20" s="1666"/>
      <c r="Z20" s="1666"/>
      <c r="AA20" s="2396">
        <f>AA21+AA22</f>
        <v>0</v>
      </c>
      <c r="AB20" s="1666"/>
      <c r="AC20" s="1666"/>
      <c r="AD20" s="1666"/>
      <c r="AE20" s="2396">
        <f>AE21+AE22</f>
        <v>0</v>
      </c>
      <c r="AF20" s="1666"/>
      <c r="AG20" s="1666"/>
      <c r="AH20" s="1666"/>
      <c r="AI20" s="2396">
        <f>AI21+AI22</f>
        <v>0</v>
      </c>
      <c r="AJ20" s="1666"/>
      <c r="AK20" s="1666"/>
      <c r="AL20" s="1666"/>
      <c r="AM20" s="2396">
        <f>AM21+AM22</f>
        <v>0</v>
      </c>
      <c r="AN20" s="1666"/>
      <c r="AO20" s="1666"/>
      <c r="AP20" s="1666"/>
      <c r="AQ20" s="2396">
        <f>AQ21+AQ22</f>
        <v>0</v>
      </c>
      <c r="AR20" s="1666"/>
      <c r="AS20" s="2396">
        <f>AS21+AS22</f>
        <v>0</v>
      </c>
      <c r="AT20" s="1666"/>
      <c r="AU20" s="1666"/>
      <c r="AV20" s="1669"/>
      <c r="AW20" s="3678" t="s">
        <v>1279</v>
      </c>
      <c r="AX20" s="4871"/>
      <c r="AY20" s="3402"/>
    </row>
    <row r="21" spans="1:51" s="2079" customFormat="1" ht="37.5">
      <c r="A21" s="2101" t="s">
        <v>4123</v>
      </c>
      <c r="B21" s="1644" t="s">
        <v>1274</v>
      </c>
      <c r="C21" s="1644" t="s">
        <v>1275</v>
      </c>
      <c r="D21" s="2371" t="s">
        <v>90</v>
      </c>
      <c r="E21" s="2111" t="s">
        <v>205</v>
      </c>
      <c r="F21" s="4302" t="s">
        <v>6208</v>
      </c>
      <c r="G21" s="2163"/>
      <c r="H21" s="2163"/>
      <c r="I21" s="2355"/>
      <c r="J21" s="2355"/>
      <c r="K21" s="2163"/>
      <c r="L21" s="2163"/>
      <c r="M21" s="1648"/>
      <c r="N21" s="1729">
        <f t="shared" ref="N21:N27" si="18">M21/100000</f>
        <v>0</v>
      </c>
      <c r="O21" s="1648"/>
      <c r="P21" s="1729">
        <f t="shared" si="17"/>
        <v>0</v>
      </c>
      <c r="Q21" s="2382" t="str">
        <f t="shared" si="16"/>
        <v xml:space="preserve">STATE: ; PDY: ; KKL: ; MHE: ; YNM: </v>
      </c>
      <c r="R21" s="2385">
        <f>'Ab1. RMNCH+A'!Q426</f>
        <v>0</v>
      </c>
      <c r="S21" s="2394">
        <f>'Ab1. RMNCH+A'!R426</f>
        <v>0</v>
      </c>
      <c r="U21" s="1666">
        <f t="shared" si="3"/>
        <v>0</v>
      </c>
      <c r="V21" s="1666">
        <f t="shared" si="4"/>
        <v>0</v>
      </c>
      <c r="W21" s="1666">
        <f t="shared" si="5"/>
        <v>0</v>
      </c>
      <c r="X21" s="1669" t="str">
        <f t="shared" si="6"/>
        <v xml:space="preserve">STATE: ; PDY: ; KKL: ; MHE: ; YNM: </v>
      </c>
      <c r="Y21" s="1666"/>
      <c r="Z21" s="1666"/>
      <c r="AA21" s="1666">
        <f t="shared" si="15"/>
        <v>0</v>
      </c>
      <c r="AB21" s="1666"/>
      <c r="AC21" s="1666"/>
      <c r="AD21" s="1666"/>
      <c r="AE21" s="1666">
        <f t="shared" si="7"/>
        <v>0</v>
      </c>
      <c r="AF21" s="1666"/>
      <c r="AG21" s="1666"/>
      <c r="AH21" s="1666"/>
      <c r="AI21" s="1666">
        <f t="shared" si="8"/>
        <v>0</v>
      </c>
      <c r="AJ21" s="1666"/>
      <c r="AK21" s="1666"/>
      <c r="AL21" s="1666"/>
      <c r="AM21" s="1666">
        <f t="shared" si="9"/>
        <v>0</v>
      </c>
      <c r="AN21" s="1666"/>
      <c r="AO21" s="1666"/>
      <c r="AP21" s="1666"/>
      <c r="AQ21" s="1666">
        <f t="shared" si="10"/>
        <v>0</v>
      </c>
      <c r="AR21" s="1666"/>
      <c r="AS21" s="1666">
        <f t="shared" si="11"/>
        <v>0</v>
      </c>
      <c r="AT21" s="1666">
        <f t="shared" si="12"/>
        <v>0</v>
      </c>
      <c r="AU21" s="1666">
        <f t="shared" si="13"/>
        <v>0</v>
      </c>
      <c r="AV21" s="1669" t="str">
        <f t="shared" si="14"/>
        <v xml:space="preserve">STATE: ; PDY: ; KKL: ; MHE: ; YNM: </v>
      </c>
      <c r="AW21" s="3675" t="s">
        <v>4123</v>
      </c>
      <c r="AX21" s="4870" t="s">
        <v>6208</v>
      </c>
      <c r="AY21" s="3379"/>
    </row>
    <row r="22" spans="1:51" s="2079" customFormat="1" ht="37.5">
      <c r="A22" s="2101" t="s">
        <v>4125</v>
      </c>
      <c r="B22" s="1817"/>
      <c r="C22" s="1644" t="s">
        <v>4126</v>
      </c>
      <c r="D22" s="2371" t="s">
        <v>90</v>
      </c>
      <c r="E22" s="2111" t="s">
        <v>205</v>
      </c>
      <c r="F22" s="4302" t="s">
        <v>6208</v>
      </c>
      <c r="G22" s="2163"/>
      <c r="H22" s="2163"/>
      <c r="I22" s="2355"/>
      <c r="J22" s="2355"/>
      <c r="K22" s="2163"/>
      <c r="L22" s="2163"/>
      <c r="M22" s="1648"/>
      <c r="N22" s="1729">
        <f t="shared" si="18"/>
        <v>0</v>
      </c>
      <c r="O22" s="1648"/>
      <c r="P22" s="1729">
        <f>N22*O22</f>
        <v>0</v>
      </c>
      <c r="Q22" s="2382" t="str">
        <f t="shared" si="16"/>
        <v xml:space="preserve">STATE: ; PDY: ; KKL: ; MHE: ; YNM: </v>
      </c>
      <c r="R22" s="2385">
        <f>'Ab1. RMNCH+A'!Q427</f>
        <v>0</v>
      </c>
      <c r="S22" s="2394">
        <f>'Ab1. RMNCH+A'!R427</f>
        <v>0</v>
      </c>
      <c r="U22" s="1666">
        <f t="shared" si="3"/>
        <v>0</v>
      </c>
      <c r="V22" s="1666">
        <f t="shared" si="4"/>
        <v>0</v>
      </c>
      <c r="W22" s="1666">
        <f t="shared" si="5"/>
        <v>0</v>
      </c>
      <c r="X22" s="1669" t="str">
        <f t="shared" si="6"/>
        <v xml:space="preserve">STATE: ; PDY: ; KKL: ; MHE: ; YNM: </v>
      </c>
      <c r="Y22" s="1666"/>
      <c r="Z22" s="1666"/>
      <c r="AA22" s="1666">
        <f t="shared" si="15"/>
        <v>0</v>
      </c>
      <c r="AB22" s="1666"/>
      <c r="AC22" s="1666"/>
      <c r="AD22" s="1666"/>
      <c r="AE22" s="1666">
        <f t="shared" si="7"/>
        <v>0</v>
      </c>
      <c r="AF22" s="1666"/>
      <c r="AG22" s="1666"/>
      <c r="AH22" s="1666"/>
      <c r="AI22" s="1666">
        <f t="shared" si="8"/>
        <v>0</v>
      </c>
      <c r="AJ22" s="1666"/>
      <c r="AK22" s="1666"/>
      <c r="AL22" s="1666"/>
      <c r="AM22" s="1666">
        <f t="shared" si="9"/>
        <v>0</v>
      </c>
      <c r="AN22" s="1666"/>
      <c r="AO22" s="1666"/>
      <c r="AP22" s="1666"/>
      <c r="AQ22" s="1666">
        <f t="shared" si="10"/>
        <v>0</v>
      </c>
      <c r="AR22" s="1666"/>
      <c r="AS22" s="1666">
        <f t="shared" si="11"/>
        <v>0</v>
      </c>
      <c r="AT22" s="1666">
        <f t="shared" si="12"/>
        <v>0</v>
      </c>
      <c r="AU22" s="1666">
        <f t="shared" si="13"/>
        <v>0</v>
      </c>
      <c r="AV22" s="1669" t="str">
        <f t="shared" si="14"/>
        <v xml:space="preserve">STATE: ; PDY: ; KKL: ; MHE: ; YNM: </v>
      </c>
      <c r="AW22" s="3675" t="s">
        <v>4125</v>
      </c>
      <c r="AX22" s="4870" t="s">
        <v>6208</v>
      </c>
      <c r="AY22" s="3379"/>
    </row>
    <row r="23" spans="1:51" s="2079" customFormat="1" ht="90">
      <c r="A23" s="2101" t="s">
        <v>1282</v>
      </c>
      <c r="B23" s="1644" t="s">
        <v>1277</v>
      </c>
      <c r="C23" s="1644" t="s">
        <v>1278</v>
      </c>
      <c r="D23" s="2371" t="s">
        <v>90</v>
      </c>
      <c r="E23" s="2111" t="s">
        <v>205</v>
      </c>
      <c r="F23" s="4302" t="s">
        <v>6208</v>
      </c>
      <c r="G23" s="2163"/>
      <c r="H23" s="2163"/>
      <c r="I23" s="2355">
        <v>5.8198500000000006</v>
      </c>
      <c r="J23" s="2355"/>
      <c r="K23" s="2163"/>
      <c r="L23" s="2163"/>
      <c r="M23" s="1648">
        <f>U23</f>
        <v>90</v>
      </c>
      <c r="N23" s="1729">
        <f t="shared" si="18"/>
        <v>8.9999999999999998E-4</v>
      </c>
      <c r="O23" s="1648">
        <f>V23</f>
        <v>8040</v>
      </c>
      <c r="P23" s="1729">
        <f t="shared" si="17"/>
        <v>7.2359999999999998</v>
      </c>
      <c r="Q23" s="2382" t="str">
        <f t="shared" si="16"/>
        <v>STATE: ; PDY: Rs.90 per session; KKL: Rs.90 per session; MHE: Rs.90 per session; YNM: Rs.90 per session</v>
      </c>
      <c r="R23" s="2385">
        <f>'Ab1. RMNCH+A'!Q428</f>
        <v>0</v>
      </c>
      <c r="S23" s="2394">
        <f>'Ab1. RMNCH+A'!R428</f>
        <v>0</v>
      </c>
      <c r="U23" s="1666">
        <f t="shared" si="3"/>
        <v>90</v>
      </c>
      <c r="V23" s="1666">
        <f t="shared" si="4"/>
        <v>8040</v>
      </c>
      <c r="W23" s="1666">
        <f t="shared" si="5"/>
        <v>723600</v>
      </c>
      <c r="X23" s="1669" t="str">
        <f t="shared" si="6"/>
        <v>STATE: ; PDY: Rs.90 per session; KKL: Rs.90 per session; MHE: Rs.90 per session; YNM: Rs.90 per session</v>
      </c>
      <c r="Y23" s="2157"/>
      <c r="Z23" s="2157"/>
      <c r="AA23" s="2157">
        <f t="shared" si="15"/>
        <v>0</v>
      </c>
      <c r="AB23" s="2157"/>
      <c r="AC23" s="2200">
        <v>90</v>
      </c>
      <c r="AD23" s="2200">
        <v>4800</v>
      </c>
      <c r="AE23" s="2200">
        <f t="shared" si="7"/>
        <v>432000</v>
      </c>
      <c r="AF23" s="2194" t="s">
        <v>6721</v>
      </c>
      <c r="AG23" s="2200">
        <v>90</v>
      </c>
      <c r="AH23" s="2200">
        <v>1440</v>
      </c>
      <c r="AI23" s="2200">
        <f t="shared" si="8"/>
        <v>129600</v>
      </c>
      <c r="AJ23" s="2194" t="s">
        <v>6721</v>
      </c>
      <c r="AK23" s="2200">
        <v>90</v>
      </c>
      <c r="AL23" s="2200">
        <v>720</v>
      </c>
      <c r="AM23" s="2200">
        <f t="shared" si="9"/>
        <v>64800</v>
      </c>
      <c r="AN23" s="2194" t="s">
        <v>6721</v>
      </c>
      <c r="AO23" s="2200">
        <v>90</v>
      </c>
      <c r="AP23" s="2200">
        <v>1080</v>
      </c>
      <c r="AQ23" s="2200">
        <f t="shared" si="10"/>
        <v>97200</v>
      </c>
      <c r="AR23" s="2194" t="s">
        <v>6721</v>
      </c>
      <c r="AS23" s="1666">
        <f t="shared" si="11"/>
        <v>723600</v>
      </c>
      <c r="AT23" s="1666">
        <f t="shared" si="12"/>
        <v>8040</v>
      </c>
      <c r="AU23" s="1666">
        <f t="shared" si="13"/>
        <v>90</v>
      </c>
      <c r="AV23" s="1669" t="str">
        <f t="shared" si="14"/>
        <v>STATE: ; PDY: Rs.90 per session; KKL: Rs.90 per session; MHE: Rs.90 per session; YNM: Rs.90 per session</v>
      </c>
      <c r="AW23" s="3675" t="s">
        <v>1282</v>
      </c>
      <c r="AX23" s="4870" t="s">
        <v>6208</v>
      </c>
      <c r="AY23" s="4981" t="s">
        <v>7963</v>
      </c>
    </row>
    <row r="24" spans="1:51" s="2079" customFormat="1" ht="234">
      <c r="A24" s="2101" t="s">
        <v>1285</v>
      </c>
      <c r="B24" s="1644" t="s">
        <v>1280</v>
      </c>
      <c r="C24" s="1644" t="s">
        <v>1281</v>
      </c>
      <c r="D24" s="2371" t="s">
        <v>90</v>
      </c>
      <c r="E24" s="2111" t="s">
        <v>205</v>
      </c>
      <c r="F24" s="4302" t="s">
        <v>6208</v>
      </c>
      <c r="G24" s="2163"/>
      <c r="H24" s="2163"/>
      <c r="I24" s="2355">
        <v>4</v>
      </c>
      <c r="J24" s="2355"/>
      <c r="K24" s="2163"/>
      <c r="L24" s="2163"/>
      <c r="M24" s="1648">
        <f>U24</f>
        <v>100000</v>
      </c>
      <c r="N24" s="1729">
        <f t="shared" si="18"/>
        <v>1</v>
      </c>
      <c r="O24" s="1648">
        <f>V24</f>
        <v>4</v>
      </c>
      <c r="P24" s="1729">
        <f t="shared" si="17"/>
        <v>4</v>
      </c>
      <c r="Q24" s="2382" t="str">
        <f t="shared" si="16"/>
        <v>STATE: ; PDY: POL for vaccine delivery from state to district and district to PHC/CHCs; KKL: POL for vaccine delivery from state to district and district to PHC/CHCs; MHE: POL for vaccine delivery from state to district and district to PHC/CHCs; YNM: POL for vaccine delivery from state to district and district to PHC/CHCs</v>
      </c>
      <c r="R24" s="2385">
        <f>'Ab1. RMNCH+A'!Q429</f>
        <v>0</v>
      </c>
      <c r="S24" s="2394">
        <f>'Ab1. RMNCH+A'!R429</f>
        <v>0</v>
      </c>
      <c r="U24" s="1666">
        <f t="shared" si="3"/>
        <v>100000</v>
      </c>
      <c r="V24" s="1666">
        <f t="shared" si="4"/>
        <v>4</v>
      </c>
      <c r="W24" s="1666">
        <f t="shared" si="5"/>
        <v>400000</v>
      </c>
      <c r="X24" s="1669" t="str">
        <f t="shared" si="6"/>
        <v>STATE: ; PDY: POL for vaccine delivery from state to district and district to PHC/CHCs; KKL: POL for vaccine delivery from state to district and district to PHC/CHCs; MHE: POL for vaccine delivery from state to district and district to PHC/CHCs; YNM: POL for vaccine delivery from state to district and district to PHC/CHCs</v>
      </c>
      <c r="Y24" s="2157"/>
      <c r="Z24" s="2157"/>
      <c r="AA24" s="2157">
        <f t="shared" si="15"/>
        <v>0</v>
      </c>
      <c r="AB24" s="2157"/>
      <c r="AC24" s="1768">
        <v>200000</v>
      </c>
      <c r="AD24" s="1768">
        <v>1</v>
      </c>
      <c r="AE24" s="1769">
        <f t="shared" si="7"/>
        <v>200000</v>
      </c>
      <c r="AF24" s="1769" t="s">
        <v>6722</v>
      </c>
      <c r="AG24" s="1768">
        <v>100000</v>
      </c>
      <c r="AH24" s="1768">
        <v>1</v>
      </c>
      <c r="AI24" s="1769">
        <f t="shared" si="8"/>
        <v>100000</v>
      </c>
      <c r="AJ24" s="1769" t="s">
        <v>6722</v>
      </c>
      <c r="AK24" s="1768">
        <v>50000</v>
      </c>
      <c r="AL24" s="1768">
        <v>1</v>
      </c>
      <c r="AM24" s="1769">
        <f t="shared" si="9"/>
        <v>50000</v>
      </c>
      <c r="AN24" s="1769" t="s">
        <v>6722</v>
      </c>
      <c r="AO24" s="1768">
        <v>50000</v>
      </c>
      <c r="AP24" s="1768">
        <v>1</v>
      </c>
      <c r="AQ24" s="1769">
        <f t="shared" si="10"/>
        <v>50000</v>
      </c>
      <c r="AR24" s="1769" t="s">
        <v>6722</v>
      </c>
      <c r="AS24" s="1666">
        <f t="shared" si="11"/>
        <v>400000</v>
      </c>
      <c r="AT24" s="1666">
        <f t="shared" si="12"/>
        <v>4</v>
      </c>
      <c r="AU24" s="1666">
        <f t="shared" si="13"/>
        <v>100000</v>
      </c>
      <c r="AV24" s="1669" t="str">
        <f t="shared" si="14"/>
        <v>STATE: ; PDY: POL for vaccine delivery from state to district and district to PHC/CHCs; KKL: POL for vaccine delivery from state to district and district to PHC/CHCs; MHE: POL for vaccine delivery from state to district and district to PHC/CHCs; YNM: POL for vaccine delivery from state to district and district to PHC/CHCs</v>
      </c>
      <c r="AW24" s="3675" t="s">
        <v>1285</v>
      </c>
      <c r="AX24" s="4870" t="s">
        <v>6208</v>
      </c>
      <c r="AY24" s="4981" t="s">
        <v>7963</v>
      </c>
    </row>
    <row r="25" spans="1:51" s="2079" customFormat="1" ht="90">
      <c r="A25" s="2101" t="s">
        <v>1287</v>
      </c>
      <c r="B25" s="1644" t="s">
        <v>1283</v>
      </c>
      <c r="C25" s="1644" t="s">
        <v>1284</v>
      </c>
      <c r="D25" s="2371" t="s">
        <v>90</v>
      </c>
      <c r="E25" s="2111" t="s">
        <v>205</v>
      </c>
      <c r="F25" s="4302" t="s">
        <v>6209</v>
      </c>
      <c r="G25" s="2163"/>
      <c r="H25" s="2163"/>
      <c r="I25" s="2355">
        <v>1</v>
      </c>
      <c r="J25" s="2355"/>
      <c r="K25" s="2163"/>
      <c r="L25" s="2163"/>
      <c r="M25" s="1648">
        <f>U25</f>
        <v>1875</v>
      </c>
      <c r="N25" s="1729">
        <f t="shared" si="18"/>
        <v>1.8749999999999999E-2</v>
      </c>
      <c r="O25" s="1648">
        <f>V25</f>
        <v>56</v>
      </c>
      <c r="P25" s="1729">
        <f t="shared" si="17"/>
        <v>1.05</v>
      </c>
      <c r="Q25" s="2382" t="str">
        <f t="shared" si="16"/>
        <v>STATE: Rs.50000/- for SVS; PDY: Rs.1000 per CCP; KKL: Rs.1000 per CCP; MHE: Rs.1000 per CCP; YNM: Rs.1000 per CCP</v>
      </c>
      <c r="R25" s="2385">
        <f>'Ab1. RMNCH+A'!Q430</f>
        <v>0</v>
      </c>
      <c r="S25" s="2394">
        <f>'Ab1. RMNCH+A'!R430</f>
        <v>0</v>
      </c>
      <c r="U25" s="1666">
        <f t="shared" si="3"/>
        <v>1875</v>
      </c>
      <c r="V25" s="1666">
        <f t="shared" si="4"/>
        <v>56</v>
      </c>
      <c r="W25" s="1666">
        <f t="shared" si="5"/>
        <v>105000</v>
      </c>
      <c r="X25" s="1669" t="str">
        <f t="shared" si="6"/>
        <v>STATE: Rs.50000/- for SVS; PDY: Rs.1000 per CCP; KKL: Rs.1000 per CCP; MHE: Rs.1000 per CCP; YNM: Rs.1000 per CCP</v>
      </c>
      <c r="Y25" s="2157">
        <v>50000</v>
      </c>
      <c r="Z25" s="2157">
        <v>1</v>
      </c>
      <c r="AA25" s="2157">
        <f t="shared" si="15"/>
        <v>50000</v>
      </c>
      <c r="AB25" s="2158" t="s">
        <v>6723</v>
      </c>
      <c r="AC25" s="2157">
        <v>1000</v>
      </c>
      <c r="AD25" s="2157">
        <v>36</v>
      </c>
      <c r="AE25" s="2157">
        <f t="shared" si="7"/>
        <v>36000</v>
      </c>
      <c r="AF25" s="2158" t="s">
        <v>6724</v>
      </c>
      <c r="AG25" s="2157">
        <v>1000</v>
      </c>
      <c r="AH25" s="2157">
        <v>15</v>
      </c>
      <c r="AI25" s="2157">
        <f t="shared" si="8"/>
        <v>15000</v>
      </c>
      <c r="AJ25" s="2158" t="s">
        <v>6724</v>
      </c>
      <c r="AK25" s="2157">
        <v>1000</v>
      </c>
      <c r="AL25" s="2157">
        <v>3</v>
      </c>
      <c r="AM25" s="2157">
        <f t="shared" si="9"/>
        <v>3000</v>
      </c>
      <c r="AN25" s="2158" t="s">
        <v>6724</v>
      </c>
      <c r="AO25" s="2157">
        <v>1000</v>
      </c>
      <c r="AP25" s="2157">
        <v>1</v>
      </c>
      <c r="AQ25" s="2157">
        <f t="shared" si="10"/>
        <v>1000</v>
      </c>
      <c r="AR25" s="2158" t="s">
        <v>6724</v>
      </c>
      <c r="AS25" s="1666">
        <f t="shared" si="11"/>
        <v>105000</v>
      </c>
      <c r="AT25" s="1666">
        <f t="shared" si="12"/>
        <v>56</v>
      </c>
      <c r="AU25" s="1666">
        <f t="shared" si="13"/>
        <v>1875</v>
      </c>
      <c r="AV25" s="1669" t="str">
        <f t="shared" si="14"/>
        <v>STATE: Rs.50000/- for SVS; PDY: Rs.1000 per CCP; KKL: Rs.1000 per CCP; MHE: Rs.1000 per CCP; YNM: Rs.1000 per CCP</v>
      </c>
      <c r="AW25" s="3675" t="s">
        <v>1287</v>
      </c>
      <c r="AX25" s="4870" t="s">
        <v>6209</v>
      </c>
      <c r="AY25" s="4981" t="s">
        <v>7963</v>
      </c>
    </row>
    <row r="26" spans="1:51" s="2079" customFormat="1" ht="409.5">
      <c r="A26" s="2101" t="s">
        <v>1289</v>
      </c>
      <c r="B26" s="1644" t="s">
        <v>1286</v>
      </c>
      <c r="C26" s="1644" t="s">
        <v>4135</v>
      </c>
      <c r="D26" s="2371" t="s">
        <v>90</v>
      </c>
      <c r="E26" s="2111" t="s">
        <v>205</v>
      </c>
      <c r="F26" s="4302" t="s">
        <v>6210</v>
      </c>
      <c r="G26" s="2163"/>
      <c r="H26" s="2163"/>
      <c r="I26" s="2355"/>
      <c r="J26" s="2355"/>
      <c r="K26" s="2163"/>
      <c r="L26" s="2163"/>
      <c r="M26" s="3746">
        <f>U26</f>
        <v>8117.4511627900001</v>
      </c>
      <c r="N26" s="1729">
        <f>M26/100000</f>
        <v>8.1174511627900001E-2</v>
      </c>
      <c r="O26" s="3746">
        <f>V26</f>
        <v>215</v>
      </c>
      <c r="P26" s="1729">
        <f>N26*O26</f>
        <v>17.452519999998501</v>
      </c>
      <c r="Q26" s="2382" t="str">
        <f>X26</f>
        <v xml:space="preserve">STATE: Data sim Cards for CCH and DIOs - Rs.300 x 12  x 59 - Rs.2.12,400/-, Data Sim cards for Temperature Loggers - Rs.300 x 12 x 130 - Rs.4.68,400/-, Procurement of Temperature loggers for newer CCEs or replacement of loggers in case of loss or damage @ 15% of existing loggers Rs.12000 x 1x 20 - Rs.2.40 Lakhs , Miscellaneous contingency cost (1% of programme cost - Rs.33,524/-, State Level Training - Rs.1.25 Laks x 2 -Rs.2.50 Lakhs, District Level Training Programmes - Rs.92500 x 1x 4 - Rs.3.70 Lakhs, operational Cost 2% - Rs.67,718/- , Management Cost  - 3% - 1,03,609/- (Total - Rs. 17,45,252 Lakhs); PDY: ; KKL: ; MHE: ; YNM: </v>
      </c>
      <c r="R26" s="2385">
        <f>'Ab1. RMNCH+A'!Q431</f>
        <v>0</v>
      </c>
      <c r="S26" s="2394">
        <f>'Ab1. RMNCH+A'!R431</f>
        <v>0</v>
      </c>
      <c r="U26" s="1666">
        <f t="shared" si="3"/>
        <v>8117.4511627900001</v>
      </c>
      <c r="V26" s="1666">
        <f t="shared" si="4"/>
        <v>215</v>
      </c>
      <c r="W26" s="1666">
        <f t="shared" si="5"/>
        <v>1745251.9999998501</v>
      </c>
      <c r="X26" s="1669" t="str">
        <f t="shared" si="6"/>
        <v xml:space="preserve">STATE: Data sim Cards for CCH and DIOs - Rs.300 x 12  x 59 - Rs.2.12,400/-, Data Sim cards for Temperature Loggers - Rs.300 x 12 x 130 - Rs.4.68,400/-, Procurement of Temperature loggers for newer CCEs or replacement of loggers in case of loss or damage @ 15% of existing loggers Rs.12000 x 1x 20 - Rs.2.40 Lakhs , Miscellaneous contingency cost (1% of programme cost - Rs.33,524/-, State Level Training - Rs.1.25 Laks x 2 -Rs.2.50 Lakhs, District Level Training Programmes - Rs.92500 x 1x 4 - Rs.3.70 Lakhs, operational Cost 2% - Rs.67,718/- , Management Cost  - 3% - 1,03,609/- (Total - Rs. 17,45,252 Lakhs); PDY: ; KKL: ; MHE: ; YNM: </v>
      </c>
      <c r="Y26" s="3580">
        <v>8117.4511627900001</v>
      </c>
      <c r="Z26" s="3580">
        <v>215</v>
      </c>
      <c r="AA26" s="3580">
        <f>Y26*Z26</f>
        <v>1745251.9999998501</v>
      </c>
      <c r="AB26" s="1669" t="s">
        <v>7877</v>
      </c>
      <c r="AC26" s="1666"/>
      <c r="AD26" s="1666"/>
      <c r="AE26" s="1666">
        <f t="shared" si="7"/>
        <v>0</v>
      </c>
      <c r="AF26" s="1666"/>
      <c r="AG26" s="1666"/>
      <c r="AH26" s="1666"/>
      <c r="AI26" s="1666">
        <f t="shared" si="8"/>
        <v>0</v>
      </c>
      <c r="AJ26" s="1666"/>
      <c r="AK26" s="1666"/>
      <c r="AL26" s="1666"/>
      <c r="AM26" s="1666">
        <f t="shared" si="9"/>
        <v>0</v>
      </c>
      <c r="AN26" s="1666"/>
      <c r="AO26" s="1666"/>
      <c r="AP26" s="1666"/>
      <c r="AQ26" s="1666">
        <f t="shared" si="10"/>
        <v>0</v>
      </c>
      <c r="AR26" s="1666"/>
      <c r="AS26" s="1666">
        <f t="shared" si="11"/>
        <v>1745251.9999998501</v>
      </c>
      <c r="AT26" s="1666">
        <f t="shared" si="12"/>
        <v>215</v>
      </c>
      <c r="AU26" s="1666">
        <f t="shared" si="13"/>
        <v>8117.4511627900001</v>
      </c>
      <c r="AV26" s="1669" t="str">
        <f t="shared" si="14"/>
        <v xml:space="preserve">STATE: Data sim Cards for CCH and DIOs - Rs.300 x 12  x 59 - Rs.2.12,400/-, Data Sim cards for Temperature Loggers - Rs.300 x 12 x 130 - Rs.4.68,400/-, Procurement of Temperature loggers for newer CCEs or replacement of loggers in case of loss or damage @ 15% of existing loggers Rs.12000 x 1x 20 - Rs.2.40 Lakhs , Miscellaneous contingency cost (1% of programme cost - Rs.33,524/-, State Level Training - Rs.1.25 Laks x 2 -Rs.2.50 Lakhs, District Level Training Programmes - Rs.92500 x 1x 4 - Rs.3.70 Lakhs, operational Cost 2% - Rs.67,718/- , Management Cost  - 3% - 1,03,609/- (Total - Rs. 17,45,252 Lakhs); PDY: ; KKL: ; MHE: ; YNM: </v>
      </c>
      <c r="AW26" s="3675" t="s">
        <v>1289</v>
      </c>
      <c r="AX26" s="4870" t="s">
        <v>6210</v>
      </c>
      <c r="AY26" s="4981" t="s">
        <v>7958</v>
      </c>
    </row>
    <row r="27" spans="1:51" s="2079" customFormat="1" ht="36">
      <c r="A27" s="2101" t="s">
        <v>1292</v>
      </c>
      <c r="B27" s="1644" t="s">
        <v>1288</v>
      </c>
      <c r="C27" s="1644" t="s">
        <v>2607</v>
      </c>
      <c r="D27" s="1766" t="s">
        <v>4345</v>
      </c>
      <c r="E27" s="2104" t="s">
        <v>1546</v>
      </c>
      <c r="F27" s="4302" t="s">
        <v>6211</v>
      </c>
      <c r="G27" s="2163"/>
      <c r="H27" s="2163"/>
      <c r="I27" s="2163"/>
      <c r="J27" s="2163"/>
      <c r="K27" s="2163"/>
      <c r="L27" s="2163"/>
      <c r="M27" s="1648"/>
      <c r="N27" s="1729">
        <f t="shared" si="18"/>
        <v>0</v>
      </c>
      <c r="O27" s="1648"/>
      <c r="P27" s="1729">
        <f t="shared" si="17"/>
        <v>0</v>
      </c>
      <c r="Q27" s="2382" t="str">
        <f t="shared" si="16"/>
        <v xml:space="preserve">STATE: ; PDY: ; KKL: ; MHE: ; YNM: </v>
      </c>
      <c r="R27" s="2385">
        <f>'Abs9. NVBDCP'!Q104</f>
        <v>0</v>
      </c>
      <c r="S27" s="1773">
        <f>'Abs9. NVBDCP'!R104</f>
        <v>0</v>
      </c>
      <c r="U27" s="1666">
        <f t="shared" si="3"/>
        <v>0</v>
      </c>
      <c r="V27" s="1666">
        <f t="shared" si="4"/>
        <v>0</v>
      </c>
      <c r="W27" s="1666">
        <f t="shared" si="5"/>
        <v>0</v>
      </c>
      <c r="X27" s="1669" t="str">
        <f t="shared" si="6"/>
        <v xml:space="preserve">STATE: ; PDY: ; KKL: ; MHE: ; YNM: </v>
      </c>
      <c r="Y27" s="1666"/>
      <c r="Z27" s="1666"/>
      <c r="AA27" s="1666">
        <f t="shared" si="15"/>
        <v>0</v>
      </c>
      <c r="AB27" s="1666"/>
      <c r="AC27" s="1666"/>
      <c r="AD27" s="1666"/>
      <c r="AE27" s="1666">
        <f t="shared" si="7"/>
        <v>0</v>
      </c>
      <c r="AF27" s="1666"/>
      <c r="AG27" s="1666"/>
      <c r="AH27" s="1666"/>
      <c r="AI27" s="1666">
        <f t="shared" si="8"/>
        <v>0</v>
      </c>
      <c r="AJ27" s="1666"/>
      <c r="AK27" s="1666"/>
      <c r="AL27" s="1666"/>
      <c r="AM27" s="1666">
        <f t="shared" si="9"/>
        <v>0</v>
      </c>
      <c r="AN27" s="1666"/>
      <c r="AO27" s="1666"/>
      <c r="AP27" s="1666"/>
      <c r="AQ27" s="1666">
        <f t="shared" si="10"/>
        <v>0</v>
      </c>
      <c r="AR27" s="1666"/>
      <c r="AS27" s="1666">
        <f t="shared" si="11"/>
        <v>0</v>
      </c>
      <c r="AT27" s="1666">
        <f t="shared" si="12"/>
        <v>0</v>
      </c>
      <c r="AU27" s="1666">
        <f t="shared" si="13"/>
        <v>0</v>
      </c>
      <c r="AV27" s="1669" t="str">
        <f t="shared" si="14"/>
        <v xml:space="preserve">STATE: ; PDY: ; KKL: ; MHE: ; YNM: </v>
      </c>
      <c r="AW27" s="3675" t="s">
        <v>1292</v>
      </c>
      <c r="AX27" s="4870" t="s">
        <v>6211</v>
      </c>
      <c r="AY27" s="3379"/>
    </row>
    <row r="28" spans="1:51" s="2079" customFormat="1" ht="75">
      <c r="A28" s="2101" t="s">
        <v>2352</v>
      </c>
      <c r="B28" s="1817" t="s">
        <v>1290</v>
      </c>
      <c r="C28" s="1817" t="s">
        <v>1291</v>
      </c>
      <c r="D28" s="1766" t="s">
        <v>4345</v>
      </c>
      <c r="E28" s="2399" t="s">
        <v>4656</v>
      </c>
      <c r="F28" s="4305" t="s">
        <v>6212</v>
      </c>
      <c r="G28" s="2400"/>
      <c r="H28" s="2400"/>
      <c r="I28" s="2401"/>
      <c r="J28" s="2401"/>
      <c r="K28" s="2400"/>
      <c r="L28" s="2402"/>
      <c r="M28" s="2402"/>
      <c r="N28" s="2403"/>
      <c r="O28" s="2404"/>
      <c r="P28" s="2403"/>
      <c r="Q28" s="2405" t="s">
        <v>4452</v>
      </c>
      <c r="R28" s="2406"/>
      <c r="S28" s="2403"/>
      <c r="U28" s="1666">
        <f t="shared" si="3"/>
        <v>0</v>
      </c>
      <c r="V28" s="1666">
        <f t="shared" si="4"/>
        <v>0</v>
      </c>
      <c r="W28" s="1666">
        <f t="shared" si="5"/>
        <v>0</v>
      </c>
      <c r="X28" s="1669" t="str">
        <f t="shared" si="6"/>
        <v xml:space="preserve">STATE: ; PDY: ; KKL: ; MHE: ; YNM: </v>
      </c>
      <c r="Y28" s="1666"/>
      <c r="Z28" s="1666"/>
      <c r="AA28" s="1666">
        <f t="shared" si="15"/>
        <v>0</v>
      </c>
      <c r="AB28" s="1666"/>
      <c r="AC28" s="1666"/>
      <c r="AD28" s="1666"/>
      <c r="AE28" s="1666">
        <f t="shared" si="7"/>
        <v>0</v>
      </c>
      <c r="AF28" s="1666"/>
      <c r="AG28" s="1666"/>
      <c r="AH28" s="1666"/>
      <c r="AI28" s="1666">
        <f t="shared" si="8"/>
        <v>0</v>
      </c>
      <c r="AJ28" s="1666"/>
      <c r="AK28" s="1666"/>
      <c r="AL28" s="1666"/>
      <c r="AM28" s="1666">
        <f t="shared" si="9"/>
        <v>0</v>
      </c>
      <c r="AN28" s="1666"/>
      <c r="AO28" s="1666"/>
      <c r="AP28" s="1666"/>
      <c r="AQ28" s="1666">
        <f t="shared" si="10"/>
        <v>0</v>
      </c>
      <c r="AR28" s="1666"/>
      <c r="AS28" s="1666">
        <f t="shared" si="11"/>
        <v>0</v>
      </c>
      <c r="AT28" s="1666">
        <f t="shared" si="12"/>
        <v>0</v>
      </c>
      <c r="AU28" s="1666">
        <f t="shared" si="13"/>
        <v>0</v>
      </c>
      <c r="AV28" s="1669" t="str">
        <f t="shared" si="14"/>
        <v xml:space="preserve">STATE: ; PDY: ; KKL: ; MHE: ; YNM: </v>
      </c>
      <c r="AW28" s="3675" t="s">
        <v>2352</v>
      </c>
      <c r="AX28" s="4872" t="s">
        <v>6212</v>
      </c>
      <c r="AY28" s="3379"/>
    </row>
    <row r="29" spans="1:51" s="2079" customFormat="1" ht="72">
      <c r="A29" s="2101" t="s">
        <v>2483</v>
      </c>
      <c r="B29" s="1644" t="s">
        <v>1293</v>
      </c>
      <c r="C29" s="1644" t="s">
        <v>3891</v>
      </c>
      <c r="D29" s="1766" t="s">
        <v>4345</v>
      </c>
      <c r="E29" s="2296" t="s">
        <v>4656</v>
      </c>
      <c r="F29" s="4302" t="s">
        <v>6213</v>
      </c>
      <c r="G29" s="2335">
        <v>12</v>
      </c>
      <c r="H29" s="2335"/>
      <c r="I29" s="2407">
        <v>0.30000000000000004</v>
      </c>
      <c r="J29" s="2355"/>
      <c r="K29" s="2335"/>
      <c r="L29" s="2335"/>
      <c r="M29" s="1648">
        <f>U29</f>
        <v>2500</v>
      </c>
      <c r="N29" s="1729">
        <f>M29/100000</f>
        <v>2.5000000000000001E-2</v>
      </c>
      <c r="O29" s="1648">
        <f>V29</f>
        <v>12</v>
      </c>
      <c r="P29" s="1729">
        <f>N29*O29</f>
        <v>0.30000000000000004</v>
      </c>
      <c r="Q29" s="2382" t="str">
        <f>X29</f>
        <v xml:space="preserve">STATE: Vehicle hiring cost proposed for transfer of drugs to DTC/DDS/PHIS; PDY: ; KKL: ; MHE: ; YNM: </v>
      </c>
      <c r="R29" s="2408">
        <f>'Abs11. NTEP'!Q49</f>
        <v>0</v>
      </c>
      <c r="S29" s="1729">
        <f>'Abs11. NTEP'!R49</f>
        <v>0</v>
      </c>
      <c r="U29" s="1666">
        <f t="shared" si="3"/>
        <v>2500</v>
      </c>
      <c r="V29" s="1666">
        <f t="shared" si="4"/>
        <v>12</v>
      </c>
      <c r="W29" s="1666">
        <f t="shared" si="5"/>
        <v>30000</v>
      </c>
      <c r="X29" s="1669" t="str">
        <f t="shared" si="6"/>
        <v xml:space="preserve">STATE: Vehicle hiring cost proposed for transfer of drugs to DTC/DDS/PHIS; PDY: ; KKL: ; MHE: ; YNM: </v>
      </c>
      <c r="Y29" s="1666">
        <v>2500</v>
      </c>
      <c r="Z29" s="1666">
        <v>12</v>
      </c>
      <c r="AA29" s="1666">
        <f t="shared" si="15"/>
        <v>30000</v>
      </c>
      <c r="AB29" s="3355" t="s">
        <v>6997</v>
      </c>
      <c r="AC29" s="1666"/>
      <c r="AD29" s="1666"/>
      <c r="AE29" s="1666">
        <f t="shared" si="7"/>
        <v>0</v>
      </c>
      <c r="AF29" s="1666"/>
      <c r="AG29" s="1666"/>
      <c r="AH29" s="1666"/>
      <c r="AI29" s="1666">
        <f t="shared" si="8"/>
        <v>0</v>
      </c>
      <c r="AJ29" s="1666"/>
      <c r="AK29" s="1666"/>
      <c r="AL29" s="1666"/>
      <c r="AM29" s="1666">
        <f t="shared" si="9"/>
        <v>0</v>
      </c>
      <c r="AN29" s="1666"/>
      <c r="AO29" s="1666"/>
      <c r="AP29" s="1666"/>
      <c r="AQ29" s="1666">
        <f t="shared" si="10"/>
        <v>0</v>
      </c>
      <c r="AR29" s="1666"/>
      <c r="AS29" s="1666">
        <f t="shared" si="11"/>
        <v>30000</v>
      </c>
      <c r="AT29" s="1666">
        <f t="shared" si="12"/>
        <v>12</v>
      </c>
      <c r="AU29" s="1666">
        <f t="shared" si="13"/>
        <v>2500</v>
      </c>
      <c r="AV29" s="1669" t="str">
        <f t="shared" si="14"/>
        <v xml:space="preserve">STATE: Vehicle hiring cost proposed for transfer of drugs to DTC/DDS/PHIS; PDY: ; KKL: ; MHE: ; YNM: </v>
      </c>
      <c r="AW29" s="3675" t="s">
        <v>2483</v>
      </c>
      <c r="AX29" s="4870" t="s">
        <v>6213</v>
      </c>
      <c r="AY29" s="4981" t="s">
        <v>7872</v>
      </c>
    </row>
    <row r="30" spans="1:51" s="2079" customFormat="1" ht="90">
      <c r="A30" s="2101" t="s">
        <v>2654</v>
      </c>
      <c r="B30" s="2126" t="s">
        <v>2282</v>
      </c>
      <c r="C30" s="2126" t="s">
        <v>2353</v>
      </c>
      <c r="D30" s="1766" t="s">
        <v>4345</v>
      </c>
      <c r="E30" s="2296" t="s">
        <v>4656</v>
      </c>
      <c r="F30" s="4302" t="s">
        <v>6213</v>
      </c>
      <c r="G30" s="2149">
        <v>10</v>
      </c>
      <c r="H30" s="2149"/>
      <c r="I30" s="2407">
        <v>0.5</v>
      </c>
      <c r="J30" s="2355"/>
      <c r="K30" s="2149"/>
      <c r="L30" s="2335"/>
      <c r="M30" s="1648">
        <f>U30</f>
        <v>5000</v>
      </c>
      <c r="N30" s="1729">
        <f>M30/100000</f>
        <v>0.05</v>
      </c>
      <c r="O30" s="1648">
        <f>V30</f>
        <v>10</v>
      </c>
      <c r="P30" s="1729">
        <f>N30*O30</f>
        <v>0.5</v>
      </c>
      <c r="Q30" s="2382" t="str">
        <f>X30</f>
        <v xml:space="preserve">STATE: As per CTD directions, drugs/catridges will be transferred to districts &amp;other States/UTs; PDY: ; KKL: ; MHE: ; YNM: </v>
      </c>
      <c r="R30" s="2408">
        <f>'Abs11. NTEP'!Q50</f>
        <v>0</v>
      </c>
      <c r="S30" s="1729">
        <f>'Abs11. NTEP'!R50</f>
        <v>0</v>
      </c>
      <c r="U30" s="1666">
        <f t="shared" si="3"/>
        <v>5000</v>
      </c>
      <c r="V30" s="1666">
        <f t="shared" si="4"/>
        <v>10</v>
      </c>
      <c r="W30" s="1666">
        <f t="shared" si="5"/>
        <v>50000</v>
      </c>
      <c r="X30" s="1669" t="str">
        <f t="shared" si="6"/>
        <v xml:space="preserve">STATE: As per CTD directions, drugs/catridges will be transferred to districts &amp;other States/UTs; PDY: ; KKL: ; MHE: ; YNM: </v>
      </c>
      <c r="Y30" s="1666">
        <v>5000</v>
      </c>
      <c r="Z30" s="1666">
        <v>10</v>
      </c>
      <c r="AA30" s="1666">
        <f t="shared" si="15"/>
        <v>50000</v>
      </c>
      <c r="AB30" s="3353" t="s">
        <v>6998</v>
      </c>
      <c r="AC30" s="1666"/>
      <c r="AD30" s="1666"/>
      <c r="AE30" s="1666">
        <f t="shared" si="7"/>
        <v>0</v>
      </c>
      <c r="AF30" s="1666"/>
      <c r="AG30" s="1666"/>
      <c r="AH30" s="1666"/>
      <c r="AI30" s="1666">
        <f t="shared" si="8"/>
        <v>0</v>
      </c>
      <c r="AJ30" s="1666"/>
      <c r="AK30" s="1666"/>
      <c r="AL30" s="1666"/>
      <c r="AM30" s="1666">
        <f t="shared" si="9"/>
        <v>0</v>
      </c>
      <c r="AN30" s="1666"/>
      <c r="AO30" s="1666"/>
      <c r="AP30" s="1666"/>
      <c r="AQ30" s="1666">
        <f t="shared" si="10"/>
        <v>0</v>
      </c>
      <c r="AR30" s="1666"/>
      <c r="AS30" s="1666">
        <f t="shared" si="11"/>
        <v>50000</v>
      </c>
      <c r="AT30" s="1666">
        <f t="shared" si="12"/>
        <v>10</v>
      </c>
      <c r="AU30" s="1666">
        <f t="shared" si="13"/>
        <v>5000</v>
      </c>
      <c r="AV30" s="1669" t="str">
        <f t="shared" si="14"/>
        <v xml:space="preserve">STATE: As per CTD directions, drugs/catridges will be transferred to districts &amp;other States/UTs; PDY: ; KKL: ; MHE: ; YNM: </v>
      </c>
      <c r="AW30" s="3675" t="s">
        <v>2654</v>
      </c>
      <c r="AX30" s="4870" t="s">
        <v>6213</v>
      </c>
      <c r="AY30" s="4981" t="s">
        <v>7872</v>
      </c>
    </row>
    <row r="31" spans="1:51" s="2082" customFormat="1" ht="56.25">
      <c r="A31" s="2101" t="s">
        <v>2655</v>
      </c>
      <c r="B31" s="2128"/>
      <c r="C31" s="2128" t="s">
        <v>4397</v>
      </c>
      <c r="D31" s="1766" t="s">
        <v>4345</v>
      </c>
      <c r="E31" s="2399" t="s">
        <v>3306</v>
      </c>
      <c r="F31" s="4303" t="s">
        <v>6214</v>
      </c>
      <c r="G31" s="2120"/>
      <c r="H31" s="2120"/>
      <c r="I31" s="2401"/>
      <c r="J31" s="2401"/>
      <c r="K31" s="2120"/>
      <c r="L31" s="2400"/>
      <c r="M31" s="1648"/>
      <c r="N31" s="1729">
        <f>M31/100000</f>
        <v>0</v>
      </c>
      <c r="O31" s="1648"/>
      <c r="P31" s="2102">
        <f t="shared" si="17"/>
        <v>0</v>
      </c>
      <c r="Q31" s="2382" t="str">
        <f t="shared" si="16"/>
        <v xml:space="preserve">STATE: ; PDY: ; KKL: ; MHE: ; YNM: </v>
      </c>
      <c r="R31" s="2409">
        <f>'Abs12. NVHCP'!Q37</f>
        <v>0</v>
      </c>
      <c r="S31" s="2410">
        <f>'Abs12. NVHCP'!R37</f>
        <v>0</v>
      </c>
      <c r="U31" s="1666">
        <f t="shared" si="3"/>
        <v>0</v>
      </c>
      <c r="V31" s="1666">
        <f t="shared" si="4"/>
        <v>0</v>
      </c>
      <c r="W31" s="1666">
        <f t="shared" si="5"/>
        <v>0</v>
      </c>
      <c r="X31" s="1669" t="str">
        <f t="shared" si="6"/>
        <v xml:space="preserve">STATE: ; PDY: ; KKL: ; MHE: ; YNM: </v>
      </c>
      <c r="Y31" s="1666"/>
      <c r="Z31" s="1666"/>
      <c r="AA31" s="1666">
        <f t="shared" si="15"/>
        <v>0</v>
      </c>
      <c r="AB31" s="1666"/>
      <c r="AC31" s="1666"/>
      <c r="AD31" s="1666"/>
      <c r="AE31" s="1666">
        <f t="shared" si="7"/>
        <v>0</v>
      </c>
      <c r="AF31" s="1666"/>
      <c r="AG31" s="1666"/>
      <c r="AH31" s="1666"/>
      <c r="AI31" s="1666">
        <f t="shared" si="8"/>
        <v>0</v>
      </c>
      <c r="AJ31" s="1666"/>
      <c r="AK31" s="1666"/>
      <c r="AL31" s="1666"/>
      <c r="AM31" s="1666">
        <f t="shared" si="9"/>
        <v>0</v>
      </c>
      <c r="AN31" s="1666"/>
      <c r="AO31" s="1666"/>
      <c r="AP31" s="1666"/>
      <c r="AQ31" s="1666">
        <f t="shared" si="10"/>
        <v>0</v>
      </c>
      <c r="AR31" s="1666"/>
      <c r="AS31" s="1666">
        <f t="shared" si="11"/>
        <v>0</v>
      </c>
      <c r="AT31" s="1666">
        <f t="shared" si="12"/>
        <v>0</v>
      </c>
      <c r="AU31" s="1666">
        <f t="shared" si="13"/>
        <v>0</v>
      </c>
      <c r="AV31" s="1669" t="str">
        <f t="shared" si="14"/>
        <v xml:space="preserve">STATE: ; PDY: ; KKL: ; MHE: ; YNM: </v>
      </c>
      <c r="AW31" s="3675" t="s">
        <v>2655</v>
      </c>
      <c r="AX31" s="4869" t="s">
        <v>6214</v>
      </c>
      <c r="AY31" s="3387"/>
    </row>
    <row r="32" spans="1:51" s="2079" customFormat="1" ht="36">
      <c r="A32" s="2101" t="s">
        <v>4396</v>
      </c>
      <c r="B32" s="2128"/>
      <c r="C32" s="2126" t="s">
        <v>1308</v>
      </c>
      <c r="D32" s="1620" t="s">
        <v>70</v>
      </c>
      <c r="E32" s="2111" t="s">
        <v>70</v>
      </c>
      <c r="F32" s="4302"/>
      <c r="G32" s="2163"/>
      <c r="H32" s="2163"/>
      <c r="I32" s="2163"/>
      <c r="J32" s="2163"/>
      <c r="K32" s="2163"/>
      <c r="L32" s="2163"/>
      <c r="M32" s="1648"/>
      <c r="N32" s="1729">
        <f>M32/100000</f>
        <v>0</v>
      </c>
      <c r="O32" s="1648"/>
      <c r="P32" s="2386">
        <f t="shared" si="17"/>
        <v>0</v>
      </c>
      <c r="Q32" s="2382" t="str">
        <f t="shared" si="16"/>
        <v xml:space="preserve">STATE: ; PDY: ; KKL: ; MHE: ; YNM: </v>
      </c>
      <c r="R32" s="2383"/>
      <c r="S32" s="2357"/>
      <c r="U32" s="1666">
        <f t="shared" si="3"/>
        <v>0</v>
      </c>
      <c r="V32" s="1666">
        <f t="shared" si="4"/>
        <v>0</v>
      </c>
      <c r="W32" s="1666">
        <f t="shared" si="5"/>
        <v>0</v>
      </c>
      <c r="X32" s="1669" t="str">
        <f t="shared" si="6"/>
        <v xml:space="preserve">STATE: ; PDY: ; KKL: ; MHE: ; YNM: </v>
      </c>
      <c r="Y32" s="1666"/>
      <c r="Z32" s="1666"/>
      <c r="AA32" s="1666">
        <f t="shared" si="15"/>
        <v>0</v>
      </c>
      <c r="AB32" s="1666"/>
      <c r="AC32" s="1666"/>
      <c r="AD32" s="1666"/>
      <c r="AE32" s="1666">
        <f t="shared" si="7"/>
        <v>0</v>
      </c>
      <c r="AF32" s="1666"/>
      <c r="AG32" s="1666"/>
      <c r="AH32" s="1666"/>
      <c r="AI32" s="1666">
        <f t="shared" si="8"/>
        <v>0</v>
      </c>
      <c r="AJ32" s="1666"/>
      <c r="AK32" s="1666"/>
      <c r="AL32" s="1666"/>
      <c r="AM32" s="1666">
        <f t="shared" si="9"/>
        <v>0</v>
      </c>
      <c r="AN32" s="1666"/>
      <c r="AO32" s="1666"/>
      <c r="AP32" s="1666"/>
      <c r="AQ32" s="1666">
        <f t="shared" si="10"/>
        <v>0</v>
      </c>
      <c r="AR32" s="1666"/>
      <c r="AS32" s="1666">
        <f t="shared" si="11"/>
        <v>0</v>
      </c>
      <c r="AT32" s="1666">
        <f t="shared" si="12"/>
        <v>0</v>
      </c>
      <c r="AU32" s="1666">
        <f t="shared" si="13"/>
        <v>0</v>
      </c>
      <c r="AV32" s="1669" t="str">
        <f t="shared" si="14"/>
        <v xml:space="preserve">STATE: ; PDY: ; KKL: ; MHE: ; YNM: </v>
      </c>
      <c r="AW32" s="3675" t="s">
        <v>4396</v>
      </c>
      <c r="AX32" s="4870"/>
      <c r="AY32" s="3379"/>
    </row>
    <row r="33" spans="15:15">
      <c r="O33" s="539"/>
    </row>
    <row r="34" spans="15:15">
      <c r="O34" s="539"/>
    </row>
    <row r="35" spans="15:15">
      <c r="O35" s="539"/>
    </row>
    <row r="36" spans="15:15">
      <c r="O36" s="539"/>
    </row>
    <row r="37" spans="15:15">
      <c r="O37" s="539"/>
    </row>
    <row r="38" spans="15:15">
      <c r="O38" s="539"/>
    </row>
    <row r="39" spans="15:15">
      <c r="O39" s="539"/>
    </row>
    <row r="40" spans="15:15">
      <c r="O40" s="539"/>
    </row>
    <row r="41" spans="15:15">
      <c r="O41" s="539"/>
    </row>
    <row r="42" spans="15:15">
      <c r="O42" s="539"/>
    </row>
    <row r="43" spans="15:15">
      <c r="O43" s="539"/>
    </row>
  </sheetData>
  <sheetProtection formatCells="0" formatColumns="0" formatRows="0" autoFilter="0"/>
  <autoFilter ref="A6:S32"/>
  <mergeCells count="23">
    <mergeCell ref="A1:C1"/>
    <mergeCell ref="G5:K5"/>
    <mergeCell ref="A5:A6"/>
    <mergeCell ref="B5:B6"/>
    <mergeCell ref="C5:C6"/>
    <mergeCell ref="D5:D6"/>
    <mergeCell ref="E5:E6"/>
    <mergeCell ref="E1:E2"/>
    <mergeCell ref="G1:O1"/>
    <mergeCell ref="A2:A4"/>
    <mergeCell ref="AW5:AX6"/>
    <mergeCell ref="AJ1:AP1"/>
    <mergeCell ref="AQ1:BB1"/>
    <mergeCell ref="L5:Q5"/>
    <mergeCell ref="R5:S5"/>
    <mergeCell ref="P1:AI1"/>
    <mergeCell ref="U5:X5"/>
    <mergeCell ref="AS5:AU5"/>
    <mergeCell ref="Y5:AB5"/>
    <mergeCell ref="AC5:AF5"/>
    <mergeCell ref="AG5:AJ5"/>
    <mergeCell ref="AK5:AN5"/>
    <mergeCell ref="AO5:AR5"/>
  </mergeCells>
  <phoneticPr fontId="38" type="noConversion"/>
  <printOptions horizontalCentered="1"/>
  <pageMargins left="0.7" right="0.7" top="0.75" bottom="0.75" header="0.3" footer="0.3"/>
  <pageSetup paperSize="8" scale="11" orientation="landscape" r:id="rId1"/>
  <colBreaks count="1" manualBreakCount="1">
    <brk id="51" max="1048575" man="1"/>
  </colBreaks>
</worksheet>
</file>

<file path=xl/worksheets/sheet3.xml><?xml version="1.0" encoding="utf-8"?>
<worksheet xmlns="http://schemas.openxmlformats.org/spreadsheetml/2006/main" xmlns:r="http://schemas.openxmlformats.org/officeDocument/2006/relationships">
  <sheetPr codeName="Sheet49">
    <tabColor rgb="FF00B0F0"/>
  </sheetPr>
  <dimension ref="A1:H134"/>
  <sheetViews>
    <sheetView zoomScale="70" zoomScaleNormal="70" workbookViewId="0">
      <pane ySplit="2" topLeftCell="A3" activePane="bottomLeft" state="frozen"/>
      <selection pane="bottomLeft" activeCell="E133" sqref="E133:E134"/>
    </sheetView>
  </sheetViews>
  <sheetFormatPr defaultColWidth="8.7109375" defaultRowHeight="15"/>
  <cols>
    <col min="1" max="1" width="8.7109375" style="660"/>
    <col min="2" max="2" width="89.7109375" style="660" customWidth="1"/>
    <col min="3" max="3" width="41.28515625" style="660" customWidth="1"/>
    <col min="4" max="4" width="50.42578125" style="660" customWidth="1"/>
    <col min="5" max="5" width="45.85546875" style="660" customWidth="1"/>
    <col min="6" max="6" width="26.28515625" style="660" bestFit="1" customWidth="1"/>
    <col min="7" max="7" width="60.85546875" style="660" bestFit="1" customWidth="1"/>
    <col min="8" max="8" width="29.85546875" style="660" customWidth="1"/>
    <col min="9" max="16384" width="8.7109375" style="660"/>
  </cols>
  <sheetData>
    <row r="1" spans="1:8" s="467" customFormat="1">
      <c r="A1" s="5067" t="s">
        <v>5355</v>
      </c>
      <c r="B1" s="5067"/>
      <c r="C1" s="5068" t="s">
        <v>5356</v>
      </c>
      <c r="D1" s="5068"/>
      <c r="E1" s="5068"/>
      <c r="F1" s="5068"/>
      <c r="G1" s="5068"/>
      <c r="H1" s="5068"/>
    </row>
    <row r="2" spans="1:8" s="467" customFormat="1" ht="30">
      <c r="A2" s="5067"/>
      <c r="B2" s="5067"/>
      <c r="C2" s="934" t="s">
        <v>5357</v>
      </c>
      <c r="D2" s="934" t="s">
        <v>5358</v>
      </c>
      <c r="E2" s="934" t="s">
        <v>5359</v>
      </c>
      <c r="F2" s="934" t="s">
        <v>5360</v>
      </c>
      <c r="G2" s="934" t="s">
        <v>5361</v>
      </c>
      <c r="H2" s="934" t="s">
        <v>5362</v>
      </c>
    </row>
    <row r="3" spans="1:8">
      <c r="A3" s="471" t="s">
        <v>118</v>
      </c>
      <c r="B3" s="5069"/>
      <c r="C3" s="5069"/>
      <c r="D3" s="5069"/>
      <c r="E3" s="5069"/>
      <c r="F3" s="5069"/>
      <c r="G3" s="5069"/>
      <c r="H3" s="5069"/>
    </row>
    <row r="4" spans="1:8">
      <c r="A4" s="471" t="s">
        <v>5603</v>
      </c>
      <c r="B4" s="5065" t="s">
        <v>5692</v>
      </c>
      <c r="C4" s="935" t="s">
        <v>5363</v>
      </c>
      <c r="D4" s="935" t="s">
        <v>5364</v>
      </c>
      <c r="E4" s="949"/>
      <c r="F4" s="935"/>
      <c r="G4" s="935" t="s">
        <v>5365</v>
      </c>
      <c r="H4" s="936"/>
    </row>
    <row r="5" spans="1:8" ht="120">
      <c r="A5" s="471" t="s">
        <v>5604</v>
      </c>
      <c r="B5" s="5066"/>
      <c r="C5" s="935" t="s">
        <v>5366</v>
      </c>
      <c r="D5" s="935" t="s">
        <v>5367</v>
      </c>
      <c r="E5" s="949"/>
      <c r="F5" s="935"/>
      <c r="G5" s="935" t="s">
        <v>5368</v>
      </c>
      <c r="H5" s="936"/>
    </row>
    <row r="6" spans="1:8" ht="90">
      <c r="A6" s="471" t="s">
        <v>5605</v>
      </c>
      <c r="B6" s="5066"/>
      <c r="C6" s="935" t="s">
        <v>5369</v>
      </c>
      <c r="D6" s="935" t="s">
        <v>5370</v>
      </c>
      <c r="E6" s="949"/>
      <c r="F6" s="935"/>
      <c r="G6" s="935" t="s">
        <v>5368</v>
      </c>
      <c r="H6" s="936"/>
    </row>
    <row r="7" spans="1:8" ht="105">
      <c r="A7" s="471" t="s">
        <v>5606</v>
      </c>
      <c r="B7" s="5066"/>
      <c r="C7" s="935" t="s">
        <v>5371</v>
      </c>
      <c r="D7" s="935" t="s">
        <v>5372</v>
      </c>
      <c r="E7" s="949"/>
      <c r="F7" s="935"/>
      <c r="G7" s="935" t="s">
        <v>5368</v>
      </c>
      <c r="H7" s="936"/>
    </row>
    <row r="8" spans="1:8" ht="30">
      <c r="A8" s="471" t="s">
        <v>5607</v>
      </c>
      <c r="B8" s="5066"/>
      <c r="C8" s="935" t="s">
        <v>5373</v>
      </c>
      <c r="D8" s="935" t="s">
        <v>5374</v>
      </c>
      <c r="E8" s="949"/>
      <c r="F8" s="935"/>
      <c r="G8" s="935" t="s">
        <v>5375</v>
      </c>
      <c r="H8" s="936"/>
    </row>
    <row r="9" spans="1:8" ht="105">
      <c r="A9" s="471" t="s">
        <v>5608</v>
      </c>
      <c r="B9" s="5066"/>
      <c r="C9" s="935" t="s">
        <v>5376</v>
      </c>
      <c r="D9" s="935" t="s">
        <v>5377</v>
      </c>
      <c r="E9" s="949"/>
      <c r="F9" s="935"/>
      <c r="G9" s="935" t="s">
        <v>5375</v>
      </c>
      <c r="H9" s="936"/>
    </row>
    <row r="10" spans="1:8">
      <c r="A10" s="471" t="s">
        <v>4656</v>
      </c>
      <c r="B10" s="5069"/>
      <c r="C10" s="5069"/>
      <c r="D10" s="5069"/>
      <c r="E10" s="5069"/>
      <c r="F10" s="5069"/>
      <c r="G10" s="5069"/>
      <c r="H10" s="5069"/>
    </row>
    <row r="11" spans="1:8" ht="261.60000000000002" customHeight="1">
      <c r="A11" s="471" t="s">
        <v>5609</v>
      </c>
      <c r="B11" s="5065" t="s">
        <v>5511</v>
      </c>
      <c r="C11" s="937" t="s">
        <v>5378</v>
      </c>
      <c r="D11" s="937"/>
      <c r="E11" s="950"/>
      <c r="F11" s="936"/>
      <c r="G11" s="937" t="s">
        <v>5379</v>
      </c>
      <c r="H11" s="938" t="s">
        <v>5380</v>
      </c>
    </row>
    <row r="12" spans="1:8">
      <c r="A12" s="471" t="s">
        <v>5610</v>
      </c>
      <c r="B12" s="5065"/>
      <c r="C12" s="937" t="s">
        <v>5381</v>
      </c>
      <c r="D12" s="937"/>
      <c r="E12" s="950"/>
      <c r="F12" s="936"/>
      <c r="G12" s="937" t="s">
        <v>5379</v>
      </c>
      <c r="H12" s="937" t="s">
        <v>5382</v>
      </c>
    </row>
    <row r="13" spans="1:8" ht="45">
      <c r="A13" s="471" t="s">
        <v>5611</v>
      </c>
      <c r="B13" s="5065"/>
      <c r="C13" s="937" t="s">
        <v>5383</v>
      </c>
      <c r="D13" s="937"/>
      <c r="E13" s="950"/>
      <c r="F13" s="936"/>
      <c r="G13" s="937" t="s">
        <v>5379</v>
      </c>
      <c r="H13" s="937" t="s">
        <v>5380</v>
      </c>
    </row>
    <row r="14" spans="1:8" ht="75">
      <c r="A14" s="471" t="s">
        <v>5612</v>
      </c>
      <c r="B14" s="5065"/>
      <c r="C14" s="937" t="s">
        <v>5384</v>
      </c>
      <c r="D14" s="937"/>
      <c r="E14" s="950"/>
      <c r="F14" s="936"/>
      <c r="G14" s="937" t="s">
        <v>5385</v>
      </c>
      <c r="H14" s="937" t="s">
        <v>5386</v>
      </c>
    </row>
    <row r="15" spans="1:8">
      <c r="A15" s="471" t="s">
        <v>114</v>
      </c>
      <c r="B15" s="5069"/>
      <c r="C15" s="5069"/>
      <c r="D15" s="5069"/>
      <c r="E15" s="5069"/>
      <c r="F15" s="5069"/>
      <c r="G15" s="5069"/>
      <c r="H15" s="5069"/>
    </row>
    <row r="16" spans="1:8" ht="30">
      <c r="A16" s="5070" t="s">
        <v>5613</v>
      </c>
      <c r="B16" s="5065" t="s">
        <v>5387</v>
      </c>
      <c r="C16" s="939" t="s">
        <v>5388</v>
      </c>
      <c r="D16" s="939" t="s">
        <v>5389</v>
      </c>
      <c r="E16" s="951" t="s">
        <v>5390</v>
      </c>
      <c r="F16" s="939" t="s">
        <v>5390</v>
      </c>
      <c r="G16" s="939" t="s">
        <v>5391</v>
      </c>
      <c r="H16" s="936"/>
    </row>
    <row r="17" spans="1:8" ht="60">
      <c r="A17" s="5070"/>
      <c r="B17" s="5066"/>
      <c r="C17" s="939" t="s">
        <v>5392</v>
      </c>
      <c r="D17" s="939" t="s">
        <v>5393</v>
      </c>
      <c r="E17" s="951" t="s">
        <v>5390</v>
      </c>
      <c r="F17" s="939" t="s">
        <v>5390</v>
      </c>
      <c r="G17" s="939"/>
      <c r="H17" s="936"/>
    </row>
    <row r="18" spans="1:8" ht="87.6" customHeight="1">
      <c r="A18" s="5070"/>
      <c r="B18" s="5066"/>
      <c r="C18" s="939" t="s">
        <v>5394</v>
      </c>
      <c r="D18" s="939" t="s">
        <v>5395</v>
      </c>
      <c r="E18" s="951" t="s">
        <v>5390</v>
      </c>
      <c r="F18" s="939" t="s">
        <v>5390</v>
      </c>
      <c r="G18" s="939"/>
      <c r="H18" s="936"/>
    </row>
    <row r="19" spans="1:8" ht="74.45" customHeight="1">
      <c r="A19" s="940" t="s">
        <v>5614</v>
      </c>
      <c r="B19" s="5066"/>
      <c r="C19" s="939" t="s">
        <v>5396</v>
      </c>
      <c r="D19" s="939" t="s">
        <v>5397</v>
      </c>
      <c r="E19" s="949" t="s">
        <v>5390</v>
      </c>
      <c r="F19" s="935" t="s">
        <v>5390</v>
      </c>
      <c r="G19" s="939"/>
      <c r="H19" s="936"/>
    </row>
    <row r="20" spans="1:8" ht="69.95" customHeight="1">
      <c r="A20" s="940" t="s">
        <v>5615</v>
      </c>
      <c r="B20" s="5066"/>
      <c r="C20" s="939" t="s">
        <v>5398</v>
      </c>
      <c r="D20" s="939" t="s">
        <v>5399</v>
      </c>
      <c r="E20" s="949"/>
      <c r="F20" s="935"/>
      <c r="G20" s="939"/>
      <c r="H20" s="936"/>
    </row>
    <row r="21" spans="1:8">
      <c r="A21" s="471" t="s">
        <v>131</v>
      </c>
      <c r="B21" s="5069"/>
      <c r="C21" s="5069"/>
      <c r="D21" s="5069"/>
      <c r="E21" s="5069"/>
      <c r="F21" s="5069"/>
      <c r="G21" s="5069"/>
      <c r="H21" s="5069"/>
    </row>
    <row r="22" spans="1:8" ht="30">
      <c r="A22" s="5085" t="s">
        <v>5623</v>
      </c>
      <c r="B22" s="5073" t="s">
        <v>5693</v>
      </c>
      <c r="C22" s="5065" t="s">
        <v>5400</v>
      </c>
      <c r="D22" s="935" t="s">
        <v>5401</v>
      </c>
      <c r="E22" s="5072"/>
      <c r="F22" s="5065"/>
      <c r="G22" s="5065" t="s">
        <v>5402</v>
      </c>
      <c r="H22" s="5065"/>
    </row>
    <row r="23" spans="1:8" ht="30" customHeight="1">
      <c r="A23" s="5085"/>
      <c r="B23" s="5074"/>
      <c r="C23" s="5065"/>
      <c r="D23" s="941" t="s">
        <v>5403</v>
      </c>
      <c r="E23" s="5072"/>
      <c r="F23" s="5065"/>
      <c r="G23" s="5065"/>
      <c r="H23" s="5065"/>
    </row>
    <row r="24" spans="1:8" ht="30">
      <c r="A24" s="5085"/>
      <c r="B24" s="5074"/>
      <c r="C24" s="5065"/>
      <c r="D24" s="941" t="s">
        <v>5404</v>
      </c>
      <c r="E24" s="5072"/>
      <c r="F24" s="5065"/>
      <c r="G24" s="5065"/>
      <c r="H24" s="5065"/>
    </row>
    <row r="25" spans="1:8" ht="30">
      <c r="A25" s="5085" t="s">
        <v>5624</v>
      </c>
      <c r="B25" s="5074"/>
      <c r="C25" s="5065" t="s">
        <v>5405</v>
      </c>
      <c r="D25" s="935" t="s">
        <v>5406</v>
      </c>
      <c r="E25" s="5072"/>
      <c r="F25" s="5065"/>
      <c r="G25" s="5065" t="s">
        <v>5407</v>
      </c>
      <c r="H25" s="5065"/>
    </row>
    <row r="26" spans="1:8" ht="30">
      <c r="A26" s="5085"/>
      <c r="B26" s="5074"/>
      <c r="C26" s="5065"/>
      <c r="D26" s="941" t="s">
        <v>5408</v>
      </c>
      <c r="E26" s="5072"/>
      <c r="F26" s="5065"/>
      <c r="G26" s="5065"/>
      <c r="H26" s="5065"/>
    </row>
    <row r="27" spans="1:8" ht="30">
      <c r="A27" s="5085"/>
      <c r="B27" s="5074"/>
      <c r="C27" s="5065"/>
      <c r="D27" s="941" t="s">
        <v>5409</v>
      </c>
      <c r="E27" s="5072"/>
      <c r="F27" s="5065"/>
      <c r="G27" s="5065"/>
      <c r="H27" s="5065"/>
    </row>
    <row r="28" spans="1:8" ht="30">
      <c r="A28" s="5085" t="s">
        <v>5625</v>
      </c>
      <c r="B28" s="5074"/>
      <c r="C28" s="5065" t="s">
        <v>5410</v>
      </c>
      <c r="D28" s="935" t="s">
        <v>5411</v>
      </c>
      <c r="E28" s="5072"/>
      <c r="F28" s="5065"/>
      <c r="G28" s="5065" t="s">
        <v>5407</v>
      </c>
      <c r="H28" s="5065"/>
    </row>
    <row r="29" spans="1:8" ht="30">
      <c r="A29" s="5085"/>
      <c r="B29" s="5074"/>
      <c r="C29" s="5065"/>
      <c r="D29" s="941" t="s">
        <v>5412</v>
      </c>
      <c r="E29" s="5072"/>
      <c r="F29" s="5065"/>
      <c r="G29" s="5065"/>
      <c r="H29" s="5065"/>
    </row>
    <row r="30" spans="1:8" ht="30">
      <c r="A30" s="5085"/>
      <c r="B30" s="5074"/>
      <c r="C30" s="5065"/>
      <c r="D30" s="941" t="s">
        <v>5413</v>
      </c>
      <c r="E30" s="5072"/>
      <c r="F30" s="5065"/>
      <c r="G30" s="5065"/>
      <c r="H30" s="5065"/>
    </row>
    <row r="31" spans="1:8" ht="45">
      <c r="A31" s="5085" t="s">
        <v>5626</v>
      </c>
      <c r="B31" s="5074"/>
      <c r="C31" s="5065" t="s">
        <v>5414</v>
      </c>
      <c r="D31" s="935" t="s">
        <v>5415</v>
      </c>
      <c r="E31" s="5072"/>
      <c r="F31" s="5065"/>
      <c r="G31" s="5065" t="s">
        <v>5407</v>
      </c>
      <c r="H31" s="5065"/>
    </row>
    <row r="32" spans="1:8" ht="30">
      <c r="A32" s="5085"/>
      <c r="B32" s="5074"/>
      <c r="C32" s="5065"/>
      <c r="D32" s="941" t="s">
        <v>5416</v>
      </c>
      <c r="E32" s="5072"/>
      <c r="F32" s="5065"/>
      <c r="G32" s="5065"/>
      <c r="H32" s="5065"/>
    </row>
    <row r="33" spans="1:8" ht="30">
      <c r="A33" s="5085"/>
      <c r="B33" s="5074"/>
      <c r="C33" s="5065"/>
      <c r="D33" s="941" t="s">
        <v>5417</v>
      </c>
      <c r="E33" s="5072"/>
      <c r="F33" s="5065"/>
      <c r="G33" s="5065"/>
      <c r="H33" s="5065"/>
    </row>
    <row r="34" spans="1:8" ht="60">
      <c r="A34" s="5082" t="s">
        <v>5627</v>
      </c>
      <c r="B34" s="5074"/>
      <c r="C34" s="5065" t="s">
        <v>5418</v>
      </c>
      <c r="D34" s="935" t="s">
        <v>5419</v>
      </c>
      <c r="E34" s="5072"/>
      <c r="F34" s="5065"/>
      <c r="G34" s="5065" t="s">
        <v>5407</v>
      </c>
      <c r="H34" s="5065"/>
    </row>
    <row r="35" spans="1:8" ht="30">
      <c r="A35" s="5082"/>
      <c r="B35" s="5075"/>
      <c r="C35" s="5065"/>
      <c r="D35" s="941" t="s">
        <v>5420</v>
      </c>
      <c r="E35" s="5072"/>
      <c r="F35" s="5065"/>
      <c r="G35" s="5065"/>
      <c r="H35" s="5065"/>
    </row>
    <row r="36" spans="1:8">
      <c r="A36" s="471" t="s">
        <v>96</v>
      </c>
      <c r="B36" s="5069"/>
      <c r="C36" s="5069"/>
      <c r="D36" s="5069"/>
      <c r="E36" s="5069"/>
      <c r="F36" s="5069"/>
      <c r="G36" s="5069"/>
      <c r="H36" s="5069"/>
    </row>
    <row r="37" spans="1:8" ht="30">
      <c r="A37" s="5082" t="s">
        <v>5616</v>
      </c>
      <c r="B37" s="935"/>
      <c r="C37" s="5064" t="s">
        <v>5421</v>
      </c>
      <c r="D37" s="939" t="s">
        <v>5422</v>
      </c>
      <c r="E37" s="5072"/>
      <c r="F37" s="5065"/>
      <c r="G37" s="5065" t="s">
        <v>5407</v>
      </c>
      <c r="H37" s="5065"/>
    </row>
    <row r="38" spans="1:8" ht="30">
      <c r="A38" s="5082"/>
      <c r="B38" s="935"/>
      <c r="C38" s="5064"/>
      <c r="D38" s="942" t="s">
        <v>5423</v>
      </c>
      <c r="E38" s="5072"/>
      <c r="F38" s="5065"/>
      <c r="G38" s="5065"/>
      <c r="H38" s="5065"/>
    </row>
    <row r="39" spans="1:8" ht="30">
      <c r="A39" s="5082"/>
      <c r="B39" s="935"/>
      <c r="C39" s="5064"/>
      <c r="D39" s="942" t="s">
        <v>5424</v>
      </c>
      <c r="E39" s="5072"/>
      <c r="F39" s="5065"/>
      <c r="G39" s="5065"/>
      <c r="H39" s="5065"/>
    </row>
    <row r="40" spans="1:8" ht="30">
      <c r="A40" s="5082" t="s">
        <v>5621</v>
      </c>
      <c r="B40" s="935"/>
      <c r="C40" s="5064" t="s">
        <v>5425</v>
      </c>
      <c r="D40" s="939" t="s">
        <v>5426</v>
      </c>
      <c r="E40" s="5072"/>
      <c r="F40" s="5065"/>
      <c r="G40" s="5065" t="s">
        <v>5407</v>
      </c>
      <c r="H40" s="5065"/>
    </row>
    <row r="41" spans="1:8" ht="45">
      <c r="A41" s="5082"/>
      <c r="B41" s="935"/>
      <c r="C41" s="5064"/>
      <c r="D41" s="942" t="s">
        <v>5427</v>
      </c>
      <c r="E41" s="5072"/>
      <c r="F41" s="5065"/>
      <c r="G41" s="5065"/>
      <c r="H41" s="5065"/>
    </row>
    <row r="42" spans="1:8" ht="30">
      <c r="A42" s="5082"/>
      <c r="B42" s="935"/>
      <c r="C42" s="5064"/>
      <c r="D42" s="942" t="s">
        <v>5428</v>
      </c>
      <c r="E42" s="5072"/>
      <c r="F42" s="5065"/>
      <c r="G42" s="5065"/>
      <c r="H42" s="5065"/>
    </row>
    <row r="43" spans="1:8" ht="30">
      <c r="A43" s="5082" t="s">
        <v>5622</v>
      </c>
      <c r="B43" s="935"/>
      <c r="C43" s="5064" t="s">
        <v>5429</v>
      </c>
      <c r="D43" s="939" t="s">
        <v>5430</v>
      </c>
      <c r="E43" s="5072"/>
      <c r="F43" s="5065"/>
      <c r="G43" s="5065" t="s">
        <v>5407</v>
      </c>
      <c r="H43" s="5065"/>
    </row>
    <row r="44" spans="1:8" ht="45">
      <c r="A44" s="5082"/>
      <c r="B44" s="935"/>
      <c r="C44" s="5064"/>
      <c r="D44" s="942" t="s">
        <v>5431</v>
      </c>
      <c r="E44" s="5072"/>
      <c r="F44" s="5065"/>
      <c r="G44" s="5065"/>
      <c r="H44" s="5065"/>
    </row>
    <row r="45" spans="1:8" ht="30">
      <c r="A45" s="5082"/>
      <c r="B45" s="935"/>
      <c r="C45" s="5064"/>
      <c r="D45" s="942" t="s">
        <v>5432</v>
      </c>
      <c r="E45" s="5072"/>
      <c r="F45" s="5065"/>
      <c r="G45" s="5065"/>
      <c r="H45" s="5065"/>
    </row>
    <row r="46" spans="1:8">
      <c r="A46" s="471" t="s">
        <v>5617</v>
      </c>
      <c r="B46" s="5069"/>
      <c r="C46" s="5069"/>
      <c r="D46" s="5069"/>
      <c r="E46" s="5069"/>
      <c r="F46" s="5069"/>
      <c r="G46" s="5069"/>
      <c r="H46" s="5069"/>
    </row>
    <row r="47" spans="1:8" ht="30">
      <c r="A47" s="471" t="s">
        <v>5618</v>
      </c>
      <c r="B47" s="935"/>
      <c r="C47" s="935" t="s">
        <v>5433</v>
      </c>
      <c r="D47" s="935" t="s">
        <v>5434</v>
      </c>
      <c r="E47" s="949"/>
      <c r="F47" s="935"/>
      <c r="G47" s="935" t="s">
        <v>5407</v>
      </c>
      <c r="H47" s="935"/>
    </row>
    <row r="48" spans="1:8" ht="60">
      <c r="A48" s="471" t="s">
        <v>5619</v>
      </c>
      <c r="B48" s="935"/>
      <c r="C48" s="935" t="s">
        <v>5435</v>
      </c>
      <c r="D48" s="935" t="s">
        <v>5436</v>
      </c>
      <c r="E48" s="949"/>
      <c r="F48" s="935"/>
      <c r="G48" s="935" t="s">
        <v>5407</v>
      </c>
      <c r="H48" s="935"/>
    </row>
    <row r="49" spans="1:8" ht="60">
      <c r="A49" s="471" t="s">
        <v>5620</v>
      </c>
      <c r="B49" s="935"/>
      <c r="C49" s="935" t="s">
        <v>5437</v>
      </c>
      <c r="D49" s="935" t="s">
        <v>5438</v>
      </c>
      <c r="E49" s="949"/>
      <c r="F49" s="935" t="s">
        <v>5439</v>
      </c>
      <c r="G49" s="935" t="s">
        <v>5407</v>
      </c>
      <c r="H49" s="935"/>
    </row>
    <row r="50" spans="1:8">
      <c r="A50" s="471" t="s">
        <v>312</v>
      </c>
      <c r="B50" s="5071"/>
      <c r="C50" s="5071"/>
      <c r="D50" s="5071"/>
      <c r="E50" s="5071"/>
      <c r="F50" s="5071"/>
      <c r="G50" s="5071"/>
      <c r="H50" s="5071"/>
    </row>
    <row r="51" spans="1:8" ht="30">
      <c r="A51" s="471" t="s">
        <v>5628</v>
      </c>
      <c r="B51" s="936"/>
      <c r="C51" s="935" t="s">
        <v>5440</v>
      </c>
      <c r="D51" s="935" t="s">
        <v>5441</v>
      </c>
      <c r="E51" s="949"/>
      <c r="F51" s="935"/>
      <c r="G51" s="935" t="s">
        <v>5442</v>
      </c>
      <c r="H51" s="936"/>
    </row>
    <row r="52" spans="1:8">
      <c r="A52" s="471" t="s">
        <v>4706</v>
      </c>
      <c r="B52" s="5071"/>
      <c r="C52" s="5071"/>
      <c r="D52" s="5071"/>
      <c r="E52" s="5071"/>
      <c r="F52" s="5071"/>
      <c r="G52" s="5071"/>
      <c r="H52" s="5071"/>
    </row>
    <row r="53" spans="1:8" ht="45">
      <c r="A53" s="471" t="s">
        <v>5629</v>
      </c>
      <c r="B53" s="5066"/>
      <c r="C53" s="935" t="s">
        <v>5443</v>
      </c>
      <c r="D53" s="935" t="s">
        <v>5444</v>
      </c>
      <c r="E53" s="952"/>
      <c r="F53" s="936"/>
      <c r="G53" s="935" t="s">
        <v>5445</v>
      </c>
      <c r="H53" s="936"/>
    </row>
    <row r="54" spans="1:8" ht="30">
      <c r="A54" s="471" t="s">
        <v>5630</v>
      </c>
      <c r="B54" s="5066"/>
      <c r="C54" s="935" t="s">
        <v>5446</v>
      </c>
      <c r="D54" s="935" t="s">
        <v>5447</v>
      </c>
      <c r="E54" s="952"/>
      <c r="F54" s="936"/>
      <c r="G54" s="935" t="s">
        <v>5448</v>
      </c>
      <c r="H54" s="936"/>
    </row>
    <row r="55" spans="1:8" ht="30">
      <c r="A55" s="471" t="s">
        <v>5631</v>
      </c>
      <c r="B55" s="5066"/>
      <c r="C55" s="935" t="s">
        <v>5449</v>
      </c>
      <c r="D55" s="935" t="s">
        <v>5450</v>
      </c>
      <c r="E55" s="952"/>
      <c r="F55" s="936"/>
      <c r="G55" s="935" t="s">
        <v>5448</v>
      </c>
      <c r="H55" s="936"/>
    </row>
    <row r="56" spans="1:8" ht="30">
      <c r="A56" s="471" t="s">
        <v>5632</v>
      </c>
      <c r="B56" s="5066"/>
      <c r="C56" s="935" t="s">
        <v>5694</v>
      </c>
      <c r="D56" s="935" t="s">
        <v>5451</v>
      </c>
      <c r="E56" s="952"/>
      <c r="F56" s="936"/>
      <c r="G56" s="935" t="s">
        <v>5452</v>
      </c>
      <c r="H56" s="936"/>
    </row>
    <row r="57" spans="1:8">
      <c r="A57" s="471" t="s">
        <v>5633</v>
      </c>
      <c r="B57" s="5071"/>
      <c r="C57" s="5071"/>
      <c r="D57" s="5071"/>
      <c r="E57" s="5071"/>
      <c r="F57" s="5071"/>
      <c r="G57" s="5071"/>
      <c r="H57" s="5071"/>
    </row>
    <row r="58" spans="1:8" ht="150">
      <c r="A58" s="471" t="s">
        <v>5634</v>
      </c>
      <c r="B58" s="5064"/>
      <c r="C58" s="939" t="s">
        <v>5453</v>
      </c>
      <c r="D58" s="939" t="s">
        <v>5534</v>
      </c>
      <c r="E58" s="951"/>
      <c r="F58" s="939" t="s">
        <v>5454</v>
      </c>
      <c r="G58" s="939" t="s">
        <v>5455</v>
      </c>
      <c r="H58" s="936"/>
    </row>
    <row r="59" spans="1:8" ht="120">
      <c r="A59" s="471" t="s">
        <v>5635</v>
      </c>
      <c r="B59" s="5064"/>
      <c r="C59" s="939" t="s">
        <v>5456</v>
      </c>
      <c r="D59" s="939" t="s">
        <v>5535</v>
      </c>
      <c r="E59" s="951"/>
      <c r="F59" s="939" t="s">
        <v>5457</v>
      </c>
      <c r="G59" s="939" t="s">
        <v>5455</v>
      </c>
      <c r="H59" s="936"/>
    </row>
    <row r="60" spans="1:8" ht="135">
      <c r="A60" s="471" t="s">
        <v>5636</v>
      </c>
      <c r="B60" s="5064"/>
      <c r="C60" s="939" t="s">
        <v>5458</v>
      </c>
      <c r="D60" s="939" t="s">
        <v>5536</v>
      </c>
      <c r="E60" s="951"/>
      <c r="F60" s="939" t="s">
        <v>5459</v>
      </c>
      <c r="G60" s="939" t="s">
        <v>5455</v>
      </c>
      <c r="H60" s="936"/>
    </row>
    <row r="61" spans="1:8" ht="75">
      <c r="A61" s="471" t="s">
        <v>5637</v>
      </c>
      <c r="B61" s="5064"/>
      <c r="C61" s="939" t="s">
        <v>5460</v>
      </c>
      <c r="D61" s="939" t="s">
        <v>5537</v>
      </c>
      <c r="E61" s="951"/>
      <c r="F61" s="939" t="s">
        <v>5461</v>
      </c>
      <c r="G61" s="939" t="s">
        <v>5462</v>
      </c>
      <c r="H61" s="936"/>
    </row>
    <row r="62" spans="1:8" ht="165">
      <c r="A62" s="471" t="s">
        <v>5638</v>
      </c>
      <c r="B62" s="5064"/>
      <c r="C62" s="939" t="s">
        <v>5463</v>
      </c>
      <c r="D62" s="939" t="s">
        <v>5538</v>
      </c>
      <c r="E62" s="951"/>
      <c r="F62" s="939" t="s">
        <v>5464</v>
      </c>
      <c r="G62" s="939" t="s">
        <v>5455</v>
      </c>
      <c r="H62" s="936"/>
    </row>
    <row r="63" spans="1:8" ht="135">
      <c r="A63" s="471" t="s">
        <v>5639</v>
      </c>
      <c r="B63" s="5064"/>
      <c r="C63" s="939" t="s">
        <v>5465</v>
      </c>
      <c r="D63" s="939" t="s">
        <v>5539</v>
      </c>
      <c r="E63" s="951"/>
      <c r="F63" s="939" t="s">
        <v>5466</v>
      </c>
      <c r="G63" s="939" t="s">
        <v>5455</v>
      </c>
      <c r="H63" s="936"/>
    </row>
    <row r="64" spans="1:8" ht="180">
      <c r="A64" s="471" t="s">
        <v>5640</v>
      </c>
      <c r="B64" s="5064"/>
      <c r="C64" s="939" t="s">
        <v>5467</v>
      </c>
      <c r="D64" s="939" t="s">
        <v>5468</v>
      </c>
      <c r="E64" s="951"/>
      <c r="F64" s="939" t="s">
        <v>5469</v>
      </c>
      <c r="G64" s="939" t="s">
        <v>5407</v>
      </c>
      <c r="H64" s="936"/>
    </row>
    <row r="65" spans="1:8" ht="360">
      <c r="A65" s="471" t="s">
        <v>5641</v>
      </c>
      <c r="B65" s="5064"/>
      <c r="C65" s="939" t="s">
        <v>5470</v>
      </c>
      <c r="D65" s="939" t="s">
        <v>5471</v>
      </c>
      <c r="E65" s="951"/>
      <c r="F65" s="939" t="s">
        <v>5472</v>
      </c>
      <c r="G65" s="939" t="s">
        <v>5473</v>
      </c>
      <c r="H65" s="936"/>
    </row>
    <row r="66" spans="1:8">
      <c r="A66" s="471"/>
      <c r="B66" s="5076" t="s">
        <v>5474</v>
      </c>
      <c r="C66" s="5076"/>
      <c r="D66" s="5076"/>
      <c r="E66" s="5076"/>
      <c r="F66" s="5076"/>
      <c r="G66" s="5076"/>
      <c r="H66" s="5076"/>
    </row>
    <row r="67" spans="1:8">
      <c r="A67" s="471" t="s">
        <v>146</v>
      </c>
      <c r="B67" s="5071"/>
      <c r="C67" s="5071"/>
      <c r="D67" s="5071"/>
      <c r="E67" s="5071"/>
      <c r="F67" s="5071"/>
      <c r="G67" s="5071"/>
      <c r="H67" s="5071"/>
    </row>
    <row r="68" spans="1:8">
      <c r="A68" s="471" t="s">
        <v>5642</v>
      </c>
      <c r="B68" s="5065" t="s">
        <v>5475</v>
      </c>
      <c r="C68" s="5065" t="s">
        <v>5476</v>
      </c>
      <c r="D68" s="5065"/>
      <c r="E68" s="949"/>
      <c r="F68" s="935"/>
      <c r="G68" s="5065" t="s">
        <v>5477</v>
      </c>
      <c r="H68" s="936"/>
    </row>
    <row r="69" spans="1:8">
      <c r="A69" s="471" t="s">
        <v>5644</v>
      </c>
      <c r="B69" s="5065"/>
      <c r="C69" s="5065" t="s">
        <v>5478</v>
      </c>
      <c r="D69" s="5065"/>
      <c r="E69" s="949"/>
      <c r="F69" s="935"/>
      <c r="G69" s="5065"/>
      <c r="H69" s="936"/>
    </row>
    <row r="70" spans="1:8" ht="30">
      <c r="A70" s="5082" t="s">
        <v>5643</v>
      </c>
      <c r="B70" s="5065"/>
      <c r="C70" s="935" t="s">
        <v>5479</v>
      </c>
      <c r="D70" s="935" t="s">
        <v>5480</v>
      </c>
      <c r="E70" s="949"/>
      <c r="F70" s="935"/>
      <c r="G70" s="5065"/>
      <c r="H70" s="936"/>
    </row>
    <row r="71" spans="1:8" ht="30">
      <c r="A71" s="5082"/>
      <c r="B71" s="5065"/>
      <c r="C71" s="935" t="s">
        <v>5481</v>
      </c>
      <c r="D71" s="935" t="s">
        <v>5482</v>
      </c>
      <c r="E71" s="949"/>
      <c r="F71" s="935"/>
      <c r="G71" s="5065"/>
      <c r="H71" s="936"/>
    </row>
    <row r="72" spans="1:8" ht="30">
      <c r="A72" s="5082"/>
      <c r="B72" s="5065"/>
      <c r="C72" s="935" t="s">
        <v>5483</v>
      </c>
      <c r="D72" s="935" t="s">
        <v>5484</v>
      </c>
      <c r="E72" s="949"/>
      <c r="F72" s="935"/>
      <c r="G72" s="5065"/>
      <c r="H72" s="936"/>
    </row>
    <row r="73" spans="1:8">
      <c r="A73" s="471" t="s">
        <v>5645</v>
      </c>
      <c r="B73" s="5065"/>
      <c r="C73" s="5065" t="s">
        <v>5485</v>
      </c>
      <c r="D73" s="5065"/>
      <c r="E73" s="949"/>
      <c r="F73" s="935"/>
      <c r="G73" s="5065"/>
      <c r="H73" s="936"/>
    </row>
    <row r="74" spans="1:8">
      <c r="A74" s="471" t="s">
        <v>293</v>
      </c>
      <c r="B74" s="5071"/>
      <c r="C74" s="5071"/>
      <c r="D74" s="5071"/>
      <c r="E74" s="5071"/>
      <c r="F74" s="5071"/>
      <c r="G74" s="5071"/>
      <c r="H74" s="5071"/>
    </row>
    <row r="75" spans="1:8">
      <c r="A75" s="471" t="s">
        <v>5646</v>
      </c>
      <c r="B75" s="5066"/>
      <c r="C75" s="939" t="s">
        <v>5486</v>
      </c>
      <c r="D75" s="943">
        <v>0.83</v>
      </c>
      <c r="E75" s="953">
        <v>0.63</v>
      </c>
      <c r="F75" s="943">
        <v>0.83</v>
      </c>
      <c r="G75" s="944" t="s">
        <v>5487</v>
      </c>
      <c r="H75" s="944" t="s">
        <v>5488</v>
      </c>
    </row>
    <row r="76" spans="1:8">
      <c r="A76" s="471" t="s">
        <v>5647</v>
      </c>
      <c r="B76" s="5066"/>
      <c r="C76" s="939" t="s">
        <v>5489</v>
      </c>
      <c r="D76" s="943">
        <v>0.91</v>
      </c>
      <c r="E76" s="953">
        <v>0.65</v>
      </c>
      <c r="F76" s="943">
        <v>0.91</v>
      </c>
      <c r="G76" s="944" t="s">
        <v>5487</v>
      </c>
      <c r="H76" s="944" t="s">
        <v>5488</v>
      </c>
    </row>
    <row r="77" spans="1:8">
      <c r="A77" s="471" t="s">
        <v>5648</v>
      </c>
      <c r="B77" s="5066"/>
      <c r="C77" s="939" t="s">
        <v>5490</v>
      </c>
      <c r="D77" s="943">
        <v>0.91</v>
      </c>
      <c r="E77" s="953">
        <v>0.66</v>
      </c>
      <c r="F77" s="943">
        <v>0.91</v>
      </c>
      <c r="G77" s="944" t="s">
        <v>5487</v>
      </c>
      <c r="H77" s="944" t="s">
        <v>5488</v>
      </c>
    </row>
    <row r="78" spans="1:8" ht="45">
      <c r="A78" s="471" t="s">
        <v>5649</v>
      </c>
      <c r="B78" s="5066"/>
      <c r="C78" s="939" t="s">
        <v>5491</v>
      </c>
      <c r="D78" s="943">
        <v>0.83</v>
      </c>
      <c r="E78" s="953">
        <v>0.8</v>
      </c>
      <c r="F78" s="943">
        <v>0.83</v>
      </c>
      <c r="G78" s="944" t="s">
        <v>5487</v>
      </c>
      <c r="H78" s="944" t="s">
        <v>5488</v>
      </c>
    </row>
    <row r="79" spans="1:8">
      <c r="A79" s="471" t="s">
        <v>3306</v>
      </c>
      <c r="B79" s="5071"/>
      <c r="C79" s="5071"/>
      <c r="D79" s="5071"/>
      <c r="E79" s="5071"/>
      <c r="F79" s="5071"/>
      <c r="G79" s="5071"/>
      <c r="H79" s="5071"/>
    </row>
    <row r="80" spans="1:8" ht="30">
      <c r="A80" s="471" t="s">
        <v>5650</v>
      </c>
      <c r="B80" s="5065"/>
      <c r="C80" s="935" t="s">
        <v>5492</v>
      </c>
      <c r="D80" s="935"/>
      <c r="E80" s="949"/>
      <c r="F80" s="935"/>
      <c r="G80" s="935"/>
      <c r="H80" s="935"/>
    </row>
    <row r="81" spans="1:8" ht="45">
      <c r="A81" s="471" t="s">
        <v>5651</v>
      </c>
      <c r="B81" s="5065"/>
      <c r="C81" s="935" t="s">
        <v>5493</v>
      </c>
      <c r="D81" s="935"/>
      <c r="E81" s="949"/>
      <c r="F81" s="935"/>
      <c r="G81" s="935"/>
      <c r="H81" s="935"/>
    </row>
    <row r="82" spans="1:8" ht="45">
      <c r="A82" s="471" t="s">
        <v>5652</v>
      </c>
      <c r="B82" s="5065"/>
      <c r="C82" s="935" t="s">
        <v>5494</v>
      </c>
      <c r="D82" s="935"/>
      <c r="E82" s="949"/>
      <c r="F82" s="935"/>
      <c r="G82" s="935"/>
      <c r="H82" s="935"/>
    </row>
    <row r="83" spans="1:8" ht="30">
      <c r="A83" s="471" t="s">
        <v>5653</v>
      </c>
      <c r="B83" s="5065"/>
      <c r="C83" s="935" t="s">
        <v>5495</v>
      </c>
      <c r="D83" s="935"/>
      <c r="E83" s="949"/>
      <c r="F83" s="935"/>
      <c r="G83" s="935"/>
      <c r="H83" s="935"/>
    </row>
    <row r="84" spans="1:8">
      <c r="A84" s="471" t="s">
        <v>4344</v>
      </c>
      <c r="B84" s="5071"/>
      <c r="C84" s="5071"/>
      <c r="D84" s="5071"/>
      <c r="E84" s="5071"/>
      <c r="F84" s="5071"/>
      <c r="G84" s="5071"/>
      <c r="H84" s="5071"/>
    </row>
    <row r="85" spans="1:8" ht="32.25">
      <c r="A85" s="471" t="s">
        <v>5654</v>
      </c>
      <c r="B85" s="939" t="s">
        <v>5695</v>
      </c>
      <c r="C85" s="939" t="s">
        <v>5540</v>
      </c>
      <c r="D85" s="935"/>
      <c r="E85" s="949"/>
      <c r="F85" s="936"/>
      <c r="G85" s="939" t="s">
        <v>5496</v>
      </c>
      <c r="H85" s="936"/>
    </row>
    <row r="86" spans="1:8" ht="30">
      <c r="A86" s="471" t="s">
        <v>5655</v>
      </c>
      <c r="B86" s="939" t="s">
        <v>5497</v>
      </c>
      <c r="C86" s="939" t="s">
        <v>5498</v>
      </c>
      <c r="D86" s="935"/>
      <c r="E86" s="949"/>
      <c r="F86" s="936"/>
      <c r="G86" s="939" t="s">
        <v>5496</v>
      </c>
      <c r="H86" s="936"/>
    </row>
    <row r="87" spans="1:8" ht="30">
      <c r="A87" s="471" t="s">
        <v>5656</v>
      </c>
      <c r="B87" s="939" t="s">
        <v>5499</v>
      </c>
      <c r="C87" s="939" t="s">
        <v>5500</v>
      </c>
      <c r="D87" s="935"/>
      <c r="E87" s="949"/>
      <c r="F87" s="936"/>
      <c r="G87" s="939" t="s">
        <v>5496</v>
      </c>
      <c r="H87" s="936"/>
    </row>
    <row r="88" spans="1:8" ht="45">
      <c r="A88" s="471" t="s">
        <v>5657</v>
      </c>
      <c r="B88" s="939" t="s">
        <v>5501</v>
      </c>
      <c r="C88" s="939" t="s">
        <v>5502</v>
      </c>
      <c r="D88" s="935"/>
      <c r="E88" s="949"/>
      <c r="F88" s="936"/>
      <c r="G88" s="939" t="s">
        <v>5503</v>
      </c>
      <c r="H88" s="936"/>
    </row>
    <row r="89" spans="1:8" ht="62.25">
      <c r="A89" s="5082" t="s">
        <v>5658</v>
      </c>
      <c r="B89" s="5064" t="s">
        <v>5504</v>
      </c>
      <c r="C89" s="939" t="s">
        <v>5541</v>
      </c>
      <c r="D89" s="5064"/>
      <c r="E89" s="5084"/>
      <c r="F89" s="936"/>
      <c r="G89" s="5064" t="s">
        <v>5503</v>
      </c>
      <c r="H89" s="936"/>
    </row>
    <row r="90" spans="1:8" ht="30">
      <c r="A90" s="5082"/>
      <c r="B90" s="5064"/>
      <c r="C90" s="942" t="s">
        <v>5542</v>
      </c>
      <c r="D90" s="5064"/>
      <c r="E90" s="5084"/>
      <c r="F90" s="936"/>
      <c r="G90" s="5064"/>
      <c r="H90" s="936"/>
    </row>
    <row r="91" spans="1:8" ht="47.25">
      <c r="A91" s="5082"/>
      <c r="B91" s="5064"/>
      <c r="C91" s="942" t="s">
        <v>5543</v>
      </c>
      <c r="D91" s="5064"/>
      <c r="E91" s="5084"/>
      <c r="F91" s="936"/>
      <c r="G91" s="5064"/>
      <c r="H91" s="936"/>
    </row>
    <row r="92" spans="1:8" ht="75">
      <c r="A92" s="471" t="s">
        <v>5659</v>
      </c>
      <c r="B92" s="939"/>
      <c r="C92" s="939" t="s">
        <v>5505</v>
      </c>
      <c r="D92" s="939"/>
      <c r="E92" s="951"/>
      <c r="F92" s="936"/>
      <c r="G92" s="939"/>
      <c r="H92" s="936"/>
    </row>
    <row r="93" spans="1:8">
      <c r="A93" s="471" t="s">
        <v>3878</v>
      </c>
      <c r="B93" s="5071"/>
      <c r="C93" s="5071"/>
      <c r="D93" s="5071"/>
      <c r="E93" s="5071"/>
      <c r="F93" s="5071"/>
      <c r="G93" s="5071"/>
      <c r="H93" s="5071"/>
    </row>
    <row r="94" spans="1:8" ht="60">
      <c r="A94" s="471" t="s">
        <v>5660</v>
      </c>
      <c r="B94" s="935" t="s">
        <v>5506</v>
      </c>
      <c r="C94" s="935" t="s">
        <v>5507</v>
      </c>
      <c r="D94" s="936"/>
      <c r="E94" s="952"/>
      <c r="F94" s="945">
        <v>0.75</v>
      </c>
      <c r="G94" s="935" t="s">
        <v>5508</v>
      </c>
      <c r="H94" s="936"/>
    </row>
    <row r="95" spans="1:8" ht="30">
      <c r="A95" s="471" t="s">
        <v>5661</v>
      </c>
      <c r="B95" s="935" t="s">
        <v>5509</v>
      </c>
      <c r="C95" s="936" t="s">
        <v>5510</v>
      </c>
      <c r="D95" s="936"/>
      <c r="E95" s="952"/>
      <c r="F95" s="945">
        <v>0.8</v>
      </c>
      <c r="G95" s="935" t="s">
        <v>5508</v>
      </c>
      <c r="H95" s="936"/>
    </row>
    <row r="96" spans="1:8">
      <c r="A96" s="471" t="s">
        <v>5662</v>
      </c>
      <c r="B96" s="5069"/>
      <c r="C96" s="5069"/>
      <c r="D96" s="5069"/>
      <c r="E96" s="5069"/>
      <c r="F96" s="5069"/>
      <c r="G96" s="5069"/>
      <c r="H96" s="5069"/>
    </row>
    <row r="97" spans="1:8" ht="45">
      <c r="A97" s="471" t="s">
        <v>5663</v>
      </c>
      <c r="B97" s="939" t="s">
        <v>5512</v>
      </c>
      <c r="C97" s="471"/>
      <c r="D97" s="471"/>
      <c r="E97" s="61"/>
      <c r="F97" s="471"/>
      <c r="G97" s="471"/>
      <c r="H97" s="471"/>
    </row>
    <row r="98" spans="1:8" ht="60">
      <c r="A98" s="471" t="s">
        <v>5664</v>
      </c>
      <c r="B98" s="939" t="s">
        <v>5513</v>
      </c>
      <c r="C98" s="471"/>
      <c r="D98" s="471"/>
      <c r="E98" s="61"/>
      <c r="F98" s="471"/>
      <c r="G98" s="471"/>
      <c r="H98" s="471"/>
    </row>
    <row r="99" spans="1:8" ht="45">
      <c r="A99" s="471" t="s">
        <v>5665</v>
      </c>
      <c r="B99" s="939" t="s">
        <v>5514</v>
      </c>
      <c r="C99" s="471"/>
      <c r="D99" s="471"/>
      <c r="E99" s="61"/>
      <c r="F99" s="471"/>
      <c r="G99" s="471"/>
      <c r="H99" s="471"/>
    </row>
    <row r="100" spans="1:8" ht="45">
      <c r="A100" s="471" t="s">
        <v>5666</v>
      </c>
      <c r="B100" s="939" t="s">
        <v>5515</v>
      </c>
      <c r="C100" s="471"/>
      <c r="D100" s="471"/>
      <c r="E100" s="61"/>
      <c r="F100" s="471"/>
      <c r="G100" s="471"/>
      <c r="H100" s="471"/>
    </row>
    <row r="101" spans="1:8" ht="30">
      <c r="A101" s="471" t="s">
        <v>5667</v>
      </c>
      <c r="B101" s="939" t="s">
        <v>5516</v>
      </c>
      <c r="C101" s="471"/>
      <c r="D101" s="471"/>
      <c r="E101" s="61"/>
      <c r="F101" s="471"/>
      <c r="G101" s="471"/>
      <c r="H101" s="471"/>
    </row>
    <row r="102" spans="1:8">
      <c r="A102" s="471" t="s">
        <v>5668</v>
      </c>
      <c r="B102" s="939" t="s">
        <v>5517</v>
      </c>
      <c r="C102" s="471"/>
      <c r="D102" s="471"/>
      <c r="E102" s="61"/>
      <c r="F102" s="471"/>
      <c r="G102" s="471"/>
      <c r="H102" s="471"/>
    </row>
    <row r="103" spans="1:8" ht="45">
      <c r="A103" s="471" t="s">
        <v>5669</v>
      </c>
      <c r="B103" s="939" t="s">
        <v>5518</v>
      </c>
      <c r="C103" s="471"/>
      <c r="D103" s="471"/>
      <c r="E103" s="61"/>
      <c r="F103" s="471"/>
      <c r="G103" s="471"/>
      <c r="H103" s="471"/>
    </row>
    <row r="104" spans="1:8" ht="60">
      <c r="A104" s="471" t="s">
        <v>5670</v>
      </c>
      <c r="B104" s="939" t="s">
        <v>5519</v>
      </c>
      <c r="C104" s="471"/>
      <c r="D104" s="471"/>
      <c r="E104" s="61"/>
      <c r="F104" s="471"/>
      <c r="G104" s="471"/>
      <c r="H104" s="471"/>
    </row>
    <row r="105" spans="1:8" ht="45" customHeight="1">
      <c r="A105" s="471" t="s">
        <v>5671</v>
      </c>
      <c r="B105" s="939" t="s">
        <v>5520</v>
      </c>
      <c r="C105" s="471"/>
      <c r="D105" s="471"/>
      <c r="E105" s="61"/>
      <c r="F105" s="471"/>
      <c r="G105" s="471"/>
      <c r="H105" s="471"/>
    </row>
    <row r="106" spans="1:8" ht="45">
      <c r="A106" s="5083" t="s">
        <v>5672</v>
      </c>
      <c r="B106" s="939" t="s">
        <v>5521</v>
      </c>
      <c r="C106" s="471"/>
      <c r="D106" s="471"/>
      <c r="E106" s="61"/>
      <c r="F106" s="471"/>
      <c r="G106" s="471"/>
      <c r="H106" s="471"/>
    </row>
    <row r="107" spans="1:8" ht="30">
      <c r="A107" s="5083"/>
      <c r="B107" s="939" t="s">
        <v>5522</v>
      </c>
      <c r="C107" s="471"/>
      <c r="D107" s="471"/>
      <c r="E107" s="61"/>
      <c r="F107" s="471"/>
      <c r="G107" s="471"/>
      <c r="H107" s="471"/>
    </row>
    <row r="108" spans="1:8" ht="30">
      <c r="A108" s="471" t="s">
        <v>5673</v>
      </c>
      <c r="B108" s="939" t="s">
        <v>5523</v>
      </c>
      <c r="C108" s="471"/>
      <c r="D108" s="471"/>
      <c r="E108" s="61"/>
      <c r="F108" s="471"/>
      <c r="G108" s="471"/>
      <c r="H108" s="471"/>
    </row>
    <row r="109" spans="1:8" ht="30">
      <c r="A109" s="471" t="s">
        <v>5674</v>
      </c>
      <c r="B109" s="939" t="s">
        <v>5524</v>
      </c>
      <c r="C109" s="471"/>
      <c r="D109" s="471"/>
      <c r="E109" s="61"/>
      <c r="F109" s="471"/>
      <c r="G109" s="471"/>
      <c r="H109" s="471"/>
    </row>
    <row r="110" spans="1:8" ht="30">
      <c r="A110" s="471" t="s">
        <v>5675</v>
      </c>
      <c r="B110" s="939" t="s">
        <v>5525</v>
      </c>
      <c r="C110" s="471"/>
      <c r="D110" s="471"/>
      <c r="E110" s="61"/>
      <c r="F110" s="471"/>
      <c r="G110" s="471"/>
      <c r="H110" s="471"/>
    </row>
    <row r="111" spans="1:8">
      <c r="A111" s="5082" t="s">
        <v>5676</v>
      </c>
      <c r="B111" s="5064" t="s">
        <v>5533</v>
      </c>
      <c r="C111" s="939" t="s">
        <v>5526</v>
      </c>
      <c r="D111" s="471"/>
      <c r="E111" s="61"/>
      <c r="F111" s="471"/>
      <c r="G111" s="471"/>
      <c r="H111" s="471"/>
    </row>
    <row r="112" spans="1:8">
      <c r="A112" s="5082"/>
      <c r="B112" s="5064"/>
      <c r="C112" s="939" t="s">
        <v>5527</v>
      </c>
      <c r="D112" s="471"/>
      <c r="E112" s="61"/>
      <c r="F112" s="471"/>
      <c r="G112" s="471"/>
      <c r="H112" s="471"/>
    </row>
    <row r="113" spans="1:8">
      <c r="A113" s="5082"/>
      <c r="B113" s="5064"/>
      <c r="C113" s="939" t="s">
        <v>5528</v>
      </c>
      <c r="D113" s="471"/>
      <c r="E113" s="61"/>
      <c r="F113" s="471"/>
      <c r="G113" s="471"/>
      <c r="H113" s="471"/>
    </row>
    <row r="114" spans="1:8">
      <c r="A114" s="5082"/>
      <c r="B114" s="5064"/>
      <c r="C114" s="939" t="s">
        <v>5529</v>
      </c>
      <c r="D114" s="471"/>
      <c r="E114" s="61"/>
      <c r="F114" s="471"/>
      <c r="G114" s="471"/>
      <c r="H114" s="471"/>
    </row>
    <row r="115" spans="1:8" ht="30">
      <c r="A115" s="5082" t="s">
        <v>5677</v>
      </c>
      <c r="B115" s="939" t="s">
        <v>5530</v>
      </c>
      <c r="C115" s="471"/>
      <c r="D115" s="471"/>
      <c r="E115" s="61"/>
      <c r="F115" s="471"/>
      <c r="G115" s="471"/>
      <c r="H115" s="471"/>
    </row>
    <row r="116" spans="1:8">
      <c r="A116" s="5082"/>
      <c r="B116" s="939" t="s">
        <v>5531</v>
      </c>
      <c r="C116" s="471"/>
      <c r="D116" s="471"/>
      <c r="E116" s="61"/>
      <c r="F116" s="471"/>
      <c r="G116" s="471"/>
      <c r="H116" s="471"/>
    </row>
    <row r="117" spans="1:8" ht="32.25">
      <c r="A117" s="471" t="s">
        <v>5678</v>
      </c>
      <c r="B117" s="939" t="s">
        <v>5544</v>
      </c>
      <c r="C117" s="471"/>
      <c r="D117" s="471"/>
      <c r="E117" s="61"/>
      <c r="F117" s="471"/>
      <c r="G117" s="471"/>
      <c r="H117" s="471"/>
    </row>
    <row r="118" spans="1:8">
      <c r="A118" s="471" t="s">
        <v>5679</v>
      </c>
      <c r="B118" s="939" t="s">
        <v>5532</v>
      </c>
      <c r="C118" s="471"/>
      <c r="D118" s="471"/>
      <c r="E118" s="61"/>
      <c r="F118" s="471"/>
      <c r="G118" s="471"/>
      <c r="H118" s="471"/>
    </row>
    <row r="119" spans="1:8" s="947" customFormat="1">
      <c r="A119" s="946" t="s">
        <v>152</v>
      </c>
      <c r="B119" s="946"/>
      <c r="C119" s="946"/>
      <c r="D119" s="946"/>
      <c r="E119" s="946"/>
      <c r="F119" s="946"/>
      <c r="G119" s="946"/>
      <c r="H119" s="946"/>
    </row>
    <row r="120" spans="1:8" ht="30">
      <c r="A120" s="471" t="s">
        <v>5696</v>
      </c>
      <c r="B120" s="471"/>
      <c r="C120" s="471" t="s">
        <v>5697</v>
      </c>
      <c r="D120" s="363" t="s">
        <v>5698</v>
      </c>
      <c r="E120" s="61"/>
      <c r="F120" s="471"/>
      <c r="G120" s="471" t="s">
        <v>5699</v>
      </c>
      <c r="H120" s="471"/>
    </row>
    <row r="121" spans="1:8" ht="45">
      <c r="A121" s="471" t="s">
        <v>5700</v>
      </c>
      <c r="B121" s="471"/>
      <c r="C121" s="471" t="s">
        <v>5701</v>
      </c>
      <c r="D121" s="363" t="s">
        <v>5702</v>
      </c>
      <c r="E121" s="61"/>
      <c r="F121" s="471"/>
      <c r="G121" s="471" t="s">
        <v>5699</v>
      </c>
      <c r="H121" s="471"/>
    </row>
    <row r="122" spans="1:8" s="947" customFormat="1">
      <c r="A122" s="946" t="s">
        <v>4702</v>
      </c>
      <c r="B122" s="946"/>
      <c r="C122" s="946"/>
      <c r="D122" s="946"/>
      <c r="E122" s="946"/>
      <c r="F122" s="946"/>
      <c r="G122" s="946"/>
      <c r="H122" s="946"/>
    </row>
    <row r="123" spans="1:8" ht="30">
      <c r="A123" s="471" t="s">
        <v>5703</v>
      </c>
      <c r="B123" s="471" t="s">
        <v>5704</v>
      </c>
      <c r="C123" s="532" t="s">
        <v>5705</v>
      </c>
      <c r="D123" s="532" t="s">
        <v>5706</v>
      </c>
      <c r="E123" s="61"/>
      <c r="F123" s="471"/>
      <c r="G123" s="471" t="s">
        <v>5707</v>
      </c>
      <c r="H123" s="471"/>
    </row>
    <row r="124" spans="1:8" ht="45">
      <c r="A124" s="471" t="s">
        <v>5708</v>
      </c>
      <c r="B124" s="471" t="s">
        <v>5709</v>
      </c>
      <c r="C124" s="532" t="s">
        <v>5710</v>
      </c>
      <c r="D124" s="532" t="s">
        <v>5711</v>
      </c>
      <c r="E124" s="61"/>
      <c r="F124" s="471"/>
      <c r="G124" s="471"/>
      <c r="H124" s="471"/>
    </row>
    <row r="125" spans="1:8" ht="45">
      <c r="A125" s="471" t="s">
        <v>5712</v>
      </c>
      <c r="B125" s="471" t="s">
        <v>5713</v>
      </c>
      <c r="C125" s="532" t="s">
        <v>5714</v>
      </c>
      <c r="D125" s="532" t="s">
        <v>5715</v>
      </c>
      <c r="E125" s="61"/>
      <c r="F125" s="471"/>
      <c r="G125" s="471"/>
      <c r="H125" s="471"/>
    </row>
    <row r="126" spans="1:8" ht="15.75">
      <c r="A126" s="471"/>
      <c r="B126" s="471"/>
      <c r="C126" s="948"/>
      <c r="D126" s="948"/>
      <c r="E126" s="61"/>
      <c r="F126" s="471"/>
      <c r="G126" s="471"/>
      <c r="H126" s="471"/>
    </row>
    <row r="127" spans="1:8" s="947" customFormat="1">
      <c r="A127" s="946" t="s">
        <v>4581</v>
      </c>
      <c r="B127" s="946"/>
      <c r="C127" s="946"/>
      <c r="D127" s="946"/>
      <c r="E127" s="946"/>
      <c r="F127" s="946"/>
      <c r="G127" s="946"/>
      <c r="H127" s="946"/>
    </row>
    <row r="128" spans="1:8" ht="30">
      <c r="A128" s="471" t="s">
        <v>5716</v>
      </c>
      <c r="B128" s="5077" t="s">
        <v>5717</v>
      </c>
      <c r="C128" s="532" t="s">
        <v>5718</v>
      </c>
      <c r="D128" s="532" t="s">
        <v>5719</v>
      </c>
      <c r="E128" s="61"/>
      <c r="F128" s="471"/>
      <c r="G128" s="471" t="s">
        <v>5707</v>
      </c>
      <c r="H128" s="471"/>
    </row>
    <row r="129" spans="1:8" ht="30">
      <c r="A129" s="471" t="s">
        <v>5720</v>
      </c>
      <c r="B129" s="5077"/>
      <c r="C129" s="532" t="s">
        <v>5721</v>
      </c>
      <c r="D129" s="532" t="s">
        <v>5722</v>
      </c>
      <c r="E129" s="61"/>
      <c r="F129" s="471"/>
      <c r="G129" s="471"/>
      <c r="H129" s="471"/>
    </row>
    <row r="130" spans="1:8" ht="30">
      <c r="A130" s="471" t="s">
        <v>5723</v>
      </c>
      <c r="B130" s="5077"/>
      <c r="C130" s="532" t="s">
        <v>5724</v>
      </c>
      <c r="D130" s="532" t="s">
        <v>5725</v>
      </c>
      <c r="E130" s="61"/>
      <c r="F130" s="471"/>
      <c r="G130" s="471"/>
      <c r="H130" s="471"/>
    </row>
    <row r="131" spans="1:8" ht="30">
      <c r="A131" s="471" t="s">
        <v>5726</v>
      </c>
      <c r="B131" s="5077"/>
      <c r="C131" s="532" t="s">
        <v>5727</v>
      </c>
      <c r="D131" s="532" t="s">
        <v>5728</v>
      </c>
      <c r="E131" s="61"/>
      <c r="F131" s="471"/>
      <c r="G131" s="471"/>
      <c r="H131" s="471"/>
    </row>
    <row r="132" spans="1:8" s="947" customFormat="1">
      <c r="A132" s="946" t="s">
        <v>5729</v>
      </c>
      <c r="B132" s="946"/>
      <c r="C132" s="946"/>
      <c r="D132" s="946"/>
      <c r="E132" s="946"/>
      <c r="F132" s="946"/>
      <c r="G132" s="946"/>
      <c r="H132" s="946"/>
    </row>
    <row r="133" spans="1:8">
      <c r="A133" s="471" t="s">
        <v>5730</v>
      </c>
      <c r="B133" s="5078" t="s">
        <v>5731</v>
      </c>
      <c r="C133" s="5080" t="s">
        <v>5732</v>
      </c>
      <c r="D133" s="532" t="s">
        <v>5733</v>
      </c>
      <c r="E133" s="61"/>
      <c r="F133" s="471"/>
      <c r="G133" s="471" t="s">
        <v>5368</v>
      </c>
      <c r="H133" s="471"/>
    </row>
    <row r="134" spans="1:8">
      <c r="A134" s="471" t="s">
        <v>5734</v>
      </c>
      <c r="B134" s="5079"/>
      <c r="C134" s="5081"/>
      <c r="D134" s="532" t="s">
        <v>5735</v>
      </c>
      <c r="E134" s="61"/>
      <c r="F134" s="471"/>
      <c r="G134" s="471" t="s">
        <v>5368</v>
      </c>
      <c r="H134" s="471"/>
    </row>
  </sheetData>
  <sheetProtection sheet="1" objects="1" scenarios="1"/>
  <mergeCells count="94">
    <mergeCell ref="B46:H46"/>
    <mergeCell ref="A22:A24"/>
    <mergeCell ref="A25:A27"/>
    <mergeCell ref="A28:A30"/>
    <mergeCell ref="A31:A33"/>
    <mergeCell ref="A34:A35"/>
    <mergeCell ref="A37:A39"/>
    <mergeCell ref="A40:A42"/>
    <mergeCell ref="A43:A45"/>
    <mergeCell ref="F37:F39"/>
    <mergeCell ref="G37:G39"/>
    <mergeCell ref="C34:C35"/>
    <mergeCell ref="E34:E35"/>
    <mergeCell ref="F34:F35"/>
    <mergeCell ref="G34:G35"/>
    <mergeCell ref="B36:H36"/>
    <mergeCell ref="B128:B131"/>
    <mergeCell ref="B133:B134"/>
    <mergeCell ref="C133:C134"/>
    <mergeCell ref="A70:A72"/>
    <mergeCell ref="A89:A91"/>
    <mergeCell ref="A106:A107"/>
    <mergeCell ref="A111:A114"/>
    <mergeCell ref="A115:A116"/>
    <mergeCell ref="B96:H96"/>
    <mergeCell ref="B111:B114"/>
    <mergeCell ref="B79:H79"/>
    <mergeCell ref="B84:H84"/>
    <mergeCell ref="B93:H93"/>
    <mergeCell ref="B89:B91"/>
    <mergeCell ref="D89:D91"/>
    <mergeCell ref="E89:E91"/>
    <mergeCell ref="B22:B35"/>
    <mergeCell ref="B53:B56"/>
    <mergeCell ref="B58:B65"/>
    <mergeCell ref="B75:B78"/>
    <mergeCell ref="B80:B83"/>
    <mergeCell ref="B74:H74"/>
    <mergeCell ref="B57:H57"/>
    <mergeCell ref="C68:D68"/>
    <mergeCell ref="G68:G73"/>
    <mergeCell ref="C69:D69"/>
    <mergeCell ref="C73:D73"/>
    <mergeCell ref="B67:H67"/>
    <mergeCell ref="B68:B73"/>
    <mergeCell ref="B66:H66"/>
    <mergeCell ref="B52:H52"/>
    <mergeCell ref="H31:H33"/>
    <mergeCell ref="H34:H35"/>
    <mergeCell ref="H37:H39"/>
    <mergeCell ref="H40:H42"/>
    <mergeCell ref="H43:H45"/>
    <mergeCell ref="C43:C45"/>
    <mergeCell ref="E43:E45"/>
    <mergeCell ref="F43:F45"/>
    <mergeCell ref="G43:G45"/>
    <mergeCell ref="C40:C42"/>
    <mergeCell ref="E40:E42"/>
    <mergeCell ref="F40:F42"/>
    <mergeCell ref="G40:G42"/>
    <mergeCell ref="C37:C39"/>
    <mergeCell ref="E37:E39"/>
    <mergeCell ref="C22:C24"/>
    <mergeCell ref="E22:E24"/>
    <mergeCell ref="F22:F24"/>
    <mergeCell ref="G22:G24"/>
    <mergeCell ref="C31:C33"/>
    <mergeCell ref="E31:E33"/>
    <mergeCell ref="F31:F33"/>
    <mergeCell ref="G31:G33"/>
    <mergeCell ref="C28:C30"/>
    <mergeCell ref="E28:E30"/>
    <mergeCell ref="F28:F30"/>
    <mergeCell ref="G28:G30"/>
    <mergeCell ref="C25:C27"/>
    <mergeCell ref="E25:E27"/>
    <mergeCell ref="F25:F27"/>
    <mergeCell ref="G25:G27"/>
    <mergeCell ref="G89:G91"/>
    <mergeCell ref="B16:B20"/>
    <mergeCell ref="A1:A2"/>
    <mergeCell ref="C1:H1"/>
    <mergeCell ref="B4:B9"/>
    <mergeCell ref="B10:H10"/>
    <mergeCell ref="B3:H3"/>
    <mergeCell ref="B15:H15"/>
    <mergeCell ref="B11:B14"/>
    <mergeCell ref="B1:B2"/>
    <mergeCell ref="A16:A18"/>
    <mergeCell ref="B21:H21"/>
    <mergeCell ref="H22:H24"/>
    <mergeCell ref="H25:H27"/>
    <mergeCell ref="H28:H30"/>
    <mergeCell ref="B50:H50"/>
  </mergeCells>
  <phoneticPr fontId="38" type="noConversion"/>
  <pageMargins left="0.7" right="0.7" top="0.75" bottom="0.75" header="0.3" footer="0.3"/>
</worksheet>
</file>

<file path=xl/worksheets/sheet30.xml><?xml version="1.0" encoding="utf-8"?>
<worksheet xmlns="http://schemas.openxmlformats.org/spreadsheetml/2006/main" xmlns:r="http://schemas.openxmlformats.org/officeDocument/2006/relationships">
  <sheetPr codeName="Sheet44"/>
  <dimension ref="A1:BE53"/>
  <sheetViews>
    <sheetView view="pageBreakPreview" zoomScale="70" zoomScaleNormal="70" zoomScaleSheetLayoutView="70" workbookViewId="0">
      <pane xSplit="5" ySplit="6" topLeftCell="AO49" activePane="bottomRight" state="frozen"/>
      <selection pane="topRight" activeCell="F1" sqref="F1"/>
      <selection pane="bottomLeft" activeCell="A7" sqref="A7"/>
      <selection pane="bottomRight" activeCell="AU46" sqref="AU46"/>
    </sheetView>
  </sheetViews>
  <sheetFormatPr defaultColWidth="12.42578125" defaultRowHeight="15"/>
  <cols>
    <col min="1" max="1" width="19.140625" style="545" customWidth="1"/>
    <col min="2" max="2" width="23.42578125" style="540" hidden="1" customWidth="1"/>
    <col min="3" max="3" width="48" style="540" customWidth="1"/>
    <col min="4" max="4" width="18" style="541" customWidth="1"/>
    <col min="5" max="5" width="18.7109375" style="541" hidden="1" customWidth="1"/>
    <col min="6" max="6" width="18.7109375" style="541" customWidth="1"/>
    <col min="7" max="7" width="12.140625" style="540" hidden="1" customWidth="1"/>
    <col min="8" max="8" width="12.5703125" style="540" hidden="1" customWidth="1"/>
    <col min="9" max="9" width="13.85546875" style="540" hidden="1" customWidth="1"/>
    <col min="10" max="11" width="14.28515625" style="540" hidden="1" customWidth="1"/>
    <col min="12" max="12" width="15.7109375" style="540" customWidth="1"/>
    <col min="13" max="13" width="11.5703125" style="540" bestFit="1" customWidth="1"/>
    <col min="14" max="14" width="12.42578125" style="479" bestFit="1" customWidth="1"/>
    <col min="15" max="15" width="16.5703125" style="540" customWidth="1"/>
    <col min="16" max="16" width="12.42578125" style="479" bestFit="1" customWidth="1"/>
    <col min="17" max="17" width="65.85546875" style="545" customWidth="1"/>
    <col min="18" max="18" width="16.28515625" style="545" customWidth="1"/>
    <col min="19" max="19" width="12.140625" style="479" customWidth="1"/>
    <col min="20" max="20" width="18.85546875" style="540" customWidth="1"/>
    <col min="21" max="22" width="12.7109375" style="540" customWidth="1"/>
    <col min="23" max="23" width="23" style="540" customWidth="1"/>
    <col min="24" max="24" width="66.140625" style="540" customWidth="1"/>
    <col min="25" max="26" width="12.42578125" style="540" customWidth="1"/>
    <col min="27" max="27" width="12.7109375" style="540" customWidth="1"/>
    <col min="28" max="28" width="12.42578125" style="540" customWidth="1"/>
    <col min="29" max="29" width="16" style="540" customWidth="1"/>
    <col min="30" max="30" width="12.7109375" style="540" customWidth="1"/>
    <col min="31" max="31" width="22.5703125" style="540" customWidth="1"/>
    <col min="32" max="32" width="41.7109375" style="540" customWidth="1"/>
    <col min="33" max="33" width="16" style="540" customWidth="1"/>
    <col min="34" max="34" width="12.7109375" style="540" customWidth="1"/>
    <col min="35" max="35" width="20.140625" style="540" customWidth="1"/>
    <col min="36" max="36" width="53" style="540" customWidth="1"/>
    <col min="37" max="37" width="14.28515625" style="540" customWidth="1"/>
    <col min="38" max="38" width="12.7109375" style="540" customWidth="1"/>
    <col min="39" max="39" width="22.42578125" style="540" customWidth="1"/>
    <col min="40" max="40" width="53.42578125" style="540" customWidth="1"/>
    <col min="41" max="41" width="14.28515625" style="540" customWidth="1"/>
    <col min="42" max="42" width="12.7109375" style="540" customWidth="1"/>
    <col min="43" max="43" width="22.7109375" style="540" customWidth="1"/>
    <col min="44" max="44" width="45.5703125" style="540" customWidth="1"/>
    <col min="45" max="45" width="23" style="540" customWidth="1"/>
    <col min="46" max="46" width="12.7109375" style="540" customWidth="1"/>
    <col min="47" max="47" width="16" style="540" customWidth="1"/>
    <col min="48" max="48" width="58.7109375" style="540" customWidth="1"/>
    <col min="49" max="49" width="12.42578125" style="540" customWidth="1"/>
    <col min="50" max="50" width="50.7109375" style="3687" customWidth="1"/>
    <col min="51" max="52" width="12.42578125" style="540"/>
    <col min="53" max="53" width="12.7109375" style="540" bestFit="1" customWidth="1"/>
    <col min="54" max="54" width="12.42578125" style="540"/>
    <col min="55" max="57" width="12.7109375" style="540" bestFit="1" customWidth="1"/>
    <col min="58" max="16384" width="12.42578125" style="540"/>
  </cols>
  <sheetData>
    <row r="1" spans="1:57" s="2412" customFormat="1" ht="18">
      <c r="A1" s="5506" t="s">
        <v>1303</v>
      </c>
      <c r="B1" s="5507"/>
      <c r="C1" s="5508"/>
      <c r="D1" s="2411"/>
      <c r="E1" s="5255" t="s">
        <v>4691</v>
      </c>
      <c r="F1" s="3751"/>
      <c r="G1" s="5256" t="s">
        <v>4689</v>
      </c>
      <c r="H1" s="5257"/>
      <c r="I1" s="5257"/>
      <c r="J1" s="5257"/>
      <c r="K1" s="5257"/>
      <c r="L1" s="5257"/>
      <c r="M1" s="5257"/>
      <c r="N1" s="5509"/>
      <c r="O1" s="5258"/>
      <c r="P1" s="5515" t="s">
        <v>70</v>
      </c>
      <c r="Q1" s="5260"/>
      <c r="R1" s="5260"/>
      <c r="S1" s="5516"/>
      <c r="T1" s="5260"/>
      <c r="U1" s="5260"/>
      <c r="V1" s="5260"/>
      <c r="W1" s="5260"/>
      <c r="X1" s="5260"/>
      <c r="Y1" s="5260"/>
      <c r="Z1" s="5260"/>
      <c r="AA1" s="5260"/>
      <c r="AB1" s="5260"/>
      <c r="AC1" s="5260"/>
      <c r="AD1" s="5260"/>
      <c r="AE1" s="5260"/>
      <c r="AF1" s="5260"/>
      <c r="AG1" s="5260"/>
      <c r="AH1" s="5260"/>
      <c r="AI1" s="5260"/>
      <c r="AJ1" s="5242" t="s">
        <v>4345</v>
      </c>
      <c r="AK1" s="5243"/>
      <c r="AL1" s="5243"/>
      <c r="AM1" s="5243"/>
      <c r="AN1" s="5243"/>
      <c r="AO1" s="5243"/>
      <c r="AP1" s="5244"/>
      <c r="AQ1" s="5245" t="s">
        <v>85</v>
      </c>
      <c r="AR1" s="5246"/>
      <c r="AS1" s="5246"/>
      <c r="AT1" s="5246"/>
      <c r="AU1" s="5246"/>
      <c r="AV1" s="5246"/>
      <c r="AW1" s="5246"/>
      <c r="AX1" s="5246"/>
      <c r="AY1" s="5246"/>
      <c r="AZ1" s="5246"/>
      <c r="BA1" s="5246"/>
      <c r="BB1" s="5247"/>
      <c r="BC1" s="5510" t="s">
        <v>5086</v>
      </c>
      <c r="BD1" s="5511" t="s">
        <v>5087</v>
      </c>
      <c r="BE1" s="5512" t="s">
        <v>5152</v>
      </c>
    </row>
    <row r="2" spans="1:57" s="2413" customFormat="1" ht="72">
      <c r="A2" s="5252" t="str">
        <f>HYPERLINK("#Index!A4", "Index Pg")</f>
        <v>Index Pg</v>
      </c>
      <c r="B2" s="2080" t="str">
        <f>HYPERLINK("#'Summary of Abstracts'!A2", "Summary of Abst.")</f>
        <v>Summary of Abst.</v>
      </c>
      <c r="C2" s="2081"/>
      <c r="D2" s="2376"/>
      <c r="E2" s="5255"/>
      <c r="F2" s="3743"/>
      <c r="G2" s="1617" t="s">
        <v>118</v>
      </c>
      <c r="H2" s="1617" t="s">
        <v>131</v>
      </c>
      <c r="I2" s="1617" t="s">
        <v>91</v>
      </c>
      <c r="J2" s="1617" t="s">
        <v>4687</v>
      </c>
      <c r="K2" s="1617" t="s">
        <v>96</v>
      </c>
      <c r="L2" s="1618" t="s">
        <v>4052</v>
      </c>
      <c r="M2" s="1619" t="s">
        <v>4688</v>
      </c>
      <c r="N2" s="1619" t="s">
        <v>4692</v>
      </c>
      <c r="O2" s="1619" t="s">
        <v>208</v>
      </c>
      <c r="P2" s="1621" t="s">
        <v>4344</v>
      </c>
      <c r="Q2" s="1621" t="s">
        <v>3838</v>
      </c>
      <c r="R2" s="1621" t="s">
        <v>4701</v>
      </c>
      <c r="S2" s="1621" t="s">
        <v>4698</v>
      </c>
      <c r="T2" s="1621" t="s">
        <v>4699</v>
      </c>
      <c r="U2" s="1621" t="s">
        <v>4700</v>
      </c>
      <c r="V2" s="1621" t="s">
        <v>4702</v>
      </c>
      <c r="W2" s="1621" t="s">
        <v>4677</v>
      </c>
      <c r="X2" s="1621" t="s">
        <v>4703</v>
      </c>
      <c r="Y2" s="1621" t="s">
        <v>33</v>
      </c>
      <c r="Z2" s="1621" t="s">
        <v>4704</v>
      </c>
      <c r="AA2" s="1621" t="s">
        <v>4705</v>
      </c>
      <c r="AB2" s="1621" t="s">
        <v>4695</v>
      </c>
      <c r="AC2" s="1621" t="s">
        <v>740</v>
      </c>
      <c r="AD2" s="1621" t="s">
        <v>4696</v>
      </c>
      <c r="AE2" s="1621" t="s">
        <v>4697</v>
      </c>
      <c r="AF2" s="1621" t="s">
        <v>2374</v>
      </c>
      <c r="AG2" s="1621" t="s">
        <v>4706</v>
      </c>
      <c r="AH2" s="1621" t="s">
        <v>3837</v>
      </c>
      <c r="AI2" s="1621" t="s">
        <v>307</v>
      </c>
      <c r="AJ2" s="1783" t="s">
        <v>293</v>
      </c>
      <c r="AK2" s="1783" t="s">
        <v>114</v>
      </c>
      <c r="AL2" s="1783" t="s">
        <v>146</v>
      </c>
      <c r="AM2" s="1783" t="s">
        <v>4656</v>
      </c>
      <c r="AN2" s="1783" t="s">
        <v>3306</v>
      </c>
      <c r="AO2" s="1783" t="s">
        <v>3976</v>
      </c>
      <c r="AP2" s="1783" t="s">
        <v>4527</v>
      </c>
      <c r="AQ2" s="1784" t="s">
        <v>86</v>
      </c>
      <c r="AR2" s="1784" t="s">
        <v>150</v>
      </c>
      <c r="AS2" s="1784" t="s">
        <v>399</v>
      </c>
      <c r="AT2" s="1784" t="s">
        <v>152</v>
      </c>
      <c r="AU2" s="1784" t="s">
        <v>415</v>
      </c>
      <c r="AV2" s="1784" t="s">
        <v>4581</v>
      </c>
      <c r="AW2" s="1784" t="s">
        <v>4111</v>
      </c>
      <c r="AX2" s="3654" t="s">
        <v>312</v>
      </c>
      <c r="AY2" s="1784" t="s">
        <v>314</v>
      </c>
      <c r="AZ2" s="1784" t="s">
        <v>1032</v>
      </c>
      <c r="BA2" s="1784" t="s">
        <v>1018</v>
      </c>
      <c r="BB2" s="1784" t="s">
        <v>4690</v>
      </c>
      <c r="BC2" s="5510"/>
      <c r="BD2" s="5511"/>
      <c r="BE2" s="5512"/>
    </row>
    <row r="3" spans="1:57" s="2417" customFormat="1" ht="18">
      <c r="A3" s="5253"/>
      <c r="B3" s="2414" t="str">
        <f>HYPERLINK("#'Budget Summary I'!A1:AL1", "Budget Summary I")</f>
        <v>Budget Summary I</v>
      </c>
      <c r="C3" s="1674" t="s">
        <v>4582</v>
      </c>
      <c r="D3" s="2415"/>
      <c r="E3" s="2416">
        <f>S7</f>
        <v>0</v>
      </c>
      <c r="F3" s="2416"/>
      <c r="G3" s="1627"/>
      <c r="H3" s="1627"/>
      <c r="I3" s="1627">
        <f>S9+S10</f>
        <v>0</v>
      </c>
      <c r="J3" s="1627"/>
      <c r="K3" s="1627"/>
      <c r="L3" s="1628"/>
      <c r="M3" s="1627"/>
      <c r="N3" s="1627"/>
      <c r="O3" s="1628"/>
      <c r="P3" s="1628">
        <f>S17</f>
        <v>0</v>
      </c>
      <c r="Q3" s="1628"/>
      <c r="R3" s="1628"/>
      <c r="S3" s="1628"/>
      <c r="T3" s="1628"/>
      <c r="U3" s="1628"/>
      <c r="V3" s="1628"/>
      <c r="W3" s="1628"/>
      <c r="X3" s="1628"/>
      <c r="Y3" s="1628"/>
      <c r="Z3" s="1628"/>
      <c r="AA3" s="1628"/>
      <c r="AB3" s="1628"/>
      <c r="AC3" s="1628"/>
      <c r="AD3" s="1628"/>
      <c r="AE3" s="1628"/>
      <c r="AF3" s="1628"/>
      <c r="AG3" s="1628"/>
      <c r="AH3" s="1628"/>
      <c r="AI3" s="1628">
        <f>S13+S14+S15+S16+S18</f>
        <v>0</v>
      </c>
      <c r="AJ3" s="1628"/>
      <c r="AK3" s="1628">
        <f>S21+S22</f>
        <v>0</v>
      </c>
      <c r="AL3" s="1628">
        <f>S24+S25</f>
        <v>0</v>
      </c>
      <c r="AM3" s="1628">
        <f>S27+S28+S29+S30</f>
        <v>0</v>
      </c>
      <c r="AN3" s="1628">
        <f>S32</f>
        <v>0</v>
      </c>
      <c r="AO3" s="1628"/>
      <c r="AP3" s="1628"/>
      <c r="AQ3" s="1628">
        <f>S36+S38+S39+S40+S41+S42+S45</f>
        <v>0</v>
      </c>
      <c r="AR3" s="1628">
        <f>S46</f>
        <v>0</v>
      </c>
      <c r="AS3" s="1628"/>
      <c r="AT3" s="1628"/>
      <c r="AU3" s="1628">
        <f>S48+S49+S50+S51</f>
        <v>0</v>
      </c>
      <c r="AV3" s="1628">
        <f>S52</f>
        <v>0</v>
      </c>
      <c r="AW3" s="1628"/>
      <c r="AX3" s="1628"/>
      <c r="AY3" s="1628"/>
      <c r="AZ3" s="1628"/>
      <c r="BA3" s="1628">
        <f>S35</f>
        <v>0</v>
      </c>
      <c r="BB3" s="1628"/>
      <c r="BC3" s="2343">
        <f>S11</f>
        <v>0</v>
      </c>
      <c r="BD3" s="2343">
        <f>S33</f>
        <v>0</v>
      </c>
      <c r="BE3" s="2343">
        <f>S53</f>
        <v>0</v>
      </c>
    </row>
    <row r="4" spans="1:57" s="2417" customFormat="1" ht="18">
      <c r="A4" s="5254"/>
      <c r="B4" s="2414" t="str">
        <f>HYPERLINK("#'Budget Summary II'!A3:B5", "Budget Summary II")</f>
        <v>Budget Summary II</v>
      </c>
      <c r="C4" s="1674" t="s">
        <v>4583</v>
      </c>
      <c r="D4" s="2415"/>
      <c r="E4" s="2416">
        <f>P7</f>
        <v>44.64</v>
      </c>
      <c r="F4" s="2416"/>
      <c r="G4" s="1627"/>
      <c r="H4" s="1627"/>
      <c r="I4" s="1627">
        <f>P9+P10</f>
        <v>0</v>
      </c>
      <c r="J4" s="1627"/>
      <c r="K4" s="1627"/>
      <c r="L4" s="1628"/>
      <c r="M4" s="1627"/>
      <c r="N4" s="1627"/>
      <c r="O4" s="1628"/>
      <c r="P4" s="1628">
        <f>P17</f>
        <v>0</v>
      </c>
      <c r="Q4" s="1628"/>
      <c r="R4" s="1628"/>
      <c r="S4" s="1628"/>
      <c r="T4" s="1628"/>
      <c r="U4" s="1661"/>
      <c r="V4" s="1661"/>
      <c r="W4" s="1661"/>
      <c r="X4" s="1661"/>
      <c r="Y4" s="1661"/>
      <c r="Z4" s="1661"/>
      <c r="AA4" s="1661"/>
      <c r="AB4" s="1661"/>
      <c r="AC4" s="1661"/>
      <c r="AD4" s="1661"/>
      <c r="AE4" s="1661"/>
      <c r="AF4" s="1661"/>
      <c r="AG4" s="1661"/>
      <c r="AH4" s="1661"/>
      <c r="AI4" s="1661">
        <f>P13+P14+P15+P16+P18</f>
        <v>0</v>
      </c>
      <c r="AJ4" s="1661"/>
      <c r="AK4" s="1661">
        <f>P21+P22</f>
        <v>4.26</v>
      </c>
      <c r="AL4" s="1661">
        <f>P24+P25</f>
        <v>0</v>
      </c>
      <c r="AM4" s="1661">
        <f>P27+P28+P29+P30</f>
        <v>4.38</v>
      </c>
      <c r="AN4" s="1661">
        <f>P32</f>
        <v>0</v>
      </c>
      <c r="AO4" s="1661"/>
      <c r="AP4" s="1661"/>
      <c r="AQ4" s="1661">
        <f>P36+P38+P39+P40+P41+P42+P45</f>
        <v>0</v>
      </c>
      <c r="AR4" s="1661">
        <f>P46</f>
        <v>0</v>
      </c>
      <c r="AS4" s="1661"/>
      <c r="AT4" s="1661"/>
      <c r="AU4" s="1661">
        <f>P48+P49+P50+P51</f>
        <v>0</v>
      </c>
      <c r="AV4" s="1661">
        <f>P52</f>
        <v>36</v>
      </c>
      <c r="AW4" s="1628"/>
      <c r="AX4" s="1628"/>
      <c r="AY4" s="1628"/>
      <c r="AZ4" s="1628"/>
      <c r="BA4" s="1628">
        <f>P35</f>
        <v>0</v>
      </c>
      <c r="BB4" s="1628"/>
      <c r="BC4" s="2343">
        <f>P11</f>
        <v>0</v>
      </c>
      <c r="BD4" s="2343">
        <f>P33</f>
        <v>0</v>
      </c>
      <c r="BE4" s="2343">
        <f>P53</f>
        <v>0</v>
      </c>
    </row>
    <row r="5" spans="1:57" s="2418" customFormat="1" ht="18">
      <c r="A5" s="5249" t="s">
        <v>53</v>
      </c>
      <c r="B5" s="5249" t="s">
        <v>54</v>
      </c>
      <c r="C5" s="5249" t="s">
        <v>55</v>
      </c>
      <c r="D5" s="5249" t="s">
        <v>56</v>
      </c>
      <c r="E5" s="5249" t="s">
        <v>57</v>
      </c>
      <c r="F5" s="3742"/>
      <c r="G5" s="5248" t="s">
        <v>4603</v>
      </c>
      <c r="H5" s="5248"/>
      <c r="I5" s="5248"/>
      <c r="J5" s="5248"/>
      <c r="K5" s="5248"/>
      <c r="L5" s="5271" t="s">
        <v>7689</v>
      </c>
      <c r="M5" s="5272"/>
      <c r="N5" s="5513"/>
      <c r="O5" s="5272"/>
      <c r="P5" s="5513"/>
      <c r="Q5" s="5273"/>
      <c r="R5" s="5469" t="s">
        <v>4643</v>
      </c>
      <c r="S5" s="5514"/>
      <c r="U5" s="5277" t="s">
        <v>5743</v>
      </c>
      <c r="V5" s="5277"/>
      <c r="W5" s="5277"/>
      <c r="X5" s="5277"/>
      <c r="Y5" s="5266" t="s">
        <v>5744</v>
      </c>
      <c r="Z5" s="5266"/>
      <c r="AA5" s="5266"/>
      <c r="AB5" s="5266"/>
      <c r="AC5" s="5267" t="s">
        <v>5745</v>
      </c>
      <c r="AD5" s="5267"/>
      <c r="AE5" s="5267"/>
      <c r="AF5" s="5267"/>
      <c r="AG5" s="5268" t="s">
        <v>5746</v>
      </c>
      <c r="AH5" s="5268"/>
      <c r="AI5" s="5268"/>
      <c r="AJ5" s="5268"/>
      <c r="AK5" s="5269" t="s">
        <v>5747</v>
      </c>
      <c r="AL5" s="5269"/>
      <c r="AM5" s="5269"/>
      <c r="AN5" s="5269"/>
      <c r="AO5" s="5270" t="s">
        <v>5748</v>
      </c>
      <c r="AP5" s="5270"/>
      <c r="AQ5" s="5270"/>
      <c r="AR5" s="5270"/>
      <c r="AS5" s="5266" t="s">
        <v>5749</v>
      </c>
      <c r="AT5" s="5266"/>
      <c r="AU5" s="5266"/>
      <c r="AV5" s="1798"/>
      <c r="AW5" s="5465" t="s">
        <v>53</v>
      </c>
      <c r="AX5" s="5465"/>
      <c r="AY5" s="4873"/>
    </row>
    <row r="6" spans="1:57" s="2419" customFormat="1" ht="108">
      <c r="A6" s="5249"/>
      <c r="B6" s="5249"/>
      <c r="C6" s="5249"/>
      <c r="D6" s="5249"/>
      <c r="E6" s="5249"/>
      <c r="F6" s="3742"/>
      <c r="G6" s="1630" t="s">
        <v>4604</v>
      </c>
      <c r="H6" s="1630" t="s">
        <v>4611</v>
      </c>
      <c r="I6" s="1630" t="s">
        <v>4605</v>
      </c>
      <c r="J6" s="1630" t="s">
        <v>4612</v>
      </c>
      <c r="K6" s="1630" t="s">
        <v>2527</v>
      </c>
      <c r="L6" s="1631" t="s">
        <v>58</v>
      </c>
      <c r="M6" s="1631" t="s">
        <v>59</v>
      </c>
      <c r="N6" s="1676" t="s">
        <v>60</v>
      </c>
      <c r="O6" s="1631" t="s">
        <v>61</v>
      </c>
      <c r="P6" s="1676" t="s">
        <v>62</v>
      </c>
      <c r="Q6" s="1631" t="s">
        <v>5545</v>
      </c>
      <c r="R6" s="1633" t="s">
        <v>2529</v>
      </c>
      <c r="S6" s="1788" t="s">
        <v>4644</v>
      </c>
      <c r="U6" s="1777" t="s">
        <v>5750</v>
      </c>
      <c r="V6" s="1777" t="s">
        <v>61</v>
      </c>
      <c r="W6" s="1777" t="s">
        <v>5751</v>
      </c>
      <c r="X6" s="1778" t="s">
        <v>5752</v>
      </c>
      <c r="Y6" s="1779" t="s">
        <v>5750</v>
      </c>
      <c r="Z6" s="1779" t="s">
        <v>61</v>
      </c>
      <c r="AA6" s="1777" t="s">
        <v>5751</v>
      </c>
      <c r="AB6" s="1778" t="s">
        <v>5752</v>
      </c>
      <c r="AC6" s="1779" t="s">
        <v>5750</v>
      </c>
      <c r="AD6" s="1779" t="s">
        <v>61</v>
      </c>
      <c r="AE6" s="1777" t="s">
        <v>5751</v>
      </c>
      <c r="AF6" s="1778" t="s">
        <v>5752</v>
      </c>
      <c r="AG6" s="1779" t="s">
        <v>5750</v>
      </c>
      <c r="AH6" s="1779" t="s">
        <v>61</v>
      </c>
      <c r="AI6" s="1777" t="s">
        <v>5751</v>
      </c>
      <c r="AJ6" s="1778" t="s">
        <v>5752</v>
      </c>
      <c r="AK6" s="1779" t="s">
        <v>5750</v>
      </c>
      <c r="AL6" s="1779" t="s">
        <v>61</v>
      </c>
      <c r="AM6" s="1777" t="s">
        <v>5751</v>
      </c>
      <c r="AN6" s="1778" t="s">
        <v>5752</v>
      </c>
      <c r="AO6" s="1779" t="s">
        <v>5750</v>
      </c>
      <c r="AP6" s="1779" t="s">
        <v>61</v>
      </c>
      <c r="AQ6" s="1777" t="s">
        <v>5751</v>
      </c>
      <c r="AR6" s="1778" t="s">
        <v>5752</v>
      </c>
      <c r="AS6" s="1777" t="s">
        <v>5751</v>
      </c>
      <c r="AT6" s="1781" t="s">
        <v>5753</v>
      </c>
      <c r="AU6" s="1777" t="s">
        <v>5754</v>
      </c>
      <c r="AV6" s="1711" t="s">
        <v>5752</v>
      </c>
      <c r="AW6" s="5465"/>
      <c r="AX6" s="5465"/>
      <c r="AY6" s="4874"/>
    </row>
    <row r="7" spans="1:57" s="2412" customFormat="1" ht="88.5" customHeight="1">
      <c r="A7" s="1790">
        <v>15</v>
      </c>
      <c r="B7" s="2232"/>
      <c r="C7" s="1790" t="s">
        <v>33</v>
      </c>
      <c r="D7" s="2233"/>
      <c r="E7" s="1791"/>
      <c r="F7" s="3686"/>
      <c r="G7" s="2232"/>
      <c r="H7" s="2232"/>
      <c r="I7" s="2232"/>
      <c r="J7" s="2232"/>
      <c r="K7" s="2232"/>
      <c r="L7" s="1790"/>
      <c r="M7" s="1790"/>
      <c r="N7" s="1684"/>
      <c r="O7" s="1790"/>
      <c r="P7" s="1684">
        <f>P8+P12+P19+P34</f>
        <v>44.64</v>
      </c>
      <c r="Q7" s="1790"/>
      <c r="R7" s="1790"/>
      <c r="S7" s="1684">
        <f>S8+S12+S19+S34</f>
        <v>0</v>
      </c>
      <c r="U7" s="2474"/>
      <c r="V7" s="2474"/>
      <c r="W7" s="1684">
        <f>W8+W12+W19+W34</f>
        <v>4464000</v>
      </c>
      <c r="X7" s="2474"/>
      <c r="Y7" s="2474"/>
      <c r="Z7" s="2474"/>
      <c r="AA7" s="1684">
        <f>AA8+AA12+AA19+AA34</f>
        <v>0</v>
      </c>
      <c r="AB7" s="2474"/>
      <c r="AC7" s="2474"/>
      <c r="AD7" s="2474"/>
      <c r="AE7" s="1684">
        <f>AE8+AE12+AE19+AE34</f>
        <v>723000</v>
      </c>
      <c r="AF7" s="2474"/>
      <c r="AG7" s="2474"/>
      <c r="AH7" s="2474"/>
      <c r="AI7" s="1684">
        <f>AI8+AI12+AI19+AI34</f>
        <v>85000</v>
      </c>
      <c r="AJ7" s="2474"/>
      <c r="AK7" s="2474"/>
      <c r="AL7" s="2474"/>
      <c r="AM7" s="1684">
        <f>AM8+AM12+AM19+AM34</f>
        <v>1828000</v>
      </c>
      <c r="AN7" s="2474"/>
      <c r="AO7" s="2474"/>
      <c r="AP7" s="2474"/>
      <c r="AQ7" s="1684">
        <f>AQ8+AQ12+AQ19+AQ34</f>
        <v>1828000</v>
      </c>
      <c r="AR7" s="2474"/>
      <c r="AS7" s="1684">
        <f>AS8+AS12+AS19+AS34</f>
        <v>4464000</v>
      </c>
      <c r="AT7" s="2474"/>
      <c r="AU7" s="2474"/>
      <c r="AV7" s="2474"/>
      <c r="AW7" s="3679">
        <v>15</v>
      </c>
      <c r="AX7" s="4939"/>
      <c r="AY7" s="2474"/>
    </row>
    <row r="8" spans="1:57" s="2413" customFormat="1" ht="88.5" customHeight="1">
      <c r="A8" s="2420">
        <v>15.1</v>
      </c>
      <c r="B8" s="2421"/>
      <c r="C8" s="2422" t="s">
        <v>5091</v>
      </c>
      <c r="D8" s="2423"/>
      <c r="E8" s="2424"/>
      <c r="F8" s="3793"/>
      <c r="G8" s="2421"/>
      <c r="H8" s="2421"/>
      <c r="I8" s="2421"/>
      <c r="J8" s="2421"/>
      <c r="K8" s="2421"/>
      <c r="L8" s="2422"/>
      <c r="M8" s="2422"/>
      <c r="N8" s="1696"/>
      <c r="O8" s="2422"/>
      <c r="P8" s="1696">
        <f>P9+P10+P11</f>
        <v>0</v>
      </c>
      <c r="Q8" s="2422"/>
      <c r="R8" s="2422"/>
      <c r="S8" s="1696">
        <f>S9+S10+S11</f>
        <v>0</v>
      </c>
      <c r="U8" s="2462"/>
      <c r="V8" s="2462"/>
      <c r="W8" s="1696">
        <f>W9+W10+W11</f>
        <v>0</v>
      </c>
      <c r="X8" s="2462"/>
      <c r="Y8" s="2462"/>
      <c r="Z8" s="2462"/>
      <c r="AA8" s="1696">
        <f>AA9+AA10+AA11</f>
        <v>0</v>
      </c>
      <c r="AB8" s="2462"/>
      <c r="AC8" s="2462"/>
      <c r="AD8" s="2462"/>
      <c r="AE8" s="1696">
        <f>AE9+AE10+AE11</f>
        <v>0</v>
      </c>
      <c r="AF8" s="2462"/>
      <c r="AG8" s="2462"/>
      <c r="AH8" s="2462"/>
      <c r="AI8" s="1696">
        <f>AI9+AI10+AI11</f>
        <v>0</v>
      </c>
      <c r="AJ8" s="2462"/>
      <c r="AK8" s="2462"/>
      <c r="AL8" s="2462"/>
      <c r="AM8" s="1696">
        <f>AM9+AM10+AM11</f>
        <v>0</v>
      </c>
      <c r="AN8" s="2462"/>
      <c r="AO8" s="2462"/>
      <c r="AP8" s="2462"/>
      <c r="AQ8" s="1696">
        <f>AQ9+AQ10+AQ11</f>
        <v>0</v>
      </c>
      <c r="AR8" s="2462"/>
      <c r="AS8" s="1696">
        <f>AS9+AS10+AS11</f>
        <v>0</v>
      </c>
      <c r="AT8" s="2462"/>
      <c r="AU8" s="2462"/>
      <c r="AV8" s="2462"/>
      <c r="AW8" s="3680">
        <v>15.1</v>
      </c>
      <c r="AX8" s="4940"/>
      <c r="AY8" s="2462"/>
    </row>
    <row r="9" spans="1:57" s="2412" customFormat="1" ht="88.5" customHeight="1">
      <c r="A9" s="2425" t="s">
        <v>1304</v>
      </c>
      <c r="B9" s="2103" t="s">
        <v>1305</v>
      </c>
      <c r="C9" s="2103" t="s">
        <v>1306</v>
      </c>
      <c r="D9" s="2266" t="s">
        <v>1307</v>
      </c>
      <c r="E9" s="2183" t="s">
        <v>91</v>
      </c>
      <c r="F9" s="3791" t="s">
        <v>6215</v>
      </c>
      <c r="G9" s="2184"/>
      <c r="H9" s="2184"/>
      <c r="I9" s="2184"/>
      <c r="J9" s="2184"/>
      <c r="K9" s="2184"/>
      <c r="L9" s="2426"/>
      <c r="M9" s="1648">
        <f>U9</f>
        <v>0</v>
      </c>
      <c r="N9" s="1729">
        <f>M9/100000</f>
        <v>0</v>
      </c>
      <c r="O9" s="1648">
        <f>V9</f>
        <v>0</v>
      </c>
      <c r="P9" s="1729">
        <f>N9*O9</f>
        <v>0</v>
      </c>
      <c r="Q9" s="2473" t="str">
        <f>X9</f>
        <v xml:space="preserve">STATE: ; PDY: ; KKL: ; MHE: ; YNM: </v>
      </c>
      <c r="R9" s="2427">
        <f>'Ab1. RMNCH+A'!Q286</f>
        <v>0</v>
      </c>
      <c r="S9" s="2394">
        <f>'Ab1. RMNCH+A'!R286</f>
        <v>0</v>
      </c>
      <c r="U9" s="1711">
        <f>IFERROR(AS9/AT9,0)</f>
        <v>0</v>
      </c>
      <c r="V9" s="1711">
        <f>Z9+AD9+AH9+AL9+AP9</f>
        <v>0</v>
      </c>
      <c r="W9" s="1711">
        <f>U9*V9</f>
        <v>0</v>
      </c>
      <c r="X9" s="1780" t="str">
        <f>"STATE: "&amp;AB9&amp;"; PDY: "&amp;AF9&amp;"; KKL: "&amp;AJ9&amp;"; MHE: "&amp;AN9&amp;"; YNM: "&amp;AR9</f>
        <v xml:space="preserve">STATE: ; PDY: ; KKL: ; MHE: ; YNM: </v>
      </c>
      <c r="Y9" s="1711"/>
      <c r="Z9" s="1711"/>
      <c r="AA9" s="1711">
        <f>Y9*Z9</f>
        <v>0</v>
      </c>
      <c r="AB9" s="1711"/>
      <c r="AC9" s="1711"/>
      <c r="AD9" s="1711"/>
      <c r="AE9" s="1711">
        <f>AC9*AD9</f>
        <v>0</v>
      </c>
      <c r="AF9" s="1711"/>
      <c r="AG9" s="1711"/>
      <c r="AH9" s="1711"/>
      <c r="AI9" s="1711">
        <f>AG9*AH9</f>
        <v>0</v>
      </c>
      <c r="AJ9" s="1711"/>
      <c r="AK9" s="1711"/>
      <c r="AL9" s="1711"/>
      <c r="AM9" s="1711">
        <f>AK9*AL9</f>
        <v>0</v>
      </c>
      <c r="AN9" s="1711"/>
      <c r="AO9" s="1711"/>
      <c r="AP9" s="1711"/>
      <c r="AQ9" s="1711">
        <f>AO9*AP9</f>
        <v>0</v>
      </c>
      <c r="AR9" s="1711"/>
      <c r="AS9" s="1711">
        <f>AA9+AE9+AI9+AM9+AQ9</f>
        <v>0</v>
      </c>
      <c r="AT9" s="1711">
        <f>Z9+AD9+AH9+AL9+AP9</f>
        <v>0</v>
      </c>
      <c r="AU9" s="1711">
        <f>IFERROR((AS9/AT9),0)</f>
        <v>0</v>
      </c>
      <c r="AV9" s="1780" t="str">
        <f>"STATE: "&amp;AB9&amp;"; PDY: "&amp;AF9&amp;"; KKL: "&amp;AJ9&amp;"; MHE: "&amp;AN9&amp;"; YNM: "&amp;AR9</f>
        <v xml:space="preserve">STATE: ; PDY: ; KKL: ; MHE: ; YNM: </v>
      </c>
      <c r="AW9" s="3681" t="s">
        <v>1304</v>
      </c>
      <c r="AX9" s="4939" t="s">
        <v>6215</v>
      </c>
      <c r="AY9" s="2474"/>
    </row>
    <row r="10" spans="1:57" s="2412" customFormat="1" ht="88.5" customHeight="1">
      <c r="A10" s="2425" t="s">
        <v>2544</v>
      </c>
      <c r="B10" s="1841"/>
      <c r="C10" s="2103" t="s">
        <v>1308</v>
      </c>
      <c r="D10" s="2266" t="s">
        <v>1307</v>
      </c>
      <c r="E10" s="2183" t="s">
        <v>91</v>
      </c>
      <c r="F10" s="3686"/>
      <c r="G10" s="2184"/>
      <c r="H10" s="2184"/>
      <c r="I10" s="2184"/>
      <c r="J10" s="2184"/>
      <c r="K10" s="2184"/>
      <c r="L10" s="2426"/>
      <c r="M10" s="1648">
        <f t="shared" ref="M10:M53" si="0">U10</f>
        <v>0</v>
      </c>
      <c r="N10" s="1729">
        <f>M10/100000</f>
        <v>0</v>
      </c>
      <c r="O10" s="1648">
        <f t="shared" ref="O10:O53" si="1">V10</f>
        <v>0</v>
      </c>
      <c r="P10" s="1729">
        <f>N10*O10</f>
        <v>0</v>
      </c>
      <c r="Q10" s="2473" t="str">
        <f t="shared" ref="Q10:Q53" si="2">X10</f>
        <v xml:space="preserve">STATE: ; PDY: ; KKL: ; MHE: ; YNM: </v>
      </c>
      <c r="R10" s="2427">
        <f>'Ab1. RMNCH+A'!Q287</f>
        <v>0</v>
      </c>
      <c r="S10" s="2394">
        <f>'Ab1. RMNCH+A'!R287</f>
        <v>0</v>
      </c>
      <c r="U10" s="1711">
        <f>IFERROR(AS10/AT10,0)</f>
        <v>0</v>
      </c>
      <c r="V10" s="1711">
        <f>Z10+AD10+AH10+AL10+AP10</f>
        <v>0</v>
      </c>
      <c r="W10" s="1711">
        <f>U10*V10</f>
        <v>0</v>
      </c>
      <c r="X10" s="1780" t="str">
        <f>"STATE: "&amp;AB10&amp;"; PDY: "&amp;AF10&amp;"; KKL: "&amp;AJ10&amp;"; MHE: "&amp;AN10&amp;"; YNM: "&amp;AR10</f>
        <v xml:space="preserve">STATE: ; PDY: ; KKL: ; MHE: ; YNM: </v>
      </c>
      <c r="Y10" s="1711"/>
      <c r="Z10" s="1711"/>
      <c r="AA10" s="1711">
        <f>Y10*Z10</f>
        <v>0</v>
      </c>
      <c r="AB10" s="1711"/>
      <c r="AC10" s="1711"/>
      <c r="AD10" s="1711"/>
      <c r="AE10" s="1711">
        <f>AC10*AD10</f>
        <v>0</v>
      </c>
      <c r="AF10" s="1711"/>
      <c r="AG10" s="1711"/>
      <c r="AH10" s="1711"/>
      <c r="AI10" s="1711">
        <f>AG10*AH10</f>
        <v>0</v>
      </c>
      <c r="AJ10" s="1711"/>
      <c r="AK10" s="1711"/>
      <c r="AL10" s="1711"/>
      <c r="AM10" s="1711">
        <f>AK10*AL10</f>
        <v>0</v>
      </c>
      <c r="AN10" s="1711"/>
      <c r="AO10" s="1711"/>
      <c r="AP10" s="1711"/>
      <c r="AQ10" s="1711">
        <f>AO10*AP10</f>
        <v>0</v>
      </c>
      <c r="AR10" s="1711"/>
      <c r="AS10" s="1711">
        <f>AA10+AE10+AI10+AM10+AQ10</f>
        <v>0</v>
      </c>
      <c r="AT10" s="1711">
        <f>Z10+AD10+AH10+AL10+AP10</f>
        <v>0</v>
      </c>
      <c r="AU10" s="1711">
        <f>IFERROR((AS10/AT10),0)</f>
        <v>0</v>
      </c>
      <c r="AV10" s="1780" t="str">
        <f>"STATE: "&amp;AB10&amp;"; PDY: "&amp;AF10&amp;"; KKL: "&amp;AJ10&amp;"; MHE: "&amp;AN10&amp;"; YNM: "&amp;AR10</f>
        <v xml:space="preserve">STATE: ; PDY: ; KKL: ; MHE: ; YNM: </v>
      </c>
      <c r="AW10" s="3681" t="s">
        <v>2544</v>
      </c>
      <c r="AX10" s="4939"/>
      <c r="AY10" s="2474"/>
    </row>
    <row r="11" spans="1:57" s="2412" customFormat="1" ht="88.5" customHeight="1">
      <c r="A11" s="2425" t="s">
        <v>5104</v>
      </c>
      <c r="B11" s="1841"/>
      <c r="C11" s="2103" t="s">
        <v>5102</v>
      </c>
      <c r="D11" s="2266" t="s">
        <v>1307</v>
      </c>
      <c r="E11" s="2183" t="s">
        <v>3836</v>
      </c>
      <c r="F11" s="3686"/>
      <c r="G11" s="2184"/>
      <c r="H11" s="2184"/>
      <c r="I11" s="2184"/>
      <c r="J11" s="2184"/>
      <c r="K11" s="2184"/>
      <c r="L11" s="2426"/>
      <c r="M11" s="1648">
        <f t="shared" si="0"/>
        <v>0</v>
      </c>
      <c r="N11" s="1729">
        <f>M11/100000</f>
        <v>0</v>
      </c>
      <c r="O11" s="1648">
        <f t="shared" si="1"/>
        <v>0</v>
      </c>
      <c r="P11" s="1729">
        <f>N11*O11</f>
        <v>0</v>
      </c>
      <c r="Q11" s="2473" t="str">
        <f t="shared" si="2"/>
        <v xml:space="preserve">STATE: ; PDY: ; KKL: ; MHE: ; YNM: </v>
      </c>
      <c r="R11" s="2427">
        <f>'Ab1. RMNCH+A'!Q445</f>
        <v>0</v>
      </c>
      <c r="S11" s="2394">
        <f>'Ab1. RMNCH+A'!R445</f>
        <v>0</v>
      </c>
      <c r="U11" s="1711">
        <f t="shared" ref="U11:U53" si="3">IFERROR(AS11/AT11,0)</f>
        <v>0</v>
      </c>
      <c r="V11" s="1711">
        <f t="shared" ref="V11:V53" si="4">Z11+AD11+AH11+AL11+AP11</f>
        <v>0</v>
      </c>
      <c r="W11" s="1711">
        <f t="shared" ref="W11:W53" si="5">U11*V11</f>
        <v>0</v>
      </c>
      <c r="X11" s="1780" t="str">
        <f t="shared" ref="X11:X53" si="6">"STATE: "&amp;AB11&amp;"; PDY: "&amp;AF11&amp;"; KKL: "&amp;AJ11&amp;"; MHE: "&amp;AN11&amp;"; YNM: "&amp;AR11</f>
        <v xml:space="preserve">STATE: ; PDY: ; KKL: ; MHE: ; YNM: </v>
      </c>
      <c r="Y11" s="1711"/>
      <c r="Z11" s="1711"/>
      <c r="AA11" s="1711">
        <f t="shared" ref="AA11:AA53" si="7">Y11*Z11</f>
        <v>0</v>
      </c>
      <c r="AB11" s="1711"/>
      <c r="AC11" s="1711"/>
      <c r="AD11" s="1711"/>
      <c r="AE11" s="1711">
        <f t="shared" ref="AE11:AE53" si="8">AC11*AD11</f>
        <v>0</v>
      </c>
      <c r="AF11" s="1711"/>
      <c r="AG11" s="1711"/>
      <c r="AH11" s="1711"/>
      <c r="AI11" s="1711">
        <f t="shared" ref="AI11:AI53" si="9">AG11*AH11</f>
        <v>0</v>
      </c>
      <c r="AJ11" s="1711"/>
      <c r="AK11" s="1711"/>
      <c r="AL11" s="1711"/>
      <c r="AM11" s="1711">
        <f t="shared" ref="AM11:AM53" si="10">AK11*AL11</f>
        <v>0</v>
      </c>
      <c r="AN11" s="1711"/>
      <c r="AO11" s="1711"/>
      <c r="AP11" s="1711"/>
      <c r="AQ11" s="1711">
        <f t="shared" ref="AQ11:AQ53" si="11">AO11*AP11</f>
        <v>0</v>
      </c>
      <c r="AR11" s="1711"/>
      <c r="AS11" s="1711">
        <f t="shared" ref="AS11:AS53" si="12">AA11+AE11+AI11+AM11+AQ11</f>
        <v>0</v>
      </c>
      <c r="AT11" s="1711">
        <f t="shared" ref="AT11:AT53" si="13">Z11+AD11+AH11+AL11+AP11</f>
        <v>0</v>
      </c>
      <c r="AU11" s="1711">
        <f t="shared" ref="AU11:AU53" si="14">IFERROR((AS11/AT11),0)</f>
        <v>0</v>
      </c>
      <c r="AV11" s="1780" t="str">
        <f t="shared" ref="AV11:AV53" si="15">"STATE: "&amp;AB11&amp;"; PDY: "&amp;AF11&amp;"; KKL: "&amp;AJ11&amp;"; MHE: "&amp;AN11&amp;"; YNM: "&amp;AR11</f>
        <v xml:space="preserve">STATE: ; PDY: ; KKL: ; MHE: ; YNM: </v>
      </c>
      <c r="AW11" s="3681" t="s">
        <v>5104</v>
      </c>
      <c r="AX11" s="4939"/>
      <c r="AY11" s="2474"/>
    </row>
    <row r="12" spans="1:57" s="2413" customFormat="1" ht="88.5" customHeight="1">
      <c r="A12" s="2420">
        <v>15.2</v>
      </c>
      <c r="B12" s="2421"/>
      <c r="C12" s="2422" t="s">
        <v>5090</v>
      </c>
      <c r="D12" s="2423"/>
      <c r="E12" s="2424"/>
      <c r="F12" s="3793"/>
      <c r="G12" s="2428"/>
      <c r="H12" s="2428"/>
      <c r="I12" s="2428"/>
      <c r="J12" s="2428"/>
      <c r="K12" s="2428"/>
      <c r="L12" s="2429"/>
      <c r="M12" s="1648"/>
      <c r="N12" s="1696"/>
      <c r="O12" s="1648"/>
      <c r="P12" s="1696">
        <f>SUM(P13:P18)</f>
        <v>0</v>
      </c>
      <c r="Q12" s="2473"/>
      <c r="R12" s="2422"/>
      <c r="S12" s="1696">
        <f>SUM(S13:S18)</f>
        <v>0</v>
      </c>
      <c r="U12" s="1711"/>
      <c r="V12" s="1711"/>
      <c r="W12" s="1696">
        <f>SUM(W13:W18)</f>
        <v>0</v>
      </c>
      <c r="X12" s="1780"/>
      <c r="Y12" s="1711"/>
      <c r="Z12" s="1711"/>
      <c r="AA12" s="1696">
        <f>SUM(AA13:AA18)</f>
        <v>0</v>
      </c>
      <c r="AB12" s="1711"/>
      <c r="AC12" s="1711"/>
      <c r="AD12" s="1711"/>
      <c r="AE12" s="1696">
        <f>SUM(AE13:AE18)</f>
        <v>0</v>
      </c>
      <c r="AF12" s="1711"/>
      <c r="AG12" s="1711"/>
      <c r="AH12" s="1711"/>
      <c r="AI12" s="1696">
        <f>SUM(AI13:AI18)</f>
        <v>0</v>
      </c>
      <c r="AJ12" s="1711"/>
      <c r="AK12" s="1711"/>
      <c r="AL12" s="1711"/>
      <c r="AM12" s="1696">
        <f>SUM(AM13:AM18)</f>
        <v>0</v>
      </c>
      <c r="AN12" s="1711"/>
      <c r="AO12" s="1711"/>
      <c r="AP12" s="1711"/>
      <c r="AQ12" s="1696">
        <f>SUM(AQ13:AQ18)</f>
        <v>0</v>
      </c>
      <c r="AR12" s="1711"/>
      <c r="AS12" s="1696">
        <f>SUM(AS13:AS18)</f>
        <v>0</v>
      </c>
      <c r="AT12" s="1711"/>
      <c r="AU12" s="1711"/>
      <c r="AV12" s="1780"/>
      <c r="AW12" s="3680">
        <v>15.2</v>
      </c>
      <c r="AX12" s="4940"/>
      <c r="AY12" s="2462"/>
    </row>
    <row r="13" spans="1:57" s="2412" customFormat="1" ht="88.5" customHeight="1">
      <c r="A13" s="2425" t="s">
        <v>1309</v>
      </c>
      <c r="B13" s="2103" t="s">
        <v>5092</v>
      </c>
      <c r="C13" s="2103" t="s">
        <v>1333</v>
      </c>
      <c r="D13" s="1620" t="s">
        <v>70</v>
      </c>
      <c r="E13" s="2183" t="s">
        <v>70</v>
      </c>
      <c r="F13" s="3791" t="s">
        <v>6216</v>
      </c>
      <c r="G13" s="2184"/>
      <c r="H13" s="2184"/>
      <c r="I13" s="2184"/>
      <c r="J13" s="2184"/>
      <c r="K13" s="2184"/>
      <c r="L13" s="2426"/>
      <c r="M13" s="1648">
        <f t="shared" si="0"/>
        <v>0</v>
      </c>
      <c r="N13" s="1729">
        <f t="shared" ref="N13:N18" si="16">M13/100000</f>
        <v>0</v>
      </c>
      <c r="O13" s="1648">
        <f t="shared" si="1"/>
        <v>0</v>
      </c>
      <c r="P13" s="1729">
        <f t="shared" ref="P13:P18" si="17">N13*O13</f>
        <v>0</v>
      </c>
      <c r="Q13" s="2473" t="str">
        <f t="shared" si="2"/>
        <v xml:space="preserve">STATE: ; PDY: ; KKL: ; MHE: ; YNM: </v>
      </c>
      <c r="R13" s="2430"/>
      <c r="S13" s="2357"/>
      <c r="U13" s="1711">
        <f t="shared" si="3"/>
        <v>0</v>
      </c>
      <c r="V13" s="1711">
        <f t="shared" si="4"/>
        <v>0</v>
      </c>
      <c r="W13" s="1711">
        <f t="shared" si="5"/>
        <v>0</v>
      </c>
      <c r="X13" s="1780" t="str">
        <f t="shared" si="6"/>
        <v xml:space="preserve">STATE: ; PDY: ; KKL: ; MHE: ; YNM: </v>
      </c>
      <c r="Y13" s="1711"/>
      <c r="Z13" s="1711"/>
      <c r="AA13" s="1711">
        <f t="shared" si="7"/>
        <v>0</v>
      </c>
      <c r="AB13" s="1711"/>
      <c r="AC13" s="1711"/>
      <c r="AD13" s="1711"/>
      <c r="AE13" s="1711">
        <f t="shared" si="8"/>
        <v>0</v>
      </c>
      <c r="AF13" s="1711"/>
      <c r="AG13" s="1711"/>
      <c r="AH13" s="1711"/>
      <c r="AI13" s="1711">
        <f t="shared" si="9"/>
        <v>0</v>
      </c>
      <c r="AJ13" s="1711"/>
      <c r="AK13" s="1711"/>
      <c r="AL13" s="1711"/>
      <c r="AM13" s="1711">
        <f t="shared" si="10"/>
        <v>0</v>
      </c>
      <c r="AN13" s="1711"/>
      <c r="AO13" s="1711"/>
      <c r="AP13" s="1711"/>
      <c r="AQ13" s="1711">
        <f t="shared" si="11"/>
        <v>0</v>
      </c>
      <c r="AR13" s="1711"/>
      <c r="AS13" s="1711">
        <f t="shared" si="12"/>
        <v>0</v>
      </c>
      <c r="AT13" s="1711">
        <f t="shared" si="13"/>
        <v>0</v>
      </c>
      <c r="AU13" s="1711">
        <f t="shared" si="14"/>
        <v>0</v>
      </c>
      <c r="AV13" s="1780" t="str">
        <f t="shared" si="15"/>
        <v xml:space="preserve">STATE: ; PDY: ; KKL: ; MHE: ; YNM: </v>
      </c>
      <c r="AW13" s="3681" t="s">
        <v>1309</v>
      </c>
      <c r="AX13" s="4939" t="s">
        <v>6216</v>
      </c>
      <c r="AY13" s="2474"/>
    </row>
    <row r="14" spans="1:57" s="2412" customFormat="1" ht="88.5" customHeight="1">
      <c r="A14" s="2425" t="s">
        <v>5097</v>
      </c>
      <c r="B14" s="2103" t="s">
        <v>5093</v>
      </c>
      <c r="C14" s="2103" t="s">
        <v>1334</v>
      </c>
      <c r="D14" s="1620" t="s">
        <v>70</v>
      </c>
      <c r="E14" s="2183" t="s">
        <v>70</v>
      </c>
      <c r="F14" s="3791" t="s">
        <v>6216</v>
      </c>
      <c r="G14" s="2154"/>
      <c r="H14" s="2154"/>
      <c r="I14" s="2431"/>
      <c r="J14" s="2166"/>
      <c r="K14" s="2154"/>
      <c r="L14" s="2167"/>
      <c r="M14" s="1648">
        <f t="shared" si="0"/>
        <v>0</v>
      </c>
      <c r="N14" s="1729">
        <f t="shared" si="16"/>
        <v>0</v>
      </c>
      <c r="O14" s="1648">
        <f t="shared" si="1"/>
        <v>0</v>
      </c>
      <c r="P14" s="1729">
        <f t="shared" si="17"/>
        <v>0</v>
      </c>
      <c r="Q14" s="2473" t="str">
        <f t="shared" si="2"/>
        <v xml:space="preserve">STATE: ; PDY: ; KKL: ; MHE: ; YNM: </v>
      </c>
      <c r="R14" s="2430"/>
      <c r="S14" s="2357"/>
      <c r="U14" s="1711">
        <f t="shared" si="3"/>
        <v>0</v>
      </c>
      <c r="V14" s="1711">
        <f t="shared" si="4"/>
        <v>0</v>
      </c>
      <c r="W14" s="1711">
        <f t="shared" si="5"/>
        <v>0</v>
      </c>
      <c r="X14" s="1780" t="str">
        <f t="shared" si="6"/>
        <v xml:space="preserve">STATE: ; PDY: ; KKL: ; MHE: ; YNM: </v>
      </c>
      <c r="Y14" s="1711"/>
      <c r="Z14" s="1711"/>
      <c r="AA14" s="1711">
        <f t="shared" si="7"/>
        <v>0</v>
      </c>
      <c r="AB14" s="1711"/>
      <c r="AC14" s="1711"/>
      <c r="AD14" s="1711"/>
      <c r="AE14" s="1711">
        <f t="shared" si="8"/>
        <v>0</v>
      </c>
      <c r="AF14" s="1711"/>
      <c r="AG14" s="1711"/>
      <c r="AH14" s="1711"/>
      <c r="AI14" s="1711">
        <f t="shared" si="9"/>
        <v>0</v>
      </c>
      <c r="AJ14" s="1711"/>
      <c r="AK14" s="1711"/>
      <c r="AL14" s="1711"/>
      <c r="AM14" s="1711">
        <f t="shared" si="10"/>
        <v>0</v>
      </c>
      <c r="AN14" s="1711"/>
      <c r="AO14" s="1711"/>
      <c r="AP14" s="1711"/>
      <c r="AQ14" s="1711">
        <f t="shared" si="11"/>
        <v>0</v>
      </c>
      <c r="AR14" s="1711"/>
      <c r="AS14" s="1711">
        <f t="shared" si="12"/>
        <v>0</v>
      </c>
      <c r="AT14" s="1711">
        <f t="shared" si="13"/>
        <v>0</v>
      </c>
      <c r="AU14" s="1711">
        <f t="shared" si="14"/>
        <v>0</v>
      </c>
      <c r="AV14" s="1780" t="str">
        <f t="shared" si="15"/>
        <v xml:space="preserve">STATE: ; PDY: ; KKL: ; MHE: ; YNM: </v>
      </c>
      <c r="AW14" s="3681" t="s">
        <v>5097</v>
      </c>
      <c r="AX14" s="4939" t="s">
        <v>6216</v>
      </c>
      <c r="AY14" s="2474"/>
    </row>
    <row r="15" spans="1:57" s="2412" customFormat="1" ht="88.5" customHeight="1">
      <c r="A15" s="2425" t="s">
        <v>5098</v>
      </c>
      <c r="B15" s="2103" t="s">
        <v>5094</v>
      </c>
      <c r="C15" s="2103" t="s">
        <v>1335</v>
      </c>
      <c r="D15" s="1620" t="s">
        <v>70</v>
      </c>
      <c r="E15" s="2183" t="s">
        <v>70</v>
      </c>
      <c r="F15" s="3791" t="s">
        <v>6216</v>
      </c>
      <c r="G15" s="2184"/>
      <c r="H15" s="2184"/>
      <c r="I15" s="2184"/>
      <c r="J15" s="2184"/>
      <c r="K15" s="2184"/>
      <c r="L15" s="2426"/>
      <c r="M15" s="1648">
        <f t="shared" si="0"/>
        <v>0</v>
      </c>
      <c r="N15" s="1729">
        <f t="shared" si="16"/>
        <v>0</v>
      </c>
      <c r="O15" s="1648">
        <f t="shared" si="1"/>
        <v>0</v>
      </c>
      <c r="P15" s="1729">
        <f t="shared" si="17"/>
        <v>0</v>
      </c>
      <c r="Q15" s="2473" t="str">
        <f t="shared" si="2"/>
        <v xml:space="preserve">STATE: ; PDY: ; KKL: ; MHE: ; YNM: </v>
      </c>
      <c r="R15" s="2430"/>
      <c r="S15" s="2357"/>
      <c r="U15" s="1711">
        <f t="shared" si="3"/>
        <v>0</v>
      </c>
      <c r="V15" s="1711">
        <f t="shared" si="4"/>
        <v>0</v>
      </c>
      <c r="W15" s="1711">
        <f t="shared" si="5"/>
        <v>0</v>
      </c>
      <c r="X15" s="1780" t="str">
        <f t="shared" si="6"/>
        <v xml:space="preserve">STATE: ; PDY: ; KKL: ; MHE: ; YNM: </v>
      </c>
      <c r="Y15" s="1711"/>
      <c r="Z15" s="1711"/>
      <c r="AA15" s="1711">
        <f t="shared" si="7"/>
        <v>0</v>
      </c>
      <c r="AB15" s="1711"/>
      <c r="AC15" s="1711"/>
      <c r="AD15" s="1711"/>
      <c r="AE15" s="1711">
        <f t="shared" si="8"/>
        <v>0</v>
      </c>
      <c r="AF15" s="1711"/>
      <c r="AG15" s="1711"/>
      <c r="AH15" s="1711"/>
      <c r="AI15" s="1711">
        <f t="shared" si="9"/>
        <v>0</v>
      </c>
      <c r="AJ15" s="1711"/>
      <c r="AK15" s="1711"/>
      <c r="AL15" s="1711"/>
      <c r="AM15" s="1711">
        <f t="shared" si="10"/>
        <v>0</v>
      </c>
      <c r="AN15" s="1711"/>
      <c r="AO15" s="1711"/>
      <c r="AP15" s="1711"/>
      <c r="AQ15" s="1711">
        <f t="shared" si="11"/>
        <v>0</v>
      </c>
      <c r="AR15" s="1711"/>
      <c r="AS15" s="1711">
        <f t="shared" si="12"/>
        <v>0</v>
      </c>
      <c r="AT15" s="1711">
        <f t="shared" si="13"/>
        <v>0</v>
      </c>
      <c r="AU15" s="1711">
        <f t="shared" si="14"/>
        <v>0</v>
      </c>
      <c r="AV15" s="1780" t="str">
        <f t="shared" si="15"/>
        <v xml:space="preserve">STATE: ; PDY: ; KKL: ; MHE: ; YNM: </v>
      </c>
      <c r="AW15" s="3681" t="s">
        <v>5098</v>
      </c>
      <c r="AX15" s="4939" t="s">
        <v>6216</v>
      </c>
      <c r="AY15" s="2474"/>
    </row>
    <row r="16" spans="1:57" s="2412" customFormat="1" ht="88.5" customHeight="1">
      <c r="A16" s="2425" t="s">
        <v>5099</v>
      </c>
      <c r="B16" s="1644" t="s">
        <v>5095</v>
      </c>
      <c r="C16" s="1644" t="s">
        <v>1338</v>
      </c>
      <c r="D16" s="1620" t="s">
        <v>70</v>
      </c>
      <c r="E16" s="2183" t="s">
        <v>70</v>
      </c>
      <c r="F16" s="3791" t="s">
        <v>6217</v>
      </c>
      <c r="G16" s="2184"/>
      <c r="H16" s="2184"/>
      <c r="I16" s="2184"/>
      <c r="J16" s="2184"/>
      <c r="K16" s="2184"/>
      <c r="L16" s="2426"/>
      <c r="M16" s="1648">
        <f t="shared" si="0"/>
        <v>0</v>
      </c>
      <c r="N16" s="1729">
        <f t="shared" si="16"/>
        <v>0</v>
      </c>
      <c r="O16" s="1648">
        <f t="shared" si="1"/>
        <v>0</v>
      </c>
      <c r="P16" s="1729">
        <f t="shared" si="17"/>
        <v>0</v>
      </c>
      <c r="Q16" s="2473" t="str">
        <f t="shared" si="2"/>
        <v xml:space="preserve">STATE: ; PDY: ; KKL: ; MHE: ; YNM: </v>
      </c>
      <c r="R16" s="2430"/>
      <c r="S16" s="2357"/>
      <c r="U16" s="1711">
        <f t="shared" si="3"/>
        <v>0</v>
      </c>
      <c r="V16" s="1711">
        <f t="shared" si="4"/>
        <v>0</v>
      </c>
      <c r="W16" s="1711">
        <f t="shared" si="5"/>
        <v>0</v>
      </c>
      <c r="X16" s="1780" t="str">
        <f t="shared" si="6"/>
        <v xml:space="preserve">STATE: ; PDY: ; KKL: ; MHE: ; YNM: </v>
      </c>
      <c r="Y16" s="1711"/>
      <c r="Z16" s="1711"/>
      <c r="AA16" s="1711">
        <f t="shared" si="7"/>
        <v>0</v>
      </c>
      <c r="AB16" s="1711"/>
      <c r="AC16" s="1711"/>
      <c r="AD16" s="1711"/>
      <c r="AE16" s="1711">
        <f t="shared" si="8"/>
        <v>0</v>
      </c>
      <c r="AF16" s="1711"/>
      <c r="AG16" s="1711"/>
      <c r="AH16" s="1711"/>
      <c r="AI16" s="1711">
        <f t="shared" si="9"/>
        <v>0</v>
      </c>
      <c r="AJ16" s="1711"/>
      <c r="AK16" s="1711"/>
      <c r="AL16" s="1711"/>
      <c r="AM16" s="1711">
        <f t="shared" si="10"/>
        <v>0</v>
      </c>
      <c r="AN16" s="1711"/>
      <c r="AO16" s="1711"/>
      <c r="AP16" s="1711"/>
      <c r="AQ16" s="1711">
        <f t="shared" si="11"/>
        <v>0</v>
      </c>
      <c r="AR16" s="1711"/>
      <c r="AS16" s="1711">
        <f t="shared" si="12"/>
        <v>0</v>
      </c>
      <c r="AT16" s="1711">
        <f t="shared" si="13"/>
        <v>0</v>
      </c>
      <c r="AU16" s="1711">
        <f t="shared" si="14"/>
        <v>0</v>
      </c>
      <c r="AV16" s="1780" t="str">
        <f t="shared" si="15"/>
        <v xml:space="preserve">STATE: ; PDY: ; KKL: ; MHE: ; YNM: </v>
      </c>
      <c r="AW16" s="3681" t="s">
        <v>5099</v>
      </c>
      <c r="AX16" s="4939" t="s">
        <v>6217</v>
      </c>
      <c r="AY16" s="2474"/>
    </row>
    <row r="17" spans="1:51" s="2412" customFormat="1" ht="88.5" customHeight="1">
      <c r="A17" s="2425" t="s">
        <v>5100</v>
      </c>
      <c r="B17" s="2432" t="s">
        <v>5096</v>
      </c>
      <c r="C17" s="1644" t="s">
        <v>3876</v>
      </c>
      <c r="D17" s="1620" t="s">
        <v>70</v>
      </c>
      <c r="E17" s="2183" t="s">
        <v>4344</v>
      </c>
      <c r="F17" s="3791" t="s">
        <v>6218</v>
      </c>
      <c r="G17" s="2184"/>
      <c r="H17" s="2184"/>
      <c r="I17" s="2184"/>
      <c r="J17" s="2184"/>
      <c r="K17" s="2184"/>
      <c r="L17" s="2426"/>
      <c r="M17" s="1648">
        <f t="shared" si="0"/>
        <v>0</v>
      </c>
      <c r="N17" s="1729">
        <f t="shared" si="16"/>
        <v>0</v>
      </c>
      <c r="O17" s="1648">
        <f t="shared" si="1"/>
        <v>0</v>
      </c>
      <c r="P17" s="1729">
        <f t="shared" si="17"/>
        <v>0</v>
      </c>
      <c r="Q17" s="2473" t="str">
        <f t="shared" si="2"/>
        <v xml:space="preserve">STATE: ; PDY: ; KKL: ; MHE: ; YNM: </v>
      </c>
      <c r="R17" s="2427">
        <f>'Abs6. CPHC'!Q33</f>
        <v>0</v>
      </c>
      <c r="S17" s="1773">
        <f>'Abs6. CPHC'!R33</f>
        <v>0</v>
      </c>
      <c r="U17" s="1711">
        <f t="shared" si="3"/>
        <v>0</v>
      </c>
      <c r="V17" s="1711">
        <f t="shared" si="4"/>
        <v>0</v>
      </c>
      <c r="W17" s="1711">
        <f t="shared" si="5"/>
        <v>0</v>
      </c>
      <c r="X17" s="1780" t="str">
        <f t="shared" si="6"/>
        <v xml:space="preserve">STATE: ; PDY: ; KKL: ; MHE: ; YNM: </v>
      </c>
      <c r="Y17" s="1711"/>
      <c r="Z17" s="1711"/>
      <c r="AA17" s="1711">
        <f t="shared" si="7"/>
        <v>0</v>
      </c>
      <c r="AB17" s="1711"/>
      <c r="AC17" s="1711"/>
      <c r="AD17" s="1711"/>
      <c r="AE17" s="1711">
        <f t="shared" si="8"/>
        <v>0</v>
      </c>
      <c r="AF17" s="1711"/>
      <c r="AG17" s="1711"/>
      <c r="AH17" s="1711"/>
      <c r="AI17" s="1711">
        <f t="shared" si="9"/>
        <v>0</v>
      </c>
      <c r="AJ17" s="1711"/>
      <c r="AK17" s="1711"/>
      <c r="AL17" s="1711"/>
      <c r="AM17" s="1711">
        <f t="shared" si="10"/>
        <v>0</v>
      </c>
      <c r="AN17" s="1711"/>
      <c r="AO17" s="1711"/>
      <c r="AP17" s="1711"/>
      <c r="AQ17" s="1711">
        <f t="shared" si="11"/>
        <v>0</v>
      </c>
      <c r="AR17" s="1711"/>
      <c r="AS17" s="1711">
        <f t="shared" si="12"/>
        <v>0</v>
      </c>
      <c r="AT17" s="1711">
        <f t="shared" si="13"/>
        <v>0</v>
      </c>
      <c r="AU17" s="1711">
        <f t="shared" si="14"/>
        <v>0</v>
      </c>
      <c r="AV17" s="1780" t="str">
        <f t="shared" si="15"/>
        <v xml:space="preserve">STATE: ; PDY: ; KKL: ; MHE: ; YNM: </v>
      </c>
      <c r="AW17" s="3681" t="s">
        <v>5100</v>
      </c>
      <c r="AX17" s="4939" t="s">
        <v>6218</v>
      </c>
      <c r="AY17" s="2474"/>
    </row>
    <row r="18" spans="1:51" s="2412" customFormat="1" ht="88.5" customHeight="1">
      <c r="A18" s="2425" t="s">
        <v>5101</v>
      </c>
      <c r="B18" s="1817" t="s">
        <v>2415</v>
      </c>
      <c r="C18" s="2103" t="s">
        <v>5103</v>
      </c>
      <c r="D18" s="1620" t="s">
        <v>70</v>
      </c>
      <c r="E18" s="2183" t="s">
        <v>70</v>
      </c>
      <c r="F18" s="3791"/>
      <c r="G18" s="2184"/>
      <c r="H18" s="2184"/>
      <c r="I18" s="2184"/>
      <c r="J18" s="2184"/>
      <c r="K18" s="2184"/>
      <c r="L18" s="2426"/>
      <c r="M18" s="1648">
        <f t="shared" si="0"/>
        <v>0</v>
      </c>
      <c r="N18" s="1729">
        <f t="shared" si="16"/>
        <v>0</v>
      </c>
      <c r="O18" s="1648">
        <f t="shared" si="1"/>
        <v>0</v>
      </c>
      <c r="P18" s="2102">
        <f t="shared" si="17"/>
        <v>0</v>
      </c>
      <c r="Q18" s="2473" t="str">
        <f t="shared" si="2"/>
        <v xml:space="preserve">STATE: ; PDY: ; KKL: ; MHE: ; YNM: </v>
      </c>
      <c r="R18" s="2430"/>
      <c r="S18" s="2357"/>
      <c r="U18" s="1711">
        <f t="shared" si="3"/>
        <v>0</v>
      </c>
      <c r="V18" s="1711">
        <f t="shared" si="4"/>
        <v>0</v>
      </c>
      <c r="W18" s="1711">
        <f t="shared" si="5"/>
        <v>0</v>
      </c>
      <c r="X18" s="1780" t="str">
        <f t="shared" si="6"/>
        <v xml:space="preserve">STATE: ; PDY: ; KKL: ; MHE: ; YNM: </v>
      </c>
      <c r="Y18" s="1711"/>
      <c r="Z18" s="1711"/>
      <c r="AA18" s="1711">
        <f t="shared" si="7"/>
        <v>0</v>
      </c>
      <c r="AB18" s="1711"/>
      <c r="AC18" s="1711"/>
      <c r="AD18" s="1711"/>
      <c r="AE18" s="1711">
        <f t="shared" si="8"/>
        <v>0</v>
      </c>
      <c r="AF18" s="1711"/>
      <c r="AG18" s="1711"/>
      <c r="AH18" s="1711"/>
      <c r="AI18" s="1711">
        <f t="shared" si="9"/>
        <v>0</v>
      </c>
      <c r="AJ18" s="1711"/>
      <c r="AK18" s="1711"/>
      <c r="AL18" s="1711"/>
      <c r="AM18" s="1711">
        <f t="shared" si="10"/>
        <v>0</v>
      </c>
      <c r="AN18" s="1711"/>
      <c r="AO18" s="1711"/>
      <c r="AP18" s="1711"/>
      <c r="AQ18" s="1711">
        <f t="shared" si="11"/>
        <v>0</v>
      </c>
      <c r="AR18" s="1711"/>
      <c r="AS18" s="1711">
        <f t="shared" si="12"/>
        <v>0</v>
      </c>
      <c r="AT18" s="1711">
        <f t="shared" si="13"/>
        <v>0</v>
      </c>
      <c r="AU18" s="1711">
        <f t="shared" si="14"/>
        <v>0</v>
      </c>
      <c r="AV18" s="1780" t="str">
        <f t="shared" si="15"/>
        <v xml:space="preserve">STATE: ; PDY: ; KKL: ; MHE: ; YNM: </v>
      </c>
      <c r="AW18" s="3681" t="s">
        <v>5101</v>
      </c>
      <c r="AX18" s="4939"/>
      <c r="AY18" s="2474"/>
    </row>
    <row r="19" spans="1:51" s="2413" customFormat="1" ht="88.5" customHeight="1">
      <c r="A19" s="2420">
        <v>15.3</v>
      </c>
      <c r="B19" s="2421"/>
      <c r="C19" s="2422" t="s">
        <v>5105</v>
      </c>
      <c r="D19" s="2423"/>
      <c r="E19" s="2424"/>
      <c r="F19" s="3792"/>
      <c r="G19" s="2428"/>
      <c r="H19" s="2428"/>
      <c r="I19" s="2428"/>
      <c r="J19" s="2428"/>
      <c r="K19" s="2428"/>
      <c r="L19" s="2429"/>
      <c r="M19" s="1648"/>
      <c r="N19" s="1696"/>
      <c r="O19" s="1648"/>
      <c r="P19" s="1696">
        <f>P20+P23+P26+P31+P33</f>
        <v>8.64</v>
      </c>
      <c r="Q19" s="2473"/>
      <c r="R19" s="2422"/>
      <c r="S19" s="1696">
        <f>S20+S23+S26+S31+S33</f>
        <v>0</v>
      </c>
      <c r="U19" s="1711"/>
      <c r="V19" s="1711"/>
      <c r="W19" s="1696">
        <f>W20+W23+W26+W31+W33</f>
        <v>864000</v>
      </c>
      <c r="X19" s="1780"/>
      <c r="Y19" s="1711"/>
      <c r="Z19" s="1711"/>
      <c r="AA19" s="1696">
        <f>AA20+AA23+AA26+AA31+AA33</f>
        <v>0</v>
      </c>
      <c r="AB19" s="1711"/>
      <c r="AC19" s="1711"/>
      <c r="AD19" s="1711"/>
      <c r="AE19" s="1696">
        <f>AE20+AE23+AE26+AE31+AE33</f>
        <v>723000</v>
      </c>
      <c r="AF19" s="1711"/>
      <c r="AG19" s="1711"/>
      <c r="AH19" s="1711"/>
      <c r="AI19" s="1696">
        <f>AI20+AI23+AI26+AI31+AI33</f>
        <v>85000</v>
      </c>
      <c r="AJ19" s="1711"/>
      <c r="AK19" s="1711"/>
      <c r="AL19" s="1711"/>
      <c r="AM19" s="1696">
        <f>AM20+AM23+AM26+AM31+AM33</f>
        <v>28000</v>
      </c>
      <c r="AN19" s="1711"/>
      <c r="AO19" s="1711"/>
      <c r="AP19" s="1711"/>
      <c r="AQ19" s="1696">
        <f>AQ20+AQ23+AQ26+AQ31+AQ33</f>
        <v>28000</v>
      </c>
      <c r="AR19" s="1711"/>
      <c r="AS19" s="1696">
        <f>AS20+AS23+AS26+AS31+AS33</f>
        <v>864000</v>
      </c>
      <c r="AT19" s="1711"/>
      <c r="AU19" s="1711"/>
      <c r="AV19" s="1780"/>
      <c r="AW19" s="3680">
        <v>15.3</v>
      </c>
      <c r="AX19" s="4940"/>
      <c r="AY19" s="2462"/>
    </row>
    <row r="20" spans="1:51" s="2412" customFormat="1" ht="88.5" customHeight="1">
      <c r="A20" s="2433" t="s">
        <v>1311</v>
      </c>
      <c r="B20" s="2434">
        <v>15.3</v>
      </c>
      <c r="C20" s="2118" t="s">
        <v>1310</v>
      </c>
      <c r="D20" s="2435"/>
      <c r="E20" s="2436"/>
      <c r="F20" s="3791"/>
      <c r="G20" s="2437"/>
      <c r="H20" s="2437"/>
      <c r="I20" s="2437"/>
      <c r="J20" s="2437"/>
      <c r="K20" s="2437"/>
      <c r="L20" s="2438"/>
      <c r="M20" s="1648"/>
      <c r="N20" s="2439"/>
      <c r="O20" s="1648"/>
      <c r="P20" s="2440">
        <f>SUM(P21:P22)</f>
        <v>4.26</v>
      </c>
      <c r="Q20" s="2473"/>
      <c r="R20" s="2441"/>
      <c r="S20" s="2440">
        <f>SUM(S21:S22)</f>
        <v>0</v>
      </c>
      <c r="U20" s="1711"/>
      <c r="V20" s="1711"/>
      <c r="W20" s="2440">
        <f>SUM(W21:W22)</f>
        <v>426000</v>
      </c>
      <c r="X20" s="1780"/>
      <c r="Y20" s="1711"/>
      <c r="Z20" s="1711"/>
      <c r="AA20" s="2440">
        <f>SUM(AA21:AA22)</f>
        <v>0</v>
      </c>
      <c r="AB20" s="1711"/>
      <c r="AC20" s="1711"/>
      <c r="AD20" s="1711"/>
      <c r="AE20" s="2440">
        <f>SUM(AE21:AE22)</f>
        <v>330000</v>
      </c>
      <c r="AF20" s="1711"/>
      <c r="AG20" s="1711"/>
      <c r="AH20" s="1711"/>
      <c r="AI20" s="2440">
        <f>SUM(AI21:AI22)</f>
        <v>60000</v>
      </c>
      <c r="AJ20" s="1711"/>
      <c r="AK20" s="1711"/>
      <c r="AL20" s="1711"/>
      <c r="AM20" s="2440">
        <f>SUM(AM21:AM22)</f>
        <v>18000</v>
      </c>
      <c r="AN20" s="1711"/>
      <c r="AO20" s="1711"/>
      <c r="AP20" s="1711"/>
      <c r="AQ20" s="2440">
        <f>SUM(AQ21:AQ22)</f>
        <v>18000</v>
      </c>
      <c r="AR20" s="1711"/>
      <c r="AS20" s="2440">
        <f>SUM(AS21:AS22)</f>
        <v>426000</v>
      </c>
      <c r="AT20" s="1711"/>
      <c r="AU20" s="1711"/>
      <c r="AV20" s="1780"/>
      <c r="AW20" s="3682" t="s">
        <v>1311</v>
      </c>
      <c r="AX20" s="4939"/>
      <c r="AY20" s="2474"/>
    </row>
    <row r="21" spans="1:51" s="2412" customFormat="1" ht="233.25" customHeight="1">
      <c r="A21" s="2425" t="s">
        <v>5108</v>
      </c>
      <c r="B21" s="1867" t="s">
        <v>5106</v>
      </c>
      <c r="C21" s="1867" t="s">
        <v>1312</v>
      </c>
      <c r="D21" s="1766" t="s">
        <v>4345</v>
      </c>
      <c r="E21" s="2296" t="s">
        <v>4958</v>
      </c>
      <c r="F21" s="3791" t="s">
        <v>6219</v>
      </c>
      <c r="G21" s="2442"/>
      <c r="H21" s="2442"/>
      <c r="I21" s="2442"/>
      <c r="J21" s="2442"/>
      <c r="K21" s="2442"/>
      <c r="L21" s="2426"/>
      <c r="M21" s="1648">
        <f t="shared" si="0"/>
        <v>6000</v>
      </c>
      <c r="N21" s="1729">
        <f>M21/100000</f>
        <v>0.06</v>
      </c>
      <c r="O21" s="1648">
        <f t="shared" si="1"/>
        <v>71</v>
      </c>
      <c r="P21" s="1729">
        <f>N21*O21</f>
        <v>4.26</v>
      </c>
      <c r="Q21" s="2473" t="str">
        <f t="shared" si="2"/>
        <v>STATE: ; PDY: Honorarium for source reduction involving NGOs/Self Help Groups/Sanitary Workers - 55 nos. X Rs.100 x 60 days - 3.30 Lakhs; KKL: Honorarium for source reduction involving NGOs/Self Help Groups/Sanitary Workers - 10 nos. X Rs.100 x 60 days - 0.60 Lakhs; MHE: Honorarium for source reduction involving NGOs/Self Help Groups/Sanitary Workers - 3 nos. X Rs.100 x 60 days - 0.18 Lakhs; YNM: Honorarium for source reduction involving NGOs/Self Help Groups/Sanitary Workers - 3 nos. X Rs.100 x 60 days - 0.18 Lakhs</v>
      </c>
      <c r="R21" s="2427">
        <f>'Abs9. NVBDCP'!Q106</f>
        <v>0</v>
      </c>
      <c r="S21" s="1773">
        <f>'Abs9. NVBDCP'!R106</f>
        <v>0</v>
      </c>
      <c r="U21" s="1711">
        <f t="shared" si="3"/>
        <v>6000</v>
      </c>
      <c r="V21" s="1711">
        <f t="shared" si="4"/>
        <v>71</v>
      </c>
      <c r="W21" s="1711">
        <f t="shared" si="5"/>
        <v>426000</v>
      </c>
      <c r="X21" s="1780" t="str">
        <f t="shared" si="6"/>
        <v>STATE: ; PDY: Honorarium for source reduction involving NGOs/Self Help Groups/Sanitary Workers - 55 nos. X Rs.100 x 60 days - 3.30 Lakhs; KKL: Honorarium for source reduction involving NGOs/Self Help Groups/Sanitary Workers - 10 nos. X Rs.100 x 60 days - 0.60 Lakhs; MHE: Honorarium for source reduction involving NGOs/Self Help Groups/Sanitary Workers - 3 nos. X Rs.100 x 60 days - 0.18 Lakhs; YNM: Honorarium for source reduction involving NGOs/Self Help Groups/Sanitary Workers - 3 nos. X Rs.100 x 60 days - 0.18 Lakhs</v>
      </c>
      <c r="Y21" s="2443"/>
      <c r="Z21" s="2443"/>
      <c r="AA21" s="2443">
        <f>Y21*Z21</f>
        <v>0</v>
      </c>
      <c r="AB21" s="2443"/>
      <c r="AC21" s="2443">
        <v>6000</v>
      </c>
      <c r="AD21" s="2443">
        <v>55</v>
      </c>
      <c r="AE21" s="2443">
        <f>AC21*AD21</f>
        <v>330000</v>
      </c>
      <c r="AF21" s="2444" t="s">
        <v>6841</v>
      </c>
      <c r="AG21" s="2443">
        <v>6000</v>
      </c>
      <c r="AH21" s="2443">
        <v>10</v>
      </c>
      <c r="AI21" s="2443">
        <f>AG21*AH21</f>
        <v>60000</v>
      </c>
      <c r="AJ21" s="2444" t="s">
        <v>6842</v>
      </c>
      <c r="AK21" s="2443">
        <v>6000</v>
      </c>
      <c r="AL21" s="2443">
        <v>3</v>
      </c>
      <c r="AM21" s="2443">
        <f>AK21*AL21</f>
        <v>18000</v>
      </c>
      <c r="AN21" s="2444" t="s">
        <v>6843</v>
      </c>
      <c r="AO21" s="2443">
        <v>6000</v>
      </c>
      <c r="AP21" s="2443">
        <v>3</v>
      </c>
      <c r="AQ21" s="2443">
        <f>AO21*AP21</f>
        <v>18000</v>
      </c>
      <c r="AR21" s="2444" t="s">
        <v>6843</v>
      </c>
      <c r="AS21" s="1711">
        <f>AA21+AE21+AI21+AM21+AQ21</f>
        <v>426000</v>
      </c>
      <c r="AT21" s="1711">
        <f>Z21+AD21+AH21+AL21+AP21</f>
        <v>71</v>
      </c>
      <c r="AU21" s="1711">
        <f>IFERROR((AS21/AT21),0)</f>
        <v>6000</v>
      </c>
      <c r="AV21" s="1780" t="str">
        <f>"STATE: "&amp;AB21&amp;"; PDY: "&amp;AF21&amp;"; KKL: "&amp;AJ21&amp;"; MHE: "&amp;AN21&amp;"; YNM: "&amp;AR21</f>
        <v>STATE: ; PDY: Honorarium for source reduction involving NGOs/Self Help Groups/Sanitary Workers - 55 nos. X Rs.100 x 60 days - 3.30 Lakhs; KKL: Honorarium for source reduction involving NGOs/Self Help Groups/Sanitary Workers - 10 nos. X Rs.100 x 60 days - 0.60 Lakhs; MHE: Honorarium for source reduction involving NGOs/Self Help Groups/Sanitary Workers - 3 nos. X Rs.100 x 60 days - 0.18 Lakhs; YNM: Honorarium for source reduction involving NGOs/Self Help Groups/Sanitary Workers - 3 nos. X Rs.100 x 60 days - 0.18 Lakhs</v>
      </c>
      <c r="AW21" s="3681" t="s">
        <v>5108</v>
      </c>
      <c r="AX21" s="4939" t="s">
        <v>6219</v>
      </c>
      <c r="AY21" s="5017" t="s">
        <v>8219</v>
      </c>
    </row>
    <row r="22" spans="1:51" s="2412" customFormat="1" ht="88.5" customHeight="1">
      <c r="A22" s="2425" t="s">
        <v>5109</v>
      </c>
      <c r="B22" s="1867" t="s">
        <v>5107</v>
      </c>
      <c r="C22" s="1867" t="s">
        <v>1315</v>
      </c>
      <c r="D22" s="1766" t="s">
        <v>4345</v>
      </c>
      <c r="E22" s="2296" t="s">
        <v>1316</v>
      </c>
      <c r="F22" s="3791" t="s">
        <v>6220</v>
      </c>
      <c r="G22" s="2442"/>
      <c r="H22" s="2442"/>
      <c r="I22" s="2442"/>
      <c r="J22" s="2442"/>
      <c r="K22" s="2442"/>
      <c r="L22" s="2426"/>
      <c r="M22" s="1648">
        <f t="shared" si="0"/>
        <v>0</v>
      </c>
      <c r="N22" s="1729">
        <f>M22/100000</f>
        <v>0</v>
      </c>
      <c r="O22" s="1648">
        <f t="shared" si="1"/>
        <v>0</v>
      </c>
      <c r="P22" s="1729">
        <f>N22*O22</f>
        <v>0</v>
      </c>
      <c r="Q22" s="2473" t="str">
        <f t="shared" si="2"/>
        <v xml:space="preserve">STATE: ; PDY: ; KKL: ; MHE: ; YNM: </v>
      </c>
      <c r="R22" s="2427">
        <f>'Abs9. NVBDCP'!Q107</f>
        <v>0</v>
      </c>
      <c r="S22" s="1773">
        <f>'Abs9. NVBDCP'!R107</f>
        <v>0</v>
      </c>
      <c r="U22" s="1711">
        <f t="shared" si="3"/>
        <v>0</v>
      </c>
      <c r="V22" s="1711">
        <f t="shared" si="4"/>
        <v>0</v>
      </c>
      <c r="W22" s="1711">
        <f t="shared" si="5"/>
        <v>0</v>
      </c>
      <c r="X22" s="1780" t="str">
        <f t="shared" si="6"/>
        <v xml:space="preserve">STATE: ; PDY: ; KKL: ; MHE: ; YNM: </v>
      </c>
      <c r="Y22" s="1711"/>
      <c r="Z22" s="1711"/>
      <c r="AA22" s="1711">
        <f t="shared" si="7"/>
        <v>0</v>
      </c>
      <c r="AB22" s="1711"/>
      <c r="AC22" s="1711"/>
      <c r="AD22" s="1711"/>
      <c r="AE22" s="1711">
        <f t="shared" si="8"/>
        <v>0</v>
      </c>
      <c r="AF22" s="1711"/>
      <c r="AG22" s="1711"/>
      <c r="AH22" s="1711"/>
      <c r="AI22" s="1711">
        <f t="shared" si="9"/>
        <v>0</v>
      </c>
      <c r="AJ22" s="1711"/>
      <c r="AK22" s="1711"/>
      <c r="AL22" s="1711"/>
      <c r="AM22" s="1711">
        <f t="shared" si="10"/>
        <v>0</v>
      </c>
      <c r="AN22" s="1711"/>
      <c r="AO22" s="1711"/>
      <c r="AP22" s="1711"/>
      <c r="AQ22" s="1711">
        <f t="shared" si="11"/>
        <v>0</v>
      </c>
      <c r="AR22" s="1711"/>
      <c r="AS22" s="1711">
        <f t="shared" si="12"/>
        <v>0</v>
      </c>
      <c r="AT22" s="1711">
        <f t="shared" si="13"/>
        <v>0</v>
      </c>
      <c r="AU22" s="1711">
        <f t="shared" si="14"/>
        <v>0</v>
      </c>
      <c r="AV22" s="1780" t="str">
        <f t="shared" si="15"/>
        <v xml:space="preserve">STATE: ; PDY: ; KKL: ; MHE: ; YNM: </v>
      </c>
      <c r="AW22" s="3681" t="s">
        <v>5109</v>
      </c>
      <c r="AX22" s="4939" t="s">
        <v>6220</v>
      </c>
      <c r="AY22" s="2474"/>
    </row>
    <row r="23" spans="1:51" s="2412" customFormat="1" ht="88.5" customHeight="1">
      <c r="A23" s="2433" t="s">
        <v>1314</v>
      </c>
      <c r="B23" s="2433">
        <v>15.4</v>
      </c>
      <c r="C23" s="2118" t="s">
        <v>1317</v>
      </c>
      <c r="D23" s="2435"/>
      <c r="E23" s="2436"/>
      <c r="F23" s="3791"/>
      <c r="G23" s="2437"/>
      <c r="H23" s="2437"/>
      <c r="I23" s="2437"/>
      <c r="J23" s="2437"/>
      <c r="K23" s="2437"/>
      <c r="L23" s="2438"/>
      <c r="M23" s="1648"/>
      <c r="N23" s="2439"/>
      <c r="O23" s="1648"/>
      <c r="P23" s="2440">
        <f>SUM(P24:P25)</f>
        <v>0</v>
      </c>
      <c r="Q23" s="2473"/>
      <c r="R23" s="2441"/>
      <c r="S23" s="2440">
        <f>SUM(S24:S25)</f>
        <v>0</v>
      </c>
      <c r="U23" s="1711"/>
      <c r="V23" s="1711"/>
      <c r="W23" s="2440">
        <f>SUM(W24:W25)</f>
        <v>0</v>
      </c>
      <c r="X23" s="1780"/>
      <c r="Y23" s="1711"/>
      <c r="Z23" s="1711"/>
      <c r="AA23" s="2440">
        <f>SUM(AA24:AA25)</f>
        <v>0</v>
      </c>
      <c r="AB23" s="1711"/>
      <c r="AC23" s="1711"/>
      <c r="AD23" s="1711"/>
      <c r="AE23" s="2440">
        <f>SUM(AE24:AE25)</f>
        <v>0</v>
      </c>
      <c r="AF23" s="1711"/>
      <c r="AG23" s="1711"/>
      <c r="AH23" s="1711"/>
      <c r="AI23" s="2440">
        <f>SUM(AI24:AI25)</f>
        <v>0</v>
      </c>
      <c r="AJ23" s="1711"/>
      <c r="AK23" s="1711"/>
      <c r="AL23" s="1711"/>
      <c r="AM23" s="2440">
        <f>SUM(AM24:AM25)</f>
        <v>0</v>
      </c>
      <c r="AN23" s="1711"/>
      <c r="AO23" s="1711"/>
      <c r="AP23" s="1711"/>
      <c r="AQ23" s="2440">
        <f>SUM(AQ24:AQ25)</f>
        <v>0</v>
      </c>
      <c r="AR23" s="1711"/>
      <c r="AS23" s="2440">
        <f>SUM(AS24:AS25)</f>
        <v>0</v>
      </c>
      <c r="AT23" s="1711"/>
      <c r="AU23" s="1711"/>
      <c r="AV23" s="1780"/>
      <c r="AW23" s="3682" t="s">
        <v>1314</v>
      </c>
      <c r="AX23" s="4939"/>
      <c r="AY23" s="2474"/>
    </row>
    <row r="24" spans="1:51" s="2412" customFormat="1" ht="88.5" customHeight="1">
      <c r="A24" s="2425" t="s">
        <v>5112</v>
      </c>
      <c r="B24" s="2427" t="s">
        <v>5110</v>
      </c>
      <c r="C24" s="1867" t="s">
        <v>1319</v>
      </c>
      <c r="D24" s="1766" t="s">
        <v>4345</v>
      </c>
      <c r="E24" s="2296" t="s">
        <v>146</v>
      </c>
      <c r="F24" s="3791" t="s">
        <v>6221</v>
      </c>
      <c r="G24" s="2442"/>
      <c r="H24" s="2442"/>
      <c r="I24" s="2442"/>
      <c r="J24" s="2442"/>
      <c r="K24" s="2442"/>
      <c r="L24" s="2426"/>
      <c r="M24" s="1648">
        <f t="shared" si="0"/>
        <v>0</v>
      </c>
      <c r="N24" s="1729">
        <f>M24/100000</f>
        <v>0</v>
      </c>
      <c r="O24" s="1648">
        <f t="shared" si="1"/>
        <v>0</v>
      </c>
      <c r="P24" s="1729">
        <f>N24*O24</f>
        <v>0</v>
      </c>
      <c r="Q24" s="2473" t="str">
        <f t="shared" si="2"/>
        <v xml:space="preserve">STATE: ; PDY: ; KKL: ; MHE: ; YNM: </v>
      </c>
      <c r="R24" s="2427">
        <f>'Abs10. NLEP'!Q34</f>
        <v>0</v>
      </c>
      <c r="S24" s="1773">
        <f>'Abs10. NLEP'!R34</f>
        <v>0</v>
      </c>
      <c r="U24" s="1711">
        <f t="shared" si="3"/>
        <v>0</v>
      </c>
      <c r="V24" s="1711">
        <f t="shared" si="4"/>
        <v>0</v>
      </c>
      <c r="W24" s="1711">
        <f t="shared" si="5"/>
        <v>0</v>
      </c>
      <c r="X24" s="1780" t="str">
        <f t="shared" si="6"/>
        <v xml:space="preserve">STATE: ; PDY: ; KKL: ; MHE: ; YNM: </v>
      </c>
      <c r="Y24" s="1711"/>
      <c r="Z24" s="1711"/>
      <c r="AA24" s="1711">
        <f t="shared" si="7"/>
        <v>0</v>
      </c>
      <c r="AB24" s="1711"/>
      <c r="AC24" s="1711"/>
      <c r="AD24" s="1711"/>
      <c r="AE24" s="1711">
        <f t="shared" si="8"/>
        <v>0</v>
      </c>
      <c r="AF24" s="1711"/>
      <c r="AG24" s="1711"/>
      <c r="AH24" s="1711"/>
      <c r="AI24" s="1711">
        <f t="shared" si="9"/>
        <v>0</v>
      </c>
      <c r="AJ24" s="1711"/>
      <c r="AK24" s="1711"/>
      <c r="AL24" s="1711"/>
      <c r="AM24" s="1711">
        <f t="shared" si="10"/>
        <v>0</v>
      </c>
      <c r="AN24" s="1711"/>
      <c r="AO24" s="1711"/>
      <c r="AP24" s="1711"/>
      <c r="AQ24" s="1711">
        <f t="shared" si="11"/>
        <v>0</v>
      </c>
      <c r="AR24" s="1711"/>
      <c r="AS24" s="1711">
        <f t="shared" si="12"/>
        <v>0</v>
      </c>
      <c r="AT24" s="1711">
        <f t="shared" si="13"/>
        <v>0</v>
      </c>
      <c r="AU24" s="1711">
        <f t="shared" si="14"/>
        <v>0</v>
      </c>
      <c r="AV24" s="1780" t="str">
        <f t="shared" si="15"/>
        <v xml:space="preserve">STATE: ; PDY: ; KKL: ; MHE: ; YNM: </v>
      </c>
      <c r="AW24" s="3681" t="s">
        <v>5112</v>
      </c>
      <c r="AX24" s="4939" t="s">
        <v>6221</v>
      </c>
      <c r="AY24" s="2474"/>
    </row>
    <row r="25" spans="1:51" s="2412" customFormat="1" ht="88.5" customHeight="1">
      <c r="A25" s="2425" t="s">
        <v>5113</v>
      </c>
      <c r="B25" s="2425" t="s">
        <v>1320</v>
      </c>
      <c r="C25" s="2103" t="s">
        <v>1308</v>
      </c>
      <c r="D25" s="1766" t="s">
        <v>4345</v>
      </c>
      <c r="E25" s="2296" t="s">
        <v>146</v>
      </c>
      <c r="F25" s="3791"/>
      <c r="G25" s="2442"/>
      <c r="H25" s="2442"/>
      <c r="I25" s="2442"/>
      <c r="J25" s="2442"/>
      <c r="K25" s="2442"/>
      <c r="L25" s="2426"/>
      <c r="M25" s="1648">
        <f t="shared" si="0"/>
        <v>0</v>
      </c>
      <c r="N25" s="1729">
        <f>M25/100000</f>
        <v>0</v>
      </c>
      <c r="O25" s="1648">
        <f t="shared" si="1"/>
        <v>0</v>
      </c>
      <c r="P25" s="1729">
        <f>N25*O25</f>
        <v>0</v>
      </c>
      <c r="Q25" s="2473" t="str">
        <f t="shared" si="2"/>
        <v xml:space="preserve">STATE: ; PDY: ; KKL: ; MHE: ; YNM: </v>
      </c>
      <c r="R25" s="2427">
        <f>'Abs10. NLEP'!Q35</f>
        <v>0</v>
      </c>
      <c r="S25" s="1773">
        <f>'Abs10. NLEP'!R35</f>
        <v>0</v>
      </c>
      <c r="U25" s="1711">
        <f t="shared" si="3"/>
        <v>0</v>
      </c>
      <c r="V25" s="1711">
        <f t="shared" si="4"/>
        <v>0</v>
      </c>
      <c r="W25" s="1711">
        <f t="shared" si="5"/>
        <v>0</v>
      </c>
      <c r="X25" s="1780" t="str">
        <f t="shared" si="6"/>
        <v xml:space="preserve">STATE: ; PDY: ; KKL: ; MHE: ; YNM: </v>
      </c>
      <c r="Y25" s="1711"/>
      <c r="Z25" s="1711"/>
      <c r="AA25" s="1711">
        <f t="shared" si="7"/>
        <v>0</v>
      </c>
      <c r="AB25" s="1711"/>
      <c r="AC25" s="1711"/>
      <c r="AD25" s="1711"/>
      <c r="AE25" s="1711">
        <f t="shared" si="8"/>
        <v>0</v>
      </c>
      <c r="AF25" s="1711"/>
      <c r="AG25" s="1711"/>
      <c r="AH25" s="1711"/>
      <c r="AI25" s="1711">
        <f t="shared" si="9"/>
        <v>0</v>
      </c>
      <c r="AJ25" s="1711"/>
      <c r="AK25" s="1711"/>
      <c r="AL25" s="1711"/>
      <c r="AM25" s="1711">
        <f t="shared" si="10"/>
        <v>0</v>
      </c>
      <c r="AN25" s="1711"/>
      <c r="AO25" s="1711"/>
      <c r="AP25" s="1711"/>
      <c r="AQ25" s="1711">
        <f t="shared" si="11"/>
        <v>0</v>
      </c>
      <c r="AR25" s="1711"/>
      <c r="AS25" s="1711">
        <f t="shared" si="12"/>
        <v>0</v>
      </c>
      <c r="AT25" s="1711">
        <f t="shared" si="13"/>
        <v>0</v>
      </c>
      <c r="AU25" s="1711">
        <f t="shared" si="14"/>
        <v>0</v>
      </c>
      <c r="AV25" s="1780" t="str">
        <f t="shared" si="15"/>
        <v xml:space="preserve">STATE: ; PDY: ; KKL: ; MHE: ; YNM: </v>
      </c>
      <c r="AW25" s="3681" t="s">
        <v>5113</v>
      </c>
      <c r="AX25" s="4939"/>
      <c r="AY25" s="2474"/>
    </row>
    <row r="26" spans="1:51" s="2412" customFormat="1" ht="88.5" customHeight="1">
      <c r="A26" s="2433" t="s">
        <v>5116</v>
      </c>
      <c r="B26" s="2433">
        <v>15.5</v>
      </c>
      <c r="C26" s="2118" t="s">
        <v>4871</v>
      </c>
      <c r="D26" s="2435"/>
      <c r="E26" s="2436"/>
      <c r="F26" s="3791"/>
      <c r="G26" s="2437"/>
      <c r="H26" s="2437"/>
      <c r="I26" s="2437"/>
      <c r="J26" s="2437"/>
      <c r="K26" s="2437"/>
      <c r="L26" s="2438"/>
      <c r="M26" s="1648"/>
      <c r="N26" s="2439"/>
      <c r="O26" s="1648"/>
      <c r="P26" s="2440">
        <f>SUM(P27:P30)</f>
        <v>4.38</v>
      </c>
      <c r="Q26" s="2473"/>
      <c r="R26" s="2441"/>
      <c r="S26" s="2440">
        <f>SUM(S27:S30)</f>
        <v>0</v>
      </c>
      <c r="U26" s="1711"/>
      <c r="V26" s="1711"/>
      <c r="W26" s="2440">
        <f>SUM(W27:W30)</f>
        <v>438000</v>
      </c>
      <c r="X26" s="1780"/>
      <c r="Y26" s="1711"/>
      <c r="Z26" s="1711"/>
      <c r="AA26" s="2440">
        <f>SUM(AA27:AA30)</f>
        <v>0</v>
      </c>
      <c r="AB26" s="1711"/>
      <c r="AC26" s="1711"/>
      <c r="AD26" s="1711"/>
      <c r="AE26" s="2440">
        <f>SUM(AE27:AE30)</f>
        <v>393000</v>
      </c>
      <c r="AF26" s="1711"/>
      <c r="AG26" s="1711"/>
      <c r="AH26" s="1711"/>
      <c r="AI26" s="2440">
        <f>SUM(AI27:AI30)</f>
        <v>25000</v>
      </c>
      <c r="AJ26" s="1711"/>
      <c r="AK26" s="1711"/>
      <c r="AL26" s="1711"/>
      <c r="AM26" s="2440">
        <f>SUM(AM27:AM30)</f>
        <v>10000</v>
      </c>
      <c r="AN26" s="1711"/>
      <c r="AO26" s="1711"/>
      <c r="AP26" s="1711"/>
      <c r="AQ26" s="2440">
        <f>SUM(AQ27:AQ30)</f>
        <v>10000</v>
      </c>
      <c r="AR26" s="1711"/>
      <c r="AS26" s="2440">
        <f>SUM(AS27:AS30)</f>
        <v>438000</v>
      </c>
      <c r="AT26" s="1711"/>
      <c r="AU26" s="1711"/>
      <c r="AV26" s="1780"/>
      <c r="AW26" s="3682" t="s">
        <v>5116</v>
      </c>
      <c r="AX26" s="4939"/>
      <c r="AY26" s="2474"/>
    </row>
    <row r="27" spans="1:51" s="2413" customFormat="1" ht="160.5" customHeight="1">
      <c r="A27" s="2425" t="s">
        <v>5117</v>
      </c>
      <c r="B27" s="2425" t="s">
        <v>3892</v>
      </c>
      <c r="C27" s="1845" t="s">
        <v>5574</v>
      </c>
      <c r="D27" s="1766" t="s">
        <v>4345</v>
      </c>
      <c r="E27" s="2399" t="s">
        <v>4656</v>
      </c>
      <c r="F27" s="3792" t="s">
        <v>6222</v>
      </c>
      <c r="G27" s="2445">
        <v>6</v>
      </c>
      <c r="H27" s="2445">
        <v>4</v>
      </c>
      <c r="I27" s="2446">
        <v>2.88</v>
      </c>
      <c r="J27" s="2447">
        <v>0.96</v>
      </c>
      <c r="K27" s="2445"/>
      <c r="L27" s="2448"/>
      <c r="M27" s="1648">
        <f t="shared" si="0"/>
        <v>48000</v>
      </c>
      <c r="N27" s="1729">
        <f>M27/100000</f>
        <v>0.48</v>
      </c>
      <c r="O27" s="1648">
        <f t="shared" si="1"/>
        <v>6</v>
      </c>
      <c r="P27" s="2102">
        <f>N27*O27</f>
        <v>2.88</v>
      </c>
      <c r="Q27" s="2473" t="str">
        <f>X27</f>
        <v xml:space="preserve">STATE: ; PDY: Existing scheme"Sputum Pickup&amp; Transportation scheme  supported by NGO to transport sputum from 9 non DMC PHCs and  ART/ICTC centre to DMCs/DTC/IRL. 4 volunteers from NGO utilized. Proposed in 6 more non DMC PHIs (6Nos.*Rs.4000*12); KKL: ; MHE: ; YNM: </v>
      </c>
      <c r="R27" s="2425">
        <f>'Abs11. NTEP'!Q52</f>
        <v>0</v>
      </c>
      <c r="S27" s="2449">
        <f>'Abs11. NTEP'!R52</f>
        <v>0</v>
      </c>
      <c r="U27" s="1666">
        <f t="shared" si="3"/>
        <v>48000</v>
      </c>
      <c r="V27" s="1666">
        <f t="shared" si="4"/>
        <v>6</v>
      </c>
      <c r="W27" s="1666">
        <f t="shared" si="5"/>
        <v>288000</v>
      </c>
      <c r="X27" s="1669" t="str">
        <f t="shared" si="6"/>
        <v xml:space="preserve">STATE: ; PDY: Existing scheme"Sputum Pickup&amp; Transportation scheme  supported by NGO to transport sputum from 9 non DMC PHCs and  ART/ICTC centre to DMCs/DTC/IRL. 4 volunteers from NGO utilized. Proposed in 6 more non DMC PHIs (6Nos.*Rs.4000*12); KKL: ; MHE: ; YNM: </v>
      </c>
      <c r="Y27" s="1666"/>
      <c r="Z27" s="1666"/>
      <c r="AA27" s="1666">
        <f t="shared" si="7"/>
        <v>0</v>
      </c>
      <c r="AB27" s="1666"/>
      <c r="AC27" s="1666">
        <v>48000</v>
      </c>
      <c r="AD27" s="1666">
        <v>6</v>
      </c>
      <c r="AE27" s="1666">
        <f t="shared" si="8"/>
        <v>288000</v>
      </c>
      <c r="AF27" s="3355" t="s">
        <v>6999</v>
      </c>
      <c r="AG27" s="1711"/>
      <c r="AH27" s="1711"/>
      <c r="AI27" s="1711">
        <f t="shared" si="9"/>
        <v>0</v>
      </c>
      <c r="AJ27" s="1711"/>
      <c r="AK27" s="1711"/>
      <c r="AL27" s="1711"/>
      <c r="AM27" s="1711">
        <f t="shared" si="10"/>
        <v>0</v>
      </c>
      <c r="AN27" s="1711"/>
      <c r="AO27" s="1711"/>
      <c r="AP27" s="1711"/>
      <c r="AQ27" s="1711">
        <f t="shared" si="11"/>
        <v>0</v>
      </c>
      <c r="AR27" s="1711"/>
      <c r="AS27" s="1711">
        <f t="shared" si="12"/>
        <v>288000</v>
      </c>
      <c r="AT27" s="1711">
        <f t="shared" si="13"/>
        <v>6</v>
      </c>
      <c r="AU27" s="1711">
        <f t="shared" si="14"/>
        <v>48000</v>
      </c>
      <c r="AV27" s="1780" t="str">
        <f t="shared" si="15"/>
        <v xml:space="preserve">STATE: ; PDY: Existing scheme"Sputum Pickup&amp; Transportation scheme  supported by NGO to transport sputum from 9 non DMC PHCs and  ART/ICTC centre to DMCs/DTC/IRL. 4 volunteers from NGO utilized. Proposed in 6 more non DMC PHIs (6Nos.*Rs.4000*12); KKL: ; MHE: ; YNM: </v>
      </c>
      <c r="AW27" s="3681" t="s">
        <v>5117</v>
      </c>
      <c r="AX27" s="4940" t="s">
        <v>6222</v>
      </c>
      <c r="AY27" s="5017" t="s">
        <v>7868</v>
      </c>
    </row>
    <row r="28" spans="1:51" s="2413" customFormat="1" ht="88.5" customHeight="1">
      <c r="A28" s="2425" t="s">
        <v>5118</v>
      </c>
      <c r="B28" s="1845" t="s">
        <v>5114</v>
      </c>
      <c r="C28" s="1845" t="s">
        <v>2350</v>
      </c>
      <c r="D28" s="1766" t="s">
        <v>4345</v>
      </c>
      <c r="E28" s="2399" t="s">
        <v>4656</v>
      </c>
      <c r="F28" s="3792" t="s">
        <v>6222</v>
      </c>
      <c r="G28" s="2120"/>
      <c r="H28" s="2120"/>
      <c r="I28" s="2120"/>
      <c r="J28" s="2120"/>
      <c r="K28" s="2120"/>
      <c r="L28" s="2450"/>
      <c r="M28" s="1648">
        <f t="shared" si="0"/>
        <v>0</v>
      </c>
      <c r="N28" s="1729">
        <f>M28/100000</f>
        <v>0</v>
      </c>
      <c r="O28" s="1648">
        <f t="shared" si="1"/>
        <v>0</v>
      </c>
      <c r="P28" s="2102">
        <f>N28*O28</f>
        <v>0</v>
      </c>
      <c r="Q28" s="2473" t="str">
        <f t="shared" si="2"/>
        <v xml:space="preserve">STATE: ; PDY: ; KKL: ; MHE: ; YNM: </v>
      </c>
      <c r="R28" s="2425">
        <f>'Abs11. NTEP'!Q53</f>
        <v>0</v>
      </c>
      <c r="S28" s="2449">
        <f>'Abs11. NTEP'!R53</f>
        <v>0</v>
      </c>
      <c r="U28" s="1711">
        <f t="shared" si="3"/>
        <v>0</v>
      </c>
      <c r="V28" s="1711">
        <f t="shared" si="4"/>
        <v>0</v>
      </c>
      <c r="W28" s="1711">
        <f t="shared" si="5"/>
        <v>0</v>
      </c>
      <c r="X28" s="1780" t="str">
        <f t="shared" si="6"/>
        <v xml:space="preserve">STATE: ; PDY: ; KKL: ; MHE: ; YNM: </v>
      </c>
      <c r="Y28" s="1711"/>
      <c r="Z28" s="1711"/>
      <c r="AA28" s="1711">
        <f t="shared" si="7"/>
        <v>0</v>
      </c>
      <c r="AB28" s="1711"/>
      <c r="AC28" s="1711"/>
      <c r="AD28" s="1711"/>
      <c r="AE28" s="1711">
        <f t="shared" si="8"/>
        <v>0</v>
      </c>
      <c r="AF28" s="1711"/>
      <c r="AG28" s="1711"/>
      <c r="AH28" s="1711"/>
      <c r="AI28" s="1711">
        <f t="shared" si="9"/>
        <v>0</v>
      </c>
      <c r="AJ28" s="1711"/>
      <c r="AK28" s="1711"/>
      <c r="AL28" s="1711"/>
      <c r="AM28" s="1711">
        <f t="shared" si="10"/>
        <v>0</v>
      </c>
      <c r="AN28" s="1711"/>
      <c r="AO28" s="1711"/>
      <c r="AP28" s="1711"/>
      <c r="AQ28" s="1711">
        <f t="shared" si="11"/>
        <v>0</v>
      </c>
      <c r="AR28" s="1711"/>
      <c r="AS28" s="1711">
        <f t="shared" si="12"/>
        <v>0</v>
      </c>
      <c r="AT28" s="1711">
        <f t="shared" si="13"/>
        <v>0</v>
      </c>
      <c r="AU28" s="1711">
        <f t="shared" si="14"/>
        <v>0</v>
      </c>
      <c r="AV28" s="1780" t="str">
        <f t="shared" si="15"/>
        <v xml:space="preserve">STATE: ; PDY: ; KKL: ; MHE: ; YNM: </v>
      </c>
      <c r="AW28" s="3681" t="s">
        <v>5118</v>
      </c>
      <c r="AX28" s="4940" t="s">
        <v>6222</v>
      </c>
      <c r="AY28" s="2462"/>
    </row>
    <row r="29" spans="1:51" s="2413" customFormat="1" ht="88.5" customHeight="1">
      <c r="A29" s="2425" t="s">
        <v>5119</v>
      </c>
      <c r="B29" s="1845" t="s">
        <v>5115</v>
      </c>
      <c r="C29" s="2451" t="s">
        <v>4047</v>
      </c>
      <c r="D29" s="1766" t="s">
        <v>4345</v>
      </c>
      <c r="E29" s="2399" t="s">
        <v>4656</v>
      </c>
      <c r="F29" s="3792" t="s">
        <v>6222</v>
      </c>
      <c r="G29" s="2120"/>
      <c r="H29" s="2120"/>
      <c r="I29" s="2120"/>
      <c r="J29" s="2120"/>
      <c r="K29" s="2120"/>
      <c r="L29" s="2450"/>
      <c r="M29" s="1648">
        <f t="shared" si="0"/>
        <v>1000</v>
      </c>
      <c r="N29" s="1729">
        <f>M29/100000</f>
        <v>0.01</v>
      </c>
      <c r="O29" s="1648">
        <f t="shared" si="1"/>
        <v>100</v>
      </c>
      <c r="P29" s="2102">
        <f>N29*O29</f>
        <v>1</v>
      </c>
      <c r="Q29" s="2473" t="str">
        <f t="shared" si="2"/>
        <v xml:space="preserve">STATE: ; PDY: Incentives to 75 Private Providers ; KKL: Incentives to 15 Private Providers ; MHE: Incentives to 5 Private Providers ; YNM: Incentives to 5 Private Providers </v>
      </c>
      <c r="R29" s="2425">
        <f>'Abs11. NTEP'!Q54</f>
        <v>0</v>
      </c>
      <c r="S29" s="2449">
        <f>'Abs11. NTEP'!R54</f>
        <v>0</v>
      </c>
      <c r="U29" s="1711">
        <f t="shared" si="3"/>
        <v>1000</v>
      </c>
      <c r="V29" s="1711">
        <f t="shared" si="4"/>
        <v>100</v>
      </c>
      <c r="W29" s="1711">
        <f t="shared" si="5"/>
        <v>100000</v>
      </c>
      <c r="X29" s="1780" t="str">
        <f t="shared" si="6"/>
        <v xml:space="preserve">STATE: ; PDY: Incentives to 75 Private Providers ; KKL: Incentives to 15 Private Providers ; MHE: Incentives to 5 Private Providers ; YNM: Incentives to 5 Private Providers </v>
      </c>
      <c r="Y29" s="1711"/>
      <c r="Z29" s="1711"/>
      <c r="AA29" s="1711">
        <f t="shared" si="7"/>
        <v>0</v>
      </c>
      <c r="AB29" s="1711"/>
      <c r="AC29" s="1711">
        <v>1000</v>
      </c>
      <c r="AD29" s="1711">
        <v>75</v>
      </c>
      <c r="AE29" s="1711">
        <f t="shared" si="8"/>
        <v>75000</v>
      </c>
      <c r="AF29" s="1711" t="s">
        <v>7000</v>
      </c>
      <c r="AG29" s="1711">
        <v>1000</v>
      </c>
      <c r="AH29" s="1711">
        <v>15</v>
      </c>
      <c r="AI29" s="1711">
        <f t="shared" si="9"/>
        <v>15000</v>
      </c>
      <c r="AJ29" s="1711" t="s">
        <v>7001</v>
      </c>
      <c r="AK29" s="1711">
        <v>1000</v>
      </c>
      <c r="AL29" s="1711">
        <v>5</v>
      </c>
      <c r="AM29" s="1711">
        <f t="shared" si="10"/>
        <v>5000</v>
      </c>
      <c r="AN29" s="1711" t="s">
        <v>7002</v>
      </c>
      <c r="AO29" s="1711">
        <v>1000</v>
      </c>
      <c r="AP29" s="1711">
        <v>5</v>
      </c>
      <c r="AQ29" s="1711">
        <f t="shared" si="11"/>
        <v>5000</v>
      </c>
      <c r="AR29" s="1711" t="s">
        <v>7002</v>
      </c>
      <c r="AS29" s="1711">
        <f t="shared" si="12"/>
        <v>100000</v>
      </c>
      <c r="AT29" s="1711">
        <f t="shared" si="13"/>
        <v>100</v>
      </c>
      <c r="AU29" s="1711">
        <f t="shared" si="14"/>
        <v>1000</v>
      </c>
      <c r="AV29" s="1780" t="str">
        <f t="shared" si="15"/>
        <v xml:space="preserve">STATE: ; PDY: Incentives to 75 Private Providers ; KKL: Incentives to 15 Private Providers ; MHE: Incentives to 5 Private Providers ; YNM: Incentives to 5 Private Providers </v>
      </c>
      <c r="AW29" s="3681" t="s">
        <v>5119</v>
      </c>
      <c r="AX29" s="4940" t="s">
        <v>6222</v>
      </c>
      <c r="AY29" s="5017" t="s">
        <v>7868</v>
      </c>
    </row>
    <row r="30" spans="1:51" s="2413" customFormat="1" ht="88.5" customHeight="1">
      <c r="A30" s="2425" t="s">
        <v>5120</v>
      </c>
      <c r="B30" s="1845" t="s">
        <v>4506</v>
      </c>
      <c r="C30" s="2452" t="s">
        <v>4507</v>
      </c>
      <c r="D30" s="1766" t="s">
        <v>4345</v>
      </c>
      <c r="E30" s="2399" t="s">
        <v>4656</v>
      </c>
      <c r="F30" s="3792" t="s">
        <v>6222</v>
      </c>
      <c r="G30" s="2120"/>
      <c r="H30" s="2120"/>
      <c r="I30" s="2120"/>
      <c r="J30" s="2120"/>
      <c r="K30" s="2120"/>
      <c r="L30" s="2450"/>
      <c r="M30" s="1648">
        <f t="shared" si="0"/>
        <v>8333.3333333333339</v>
      </c>
      <c r="N30" s="1729">
        <f>M30/100000</f>
        <v>8.3333333333333343E-2</v>
      </c>
      <c r="O30" s="1648">
        <f t="shared" si="1"/>
        <v>6</v>
      </c>
      <c r="P30" s="2102">
        <f>N30*O30</f>
        <v>0.5</v>
      </c>
      <c r="Q30" s="2473" t="str">
        <f t="shared" si="2"/>
        <v>STATE: ; PDY: Inter departmental meetings on NTEP; KKL: Inter departmental meetings on NTEP; MHE: Inter departmental meetings on NTEP; YNM: Inter departmental meetings on NTEP</v>
      </c>
      <c r="R30" s="2425">
        <f>'Abs11. NTEP'!Q55</f>
        <v>0</v>
      </c>
      <c r="S30" s="2449">
        <f>'Abs11. NTEP'!R55</f>
        <v>0</v>
      </c>
      <c r="U30" s="1711">
        <f t="shared" si="3"/>
        <v>8333.3333333333339</v>
      </c>
      <c r="V30" s="1711">
        <f t="shared" si="4"/>
        <v>6</v>
      </c>
      <c r="W30" s="1711">
        <f t="shared" si="5"/>
        <v>50000</v>
      </c>
      <c r="X30" s="1780" t="str">
        <f t="shared" si="6"/>
        <v>STATE: ; PDY: Inter departmental meetings on NTEP; KKL: Inter departmental meetings on NTEP; MHE: Inter departmental meetings on NTEP; YNM: Inter departmental meetings on NTEP</v>
      </c>
      <c r="Y30" s="1711"/>
      <c r="Z30" s="1711"/>
      <c r="AA30" s="1711">
        <f t="shared" si="7"/>
        <v>0</v>
      </c>
      <c r="AB30" s="1711"/>
      <c r="AC30" s="1711">
        <v>10000</v>
      </c>
      <c r="AD30" s="1711">
        <v>3</v>
      </c>
      <c r="AE30" s="1711">
        <f t="shared" si="8"/>
        <v>30000</v>
      </c>
      <c r="AF30" s="1711" t="s">
        <v>7003</v>
      </c>
      <c r="AG30" s="1711">
        <v>10000</v>
      </c>
      <c r="AH30" s="1711">
        <v>1</v>
      </c>
      <c r="AI30" s="1711">
        <f t="shared" si="9"/>
        <v>10000</v>
      </c>
      <c r="AJ30" s="1711" t="s">
        <v>7003</v>
      </c>
      <c r="AK30" s="1711">
        <v>5000</v>
      </c>
      <c r="AL30" s="1711">
        <v>1</v>
      </c>
      <c r="AM30" s="1711">
        <f t="shared" si="10"/>
        <v>5000</v>
      </c>
      <c r="AN30" s="1711" t="s">
        <v>7003</v>
      </c>
      <c r="AO30" s="1711">
        <v>5000</v>
      </c>
      <c r="AP30" s="1711">
        <v>1</v>
      </c>
      <c r="AQ30" s="1711">
        <f t="shared" si="11"/>
        <v>5000</v>
      </c>
      <c r="AR30" s="1711" t="s">
        <v>7003</v>
      </c>
      <c r="AS30" s="1711">
        <f t="shared" si="12"/>
        <v>50000</v>
      </c>
      <c r="AT30" s="1711">
        <f t="shared" si="13"/>
        <v>6</v>
      </c>
      <c r="AU30" s="1711">
        <f t="shared" si="14"/>
        <v>8333.3333333333339</v>
      </c>
      <c r="AV30" s="1780" t="str">
        <f t="shared" si="15"/>
        <v>STATE: ; PDY: Inter departmental meetings on NTEP; KKL: Inter departmental meetings on NTEP; MHE: Inter departmental meetings on NTEP; YNM: Inter departmental meetings on NTEP</v>
      </c>
      <c r="AW30" s="3681" t="s">
        <v>5120</v>
      </c>
      <c r="AX30" s="4940" t="s">
        <v>6222</v>
      </c>
      <c r="AY30" s="5017" t="s">
        <v>7868</v>
      </c>
    </row>
    <row r="31" spans="1:51" s="2412" customFormat="1" ht="88.5" customHeight="1">
      <c r="A31" s="2433" t="s">
        <v>5121</v>
      </c>
      <c r="B31" s="2433"/>
      <c r="C31" s="2118" t="s">
        <v>5122</v>
      </c>
      <c r="D31" s="2435"/>
      <c r="E31" s="2436"/>
      <c r="F31" s="3791"/>
      <c r="G31" s="2437"/>
      <c r="H31" s="2437"/>
      <c r="I31" s="2437"/>
      <c r="J31" s="2437"/>
      <c r="K31" s="2437"/>
      <c r="L31" s="2438"/>
      <c r="M31" s="1648"/>
      <c r="N31" s="2439"/>
      <c r="O31" s="1648"/>
      <c r="P31" s="2440">
        <f>P32</f>
        <v>0</v>
      </c>
      <c r="Q31" s="2473"/>
      <c r="R31" s="2441"/>
      <c r="S31" s="2440">
        <f>S32</f>
        <v>0</v>
      </c>
      <c r="U31" s="1711"/>
      <c r="V31" s="1711"/>
      <c r="W31" s="2440">
        <f>W32</f>
        <v>0</v>
      </c>
      <c r="X31" s="1780"/>
      <c r="Y31" s="1711"/>
      <c r="Z31" s="1711"/>
      <c r="AA31" s="2440">
        <f>AA32</f>
        <v>0</v>
      </c>
      <c r="AB31" s="1711"/>
      <c r="AC31" s="1711"/>
      <c r="AD31" s="1711"/>
      <c r="AE31" s="2440">
        <f>AE32</f>
        <v>0</v>
      </c>
      <c r="AF31" s="1711"/>
      <c r="AG31" s="1711"/>
      <c r="AH31" s="1711"/>
      <c r="AI31" s="2440">
        <f>AI32</f>
        <v>0</v>
      </c>
      <c r="AJ31" s="1711"/>
      <c r="AK31" s="1711"/>
      <c r="AL31" s="1711"/>
      <c r="AM31" s="2440">
        <f>AM32</f>
        <v>0</v>
      </c>
      <c r="AN31" s="1711"/>
      <c r="AO31" s="1711"/>
      <c r="AP31" s="1711"/>
      <c r="AQ31" s="2440">
        <f>AQ32</f>
        <v>0</v>
      </c>
      <c r="AR31" s="1711"/>
      <c r="AS31" s="2440">
        <f>AS32</f>
        <v>0</v>
      </c>
      <c r="AT31" s="1711"/>
      <c r="AU31" s="1711"/>
      <c r="AV31" s="1780"/>
      <c r="AW31" s="3682" t="s">
        <v>5121</v>
      </c>
      <c r="AX31" s="4939"/>
      <c r="AY31" s="2474"/>
    </row>
    <row r="32" spans="1:51" s="2413" customFormat="1" ht="88.5" customHeight="1">
      <c r="A32" s="2425" t="s">
        <v>5123</v>
      </c>
      <c r="B32" s="2453" t="s">
        <v>4394</v>
      </c>
      <c r="C32" s="1817" t="s">
        <v>4395</v>
      </c>
      <c r="D32" s="1766" t="s">
        <v>4345</v>
      </c>
      <c r="E32" s="2454" t="s">
        <v>3306</v>
      </c>
      <c r="F32" s="3792" t="s">
        <v>6223</v>
      </c>
      <c r="G32" s="2455"/>
      <c r="H32" s="2455"/>
      <c r="I32" s="2455"/>
      <c r="J32" s="2455"/>
      <c r="K32" s="2455"/>
      <c r="L32" s="2448"/>
      <c r="M32" s="1648">
        <f t="shared" si="0"/>
        <v>0</v>
      </c>
      <c r="N32" s="1729">
        <f>M32/100000</f>
        <v>0</v>
      </c>
      <c r="O32" s="1648">
        <f t="shared" si="1"/>
        <v>0</v>
      </c>
      <c r="P32" s="2102">
        <f>N32*O32</f>
        <v>0</v>
      </c>
      <c r="Q32" s="2473" t="str">
        <f t="shared" si="2"/>
        <v xml:space="preserve">STATE: ; PDY: ; KKL: ; MHE: ; YNM: </v>
      </c>
      <c r="R32" s="2425">
        <f>'Abs12. NVHCP'!Q39</f>
        <v>0</v>
      </c>
      <c r="S32" s="2373">
        <f>'Abs12. NVHCP'!R39</f>
        <v>0</v>
      </c>
      <c r="U32" s="1711">
        <f t="shared" si="3"/>
        <v>0</v>
      </c>
      <c r="V32" s="1711">
        <f t="shared" si="4"/>
        <v>0</v>
      </c>
      <c r="W32" s="1711">
        <f t="shared" si="5"/>
        <v>0</v>
      </c>
      <c r="X32" s="1780" t="str">
        <f t="shared" si="6"/>
        <v xml:space="preserve">STATE: ; PDY: ; KKL: ; MHE: ; YNM: </v>
      </c>
      <c r="Y32" s="1711"/>
      <c r="Z32" s="1711"/>
      <c r="AA32" s="1711">
        <f t="shared" si="7"/>
        <v>0</v>
      </c>
      <c r="AB32" s="1711"/>
      <c r="AC32" s="1711"/>
      <c r="AD32" s="1711"/>
      <c r="AE32" s="1711">
        <f t="shared" si="8"/>
        <v>0</v>
      </c>
      <c r="AF32" s="1711"/>
      <c r="AG32" s="1711"/>
      <c r="AH32" s="1711"/>
      <c r="AI32" s="1711">
        <f t="shared" si="9"/>
        <v>0</v>
      </c>
      <c r="AJ32" s="1711"/>
      <c r="AK32" s="1711"/>
      <c r="AL32" s="1711"/>
      <c r="AM32" s="1711">
        <f t="shared" si="10"/>
        <v>0</v>
      </c>
      <c r="AN32" s="1711"/>
      <c r="AO32" s="1711"/>
      <c r="AP32" s="1711"/>
      <c r="AQ32" s="1711">
        <f t="shared" si="11"/>
        <v>0</v>
      </c>
      <c r="AR32" s="1711"/>
      <c r="AS32" s="1711">
        <f t="shared" si="12"/>
        <v>0</v>
      </c>
      <c r="AT32" s="1711">
        <f t="shared" si="13"/>
        <v>0</v>
      </c>
      <c r="AU32" s="1711">
        <f t="shared" si="14"/>
        <v>0</v>
      </c>
      <c r="AV32" s="1780" t="str">
        <f t="shared" si="15"/>
        <v xml:space="preserve">STATE: ; PDY: ; KKL: ; MHE: ; YNM: </v>
      </c>
      <c r="AW32" s="3681" t="s">
        <v>5123</v>
      </c>
      <c r="AX32" s="4940" t="s">
        <v>6223</v>
      </c>
      <c r="AY32" s="2462"/>
    </row>
    <row r="33" spans="1:51" s="2412" customFormat="1" ht="88.5" customHeight="1">
      <c r="A33" s="2456" t="s">
        <v>5124</v>
      </c>
      <c r="B33" s="1817"/>
      <c r="C33" s="2110" t="s">
        <v>5125</v>
      </c>
      <c r="D33" s="1766" t="s">
        <v>4345</v>
      </c>
      <c r="E33" s="2183" t="s">
        <v>5087</v>
      </c>
      <c r="F33" s="3791"/>
      <c r="G33" s="2184"/>
      <c r="H33" s="2184"/>
      <c r="I33" s="2184"/>
      <c r="J33" s="2184"/>
      <c r="K33" s="2184"/>
      <c r="L33" s="2426"/>
      <c r="M33" s="1648">
        <f t="shared" si="0"/>
        <v>0</v>
      </c>
      <c r="N33" s="1729">
        <f>M33/100000</f>
        <v>0</v>
      </c>
      <c r="O33" s="1648">
        <f t="shared" si="1"/>
        <v>0</v>
      </c>
      <c r="P33" s="2102">
        <f>N33*O33</f>
        <v>0</v>
      </c>
      <c r="Q33" s="2473" t="str">
        <f t="shared" si="2"/>
        <v xml:space="preserve">STATE: ; PDY: ; KKL: ; MHE: ; YNM: </v>
      </c>
      <c r="R33" s="2430"/>
      <c r="S33" s="2357"/>
      <c r="U33" s="1711">
        <f t="shared" si="3"/>
        <v>0</v>
      </c>
      <c r="V33" s="1711">
        <f t="shared" si="4"/>
        <v>0</v>
      </c>
      <c r="W33" s="1711">
        <f t="shared" si="5"/>
        <v>0</v>
      </c>
      <c r="X33" s="1780" t="str">
        <f t="shared" si="6"/>
        <v xml:space="preserve">STATE: ; PDY: ; KKL: ; MHE: ; YNM: </v>
      </c>
      <c r="Y33" s="1711"/>
      <c r="Z33" s="1711"/>
      <c r="AA33" s="1711">
        <f t="shared" si="7"/>
        <v>0</v>
      </c>
      <c r="AB33" s="1711"/>
      <c r="AC33" s="1711"/>
      <c r="AD33" s="1711"/>
      <c r="AE33" s="1711">
        <f t="shared" si="8"/>
        <v>0</v>
      </c>
      <c r="AF33" s="1711"/>
      <c r="AG33" s="1711"/>
      <c r="AH33" s="1711"/>
      <c r="AI33" s="1711">
        <f t="shared" si="9"/>
        <v>0</v>
      </c>
      <c r="AJ33" s="1711"/>
      <c r="AK33" s="1711"/>
      <c r="AL33" s="1711"/>
      <c r="AM33" s="1711">
        <f t="shared" si="10"/>
        <v>0</v>
      </c>
      <c r="AN33" s="1711"/>
      <c r="AO33" s="1711"/>
      <c r="AP33" s="1711"/>
      <c r="AQ33" s="1711">
        <f t="shared" si="11"/>
        <v>0</v>
      </c>
      <c r="AR33" s="1711"/>
      <c r="AS33" s="1711">
        <f t="shared" si="12"/>
        <v>0</v>
      </c>
      <c r="AT33" s="1711">
        <f t="shared" si="13"/>
        <v>0</v>
      </c>
      <c r="AU33" s="1711">
        <f t="shared" si="14"/>
        <v>0</v>
      </c>
      <c r="AV33" s="1780" t="str">
        <f t="shared" si="15"/>
        <v xml:space="preserve">STATE: ; PDY: ; KKL: ; MHE: ; YNM: </v>
      </c>
      <c r="AW33" s="3683" t="s">
        <v>5124</v>
      </c>
      <c r="AX33" s="4939"/>
      <c r="AY33" s="2474"/>
    </row>
    <row r="34" spans="1:51" s="2413" customFormat="1" ht="88.5" customHeight="1">
      <c r="A34" s="2420">
        <v>15.4</v>
      </c>
      <c r="B34" s="2421"/>
      <c r="C34" s="2422" t="s">
        <v>5139</v>
      </c>
      <c r="D34" s="2423"/>
      <c r="E34" s="2424"/>
      <c r="F34" s="3791"/>
      <c r="G34" s="2428"/>
      <c r="H34" s="2428"/>
      <c r="I34" s="2428"/>
      <c r="J34" s="2428"/>
      <c r="K34" s="2428"/>
      <c r="L34" s="2429"/>
      <c r="M34" s="1648"/>
      <c r="N34" s="1696"/>
      <c r="O34" s="1648"/>
      <c r="P34" s="1696">
        <f>SUM(P35:P37)+SUM(P46:P47)+SUM(P52:P53)</f>
        <v>36</v>
      </c>
      <c r="Q34" s="2473"/>
      <c r="R34" s="2422"/>
      <c r="S34" s="1696">
        <f>SUM(S35:S37)+SUM(S46:S47)+SUM(S52:S53)</f>
        <v>0</v>
      </c>
      <c r="U34" s="1711"/>
      <c r="V34" s="1711"/>
      <c r="W34" s="1696">
        <f>SUM(W35:W37)+SUM(W46:W47)+SUM(W52:W53)</f>
        <v>3600000</v>
      </c>
      <c r="X34" s="1780"/>
      <c r="Y34" s="1711"/>
      <c r="Z34" s="1711"/>
      <c r="AA34" s="1696">
        <f>SUM(AA35:AA37)+SUM(AA46:AA47)+SUM(AA52:AA53)</f>
        <v>0</v>
      </c>
      <c r="AB34" s="1711"/>
      <c r="AC34" s="1711"/>
      <c r="AD34" s="1711"/>
      <c r="AE34" s="1696">
        <f>SUM(AE35:AE37)+SUM(AE46:AE47)+SUM(AE52:AE53)</f>
        <v>0</v>
      </c>
      <c r="AF34" s="1711"/>
      <c r="AG34" s="1711"/>
      <c r="AH34" s="1711"/>
      <c r="AI34" s="1696">
        <f>SUM(AI35:AI37)+SUM(AI46:AI47)+SUM(AI52:AI53)</f>
        <v>0</v>
      </c>
      <c r="AJ34" s="1711"/>
      <c r="AK34" s="1711"/>
      <c r="AL34" s="1711"/>
      <c r="AM34" s="1696">
        <f>SUM(AM35:AM37)+SUM(AM46:AM47)+SUM(AM52:AM53)</f>
        <v>1800000</v>
      </c>
      <c r="AN34" s="1711"/>
      <c r="AO34" s="1711"/>
      <c r="AP34" s="1711"/>
      <c r="AQ34" s="1696">
        <f>SUM(AQ35:AQ37)+SUM(AQ46:AQ47)+SUM(AQ52:AQ53)</f>
        <v>1800000</v>
      </c>
      <c r="AR34" s="1711"/>
      <c r="AS34" s="1696">
        <f>SUM(AS35:AS37)+SUM(AS46:AS47)+SUM(AS52:AS53)</f>
        <v>3600000</v>
      </c>
      <c r="AT34" s="1711"/>
      <c r="AU34" s="1711"/>
      <c r="AV34" s="1780"/>
      <c r="AW34" s="3680">
        <v>15.4</v>
      </c>
      <c r="AX34" s="4939"/>
      <c r="AY34" s="2462"/>
    </row>
    <row r="35" spans="1:51" s="2412" customFormat="1" ht="88.5" customHeight="1">
      <c r="A35" s="2425" t="s">
        <v>1318</v>
      </c>
      <c r="B35" s="2162" t="s">
        <v>5127</v>
      </c>
      <c r="C35" s="2162" t="s">
        <v>5126</v>
      </c>
      <c r="D35" s="1746" t="s">
        <v>85</v>
      </c>
      <c r="E35" s="2183" t="s">
        <v>1018</v>
      </c>
      <c r="F35" s="3792" t="s">
        <v>6224</v>
      </c>
      <c r="G35" s="2184"/>
      <c r="H35" s="2184"/>
      <c r="I35" s="2184"/>
      <c r="J35" s="2184"/>
      <c r="K35" s="2184"/>
      <c r="L35" s="2426"/>
      <c r="M35" s="1648">
        <f t="shared" si="0"/>
        <v>0</v>
      </c>
      <c r="N35" s="1729">
        <f>M35/100000</f>
        <v>0</v>
      </c>
      <c r="O35" s="1648">
        <f t="shared" si="1"/>
        <v>0</v>
      </c>
      <c r="P35" s="1729">
        <f>N35*O35</f>
        <v>0</v>
      </c>
      <c r="Q35" s="2473" t="str">
        <f t="shared" si="2"/>
        <v xml:space="preserve">STATE: ; PDY: ; KKL: ; MHE: ; YNM: </v>
      </c>
      <c r="R35" s="2427">
        <f>'Abs22. NPPCD'!Q21</f>
        <v>0</v>
      </c>
      <c r="S35" s="1773">
        <f>'Abs22. NPPCD'!R21</f>
        <v>0</v>
      </c>
      <c r="U35" s="1711">
        <f t="shared" si="3"/>
        <v>0</v>
      </c>
      <c r="V35" s="1711">
        <f t="shared" si="4"/>
        <v>0</v>
      </c>
      <c r="W35" s="1711">
        <f t="shared" si="5"/>
        <v>0</v>
      </c>
      <c r="X35" s="1780" t="str">
        <f t="shared" si="6"/>
        <v xml:space="preserve">STATE: ; PDY: ; KKL: ; MHE: ; YNM: </v>
      </c>
      <c r="Y35" s="1711"/>
      <c r="Z35" s="1711"/>
      <c r="AA35" s="1711">
        <f t="shared" si="7"/>
        <v>0</v>
      </c>
      <c r="AB35" s="1711"/>
      <c r="AC35" s="1711"/>
      <c r="AD35" s="1711"/>
      <c r="AE35" s="1711">
        <f t="shared" si="8"/>
        <v>0</v>
      </c>
      <c r="AF35" s="1711"/>
      <c r="AG35" s="1711"/>
      <c r="AH35" s="1711"/>
      <c r="AI35" s="1711">
        <f t="shared" si="9"/>
        <v>0</v>
      </c>
      <c r="AJ35" s="1711"/>
      <c r="AK35" s="1711"/>
      <c r="AL35" s="1711"/>
      <c r="AM35" s="1711">
        <f t="shared" si="10"/>
        <v>0</v>
      </c>
      <c r="AN35" s="1711"/>
      <c r="AO35" s="1711"/>
      <c r="AP35" s="1711"/>
      <c r="AQ35" s="1711">
        <f t="shared" si="11"/>
        <v>0</v>
      </c>
      <c r="AR35" s="1711"/>
      <c r="AS35" s="1711">
        <f t="shared" si="12"/>
        <v>0</v>
      </c>
      <c r="AT35" s="1711">
        <f t="shared" si="13"/>
        <v>0</v>
      </c>
      <c r="AU35" s="1711">
        <f t="shared" si="14"/>
        <v>0</v>
      </c>
      <c r="AV35" s="1780" t="str">
        <f t="shared" si="15"/>
        <v xml:space="preserve">STATE: ; PDY: ; KKL: ; MHE: ; YNM: </v>
      </c>
      <c r="AW35" s="3681" t="s">
        <v>1318</v>
      </c>
      <c r="AX35" s="4940" t="s">
        <v>6224</v>
      </c>
      <c r="AY35" s="2474"/>
    </row>
    <row r="36" spans="1:51" s="2412" customFormat="1" ht="88.5" customHeight="1">
      <c r="A36" s="2425" t="s">
        <v>1320</v>
      </c>
      <c r="B36" s="1867" t="s">
        <v>5129</v>
      </c>
      <c r="C36" s="1867" t="s">
        <v>4458</v>
      </c>
      <c r="D36" s="2170" t="s">
        <v>85</v>
      </c>
      <c r="E36" s="2183" t="s">
        <v>86</v>
      </c>
      <c r="F36" s="3791" t="s">
        <v>6225</v>
      </c>
      <c r="G36" s="2184"/>
      <c r="H36" s="2184"/>
      <c r="I36" s="2184"/>
      <c r="J36" s="2184"/>
      <c r="K36" s="2184"/>
      <c r="L36" s="2169"/>
      <c r="M36" s="1648">
        <f t="shared" si="0"/>
        <v>0</v>
      </c>
      <c r="N36" s="1729">
        <f>M36/100000</f>
        <v>0</v>
      </c>
      <c r="O36" s="1648">
        <f t="shared" si="1"/>
        <v>0</v>
      </c>
      <c r="P36" s="1729">
        <f>N36*O36</f>
        <v>0</v>
      </c>
      <c r="Q36" s="2473" t="str">
        <f t="shared" si="2"/>
        <v xml:space="preserve">STATE: ; PDY: ; KKL: ; MHE: ; YNM: </v>
      </c>
      <c r="R36" s="2427">
        <f>'Abs15. NPCB'!Q33</f>
        <v>0</v>
      </c>
      <c r="S36" s="1773">
        <f>'Abs15. NPCB'!R33</f>
        <v>0</v>
      </c>
      <c r="U36" s="1711">
        <f t="shared" si="3"/>
        <v>0</v>
      </c>
      <c r="V36" s="1711">
        <f t="shared" si="4"/>
        <v>0</v>
      </c>
      <c r="W36" s="1711">
        <f t="shared" si="5"/>
        <v>0</v>
      </c>
      <c r="X36" s="1780" t="str">
        <f t="shared" si="6"/>
        <v xml:space="preserve">STATE: ; PDY: ; KKL: ; MHE: ; YNM: </v>
      </c>
      <c r="Y36" s="1711"/>
      <c r="Z36" s="1711"/>
      <c r="AA36" s="1711">
        <f t="shared" si="7"/>
        <v>0</v>
      </c>
      <c r="AB36" s="1711"/>
      <c r="AC36" s="1711"/>
      <c r="AD36" s="1711"/>
      <c r="AE36" s="1711">
        <f t="shared" si="8"/>
        <v>0</v>
      </c>
      <c r="AF36" s="1711"/>
      <c r="AG36" s="1711"/>
      <c r="AH36" s="1711"/>
      <c r="AI36" s="1711">
        <f t="shared" si="9"/>
        <v>0</v>
      </c>
      <c r="AJ36" s="1711"/>
      <c r="AK36" s="1711"/>
      <c r="AL36" s="1711"/>
      <c r="AM36" s="1711">
        <f t="shared" si="10"/>
        <v>0</v>
      </c>
      <c r="AN36" s="1711"/>
      <c r="AO36" s="1711"/>
      <c r="AP36" s="1711"/>
      <c r="AQ36" s="1711">
        <f t="shared" si="11"/>
        <v>0</v>
      </c>
      <c r="AR36" s="1711"/>
      <c r="AS36" s="1711">
        <f t="shared" si="12"/>
        <v>0</v>
      </c>
      <c r="AT36" s="1711">
        <f t="shared" si="13"/>
        <v>0</v>
      </c>
      <c r="AU36" s="1711">
        <f t="shared" si="14"/>
        <v>0</v>
      </c>
      <c r="AV36" s="1780" t="str">
        <f t="shared" si="15"/>
        <v xml:space="preserve">STATE: ; PDY: ; KKL: ; MHE: ; YNM: </v>
      </c>
      <c r="AW36" s="3681" t="s">
        <v>1320</v>
      </c>
      <c r="AX36" s="4939" t="s">
        <v>6225</v>
      </c>
      <c r="AY36" s="2474"/>
    </row>
    <row r="37" spans="1:51" s="2412" customFormat="1" ht="88.5" customHeight="1">
      <c r="A37" s="2456" t="s">
        <v>5140</v>
      </c>
      <c r="B37" s="2457" t="s">
        <v>5130</v>
      </c>
      <c r="C37" s="2330" t="s">
        <v>5128</v>
      </c>
      <c r="D37" s="2458"/>
      <c r="E37" s="2459"/>
      <c r="F37" s="3791"/>
      <c r="G37" s="2460"/>
      <c r="H37" s="2460"/>
      <c r="I37" s="2460"/>
      <c r="J37" s="2460"/>
      <c r="K37" s="2460"/>
      <c r="L37" s="2461"/>
      <c r="M37" s="1648">
        <f t="shared" si="0"/>
        <v>0</v>
      </c>
      <c r="N37" s="2380"/>
      <c r="O37" s="1648">
        <f t="shared" si="1"/>
        <v>0</v>
      </c>
      <c r="P37" s="2380">
        <f>SUM(P38:P45)</f>
        <v>0</v>
      </c>
      <c r="Q37" s="2473" t="str">
        <f t="shared" si="2"/>
        <v xml:space="preserve">STATE: ; PDY: ; KKL: ; MHE: ; YNM: </v>
      </c>
      <c r="R37" s="2456"/>
      <c r="S37" s="2380">
        <f>SUM(S38:S45)</f>
        <v>0</v>
      </c>
      <c r="U37" s="1711">
        <f t="shared" si="3"/>
        <v>0</v>
      </c>
      <c r="V37" s="1711">
        <f t="shared" si="4"/>
        <v>0</v>
      </c>
      <c r="W37" s="1711">
        <f t="shared" si="5"/>
        <v>0</v>
      </c>
      <c r="X37" s="1780" t="str">
        <f t="shared" si="6"/>
        <v xml:space="preserve">STATE: ; PDY: ; KKL: ; MHE: ; YNM: </v>
      </c>
      <c r="Y37" s="1711"/>
      <c r="Z37" s="1711"/>
      <c r="AA37" s="1711">
        <f t="shared" si="7"/>
        <v>0</v>
      </c>
      <c r="AB37" s="1711"/>
      <c r="AC37" s="1711"/>
      <c r="AD37" s="1711"/>
      <c r="AE37" s="1711">
        <f t="shared" si="8"/>
        <v>0</v>
      </c>
      <c r="AF37" s="1711"/>
      <c r="AG37" s="1711"/>
      <c r="AH37" s="1711"/>
      <c r="AI37" s="1711">
        <f t="shared" si="9"/>
        <v>0</v>
      </c>
      <c r="AJ37" s="1711"/>
      <c r="AK37" s="1711"/>
      <c r="AL37" s="1711"/>
      <c r="AM37" s="1711">
        <f t="shared" si="10"/>
        <v>0</v>
      </c>
      <c r="AN37" s="1711"/>
      <c r="AO37" s="1711"/>
      <c r="AP37" s="1711"/>
      <c r="AQ37" s="1711">
        <f t="shared" si="11"/>
        <v>0</v>
      </c>
      <c r="AR37" s="1711"/>
      <c r="AS37" s="1711">
        <f t="shared" si="12"/>
        <v>0</v>
      </c>
      <c r="AT37" s="1711">
        <f t="shared" si="13"/>
        <v>0</v>
      </c>
      <c r="AU37" s="1711">
        <f t="shared" si="14"/>
        <v>0</v>
      </c>
      <c r="AV37" s="1780" t="str">
        <f t="shared" si="15"/>
        <v xml:space="preserve">STATE: ; PDY: ; KKL: ; MHE: ; YNM: </v>
      </c>
      <c r="AW37" s="3683" t="s">
        <v>5140</v>
      </c>
      <c r="AX37" s="4939"/>
      <c r="AY37" s="2474"/>
    </row>
    <row r="38" spans="1:51" s="2412" customFormat="1" ht="88.5" customHeight="1">
      <c r="A38" s="2462" t="s">
        <v>5111</v>
      </c>
      <c r="B38" s="2334" t="s">
        <v>1321</v>
      </c>
      <c r="C38" s="1867" t="s">
        <v>4459</v>
      </c>
      <c r="D38" s="2170" t="s">
        <v>85</v>
      </c>
      <c r="E38" s="2183" t="s">
        <v>86</v>
      </c>
      <c r="F38" s="3791" t="s">
        <v>6226</v>
      </c>
      <c r="G38" s="2184"/>
      <c r="H38" s="2184"/>
      <c r="I38" s="2184"/>
      <c r="J38" s="2184"/>
      <c r="K38" s="2184"/>
      <c r="L38" s="2169"/>
      <c r="M38" s="1648">
        <f t="shared" si="0"/>
        <v>0</v>
      </c>
      <c r="N38" s="1729">
        <f>M38/100000</f>
        <v>0</v>
      </c>
      <c r="O38" s="1648">
        <f t="shared" si="1"/>
        <v>0</v>
      </c>
      <c r="P38" s="1729">
        <f>N38*O38</f>
        <v>0</v>
      </c>
      <c r="Q38" s="2473" t="str">
        <f t="shared" si="2"/>
        <v xml:space="preserve">STATE: ; PDY: ; KKL: ; MHE: ; YNM: </v>
      </c>
      <c r="R38" s="2427">
        <f>'Abs15. NPCB'!Q34</f>
        <v>0</v>
      </c>
      <c r="S38" s="1773">
        <f>'Abs15. NPCB'!R34</f>
        <v>0</v>
      </c>
      <c r="U38" s="1711">
        <f t="shared" si="3"/>
        <v>0</v>
      </c>
      <c r="V38" s="1711">
        <f t="shared" si="4"/>
        <v>0</v>
      </c>
      <c r="W38" s="1711">
        <f t="shared" si="5"/>
        <v>0</v>
      </c>
      <c r="X38" s="1780" t="str">
        <f t="shared" si="6"/>
        <v xml:space="preserve">STATE: ; PDY: ; KKL: ; MHE: ; YNM: </v>
      </c>
      <c r="Y38" s="1711"/>
      <c r="Z38" s="1711"/>
      <c r="AA38" s="1711">
        <f t="shared" si="7"/>
        <v>0</v>
      </c>
      <c r="AB38" s="1711"/>
      <c r="AC38" s="1711"/>
      <c r="AD38" s="1711"/>
      <c r="AE38" s="1711">
        <f t="shared" si="8"/>
        <v>0</v>
      </c>
      <c r="AF38" s="1711"/>
      <c r="AG38" s="1711"/>
      <c r="AH38" s="1711"/>
      <c r="AI38" s="1711">
        <f t="shared" si="9"/>
        <v>0</v>
      </c>
      <c r="AJ38" s="1711"/>
      <c r="AK38" s="1711"/>
      <c r="AL38" s="1711"/>
      <c r="AM38" s="1711">
        <f t="shared" si="10"/>
        <v>0</v>
      </c>
      <c r="AN38" s="1711"/>
      <c r="AO38" s="1711"/>
      <c r="AP38" s="1711"/>
      <c r="AQ38" s="1711">
        <f t="shared" si="11"/>
        <v>0</v>
      </c>
      <c r="AR38" s="1711"/>
      <c r="AS38" s="1711">
        <f t="shared" si="12"/>
        <v>0</v>
      </c>
      <c r="AT38" s="1711">
        <f t="shared" si="13"/>
        <v>0</v>
      </c>
      <c r="AU38" s="1711">
        <f t="shared" si="14"/>
        <v>0</v>
      </c>
      <c r="AV38" s="1780" t="str">
        <f t="shared" si="15"/>
        <v xml:space="preserve">STATE: ; PDY: ; KKL: ; MHE: ; YNM: </v>
      </c>
      <c r="AW38" s="3684" t="s">
        <v>5111</v>
      </c>
      <c r="AX38" s="4939" t="s">
        <v>6226</v>
      </c>
      <c r="AY38" s="2474"/>
    </row>
    <row r="39" spans="1:51" s="2412" customFormat="1" ht="88.5" customHeight="1">
      <c r="A39" s="2462" t="s">
        <v>5141</v>
      </c>
      <c r="B39" s="2334" t="s">
        <v>1322</v>
      </c>
      <c r="C39" s="1867" t="s">
        <v>4460</v>
      </c>
      <c r="D39" s="2170" t="s">
        <v>85</v>
      </c>
      <c r="E39" s="2183" t="s">
        <v>86</v>
      </c>
      <c r="F39" s="3791" t="s">
        <v>6226</v>
      </c>
      <c r="G39" s="2184"/>
      <c r="H39" s="2184"/>
      <c r="I39" s="2184"/>
      <c r="J39" s="2184"/>
      <c r="K39" s="2184"/>
      <c r="L39" s="2426"/>
      <c r="M39" s="1648">
        <f t="shared" si="0"/>
        <v>0</v>
      </c>
      <c r="N39" s="1729">
        <f>M39/100000</f>
        <v>0</v>
      </c>
      <c r="O39" s="1648">
        <f t="shared" si="1"/>
        <v>0</v>
      </c>
      <c r="P39" s="1729">
        <f>N39*O39</f>
        <v>0</v>
      </c>
      <c r="Q39" s="2473" t="str">
        <f t="shared" si="2"/>
        <v xml:space="preserve">STATE: ; PDY: ; KKL: ; MHE: ; YNM: </v>
      </c>
      <c r="R39" s="2427">
        <f>'Abs15. NPCB'!Q35</f>
        <v>0</v>
      </c>
      <c r="S39" s="1773">
        <f>'Abs15. NPCB'!R35</f>
        <v>0</v>
      </c>
      <c r="U39" s="1711">
        <f t="shared" si="3"/>
        <v>0</v>
      </c>
      <c r="V39" s="1711">
        <f t="shared" si="4"/>
        <v>0</v>
      </c>
      <c r="W39" s="1711">
        <f t="shared" si="5"/>
        <v>0</v>
      </c>
      <c r="X39" s="1780" t="str">
        <f t="shared" si="6"/>
        <v xml:space="preserve">STATE: ; PDY: ; KKL: ; MHE: ; YNM: </v>
      </c>
      <c r="Y39" s="1711"/>
      <c r="Z39" s="1711"/>
      <c r="AA39" s="1711">
        <f t="shared" si="7"/>
        <v>0</v>
      </c>
      <c r="AB39" s="1711"/>
      <c r="AC39" s="1711"/>
      <c r="AD39" s="1711"/>
      <c r="AE39" s="1711">
        <f t="shared" si="8"/>
        <v>0</v>
      </c>
      <c r="AF39" s="1711"/>
      <c r="AG39" s="1711"/>
      <c r="AH39" s="1711"/>
      <c r="AI39" s="1711">
        <f t="shared" si="9"/>
        <v>0</v>
      </c>
      <c r="AJ39" s="1711"/>
      <c r="AK39" s="1711"/>
      <c r="AL39" s="1711"/>
      <c r="AM39" s="1711">
        <f t="shared" si="10"/>
        <v>0</v>
      </c>
      <c r="AN39" s="1711"/>
      <c r="AO39" s="1711"/>
      <c r="AP39" s="1711"/>
      <c r="AQ39" s="1711">
        <f t="shared" si="11"/>
        <v>0</v>
      </c>
      <c r="AR39" s="1711"/>
      <c r="AS39" s="1711">
        <f t="shared" si="12"/>
        <v>0</v>
      </c>
      <c r="AT39" s="1711">
        <f t="shared" si="13"/>
        <v>0</v>
      </c>
      <c r="AU39" s="1711">
        <f t="shared" si="14"/>
        <v>0</v>
      </c>
      <c r="AV39" s="1780" t="str">
        <f t="shared" si="15"/>
        <v xml:space="preserve">STATE: ; PDY: ; KKL: ; MHE: ; YNM: </v>
      </c>
      <c r="AW39" s="3684" t="s">
        <v>5141</v>
      </c>
      <c r="AX39" s="4939" t="s">
        <v>6226</v>
      </c>
      <c r="AY39" s="2474"/>
    </row>
    <row r="40" spans="1:51" s="2412" customFormat="1" ht="88.5" customHeight="1">
      <c r="A40" s="2462" t="s">
        <v>5573</v>
      </c>
      <c r="B40" s="2334" t="s">
        <v>1323</v>
      </c>
      <c r="C40" s="1867" t="s">
        <v>4461</v>
      </c>
      <c r="D40" s="2170" t="s">
        <v>85</v>
      </c>
      <c r="E40" s="2183" t="s">
        <v>86</v>
      </c>
      <c r="F40" s="3791" t="s">
        <v>6226</v>
      </c>
      <c r="G40" s="2184"/>
      <c r="H40" s="2184"/>
      <c r="I40" s="2184"/>
      <c r="J40" s="2184"/>
      <c r="K40" s="2184"/>
      <c r="L40" s="2169"/>
      <c r="M40" s="1648">
        <f t="shared" si="0"/>
        <v>0</v>
      </c>
      <c r="N40" s="1729">
        <f>M40/100000</f>
        <v>0</v>
      </c>
      <c r="O40" s="1648">
        <f t="shared" si="1"/>
        <v>0</v>
      </c>
      <c r="P40" s="1729">
        <f>N40*O40</f>
        <v>0</v>
      </c>
      <c r="Q40" s="2473" t="str">
        <f t="shared" si="2"/>
        <v xml:space="preserve">STATE: ; PDY: ; KKL: ; MHE: ; YNM: </v>
      </c>
      <c r="R40" s="2427">
        <f>'Abs15. NPCB'!Q36</f>
        <v>0</v>
      </c>
      <c r="S40" s="1773">
        <f>'Abs15. NPCB'!R36</f>
        <v>0</v>
      </c>
      <c r="U40" s="1711">
        <f t="shared" si="3"/>
        <v>0</v>
      </c>
      <c r="V40" s="1711">
        <f t="shared" si="4"/>
        <v>0</v>
      </c>
      <c r="W40" s="1711">
        <f t="shared" si="5"/>
        <v>0</v>
      </c>
      <c r="X40" s="1780" t="str">
        <f t="shared" si="6"/>
        <v xml:space="preserve">STATE: ; PDY: ; KKL: ; MHE: ; YNM: </v>
      </c>
      <c r="Y40" s="1711"/>
      <c r="Z40" s="1711"/>
      <c r="AA40" s="1711">
        <f t="shared" si="7"/>
        <v>0</v>
      </c>
      <c r="AB40" s="1711"/>
      <c r="AC40" s="1711"/>
      <c r="AD40" s="1711"/>
      <c r="AE40" s="1711">
        <f t="shared" si="8"/>
        <v>0</v>
      </c>
      <c r="AF40" s="1711"/>
      <c r="AG40" s="1711"/>
      <c r="AH40" s="1711"/>
      <c r="AI40" s="1711">
        <f t="shared" si="9"/>
        <v>0</v>
      </c>
      <c r="AJ40" s="1711"/>
      <c r="AK40" s="1711"/>
      <c r="AL40" s="1711"/>
      <c r="AM40" s="1711">
        <f t="shared" si="10"/>
        <v>0</v>
      </c>
      <c r="AN40" s="1711"/>
      <c r="AO40" s="1711"/>
      <c r="AP40" s="1711"/>
      <c r="AQ40" s="1711">
        <f t="shared" si="11"/>
        <v>0</v>
      </c>
      <c r="AR40" s="1711"/>
      <c r="AS40" s="1711">
        <f t="shared" si="12"/>
        <v>0</v>
      </c>
      <c r="AT40" s="1711">
        <f t="shared" si="13"/>
        <v>0</v>
      </c>
      <c r="AU40" s="1711">
        <f t="shared" si="14"/>
        <v>0</v>
      </c>
      <c r="AV40" s="1780" t="str">
        <f t="shared" si="15"/>
        <v xml:space="preserve">STATE: ; PDY: ; KKL: ; MHE: ; YNM: </v>
      </c>
      <c r="AW40" s="3684" t="s">
        <v>5573</v>
      </c>
      <c r="AX40" s="4939" t="s">
        <v>6226</v>
      </c>
      <c r="AY40" s="2474"/>
    </row>
    <row r="41" spans="1:51" s="2412" customFormat="1" ht="88.5" customHeight="1">
      <c r="A41" s="2462" t="s">
        <v>5142</v>
      </c>
      <c r="B41" s="2334" t="s">
        <v>1324</v>
      </c>
      <c r="C41" s="1867" t="s">
        <v>4462</v>
      </c>
      <c r="D41" s="2170" t="s">
        <v>85</v>
      </c>
      <c r="E41" s="2183" t="s">
        <v>86</v>
      </c>
      <c r="F41" s="3791" t="s">
        <v>6226</v>
      </c>
      <c r="G41" s="2184"/>
      <c r="H41" s="2184"/>
      <c r="I41" s="2184"/>
      <c r="J41" s="2184"/>
      <c r="K41" s="2184"/>
      <c r="L41" s="2169"/>
      <c r="M41" s="1648">
        <f t="shared" si="0"/>
        <v>0</v>
      </c>
      <c r="N41" s="1729">
        <f>M41/100000</f>
        <v>0</v>
      </c>
      <c r="O41" s="1648">
        <f t="shared" si="1"/>
        <v>0</v>
      </c>
      <c r="P41" s="1729">
        <f>N41*O41</f>
        <v>0</v>
      </c>
      <c r="Q41" s="2473" t="str">
        <f t="shared" si="2"/>
        <v xml:space="preserve">STATE: ; PDY: ; KKL: ; MHE: ; YNM: </v>
      </c>
      <c r="R41" s="2427">
        <f>'Abs15. NPCB'!Q37</f>
        <v>0</v>
      </c>
      <c r="S41" s="1773">
        <f>'Abs15. NPCB'!R37</f>
        <v>0</v>
      </c>
      <c r="U41" s="1711">
        <f t="shared" si="3"/>
        <v>0</v>
      </c>
      <c r="V41" s="1711">
        <f t="shared" si="4"/>
        <v>0</v>
      </c>
      <c r="W41" s="1711">
        <f t="shared" si="5"/>
        <v>0</v>
      </c>
      <c r="X41" s="1780" t="str">
        <f t="shared" si="6"/>
        <v xml:space="preserve">STATE: ; PDY: ; KKL: ; MHE: ; YNM: </v>
      </c>
      <c r="Y41" s="1711"/>
      <c r="Z41" s="1711"/>
      <c r="AA41" s="1711">
        <f t="shared" si="7"/>
        <v>0</v>
      </c>
      <c r="AB41" s="1711"/>
      <c r="AC41" s="1711"/>
      <c r="AD41" s="1711"/>
      <c r="AE41" s="1711">
        <f t="shared" si="8"/>
        <v>0</v>
      </c>
      <c r="AF41" s="1711"/>
      <c r="AG41" s="1711"/>
      <c r="AH41" s="1711"/>
      <c r="AI41" s="1711">
        <f t="shared" si="9"/>
        <v>0</v>
      </c>
      <c r="AJ41" s="1711"/>
      <c r="AK41" s="1711"/>
      <c r="AL41" s="1711"/>
      <c r="AM41" s="1711">
        <f t="shared" si="10"/>
        <v>0</v>
      </c>
      <c r="AN41" s="1711"/>
      <c r="AO41" s="1711"/>
      <c r="AP41" s="1711"/>
      <c r="AQ41" s="1711">
        <f t="shared" si="11"/>
        <v>0</v>
      </c>
      <c r="AR41" s="1711"/>
      <c r="AS41" s="1711">
        <f t="shared" si="12"/>
        <v>0</v>
      </c>
      <c r="AT41" s="1711">
        <f t="shared" si="13"/>
        <v>0</v>
      </c>
      <c r="AU41" s="1711">
        <f t="shared" si="14"/>
        <v>0</v>
      </c>
      <c r="AV41" s="1780" t="str">
        <f t="shared" si="15"/>
        <v xml:space="preserve">STATE: ; PDY: ; KKL: ; MHE: ; YNM: </v>
      </c>
      <c r="AW41" s="3684" t="s">
        <v>5142</v>
      </c>
      <c r="AX41" s="4939" t="s">
        <v>6226</v>
      </c>
      <c r="AY41" s="2474"/>
    </row>
    <row r="42" spans="1:51" s="2412" customFormat="1" ht="88.5" customHeight="1">
      <c r="A42" s="2462" t="s">
        <v>5143</v>
      </c>
      <c r="B42" s="2334" t="s">
        <v>1325</v>
      </c>
      <c r="C42" s="1867" t="s">
        <v>4463</v>
      </c>
      <c r="D42" s="2170" t="s">
        <v>85</v>
      </c>
      <c r="E42" s="2183" t="s">
        <v>86</v>
      </c>
      <c r="F42" s="3791" t="s">
        <v>6226</v>
      </c>
      <c r="G42" s="2184"/>
      <c r="H42" s="2184"/>
      <c r="I42" s="2184"/>
      <c r="J42" s="2184"/>
      <c r="K42" s="2184"/>
      <c r="L42" s="2169"/>
      <c r="M42" s="1648">
        <f t="shared" si="0"/>
        <v>0</v>
      </c>
      <c r="N42" s="1729">
        <f>M42/100000</f>
        <v>0</v>
      </c>
      <c r="O42" s="1648">
        <f t="shared" si="1"/>
        <v>0</v>
      </c>
      <c r="P42" s="1729">
        <f>N42*O42</f>
        <v>0</v>
      </c>
      <c r="Q42" s="2473" t="str">
        <f t="shared" si="2"/>
        <v xml:space="preserve">STATE: ; PDY: ; KKL: ; MHE: ; YNM: </v>
      </c>
      <c r="R42" s="2427">
        <f>'Abs15. NPCB'!Q38</f>
        <v>0</v>
      </c>
      <c r="S42" s="1773">
        <f>'Abs15. NPCB'!R38</f>
        <v>0</v>
      </c>
      <c r="U42" s="1711">
        <f t="shared" si="3"/>
        <v>0</v>
      </c>
      <c r="V42" s="1711">
        <f t="shared" si="4"/>
        <v>0</v>
      </c>
      <c r="W42" s="1711">
        <f t="shared" si="5"/>
        <v>0</v>
      </c>
      <c r="X42" s="1780" t="str">
        <f t="shared" si="6"/>
        <v xml:space="preserve">STATE: ; PDY: ; KKL: ; MHE: ; YNM: </v>
      </c>
      <c r="Y42" s="1711"/>
      <c r="Z42" s="1711"/>
      <c r="AA42" s="1711">
        <f t="shared" si="7"/>
        <v>0</v>
      </c>
      <c r="AB42" s="1711"/>
      <c r="AC42" s="1711"/>
      <c r="AD42" s="1711"/>
      <c r="AE42" s="1711">
        <f t="shared" si="8"/>
        <v>0</v>
      </c>
      <c r="AF42" s="1711"/>
      <c r="AG42" s="1711"/>
      <c r="AH42" s="1711"/>
      <c r="AI42" s="1711">
        <f t="shared" si="9"/>
        <v>0</v>
      </c>
      <c r="AJ42" s="1711"/>
      <c r="AK42" s="1711"/>
      <c r="AL42" s="1711"/>
      <c r="AM42" s="1711">
        <f t="shared" si="10"/>
        <v>0</v>
      </c>
      <c r="AN42" s="1711"/>
      <c r="AO42" s="1711"/>
      <c r="AP42" s="1711"/>
      <c r="AQ42" s="1711">
        <f t="shared" si="11"/>
        <v>0</v>
      </c>
      <c r="AR42" s="1711"/>
      <c r="AS42" s="1711">
        <f t="shared" si="12"/>
        <v>0</v>
      </c>
      <c r="AT42" s="1711">
        <f t="shared" si="13"/>
        <v>0</v>
      </c>
      <c r="AU42" s="1711">
        <f t="shared" si="14"/>
        <v>0</v>
      </c>
      <c r="AV42" s="1780" t="str">
        <f t="shared" si="15"/>
        <v xml:space="preserve">STATE: ; PDY: ; KKL: ; MHE: ; YNM: </v>
      </c>
      <c r="AW42" s="3684" t="s">
        <v>5143</v>
      </c>
      <c r="AX42" s="4939" t="s">
        <v>6226</v>
      </c>
      <c r="AY42" s="2474"/>
    </row>
    <row r="43" spans="1:51" s="2412" customFormat="1" ht="88.5" customHeight="1">
      <c r="A43" s="2463"/>
      <c r="B43" s="1867" t="s">
        <v>5131</v>
      </c>
      <c r="C43" s="2464" t="s">
        <v>4453</v>
      </c>
      <c r="D43" s="2465" t="s">
        <v>85</v>
      </c>
      <c r="E43" s="2466" t="s">
        <v>86</v>
      </c>
      <c r="F43" s="3791" t="s">
        <v>6227</v>
      </c>
      <c r="G43" s="2467"/>
      <c r="H43" s="2467"/>
      <c r="I43" s="2467"/>
      <c r="J43" s="2467"/>
      <c r="K43" s="2467"/>
      <c r="L43" s="2468"/>
      <c r="M43" s="1648"/>
      <c r="N43" s="2469"/>
      <c r="O43" s="1648"/>
      <c r="P43" s="2469"/>
      <c r="Q43" s="2473"/>
      <c r="R43" s="2463"/>
      <c r="S43" s="2470"/>
      <c r="U43" s="1711">
        <f t="shared" si="3"/>
        <v>0</v>
      </c>
      <c r="V43" s="1711">
        <f t="shared" si="4"/>
        <v>0</v>
      </c>
      <c r="W43" s="1711">
        <f t="shared" si="5"/>
        <v>0</v>
      </c>
      <c r="X43" s="1780" t="str">
        <f t="shared" si="6"/>
        <v xml:space="preserve">STATE: ; PDY: ; KKL: ; MHE: ; YNM: </v>
      </c>
      <c r="Y43" s="1711"/>
      <c r="Z43" s="1711"/>
      <c r="AA43" s="1711">
        <f t="shared" si="7"/>
        <v>0</v>
      </c>
      <c r="AB43" s="1711"/>
      <c r="AC43" s="1711"/>
      <c r="AD43" s="1711"/>
      <c r="AE43" s="1711">
        <f t="shared" si="8"/>
        <v>0</v>
      </c>
      <c r="AF43" s="1711"/>
      <c r="AG43" s="1711"/>
      <c r="AH43" s="1711"/>
      <c r="AI43" s="1711">
        <f t="shared" si="9"/>
        <v>0</v>
      </c>
      <c r="AJ43" s="1711"/>
      <c r="AK43" s="1711"/>
      <c r="AL43" s="1711"/>
      <c r="AM43" s="1711">
        <f t="shared" si="10"/>
        <v>0</v>
      </c>
      <c r="AN43" s="1711"/>
      <c r="AO43" s="1711"/>
      <c r="AP43" s="1711"/>
      <c r="AQ43" s="1711">
        <f t="shared" si="11"/>
        <v>0</v>
      </c>
      <c r="AR43" s="1711"/>
      <c r="AS43" s="1711">
        <f t="shared" si="12"/>
        <v>0</v>
      </c>
      <c r="AT43" s="1711">
        <f t="shared" si="13"/>
        <v>0</v>
      </c>
      <c r="AU43" s="1711">
        <f t="shared" si="14"/>
        <v>0</v>
      </c>
      <c r="AV43" s="1780" t="str">
        <f t="shared" si="15"/>
        <v xml:space="preserve">STATE: ; PDY: ; KKL: ; MHE: ; YNM: </v>
      </c>
      <c r="AW43" s="3685"/>
      <c r="AX43" s="4939" t="s">
        <v>6227</v>
      </c>
      <c r="AY43" s="2474"/>
    </row>
    <row r="44" spans="1:51" s="2412" customFormat="1" ht="88.5" customHeight="1">
      <c r="A44" s="2463"/>
      <c r="B44" s="2427" t="s">
        <v>5132</v>
      </c>
      <c r="C44" s="2464" t="s">
        <v>3893</v>
      </c>
      <c r="D44" s="2465" t="s">
        <v>85</v>
      </c>
      <c r="E44" s="2466" t="s">
        <v>86</v>
      </c>
      <c r="F44" s="3791" t="s">
        <v>6227</v>
      </c>
      <c r="G44" s="2467"/>
      <c r="H44" s="2467"/>
      <c r="I44" s="2467"/>
      <c r="J44" s="2467"/>
      <c r="K44" s="2467"/>
      <c r="L44" s="2468"/>
      <c r="M44" s="1648"/>
      <c r="N44" s="2469"/>
      <c r="O44" s="1648"/>
      <c r="P44" s="2469"/>
      <c r="Q44" s="2473"/>
      <c r="R44" s="2463"/>
      <c r="S44" s="2470"/>
      <c r="U44" s="1711">
        <f t="shared" si="3"/>
        <v>0</v>
      </c>
      <c r="V44" s="1711">
        <f t="shared" si="4"/>
        <v>0</v>
      </c>
      <c r="W44" s="1711">
        <f t="shared" si="5"/>
        <v>0</v>
      </c>
      <c r="X44" s="1780" t="str">
        <f t="shared" si="6"/>
        <v xml:space="preserve">STATE: ; PDY: ; KKL: ; MHE: ; YNM: </v>
      </c>
      <c r="Y44" s="1711"/>
      <c r="Z44" s="1711"/>
      <c r="AA44" s="1711">
        <f t="shared" si="7"/>
        <v>0</v>
      </c>
      <c r="AB44" s="1711"/>
      <c r="AC44" s="1711"/>
      <c r="AD44" s="1711"/>
      <c r="AE44" s="1711">
        <f t="shared" si="8"/>
        <v>0</v>
      </c>
      <c r="AF44" s="1711"/>
      <c r="AG44" s="1711"/>
      <c r="AH44" s="1711"/>
      <c r="AI44" s="1711">
        <f t="shared" si="9"/>
        <v>0</v>
      </c>
      <c r="AJ44" s="1711"/>
      <c r="AK44" s="1711"/>
      <c r="AL44" s="1711"/>
      <c r="AM44" s="1711">
        <f t="shared" si="10"/>
        <v>0</v>
      </c>
      <c r="AN44" s="1711"/>
      <c r="AO44" s="1711"/>
      <c r="AP44" s="1711"/>
      <c r="AQ44" s="1711">
        <f t="shared" si="11"/>
        <v>0</v>
      </c>
      <c r="AR44" s="1711"/>
      <c r="AS44" s="1711">
        <f t="shared" si="12"/>
        <v>0</v>
      </c>
      <c r="AT44" s="1711">
        <f t="shared" si="13"/>
        <v>0</v>
      </c>
      <c r="AU44" s="1711">
        <f t="shared" si="14"/>
        <v>0</v>
      </c>
      <c r="AV44" s="1780" t="str">
        <f t="shared" si="15"/>
        <v xml:space="preserve">STATE: ; PDY: ; KKL: ; MHE: ; YNM: </v>
      </c>
      <c r="AW44" s="3685"/>
      <c r="AX44" s="4939" t="s">
        <v>6227</v>
      </c>
      <c r="AY44" s="2474"/>
    </row>
    <row r="45" spans="1:51" s="2412" customFormat="1" ht="88.5" customHeight="1">
      <c r="A45" s="2425" t="s">
        <v>5144</v>
      </c>
      <c r="B45" s="2425" t="s">
        <v>1326</v>
      </c>
      <c r="C45" s="1867" t="s">
        <v>1308</v>
      </c>
      <c r="D45" s="2170" t="s">
        <v>85</v>
      </c>
      <c r="E45" s="2183" t="s">
        <v>86</v>
      </c>
      <c r="F45" s="3791"/>
      <c r="G45" s="2184"/>
      <c r="H45" s="2184"/>
      <c r="I45" s="2184"/>
      <c r="J45" s="2184"/>
      <c r="K45" s="2184"/>
      <c r="L45" s="2426"/>
      <c r="M45" s="1648">
        <f t="shared" si="0"/>
        <v>0</v>
      </c>
      <c r="N45" s="1729">
        <f>M45/100000</f>
        <v>0</v>
      </c>
      <c r="O45" s="1648">
        <f t="shared" si="1"/>
        <v>0</v>
      </c>
      <c r="P45" s="1729">
        <f>N45*O45</f>
        <v>0</v>
      </c>
      <c r="Q45" s="2473" t="str">
        <f t="shared" si="2"/>
        <v xml:space="preserve">STATE: ; PDY: ; KKL: ; MHE: ; YNM: </v>
      </c>
      <c r="R45" s="2427">
        <f>'Abs15. NPCB'!Q39</f>
        <v>0</v>
      </c>
      <c r="S45" s="1773">
        <f>'Abs15. NPCB'!R39</f>
        <v>0</v>
      </c>
      <c r="U45" s="1711">
        <f t="shared" si="3"/>
        <v>0</v>
      </c>
      <c r="V45" s="1711">
        <f t="shared" si="4"/>
        <v>0</v>
      </c>
      <c r="W45" s="1711">
        <f t="shared" si="5"/>
        <v>0</v>
      </c>
      <c r="X45" s="1780" t="str">
        <f t="shared" si="6"/>
        <v xml:space="preserve">STATE: ; PDY: ; KKL: ; MHE: ; YNM: </v>
      </c>
      <c r="Y45" s="1711"/>
      <c r="Z45" s="1711"/>
      <c r="AA45" s="1711">
        <f t="shared" si="7"/>
        <v>0</v>
      </c>
      <c r="AB45" s="1711"/>
      <c r="AC45" s="1711"/>
      <c r="AD45" s="1711"/>
      <c r="AE45" s="1711">
        <f t="shared" si="8"/>
        <v>0</v>
      </c>
      <c r="AF45" s="1711"/>
      <c r="AG45" s="1711"/>
      <c r="AH45" s="1711"/>
      <c r="AI45" s="1711">
        <f t="shared" si="9"/>
        <v>0</v>
      </c>
      <c r="AJ45" s="1711"/>
      <c r="AK45" s="1711"/>
      <c r="AL45" s="1711"/>
      <c r="AM45" s="1711">
        <f t="shared" si="10"/>
        <v>0</v>
      </c>
      <c r="AN45" s="1711"/>
      <c r="AO45" s="1711"/>
      <c r="AP45" s="1711"/>
      <c r="AQ45" s="1711">
        <f t="shared" si="11"/>
        <v>0</v>
      </c>
      <c r="AR45" s="1711"/>
      <c r="AS45" s="1711">
        <f t="shared" si="12"/>
        <v>0</v>
      </c>
      <c r="AT45" s="1711">
        <f t="shared" si="13"/>
        <v>0</v>
      </c>
      <c r="AU45" s="1711">
        <f t="shared" si="14"/>
        <v>0</v>
      </c>
      <c r="AV45" s="1780" t="str">
        <f t="shared" si="15"/>
        <v xml:space="preserve">STATE: ; PDY: ; KKL: ; MHE: ; YNM: </v>
      </c>
      <c r="AW45" s="3681" t="s">
        <v>5144</v>
      </c>
      <c r="AX45" s="4939"/>
      <c r="AY45" s="2474"/>
    </row>
    <row r="46" spans="1:51" s="2412" customFormat="1" ht="88.5" customHeight="1">
      <c r="A46" s="2425" t="s">
        <v>5145</v>
      </c>
      <c r="B46" s="1841" t="s">
        <v>1327</v>
      </c>
      <c r="C46" s="1867" t="s">
        <v>5133</v>
      </c>
      <c r="D46" s="2170" t="s">
        <v>85</v>
      </c>
      <c r="E46" s="2296" t="s">
        <v>150</v>
      </c>
      <c r="F46" s="3791" t="s">
        <v>6228</v>
      </c>
      <c r="G46" s="2442"/>
      <c r="H46" s="2442"/>
      <c r="I46" s="2442"/>
      <c r="J46" s="2442"/>
      <c r="K46" s="2442"/>
      <c r="L46" s="2426"/>
      <c r="M46" s="1648">
        <f t="shared" si="0"/>
        <v>0</v>
      </c>
      <c r="N46" s="1729">
        <f>M46/100000</f>
        <v>0</v>
      </c>
      <c r="O46" s="1648">
        <f t="shared" si="1"/>
        <v>0</v>
      </c>
      <c r="P46" s="1729">
        <f>N46*O46</f>
        <v>0</v>
      </c>
      <c r="Q46" s="2473" t="str">
        <f t="shared" si="2"/>
        <v xml:space="preserve">STATE: ; PDY: ; KKL: ; MHE: ; YNM: </v>
      </c>
      <c r="R46" s="2427">
        <f>'Abs16. NMHP'!Q28</f>
        <v>0</v>
      </c>
      <c r="S46" s="1773">
        <f>'Abs16. NMHP'!R28</f>
        <v>0</v>
      </c>
      <c r="U46" s="1666">
        <f t="shared" si="3"/>
        <v>0</v>
      </c>
      <c r="V46" s="1666">
        <f t="shared" si="4"/>
        <v>0</v>
      </c>
      <c r="W46" s="1666">
        <f t="shared" si="5"/>
        <v>0</v>
      </c>
      <c r="X46" s="1669" t="str">
        <f t="shared" si="6"/>
        <v xml:space="preserve">STATE: ; PDY: ; KKL: ; MHE: ; YNM: </v>
      </c>
      <c r="Y46" s="2443"/>
      <c r="Z46" s="2443"/>
      <c r="AA46" s="2443">
        <f t="shared" si="7"/>
        <v>0</v>
      </c>
      <c r="AB46" s="2443"/>
      <c r="AC46" s="2443"/>
      <c r="AD46" s="2443"/>
      <c r="AE46" s="2443">
        <f t="shared" si="8"/>
        <v>0</v>
      </c>
      <c r="AF46" s="2444"/>
      <c r="AG46" s="2443"/>
      <c r="AH46" s="2443"/>
      <c r="AI46" s="2443">
        <f t="shared" si="9"/>
        <v>0</v>
      </c>
      <c r="AJ46" s="2444"/>
      <c r="AK46" s="2443"/>
      <c r="AL46" s="2443"/>
      <c r="AM46" s="2443">
        <f t="shared" si="10"/>
        <v>0</v>
      </c>
      <c r="AN46" s="2443"/>
      <c r="AO46" s="2443"/>
      <c r="AP46" s="2443"/>
      <c r="AQ46" s="2443">
        <f t="shared" si="11"/>
        <v>0</v>
      </c>
      <c r="AR46" s="2443"/>
      <c r="AS46" s="5046">
        <f t="shared" si="12"/>
        <v>0</v>
      </c>
      <c r="AT46" s="5046">
        <f t="shared" si="13"/>
        <v>0</v>
      </c>
      <c r="AU46" s="5046">
        <f t="shared" si="14"/>
        <v>0</v>
      </c>
      <c r="AV46" s="2444" t="str">
        <f t="shared" si="15"/>
        <v xml:space="preserve">STATE: ; PDY: ; KKL: ; MHE: ; YNM: </v>
      </c>
      <c r="AW46" s="3681" t="s">
        <v>5145</v>
      </c>
      <c r="AX46" s="4939" t="s">
        <v>6228</v>
      </c>
      <c r="AY46" s="2474"/>
    </row>
    <row r="47" spans="1:51" s="2412" customFormat="1" ht="88.5" customHeight="1">
      <c r="A47" s="2456" t="s">
        <v>5146</v>
      </c>
      <c r="B47" s="2098" t="s">
        <v>5134</v>
      </c>
      <c r="C47" s="2098" t="s">
        <v>1328</v>
      </c>
      <c r="D47" s="2458"/>
      <c r="E47" s="2459"/>
      <c r="F47" s="3791"/>
      <c r="G47" s="2460"/>
      <c r="H47" s="2460"/>
      <c r="I47" s="2460"/>
      <c r="J47" s="2460"/>
      <c r="K47" s="2460"/>
      <c r="L47" s="2461"/>
      <c r="M47" s="1648">
        <f t="shared" si="0"/>
        <v>0</v>
      </c>
      <c r="N47" s="2471"/>
      <c r="O47" s="1648">
        <f t="shared" si="1"/>
        <v>0</v>
      </c>
      <c r="P47" s="2471">
        <f>SUM(P48:P51)</f>
        <v>0</v>
      </c>
      <c r="Q47" s="2473" t="str">
        <f t="shared" si="2"/>
        <v xml:space="preserve">STATE: ; PDY: ; KKL: ; MHE: ; YNM: </v>
      </c>
      <c r="R47" s="2456"/>
      <c r="S47" s="2471">
        <f>SUM(S48:S51)</f>
        <v>0</v>
      </c>
      <c r="U47" s="1666">
        <f t="shared" si="3"/>
        <v>0</v>
      </c>
      <c r="V47" s="1666">
        <f t="shared" si="4"/>
        <v>0</v>
      </c>
      <c r="W47" s="1666">
        <f t="shared" si="5"/>
        <v>0</v>
      </c>
      <c r="X47" s="1669" t="str">
        <f t="shared" si="6"/>
        <v xml:space="preserve">STATE: ; PDY: ; KKL: ; MHE: ; YNM: </v>
      </c>
      <c r="Y47" s="1666"/>
      <c r="Z47" s="1666"/>
      <c r="AA47" s="1666">
        <f t="shared" si="7"/>
        <v>0</v>
      </c>
      <c r="AB47" s="1666"/>
      <c r="AC47" s="1666"/>
      <c r="AD47" s="1666"/>
      <c r="AE47" s="1666">
        <f t="shared" si="8"/>
        <v>0</v>
      </c>
      <c r="AF47" s="1666"/>
      <c r="AG47" s="1666"/>
      <c r="AH47" s="1666"/>
      <c r="AI47" s="1666">
        <f t="shared" si="9"/>
        <v>0</v>
      </c>
      <c r="AJ47" s="1666"/>
      <c r="AK47" s="1666"/>
      <c r="AL47" s="1666"/>
      <c r="AM47" s="1666">
        <f t="shared" si="10"/>
        <v>0</v>
      </c>
      <c r="AN47" s="1666"/>
      <c r="AO47" s="1666"/>
      <c r="AP47" s="1666"/>
      <c r="AQ47" s="1666">
        <f t="shared" si="11"/>
        <v>0</v>
      </c>
      <c r="AR47" s="1666"/>
      <c r="AS47" s="1666">
        <f t="shared" si="12"/>
        <v>0</v>
      </c>
      <c r="AT47" s="1666">
        <f t="shared" si="13"/>
        <v>0</v>
      </c>
      <c r="AU47" s="1666">
        <f t="shared" si="14"/>
        <v>0</v>
      </c>
      <c r="AV47" s="1669" t="str">
        <f t="shared" si="15"/>
        <v xml:space="preserve">STATE: ; PDY: ; KKL: ; MHE: ; YNM: </v>
      </c>
      <c r="AW47" s="3683" t="s">
        <v>5146</v>
      </c>
      <c r="AX47" s="4939"/>
      <c r="AY47" s="2474"/>
    </row>
    <row r="48" spans="1:51" s="2412" customFormat="1" ht="88.5" customHeight="1">
      <c r="A48" s="2425" t="s">
        <v>5147</v>
      </c>
      <c r="B48" s="2427" t="s">
        <v>5135</v>
      </c>
      <c r="C48" s="1867" t="s">
        <v>1329</v>
      </c>
      <c r="D48" s="2170" t="s">
        <v>85</v>
      </c>
      <c r="E48" s="2183" t="s">
        <v>415</v>
      </c>
      <c r="F48" s="3791" t="s">
        <v>6229</v>
      </c>
      <c r="G48" s="2184"/>
      <c r="H48" s="2184"/>
      <c r="I48" s="2184"/>
      <c r="J48" s="2184"/>
      <c r="K48" s="2184"/>
      <c r="L48" s="2426"/>
      <c r="M48" s="1648">
        <f t="shared" si="0"/>
        <v>0</v>
      </c>
      <c r="N48" s="1729">
        <f t="shared" ref="N48:N53" si="18">M48/100000</f>
        <v>0</v>
      </c>
      <c r="O48" s="1648">
        <f t="shared" si="1"/>
        <v>0</v>
      </c>
      <c r="P48" s="1729">
        <f t="shared" ref="P48:P53" si="19">N48*O48</f>
        <v>0</v>
      </c>
      <c r="Q48" s="2473" t="str">
        <f t="shared" si="2"/>
        <v xml:space="preserve">STATE: ; PDY: ; KKL: ; MHE: ; YNM: </v>
      </c>
      <c r="R48" s="2427">
        <f>'Abs19. NPCDCS'!Q57</f>
        <v>0</v>
      </c>
      <c r="S48" s="1773">
        <f>'Abs19. NPCDCS'!R57</f>
        <v>0</v>
      </c>
      <c r="U48" s="1666">
        <f t="shared" si="3"/>
        <v>0</v>
      </c>
      <c r="V48" s="1666">
        <f t="shared" si="4"/>
        <v>0</v>
      </c>
      <c r="W48" s="1666">
        <f t="shared" si="5"/>
        <v>0</v>
      </c>
      <c r="X48" s="1669" t="str">
        <f t="shared" si="6"/>
        <v xml:space="preserve">STATE: ; PDY: ; KKL: ; MHE: ; YNM: </v>
      </c>
      <c r="Y48" s="1666"/>
      <c r="Z48" s="1666"/>
      <c r="AA48" s="1666">
        <f t="shared" si="7"/>
        <v>0</v>
      </c>
      <c r="AB48" s="1666"/>
      <c r="AC48" s="1666"/>
      <c r="AD48" s="1666"/>
      <c r="AE48" s="1666">
        <f t="shared" si="8"/>
        <v>0</v>
      </c>
      <c r="AF48" s="1666"/>
      <c r="AG48" s="1666"/>
      <c r="AH48" s="1666"/>
      <c r="AI48" s="1666">
        <f t="shared" si="9"/>
        <v>0</v>
      </c>
      <c r="AJ48" s="1666"/>
      <c r="AK48" s="1666"/>
      <c r="AL48" s="1666"/>
      <c r="AM48" s="1666">
        <f t="shared" si="10"/>
        <v>0</v>
      </c>
      <c r="AN48" s="1666"/>
      <c r="AO48" s="1666"/>
      <c r="AP48" s="1666"/>
      <c r="AQ48" s="1666">
        <f t="shared" si="11"/>
        <v>0</v>
      </c>
      <c r="AR48" s="1666"/>
      <c r="AS48" s="1666">
        <f t="shared" si="12"/>
        <v>0</v>
      </c>
      <c r="AT48" s="1666">
        <f t="shared" si="13"/>
        <v>0</v>
      </c>
      <c r="AU48" s="1666">
        <f t="shared" si="14"/>
        <v>0</v>
      </c>
      <c r="AV48" s="1669" t="str">
        <f t="shared" si="15"/>
        <v xml:space="preserve">STATE: ; PDY: ; KKL: ; MHE: ; YNM: </v>
      </c>
      <c r="AW48" s="3681" t="s">
        <v>5147</v>
      </c>
      <c r="AX48" s="4939" t="s">
        <v>6229</v>
      </c>
      <c r="AY48" s="2474"/>
    </row>
    <row r="49" spans="1:51" s="2412" customFormat="1" ht="88.5" customHeight="1">
      <c r="A49" s="2425" t="s">
        <v>5148</v>
      </c>
      <c r="B49" s="2427" t="s">
        <v>5136</v>
      </c>
      <c r="C49" s="1867" t="s">
        <v>1330</v>
      </c>
      <c r="D49" s="2170" t="s">
        <v>85</v>
      </c>
      <c r="E49" s="2183" t="s">
        <v>415</v>
      </c>
      <c r="F49" s="3791" t="s">
        <v>6162</v>
      </c>
      <c r="G49" s="2184"/>
      <c r="H49" s="2184"/>
      <c r="I49" s="2184"/>
      <c r="J49" s="2184"/>
      <c r="K49" s="2184"/>
      <c r="L49" s="2426"/>
      <c r="M49" s="1648">
        <f t="shared" si="0"/>
        <v>0</v>
      </c>
      <c r="N49" s="1729">
        <f t="shared" si="18"/>
        <v>0</v>
      </c>
      <c r="O49" s="1648">
        <f t="shared" si="1"/>
        <v>0</v>
      </c>
      <c r="P49" s="1729">
        <f t="shared" si="19"/>
        <v>0</v>
      </c>
      <c r="Q49" s="2473" t="str">
        <f t="shared" si="2"/>
        <v xml:space="preserve">STATE: ; PDY: ; KKL: ; MHE: ; YNM: </v>
      </c>
      <c r="R49" s="2427">
        <f>'Abs19. NPCDCS'!Q58</f>
        <v>0</v>
      </c>
      <c r="S49" s="1773">
        <f>'Abs19. NPCDCS'!R58</f>
        <v>0</v>
      </c>
      <c r="U49" s="1666">
        <f t="shared" si="3"/>
        <v>0</v>
      </c>
      <c r="V49" s="1666">
        <f t="shared" si="4"/>
        <v>0</v>
      </c>
      <c r="W49" s="1666">
        <f t="shared" si="5"/>
        <v>0</v>
      </c>
      <c r="X49" s="1669" t="str">
        <f t="shared" si="6"/>
        <v xml:space="preserve">STATE: ; PDY: ; KKL: ; MHE: ; YNM: </v>
      </c>
      <c r="Y49" s="1666"/>
      <c r="Z49" s="1666"/>
      <c r="AA49" s="1666">
        <f t="shared" si="7"/>
        <v>0</v>
      </c>
      <c r="AB49" s="1666"/>
      <c r="AC49" s="1666"/>
      <c r="AD49" s="1666"/>
      <c r="AE49" s="1666">
        <f t="shared" si="8"/>
        <v>0</v>
      </c>
      <c r="AF49" s="1666"/>
      <c r="AG49" s="1666"/>
      <c r="AH49" s="1666"/>
      <c r="AI49" s="1666">
        <f t="shared" si="9"/>
        <v>0</v>
      </c>
      <c r="AJ49" s="1666"/>
      <c r="AK49" s="1666"/>
      <c r="AL49" s="1666"/>
      <c r="AM49" s="1666">
        <f t="shared" si="10"/>
        <v>0</v>
      </c>
      <c r="AN49" s="1666"/>
      <c r="AO49" s="1666"/>
      <c r="AP49" s="1666"/>
      <c r="AQ49" s="1666">
        <f t="shared" si="11"/>
        <v>0</v>
      </c>
      <c r="AR49" s="1666"/>
      <c r="AS49" s="1666">
        <f t="shared" si="12"/>
        <v>0</v>
      </c>
      <c r="AT49" s="1666">
        <f t="shared" si="13"/>
        <v>0</v>
      </c>
      <c r="AU49" s="1666">
        <f t="shared" si="14"/>
        <v>0</v>
      </c>
      <c r="AV49" s="1669" t="str">
        <f t="shared" si="15"/>
        <v xml:space="preserve">STATE: ; PDY: ; KKL: ; MHE: ; YNM: </v>
      </c>
      <c r="AW49" s="3681" t="s">
        <v>5148</v>
      </c>
      <c r="AX49" s="4939" t="s">
        <v>6162</v>
      </c>
      <c r="AY49" s="2474"/>
    </row>
    <row r="50" spans="1:51" s="2412" customFormat="1" ht="88.5" customHeight="1">
      <c r="A50" s="2425" t="s">
        <v>5149</v>
      </c>
      <c r="B50" s="2427" t="s">
        <v>5137</v>
      </c>
      <c r="C50" s="1867" t="s">
        <v>1331</v>
      </c>
      <c r="D50" s="2170" t="s">
        <v>85</v>
      </c>
      <c r="E50" s="2183" t="s">
        <v>415</v>
      </c>
      <c r="F50" s="3791" t="s">
        <v>6163</v>
      </c>
      <c r="G50" s="2184"/>
      <c r="H50" s="2184"/>
      <c r="I50" s="2184"/>
      <c r="J50" s="2184"/>
      <c r="K50" s="2184"/>
      <c r="L50" s="2426"/>
      <c r="M50" s="1648">
        <f t="shared" si="0"/>
        <v>0</v>
      </c>
      <c r="N50" s="1729">
        <f t="shared" si="18"/>
        <v>0</v>
      </c>
      <c r="O50" s="1648">
        <f t="shared" si="1"/>
        <v>0</v>
      </c>
      <c r="P50" s="1729">
        <f t="shared" si="19"/>
        <v>0</v>
      </c>
      <c r="Q50" s="2473" t="str">
        <f t="shared" si="2"/>
        <v xml:space="preserve">STATE: ; PDY: ; KKL: ; MHE: ; YNM: </v>
      </c>
      <c r="R50" s="2427">
        <f>'Abs19. NPCDCS'!Q59</f>
        <v>0</v>
      </c>
      <c r="S50" s="1773">
        <f>'Abs19. NPCDCS'!R59</f>
        <v>0</v>
      </c>
      <c r="U50" s="1666">
        <f t="shared" si="3"/>
        <v>0</v>
      </c>
      <c r="V50" s="1666">
        <f t="shared" si="4"/>
        <v>0</v>
      </c>
      <c r="W50" s="1666">
        <f t="shared" si="5"/>
        <v>0</v>
      </c>
      <c r="X50" s="1669" t="str">
        <f t="shared" si="6"/>
        <v xml:space="preserve">STATE: ; PDY: ; KKL: ; MHE: ; YNM: </v>
      </c>
      <c r="Y50" s="1666"/>
      <c r="Z50" s="1666"/>
      <c r="AA50" s="1666">
        <f t="shared" si="7"/>
        <v>0</v>
      </c>
      <c r="AB50" s="1666"/>
      <c r="AC50" s="1666"/>
      <c r="AD50" s="1666"/>
      <c r="AE50" s="1666">
        <f t="shared" si="8"/>
        <v>0</v>
      </c>
      <c r="AF50" s="1666"/>
      <c r="AG50" s="1666"/>
      <c r="AH50" s="1666"/>
      <c r="AI50" s="1666">
        <f t="shared" si="9"/>
        <v>0</v>
      </c>
      <c r="AJ50" s="1666"/>
      <c r="AK50" s="1666"/>
      <c r="AL50" s="1666"/>
      <c r="AM50" s="1666">
        <f t="shared" si="10"/>
        <v>0</v>
      </c>
      <c r="AN50" s="1666"/>
      <c r="AO50" s="1666"/>
      <c r="AP50" s="1666"/>
      <c r="AQ50" s="1666">
        <f t="shared" si="11"/>
        <v>0</v>
      </c>
      <c r="AR50" s="1666"/>
      <c r="AS50" s="1666">
        <f t="shared" si="12"/>
        <v>0</v>
      </c>
      <c r="AT50" s="1666">
        <f t="shared" si="13"/>
        <v>0</v>
      </c>
      <c r="AU50" s="1666">
        <f t="shared" si="14"/>
        <v>0</v>
      </c>
      <c r="AV50" s="1669" t="str">
        <f t="shared" si="15"/>
        <v xml:space="preserve">STATE: ; PDY: ; KKL: ; MHE: ; YNM: </v>
      </c>
      <c r="AW50" s="3681" t="s">
        <v>5149</v>
      </c>
      <c r="AX50" s="4939" t="s">
        <v>6163</v>
      </c>
      <c r="AY50" s="2474"/>
    </row>
    <row r="51" spans="1:51" s="2412" customFormat="1" ht="88.5" customHeight="1">
      <c r="A51" s="2425" t="s">
        <v>5150</v>
      </c>
      <c r="B51" s="2425" t="s">
        <v>1332</v>
      </c>
      <c r="C51" s="1867" t="s">
        <v>1308</v>
      </c>
      <c r="D51" s="2170" t="s">
        <v>85</v>
      </c>
      <c r="E51" s="2183" t="s">
        <v>415</v>
      </c>
      <c r="F51" s="3791"/>
      <c r="G51" s="2184"/>
      <c r="H51" s="2184"/>
      <c r="I51" s="2184"/>
      <c r="J51" s="2184"/>
      <c r="K51" s="2184"/>
      <c r="L51" s="2426"/>
      <c r="M51" s="1648">
        <f t="shared" si="0"/>
        <v>0</v>
      </c>
      <c r="N51" s="1729">
        <f t="shared" si="18"/>
        <v>0</v>
      </c>
      <c r="O51" s="1648">
        <f t="shared" si="1"/>
        <v>0</v>
      </c>
      <c r="P51" s="1729">
        <f t="shared" si="19"/>
        <v>0</v>
      </c>
      <c r="Q51" s="2473" t="str">
        <f t="shared" si="2"/>
        <v xml:space="preserve">STATE: ; PDY: ; KKL: ; MHE: ; YNM: </v>
      </c>
      <c r="R51" s="2427">
        <f>'Abs19. NPCDCS'!Q60</f>
        <v>0</v>
      </c>
      <c r="S51" s="1773">
        <f>'Abs19. NPCDCS'!R60</f>
        <v>0</v>
      </c>
      <c r="U51" s="1666">
        <f t="shared" si="3"/>
        <v>0</v>
      </c>
      <c r="V51" s="1666">
        <f t="shared" si="4"/>
        <v>0</v>
      </c>
      <c r="W51" s="1666">
        <f t="shared" si="5"/>
        <v>0</v>
      </c>
      <c r="X51" s="1669" t="str">
        <f t="shared" si="6"/>
        <v xml:space="preserve">STATE: ; PDY: ; KKL: ; MHE: ; YNM: </v>
      </c>
      <c r="Y51" s="1666"/>
      <c r="Z51" s="1666"/>
      <c r="AA51" s="1666">
        <f t="shared" si="7"/>
        <v>0</v>
      </c>
      <c r="AB51" s="1666"/>
      <c r="AC51" s="1666"/>
      <c r="AD51" s="1666"/>
      <c r="AE51" s="1666">
        <f t="shared" si="8"/>
        <v>0</v>
      </c>
      <c r="AF51" s="1666"/>
      <c r="AG51" s="1666"/>
      <c r="AH51" s="1666"/>
      <c r="AI51" s="1666">
        <f t="shared" si="9"/>
        <v>0</v>
      </c>
      <c r="AJ51" s="1666"/>
      <c r="AK51" s="1666"/>
      <c r="AL51" s="1666"/>
      <c r="AM51" s="1666">
        <f t="shared" si="10"/>
        <v>0</v>
      </c>
      <c r="AN51" s="1666"/>
      <c r="AO51" s="1666"/>
      <c r="AP51" s="1666"/>
      <c r="AQ51" s="1666">
        <f t="shared" si="11"/>
        <v>0</v>
      </c>
      <c r="AR51" s="1666"/>
      <c r="AS51" s="1666">
        <f t="shared" si="12"/>
        <v>0</v>
      </c>
      <c r="AT51" s="1666">
        <f t="shared" si="13"/>
        <v>0</v>
      </c>
      <c r="AU51" s="1666">
        <f t="shared" si="14"/>
        <v>0</v>
      </c>
      <c r="AV51" s="1669" t="str">
        <f t="shared" si="15"/>
        <v xml:space="preserve">STATE: ; PDY: ; KKL: ; MHE: ; YNM: </v>
      </c>
      <c r="AW51" s="3681" t="s">
        <v>5150</v>
      </c>
      <c r="AX51" s="4939"/>
      <c r="AY51" s="2474"/>
    </row>
    <row r="52" spans="1:51" s="2412" customFormat="1" ht="213.75" customHeight="1">
      <c r="A52" s="2425" t="s">
        <v>5151</v>
      </c>
      <c r="B52" s="2103" t="s">
        <v>5138</v>
      </c>
      <c r="C52" s="2103" t="s">
        <v>1337</v>
      </c>
      <c r="D52" s="1746" t="s">
        <v>85</v>
      </c>
      <c r="E52" s="2183" t="s">
        <v>4897</v>
      </c>
      <c r="F52" s="3791" t="s">
        <v>6230</v>
      </c>
      <c r="G52" s="2184"/>
      <c r="H52" s="2184"/>
      <c r="I52" s="2184"/>
      <c r="J52" s="2184"/>
      <c r="K52" s="2184"/>
      <c r="L52" s="2426"/>
      <c r="M52" s="1648">
        <f t="shared" si="0"/>
        <v>180000</v>
      </c>
      <c r="N52" s="1729">
        <f t="shared" si="18"/>
        <v>1.8</v>
      </c>
      <c r="O52" s="1648">
        <f t="shared" si="1"/>
        <v>20</v>
      </c>
      <c r="P52" s="1729">
        <f t="shared" si="19"/>
        <v>36</v>
      </c>
      <c r="Q52" s="2473" t="str">
        <f>X52</f>
        <v>STATE: ; PDY: ; KKL: ; MHE: Outsourcing for Mahe -  Dialysis Units at Government General Hospital  -  Rs.1500 x 10 Patient Per month - 15000 Per month x 12 months - 180000 x 10 Session - Rs.18.00 Lakhs; YNM: Outsourcing for Yanam -  Dialysis Units at Government General Hospital  -  Rs.1500 x 10 Patient Per month - 15000 Per month x 12 months - 180000 x 10 Session - Rs.18.00 Lakhs</v>
      </c>
      <c r="R52" s="4873">
        <f>'Abs20. PMNDP'!Q23</f>
        <v>0</v>
      </c>
      <c r="S52" s="2449">
        <f>'Abs20. PMNDP'!R23</f>
        <v>0</v>
      </c>
      <c r="U52" s="1666">
        <f t="shared" si="3"/>
        <v>180000</v>
      </c>
      <c r="V52" s="1666">
        <f t="shared" si="4"/>
        <v>20</v>
      </c>
      <c r="W52" s="1666">
        <f t="shared" si="5"/>
        <v>3600000</v>
      </c>
      <c r="X52" s="1669" t="str">
        <f t="shared" si="6"/>
        <v>STATE: ; PDY: ; KKL: ; MHE: Outsourcing for Mahe -  Dialysis Units at Government General Hospital  -  Rs.1500 x 10 Patient Per month - 15000 Per month x 12 months - 180000 x 10 Session - Rs.18.00 Lakhs; YNM: Outsourcing for Yanam -  Dialysis Units at Government General Hospital  -  Rs.1500 x 10 Patient Per month - 15000 Per month x 12 months - 180000 x 10 Session - Rs.18.00 Lakhs</v>
      </c>
      <c r="Y52" s="1666"/>
      <c r="Z52" s="1666"/>
      <c r="AA52" s="1666">
        <f t="shared" si="7"/>
        <v>0</v>
      </c>
      <c r="AB52" s="1666"/>
      <c r="AC52" s="1666"/>
      <c r="AD52" s="1666"/>
      <c r="AE52" s="1666">
        <f t="shared" si="8"/>
        <v>0</v>
      </c>
      <c r="AF52" s="1666"/>
      <c r="AG52" s="1768"/>
      <c r="AH52" s="1768"/>
      <c r="AI52" s="1769">
        <f t="shared" si="9"/>
        <v>0</v>
      </c>
      <c r="AJ52" s="1769"/>
      <c r="AK52" s="1768">
        <v>180000</v>
      </c>
      <c r="AL52" s="1768">
        <v>10</v>
      </c>
      <c r="AM52" s="1769">
        <f t="shared" si="10"/>
        <v>1800000</v>
      </c>
      <c r="AN52" s="1769" t="s">
        <v>7696</v>
      </c>
      <c r="AO52" s="1768">
        <v>180000</v>
      </c>
      <c r="AP52" s="1768">
        <v>10</v>
      </c>
      <c r="AQ52" s="1769">
        <f t="shared" si="11"/>
        <v>1800000</v>
      </c>
      <c r="AR52" s="1769" t="s">
        <v>7697</v>
      </c>
      <c r="AS52" s="1666">
        <f t="shared" si="12"/>
        <v>3600000</v>
      </c>
      <c r="AT52" s="1666">
        <f t="shared" si="13"/>
        <v>20</v>
      </c>
      <c r="AU52" s="1666">
        <f t="shared" si="14"/>
        <v>180000</v>
      </c>
      <c r="AV52" s="1669" t="str">
        <f t="shared" si="15"/>
        <v>STATE: ; PDY: ; KKL: ; MHE: Outsourcing for Mahe -  Dialysis Units at Government General Hospital  -  Rs.1500 x 10 Patient Per month - 15000 Per month x 12 months - 180000 x 10 Session - Rs.18.00 Lakhs; YNM: Outsourcing for Yanam -  Dialysis Units at Government General Hospital  -  Rs.1500 x 10 Patient Per month - 15000 Per month x 12 months - 180000 x 10 Session - Rs.18.00 Lakhs</v>
      </c>
      <c r="AW52" s="3681" t="s">
        <v>5151</v>
      </c>
      <c r="AX52" s="4939" t="s">
        <v>6230</v>
      </c>
      <c r="AY52" s="5017" t="s">
        <v>8079</v>
      </c>
    </row>
    <row r="53" spans="1:51" s="2412" customFormat="1" ht="88.5" customHeight="1">
      <c r="A53" s="2425" t="s">
        <v>5691</v>
      </c>
      <c r="B53" s="1841"/>
      <c r="C53" s="2103" t="s">
        <v>5153</v>
      </c>
      <c r="D53" s="1746" t="s">
        <v>85</v>
      </c>
      <c r="E53" s="2183" t="s">
        <v>5152</v>
      </c>
      <c r="F53" s="3791"/>
      <c r="G53" s="2184"/>
      <c r="H53" s="2184"/>
      <c r="I53" s="2184"/>
      <c r="J53" s="2184"/>
      <c r="K53" s="2184"/>
      <c r="L53" s="2426"/>
      <c r="M53" s="1648">
        <f t="shared" si="0"/>
        <v>0</v>
      </c>
      <c r="N53" s="1729">
        <f t="shared" si="18"/>
        <v>0</v>
      </c>
      <c r="O53" s="1648">
        <f t="shared" si="1"/>
        <v>0</v>
      </c>
      <c r="P53" s="1729">
        <f t="shared" si="19"/>
        <v>0</v>
      </c>
      <c r="Q53" s="2473" t="str">
        <f t="shared" si="2"/>
        <v xml:space="preserve">STATE: ; PDY: ; KKL: ; MHE: ; YNM: </v>
      </c>
      <c r="R53" s="1651"/>
      <c r="S53" s="2472"/>
      <c r="U53" s="1666">
        <f t="shared" si="3"/>
        <v>0</v>
      </c>
      <c r="V53" s="1666">
        <f t="shared" si="4"/>
        <v>0</v>
      </c>
      <c r="W53" s="1666">
        <f t="shared" si="5"/>
        <v>0</v>
      </c>
      <c r="X53" s="1669" t="str">
        <f t="shared" si="6"/>
        <v xml:space="preserve">STATE: ; PDY: ; KKL: ; MHE: ; YNM: </v>
      </c>
      <c r="Y53" s="1666"/>
      <c r="Z53" s="1666"/>
      <c r="AA53" s="1666">
        <f t="shared" si="7"/>
        <v>0</v>
      </c>
      <c r="AB53" s="1666"/>
      <c r="AC53" s="1666"/>
      <c r="AD53" s="1666"/>
      <c r="AE53" s="1666">
        <f t="shared" si="8"/>
        <v>0</v>
      </c>
      <c r="AF53" s="1666"/>
      <c r="AG53" s="1666"/>
      <c r="AH53" s="1666"/>
      <c r="AI53" s="1666">
        <f t="shared" si="9"/>
        <v>0</v>
      </c>
      <c r="AJ53" s="1666"/>
      <c r="AK53" s="1666"/>
      <c r="AL53" s="1666"/>
      <c r="AM53" s="1666">
        <f t="shared" si="10"/>
        <v>0</v>
      </c>
      <c r="AN53" s="1666"/>
      <c r="AO53" s="1666"/>
      <c r="AP53" s="1666"/>
      <c r="AQ53" s="1666">
        <f t="shared" si="11"/>
        <v>0</v>
      </c>
      <c r="AR53" s="1666"/>
      <c r="AS53" s="1666">
        <f t="shared" si="12"/>
        <v>0</v>
      </c>
      <c r="AT53" s="1666">
        <f t="shared" si="13"/>
        <v>0</v>
      </c>
      <c r="AU53" s="1666">
        <f t="shared" si="14"/>
        <v>0</v>
      </c>
      <c r="AV53" s="1669" t="str">
        <f t="shared" si="15"/>
        <v xml:space="preserve">STATE: ; PDY: ; KKL: ; MHE: ; YNM: </v>
      </c>
      <c r="AW53" s="3681" t="s">
        <v>5691</v>
      </c>
      <c r="AX53" s="4939"/>
      <c r="AY53" s="2474"/>
    </row>
  </sheetData>
  <sheetProtection formatCells="0" formatColumns="0" formatRows="0" autoFilter="0"/>
  <autoFilter ref="A6:S65"/>
  <mergeCells count="26">
    <mergeCell ref="AW5:AX6"/>
    <mergeCell ref="BC1:BC2"/>
    <mergeCell ref="BD1:BD2"/>
    <mergeCell ref="BE1:BE2"/>
    <mergeCell ref="L5:Q5"/>
    <mergeCell ref="R5:S5"/>
    <mergeCell ref="P1:AI1"/>
    <mergeCell ref="U5:X5"/>
    <mergeCell ref="Y5:AB5"/>
    <mergeCell ref="AC5:AF5"/>
    <mergeCell ref="AG5:AJ5"/>
    <mergeCell ref="AK5:AN5"/>
    <mergeCell ref="AO5:AR5"/>
    <mergeCell ref="AS5:AU5"/>
    <mergeCell ref="AJ1:AP1"/>
    <mergeCell ref="AQ1:BB1"/>
    <mergeCell ref="A1:C1"/>
    <mergeCell ref="G5:K5"/>
    <mergeCell ref="A5:A6"/>
    <mergeCell ref="B5:B6"/>
    <mergeCell ref="C5:C6"/>
    <mergeCell ref="D5:D6"/>
    <mergeCell ref="E5:E6"/>
    <mergeCell ref="E1:E2"/>
    <mergeCell ref="G1:O1"/>
    <mergeCell ref="A2:A4"/>
  </mergeCells>
  <phoneticPr fontId="38" type="noConversion"/>
  <pageMargins left="0.7" right="0.7" top="0.75" bottom="0.75" header="0.3" footer="0.3"/>
  <pageSetup paperSize="8" scale="13" orientation="landscape" r:id="rId1"/>
</worksheet>
</file>

<file path=xl/worksheets/sheet31.xml><?xml version="1.0" encoding="utf-8"?>
<worksheet xmlns="http://schemas.openxmlformats.org/spreadsheetml/2006/main" xmlns:r="http://schemas.openxmlformats.org/officeDocument/2006/relationships">
  <sheetPr codeName="Sheet45"/>
  <dimension ref="A1:BE146"/>
  <sheetViews>
    <sheetView zoomScale="70" zoomScaleNormal="70" workbookViewId="0">
      <pane xSplit="5" ySplit="6" topLeftCell="AR13" activePane="bottomRight" state="frozen"/>
      <selection pane="topRight" activeCell="F1" sqref="F1"/>
      <selection pane="bottomLeft" activeCell="A7" sqref="A7"/>
      <selection pane="bottomRight" activeCell="C15" sqref="C15:C16"/>
    </sheetView>
  </sheetViews>
  <sheetFormatPr defaultColWidth="9.140625" defaultRowHeight="26.25" customHeight="1"/>
  <cols>
    <col min="1" max="1" width="20.7109375" style="1018" customWidth="1"/>
    <col min="2" max="2" width="21.85546875" style="1017" customWidth="1"/>
    <col min="3" max="3" width="54.7109375" style="1016" customWidth="1"/>
    <col min="4" max="4" width="19.5703125" style="1016" customWidth="1"/>
    <col min="5" max="5" width="32.85546875" style="1016" customWidth="1"/>
    <col min="6" max="6" width="17.85546875" style="1019" hidden="1" customWidth="1"/>
    <col min="7" max="7" width="24.85546875" style="1019" hidden="1" customWidth="1"/>
    <col min="8" max="8" width="16.42578125" style="1019" hidden="1" customWidth="1"/>
    <col min="9" max="9" width="17.85546875" style="1019" hidden="1" customWidth="1"/>
    <col min="10" max="10" width="15.5703125" style="1019" hidden="1" customWidth="1"/>
    <col min="11" max="11" width="16.28515625" style="1019" customWidth="1"/>
    <col min="12" max="12" width="24.28515625" style="1016" customWidth="1"/>
    <col min="13" max="13" width="14.42578125" style="1016" bestFit="1" customWidth="1"/>
    <col min="14" max="14" width="20.5703125" style="1020" customWidth="1"/>
    <col min="15" max="15" width="21.7109375" style="1016" customWidth="1"/>
    <col min="16" max="16" width="12" style="1021" customWidth="1"/>
    <col min="17" max="17" width="12" style="1022" customWidth="1"/>
    <col min="18" max="18" width="11.140625" style="1020" customWidth="1"/>
    <col min="19" max="20" width="9.140625" style="1016" customWidth="1"/>
    <col min="21" max="21" width="26.42578125" style="1016" customWidth="1"/>
    <col min="22" max="22" width="18.140625" style="1016" customWidth="1"/>
    <col min="23" max="23" width="23.5703125" style="1016" customWidth="1"/>
    <col min="24" max="24" width="72.140625" style="1016" customWidth="1"/>
    <col min="25" max="25" width="24.5703125" style="1016" customWidth="1"/>
    <col min="26" max="26" width="15.7109375" style="1016" customWidth="1"/>
    <col min="27" max="27" width="26.5703125" style="1016" customWidth="1"/>
    <col min="28" max="28" width="65.140625" style="1016" customWidth="1"/>
    <col min="29" max="29" width="20" style="1016" customWidth="1"/>
    <col min="30" max="30" width="18.7109375" style="1016" customWidth="1"/>
    <col min="31" max="31" width="25.7109375" style="1016" customWidth="1"/>
    <col min="32" max="32" width="54.7109375" style="1016" customWidth="1"/>
    <col min="33" max="33" width="17.7109375" style="1016" customWidth="1"/>
    <col min="34" max="34" width="15" style="1016" customWidth="1"/>
    <col min="35" max="35" width="22.42578125" style="1016" customWidth="1"/>
    <col min="36" max="36" width="46.28515625" style="1016" customWidth="1"/>
    <col min="37" max="37" width="18.7109375" style="1016" customWidth="1"/>
    <col min="38" max="38" width="9.7109375" style="1016" customWidth="1"/>
    <col min="39" max="39" width="22.140625" style="1016" customWidth="1"/>
    <col min="40" max="40" width="34.28515625" style="1016" customWidth="1"/>
    <col min="41" max="41" width="18" style="1016" customWidth="1"/>
    <col min="42" max="42" width="9.7109375" style="1016" customWidth="1"/>
    <col min="43" max="43" width="20.7109375" style="1016" customWidth="1"/>
    <col min="44" max="44" width="45.140625" style="1016" customWidth="1"/>
    <col min="45" max="45" width="25.85546875" style="1023" customWidth="1"/>
    <col min="46" max="46" width="29.5703125" style="1016" customWidth="1"/>
    <col min="47" max="47" width="27.85546875" style="1023" customWidth="1"/>
    <col min="48" max="48" width="57.140625" style="1016" customWidth="1"/>
    <col min="49" max="49" width="17.42578125" style="1016" customWidth="1"/>
    <col min="50" max="50" width="38.5703125" style="1022" hidden="1" customWidth="1"/>
    <col min="51" max="51" width="9.140625" style="1016"/>
    <col min="52" max="54" width="9.140625" style="1016" customWidth="1"/>
    <col min="55" max="55" width="10.7109375" style="1016" customWidth="1"/>
    <col min="56" max="56" width="12.42578125" style="1016" customWidth="1"/>
    <col min="57" max="57" width="10.7109375" style="1016" customWidth="1"/>
    <col min="58" max="59" width="9.140625" style="1016" customWidth="1"/>
    <col min="60" max="16384" width="9.140625" style="1016"/>
  </cols>
  <sheetData>
    <row r="1" spans="1:57" s="2480" customFormat="1" ht="26.25" customHeight="1">
      <c r="A1" s="5524" t="s">
        <v>2149</v>
      </c>
      <c r="B1" s="5524"/>
      <c r="C1" s="5524"/>
      <c r="D1" s="3801"/>
      <c r="E1" s="3801"/>
      <c r="F1" s="3802" t="s">
        <v>4691</v>
      </c>
      <c r="G1" s="3803" t="s">
        <v>4689</v>
      </c>
      <c r="H1" s="3803"/>
      <c r="I1" s="3803"/>
      <c r="J1" s="3803"/>
      <c r="K1" s="3803"/>
      <c r="L1" s="3803"/>
      <c r="M1" s="3803"/>
      <c r="N1" s="3803"/>
      <c r="O1" s="3803"/>
      <c r="P1" s="3804" t="s">
        <v>70</v>
      </c>
      <c r="Q1" s="3804"/>
      <c r="R1" s="3804"/>
      <c r="S1" s="3804"/>
      <c r="T1" s="3804"/>
      <c r="U1" s="3804"/>
      <c r="V1" s="3804"/>
      <c r="W1" s="3804"/>
      <c r="X1" s="3804"/>
      <c r="Y1" s="3804"/>
      <c r="Z1" s="3804"/>
      <c r="AA1" s="3804"/>
      <c r="AB1" s="3804"/>
      <c r="AC1" s="3804"/>
      <c r="AD1" s="3804"/>
      <c r="AE1" s="3804"/>
      <c r="AF1" s="3804"/>
      <c r="AG1" s="3804"/>
      <c r="AH1" s="3804"/>
      <c r="AI1" s="3804"/>
      <c r="AJ1" s="3805" t="s">
        <v>4345</v>
      </c>
      <c r="AK1" s="3805"/>
      <c r="AL1" s="3805"/>
      <c r="AM1" s="3805"/>
      <c r="AN1" s="3805"/>
      <c r="AO1" s="3805"/>
      <c r="AP1" s="3805"/>
      <c r="AQ1" s="3806" t="s">
        <v>85</v>
      </c>
      <c r="AR1" s="3806"/>
      <c r="AS1" s="3806"/>
      <c r="AT1" s="3806"/>
      <c r="AU1" s="3806"/>
      <c r="AV1" s="3806"/>
      <c r="AW1" s="3806"/>
      <c r="AX1" s="3807"/>
      <c r="AY1" s="3747"/>
      <c r="AZ1" s="3747"/>
      <c r="BA1" s="3747"/>
      <c r="BB1" s="3747"/>
      <c r="BC1" s="5521" t="s">
        <v>5086</v>
      </c>
      <c r="BD1" s="5522" t="s">
        <v>5087</v>
      </c>
      <c r="BE1" s="5523" t="s">
        <v>5152</v>
      </c>
    </row>
    <row r="2" spans="1:57" s="2481" customFormat="1" ht="26.25" customHeight="1">
      <c r="A2" s="5525" t="str">
        <f>HYPERLINK("#Index!A4", "Index Pg")</f>
        <v>Index Pg</v>
      </c>
      <c r="B2" s="3808" t="str">
        <f>HYPERLINK("#'Summary of Abstracts'!A2", "Summary of Abst.")</f>
        <v>Summary of Abst.</v>
      </c>
      <c r="C2" s="3809"/>
      <c r="D2" s="3810"/>
      <c r="E2" s="3810"/>
      <c r="F2" s="3802"/>
      <c r="G2" s="3811" t="s">
        <v>118</v>
      </c>
      <c r="H2" s="3811" t="s">
        <v>131</v>
      </c>
      <c r="I2" s="3811" t="s">
        <v>91</v>
      </c>
      <c r="J2" s="3811" t="s">
        <v>4687</v>
      </c>
      <c r="K2" s="3811" t="s">
        <v>96</v>
      </c>
      <c r="L2" s="3812" t="s">
        <v>4052</v>
      </c>
      <c r="M2" s="3813" t="s">
        <v>4688</v>
      </c>
      <c r="N2" s="3811" t="s">
        <v>4692</v>
      </c>
      <c r="O2" s="3813" t="s">
        <v>208</v>
      </c>
      <c r="P2" s="3814" t="s">
        <v>4344</v>
      </c>
      <c r="Q2" s="3815" t="s">
        <v>3838</v>
      </c>
      <c r="R2" s="3815" t="s">
        <v>4701</v>
      </c>
      <c r="S2" s="3815" t="s">
        <v>4698</v>
      </c>
      <c r="T2" s="3815" t="s">
        <v>4699</v>
      </c>
      <c r="U2" s="3815" t="s">
        <v>4700</v>
      </c>
      <c r="V2" s="3815" t="s">
        <v>4702</v>
      </c>
      <c r="W2" s="3815" t="s">
        <v>4677</v>
      </c>
      <c r="X2" s="3815" t="s">
        <v>4703</v>
      </c>
      <c r="Y2" s="3815" t="s">
        <v>33</v>
      </c>
      <c r="Z2" s="3815" t="s">
        <v>4704</v>
      </c>
      <c r="AA2" s="3815" t="s">
        <v>4705</v>
      </c>
      <c r="AB2" s="3815" t="s">
        <v>4695</v>
      </c>
      <c r="AC2" s="3815" t="s">
        <v>740</v>
      </c>
      <c r="AD2" s="3815" t="s">
        <v>4696</v>
      </c>
      <c r="AE2" s="3815" t="s">
        <v>4697</v>
      </c>
      <c r="AF2" s="3815" t="s">
        <v>2374</v>
      </c>
      <c r="AG2" s="3815" t="s">
        <v>4706</v>
      </c>
      <c r="AH2" s="3815" t="s">
        <v>3837</v>
      </c>
      <c r="AI2" s="3815" t="s">
        <v>5169</v>
      </c>
      <c r="AJ2" s="3805" t="s">
        <v>293</v>
      </c>
      <c r="AK2" s="3805" t="s">
        <v>114</v>
      </c>
      <c r="AL2" s="3805" t="s">
        <v>146</v>
      </c>
      <c r="AM2" s="3805" t="s">
        <v>4656</v>
      </c>
      <c r="AN2" s="3805" t="s">
        <v>3306</v>
      </c>
      <c r="AO2" s="3805" t="s">
        <v>3976</v>
      </c>
      <c r="AP2" s="3805" t="s">
        <v>4527</v>
      </c>
      <c r="AQ2" s="3806" t="s">
        <v>86</v>
      </c>
      <c r="AR2" s="3806" t="s">
        <v>150</v>
      </c>
      <c r="AS2" s="3816" t="s">
        <v>399</v>
      </c>
      <c r="AT2" s="3806" t="s">
        <v>152</v>
      </c>
      <c r="AU2" s="3816" t="s">
        <v>415</v>
      </c>
      <c r="AV2" s="3806" t="s">
        <v>4581</v>
      </c>
      <c r="AW2" s="3806" t="s">
        <v>4111</v>
      </c>
      <c r="AX2" s="3807" t="s">
        <v>312</v>
      </c>
      <c r="AY2" s="3747" t="s">
        <v>314</v>
      </c>
      <c r="AZ2" s="3747" t="s">
        <v>1032</v>
      </c>
      <c r="BA2" s="3747" t="s">
        <v>1018</v>
      </c>
      <c r="BB2" s="3747" t="s">
        <v>4690</v>
      </c>
      <c r="BC2" s="5521"/>
      <c r="BD2" s="5522"/>
      <c r="BE2" s="5523"/>
    </row>
    <row r="3" spans="1:57" s="2481" customFormat="1" ht="55.5" customHeight="1">
      <c r="A3" s="5525"/>
      <c r="B3" s="3817" t="str">
        <f>HYPERLINK("#'Budget Summary I'!A1:AL1", "Budget Summary I")</f>
        <v>Budget Summary I</v>
      </c>
      <c r="C3" s="3818" t="s">
        <v>4582</v>
      </c>
      <c r="D3" s="3810"/>
      <c r="E3" s="3810"/>
      <c r="F3" s="3819">
        <f>R7</f>
        <v>0</v>
      </c>
      <c r="G3" s="3820"/>
      <c r="H3" s="3820"/>
      <c r="I3" s="3820"/>
      <c r="J3" s="3820"/>
      <c r="K3" s="3820"/>
      <c r="L3" s="3821">
        <f>R13</f>
        <v>0</v>
      </c>
      <c r="M3" s="3820"/>
      <c r="N3" s="3820"/>
      <c r="O3" s="3821"/>
      <c r="P3" s="3821"/>
      <c r="Q3" s="3821"/>
      <c r="R3" s="3821"/>
      <c r="S3" s="3821"/>
      <c r="T3" s="3821"/>
      <c r="U3" s="3821"/>
      <c r="V3" s="3821"/>
      <c r="W3" s="3821"/>
      <c r="X3" s="3821"/>
      <c r="Y3" s="3821"/>
      <c r="Z3" s="3821"/>
      <c r="AA3" s="3821"/>
      <c r="AB3" s="3821"/>
      <c r="AC3" s="3821"/>
      <c r="AD3" s="3821">
        <f>R25+R30+R68+R105+R140+R141+R10</f>
        <v>0</v>
      </c>
      <c r="AE3" s="3821"/>
      <c r="AF3" s="3821">
        <f>R17</f>
        <v>0</v>
      </c>
      <c r="AG3" s="3821"/>
      <c r="AH3" s="3821"/>
      <c r="AI3" s="3821">
        <f>R26</f>
        <v>0</v>
      </c>
      <c r="AJ3" s="3821"/>
      <c r="AK3" s="3821"/>
      <c r="AL3" s="3821"/>
      <c r="AM3" s="3821"/>
      <c r="AN3" s="3821"/>
      <c r="AO3" s="3821"/>
      <c r="AP3" s="3821"/>
      <c r="AQ3" s="3821"/>
      <c r="AR3" s="3821"/>
      <c r="AS3" s="3822"/>
      <c r="AT3" s="3821"/>
      <c r="AU3" s="3822"/>
      <c r="AV3" s="3821"/>
      <c r="AW3" s="3821"/>
      <c r="AX3" s="3823"/>
      <c r="AY3" s="2482"/>
      <c r="AZ3" s="2482"/>
      <c r="BA3" s="2482"/>
      <c r="BB3" s="2482"/>
      <c r="BC3" s="2483">
        <f>R9</f>
        <v>0</v>
      </c>
      <c r="BD3" s="2483">
        <f>R11+R43+R80+R117</f>
        <v>0</v>
      </c>
      <c r="BE3" s="2483">
        <f>R12+R55+R92+R129</f>
        <v>0</v>
      </c>
    </row>
    <row r="4" spans="1:57" s="2481" customFormat="1" ht="39.75" customHeight="1">
      <c r="A4" s="5525"/>
      <c r="B4" s="3817" t="str">
        <f>HYPERLINK("#'Budget Summary II'!A3:B5", "Budget Summary II")</f>
        <v>Budget Summary II</v>
      </c>
      <c r="C4" s="3818" t="s">
        <v>4583</v>
      </c>
      <c r="D4" s="3810"/>
      <c r="E4" s="3810"/>
      <c r="F4" s="3819">
        <f>O7</f>
        <v>702.81809287088458</v>
      </c>
      <c r="G4" s="3820"/>
      <c r="H4" s="3820"/>
      <c r="I4" s="3820"/>
      <c r="J4" s="3820"/>
      <c r="K4" s="3820"/>
      <c r="L4" s="3821">
        <f>O13</f>
        <v>6.5</v>
      </c>
      <c r="M4" s="3820"/>
      <c r="N4" s="3820"/>
      <c r="O4" s="3821"/>
      <c r="P4" s="3821"/>
      <c r="Q4" s="3821"/>
      <c r="R4" s="3821"/>
      <c r="S4" s="3821"/>
      <c r="T4" s="3821"/>
      <c r="U4" s="3821"/>
      <c r="V4" s="3821"/>
      <c r="W4" s="3821"/>
      <c r="X4" s="3821"/>
      <c r="Y4" s="3821"/>
      <c r="Z4" s="3821"/>
      <c r="AA4" s="3821"/>
      <c r="AB4" s="3821"/>
      <c r="AC4" s="3821"/>
      <c r="AD4" s="3821">
        <f>O25+O30+O68+O105+O140+O141+O10</f>
        <v>418.02120999991996</v>
      </c>
      <c r="AE4" s="3821"/>
      <c r="AF4" s="3821">
        <f>O17</f>
        <v>11.9990028999856</v>
      </c>
      <c r="AG4" s="3821"/>
      <c r="AH4" s="3821"/>
      <c r="AI4" s="3821">
        <f>O26</f>
        <v>0</v>
      </c>
      <c r="AJ4" s="3821"/>
      <c r="AK4" s="3821"/>
      <c r="AL4" s="3821"/>
      <c r="AM4" s="3821"/>
      <c r="AN4" s="3821"/>
      <c r="AO4" s="3821"/>
      <c r="AP4" s="3821"/>
      <c r="AQ4" s="3821"/>
      <c r="AR4" s="3821"/>
      <c r="AS4" s="3822"/>
      <c r="AT4" s="3821"/>
      <c r="AU4" s="3822"/>
      <c r="AV4" s="3821"/>
      <c r="AW4" s="3821"/>
      <c r="AX4" s="3823"/>
      <c r="AY4" s="2482"/>
      <c r="AZ4" s="2482"/>
      <c r="BA4" s="2482"/>
      <c r="BB4" s="2482"/>
      <c r="BC4" s="2483">
        <f>O9</f>
        <v>19.728000000000002</v>
      </c>
      <c r="BD4" s="2483">
        <f>O11+O43+O80+O117</f>
        <v>185.86295997097889</v>
      </c>
      <c r="BE4" s="2483">
        <f>O12+O55+O92+O129</f>
        <v>57.766919999999999</v>
      </c>
    </row>
    <row r="5" spans="1:57" s="2484" customFormat="1" ht="59.25" customHeight="1">
      <c r="A5" s="5519" t="s">
        <v>53</v>
      </c>
      <c r="B5" s="5519" t="s">
        <v>54</v>
      </c>
      <c r="C5" s="5519" t="s">
        <v>55</v>
      </c>
      <c r="D5" s="5519" t="s">
        <v>4652</v>
      </c>
      <c r="E5" s="3824"/>
      <c r="F5" s="3825" t="s">
        <v>4603</v>
      </c>
      <c r="G5" s="3825"/>
      <c r="H5" s="3825"/>
      <c r="I5" s="3825"/>
      <c r="J5" s="3825"/>
      <c r="K5" s="3825" t="s">
        <v>4613</v>
      </c>
      <c r="L5" s="3825"/>
      <c r="M5" s="3825"/>
      <c r="N5" s="3825"/>
      <c r="O5" s="3825"/>
      <c r="P5" s="3825"/>
      <c r="Q5" s="3824" t="s">
        <v>4643</v>
      </c>
      <c r="R5" s="3824"/>
      <c r="S5" s="3826"/>
      <c r="T5" s="3826"/>
      <c r="U5" s="3827" t="s">
        <v>5743</v>
      </c>
      <c r="V5" s="3827"/>
      <c r="W5" s="3827"/>
      <c r="X5" s="3827"/>
      <c r="Y5" s="3828" t="s">
        <v>5744</v>
      </c>
      <c r="Z5" s="3828"/>
      <c r="AA5" s="3828"/>
      <c r="AB5" s="3828"/>
      <c r="AC5" s="3829" t="s">
        <v>5745</v>
      </c>
      <c r="AD5" s="3829"/>
      <c r="AE5" s="3829"/>
      <c r="AF5" s="3829"/>
      <c r="AG5" s="3830" t="s">
        <v>5746</v>
      </c>
      <c r="AH5" s="3830"/>
      <c r="AI5" s="3830"/>
      <c r="AJ5" s="3830"/>
      <c r="AK5" s="3831" t="s">
        <v>5747</v>
      </c>
      <c r="AL5" s="3831"/>
      <c r="AM5" s="3831"/>
      <c r="AN5" s="3831"/>
      <c r="AO5" s="3832" t="s">
        <v>5748</v>
      </c>
      <c r="AP5" s="3832"/>
      <c r="AQ5" s="3832"/>
      <c r="AR5" s="3832"/>
      <c r="AS5" s="3828" t="s">
        <v>5749</v>
      </c>
      <c r="AT5" s="3828"/>
      <c r="AU5" s="3828"/>
      <c r="AV5" s="3833"/>
      <c r="AW5" s="3826"/>
      <c r="AX5" s="3834"/>
    </row>
    <row r="6" spans="1:57" s="2489" customFormat="1" ht="60.75" customHeight="1">
      <c r="A6" s="5519"/>
      <c r="B6" s="5519"/>
      <c r="C6" s="5519"/>
      <c r="D6" s="5519"/>
      <c r="E6" s="3835"/>
      <c r="F6" s="3836" t="s">
        <v>4604</v>
      </c>
      <c r="G6" s="3836" t="s">
        <v>4611</v>
      </c>
      <c r="H6" s="3836" t="s">
        <v>4605</v>
      </c>
      <c r="I6" s="3836" t="s">
        <v>4612</v>
      </c>
      <c r="J6" s="3836" t="s">
        <v>2527</v>
      </c>
      <c r="K6" s="3837" t="s">
        <v>58</v>
      </c>
      <c r="L6" s="3837" t="s">
        <v>59</v>
      </c>
      <c r="M6" s="3838" t="s">
        <v>60</v>
      </c>
      <c r="N6" s="3837" t="s">
        <v>61</v>
      </c>
      <c r="O6" s="3838" t="s">
        <v>62</v>
      </c>
      <c r="P6" s="3837" t="s">
        <v>5545</v>
      </c>
      <c r="Q6" s="3839" t="s">
        <v>2529</v>
      </c>
      <c r="R6" s="3840" t="s">
        <v>4644</v>
      </c>
      <c r="S6" s="3841"/>
      <c r="T6" s="3841"/>
      <c r="U6" s="3842" t="s">
        <v>5750</v>
      </c>
      <c r="V6" s="3842" t="s">
        <v>61</v>
      </c>
      <c r="W6" s="3842" t="s">
        <v>5751</v>
      </c>
      <c r="X6" s="3843" t="s">
        <v>5752</v>
      </c>
      <c r="Y6" s="3844" t="s">
        <v>5750</v>
      </c>
      <c r="Z6" s="3844" t="s">
        <v>61</v>
      </c>
      <c r="AA6" s="3842" t="s">
        <v>5751</v>
      </c>
      <c r="AB6" s="3843" t="s">
        <v>5752</v>
      </c>
      <c r="AC6" s="3844" t="s">
        <v>5750</v>
      </c>
      <c r="AD6" s="3844" t="s">
        <v>61</v>
      </c>
      <c r="AE6" s="3842" t="s">
        <v>5751</v>
      </c>
      <c r="AF6" s="3843" t="s">
        <v>5752</v>
      </c>
      <c r="AG6" s="3844" t="s">
        <v>5750</v>
      </c>
      <c r="AH6" s="3844" t="s">
        <v>61</v>
      </c>
      <c r="AI6" s="3842" t="s">
        <v>5751</v>
      </c>
      <c r="AJ6" s="3843" t="s">
        <v>5752</v>
      </c>
      <c r="AK6" s="3844" t="s">
        <v>5750</v>
      </c>
      <c r="AL6" s="3844" t="s">
        <v>61</v>
      </c>
      <c r="AM6" s="3842" t="s">
        <v>5751</v>
      </c>
      <c r="AN6" s="3843" t="s">
        <v>5752</v>
      </c>
      <c r="AO6" s="3844" t="s">
        <v>5750</v>
      </c>
      <c r="AP6" s="3844" t="s">
        <v>61</v>
      </c>
      <c r="AQ6" s="3842" t="s">
        <v>5751</v>
      </c>
      <c r="AR6" s="3843" t="s">
        <v>5752</v>
      </c>
      <c r="AS6" s="3845" t="s">
        <v>5751</v>
      </c>
      <c r="AT6" s="3842" t="s">
        <v>61</v>
      </c>
      <c r="AU6" s="3842" t="s">
        <v>5750</v>
      </c>
      <c r="AV6" s="3846" t="s">
        <v>5752</v>
      </c>
      <c r="AW6" s="3841"/>
      <c r="AX6" s="3847"/>
    </row>
    <row r="7" spans="1:57" s="2494" customFormat="1" ht="45" customHeight="1">
      <c r="A7" s="3848">
        <v>16</v>
      </c>
      <c r="B7" s="3849"/>
      <c r="C7" s="3848" t="s">
        <v>34</v>
      </c>
      <c r="D7" s="3848"/>
      <c r="E7" s="3850"/>
      <c r="F7" s="3849"/>
      <c r="G7" s="3849"/>
      <c r="H7" s="3849"/>
      <c r="I7" s="3849"/>
      <c r="J7" s="3849"/>
      <c r="K7" s="3849"/>
      <c r="L7" s="3848"/>
      <c r="M7" s="3851"/>
      <c r="N7" s="3848"/>
      <c r="O7" s="3851">
        <f>SUM(O8+O13+O17+O23)</f>
        <v>702.81809287088458</v>
      </c>
      <c r="P7" s="3851">
        <f t="shared" ref="P7:W7" si="0">SUM(P8+P13+P17+P23)</f>
        <v>0</v>
      </c>
      <c r="Q7" s="3851">
        <f t="shared" si="0"/>
        <v>0</v>
      </c>
      <c r="R7" s="3851">
        <f t="shared" si="0"/>
        <v>0</v>
      </c>
      <c r="S7" s="3851">
        <f t="shared" si="0"/>
        <v>0</v>
      </c>
      <c r="T7" s="3851">
        <f t="shared" si="0"/>
        <v>0</v>
      </c>
      <c r="U7" s="3851">
        <f t="shared" si="0"/>
        <v>13220375.165253449</v>
      </c>
      <c r="V7" s="3851">
        <f t="shared" si="0"/>
        <v>734</v>
      </c>
      <c r="W7" s="3851">
        <f t="shared" si="0"/>
        <v>43071597.289990567</v>
      </c>
      <c r="X7" s="3852"/>
      <c r="Y7" s="3853"/>
      <c r="Z7" s="3853"/>
      <c r="AA7" s="3851">
        <f>SUM(AA8+AA13+AA17+AA23)</f>
        <v>24366419.999994002</v>
      </c>
      <c r="AB7" s="3853"/>
      <c r="AC7" s="3853"/>
      <c r="AD7" s="3853"/>
      <c r="AE7" s="3851">
        <f>SUM(AE8+AE13+AE17+AE23)</f>
        <v>8153665.9999985602</v>
      </c>
      <c r="AF7" s="3853"/>
      <c r="AG7" s="3853"/>
      <c r="AH7" s="3853"/>
      <c r="AI7" s="3851">
        <f>SUM(AI8+AI13+AI17+AI23)</f>
        <v>3511932.29</v>
      </c>
      <c r="AJ7" s="3853"/>
      <c r="AK7" s="3853"/>
      <c r="AL7" s="3853"/>
      <c r="AM7" s="3851">
        <f>SUM(AM8+AM13+AM17+AM23)</f>
        <v>1869928</v>
      </c>
      <c r="AN7" s="3853"/>
      <c r="AO7" s="3853"/>
      <c r="AP7" s="3853"/>
      <c r="AQ7" s="3851">
        <f>SUM(AQ8+AQ13+AQ17+AQ23)</f>
        <v>1990407</v>
      </c>
      <c r="AR7" s="3853"/>
      <c r="AS7" s="3854">
        <f>SUM(AS8+AS13+AS17+AS23)</f>
        <v>43071597.289990567</v>
      </c>
      <c r="AT7" s="3854">
        <f>SUM(AT8+AT13+AT17+AT23)</f>
        <v>688</v>
      </c>
      <c r="AU7" s="3854">
        <f>SUM(AU8+AU13+AU17+AU23)</f>
        <v>10902409.136682021</v>
      </c>
      <c r="AV7" s="3852"/>
      <c r="AW7" s="3855">
        <v>16</v>
      </c>
      <c r="AX7" s="3856"/>
    </row>
    <row r="8" spans="1:57" s="2480" customFormat="1" ht="45" customHeight="1">
      <c r="A8" s="3857">
        <v>16.100000000000001</v>
      </c>
      <c r="B8" s="3857"/>
      <c r="C8" s="3858" t="s">
        <v>3674</v>
      </c>
      <c r="D8" s="3857"/>
      <c r="E8" s="3859"/>
      <c r="F8" s="3857"/>
      <c r="G8" s="3857"/>
      <c r="H8" s="3857"/>
      <c r="I8" s="3857"/>
      <c r="J8" s="3857"/>
      <c r="K8" s="3857"/>
      <c r="L8" s="3857"/>
      <c r="M8" s="3860"/>
      <c r="N8" s="3861"/>
      <c r="O8" s="3860">
        <f>SUM(O9:O12)</f>
        <v>272.10211997097889</v>
      </c>
      <c r="P8" s="3860">
        <f t="shared" ref="P8:W8" si="1">SUM(P9:P12)</f>
        <v>0</v>
      </c>
      <c r="Q8" s="3860">
        <f t="shared" si="1"/>
        <v>0</v>
      </c>
      <c r="R8" s="3860">
        <f t="shared" si="1"/>
        <v>0</v>
      </c>
      <c r="S8" s="3860">
        <f t="shared" si="1"/>
        <v>0</v>
      </c>
      <c r="T8" s="3860">
        <f t="shared" si="1"/>
        <v>0</v>
      </c>
      <c r="U8" s="3860">
        <f t="shared" si="1"/>
        <v>0</v>
      </c>
      <c r="V8" s="3860">
        <f t="shared" si="1"/>
        <v>0</v>
      </c>
      <c r="W8" s="3860">
        <f t="shared" si="1"/>
        <v>0</v>
      </c>
      <c r="X8" s="3862"/>
      <c r="Y8" s="3846"/>
      <c r="Z8" s="3846"/>
      <c r="AA8" s="3860">
        <f>SUM(AA9:AA12)</f>
        <v>0</v>
      </c>
      <c r="AB8" s="3846"/>
      <c r="AC8" s="3846"/>
      <c r="AD8" s="3846"/>
      <c r="AE8" s="3860">
        <f>SUM(AE9:AE12)</f>
        <v>0</v>
      </c>
      <c r="AF8" s="3846"/>
      <c r="AG8" s="3846"/>
      <c r="AH8" s="3846"/>
      <c r="AI8" s="3860">
        <f>SUM(AI9:AI12)</f>
        <v>0</v>
      </c>
      <c r="AJ8" s="3846"/>
      <c r="AK8" s="3846"/>
      <c r="AL8" s="3846"/>
      <c r="AM8" s="3860">
        <f>SUM(AM9:AM12)</f>
        <v>0</v>
      </c>
      <c r="AN8" s="3846"/>
      <c r="AO8" s="3846"/>
      <c r="AP8" s="3846"/>
      <c r="AQ8" s="3860">
        <f>SUM(AQ9:AQ12)</f>
        <v>0</v>
      </c>
      <c r="AR8" s="3846"/>
      <c r="AS8" s="3863">
        <f>SUM(AS9:AS12)</f>
        <v>0</v>
      </c>
      <c r="AT8" s="3863">
        <f>SUM(AT9:AT12)</f>
        <v>0</v>
      </c>
      <c r="AU8" s="3863">
        <f>SUM(AU9:AU12)</f>
        <v>0</v>
      </c>
      <c r="AV8" s="3862"/>
      <c r="AW8" s="3865">
        <v>16.100000000000001</v>
      </c>
      <c r="AX8" s="3866" t="s">
        <v>7609</v>
      </c>
    </row>
    <row r="9" spans="1:57" s="2480" customFormat="1" ht="62.25" customHeight="1">
      <c r="A9" s="3834" t="s">
        <v>3357</v>
      </c>
      <c r="B9" s="3834"/>
      <c r="C9" s="3867" t="s">
        <v>5154</v>
      </c>
      <c r="D9" s="5520" t="s">
        <v>5158</v>
      </c>
      <c r="E9" s="3859"/>
      <c r="F9" s="3868"/>
      <c r="G9" s="3868"/>
      <c r="H9" s="3868"/>
      <c r="I9" s="3868"/>
      <c r="J9" s="3868"/>
      <c r="K9" s="3868"/>
      <c r="L9" s="3868">
        <f>U9</f>
        <v>0</v>
      </c>
      <c r="M9" s="3869"/>
      <c r="N9" s="3870">
        <f>V9</f>
        <v>0</v>
      </c>
      <c r="O9" s="3869">
        <f>'16-A. PM sub Annex'!G2</f>
        <v>19.728000000000002</v>
      </c>
      <c r="P9" s="3871"/>
      <c r="Q9" s="3868"/>
      <c r="R9" s="3872"/>
      <c r="S9" s="3873"/>
      <c r="T9" s="3873"/>
      <c r="U9" s="3846">
        <f>IFERROR(AS9/AT9,0)</f>
        <v>0</v>
      </c>
      <c r="V9" s="3846">
        <f>Z9+AD9+AH9+AL9+AP9</f>
        <v>0</v>
      </c>
      <c r="W9" s="3869">
        <f>'16-A. PM sub Annex'!P2</f>
        <v>0</v>
      </c>
      <c r="X9" s="3862" t="str">
        <f>"STATE: "&amp;AB9&amp;"; PDY: "&amp;AF9&amp;"; KKL: "&amp;AJ9&amp;"; MHE: "&amp;AN9&amp;"; YNM: "&amp;AR9</f>
        <v xml:space="preserve">STATE: ; PDY: ; KKL: ; MHE: ; YNM: </v>
      </c>
      <c r="Y9" s="3846"/>
      <c r="Z9" s="3846"/>
      <c r="AA9" s="3846">
        <f>Y9*Z9</f>
        <v>0</v>
      </c>
      <c r="AB9" s="3846"/>
      <c r="AC9" s="3846"/>
      <c r="AD9" s="3846"/>
      <c r="AE9" s="3846">
        <f>AC9*AD9</f>
        <v>0</v>
      </c>
      <c r="AF9" s="3846"/>
      <c r="AG9" s="3846"/>
      <c r="AH9" s="3846"/>
      <c r="AI9" s="3846">
        <f>AG9*AH9</f>
        <v>0</v>
      </c>
      <c r="AJ9" s="3846"/>
      <c r="AK9" s="3846"/>
      <c r="AL9" s="3846"/>
      <c r="AM9" s="3846">
        <f>AK9*AL9</f>
        <v>0</v>
      </c>
      <c r="AN9" s="3846"/>
      <c r="AO9" s="3846"/>
      <c r="AP9" s="3846"/>
      <c r="AQ9" s="3846">
        <f>AO9*AP9</f>
        <v>0</v>
      </c>
      <c r="AR9" s="3846"/>
      <c r="AS9" s="3864">
        <f>AA9+AE9+AI9+AM9+AQ9</f>
        <v>0</v>
      </c>
      <c r="AT9" s="3846">
        <f>Z9+AD9+AH9+AL9+AP9</f>
        <v>0</v>
      </c>
      <c r="AU9" s="3864">
        <f>IFERROR((AS9/AT9),0)</f>
        <v>0</v>
      </c>
      <c r="AV9" s="3862" t="str">
        <f>"STATE: "&amp;AB9&amp;"; PDY: "&amp;AF9&amp;"; KKL: "&amp;AJ9&amp;"; MHE: "&amp;AN9&amp;"; YNM: "&amp;AR9</f>
        <v xml:space="preserve">STATE: ; PDY: ; KKL: ; MHE: ; YNM: </v>
      </c>
      <c r="AW9" s="3874" t="s">
        <v>3357</v>
      </c>
      <c r="AX9" s="3866"/>
    </row>
    <row r="10" spans="1:57" s="2480" customFormat="1" ht="59.25" customHeight="1">
      <c r="A10" s="3834" t="s">
        <v>3364</v>
      </c>
      <c r="B10" s="3834"/>
      <c r="C10" s="3867" t="s">
        <v>5155</v>
      </c>
      <c r="D10" s="5520"/>
      <c r="E10" s="3859"/>
      <c r="F10" s="3868"/>
      <c r="G10" s="3868"/>
      <c r="H10" s="3868"/>
      <c r="I10" s="3868"/>
      <c r="J10" s="3868"/>
      <c r="K10" s="3868"/>
      <c r="L10" s="3868">
        <f>U10</f>
        <v>0</v>
      </c>
      <c r="M10" s="3869"/>
      <c r="N10" s="3870">
        <f>V10</f>
        <v>0</v>
      </c>
      <c r="O10" s="3869">
        <f>'16-A. PM sub Annex'!H2</f>
        <v>151.31227999999999</v>
      </c>
      <c r="P10" s="3871"/>
      <c r="Q10" s="3868"/>
      <c r="R10" s="3872"/>
      <c r="S10" s="3873"/>
      <c r="T10" s="3873"/>
      <c r="U10" s="3846">
        <f>IFERROR(AS10/AT10,0)</f>
        <v>0</v>
      </c>
      <c r="V10" s="3846">
        <f>Z10+AD10+AH10+AL10+AP10</f>
        <v>0</v>
      </c>
      <c r="W10" s="3869">
        <f>'16-A. PM sub Annex'!Q2</f>
        <v>0</v>
      </c>
      <c r="X10" s="3862" t="str">
        <f>"STATE: "&amp;AB10&amp;"; PDY: "&amp;AF10&amp;"; KKL: "&amp;AJ10&amp;"; MHE: "&amp;AN10&amp;"; YNM: "&amp;AR10</f>
        <v xml:space="preserve">STATE: ; PDY: ; KKL: ; MHE: ; YNM: </v>
      </c>
      <c r="Y10" s="3846"/>
      <c r="Z10" s="3846"/>
      <c r="AA10" s="3846">
        <f>Y10*Z10</f>
        <v>0</v>
      </c>
      <c r="AB10" s="3846"/>
      <c r="AC10" s="3846"/>
      <c r="AD10" s="3846"/>
      <c r="AE10" s="3846">
        <f>AC10*AD10</f>
        <v>0</v>
      </c>
      <c r="AF10" s="3846"/>
      <c r="AG10" s="3846"/>
      <c r="AH10" s="3846"/>
      <c r="AI10" s="3846">
        <f>AG10*AH10</f>
        <v>0</v>
      </c>
      <c r="AJ10" s="3846"/>
      <c r="AK10" s="3846"/>
      <c r="AL10" s="3846"/>
      <c r="AM10" s="3846">
        <f>AK10*AL10</f>
        <v>0</v>
      </c>
      <c r="AN10" s="3846"/>
      <c r="AO10" s="3846"/>
      <c r="AP10" s="3846"/>
      <c r="AQ10" s="3846">
        <f>AO10*AP10</f>
        <v>0</v>
      </c>
      <c r="AR10" s="3846"/>
      <c r="AS10" s="3864">
        <f>AA10+AE10+AI10+AM10+AQ10</f>
        <v>0</v>
      </c>
      <c r="AT10" s="3846">
        <f>Z10+AD10+AH10+AL10+AP10</f>
        <v>0</v>
      </c>
      <c r="AU10" s="3864">
        <f>IFERROR((AS10/AT10),0)</f>
        <v>0</v>
      </c>
      <c r="AV10" s="3862" t="str">
        <f>"STATE: "&amp;AB10&amp;"; PDY: "&amp;AF10&amp;"; KKL: "&amp;AJ10&amp;"; MHE: "&amp;AN10&amp;"; YNM: "&amp;AR10</f>
        <v xml:space="preserve">STATE: ; PDY: ; KKL: ; MHE: ; YNM: </v>
      </c>
      <c r="AW10" s="3874" t="s">
        <v>3364</v>
      </c>
      <c r="AX10" s="3866"/>
    </row>
    <row r="11" spans="1:57" s="2480" customFormat="1" ht="64.5" customHeight="1">
      <c r="A11" s="3834" t="s">
        <v>3365</v>
      </c>
      <c r="B11" s="3834"/>
      <c r="C11" s="3867" t="s">
        <v>5156</v>
      </c>
      <c r="D11" s="5520"/>
      <c r="E11" s="3859"/>
      <c r="F11" s="3868"/>
      <c r="G11" s="3868"/>
      <c r="H11" s="3868"/>
      <c r="I11" s="3868"/>
      <c r="J11" s="3868"/>
      <c r="K11" s="3868"/>
      <c r="L11" s="3868">
        <f>U11</f>
        <v>0</v>
      </c>
      <c r="M11" s="3869"/>
      <c r="N11" s="3870">
        <f>V11</f>
        <v>0</v>
      </c>
      <c r="O11" s="3869">
        <f>'16-A. PM sub Annex'!I2</f>
        <v>75.002879970978896</v>
      </c>
      <c r="P11" s="3871"/>
      <c r="Q11" s="3868"/>
      <c r="R11" s="3872"/>
      <c r="S11" s="3873"/>
      <c r="T11" s="3873"/>
      <c r="U11" s="3846">
        <f t="shared" ref="U11:U28" si="2">IFERROR(AS11/AT11,0)</f>
        <v>0</v>
      </c>
      <c r="V11" s="3846">
        <f t="shared" ref="V11:V28" si="3">Z11+AD11+AH11+AL11+AP11</f>
        <v>0</v>
      </c>
      <c r="W11" s="3869">
        <f>'16-A. PM sub Annex'!R2</f>
        <v>0</v>
      </c>
      <c r="X11" s="3862" t="str">
        <f t="shared" ref="X11:X74" si="4">"STATE: "&amp;AB11&amp;"; PDY: "&amp;AF11&amp;"; KKL: "&amp;AJ11&amp;"; MHE: "&amp;AN11&amp;"; YNM: "&amp;AR11</f>
        <v xml:space="preserve">STATE: ; PDY: ; KKL: ; MHE: ; YNM: </v>
      </c>
      <c r="Y11" s="3846"/>
      <c r="Z11" s="3846"/>
      <c r="AA11" s="3846">
        <f>Y11*Z11</f>
        <v>0</v>
      </c>
      <c r="AB11" s="3846"/>
      <c r="AC11" s="3846"/>
      <c r="AD11" s="3846"/>
      <c r="AE11" s="3846">
        <f t="shared" ref="AE11:AE41" si="5">AC11*AD11</f>
        <v>0</v>
      </c>
      <c r="AF11" s="3846"/>
      <c r="AG11" s="3846"/>
      <c r="AH11" s="3846"/>
      <c r="AI11" s="3846">
        <f t="shared" ref="AI11:AI32" si="6">AG11*AH11</f>
        <v>0</v>
      </c>
      <c r="AJ11" s="3846"/>
      <c r="AK11" s="3846"/>
      <c r="AL11" s="3846"/>
      <c r="AM11" s="3846">
        <f t="shared" ref="AM11:AM41" si="7">AK11*AL11</f>
        <v>0</v>
      </c>
      <c r="AN11" s="3846"/>
      <c r="AO11" s="3846"/>
      <c r="AP11" s="3846"/>
      <c r="AQ11" s="3846">
        <f t="shared" ref="AQ11:AQ37" si="8">AO11*AP11</f>
        <v>0</v>
      </c>
      <c r="AR11" s="3846"/>
      <c r="AS11" s="3864">
        <f>AA11+AE11+AI11+AM11+AQ11</f>
        <v>0</v>
      </c>
      <c r="AT11" s="3846">
        <f>Z11+AD11+AH11+AL11+AP11</f>
        <v>0</v>
      </c>
      <c r="AU11" s="3864">
        <f>IFERROR((AS11/AT11),0)</f>
        <v>0</v>
      </c>
      <c r="AV11" s="3862" t="str">
        <f t="shared" ref="AV11:AV74" si="9">"STATE: "&amp;AB11&amp;"; PDY: "&amp;AF11&amp;"; KKL: "&amp;AJ11&amp;"; MHE: "&amp;AN11&amp;"; YNM: "&amp;AR11</f>
        <v xml:space="preserve">STATE: ; PDY: ; KKL: ; MHE: ; YNM: </v>
      </c>
      <c r="AW11" s="3874" t="s">
        <v>3365</v>
      </c>
      <c r="AX11" s="3866"/>
    </row>
    <row r="12" spans="1:57" s="2480" customFormat="1" ht="45" customHeight="1">
      <c r="A12" s="3834" t="s">
        <v>3367</v>
      </c>
      <c r="B12" s="3834"/>
      <c r="C12" s="3867" t="s">
        <v>5157</v>
      </c>
      <c r="D12" s="5520"/>
      <c r="E12" s="3859"/>
      <c r="F12" s="3868"/>
      <c r="G12" s="3868"/>
      <c r="H12" s="3868"/>
      <c r="I12" s="3868"/>
      <c r="J12" s="3868"/>
      <c r="K12" s="3868"/>
      <c r="L12" s="3868">
        <f>U12</f>
        <v>0</v>
      </c>
      <c r="M12" s="3869"/>
      <c r="N12" s="3870">
        <f>V12</f>
        <v>0</v>
      </c>
      <c r="O12" s="3869">
        <f>'16-A. PM sub Annex'!K2</f>
        <v>26.058960000000003</v>
      </c>
      <c r="P12" s="3871"/>
      <c r="Q12" s="3868"/>
      <c r="R12" s="3872"/>
      <c r="S12" s="3873"/>
      <c r="T12" s="3873"/>
      <c r="U12" s="3846">
        <f t="shared" si="2"/>
        <v>0</v>
      </c>
      <c r="V12" s="3846">
        <f t="shared" si="3"/>
        <v>0</v>
      </c>
      <c r="W12" s="3869">
        <f>'16-A. PM sub Annex'!S2</f>
        <v>0</v>
      </c>
      <c r="X12" s="3862" t="str">
        <f t="shared" si="4"/>
        <v xml:space="preserve">STATE: ; PDY: ; KKL: ; MHE: ; YNM: </v>
      </c>
      <c r="Y12" s="3846"/>
      <c r="Z12" s="3846"/>
      <c r="AA12" s="3846">
        <f>Y12*Z12</f>
        <v>0</v>
      </c>
      <c r="AB12" s="3846"/>
      <c r="AC12" s="3846"/>
      <c r="AD12" s="3846"/>
      <c r="AE12" s="3846">
        <f t="shared" si="5"/>
        <v>0</v>
      </c>
      <c r="AF12" s="3846"/>
      <c r="AG12" s="3846"/>
      <c r="AH12" s="3846"/>
      <c r="AI12" s="3846">
        <f t="shared" si="6"/>
        <v>0</v>
      </c>
      <c r="AJ12" s="3846"/>
      <c r="AK12" s="3846"/>
      <c r="AL12" s="3846"/>
      <c r="AM12" s="3846">
        <f t="shared" si="7"/>
        <v>0</v>
      </c>
      <c r="AN12" s="3846"/>
      <c r="AO12" s="3846"/>
      <c r="AP12" s="3846"/>
      <c r="AQ12" s="3846">
        <f t="shared" si="8"/>
        <v>0</v>
      </c>
      <c r="AR12" s="3846"/>
      <c r="AS12" s="3864">
        <f>AA12+AE12+AI12+AM12+AQ12</f>
        <v>0</v>
      </c>
      <c r="AT12" s="3846">
        <f>Z12+AD12+AH12+AL12+AP12</f>
        <v>0</v>
      </c>
      <c r="AU12" s="3864">
        <f>IFERROR((AS12/AT12),0)</f>
        <v>0</v>
      </c>
      <c r="AV12" s="3862" t="str">
        <f t="shared" si="9"/>
        <v xml:space="preserve">STATE: ; PDY: ; KKL: ; MHE: ; YNM: </v>
      </c>
      <c r="AW12" s="3874" t="s">
        <v>3367</v>
      </c>
      <c r="AX12" s="3866"/>
    </row>
    <row r="13" spans="1:57" s="2480" customFormat="1" ht="45" customHeight="1">
      <c r="A13" s="3857">
        <v>16.2</v>
      </c>
      <c r="B13" s="3857"/>
      <c r="C13" s="3857" t="s">
        <v>2897</v>
      </c>
      <c r="D13" s="3857"/>
      <c r="E13" s="3859"/>
      <c r="F13" s="3875"/>
      <c r="G13" s="3875"/>
      <c r="H13" s="3875"/>
      <c r="I13" s="3875"/>
      <c r="J13" s="3875"/>
      <c r="K13" s="3875"/>
      <c r="L13" s="3875"/>
      <c r="M13" s="3860"/>
      <c r="N13" s="3876"/>
      <c r="O13" s="3860">
        <f>SUM(O14:O16)</f>
        <v>6.5</v>
      </c>
      <c r="P13" s="3860">
        <f t="shared" ref="P13:W13" si="10">SUM(P14:P16)</f>
        <v>0</v>
      </c>
      <c r="Q13" s="3860">
        <f t="shared" si="10"/>
        <v>0</v>
      </c>
      <c r="R13" s="3860">
        <f t="shared" si="10"/>
        <v>0</v>
      </c>
      <c r="S13" s="3860">
        <f t="shared" si="10"/>
        <v>0</v>
      </c>
      <c r="T13" s="3860">
        <f t="shared" si="10"/>
        <v>0</v>
      </c>
      <c r="U13" s="3860">
        <f t="shared" si="10"/>
        <v>33137.254901960783</v>
      </c>
      <c r="V13" s="3860">
        <f t="shared" si="10"/>
        <v>47</v>
      </c>
      <c r="W13" s="3860">
        <f t="shared" si="10"/>
        <v>650000</v>
      </c>
      <c r="X13" s="3862"/>
      <c r="Y13" s="3846"/>
      <c r="Z13" s="3846"/>
      <c r="AA13" s="3860">
        <f>SUM(AA14:AA16)</f>
        <v>350000</v>
      </c>
      <c r="AB13" s="3846"/>
      <c r="AC13" s="3846"/>
      <c r="AD13" s="3846"/>
      <c r="AE13" s="3860">
        <f>SUM(AE14:AE16)</f>
        <v>200000</v>
      </c>
      <c r="AF13" s="3846"/>
      <c r="AG13" s="3846"/>
      <c r="AH13" s="3846"/>
      <c r="AI13" s="3860">
        <f>SUM(AI14:AI16)</f>
        <v>80000</v>
      </c>
      <c r="AJ13" s="3846"/>
      <c r="AK13" s="3846"/>
      <c r="AL13" s="3846"/>
      <c r="AM13" s="3860">
        <f>SUM(AM14:AM16)</f>
        <v>10000</v>
      </c>
      <c r="AN13" s="3846"/>
      <c r="AO13" s="3846"/>
      <c r="AP13" s="3846"/>
      <c r="AQ13" s="3860">
        <f>SUM(AQ14:AQ16)</f>
        <v>10000</v>
      </c>
      <c r="AR13" s="3846"/>
      <c r="AS13" s="3860">
        <f>SUM(AS14:AS16)</f>
        <v>650000</v>
      </c>
      <c r="AT13" s="3860">
        <f>SUM(AT14:AT16)</f>
        <v>47</v>
      </c>
      <c r="AU13" s="3860">
        <f>SUM(AU14:AU16)</f>
        <v>33137.254901960783</v>
      </c>
      <c r="AV13" s="3862"/>
      <c r="AW13" s="3865">
        <v>16.2</v>
      </c>
      <c r="AX13" s="3866"/>
    </row>
    <row r="14" spans="1:57" s="2480" customFormat="1" ht="92.25" customHeight="1">
      <c r="A14" s="3847" t="s">
        <v>3379</v>
      </c>
      <c r="B14" s="3877" t="s">
        <v>2322</v>
      </c>
      <c r="C14" s="3847" t="s">
        <v>4101</v>
      </c>
      <c r="D14" s="3878"/>
      <c r="E14" s="3895" t="s">
        <v>6232</v>
      </c>
      <c r="F14" s="3879"/>
      <c r="G14" s="3879"/>
      <c r="H14" s="3879"/>
      <c r="I14" s="3879"/>
      <c r="J14" s="3879"/>
      <c r="K14" s="3879"/>
      <c r="L14" s="3868">
        <f>U14</f>
        <v>0</v>
      </c>
      <c r="M14" s="3880">
        <f>L14/100000</f>
        <v>0</v>
      </c>
      <c r="N14" s="3870">
        <f>V14</f>
        <v>0</v>
      </c>
      <c r="O14" s="3881">
        <f>M14*N14</f>
        <v>0</v>
      </c>
      <c r="P14" s="3882"/>
      <c r="Q14" s="3847">
        <f>'Ab1. RMNCH+A'!Q391</f>
        <v>0</v>
      </c>
      <c r="R14" s="3883">
        <f>'Ab1. RMNCH+A'!R391</f>
        <v>0</v>
      </c>
      <c r="S14" s="3873"/>
      <c r="T14" s="3873"/>
      <c r="U14" s="3884">
        <f t="shared" si="2"/>
        <v>0</v>
      </c>
      <c r="V14" s="3884">
        <f t="shared" si="3"/>
        <v>0</v>
      </c>
      <c r="W14" s="3884">
        <f t="shared" ref="W14:W28" si="11">U14*V14</f>
        <v>0</v>
      </c>
      <c r="X14" s="3862" t="str">
        <f t="shared" si="4"/>
        <v xml:space="preserve">STATE: ; PDY: ; KKL: ; MHE: ; YNM: </v>
      </c>
      <c r="Y14" s="1550"/>
      <c r="Z14" s="1550"/>
      <c r="AA14" s="1551">
        <f>Y14*Z14</f>
        <v>0</v>
      </c>
      <c r="AB14" s="1551"/>
      <c r="AC14" s="1550"/>
      <c r="AD14" s="1550"/>
      <c r="AE14" s="1551">
        <f>AC14*AD14</f>
        <v>0</v>
      </c>
      <c r="AF14" s="1551"/>
      <c r="AG14" s="1550"/>
      <c r="AH14" s="1550"/>
      <c r="AI14" s="3885">
        <f>AG14*AH14</f>
        <v>0</v>
      </c>
      <c r="AJ14" s="1551"/>
      <c r="AK14" s="1550"/>
      <c r="AL14" s="1550"/>
      <c r="AM14" s="1551">
        <f>AK14*AL14</f>
        <v>0</v>
      </c>
      <c r="AN14" s="1551"/>
      <c r="AO14" s="1550"/>
      <c r="AP14" s="1550"/>
      <c r="AQ14" s="1551">
        <f>AO14*AP14</f>
        <v>0</v>
      </c>
      <c r="AR14" s="1551"/>
      <c r="AS14" s="3864">
        <f>AA14+AE14+AI14+AM14+AQ14</f>
        <v>0</v>
      </c>
      <c r="AT14" s="3846">
        <f>Z14+AD14+AH14+AL14+AP14</f>
        <v>0</v>
      </c>
      <c r="AU14" s="3864">
        <f>IFERROR((AS14/AT14),0)</f>
        <v>0</v>
      </c>
      <c r="AV14" s="3862" t="str">
        <f t="shared" si="9"/>
        <v xml:space="preserve">STATE: ; PDY: ; KKL: ; MHE: ; YNM: </v>
      </c>
      <c r="AW14" s="3886" t="s">
        <v>3379</v>
      </c>
      <c r="AX14" s="3887" t="s">
        <v>6231</v>
      </c>
    </row>
    <row r="15" spans="1:57" s="2480" customFormat="1" ht="82.5" customHeight="1">
      <c r="A15" s="3847" t="s">
        <v>3423</v>
      </c>
      <c r="B15" s="3877" t="s">
        <v>2216</v>
      </c>
      <c r="C15" s="3847" t="s">
        <v>2898</v>
      </c>
      <c r="D15" s="3878"/>
      <c r="E15" s="3859"/>
      <c r="F15" s="3879"/>
      <c r="G15" s="3879"/>
      <c r="H15" s="3879"/>
      <c r="I15" s="3879"/>
      <c r="J15" s="3879"/>
      <c r="K15" s="3879"/>
      <c r="L15" s="3868">
        <f>U15</f>
        <v>6666.666666666667</v>
      </c>
      <c r="M15" s="3880">
        <f>L15/100000</f>
        <v>6.6666666666666666E-2</v>
      </c>
      <c r="N15" s="3870">
        <f>V15</f>
        <v>30</v>
      </c>
      <c r="O15" s="3881">
        <f>M15*N15</f>
        <v>2</v>
      </c>
      <c r="P15" s="3882"/>
      <c r="Q15" s="3847">
        <f>'Ab1. RMNCH+A'!Q392</f>
        <v>0</v>
      </c>
      <c r="R15" s="3883">
        <f>'Ab1. RMNCH+A'!R392</f>
        <v>0</v>
      </c>
      <c r="S15" s="3873"/>
      <c r="T15" s="3873"/>
      <c r="U15" s="3884">
        <f t="shared" si="2"/>
        <v>6666.666666666667</v>
      </c>
      <c r="V15" s="3884">
        <f t="shared" si="3"/>
        <v>30</v>
      </c>
      <c r="W15" s="3884">
        <f t="shared" si="11"/>
        <v>200000</v>
      </c>
      <c r="X15" s="3862" t="str">
        <f t="shared" si="4"/>
        <v xml:space="preserve">STATE: Vehicle hiring, TA/DA, POL and miscellaneous Expenditure - Rs.100000/-; PDY: Vehicle hiring, TA/DA, POL and miscellaneous Expenditure - Rs.50000/-; KKL: Vehicle hiring, TA/DA, POL and miscellaneous Expenditure - Rs.50000/-; MHE: ; YNM: </v>
      </c>
      <c r="Y15" s="1550">
        <v>10000</v>
      </c>
      <c r="Z15" s="1550">
        <v>10</v>
      </c>
      <c r="AA15" s="1551">
        <f>Y15*Z15</f>
        <v>100000</v>
      </c>
      <c r="AB15" s="1551" t="s">
        <v>6619</v>
      </c>
      <c r="AC15" s="1550">
        <v>5000</v>
      </c>
      <c r="AD15" s="1550">
        <v>10</v>
      </c>
      <c r="AE15" s="1551">
        <f>AC15*AD15</f>
        <v>50000</v>
      </c>
      <c r="AF15" s="1551" t="s">
        <v>6620</v>
      </c>
      <c r="AG15" s="1550">
        <v>5000</v>
      </c>
      <c r="AH15" s="1550">
        <v>10</v>
      </c>
      <c r="AI15" s="1551">
        <f>AG15*AH15</f>
        <v>50000</v>
      </c>
      <c r="AJ15" s="1551" t="s">
        <v>6620</v>
      </c>
      <c r="AK15" s="3885"/>
      <c r="AL15" s="3885"/>
      <c r="AM15" s="3885">
        <f>AK15*AL15</f>
        <v>0</v>
      </c>
      <c r="AN15" s="3888"/>
      <c r="AO15" s="3885"/>
      <c r="AP15" s="3885"/>
      <c r="AQ15" s="3885">
        <f>AO15*AP15</f>
        <v>0</v>
      </c>
      <c r="AR15" s="3888"/>
      <c r="AS15" s="3864">
        <f>AA15+AE15+AI15+AM15+AQ15</f>
        <v>200000</v>
      </c>
      <c r="AT15" s="3846">
        <f>Z15+AD15+AH15+AL15+AP15</f>
        <v>30</v>
      </c>
      <c r="AU15" s="3864">
        <f>IFERROR((AS15/AT15),0)</f>
        <v>6666.666666666667</v>
      </c>
      <c r="AV15" s="3862" t="str">
        <f t="shared" si="9"/>
        <v xml:space="preserve">STATE: Vehicle hiring, TA/DA, POL and miscellaneous Expenditure - Rs.100000/-; PDY: Vehicle hiring, TA/DA, POL and miscellaneous Expenditure - Rs.50000/-; KKL: Vehicle hiring, TA/DA, POL and miscellaneous Expenditure - Rs.50000/-; MHE: ; YNM: </v>
      </c>
      <c r="AW15" s="3886" t="s">
        <v>3423</v>
      </c>
      <c r="AX15" s="3887" t="s">
        <v>6232</v>
      </c>
      <c r="AY15" s="4986" t="s">
        <v>7995</v>
      </c>
    </row>
    <row r="16" spans="1:57" s="2480" customFormat="1" ht="245.25" customHeight="1">
      <c r="A16" s="3889" t="s">
        <v>3675</v>
      </c>
      <c r="B16" s="3847" t="s">
        <v>2323</v>
      </c>
      <c r="C16" s="3890" t="s">
        <v>3676</v>
      </c>
      <c r="D16" s="3878"/>
      <c r="E16" s="3895" t="s">
        <v>6231</v>
      </c>
      <c r="F16" s="3879"/>
      <c r="G16" s="3879"/>
      <c r="H16" s="3879"/>
      <c r="I16" s="3879"/>
      <c r="J16" s="3879"/>
      <c r="K16" s="3879"/>
      <c r="L16" s="3868">
        <f>U16</f>
        <v>26470.588235294119</v>
      </c>
      <c r="M16" s="3880">
        <f>L16/100000</f>
        <v>0.26470588235294118</v>
      </c>
      <c r="N16" s="3870">
        <f>V16</f>
        <v>17</v>
      </c>
      <c r="O16" s="3881">
        <f>M16*N16</f>
        <v>4.5</v>
      </c>
      <c r="P16" s="3882"/>
      <c r="Q16" s="3847">
        <f>'Ab1. RMNCH+A'!Q393</f>
        <v>0</v>
      </c>
      <c r="R16" s="3883">
        <f>'Ab1. RMNCH+A'!R393</f>
        <v>0</v>
      </c>
      <c r="S16" s="3873"/>
      <c r="T16" s="3873"/>
      <c r="U16" s="3884">
        <f t="shared" si="2"/>
        <v>26470.588235294119</v>
      </c>
      <c r="V16" s="3884">
        <f t="shared" si="3"/>
        <v>17</v>
      </c>
      <c r="W16" s="3884">
        <f t="shared" si="11"/>
        <v>450000</v>
      </c>
      <c r="X16" s="3862" t="str">
        <f t="shared" si="4"/>
        <v>STATE: State PNDT cell : Inspection &amp; Meeting &amp; State vigilance squad (Inspection) / decoy Operation - Rs.80000/- Mointoring committee (SIMC) - Rs.50000/-  Web Site Creation and Mapping of all the Scan Centers (Govt. &amp; Pvt.) in UT of Puducherry for PNDT Activities - 120000/- (Total - Rs.250000/-) ; PDY: PNDT - Operating Cost includes meeting, workshop, IEC and Hiring of Legal consultant (TOR) - Rs.50000/- &amp; District vigilance squad - Rs.50000/-, Mointoring committee (DIMC) - Rs.50000/- (Total - Rs.150000/-) ; KKL: PNDT - Operating Cost includes meeting, workshop, IEC and Hiring of Legal consultant (Total - Rs.30,000/-); MHE: PNDT - Operating Cost includes meeting, workshop, IEC and Hiring of Legal consultant (Total - Rs.10,000/-); YNM: PNDT - Operating Cost includes meeting, workshop, IEC and Hiring of Legal consultant (Total - Rs.10,000/-)</v>
      </c>
      <c r="Y16" s="3885">
        <v>50000</v>
      </c>
      <c r="Z16" s="3885">
        <v>5</v>
      </c>
      <c r="AA16" s="3885">
        <f>Y16*Z16</f>
        <v>250000</v>
      </c>
      <c r="AB16" s="3891" t="s">
        <v>7740</v>
      </c>
      <c r="AC16" s="3885">
        <v>30000</v>
      </c>
      <c r="AD16" s="3885">
        <v>5</v>
      </c>
      <c r="AE16" s="3885">
        <f>AC16*AD16</f>
        <v>150000</v>
      </c>
      <c r="AF16" s="3888" t="s">
        <v>6612</v>
      </c>
      <c r="AG16" s="3885">
        <v>10000</v>
      </c>
      <c r="AH16" s="3885">
        <v>3</v>
      </c>
      <c r="AI16" s="3885">
        <f>AG16*AH16</f>
        <v>30000</v>
      </c>
      <c r="AJ16" s="3888" t="s">
        <v>6613</v>
      </c>
      <c r="AK16" s="3885">
        <v>5000</v>
      </c>
      <c r="AL16" s="3885">
        <v>2</v>
      </c>
      <c r="AM16" s="3885">
        <f>AK16*AL16</f>
        <v>10000</v>
      </c>
      <c r="AN16" s="3888" t="s">
        <v>6614</v>
      </c>
      <c r="AO16" s="3885">
        <v>5000</v>
      </c>
      <c r="AP16" s="3885">
        <v>2</v>
      </c>
      <c r="AQ16" s="3885">
        <f>AO16*AP16</f>
        <v>10000</v>
      </c>
      <c r="AR16" s="3888" t="s">
        <v>6614</v>
      </c>
      <c r="AS16" s="3864">
        <f>AA16+AE16+AI16+AM16+AQ16</f>
        <v>450000</v>
      </c>
      <c r="AT16" s="3846">
        <f>Z16+AD16+AH16+AL16+AP16</f>
        <v>17</v>
      </c>
      <c r="AU16" s="3864">
        <f>IFERROR((AS16/AT16),0)</f>
        <v>26470.588235294119</v>
      </c>
      <c r="AV16" s="3862" t="str">
        <f t="shared" si="9"/>
        <v>STATE: State PNDT cell : Inspection &amp; Meeting &amp; State vigilance squad (Inspection) / decoy Operation - Rs.80000/- Mointoring committee (SIMC) - Rs.50000/-  Web Site Creation and Mapping of all the Scan Centers (Govt. &amp; Pvt.) in UT of Puducherry for PNDT Activities - 120000/- (Total - Rs.250000/-) ; PDY: PNDT - Operating Cost includes meeting, workshop, IEC and Hiring of Legal consultant (TOR) - Rs.50000/- &amp; District vigilance squad - Rs.50000/-, Mointoring committee (DIMC) - Rs.50000/- (Total - Rs.150000/-) ; KKL: PNDT - Operating Cost includes meeting, workshop, IEC and Hiring of Legal consultant (Total - Rs.30,000/-); MHE: PNDT - Operating Cost includes meeting, workshop, IEC and Hiring of Legal consultant (Total - Rs.10,000/-); YNM: PNDT - Operating Cost includes meeting, workshop, IEC and Hiring of Legal consultant (Total - Rs.10,000/-)</v>
      </c>
      <c r="AW16" s="3892" t="s">
        <v>3675</v>
      </c>
      <c r="AX16" s="3866" t="s">
        <v>6232</v>
      </c>
      <c r="AY16" s="4986" t="s">
        <v>7995</v>
      </c>
    </row>
    <row r="17" spans="1:51" s="2480" customFormat="1" ht="45" customHeight="1">
      <c r="A17" s="3857">
        <v>16.3</v>
      </c>
      <c r="B17" s="3857"/>
      <c r="C17" s="3857" t="s">
        <v>2899</v>
      </c>
      <c r="D17" s="3857"/>
      <c r="E17" s="3893"/>
      <c r="F17" s="3875"/>
      <c r="G17" s="3875"/>
      <c r="H17" s="3875"/>
      <c r="I17" s="3875"/>
      <c r="J17" s="3875"/>
      <c r="K17" s="3875"/>
      <c r="L17" s="3875"/>
      <c r="M17" s="3860"/>
      <c r="N17" s="3875"/>
      <c r="O17" s="3860">
        <f>SUM(O18:O22)</f>
        <v>11.9990028999856</v>
      </c>
      <c r="P17" s="3860">
        <f t="shared" ref="P17:W17" si="12">SUM(P18:P22)</f>
        <v>0</v>
      </c>
      <c r="Q17" s="3860">
        <f t="shared" si="12"/>
        <v>0</v>
      </c>
      <c r="R17" s="3860">
        <f t="shared" si="12"/>
        <v>0</v>
      </c>
      <c r="S17" s="3860">
        <f t="shared" si="12"/>
        <v>0</v>
      </c>
      <c r="T17" s="3860">
        <f t="shared" si="12"/>
        <v>0</v>
      </c>
      <c r="U17" s="3860">
        <f t="shared" si="12"/>
        <v>27714.000828567314</v>
      </c>
      <c r="V17" s="3860">
        <f t="shared" si="12"/>
        <v>360</v>
      </c>
      <c r="W17" s="3860">
        <f t="shared" si="12"/>
        <v>1199900.28999856</v>
      </c>
      <c r="X17" s="3862"/>
      <c r="Y17" s="3846"/>
      <c r="Z17" s="3846"/>
      <c r="AA17" s="3860">
        <f>SUM(AA18:AA22)</f>
        <v>100000</v>
      </c>
      <c r="AB17" s="3846"/>
      <c r="AC17" s="3846"/>
      <c r="AD17" s="3846"/>
      <c r="AE17" s="3860">
        <f>SUM(AE18:AE22)</f>
        <v>865499.99999855994</v>
      </c>
      <c r="AF17" s="3846"/>
      <c r="AG17" s="3846"/>
      <c r="AH17" s="3846"/>
      <c r="AI17" s="3860">
        <f>SUM(AI18:AI22)</f>
        <v>136000.28999999998</v>
      </c>
      <c r="AJ17" s="3846"/>
      <c r="AK17" s="3846"/>
      <c r="AL17" s="3846"/>
      <c r="AM17" s="3860">
        <f>SUM(AM18:AM22)</f>
        <v>40800</v>
      </c>
      <c r="AN17" s="3846"/>
      <c r="AO17" s="3846"/>
      <c r="AP17" s="3846"/>
      <c r="AQ17" s="3860">
        <f>SUM(AQ18:AQ22)</f>
        <v>57600</v>
      </c>
      <c r="AR17" s="3846"/>
      <c r="AS17" s="3860">
        <f>SUM(AS18:AS22)</f>
        <v>1199900.28999856</v>
      </c>
      <c r="AT17" s="3860">
        <f>SUM(AT18:AT22)</f>
        <v>360</v>
      </c>
      <c r="AU17" s="3860">
        <f>SUM(AU18:AU22)</f>
        <v>27714.000828567314</v>
      </c>
      <c r="AV17" s="3862"/>
      <c r="AW17" s="3865">
        <v>16.3</v>
      </c>
      <c r="AX17" s="3866"/>
    </row>
    <row r="18" spans="1:51" s="2480" customFormat="1" ht="45" customHeight="1">
      <c r="A18" s="3847" t="s">
        <v>3454</v>
      </c>
      <c r="B18" s="3894" t="s">
        <v>2900</v>
      </c>
      <c r="C18" s="3847" t="s">
        <v>4102</v>
      </c>
      <c r="D18" s="3878"/>
      <c r="E18" s="3895" t="s">
        <v>6234</v>
      </c>
      <c r="F18" s="3879"/>
      <c r="G18" s="3879"/>
      <c r="H18" s="3879"/>
      <c r="I18" s="3879"/>
      <c r="J18" s="3879"/>
      <c r="K18" s="3879"/>
      <c r="L18" s="3896">
        <f>U18</f>
        <v>0</v>
      </c>
      <c r="M18" s="3880">
        <f>L18/100000</f>
        <v>0</v>
      </c>
      <c r="N18" s="3870">
        <f>V18</f>
        <v>0</v>
      </c>
      <c r="O18" s="3881">
        <f>M18*N18</f>
        <v>0</v>
      </c>
      <c r="P18" s="3882"/>
      <c r="Q18" s="3897">
        <f>'Ab4. HMIS-MCTS'!Q21</f>
        <v>0</v>
      </c>
      <c r="R18" s="3898">
        <f>'Ab4. HMIS-MCTS'!R21</f>
        <v>0</v>
      </c>
      <c r="S18" s="3873"/>
      <c r="T18" s="3873"/>
      <c r="U18" s="3884">
        <f t="shared" si="2"/>
        <v>0</v>
      </c>
      <c r="V18" s="3884">
        <f t="shared" si="3"/>
        <v>0</v>
      </c>
      <c r="W18" s="3884">
        <f t="shared" si="11"/>
        <v>0</v>
      </c>
      <c r="X18" s="3862" t="str">
        <f t="shared" si="4"/>
        <v xml:space="preserve">STATE: ; PDY: ; KKL: ; MHE: ; YNM: </v>
      </c>
      <c r="Y18" s="3846"/>
      <c r="Z18" s="3846"/>
      <c r="AA18" s="3846">
        <f>Y18*Z18</f>
        <v>0</v>
      </c>
      <c r="AB18" s="3846"/>
      <c r="AC18" s="3846"/>
      <c r="AD18" s="3846"/>
      <c r="AE18" s="3846">
        <f t="shared" si="5"/>
        <v>0</v>
      </c>
      <c r="AF18" s="3846"/>
      <c r="AG18" s="3846"/>
      <c r="AH18" s="3846"/>
      <c r="AI18" s="3846">
        <f t="shared" si="6"/>
        <v>0</v>
      </c>
      <c r="AJ18" s="3846"/>
      <c r="AK18" s="3846"/>
      <c r="AL18" s="3846"/>
      <c r="AM18" s="3846">
        <f t="shared" si="7"/>
        <v>0</v>
      </c>
      <c r="AN18" s="3846"/>
      <c r="AO18" s="3846"/>
      <c r="AP18" s="3846"/>
      <c r="AQ18" s="3846">
        <f t="shared" si="8"/>
        <v>0</v>
      </c>
      <c r="AR18" s="3846"/>
      <c r="AS18" s="3864">
        <f>AA18+AE18+AI18+AM18+AQ18</f>
        <v>0</v>
      </c>
      <c r="AT18" s="3846">
        <f>Z18+AD18+AH18+AL18+AP18</f>
        <v>0</v>
      </c>
      <c r="AU18" s="3864">
        <f>IFERROR((AS18/AT18),0)</f>
        <v>0</v>
      </c>
      <c r="AV18" s="3862" t="str">
        <f t="shared" si="9"/>
        <v xml:space="preserve">STATE: ; PDY: ; KKL: ; MHE: ; YNM: </v>
      </c>
      <c r="AW18" s="3886" t="s">
        <v>3454</v>
      </c>
      <c r="AX18" s="3866" t="s">
        <v>6231</v>
      </c>
    </row>
    <row r="19" spans="1:51" s="2480" customFormat="1" ht="153.75" customHeight="1">
      <c r="A19" s="3847" t="s">
        <v>3493</v>
      </c>
      <c r="B19" s="3894" t="s">
        <v>2901</v>
      </c>
      <c r="C19" s="3847" t="s">
        <v>2902</v>
      </c>
      <c r="D19" s="3878"/>
      <c r="E19" s="3859" t="s">
        <v>6231</v>
      </c>
      <c r="F19" s="3879"/>
      <c r="G19" s="3879"/>
      <c r="H19" s="3879"/>
      <c r="I19" s="3899"/>
      <c r="J19" s="3899"/>
      <c r="K19" s="3879"/>
      <c r="L19" s="3896">
        <f>U19</f>
        <v>25000</v>
      </c>
      <c r="M19" s="3880">
        <f>L19/100000</f>
        <v>0.25</v>
      </c>
      <c r="N19" s="3870">
        <f>V19</f>
        <v>10</v>
      </c>
      <c r="O19" s="3881">
        <f>M19*N19</f>
        <v>2.5</v>
      </c>
      <c r="P19" s="3882"/>
      <c r="Q19" s="3897">
        <f>'Ab4. HMIS-MCTS'!Q22</f>
        <v>0</v>
      </c>
      <c r="R19" s="3898">
        <f>'Ab4. HMIS-MCTS'!R22</f>
        <v>0</v>
      </c>
      <c r="S19" s="3873"/>
      <c r="T19" s="3873"/>
      <c r="U19" s="3884">
        <f t="shared" si="2"/>
        <v>25000</v>
      </c>
      <c r="V19" s="3884">
        <f t="shared" si="3"/>
        <v>10</v>
      </c>
      <c r="W19" s="3884">
        <f t="shared" si="11"/>
        <v>250000</v>
      </c>
      <c r="X19" s="3862" t="str">
        <f t="shared" si="4"/>
        <v xml:space="preserve">STATE: Mobility Support for HMIS &amp; MCTS - Rs.1.00 Lakhs; PDY: Mobility Support for HMIS &amp; MCTS - Rs.1.50 Lakhs; KKL: ; MHE: ; YNM: </v>
      </c>
      <c r="Y19" s="1550">
        <v>25000</v>
      </c>
      <c r="Z19" s="1550">
        <v>4</v>
      </c>
      <c r="AA19" s="1551">
        <f>Y19*Z19</f>
        <v>100000</v>
      </c>
      <c r="AB19" s="1551" t="s">
        <v>6621</v>
      </c>
      <c r="AC19" s="1550">
        <v>25000</v>
      </c>
      <c r="AD19" s="1550">
        <v>6</v>
      </c>
      <c r="AE19" s="1551">
        <f t="shared" si="5"/>
        <v>150000</v>
      </c>
      <c r="AF19" s="1551" t="s">
        <v>6622</v>
      </c>
      <c r="AG19" s="1550"/>
      <c r="AH19" s="1550"/>
      <c r="AI19" s="1551">
        <f t="shared" si="6"/>
        <v>0</v>
      </c>
      <c r="AJ19" s="1551"/>
      <c r="AK19" s="1550"/>
      <c r="AL19" s="1550"/>
      <c r="AM19" s="1551">
        <f t="shared" si="7"/>
        <v>0</v>
      </c>
      <c r="AN19" s="1551"/>
      <c r="AO19" s="1550"/>
      <c r="AP19" s="1550"/>
      <c r="AQ19" s="1551">
        <f t="shared" si="8"/>
        <v>0</v>
      </c>
      <c r="AR19" s="1551"/>
      <c r="AS19" s="3864">
        <f>AA19+AE19+AI19+AM19+AQ19</f>
        <v>250000</v>
      </c>
      <c r="AT19" s="3846">
        <f>Z19+AD19+AH19+AL19+AP19</f>
        <v>10</v>
      </c>
      <c r="AU19" s="3864">
        <f>IFERROR((AS19/AT19),0)</f>
        <v>25000</v>
      </c>
      <c r="AV19" s="3862" t="str">
        <f t="shared" si="9"/>
        <v xml:space="preserve">STATE: Mobility Support for HMIS &amp; MCTS - Rs.1.00 Lakhs; PDY: Mobility Support for HMIS &amp; MCTS - Rs.1.50 Lakhs; KKL: ; MHE: ; YNM: </v>
      </c>
      <c r="AW19" s="3886" t="s">
        <v>3493</v>
      </c>
      <c r="AX19" s="3900" t="s">
        <v>6233</v>
      </c>
      <c r="AY19" s="4986" t="s">
        <v>8129</v>
      </c>
    </row>
    <row r="20" spans="1:51" s="2480" customFormat="1" ht="323.25" customHeight="1">
      <c r="A20" s="3847" t="s">
        <v>3499</v>
      </c>
      <c r="B20" s="3894" t="s">
        <v>2903</v>
      </c>
      <c r="C20" s="3894" t="s">
        <v>2904</v>
      </c>
      <c r="D20" s="3878"/>
      <c r="E20" s="3895"/>
      <c r="F20" s="3879"/>
      <c r="G20" s="3879"/>
      <c r="H20" s="3879"/>
      <c r="I20" s="3899"/>
      <c r="J20" s="3899"/>
      <c r="K20" s="3901"/>
      <c r="L20" s="3896">
        <f>U20</f>
        <v>2714.0008285673143</v>
      </c>
      <c r="M20" s="3880">
        <f>L20/100000</f>
        <v>2.7140008285673142E-2</v>
      </c>
      <c r="N20" s="3870">
        <f>V20</f>
        <v>350</v>
      </c>
      <c r="O20" s="3881">
        <f>M20*N20</f>
        <v>9.4990028999855998</v>
      </c>
      <c r="P20" s="3882"/>
      <c r="Q20" s="3897">
        <f>'Ab4. HMIS-MCTS'!Q23</f>
        <v>0</v>
      </c>
      <c r="R20" s="3898">
        <f>'Ab4. HMIS-MCTS'!R23</f>
        <v>0</v>
      </c>
      <c r="S20" s="3873"/>
      <c r="T20" s="3873"/>
      <c r="U20" s="3884">
        <f t="shared" si="2"/>
        <v>2714.0008285673143</v>
      </c>
      <c r="V20" s="3884">
        <f t="shared" si="3"/>
        <v>350</v>
      </c>
      <c r="W20" s="3884">
        <f t="shared" si="11"/>
        <v>949900.28999855998</v>
      </c>
      <c r="X20" s="3862" t="str">
        <f>"STATE: "&amp;AB20&amp;"; PDY: "&amp;AF20&amp;"; KKL: "&amp;AJ20&amp;"; MHE: "&amp;AN20&amp;"; YNM: "&amp;AR20</f>
        <v>STATE: ; PDY: PDY - AMC &amp; Consumables and maintenance - Rs.0.66 Lakhs, Internet connectivity - HMIS &amp; MCTS internet connectivity -0.18 L, RGGW&amp;CH (HMIS &amp; MCTS) - Rs. 0.13 L, IGMC&amp; RI (HMIS &amp; MCTS) - Rs.0.13 L - Rs.0.44 Lakhs, Mobile Phone Recharge Reimbursement - 252 x Rs.200 x 12 months -6.05 Lakhs (Total - Rs.7.15500 Lakhs); KKL: KKL - Mobile Phone Recharge - 57 x Rs.200 x 12 months  - 1.36 Lakhs; MHE: Mahe -  Mobile Phone Recharge - 17 x Rs.200 x 12 months - Rs.0.41 Lakhs; YNM: Yanam - Mobile Phone Recharge - 24 x  Rs.200 x 12 months - 0.58 Lakhs</v>
      </c>
      <c r="Y20" s="1550"/>
      <c r="Z20" s="1550"/>
      <c r="AA20" s="1551">
        <f>Y20*Z20</f>
        <v>0</v>
      </c>
      <c r="AB20" s="1551"/>
      <c r="AC20" s="1550">
        <v>2839.2857142799999</v>
      </c>
      <c r="AD20" s="1550">
        <v>252</v>
      </c>
      <c r="AE20" s="1551">
        <f t="shared" si="5"/>
        <v>715499.99999855994</v>
      </c>
      <c r="AF20" s="1551" t="s">
        <v>6615</v>
      </c>
      <c r="AG20" s="1550">
        <v>2385.9699999999998</v>
      </c>
      <c r="AH20" s="1550">
        <v>57</v>
      </c>
      <c r="AI20" s="1551">
        <f t="shared" si="6"/>
        <v>136000.28999999998</v>
      </c>
      <c r="AJ20" s="1551" t="s">
        <v>6616</v>
      </c>
      <c r="AK20" s="1550">
        <v>2400</v>
      </c>
      <c r="AL20" s="1550">
        <v>17</v>
      </c>
      <c r="AM20" s="1551">
        <f t="shared" si="7"/>
        <v>40800</v>
      </c>
      <c r="AN20" s="1551" t="s">
        <v>6617</v>
      </c>
      <c r="AO20" s="1550">
        <v>2400</v>
      </c>
      <c r="AP20" s="1550">
        <v>24</v>
      </c>
      <c r="AQ20" s="1551">
        <f t="shared" si="8"/>
        <v>57600</v>
      </c>
      <c r="AR20" s="1551" t="s">
        <v>6618</v>
      </c>
      <c r="AS20" s="3864">
        <f>AA20+AE20+AI20+AM20+AQ20</f>
        <v>949900.28999855998</v>
      </c>
      <c r="AT20" s="3846">
        <f>Z20+AD20+AH20+AL20+AP20</f>
        <v>350</v>
      </c>
      <c r="AU20" s="3864">
        <f>IFERROR((AS20/AT20),0)</f>
        <v>2714.0008285673143</v>
      </c>
      <c r="AV20" s="3862" t="str">
        <f t="shared" si="9"/>
        <v>STATE: ; PDY: PDY - AMC &amp; Consumables and maintenance - Rs.0.66 Lakhs, Internet connectivity - HMIS &amp; MCTS internet connectivity -0.18 L, RGGW&amp;CH (HMIS &amp; MCTS) - Rs. 0.13 L, IGMC&amp; RI (HMIS &amp; MCTS) - Rs.0.13 L - Rs.0.44 Lakhs, Mobile Phone Recharge Reimbursement - 252 x Rs.200 x 12 months -6.05 Lakhs (Total - Rs.7.15500 Lakhs); KKL: KKL - Mobile Phone Recharge - 57 x Rs.200 x 12 months  - 1.36 Lakhs; MHE: Mahe -  Mobile Phone Recharge - 17 x Rs.200 x 12 months - Rs.0.41 Lakhs; YNM: Yanam - Mobile Phone Recharge - 24 x  Rs.200 x 12 months - 0.58 Lakhs</v>
      </c>
      <c r="AW20" s="3886" t="s">
        <v>3499</v>
      </c>
      <c r="AX20" s="3900"/>
      <c r="AY20" s="4986" t="s">
        <v>8129</v>
      </c>
    </row>
    <row r="21" spans="1:51" s="2480" customFormat="1" ht="62.25" customHeight="1">
      <c r="A21" s="3847" t="s">
        <v>3532</v>
      </c>
      <c r="B21" s="3894" t="s">
        <v>2905</v>
      </c>
      <c r="C21" s="3895" t="s">
        <v>2906</v>
      </c>
      <c r="D21" s="3878"/>
      <c r="E21" s="3895" t="s">
        <v>6235</v>
      </c>
      <c r="F21" s="3879"/>
      <c r="G21" s="3879"/>
      <c r="H21" s="3879"/>
      <c r="I21" s="3879"/>
      <c r="J21" s="3879"/>
      <c r="K21" s="3879"/>
      <c r="L21" s="3896">
        <f>U21</f>
        <v>0</v>
      </c>
      <c r="M21" s="3880">
        <f>L21/100000</f>
        <v>0</v>
      </c>
      <c r="N21" s="3870">
        <f>V21</f>
        <v>0</v>
      </c>
      <c r="O21" s="3881">
        <f>M21*N21</f>
        <v>0</v>
      </c>
      <c r="P21" s="3882"/>
      <c r="Q21" s="3897">
        <f>'Ab4. HMIS-MCTS'!Q24</f>
        <v>0</v>
      </c>
      <c r="R21" s="3898">
        <f>'Ab4. HMIS-MCTS'!R24</f>
        <v>0</v>
      </c>
      <c r="S21" s="3873"/>
      <c r="T21" s="3873"/>
      <c r="U21" s="3884">
        <f t="shared" si="2"/>
        <v>0</v>
      </c>
      <c r="V21" s="3884">
        <f t="shared" si="3"/>
        <v>0</v>
      </c>
      <c r="W21" s="3884">
        <f t="shared" si="11"/>
        <v>0</v>
      </c>
      <c r="X21" s="3862" t="str">
        <f t="shared" si="4"/>
        <v xml:space="preserve">STATE: ; PDY: ; KKL: ; MHE: ; YNM: </v>
      </c>
      <c r="Y21" s="3846"/>
      <c r="Z21" s="3846"/>
      <c r="AA21" s="3846">
        <f>Y21*Z21</f>
        <v>0</v>
      </c>
      <c r="AB21" s="3846"/>
      <c r="AC21" s="1550"/>
      <c r="AD21" s="1550"/>
      <c r="AE21" s="1551">
        <f>AC21*AD21</f>
        <v>0</v>
      </c>
      <c r="AF21" s="3862"/>
      <c r="AG21" s="3846"/>
      <c r="AH21" s="3846"/>
      <c r="AI21" s="3846">
        <f t="shared" si="6"/>
        <v>0</v>
      </c>
      <c r="AJ21" s="3846"/>
      <c r="AK21" s="3846"/>
      <c r="AL21" s="3846"/>
      <c r="AM21" s="3846">
        <f t="shared" si="7"/>
        <v>0</v>
      </c>
      <c r="AN21" s="3846"/>
      <c r="AO21" s="3846"/>
      <c r="AP21" s="3846"/>
      <c r="AQ21" s="3846">
        <f t="shared" si="8"/>
        <v>0</v>
      </c>
      <c r="AR21" s="3846"/>
      <c r="AS21" s="3864">
        <f>AA21+AE21+AI21+AM21+AQ21</f>
        <v>0</v>
      </c>
      <c r="AT21" s="3846">
        <f>Z21+AD21+AH21+AL21+AP21</f>
        <v>0</v>
      </c>
      <c r="AU21" s="3864">
        <f>IFERROR((AS21/AT21),0)</f>
        <v>0</v>
      </c>
      <c r="AV21" s="3862" t="str">
        <f t="shared" si="9"/>
        <v xml:space="preserve">STATE: ; PDY: ; KKL: ; MHE: ; YNM: </v>
      </c>
      <c r="AW21" s="3886" t="s">
        <v>3532</v>
      </c>
      <c r="AX21" s="3900"/>
    </row>
    <row r="22" spans="1:51" s="2480" customFormat="1" ht="94.5" customHeight="1">
      <c r="A22" s="3847" t="s">
        <v>3544</v>
      </c>
      <c r="B22" s="3894" t="s">
        <v>2907</v>
      </c>
      <c r="C22" s="3847" t="s">
        <v>2908</v>
      </c>
      <c r="D22" s="3878"/>
      <c r="E22" s="3895" t="s">
        <v>6236</v>
      </c>
      <c r="F22" s="3879"/>
      <c r="G22" s="3879"/>
      <c r="H22" s="3879"/>
      <c r="I22" s="3879"/>
      <c r="J22" s="3879"/>
      <c r="K22" s="3879"/>
      <c r="L22" s="3896">
        <f>U22</f>
        <v>0</v>
      </c>
      <c r="M22" s="3880">
        <f>L22/100000</f>
        <v>0</v>
      </c>
      <c r="N22" s="3870">
        <f>V22</f>
        <v>0</v>
      </c>
      <c r="O22" s="3881">
        <f>M22*N22</f>
        <v>0</v>
      </c>
      <c r="P22" s="3882"/>
      <c r="Q22" s="3897">
        <f>'Ab4. HMIS-MCTS'!Q25</f>
        <v>0</v>
      </c>
      <c r="R22" s="3898">
        <f>'Ab4. HMIS-MCTS'!R25</f>
        <v>0</v>
      </c>
      <c r="S22" s="3873"/>
      <c r="T22" s="3873"/>
      <c r="U22" s="3884">
        <f t="shared" si="2"/>
        <v>0</v>
      </c>
      <c r="V22" s="3884">
        <f t="shared" si="3"/>
        <v>0</v>
      </c>
      <c r="W22" s="3884">
        <f t="shared" si="11"/>
        <v>0</v>
      </c>
      <c r="X22" s="3862" t="str">
        <f t="shared" si="4"/>
        <v xml:space="preserve">STATE: ; PDY: ; KKL: ; MHE: ; YNM: </v>
      </c>
      <c r="Y22" s="3846"/>
      <c r="Z22" s="3846"/>
      <c r="AA22" s="3846">
        <f>Y22*Z22</f>
        <v>0</v>
      </c>
      <c r="AB22" s="3846"/>
      <c r="AC22" s="3846"/>
      <c r="AD22" s="3846"/>
      <c r="AE22" s="3846">
        <f t="shared" si="5"/>
        <v>0</v>
      </c>
      <c r="AF22" s="3846"/>
      <c r="AG22" s="3846"/>
      <c r="AH22" s="3846"/>
      <c r="AI22" s="3846">
        <f t="shared" si="6"/>
        <v>0</v>
      </c>
      <c r="AJ22" s="3846"/>
      <c r="AK22" s="3846"/>
      <c r="AL22" s="3846"/>
      <c r="AM22" s="3846">
        <f t="shared" si="7"/>
        <v>0</v>
      </c>
      <c r="AN22" s="3846"/>
      <c r="AO22" s="3846"/>
      <c r="AP22" s="3846"/>
      <c r="AQ22" s="3846">
        <f t="shared" si="8"/>
        <v>0</v>
      </c>
      <c r="AR22" s="3846"/>
      <c r="AS22" s="3864">
        <f>AA22+AE22+AI22+AM22+AQ22</f>
        <v>0</v>
      </c>
      <c r="AT22" s="3846">
        <f>Z22+AD22+AH22+AL22+AP22</f>
        <v>0</v>
      </c>
      <c r="AU22" s="3864">
        <f>IFERROR((AS22/AT22),0)</f>
        <v>0</v>
      </c>
      <c r="AV22" s="3862" t="str">
        <f t="shared" si="9"/>
        <v xml:space="preserve">STATE: ; PDY: ; KKL: ; MHE: ; YNM: </v>
      </c>
      <c r="AW22" s="3886" t="s">
        <v>3544</v>
      </c>
      <c r="AX22" s="3902" t="s">
        <v>6234</v>
      </c>
    </row>
    <row r="23" spans="1:51" s="2480" customFormat="1" ht="45" customHeight="1">
      <c r="A23" s="3857">
        <v>16.399999999999999</v>
      </c>
      <c r="B23" s="3857"/>
      <c r="C23" s="3857" t="s">
        <v>2909</v>
      </c>
      <c r="D23" s="3857"/>
      <c r="E23" s="3903" t="s">
        <v>6231</v>
      </c>
      <c r="F23" s="3875"/>
      <c r="G23" s="3875"/>
      <c r="H23" s="3875"/>
      <c r="I23" s="3875"/>
      <c r="J23" s="3875"/>
      <c r="K23" s="3875"/>
      <c r="L23" s="3860" t="e">
        <f>L24+L66+L103+L140+L141+L142</f>
        <v>#DIV/0!</v>
      </c>
      <c r="M23" s="3860" t="e">
        <f t="shared" ref="M23:W23" si="13">M24+M66+M103+M140+M141+M142</f>
        <v>#DIV/0!</v>
      </c>
      <c r="N23" s="3860">
        <f t="shared" si="13"/>
        <v>327</v>
      </c>
      <c r="O23" s="3860">
        <f t="shared" si="13"/>
        <v>412.21696999992002</v>
      </c>
      <c r="P23" s="3860">
        <f t="shared" si="13"/>
        <v>0</v>
      </c>
      <c r="Q23" s="3860">
        <f t="shared" si="13"/>
        <v>0</v>
      </c>
      <c r="R23" s="3860">
        <f t="shared" si="13"/>
        <v>0</v>
      </c>
      <c r="S23" s="3860">
        <f t="shared" si="13"/>
        <v>0</v>
      </c>
      <c r="T23" s="3860">
        <f t="shared" si="13"/>
        <v>0</v>
      </c>
      <c r="U23" s="3860">
        <f t="shared" si="13"/>
        <v>13159523.909522921</v>
      </c>
      <c r="V23" s="3860">
        <f t="shared" si="13"/>
        <v>327</v>
      </c>
      <c r="W23" s="3860">
        <f t="shared" si="13"/>
        <v>41221696.999992006</v>
      </c>
      <c r="X23" s="3862">
        <v>0</v>
      </c>
      <c r="Y23" s="3860">
        <f>Y24+Y66+Y103+Y140+Y141+Y142</f>
        <v>10470802.484846001</v>
      </c>
      <c r="Z23" s="3860">
        <f>Z24+Z66+Z103+Z140+Z141+Z142</f>
        <v>176</v>
      </c>
      <c r="AA23" s="3860">
        <f>AA24+AA66+AA103+AA140+AA141+AA142</f>
        <v>23916419.999994002</v>
      </c>
      <c r="AB23" s="3846"/>
      <c r="AC23" s="3846"/>
      <c r="AD23" s="3846"/>
      <c r="AE23" s="3860">
        <f>AE24+AE66+AE103+AE140+AE141+AE142</f>
        <v>7088166</v>
      </c>
      <c r="AF23" s="3846"/>
      <c r="AG23" s="3846"/>
      <c r="AH23" s="3846"/>
      <c r="AI23" s="3860">
        <f>AI24+AI66+AI103+AI140+AI141+AI142</f>
        <v>3295932</v>
      </c>
      <c r="AJ23" s="3846"/>
      <c r="AK23" s="3846"/>
      <c r="AL23" s="3846"/>
      <c r="AM23" s="3860">
        <f>AM24+AM66+AM103+AM140+AM141+AM142</f>
        <v>1819128</v>
      </c>
      <c r="AN23" s="3846"/>
      <c r="AO23" s="3846"/>
      <c r="AP23" s="3846"/>
      <c r="AQ23" s="3860">
        <f>AQ24+AQ66+AQ103+AQ140+AQ141+AQ142</f>
        <v>1922807</v>
      </c>
      <c r="AR23" s="3846"/>
      <c r="AS23" s="3860">
        <f>AS24+AS66+AS103+AS140+AS141+AS142</f>
        <v>41221696.999992006</v>
      </c>
      <c r="AT23" s="3860">
        <f>AT24+AT66+AT103+AT140+AT141+AT142</f>
        <v>281</v>
      </c>
      <c r="AU23" s="3860">
        <f>AU24+AU66+AU103+AU140+AU141+AU142</f>
        <v>10841557.880951492</v>
      </c>
      <c r="AV23" s="3862"/>
      <c r="AW23" s="3865">
        <v>16.399999999999999</v>
      </c>
      <c r="AX23" s="3904"/>
    </row>
    <row r="24" spans="1:51" s="2480" customFormat="1" ht="45" customHeight="1">
      <c r="A24" s="3905" t="s">
        <v>3548</v>
      </c>
      <c r="B24" s="3906"/>
      <c r="C24" s="3906" t="s">
        <v>2910</v>
      </c>
      <c r="D24" s="3906"/>
      <c r="E24" s="3903"/>
      <c r="F24" s="3907"/>
      <c r="G24" s="3907"/>
      <c r="H24" s="3907"/>
      <c r="I24" s="3907"/>
      <c r="J24" s="3907"/>
      <c r="K24" s="3907"/>
      <c r="L24" s="3908">
        <f>L25+L26+L29+L42+L54</f>
        <v>4043329.5639094585</v>
      </c>
      <c r="M24" s="3908">
        <f t="shared" ref="M24:W24" si="14">M25+M26+M29+M42+M54</f>
        <v>40.433295639094581</v>
      </c>
      <c r="N24" s="3908">
        <f t="shared" si="14"/>
        <v>40</v>
      </c>
      <c r="O24" s="3908">
        <f t="shared" si="14"/>
        <v>225.63299999994001</v>
      </c>
      <c r="P24" s="3908">
        <f t="shared" si="14"/>
        <v>0</v>
      </c>
      <c r="Q24" s="3908">
        <f t="shared" si="14"/>
        <v>0</v>
      </c>
      <c r="R24" s="3908">
        <f t="shared" si="14"/>
        <v>0</v>
      </c>
      <c r="S24" s="3908">
        <f t="shared" si="14"/>
        <v>0</v>
      </c>
      <c r="T24" s="3908">
        <f t="shared" si="14"/>
        <v>0</v>
      </c>
      <c r="U24" s="3908">
        <f t="shared" si="14"/>
        <v>10418136.666666001</v>
      </c>
      <c r="V24" s="3908">
        <f t="shared" si="14"/>
        <v>40</v>
      </c>
      <c r="W24" s="3908">
        <f t="shared" si="14"/>
        <v>22563299.999994002</v>
      </c>
      <c r="X24" s="3862"/>
      <c r="Y24" s="3908">
        <f>Y25+Y26+Y29+Y42+Y54</f>
        <v>10418136.666666001</v>
      </c>
      <c r="Z24" s="3908">
        <f>Z25+Z26+Z29+Z42+Z54</f>
        <v>40</v>
      </c>
      <c r="AA24" s="3908">
        <f>AA25+AA26+AA29+AA42+AA54</f>
        <v>22563299.999994002</v>
      </c>
      <c r="AB24" s="3846"/>
      <c r="AC24" s="3846"/>
      <c r="AD24" s="3846"/>
      <c r="AE24" s="3908">
        <f>AE25+AE26+AE29+AE42+AE54</f>
        <v>0</v>
      </c>
      <c r="AF24" s="3846"/>
      <c r="AG24" s="3846"/>
      <c r="AH24" s="3846"/>
      <c r="AI24" s="3908">
        <f>AI25+AI26+AI29+AI42+AI54</f>
        <v>0</v>
      </c>
      <c r="AJ24" s="3846"/>
      <c r="AK24" s="3846"/>
      <c r="AL24" s="3846"/>
      <c r="AM24" s="3908">
        <f>AM25+AM26+AM29+AM42+AM54</f>
        <v>0</v>
      </c>
      <c r="AN24" s="3846"/>
      <c r="AO24" s="3846"/>
      <c r="AP24" s="3846"/>
      <c r="AQ24" s="3908">
        <f>AQ25+AQ26+AQ29+AQ42+AQ54</f>
        <v>0</v>
      </c>
      <c r="AR24" s="3846"/>
      <c r="AS24" s="3908">
        <f>AS25+AS26+AS29+AS42+AS54</f>
        <v>22563299.999994002</v>
      </c>
      <c r="AT24" s="3908">
        <f>AT25+AT26+AT29+AT42+AT54</f>
        <v>40</v>
      </c>
      <c r="AU24" s="3908">
        <f>AU25+AU26+AU29+AU42+AU54</f>
        <v>10418136.666666001</v>
      </c>
      <c r="AV24" s="3862"/>
      <c r="AW24" s="3909" t="s">
        <v>3548</v>
      </c>
      <c r="AX24" s="3904"/>
    </row>
    <row r="25" spans="1:51" s="2480" customFormat="1" ht="103.5" customHeight="1">
      <c r="A25" s="3910" t="s">
        <v>3550</v>
      </c>
      <c r="B25" s="3911" t="s">
        <v>2387</v>
      </c>
      <c r="C25" s="3911" t="s">
        <v>2140</v>
      </c>
      <c r="D25" s="3894" t="s">
        <v>4651</v>
      </c>
      <c r="E25" s="3912"/>
      <c r="F25" s="3913"/>
      <c r="G25" s="3913"/>
      <c r="H25" s="3913"/>
      <c r="I25" s="3913"/>
      <c r="J25" s="3913"/>
      <c r="K25" s="3913"/>
      <c r="L25" s="3914">
        <f>U25</f>
        <v>2760000</v>
      </c>
      <c r="M25" s="3915">
        <f>L25/100000</f>
        <v>27.6</v>
      </c>
      <c r="N25" s="3914">
        <f>V25</f>
        <v>2</v>
      </c>
      <c r="O25" s="3916">
        <f>M25*N25</f>
        <v>55.2</v>
      </c>
      <c r="P25" s="3917"/>
      <c r="Q25" s="3918"/>
      <c r="R25" s="3918"/>
      <c r="S25" s="3919"/>
      <c r="T25" s="3919"/>
      <c r="U25" s="1610">
        <f t="shared" si="2"/>
        <v>2760000</v>
      </c>
      <c r="V25" s="1610">
        <f t="shared" si="3"/>
        <v>2</v>
      </c>
      <c r="W25" s="1610">
        <f t="shared" si="11"/>
        <v>5520000</v>
      </c>
      <c r="X25" s="3862" t="str">
        <f t="shared" si="4"/>
        <v xml:space="preserve">STATE: Mission Dirctor - Rs. 330000 x 1 x 12 months, Director (Finance &amp; Accounts) - Rs.130000 x 1 x 12 months  ; PDY: ; KKL: ; MHE: ; YNM: </v>
      </c>
      <c r="Y25" s="3920">
        <v>2760000</v>
      </c>
      <c r="Z25" s="4310">
        <v>2</v>
      </c>
      <c r="AA25" s="3920">
        <f>Y25*Z25</f>
        <v>5520000</v>
      </c>
      <c r="AB25" s="3921" t="s">
        <v>6623</v>
      </c>
      <c r="AC25" s="3846"/>
      <c r="AD25" s="3846"/>
      <c r="AE25" s="3846">
        <f t="shared" si="5"/>
        <v>0</v>
      </c>
      <c r="AF25" s="3846"/>
      <c r="AG25" s="3846"/>
      <c r="AH25" s="3846"/>
      <c r="AI25" s="3846">
        <f t="shared" si="6"/>
        <v>0</v>
      </c>
      <c r="AJ25" s="3846"/>
      <c r="AK25" s="3846"/>
      <c r="AL25" s="3846"/>
      <c r="AM25" s="3846">
        <f t="shared" si="7"/>
        <v>0</v>
      </c>
      <c r="AN25" s="3846"/>
      <c r="AO25" s="3846"/>
      <c r="AP25" s="3846"/>
      <c r="AQ25" s="3846"/>
      <c r="AR25" s="3846"/>
      <c r="AS25" s="3864">
        <f>AA25+AE25+AI25+AM25+AQ25</f>
        <v>5520000</v>
      </c>
      <c r="AT25" s="3846">
        <f>Z25+AD25+AH25+AL25+AP25</f>
        <v>2</v>
      </c>
      <c r="AU25" s="3864">
        <f>IFERROR((AS25/AT25),0)</f>
        <v>2760000</v>
      </c>
      <c r="AV25" s="3862" t="str">
        <f t="shared" si="9"/>
        <v xml:space="preserve">STATE: Mission Dirctor - Rs. 330000 x 1 x 12 months, Director (Finance &amp; Accounts) - Rs.130000 x 1 x 12 months  ; PDY: ; KKL: ; MHE: ; YNM: </v>
      </c>
      <c r="AW25" s="3422" t="s">
        <v>3550</v>
      </c>
      <c r="AX25" s="3866" t="s">
        <v>6231</v>
      </c>
      <c r="AY25" s="4986" t="s">
        <v>8116</v>
      </c>
    </row>
    <row r="26" spans="1:51" s="2480" customFormat="1" ht="45" customHeight="1">
      <c r="A26" s="3922" t="s">
        <v>3552</v>
      </c>
      <c r="B26" s="3923" t="s">
        <v>2141</v>
      </c>
      <c r="C26" s="3923" t="s">
        <v>3894</v>
      </c>
      <c r="D26" s="3924"/>
      <c r="E26" s="3912"/>
      <c r="F26" s="3925"/>
      <c r="G26" s="3925"/>
      <c r="H26" s="3925"/>
      <c r="I26" s="3925"/>
      <c r="J26" s="3925"/>
      <c r="K26" s="3925"/>
      <c r="L26" s="3925"/>
      <c r="M26" s="3926"/>
      <c r="N26" s="3927"/>
      <c r="O26" s="3926">
        <f>O27+O28</f>
        <v>0</v>
      </c>
      <c r="P26" s="3926">
        <f t="shared" ref="P26:W26" si="15">P27+P28</f>
        <v>0</v>
      </c>
      <c r="Q26" s="3926">
        <f t="shared" si="15"/>
        <v>0</v>
      </c>
      <c r="R26" s="3926">
        <f t="shared" si="15"/>
        <v>0</v>
      </c>
      <c r="S26" s="3926">
        <f t="shared" si="15"/>
        <v>0</v>
      </c>
      <c r="T26" s="3926">
        <f t="shared" si="15"/>
        <v>0</v>
      </c>
      <c r="U26" s="3926">
        <f t="shared" si="15"/>
        <v>0</v>
      </c>
      <c r="V26" s="3926">
        <f t="shared" si="15"/>
        <v>0</v>
      </c>
      <c r="W26" s="3926">
        <f t="shared" si="15"/>
        <v>0</v>
      </c>
      <c r="X26" s="3862"/>
      <c r="Y26" s="3846"/>
      <c r="Z26" s="3846"/>
      <c r="AA26" s="3846">
        <f>Y26*Z26</f>
        <v>0</v>
      </c>
      <c r="AB26" s="3846"/>
      <c r="AC26" s="3846"/>
      <c r="AD26" s="3846"/>
      <c r="AE26" s="3846"/>
      <c r="AF26" s="3846"/>
      <c r="AG26" s="3846"/>
      <c r="AH26" s="3846"/>
      <c r="AI26" s="3846"/>
      <c r="AJ26" s="3846"/>
      <c r="AK26" s="3846"/>
      <c r="AL26" s="3846"/>
      <c r="AM26" s="3846"/>
      <c r="AN26" s="3846"/>
      <c r="AO26" s="3846"/>
      <c r="AP26" s="3846"/>
      <c r="AQ26" s="3846"/>
      <c r="AR26" s="3846"/>
      <c r="AS26" s="3864"/>
      <c r="AT26" s="3846"/>
      <c r="AU26" s="3864"/>
      <c r="AV26" s="3862"/>
      <c r="AW26" s="3928" t="s">
        <v>3552</v>
      </c>
      <c r="AX26" s="3902"/>
    </row>
    <row r="27" spans="1:51" s="2480" customFormat="1" ht="45" customHeight="1">
      <c r="A27" s="3910" t="s">
        <v>3895</v>
      </c>
      <c r="B27" s="3929"/>
      <c r="C27" s="3911" t="s">
        <v>2142</v>
      </c>
      <c r="D27" s="3873"/>
      <c r="E27" s="3912"/>
      <c r="F27" s="3930"/>
      <c r="G27" s="3930"/>
      <c r="H27" s="3913"/>
      <c r="I27" s="3913"/>
      <c r="J27" s="3913"/>
      <c r="K27" s="3913"/>
      <c r="L27" s="3868">
        <f>U27</f>
        <v>0</v>
      </c>
      <c r="M27" s="3880">
        <f>L27/100000</f>
        <v>0</v>
      </c>
      <c r="N27" s="3870">
        <f>V27</f>
        <v>0</v>
      </c>
      <c r="O27" s="3881">
        <f>M27*N27</f>
        <v>0</v>
      </c>
      <c r="P27" s="3882"/>
      <c r="Q27" s="3931"/>
      <c r="R27" s="3932"/>
      <c r="S27" s="3873"/>
      <c r="T27" s="3873"/>
      <c r="U27" s="3884">
        <f t="shared" si="2"/>
        <v>0</v>
      </c>
      <c r="V27" s="3884">
        <f t="shared" si="3"/>
        <v>0</v>
      </c>
      <c r="W27" s="3884">
        <f t="shared" si="11"/>
        <v>0</v>
      </c>
      <c r="X27" s="3862" t="str">
        <f t="shared" si="4"/>
        <v xml:space="preserve">STATE: ; PDY: ; KKL: ; MHE: ; YNM: </v>
      </c>
      <c r="Y27" s="3846"/>
      <c r="Z27" s="3846"/>
      <c r="AA27" s="3846">
        <f>Y27*Z27</f>
        <v>0</v>
      </c>
      <c r="AB27" s="3846"/>
      <c r="AC27" s="3846"/>
      <c r="AD27" s="3846"/>
      <c r="AE27" s="3846">
        <f t="shared" si="5"/>
        <v>0</v>
      </c>
      <c r="AF27" s="3846"/>
      <c r="AG27" s="3846"/>
      <c r="AH27" s="3846"/>
      <c r="AI27" s="3846">
        <f t="shared" si="6"/>
        <v>0</v>
      </c>
      <c r="AJ27" s="3846"/>
      <c r="AK27" s="3846"/>
      <c r="AL27" s="3846"/>
      <c r="AM27" s="3846">
        <f t="shared" si="7"/>
        <v>0</v>
      </c>
      <c r="AN27" s="3846"/>
      <c r="AO27" s="3846"/>
      <c r="AP27" s="3846"/>
      <c r="AQ27" s="3846">
        <f t="shared" si="8"/>
        <v>0</v>
      </c>
      <c r="AR27" s="3846"/>
      <c r="AS27" s="3864">
        <f>AA27+AE27+AI27+AM27+AQ27</f>
        <v>0</v>
      </c>
      <c r="AT27" s="3846">
        <f>Z27+AD27+AH27+AL27+AP27</f>
        <v>0</v>
      </c>
      <c r="AU27" s="3864">
        <f>IFERROR((AS27/AT27),0)</f>
        <v>0</v>
      </c>
      <c r="AV27" s="3862" t="str">
        <f t="shared" si="9"/>
        <v xml:space="preserve">STATE: ; PDY: ; KKL: ; MHE: ; YNM: </v>
      </c>
      <c r="AW27" s="3422" t="s">
        <v>3895</v>
      </c>
      <c r="AX27" s="3902" t="s">
        <v>6235</v>
      </c>
    </row>
    <row r="28" spans="1:51" s="2480" customFormat="1" ht="45" customHeight="1">
      <c r="A28" s="3910" t="s">
        <v>3896</v>
      </c>
      <c r="B28" s="3929"/>
      <c r="C28" s="3911" t="s">
        <v>2330</v>
      </c>
      <c r="D28" s="3873"/>
      <c r="E28" s="3912"/>
      <c r="F28" s="3930"/>
      <c r="G28" s="3930"/>
      <c r="H28" s="3913"/>
      <c r="I28" s="3913"/>
      <c r="J28" s="3913"/>
      <c r="K28" s="3913"/>
      <c r="L28" s="3868">
        <f>U28</f>
        <v>0</v>
      </c>
      <c r="M28" s="3880">
        <f>L28/100000</f>
        <v>0</v>
      </c>
      <c r="N28" s="3870">
        <f>V28</f>
        <v>0</v>
      </c>
      <c r="O28" s="3881">
        <f>M28*N28</f>
        <v>0</v>
      </c>
      <c r="P28" s="3882"/>
      <c r="Q28" s="3931"/>
      <c r="R28" s="3932"/>
      <c r="S28" s="3873"/>
      <c r="T28" s="3873"/>
      <c r="U28" s="3884">
        <f t="shared" si="2"/>
        <v>0</v>
      </c>
      <c r="V28" s="3884">
        <f t="shared" si="3"/>
        <v>0</v>
      </c>
      <c r="W28" s="3884">
        <f t="shared" si="11"/>
        <v>0</v>
      </c>
      <c r="X28" s="3862" t="str">
        <f t="shared" si="4"/>
        <v xml:space="preserve">STATE: ; PDY: ; KKL: ; MHE: ; YNM: </v>
      </c>
      <c r="Y28" s="3846"/>
      <c r="Z28" s="3846"/>
      <c r="AA28" s="3846">
        <f>Y28*Z28</f>
        <v>0</v>
      </c>
      <c r="AB28" s="3846"/>
      <c r="AC28" s="3846"/>
      <c r="AD28" s="3846"/>
      <c r="AE28" s="3846">
        <f t="shared" si="5"/>
        <v>0</v>
      </c>
      <c r="AF28" s="3846"/>
      <c r="AG28" s="3846"/>
      <c r="AH28" s="3846"/>
      <c r="AI28" s="3846">
        <f t="shared" si="6"/>
        <v>0</v>
      </c>
      <c r="AJ28" s="3846"/>
      <c r="AK28" s="3846"/>
      <c r="AL28" s="3846"/>
      <c r="AM28" s="3846">
        <f t="shared" si="7"/>
        <v>0</v>
      </c>
      <c r="AN28" s="3846"/>
      <c r="AO28" s="3846"/>
      <c r="AP28" s="3846"/>
      <c r="AQ28" s="3846">
        <f t="shared" si="8"/>
        <v>0</v>
      </c>
      <c r="AR28" s="3846"/>
      <c r="AS28" s="3864">
        <f>AA28+AE28+AI28+AM28+AQ28</f>
        <v>0</v>
      </c>
      <c r="AT28" s="3846">
        <f>Z28+AD28+AH28+AL28+AP28</f>
        <v>0</v>
      </c>
      <c r="AU28" s="3864">
        <f>IFERROR((AS28/AT28),0)</f>
        <v>0</v>
      </c>
      <c r="AV28" s="3862" t="str">
        <f t="shared" si="9"/>
        <v xml:space="preserve">STATE: ; PDY: ; KKL: ; MHE: ; YNM: </v>
      </c>
      <c r="AW28" s="3422" t="s">
        <v>3896</v>
      </c>
      <c r="AX28" s="3902" t="s">
        <v>6236</v>
      </c>
    </row>
    <row r="29" spans="1:51" s="2480" customFormat="1" ht="45" customHeight="1">
      <c r="A29" s="3933" t="s">
        <v>3554</v>
      </c>
      <c r="B29" s="3934"/>
      <c r="C29" s="3934" t="s">
        <v>2911</v>
      </c>
      <c r="D29" s="3934"/>
      <c r="E29" s="3903"/>
      <c r="F29" s="3935"/>
      <c r="G29" s="3935"/>
      <c r="H29" s="3935"/>
      <c r="I29" s="3935"/>
      <c r="J29" s="3935"/>
      <c r="K29" s="3935"/>
      <c r="L29" s="3936">
        <f>SUM(L30:L41)</f>
        <v>480784.4210523158</v>
      </c>
      <c r="M29" s="3936">
        <f>SUM(M30:M41)</f>
        <v>4.8078442105231582</v>
      </c>
      <c r="N29" s="3936">
        <f>SUM(N30:N41)</f>
        <v>19</v>
      </c>
      <c r="O29" s="3936">
        <f>SUM(O30:O41)</f>
        <v>91.349039999940004</v>
      </c>
      <c r="P29" s="3937"/>
      <c r="Q29" s="3933"/>
      <c r="R29" s="3936">
        <f>SUM(R30:R41)</f>
        <v>0</v>
      </c>
      <c r="S29" s="3873"/>
      <c r="T29" s="3873"/>
      <c r="U29" s="3936">
        <f>SUM(U30:U41)</f>
        <v>2423300.6666660002</v>
      </c>
      <c r="V29" s="3936">
        <f>SUM(V30:V41)</f>
        <v>19</v>
      </c>
      <c r="W29" s="3936">
        <f>SUM(W30:W41)</f>
        <v>9134903.9999940004</v>
      </c>
      <c r="X29" s="3862" t="str">
        <f t="shared" si="4"/>
        <v xml:space="preserve">STATE: ; PDY: ; KKL: ; MHE: ; YNM: </v>
      </c>
      <c r="Y29" s="3936">
        <f>SUM(Y30:Y41)</f>
        <v>2423300.6666660002</v>
      </c>
      <c r="Z29" s="3936">
        <f>SUM(Z30:Z41)</f>
        <v>19</v>
      </c>
      <c r="AA29" s="3936">
        <f>SUM(AA30:AA41)</f>
        <v>9134903.9999940004</v>
      </c>
      <c r="AB29" s="3846"/>
      <c r="AC29" s="3846"/>
      <c r="AD29" s="3846"/>
      <c r="AE29" s="3936">
        <f>SUM(AE30:AE41)</f>
        <v>0</v>
      </c>
      <c r="AF29" s="3846"/>
      <c r="AG29" s="3846"/>
      <c r="AH29" s="3846"/>
      <c r="AI29" s="3936">
        <f>SUM(AI30:AI41)</f>
        <v>0</v>
      </c>
      <c r="AJ29" s="3846"/>
      <c r="AK29" s="3846"/>
      <c r="AL29" s="3846"/>
      <c r="AM29" s="3936">
        <f>SUM(AM30:AM41)</f>
        <v>0</v>
      </c>
      <c r="AN29" s="3846"/>
      <c r="AO29" s="3846"/>
      <c r="AP29" s="3846"/>
      <c r="AQ29" s="3936">
        <f>SUM(AQ30:AQ41)</f>
        <v>0</v>
      </c>
      <c r="AR29" s="3846"/>
      <c r="AS29" s="3938">
        <f>SUM(AS30:AS41)</f>
        <v>9134903.9999940004</v>
      </c>
      <c r="AT29" s="3936">
        <f>SUM(AT30:AT41)</f>
        <v>19</v>
      </c>
      <c r="AU29" s="3938">
        <f>SUM(AU30:AU41)</f>
        <v>2423300.6666660002</v>
      </c>
      <c r="AV29" s="3862" t="str">
        <f t="shared" si="9"/>
        <v xml:space="preserve">STATE: ; PDY: ; KKL: ; MHE: ; YNM: </v>
      </c>
      <c r="AW29" s="3939" t="s">
        <v>3554</v>
      </c>
      <c r="AX29" s="3904"/>
    </row>
    <row r="30" spans="1:51" s="2480" customFormat="1" ht="220.5" customHeight="1">
      <c r="A30" s="3847" t="s">
        <v>3677</v>
      </c>
      <c r="B30" s="3929"/>
      <c r="C30" s="3911" t="s">
        <v>2131</v>
      </c>
      <c r="D30" s="5517" t="s">
        <v>3898</v>
      </c>
      <c r="E30" s="3912"/>
      <c r="F30" s="3930"/>
      <c r="G30" s="3930"/>
      <c r="H30" s="3940"/>
      <c r="I30" s="3940"/>
      <c r="J30" s="3940"/>
      <c r="K30" s="3940"/>
      <c r="L30" s="5526">
        <f>AS29/AT29</f>
        <v>480784.4210523158</v>
      </c>
      <c r="M30" s="5529">
        <f>L30/100000</f>
        <v>4.8078442105231582</v>
      </c>
      <c r="N30" s="5532">
        <f>AT29</f>
        <v>19</v>
      </c>
      <c r="O30" s="5535">
        <f>M30*N30</f>
        <v>91.349039999940004</v>
      </c>
      <c r="P30" s="3941"/>
      <c r="Q30" s="3942"/>
      <c r="R30" s="3943"/>
      <c r="S30" s="3944"/>
      <c r="T30" s="3944"/>
      <c r="U30" s="5538">
        <f>Y30+Y31+Y33+Y37+Y38+Y39</f>
        <v>2423300.6666660002</v>
      </c>
      <c r="V30" s="5538">
        <f>Z30+Z31+Z33+Z37+Z38+Z39</f>
        <v>19</v>
      </c>
      <c r="W30" s="5538">
        <f>AA30+AA31+AA33+AA37+AA38+AA39</f>
        <v>9134903.9999940004</v>
      </c>
      <c r="X30" s="3862" t="str">
        <f t="shared" si="4"/>
        <v xml:space="preserve">STATE: Exisitng Staff (5) - SFM - Rs.78278 x 1 x 12, SAM - Rs.44032 x 1 x 12, SDO - Rs.44032 x 1x 12, SHO - Rs.44032 x 1 x 12 &amp; State Data Management &amp; NAMMIS Officer - Rs.30000 x 1 x 12 m (NVBDCP) New Post (4) : STATE CONSULTANT-CPHC- Rs.50000 x 1 x 12 m,                   HR Manager - Rs.40000 x 1 x 12 m  e-Vin Project - Senior Project Officer - Rs.75000 x 1 x 12, VCCM - Rs. 30000 x 1 x 12; PDY: ; KKL: ; MHE: ; YNM: </v>
      </c>
      <c r="Y30" s="4028">
        <v>580498.66666600003</v>
      </c>
      <c r="Z30" s="4309">
        <v>9</v>
      </c>
      <c r="AA30" s="4028">
        <f>Y30*Z30</f>
        <v>5224487.9999940004</v>
      </c>
      <c r="AB30" s="4029" t="s">
        <v>7754</v>
      </c>
      <c r="AC30" s="3945"/>
      <c r="AD30" s="3945"/>
      <c r="AE30" s="3945">
        <f t="shared" si="5"/>
        <v>0</v>
      </c>
      <c r="AF30" s="3846"/>
      <c r="AG30" s="3945"/>
      <c r="AH30" s="3945"/>
      <c r="AI30" s="3945">
        <f t="shared" si="6"/>
        <v>0</v>
      </c>
      <c r="AJ30" s="3846"/>
      <c r="AK30" s="3945"/>
      <c r="AL30" s="3945"/>
      <c r="AM30" s="3945">
        <f t="shared" si="7"/>
        <v>0</v>
      </c>
      <c r="AN30" s="3846"/>
      <c r="AO30" s="3945"/>
      <c r="AP30" s="3945"/>
      <c r="AQ30" s="3945">
        <f t="shared" si="8"/>
        <v>0</v>
      </c>
      <c r="AR30" s="3846"/>
      <c r="AS30" s="3946">
        <f>AA30+AE30+AI30+AM30+AQ30</f>
        <v>5224487.9999940004</v>
      </c>
      <c r="AT30" s="3945">
        <f>Z30+AD30+AH30+AL30+AP30</f>
        <v>9</v>
      </c>
      <c r="AU30" s="3946">
        <f>IFERROR((AS30/AT30),0)</f>
        <v>580498.66666600003</v>
      </c>
      <c r="AV30" s="3862" t="str">
        <f t="shared" si="9"/>
        <v xml:space="preserve">STATE: Exisitng Staff (5) - SFM - Rs.78278 x 1 x 12, SAM - Rs.44032 x 1 x 12, SDO - Rs.44032 x 1x 12, SHO - Rs.44032 x 1 x 12 &amp; State Data Management &amp; NAMMIS Officer - Rs.30000 x 1 x 12 m (NVBDCP) New Post (4) : STATE CONSULTANT-CPHC- Rs.50000 x 1 x 12 m,                   HR Manager - Rs.40000 x 1 x 12 m  e-Vin Project - Senior Project Officer - Rs.75000 x 1 x 12, VCCM - Rs. 30000 x 1 x 12; PDY: ; KKL: ; MHE: ; YNM: </v>
      </c>
      <c r="AW30" s="3886" t="s">
        <v>3677</v>
      </c>
      <c r="AX30" s="3903" t="s">
        <v>6231</v>
      </c>
      <c r="AY30" s="4986" t="s">
        <v>8116</v>
      </c>
    </row>
    <row r="31" spans="1:51" s="2480" customFormat="1" ht="142.5" customHeight="1">
      <c r="A31" s="3847" t="s">
        <v>3678</v>
      </c>
      <c r="B31" s="3929"/>
      <c r="C31" s="3911" t="s">
        <v>2912</v>
      </c>
      <c r="D31" s="5517"/>
      <c r="E31" s="3912"/>
      <c r="F31" s="3930"/>
      <c r="G31" s="3930"/>
      <c r="H31" s="3940"/>
      <c r="I31" s="3940"/>
      <c r="J31" s="3940"/>
      <c r="K31" s="3940"/>
      <c r="L31" s="5527"/>
      <c r="M31" s="5530"/>
      <c r="N31" s="5533"/>
      <c r="O31" s="5536"/>
      <c r="P31" s="3941"/>
      <c r="Q31" s="3942"/>
      <c r="R31" s="3943"/>
      <c r="S31" s="3944"/>
      <c r="T31" s="3944"/>
      <c r="U31" s="5539"/>
      <c r="V31" s="5539"/>
      <c r="W31" s="5539"/>
      <c r="X31" s="3862" t="str">
        <f t="shared" si="4"/>
        <v xml:space="preserve">STATE: Exisitng Staff (3) - State Coordinator (CEA) - Rs.50000 x 1 x 12, Consultant (QA) - Rs.50000 x 1 x 12, RBSK Consultant Cum DEIC Manager - Rs.50000 x 1 x 12; PDY: ; KKL: ; MHE: ; YNM: </v>
      </c>
      <c r="Y31" s="4028">
        <v>600000</v>
      </c>
      <c r="Z31" s="4309">
        <v>3</v>
      </c>
      <c r="AA31" s="4028">
        <f>Y31*Z31</f>
        <v>1800000</v>
      </c>
      <c r="AB31" s="4029" t="s">
        <v>7741</v>
      </c>
      <c r="AC31" s="3947"/>
      <c r="AD31" s="3947"/>
      <c r="AE31" s="3947">
        <f t="shared" si="5"/>
        <v>0</v>
      </c>
      <c r="AF31" s="3948"/>
      <c r="AG31" s="3947"/>
      <c r="AH31" s="3947"/>
      <c r="AI31" s="3947">
        <f t="shared" si="6"/>
        <v>0</v>
      </c>
      <c r="AJ31" s="3947"/>
      <c r="AK31" s="3947"/>
      <c r="AL31" s="3947"/>
      <c r="AM31" s="3945">
        <f t="shared" si="7"/>
        <v>0</v>
      </c>
      <c r="AN31" s="3947"/>
      <c r="AO31" s="3947"/>
      <c r="AP31" s="3947"/>
      <c r="AQ31" s="3947">
        <f t="shared" si="8"/>
        <v>0</v>
      </c>
      <c r="AR31" s="3947"/>
      <c r="AS31" s="3946">
        <f t="shared" ref="AS31:AS41" si="16">AA31+AE31+AI31+AM31+AQ31</f>
        <v>1800000</v>
      </c>
      <c r="AT31" s="3945">
        <f t="shared" ref="AT31:AT41" si="17">Z31+AD31+AH31+AL31+AP31</f>
        <v>3</v>
      </c>
      <c r="AU31" s="3946">
        <f t="shared" ref="AU31:AU41" si="18">IFERROR((AS31/AT31),0)</f>
        <v>600000</v>
      </c>
      <c r="AV31" s="3862" t="str">
        <f t="shared" si="9"/>
        <v xml:space="preserve">STATE: Exisitng Staff (3) - State Coordinator (CEA) - Rs.50000 x 1 x 12, Consultant (QA) - Rs.50000 x 1 x 12, RBSK Consultant Cum DEIC Manager - Rs.50000 x 1 x 12; PDY: ; KKL: ; MHE: ; YNM: </v>
      </c>
      <c r="AW31" s="3886" t="s">
        <v>3678</v>
      </c>
      <c r="AX31" s="3903"/>
      <c r="AY31" s="4986" t="s">
        <v>8116</v>
      </c>
    </row>
    <row r="32" spans="1:51" s="2480" customFormat="1" ht="45" customHeight="1">
      <c r="A32" s="3847" t="s">
        <v>3679</v>
      </c>
      <c r="B32" s="3929"/>
      <c r="C32" s="3873" t="s">
        <v>2133</v>
      </c>
      <c r="D32" s="5517"/>
      <c r="E32" s="3912"/>
      <c r="F32" s="3930"/>
      <c r="G32" s="3930"/>
      <c r="H32" s="3940"/>
      <c r="I32" s="3940"/>
      <c r="J32" s="3940"/>
      <c r="K32" s="3940"/>
      <c r="L32" s="5527"/>
      <c r="M32" s="5530"/>
      <c r="N32" s="5533"/>
      <c r="O32" s="5536"/>
      <c r="P32" s="3941"/>
      <c r="Q32" s="3942"/>
      <c r="R32" s="3943"/>
      <c r="S32" s="3944"/>
      <c r="T32" s="3944"/>
      <c r="U32" s="5539"/>
      <c r="V32" s="5539"/>
      <c r="W32" s="5539"/>
      <c r="X32" s="3862" t="str">
        <f t="shared" si="4"/>
        <v xml:space="preserve">STATE: ; PDY: ; KKL: ; MHE: ; YNM: </v>
      </c>
      <c r="Y32" s="2493"/>
      <c r="Z32" s="2493"/>
      <c r="AA32" s="4030">
        <f t="shared" ref="AA32:AA37" si="19">Y32*Z32</f>
        <v>0</v>
      </c>
      <c r="AB32" s="2493"/>
      <c r="AC32" s="3945"/>
      <c r="AD32" s="3945"/>
      <c r="AE32" s="3947">
        <f t="shared" si="5"/>
        <v>0</v>
      </c>
      <c r="AF32" s="3846"/>
      <c r="AG32" s="3945"/>
      <c r="AH32" s="3945"/>
      <c r="AI32" s="3846">
        <f t="shared" si="6"/>
        <v>0</v>
      </c>
      <c r="AJ32" s="3846"/>
      <c r="AK32" s="3945"/>
      <c r="AL32" s="3945"/>
      <c r="AM32" s="3945">
        <f t="shared" si="7"/>
        <v>0</v>
      </c>
      <c r="AN32" s="3846"/>
      <c r="AO32" s="3945"/>
      <c r="AP32" s="3945"/>
      <c r="AQ32" s="3947">
        <f t="shared" si="8"/>
        <v>0</v>
      </c>
      <c r="AR32" s="3846"/>
      <c r="AS32" s="3946">
        <f t="shared" si="16"/>
        <v>0</v>
      </c>
      <c r="AT32" s="3945">
        <f t="shared" si="17"/>
        <v>0</v>
      </c>
      <c r="AU32" s="3946">
        <f t="shared" si="18"/>
        <v>0</v>
      </c>
      <c r="AV32" s="3862" t="str">
        <f t="shared" si="9"/>
        <v xml:space="preserve">STATE: ; PDY: ; KKL: ; MHE: ; YNM: </v>
      </c>
      <c r="AW32" s="3886" t="s">
        <v>3679</v>
      </c>
      <c r="AX32" s="3903"/>
    </row>
    <row r="33" spans="1:51" s="2480" customFormat="1" ht="77.25" customHeight="1">
      <c r="A33" s="3847" t="s">
        <v>3680</v>
      </c>
      <c r="B33" s="3929"/>
      <c r="C33" s="3911" t="s">
        <v>2134</v>
      </c>
      <c r="D33" s="5517"/>
      <c r="E33" s="3912"/>
      <c r="F33" s="3930"/>
      <c r="G33" s="3930"/>
      <c r="H33" s="3940"/>
      <c r="I33" s="3940"/>
      <c r="J33" s="3940"/>
      <c r="K33" s="3940"/>
      <c r="L33" s="5527"/>
      <c r="M33" s="5530"/>
      <c r="N33" s="5533"/>
      <c r="O33" s="5536"/>
      <c r="P33" s="3941"/>
      <c r="Q33" s="3942"/>
      <c r="R33" s="3943"/>
      <c r="S33" s="3944"/>
      <c r="T33" s="3944"/>
      <c r="U33" s="5539"/>
      <c r="V33" s="5539"/>
      <c r="W33" s="5539"/>
      <c r="X33" s="3862" t="str">
        <f t="shared" si="4"/>
        <v xml:space="preserve">STATE: Existing (1) - NPPCD - Programme Assistants - Rs.33282 x 1 x 12 m ; PDY: ; KKL: ; MHE: ; YNM: </v>
      </c>
      <c r="Y33" s="4030">
        <v>399384</v>
      </c>
      <c r="Z33" s="4308">
        <v>1</v>
      </c>
      <c r="AA33" s="4030">
        <f t="shared" si="19"/>
        <v>399384</v>
      </c>
      <c r="AB33" s="1769" t="s">
        <v>6644</v>
      </c>
      <c r="AC33" s="3947"/>
      <c r="AD33" s="3947"/>
      <c r="AE33" s="3947">
        <f t="shared" si="5"/>
        <v>0</v>
      </c>
      <c r="AF33" s="3947"/>
      <c r="AG33" s="3947"/>
      <c r="AH33" s="3947"/>
      <c r="AI33" s="3947">
        <f t="shared" ref="AI33:AI41" si="20">AG33*AH33</f>
        <v>0</v>
      </c>
      <c r="AJ33" s="3947"/>
      <c r="AK33" s="3947"/>
      <c r="AL33" s="3947"/>
      <c r="AM33" s="3945">
        <f t="shared" si="7"/>
        <v>0</v>
      </c>
      <c r="AN33" s="3947"/>
      <c r="AO33" s="3947"/>
      <c r="AP33" s="3947"/>
      <c r="AQ33" s="3947">
        <f>AO33*AP33</f>
        <v>0</v>
      </c>
      <c r="AR33" s="3947"/>
      <c r="AS33" s="3946">
        <f t="shared" si="16"/>
        <v>399384</v>
      </c>
      <c r="AT33" s="3945">
        <f t="shared" si="17"/>
        <v>1</v>
      </c>
      <c r="AU33" s="3946">
        <f t="shared" si="18"/>
        <v>399384</v>
      </c>
      <c r="AV33" s="3862" t="str">
        <f t="shared" si="9"/>
        <v xml:space="preserve">STATE: Existing (1) - NPPCD - Programme Assistants - Rs.33282 x 1 x 12 m ; PDY: ; KKL: ; MHE: ; YNM: </v>
      </c>
      <c r="AW33" s="3886" t="s">
        <v>3680</v>
      </c>
      <c r="AX33" s="3903"/>
      <c r="AY33" s="4986" t="s">
        <v>8116</v>
      </c>
    </row>
    <row r="34" spans="1:51" s="2480" customFormat="1" ht="45" customHeight="1">
      <c r="A34" s="3847" t="s">
        <v>3681</v>
      </c>
      <c r="B34" s="3929"/>
      <c r="C34" s="3911" t="s">
        <v>2135</v>
      </c>
      <c r="D34" s="5517"/>
      <c r="E34" s="3912"/>
      <c r="F34" s="3930"/>
      <c r="G34" s="3930"/>
      <c r="H34" s="3940"/>
      <c r="I34" s="3940"/>
      <c r="J34" s="3940"/>
      <c r="K34" s="3940"/>
      <c r="L34" s="5527"/>
      <c r="M34" s="5530"/>
      <c r="N34" s="5533"/>
      <c r="O34" s="5536"/>
      <c r="P34" s="3941"/>
      <c r="Q34" s="3942"/>
      <c r="R34" s="3943"/>
      <c r="S34" s="3944"/>
      <c r="T34" s="3944"/>
      <c r="U34" s="5539"/>
      <c r="V34" s="5539"/>
      <c r="W34" s="5539"/>
      <c r="X34" s="3862" t="str">
        <f t="shared" si="4"/>
        <v xml:space="preserve">STATE: ; PDY: ; KKL: ; MHE: ; YNM: </v>
      </c>
      <c r="Y34" s="2493"/>
      <c r="Z34" s="2493"/>
      <c r="AA34" s="4030">
        <f t="shared" si="19"/>
        <v>0</v>
      </c>
      <c r="AB34" s="2493"/>
      <c r="AC34" s="3945"/>
      <c r="AD34" s="3945"/>
      <c r="AE34" s="3947">
        <f t="shared" si="5"/>
        <v>0</v>
      </c>
      <c r="AF34" s="3846"/>
      <c r="AG34" s="3945"/>
      <c r="AH34" s="3945"/>
      <c r="AI34" s="3947">
        <f t="shared" si="20"/>
        <v>0</v>
      </c>
      <c r="AJ34" s="3846"/>
      <c r="AK34" s="3945"/>
      <c r="AL34" s="3945"/>
      <c r="AM34" s="3945">
        <f t="shared" si="7"/>
        <v>0</v>
      </c>
      <c r="AN34" s="3846"/>
      <c r="AO34" s="3945"/>
      <c r="AP34" s="3945"/>
      <c r="AQ34" s="3947">
        <f t="shared" si="8"/>
        <v>0</v>
      </c>
      <c r="AR34" s="3846"/>
      <c r="AS34" s="3946">
        <f t="shared" si="16"/>
        <v>0</v>
      </c>
      <c r="AT34" s="3945">
        <f t="shared" si="17"/>
        <v>0</v>
      </c>
      <c r="AU34" s="3946">
        <f t="shared" si="18"/>
        <v>0</v>
      </c>
      <c r="AV34" s="3862" t="str">
        <f t="shared" si="9"/>
        <v xml:space="preserve">STATE: ; PDY: ; KKL: ; MHE: ; YNM: </v>
      </c>
      <c r="AW34" s="3886" t="s">
        <v>3681</v>
      </c>
      <c r="AX34" s="3903"/>
    </row>
    <row r="35" spans="1:51" s="2480" customFormat="1" ht="45" customHeight="1">
      <c r="A35" s="3847" t="s">
        <v>3682</v>
      </c>
      <c r="B35" s="3949"/>
      <c r="C35" s="3873" t="s">
        <v>2136</v>
      </c>
      <c r="D35" s="5517"/>
      <c r="E35" s="3912"/>
      <c r="F35" s="3930"/>
      <c r="G35" s="3930"/>
      <c r="H35" s="3940"/>
      <c r="I35" s="3940"/>
      <c r="J35" s="3940"/>
      <c r="K35" s="3940"/>
      <c r="L35" s="5527"/>
      <c r="M35" s="5530"/>
      <c r="N35" s="5533"/>
      <c r="O35" s="5536"/>
      <c r="P35" s="3941"/>
      <c r="Q35" s="3942"/>
      <c r="R35" s="3943"/>
      <c r="S35" s="3944"/>
      <c r="T35" s="3944"/>
      <c r="U35" s="5539"/>
      <c r="V35" s="5539"/>
      <c r="W35" s="5539"/>
      <c r="X35" s="3862" t="str">
        <f t="shared" si="4"/>
        <v xml:space="preserve">STATE: ; PDY: ; KKL: ; MHE: ; YNM: </v>
      </c>
      <c r="Y35" s="2493"/>
      <c r="Z35" s="2493"/>
      <c r="AA35" s="4030">
        <f t="shared" si="19"/>
        <v>0</v>
      </c>
      <c r="AB35" s="2493"/>
      <c r="AC35" s="3945"/>
      <c r="AD35" s="3945"/>
      <c r="AE35" s="3947">
        <f t="shared" si="5"/>
        <v>0</v>
      </c>
      <c r="AF35" s="3846"/>
      <c r="AG35" s="3945"/>
      <c r="AH35" s="3945"/>
      <c r="AI35" s="3947">
        <f t="shared" si="20"/>
        <v>0</v>
      </c>
      <c r="AJ35" s="3846"/>
      <c r="AK35" s="3945"/>
      <c r="AL35" s="3945"/>
      <c r="AM35" s="3945">
        <f t="shared" si="7"/>
        <v>0</v>
      </c>
      <c r="AN35" s="3846"/>
      <c r="AO35" s="3945"/>
      <c r="AP35" s="3945"/>
      <c r="AQ35" s="3947">
        <f t="shared" si="8"/>
        <v>0</v>
      </c>
      <c r="AR35" s="3846"/>
      <c r="AS35" s="3946">
        <f t="shared" si="16"/>
        <v>0</v>
      </c>
      <c r="AT35" s="3945">
        <f t="shared" si="17"/>
        <v>0</v>
      </c>
      <c r="AU35" s="3946">
        <f t="shared" si="18"/>
        <v>0</v>
      </c>
      <c r="AV35" s="3862" t="str">
        <f t="shared" si="9"/>
        <v xml:space="preserve">STATE: ; PDY: ; KKL: ; MHE: ; YNM: </v>
      </c>
      <c r="AW35" s="3886" t="s">
        <v>3682</v>
      </c>
      <c r="AX35" s="3903"/>
    </row>
    <row r="36" spans="1:51" s="2480" customFormat="1" ht="45" customHeight="1">
      <c r="A36" s="3847" t="s">
        <v>3683</v>
      </c>
      <c r="B36" s="3929"/>
      <c r="C36" s="3911" t="s">
        <v>2138</v>
      </c>
      <c r="D36" s="5517"/>
      <c r="E36" s="3912"/>
      <c r="F36" s="3930"/>
      <c r="G36" s="3930"/>
      <c r="H36" s="3940"/>
      <c r="I36" s="3940"/>
      <c r="J36" s="3940"/>
      <c r="K36" s="3940"/>
      <c r="L36" s="5527"/>
      <c r="M36" s="5530"/>
      <c r="N36" s="5533"/>
      <c r="O36" s="5536"/>
      <c r="P36" s="3941"/>
      <c r="Q36" s="3942"/>
      <c r="R36" s="3943"/>
      <c r="S36" s="3944"/>
      <c r="T36" s="3944"/>
      <c r="U36" s="5539"/>
      <c r="V36" s="5539"/>
      <c r="W36" s="5539"/>
      <c r="X36" s="3862" t="str">
        <f t="shared" si="4"/>
        <v xml:space="preserve">STATE: ; PDY: ; KKL: ; MHE: ; YNM: </v>
      </c>
      <c r="Y36" s="2493"/>
      <c r="Z36" s="2493"/>
      <c r="AA36" s="4030">
        <f t="shared" si="19"/>
        <v>0</v>
      </c>
      <c r="AB36" s="2493"/>
      <c r="AC36" s="3945"/>
      <c r="AD36" s="3945"/>
      <c r="AE36" s="3947">
        <f t="shared" si="5"/>
        <v>0</v>
      </c>
      <c r="AF36" s="3846"/>
      <c r="AG36" s="3945"/>
      <c r="AH36" s="3945"/>
      <c r="AI36" s="3947">
        <f t="shared" si="20"/>
        <v>0</v>
      </c>
      <c r="AJ36" s="3846"/>
      <c r="AK36" s="3945"/>
      <c r="AL36" s="3945"/>
      <c r="AM36" s="3945">
        <f t="shared" si="7"/>
        <v>0</v>
      </c>
      <c r="AN36" s="3846"/>
      <c r="AO36" s="3945"/>
      <c r="AP36" s="3945"/>
      <c r="AQ36" s="3947">
        <f t="shared" si="8"/>
        <v>0</v>
      </c>
      <c r="AR36" s="3846"/>
      <c r="AS36" s="3946">
        <f t="shared" si="16"/>
        <v>0</v>
      </c>
      <c r="AT36" s="3945">
        <f t="shared" si="17"/>
        <v>0</v>
      </c>
      <c r="AU36" s="3946">
        <f t="shared" si="18"/>
        <v>0</v>
      </c>
      <c r="AV36" s="3862" t="str">
        <f t="shared" si="9"/>
        <v xml:space="preserve">STATE: ; PDY: ; KKL: ; MHE: ; YNM: </v>
      </c>
      <c r="AW36" s="3886" t="s">
        <v>3683</v>
      </c>
      <c r="AX36" s="3903"/>
    </row>
    <row r="37" spans="1:51" s="2480" customFormat="1" ht="62.25" customHeight="1">
      <c r="A37" s="3847" t="s">
        <v>3684</v>
      </c>
      <c r="B37" s="3929"/>
      <c r="C37" s="3911" t="s">
        <v>2139</v>
      </c>
      <c r="D37" s="5517"/>
      <c r="E37" s="3912"/>
      <c r="F37" s="3930"/>
      <c r="G37" s="3930"/>
      <c r="H37" s="3940"/>
      <c r="I37" s="3940"/>
      <c r="J37" s="3940"/>
      <c r="K37" s="3940"/>
      <c r="L37" s="5527"/>
      <c r="M37" s="5530"/>
      <c r="N37" s="5533"/>
      <c r="O37" s="5536"/>
      <c r="P37" s="3941"/>
      <c r="Q37" s="3942"/>
      <c r="R37" s="3943"/>
      <c r="S37" s="3944"/>
      <c r="T37" s="3944"/>
      <c r="U37" s="5539"/>
      <c r="V37" s="5539"/>
      <c r="W37" s="5539"/>
      <c r="X37" s="3862" t="str">
        <f t="shared" si="4"/>
        <v xml:space="preserve">STATE: Exisitng Staff (1) - AC - Rs.23240 x 1 x 12; PDY: ; KKL: ; MHE: ; YNM: </v>
      </c>
      <c r="Y37" s="4030">
        <v>278880</v>
      </c>
      <c r="Z37" s="4308">
        <v>1</v>
      </c>
      <c r="AA37" s="4030">
        <f t="shared" si="19"/>
        <v>278880</v>
      </c>
      <c r="AB37" s="4031" t="s">
        <v>6645</v>
      </c>
      <c r="AC37" s="3945"/>
      <c r="AD37" s="3945"/>
      <c r="AE37" s="3947">
        <f t="shared" si="5"/>
        <v>0</v>
      </c>
      <c r="AF37" s="3846"/>
      <c r="AG37" s="3945"/>
      <c r="AH37" s="3945"/>
      <c r="AI37" s="3947">
        <f t="shared" si="20"/>
        <v>0</v>
      </c>
      <c r="AJ37" s="3846"/>
      <c r="AK37" s="3945"/>
      <c r="AL37" s="3945"/>
      <c r="AM37" s="3945">
        <f t="shared" si="7"/>
        <v>0</v>
      </c>
      <c r="AN37" s="3846"/>
      <c r="AO37" s="3945"/>
      <c r="AP37" s="3945"/>
      <c r="AQ37" s="3947">
        <f t="shared" si="8"/>
        <v>0</v>
      </c>
      <c r="AR37" s="3846"/>
      <c r="AS37" s="3946">
        <f t="shared" si="16"/>
        <v>278880</v>
      </c>
      <c r="AT37" s="3945">
        <f t="shared" si="17"/>
        <v>1</v>
      </c>
      <c r="AU37" s="3946">
        <f t="shared" si="18"/>
        <v>278880</v>
      </c>
      <c r="AV37" s="3862" t="str">
        <f t="shared" si="9"/>
        <v xml:space="preserve">STATE: Exisitng Staff (1) - AC - Rs.23240 x 1 x 12; PDY: ; KKL: ; MHE: ; YNM: </v>
      </c>
      <c r="AW37" s="3886" t="s">
        <v>3684</v>
      </c>
      <c r="AX37" s="3903"/>
      <c r="AY37" s="4986" t="s">
        <v>8116</v>
      </c>
    </row>
    <row r="38" spans="1:51" s="2480" customFormat="1" ht="116.25" customHeight="1">
      <c r="A38" s="3847" t="s">
        <v>3685</v>
      </c>
      <c r="B38" s="3949"/>
      <c r="C38" s="3873" t="s">
        <v>671</v>
      </c>
      <c r="D38" s="5517"/>
      <c r="E38" s="3912"/>
      <c r="F38" s="3930"/>
      <c r="G38" s="3930"/>
      <c r="H38" s="3940"/>
      <c r="I38" s="3940"/>
      <c r="J38" s="3940"/>
      <c r="K38" s="3940"/>
      <c r="L38" s="5527"/>
      <c r="M38" s="5530"/>
      <c r="N38" s="5533"/>
      <c r="O38" s="5536"/>
      <c r="P38" s="3941"/>
      <c r="Q38" s="3942"/>
      <c r="R38" s="3943"/>
      <c r="S38" s="3944"/>
      <c r="T38" s="3944"/>
      <c r="U38" s="5539"/>
      <c r="V38" s="5539"/>
      <c r="W38" s="5539"/>
      <c r="X38" s="3862" t="str">
        <f t="shared" si="4"/>
        <v xml:space="preserve">STATE: Exisitng Staff (2) PA - Rs.30577 x 1 x 12, CEA - DEO cum Administrative Assistant - Rs.13000 x 1 x 12 months  ; PDY: ; KKL: ; MHE: ; YNM: </v>
      </c>
      <c r="Y38" s="4030">
        <v>261462</v>
      </c>
      <c r="Z38" s="4308">
        <v>2</v>
      </c>
      <c r="AA38" s="4030">
        <f>Y38*Z38</f>
        <v>522924</v>
      </c>
      <c r="AB38" s="4031" t="s">
        <v>6646</v>
      </c>
      <c r="AC38" s="3947"/>
      <c r="AD38" s="3947"/>
      <c r="AE38" s="3947">
        <f t="shared" si="5"/>
        <v>0</v>
      </c>
      <c r="AF38" s="3947"/>
      <c r="AG38" s="3947"/>
      <c r="AH38" s="3947"/>
      <c r="AI38" s="3947">
        <f t="shared" si="20"/>
        <v>0</v>
      </c>
      <c r="AJ38" s="3947"/>
      <c r="AK38" s="3947"/>
      <c r="AL38" s="3947"/>
      <c r="AM38" s="3945">
        <f t="shared" si="7"/>
        <v>0</v>
      </c>
      <c r="AN38" s="3947"/>
      <c r="AO38" s="3947"/>
      <c r="AP38" s="3947"/>
      <c r="AQ38" s="3947">
        <f>AO38*AP38</f>
        <v>0</v>
      </c>
      <c r="AR38" s="3947"/>
      <c r="AS38" s="3946">
        <f t="shared" si="16"/>
        <v>522924</v>
      </c>
      <c r="AT38" s="3945">
        <f t="shared" si="17"/>
        <v>2</v>
      </c>
      <c r="AU38" s="3946">
        <f t="shared" si="18"/>
        <v>261462</v>
      </c>
      <c r="AV38" s="3862" t="str">
        <f t="shared" si="9"/>
        <v xml:space="preserve">STATE: Exisitng Staff (2) PA - Rs.30577 x 1 x 12, CEA - DEO cum Administrative Assistant - Rs.13000 x 1 x 12 months  ; PDY: ; KKL: ; MHE: ; YNM: </v>
      </c>
      <c r="AW38" s="3886" t="s">
        <v>3685</v>
      </c>
      <c r="AX38" s="3903"/>
      <c r="AY38" s="4986" t="s">
        <v>8116</v>
      </c>
    </row>
    <row r="39" spans="1:51" s="2480" customFormat="1" ht="138" customHeight="1">
      <c r="A39" s="3847" t="s">
        <v>3686</v>
      </c>
      <c r="B39" s="3929"/>
      <c r="C39" s="3911" t="s">
        <v>2143</v>
      </c>
      <c r="D39" s="5517"/>
      <c r="E39" s="3912"/>
      <c r="F39" s="3930"/>
      <c r="G39" s="3930"/>
      <c r="H39" s="3940"/>
      <c r="I39" s="3940"/>
      <c r="J39" s="3940"/>
      <c r="K39" s="3940"/>
      <c r="L39" s="5527"/>
      <c r="M39" s="5530"/>
      <c r="N39" s="5533"/>
      <c r="O39" s="5536"/>
      <c r="P39" s="3941"/>
      <c r="Q39" s="3942"/>
      <c r="R39" s="3943"/>
      <c r="S39" s="3944"/>
      <c r="T39" s="3944"/>
      <c r="U39" s="5539"/>
      <c r="V39" s="5539"/>
      <c r="W39" s="5539"/>
      <c r="X39" s="3862" t="str">
        <f t="shared" si="4"/>
        <v xml:space="preserve">STATE: Exisitng Staff (3) - RCH - DEO - Rs.30577 x 1 x 12, NPPCD - DEO - Rs. 8500 x 1 x 12, IMM - Computer Assistant - Rs. 36692 x 1 x 12 ; PDY: ; KKL: ; MHE: ; YNM: </v>
      </c>
      <c r="Y39" s="4030">
        <v>303076</v>
      </c>
      <c r="Z39" s="4308">
        <v>3</v>
      </c>
      <c r="AA39" s="4030">
        <f>Y39*Z39</f>
        <v>909228</v>
      </c>
      <c r="AB39" s="4031" t="s">
        <v>7747</v>
      </c>
      <c r="AC39" s="3947"/>
      <c r="AD39" s="3947"/>
      <c r="AE39" s="3947">
        <f t="shared" si="5"/>
        <v>0</v>
      </c>
      <c r="AF39" s="3947"/>
      <c r="AG39" s="3947"/>
      <c r="AH39" s="3947"/>
      <c r="AI39" s="3947">
        <f t="shared" si="20"/>
        <v>0</v>
      </c>
      <c r="AJ39" s="3947"/>
      <c r="AK39" s="3947"/>
      <c r="AL39" s="3947"/>
      <c r="AM39" s="3945">
        <f t="shared" si="7"/>
        <v>0</v>
      </c>
      <c r="AN39" s="3947"/>
      <c r="AO39" s="3947"/>
      <c r="AP39" s="3947"/>
      <c r="AQ39" s="3947">
        <f>AO39*AP39</f>
        <v>0</v>
      </c>
      <c r="AR39" s="3947"/>
      <c r="AS39" s="3946">
        <f t="shared" si="16"/>
        <v>909228</v>
      </c>
      <c r="AT39" s="3945">
        <f t="shared" si="17"/>
        <v>3</v>
      </c>
      <c r="AU39" s="3946">
        <f t="shared" si="18"/>
        <v>303076</v>
      </c>
      <c r="AV39" s="3862" t="str">
        <f t="shared" si="9"/>
        <v xml:space="preserve">STATE: Exisitng Staff (3) - RCH - DEO - Rs.30577 x 1 x 12, NPPCD - DEO - Rs. 8500 x 1 x 12, IMM - Computer Assistant - Rs. 36692 x 1 x 12 ; PDY: ; KKL: ; MHE: ; YNM: </v>
      </c>
      <c r="AW39" s="3886" t="s">
        <v>3686</v>
      </c>
      <c r="AX39" s="3903"/>
      <c r="AY39" s="4986" t="s">
        <v>8116</v>
      </c>
    </row>
    <row r="40" spans="1:51" s="2480" customFormat="1" ht="33.75" customHeight="1">
      <c r="A40" s="3847" t="s">
        <v>3687</v>
      </c>
      <c r="B40" s="3929"/>
      <c r="C40" s="3911" t="s">
        <v>2144</v>
      </c>
      <c r="D40" s="5517"/>
      <c r="E40" s="3912"/>
      <c r="F40" s="3930"/>
      <c r="G40" s="3930"/>
      <c r="H40" s="3940"/>
      <c r="I40" s="3940"/>
      <c r="J40" s="3940"/>
      <c r="K40" s="3940"/>
      <c r="L40" s="5527"/>
      <c r="M40" s="5530"/>
      <c r="N40" s="5533"/>
      <c r="O40" s="5536"/>
      <c r="P40" s="3941"/>
      <c r="Q40" s="3942"/>
      <c r="R40" s="3943"/>
      <c r="S40" s="3944"/>
      <c r="T40" s="3944"/>
      <c r="U40" s="5539"/>
      <c r="V40" s="5539"/>
      <c r="W40" s="5539"/>
      <c r="X40" s="3862" t="str">
        <f t="shared" si="4"/>
        <v xml:space="preserve">STATE: ; PDY: ; KKL: ; MHE: ; YNM: </v>
      </c>
      <c r="Y40" s="2493"/>
      <c r="Z40" s="2493"/>
      <c r="AA40" s="4030">
        <f>Y40*Z40</f>
        <v>0</v>
      </c>
      <c r="AB40" s="2493"/>
      <c r="AC40" s="3945"/>
      <c r="AD40" s="3945"/>
      <c r="AE40" s="3947">
        <f t="shared" si="5"/>
        <v>0</v>
      </c>
      <c r="AF40" s="3846"/>
      <c r="AG40" s="3945"/>
      <c r="AH40" s="3945"/>
      <c r="AI40" s="3947">
        <f t="shared" si="20"/>
        <v>0</v>
      </c>
      <c r="AJ40" s="3846"/>
      <c r="AK40" s="3945"/>
      <c r="AL40" s="3945"/>
      <c r="AM40" s="3945">
        <f t="shared" si="7"/>
        <v>0</v>
      </c>
      <c r="AN40" s="3846"/>
      <c r="AO40" s="3945"/>
      <c r="AP40" s="3945"/>
      <c r="AQ40" s="3947">
        <f>AO40*AP40</f>
        <v>0</v>
      </c>
      <c r="AR40" s="3846"/>
      <c r="AS40" s="3946">
        <f t="shared" si="16"/>
        <v>0</v>
      </c>
      <c r="AT40" s="3945">
        <f t="shared" si="17"/>
        <v>0</v>
      </c>
      <c r="AU40" s="3946">
        <f t="shared" si="18"/>
        <v>0</v>
      </c>
      <c r="AV40" s="3862" t="str">
        <f t="shared" si="9"/>
        <v xml:space="preserve">STATE: ; PDY: ; KKL: ; MHE: ; YNM: </v>
      </c>
      <c r="AW40" s="3886" t="s">
        <v>3687</v>
      </c>
      <c r="AX40" s="3903"/>
    </row>
    <row r="41" spans="1:51" s="2480" customFormat="1" ht="50.25" customHeight="1">
      <c r="A41" s="3889" t="s">
        <v>3688</v>
      </c>
      <c r="B41" s="3929"/>
      <c r="C41" s="3911" t="s">
        <v>7207</v>
      </c>
      <c r="D41" s="5517"/>
      <c r="E41" s="3912"/>
      <c r="F41" s="3930"/>
      <c r="G41" s="3930"/>
      <c r="H41" s="3940"/>
      <c r="I41" s="3940"/>
      <c r="J41" s="3940"/>
      <c r="K41" s="3940"/>
      <c r="L41" s="5528"/>
      <c r="M41" s="5531"/>
      <c r="N41" s="5534"/>
      <c r="O41" s="5537"/>
      <c r="P41" s="3941"/>
      <c r="Q41" s="3942"/>
      <c r="R41" s="3943"/>
      <c r="S41" s="3944"/>
      <c r="T41" s="3944"/>
      <c r="U41" s="5540"/>
      <c r="V41" s="5540"/>
      <c r="W41" s="5540"/>
      <c r="X41" s="3862" t="str">
        <f t="shared" si="4"/>
        <v xml:space="preserve">STATE: ; PDY: ; KKL: ; MHE: ; YNM: </v>
      </c>
      <c r="Y41" s="2493"/>
      <c r="Z41" s="2493"/>
      <c r="AA41" s="4030">
        <f>Y41*Z41</f>
        <v>0</v>
      </c>
      <c r="AB41" s="3846"/>
      <c r="AC41" s="3945"/>
      <c r="AD41" s="3945"/>
      <c r="AE41" s="3947">
        <f t="shared" si="5"/>
        <v>0</v>
      </c>
      <c r="AF41" s="3947"/>
      <c r="AG41" s="3945"/>
      <c r="AH41" s="3945"/>
      <c r="AI41" s="3947">
        <f t="shared" si="20"/>
        <v>0</v>
      </c>
      <c r="AJ41" s="3846"/>
      <c r="AK41" s="3945"/>
      <c r="AL41" s="3945"/>
      <c r="AM41" s="3945">
        <f t="shared" si="7"/>
        <v>0</v>
      </c>
      <c r="AN41" s="3846"/>
      <c r="AO41" s="3945"/>
      <c r="AP41" s="3945"/>
      <c r="AQ41" s="3947">
        <f>AO41*AP41</f>
        <v>0</v>
      </c>
      <c r="AR41" s="3846"/>
      <c r="AS41" s="3946">
        <f t="shared" si="16"/>
        <v>0</v>
      </c>
      <c r="AT41" s="3945">
        <f t="shared" si="17"/>
        <v>0</v>
      </c>
      <c r="AU41" s="3946">
        <f t="shared" si="18"/>
        <v>0</v>
      </c>
      <c r="AV41" s="3862" t="str">
        <f t="shared" si="9"/>
        <v xml:space="preserve">STATE: ; PDY: ; KKL: ; MHE: ; YNM: </v>
      </c>
      <c r="AW41" s="3892" t="s">
        <v>3688</v>
      </c>
      <c r="AX41" s="3903"/>
    </row>
    <row r="42" spans="1:51" s="2480" customFormat="1" ht="45" customHeight="1">
      <c r="A42" s="3933" t="s">
        <v>3556</v>
      </c>
      <c r="B42" s="3934"/>
      <c r="C42" s="3934" t="s">
        <v>2913</v>
      </c>
      <c r="D42" s="3934"/>
      <c r="E42" s="3903"/>
      <c r="F42" s="3935"/>
      <c r="G42" s="3935"/>
      <c r="H42" s="3935"/>
      <c r="I42" s="3935"/>
      <c r="J42" s="3935"/>
      <c r="K42" s="3935"/>
      <c r="L42" s="3936">
        <f>SUM(L43:L53)</f>
        <v>458116</v>
      </c>
      <c r="M42" s="3936">
        <f>SUM(M43:M53)</f>
        <v>4.5811599999999997</v>
      </c>
      <c r="N42" s="3936">
        <f>SUM(N43:N53)</f>
        <v>12</v>
      </c>
      <c r="O42" s="3936">
        <f>SUM(O43:O53)</f>
        <v>54.973919999999993</v>
      </c>
      <c r="P42" s="3936">
        <f t="shared" ref="P42:V42" si="21">SUM(P43:P53)</f>
        <v>0</v>
      </c>
      <c r="Q42" s="3936">
        <f t="shared" si="21"/>
        <v>0</v>
      </c>
      <c r="R42" s="3936">
        <f t="shared" si="21"/>
        <v>0</v>
      </c>
      <c r="S42" s="3936">
        <f t="shared" si="21"/>
        <v>0</v>
      </c>
      <c r="T42" s="3936">
        <f t="shared" si="21"/>
        <v>0</v>
      </c>
      <c r="U42" s="3936">
        <f>SUM(U43:U53)</f>
        <v>3564556</v>
      </c>
      <c r="V42" s="3936">
        <f t="shared" si="21"/>
        <v>12</v>
      </c>
      <c r="W42" s="3936">
        <f>SUM(W43:W53)</f>
        <v>5497392</v>
      </c>
      <c r="X42" s="3862"/>
      <c r="Y42" s="3936">
        <f>SUM(Y43:Y53)</f>
        <v>3564556</v>
      </c>
      <c r="Z42" s="3936">
        <f>SUM(Z43:Z53)</f>
        <v>12</v>
      </c>
      <c r="AA42" s="3936">
        <f>SUM(AA43:AA53)</f>
        <v>5497392</v>
      </c>
      <c r="AB42" s="3846"/>
      <c r="AC42" s="3846"/>
      <c r="AD42" s="3846"/>
      <c r="AE42" s="3936">
        <f>SUM(AE43:AE53)</f>
        <v>0</v>
      </c>
      <c r="AF42" s="3846"/>
      <c r="AG42" s="3846"/>
      <c r="AH42" s="3846"/>
      <c r="AI42" s="3936">
        <f>SUM(AI43:AI53)</f>
        <v>0</v>
      </c>
      <c r="AJ42" s="3846"/>
      <c r="AK42" s="3846"/>
      <c r="AL42" s="3846"/>
      <c r="AM42" s="3936">
        <f>SUM(AM43:AM53)</f>
        <v>0</v>
      </c>
      <c r="AN42" s="3846"/>
      <c r="AO42" s="3846"/>
      <c r="AP42" s="3846"/>
      <c r="AQ42" s="3936">
        <f>SUM(AQ43:AQ53)</f>
        <v>0</v>
      </c>
      <c r="AR42" s="3846"/>
      <c r="AS42" s="3936">
        <f>SUM(AS43:AS53)</f>
        <v>5497392</v>
      </c>
      <c r="AT42" s="3936">
        <f>SUM(AT43:AT53)</f>
        <v>12</v>
      </c>
      <c r="AU42" s="3936">
        <f>SUM(AU43:AU53)</f>
        <v>3564556</v>
      </c>
      <c r="AV42" s="3862"/>
      <c r="AW42" s="3939" t="s">
        <v>3556</v>
      </c>
      <c r="AX42" s="3950"/>
    </row>
    <row r="43" spans="1:51" s="3800" customFormat="1" ht="78" customHeight="1">
      <c r="A43" s="3889" t="s">
        <v>3689</v>
      </c>
      <c r="B43" s="3951"/>
      <c r="C43" s="3951" t="s">
        <v>2131</v>
      </c>
      <c r="D43" s="5518" t="s">
        <v>4872</v>
      </c>
      <c r="E43" s="3952"/>
      <c r="F43" s="3953"/>
      <c r="G43" s="3953"/>
      <c r="H43" s="3954"/>
      <c r="I43" s="3954"/>
      <c r="J43" s="3954"/>
      <c r="K43" s="3954"/>
      <c r="L43" s="5541">
        <f>AS42/AT42</f>
        <v>458116</v>
      </c>
      <c r="M43" s="5544">
        <f>L42/100000</f>
        <v>4.5811599999999997</v>
      </c>
      <c r="N43" s="5547">
        <f>AT42</f>
        <v>12</v>
      </c>
      <c r="O43" s="5550">
        <f>M43*N43</f>
        <v>54.973919999999993</v>
      </c>
      <c r="P43" s="4032"/>
      <c r="Q43" s="3995"/>
      <c r="R43" s="3995"/>
      <c r="S43" s="4033"/>
      <c r="T43" s="4033"/>
      <c r="U43" s="5553">
        <f>Y43+Y44+Y46+Y47+Y49+Y50+Y51</f>
        <v>3564556</v>
      </c>
      <c r="V43" s="5553">
        <f>Z43+Z44+Z46+Z47+Z49+Z50+Z51</f>
        <v>12</v>
      </c>
      <c r="W43" s="5553">
        <f>AA43+AA44+AA46+AA47+AA49+AA50+AA51</f>
        <v>5497392</v>
      </c>
      <c r="X43" s="3957" t="str">
        <f t="shared" si="4"/>
        <v xml:space="preserve">STATE: NTEP:Existing Medical Officer (STC) 1 No.Rs61,154x1x12=7,33,848/-; PDY: ; KKL: ; MHE: ; YNM: </v>
      </c>
      <c r="Y43" s="3958">
        <v>733848</v>
      </c>
      <c r="Z43" s="3958">
        <v>1</v>
      </c>
      <c r="AA43" s="3959">
        <f>Y43*Z43</f>
        <v>733848</v>
      </c>
      <c r="AB43" s="3971" t="s">
        <v>7019</v>
      </c>
      <c r="AC43" s="3959"/>
      <c r="AD43" s="3959"/>
      <c r="AE43" s="3959">
        <f>AC43*AD43</f>
        <v>0</v>
      </c>
      <c r="AF43" s="3958"/>
      <c r="AG43" s="3959"/>
      <c r="AH43" s="3959"/>
      <c r="AI43" s="3959">
        <f>AG43*AH43</f>
        <v>0</v>
      </c>
      <c r="AJ43" s="3958"/>
      <c r="AK43" s="3959"/>
      <c r="AL43" s="3959"/>
      <c r="AM43" s="3959">
        <f>AK43*AL43</f>
        <v>0</v>
      </c>
      <c r="AN43" s="3958"/>
      <c r="AO43" s="3959"/>
      <c r="AP43" s="3959"/>
      <c r="AQ43" s="3959">
        <f>AO43*AP43</f>
        <v>0</v>
      </c>
      <c r="AR43" s="3958"/>
      <c r="AS43" s="3961">
        <f>AA43+AE43+AI43+AM43+AQ43</f>
        <v>733848</v>
      </c>
      <c r="AT43" s="3959">
        <f>Z43+AD43+AH43+AL43+AP43</f>
        <v>1</v>
      </c>
      <c r="AU43" s="3961">
        <f>IFERROR((AS43/AT43),0)</f>
        <v>733848</v>
      </c>
      <c r="AV43" s="3957" t="str">
        <f t="shared" si="9"/>
        <v xml:space="preserve">STATE: NTEP:Existing Medical Officer (STC) 1 No.Rs61,154x1x12=7,33,848/-; PDY: ; KKL: ; MHE: ; YNM: </v>
      </c>
      <c r="AW43" s="3892" t="s">
        <v>3689</v>
      </c>
      <c r="AX43" s="3962"/>
      <c r="AY43" s="4986" t="s">
        <v>8116</v>
      </c>
    </row>
    <row r="44" spans="1:51" s="3800" customFormat="1" ht="127.5" customHeight="1">
      <c r="A44" s="3889" t="s">
        <v>3690</v>
      </c>
      <c r="B44" s="3951"/>
      <c r="C44" s="3951" t="s">
        <v>2912</v>
      </c>
      <c r="D44" s="5518"/>
      <c r="E44" s="3952"/>
      <c r="F44" s="3953"/>
      <c r="G44" s="3953"/>
      <c r="H44" s="3954"/>
      <c r="I44" s="3954"/>
      <c r="J44" s="3954"/>
      <c r="K44" s="3954"/>
      <c r="L44" s="5542"/>
      <c r="M44" s="5545"/>
      <c r="N44" s="5548"/>
      <c r="O44" s="5551"/>
      <c r="P44" s="4032"/>
      <c r="Q44" s="3995"/>
      <c r="R44" s="3995"/>
      <c r="S44" s="4033"/>
      <c r="T44" s="4033"/>
      <c r="U44" s="5554"/>
      <c r="V44" s="5554"/>
      <c r="W44" s="5554"/>
      <c r="X44" s="3957" t="str">
        <f t="shared" si="4"/>
        <v xml:space="preserve">STATE: State Veterinary Consultant Rs.53251 x 1x 12, State Consultant Finance Rs.21,400*12, NTEP:Existing State ACSM Officer (1 No) - Rs.38,528 x 1 x 12; PDY: ; KKL: 0; MHE: 0; YNM: </v>
      </c>
      <c r="Y44" s="4002">
        <f>1358148/3</f>
        <v>452716</v>
      </c>
      <c r="Z44" s="4002">
        <v>3</v>
      </c>
      <c r="AA44" s="3963">
        <f>Y44*Z44</f>
        <v>1358148</v>
      </c>
      <c r="AB44" s="3964" t="s">
        <v>7191</v>
      </c>
      <c r="AC44" s="3965"/>
      <c r="AD44" s="3965"/>
      <c r="AE44" s="3965">
        <f>AC44*AD44</f>
        <v>0</v>
      </c>
      <c r="AF44" s="3965"/>
      <c r="AG44" s="3965">
        <v>0</v>
      </c>
      <c r="AH44" s="3965">
        <v>0</v>
      </c>
      <c r="AI44" s="3965">
        <f>AG44*AH44</f>
        <v>0</v>
      </c>
      <c r="AJ44" s="1609">
        <v>0</v>
      </c>
      <c r="AK44" s="3965">
        <v>0</v>
      </c>
      <c r="AL44" s="3965">
        <v>0</v>
      </c>
      <c r="AM44" s="3965">
        <v>0</v>
      </c>
      <c r="AN44" s="3966">
        <v>0</v>
      </c>
      <c r="AO44" s="3965"/>
      <c r="AP44" s="3965"/>
      <c r="AQ44" s="3965">
        <f>AO44*AP44</f>
        <v>0</v>
      </c>
      <c r="AR44" s="3965"/>
      <c r="AS44" s="3961">
        <f t="shared" ref="AS44:AS53" si="22">AA44+AE44+AI44+AM44+AQ44</f>
        <v>1358148</v>
      </c>
      <c r="AT44" s="3959">
        <f t="shared" ref="AT44:AT53" si="23">Z44+AD44+AH44+AL44+AP44</f>
        <v>3</v>
      </c>
      <c r="AU44" s="3961">
        <f t="shared" ref="AU44:AU53" si="24">IFERROR((AS44/AT44),0)</f>
        <v>452716</v>
      </c>
      <c r="AV44" s="3957" t="str">
        <f t="shared" si="9"/>
        <v xml:space="preserve">STATE: State Veterinary Consultant Rs.53251 x 1x 12, State Consultant Finance Rs.21,400*12, NTEP:Existing State ACSM Officer (1 No) - Rs.38,528 x 1 x 12; PDY: ; KKL: 0; MHE: 0; YNM: </v>
      </c>
      <c r="AW44" s="3892" t="s">
        <v>3690</v>
      </c>
      <c r="AX44" s="3962"/>
      <c r="AY44" s="4986" t="s">
        <v>8116</v>
      </c>
    </row>
    <row r="45" spans="1:51" s="3800" customFormat="1" ht="45" customHeight="1">
      <c r="A45" s="3889" t="s">
        <v>3691</v>
      </c>
      <c r="B45" s="3951"/>
      <c r="C45" s="3951" t="s">
        <v>2134</v>
      </c>
      <c r="D45" s="5518"/>
      <c r="E45" s="3952"/>
      <c r="F45" s="3953"/>
      <c r="G45" s="3953"/>
      <c r="H45" s="3954"/>
      <c r="I45" s="3954"/>
      <c r="J45" s="3954"/>
      <c r="K45" s="3954"/>
      <c r="L45" s="5542"/>
      <c r="M45" s="5545"/>
      <c r="N45" s="5548"/>
      <c r="O45" s="5551"/>
      <c r="P45" s="4032"/>
      <c r="Q45" s="3995"/>
      <c r="R45" s="3995"/>
      <c r="S45" s="4033"/>
      <c r="T45" s="4033"/>
      <c r="U45" s="5554"/>
      <c r="V45" s="5554"/>
      <c r="W45" s="5554"/>
      <c r="X45" s="3957" t="str">
        <f t="shared" si="4"/>
        <v xml:space="preserve">STATE: ; PDY: ; KKL: ; MHE: ; YNM: </v>
      </c>
      <c r="Y45" s="4002"/>
      <c r="Z45" s="4002"/>
      <c r="AA45" s="3998"/>
      <c r="AB45" s="3958"/>
      <c r="AC45" s="3959"/>
      <c r="AD45" s="3959"/>
      <c r="AE45" s="3959"/>
      <c r="AF45" s="3958"/>
      <c r="AG45" s="3959"/>
      <c r="AH45" s="3959"/>
      <c r="AI45" s="3947">
        <f>AG45*AH45</f>
        <v>0</v>
      </c>
      <c r="AJ45" s="3958"/>
      <c r="AK45" s="3959"/>
      <c r="AL45" s="3959"/>
      <c r="AM45" s="3965">
        <v>0</v>
      </c>
      <c r="AN45" s="3958"/>
      <c r="AO45" s="3959"/>
      <c r="AP45" s="3959"/>
      <c r="AQ45" s="3947">
        <f>AO45*AP45</f>
        <v>0</v>
      </c>
      <c r="AR45" s="3958"/>
      <c r="AS45" s="3961">
        <f t="shared" si="22"/>
        <v>0</v>
      </c>
      <c r="AT45" s="3959">
        <f t="shared" si="23"/>
        <v>0</v>
      </c>
      <c r="AU45" s="3961">
        <f t="shared" si="24"/>
        <v>0</v>
      </c>
      <c r="AV45" s="3957" t="str">
        <f t="shared" si="9"/>
        <v xml:space="preserve">STATE: ; PDY: ; KKL: ; MHE: ; YNM: </v>
      </c>
      <c r="AW45" s="3892" t="s">
        <v>3691</v>
      </c>
      <c r="AX45" s="3962"/>
    </row>
    <row r="46" spans="1:51" s="3800" customFormat="1" ht="68.25" customHeight="1">
      <c r="A46" s="3889" t="s">
        <v>3692</v>
      </c>
      <c r="B46" s="3951"/>
      <c r="C46" s="3951" t="s">
        <v>2135</v>
      </c>
      <c r="D46" s="5518"/>
      <c r="E46" s="3952"/>
      <c r="F46" s="3953"/>
      <c r="G46" s="3953"/>
      <c r="H46" s="3954"/>
      <c r="I46" s="3954"/>
      <c r="J46" s="3954"/>
      <c r="K46" s="3954"/>
      <c r="L46" s="5542"/>
      <c r="M46" s="5545"/>
      <c r="N46" s="5548"/>
      <c r="O46" s="5551"/>
      <c r="P46" s="4032"/>
      <c r="Q46" s="3995"/>
      <c r="R46" s="3995"/>
      <c r="S46" s="4033"/>
      <c r="T46" s="4033"/>
      <c r="U46" s="5554"/>
      <c r="V46" s="5554"/>
      <c r="W46" s="5554"/>
      <c r="X46" s="3957" t="str">
        <f t="shared" si="4"/>
        <v xml:space="preserve">STATE: NTEP:Existing State TB HIV Coordinator (1 No).Rs.71,348x1x12; PDY: ; KKL: ; MHE: ; YNM: </v>
      </c>
      <c r="Y46" s="4002">
        <v>856176</v>
      </c>
      <c r="Z46" s="4002">
        <v>1</v>
      </c>
      <c r="AA46" s="3963">
        <f t="shared" ref="AA46:AA52" si="25">Y46*Z46</f>
        <v>856176</v>
      </c>
      <c r="AB46" s="3971" t="s">
        <v>7192</v>
      </c>
      <c r="AC46" s="3959"/>
      <c r="AD46" s="3959"/>
      <c r="AE46" s="3959"/>
      <c r="AF46" s="3958"/>
      <c r="AG46" s="3959"/>
      <c r="AH46" s="3959"/>
      <c r="AI46" s="3947">
        <f>AG46*AH46</f>
        <v>0</v>
      </c>
      <c r="AJ46" s="3958"/>
      <c r="AK46" s="3959"/>
      <c r="AL46" s="3959"/>
      <c r="AM46" s="3965">
        <v>0</v>
      </c>
      <c r="AN46" s="3958"/>
      <c r="AO46" s="3959"/>
      <c r="AP46" s="3959"/>
      <c r="AQ46" s="3947">
        <f>AO46*AP46</f>
        <v>0</v>
      </c>
      <c r="AR46" s="3958"/>
      <c r="AS46" s="3961">
        <f t="shared" si="22"/>
        <v>856176</v>
      </c>
      <c r="AT46" s="3959">
        <f t="shared" si="23"/>
        <v>1</v>
      </c>
      <c r="AU46" s="3961">
        <f t="shared" si="24"/>
        <v>856176</v>
      </c>
      <c r="AV46" s="3957" t="str">
        <f t="shared" si="9"/>
        <v xml:space="preserve">STATE: NTEP:Existing State TB HIV Coordinator (1 No).Rs.71,348x1x12; PDY: ; KKL: ; MHE: ; YNM: </v>
      </c>
      <c r="AW46" s="3892" t="s">
        <v>3692</v>
      </c>
      <c r="AX46" s="3962"/>
      <c r="AY46" s="4986" t="s">
        <v>8116</v>
      </c>
    </row>
    <row r="47" spans="1:51" s="3800" customFormat="1" ht="64.5" customHeight="1">
      <c r="A47" s="3889" t="s">
        <v>3693</v>
      </c>
      <c r="B47" s="3951"/>
      <c r="C47" s="3967" t="s">
        <v>2136</v>
      </c>
      <c r="D47" s="5518"/>
      <c r="E47" s="3952"/>
      <c r="F47" s="3953"/>
      <c r="G47" s="3953"/>
      <c r="H47" s="3954"/>
      <c r="I47" s="3954"/>
      <c r="J47" s="3954"/>
      <c r="K47" s="3954"/>
      <c r="L47" s="5542"/>
      <c r="M47" s="5545"/>
      <c r="N47" s="5548"/>
      <c r="O47" s="5551"/>
      <c r="P47" s="4032"/>
      <c r="Q47" s="3995"/>
      <c r="R47" s="3995"/>
      <c r="S47" s="4033"/>
      <c r="T47" s="4033"/>
      <c r="U47" s="5554"/>
      <c r="V47" s="5554"/>
      <c r="W47" s="5554"/>
      <c r="X47" s="3957" t="str">
        <f t="shared" si="4"/>
        <v>STATE: IDSP - Existing  Staff Rs.35,086*12 State Data Manager ; PDY: 0; KKL: 0; MHE: 0; YNM: 0</v>
      </c>
      <c r="Y47" s="4002">
        <v>421032</v>
      </c>
      <c r="Z47" s="4002">
        <v>1</v>
      </c>
      <c r="AA47" s="3963">
        <f t="shared" si="25"/>
        <v>421032</v>
      </c>
      <c r="AB47" s="1550" t="s">
        <v>7193</v>
      </c>
      <c r="AC47" s="3965">
        <v>0</v>
      </c>
      <c r="AD47" s="3965">
        <v>0</v>
      </c>
      <c r="AE47" s="3965">
        <v>0</v>
      </c>
      <c r="AF47" s="3966">
        <v>0</v>
      </c>
      <c r="AG47" s="3965">
        <v>0</v>
      </c>
      <c r="AH47" s="3965">
        <v>0</v>
      </c>
      <c r="AI47" s="3965">
        <v>0</v>
      </c>
      <c r="AJ47" s="3966">
        <v>0</v>
      </c>
      <c r="AK47" s="3965">
        <v>0</v>
      </c>
      <c r="AL47" s="3965">
        <v>0</v>
      </c>
      <c r="AM47" s="3965">
        <v>0</v>
      </c>
      <c r="AN47" s="3966">
        <v>0</v>
      </c>
      <c r="AO47" s="3965">
        <v>0</v>
      </c>
      <c r="AP47" s="3965">
        <v>0</v>
      </c>
      <c r="AQ47" s="3965">
        <v>0</v>
      </c>
      <c r="AR47" s="3966">
        <v>0</v>
      </c>
      <c r="AS47" s="3961">
        <f t="shared" si="22"/>
        <v>421032</v>
      </c>
      <c r="AT47" s="3959">
        <f t="shared" si="23"/>
        <v>1</v>
      </c>
      <c r="AU47" s="3961">
        <f t="shared" si="24"/>
        <v>421032</v>
      </c>
      <c r="AV47" s="3957" t="str">
        <f t="shared" si="9"/>
        <v>STATE: IDSP - Existing  Staff Rs.35,086*12 State Data Manager ; PDY: 0; KKL: 0; MHE: 0; YNM: 0</v>
      </c>
      <c r="AW47" s="3892" t="s">
        <v>3693</v>
      </c>
      <c r="AX47" s="3962"/>
      <c r="AY47" s="4986" t="s">
        <v>8116</v>
      </c>
    </row>
    <row r="48" spans="1:51" s="3800" customFormat="1" ht="45" customHeight="1">
      <c r="A48" s="3889" t="s">
        <v>3694</v>
      </c>
      <c r="B48" s="3951"/>
      <c r="C48" s="3951" t="s">
        <v>2138</v>
      </c>
      <c r="D48" s="5518"/>
      <c r="E48" s="3952"/>
      <c r="F48" s="3968"/>
      <c r="G48" s="3968"/>
      <c r="H48" s="3954"/>
      <c r="I48" s="3954"/>
      <c r="J48" s="3954"/>
      <c r="K48" s="3954"/>
      <c r="L48" s="5542"/>
      <c r="M48" s="5545"/>
      <c r="N48" s="5548"/>
      <c r="O48" s="5551"/>
      <c r="P48" s="4032"/>
      <c r="Q48" s="3995"/>
      <c r="R48" s="3995"/>
      <c r="S48" s="4033"/>
      <c r="T48" s="4033"/>
      <c r="U48" s="5554"/>
      <c r="V48" s="5554"/>
      <c r="W48" s="5554"/>
      <c r="X48" s="3957" t="str">
        <f t="shared" si="4"/>
        <v xml:space="preserve">STATE: ; PDY: ; KKL: ; MHE: ; YNM: </v>
      </c>
      <c r="Y48" s="4002"/>
      <c r="Z48" s="4002"/>
      <c r="AA48" s="3963">
        <f t="shared" si="25"/>
        <v>0</v>
      </c>
      <c r="AB48" s="3958"/>
      <c r="AC48" s="3959"/>
      <c r="AD48" s="3959"/>
      <c r="AE48" s="3959"/>
      <c r="AF48" s="3958"/>
      <c r="AG48" s="3959"/>
      <c r="AH48" s="3959"/>
      <c r="AI48" s="3947">
        <f>AG48*AH48</f>
        <v>0</v>
      </c>
      <c r="AJ48" s="3958"/>
      <c r="AK48" s="3959"/>
      <c r="AL48" s="3959"/>
      <c r="AM48" s="3959"/>
      <c r="AN48" s="3958"/>
      <c r="AO48" s="3959"/>
      <c r="AP48" s="3959"/>
      <c r="AQ48" s="3947">
        <f>AO48*AP48</f>
        <v>0</v>
      </c>
      <c r="AR48" s="3958"/>
      <c r="AS48" s="3961">
        <f t="shared" si="22"/>
        <v>0</v>
      </c>
      <c r="AT48" s="3959">
        <f t="shared" si="23"/>
        <v>0</v>
      </c>
      <c r="AU48" s="3961">
        <f t="shared" si="24"/>
        <v>0</v>
      </c>
      <c r="AV48" s="3957" t="str">
        <f t="shared" si="9"/>
        <v xml:space="preserve">STATE: ; PDY: ; KKL: ; MHE: ; YNM: </v>
      </c>
      <c r="AW48" s="3892" t="s">
        <v>3694</v>
      </c>
      <c r="AX48" s="3962"/>
    </row>
    <row r="49" spans="1:51" s="3800" customFormat="1" ht="57.75" customHeight="1">
      <c r="A49" s="3889" t="s">
        <v>3695</v>
      </c>
      <c r="B49" s="3951"/>
      <c r="C49" s="3951" t="s">
        <v>2139</v>
      </c>
      <c r="D49" s="5518"/>
      <c r="E49" s="3952"/>
      <c r="F49" s="3953"/>
      <c r="G49" s="3953"/>
      <c r="H49" s="3954"/>
      <c r="I49" s="3954"/>
      <c r="J49" s="3954"/>
      <c r="K49" s="3954"/>
      <c r="L49" s="5542"/>
      <c r="M49" s="5545"/>
      <c r="N49" s="5548"/>
      <c r="O49" s="5551"/>
      <c r="P49" s="4032"/>
      <c r="Q49" s="3995"/>
      <c r="R49" s="3995"/>
      <c r="S49" s="4033"/>
      <c r="T49" s="4033"/>
      <c r="U49" s="5554"/>
      <c r="V49" s="5554"/>
      <c r="W49" s="5554"/>
      <c r="X49" s="3957" t="str">
        <f t="shared" si="4"/>
        <v xml:space="preserve">STATE: NTEP:Existing State Accountant (1 No). Rs.36,692x1x12; PDY: ; KKL: ; MHE: ; YNM: </v>
      </c>
      <c r="Y49" s="4002">
        <v>440304</v>
      </c>
      <c r="Z49" s="4002">
        <v>1</v>
      </c>
      <c r="AA49" s="3963">
        <f t="shared" si="25"/>
        <v>440304</v>
      </c>
      <c r="AB49" s="3960" t="s">
        <v>7194</v>
      </c>
      <c r="AC49" s="3959"/>
      <c r="AD49" s="3959"/>
      <c r="AE49" s="3959"/>
      <c r="AF49" s="3958"/>
      <c r="AG49" s="3959"/>
      <c r="AH49" s="3959"/>
      <c r="AI49" s="3947">
        <f>AG49*AH49</f>
        <v>0</v>
      </c>
      <c r="AJ49" s="3958"/>
      <c r="AK49" s="3959"/>
      <c r="AL49" s="3959"/>
      <c r="AM49" s="3959"/>
      <c r="AN49" s="3958"/>
      <c r="AO49" s="3959"/>
      <c r="AP49" s="3959"/>
      <c r="AQ49" s="3947">
        <f>AO49*AP49</f>
        <v>0</v>
      </c>
      <c r="AR49" s="3958"/>
      <c r="AS49" s="3961">
        <f t="shared" si="22"/>
        <v>440304</v>
      </c>
      <c r="AT49" s="3959">
        <f t="shared" si="23"/>
        <v>1</v>
      </c>
      <c r="AU49" s="3961">
        <f t="shared" si="24"/>
        <v>440304</v>
      </c>
      <c r="AV49" s="3957" t="str">
        <f t="shared" si="9"/>
        <v xml:space="preserve">STATE: NTEP:Existing State Accountant (1 No). Rs.36,692x1x12; PDY: ; KKL: ; MHE: ; YNM: </v>
      </c>
      <c r="AW49" s="3892" t="s">
        <v>3695</v>
      </c>
      <c r="AX49" s="3962"/>
      <c r="AY49" s="4986" t="s">
        <v>8116</v>
      </c>
    </row>
    <row r="50" spans="1:51" s="3800" customFormat="1" ht="83.25" customHeight="1">
      <c r="A50" s="3889" t="s">
        <v>3696</v>
      </c>
      <c r="B50" s="3951"/>
      <c r="C50" s="3967" t="s">
        <v>671</v>
      </c>
      <c r="D50" s="5518"/>
      <c r="E50" s="3962"/>
      <c r="F50" s="3953"/>
      <c r="G50" s="3953"/>
      <c r="H50" s="3954"/>
      <c r="I50" s="3954"/>
      <c r="J50" s="3954"/>
      <c r="K50" s="3954"/>
      <c r="L50" s="5542"/>
      <c r="M50" s="5545"/>
      <c r="N50" s="5548"/>
      <c r="O50" s="5551"/>
      <c r="P50" s="4032"/>
      <c r="Q50" s="3995"/>
      <c r="R50" s="3995"/>
      <c r="S50" s="4033"/>
      <c r="T50" s="4033"/>
      <c r="U50" s="5554"/>
      <c r="V50" s="5554"/>
      <c r="W50" s="5554"/>
      <c r="X50" s="3957" t="str">
        <f t="shared" si="4"/>
        <v xml:space="preserve">STATE: NTEP: Existing Secretarial Assistant 1 No.Rs.24,463 x 1 x 12, NLEP:Existing Administrative Assistant 1 No.Rs.24,463  x 1 x 12; PDY: ; KKL: ; MHE: ; YNM: </v>
      </c>
      <c r="Y50" s="3969">
        <v>293556</v>
      </c>
      <c r="Z50" s="4306">
        <v>2</v>
      </c>
      <c r="AA50" s="3963">
        <f t="shared" si="25"/>
        <v>587112</v>
      </c>
      <c r="AB50" s="3971" t="s">
        <v>7195</v>
      </c>
      <c r="AC50" s="3965"/>
      <c r="AD50" s="3965"/>
      <c r="AE50" s="3965">
        <f>AC50*AD50</f>
        <v>0</v>
      </c>
      <c r="AF50" s="3965"/>
      <c r="AG50" s="3965"/>
      <c r="AH50" s="3965"/>
      <c r="AI50" s="3965">
        <f>AG50*AH50</f>
        <v>0</v>
      </c>
      <c r="AJ50" s="3965"/>
      <c r="AK50" s="3965"/>
      <c r="AL50" s="3965"/>
      <c r="AM50" s="3965">
        <f>AK50*AL50</f>
        <v>0</v>
      </c>
      <c r="AN50" s="3965"/>
      <c r="AO50" s="3965"/>
      <c r="AP50" s="3965"/>
      <c r="AQ50" s="3965">
        <f>AO50*AP50</f>
        <v>0</v>
      </c>
      <c r="AR50" s="3965"/>
      <c r="AS50" s="3961">
        <f t="shared" si="22"/>
        <v>587112</v>
      </c>
      <c r="AT50" s="3959">
        <f t="shared" si="23"/>
        <v>2</v>
      </c>
      <c r="AU50" s="3961">
        <f t="shared" si="24"/>
        <v>293556</v>
      </c>
      <c r="AV50" s="3957" t="str">
        <f t="shared" si="9"/>
        <v xml:space="preserve">STATE: NTEP: Existing Secretarial Assistant 1 No.Rs.24,463 x 1 x 12, NLEP:Existing Administrative Assistant 1 No.Rs.24,463  x 1 x 12; PDY: ; KKL: ; MHE: ; YNM: </v>
      </c>
      <c r="AW50" s="3892" t="s">
        <v>3696</v>
      </c>
      <c r="AX50" s="3972"/>
      <c r="AY50" s="4986" t="s">
        <v>8116</v>
      </c>
    </row>
    <row r="51" spans="1:51" s="3800" customFormat="1" ht="132.75" customHeight="1">
      <c r="A51" s="3889" t="s">
        <v>3697</v>
      </c>
      <c r="B51" s="3951"/>
      <c r="C51" s="3951" t="s">
        <v>2143</v>
      </c>
      <c r="D51" s="5518"/>
      <c r="E51" s="3952"/>
      <c r="F51" s="3953"/>
      <c r="G51" s="3953"/>
      <c r="H51" s="3954"/>
      <c r="I51" s="3954"/>
      <c r="J51" s="3954"/>
      <c r="K51" s="3954"/>
      <c r="L51" s="5542"/>
      <c r="M51" s="5545"/>
      <c r="N51" s="5548"/>
      <c r="O51" s="5551"/>
      <c r="P51" s="4032"/>
      <c r="Q51" s="3995"/>
      <c r="R51" s="3995"/>
      <c r="S51" s="4033"/>
      <c r="T51" s="4033"/>
      <c r="U51" s="5554"/>
      <c r="V51" s="5554"/>
      <c r="W51" s="5554"/>
      <c r="X51" s="3957" t="str">
        <f>"STATE: "&amp;AB51&amp;"; PDY: "&amp;AF51&amp;"; KKL: "&amp;AJ51&amp;"; MHE: "&amp;AN51&amp;"; YNM: "&amp;AR51</f>
        <v>STATE: IDSP - Existing  - Rs.30,577*12 *1 State DEO-1 NTEP:Existing DEO (STC)1 No.Rs.30,577x1x12, NLEP:Existing (1) Stae DEO  Rs.30,577x1x12; PDY: 0; KKL: 0; MHE: 0; YNM: 0</v>
      </c>
      <c r="Y51" s="4002">
        <v>366924</v>
      </c>
      <c r="Z51" s="4002">
        <v>3</v>
      </c>
      <c r="AA51" s="3963">
        <f t="shared" si="25"/>
        <v>1100772</v>
      </c>
      <c r="AB51" s="1550" t="s">
        <v>7196</v>
      </c>
      <c r="AC51" s="3965">
        <v>0</v>
      </c>
      <c r="AD51" s="3965">
        <v>0</v>
      </c>
      <c r="AE51" s="3965">
        <v>0</v>
      </c>
      <c r="AF51" s="3966">
        <v>0</v>
      </c>
      <c r="AG51" s="3965">
        <v>0</v>
      </c>
      <c r="AH51" s="3965">
        <v>0</v>
      </c>
      <c r="AI51" s="3965">
        <v>0</v>
      </c>
      <c r="AJ51" s="3966">
        <v>0</v>
      </c>
      <c r="AK51" s="3965">
        <v>0</v>
      </c>
      <c r="AL51" s="3965">
        <v>0</v>
      </c>
      <c r="AM51" s="3965">
        <v>0</v>
      </c>
      <c r="AN51" s="3966">
        <v>0</v>
      </c>
      <c r="AO51" s="3965">
        <v>0</v>
      </c>
      <c r="AP51" s="3965">
        <v>0</v>
      </c>
      <c r="AQ51" s="3965">
        <v>0</v>
      </c>
      <c r="AR51" s="3966">
        <v>0</v>
      </c>
      <c r="AS51" s="3961">
        <f t="shared" si="22"/>
        <v>1100772</v>
      </c>
      <c r="AT51" s="3959">
        <f t="shared" si="23"/>
        <v>3</v>
      </c>
      <c r="AU51" s="3961">
        <f t="shared" si="24"/>
        <v>366924</v>
      </c>
      <c r="AV51" s="3957" t="str">
        <f t="shared" si="9"/>
        <v>STATE: IDSP - Existing  - Rs.30,577*12 *1 State DEO-1 NTEP:Existing DEO (STC)1 No.Rs.30,577x1x12, NLEP:Existing (1) Stae DEO  Rs.30,577x1x12; PDY: 0; KKL: 0; MHE: 0; YNM: 0</v>
      </c>
      <c r="AW51" s="3892" t="s">
        <v>3697</v>
      </c>
      <c r="AX51" s="3962"/>
      <c r="AY51" s="4986" t="s">
        <v>8116</v>
      </c>
    </row>
    <row r="52" spans="1:51" s="3800" customFormat="1" ht="45" customHeight="1">
      <c r="A52" s="3889" t="s">
        <v>3698</v>
      </c>
      <c r="B52" s="3951"/>
      <c r="C52" s="3951" t="s">
        <v>2144</v>
      </c>
      <c r="D52" s="5518"/>
      <c r="E52" s="3952"/>
      <c r="F52" s="3953"/>
      <c r="G52" s="3953"/>
      <c r="H52" s="3954"/>
      <c r="I52" s="3954"/>
      <c r="J52" s="3954"/>
      <c r="K52" s="3954"/>
      <c r="L52" s="5542"/>
      <c r="M52" s="5545"/>
      <c r="N52" s="5548"/>
      <c r="O52" s="5551"/>
      <c r="P52" s="4032"/>
      <c r="Q52" s="3995"/>
      <c r="R52" s="3995"/>
      <c r="S52" s="4033"/>
      <c r="T52" s="4033"/>
      <c r="U52" s="5554"/>
      <c r="V52" s="5554"/>
      <c r="W52" s="5554"/>
      <c r="X52" s="3957" t="str">
        <f t="shared" si="4"/>
        <v xml:space="preserve">STATE: ; PDY: ; KKL: ; MHE: ; YNM: </v>
      </c>
      <c r="Y52" s="3958"/>
      <c r="Z52" s="3958"/>
      <c r="AA52" s="3963">
        <f t="shared" si="25"/>
        <v>0</v>
      </c>
      <c r="AB52" s="3958"/>
      <c r="AC52" s="3959"/>
      <c r="AD52" s="3959"/>
      <c r="AE52" s="3965">
        <f t="shared" ref="AE52:AE65" si="26">AC52*AD52</f>
        <v>0</v>
      </c>
      <c r="AF52" s="3958"/>
      <c r="AG52" s="3959"/>
      <c r="AH52" s="3959"/>
      <c r="AI52" s="3947">
        <f>AG52*AH52</f>
        <v>0</v>
      </c>
      <c r="AJ52" s="3958"/>
      <c r="AK52" s="3959"/>
      <c r="AL52" s="3959"/>
      <c r="AM52" s="3965">
        <f t="shared" ref="AM52:AM65" si="27">AK52*AL52</f>
        <v>0</v>
      </c>
      <c r="AN52" s="3958"/>
      <c r="AO52" s="3959"/>
      <c r="AP52" s="3959"/>
      <c r="AQ52" s="3947">
        <f>AO52*AP52</f>
        <v>0</v>
      </c>
      <c r="AR52" s="3958"/>
      <c r="AS52" s="3961">
        <f t="shared" si="22"/>
        <v>0</v>
      </c>
      <c r="AT52" s="3959">
        <f t="shared" si="23"/>
        <v>0</v>
      </c>
      <c r="AU52" s="3961">
        <f t="shared" si="24"/>
        <v>0</v>
      </c>
      <c r="AV52" s="3957" t="str">
        <f t="shared" si="9"/>
        <v xml:space="preserve">STATE: ; PDY: ; KKL: ; MHE: ; YNM: </v>
      </c>
      <c r="AW52" s="3892" t="s">
        <v>3698</v>
      </c>
      <c r="AX52" s="3962"/>
    </row>
    <row r="53" spans="1:51" s="3800" customFormat="1" ht="45" customHeight="1">
      <c r="A53" s="3889" t="s">
        <v>3699</v>
      </c>
      <c r="B53" s="3951"/>
      <c r="C53" s="3951" t="s">
        <v>621</v>
      </c>
      <c r="D53" s="5518"/>
      <c r="E53" s="3952"/>
      <c r="F53" s="3953"/>
      <c r="G53" s="3953"/>
      <c r="H53" s="3954"/>
      <c r="I53" s="3954"/>
      <c r="J53" s="3954"/>
      <c r="K53" s="3954"/>
      <c r="L53" s="5543"/>
      <c r="M53" s="5546"/>
      <c r="N53" s="5549"/>
      <c r="O53" s="5552"/>
      <c r="P53" s="4032"/>
      <c r="Q53" s="3995"/>
      <c r="R53" s="3995"/>
      <c r="S53" s="4033"/>
      <c r="T53" s="4033"/>
      <c r="U53" s="5555"/>
      <c r="V53" s="5555"/>
      <c r="W53" s="5555"/>
      <c r="X53" s="3957" t="str">
        <f t="shared" si="4"/>
        <v xml:space="preserve">STATE: ; PDY: ; KKL: ; MHE: ; YNM: </v>
      </c>
      <c r="Y53" s="3958"/>
      <c r="Z53" s="3958"/>
      <c r="AA53" s="3959"/>
      <c r="AB53" s="3958"/>
      <c r="AC53" s="3959"/>
      <c r="AD53" s="3959"/>
      <c r="AE53" s="3965">
        <f t="shared" si="26"/>
        <v>0</v>
      </c>
      <c r="AF53" s="3958"/>
      <c r="AG53" s="3959"/>
      <c r="AH53" s="3959"/>
      <c r="AI53" s="3947">
        <f>AG53*AH53</f>
        <v>0</v>
      </c>
      <c r="AJ53" s="3958"/>
      <c r="AK53" s="3959"/>
      <c r="AL53" s="3959"/>
      <c r="AM53" s="3965">
        <f t="shared" si="27"/>
        <v>0</v>
      </c>
      <c r="AN53" s="3958"/>
      <c r="AO53" s="3959"/>
      <c r="AP53" s="3959"/>
      <c r="AQ53" s="3947">
        <f>AO53*AP53</f>
        <v>0</v>
      </c>
      <c r="AR53" s="3958"/>
      <c r="AS53" s="3961">
        <f t="shared" si="22"/>
        <v>0</v>
      </c>
      <c r="AT53" s="3959">
        <f t="shared" si="23"/>
        <v>0</v>
      </c>
      <c r="AU53" s="3961">
        <f t="shared" si="24"/>
        <v>0</v>
      </c>
      <c r="AV53" s="3957" t="str">
        <f t="shared" si="9"/>
        <v xml:space="preserve">STATE: ; PDY: ; KKL: ; MHE: ; YNM: </v>
      </c>
      <c r="AW53" s="3892" t="s">
        <v>3699</v>
      </c>
      <c r="AX53" s="3962"/>
    </row>
    <row r="54" spans="1:51" s="3800" customFormat="1" ht="45" customHeight="1">
      <c r="A54" s="3973" t="s">
        <v>3558</v>
      </c>
      <c r="B54" s="3974"/>
      <c r="C54" s="3974" t="s">
        <v>2914</v>
      </c>
      <c r="D54" s="3974"/>
      <c r="E54" s="3952"/>
      <c r="F54" s="3975"/>
      <c r="G54" s="3975"/>
      <c r="H54" s="3975"/>
      <c r="I54" s="3975"/>
      <c r="J54" s="3975"/>
      <c r="K54" s="3975"/>
      <c r="L54" s="3936">
        <f>SUM(L55:L65)</f>
        <v>344429.14285714284</v>
      </c>
      <c r="M54" s="3936">
        <f>SUM(M55:M65)</f>
        <v>3.4442914285714283</v>
      </c>
      <c r="N54" s="3936">
        <f>SUM(N55:N65)</f>
        <v>7</v>
      </c>
      <c r="O54" s="3976">
        <f>SUM(O55:O65)</f>
        <v>24.110039999999998</v>
      </c>
      <c r="P54" s="3976">
        <f t="shared" ref="P54:V54" si="28">SUM(P55:P65)</f>
        <v>0</v>
      </c>
      <c r="Q54" s="3976">
        <f t="shared" si="28"/>
        <v>0</v>
      </c>
      <c r="R54" s="3976">
        <f t="shared" si="28"/>
        <v>0</v>
      </c>
      <c r="S54" s="3976">
        <f t="shared" si="28"/>
        <v>0</v>
      </c>
      <c r="T54" s="3976">
        <f t="shared" si="28"/>
        <v>0</v>
      </c>
      <c r="U54" s="3976">
        <f t="shared" si="28"/>
        <v>1670280</v>
      </c>
      <c r="V54" s="3976">
        <f t="shared" si="28"/>
        <v>7</v>
      </c>
      <c r="W54" s="3976">
        <f>SUM(W55:W65)</f>
        <v>2411004</v>
      </c>
      <c r="X54" s="3957"/>
      <c r="Y54" s="3976">
        <f>SUM(Y55:Y66)</f>
        <v>1670280</v>
      </c>
      <c r="Z54" s="4307">
        <f>SUM(Z55:Z66)</f>
        <v>7</v>
      </c>
      <c r="AA54" s="3976">
        <f>SUM(AA55:AA65)</f>
        <v>2411004</v>
      </c>
      <c r="AB54" s="3958"/>
      <c r="AC54" s="3958"/>
      <c r="AD54" s="3958"/>
      <c r="AE54" s="3976">
        <f>SUM(AE55:AE65)</f>
        <v>0</v>
      </c>
      <c r="AF54" s="3958"/>
      <c r="AG54" s="3958"/>
      <c r="AH54" s="3958"/>
      <c r="AI54" s="3976">
        <f>SUM(AI55:AI65)</f>
        <v>0</v>
      </c>
      <c r="AJ54" s="3958"/>
      <c r="AK54" s="3958"/>
      <c r="AL54" s="3958"/>
      <c r="AM54" s="3976">
        <f>SUM(AM55:AM65)</f>
        <v>0</v>
      </c>
      <c r="AN54" s="3958"/>
      <c r="AO54" s="3958"/>
      <c r="AP54" s="3958"/>
      <c r="AQ54" s="3976">
        <f>SUM(AQ55:AQ65)</f>
        <v>0</v>
      </c>
      <c r="AR54" s="3958"/>
      <c r="AS54" s="3976">
        <f>SUM(AS55:AS65)</f>
        <v>2411004</v>
      </c>
      <c r="AT54" s="3976">
        <f>SUM(AT55:AT65)</f>
        <v>7</v>
      </c>
      <c r="AU54" s="3976">
        <f>SUM(AU55:AU65)</f>
        <v>1670280</v>
      </c>
      <c r="AV54" s="3957"/>
      <c r="AW54" s="3977" t="s">
        <v>3558</v>
      </c>
      <c r="AX54" s="3972"/>
    </row>
    <row r="55" spans="1:51" s="3800" customFormat="1" ht="45" customHeight="1">
      <c r="A55" s="3889" t="s">
        <v>3700</v>
      </c>
      <c r="B55" s="3951"/>
      <c r="C55" s="3951" t="s">
        <v>2131</v>
      </c>
      <c r="D55" s="5518" t="s">
        <v>3988</v>
      </c>
      <c r="E55" s="3962"/>
      <c r="F55" s="3953"/>
      <c r="G55" s="3953"/>
      <c r="H55" s="3954"/>
      <c r="I55" s="3954"/>
      <c r="J55" s="3954"/>
      <c r="K55" s="3954"/>
      <c r="L55" s="5556">
        <f>AS54/AT54</f>
        <v>344429.14285714284</v>
      </c>
      <c r="M55" s="5559">
        <f>L54/100000</f>
        <v>3.4442914285714283</v>
      </c>
      <c r="N55" s="5562">
        <f>AT54</f>
        <v>7</v>
      </c>
      <c r="O55" s="5565">
        <f>M55*N55</f>
        <v>24.110039999999998</v>
      </c>
      <c r="P55" s="3955"/>
      <c r="Q55" s="3978"/>
      <c r="R55" s="3979"/>
      <c r="S55" s="3956"/>
      <c r="T55" s="3956"/>
      <c r="U55" s="5568">
        <f>Y55+Y56+Y57+Y58+Y59+Y60+Y61+Y62+Y63+Y64+Y65</f>
        <v>1670280</v>
      </c>
      <c r="V55" s="5568">
        <f>Z55+Z56+Z57+Z58+Z59+Z60+Z61+Z62+Z63+Z64+Z65</f>
        <v>7</v>
      </c>
      <c r="W55" s="5568">
        <f>AA55+AA56+AA57+AA58+AA59+AA60+AA61+AA62+AA63+AA64+AA65</f>
        <v>2411004</v>
      </c>
      <c r="X55" s="3957" t="str">
        <f t="shared" si="4"/>
        <v xml:space="preserve">STATE: ; PDY: ; KKL: ; MHE: ; YNM: </v>
      </c>
      <c r="Y55" s="3970"/>
      <c r="Z55" s="3970"/>
      <c r="AA55" s="3963">
        <f>Y55*Z55</f>
        <v>0</v>
      </c>
      <c r="AB55" s="3971"/>
      <c r="AC55" s="3965"/>
      <c r="AD55" s="3965"/>
      <c r="AE55" s="3965">
        <f t="shared" si="26"/>
        <v>0</v>
      </c>
      <c r="AF55" s="3965"/>
      <c r="AG55" s="3965"/>
      <c r="AH55" s="3965"/>
      <c r="AI55" s="3965">
        <f t="shared" ref="AI55:AI65" si="29">AG55*AH55</f>
        <v>0</v>
      </c>
      <c r="AJ55" s="3965"/>
      <c r="AK55" s="3965"/>
      <c r="AL55" s="3965"/>
      <c r="AM55" s="3965">
        <f t="shared" si="27"/>
        <v>0</v>
      </c>
      <c r="AN55" s="3965"/>
      <c r="AO55" s="3965"/>
      <c r="AP55" s="3965"/>
      <c r="AQ55" s="3965">
        <f t="shared" ref="AQ55:AQ65" si="30">AO55*AP55</f>
        <v>0</v>
      </c>
      <c r="AR55" s="3965"/>
      <c r="AS55" s="3961">
        <f>AA55+AE55+AI55+AM55+AQ55</f>
        <v>0</v>
      </c>
      <c r="AT55" s="3959">
        <f>Z55+AD55+AH55+AL55+AP55</f>
        <v>0</v>
      </c>
      <c r="AU55" s="3961">
        <f>IFERROR((AS55/AT55),0)</f>
        <v>0</v>
      </c>
      <c r="AV55" s="3957" t="str">
        <f t="shared" si="9"/>
        <v xml:space="preserve">STATE: ; PDY: ; KKL: ; MHE: ; YNM: </v>
      </c>
      <c r="AW55" s="3892" t="s">
        <v>3700</v>
      </c>
      <c r="AX55" s="3972"/>
    </row>
    <row r="56" spans="1:51" s="3800" customFormat="1" ht="104.25" customHeight="1">
      <c r="A56" s="3889" t="s">
        <v>3701</v>
      </c>
      <c r="B56" s="3951"/>
      <c r="C56" s="3951" t="s">
        <v>2912</v>
      </c>
      <c r="D56" s="5518"/>
      <c r="E56" s="3952"/>
      <c r="F56" s="3953"/>
      <c r="G56" s="3953"/>
      <c r="H56" s="3954"/>
      <c r="I56" s="3954"/>
      <c r="J56" s="3954"/>
      <c r="K56" s="3954"/>
      <c r="L56" s="5557"/>
      <c r="M56" s="5560"/>
      <c r="N56" s="5563"/>
      <c r="O56" s="5566"/>
      <c r="P56" s="3955"/>
      <c r="Q56" s="3978"/>
      <c r="R56" s="3979"/>
      <c r="S56" s="3956"/>
      <c r="T56" s="3956"/>
      <c r="U56" s="5569"/>
      <c r="V56" s="5569"/>
      <c r="W56" s="5569"/>
      <c r="X56" s="3957" t="str">
        <f t="shared" si="4"/>
        <v xml:space="preserve">STATE: NPCDCS (1) Finance consultant 26626* 1*12 Months= 319512 NTCP Existing State Consultant 1 No. Rs.53,251*1*12=Rs.6,39,012/-; PDY: ; KKL: ; MHE: ; YNM: </v>
      </c>
      <c r="Y56" s="4002">
        <v>479262</v>
      </c>
      <c r="Z56" s="4002">
        <v>2</v>
      </c>
      <c r="AA56" s="4908">
        <f t="shared" ref="AA56:AA65" si="31">Y56*Z56</f>
        <v>958524</v>
      </c>
      <c r="AB56" s="3980" t="s">
        <v>7031</v>
      </c>
      <c r="AC56" s="3965"/>
      <c r="AD56" s="3965"/>
      <c r="AE56" s="3965">
        <f t="shared" si="26"/>
        <v>0</v>
      </c>
      <c r="AF56" s="3965"/>
      <c r="AG56" s="3965"/>
      <c r="AH56" s="3965"/>
      <c r="AI56" s="3965">
        <f t="shared" si="29"/>
        <v>0</v>
      </c>
      <c r="AJ56" s="3965"/>
      <c r="AK56" s="3965"/>
      <c r="AL56" s="3965"/>
      <c r="AM56" s="3965">
        <f t="shared" si="27"/>
        <v>0</v>
      </c>
      <c r="AN56" s="3965"/>
      <c r="AO56" s="3965"/>
      <c r="AP56" s="3965"/>
      <c r="AQ56" s="3965">
        <f t="shared" si="30"/>
        <v>0</v>
      </c>
      <c r="AR56" s="3965"/>
      <c r="AS56" s="3961">
        <f t="shared" ref="AS56:AS65" si="32">AA56+AE56+AI56+AM56+AQ56</f>
        <v>958524</v>
      </c>
      <c r="AT56" s="3959">
        <f t="shared" ref="AT56:AT65" si="33">Z56+AD56+AH56+AL56+AP56</f>
        <v>2</v>
      </c>
      <c r="AU56" s="3961">
        <f t="shared" ref="AU56:AU65" si="34">IFERROR((AS56/AT56),0)</f>
        <v>479262</v>
      </c>
      <c r="AV56" s="3957" t="str">
        <f t="shared" si="9"/>
        <v xml:space="preserve">STATE: NPCDCS (1) Finance consultant 26626* 1*12 Months= 319512 NTCP Existing State Consultant 1 No. Rs.53,251*1*12=Rs.6,39,012/-; PDY: ; KKL: ; MHE: ; YNM: </v>
      </c>
      <c r="AW56" s="3892" t="s">
        <v>3701</v>
      </c>
      <c r="AX56" s="3962"/>
      <c r="AY56" s="4986" t="s">
        <v>8116</v>
      </c>
    </row>
    <row r="57" spans="1:51" s="3800" customFormat="1" ht="45" customHeight="1">
      <c r="A57" s="3889" t="s">
        <v>3702</v>
      </c>
      <c r="B57" s="3981"/>
      <c r="C57" s="3951" t="s">
        <v>2134</v>
      </c>
      <c r="D57" s="5518"/>
      <c r="E57" s="3952"/>
      <c r="F57" s="3953"/>
      <c r="G57" s="3953"/>
      <c r="H57" s="3954"/>
      <c r="I57" s="3954"/>
      <c r="J57" s="3954"/>
      <c r="K57" s="3954"/>
      <c r="L57" s="5557"/>
      <c r="M57" s="5560"/>
      <c r="N57" s="5563"/>
      <c r="O57" s="5566"/>
      <c r="P57" s="3955"/>
      <c r="Q57" s="3978"/>
      <c r="R57" s="3979"/>
      <c r="S57" s="3956"/>
      <c r="T57" s="3956"/>
      <c r="U57" s="5569"/>
      <c r="V57" s="5569"/>
      <c r="W57" s="5569"/>
      <c r="X57" s="3957" t="str">
        <f t="shared" si="4"/>
        <v xml:space="preserve">STATE: ; PDY: ; KKL: ; MHE: ; YNM: </v>
      </c>
      <c r="Y57" s="3958"/>
      <c r="Z57" s="3958"/>
      <c r="AA57" s="3963">
        <f t="shared" si="31"/>
        <v>0</v>
      </c>
      <c r="AB57" s="3958"/>
      <c r="AC57" s="3959"/>
      <c r="AD57" s="3959"/>
      <c r="AE57" s="3965">
        <f t="shared" si="26"/>
        <v>0</v>
      </c>
      <c r="AF57" s="3958"/>
      <c r="AG57" s="3959"/>
      <c r="AH57" s="3959"/>
      <c r="AI57" s="3947">
        <f t="shared" si="29"/>
        <v>0</v>
      </c>
      <c r="AJ57" s="3958"/>
      <c r="AK57" s="3959"/>
      <c r="AL57" s="3959"/>
      <c r="AM57" s="3965">
        <f t="shared" si="27"/>
        <v>0</v>
      </c>
      <c r="AN57" s="3958"/>
      <c r="AO57" s="3959"/>
      <c r="AP57" s="3959"/>
      <c r="AQ57" s="3965">
        <f t="shared" si="30"/>
        <v>0</v>
      </c>
      <c r="AR57" s="3958"/>
      <c r="AS57" s="3961">
        <f t="shared" si="32"/>
        <v>0</v>
      </c>
      <c r="AT57" s="3959">
        <f t="shared" si="33"/>
        <v>0</v>
      </c>
      <c r="AU57" s="3961">
        <f t="shared" si="34"/>
        <v>0</v>
      </c>
      <c r="AV57" s="3957" t="str">
        <f t="shared" si="9"/>
        <v xml:space="preserve">STATE: ; PDY: ; KKL: ; MHE: ; YNM: </v>
      </c>
      <c r="AW57" s="3892" t="s">
        <v>3702</v>
      </c>
      <c r="AX57" s="3962"/>
    </row>
    <row r="58" spans="1:51" s="3800" customFormat="1" ht="45" customHeight="1">
      <c r="A58" s="3889" t="s">
        <v>3703</v>
      </c>
      <c r="B58" s="3951"/>
      <c r="C58" s="3951" t="s">
        <v>2135</v>
      </c>
      <c r="D58" s="5518"/>
      <c r="E58" s="3952"/>
      <c r="F58" s="3953"/>
      <c r="G58" s="3953"/>
      <c r="H58" s="3954"/>
      <c r="I58" s="3954"/>
      <c r="J58" s="3954"/>
      <c r="K58" s="3954"/>
      <c r="L58" s="5557"/>
      <c r="M58" s="5560"/>
      <c r="N58" s="5563"/>
      <c r="O58" s="5566"/>
      <c r="P58" s="3955"/>
      <c r="Q58" s="3978"/>
      <c r="R58" s="3979"/>
      <c r="S58" s="3956"/>
      <c r="T58" s="3956"/>
      <c r="U58" s="5569"/>
      <c r="V58" s="5569"/>
      <c r="W58" s="5569"/>
      <c r="X58" s="3957" t="str">
        <f t="shared" si="4"/>
        <v xml:space="preserve">STATE: ; PDY: ; KKL: ; MHE: ; YNM: </v>
      </c>
      <c r="Y58" s="3958"/>
      <c r="Z58" s="3958"/>
      <c r="AA58" s="3963">
        <f t="shared" si="31"/>
        <v>0</v>
      </c>
      <c r="AB58" s="3958"/>
      <c r="AC58" s="3959"/>
      <c r="AD58" s="3959"/>
      <c r="AE58" s="3965">
        <f t="shared" si="26"/>
        <v>0</v>
      </c>
      <c r="AF58" s="3958"/>
      <c r="AG58" s="3959"/>
      <c r="AH58" s="3959"/>
      <c r="AI58" s="3947">
        <f t="shared" si="29"/>
        <v>0</v>
      </c>
      <c r="AJ58" s="3958"/>
      <c r="AK58" s="3959"/>
      <c r="AL58" s="3959"/>
      <c r="AM58" s="3965">
        <f t="shared" si="27"/>
        <v>0</v>
      </c>
      <c r="AN58" s="3958"/>
      <c r="AO58" s="3959"/>
      <c r="AP58" s="3959"/>
      <c r="AQ58" s="3965">
        <f t="shared" si="30"/>
        <v>0</v>
      </c>
      <c r="AR58" s="3958"/>
      <c r="AS58" s="3961">
        <f t="shared" si="32"/>
        <v>0</v>
      </c>
      <c r="AT58" s="3959">
        <f t="shared" si="33"/>
        <v>0</v>
      </c>
      <c r="AU58" s="3961">
        <f t="shared" si="34"/>
        <v>0</v>
      </c>
      <c r="AV58" s="3957" t="str">
        <f t="shared" si="9"/>
        <v xml:space="preserve">STATE: ; PDY: ; KKL: ; MHE: ; YNM: </v>
      </c>
      <c r="AW58" s="3892" t="s">
        <v>3703</v>
      </c>
      <c r="AX58" s="3962"/>
    </row>
    <row r="59" spans="1:51" s="3800" customFormat="1" ht="45" customHeight="1">
      <c r="A59" s="3889" t="s">
        <v>3704</v>
      </c>
      <c r="B59" s="3951"/>
      <c r="C59" s="3967" t="s">
        <v>2136</v>
      </c>
      <c r="D59" s="5518"/>
      <c r="E59" s="3952"/>
      <c r="F59" s="3953"/>
      <c r="G59" s="3953"/>
      <c r="H59" s="3954"/>
      <c r="I59" s="3954"/>
      <c r="J59" s="3954"/>
      <c r="K59" s="3954"/>
      <c r="L59" s="5557"/>
      <c r="M59" s="5560"/>
      <c r="N59" s="5563"/>
      <c r="O59" s="5566"/>
      <c r="P59" s="3955"/>
      <c r="Q59" s="3978"/>
      <c r="R59" s="3979"/>
      <c r="S59" s="3956"/>
      <c r="T59" s="3956"/>
      <c r="U59" s="5569"/>
      <c r="V59" s="5569"/>
      <c r="W59" s="5569"/>
      <c r="X59" s="3957" t="str">
        <f t="shared" si="4"/>
        <v xml:space="preserve">STATE: ; PDY: ; KKL: ; MHE: ; YNM: </v>
      </c>
      <c r="Y59" s="3958"/>
      <c r="Z59" s="3958"/>
      <c r="AA59" s="3963">
        <f t="shared" si="31"/>
        <v>0</v>
      </c>
      <c r="AB59" s="3958"/>
      <c r="AC59" s="3959"/>
      <c r="AD59" s="3959"/>
      <c r="AE59" s="3965">
        <f t="shared" si="26"/>
        <v>0</v>
      </c>
      <c r="AF59" s="3958"/>
      <c r="AG59" s="3959"/>
      <c r="AH59" s="3959"/>
      <c r="AI59" s="3947">
        <f t="shared" si="29"/>
        <v>0</v>
      </c>
      <c r="AJ59" s="3958"/>
      <c r="AK59" s="3959"/>
      <c r="AL59" s="3959"/>
      <c r="AM59" s="3965">
        <f t="shared" si="27"/>
        <v>0</v>
      </c>
      <c r="AN59" s="3958"/>
      <c r="AO59" s="3959"/>
      <c r="AP59" s="3959"/>
      <c r="AQ59" s="3965">
        <f t="shared" si="30"/>
        <v>0</v>
      </c>
      <c r="AR59" s="3958"/>
      <c r="AS59" s="3961">
        <f t="shared" si="32"/>
        <v>0</v>
      </c>
      <c r="AT59" s="3959">
        <f t="shared" si="33"/>
        <v>0</v>
      </c>
      <c r="AU59" s="3961">
        <f t="shared" si="34"/>
        <v>0</v>
      </c>
      <c r="AV59" s="3957" t="str">
        <f t="shared" si="9"/>
        <v xml:space="preserve">STATE: ; PDY: ; KKL: ; MHE: ; YNM: </v>
      </c>
      <c r="AW59" s="3892" t="s">
        <v>3704</v>
      </c>
      <c r="AX59" s="3962"/>
    </row>
    <row r="60" spans="1:51" s="3800" customFormat="1" ht="45" customHeight="1">
      <c r="A60" s="3889" t="s">
        <v>3705</v>
      </c>
      <c r="B60" s="3951"/>
      <c r="C60" s="3951" t="s">
        <v>2138</v>
      </c>
      <c r="D60" s="5518"/>
      <c r="E60" s="3952"/>
      <c r="F60" s="3953"/>
      <c r="G60" s="3953"/>
      <c r="H60" s="3954"/>
      <c r="I60" s="3954"/>
      <c r="J60" s="3954"/>
      <c r="K60" s="3954"/>
      <c r="L60" s="5557"/>
      <c r="M60" s="5560"/>
      <c r="N60" s="5563"/>
      <c r="O60" s="5566"/>
      <c r="P60" s="3955"/>
      <c r="Q60" s="3978"/>
      <c r="R60" s="3979"/>
      <c r="S60" s="3956"/>
      <c r="T60" s="3956"/>
      <c r="U60" s="5569"/>
      <c r="V60" s="5569"/>
      <c r="W60" s="5569"/>
      <c r="X60" s="3957" t="str">
        <f t="shared" si="4"/>
        <v xml:space="preserve">STATE: ; PDY: ; KKL: ; MHE: ; YNM: </v>
      </c>
      <c r="Y60" s="3958"/>
      <c r="Z60" s="3958"/>
      <c r="AA60" s="3963">
        <f t="shared" si="31"/>
        <v>0</v>
      </c>
      <c r="AB60" s="3958"/>
      <c r="AC60" s="3959"/>
      <c r="AD60" s="3959"/>
      <c r="AE60" s="3965">
        <f t="shared" si="26"/>
        <v>0</v>
      </c>
      <c r="AF60" s="3958"/>
      <c r="AG60" s="3959"/>
      <c r="AH60" s="3959"/>
      <c r="AI60" s="3947">
        <f t="shared" si="29"/>
        <v>0</v>
      </c>
      <c r="AJ60" s="3958"/>
      <c r="AK60" s="3959"/>
      <c r="AL60" s="3959"/>
      <c r="AM60" s="3965">
        <f t="shared" si="27"/>
        <v>0</v>
      </c>
      <c r="AN60" s="3958"/>
      <c r="AO60" s="3959"/>
      <c r="AP60" s="3959"/>
      <c r="AQ60" s="3965">
        <f t="shared" si="30"/>
        <v>0</v>
      </c>
      <c r="AR60" s="3958"/>
      <c r="AS60" s="3961">
        <f t="shared" si="32"/>
        <v>0</v>
      </c>
      <c r="AT60" s="3959">
        <f t="shared" si="33"/>
        <v>0</v>
      </c>
      <c r="AU60" s="3961">
        <f t="shared" si="34"/>
        <v>0</v>
      </c>
      <c r="AV60" s="3957" t="str">
        <f t="shared" si="9"/>
        <v xml:space="preserve">STATE: ; PDY: ; KKL: ; MHE: ; YNM: </v>
      </c>
      <c r="AW60" s="3892" t="s">
        <v>3705</v>
      </c>
      <c r="AX60" s="3962"/>
    </row>
    <row r="61" spans="1:51" s="3800" customFormat="1" ht="45" customHeight="1">
      <c r="A61" s="3889" t="s">
        <v>3706</v>
      </c>
      <c r="B61" s="3951"/>
      <c r="C61" s="3951" t="s">
        <v>2139</v>
      </c>
      <c r="D61" s="5518"/>
      <c r="E61" s="3952"/>
      <c r="F61" s="3953"/>
      <c r="G61" s="3953"/>
      <c r="H61" s="3954"/>
      <c r="I61" s="3954"/>
      <c r="J61" s="3954"/>
      <c r="K61" s="3954"/>
      <c r="L61" s="5557"/>
      <c r="M61" s="5560"/>
      <c r="N61" s="5563"/>
      <c r="O61" s="5566"/>
      <c r="P61" s="3955"/>
      <c r="Q61" s="3978"/>
      <c r="R61" s="3979"/>
      <c r="S61" s="3956"/>
      <c r="T61" s="3956"/>
      <c r="U61" s="5569"/>
      <c r="V61" s="5569"/>
      <c r="W61" s="5569"/>
      <c r="X61" s="3957" t="str">
        <f t="shared" si="4"/>
        <v xml:space="preserve">STATE: Budget officer = 1x12x Rs.36692; PDY: ; KKL: ; MHE: ; YNM: </v>
      </c>
      <c r="Y61" s="4055">
        <v>440304</v>
      </c>
      <c r="Z61" s="3958">
        <v>1</v>
      </c>
      <c r="AA61" s="3963">
        <f t="shared" si="31"/>
        <v>440304</v>
      </c>
      <c r="AB61" s="3957" t="s">
        <v>6745</v>
      </c>
      <c r="AC61" s="3959"/>
      <c r="AD61" s="3959"/>
      <c r="AE61" s="3965">
        <f t="shared" si="26"/>
        <v>0</v>
      </c>
      <c r="AF61" s="3958"/>
      <c r="AG61" s="3959"/>
      <c r="AH61" s="3959"/>
      <c r="AI61" s="3947">
        <f t="shared" si="29"/>
        <v>0</v>
      </c>
      <c r="AJ61" s="3958"/>
      <c r="AK61" s="3959"/>
      <c r="AL61" s="3959"/>
      <c r="AM61" s="3965">
        <f t="shared" si="27"/>
        <v>0</v>
      </c>
      <c r="AN61" s="3958"/>
      <c r="AO61" s="3959"/>
      <c r="AP61" s="3959"/>
      <c r="AQ61" s="3965">
        <f t="shared" si="30"/>
        <v>0</v>
      </c>
      <c r="AR61" s="3958"/>
      <c r="AS61" s="3961">
        <f t="shared" si="32"/>
        <v>440304</v>
      </c>
      <c r="AT61" s="3959">
        <f t="shared" si="33"/>
        <v>1</v>
      </c>
      <c r="AU61" s="3961">
        <f t="shared" si="34"/>
        <v>440304</v>
      </c>
      <c r="AV61" s="3957" t="str">
        <f t="shared" si="9"/>
        <v xml:space="preserve">STATE: Budget officer = 1x12x Rs.36692; PDY: ; KKL: ; MHE: ; YNM: </v>
      </c>
      <c r="AW61" s="3892" t="s">
        <v>3706</v>
      </c>
      <c r="AX61" s="3962"/>
      <c r="AY61" s="4986" t="s">
        <v>8116</v>
      </c>
    </row>
    <row r="62" spans="1:51" s="3800" customFormat="1" ht="45" customHeight="1">
      <c r="A62" s="3889" t="s">
        <v>3707</v>
      </c>
      <c r="B62" s="3951"/>
      <c r="C62" s="3967" t="s">
        <v>671</v>
      </c>
      <c r="D62" s="5518"/>
      <c r="E62" s="3952"/>
      <c r="F62" s="3953"/>
      <c r="G62" s="3953"/>
      <c r="H62" s="3954"/>
      <c r="I62" s="3954"/>
      <c r="J62" s="3954"/>
      <c r="K62" s="3954"/>
      <c r="L62" s="5557"/>
      <c r="M62" s="5560"/>
      <c r="N62" s="5563"/>
      <c r="O62" s="5566"/>
      <c r="P62" s="3955"/>
      <c r="Q62" s="3978"/>
      <c r="R62" s="3979"/>
      <c r="S62" s="3956"/>
      <c r="T62" s="3956"/>
      <c r="U62" s="5569"/>
      <c r="V62" s="5569"/>
      <c r="W62" s="5569"/>
      <c r="X62" s="3957" t="str">
        <f t="shared" si="4"/>
        <v xml:space="preserve">STATE: Admin.Asst=1x12xRs.24463; PDY: ; KKL: ; MHE: ; YNM: </v>
      </c>
      <c r="Y62" s="4054">
        <v>293556</v>
      </c>
      <c r="Z62" s="4052">
        <v>1</v>
      </c>
      <c r="AA62" s="3963">
        <f t="shared" si="31"/>
        <v>293556</v>
      </c>
      <c r="AB62" s="3982" t="s">
        <v>6746</v>
      </c>
      <c r="AC62" s="3959"/>
      <c r="AD62" s="3959"/>
      <c r="AE62" s="3965">
        <f t="shared" si="26"/>
        <v>0</v>
      </c>
      <c r="AF62" s="3958"/>
      <c r="AG62" s="3959"/>
      <c r="AH62" s="3959"/>
      <c r="AI62" s="3947">
        <f t="shared" si="29"/>
        <v>0</v>
      </c>
      <c r="AJ62" s="3958"/>
      <c r="AK62" s="3959"/>
      <c r="AL62" s="3959"/>
      <c r="AM62" s="3965">
        <f t="shared" si="27"/>
        <v>0</v>
      </c>
      <c r="AN62" s="3958"/>
      <c r="AO62" s="3959"/>
      <c r="AP62" s="3959"/>
      <c r="AQ62" s="3965">
        <f t="shared" si="30"/>
        <v>0</v>
      </c>
      <c r="AR62" s="3958"/>
      <c r="AS62" s="3961">
        <f t="shared" si="32"/>
        <v>293556</v>
      </c>
      <c r="AT62" s="3959">
        <f t="shared" si="33"/>
        <v>1</v>
      </c>
      <c r="AU62" s="3961">
        <f t="shared" si="34"/>
        <v>293556</v>
      </c>
      <c r="AV62" s="3957" t="str">
        <f t="shared" si="9"/>
        <v xml:space="preserve">STATE: Admin.Asst=1x12xRs.24463; PDY: ; KKL: ; MHE: ; YNM: </v>
      </c>
      <c r="AW62" s="3892" t="s">
        <v>3707</v>
      </c>
      <c r="AX62" s="3962"/>
      <c r="AY62" s="4986" t="s">
        <v>8116</v>
      </c>
    </row>
    <row r="63" spans="1:51" s="3800" customFormat="1" ht="63" customHeight="1">
      <c r="A63" s="3889" t="s">
        <v>3708</v>
      </c>
      <c r="B63" s="3951"/>
      <c r="C63" s="3951" t="s">
        <v>2143</v>
      </c>
      <c r="D63" s="5518"/>
      <c r="E63" s="3952"/>
      <c r="F63" s="3953"/>
      <c r="G63" s="3953"/>
      <c r="H63" s="3954"/>
      <c r="I63" s="3954"/>
      <c r="J63" s="3954"/>
      <c r="K63" s="3954"/>
      <c r="L63" s="5557"/>
      <c r="M63" s="5560"/>
      <c r="N63" s="5563"/>
      <c r="O63" s="5566"/>
      <c r="P63" s="3955"/>
      <c r="Q63" s="3978"/>
      <c r="R63" s="3979"/>
      <c r="S63" s="3956"/>
      <c r="T63" s="3956"/>
      <c r="U63" s="5569"/>
      <c r="V63" s="5569"/>
      <c r="W63" s="5569"/>
      <c r="X63" s="3957" t="str">
        <f t="shared" si="4"/>
        <v xml:space="preserve">STATE: DEO =1x12xRs. 30577 NPCDCS (1) ODEO  Rs. 13000*1*12 Months =156000; PDY: ; KKL: ; MHE: ; YNM: </v>
      </c>
      <c r="Y63" s="4055">
        <v>261462</v>
      </c>
      <c r="Z63" s="3958">
        <v>2</v>
      </c>
      <c r="AA63" s="3963">
        <f t="shared" si="31"/>
        <v>522924</v>
      </c>
      <c r="AB63" s="3983" t="s">
        <v>6821</v>
      </c>
      <c r="AC63" s="3965"/>
      <c r="AD63" s="3965"/>
      <c r="AE63" s="3965">
        <f t="shared" si="26"/>
        <v>0</v>
      </c>
      <c r="AF63" s="3965"/>
      <c r="AG63" s="3965"/>
      <c r="AH63" s="3965"/>
      <c r="AI63" s="3947">
        <f t="shared" si="29"/>
        <v>0</v>
      </c>
      <c r="AJ63" s="3965"/>
      <c r="AK63" s="3965"/>
      <c r="AL63" s="3965"/>
      <c r="AM63" s="3965">
        <f t="shared" si="27"/>
        <v>0</v>
      </c>
      <c r="AN63" s="3965"/>
      <c r="AO63" s="3965"/>
      <c r="AP63" s="3965"/>
      <c r="AQ63" s="3965">
        <f t="shared" si="30"/>
        <v>0</v>
      </c>
      <c r="AR63" s="3965"/>
      <c r="AS63" s="3961">
        <f t="shared" si="32"/>
        <v>522924</v>
      </c>
      <c r="AT63" s="3959">
        <f t="shared" si="33"/>
        <v>2</v>
      </c>
      <c r="AU63" s="3961">
        <f t="shared" si="34"/>
        <v>261462</v>
      </c>
      <c r="AV63" s="3957" t="str">
        <f t="shared" si="9"/>
        <v xml:space="preserve">STATE: DEO =1x12xRs. 30577 NPCDCS (1) ODEO  Rs. 13000*1*12 Months =156000; PDY: ; KKL: ; MHE: ; YNM: </v>
      </c>
      <c r="AW63" s="3892" t="s">
        <v>3708</v>
      </c>
      <c r="AX63" s="3962"/>
      <c r="AY63" s="4986" t="s">
        <v>8116</v>
      </c>
    </row>
    <row r="64" spans="1:51" s="3800" customFormat="1" ht="45" customHeight="1">
      <c r="A64" s="3889" t="s">
        <v>3709</v>
      </c>
      <c r="B64" s="3951"/>
      <c r="C64" s="3951" t="s">
        <v>2144</v>
      </c>
      <c r="D64" s="5518"/>
      <c r="E64" s="3952"/>
      <c r="F64" s="3953"/>
      <c r="G64" s="3953"/>
      <c r="H64" s="3954"/>
      <c r="I64" s="3954"/>
      <c r="J64" s="3954"/>
      <c r="K64" s="3954"/>
      <c r="L64" s="5557"/>
      <c r="M64" s="5560"/>
      <c r="N64" s="5563"/>
      <c r="O64" s="5566"/>
      <c r="P64" s="3955"/>
      <c r="Q64" s="3978"/>
      <c r="R64" s="3979"/>
      <c r="S64" s="3956"/>
      <c r="T64" s="3956"/>
      <c r="U64" s="5569"/>
      <c r="V64" s="5569"/>
      <c r="W64" s="5569"/>
      <c r="X64" s="3957" t="str">
        <f t="shared" si="4"/>
        <v xml:space="preserve">STATE: MTS = 1x12xRs. 16308; PDY: ; KKL: ; MHE: ; YNM: </v>
      </c>
      <c r="Y64" s="4055">
        <v>195696</v>
      </c>
      <c r="Z64" s="3958">
        <v>1</v>
      </c>
      <c r="AA64" s="3963">
        <f t="shared" si="31"/>
        <v>195696</v>
      </c>
      <c r="AB64" s="3984" t="s">
        <v>6747</v>
      </c>
      <c r="AC64" s="3959"/>
      <c r="AD64" s="3959"/>
      <c r="AE64" s="3965">
        <f t="shared" si="26"/>
        <v>0</v>
      </c>
      <c r="AF64" s="3958"/>
      <c r="AG64" s="3959"/>
      <c r="AH64" s="3959"/>
      <c r="AI64" s="3947">
        <f t="shared" si="29"/>
        <v>0</v>
      </c>
      <c r="AJ64" s="3958"/>
      <c r="AK64" s="3959"/>
      <c r="AL64" s="3959"/>
      <c r="AM64" s="3965">
        <f t="shared" si="27"/>
        <v>0</v>
      </c>
      <c r="AN64" s="3958"/>
      <c r="AO64" s="3959"/>
      <c r="AP64" s="3959"/>
      <c r="AQ64" s="3965">
        <f t="shared" si="30"/>
        <v>0</v>
      </c>
      <c r="AR64" s="3958"/>
      <c r="AS64" s="3961">
        <f t="shared" si="32"/>
        <v>195696</v>
      </c>
      <c r="AT64" s="3959">
        <f t="shared" si="33"/>
        <v>1</v>
      </c>
      <c r="AU64" s="3961">
        <f t="shared" si="34"/>
        <v>195696</v>
      </c>
      <c r="AV64" s="3957" t="str">
        <f t="shared" si="9"/>
        <v xml:space="preserve">STATE: MTS = 1x12xRs. 16308; PDY: ; KKL: ; MHE: ; YNM: </v>
      </c>
      <c r="AW64" s="3892" t="s">
        <v>3709</v>
      </c>
      <c r="AX64" s="3962"/>
      <c r="AY64" s="4986" t="s">
        <v>8116</v>
      </c>
    </row>
    <row r="65" spans="1:51" s="3800" customFormat="1" ht="45" customHeight="1">
      <c r="A65" s="3889" t="s">
        <v>3710</v>
      </c>
      <c r="B65" s="3951"/>
      <c r="C65" s="3951" t="s">
        <v>621</v>
      </c>
      <c r="D65" s="5518"/>
      <c r="E65" s="3952"/>
      <c r="F65" s="3953"/>
      <c r="G65" s="3953"/>
      <c r="H65" s="3954"/>
      <c r="I65" s="3954"/>
      <c r="J65" s="3954"/>
      <c r="K65" s="3954"/>
      <c r="L65" s="5558"/>
      <c r="M65" s="5561"/>
      <c r="N65" s="5564"/>
      <c r="O65" s="5567"/>
      <c r="P65" s="3955"/>
      <c r="Q65" s="3978"/>
      <c r="R65" s="3979"/>
      <c r="S65" s="3956"/>
      <c r="T65" s="3956"/>
      <c r="U65" s="5570"/>
      <c r="V65" s="5570"/>
      <c r="W65" s="5570"/>
      <c r="X65" s="3957" t="str">
        <f t="shared" si="4"/>
        <v xml:space="preserve">STATE: ; PDY: ; KKL: ; MHE: ; YNM: </v>
      </c>
      <c r="Y65" s="3958"/>
      <c r="Z65" s="3958"/>
      <c r="AA65" s="3963">
        <f t="shared" si="31"/>
        <v>0</v>
      </c>
      <c r="AB65" s="3958"/>
      <c r="AC65" s="3959"/>
      <c r="AD65" s="3959"/>
      <c r="AE65" s="3965">
        <f t="shared" si="26"/>
        <v>0</v>
      </c>
      <c r="AF65" s="3958"/>
      <c r="AG65" s="3959"/>
      <c r="AH65" s="3959"/>
      <c r="AI65" s="3947">
        <f t="shared" si="29"/>
        <v>0</v>
      </c>
      <c r="AJ65" s="3958"/>
      <c r="AK65" s="3959"/>
      <c r="AL65" s="3959"/>
      <c r="AM65" s="3965">
        <f t="shared" si="27"/>
        <v>0</v>
      </c>
      <c r="AN65" s="3958"/>
      <c r="AO65" s="3959"/>
      <c r="AP65" s="3959"/>
      <c r="AQ65" s="3965">
        <f t="shared" si="30"/>
        <v>0</v>
      </c>
      <c r="AR65" s="3958"/>
      <c r="AS65" s="3961">
        <f t="shared" si="32"/>
        <v>0</v>
      </c>
      <c r="AT65" s="3959">
        <f t="shared" si="33"/>
        <v>0</v>
      </c>
      <c r="AU65" s="3961">
        <f t="shared" si="34"/>
        <v>0</v>
      </c>
      <c r="AV65" s="3957" t="str">
        <f t="shared" si="9"/>
        <v xml:space="preserve">STATE: ; PDY: ; KKL: ; MHE: ; YNM: </v>
      </c>
      <c r="AW65" s="3892" t="s">
        <v>3710</v>
      </c>
      <c r="AX65" s="3962"/>
    </row>
    <row r="66" spans="1:51" s="2480" customFormat="1" ht="45" customHeight="1">
      <c r="A66" s="3905" t="s">
        <v>3577</v>
      </c>
      <c r="B66" s="3906"/>
      <c r="C66" s="3906" t="s">
        <v>2915</v>
      </c>
      <c r="D66" s="3906"/>
      <c r="E66" s="3903"/>
      <c r="F66" s="3907"/>
      <c r="G66" s="3907"/>
      <c r="H66" s="3907"/>
      <c r="I66" s="3907"/>
      <c r="J66" s="3907"/>
      <c r="K66" s="3907"/>
      <c r="L66" s="3936">
        <f>L67+L79+L91</f>
        <v>731925.17511961714</v>
      </c>
      <c r="M66" s="3936">
        <f t="shared" ref="M66:W66" si="35">M67+M79+M91</f>
        <v>7.3192517511961714</v>
      </c>
      <c r="N66" s="3936">
        <f t="shared" si="35"/>
        <v>46</v>
      </c>
      <c r="O66" s="3936">
        <f t="shared" si="35"/>
        <v>126.36648</v>
      </c>
      <c r="P66" s="3936">
        <f t="shared" si="35"/>
        <v>0</v>
      </c>
      <c r="Q66" s="3936">
        <f t="shared" si="35"/>
        <v>0</v>
      </c>
      <c r="R66" s="3936">
        <f t="shared" si="35"/>
        <v>0</v>
      </c>
      <c r="S66" s="3936">
        <f t="shared" si="35"/>
        <v>0</v>
      </c>
      <c r="T66" s="3936">
        <f t="shared" si="35"/>
        <v>0</v>
      </c>
      <c r="U66" s="3936">
        <f t="shared" si="35"/>
        <v>2317966.0285714283</v>
      </c>
      <c r="V66" s="3936">
        <f t="shared" si="35"/>
        <v>46</v>
      </c>
      <c r="W66" s="3936">
        <f t="shared" si="35"/>
        <v>12636648</v>
      </c>
      <c r="X66" s="3862"/>
      <c r="Y66" s="3908">
        <f>Y67+Y79+Y91</f>
        <v>0</v>
      </c>
      <c r="Z66" s="3908">
        <f>Z67+Z79+Z91</f>
        <v>0</v>
      </c>
      <c r="AA66" s="3908">
        <f>AA67+AA79+AA91</f>
        <v>0</v>
      </c>
      <c r="AB66" s="3846"/>
      <c r="AC66" s="3846"/>
      <c r="AD66" s="3846"/>
      <c r="AE66" s="3908">
        <f>AE67+AE79+AE91</f>
        <v>6215940</v>
      </c>
      <c r="AF66" s="3846"/>
      <c r="AG66" s="3846"/>
      <c r="AH66" s="3846"/>
      <c r="AI66" s="3908">
        <f>AI67+AI79+AI91</f>
        <v>2954448</v>
      </c>
      <c r="AJ66" s="3846"/>
      <c r="AK66" s="3846"/>
      <c r="AL66" s="3846"/>
      <c r="AM66" s="3908">
        <f>AM67+AM79+AM91</f>
        <v>1712220</v>
      </c>
      <c r="AN66" s="3846"/>
      <c r="AO66" s="3846"/>
      <c r="AP66" s="3846"/>
      <c r="AQ66" s="3908">
        <f>AQ67+AQ79+AQ91</f>
        <v>1754040</v>
      </c>
      <c r="AR66" s="3846"/>
      <c r="AS66" s="3908">
        <f>AS67+AS79+AS91</f>
        <v>12636648</v>
      </c>
      <c r="AT66" s="3846"/>
      <c r="AU66" s="3864"/>
      <c r="AV66" s="3862"/>
      <c r="AW66" s="3909" t="s">
        <v>3577</v>
      </c>
      <c r="AX66" s="3950"/>
    </row>
    <row r="67" spans="1:51" s="2480" customFormat="1" ht="45" customHeight="1">
      <c r="A67" s="3933" t="s">
        <v>3579</v>
      </c>
      <c r="B67" s="3934"/>
      <c r="C67" s="3985" t="s">
        <v>2916</v>
      </c>
      <c r="D67" s="3934"/>
      <c r="E67" s="3903"/>
      <c r="F67" s="3935"/>
      <c r="G67" s="3935"/>
      <c r="H67" s="3935"/>
      <c r="I67" s="3935"/>
      <c r="J67" s="3935"/>
      <c r="K67" s="3935"/>
      <c r="L67" s="3936">
        <f>SUM(L68:L78)</f>
        <v>285829.09090909088</v>
      </c>
      <c r="M67" s="3936">
        <f>SUM(M68:M78)</f>
        <v>2.858290909090909</v>
      </c>
      <c r="N67" s="3936">
        <f>SUM(N68:N78)</f>
        <v>22</v>
      </c>
      <c r="O67" s="3936">
        <f>SUM(O68:O78)</f>
        <v>62.882399999999997</v>
      </c>
      <c r="P67" s="3937"/>
      <c r="Q67" s="3933"/>
      <c r="R67" s="3936">
        <f>SUM(R68:R78)</f>
        <v>0</v>
      </c>
      <c r="S67" s="3873"/>
      <c r="T67" s="3873"/>
      <c r="U67" s="3936">
        <f>SUM(U68:U78)</f>
        <v>986539.0285714285</v>
      </c>
      <c r="V67" s="3936">
        <f>SUM(V68:V78)</f>
        <v>22</v>
      </c>
      <c r="W67" s="3936">
        <f>SUM(W68:W78)</f>
        <v>6288240</v>
      </c>
      <c r="X67" s="3862"/>
      <c r="Y67" s="3936">
        <f>SUM(Y68:Y78)</f>
        <v>0</v>
      </c>
      <c r="Z67" s="3936">
        <f>SUM(Z68:Z78)</f>
        <v>0</v>
      </c>
      <c r="AA67" s="3936">
        <f>SUM(AA68:AA78)</f>
        <v>0</v>
      </c>
      <c r="AB67" s="3846"/>
      <c r="AC67" s="3846"/>
      <c r="AD67" s="3846"/>
      <c r="AE67" s="3936">
        <f>SUM(AE68:AE78)</f>
        <v>3402384</v>
      </c>
      <c r="AF67" s="3846"/>
      <c r="AG67" s="3846"/>
      <c r="AH67" s="3846"/>
      <c r="AI67" s="3936">
        <f>SUM(AI68:AI78)</f>
        <v>1604304</v>
      </c>
      <c r="AJ67" s="3846"/>
      <c r="AK67" s="3846"/>
      <c r="AL67" s="3846"/>
      <c r="AM67" s="3936">
        <f>SUM(AM68:AM78)</f>
        <v>560304</v>
      </c>
      <c r="AN67" s="3846"/>
      <c r="AO67" s="3846"/>
      <c r="AP67" s="3846"/>
      <c r="AQ67" s="3936">
        <f>SUM(AQ68:AQ78)</f>
        <v>721248</v>
      </c>
      <c r="AR67" s="3846"/>
      <c r="AS67" s="3936">
        <f>SUM(AS68:AS78)</f>
        <v>6288240</v>
      </c>
      <c r="AT67" s="3936">
        <f>SUM(AT68:AT78)</f>
        <v>22</v>
      </c>
      <c r="AU67" s="3936">
        <f>SUM(AU68:AU78)</f>
        <v>986539.0285714285</v>
      </c>
      <c r="AV67" s="3862"/>
      <c r="AW67" s="3939" t="s">
        <v>3579</v>
      </c>
      <c r="AX67" s="3950"/>
    </row>
    <row r="68" spans="1:51" s="2480" customFormat="1" ht="244.5" customHeight="1">
      <c r="A68" s="3847" t="s">
        <v>3711</v>
      </c>
      <c r="B68" s="3929"/>
      <c r="C68" s="3911" t="s">
        <v>2131</v>
      </c>
      <c r="D68" s="5517" t="s">
        <v>3897</v>
      </c>
      <c r="E68" s="3903"/>
      <c r="F68" s="3930"/>
      <c r="G68" s="3930"/>
      <c r="H68" s="3940"/>
      <c r="I68" s="3940"/>
      <c r="J68" s="3940"/>
      <c r="K68" s="3940"/>
      <c r="L68" s="5526">
        <f>AS67/AT67</f>
        <v>285829.09090909088</v>
      </c>
      <c r="M68" s="5529">
        <f>L68/100000</f>
        <v>2.858290909090909</v>
      </c>
      <c r="N68" s="5532">
        <f>AT67</f>
        <v>22</v>
      </c>
      <c r="O68" s="5535">
        <f>M68*N68</f>
        <v>62.882399999999997</v>
      </c>
      <c r="P68" s="3986"/>
      <c r="Q68" s="3942"/>
      <c r="R68" s="3943"/>
      <c r="S68" s="3944"/>
      <c r="T68" s="3944"/>
      <c r="U68" s="5538">
        <f>AU68+AU74+AU75+AU76</f>
        <v>986539.0285714285</v>
      </c>
      <c r="V68" s="5538">
        <f>AT68++AT74+AT75+AT76</f>
        <v>22</v>
      </c>
      <c r="W68" s="5538">
        <f>AS68+AS74+AS75+AS76</f>
        <v>6288240</v>
      </c>
      <c r="X68" s="3862" t="str">
        <f t="shared" si="4"/>
        <v xml:space="preserve">STATE: ; PDY: RCH - Existing (3) - District Accounts Manager - Rs.44032 x 1 x 12 m, District HMIS Officer - Rs.44032 x 1 x 12 m CEA (1) - Accounts Manager - Rs.25000 x 1x 12 m; KKL: Existing (1) - District Accounts Manager - Rs.44032 x 1 x 12 months  New Post - VCCM - Rs. 30000 x 1 x 12; MHE: Existing (1) - District Accounts Manager - Rs.36692 x 1 x 12 months ; YNM: Existing (2)  District Accounts Manager - Rs.25104 x 1 x 12 m  District Data Officer - Rs.25000 x 1 x 12 months </v>
      </c>
      <c r="Y68" s="1550"/>
      <c r="Z68" s="1550"/>
      <c r="AA68" s="1551">
        <f t="shared" ref="AA68:AA76" si="36">Y68*Z68</f>
        <v>0</v>
      </c>
      <c r="AB68" s="1551"/>
      <c r="AC68" s="1550">
        <v>452256</v>
      </c>
      <c r="AD68" s="1550">
        <v>3</v>
      </c>
      <c r="AE68" s="1551">
        <f>AC68*AD68</f>
        <v>1356768</v>
      </c>
      <c r="AF68" s="1551" t="s">
        <v>7742</v>
      </c>
      <c r="AG68" s="1768">
        <v>444192</v>
      </c>
      <c r="AH68" s="1768">
        <v>2</v>
      </c>
      <c r="AI68" s="1769">
        <f>AG68*AH68</f>
        <v>888384</v>
      </c>
      <c r="AJ68" s="1769" t="s">
        <v>7748</v>
      </c>
      <c r="AK68" s="1768">
        <v>440304</v>
      </c>
      <c r="AL68" s="1768">
        <v>1</v>
      </c>
      <c r="AM68" s="1769">
        <f>AK68*AL68</f>
        <v>440304</v>
      </c>
      <c r="AN68" s="1769" t="s">
        <v>6647</v>
      </c>
      <c r="AO68" s="1768">
        <v>300624</v>
      </c>
      <c r="AP68" s="1768">
        <v>2</v>
      </c>
      <c r="AQ68" s="1769">
        <f>AO68*AP68</f>
        <v>601248</v>
      </c>
      <c r="AR68" s="1769" t="s">
        <v>6648</v>
      </c>
      <c r="AS68" s="3946">
        <f>AA68+AE68+AI68+AM68+AQ68</f>
        <v>3286704</v>
      </c>
      <c r="AT68" s="3945">
        <f>Z68+AD68+AH68+AL68+AP68</f>
        <v>8</v>
      </c>
      <c r="AU68" s="3946">
        <f>IFERROR((AS68/AT68),0)</f>
        <v>410838</v>
      </c>
      <c r="AV68" s="3862" t="str">
        <f t="shared" si="9"/>
        <v xml:space="preserve">STATE: ; PDY: RCH - Existing (3) - District Accounts Manager - Rs.44032 x 1 x 12 m, District HMIS Officer - Rs.44032 x 1 x 12 m CEA (1) - Accounts Manager - Rs.25000 x 1x 12 m; KKL: Existing (1) - District Accounts Manager - Rs.44032 x 1 x 12 months  New Post - VCCM - Rs. 30000 x 1 x 12; MHE: Existing (1) - District Accounts Manager - Rs.36692 x 1 x 12 months ; YNM: Existing (2)  District Accounts Manager - Rs.25104 x 1 x 12 m  District Data Officer - Rs.25000 x 1 x 12 months </v>
      </c>
      <c r="AW68" s="3886" t="s">
        <v>3711</v>
      </c>
      <c r="AX68" s="3950"/>
      <c r="AY68" s="4986" t="s">
        <v>8116</v>
      </c>
    </row>
    <row r="69" spans="1:51" s="2480" customFormat="1" ht="45" customHeight="1">
      <c r="A69" s="3847" t="s">
        <v>3712</v>
      </c>
      <c r="B69" s="3929"/>
      <c r="C69" s="3911" t="s">
        <v>2912</v>
      </c>
      <c r="D69" s="5517"/>
      <c r="E69" s="3912"/>
      <c r="F69" s="3930"/>
      <c r="G69" s="3930"/>
      <c r="H69" s="3940"/>
      <c r="I69" s="3940"/>
      <c r="J69" s="3940"/>
      <c r="K69" s="3940"/>
      <c r="L69" s="5527"/>
      <c r="M69" s="5530"/>
      <c r="N69" s="5533"/>
      <c r="O69" s="5536"/>
      <c r="P69" s="3941"/>
      <c r="Q69" s="3942"/>
      <c r="R69" s="3943"/>
      <c r="S69" s="3944"/>
      <c r="T69" s="3944"/>
      <c r="U69" s="5539"/>
      <c r="V69" s="5539"/>
      <c r="W69" s="5539"/>
      <c r="X69" s="3862" t="str">
        <f t="shared" si="4"/>
        <v xml:space="preserve">STATE: ; PDY: ; KKL: ; MHE: ; YNM: </v>
      </c>
      <c r="Y69" s="3846"/>
      <c r="Z69" s="3846"/>
      <c r="AA69" s="1551">
        <f t="shared" si="36"/>
        <v>0</v>
      </c>
      <c r="AB69" s="3846"/>
      <c r="AC69" s="3945"/>
      <c r="AD69" s="3945"/>
      <c r="AE69" s="3987">
        <f t="shared" ref="AE69:AE78" si="37">AC69*AD69</f>
        <v>0</v>
      </c>
      <c r="AF69" s="3846"/>
      <c r="AG69" s="3945"/>
      <c r="AH69" s="3945"/>
      <c r="AI69" s="1551">
        <f t="shared" ref="AI69:AI78" si="38">AG69*AH69</f>
        <v>0</v>
      </c>
      <c r="AJ69" s="3846"/>
      <c r="AK69" s="3945"/>
      <c r="AL69" s="3945"/>
      <c r="AM69" s="1551">
        <f t="shared" ref="AM69:AM78" si="39">AK69*AL69</f>
        <v>0</v>
      </c>
      <c r="AN69" s="3846"/>
      <c r="AO69" s="3945"/>
      <c r="AP69" s="3945"/>
      <c r="AQ69" s="3965">
        <f t="shared" ref="AQ69:AQ78" si="40">AO69*AP69</f>
        <v>0</v>
      </c>
      <c r="AR69" s="3846"/>
      <c r="AS69" s="3946">
        <f t="shared" ref="AS69:AS78" si="41">AA69+AE69+AI69+AM69+AQ69</f>
        <v>0</v>
      </c>
      <c r="AT69" s="3945">
        <f t="shared" ref="AT69:AT78" si="42">Z69+AD69+AH69+AL69+AP69</f>
        <v>0</v>
      </c>
      <c r="AU69" s="3946">
        <f t="shared" ref="AU69:AU78" si="43">IFERROR((AS69/AT69),0)</f>
        <v>0</v>
      </c>
      <c r="AV69" s="3862" t="str">
        <f t="shared" si="9"/>
        <v xml:space="preserve">STATE: ; PDY: ; KKL: ; MHE: ; YNM: </v>
      </c>
      <c r="AW69" s="3886" t="s">
        <v>3712</v>
      </c>
      <c r="AX69" s="3903"/>
    </row>
    <row r="70" spans="1:51" s="2480" customFormat="1" ht="45" customHeight="1">
      <c r="A70" s="3847" t="s">
        <v>3713</v>
      </c>
      <c r="B70" s="3929"/>
      <c r="C70" s="3911" t="s">
        <v>2134</v>
      </c>
      <c r="D70" s="5517"/>
      <c r="E70" s="3912"/>
      <c r="F70" s="3930"/>
      <c r="G70" s="3930"/>
      <c r="H70" s="3940"/>
      <c r="I70" s="3940"/>
      <c r="J70" s="3940"/>
      <c r="K70" s="3940"/>
      <c r="L70" s="5527"/>
      <c r="M70" s="5530"/>
      <c r="N70" s="5533"/>
      <c r="O70" s="5536"/>
      <c r="P70" s="3941"/>
      <c r="Q70" s="3942"/>
      <c r="R70" s="3943"/>
      <c r="S70" s="3944"/>
      <c r="T70" s="3944"/>
      <c r="U70" s="5539"/>
      <c r="V70" s="5539"/>
      <c r="W70" s="5539"/>
      <c r="X70" s="3862" t="str">
        <f t="shared" si="4"/>
        <v xml:space="preserve">STATE: ; PDY: ; KKL: ; MHE: ; YNM: </v>
      </c>
      <c r="Y70" s="3846"/>
      <c r="Z70" s="3846"/>
      <c r="AA70" s="1551">
        <f t="shared" si="36"/>
        <v>0</v>
      </c>
      <c r="AB70" s="3846"/>
      <c r="AC70" s="3945"/>
      <c r="AD70" s="3945"/>
      <c r="AE70" s="3987">
        <f t="shared" si="37"/>
        <v>0</v>
      </c>
      <c r="AF70" s="3846"/>
      <c r="AG70" s="3945"/>
      <c r="AH70" s="3945"/>
      <c r="AI70" s="1551">
        <f t="shared" si="38"/>
        <v>0</v>
      </c>
      <c r="AJ70" s="3846"/>
      <c r="AK70" s="3945"/>
      <c r="AL70" s="3945"/>
      <c r="AM70" s="1551">
        <f t="shared" si="39"/>
        <v>0</v>
      </c>
      <c r="AN70" s="3846"/>
      <c r="AO70" s="3945"/>
      <c r="AP70" s="3945"/>
      <c r="AQ70" s="3965">
        <f t="shared" si="40"/>
        <v>0</v>
      </c>
      <c r="AR70" s="3846"/>
      <c r="AS70" s="3946">
        <f t="shared" si="41"/>
        <v>0</v>
      </c>
      <c r="AT70" s="3945">
        <f t="shared" si="42"/>
        <v>0</v>
      </c>
      <c r="AU70" s="3946">
        <f t="shared" si="43"/>
        <v>0</v>
      </c>
      <c r="AV70" s="3862" t="str">
        <f t="shared" si="9"/>
        <v xml:space="preserve">STATE: ; PDY: ; KKL: ; MHE: ; YNM: </v>
      </c>
      <c r="AW70" s="3886" t="s">
        <v>3713</v>
      </c>
      <c r="AX70" s="3903"/>
    </row>
    <row r="71" spans="1:51" s="2480" customFormat="1" ht="45" customHeight="1">
      <c r="A71" s="3847" t="s">
        <v>3714</v>
      </c>
      <c r="B71" s="3929"/>
      <c r="C71" s="3911" t="s">
        <v>2135</v>
      </c>
      <c r="D71" s="5517"/>
      <c r="E71" s="3912"/>
      <c r="F71" s="3913"/>
      <c r="G71" s="3913"/>
      <c r="H71" s="3940"/>
      <c r="I71" s="3940"/>
      <c r="J71" s="3940"/>
      <c r="K71" s="3940"/>
      <c r="L71" s="5527"/>
      <c r="M71" s="5530"/>
      <c r="N71" s="5533"/>
      <c r="O71" s="5536"/>
      <c r="P71" s="3941"/>
      <c r="Q71" s="3942"/>
      <c r="R71" s="3943"/>
      <c r="S71" s="3944"/>
      <c r="T71" s="3944"/>
      <c r="U71" s="5539"/>
      <c r="V71" s="5539"/>
      <c r="W71" s="5539"/>
      <c r="X71" s="3862" t="str">
        <f t="shared" si="4"/>
        <v xml:space="preserve">STATE: ; PDY: ; KKL: ; MHE: ; YNM: </v>
      </c>
      <c r="Y71" s="3846"/>
      <c r="Z71" s="3846"/>
      <c r="AA71" s="1551">
        <f t="shared" si="36"/>
        <v>0</v>
      </c>
      <c r="AB71" s="3846"/>
      <c r="AC71" s="3945"/>
      <c r="AD71" s="3945"/>
      <c r="AE71" s="3987">
        <f t="shared" si="37"/>
        <v>0</v>
      </c>
      <c r="AF71" s="3846"/>
      <c r="AG71" s="3945"/>
      <c r="AH71" s="3945"/>
      <c r="AI71" s="1551">
        <f t="shared" si="38"/>
        <v>0</v>
      </c>
      <c r="AJ71" s="3846"/>
      <c r="AK71" s="3945"/>
      <c r="AL71" s="3945"/>
      <c r="AM71" s="1551">
        <f t="shared" si="39"/>
        <v>0</v>
      </c>
      <c r="AN71" s="3846"/>
      <c r="AO71" s="3945"/>
      <c r="AP71" s="3945"/>
      <c r="AQ71" s="3965">
        <f t="shared" si="40"/>
        <v>0</v>
      </c>
      <c r="AR71" s="3846"/>
      <c r="AS71" s="3946">
        <f t="shared" si="41"/>
        <v>0</v>
      </c>
      <c r="AT71" s="3945">
        <f t="shared" si="42"/>
        <v>0</v>
      </c>
      <c r="AU71" s="3946">
        <f t="shared" si="43"/>
        <v>0</v>
      </c>
      <c r="AV71" s="3862" t="str">
        <f t="shared" si="9"/>
        <v xml:space="preserve">STATE: ; PDY: ; KKL: ; MHE: ; YNM: </v>
      </c>
      <c r="AW71" s="3886" t="s">
        <v>3714</v>
      </c>
      <c r="AX71" s="3903"/>
    </row>
    <row r="72" spans="1:51" s="2480" customFormat="1" ht="45" customHeight="1">
      <c r="A72" s="3847" t="s">
        <v>3715</v>
      </c>
      <c r="B72" s="3988"/>
      <c r="C72" s="3873" t="s">
        <v>2136</v>
      </c>
      <c r="D72" s="5517"/>
      <c r="E72" s="3912"/>
      <c r="F72" s="3913"/>
      <c r="G72" s="3913"/>
      <c r="H72" s="3940"/>
      <c r="I72" s="3940"/>
      <c r="J72" s="3940"/>
      <c r="K72" s="3940"/>
      <c r="L72" s="5527"/>
      <c r="M72" s="5530"/>
      <c r="N72" s="5533"/>
      <c r="O72" s="5536"/>
      <c r="P72" s="3941"/>
      <c r="Q72" s="3942"/>
      <c r="R72" s="3943"/>
      <c r="S72" s="3944"/>
      <c r="T72" s="3944"/>
      <c r="U72" s="5539"/>
      <c r="V72" s="5539"/>
      <c r="W72" s="5539"/>
      <c r="X72" s="3862" t="str">
        <f t="shared" si="4"/>
        <v xml:space="preserve">STATE: ; PDY: ; KKL: ; MHE: ; YNM: </v>
      </c>
      <c r="Y72" s="3846"/>
      <c r="Z72" s="3846"/>
      <c r="AA72" s="1551">
        <f t="shared" si="36"/>
        <v>0</v>
      </c>
      <c r="AB72" s="3846"/>
      <c r="AC72" s="3945"/>
      <c r="AD72" s="3945"/>
      <c r="AE72" s="3987">
        <f t="shared" si="37"/>
        <v>0</v>
      </c>
      <c r="AF72" s="3846"/>
      <c r="AG72" s="3945"/>
      <c r="AH72" s="3945"/>
      <c r="AI72" s="1551">
        <f t="shared" si="38"/>
        <v>0</v>
      </c>
      <c r="AJ72" s="3846"/>
      <c r="AK72" s="3945"/>
      <c r="AL72" s="3945"/>
      <c r="AM72" s="1551">
        <f t="shared" si="39"/>
        <v>0</v>
      </c>
      <c r="AN72" s="3846"/>
      <c r="AO72" s="3945"/>
      <c r="AP72" s="3945"/>
      <c r="AQ72" s="3965">
        <f t="shared" si="40"/>
        <v>0</v>
      </c>
      <c r="AR72" s="3846"/>
      <c r="AS72" s="3946">
        <f t="shared" si="41"/>
        <v>0</v>
      </c>
      <c r="AT72" s="3945">
        <f t="shared" si="42"/>
        <v>0</v>
      </c>
      <c r="AU72" s="3946">
        <f t="shared" si="43"/>
        <v>0</v>
      </c>
      <c r="AV72" s="3862" t="str">
        <f t="shared" si="9"/>
        <v xml:space="preserve">STATE: ; PDY: ; KKL: ; MHE: ; YNM: </v>
      </c>
      <c r="AW72" s="3886" t="s">
        <v>3715</v>
      </c>
      <c r="AX72" s="3903"/>
    </row>
    <row r="73" spans="1:51" s="2480" customFormat="1" ht="45" customHeight="1">
      <c r="A73" s="3847" t="s">
        <v>3716</v>
      </c>
      <c r="B73" s="3988"/>
      <c r="C73" s="3911" t="s">
        <v>2138</v>
      </c>
      <c r="D73" s="5517"/>
      <c r="E73" s="3912"/>
      <c r="F73" s="3913"/>
      <c r="G73" s="3913"/>
      <c r="H73" s="3940"/>
      <c r="I73" s="3940"/>
      <c r="J73" s="3940"/>
      <c r="K73" s="3940"/>
      <c r="L73" s="5527"/>
      <c r="M73" s="5530"/>
      <c r="N73" s="5533"/>
      <c r="O73" s="5536"/>
      <c r="P73" s="3941"/>
      <c r="Q73" s="3942"/>
      <c r="R73" s="3943"/>
      <c r="S73" s="3944"/>
      <c r="T73" s="3944"/>
      <c r="U73" s="5539"/>
      <c r="V73" s="5539"/>
      <c r="W73" s="5539"/>
      <c r="X73" s="3862" t="str">
        <f t="shared" si="4"/>
        <v xml:space="preserve">STATE: ; PDY: ; KKL: ; MHE: ; YNM: </v>
      </c>
      <c r="Y73" s="3846"/>
      <c r="Z73" s="3846"/>
      <c r="AA73" s="1551">
        <f t="shared" si="36"/>
        <v>0</v>
      </c>
      <c r="AB73" s="3846"/>
      <c r="AC73" s="3945"/>
      <c r="AD73" s="3945"/>
      <c r="AE73" s="3987">
        <f t="shared" si="37"/>
        <v>0</v>
      </c>
      <c r="AF73" s="3846"/>
      <c r="AG73" s="3945"/>
      <c r="AH73" s="3945"/>
      <c r="AI73" s="1551">
        <f t="shared" si="38"/>
        <v>0</v>
      </c>
      <c r="AJ73" s="3846"/>
      <c r="AK73" s="3945"/>
      <c r="AL73" s="3945"/>
      <c r="AM73" s="1551">
        <f t="shared" si="39"/>
        <v>0</v>
      </c>
      <c r="AN73" s="3846"/>
      <c r="AO73" s="3945"/>
      <c r="AP73" s="3945"/>
      <c r="AQ73" s="3965">
        <f t="shared" si="40"/>
        <v>0</v>
      </c>
      <c r="AR73" s="3846"/>
      <c r="AS73" s="3946">
        <f t="shared" si="41"/>
        <v>0</v>
      </c>
      <c r="AT73" s="3945">
        <f t="shared" si="42"/>
        <v>0</v>
      </c>
      <c r="AU73" s="3946">
        <f t="shared" si="43"/>
        <v>0</v>
      </c>
      <c r="AV73" s="3862" t="str">
        <f t="shared" si="9"/>
        <v xml:space="preserve">STATE: ; PDY: ; KKL: ; MHE: ; YNM: </v>
      </c>
      <c r="AW73" s="3886" t="s">
        <v>3716</v>
      </c>
      <c r="AX73" s="3903"/>
    </row>
    <row r="74" spans="1:51" s="2480" customFormat="1" ht="45" customHeight="1">
      <c r="A74" s="3847" t="s">
        <v>3717</v>
      </c>
      <c r="B74" s="3988"/>
      <c r="C74" s="3911" t="s">
        <v>2139</v>
      </c>
      <c r="D74" s="5517"/>
      <c r="E74" s="3912"/>
      <c r="F74" s="3913"/>
      <c r="G74" s="3913"/>
      <c r="H74" s="3940"/>
      <c r="I74" s="3940"/>
      <c r="J74" s="3940"/>
      <c r="K74" s="3940"/>
      <c r="L74" s="5527"/>
      <c r="M74" s="5530"/>
      <c r="N74" s="5533"/>
      <c r="O74" s="5536"/>
      <c r="P74" s="3941"/>
      <c r="Q74" s="3942"/>
      <c r="R74" s="3943"/>
      <c r="S74" s="3944"/>
      <c r="T74" s="3944"/>
      <c r="U74" s="5539"/>
      <c r="V74" s="5539"/>
      <c r="W74" s="5539"/>
      <c r="X74" s="3862" t="str">
        <f t="shared" si="4"/>
        <v xml:space="preserve">STATE: ; PDY: Accounts Clerk - Rs.9320 x 1 x 12 m ; KKL: Accounts Clerk - Rs.7000 x 1 x 12 m; MHE: ; YNM: </v>
      </c>
      <c r="Y74" s="3846"/>
      <c r="Z74" s="3846"/>
      <c r="AA74" s="1551">
        <f t="shared" si="36"/>
        <v>0</v>
      </c>
      <c r="AB74" s="3846"/>
      <c r="AC74" s="1768">
        <v>111840</v>
      </c>
      <c r="AD74" s="1768">
        <v>1</v>
      </c>
      <c r="AE74" s="1769">
        <f t="shared" si="37"/>
        <v>111840</v>
      </c>
      <c r="AF74" s="1769" t="s">
        <v>6649</v>
      </c>
      <c r="AG74" s="1768">
        <v>84000</v>
      </c>
      <c r="AH74" s="1768">
        <v>1</v>
      </c>
      <c r="AI74" s="1769">
        <f t="shared" si="38"/>
        <v>84000</v>
      </c>
      <c r="AJ74" s="1769" t="s">
        <v>7743</v>
      </c>
      <c r="AK74" s="3945"/>
      <c r="AL74" s="3945"/>
      <c r="AM74" s="1551">
        <f t="shared" si="39"/>
        <v>0</v>
      </c>
      <c r="AN74" s="3846"/>
      <c r="AO74" s="3945"/>
      <c r="AP74" s="3945"/>
      <c r="AQ74" s="3965">
        <f t="shared" si="40"/>
        <v>0</v>
      </c>
      <c r="AR74" s="3846"/>
      <c r="AS74" s="3946">
        <f t="shared" si="41"/>
        <v>195840</v>
      </c>
      <c r="AT74" s="3945">
        <f t="shared" si="42"/>
        <v>2</v>
      </c>
      <c r="AU74" s="3946">
        <f t="shared" si="43"/>
        <v>97920</v>
      </c>
      <c r="AV74" s="3862" t="str">
        <f t="shared" si="9"/>
        <v xml:space="preserve">STATE: ; PDY: Accounts Clerk - Rs.9320 x 1 x 12 m ; KKL: Accounts Clerk - Rs.7000 x 1 x 12 m; MHE: ; YNM: </v>
      </c>
      <c r="AW74" s="3886" t="s">
        <v>3717</v>
      </c>
      <c r="AX74" s="3903"/>
      <c r="AY74" s="4986" t="s">
        <v>8116</v>
      </c>
    </row>
    <row r="75" spans="1:51" s="2480" customFormat="1" ht="172.5" customHeight="1">
      <c r="A75" s="3847" t="s">
        <v>3718</v>
      </c>
      <c r="B75" s="3988"/>
      <c r="C75" s="3873" t="s">
        <v>671</v>
      </c>
      <c r="D75" s="5517"/>
      <c r="E75" s="3903"/>
      <c r="F75" s="3913"/>
      <c r="G75" s="3913"/>
      <c r="H75" s="3940"/>
      <c r="I75" s="3940"/>
      <c r="J75" s="3940"/>
      <c r="K75" s="3940"/>
      <c r="L75" s="5527"/>
      <c r="M75" s="5530"/>
      <c r="N75" s="5533"/>
      <c r="O75" s="5536"/>
      <c r="P75" s="3941"/>
      <c r="Q75" s="3942"/>
      <c r="R75" s="3943"/>
      <c r="S75" s="3944"/>
      <c r="T75" s="3944"/>
      <c r="U75" s="5539"/>
      <c r="V75" s="5539"/>
      <c r="W75" s="5539"/>
      <c r="X75" s="3862" t="str">
        <f t="shared" ref="X75:X138" si="44">"STATE: "&amp;AB75&amp;"; PDY: "&amp;AF75&amp;"; KKL: "&amp;AJ75&amp;"; MHE: "&amp;AN75&amp;"; YNM: "&amp;AR75</f>
        <v xml:space="preserve">STATE: ; PDY: Statistical Assistant - Rs.36692 x 1 x 12 m , Secretarial Assistant - Rs. 24463 x 1 x 12 m,  CEA - DEO Cum Administrative Assistant - Rs.13313 x 1x 12 months ; KKL: RCH - Administrative  Assistant - Rs. 24463 x 1 x 12 months, CEA - DEO Cum Administrative Assistant - Rs.13313 x 1x 12 months ; MHE: ; YNM: </v>
      </c>
      <c r="Y75" s="1550"/>
      <c r="Z75" s="1550"/>
      <c r="AA75" s="1551">
        <f t="shared" si="36"/>
        <v>0</v>
      </c>
      <c r="AB75" s="1551"/>
      <c r="AC75" s="1550">
        <v>297872</v>
      </c>
      <c r="AD75" s="1550">
        <v>3</v>
      </c>
      <c r="AE75" s="1551">
        <f t="shared" si="37"/>
        <v>893616</v>
      </c>
      <c r="AF75" s="1551" t="s">
        <v>6651</v>
      </c>
      <c r="AG75" s="1550">
        <v>226656</v>
      </c>
      <c r="AH75" s="1550">
        <v>2</v>
      </c>
      <c r="AI75" s="1551">
        <f t="shared" si="38"/>
        <v>453312</v>
      </c>
      <c r="AJ75" s="1551" t="s">
        <v>6650</v>
      </c>
      <c r="AK75" s="1550"/>
      <c r="AL75" s="1550"/>
      <c r="AM75" s="1551">
        <f t="shared" si="39"/>
        <v>0</v>
      </c>
      <c r="AN75" s="1551"/>
      <c r="AO75" s="1550"/>
      <c r="AP75" s="1550"/>
      <c r="AQ75" s="3965">
        <f t="shared" si="40"/>
        <v>0</v>
      </c>
      <c r="AR75" s="1551"/>
      <c r="AS75" s="3946">
        <f t="shared" si="41"/>
        <v>1346928</v>
      </c>
      <c r="AT75" s="3945">
        <f t="shared" si="42"/>
        <v>5</v>
      </c>
      <c r="AU75" s="3946">
        <f t="shared" si="43"/>
        <v>269385.59999999998</v>
      </c>
      <c r="AV75" s="3862" t="str">
        <f t="shared" ref="AV75:AV138" si="45">"STATE: "&amp;AB75&amp;"; PDY: "&amp;AF75&amp;"; KKL: "&amp;AJ75&amp;"; MHE: "&amp;AN75&amp;"; YNM: "&amp;AR75</f>
        <v xml:space="preserve">STATE: ; PDY: Statistical Assistant - Rs.36692 x 1 x 12 m , Secretarial Assistant - Rs. 24463 x 1 x 12 m,  CEA - DEO Cum Administrative Assistant - Rs.13313 x 1x 12 months ; KKL: RCH - Administrative  Assistant - Rs. 24463 x 1 x 12 months, CEA - DEO Cum Administrative Assistant - Rs.13313 x 1x 12 months ; MHE: ; YNM: </v>
      </c>
      <c r="AW75" s="3886" t="s">
        <v>3718</v>
      </c>
      <c r="AX75" s="3950"/>
      <c r="AY75" s="4986" t="s">
        <v>8116</v>
      </c>
    </row>
    <row r="76" spans="1:51" s="2480" customFormat="1" ht="144.75" customHeight="1">
      <c r="A76" s="3847" t="s">
        <v>3719</v>
      </c>
      <c r="B76" s="3988"/>
      <c r="C76" s="3911" t="s">
        <v>2143</v>
      </c>
      <c r="D76" s="5517"/>
      <c r="E76" s="3912"/>
      <c r="F76" s="3913"/>
      <c r="G76" s="3913"/>
      <c r="H76" s="3940"/>
      <c r="I76" s="3940"/>
      <c r="J76" s="3940"/>
      <c r="K76" s="3940"/>
      <c r="L76" s="5527"/>
      <c r="M76" s="5530"/>
      <c r="N76" s="5533"/>
      <c r="O76" s="5536"/>
      <c r="P76" s="3941"/>
      <c r="Q76" s="3942"/>
      <c r="R76" s="3943"/>
      <c r="S76" s="3944"/>
      <c r="T76" s="3944"/>
      <c r="U76" s="5539"/>
      <c r="V76" s="5539"/>
      <c r="W76" s="5539"/>
      <c r="X76" s="3862" t="str">
        <f t="shared" si="44"/>
        <v>STATE: ; PDY: RCH - Data Entry Operators - Rs.30577 x 2 x 12 m &amp; 13024 x 1 x 12 m,  Computer Assistant - Rs.12075  x 1 x 12m ; KKL: Computer Assistant - Rs.14884 x 1 x 12 m; MHE: Computer Assistant - Rs.10000 x 1 x 12 m; YNM: Computer Assistant - Rs.10000 x 1 x 12 m</v>
      </c>
      <c r="Y76" s="3846"/>
      <c r="Z76" s="3846"/>
      <c r="AA76" s="3947">
        <f t="shared" si="36"/>
        <v>0</v>
      </c>
      <c r="AB76" s="3947"/>
      <c r="AC76" s="1768">
        <v>260040</v>
      </c>
      <c r="AD76" s="1768">
        <v>4</v>
      </c>
      <c r="AE76" s="1769">
        <f t="shared" si="37"/>
        <v>1040160</v>
      </c>
      <c r="AF76" s="1769" t="s">
        <v>6652</v>
      </c>
      <c r="AG76" s="1768">
        <v>178608</v>
      </c>
      <c r="AH76" s="1768">
        <v>1</v>
      </c>
      <c r="AI76" s="1769">
        <f t="shared" si="38"/>
        <v>178608</v>
      </c>
      <c r="AJ76" s="1769" t="s">
        <v>6653</v>
      </c>
      <c r="AK76" s="1768">
        <v>120000</v>
      </c>
      <c r="AL76" s="1768">
        <v>1</v>
      </c>
      <c r="AM76" s="1769">
        <f t="shared" si="39"/>
        <v>120000</v>
      </c>
      <c r="AN76" s="1769" t="s">
        <v>7744</v>
      </c>
      <c r="AO76" s="1768">
        <v>120000</v>
      </c>
      <c r="AP76" s="1768">
        <v>1</v>
      </c>
      <c r="AQ76" s="1769">
        <f t="shared" si="40"/>
        <v>120000</v>
      </c>
      <c r="AR76" s="1769" t="s">
        <v>7744</v>
      </c>
      <c r="AS76" s="3946">
        <f>AA76+AE76+AI76+AM76+AQ76</f>
        <v>1458768</v>
      </c>
      <c r="AT76" s="3945">
        <f>Z76+AD76+AH76+AL76+AP76</f>
        <v>7</v>
      </c>
      <c r="AU76" s="3946">
        <f>IFERROR((AS76/AT76),0)</f>
        <v>208395.42857142858</v>
      </c>
      <c r="AV76" s="3862" t="str">
        <f>"STATE: "&amp;AB76&amp;"; PDY: "&amp;AF76&amp;"; KKL: "&amp;AJ76&amp;"; MHE: "&amp;AN76&amp;"; YNM: "&amp;AR76</f>
        <v>STATE: ; PDY: RCH - Data Entry Operators - Rs.30577 x 2 x 12 m &amp; 13024 x 1 x 12 m,  Computer Assistant - Rs.12075  x 1 x 12m ; KKL: Computer Assistant - Rs.14884 x 1 x 12 m; MHE: Computer Assistant - Rs.10000 x 1 x 12 m; YNM: Computer Assistant - Rs.10000 x 1 x 12 m</v>
      </c>
      <c r="AW76" s="3886" t="s">
        <v>3719</v>
      </c>
      <c r="AX76" s="3903"/>
      <c r="AY76" s="4986" t="s">
        <v>8116</v>
      </c>
    </row>
    <row r="77" spans="1:51" s="2480" customFormat="1" ht="45" customHeight="1">
      <c r="A77" s="3847" t="s">
        <v>3720</v>
      </c>
      <c r="B77" s="3988"/>
      <c r="C77" s="3911" t="s">
        <v>2144</v>
      </c>
      <c r="D77" s="5517"/>
      <c r="E77" s="3912"/>
      <c r="F77" s="3913"/>
      <c r="G77" s="3913"/>
      <c r="H77" s="3940"/>
      <c r="I77" s="3940"/>
      <c r="J77" s="3940"/>
      <c r="K77" s="3940"/>
      <c r="L77" s="5527"/>
      <c r="M77" s="5530"/>
      <c r="N77" s="5533"/>
      <c r="O77" s="5536"/>
      <c r="P77" s="3941"/>
      <c r="Q77" s="3942"/>
      <c r="R77" s="3943"/>
      <c r="S77" s="3944"/>
      <c r="T77" s="3944"/>
      <c r="U77" s="5539"/>
      <c r="V77" s="5539"/>
      <c r="W77" s="5539"/>
      <c r="X77" s="3862" t="str">
        <f t="shared" si="44"/>
        <v xml:space="preserve">STATE: ; PDY: ; KKL: ; MHE: ; YNM: </v>
      </c>
      <c r="Y77" s="3846"/>
      <c r="Z77" s="3846"/>
      <c r="AA77" s="3945"/>
      <c r="AB77" s="3846"/>
      <c r="AC77" s="3945"/>
      <c r="AD77" s="3945"/>
      <c r="AE77" s="1551">
        <f t="shared" si="37"/>
        <v>0</v>
      </c>
      <c r="AF77" s="3846"/>
      <c r="AG77" s="3945"/>
      <c r="AH77" s="3945"/>
      <c r="AI77" s="1551">
        <f t="shared" si="38"/>
        <v>0</v>
      </c>
      <c r="AJ77" s="3846"/>
      <c r="AK77" s="3945"/>
      <c r="AL77" s="3945"/>
      <c r="AM77" s="3965">
        <f t="shared" si="39"/>
        <v>0</v>
      </c>
      <c r="AN77" s="3846"/>
      <c r="AO77" s="3945"/>
      <c r="AP77" s="3945"/>
      <c r="AQ77" s="3965">
        <f t="shared" si="40"/>
        <v>0</v>
      </c>
      <c r="AR77" s="3846"/>
      <c r="AS77" s="3946">
        <f t="shared" si="41"/>
        <v>0</v>
      </c>
      <c r="AT77" s="3945">
        <f t="shared" si="42"/>
        <v>0</v>
      </c>
      <c r="AU77" s="3946">
        <f t="shared" si="43"/>
        <v>0</v>
      </c>
      <c r="AV77" s="3862" t="str">
        <f t="shared" si="45"/>
        <v xml:space="preserve">STATE: ; PDY: ; KKL: ; MHE: ; YNM: </v>
      </c>
      <c r="AW77" s="3886" t="s">
        <v>3720</v>
      </c>
      <c r="AX77" s="3903"/>
    </row>
    <row r="78" spans="1:51" s="2480" customFormat="1" ht="45" customHeight="1">
      <c r="A78" s="3889" t="s">
        <v>3721</v>
      </c>
      <c r="B78" s="3988"/>
      <c r="C78" s="3911" t="s">
        <v>621</v>
      </c>
      <c r="D78" s="5517"/>
      <c r="E78" s="3912"/>
      <c r="F78" s="3913"/>
      <c r="G78" s="3913"/>
      <c r="H78" s="3940"/>
      <c r="I78" s="3940"/>
      <c r="J78" s="3940"/>
      <c r="K78" s="3940"/>
      <c r="L78" s="5528"/>
      <c r="M78" s="5531"/>
      <c r="N78" s="5534"/>
      <c r="O78" s="5537"/>
      <c r="P78" s="3941"/>
      <c r="Q78" s="3942"/>
      <c r="R78" s="3943"/>
      <c r="S78" s="3944"/>
      <c r="T78" s="3944"/>
      <c r="U78" s="5540"/>
      <c r="V78" s="5540"/>
      <c r="W78" s="5540"/>
      <c r="X78" s="3862" t="str">
        <f t="shared" si="44"/>
        <v xml:space="preserve">STATE: ; PDY: ; KKL: ; MHE: ; YNM: </v>
      </c>
      <c r="Y78" s="3846"/>
      <c r="Z78" s="3846"/>
      <c r="AA78" s="3945"/>
      <c r="AB78" s="3846"/>
      <c r="AC78" s="3945"/>
      <c r="AD78" s="3945"/>
      <c r="AE78" s="1551">
        <f t="shared" si="37"/>
        <v>0</v>
      </c>
      <c r="AF78" s="3846"/>
      <c r="AG78" s="3945"/>
      <c r="AH78" s="3945"/>
      <c r="AI78" s="1551">
        <f t="shared" si="38"/>
        <v>0</v>
      </c>
      <c r="AJ78" s="3846"/>
      <c r="AK78" s="3945"/>
      <c r="AL78" s="3945"/>
      <c r="AM78" s="3965">
        <f t="shared" si="39"/>
        <v>0</v>
      </c>
      <c r="AN78" s="3846"/>
      <c r="AO78" s="3945"/>
      <c r="AP78" s="3945"/>
      <c r="AQ78" s="3965">
        <f t="shared" si="40"/>
        <v>0</v>
      </c>
      <c r="AR78" s="3846"/>
      <c r="AS78" s="3946">
        <f t="shared" si="41"/>
        <v>0</v>
      </c>
      <c r="AT78" s="3945">
        <f t="shared" si="42"/>
        <v>0</v>
      </c>
      <c r="AU78" s="3946">
        <f t="shared" si="43"/>
        <v>0</v>
      </c>
      <c r="AV78" s="3862" t="str">
        <f t="shared" si="45"/>
        <v xml:space="preserve">STATE: ; PDY: ; KKL: ; MHE: ; YNM: </v>
      </c>
      <c r="AW78" s="3892" t="s">
        <v>3721</v>
      </c>
      <c r="AX78" s="3903"/>
    </row>
    <row r="79" spans="1:51" s="3800" customFormat="1" ht="45" customHeight="1">
      <c r="A79" s="3989" t="s">
        <v>3581</v>
      </c>
      <c r="B79" s="3990"/>
      <c r="C79" s="3990" t="s">
        <v>2917</v>
      </c>
      <c r="D79" s="3990"/>
      <c r="E79" s="3952"/>
      <c r="F79" s="3991"/>
      <c r="G79" s="3991"/>
      <c r="H79" s="3991"/>
      <c r="I79" s="3991"/>
      <c r="J79" s="3991"/>
      <c r="K79" s="3991"/>
      <c r="L79" s="3936">
        <f>SUM(L80:L90)</f>
        <v>294137.68421052629</v>
      </c>
      <c r="M79" s="3936">
        <f>SUM(M80:M90)</f>
        <v>2.9413768421052628</v>
      </c>
      <c r="N79" s="3936">
        <f>SUM(N80:N90)</f>
        <v>19</v>
      </c>
      <c r="O79" s="3992">
        <f>SUM(O80:O90)</f>
        <v>55.886159999999997</v>
      </c>
      <c r="P79" s="3992">
        <f t="shared" ref="P79:V79" si="46">SUM(P80:P90)</f>
        <v>0</v>
      </c>
      <c r="Q79" s="3992">
        <f t="shared" si="46"/>
        <v>0</v>
      </c>
      <c r="R79" s="3992">
        <f t="shared" si="46"/>
        <v>0</v>
      </c>
      <c r="S79" s="3992">
        <f t="shared" si="46"/>
        <v>0</v>
      </c>
      <c r="T79" s="3992">
        <f t="shared" si="46"/>
        <v>0</v>
      </c>
      <c r="U79" s="3992">
        <f t="shared" si="46"/>
        <v>1179468.6000000001</v>
      </c>
      <c r="V79" s="3992">
        <f t="shared" si="46"/>
        <v>19</v>
      </c>
      <c r="W79" s="3992">
        <f>SUM(W80:W90)</f>
        <v>5588616</v>
      </c>
      <c r="X79" s="3957"/>
      <c r="Y79" s="3958"/>
      <c r="Z79" s="3958"/>
      <c r="AA79" s="3992">
        <f>SUM(AA80:AA90)</f>
        <v>0</v>
      </c>
      <c r="AB79" s="3958"/>
      <c r="AC79" s="3958"/>
      <c r="AD79" s="3958"/>
      <c r="AE79" s="3992">
        <f>SUM(AE80:AE90)</f>
        <v>2521764</v>
      </c>
      <c r="AF79" s="3958"/>
      <c r="AG79" s="3958"/>
      <c r="AH79" s="3958"/>
      <c r="AI79" s="3992">
        <f>SUM(AI80:AI90)</f>
        <v>1194144</v>
      </c>
      <c r="AJ79" s="3958"/>
      <c r="AK79" s="3958"/>
      <c r="AL79" s="3958"/>
      <c r="AM79" s="3992">
        <f>SUM(AM80:AM90)</f>
        <v>995916</v>
      </c>
      <c r="AN79" s="3958"/>
      <c r="AO79" s="3958"/>
      <c r="AP79" s="3958"/>
      <c r="AQ79" s="3992">
        <f>SUM(AQ80:AQ90)</f>
        <v>876792</v>
      </c>
      <c r="AR79" s="3958"/>
      <c r="AS79" s="3992">
        <f>SUM(AS80:AS90)</f>
        <v>5588616</v>
      </c>
      <c r="AT79" s="3976">
        <f>SUM(AT80:AT90)</f>
        <v>19</v>
      </c>
      <c r="AU79" s="3976">
        <f>SUM(AU80:AU90)</f>
        <v>1179468.6000000001</v>
      </c>
      <c r="AV79" s="3957"/>
      <c r="AW79" s="3977" t="s">
        <v>3581</v>
      </c>
      <c r="AX79" s="3962"/>
    </row>
    <row r="80" spans="1:51" s="3800" customFormat="1" ht="45" customHeight="1">
      <c r="A80" s="3889" t="s">
        <v>3722</v>
      </c>
      <c r="B80" s="3951"/>
      <c r="C80" s="3951" t="s">
        <v>2131</v>
      </c>
      <c r="D80" s="5518" t="s">
        <v>4873</v>
      </c>
      <c r="E80" s="3952"/>
      <c r="F80" s="3993"/>
      <c r="G80" s="3993"/>
      <c r="H80" s="3954"/>
      <c r="I80" s="3954"/>
      <c r="J80" s="3954"/>
      <c r="K80" s="3954"/>
      <c r="L80" s="5556">
        <f>AS79/AT79</f>
        <v>294137.68421052629</v>
      </c>
      <c r="M80" s="5559">
        <f>L80/100000</f>
        <v>2.9413768421052628</v>
      </c>
      <c r="N80" s="5562">
        <f>AT79</f>
        <v>19</v>
      </c>
      <c r="O80" s="5571">
        <f>M80*N80</f>
        <v>55.886159999999997</v>
      </c>
      <c r="P80" s="3994"/>
      <c r="Q80" s="3995"/>
      <c r="R80" s="3995"/>
      <c r="S80" s="3996"/>
      <c r="T80" s="3996"/>
      <c r="U80" s="5574">
        <f>AU80+AU81+AU83+AU84+AU85+AU86+AU87+AU88+AU89+AU90</f>
        <v>1179468.6000000001</v>
      </c>
      <c r="V80" s="5577">
        <f>AT80+AT81+AT83+AT84+AT85+AT86+AT87+AT88+AT89+AT90</f>
        <v>19</v>
      </c>
      <c r="W80" s="5574">
        <f>AS80+AS81+AS82+AS83+AS84+AS85+AS86+AS87+AS88+AS89+AS90</f>
        <v>5588616</v>
      </c>
      <c r="X80" s="3957" t="str">
        <f t="shared" si="44"/>
        <v xml:space="preserve">STATE: ; PDY: ; KKL: ; MHE: ; YNM: </v>
      </c>
      <c r="Y80" s="3958"/>
      <c r="Z80" s="3958"/>
      <c r="AA80" s="3959">
        <f t="shared" ref="AA80:AA139" si="47">Y80*Z80</f>
        <v>0</v>
      </c>
      <c r="AB80" s="3958"/>
      <c r="AC80" s="3959"/>
      <c r="AD80" s="3959"/>
      <c r="AE80" s="3959">
        <f t="shared" ref="AE80:AE90" si="48">AC80*AD80</f>
        <v>0</v>
      </c>
      <c r="AF80" s="3958"/>
      <c r="AG80" s="3959"/>
      <c r="AH80" s="3959"/>
      <c r="AI80" s="3959">
        <f t="shared" ref="AI80:AI90" si="49">AG80*AH80</f>
        <v>0</v>
      </c>
      <c r="AJ80" s="3958"/>
      <c r="AK80" s="3959"/>
      <c r="AL80" s="3959"/>
      <c r="AM80" s="3959">
        <f t="shared" ref="AM80:AM90" si="50">AK80*AL80</f>
        <v>0</v>
      </c>
      <c r="AN80" s="3958"/>
      <c r="AO80" s="3959"/>
      <c r="AP80" s="3959"/>
      <c r="AQ80" s="3959">
        <f t="shared" ref="AQ80:AQ90" si="51">AO80*AP80</f>
        <v>0</v>
      </c>
      <c r="AR80" s="3958"/>
      <c r="AS80" s="3961">
        <f>AA80+AE80+AI80+AM80+AQ80</f>
        <v>0</v>
      </c>
      <c r="AT80" s="3959">
        <f>Z80+AD80+AH80+AL80+AP80</f>
        <v>0</v>
      </c>
      <c r="AU80" s="3961">
        <f>IFERROR((AS80/AT80),0)</f>
        <v>0</v>
      </c>
      <c r="AV80" s="3957" t="str">
        <f t="shared" si="45"/>
        <v xml:space="preserve">STATE: ; PDY: ; KKL: ; MHE: ; YNM: </v>
      </c>
      <c r="AW80" s="3892" t="s">
        <v>3722</v>
      </c>
      <c r="AX80" s="3962"/>
    </row>
    <row r="81" spans="1:51" s="3800" customFormat="1" ht="45" customHeight="1">
      <c r="A81" s="3889" t="s">
        <v>3723</v>
      </c>
      <c r="B81" s="3951"/>
      <c r="C81" s="3951" t="s">
        <v>2912</v>
      </c>
      <c r="D81" s="5518"/>
      <c r="E81" s="3952"/>
      <c r="F81" s="3993"/>
      <c r="G81" s="3993"/>
      <c r="H81" s="3954"/>
      <c r="I81" s="3954"/>
      <c r="J81" s="3954"/>
      <c r="K81" s="3954"/>
      <c r="L81" s="5557"/>
      <c r="M81" s="5560"/>
      <c r="N81" s="5563"/>
      <c r="O81" s="5572"/>
      <c r="P81" s="3994"/>
      <c r="Q81" s="3995"/>
      <c r="R81" s="3995"/>
      <c r="S81" s="3996"/>
      <c r="T81" s="3996"/>
      <c r="U81" s="5575"/>
      <c r="V81" s="5578"/>
      <c r="W81" s="5575"/>
      <c r="X81" s="3957" t="str">
        <f t="shared" si="44"/>
        <v xml:space="preserve">STATE: ; PDY: ; KKL: ; MHE: ; YNM: </v>
      </c>
      <c r="Y81" s="3958"/>
      <c r="Z81" s="3958"/>
      <c r="AA81" s="3959">
        <f t="shared" si="47"/>
        <v>0</v>
      </c>
      <c r="AB81" s="3965"/>
      <c r="AC81" s="3965"/>
      <c r="AD81" s="3965"/>
      <c r="AE81" s="3959">
        <f t="shared" si="48"/>
        <v>0</v>
      </c>
      <c r="AF81" s="3965"/>
      <c r="AG81" s="3965">
        <v>0</v>
      </c>
      <c r="AH81" s="3965">
        <v>0</v>
      </c>
      <c r="AI81" s="3959">
        <f t="shared" si="49"/>
        <v>0</v>
      </c>
      <c r="AJ81" s="1609"/>
      <c r="AK81" s="3965">
        <v>0</v>
      </c>
      <c r="AL81" s="3965">
        <v>0</v>
      </c>
      <c r="AM81" s="3965">
        <v>0</v>
      </c>
      <c r="AN81" s="1609"/>
      <c r="AO81" s="3965"/>
      <c r="AP81" s="3965"/>
      <c r="AQ81" s="3959">
        <f t="shared" si="51"/>
        <v>0</v>
      </c>
      <c r="AR81" s="3965"/>
      <c r="AS81" s="3961">
        <f t="shared" ref="AS81:AS90" si="52">AA81+AE81+AI81+AM81+AQ81</f>
        <v>0</v>
      </c>
      <c r="AT81" s="3959">
        <f t="shared" ref="AT81:AT90" si="53">Z81+AD81+AH81+AL81+AP81</f>
        <v>0</v>
      </c>
      <c r="AU81" s="3961">
        <f t="shared" ref="AU81:AU90" si="54">IFERROR((AS81/AT81),0)</f>
        <v>0</v>
      </c>
      <c r="AV81" s="3957" t="str">
        <f t="shared" si="45"/>
        <v xml:space="preserve">STATE: ; PDY: ; KKL: ; MHE: ; YNM: </v>
      </c>
      <c r="AW81" s="3892" t="s">
        <v>3723</v>
      </c>
      <c r="AX81" s="3962"/>
    </row>
    <row r="82" spans="1:51" s="3800" customFormat="1" ht="45" customHeight="1">
      <c r="A82" s="3889" t="s">
        <v>3724</v>
      </c>
      <c r="B82" s="3951"/>
      <c r="C82" s="3951" t="s">
        <v>2134</v>
      </c>
      <c r="D82" s="5518"/>
      <c r="E82" s="3952"/>
      <c r="F82" s="3993"/>
      <c r="G82" s="3993"/>
      <c r="H82" s="3954"/>
      <c r="I82" s="3954"/>
      <c r="J82" s="3954"/>
      <c r="K82" s="3954"/>
      <c r="L82" s="5557"/>
      <c r="M82" s="5560"/>
      <c r="N82" s="5563"/>
      <c r="O82" s="5572"/>
      <c r="P82" s="3994"/>
      <c r="Q82" s="3995"/>
      <c r="R82" s="3995"/>
      <c r="S82" s="3996"/>
      <c r="T82" s="3996"/>
      <c r="U82" s="5575"/>
      <c r="V82" s="5578"/>
      <c r="W82" s="5575"/>
      <c r="X82" s="3957" t="str">
        <f t="shared" si="44"/>
        <v xml:space="preserve">STATE: ; PDY: ; KKL: ; MHE: ; YNM: </v>
      </c>
      <c r="Y82" s="3958"/>
      <c r="Z82" s="3958"/>
      <c r="AA82" s="3959">
        <f t="shared" si="47"/>
        <v>0</v>
      </c>
      <c r="AB82" s="3958"/>
      <c r="AC82" s="3959"/>
      <c r="AD82" s="3959"/>
      <c r="AE82" s="3959">
        <f t="shared" si="48"/>
        <v>0</v>
      </c>
      <c r="AF82" s="3958"/>
      <c r="AG82" s="3959"/>
      <c r="AH82" s="3959"/>
      <c r="AI82" s="3959">
        <f t="shared" si="49"/>
        <v>0</v>
      </c>
      <c r="AJ82" s="3958"/>
      <c r="AK82" s="3959"/>
      <c r="AL82" s="3959"/>
      <c r="AM82" s="3965">
        <f t="shared" si="50"/>
        <v>0</v>
      </c>
      <c r="AN82" s="3958"/>
      <c r="AO82" s="3959"/>
      <c r="AP82" s="3959"/>
      <c r="AQ82" s="3959">
        <f t="shared" si="51"/>
        <v>0</v>
      </c>
      <c r="AR82" s="3958"/>
      <c r="AS82" s="3961">
        <f t="shared" si="52"/>
        <v>0</v>
      </c>
      <c r="AT82" s="3959">
        <f t="shared" si="53"/>
        <v>0</v>
      </c>
      <c r="AU82" s="3961">
        <f t="shared" si="54"/>
        <v>0</v>
      </c>
      <c r="AV82" s="3957" t="str">
        <f t="shared" si="45"/>
        <v xml:space="preserve">STATE: ; PDY: ; KKL: ; MHE: ; YNM: </v>
      </c>
      <c r="AW82" s="3892" t="s">
        <v>3724</v>
      </c>
      <c r="AX82" s="3962"/>
    </row>
    <row r="83" spans="1:51" s="3800" customFormat="1" ht="45" customHeight="1">
      <c r="A83" s="3889" t="s">
        <v>3725</v>
      </c>
      <c r="B83" s="3951"/>
      <c r="C83" s="3951" t="s">
        <v>2135</v>
      </c>
      <c r="D83" s="5518"/>
      <c r="E83" s="3952"/>
      <c r="F83" s="3993"/>
      <c r="G83" s="3993"/>
      <c r="H83" s="3954"/>
      <c r="I83" s="3954"/>
      <c r="J83" s="3954"/>
      <c r="K83" s="3954"/>
      <c r="L83" s="5557"/>
      <c r="M83" s="5560"/>
      <c r="N83" s="5563"/>
      <c r="O83" s="5572"/>
      <c r="P83" s="3994"/>
      <c r="Q83" s="3995"/>
      <c r="R83" s="3995"/>
      <c r="S83" s="3996"/>
      <c r="T83" s="3996"/>
      <c r="U83" s="5575"/>
      <c r="V83" s="5578"/>
      <c r="W83" s="5575"/>
      <c r="X83" s="3957" t="str">
        <f t="shared" si="44"/>
        <v xml:space="preserve">STATE: ; PDY: ; KKL: ; MHE: ; YNM: </v>
      </c>
      <c r="Y83" s="3958"/>
      <c r="Z83" s="3958"/>
      <c r="AA83" s="3959">
        <f t="shared" si="47"/>
        <v>0</v>
      </c>
      <c r="AB83" s="3958"/>
      <c r="AC83" s="3959"/>
      <c r="AD83" s="3959"/>
      <c r="AE83" s="3959">
        <f t="shared" si="48"/>
        <v>0</v>
      </c>
      <c r="AF83" s="3958"/>
      <c r="AG83" s="3959"/>
      <c r="AH83" s="3959"/>
      <c r="AI83" s="3959">
        <f t="shared" si="49"/>
        <v>0</v>
      </c>
      <c r="AJ83" s="3958"/>
      <c r="AK83" s="3959"/>
      <c r="AL83" s="3959"/>
      <c r="AM83" s="3965">
        <f t="shared" si="50"/>
        <v>0</v>
      </c>
      <c r="AN83" s="3958"/>
      <c r="AO83" s="3959"/>
      <c r="AP83" s="3959"/>
      <c r="AQ83" s="3959">
        <f t="shared" si="51"/>
        <v>0</v>
      </c>
      <c r="AR83" s="3958"/>
      <c r="AS83" s="3961">
        <f t="shared" si="52"/>
        <v>0</v>
      </c>
      <c r="AT83" s="3959">
        <f t="shared" si="53"/>
        <v>0</v>
      </c>
      <c r="AU83" s="3961">
        <f t="shared" si="54"/>
        <v>0</v>
      </c>
      <c r="AV83" s="3957" t="str">
        <f t="shared" si="45"/>
        <v xml:space="preserve">STATE: ; PDY: ; KKL: ; MHE: ; YNM: </v>
      </c>
      <c r="AW83" s="3892" t="s">
        <v>3725</v>
      </c>
      <c r="AX83" s="3962"/>
    </row>
    <row r="84" spans="1:51" s="3800" customFormat="1" ht="144" customHeight="1">
      <c r="A84" s="3889" t="s">
        <v>3726</v>
      </c>
      <c r="B84" s="3951"/>
      <c r="C84" s="3967" t="s">
        <v>2136</v>
      </c>
      <c r="D84" s="5518"/>
      <c r="E84" s="3952"/>
      <c r="F84" s="3993"/>
      <c r="G84" s="3993"/>
      <c r="H84" s="3954"/>
      <c r="I84" s="3954"/>
      <c r="J84" s="3954"/>
      <c r="K84" s="3954"/>
      <c r="L84" s="5557"/>
      <c r="M84" s="5560"/>
      <c r="N84" s="5563"/>
      <c r="O84" s="5572"/>
      <c r="P84" s="3994"/>
      <c r="Q84" s="3995"/>
      <c r="R84" s="3995"/>
      <c r="S84" s="3996"/>
      <c r="T84" s="3996"/>
      <c r="U84" s="5575"/>
      <c r="V84" s="5578"/>
      <c r="W84" s="5575"/>
      <c r="X84" s="3957" t="str">
        <f t="shared" si="44"/>
        <v xml:space="preserve">STATE: ; PDY: IDSP - Vacant Post - Pondy Dist  Rs.13500*12*1, NTEP:Existing Statistical Assistant DRTB Centre 1 No.Rs.32108x1x12; KKL: IDSP - Existing Post - KKL Dist  DM Rs.42,029*12*1; MHE: IDSP - Existing Post - Mahe Dist  DM Rs.35,027*12*1; YNM: IDSP Existing  Staff  District Data Manager  Rs.35,027*12*1 </v>
      </c>
      <c r="Y84" s="3958"/>
      <c r="Z84" s="3958"/>
      <c r="AA84" s="3959">
        <f t="shared" si="47"/>
        <v>0</v>
      </c>
      <c r="AB84" s="3997"/>
      <c r="AC84" s="3963">
        <v>273648</v>
      </c>
      <c r="AD84" s="3963">
        <v>2</v>
      </c>
      <c r="AE84" s="3998">
        <f t="shared" si="48"/>
        <v>547296</v>
      </c>
      <c r="AF84" s="3966" t="s">
        <v>7197</v>
      </c>
      <c r="AG84" s="3963">
        <v>504348</v>
      </c>
      <c r="AH84" s="3963">
        <v>1</v>
      </c>
      <c r="AI84" s="3998">
        <f t="shared" si="49"/>
        <v>504348</v>
      </c>
      <c r="AJ84" s="3966" t="s">
        <v>7198</v>
      </c>
      <c r="AK84" s="3963">
        <v>420324</v>
      </c>
      <c r="AL84" s="3963">
        <v>1</v>
      </c>
      <c r="AM84" s="3963">
        <f t="shared" si="50"/>
        <v>420324</v>
      </c>
      <c r="AN84" s="3966" t="s">
        <v>7199</v>
      </c>
      <c r="AO84" s="3963">
        <v>420324</v>
      </c>
      <c r="AP84" s="3963">
        <v>1</v>
      </c>
      <c r="AQ84" s="3998">
        <f t="shared" si="51"/>
        <v>420324</v>
      </c>
      <c r="AR84" s="3966" t="s">
        <v>7200</v>
      </c>
      <c r="AS84" s="3999">
        <f t="shared" si="52"/>
        <v>1892292</v>
      </c>
      <c r="AT84" s="3998">
        <f t="shared" si="53"/>
        <v>5</v>
      </c>
      <c r="AU84" s="3999">
        <f t="shared" si="54"/>
        <v>378458.4</v>
      </c>
      <c r="AV84" s="3984" t="str">
        <f t="shared" si="45"/>
        <v xml:space="preserve">STATE: ; PDY: IDSP - Vacant Post - Pondy Dist  Rs.13500*12*1, NTEP:Existing Statistical Assistant DRTB Centre 1 No.Rs.32108x1x12; KKL: IDSP - Existing Post - KKL Dist  DM Rs.42,029*12*1; MHE: IDSP - Existing Post - Mahe Dist  DM Rs.35,027*12*1; YNM: IDSP Existing  Staff  District Data Manager  Rs.35,027*12*1 </v>
      </c>
      <c r="AW84" s="3892" t="s">
        <v>3726</v>
      </c>
      <c r="AX84" s="3962"/>
      <c r="AY84" s="4986" t="s">
        <v>8116</v>
      </c>
    </row>
    <row r="85" spans="1:51" s="3800" customFormat="1" ht="129" customHeight="1">
      <c r="A85" s="3889" t="s">
        <v>3727</v>
      </c>
      <c r="B85" s="3951"/>
      <c r="C85" s="3951" t="s">
        <v>2138</v>
      </c>
      <c r="D85" s="5518"/>
      <c r="E85" s="3952"/>
      <c r="F85" s="3993"/>
      <c r="G85" s="3993"/>
      <c r="H85" s="3954"/>
      <c r="I85" s="3954"/>
      <c r="J85" s="3954"/>
      <c r="K85" s="3954"/>
      <c r="L85" s="5557"/>
      <c r="M85" s="5560"/>
      <c r="N85" s="5563"/>
      <c r="O85" s="5572"/>
      <c r="P85" s="3994"/>
      <c r="Q85" s="3995"/>
      <c r="R85" s="3995"/>
      <c r="S85" s="3996"/>
      <c r="T85" s="3996"/>
      <c r="U85" s="5575"/>
      <c r="V85" s="5578"/>
      <c r="W85" s="5575"/>
      <c r="X85" s="3957" t="str">
        <f t="shared" si="44"/>
        <v>STATE: ; PDY: NTEP (2) Existing Sr.DRTB TBHV supervisor 1 No.Rs.19,970x1x12 STLS 1 No= Rs.20,298x1x12; KKL: NTEP(1):Existing STLS 1 No= Rs.26,906x1x12; ; MHE: NTEP(1): STLS 1 No= Rs.26,906x1x12; YNM: NTEP(1): STLS 1 No= Rs.25,688x1x12</v>
      </c>
      <c r="Y85" s="3958"/>
      <c r="Z85" s="3958"/>
      <c r="AA85" s="3959">
        <f t="shared" si="47"/>
        <v>0</v>
      </c>
      <c r="AB85" s="3958"/>
      <c r="AC85" s="3959">
        <v>241608</v>
      </c>
      <c r="AD85" s="3959">
        <v>2</v>
      </c>
      <c r="AE85" s="3959">
        <f t="shared" si="48"/>
        <v>483216</v>
      </c>
      <c r="AF85" s="4000" t="s">
        <v>7126</v>
      </c>
      <c r="AG85" s="3959">
        <v>322872</v>
      </c>
      <c r="AH85" s="3959">
        <v>1</v>
      </c>
      <c r="AI85" s="3959">
        <f t="shared" si="49"/>
        <v>322872</v>
      </c>
      <c r="AJ85" s="3957" t="s">
        <v>7127</v>
      </c>
      <c r="AK85" s="3959">
        <v>322872</v>
      </c>
      <c r="AL85" s="3959">
        <v>1</v>
      </c>
      <c r="AM85" s="4001">
        <f t="shared" si="50"/>
        <v>322872</v>
      </c>
      <c r="AN85" s="4000" t="s">
        <v>7128</v>
      </c>
      <c r="AO85" s="3959">
        <v>308256</v>
      </c>
      <c r="AP85" s="3959">
        <v>1</v>
      </c>
      <c r="AQ85" s="3959">
        <f t="shared" si="51"/>
        <v>308256</v>
      </c>
      <c r="AR85" s="4000" t="s">
        <v>7129</v>
      </c>
      <c r="AS85" s="3961">
        <f t="shared" si="52"/>
        <v>1437216</v>
      </c>
      <c r="AT85" s="3959">
        <f t="shared" si="53"/>
        <v>5</v>
      </c>
      <c r="AU85" s="3961">
        <f t="shared" si="54"/>
        <v>287443.20000000001</v>
      </c>
      <c r="AV85" s="3957" t="str">
        <f t="shared" si="45"/>
        <v>STATE: ; PDY: NTEP (2) Existing Sr.DRTB TBHV supervisor 1 No.Rs.19,970x1x12 STLS 1 No= Rs.20,298x1x12; KKL: NTEP(1):Existing STLS 1 No= Rs.26,906x1x12; ; MHE: NTEP(1): STLS 1 No= Rs.26,906x1x12; YNM: NTEP(1): STLS 1 No= Rs.25,688x1x12</v>
      </c>
      <c r="AW85" s="3892" t="s">
        <v>3727</v>
      </c>
      <c r="AX85" s="3962"/>
      <c r="AY85" s="4986" t="s">
        <v>8116</v>
      </c>
    </row>
    <row r="86" spans="1:51" s="3800" customFormat="1" ht="45" customHeight="1">
      <c r="A86" s="3889" t="s">
        <v>3728</v>
      </c>
      <c r="B86" s="3951"/>
      <c r="C86" s="3951" t="s">
        <v>2139</v>
      </c>
      <c r="D86" s="5518"/>
      <c r="E86" s="3952"/>
      <c r="F86" s="3993"/>
      <c r="G86" s="3993"/>
      <c r="H86" s="3954"/>
      <c r="I86" s="3954"/>
      <c r="J86" s="3954"/>
      <c r="K86" s="3954"/>
      <c r="L86" s="5557"/>
      <c r="M86" s="5560"/>
      <c r="N86" s="5563"/>
      <c r="O86" s="5572"/>
      <c r="P86" s="3994"/>
      <c r="Q86" s="3995"/>
      <c r="R86" s="3995"/>
      <c r="S86" s="3996"/>
      <c r="T86" s="3996"/>
      <c r="U86" s="5575"/>
      <c r="V86" s="5578"/>
      <c r="W86" s="5575"/>
      <c r="X86" s="3957" t="str">
        <f t="shared" si="44"/>
        <v xml:space="preserve">STATE: ; PDY: ; KKL: ; MHE: ; YNM: </v>
      </c>
      <c r="Y86" s="3958"/>
      <c r="Z86" s="3958"/>
      <c r="AA86" s="3959">
        <f t="shared" si="47"/>
        <v>0</v>
      </c>
      <c r="AB86" s="3958"/>
      <c r="AC86" s="3959"/>
      <c r="AD86" s="3959"/>
      <c r="AE86" s="3959">
        <f t="shared" si="48"/>
        <v>0</v>
      </c>
      <c r="AF86" s="3514"/>
      <c r="AG86" s="3959"/>
      <c r="AH86" s="3959"/>
      <c r="AI86" s="3959">
        <f t="shared" si="49"/>
        <v>0</v>
      </c>
      <c r="AJ86" s="3958"/>
      <c r="AK86" s="3959"/>
      <c r="AL86" s="3959"/>
      <c r="AM86" s="3965">
        <f t="shared" si="50"/>
        <v>0</v>
      </c>
      <c r="AN86" s="3958"/>
      <c r="AO86" s="3959"/>
      <c r="AP86" s="3959"/>
      <c r="AQ86" s="3959">
        <f t="shared" si="51"/>
        <v>0</v>
      </c>
      <c r="AR86" s="3958"/>
      <c r="AS86" s="3961">
        <f t="shared" si="52"/>
        <v>0</v>
      </c>
      <c r="AT86" s="3959">
        <f t="shared" si="53"/>
        <v>0</v>
      </c>
      <c r="AU86" s="3961">
        <f t="shared" si="54"/>
        <v>0</v>
      </c>
      <c r="AV86" s="3957" t="str">
        <f t="shared" si="45"/>
        <v xml:space="preserve">STATE: ; PDY: ; KKL: ; MHE: ; YNM: </v>
      </c>
      <c r="AW86" s="3892" t="s">
        <v>3728</v>
      </c>
      <c r="AX86" s="3962"/>
    </row>
    <row r="87" spans="1:51" s="3800" customFormat="1" ht="45" customHeight="1">
      <c r="A87" s="3889" t="s">
        <v>3729</v>
      </c>
      <c r="B87" s="3951"/>
      <c r="C87" s="3967" t="s">
        <v>671</v>
      </c>
      <c r="D87" s="5518"/>
      <c r="E87" s="3952"/>
      <c r="F87" s="3993"/>
      <c r="G87" s="3993"/>
      <c r="H87" s="3954"/>
      <c r="I87" s="3954"/>
      <c r="J87" s="3954"/>
      <c r="K87" s="3954"/>
      <c r="L87" s="5557"/>
      <c r="M87" s="5560"/>
      <c r="N87" s="5563"/>
      <c r="O87" s="5572"/>
      <c r="P87" s="3994"/>
      <c r="Q87" s="3995"/>
      <c r="R87" s="3995"/>
      <c r="S87" s="3996"/>
      <c r="T87" s="3996"/>
      <c r="U87" s="5575"/>
      <c r="V87" s="5578"/>
      <c r="W87" s="5575"/>
      <c r="X87" s="3957" t="str">
        <f t="shared" si="44"/>
        <v xml:space="preserve">STATE: ; PDY: ; KKL: ; MHE: ; YNM: </v>
      </c>
      <c r="Y87" s="3958"/>
      <c r="Z87" s="3958"/>
      <c r="AA87" s="3959">
        <f t="shared" si="47"/>
        <v>0</v>
      </c>
      <c r="AB87" s="3958"/>
      <c r="AC87" s="3959"/>
      <c r="AD87" s="3959"/>
      <c r="AE87" s="3959">
        <f t="shared" si="48"/>
        <v>0</v>
      </c>
      <c r="AF87" s="3958"/>
      <c r="AG87" s="3959"/>
      <c r="AH87" s="3959"/>
      <c r="AI87" s="3959">
        <f t="shared" si="49"/>
        <v>0</v>
      </c>
      <c r="AJ87" s="3958"/>
      <c r="AK87" s="3959"/>
      <c r="AL87" s="3959"/>
      <c r="AM87" s="3965">
        <f t="shared" si="50"/>
        <v>0</v>
      </c>
      <c r="AN87" s="3958"/>
      <c r="AO87" s="3959"/>
      <c r="AP87" s="3959"/>
      <c r="AQ87" s="3959">
        <f t="shared" si="51"/>
        <v>0</v>
      </c>
      <c r="AR87" s="3958"/>
      <c r="AS87" s="3961">
        <f t="shared" si="52"/>
        <v>0</v>
      </c>
      <c r="AT87" s="3959">
        <f t="shared" si="53"/>
        <v>0</v>
      </c>
      <c r="AU87" s="3961">
        <f t="shared" si="54"/>
        <v>0</v>
      </c>
      <c r="AV87" s="3957" t="str">
        <f t="shared" si="45"/>
        <v xml:space="preserve">STATE: ; PDY: ; KKL: ; MHE: ; YNM: </v>
      </c>
      <c r="AW87" s="3892" t="s">
        <v>3729</v>
      </c>
      <c r="AX87" s="3962"/>
    </row>
    <row r="88" spans="1:51" s="3800" customFormat="1" ht="246.75" customHeight="1">
      <c r="A88" s="3889" t="s">
        <v>3730</v>
      </c>
      <c r="B88" s="3951"/>
      <c r="C88" s="3951" t="s">
        <v>2143</v>
      </c>
      <c r="D88" s="5518"/>
      <c r="E88" s="3952"/>
      <c r="F88" s="3993"/>
      <c r="G88" s="3993"/>
      <c r="H88" s="3954"/>
      <c r="I88" s="3954"/>
      <c r="J88" s="3954"/>
      <c r="K88" s="3954"/>
      <c r="L88" s="5557"/>
      <c r="M88" s="5560"/>
      <c r="N88" s="5563"/>
      <c r="O88" s="5572"/>
      <c r="P88" s="3994"/>
      <c r="Q88" s="3995"/>
      <c r="R88" s="3995"/>
      <c r="S88" s="3996"/>
      <c r="T88" s="3996"/>
      <c r="U88" s="5575"/>
      <c r="V88" s="5578"/>
      <c r="W88" s="5575"/>
      <c r="X88" s="3957" t="str">
        <f t="shared" si="44"/>
        <v>STATE: ; PDY: IDSP -  Existing  Staff Rs. 30,577*12 *2  -Pondy Dist 2,  NTEP Existing DEO 2 Nos: DEO(IRL) 1 No Rs.13000 x 1 x 12 &amp; DEO (C&amp;DST) 1 No.Rs.15,100/-,  NVHCP - DEO -1 No. x Rs.13000 x 12 m; KKL: IDSP -  Existing  Staff Rs. 30,577*12 *1  ; MHE: IDSP -  Existing  Staff Rs. 21,060*12 *1 ; YNM: Existing  Staff Dist DEO  yanam Rs.12,351*12 *1</v>
      </c>
      <c r="Y88" s="3958"/>
      <c r="Z88" s="3958"/>
      <c r="AA88" s="3959">
        <f t="shared" si="47"/>
        <v>0</v>
      </c>
      <c r="AB88" s="3965"/>
      <c r="AC88" s="4002">
        <v>245409.6</v>
      </c>
      <c r="AD88" s="3963">
        <v>5</v>
      </c>
      <c r="AE88" s="3998">
        <f t="shared" si="48"/>
        <v>1227048</v>
      </c>
      <c r="AF88" s="3966" t="s">
        <v>7201</v>
      </c>
      <c r="AG88" s="3965">
        <v>366924</v>
      </c>
      <c r="AH88" s="3965">
        <v>1</v>
      </c>
      <c r="AI88" s="3959">
        <f t="shared" si="49"/>
        <v>366924</v>
      </c>
      <c r="AJ88" s="3966" t="s">
        <v>7202</v>
      </c>
      <c r="AK88" s="3965">
        <v>252720</v>
      </c>
      <c r="AL88" s="3965">
        <v>1</v>
      </c>
      <c r="AM88" s="3965">
        <f t="shared" si="50"/>
        <v>252720</v>
      </c>
      <c r="AN88" s="3966" t="s">
        <v>7203</v>
      </c>
      <c r="AO88" s="3965">
        <v>148212</v>
      </c>
      <c r="AP88" s="3965">
        <v>1</v>
      </c>
      <c r="AQ88" s="3959">
        <f t="shared" si="51"/>
        <v>148212</v>
      </c>
      <c r="AR88" s="3966" t="s">
        <v>7204</v>
      </c>
      <c r="AS88" s="3961">
        <f t="shared" si="52"/>
        <v>1994904</v>
      </c>
      <c r="AT88" s="3959">
        <f t="shared" si="53"/>
        <v>8</v>
      </c>
      <c r="AU88" s="3961">
        <f t="shared" si="54"/>
        <v>249363</v>
      </c>
      <c r="AV88" s="3957" t="str">
        <f t="shared" si="45"/>
        <v>STATE: ; PDY: IDSP -  Existing  Staff Rs. 30,577*12 *2  -Pondy Dist 2,  NTEP Existing DEO 2 Nos: DEO(IRL) 1 No Rs.13000 x 1 x 12 &amp; DEO (C&amp;DST) 1 No.Rs.15,100/-,  NVHCP - DEO -1 No. x Rs.13000 x 12 m; KKL: IDSP -  Existing  Staff Rs. 30,577*12 *1  ; MHE: IDSP -  Existing  Staff Rs. 21,060*12 *1 ; YNM: Existing  Staff Dist DEO  yanam Rs.12,351*12 *1</v>
      </c>
      <c r="AW88" s="3892" t="s">
        <v>3730</v>
      </c>
      <c r="AX88" s="3962"/>
      <c r="AY88" s="4986" t="s">
        <v>8116</v>
      </c>
    </row>
    <row r="89" spans="1:51" s="3800" customFormat="1" ht="67.5" customHeight="1">
      <c r="A89" s="3889" t="s">
        <v>3731</v>
      </c>
      <c r="B89" s="3951"/>
      <c r="C89" s="3951" t="s">
        <v>2144</v>
      </c>
      <c r="D89" s="5518"/>
      <c r="E89" s="3952"/>
      <c r="F89" s="3993"/>
      <c r="G89" s="3993"/>
      <c r="H89" s="3954"/>
      <c r="I89" s="3954"/>
      <c r="J89" s="3954"/>
      <c r="K89" s="3954"/>
      <c r="L89" s="5557"/>
      <c r="M89" s="5560"/>
      <c r="N89" s="5563"/>
      <c r="O89" s="5572"/>
      <c r="P89" s="3994"/>
      <c r="Q89" s="3995"/>
      <c r="R89" s="3995"/>
      <c r="S89" s="3996"/>
      <c r="T89" s="3996"/>
      <c r="U89" s="5575"/>
      <c r="V89" s="5578"/>
      <c r="W89" s="5575"/>
      <c r="X89" s="3957" t="str">
        <f t="shared" si="44"/>
        <v xml:space="preserve">STATE: ; PDY: NTEP Existing Driver 1 No. Rs.22,017x1x12; KKL: ; MHE: ; YNM: </v>
      </c>
      <c r="Y89" s="3958"/>
      <c r="Z89" s="3958"/>
      <c r="AA89" s="3959">
        <f t="shared" si="47"/>
        <v>0</v>
      </c>
      <c r="AB89" s="3958"/>
      <c r="AC89" s="3963">
        <v>264204</v>
      </c>
      <c r="AD89" s="3963">
        <v>1</v>
      </c>
      <c r="AE89" s="3998">
        <f t="shared" si="48"/>
        <v>264204</v>
      </c>
      <c r="AF89" s="3514" t="s">
        <v>7020</v>
      </c>
      <c r="AG89" s="3959"/>
      <c r="AH89" s="3959"/>
      <c r="AI89" s="3959">
        <f t="shared" si="49"/>
        <v>0</v>
      </c>
      <c r="AJ89" s="3958"/>
      <c r="AK89" s="3959"/>
      <c r="AL89" s="3959"/>
      <c r="AM89" s="3965">
        <f t="shared" si="50"/>
        <v>0</v>
      </c>
      <c r="AN89" s="3958"/>
      <c r="AO89" s="3959"/>
      <c r="AP89" s="3959"/>
      <c r="AQ89" s="3959">
        <f t="shared" si="51"/>
        <v>0</v>
      </c>
      <c r="AR89" s="3958"/>
      <c r="AS89" s="3961">
        <f t="shared" si="52"/>
        <v>264204</v>
      </c>
      <c r="AT89" s="3959">
        <f t="shared" si="53"/>
        <v>1</v>
      </c>
      <c r="AU89" s="3961">
        <f t="shared" si="54"/>
        <v>264204</v>
      </c>
      <c r="AV89" s="3957" t="str">
        <f t="shared" si="45"/>
        <v xml:space="preserve">STATE: ; PDY: NTEP Existing Driver 1 No. Rs.22,017x1x12; KKL: ; MHE: ; YNM: </v>
      </c>
      <c r="AW89" s="3892" t="s">
        <v>3731</v>
      </c>
      <c r="AX89" s="3962"/>
      <c r="AY89" s="4986" t="s">
        <v>8116</v>
      </c>
    </row>
    <row r="90" spans="1:51" s="3800" customFormat="1" ht="45" customHeight="1">
      <c r="A90" s="3889" t="s">
        <v>3732</v>
      </c>
      <c r="B90" s="3951"/>
      <c r="C90" s="3951" t="s">
        <v>621</v>
      </c>
      <c r="D90" s="5518"/>
      <c r="E90" s="3952"/>
      <c r="F90" s="3993"/>
      <c r="G90" s="3993"/>
      <c r="H90" s="3954"/>
      <c r="I90" s="3954"/>
      <c r="J90" s="3954"/>
      <c r="K90" s="3954"/>
      <c r="L90" s="5558"/>
      <c r="M90" s="5561"/>
      <c r="N90" s="5564"/>
      <c r="O90" s="5573"/>
      <c r="P90" s="3994"/>
      <c r="Q90" s="3995"/>
      <c r="R90" s="3995"/>
      <c r="S90" s="3996"/>
      <c r="T90" s="3996"/>
      <c r="U90" s="5576"/>
      <c r="V90" s="5579"/>
      <c r="W90" s="5576"/>
      <c r="X90" s="3957" t="str">
        <f t="shared" si="44"/>
        <v xml:space="preserve">STATE: ; PDY: ; KKL: ; MHE: ; YNM: </v>
      </c>
      <c r="Y90" s="3958"/>
      <c r="Z90" s="3958"/>
      <c r="AA90" s="3959">
        <f t="shared" si="47"/>
        <v>0</v>
      </c>
      <c r="AB90" s="3958"/>
      <c r="AC90" s="3959"/>
      <c r="AD90" s="3959"/>
      <c r="AE90" s="3959">
        <f t="shared" si="48"/>
        <v>0</v>
      </c>
      <c r="AF90" s="3958"/>
      <c r="AG90" s="3959"/>
      <c r="AH90" s="3959"/>
      <c r="AI90" s="3959">
        <f t="shared" si="49"/>
        <v>0</v>
      </c>
      <c r="AJ90" s="3958"/>
      <c r="AK90" s="3959"/>
      <c r="AL90" s="3959"/>
      <c r="AM90" s="3965">
        <f t="shared" si="50"/>
        <v>0</v>
      </c>
      <c r="AN90" s="3958"/>
      <c r="AO90" s="3959"/>
      <c r="AP90" s="3959"/>
      <c r="AQ90" s="3959">
        <f t="shared" si="51"/>
        <v>0</v>
      </c>
      <c r="AR90" s="3958"/>
      <c r="AS90" s="3961">
        <f t="shared" si="52"/>
        <v>0</v>
      </c>
      <c r="AT90" s="3959">
        <f t="shared" si="53"/>
        <v>0</v>
      </c>
      <c r="AU90" s="3961">
        <f t="shared" si="54"/>
        <v>0</v>
      </c>
      <c r="AV90" s="3957" t="str">
        <f t="shared" si="45"/>
        <v xml:space="preserve">STATE: ; PDY: ; KKL: ; MHE: ; YNM: </v>
      </c>
      <c r="AW90" s="3892" t="s">
        <v>3732</v>
      </c>
      <c r="AX90" s="3962"/>
    </row>
    <row r="91" spans="1:51" s="2480" customFormat="1" ht="45" customHeight="1">
      <c r="A91" s="3933" t="s">
        <v>3583</v>
      </c>
      <c r="B91" s="3934"/>
      <c r="C91" s="3934" t="s">
        <v>2918</v>
      </c>
      <c r="D91" s="3934"/>
      <c r="E91" s="3912"/>
      <c r="F91" s="3935"/>
      <c r="G91" s="3935"/>
      <c r="H91" s="3935"/>
      <c r="I91" s="3935"/>
      <c r="J91" s="3935"/>
      <c r="K91" s="3935"/>
      <c r="L91" s="3936">
        <f>SUM(L92:L102)</f>
        <v>151958.39999999999</v>
      </c>
      <c r="M91" s="3936">
        <f>SUM(M92:M102)</f>
        <v>1.519584</v>
      </c>
      <c r="N91" s="3936">
        <f>SUM(N92:N102)</f>
        <v>5</v>
      </c>
      <c r="O91" s="3936">
        <f>SUM(O92:O102)</f>
        <v>7.5979200000000002</v>
      </c>
      <c r="P91" s="3936">
        <f t="shared" ref="P91:W91" si="55">SUM(P92:P102)</f>
        <v>0</v>
      </c>
      <c r="Q91" s="3936">
        <f t="shared" si="55"/>
        <v>0</v>
      </c>
      <c r="R91" s="3936">
        <f t="shared" si="55"/>
        <v>0</v>
      </c>
      <c r="S91" s="3936">
        <f t="shared" si="55"/>
        <v>0</v>
      </c>
      <c r="T91" s="3936">
        <f t="shared" si="55"/>
        <v>0</v>
      </c>
      <c r="U91" s="3936">
        <f t="shared" si="55"/>
        <v>151958.39999999999</v>
      </c>
      <c r="V91" s="3936">
        <f t="shared" si="55"/>
        <v>5</v>
      </c>
      <c r="W91" s="3936">
        <f t="shared" si="55"/>
        <v>759792</v>
      </c>
      <c r="X91" s="3862"/>
      <c r="Y91" s="3846"/>
      <c r="Z91" s="3846"/>
      <c r="AA91" s="3936">
        <f>SUM(AA92:AA102)</f>
        <v>0</v>
      </c>
      <c r="AB91" s="3846"/>
      <c r="AC91" s="3846"/>
      <c r="AD91" s="3846"/>
      <c r="AE91" s="3936">
        <f>SUM(AE92:AE102)</f>
        <v>291792</v>
      </c>
      <c r="AF91" s="3846"/>
      <c r="AG91" s="3846"/>
      <c r="AH91" s="3846"/>
      <c r="AI91" s="3936">
        <f>SUM(AI92:AI102)</f>
        <v>156000</v>
      </c>
      <c r="AJ91" s="3846"/>
      <c r="AK91" s="3846"/>
      <c r="AL91" s="3846"/>
      <c r="AM91" s="3936">
        <f>SUM(AM92:AM102)</f>
        <v>156000</v>
      </c>
      <c r="AN91" s="3846"/>
      <c r="AO91" s="3846"/>
      <c r="AP91" s="3846"/>
      <c r="AQ91" s="3936">
        <f>SUM(AQ92:AQ102)</f>
        <v>156000</v>
      </c>
      <c r="AR91" s="3846"/>
      <c r="AS91" s="3936">
        <f>SUM(AS92:AS102)</f>
        <v>759792</v>
      </c>
      <c r="AT91" s="3936">
        <f>SUM(AT92:AT102)</f>
        <v>5</v>
      </c>
      <c r="AU91" s="3936">
        <f>SUM(AU92:AU102)</f>
        <v>151958.39999999999</v>
      </c>
      <c r="AV91" s="3862"/>
      <c r="AW91" s="3939" t="s">
        <v>3583</v>
      </c>
      <c r="AX91" s="3903"/>
    </row>
    <row r="92" spans="1:51" s="2480" customFormat="1" ht="45" customHeight="1">
      <c r="A92" s="3847" t="s">
        <v>3733</v>
      </c>
      <c r="B92" s="3929"/>
      <c r="C92" s="3911" t="s">
        <v>2131</v>
      </c>
      <c r="D92" s="5517" t="s">
        <v>3989</v>
      </c>
      <c r="E92" s="3912"/>
      <c r="F92" s="5580"/>
      <c r="G92" s="3913"/>
      <c r="H92" s="4003"/>
      <c r="I92" s="4003"/>
      <c r="J92" s="4003"/>
      <c r="K92" s="4003"/>
      <c r="L92" s="5556">
        <f>AS91/AT91</f>
        <v>151958.39999999999</v>
      </c>
      <c r="M92" s="5559">
        <f>L92/100000</f>
        <v>1.519584</v>
      </c>
      <c r="N92" s="5562">
        <f>AT91</f>
        <v>5</v>
      </c>
      <c r="O92" s="5571">
        <f>M92*N92</f>
        <v>7.5979200000000002</v>
      </c>
      <c r="P92" s="3917"/>
      <c r="Q92" s="3918"/>
      <c r="R92" s="4004"/>
      <c r="S92" s="3919"/>
      <c r="T92" s="3919"/>
      <c r="U92" s="5574">
        <f>AU92+AU93+AU95+AU96+AU97+AU98+AU99+AU100+AU101+AU102</f>
        <v>151958.39999999999</v>
      </c>
      <c r="V92" s="5577">
        <f>AT92+AT93+AT95+AT96+AT97+AT98+AT99+AT100+AT101+AT102</f>
        <v>5</v>
      </c>
      <c r="W92" s="5574">
        <f>AS92+AS93+AS94+AS95+AS96+AS97+AS98+AS99+AS100+AS101+AS102</f>
        <v>759792</v>
      </c>
      <c r="X92" s="3862" t="str">
        <f t="shared" si="44"/>
        <v xml:space="preserve">STATE: ; PDY: ; KKL: ; MHE: ; YNM: </v>
      </c>
      <c r="Y92" s="3846"/>
      <c r="Z92" s="3846"/>
      <c r="AA92" s="3945">
        <f t="shared" si="47"/>
        <v>0</v>
      </c>
      <c r="AB92" s="3846"/>
      <c r="AC92" s="3945"/>
      <c r="AD92" s="3945"/>
      <c r="AE92" s="3945">
        <f>AC92*AD92</f>
        <v>0</v>
      </c>
      <c r="AF92" s="3846"/>
      <c r="AG92" s="3945"/>
      <c r="AH92" s="3945"/>
      <c r="AI92" s="3945">
        <f>AG92*AH92</f>
        <v>0</v>
      </c>
      <c r="AJ92" s="3846"/>
      <c r="AK92" s="3945"/>
      <c r="AL92" s="3945"/>
      <c r="AM92" s="3945">
        <f>AK92*AL92</f>
        <v>0</v>
      </c>
      <c r="AN92" s="3846"/>
      <c r="AO92" s="3945"/>
      <c r="AP92" s="3945"/>
      <c r="AQ92" s="3945">
        <f>AO92*AP92</f>
        <v>0</v>
      </c>
      <c r="AR92" s="3846"/>
      <c r="AS92" s="3946">
        <f>AA92+AE92+AI92+AM92+AQ92</f>
        <v>0</v>
      </c>
      <c r="AT92" s="3945">
        <f>Z92+AD92+AH92+AL92+AP92</f>
        <v>0</v>
      </c>
      <c r="AU92" s="3946">
        <f>IFERROR((AS92/AT92),0)</f>
        <v>0</v>
      </c>
      <c r="AV92" s="3862" t="str">
        <f t="shared" si="45"/>
        <v xml:space="preserve">STATE: ; PDY: ; KKL: ; MHE: ; YNM: </v>
      </c>
      <c r="AW92" s="3886" t="s">
        <v>3733</v>
      </c>
      <c r="AX92" s="3903"/>
    </row>
    <row r="93" spans="1:51" s="2480" customFormat="1" ht="45" customHeight="1">
      <c r="A93" s="3847" t="s">
        <v>3734</v>
      </c>
      <c r="B93" s="3929"/>
      <c r="C93" s="3911" t="s">
        <v>2912</v>
      </c>
      <c r="D93" s="5517"/>
      <c r="E93" s="3912"/>
      <c r="F93" s="5581"/>
      <c r="G93" s="3913"/>
      <c r="H93" s="4003"/>
      <c r="I93" s="4003"/>
      <c r="J93" s="4003"/>
      <c r="K93" s="4003"/>
      <c r="L93" s="5557"/>
      <c r="M93" s="5560"/>
      <c r="N93" s="5563"/>
      <c r="O93" s="5572"/>
      <c r="P93" s="3917"/>
      <c r="Q93" s="3918"/>
      <c r="R93" s="4004"/>
      <c r="S93" s="3919"/>
      <c r="T93" s="3919"/>
      <c r="U93" s="5575"/>
      <c r="V93" s="5578"/>
      <c r="W93" s="5575"/>
      <c r="X93" s="3862" t="str">
        <f t="shared" si="44"/>
        <v xml:space="preserve">STATE: ; PDY: ; KKL: ; MHE: ; YNM: </v>
      </c>
      <c r="Y93" s="3846"/>
      <c r="Z93" s="3846"/>
      <c r="AA93" s="3945">
        <f t="shared" ref="AA93:AA99" si="56">Y93*Z93</f>
        <v>0</v>
      </c>
      <c r="AB93" s="3846"/>
      <c r="AC93" s="3945"/>
      <c r="AD93" s="3945"/>
      <c r="AE93" s="3945">
        <f t="shared" ref="AE93:AE99" si="57">AC93*AD93</f>
        <v>0</v>
      </c>
      <c r="AF93" s="3846"/>
      <c r="AG93" s="3945"/>
      <c r="AH93" s="3945"/>
      <c r="AI93" s="3945">
        <f t="shared" ref="AI93:AI100" si="58">AG93*AH93</f>
        <v>0</v>
      </c>
      <c r="AJ93" s="3846"/>
      <c r="AK93" s="3945"/>
      <c r="AL93" s="3945"/>
      <c r="AM93" s="3945">
        <f t="shared" ref="AM93:AM100" si="59">AK93*AL93</f>
        <v>0</v>
      </c>
      <c r="AN93" s="3846"/>
      <c r="AO93" s="3945"/>
      <c r="AP93" s="3945"/>
      <c r="AQ93" s="3945">
        <f t="shared" ref="AQ93:AQ100" si="60">AO93*AP93</f>
        <v>0</v>
      </c>
      <c r="AR93" s="3846"/>
      <c r="AS93" s="3946">
        <f t="shared" ref="AS93:AS102" si="61">AA93+AE93+AI93+AM93+AQ93</f>
        <v>0</v>
      </c>
      <c r="AT93" s="3945">
        <f t="shared" ref="AT93:AT102" si="62">Z93+AD93+AH93+AL93+AP93</f>
        <v>0</v>
      </c>
      <c r="AU93" s="3946">
        <f t="shared" ref="AU93:AU102" si="63">IFERROR((AS93/AT93),0)</f>
        <v>0</v>
      </c>
      <c r="AV93" s="3862" t="str">
        <f t="shared" si="45"/>
        <v xml:space="preserve">STATE: ; PDY: ; KKL: ; MHE: ; YNM: </v>
      </c>
      <c r="AW93" s="3886" t="s">
        <v>3734</v>
      </c>
      <c r="AX93" s="3903"/>
    </row>
    <row r="94" spans="1:51" s="2480" customFormat="1" ht="45" customHeight="1">
      <c r="A94" s="3847" t="s">
        <v>3735</v>
      </c>
      <c r="B94" s="4005"/>
      <c r="C94" s="3911" t="s">
        <v>2134</v>
      </c>
      <c r="D94" s="5517"/>
      <c r="E94" s="3912"/>
      <c r="F94" s="5581"/>
      <c r="G94" s="3913"/>
      <c r="H94" s="4003"/>
      <c r="I94" s="4003"/>
      <c r="J94" s="4003"/>
      <c r="K94" s="4003"/>
      <c r="L94" s="5557"/>
      <c r="M94" s="5560"/>
      <c r="N94" s="5563"/>
      <c r="O94" s="5572"/>
      <c r="P94" s="3917"/>
      <c r="Q94" s="3918"/>
      <c r="R94" s="4004"/>
      <c r="S94" s="3919"/>
      <c r="T94" s="3919"/>
      <c r="U94" s="5575"/>
      <c r="V94" s="5578"/>
      <c r="W94" s="5575"/>
      <c r="X94" s="3862" t="str">
        <f t="shared" si="44"/>
        <v xml:space="preserve">STATE: ; PDY: ; KKL: ; MHE: ; YNM: </v>
      </c>
      <c r="Y94" s="3846"/>
      <c r="Z94" s="3846"/>
      <c r="AA94" s="3945">
        <f t="shared" si="56"/>
        <v>0</v>
      </c>
      <c r="AB94" s="3846"/>
      <c r="AC94" s="3945"/>
      <c r="AD94" s="3945"/>
      <c r="AE94" s="3945">
        <f t="shared" si="57"/>
        <v>0</v>
      </c>
      <c r="AF94" s="3846"/>
      <c r="AG94" s="3945"/>
      <c r="AH94" s="3945"/>
      <c r="AI94" s="3945">
        <f t="shared" si="58"/>
        <v>0</v>
      </c>
      <c r="AJ94" s="3846"/>
      <c r="AK94" s="3945"/>
      <c r="AL94" s="3945"/>
      <c r="AM94" s="3945">
        <f t="shared" si="59"/>
        <v>0</v>
      </c>
      <c r="AN94" s="3846"/>
      <c r="AO94" s="3945"/>
      <c r="AP94" s="3945"/>
      <c r="AQ94" s="3945">
        <f t="shared" si="60"/>
        <v>0</v>
      </c>
      <c r="AR94" s="3846"/>
      <c r="AS94" s="3946">
        <f t="shared" si="61"/>
        <v>0</v>
      </c>
      <c r="AT94" s="3945">
        <f t="shared" si="62"/>
        <v>0</v>
      </c>
      <c r="AU94" s="3946">
        <f t="shared" si="63"/>
        <v>0</v>
      </c>
      <c r="AV94" s="3862" t="str">
        <f t="shared" si="45"/>
        <v xml:space="preserve">STATE: ; PDY: ; KKL: ; MHE: ; YNM: </v>
      </c>
      <c r="AW94" s="3886" t="s">
        <v>3735</v>
      </c>
      <c r="AX94" s="3903"/>
    </row>
    <row r="95" spans="1:51" s="2480" customFormat="1" ht="45" customHeight="1">
      <c r="A95" s="3847" t="s">
        <v>3736</v>
      </c>
      <c r="B95" s="3929"/>
      <c r="C95" s="3911" t="s">
        <v>2135</v>
      </c>
      <c r="D95" s="5517"/>
      <c r="E95" s="3912"/>
      <c r="F95" s="5581"/>
      <c r="G95" s="3913"/>
      <c r="H95" s="4003"/>
      <c r="I95" s="4003"/>
      <c r="J95" s="4003"/>
      <c r="K95" s="4003"/>
      <c r="L95" s="5557"/>
      <c r="M95" s="5560"/>
      <c r="N95" s="5563"/>
      <c r="O95" s="5572"/>
      <c r="P95" s="3917"/>
      <c r="Q95" s="3918"/>
      <c r="R95" s="4004"/>
      <c r="S95" s="3919"/>
      <c r="T95" s="3919"/>
      <c r="U95" s="5575"/>
      <c r="V95" s="5578"/>
      <c r="W95" s="5575"/>
      <c r="X95" s="3862" t="str">
        <f t="shared" si="44"/>
        <v xml:space="preserve">STATE: ; PDY: ; KKL: ; MHE: ; YNM: </v>
      </c>
      <c r="Y95" s="3846"/>
      <c r="Z95" s="3846"/>
      <c r="AA95" s="3945">
        <f t="shared" si="56"/>
        <v>0</v>
      </c>
      <c r="AB95" s="3846"/>
      <c r="AC95" s="3945"/>
      <c r="AD95" s="3945"/>
      <c r="AE95" s="3945">
        <f t="shared" si="57"/>
        <v>0</v>
      </c>
      <c r="AF95" s="3846"/>
      <c r="AG95" s="3945"/>
      <c r="AH95" s="3945"/>
      <c r="AI95" s="3945">
        <f t="shared" si="58"/>
        <v>0</v>
      </c>
      <c r="AJ95" s="3846"/>
      <c r="AK95" s="3945"/>
      <c r="AL95" s="3945"/>
      <c r="AM95" s="3945">
        <f t="shared" si="59"/>
        <v>0</v>
      </c>
      <c r="AN95" s="3846"/>
      <c r="AO95" s="3945"/>
      <c r="AP95" s="3945"/>
      <c r="AQ95" s="3945">
        <f t="shared" si="60"/>
        <v>0</v>
      </c>
      <c r="AR95" s="3846"/>
      <c r="AS95" s="3946">
        <f t="shared" si="61"/>
        <v>0</v>
      </c>
      <c r="AT95" s="3945">
        <f t="shared" si="62"/>
        <v>0</v>
      </c>
      <c r="AU95" s="3946">
        <f t="shared" si="63"/>
        <v>0</v>
      </c>
      <c r="AV95" s="3862" t="str">
        <f t="shared" si="45"/>
        <v xml:space="preserve">STATE: ; PDY: ; KKL: ; MHE: ; YNM: </v>
      </c>
      <c r="AW95" s="3886" t="s">
        <v>3736</v>
      </c>
      <c r="AX95" s="3903"/>
    </row>
    <row r="96" spans="1:51" s="2480" customFormat="1" ht="45" customHeight="1">
      <c r="A96" s="3847" t="s">
        <v>3737</v>
      </c>
      <c r="B96" s="3929"/>
      <c r="C96" s="3873" t="s">
        <v>2136</v>
      </c>
      <c r="D96" s="5517"/>
      <c r="E96" s="3912"/>
      <c r="F96" s="5581"/>
      <c r="G96" s="3913"/>
      <c r="H96" s="4003"/>
      <c r="I96" s="4003"/>
      <c r="J96" s="4003"/>
      <c r="K96" s="4003"/>
      <c r="L96" s="5557"/>
      <c r="M96" s="5560"/>
      <c r="N96" s="5563"/>
      <c r="O96" s="5572"/>
      <c r="P96" s="3917"/>
      <c r="Q96" s="3918"/>
      <c r="R96" s="4004"/>
      <c r="S96" s="3919"/>
      <c r="T96" s="3919"/>
      <c r="U96" s="5575"/>
      <c r="V96" s="5578"/>
      <c r="W96" s="5575"/>
      <c r="X96" s="3862" t="str">
        <f t="shared" si="44"/>
        <v xml:space="preserve">STATE: ; PDY: ; KKL: ; MHE: ; YNM: </v>
      </c>
      <c r="Y96" s="3846"/>
      <c r="Z96" s="3846"/>
      <c r="AA96" s="3945">
        <f t="shared" si="56"/>
        <v>0</v>
      </c>
      <c r="AB96" s="3846"/>
      <c r="AC96" s="3945"/>
      <c r="AD96" s="3945"/>
      <c r="AE96" s="3945">
        <f t="shared" si="57"/>
        <v>0</v>
      </c>
      <c r="AF96" s="3846"/>
      <c r="AG96" s="3945"/>
      <c r="AH96" s="3945"/>
      <c r="AI96" s="3945">
        <f t="shared" si="58"/>
        <v>0</v>
      </c>
      <c r="AJ96" s="3846"/>
      <c r="AK96" s="3945"/>
      <c r="AL96" s="3945"/>
      <c r="AM96" s="3945">
        <f t="shared" si="59"/>
        <v>0</v>
      </c>
      <c r="AN96" s="3846"/>
      <c r="AO96" s="3945"/>
      <c r="AP96" s="3945"/>
      <c r="AQ96" s="3945">
        <f t="shared" si="60"/>
        <v>0</v>
      </c>
      <c r="AR96" s="3846"/>
      <c r="AS96" s="3946">
        <f t="shared" si="61"/>
        <v>0</v>
      </c>
      <c r="AT96" s="3945">
        <f t="shared" si="62"/>
        <v>0</v>
      </c>
      <c r="AU96" s="3946">
        <f t="shared" si="63"/>
        <v>0</v>
      </c>
      <c r="AV96" s="3862" t="str">
        <f t="shared" si="45"/>
        <v xml:space="preserve">STATE: ; PDY: ; KKL: ; MHE: ; YNM: </v>
      </c>
      <c r="AW96" s="3886" t="s">
        <v>3737</v>
      </c>
      <c r="AX96" s="3903"/>
    </row>
    <row r="97" spans="1:51" s="2480" customFormat="1" ht="45" customHeight="1">
      <c r="A97" s="3847" t="s">
        <v>3738</v>
      </c>
      <c r="B97" s="3929"/>
      <c r="C97" s="3911" t="s">
        <v>2138</v>
      </c>
      <c r="D97" s="5517"/>
      <c r="E97" s="3912"/>
      <c r="F97" s="5581"/>
      <c r="G97" s="3913"/>
      <c r="H97" s="4003"/>
      <c r="I97" s="4003"/>
      <c r="J97" s="4003"/>
      <c r="K97" s="4003"/>
      <c r="L97" s="5557"/>
      <c r="M97" s="5560"/>
      <c r="N97" s="5563"/>
      <c r="O97" s="5572"/>
      <c r="P97" s="3917"/>
      <c r="Q97" s="3918"/>
      <c r="R97" s="4004"/>
      <c r="S97" s="3919"/>
      <c r="T97" s="3919"/>
      <c r="U97" s="5575"/>
      <c r="V97" s="5578"/>
      <c r="W97" s="5575"/>
      <c r="X97" s="3862" t="str">
        <f t="shared" si="44"/>
        <v xml:space="preserve">STATE: ; PDY: ; KKL: ; MHE: ; YNM: </v>
      </c>
      <c r="Y97" s="3846"/>
      <c r="Z97" s="3846"/>
      <c r="AA97" s="3945">
        <f t="shared" si="56"/>
        <v>0</v>
      </c>
      <c r="AB97" s="3846"/>
      <c r="AC97" s="3945"/>
      <c r="AD97" s="3945"/>
      <c r="AE97" s="3945">
        <f t="shared" si="57"/>
        <v>0</v>
      </c>
      <c r="AF97" s="3846"/>
      <c r="AG97" s="3945"/>
      <c r="AH97" s="3945"/>
      <c r="AI97" s="3945">
        <f t="shared" si="58"/>
        <v>0</v>
      </c>
      <c r="AJ97" s="3846"/>
      <c r="AK97" s="3945"/>
      <c r="AL97" s="3945"/>
      <c r="AM97" s="3945">
        <f t="shared" si="59"/>
        <v>0</v>
      </c>
      <c r="AN97" s="3846"/>
      <c r="AO97" s="3945"/>
      <c r="AP97" s="3945"/>
      <c r="AQ97" s="3945">
        <f t="shared" si="60"/>
        <v>0</v>
      </c>
      <c r="AR97" s="3846"/>
      <c r="AS97" s="3946">
        <f t="shared" si="61"/>
        <v>0</v>
      </c>
      <c r="AT97" s="3945">
        <f t="shared" si="62"/>
        <v>0</v>
      </c>
      <c r="AU97" s="3946">
        <f t="shared" si="63"/>
        <v>0</v>
      </c>
      <c r="AV97" s="3862" t="str">
        <f t="shared" si="45"/>
        <v xml:space="preserve">STATE: ; PDY: ; KKL: ; MHE: ; YNM: </v>
      </c>
      <c r="AW97" s="3886" t="s">
        <v>3738</v>
      </c>
      <c r="AX97" s="3903"/>
    </row>
    <row r="98" spans="1:51" s="2480" customFormat="1" ht="45" customHeight="1">
      <c r="A98" s="3847" t="s">
        <v>3739</v>
      </c>
      <c r="B98" s="3929"/>
      <c r="C98" s="3911" t="s">
        <v>2139</v>
      </c>
      <c r="D98" s="5517"/>
      <c r="E98" s="3912"/>
      <c r="F98" s="5581"/>
      <c r="G98" s="3913"/>
      <c r="H98" s="4003"/>
      <c r="I98" s="4003"/>
      <c r="J98" s="4003"/>
      <c r="K98" s="4003"/>
      <c r="L98" s="5557"/>
      <c r="M98" s="5560"/>
      <c r="N98" s="5563"/>
      <c r="O98" s="5572"/>
      <c r="P98" s="3917"/>
      <c r="Q98" s="3918"/>
      <c r="R98" s="4004"/>
      <c r="S98" s="3919"/>
      <c r="T98" s="3919"/>
      <c r="U98" s="5575"/>
      <c r="V98" s="5578"/>
      <c r="W98" s="5575"/>
      <c r="X98" s="3862" t="str">
        <f t="shared" si="44"/>
        <v xml:space="preserve">STATE: ; PDY: ; KKL: ; MHE: ; YNM: </v>
      </c>
      <c r="Y98" s="3846"/>
      <c r="Z98" s="3846"/>
      <c r="AA98" s="3945">
        <f t="shared" si="56"/>
        <v>0</v>
      </c>
      <c r="AB98" s="3846"/>
      <c r="AC98" s="3945"/>
      <c r="AD98" s="3945"/>
      <c r="AE98" s="3945">
        <f t="shared" si="57"/>
        <v>0</v>
      </c>
      <c r="AF98" s="3846"/>
      <c r="AG98" s="3945"/>
      <c r="AH98" s="3945"/>
      <c r="AI98" s="3945">
        <f t="shared" si="58"/>
        <v>0</v>
      </c>
      <c r="AJ98" s="3846"/>
      <c r="AK98" s="3945"/>
      <c r="AL98" s="3945"/>
      <c r="AM98" s="3945">
        <f t="shared" si="59"/>
        <v>0</v>
      </c>
      <c r="AN98" s="3846"/>
      <c r="AO98" s="3945"/>
      <c r="AP98" s="3945"/>
      <c r="AQ98" s="3945">
        <f t="shared" si="60"/>
        <v>0</v>
      </c>
      <c r="AR98" s="3846"/>
      <c r="AS98" s="3946">
        <f t="shared" si="61"/>
        <v>0</v>
      </c>
      <c r="AT98" s="3945">
        <f t="shared" si="62"/>
        <v>0</v>
      </c>
      <c r="AU98" s="3946">
        <f t="shared" si="63"/>
        <v>0</v>
      </c>
      <c r="AV98" s="3862" t="str">
        <f t="shared" si="45"/>
        <v xml:space="preserve">STATE: ; PDY: ; KKL: ; MHE: ; YNM: </v>
      </c>
      <c r="AW98" s="3886" t="s">
        <v>3739</v>
      </c>
      <c r="AX98" s="3903"/>
    </row>
    <row r="99" spans="1:51" s="2480" customFormat="1" ht="45" customHeight="1">
      <c r="A99" s="3847" t="s">
        <v>3740</v>
      </c>
      <c r="B99" s="3929"/>
      <c r="C99" s="3873" t="s">
        <v>671</v>
      </c>
      <c r="D99" s="5517"/>
      <c r="E99" s="3912"/>
      <c r="F99" s="5581"/>
      <c r="G99" s="3913"/>
      <c r="H99" s="4003"/>
      <c r="I99" s="4003"/>
      <c r="J99" s="4003"/>
      <c r="K99" s="4003"/>
      <c r="L99" s="5557"/>
      <c r="M99" s="5560"/>
      <c r="N99" s="5563"/>
      <c r="O99" s="5572"/>
      <c r="P99" s="3917"/>
      <c r="Q99" s="3918"/>
      <c r="R99" s="4004"/>
      <c r="S99" s="3919"/>
      <c r="T99" s="3919"/>
      <c r="U99" s="5575"/>
      <c r="V99" s="5578"/>
      <c r="W99" s="5575"/>
      <c r="X99" s="3862" t="str">
        <f t="shared" si="44"/>
        <v xml:space="preserve">STATE: ; PDY: ; KKL: ; MHE: ; YNM: </v>
      </c>
      <c r="Y99" s="3846"/>
      <c r="Z99" s="3846"/>
      <c r="AA99" s="3945">
        <f t="shared" si="56"/>
        <v>0</v>
      </c>
      <c r="AB99" s="3846"/>
      <c r="AC99" s="3945"/>
      <c r="AD99" s="3945"/>
      <c r="AE99" s="3945">
        <f t="shared" si="57"/>
        <v>0</v>
      </c>
      <c r="AF99" s="3846"/>
      <c r="AG99" s="3945"/>
      <c r="AH99" s="3945"/>
      <c r="AI99" s="3945">
        <f t="shared" si="58"/>
        <v>0</v>
      </c>
      <c r="AJ99" s="3846"/>
      <c r="AK99" s="3945"/>
      <c r="AL99" s="3945"/>
      <c r="AM99" s="3945">
        <f t="shared" si="59"/>
        <v>0</v>
      </c>
      <c r="AN99" s="3846"/>
      <c r="AO99" s="3945"/>
      <c r="AP99" s="3945"/>
      <c r="AQ99" s="3945">
        <f t="shared" si="60"/>
        <v>0</v>
      </c>
      <c r="AR99" s="3846"/>
      <c r="AS99" s="3946">
        <f t="shared" si="61"/>
        <v>0</v>
      </c>
      <c r="AT99" s="3945">
        <f t="shared" si="62"/>
        <v>0</v>
      </c>
      <c r="AU99" s="3946">
        <f t="shared" si="63"/>
        <v>0</v>
      </c>
      <c r="AV99" s="3862" t="str">
        <f t="shared" si="45"/>
        <v xml:space="preserve">STATE: ; PDY: ; KKL: ; MHE: ; YNM: </v>
      </c>
      <c r="AW99" s="3886" t="s">
        <v>3740</v>
      </c>
      <c r="AX99" s="3903"/>
    </row>
    <row r="100" spans="1:51" s="2480" customFormat="1" ht="149.25" customHeight="1">
      <c r="A100" s="3847" t="s">
        <v>3741</v>
      </c>
      <c r="B100" s="3929"/>
      <c r="C100" s="3911" t="s">
        <v>2143</v>
      </c>
      <c r="D100" s="5517"/>
      <c r="E100" s="3912"/>
      <c r="F100" s="5581"/>
      <c r="G100" s="3913"/>
      <c r="H100" s="4003"/>
      <c r="I100" s="4003"/>
      <c r="J100" s="4003"/>
      <c r="K100" s="4003"/>
      <c r="L100" s="5557"/>
      <c r="M100" s="5560"/>
      <c r="N100" s="5563"/>
      <c r="O100" s="5572"/>
      <c r="P100" s="3917"/>
      <c r="Q100" s="3918"/>
      <c r="R100" s="4004"/>
      <c r="S100" s="3919"/>
      <c r="T100" s="3919"/>
      <c r="U100" s="5575"/>
      <c r="V100" s="5578"/>
      <c r="W100" s="5575"/>
      <c r="X100" s="3862" t="str">
        <f>"STATE: "&amp;AB100&amp;"; PDY: "&amp;AF100&amp;"; KKL: "&amp;AJ100&amp;"; MHE: "&amp;AN100&amp;"; YNM: "&amp;AR100</f>
        <v>STATE: ; PDY: NPCDCS (1) ODEO  Rs. 13000 x 1 x 12 M, NTCP Existing DEO(1) Rs.11316 x 1 x 12; KKL: NPCDCS (1) ODEO  Rs. 13000*1*12 M; MHE: NPCDCS (1) ODEO  Rs. 13000*1*12 M; YNM: NPCDCS (1) ODEO  Rs. 13000*1*12 Months =156000</v>
      </c>
      <c r="Y100" s="3846"/>
      <c r="Z100" s="3846"/>
      <c r="AA100" s="4006">
        <f>Y100*Z100</f>
        <v>0</v>
      </c>
      <c r="AB100" s="4007"/>
      <c r="AC100" s="3920">
        <v>145896</v>
      </c>
      <c r="AD100" s="3947">
        <v>2</v>
      </c>
      <c r="AE100" s="3947">
        <f>AC100*AD100</f>
        <v>291792</v>
      </c>
      <c r="AF100" s="4008" t="s">
        <v>7205</v>
      </c>
      <c r="AG100" s="3920">
        <v>156000</v>
      </c>
      <c r="AH100" s="3947">
        <v>1</v>
      </c>
      <c r="AI100" s="3947">
        <f t="shared" si="58"/>
        <v>156000</v>
      </c>
      <c r="AJ100" s="4008" t="s">
        <v>7206</v>
      </c>
      <c r="AK100" s="3920">
        <v>156000</v>
      </c>
      <c r="AL100" s="3947">
        <v>1</v>
      </c>
      <c r="AM100" s="3947">
        <f t="shared" si="59"/>
        <v>156000</v>
      </c>
      <c r="AN100" s="4008" t="s">
        <v>7206</v>
      </c>
      <c r="AO100" s="3920">
        <v>156000</v>
      </c>
      <c r="AP100" s="3947">
        <v>1</v>
      </c>
      <c r="AQ100" s="3947">
        <f t="shared" si="60"/>
        <v>156000</v>
      </c>
      <c r="AR100" s="4008" t="s">
        <v>6822</v>
      </c>
      <c r="AS100" s="3946">
        <f t="shared" si="61"/>
        <v>759792</v>
      </c>
      <c r="AT100" s="3945">
        <f t="shared" si="62"/>
        <v>5</v>
      </c>
      <c r="AU100" s="3946">
        <f t="shared" si="63"/>
        <v>151958.39999999999</v>
      </c>
      <c r="AV100" s="3862" t="str">
        <f t="shared" si="45"/>
        <v>STATE: ; PDY: NPCDCS (1) ODEO  Rs. 13000 x 1 x 12 M, NTCP Existing DEO(1) Rs.11316 x 1 x 12; KKL: NPCDCS (1) ODEO  Rs. 13000*1*12 M; MHE: NPCDCS (1) ODEO  Rs. 13000*1*12 M; YNM: NPCDCS (1) ODEO  Rs. 13000*1*12 Months =156000</v>
      </c>
      <c r="AW100" s="3886" t="s">
        <v>3741</v>
      </c>
      <c r="AX100" s="3903"/>
      <c r="AY100" s="4986" t="s">
        <v>8116</v>
      </c>
    </row>
    <row r="101" spans="1:51" s="2480" customFormat="1" ht="45" customHeight="1">
      <c r="A101" s="3847" t="s">
        <v>3742</v>
      </c>
      <c r="B101" s="3929"/>
      <c r="C101" s="3911" t="s">
        <v>2144</v>
      </c>
      <c r="D101" s="5517"/>
      <c r="E101" s="3912"/>
      <c r="F101" s="5581"/>
      <c r="G101" s="3913"/>
      <c r="H101" s="4003"/>
      <c r="I101" s="4003"/>
      <c r="J101" s="4003"/>
      <c r="K101" s="4003"/>
      <c r="L101" s="5557"/>
      <c r="M101" s="5560"/>
      <c r="N101" s="5563"/>
      <c r="O101" s="5572"/>
      <c r="P101" s="3917"/>
      <c r="Q101" s="3918"/>
      <c r="R101" s="4004"/>
      <c r="S101" s="3919"/>
      <c r="T101" s="3919"/>
      <c r="U101" s="5575"/>
      <c r="V101" s="5578"/>
      <c r="W101" s="5575"/>
      <c r="X101" s="3862" t="str">
        <f t="shared" si="44"/>
        <v xml:space="preserve">STATE: ; PDY: ; KKL: ; MHE: ; YNM: </v>
      </c>
      <c r="Y101" s="3846"/>
      <c r="Z101" s="3846"/>
      <c r="AA101" s="3945">
        <f>Y101*Z101</f>
        <v>0</v>
      </c>
      <c r="AB101" s="3846"/>
      <c r="AC101" s="3945"/>
      <c r="AD101" s="3945"/>
      <c r="AE101" s="3945">
        <f>AC101*AD101</f>
        <v>0</v>
      </c>
      <c r="AF101" s="3846"/>
      <c r="AG101" s="3945"/>
      <c r="AH101" s="3945"/>
      <c r="AI101" s="3945">
        <f t="shared" ref="AI101:AI139" si="64">AG101*AH101</f>
        <v>0</v>
      </c>
      <c r="AJ101" s="3846"/>
      <c r="AK101" s="3945"/>
      <c r="AL101" s="3945"/>
      <c r="AM101" s="3945">
        <f>AK101*AL101</f>
        <v>0</v>
      </c>
      <c r="AN101" s="3846"/>
      <c r="AO101" s="3945"/>
      <c r="AP101" s="3945"/>
      <c r="AQ101" s="3945">
        <f>AO101*AP101</f>
        <v>0</v>
      </c>
      <c r="AR101" s="3846"/>
      <c r="AS101" s="3946">
        <f t="shared" si="61"/>
        <v>0</v>
      </c>
      <c r="AT101" s="3945">
        <f t="shared" si="62"/>
        <v>0</v>
      </c>
      <c r="AU101" s="3946">
        <f t="shared" si="63"/>
        <v>0</v>
      </c>
      <c r="AV101" s="3862" t="str">
        <f t="shared" si="45"/>
        <v xml:space="preserve">STATE: ; PDY: ; KKL: ; MHE: ; YNM: </v>
      </c>
      <c r="AW101" s="3886" t="s">
        <v>3742</v>
      </c>
      <c r="AX101" s="3903"/>
    </row>
    <row r="102" spans="1:51" s="2480" customFormat="1" ht="45" customHeight="1">
      <c r="A102" s="3889" t="s">
        <v>3743</v>
      </c>
      <c r="B102" s="3929"/>
      <c r="C102" s="3911" t="s">
        <v>621</v>
      </c>
      <c r="D102" s="5517"/>
      <c r="E102" s="3912"/>
      <c r="F102" s="5582"/>
      <c r="G102" s="3913"/>
      <c r="H102" s="4003"/>
      <c r="I102" s="4003"/>
      <c r="J102" s="4003"/>
      <c r="K102" s="4003"/>
      <c r="L102" s="5558"/>
      <c r="M102" s="5561"/>
      <c r="N102" s="5564"/>
      <c r="O102" s="5573"/>
      <c r="P102" s="3917"/>
      <c r="Q102" s="3918"/>
      <c r="R102" s="4004"/>
      <c r="S102" s="3919"/>
      <c r="T102" s="3919"/>
      <c r="U102" s="5576"/>
      <c r="V102" s="5579"/>
      <c r="W102" s="5576"/>
      <c r="X102" s="3862" t="str">
        <f t="shared" si="44"/>
        <v xml:space="preserve">STATE: ; PDY: ; KKL: ; MHE: ; YNM: </v>
      </c>
      <c r="Y102" s="3846"/>
      <c r="Z102" s="3846"/>
      <c r="AA102" s="3945">
        <f>Y102*Z102</f>
        <v>0</v>
      </c>
      <c r="AB102" s="3846"/>
      <c r="AC102" s="3945"/>
      <c r="AD102" s="3945"/>
      <c r="AE102" s="3945">
        <f>AC102*AD102</f>
        <v>0</v>
      </c>
      <c r="AF102" s="3846"/>
      <c r="AG102" s="3945"/>
      <c r="AH102" s="3945"/>
      <c r="AI102" s="3945">
        <f t="shared" si="64"/>
        <v>0</v>
      </c>
      <c r="AJ102" s="3846"/>
      <c r="AK102" s="3945"/>
      <c r="AL102" s="3945"/>
      <c r="AM102" s="3945">
        <f>AK102*AL102</f>
        <v>0</v>
      </c>
      <c r="AN102" s="3846"/>
      <c r="AO102" s="3945"/>
      <c r="AP102" s="3945"/>
      <c r="AQ102" s="3945">
        <f>AO102*AP102</f>
        <v>0</v>
      </c>
      <c r="AR102" s="3846"/>
      <c r="AS102" s="3946">
        <f t="shared" si="61"/>
        <v>0</v>
      </c>
      <c r="AT102" s="3945">
        <f t="shared" si="62"/>
        <v>0</v>
      </c>
      <c r="AU102" s="3946">
        <f t="shared" si="63"/>
        <v>0</v>
      </c>
      <c r="AV102" s="3862" t="str">
        <f t="shared" si="45"/>
        <v xml:space="preserve">STATE: ; PDY: ; KKL: ; MHE: ; YNM: </v>
      </c>
      <c r="AW102" s="3892" t="s">
        <v>3743</v>
      </c>
      <c r="AX102" s="3903"/>
    </row>
    <row r="103" spans="1:51" s="2480" customFormat="1" ht="45" customHeight="1">
      <c r="A103" s="3905" t="s">
        <v>3597</v>
      </c>
      <c r="B103" s="3906"/>
      <c r="C103" s="3906" t="s">
        <v>2147</v>
      </c>
      <c r="D103" s="3906"/>
      <c r="E103" s="3912"/>
      <c r="F103" s="3907"/>
      <c r="G103" s="3907"/>
      <c r="H103" s="3907"/>
      <c r="I103" s="3907"/>
      <c r="J103" s="3907"/>
      <c r="K103" s="3907"/>
      <c r="L103" s="3936" t="e">
        <f>L104+L116+L128</f>
        <v>#DIV/0!</v>
      </c>
      <c r="M103" s="3936" t="e">
        <f t="shared" ref="M103:W103" si="65">M104+M116+M128</f>
        <v>#DIV/0!</v>
      </c>
      <c r="N103" s="3936">
        <f t="shared" si="65"/>
        <v>17</v>
      </c>
      <c r="O103" s="3936">
        <f t="shared" si="65"/>
        <v>31.792439999979997</v>
      </c>
      <c r="P103" s="3936">
        <f t="shared" si="65"/>
        <v>0</v>
      </c>
      <c r="Q103" s="3936">
        <f t="shared" si="65"/>
        <v>0</v>
      </c>
      <c r="R103" s="3936">
        <f t="shared" si="65"/>
        <v>0</v>
      </c>
      <c r="S103" s="3936">
        <f t="shared" si="65"/>
        <v>0</v>
      </c>
      <c r="T103" s="3936">
        <f t="shared" si="65"/>
        <v>0</v>
      </c>
      <c r="U103" s="3936">
        <f t="shared" si="65"/>
        <v>379592.83333311114</v>
      </c>
      <c r="V103" s="3936">
        <f t="shared" si="65"/>
        <v>17</v>
      </c>
      <c r="W103" s="3936">
        <f t="shared" si="65"/>
        <v>3179243.999998</v>
      </c>
      <c r="X103" s="3862"/>
      <c r="Y103" s="3846"/>
      <c r="Z103" s="3846"/>
      <c r="AA103" s="3908">
        <f>AA104+AA116+AA128</f>
        <v>0</v>
      </c>
      <c r="AB103" s="3846"/>
      <c r="AC103" s="3846"/>
      <c r="AD103" s="3846"/>
      <c r="AE103" s="3908">
        <f>AE104+AE116+AE128</f>
        <v>0</v>
      </c>
      <c r="AF103" s="3846"/>
      <c r="AG103" s="3846"/>
      <c r="AH103" s="3846"/>
      <c r="AI103" s="3908">
        <f>AI104+AI116+AI128</f>
        <v>0</v>
      </c>
      <c r="AJ103" s="3846"/>
      <c r="AK103" s="3846"/>
      <c r="AL103" s="3846"/>
      <c r="AM103" s="3908">
        <f>AM104+AM116+AM128</f>
        <v>0</v>
      </c>
      <c r="AN103" s="3846"/>
      <c r="AO103" s="3846"/>
      <c r="AP103" s="3846"/>
      <c r="AQ103" s="3908">
        <f>AQ104+AQ116+AQ128</f>
        <v>0</v>
      </c>
      <c r="AR103" s="3846"/>
      <c r="AS103" s="3908">
        <f>AS104+AS116+AS128</f>
        <v>3179243.999998</v>
      </c>
      <c r="AT103" s="3908">
        <f>AT104+AT116+AT128</f>
        <v>17</v>
      </c>
      <c r="AU103" s="3908">
        <f>AU104+AU116+AU128</f>
        <v>379592.83333311114</v>
      </c>
      <c r="AV103" s="3862"/>
      <c r="AW103" s="3909" t="s">
        <v>3597</v>
      </c>
      <c r="AX103" s="3903"/>
    </row>
    <row r="104" spans="1:51" s="2480" customFormat="1" ht="45" customHeight="1">
      <c r="A104" s="3933" t="s">
        <v>3599</v>
      </c>
      <c r="B104" s="3934"/>
      <c r="C104" s="3934" t="s">
        <v>2919</v>
      </c>
      <c r="D104" s="3934"/>
      <c r="E104" s="3912"/>
      <c r="F104" s="3935"/>
      <c r="G104" s="3935"/>
      <c r="H104" s="3935"/>
      <c r="I104" s="3935"/>
      <c r="J104" s="3935"/>
      <c r="K104" s="3935"/>
      <c r="L104" s="3936">
        <f>SUM(L105:L115)</f>
        <v>187014.35294105881</v>
      </c>
      <c r="M104" s="3936">
        <f>SUM(M105:M115)</f>
        <v>1.8701435294105881</v>
      </c>
      <c r="N104" s="3936">
        <f>SUM(N105:N115)</f>
        <v>17</v>
      </c>
      <c r="O104" s="3936">
        <f>SUM(O105:O115)</f>
        <v>31.792439999979997</v>
      </c>
      <c r="P104" s="3936">
        <f t="shared" ref="P104:W104" si="66">SUM(P105:P115)</f>
        <v>0</v>
      </c>
      <c r="Q104" s="3936">
        <f t="shared" si="66"/>
        <v>0</v>
      </c>
      <c r="R104" s="3936">
        <f t="shared" si="66"/>
        <v>0</v>
      </c>
      <c r="S104" s="3936">
        <f t="shared" si="66"/>
        <v>0</v>
      </c>
      <c r="T104" s="3936">
        <f t="shared" si="66"/>
        <v>0</v>
      </c>
      <c r="U104" s="3936">
        <f t="shared" si="66"/>
        <v>379592.83333311114</v>
      </c>
      <c r="V104" s="3936">
        <f t="shared" si="66"/>
        <v>17</v>
      </c>
      <c r="W104" s="3936">
        <f t="shared" si="66"/>
        <v>3179243.999998</v>
      </c>
      <c r="X104" s="3862"/>
      <c r="Y104" s="3846"/>
      <c r="Z104" s="3846"/>
      <c r="AA104" s="3934">
        <f>Y104*Z104</f>
        <v>0</v>
      </c>
      <c r="AB104" s="3846"/>
      <c r="AC104" s="3846"/>
      <c r="AD104" s="3846"/>
      <c r="AE104" s="3934">
        <f>AC104*AD104</f>
        <v>0</v>
      </c>
      <c r="AF104" s="3846"/>
      <c r="AG104" s="3846"/>
      <c r="AH104" s="3846"/>
      <c r="AI104" s="3934">
        <f t="shared" si="64"/>
        <v>0</v>
      </c>
      <c r="AJ104" s="3846"/>
      <c r="AK104" s="3846"/>
      <c r="AL104" s="3846"/>
      <c r="AM104" s="3846"/>
      <c r="AN104" s="3846"/>
      <c r="AO104" s="3846"/>
      <c r="AP104" s="3846"/>
      <c r="AQ104" s="3846"/>
      <c r="AR104" s="3846"/>
      <c r="AS104" s="3936">
        <f>SUM(AS105:AS115)</f>
        <v>3179243.999998</v>
      </c>
      <c r="AT104" s="3936">
        <f>SUM(AT105:AT115)</f>
        <v>17</v>
      </c>
      <c r="AU104" s="3936">
        <f>SUM(AU105:AU115)</f>
        <v>379592.83333311114</v>
      </c>
      <c r="AV104" s="3862"/>
      <c r="AW104" s="3939" t="s">
        <v>3599</v>
      </c>
      <c r="AX104" s="3903"/>
    </row>
    <row r="105" spans="1:51" s="2480" customFormat="1" ht="45" customHeight="1">
      <c r="A105" s="3847" t="s">
        <v>3744</v>
      </c>
      <c r="B105" s="3929"/>
      <c r="C105" s="3911" t="s">
        <v>2145</v>
      </c>
      <c r="D105" s="5517" t="s">
        <v>3899</v>
      </c>
      <c r="E105" s="3912"/>
      <c r="F105" s="3930"/>
      <c r="G105" s="3930"/>
      <c r="H105" s="4003"/>
      <c r="I105" s="4003"/>
      <c r="J105" s="4003"/>
      <c r="K105" s="4003"/>
      <c r="L105" s="5556">
        <f>AS104/AT104</f>
        <v>187014.35294105881</v>
      </c>
      <c r="M105" s="5559">
        <f>L105/100000</f>
        <v>1.8701435294105881</v>
      </c>
      <c r="N105" s="5562">
        <f>AT104</f>
        <v>17</v>
      </c>
      <c r="O105" s="5571">
        <f>M105*N105</f>
        <v>31.792439999979997</v>
      </c>
      <c r="P105" s="3917"/>
      <c r="Q105" s="3918"/>
      <c r="R105" s="4004"/>
      <c r="S105" s="3919"/>
      <c r="T105" s="3919"/>
      <c r="U105" s="5574">
        <f>AU105+AU106+AU108+AU109+AU110+AU111+AU112+AU113+AU114+AU115</f>
        <v>379592.83333311114</v>
      </c>
      <c r="V105" s="5577">
        <f>AT105+AT106+AT108+AT109+AT110+AT111+AT112+AT113+AT114+AT115</f>
        <v>17</v>
      </c>
      <c r="W105" s="5574">
        <f>AS105+AS106+AS107+AS108+AS109+AS110+AS111+AS112+AS113+AS114+AS115</f>
        <v>3179243.999998</v>
      </c>
      <c r="X105" s="3862" t="str">
        <f t="shared" si="44"/>
        <v xml:space="preserve">STATE: ; PDY: ; KKL: ; MHE: ; YNM: </v>
      </c>
      <c r="Y105" s="3958"/>
      <c r="Z105" s="3958"/>
      <c r="AA105" s="3945">
        <f t="shared" ref="AA105:AA115" si="67">Y105*Z105</f>
        <v>0</v>
      </c>
      <c r="AB105" s="3846"/>
      <c r="AC105" s="3945"/>
      <c r="AD105" s="3945"/>
      <c r="AE105" s="3945">
        <f t="shared" ref="AE105:AE115" si="68">AC105*AD105</f>
        <v>0</v>
      </c>
      <c r="AF105" s="3846"/>
      <c r="AG105" s="3945"/>
      <c r="AH105" s="3945"/>
      <c r="AI105" s="1551">
        <f t="shared" si="64"/>
        <v>0</v>
      </c>
      <c r="AJ105" s="3846"/>
      <c r="AK105" s="3945"/>
      <c r="AL105" s="3945"/>
      <c r="AM105" s="3945">
        <f t="shared" ref="AM105:AM139" si="69">AK105*AL105</f>
        <v>0</v>
      </c>
      <c r="AN105" s="3846"/>
      <c r="AO105" s="3945"/>
      <c r="AP105" s="3945"/>
      <c r="AQ105" s="3945">
        <f t="shared" ref="AQ105:AQ115" si="70">AO105*AP105</f>
        <v>0</v>
      </c>
      <c r="AR105" s="3846"/>
      <c r="AS105" s="3946">
        <f>AA105+AE105+AI105+AM105+AQ105</f>
        <v>0</v>
      </c>
      <c r="AT105" s="3945">
        <f>Z105+AD105+AH105+AL105+AP105</f>
        <v>0</v>
      </c>
      <c r="AU105" s="3946">
        <f>IFERROR((AS105/AT105),0)</f>
        <v>0</v>
      </c>
      <c r="AV105" s="3862" t="str">
        <f t="shared" si="45"/>
        <v xml:space="preserve">STATE: ; PDY: ; KKL: ; MHE: ; YNM: </v>
      </c>
      <c r="AW105" s="3886" t="s">
        <v>3744</v>
      </c>
      <c r="AX105" s="3903"/>
    </row>
    <row r="106" spans="1:51" s="2480" customFormat="1" ht="45" customHeight="1">
      <c r="A106" s="3847" t="s">
        <v>3745</v>
      </c>
      <c r="B106" s="3929"/>
      <c r="C106" s="3911" t="s">
        <v>2920</v>
      </c>
      <c r="D106" s="5517"/>
      <c r="E106" s="3912"/>
      <c r="F106" s="3930"/>
      <c r="G106" s="3930"/>
      <c r="H106" s="4003"/>
      <c r="I106" s="4003"/>
      <c r="J106" s="4003"/>
      <c r="K106" s="4003"/>
      <c r="L106" s="5557"/>
      <c r="M106" s="5560"/>
      <c r="N106" s="5563"/>
      <c r="O106" s="5572"/>
      <c r="P106" s="3917"/>
      <c r="Q106" s="3918"/>
      <c r="R106" s="4004"/>
      <c r="S106" s="3919"/>
      <c r="T106" s="3919"/>
      <c r="U106" s="5575"/>
      <c r="V106" s="5578"/>
      <c r="W106" s="5575"/>
      <c r="X106" s="3862" t="str">
        <f t="shared" si="44"/>
        <v xml:space="preserve">STATE: ; PDY: ; KKL: ; MHE: ; YNM: </v>
      </c>
      <c r="Y106" s="3958"/>
      <c r="Z106" s="3958"/>
      <c r="AA106" s="3945">
        <f t="shared" si="67"/>
        <v>0</v>
      </c>
      <c r="AB106" s="3846"/>
      <c r="AC106" s="3945"/>
      <c r="AD106" s="3945"/>
      <c r="AE106" s="3945">
        <f t="shared" si="68"/>
        <v>0</v>
      </c>
      <c r="AF106" s="3846"/>
      <c r="AG106" s="3945"/>
      <c r="AH106" s="3945"/>
      <c r="AI106" s="1551">
        <f t="shared" si="64"/>
        <v>0</v>
      </c>
      <c r="AJ106" s="3846"/>
      <c r="AK106" s="3945"/>
      <c r="AL106" s="3945"/>
      <c r="AM106" s="3945">
        <f t="shared" si="69"/>
        <v>0</v>
      </c>
      <c r="AN106" s="3846"/>
      <c r="AO106" s="3945"/>
      <c r="AP106" s="3945"/>
      <c r="AQ106" s="3945">
        <f t="shared" si="70"/>
        <v>0</v>
      </c>
      <c r="AR106" s="3846"/>
      <c r="AS106" s="3946">
        <f t="shared" ref="AS106:AS115" si="71">AA106+AE106+AI106+AM106+AQ106</f>
        <v>0</v>
      </c>
      <c r="AT106" s="3945">
        <f t="shared" ref="AT106:AT115" si="72">Z106+AD106+AH106+AL106+AP106</f>
        <v>0</v>
      </c>
      <c r="AU106" s="3946">
        <f t="shared" ref="AU106:AU115" si="73">IFERROR((AS106/AT106),0)</f>
        <v>0</v>
      </c>
      <c r="AV106" s="3862" t="str">
        <f t="shared" si="45"/>
        <v xml:space="preserve">STATE: ; PDY: ; KKL: ; MHE: ; YNM: </v>
      </c>
      <c r="AW106" s="3886" t="s">
        <v>3745</v>
      </c>
      <c r="AX106" s="3903"/>
    </row>
    <row r="107" spans="1:51" s="2480" customFormat="1" ht="45" customHeight="1">
      <c r="A107" s="3847" t="s">
        <v>3746</v>
      </c>
      <c r="B107" s="3929"/>
      <c r="C107" s="3911" t="s">
        <v>2134</v>
      </c>
      <c r="D107" s="5517"/>
      <c r="E107" s="3912"/>
      <c r="F107" s="4009"/>
      <c r="G107" s="4009"/>
      <c r="H107" s="4003"/>
      <c r="I107" s="4003"/>
      <c r="J107" s="4003"/>
      <c r="K107" s="4003"/>
      <c r="L107" s="5557"/>
      <c r="M107" s="5560"/>
      <c r="N107" s="5563"/>
      <c r="O107" s="5572"/>
      <c r="P107" s="3917"/>
      <c r="Q107" s="3918"/>
      <c r="R107" s="4004"/>
      <c r="S107" s="3919"/>
      <c r="T107" s="3919"/>
      <c r="U107" s="5575"/>
      <c r="V107" s="5578"/>
      <c r="W107" s="5575"/>
      <c r="X107" s="3862" t="str">
        <f t="shared" si="44"/>
        <v xml:space="preserve">STATE: ; PDY: ; KKL: ; MHE: ; YNM: </v>
      </c>
      <c r="Y107" s="3958"/>
      <c r="Z107" s="3958"/>
      <c r="AA107" s="3945">
        <f t="shared" si="67"/>
        <v>0</v>
      </c>
      <c r="AB107" s="3846"/>
      <c r="AC107" s="3945"/>
      <c r="AD107" s="3945"/>
      <c r="AE107" s="3945">
        <f t="shared" si="68"/>
        <v>0</v>
      </c>
      <c r="AF107" s="3846"/>
      <c r="AG107" s="3945"/>
      <c r="AH107" s="3945"/>
      <c r="AI107" s="1551">
        <f t="shared" si="64"/>
        <v>0</v>
      </c>
      <c r="AJ107" s="3846"/>
      <c r="AK107" s="3945"/>
      <c r="AL107" s="3945"/>
      <c r="AM107" s="3945">
        <f t="shared" si="69"/>
        <v>0</v>
      </c>
      <c r="AN107" s="3846"/>
      <c r="AO107" s="3945"/>
      <c r="AP107" s="3945"/>
      <c r="AQ107" s="3945">
        <f t="shared" si="70"/>
        <v>0</v>
      </c>
      <c r="AR107" s="3846"/>
      <c r="AS107" s="3946">
        <f t="shared" si="71"/>
        <v>0</v>
      </c>
      <c r="AT107" s="3945">
        <f t="shared" si="72"/>
        <v>0</v>
      </c>
      <c r="AU107" s="3946">
        <f t="shared" si="73"/>
        <v>0</v>
      </c>
      <c r="AV107" s="3862" t="str">
        <f t="shared" si="45"/>
        <v xml:space="preserve">STATE: ; PDY: ; KKL: ; MHE: ; YNM: </v>
      </c>
      <c r="AW107" s="3886" t="s">
        <v>3746</v>
      </c>
      <c r="AX107" s="3903"/>
    </row>
    <row r="108" spans="1:51" s="2480" customFormat="1" ht="45" customHeight="1">
      <c r="A108" s="3847" t="s">
        <v>3747</v>
      </c>
      <c r="B108" s="3929"/>
      <c r="C108" s="3911" t="s">
        <v>2135</v>
      </c>
      <c r="D108" s="5517"/>
      <c r="E108" s="3912"/>
      <c r="F108" s="4009"/>
      <c r="G108" s="4009"/>
      <c r="H108" s="4003"/>
      <c r="I108" s="4003"/>
      <c r="J108" s="4003"/>
      <c r="K108" s="4003"/>
      <c r="L108" s="5557"/>
      <c r="M108" s="5560"/>
      <c r="N108" s="5563"/>
      <c r="O108" s="5572"/>
      <c r="P108" s="3917"/>
      <c r="Q108" s="3918"/>
      <c r="R108" s="4004"/>
      <c r="S108" s="3919"/>
      <c r="T108" s="3919"/>
      <c r="U108" s="5575"/>
      <c r="V108" s="5578"/>
      <c r="W108" s="5575"/>
      <c r="X108" s="3862" t="str">
        <f t="shared" si="44"/>
        <v xml:space="preserve">STATE: ; PDY: ; KKL: ; MHE: ; YNM: </v>
      </c>
      <c r="Y108" s="3958"/>
      <c r="Z108" s="3958"/>
      <c r="AA108" s="3945">
        <f t="shared" si="67"/>
        <v>0</v>
      </c>
      <c r="AB108" s="3846"/>
      <c r="AC108" s="3945"/>
      <c r="AD108" s="3945"/>
      <c r="AE108" s="3945">
        <f t="shared" si="68"/>
        <v>0</v>
      </c>
      <c r="AF108" s="3846"/>
      <c r="AG108" s="3945"/>
      <c r="AH108" s="3945"/>
      <c r="AI108" s="1551">
        <f t="shared" si="64"/>
        <v>0</v>
      </c>
      <c r="AJ108" s="3846"/>
      <c r="AK108" s="3945"/>
      <c r="AL108" s="3945"/>
      <c r="AM108" s="3945">
        <f t="shared" si="69"/>
        <v>0</v>
      </c>
      <c r="AN108" s="3846"/>
      <c r="AO108" s="3945"/>
      <c r="AP108" s="3945"/>
      <c r="AQ108" s="3945">
        <f t="shared" si="70"/>
        <v>0</v>
      </c>
      <c r="AR108" s="3846"/>
      <c r="AS108" s="3946">
        <f t="shared" si="71"/>
        <v>0</v>
      </c>
      <c r="AT108" s="3945">
        <f t="shared" si="72"/>
        <v>0</v>
      </c>
      <c r="AU108" s="3946">
        <f t="shared" si="73"/>
        <v>0</v>
      </c>
      <c r="AV108" s="3862" t="str">
        <f t="shared" si="45"/>
        <v xml:space="preserve">STATE: ; PDY: ; KKL: ; MHE: ; YNM: </v>
      </c>
      <c r="AW108" s="3886" t="s">
        <v>3747</v>
      </c>
      <c r="AX108" s="3903"/>
    </row>
    <row r="109" spans="1:51" s="2480" customFormat="1" ht="45" customHeight="1">
      <c r="A109" s="3847" t="s">
        <v>3748</v>
      </c>
      <c r="B109" s="3929"/>
      <c r="C109" s="3873" t="s">
        <v>2148</v>
      </c>
      <c r="D109" s="5517"/>
      <c r="E109" s="3912"/>
      <c r="F109" s="4009"/>
      <c r="G109" s="4009"/>
      <c r="H109" s="4003"/>
      <c r="I109" s="4003"/>
      <c r="J109" s="4003"/>
      <c r="K109" s="4003"/>
      <c r="L109" s="5557"/>
      <c r="M109" s="5560"/>
      <c r="N109" s="5563"/>
      <c r="O109" s="5572"/>
      <c r="P109" s="3917"/>
      <c r="Q109" s="3918"/>
      <c r="R109" s="4004"/>
      <c r="S109" s="3919"/>
      <c r="T109" s="3919"/>
      <c r="U109" s="5575"/>
      <c r="V109" s="5578"/>
      <c r="W109" s="5575"/>
      <c r="X109" s="3862" t="str">
        <f t="shared" si="44"/>
        <v xml:space="preserve">STATE: ; PDY: ; KKL: ; MHE: ; YNM: </v>
      </c>
      <c r="Y109" s="3958"/>
      <c r="Z109" s="3958"/>
      <c r="AA109" s="3945">
        <f t="shared" si="67"/>
        <v>0</v>
      </c>
      <c r="AB109" s="3846"/>
      <c r="AC109" s="3945"/>
      <c r="AD109" s="3945"/>
      <c r="AE109" s="3945">
        <f t="shared" si="68"/>
        <v>0</v>
      </c>
      <c r="AF109" s="3846"/>
      <c r="AG109" s="3945"/>
      <c r="AH109" s="3945"/>
      <c r="AI109" s="1551">
        <f t="shared" si="64"/>
        <v>0</v>
      </c>
      <c r="AJ109" s="3846"/>
      <c r="AK109" s="3945"/>
      <c r="AL109" s="3945"/>
      <c r="AM109" s="3945">
        <f t="shared" si="69"/>
        <v>0</v>
      </c>
      <c r="AN109" s="3846"/>
      <c r="AO109" s="3945"/>
      <c r="AP109" s="3945"/>
      <c r="AQ109" s="3945">
        <f t="shared" si="70"/>
        <v>0</v>
      </c>
      <c r="AR109" s="3846"/>
      <c r="AS109" s="3946">
        <f t="shared" si="71"/>
        <v>0</v>
      </c>
      <c r="AT109" s="3945">
        <f t="shared" si="72"/>
        <v>0</v>
      </c>
      <c r="AU109" s="3946">
        <f t="shared" si="73"/>
        <v>0</v>
      </c>
      <c r="AV109" s="3862" t="str">
        <f t="shared" si="45"/>
        <v xml:space="preserve">STATE: ; PDY: ; KKL: ; MHE: ; YNM: </v>
      </c>
      <c r="AW109" s="3886" t="s">
        <v>3748</v>
      </c>
      <c r="AX109" s="3903"/>
    </row>
    <row r="110" spans="1:51" s="2480" customFormat="1" ht="45" customHeight="1">
      <c r="A110" s="3847" t="s">
        <v>3749</v>
      </c>
      <c r="B110" s="3929"/>
      <c r="C110" s="3911" t="s">
        <v>2138</v>
      </c>
      <c r="D110" s="5517"/>
      <c r="E110" s="3912"/>
      <c r="F110" s="4009"/>
      <c r="G110" s="4009"/>
      <c r="H110" s="4003"/>
      <c r="I110" s="4003"/>
      <c r="J110" s="4003"/>
      <c r="K110" s="4003"/>
      <c r="L110" s="5557"/>
      <c r="M110" s="5560"/>
      <c r="N110" s="5563"/>
      <c r="O110" s="5572"/>
      <c r="P110" s="3917"/>
      <c r="Q110" s="3918"/>
      <c r="R110" s="4004"/>
      <c r="S110" s="3919"/>
      <c r="T110" s="3919"/>
      <c r="U110" s="5575"/>
      <c r="V110" s="5578"/>
      <c r="W110" s="5575"/>
      <c r="X110" s="3862" t="str">
        <f t="shared" si="44"/>
        <v xml:space="preserve">STATE: ; PDY: ; KKL: ; MHE: ; YNM: </v>
      </c>
      <c r="Y110" s="3958"/>
      <c r="Z110" s="3958"/>
      <c r="AA110" s="3945">
        <f t="shared" si="67"/>
        <v>0</v>
      </c>
      <c r="AB110" s="3846"/>
      <c r="AC110" s="3945"/>
      <c r="AD110" s="3945"/>
      <c r="AE110" s="3945">
        <f t="shared" si="68"/>
        <v>0</v>
      </c>
      <c r="AF110" s="3846"/>
      <c r="AG110" s="3945"/>
      <c r="AH110" s="3945"/>
      <c r="AI110" s="1551">
        <f t="shared" si="64"/>
        <v>0</v>
      </c>
      <c r="AJ110" s="3846"/>
      <c r="AK110" s="3945"/>
      <c r="AL110" s="3945"/>
      <c r="AM110" s="3945">
        <f t="shared" si="69"/>
        <v>0</v>
      </c>
      <c r="AN110" s="3846"/>
      <c r="AO110" s="3945"/>
      <c r="AP110" s="3945"/>
      <c r="AQ110" s="3945">
        <f t="shared" si="70"/>
        <v>0</v>
      </c>
      <c r="AR110" s="3846"/>
      <c r="AS110" s="3946">
        <f t="shared" si="71"/>
        <v>0</v>
      </c>
      <c r="AT110" s="3945">
        <f t="shared" si="72"/>
        <v>0</v>
      </c>
      <c r="AU110" s="3946">
        <f t="shared" si="73"/>
        <v>0</v>
      </c>
      <c r="AV110" s="3862" t="str">
        <f t="shared" si="45"/>
        <v xml:space="preserve">STATE: ; PDY: ; KKL: ; MHE: ; YNM: </v>
      </c>
      <c r="AW110" s="3886" t="s">
        <v>3749</v>
      </c>
      <c r="AX110" s="3903"/>
    </row>
    <row r="111" spans="1:51" s="2480" customFormat="1" ht="83.25" customHeight="1">
      <c r="A111" s="3847" t="s">
        <v>3750</v>
      </c>
      <c r="B111" s="3929"/>
      <c r="C111" s="3911" t="s">
        <v>2139</v>
      </c>
      <c r="D111" s="5517"/>
      <c r="E111" s="3912"/>
      <c r="F111" s="3930"/>
      <c r="G111" s="3930"/>
      <c r="H111" s="4003"/>
      <c r="I111" s="4003"/>
      <c r="J111" s="4003"/>
      <c r="K111" s="4003"/>
      <c r="L111" s="5557"/>
      <c r="M111" s="5560"/>
      <c r="N111" s="5563"/>
      <c r="O111" s="5572"/>
      <c r="P111" s="3917"/>
      <c r="Q111" s="3918"/>
      <c r="R111" s="4004"/>
      <c r="S111" s="3919"/>
      <c r="T111" s="3919"/>
      <c r="U111" s="5575"/>
      <c r="V111" s="5578"/>
      <c r="W111" s="5575"/>
      <c r="X111" s="3862" t="str">
        <f t="shared" si="44"/>
        <v xml:space="preserve">STATE: ; PDY: RCH - Block Accountant (6) Rs.23240 x 3 x 12 m, Rs.19367 x 2 x 12 m &amp; Rs.7000 x 1 x 12 months; KKL: RCH - Block Accountant (2) Rs. 23240 x 1 x 12 m,  Rs.19367 x 1 x 12 m 
; MHE: ; YNM: </v>
      </c>
      <c r="Y111" s="3958"/>
      <c r="Z111" s="3958"/>
      <c r="AA111" s="3945">
        <f t="shared" si="67"/>
        <v>0</v>
      </c>
      <c r="AB111" s="3846"/>
      <c r="AC111" s="1768">
        <v>230908</v>
      </c>
      <c r="AD111" s="1768">
        <v>6</v>
      </c>
      <c r="AE111" s="1769">
        <f t="shared" si="68"/>
        <v>1385448</v>
      </c>
      <c r="AF111" s="1769" t="s">
        <v>7745</v>
      </c>
      <c r="AG111" s="1768">
        <v>255642</v>
      </c>
      <c r="AH111" s="1768">
        <v>2</v>
      </c>
      <c r="AI111" s="1769">
        <f t="shared" si="64"/>
        <v>511284</v>
      </c>
      <c r="AJ111" s="1769" t="s">
        <v>6654</v>
      </c>
      <c r="AK111" s="3945"/>
      <c r="AL111" s="3945"/>
      <c r="AM111" s="3945">
        <f t="shared" si="69"/>
        <v>0</v>
      </c>
      <c r="AN111" s="3846"/>
      <c r="AO111" s="3945"/>
      <c r="AP111" s="3945"/>
      <c r="AQ111" s="3945">
        <f t="shared" si="70"/>
        <v>0</v>
      </c>
      <c r="AR111" s="3846"/>
      <c r="AS111" s="3946">
        <f t="shared" si="71"/>
        <v>1896732</v>
      </c>
      <c r="AT111" s="3945">
        <f t="shared" si="72"/>
        <v>8</v>
      </c>
      <c r="AU111" s="3946">
        <f t="shared" si="73"/>
        <v>237091.5</v>
      </c>
      <c r="AV111" s="3862" t="str">
        <f t="shared" si="45"/>
        <v xml:space="preserve">STATE: ; PDY: RCH - Block Accountant (6) Rs.23240 x 3 x 12 m, Rs.19367 x 2 x 12 m &amp; Rs.7000 x 1 x 12 months; KKL: RCH - Block Accountant (2) Rs. 23240 x 1 x 12 m,  Rs.19367 x 1 x 12 m 
; MHE: ; YNM: </v>
      </c>
      <c r="AW111" s="3886" t="s">
        <v>3750</v>
      </c>
      <c r="AX111" s="3903"/>
      <c r="AY111" s="4986" t="s">
        <v>8116</v>
      </c>
    </row>
    <row r="112" spans="1:51" s="2480" customFormat="1" ht="45" customHeight="1">
      <c r="A112" s="3847" t="s">
        <v>3751</v>
      </c>
      <c r="B112" s="3929"/>
      <c r="C112" s="3873" t="s">
        <v>671</v>
      </c>
      <c r="D112" s="5517"/>
      <c r="E112" s="3912"/>
      <c r="F112" s="4010"/>
      <c r="G112" s="4010"/>
      <c r="H112" s="4003"/>
      <c r="I112" s="4003"/>
      <c r="J112" s="4003"/>
      <c r="K112" s="4003"/>
      <c r="L112" s="5557"/>
      <c r="M112" s="5560"/>
      <c r="N112" s="5563"/>
      <c r="O112" s="5572"/>
      <c r="P112" s="3917"/>
      <c r="Q112" s="3918"/>
      <c r="R112" s="4004"/>
      <c r="S112" s="3919"/>
      <c r="T112" s="3919"/>
      <c r="U112" s="5575"/>
      <c r="V112" s="5578"/>
      <c r="W112" s="5575"/>
      <c r="X112" s="3862" t="str">
        <f t="shared" si="44"/>
        <v xml:space="preserve">STATE: ; PDY: ; KKL: ; MHE: ; YNM: </v>
      </c>
      <c r="Y112" s="3958"/>
      <c r="Z112" s="3958"/>
      <c r="AA112" s="3945">
        <f t="shared" si="67"/>
        <v>0</v>
      </c>
      <c r="AB112" s="3846"/>
      <c r="AC112" s="3945"/>
      <c r="AD112" s="3945"/>
      <c r="AE112" s="3945">
        <f t="shared" si="68"/>
        <v>0</v>
      </c>
      <c r="AF112" s="3846"/>
      <c r="AG112" s="3945"/>
      <c r="AH112" s="3945"/>
      <c r="AI112" s="1551">
        <f t="shared" si="64"/>
        <v>0</v>
      </c>
      <c r="AJ112" s="3846"/>
      <c r="AK112" s="3945"/>
      <c r="AL112" s="3945"/>
      <c r="AM112" s="3945">
        <f t="shared" si="69"/>
        <v>0</v>
      </c>
      <c r="AN112" s="3846"/>
      <c r="AO112" s="3945"/>
      <c r="AP112" s="3945"/>
      <c r="AQ112" s="3945">
        <f t="shared" si="70"/>
        <v>0</v>
      </c>
      <c r="AR112" s="3846"/>
      <c r="AS112" s="3946">
        <f t="shared" si="71"/>
        <v>0</v>
      </c>
      <c r="AT112" s="3945">
        <f t="shared" si="72"/>
        <v>0</v>
      </c>
      <c r="AU112" s="3946">
        <f t="shared" si="73"/>
        <v>0</v>
      </c>
      <c r="AV112" s="3862" t="str">
        <f t="shared" si="45"/>
        <v xml:space="preserve">STATE: ; PDY: ; KKL: ; MHE: ; YNM: </v>
      </c>
      <c r="AW112" s="3886" t="s">
        <v>3751</v>
      </c>
      <c r="AX112" s="3903"/>
    </row>
    <row r="113" spans="1:51" s="2480" customFormat="1" ht="45" customHeight="1">
      <c r="A113" s="3847" t="s">
        <v>3752</v>
      </c>
      <c r="B113" s="3867"/>
      <c r="C113" s="3911" t="s">
        <v>2143</v>
      </c>
      <c r="D113" s="5517"/>
      <c r="E113" s="3912"/>
      <c r="F113" s="3930"/>
      <c r="G113" s="3930"/>
      <c r="H113" s="4003"/>
      <c r="I113" s="4003"/>
      <c r="J113" s="4003"/>
      <c r="K113" s="4003"/>
      <c r="L113" s="5557"/>
      <c r="M113" s="5560"/>
      <c r="N113" s="5563"/>
      <c r="O113" s="5572"/>
      <c r="P113" s="3917"/>
      <c r="Q113" s="3918"/>
      <c r="R113" s="4004"/>
      <c r="S113" s="3919"/>
      <c r="T113" s="3919"/>
      <c r="U113" s="5575"/>
      <c r="V113" s="5578"/>
      <c r="W113" s="5575"/>
      <c r="X113" s="3862" t="str">
        <f t="shared" si="44"/>
        <v xml:space="preserve">STATE: ; PDY: ; KKL: ; MHE: ; YNM: </v>
      </c>
      <c r="Y113" s="3958"/>
      <c r="Z113" s="3958"/>
      <c r="AA113" s="3945">
        <f t="shared" si="67"/>
        <v>0</v>
      </c>
      <c r="AB113" s="3846"/>
      <c r="AC113" s="3945"/>
      <c r="AD113" s="3945"/>
      <c r="AE113" s="3945">
        <f t="shared" si="68"/>
        <v>0</v>
      </c>
      <c r="AF113" s="3846"/>
      <c r="AG113" s="3945"/>
      <c r="AH113" s="3945"/>
      <c r="AI113" s="1551">
        <f t="shared" si="64"/>
        <v>0</v>
      </c>
      <c r="AJ113" s="3846"/>
      <c r="AK113" s="3945"/>
      <c r="AL113" s="3945"/>
      <c r="AM113" s="3945">
        <f t="shared" si="69"/>
        <v>0</v>
      </c>
      <c r="AN113" s="3846"/>
      <c r="AO113" s="3945"/>
      <c r="AP113" s="3945"/>
      <c r="AQ113" s="3945">
        <f t="shared" si="70"/>
        <v>0</v>
      </c>
      <c r="AR113" s="3846"/>
      <c r="AS113" s="3946">
        <f t="shared" si="71"/>
        <v>0</v>
      </c>
      <c r="AT113" s="3945">
        <f t="shared" si="72"/>
        <v>0</v>
      </c>
      <c r="AU113" s="3946">
        <f t="shared" si="73"/>
        <v>0</v>
      </c>
      <c r="AV113" s="3862" t="str">
        <f t="shared" si="45"/>
        <v xml:space="preserve">STATE: ; PDY: ; KKL: ; MHE: ; YNM: </v>
      </c>
      <c r="AW113" s="3886" t="s">
        <v>3752</v>
      </c>
      <c r="AX113" s="3903"/>
    </row>
    <row r="114" spans="1:51" s="2480" customFormat="1" ht="97.5" customHeight="1">
      <c r="A114" s="3847" t="s">
        <v>3753</v>
      </c>
      <c r="B114" s="3929"/>
      <c r="C114" s="3911" t="s">
        <v>2146</v>
      </c>
      <c r="D114" s="5517"/>
      <c r="E114" s="3912"/>
      <c r="F114" s="3930"/>
      <c r="G114" s="3930"/>
      <c r="H114" s="4003"/>
      <c r="I114" s="4003"/>
      <c r="J114" s="4003"/>
      <c r="K114" s="4003"/>
      <c r="L114" s="5557"/>
      <c r="M114" s="5560"/>
      <c r="N114" s="5563"/>
      <c r="O114" s="5572"/>
      <c r="P114" s="3917"/>
      <c r="Q114" s="3918"/>
      <c r="R114" s="4004"/>
      <c r="S114" s="3919"/>
      <c r="T114" s="3919"/>
      <c r="U114" s="5575"/>
      <c r="V114" s="5578"/>
      <c r="W114" s="5575"/>
      <c r="X114" s="3862" t="str">
        <f t="shared" si="44"/>
        <v xml:space="preserve">STATE: ; PDY: RCH - Block Assistant (7) Rs.14270 x 3 x 12 months, Rs.10763 x 2 x 12 months &amp; Rs.7000 x 2 x 12; KKL: RCH - Block Assistant (2) Rs.14270 x 2 x 12 ; MHE: ; YNM: </v>
      </c>
      <c r="Y114" s="3958"/>
      <c r="Z114" s="3958"/>
      <c r="AA114" s="3945">
        <f t="shared" si="67"/>
        <v>0</v>
      </c>
      <c r="AB114" s="3846"/>
      <c r="AC114" s="1768">
        <v>134290.285714</v>
      </c>
      <c r="AD114" s="1768">
        <v>7</v>
      </c>
      <c r="AE114" s="1769">
        <f t="shared" si="68"/>
        <v>940031.99999799998</v>
      </c>
      <c r="AF114" s="1769" t="s">
        <v>7746</v>
      </c>
      <c r="AG114" s="1768">
        <v>171240</v>
      </c>
      <c r="AH114" s="1768">
        <v>2</v>
      </c>
      <c r="AI114" s="1769">
        <f t="shared" si="64"/>
        <v>342480</v>
      </c>
      <c r="AJ114" s="1769" t="s">
        <v>6655</v>
      </c>
      <c r="AK114" s="3945"/>
      <c r="AL114" s="3945"/>
      <c r="AM114" s="3945">
        <f t="shared" si="69"/>
        <v>0</v>
      </c>
      <c r="AN114" s="3846"/>
      <c r="AO114" s="3945"/>
      <c r="AP114" s="3945"/>
      <c r="AQ114" s="3945">
        <f t="shared" si="70"/>
        <v>0</v>
      </c>
      <c r="AR114" s="3846"/>
      <c r="AS114" s="3946">
        <f t="shared" si="71"/>
        <v>1282511.999998</v>
      </c>
      <c r="AT114" s="3945">
        <f t="shared" si="72"/>
        <v>9</v>
      </c>
      <c r="AU114" s="3946">
        <f t="shared" si="73"/>
        <v>142501.33333311111</v>
      </c>
      <c r="AV114" s="3862" t="str">
        <f t="shared" si="45"/>
        <v xml:space="preserve">STATE: ; PDY: RCH - Block Assistant (7) Rs.14270 x 3 x 12 months, Rs.10763 x 2 x 12 months &amp; Rs.7000 x 2 x 12; KKL: RCH - Block Assistant (2) Rs.14270 x 2 x 12 ; MHE: ; YNM: </v>
      </c>
      <c r="AW114" s="3886" t="s">
        <v>3753</v>
      </c>
      <c r="AX114" s="3903"/>
      <c r="AY114" s="4986" t="s">
        <v>8116</v>
      </c>
    </row>
    <row r="115" spans="1:51" s="2480" customFormat="1" ht="45" customHeight="1">
      <c r="A115" s="3889" t="s">
        <v>3754</v>
      </c>
      <c r="B115" s="3929"/>
      <c r="C115" s="3911" t="s">
        <v>621</v>
      </c>
      <c r="D115" s="5517"/>
      <c r="E115" s="3912"/>
      <c r="F115" s="3930"/>
      <c r="G115" s="3930"/>
      <c r="H115" s="4003"/>
      <c r="I115" s="4003"/>
      <c r="J115" s="4003"/>
      <c r="K115" s="4003"/>
      <c r="L115" s="5558"/>
      <c r="M115" s="5561"/>
      <c r="N115" s="5564"/>
      <c r="O115" s="5573"/>
      <c r="P115" s="3917"/>
      <c r="Q115" s="3918"/>
      <c r="R115" s="4004"/>
      <c r="S115" s="3919"/>
      <c r="T115" s="3919"/>
      <c r="U115" s="5576"/>
      <c r="V115" s="5579"/>
      <c r="W115" s="5576"/>
      <c r="X115" s="3862" t="str">
        <f t="shared" si="44"/>
        <v xml:space="preserve">STATE: ; PDY: ; KKL: ; MHE: ; YNM: </v>
      </c>
      <c r="Y115" s="3958"/>
      <c r="Z115" s="3958"/>
      <c r="AA115" s="3945">
        <f t="shared" si="67"/>
        <v>0</v>
      </c>
      <c r="AB115" s="3846"/>
      <c r="AC115" s="3945"/>
      <c r="AD115" s="3945"/>
      <c r="AE115" s="3945">
        <f t="shared" si="68"/>
        <v>0</v>
      </c>
      <c r="AF115" s="3846"/>
      <c r="AG115" s="3945"/>
      <c r="AH115" s="3945"/>
      <c r="AI115" s="1551">
        <f t="shared" si="64"/>
        <v>0</v>
      </c>
      <c r="AJ115" s="3846"/>
      <c r="AK115" s="3945"/>
      <c r="AL115" s="3945"/>
      <c r="AM115" s="3945">
        <f t="shared" si="69"/>
        <v>0</v>
      </c>
      <c r="AN115" s="3846"/>
      <c r="AO115" s="3945"/>
      <c r="AP115" s="3945"/>
      <c r="AQ115" s="3945">
        <f t="shared" si="70"/>
        <v>0</v>
      </c>
      <c r="AR115" s="3846"/>
      <c r="AS115" s="3946">
        <f t="shared" si="71"/>
        <v>0</v>
      </c>
      <c r="AT115" s="3945">
        <f t="shared" si="72"/>
        <v>0</v>
      </c>
      <c r="AU115" s="3946">
        <f t="shared" si="73"/>
        <v>0</v>
      </c>
      <c r="AV115" s="3862" t="str">
        <f t="shared" si="45"/>
        <v xml:space="preserve">STATE: ; PDY: ; KKL: ; MHE: ; YNM: </v>
      </c>
      <c r="AW115" s="3892" t="s">
        <v>3754</v>
      </c>
      <c r="AX115" s="3903"/>
    </row>
    <row r="116" spans="1:51" s="2480" customFormat="1" ht="45" customHeight="1">
      <c r="A116" s="3933" t="s">
        <v>3755</v>
      </c>
      <c r="B116" s="3934"/>
      <c r="C116" s="3934" t="s">
        <v>2921</v>
      </c>
      <c r="D116" s="3934"/>
      <c r="E116" s="3912"/>
      <c r="F116" s="3935"/>
      <c r="G116" s="3935"/>
      <c r="H116" s="3935"/>
      <c r="I116" s="3935"/>
      <c r="J116" s="3935"/>
      <c r="K116" s="3935"/>
      <c r="L116" s="3936" t="e">
        <f>SUM(L117:L127)</f>
        <v>#DIV/0!</v>
      </c>
      <c r="M116" s="3936" t="e">
        <f>SUM(M117:M127)</f>
        <v>#DIV/0!</v>
      </c>
      <c r="N116" s="3936">
        <f>SUM(N117:N127)</f>
        <v>0</v>
      </c>
      <c r="O116" s="3936">
        <f>SUM(O117:O127)</f>
        <v>0</v>
      </c>
      <c r="P116" s="3936">
        <f t="shared" ref="P116:W116" si="74">SUM(P117:P127)</f>
        <v>0</v>
      </c>
      <c r="Q116" s="3936">
        <f t="shared" si="74"/>
        <v>0</v>
      </c>
      <c r="R116" s="3936">
        <f t="shared" si="74"/>
        <v>0</v>
      </c>
      <c r="S116" s="3936">
        <f t="shared" si="74"/>
        <v>0</v>
      </c>
      <c r="T116" s="3936">
        <f t="shared" si="74"/>
        <v>0</v>
      </c>
      <c r="U116" s="3936">
        <f t="shared" si="74"/>
        <v>0</v>
      </c>
      <c r="V116" s="3936">
        <f t="shared" si="74"/>
        <v>0</v>
      </c>
      <c r="W116" s="3936">
        <f t="shared" si="74"/>
        <v>0</v>
      </c>
      <c r="X116" s="3862"/>
      <c r="Y116" s="3846"/>
      <c r="Z116" s="3846"/>
      <c r="AA116" s="3846"/>
      <c r="AB116" s="3846"/>
      <c r="AC116" s="3846"/>
      <c r="AD116" s="3846"/>
      <c r="AE116" s="3846"/>
      <c r="AF116" s="3846"/>
      <c r="AG116" s="3846"/>
      <c r="AH116" s="3846"/>
      <c r="AI116" s="1551">
        <f t="shared" si="64"/>
        <v>0</v>
      </c>
      <c r="AJ116" s="3846"/>
      <c r="AK116" s="3846"/>
      <c r="AL116" s="3846"/>
      <c r="AM116" s="3945">
        <f t="shared" si="69"/>
        <v>0</v>
      </c>
      <c r="AN116" s="3846"/>
      <c r="AO116" s="3846"/>
      <c r="AP116" s="3846"/>
      <c r="AQ116" s="3846"/>
      <c r="AR116" s="3846"/>
      <c r="AS116" s="3936">
        <f>SUM(AS117:AS127)</f>
        <v>0</v>
      </c>
      <c r="AT116" s="3936">
        <f>SUM(AT117:AT127)</f>
        <v>0</v>
      </c>
      <c r="AU116" s="3936">
        <f>SUM(AU117:AU127)</f>
        <v>0</v>
      </c>
      <c r="AV116" s="3862"/>
      <c r="AW116" s="3939" t="s">
        <v>3755</v>
      </c>
      <c r="AX116" s="3903"/>
    </row>
    <row r="117" spans="1:51" s="2480" customFormat="1" ht="45" customHeight="1">
      <c r="A117" s="3847" t="s">
        <v>3756</v>
      </c>
      <c r="B117" s="3929"/>
      <c r="C117" s="3911" t="s">
        <v>2131</v>
      </c>
      <c r="D117" s="5517" t="s">
        <v>4874</v>
      </c>
      <c r="E117" s="3912"/>
      <c r="F117" s="3930"/>
      <c r="G117" s="3930"/>
      <c r="H117" s="4003"/>
      <c r="I117" s="4003"/>
      <c r="J117" s="4003"/>
      <c r="K117" s="4003"/>
      <c r="L117" s="5556" t="e">
        <f>AS116/AT116</f>
        <v>#DIV/0!</v>
      </c>
      <c r="M117" s="5559" t="e">
        <f>L117/100000</f>
        <v>#DIV/0!</v>
      </c>
      <c r="N117" s="5562">
        <f>AT116</f>
        <v>0</v>
      </c>
      <c r="O117" s="5571">
        <f>IFERROR(M117*N117,0)</f>
        <v>0</v>
      </c>
      <c r="P117" s="3917"/>
      <c r="Q117" s="3918"/>
      <c r="R117" s="4004"/>
      <c r="S117" s="3919"/>
      <c r="T117" s="3919"/>
      <c r="U117" s="5574">
        <f>AU117+AU118+AU120+AU121+AU122+AU123+AU124+AU125+AU126+AU127</f>
        <v>0</v>
      </c>
      <c r="V117" s="5577">
        <f>AT117+AT118+AT120+AT121+AT122+AT123+AT124+AT125+AT126+AT127</f>
        <v>0</v>
      </c>
      <c r="W117" s="5574">
        <f>AS117+AS118+AS119+AS120+AS121+AS122+AS123+AS124+AS125+AS126+AS127</f>
        <v>0</v>
      </c>
      <c r="X117" s="3862" t="str">
        <f t="shared" si="44"/>
        <v xml:space="preserve">STATE: ; PDY: ; KKL: ; MHE: ; YNM: </v>
      </c>
      <c r="Y117" s="3958"/>
      <c r="Z117" s="3958"/>
      <c r="AA117" s="3945">
        <f t="shared" si="47"/>
        <v>0</v>
      </c>
      <c r="AB117" s="3846"/>
      <c r="AC117" s="3945"/>
      <c r="AD117" s="3945"/>
      <c r="AE117" s="3945">
        <f t="shared" ref="AE117:AE127" si="75">AC117*AD117</f>
        <v>0</v>
      </c>
      <c r="AF117" s="3846"/>
      <c r="AG117" s="3945"/>
      <c r="AH117" s="3945"/>
      <c r="AI117" s="1551">
        <f t="shared" si="64"/>
        <v>0</v>
      </c>
      <c r="AJ117" s="3846"/>
      <c r="AK117" s="3945"/>
      <c r="AL117" s="3945"/>
      <c r="AM117" s="3945">
        <f t="shared" si="69"/>
        <v>0</v>
      </c>
      <c r="AN117" s="3846"/>
      <c r="AO117" s="3945"/>
      <c r="AP117" s="3945"/>
      <c r="AQ117" s="3945">
        <f t="shared" ref="AQ117:AQ139" si="76">AO117*AP117</f>
        <v>0</v>
      </c>
      <c r="AR117" s="3846"/>
      <c r="AS117" s="3946">
        <f>AA117+AE117+AI117+AM117+AQ117</f>
        <v>0</v>
      </c>
      <c r="AT117" s="3945">
        <f>Z117+AD117+AH117+AL117+AP117</f>
        <v>0</v>
      </c>
      <c r="AU117" s="4023">
        <f>IFERROR((AS117/AT117),0)</f>
        <v>0</v>
      </c>
      <c r="AV117" s="3862" t="str">
        <f t="shared" si="45"/>
        <v xml:space="preserve">STATE: ; PDY: ; KKL: ; MHE: ; YNM: </v>
      </c>
      <c r="AW117" s="3886" t="s">
        <v>3756</v>
      </c>
      <c r="AX117" s="3903"/>
    </row>
    <row r="118" spans="1:51" s="2480" customFormat="1" ht="45" customHeight="1">
      <c r="A118" s="3847" t="s">
        <v>3757</v>
      </c>
      <c r="B118" s="3929"/>
      <c r="C118" s="3911" t="s">
        <v>2912</v>
      </c>
      <c r="D118" s="5517"/>
      <c r="E118" s="3912"/>
      <c r="F118" s="3930"/>
      <c r="G118" s="3930"/>
      <c r="H118" s="4003"/>
      <c r="I118" s="4003"/>
      <c r="J118" s="4003"/>
      <c r="K118" s="4003"/>
      <c r="L118" s="5557"/>
      <c r="M118" s="5560"/>
      <c r="N118" s="5563"/>
      <c r="O118" s="5572"/>
      <c r="P118" s="3917"/>
      <c r="Q118" s="3918"/>
      <c r="R118" s="4004"/>
      <c r="S118" s="3919"/>
      <c r="T118" s="3919"/>
      <c r="U118" s="5575"/>
      <c r="V118" s="5578"/>
      <c r="W118" s="5575"/>
      <c r="X118" s="3862" t="str">
        <f t="shared" si="44"/>
        <v xml:space="preserve">STATE: ; PDY: ; KKL: ; MHE: ; YNM: </v>
      </c>
      <c r="Y118" s="3846"/>
      <c r="Z118" s="3846"/>
      <c r="AA118" s="3945">
        <f t="shared" si="47"/>
        <v>0</v>
      </c>
      <c r="AB118" s="3846"/>
      <c r="AC118" s="3945"/>
      <c r="AD118" s="3945"/>
      <c r="AE118" s="3945">
        <f t="shared" si="75"/>
        <v>0</v>
      </c>
      <c r="AF118" s="3846"/>
      <c r="AG118" s="3945"/>
      <c r="AH118" s="3945"/>
      <c r="AI118" s="1551">
        <f t="shared" si="64"/>
        <v>0</v>
      </c>
      <c r="AJ118" s="3846"/>
      <c r="AK118" s="3945"/>
      <c r="AL118" s="3945"/>
      <c r="AM118" s="3945">
        <f t="shared" si="69"/>
        <v>0</v>
      </c>
      <c r="AN118" s="3846"/>
      <c r="AO118" s="3945"/>
      <c r="AP118" s="3945"/>
      <c r="AQ118" s="3945">
        <f t="shared" si="76"/>
        <v>0</v>
      </c>
      <c r="AR118" s="3846"/>
      <c r="AS118" s="3946">
        <f t="shared" ref="AS118:AS127" si="77">AA118+AE118+AI118+AM118+AQ118</f>
        <v>0</v>
      </c>
      <c r="AT118" s="3945">
        <f t="shared" ref="AT118:AT127" si="78">Z118+AD118+AH118+AL118+AP118</f>
        <v>0</v>
      </c>
      <c r="AU118" s="4023">
        <f t="shared" ref="AU118:AU127" si="79">IFERROR((AS118/AT118),0)</f>
        <v>0</v>
      </c>
      <c r="AV118" s="3862" t="str">
        <f t="shared" si="45"/>
        <v xml:space="preserve">STATE: ; PDY: ; KKL: ; MHE: ; YNM: </v>
      </c>
      <c r="AW118" s="3886" t="s">
        <v>3757</v>
      </c>
      <c r="AX118" s="3903"/>
    </row>
    <row r="119" spans="1:51" s="2480" customFormat="1" ht="45" customHeight="1">
      <c r="A119" s="3847" t="s">
        <v>3758</v>
      </c>
      <c r="B119" s="3929"/>
      <c r="C119" s="3911" t="s">
        <v>2134</v>
      </c>
      <c r="D119" s="5517"/>
      <c r="E119" s="3912"/>
      <c r="F119" s="3930"/>
      <c r="G119" s="3930"/>
      <c r="H119" s="4003"/>
      <c r="I119" s="4003"/>
      <c r="J119" s="4003"/>
      <c r="K119" s="4003"/>
      <c r="L119" s="5557"/>
      <c r="M119" s="5560"/>
      <c r="N119" s="5563"/>
      <c r="O119" s="5572"/>
      <c r="P119" s="3917"/>
      <c r="Q119" s="3918"/>
      <c r="R119" s="4004"/>
      <c r="S119" s="3919"/>
      <c r="T119" s="3919"/>
      <c r="U119" s="5575"/>
      <c r="V119" s="5578"/>
      <c r="W119" s="5575"/>
      <c r="X119" s="3862" t="str">
        <f t="shared" si="44"/>
        <v xml:space="preserve">STATE: ; PDY: ; KKL: ; MHE: ; YNM: </v>
      </c>
      <c r="Y119" s="3846"/>
      <c r="Z119" s="3846"/>
      <c r="AA119" s="3945">
        <f t="shared" si="47"/>
        <v>0</v>
      </c>
      <c r="AB119" s="3846"/>
      <c r="AC119" s="3945"/>
      <c r="AD119" s="3945"/>
      <c r="AE119" s="3945">
        <f t="shared" si="75"/>
        <v>0</v>
      </c>
      <c r="AF119" s="3846"/>
      <c r="AG119" s="3945"/>
      <c r="AH119" s="3945"/>
      <c r="AI119" s="1551">
        <f t="shared" si="64"/>
        <v>0</v>
      </c>
      <c r="AJ119" s="3846"/>
      <c r="AK119" s="3945"/>
      <c r="AL119" s="3945"/>
      <c r="AM119" s="3945">
        <f t="shared" si="69"/>
        <v>0</v>
      </c>
      <c r="AN119" s="3846"/>
      <c r="AO119" s="3945"/>
      <c r="AP119" s="3945"/>
      <c r="AQ119" s="3945">
        <f t="shared" si="76"/>
        <v>0</v>
      </c>
      <c r="AR119" s="3846"/>
      <c r="AS119" s="3946">
        <f t="shared" si="77"/>
        <v>0</v>
      </c>
      <c r="AT119" s="3945">
        <f t="shared" si="78"/>
        <v>0</v>
      </c>
      <c r="AU119" s="4023">
        <f t="shared" si="79"/>
        <v>0</v>
      </c>
      <c r="AV119" s="3862" t="str">
        <f t="shared" si="45"/>
        <v xml:space="preserve">STATE: ; PDY: ; KKL: ; MHE: ; YNM: </v>
      </c>
      <c r="AW119" s="3886" t="s">
        <v>3758</v>
      </c>
      <c r="AX119" s="3903"/>
    </row>
    <row r="120" spans="1:51" s="2480" customFormat="1" ht="45" customHeight="1">
      <c r="A120" s="3847" t="s">
        <v>3759</v>
      </c>
      <c r="B120" s="3929"/>
      <c r="C120" s="3911" t="s">
        <v>2135</v>
      </c>
      <c r="D120" s="5517"/>
      <c r="E120" s="3912"/>
      <c r="F120" s="3913"/>
      <c r="G120" s="3913"/>
      <c r="H120" s="4003"/>
      <c r="I120" s="4003"/>
      <c r="J120" s="4003"/>
      <c r="K120" s="4003"/>
      <c r="L120" s="5557"/>
      <c r="M120" s="5560"/>
      <c r="N120" s="5563"/>
      <c r="O120" s="5572"/>
      <c r="P120" s="3917"/>
      <c r="Q120" s="3918"/>
      <c r="R120" s="4004"/>
      <c r="S120" s="3919"/>
      <c r="T120" s="3919"/>
      <c r="U120" s="5575"/>
      <c r="V120" s="5578"/>
      <c r="W120" s="5575"/>
      <c r="X120" s="3862" t="str">
        <f t="shared" si="44"/>
        <v xml:space="preserve">STATE: ; PDY: ; KKL: ; MHE: ; YNM: </v>
      </c>
      <c r="Y120" s="3846"/>
      <c r="Z120" s="3846"/>
      <c r="AA120" s="3945">
        <f t="shared" si="47"/>
        <v>0</v>
      </c>
      <c r="AB120" s="3846"/>
      <c r="AC120" s="3945"/>
      <c r="AD120" s="3945"/>
      <c r="AE120" s="3945">
        <f t="shared" si="75"/>
        <v>0</v>
      </c>
      <c r="AF120" s="3846"/>
      <c r="AG120" s="3945"/>
      <c r="AH120" s="3945"/>
      <c r="AI120" s="1551">
        <f t="shared" si="64"/>
        <v>0</v>
      </c>
      <c r="AJ120" s="3846"/>
      <c r="AK120" s="3945"/>
      <c r="AL120" s="3945"/>
      <c r="AM120" s="3945">
        <f t="shared" si="69"/>
        <v>0</v>
      </c>
      <c r="AN120" s="3846"/>
      <c r="AO120" s="3945"/>
      <c r="AP120" s="3945"/>
      <c r="AQ120" s="3945">
        <f t="shared" si="76"/>
        <v>0</v>
      </c>
      <c r="AR120" s="3846"/>
      <c r="AS120" s="3946">
        <f t="shared" si="77"/>
        <v>0</v>
      </c>
      <c r="AT120" s="3945">
        <f t="shared" si="78"/>
        <v>0</v>
      </c>
      <c r="AU120" s="4023">
        <f t="shared" si="79"/>
        <v>0</v>
      </c>
      <c r="AV120" s="3862" t="str">
        <f t="shared" si="45"/>
        <v xml:space="preserve">STATE: ; PDY: ; KKL: ; MHE: ; YNM: </v>
      </c>
      <c r="AW120" s="3886" t="s">
        <v>3759</v>
      </c>
      <c r="AX120" s="3903"/>
    </row>
    <row r="121" spans="1:51" s="2480" customFormat="1" ht="45" customHeight="1">
      <c r="A121" s="3847" t="s">
        <v>3760</v>
      </c>
      <c r="B121" s="3929"/>
      <c r="C121" s="3873" t="s">
        <v>2136</v>
      </c>
      <c r="D121" s="5517"/>
      <c r="E121" s="3912"/>
      <c r="F121" s="3913"/>
      <c r="G121" s="3913"/>
      <c r="H121" s="4003"/>
      <c r="I121" s="4003"/>
      <c r="J121" s="4003"/>
      <c r="K121" s="4003"/>
      <c r="L121" s="5557"/>
      <c r="M121" s="5560"/>
      <c r="N121" s="5563"/>
      <c r="O121" s="5572"/>
      <c r="P121" s="3917"/>
      <c r="Q121" s="3918"/>
      <c r="R121" s="4004"/>
      <c r="S121" s="3919"/>
      <c r="T121" s="3919"/>
      <c r="U121" s="5575"/>
      <c r="V121" s="5578"/>
      <c r="W121" s="5575"/>
      <c r="X121" s="3862" t="str">
        <f t="shared" si="44"/>
        <v xml:space="preserve">STATE: ; PDY: ; KKL: ; MHE: ; YNM: </v>
      </c>
      <c r="Y121" s="3846"/>
      <c r="Z121" s="3846"/>
      <c r="AA121" s="3945">
        <f t="shared" si="47"/>
        <v>0</v>
      </c>
      <c r="AB121" s="3846"/>
      <c r="AC121" s="3945"/>
      <c r="AD121" s="3945"/>
      <c r="AE121" s="3945">
        <f t="shared" si="75"/>
        <v>0</v>
      </c>
      <c r="AF121" s="3846"/>
      <c r="AG121" s="3945"/>
      <c r="AH121" s="3945"/>
      <c r="AI121" s="1551">
        <f t="shared" si="64"/>
        <v>0</v>
      </c>
      <c r="AJ121" s="3846"/>
      <c r="AK121" s="3945"/>
      <c r="AL121" s="3945"/>
      <c r="AM121" s="3945">
        <f t="shared" si="69"/>
        <v>0</v>
      </c>
      <c r="AN121" s="3846"/>
      <c r="AO121" s="3945"/>
      <c r="AP121" s="3945"/>
      <c r="AQ121" s="3945">
        <f t="shared" si="76"/>
        <v>0</v>
      </c>
      <c r="AR121" s="3846"/>
      <c r="AS121" s="3946">
        <f t="shared" si="77"/>
        <v>0</v>
      </c>
      <c r="AT121" s="3945">
        <f t="shared" si="78"/>
        <v>0</v>
      </c>
      <c r="AU121" s="4023">
        <f t="shared" si="79"/>
        <v>0</v>
      </c>
      <c r="AV121" s="3862" t="str">
        <f t="shared" si="45"/>
        <v xml:space="preserve">STATE: ; PDY: ; KKL: ; MHE: ; YNM: </v>
      </c>
      <c r="AW121" s="3886" t="s">
        <v>3760</v>
      </c>
      <c r="AX121" s="3903"/>
    </row>
    <row r="122" spans="1:51" s="2480" customFormat="1" ht="45" customHeight="1">
      <c r="A122" s="3847" t="s">
        <v>3761</v>
      </c>
      <c r="B122" s="3929"/>
      <c r="C122" s="3911" t="s">
        <v>2138</v>
      </c>
      <c r="D122" s="5517"/>
      <c r="E122" s="3912"/>
      <c r="F122" s="4009"/>
      <c r="G122" s="4009"/>
      <c r="H122" s="4003"/>
      <c r="I122" s="4003"/>
      <c r="J122" s="4003"/>
      <c r="K122" s="4003"/>
      <c r="L122" s="5557"/>
      <c r="M122" s="5560"/>
      <c r="N122" s="5563"/>
      <c r="O122" s="5572"/>
      <c r="P122" s="3917"/>
      <c r="Q122" s="3918"/>
      <c r="R122" s="4004"/>
      <c r="S122" s="3919"/>
      <c r="T122" s="3919"/>
      <c r="U122" s="5575"/>
      <c r="V122" s="5578"/>
      <c r="W122" s="5575"/>
      <c r="X122" s="3862" t="str">
        <f t="shared" si="44"/>
        <v xml:space="preserve">STATE: ; PDY: ; KKL: ; MHE: ; YNM: </v>
      </c>
      <c r="Y122" s="3846"/>
      <c r="Z122" s="3846"/>
      <c r="AA122" s="3945">
        <f t="shared" si="47"/>
        <v>0</v>
      </c>
      <c r="AB122" s="3846"/>
      <c r="AC122" s="3945"/>
      <c r="AD122" s="3945"/>
      <c r="AE122" s="3945">
        <f t="shared" si="75"/>
        <v>0</v>
      </c>
      <c r="AF122" s="3846"/>
      <c r="AG122" s="3945"/>
      <c r="AH122" s="3945"/>
      <c r="AI122" s="1551">
        <f t="shared" si="64"/>
        <v>0</v>
      </c>
      <c r="AJ122" s="3846"/>
      <c r="AK122" s="3945"/>
      <c r="AL122" s="3945"/>
      <c r="AM122" s="3945">
        <f t="shared" si="69"/>
        <v>0</v>
      </c>
      <c r="AN122" s="3846"/>
      <c r="AO122" s="3945"/>
      <c r="AP122" s="3945"/>
      <c r="AQ122" s="3945">
        <f t="shared" si="76"/>
        <v>0</v>
      </c>
      <c r="AR122" s="3846"/>
      <c r="AS122" s="3946">
        <f t="shared" si="77"/>
        <v>0</v>
      </c>
      <c r="AT122" s="3945">
        <f t="shared" si="78"/>
        <v>0</v>
      </c>
      <c r="AU122" s="4023">
        <f t="shared" si="79"/>
        <v>0</v>
      </c>
      <c r="AV122" s="3862" t="str">
        <f t="shared" si="45"/>
        <v xml:space="preserve">STATE: ; PDY: ; KKL: ; MHE: ; YNM: </v>
      </c>
      <c r="AW122" s="3886" t="s">
        <v>3761</v>
      </c>
      <c r="AX122" s="3903"/>
    </row>
    <row r="123" spans="1:51" s="2480" customFormat="1" ht="45" customHeight="1">
      <c r="A123" s="3847" t="s">
        <v>3762</v>
      </c>
      <c r="B123" s="3929"/>
      <c r="C123" s="3911" t="s">
        <v>2139</v>
      </c>
      <c r="D123" s="5517"/>
      <c r="E123" s="3912"/>
      <c r="F123" s="3913"/>
      <c r="G123" s="3913"/>
      <c r="H123" s="4003"/>
      <c r="I123" s="4003"/>
      <c r="J123" s="4003"/>
      <c r="K123" s="4003"/>
      <c r="L123" s="5557"/>
      <c r="M123" s="5560"/>
      <c r="N123" s="5563"/>
      <c r="O123" s="5572"/>
      <c r="P123" s="3917"/>
      <c r="Q123" s="3918"/>
      <c r="R123" s="4004"/>
      <c r="S123" s="3919"/>
      <c r="T123" s="3919"/>
      <c r="U123" s="5575"/>
      <c r="V123" s="5578"/>
      <c r="W123" s="5575"/>
      <c r="X123" s="3862" t="str">
        <f t="shared" si="44"/>
        <v xml:space="preserve">STATE: ; PDY: ; KKL: ; MHE: ; YNM: </v>
      </c>
      <c r="Y123" s="3846"/>
      <c r="Z123" s="3846"/>
      <c r="AA123" s="3945">
        <f t="shared" si="47"/>
        <v>0</v>
      </c>
      <c r="AB123" s="3846"/>
      <c r="AC123" s="3945"/>
      <c r="AD123" s="3945"/>
      <c r="AE123" s="3945">
        <f t="shared" si="75"/>
        <v>0</v>
      </c>
      <c r="AF123" s="3846"/>
      <c r="AG123" s="3945"/>
      <c r="AH123" s="3945"/>
      <c r="AI123" s="1551">
        <f t="shared" si="64"/>
        <v>0</v>
      </c>
      <c r="AJ123" s="3846"/>
      <c r="AK123" s="3945"/>
      <c r="AL123" s="3945"/>
      <c r="AM123" s="3945">
        <f t="shared" si="69"/>
        <v>0</v>
      </c>
      <c r="AN123" s="3846"/>
      <c r="AO123" s="3945"/>
      <c r="AP123" s="3945"/>
      <c r="AQ123" s="3945">
        <f t="shared" si="76"/>
        <v>0</v>
      </c>
      <c r="AR123" s="3846"/>
      <c r="AS123" s="3946">
        <f t="shared" si="77"/>
        <v>0</v>
      </c>
      <c r="AT123" s="3945">
        <f t="shared" si="78"/>
        <v>0</v>
      </c>
      <c r="AU123" s="4023">
        <f t="shared" si="79"/>
        <v>0</v>
      </c>
      <c r="AV123" s="3862" t="str">
        <f t="shared" si="45"/>
        <v xml:space="preserve">STATE: ; PDY: ; KKL: ; MHE: ; YNM: </v>
      </c>
      <c r="AW123" s="3886" t="s">
        <v>3762</v>
      </c>
      <c r="AX123" s="3903"/>
    </row>
    <row r="124" spans="1:51" s="2480" customFormat="1" ht="45" customHeight="1">
      <c r="A124" s="3847" t="s">
        <v>3763</v>
      </c>
      <c r="B124" s="3929"/>
      <c r="C124" s="3873" t="s">
        <v>671</v>
      </c>
      <c r="D124" s="5517"/>
      <c r="E124" s="3912"/>
      <c r="F124" s="3913"/>
      <c r="G124" s="3913"/>
      <c r="H124" s="4003"/>
      <c r="I124" s="4003"/>
      <c r="J124" s="4003"/>
      <c r="K124" s="4003"/>
      <c r="L124" s="5557"/>
      <c r="M124" s="5560"/>
      <c r="N124" s="5563"/>
      <c r="O124" s="5572"/>
      <c r="P124" s="3917"/>
      <c r="Q124" s="3918"/>
      <c r="R124" s="4004"/>
      <c r="S124" s="3919"/>
      <c r="T124" s="3919"/>
      <c r="U124" s="5575"/>
      <c r="V124" s="5578"/>
      <c r="W124" s="5575"/>
      <c r="X124" s="3862" t="str">
        <f t="shared" si="44"/>
        <v xml:space="preserve">STATE: ; PDY: ; KKL: ; MHE: ; YNM: </v>
      </c>
      <c r="Y124" s="3846"/>
      <c r="Z124" s="3846"/>
      <c r="AA124" s="3945">
        <f t="shared" si="47"/>
        <v>0</v>
      </c>
      <c r="AB124" s="3846"/>
      <c r="AC124" s="3945"/>
      <c r="AD124" s="3945"/>
      <c r="AE124" s="3945">
        <f t="shared" si="75"/>
        <v>0</v>
      </c>
      <c r="AF124" s="3846"/>
      <c r="AG124" s="3945"/>
      <c r="AH124" s="3945"/>
      <c r="AI124" s="1551">
        <f t="shared" si="64"/>
        <v>0</v>
      </c>
      <c r="AJ124" s="3846"/>
      <c r="AK124" s="3945"/>
      <c r="AL124" s="3945"/>
      <c r="AM124" s="3945">
        <f t="shared" si="69"/>
        <v>0</v>
      </c>
      <c r="AN124" s="3846"/>
      <c r="AO124" s="3945"/>
      <c r="AP124" s="3945"/>
      <c r="AQ124" s="3945">
        <f t="shared" si="76"/>
        <v>0</v>
      </c>
      <c r="AR124" s="3846"/>
      <c r="AS124" s="3946">
        <f t="shared" si="77"/>
        <v>0</v>
      </c>
      <c r="AT124" s="3945">
        <f t="shared" si="78"/>
        <v>0</v>
      </c>
      <c r="AU124" s="4023">
        <f t="shared" si="79"/>
        <v>0</v>
      </c>
      <c r="AV124" s="3862" t="str">
        <f t="shared" si="45"/>
        <v xml:space="preserve">STATE: ; PDY: ; KKL: ; MHE: ; YNM: </v>
      </c>
      <c r="AW124" s="3886" t="s">
        <v>3763</v>
      </c>
      <c r="AX124" s="3903"/>
    </row>
    <row r="125" spans="1:51" s="2480" customFormat="1" ht="78.75" customHeight="1">
      <c r="A125" s="3847" t="s">
        <v>3764</v>
      </c>
      <c r="B125" s="3929"/>
      <c r="C125" s="3911" t="s">
        <v>2143</v>
      </c>
      <c r="D125" s="5517"/>
      <c r="E125" s="3895" t="s">
        <v>6643</v>
      </c>
      <c r="F125" s="3913"/>
      <c r="G125" s="3913"/>
      <c r="H125" s="4003"/>
      <c r="I125" s="4003"/>
      <c r="J125" s="4003"/>
      <c r="K125" s="4003"/>
      <c r="L125" s="5557"/>
      <c r="M125" s="5560"/>
      <c r="N125" s="5563"/>
      <c r="O125" s="5572"/>
      <c r="P125" s="3917"/>
      <c r="Q125" s="3918"/>
      <c r="R125" s="4004"/>
      <c r="S125" s="3919"/>
      <c r="T125" s="3919"/>
      <c r="U125" s="5575"/>
      <c r="V125" s="5578"/>
      <c r="W125" s="5575"/>
      <c r="X125" s="3862" t="str">
        <f t="shared" si="44"/>
        <v xml:space="preserve">STATE: ; PDY: ; KKL: ; MHE: ; YNM: </v>
      </c>
      <c r="Y125" s="3846"/>
      <c r="Z125" s="3846"/>
      <c r="AA125" s="3945">
        <f t="shared" si="47"/>
        <v>0</v>
      </c>
      <c r="AB125" s="3846"/>
      <c r="AC125" s="3945"/>
      <c r="AD125" s="3945"/>
      <c r="AE125" s="3945">
        <f t="shared" si="75"/>
        <v>0</v>
      </c>
      <c r="AF125" s="3846"/>
      <c r="AG125" s="3945"/>
      <c r="AH125" s="3945"/>
      <c r="AI125" s="1551">
        <f t="shared" si="64"/>
        <v>0</v>
      </c>
      <c r="AJ125" s="3846"/>
      <c r="AK125" s="3945"/>
      <c r="AL125" s="3945"/>
      <c r="AM125" s="3945">
        <f t="shared" si="69"/>
        <v>0</v>
      </c>
      <c r="AN125" s="3846"/>
      <c r="AO125" s="3945"/>
      <c r="AP125" s="3945"/>
      <c r="AQ125" s="3945">
        <f t="shared" si="76"/>
        <v>0</v>
      </c>
      <c r="AR125" s="3846"/>
      <c r="AS125" s="3946">
        <f t="shared" si="77"/>
        <v>0</v>
      </c>
      <c r="AT125" s="3945">
        <f t="shared" si="78"/>
        <v>0</v>
      </c>
      <c r="AU125" s="4023">
        <f t="shared" si="79"/>
        <v>0</v>
      </c>
      <c r="AV125" s="3862" t="str">
        <f t="shared" si="45"/>
        <v xml:space="preserve">STATE: ; PDY: ; KKL: ; MHE: ; YNM: </v>
      </c>
      <c r="AW125" s="3886" t="s">
        <v>3764</v>
      </c>
      <c r="AX125" s="3903"/>
    </row>
    <row r="126" spans="1:51" s="2480" customFormat="1" ht="45" customHeight="1">
      <c r="A126" s="3847" t="s">
        <v>3765</v>
      </c>
      <c r="B126" s="3929"/>
      <c r="C126" s="3911" t="s">
        <v>2144</v>
      </c>
      <c r="D126" s="5517"/>
      <c r="E126" s="4011"/>
      <c r="F126" s="3913"/>
      <c r="G126" s="3913"/>
      <c r="H126" s="4003"/>
      <c r="I126" s="4003"/>
      <c r="J126" s="4003"/>
      <c r="K126" s="4003"/>
      <c r="L126" s="5557"/>
      <c r="M126" s="5560"/>
      <c r="N126" s="5563"/>
      <c r="O126" s="5572"/>
      <c r="P126" s="3917"/>
      <c r="Q126" s="3918"/>
      <c r="R126" s="4004"/>
      <c r="S126" s="3919"/>
      <c r="T126" s="3919"/>
      <c r="U126" s="5575"/>
      <c r="V126" s="5578"/>
      <c r="W126" s="5575"/>
      <c r="X126" s="3862" t="str">
        <f t="shared" si="44"/>
        <v xml:space="preserve">STATE: ; PDY: ; KKL: ; MHE: ; YNM: </v>
      </c>
      <c r="Y126" s="3846"/>
      <c r="Z126" s="3846"/>
      <c r="AA126" s="3945">
        <f t="shared" si="47"/>
        <v>0</v>
      </c>
      <c r="AB126" s="3846"/>
      <c r="AC126" s="3945"/>
      <c r="AD126" s="3945"/>
      <c r="AE126" s="3945">
        <f t="shared" si="75"/>
        <v>0</v>
      </c>
      <c r="AF126" s="3846"/>
      <c r="AG126" s="3945"/>
      <c r="AH126" s="3945"/>
      <c r="AI126" s="1551">
        <f t="shared" si="64"/>
        <v>0</v>
      </c>
      <c r="AJ126" s="3846"/>
      <c r="AK126" s="3945"/>
      <c r="AL126" s="3945"/>
      <c r="AM126" s="3945">
        <f t="shared" si="69"/>
        <v>0</v>
      </c>
      <c r="AN126" s="3846"/>
      <c r="AO126" s="3945"/>
      <c r="AP126" s="3945"/>
      <c r="AQ126" s="3945">
        <f t="shared" si="76"/>
        <v>0</v>
      </c>
      <c r="AR126" s="3846"/>
      <c r="AS126" s="3946">
        <f t="shared" si="77"/>
        <v>0</v>
      </c>
      <c r="AT126" s="3945">
        <f t="shared" si="78"/>
        <v>0</v>
      </c>
      <c r="AU126" s="4023">
        <f t="shared" si="79"/>
        <v>0</v>
      </c>
      <c r="AV126" s="3862" t="str">
        <f t="shared" si="45"/>
        <v xml:space="preserve">STATE: ; PDY: ; KKL: ; MHE: ; YNM: </v>
      </c>
      <c r="AW126" s="3886" t="s">
        <v>3765</v>
      </c>
      <c r="AX126" s="3903"/>
    </row>
    <row r="127" spans="1:51" s="2480" customFormat="1" ht="45" customHeight="1">
      <c r="A127" s="3889" t="s">
        <v>3766</v>
      </c>
      <c r="B127" s="3929"/>
      <c r="C127" s="3911" t="s">
        <v>621</v>
      </c>
      <c r="D127" s="5517"/>
      <c r="E127" s="4011"/>
      <c r="F127" s="3913"/>
      <c r="G127" s="3913"/>
      <c r="H127" s="4003"/>
      <c r="I127" s="4003"/>
      <c r="J127" s="4003"/>
      <c r="K127" s="4003"/>
      <c r="L127" s="5558"/>
      <c r="M127" s="5561"/>
      <c r="N127" s="5564"/>
      <c r="O127" s="5573"/>
      <c r="P127" s="3917"/>
      <c r="Q127" s="3918"/>
      <c r="R127" s="4004"/>
      <c r="S127" s="3919"/>
      <c r="T127" s="3919"/>
      <c r="U127" s="5576"/>
      <c r="V127" s="5579"/>
      <c r="W127" s="5576"/>
      <c r="X127" s="3862" t="str">
        <f t="shared" si="44"/>
        <v xml:space="preserve">STATE: ; PDY: ; KKL: ; MHE: ; YNM: </v>
      </c>
      <c r="Y127" s="3846"/>
      <c r="Z127" s="3846"/>
      <c r="AA127" s="3945">
        <f t="shared" si="47"/>
        <v>0</v>
      </c>
      <c r="AB127" s="3846"/>
      <c r="AC127" s="3945"/>
      <c r="AD127" s="3945"/>
      <c r="AE127" s="3945">
        <f t="shared" si="75"/>
        <v>0</v>
      </c>
      <c r="AF127" s="3846"/>
      <c r="AG127" s="3945"/>
      <c r="AH127" s="3945"/>
      <c r="AI127" s="1551">
        <f t="shared" si="64"/>
        <v>0</v>
      </c>
      <c r="AJ127" s="3846"/>
      <c r="AK127" s="3945"/>
      <c r="AL127" s="3945"/>
      <c r="AM127" s="3945">
        <f t="shared" si="69"/>
        <v>0</v>
      </c>
      <c r="AN127" s="3846"/>
      <c r="AO127" s="3945"/>
      <c r="AP127" s="3945"/>
      <c r="AQ127" s="3945">
        <f t="shared" si="76"/>
        <v>0</v>
      </c>
      <c r="AR127" s="3846"/>
      <c r="AS127" s="3946">
        <f t="shared" si="77"/>
        <v>0</v>
      </c>
      <c r="AT127" s="3945">
        <f t="shared" si="78"/>
        <v>0</v>
      </c>
      <c r="AU127" s="4023">
        <f t="shared" si="79"/>
        <v>0</v>
      </c>
      <c r="AV127" s="3862" t="str">
        <f t="shared" si="45"/>
        <v xml:space="preserve">STATE: ; PDY: ; KKL: ; MHE: ; YNM: </v>
      </c>
      <c r="AW127" s="3892" t="s">
        <v>3766</v>
      </c>
      <c r="AX127" s="3903"/>
    </row>
    <row r="128" spans="1:51" s="2480" customFormat="1" ht="45" customHeight="1">
      <c r="A128" s="3933" t="s">
        <v>3767</v>
      </c>
      <c r="B128" s="3934"/>
      <c r="C128" s="3934" t="s">
        <v>2922</v>
      </c>
      <c r="D128" s="3934"/>
      <c r="E128" s="3934"/>
      <c r="F128" s="3935"/>
      <c r="G128" s="3935"/>
      <c r="H128" s="3935"/>
      <c r="I128" s="3935"/>
      <c r="J128" s="3935"/>
      <c r="K128" s="3935"/>
      <c r="L128" s="3936" t="e">
        <f>SUM(L129:L139)</f>
        <v>#DIV/0!</v>
      </c>
      <c r="M128" s="3936" t="e">
        <f>SUM(M129:M139)</f>
        <v>#DIV/0!</v>
      </c>
      <c r="N128" s="3936">
        <f>SUM(N129:N139)</f>
        <v>0</v>
      </c>
      <c r="O128" s="3936">
        <f>SUM(O129:O139)</f>
        <v>0</v>
      </c>
      <c r="P128" s="3936">
        <f t="shared" ref="P128:W128" si="80">SUM(P129:P139)</f>
        <v>0</v>
      </c>
      <c r="Q128" s="3936">
        <f t="shared" si="80"/>
        <v>0</v>
      </c>
      <c r="R128" s="3936">
        <f t="shared" si="80"/>
        <v>0</v>
      </c>
      <c r="S128" s="3936">
        <f t="shared" si="80"/>
        <v>0</v>
      </c>
      <c r="T128" s="3936">
        <f t="shared" si="80"/>
        <v>0</v>
      </c>
      <c r="U128" s="3936">
        <f t="shared" si="80"/>
        <v>0</v>
      </c>
      <c r="V128" s="3936">
        <f t="shared" si="80"/>
        <v>0</v>
      </c>
      <c r="W128" s="3936">
        <f t="shared" si="80"/>
        <v>0</v>
      </c>
      <c r="X128" s="3862"/>
      <c r="Y128" s="3846"/>
      <c r="Z128" s="3846"/>
      <c r="AA128" s="3846"/>
      <c r="AB128" s="3846"/>
      <c r="AC128" s="3846"/>
      <c r="AD128" s="3846"/>
      <c r="AE128" s="3846"/>
      <c r="AF128" s="3846"/>
      <c r="AG128" s="3846"/>
      <c r="AH128" s="3846"/>
      <c r="AI128" s="1551">
        <f t="shared" si="64"/>
        <v>0</v>
      </c>
      <c r="AJ128" s="3846"/>
      <c r="AK128" s="3846"/>
      <c r="AL128" s="3846"/>
      <c r="AM128" s="3945">
        <f t="shared" si="69"/>
        <v>0</v>
      </c>
      <c r="AN128" s="3846"/>
      <c r="AO128" s="3846"/>
      <c r="AP128" s="3846"/>
      <c r="AQ128" s="3945">
        <f t="shared" si="76"/>
        <v>0</v>
      </c>
      <c r="AR128" s="3846"/>
      <c r="AS128" s="3936">
        <f>SUM(AS129:AT139)</f>
        <v>0</v>
      </c>
      <c r="AT128" s="3936">
        <f>SUM(AT129:AT139)</f>
        <v>0</v>
      </c>
      <c r="AU128" s="3936">
        <f>SUM(AU129:AV139)</f>
        <v>0</v>
      </c>
      <c r="AV128" s="3862"/>
      <c r="AW128" s="3939" t="s">
        <v>3767</v>
      </c>
      <c r="AX128" s="3903"/>
    </row>
    <row r="129" spans="1:51" s="2480" customFormat="1" ht="45" customHeight="1">
      <c r="A129" s="3847" t="s">
        <v>3768</v>
      </c>
      <c r="B129" s="3929"/>
      <c r="C129" s="3911" t="s">
        <v>2131</v>
      </c>
      <c r="D129" s="5517" t="s">
        <v>3990</v>
      </c>
      <c r="E129" s="4011"/>
      <c r="F129" s="3913"/>
      <c r="G129" s="3913"/>
      <c r="H129" s="4003"/>
      <c r="I129" s="4003"/>
      <c r="J129" s="4003"/>
      <c r="K129" s="4003"/>
      <c r="L129" s="5556" t="e">
        <f>AS128/AT128</f>
        <v>#DIV/0!</v>
      </c>
      <c r="M129" s="5559" t="e">
        <f>L129/100000</f>
        <v>#DIV/0!</v>
      </c>
      <c r="N129" s="5547">
        <f>AT128</f>
        <v>0</v>
      </c>
      <c r="O129" s="5583">
        <f>IFERROR(M129*N129,0)</f>
        <v>0</v>
      </c>
      <c r="P129" s="3917"/>
      <c r="Q129" s="3918"/>
      <c r="R129" s="4004"/>
      <c r="S129" s="3919"/>
      <c r="T129" s="3919"/>
      <c r="U129" s="5586">
        <f>AU129+AU130+AU132+AU133+AU134+AU135+AU136+AU137+AU138+AU139</f>
        <v>0</v>
      </c>
      <c r="V129" s="5553">
        <f>AT129+AT130+AT132+AT133+AT134+AT135+AT136+AT137+AT138+AT139</f>
        <v>0</v>
      </c>
      <c r="W129" s="5586">
        <f>AS129+AS130+AS131+AS132+AS133+AS134+AS135+AS136+AS137+AS138+AS139</f>
        <v>0</v>
      </c>
      <c r="X129" s="3862" t="str">
        <f t="shared" si="44"/>
        <v xml:space="preserve">STATE: ; PDY: ; KKL: ; MHE: ; YNM: </v>
      </c>
      <c r="Y129" s="3958"/>
      <c r="Z129" s="3958"/>
      <c r="AA129" s="3959">
        <f t="shared" si="47"/>
        <v>0</v>
      </c>
      <c r="AB129" s="3846"/>
      <c r="AC129" s="3945"/>
      <c r="AD129" s="3945"/>
      <c r="AE129" s="3945">
        <f t="shared" ref="AE129:AE139" si="81">AC129*AD129</f>
        <v>0</v>
      </c>
      <c r="AF129" s="3846"/>
      <c r="AG129" s="3945"/>
      <c r="AH129" s="3945"/>
      <c r="AI129" s="1551">
        <f t="shared" si="64"/>
        <v>0</v>
      </c>
      <c r="AJ129" s="3846"/>
      <c r="AK129" s="3945"/>
      <c r="AL129" s="3945"/>
      <c r="AM129" s="3945">
        <f t="shared" si="69"/>
        <v>0</v>
      </c>
      <c r="AN129" s="3846"/>
      <c r="AO129" s="3945"/>
      <c r="AP129" s="3945"/>
      <c r="AQ129" s="3945">
        <f t="shared" si="76"/>
        <v>0</v>
      </c>
      <c r="AR129" s="3846"/>
      <c r="AS129" s="3946">
        <f>AA129+AE129+AI129+AM129+AQ129</f>
        <v>0</v>
      </c>
      <c r="AT129" s="3945">
        <f>Z129+AD129+AH129+AL129+AP129</f>
        <v>0</v>
      </c>
      <c r="AU129" s="4023">
        <f>IFERROR((AS129/AT129),0)</f>
        <v>0</v>
      </c>
      <c r="AV129" s="3862" t="str">
        <f t="shared" si="45"/>
        <v xml:space="preserve">STATE: ; PDY: ; KKL: ; MHE: ; YNM: </v>
      </c>
      <c r="AW129" s="3886" t="s">
        <v>3768</v>
      </c>
      <c r="AX129" s="3903"/>
    </row>
    <row r="130" spans="1:51" s="2480" customFormat="1" ht="72.75" customHeight="1">
      <c r="A130" s="3847" t="s">
        <v>3769</v>
      </c>
      <c r="B130" s="3929"/>
      <c r="C130" s="3911" t="s">
        <v>2912</v>
      </c>
      <c r="D130" s="5517"/>
      <c r="E130" s="4011"/>
      <c r="F130" s="3913"/>
      <c r="G130" s="3913"/>
      <c r="H130" s="4003"/>
      <c r="I130" s="4003"/>
      <c r="J130" s="4003"/>
      <c r="K130" s="4003"/>
      <c r="L130" s="5557"/>
      <c r="M130" s="5560"/>
      <c r="N130" s="5548"/>
      <c r="O130" s="5584"/>
      <c r="P130" s="3917"/>
      <c r="Q130" s="3918"/>
      <c r="R130" s="4004"/>
      <c r="S130" s="3919"/>
      <c r="T130" s="3919"/>
      <c r="U130" s="5587"/>
      <c r="V130" s="5554"/>
      <c r="W130" s="5587"/>
      <c r="X130" s="3862" t="str">
        <f t="shared" si="44"/>
        <v xml:space="preserve">STATE: ; PDY: ; KKL: ; MHE: ; YNM: </v>
      </c>
      <c r="Y130" s="3846"/>
      <c r="Z130" s="3846"/>
      <c r="AA130" s="3945">
        <f>Y130*Z130</f>
        <v>0</v>
      </c>
      <c r="AB130" s="3846"/>
      <c r="AC130" s="3945"/>
      <c r="AD130" s="3945"/>
      <c r="AE130" s="3945">
        <f t="shared" si="81"/>
        <v>0</v>
      </c>
      <c r="AF130" s="3846"/>
      <c r="AG130" s="3945"/>
      <c r="AH130" s="3945"/>
      <c r="AI130" s="1551">
        <f t="shared" si="64"/>
        <v>0</v>
      </c>
      <c r="AJ130" s="3846"/>
      <c r="AK130" s="3945"/>
      <c r="AL130" s="3945"/>
      <c r="AM130" s="3945">
        <f t="shared" si="69"/>
        <v>0</v>
      </c>
      <c r="AN130" s="3846"/>
      <c r="AO130" s="3945"/>
      <c r="AP130" s="3945"/>
      <c r="AQ130" s="3945">
        <f t="shared" si="76"/>
        <v>0</v>
      </c>
      <c r="AR130" s="3846"/>
      <c r="AS130" s="3946">
        <f t="shared" ref="AS130:AS139" si="82">AA130+AE130+AI130+AM130+AQ130</f>
        <v>0</v>
      </c>
      <c r="AT130" s="3945">
        <f t="shared" ref="AT130:AT139" si="83">Z130+AD130+AH130+AL130+AP130</f>
        <v>0</v>
      </c>
      <c r="AU130" s="3946">
        <f t="shared" ref="AU130:AU139" si="84">IFERROR((AS130/AT130),0)</f>
        <v>0</v>
      </c>
      <c r="AV130" s="3862" t="str">
        <f t="shared" si="45"/>
        <v xml:space="preserve">STATE: ; PDY: ; KKL: ; MHE: ; YNM: </v>
      </c>
      <c r="AW130" s="3886" t="s">
        <v>3769</v>
      </c>
      <c r="AX130" s="3903"/>
    </row>
    <row r="131" spans="1:51" s="2480" customFormat="1" ht="45" customHeight="1">
      <c r="A131" s="3847" t="s">
        <v>3770</v>
      </c>
      <c r="B131" s="4005"/>
      <c r="C131" s="3911" t="s">
        <v>2134</v>
      </c>
      <c r="D131" s="5517"/>
      <c r="E131" s="4011"/>
      <c r="F131" s="3913"/>
      <c r="G131" s="3913"/>
      <c r="H131" s="4003"/>
      <c r="I131" s="4003"/>
      <c r="J131" s="4003"/>
      <c r="K131" s="4003"/>
      <c r="L131" s="5557"/>
      <c r="M131" s="5560"/>
      <c r="N131" s="5548"/>
      <c r="O131" s="5584"/>
      <c r="P131" s="3917"/>
      <c r="Q131" s="3918"/>
      <c r="R131" s="4004"/>
      <c r="S131" s="3919"/>
      <c r="T131" s="3919"/>
      <c r="U131" s="5587"/>
      <c r="V131" s="5554"/>
      <c r="W131" s="5587"/>
      <c r="X131" s="3862" t="str">
        <f t="shared" si="44"/>
        <v xml:space="preserve">STATE: ; PDY: ; KKL: ; MHE: ; YNM: </v>
      </c>
      <c r="Y131" s="3846"/>
      <c r="Z131" s="3846"/>
      <c r="AA131" s="3959">
        <f t="shared" si="47"/>
        <v>0</v>
      </c>
      <c r="AB131" s="3846"/>
      <c r="AC131" s="3945"/>
      <c r="AD131" s="3945"/>
      <c r="AE131" s="3945">
        <f t="shared" si="81"/>
        <v>0</v>
      </c>
      <c r="AF131" s="3846"/>
      <c r="AG131" s="3945"/>
      <c r="AH131" s="3945"/>
      <c r="AI131" s="1551">
        <f t="shared" si="64"/>
        <v>0</v>
      </c>
      <c r="AJ131" s="3846"/>
      <c r="AK131" s="3945"/>
      <c r="AL131" s="3945"/>
      <c r="AM131" s="3945">
        <f t="shared" si="69"/>
        <v>0</v>
      </c>
      <c r="AN131" s="3846"/>
      <c r="AO131" s="3945"/>
      <c r="AP131" s="3945"/>
      <c r="AQ131" s="3945">
        <f t="shared" si="76"/>
        <v>0</v>
      </c>
      <c r="AR131" s="3846"/>
      <c r="AS131" s="3946">
        <f t="shared" si="82"/>
        <v>0</v>
      </c>
      <c r="AT131" s="3945">
        <f t="shared" si="83"/>
        <v>0</v>
      </c>
      <c r="AU131" s="3946">
        <f t="shared" si="84"/>
        <v>0</v>
      </c>
      <c r="AV131" s="3862" t="str">
        <f t="shared" si="45"/>
        <v xml:space="preserve">STATE: ; PDY: ; KKL: ; MHE: ; YNM: </v>
      </c>
      <c r="AW131" s="3886" t="s">
        <v>3770</v>
      </c>
      <c r="AX131" s="3903"/>
    </row>
    <row r="132" spans="1:51" s="2480" customFormat="1" ht="45" customHeight="1">
      <c r="A132" s="3847" t="s">
        <v>3771</v>
      </c>
      <c r="B132" s="3929"/>
      <c r="C132" s="3911" t="s">
        <v>2135</v>
      </c>
      <c r="D132" s="5517"/>
      <c r="E132" s="4011"/>
      <c r="F132" s="3913"/>
      <c r="G132" s="3913"/>
      <c r="H132" s="4003"/>
      <c r="I132" s="4003"/>
      <c r="J132" s="4003"/>
      <c r="K132" s="4003"/>
      <c r="L132" s="5557"/>
      <c r="M132" s="5560"/>
      <c r="N132" s="5548"/>
      <c r="O132" s="5584"/>
      <c r="P132" s="3917"/>
      <c r="Q132" s="3918"/>
      <c r="R132" s="4004"/>
      <c r="S132" s="3919"/>
      <c r="T132" s="3919"/>
      <c r="U132" s="5587"/>
      <c r="V132" s="5554"/>
      <c r="W132" s="5587"/>
      <c r="X132" s="3862" t="str">
        <f t="shared" si="44"/>
        <v xml:space="preserve">STATE: ; PDY: ; KKL: ; MHE: ; YNM: </v>
      </c>
      <c r="Y132" s="3846"/>
      <c r="Z132" s="3846"/>
      <c r="AA132" s="3959">
        <f t="shared" si="47"/>
        <v>0</v>
      </c>
      <c r="AB132" s="3846"/>
      <c r="AC132" s="3945"/>
      <c r="AD132" s="3945"/>
      <c r="AE132" s="3945">
        <f t="shared" si="81"/>
        <v>0</v>
      </c>
      <c r="AF132" s="3846"/>
      <c r="AG132" s="3945"/>
      <c r="AH132" s="3945"/>
      <c r="AI132" s="1551">
        <f t="shared" si="64"/>
        <v>0</v>
      </c>
      <c r="AJ132" s="3846"/>
      <c r="AK132" s="3945"/>
      <c r="AL132" s="3945"/>
      <c r="AM132" s="3945">
        <f t="shared" si="69"/>
        <v>0</v>
      </c>
      <c r="AN132" s="3846"/>
      <c r="AO132" s="3945"/>
      <c r="AP132" s="3945"/>
      <c r="AQ132" s="3945">
        <f t="shared" si="76"/>
        <v>0</v>
      </c>
      <c r="AR132" s="3846"/>
      <c r="AS132" s="3946">
        <f t="shared" si="82"/>
        <v>0</v>
      </c>
      <c r="AT132" s="3945">
        <f t="shared" si="83"/>
        <v>0</v>
      </c>
      <c r="AU132" s="3946">
        <f t="shared" si="84"/>
        <v>0</v>
      </c>
      <c r="AV132" s="3862" t="str">
        <f t="shared" si="45"/>
        <v xml:space="preserve">STATE: ; PDY: ; KKL: ; MHE: ; YNM: </v>
      </c>
      <c r="AW132" s="3886" t="s">
        <v>3771</v>
      </c>
      <c r="AX132" s="3903"/>
    </row>
    <row r="133" spans="1:51" s="2480" customFormat="1" ht="45" customHeight="1">
      <c r="A133" s="3847" t="s">
        <v>3772</v>
      </c>
      <c r="B133" s="3929"/>
      <c r="C133" s="3873" t="s">
        <v>2136</v>
      </c>
      <c r="D133" s="5517"/>
      <c r="E133" s="4011"/>
      <c r="F133" s="3913"/>
      <c r="G133" s="3913"/>
      <c r="H133" s="4003"/>
      <c r="I133" s="4003"/>
      <c r="J133" s="4003"/>
      <c r="K133" s="4003"/>
      <c r="L133" s="5557"/>
      <c r="M133" s="5560"/>
      <c r="N133" s="5548"/>
      <c r="O133" s="5584"/>
      <c r="P133" s="3917"/>
      <c r="Q133" s="3918"/>
      <c r="R133" s="4004"/>
      <c r="S133" s="3919"/>
      <c r="T133" s="3919"/>
      <c r="U133" s="5587"/>
      <c r="V133" s="5554"/>
      <c r="W133" s="5587"/>
      <c r="X133" s="3862" t="str">
        <f t="shared" si="44"/>
        <v xml:space="preserve">STATE: ; PDY: ; KKL: ; MHE: ; YNM: </v>
      </c>
      <c r="Y133" s="3846"/>
      <c r="Z133" s="3846"/>
      <c r="AA133" s="3959">
        <f t="shared" si="47"/>
        <v>0</v>
      </c>
      <c r="AB133" s="3846"/>
      <c r="AC133" s="3945"/>
      <c r="AD133" s="3945"/>
      <c r="AE133" s="3945">
        <f t="shared" si="81"/>
        <v>0</v>
      </c>
      <c r="AF133" s="3846"/>
      <c r="AG133" s="3945"/>
      <c r="AH133" s="3945"/>
      <c r="AI133" s="1551">
        <f t="shared" si="64"/>
        <v>0</v>
      </c>
      <c r="AJ133" s="3846"/>
      <c r="AK133" s="3945"/>
      <c r="AL133" s="3945"/>
      <c r="AM133" s="3945">
        <f t="shared" si="69"/>
        <v>0</v>
      </c>
      <c r="AN133" s="3846"/>
      <c r="AO133" s="3945"/>
      <c r="AP133" s="3945"/>
      <c r="AQ133" s="3945">
        <f t="shared" si="76"/>
        <v>0</v>
      </c>
      <c r="AR133" s="3846"/>
      <c r="AS133" s="3946">
        <f t="shared" si="82"/>
        <v>0</v>
      </c>
      <c r="AT133" s="3945">
        <f t="shared" si="83"/>
        <v>0</v>
      </c>
      <c r="AU133" s="3946">
        <f t="shared" si="84"/>
        <v>0</v>
      </c>
      <c r="AV133" s="3862" t="str">
        <f t="shared" si="45"/>
        <v xml:space="preserve">STATE: ; PDY: ; KKL: ; MHE: ; YNM: </v>
      </c>
      <c r="AW133" s="3886" t="s">
        <v>3772</v>
      </c>
      <c r="AX133" s="3903"/>
    </row>
    <row r="134" spans="1:51" s="2480" customFormat="1" ht="45" customHeight="1">
      <c r="A134" s="3847" t="s">
        <v>3773</v>
      </c>
      <c r="B134" s="3929"/>
      <c r="C134" s="3911" t="s">
        <v>2138</v>
      </c>
      <c r="D134" s="5517"/>
      <c r="E134" s="4011"/>
      <c r="F134" s="3913"/>
      <c r="G134" s="3913"/>
      <c r="H134" s="4003"/>
      <c r="I134" s="4003"/>
      <c r="J134" s="4003"/>
      <c r="K134" s="4003"/>
      <c r="L134" s="5557"/>
      <c r="M134" s="5560"/>
      <c r="N134" s="5548"/>
      <c r="O134" s="5584"/>
      <c r="P134" s="3917"/>
      <c r="Q134" s="3918"/>
      <c r="R134" s="4004"/>
      <c r="S134" s="3919"/>
      <c r="T134" s="3919"/>
      <c r="U134" s="5587"/>
      <c r="V134" s="5554"/>
      <c r="W134" s="5587"/>
      <c r="X134" s="3862" t="str">
        <f t="shared" si="44"/>
        <v xml:space="preserve">STATE: ; PDY: ; KKL: ; MHE: ; YNM: </v>
      </c>
      <c r="Y134" s="3846"/>
      <c r="Z134" s="3846"/>
      <c r="AA134" s="3959">
        <f t="shared" si="47"/>
        <v>0</v>
      </c>
      <c r="AB134" s="3846"/>
      <c r="AC134" s="3945"/>
      <c r="AD134" s="3945"/>
      <c r="AE134" s="3945">
        <f t="shared" si="81"/>
        <v>0</v>
      </c>
      <c r="AF134" s="3846"/>
      <c r="AG134" s="3945"/>
      <c r="AH134" s="3945"/>
      <c r="AI134" s="1551">
        <f t="shared" si="64"/>
        <v>0</v>
      </c>
      <c r="AJ134" s="3846"/>
      <c r="AK134" s="3945"/>
      <c r="AL134" s="3945"/>
      <c r="AM134" s="3945">
        <f t="shared" si="69"/>
        <v>0</v>
      </c>
      <c r="AN134" s="3846"/>
      <c r="AO134" s="3945"/>
      <c r="AP134" s="3945"/>
      <c r="AQ134" s="3945">
        <f t="shared" si="76"/>
        <v>0</v>
      </c>
      <c r="AR134" s="3846"/>
      <c r="AS134" s="3946">
        <f t="shared" si="82"/>
        <v>0</v>
      </c>
      <c r="AT134" s="3945">
        <f t="shared" si="83"/>
        <v>0</v>
      </c>
      <c r="AU134" s="3946">
        <f t="shared" si="84"/>
        <v>0</v>
      </c>
      <c r="AV134" s="3862" t="str">
        <f t="shared" si="45"/>
        <v xml:space="preserve">STATE: ; PDY: ; KKL: ; MHE: ; YNM: </v>
      </c>
      <c r="AW134" s="3886" t="s">
        <v>3773</v>
      </c>
      <c r="AX134" s="3903"/>
    </row>
    <row r="135" spans="1:51" s="2480" customFormat="1" ht="45" customHeight="1">
      <c r="A135" s="3847" t="s">
        <v>3774</v>
      </c>
      <c r="B135" s="3929"/>
      <c r="C135" s="3911" t="s">
        <v>2139</v>
      </c>
      <c r="D135" s="5517"/>
      <c r="E135" s="4011"/>
      <c r="F135" s="3913"/>
      <c r="G135" s="3913"/>
      <c r="H135" s="4003"/>
      <c r="I135" s="4003"/>
      <c r="J135" s="4003"/>
      <c r="K135" s="4003"/>
      <c r="L135" s="5557"/>
      <c r="M135" s="5560"/>
      <c r="N135" s="5548"/>
      <c r="O135" s="5584"/>
      <c r="P135" s="3917"/>
      <c r="Q135" s="3918"/>
      <c r="R135" s="4004"/>
      <c r="S135" s="3919"/>
      <c r="T135" s="3919"/>
      <c r="U135" s="5587"/>
      <c r="V135" s="5554"/>
      <c r="W135" s="5587"/>
      <c r="X135" s="3862" t="str">
        <f t="shared" si="44"/>
        <v xml:space="preserve">STATE: ; PDY: ; KKL: ; MHE: ; YNM: </v>
      </c>
      <c r="Y135" s="3846"/>
      <c r="Z135" s="3846"/>
      <c r="AA135" s="3959">
        <f t="shared" si="47"/>
        <v>0</v>
      </c>
      <c r="AB135" s="3846"/>
      <c r="AC135" s="3945"/>
      <c r="AD135" s="3945"/>
      <c r="AE135" s="3945">
        <f t="shared" si="81"/>
        <v>0</v>
      </c>
      <c r="AF135" s="3846"/>
      <c r="AG135" s="3945"/>
      <c r="AH135" s="3945"/>
      <c r="AI135" s="1551">
        <f t="shared" si="64"/>
        <v>0</v>
      </c>
      <c r="AJ135" s="3846"/>
      <c r="AK135" s="3945"/>
      <c r="AL135" s="3945"/>
      <c r="AM135" s="3945">
        <f t="shared" si="69"/>
        <v>0</v>
      </c>
      <c r="AN135" s="3846"/>
      <c r="AO135" s="3945"/>
      <c r="AP135" s="3945"/>
      <c r="AQ135" s="3945">
        <f t="shared" si="76"/>
        <v>0</v>
      </c>
      <c r="AR135" s="3846"/>
      <c r="AS135" s="3946">
        <f t="shared" si="82"/>
        <v>0</v>
      </c>
      <c r="AT135" s="3945">
        <f t="shared" si="83"/>
        <v>0</v>
      </c>
      <c r="AU135" s="3946">
        <f t="shared" si="84"/>
        <v>0</v>
      </c>
      <c r="AV135" s="3862" t="str">
        <f t="shared" si="45"/>
        <v xml:space="preserve">STATE: ; PDY: ; KKL: ; MHE: ; YNM: </v>
      </c>
      <c r="AW135" s="3886" t="s">
        <v>3774</v>
      </c>
      <c r="AX135" s="3903"/>
    </row>
    <row r="136" spans="1:51" s="2480" customFormat="1" ht="45" customHeight="1">
      <c r="A136" s="3847" t="s">
        <v>3775</v>
      </c>
      <c r="B136" s="3929"/>
      <c r="C136" s="3873" t="s">
        <v>671</v>
      </c>
      <c r="D136" s="5517"/>
      <c r="E136" s="4011"/>
      <c r="F136" s="3913"/>
      <c r="G136" s="3913"/>
      <c r="H136" s="4003"/>
      <c r="I136" s="4003"/>
      <c r="J136" s="4003"/>
      <c r="K136" s="4003"/>
      <c r="L136" s="5557"/>
      <c r="M136" s="5560"/>
      <c r="N136" s="5548"/>
      <c r="O136" s="5584"/>
      <c r="P136" s="3917"/>
      <c r="Q136" s="3918"/>
      <c r="R136" s="4004"/>
      <c r="S136" s="3919"/>
      <c r="T136" s="3919"/>
      <c r="U136" s="5587"/>
      <c r="V136" s="5554"/>
      <c r="W136" s="5587"/>
      <c r="X136" s="3862" t="str">
        <f t="shared" si="44"/>
        <v xml:space="preserve">STATE: ; PDY: ; KKL: ; MHE: ; YNM: </v>
      </c>
      <c r="Y136" s="3846"/>
      <c r="Z136" s="3846"/>
      <c r="AA136" s="3959">
        <f t="shared" si="47"/>
        <v>0</v>
      </c>
      <c r="AB136" s="3846"/>
      <c r="AC136" s="3945"/>
      <c r="AD136" s="3945"/>
      <c r="AE136" s="3945">
        <f t="shared" si="81"/>
        <v>0</v>
      </c>
      <c r="AF136" s="3846"/>
      <c r="AG136" s="3945"/>
      <c r="AH136" s="3945"/>
      <c r="AI136" s="1551">
        <f t="shared" si="64"/>
        <v>0</v>
      </c>
      <c r="AJ136" s="3846"/>
      <c r="AK136" s="3945"/>
      <c r="AL136" s="3945"/>
      <c r="AM136" s="3945">
        <f t="shared" si="69"/>
        <v>0</v>
      </c>
      <c r="AN136" s="3846"/>
      <c r="AO136" s="3945"/>
      <c r="AP136" s="3945"/>
      <c r="AQ136" s="3945">
        <f t="shared" si="76"/>
        <v>0</v>
      </c>
      <c r="AR136" s="3846"/>
      <c r="AS136" s="3946">
        <f t="shared" si="82"/>
        <v>0</v>
      </c>
      <c r="AT136" s="3945">
        <f t="shared" si="83"/>
        <v>0</v>
      </c>
      <c r="AU136" s="3946">
        <f t="shared" si="84"/>
        <v>0</v>
      </c>
      <c r="AV136" s="3862" t="str">
        <f t="shared" si="45"/>
        <v xml:space="preserve">STATE: ; PDY: ; KKL: ; MHE: ; YNM: </v>
      </c>
      <c r="AW136" s="3886" t="s">
        <v>3775</v>
      </c>
      <c r="AX136" s="3903"/>
    </row>
    <row r="137" spans="1:51" s="2480" customFormat="1" ht="45" customHeight="1">
      <c r="A137" s="3847" t="s">
        <v>3776</v>
      </c>
      <c r="B137" s="3929"/>
      <c r="C137" s="3911" t="s">
        <v>2143</v>
      </c>
      <c r="D137" s="5517"/>
      <c r="E137" s="4011"/>
      <c r="F137" s="3913"/>
      <c r="G137" s="3913"/>
      <c r="H137" s="4003"/>
      <c r="I137" s="4003"/>
      <c r="J137" s="4003"/>
      <c r="K137" s="4003"/>
      <c r="L137" s="5557"/>
      <c r="M137" s="5560"/>
      <c r="N137" s="5548"/>
      <c r="O137" s="5584"/>
      <c r="P137" s="3917"/>
      <c r="Q137" s="3918"/>
      <c r="R137" s="4004"/>
      <c r="S137" s="3919"/>
      <c r="T137" s="3919"/>
      <c r="U137" s="5587"/>
      <c r="V137" s="5554"/>
      <c r="W137" s="5587"/>
      <c r="X137" s="3862" t="str">
        <f t="shared" si="44"/>
        <v xml:space="preserve">STATE: ; PDY: ; KKL: ; MHE: ; YNM: </v>
      </c>
      <c r="Y137" s="3846"/>
      <c r="Z137" s="3846"/>
      <c r="AA137" s="3959">
        <f t="shared" si="47"/>
        <v>0</v>
      </c>
      <c r="AB137" s="3846"/>
      <c r="AC137" s="3945"/>
      <c r="AD137" s="3945"/>
      <c r="AE137" s="3945">
        <f t="shared" si="81"/>
        <v>0</v>
      </c>
      <c r="AF137" s="3846"/>
      <c r="AG137" s="3945"/>
      <c r="AH137" s="3945"/>
      <c r="AI137" s="1551">
        <f t="shared" si="64"/>
        <v>0</v>
      </c>
      <c r="AJ137" s="3846"/>
      <c r="AK137" s="3945"/>
      <c r="AL137" s="3945"/>
      <c r="AM137" s="3945">
        <f t="shared" si="69"/>
        <v>0</v>
      </c>
      <c r="AN137" s="3846"/>
      <c r="AO137" s="3945"/>
      <c r="AP137" s="3945"/>
      <c r="AQ137" s="3945">
        <f t="shared" si="76"/>
        <v>0</v>
      </c>
      <c r="AR137" s="3846"/>
      <c r="AS137" s="3946">
        <f t="shared" si="82"/>
        <v>0</v>
      </c>
      <c r="AT137" s="3945">
        <f t="shared" si="83"/>
        <v>0</v>
      </c>
      <c r="AU137" s="3946">
        <f t="shared" si="84"/>
        <v>0</v>
      </c>
      <c r="AV137" s="3862" t="str">
        <f t="shared" si="45"/>
        <v xml:space="preserve">STATE: ; PDY: ; KKL: ; MHE: ; YNM: </v>
      </c>
      <c r="AW137" s="3886" t="s">
        <v>3776</v>
      </c>
      <c r="AX137" s="3903"/>
    </row>
    <row r="138" spans="1:51" s="2480" customFormat="1" ht="45" customHeight="1">
      <c r="A138" s="3847" t="s">
        <v>3777</v>
      </c>
      <c r="B138" s="3929"/>
      <c r="C138" s="3911" t="s">
        <v>2144</v>
      </c>
      <c r="D138" s="5517"/>
      <c r="E138" s="4011"/>
      <c r="F138" s="3913"/>
      <c r="G138" s="3913"/>
      <c r="H138" s="4003"/>
      <c r="I138" s="4003"/>
      <c r="J138" s="4003"/>
      <c r="K138" s="4003"/>
      <c r="L138" s="5557"/>
      <c r="M138" s="5560"/>
      <c r="N138" s="5548"/>
      <c r="O138" s="5584"/>
      <c r="P138" s="3917"/>
      <c r="Q138" s="3918"/>
      <c r="R138" s="4004"/>
      <c r="S138" s="3919"/>
      <c r="T138" s="3919"/>
      <c r="U138" s="5587"/>
      <c r="V138" s="5554"/>
      <c r="W138" s="5587"/>
      <c r="X138" s="3862" t="str">
        <f t="shared" si="44"/>
        <v xml:space="preserve">STATE: ; PDY: ; KKL: ; MHE: ; YNM: </v>
      </c>
      <c r="Y138" s="3846"/>
      <c r="Z138" s="3846"/>
      <c r="AA138" s="3959">
        <f t="shared" si="47"/>
        <v>0</v>
      </c>
      <c r="AB138" s="3846"/>
      <c r="AC138" s="3945"/>
      <c r="AD138" s="3945"/>
      <c r="AE138" s="3945">
        <f t="shared" si="81"/>
        <v>0</v>
      </c>
      <c r="AF138" s="3846"/>
      <c r="AG138" s="3945"/>
      <c r="AH138" s="3945"/>
      <c r="AI138" s="1551">
        <f t="shared" si="64"/>
        <v>0</v>
      </c>
      <c r="AJ138" s="3846"/>
      <c r="AK138" s="3945"/>
      <c r="AL138" s="3945"/>
      <c r="AM138" s="3945">
        <f t="shared" si="69"/>
        <v>0</v>
      </c>
      <c r="AN138" s="3846"/>
      <c r="AO138" s="3945"/>
      <c r="AP138" s="3945"/>
      <c r="AQ138" s="3945">
        <f t="shared" si="76"/>
        <v>0</v>
      </c>
      <c r="AR138" s="3846"/>
      <c r="AS138" s="3946">
        <f t="shared" si="82"/>
        <v>0</v>
      </c>
      <c r="AT138" s="3945">
        <f t="shared" si="83"/>
        <v>0</v>
      </c>
      <c r="AU138" s="3946">
        <f t="shared" si="84"/>
        <v>0</v>
      </c>
      <c r="AV138" s="3862" t="str">
        <f t="shared" si="45"/>
        <v xml:space="preserve">STATE: ; PDY: ; KKL: ; MHE: ; YNM: </v>
      </c>
      <c r="AW138" s="3886" t="s">
        <v>3777</v>
      </c>
      <c r="AX138" s="3903"/>
    </row>
    <row r="139" spans="1:51" s="2480" customFormat="1" ht="45" customHeight="1">
      <c r="A139" s="3889" t="s">
        <v>3778</v>
      </c>
      <c r="B139" s="3929"/>
      <c r="C139" s="3911" t="s">
        <v>621</v>
      </c>
      <c r="D139" s="5517"/>
      <c r="E139" s="4011"/>
      <c r="F139" s="3913"/>
      <c r="G139" s="3913"/>
      <c r="H139" s="4003"/>
      <c r="I139" s="4003"/>
      <c r="J139" s="4003"/>
      <c r="K139" s="4003"/>
      <c r="L139" s="5558"/>
      <c r="M139" s="5561"/>
      <c r="N139" s="5549"/>
      <c r="O139" s="5585"/>
      <c r="P139" s="3917"/>
      <c r="Q139" s="3918"/>
      <c r="R139" s="4004"/>
      <c r="S139" s="3919"/>
      <c r="T139" s="3919"/>
      <c r="U139" s="5588"/>
      <c r="V139" s="5555"/>
      <c r="W139" s="5588"/>
      <c r="X139" s="3862" t="str">
        <f>"STATE: "&amp;AB139&amp;"; PDY: "&amp;AF139&amp;"; KKL: "&amp;AJ139&amp;"; MHE: "&amp;AN139&amp;"; YNM: "&amp;AR139</f>
        <v xml:space="preserve">STATE: ; PDY: ; KKL: ; MHE: ; YNM: </v>
      </c>
      <c r="Y139" s="3846"/>
      <c r="Z139" s="3846"/>
      <c r="AA139" s="3959">
        <f t="shared" si="47"/>
        <v>0</v>
      </c>
      <c r="AB139" s="3846"/>
      <c r="AC139" s="3945"/>
      <c r="AD139" s="3945"/>
      <c r="AE139" s="3945">
        <f t="shared" si="81"/>
        <v>0</v>
      </c>
      <c r="AF139" s="3846"/>
      <c r="AG139" s="3945"/>
      <c r="AH139" s="3945"/>
      <c r="AI139" s="1551">
        <f t="shared" si="64"/>
        <v>0</v>
      </c>
      <c r="AJ139" s="3846"/>
      <c r="AK139" s="3945"/>
      <c r="AL139" s="3945"/>
      <c r="AM139" s="3945">
        <f t="shared" si="69"/>
        <v>0</v>
      </c>
      <c r="AN139" s="3846"/>
      <c r="AO139" s="3945"/>
      <c r="AP139" s="3945"/>
      <c r="AQ139" s="3945">
        <f t="shared" si="76"/>
        <v>0</v>
      </c>
      <c r="AR139" s="3846"/>
      <c r="AS139" s="3946">
        <f t="shared" si="82"/>
        <v>0</v>
      </c>
      <c r="AT139" s="3945">
        <f t="shared" si="83"/>
        <v>0</v>
      </c>
      <c r="AU139" s="3946">
        <f t="shared" si="84"/>
        <v>0</v>
      </c>
      <c r="AV139" s="3862" t="str">
        <f>"STATE: "&amp;AB139&amp;"; PDY: "&amp;AF139&amp;"; KKL: "&amp;AJ139&amp;"; MHE: "&amp;AN139&amp;"; YNM: "&amp;AR139</f>
        <v xml:space="preserve">STATE: ; PDY: ; KKL: ; MHE: ; YNM: </v>
      </c>
      <c r="AW139" s="3892" t="s">
        <v>3778</v>
      </c>
      <c r="AX139" s="3903"/>
    </row>
    <row r="140" spans="1:51" s="2480" customFormat="1" ht="245.25" customHeight="1">
      <c r="A140" s="3905" t="s">
        <v>3779</v>
      </c>
      <c r="B140" s="3906"/>
      <c r="C140" s="3906" t="s">
        <v>3902</v>
      </c>
      <c r="D140" s="3906"/>
      <c r="E140" s="4012"/>
      <c r="F140" s="3907"/>
      <c r="G140" s="3907"/>
      <c r="H140" s="3907"/>
      <c r="I140" s="3907"/>
      <c r="J140" s="3907"/>
      <c r="K140" s="3907"/>
      <c r="L140" s="4013">
        <f>U140</f>
        <v>19850.309523809523</v>
      </c>
      <c r="M140" s="4014">
        <f>L140/100000</f>
        <v>0.19850309523809523</v>
      </c>
      <c r="N140" s="4013">
        <f>V140</f>
        <v>84</v>
      </c>
      <c r="O140" s="4014">
        <f>M140*N140</f>
        <v>16.67426</v>
      </c>
      <c r="P140" s="4015"/>
      <c r="Q140" s="4016"/>
      <c r="R140" s="4016"/>
      <c r="S140" s="4017"/>
      <c r="T140" s="4017"/>
      <c r="U140" s="3884">
        <f>IFERROR(AS140/AT140,0)</f>
        <v>19850.309523809523</v>
      </c>
      <c r="V140" s="3884">
        <f>Z140+AD140+AH140+AL140+AP140</f>
        <v>84</v>
      </c>
      <c r="W140" s="3884">
        <f>U140*V140</f>
        <v>1667426</v>
      </c>
      <c r="X140" s="3862" t="str">
        <f>"STATE: "&amp;AB140&amp;"; PDY: "&amp;AF140&amp;"; KKL: "&amp;AJ140&amp;"; MHE: "&amp;AN140&amp;"; YNM: "&amp;AR140</f>
        <v>STATE: IDSP (2) - Rs.147335/- , RCH (7) - Rs. 176880/-, IMM (1) - Rs.22020/-, NPPCD (1)  - Rs.19968/-, LB (1) - Rs.19968/-, NPCB (4)-Rs.64824 NPCDCS (1) Increment 15972 LB (1)15972  NTEP (6 )=Rs.1,57,656/- NTCP(1) Rs.31,956/- NLEP (2 )-Rs.33024/-RCH RS.250000/-; PDY: IDSP (2) - Rs.36696/- , RCH (18) - Rs. 243324/-, LB (1) -Rs.5592/-, CEA (1) - Rs.7992/-, LB (1) - Rs.7992/-, IMM (1) - Rs.7500/- NTEP:(5)=Rs.65700/- NTCP(1) Rs.6792/-; KKL: IDSP (2) - Rs.43560/- , RCH (6) - Rs.83796/- ,CEA (1) - Rs.7992/-, LB (1) - Rs.7992/-, IMM (1) - Rs.8928/- NTEP(1)-Rs.16,140/-; MHE: IDSP (2) - Rs.33648/-, RCH (1) - Rs.22020/-, NTEP(1), Rs.16,140/-; YNM: IDSP (2) Rs.28428/- , RCH (1) - Rs.30060/-, NTEP(2)-Rs.31,548/-</v>
      </c>
      <c r="Y140" s="4044">
        <v>28956.818179999998</v>
      </c>
      <c r="Z140" s="4044">
        <v>33</v>
      </c>
      <c r="AA140" s="4044">
        <v>955575</v>
      </c>
      <c r="AB140" s="4044" t="s">
        <v>7514</v>
      </c>
      <c r="AC140" s="4044">
        <v>12720</v>
      </c>
      <c r="AD140" s="4044">
        <v>30</v>
      </c>
      <c r="AE140" s="4044">
        <f>AC140*AD140</f>
        <v>381600</v>
      </c>
      <c r="AF140" s="4044" t="s">
        <v>7130</v>
      </c>
      <c r="AG140" s="4044">
        <v>14034</v>
      </c>
      <c r="AH140" s="4044">
        <v>12</v>
      </c>
      <c r="AI140" s="4044">
        <f>AG140*AH140</f>
        <v>168408</v>
      </c>
      <c r="AJ140" s="4044" t="s">
        <v>7021</v>
      </c>
      <c r="AK140" s="4044">
        <f>71808/4</f>
        <v>17952</v>
      </c>
      <c r="AL140" s="4044">
        <v>4</v>
      </c>
      <c r="AM140" s="4044">
        <f>AK140*AL140</f>
        <v>71808</v>
      </c>
      <c r="AN140" s="4044" t="s">
        <v>7139</v>
      </c>
      <c r="AO140" s="4044">
        <v>18007</v>
      </c>
      <c r="AP140" s="4044">
        <v>5</v>
      </c>
      <c r="AQ140" s="4044">
        <f>AO140*AP140</f>
        <v>90035</v>
      </c>
      <c r="AR140" s="4044" t="s">
        <v>7022</v>
      </c>
      <c r="AS140" s="4045">
        <f>AA140+AE140+AI140+AM140+AQ140</f>
        <v>1667426</v>
      </c>
      <c r="AT140" s="4045">
        <f>Z140+AD140+AH140+AL140+AP140</f>
        <v>84</v>
      </c>
      <c r="AU140" s="4045">
        <f>IFERROR((AS140/AT140),0)</f>
        <v>19850.309523809523</v>
      </c>
      <c r="AV140" s="3862" t="str">
        <f>"STATE: "&amp;AB140&amp;"; PDY: "&amp;AF140&amp;"; KKL: "&amp;AJ140&amp;"; MHE: "&amp;AN140&amp;"; YNM: "&amp;AR140</f>
        <v>STATE: IDSP (2) - Rs.147335/- , RCH (7) - Rs. 176880/-, IMM (1) - Rs.22020/-, NPPCD (1)  - Rs.19968/-, LB (1) - Rs.19968/-, NPCB (4)-Rs.64824 NPCDCS (1) Increment 15972 LB (1)15972  NTEP (6 )=Rs.1,57,656/- NTCP(1) Rs.31,956/- NLEP (2 )-Rs.33024/-RCH RS.250000/-; PDY: IDSP (2) - Rs.36696/- , RCH (18) - Rs. 243324/-, LB (1) -Rs.5592/-, CEA (1) - Rs.7992/-, LB (1) - Rs.7992/-, IMM (1) - Rs.7500/- NTEP:(5)=Rs.65700/- NTCP(1) Rs.6792/-; KKL: IDSP (2) - Rs.43560/- , RCH (6) - Rs.83796/- ,CEA (1) - Rs.7992/-, LB (1) - Rs.7992/-, IMM (1) - Rs.8928/- NTEP(1)-Rs.16,140/-; MHE: IDSP (2) - Rs.33648/-, RCH (1) - Rs.22020/-, NTEP(1), Rs.16,140/-; YNM: IDSP (2) Rs.28428/- , RCH (1) - Rs.30060/-, NTEP(2)-Rs.31,548/-</v>
      </c>
      <c r="AW140" s="3909" t="s">
        <v>3779</v>
      </c>
      <c r="AX140" s="3950"/>
      <c r="AY140" s="4986" t="s">
        <v>8116</v>
      </c>
    </row>
    <row r="141" spans="1:51" s="2480" customFormat="1" ht="165.75" customHeight="1">
      <c r="A141" s="3905" t="s">
        <v>3780</v>
      </c>
      <c r="B141" s="3906"/>
      <c r="C141" s="3906" t="s">
        <v>716</v>
      </c>
      <c r="D141" s="3906"/>
      <c r="E141" s="4018"/>
      <c r="F141" s="3907"/>
      <c r="G141" s="3907"/>
      <c r="H141" s="3907"/>
      <c r="I141" s="3907"/>
      <c r="J141" s="3907"/>
      <c r="K141" s="3907"/>
      <c r="L141" s="4013">
        <f>U141</f>
        <v>20978.071428571428</v>
      </c>
      <c r="M141" s="4014">
        <f>L141/100000</f>
        <v>0.20978071428571426</v>
      </c>
      <c r="N141" s="4013">
        <f>V141</f>
        <v>42</v>
      </c>
      <c r="O141" s="4014">
        <f>M141*N141</f>
        <v>8.810789999999999</v>
      </c>
      <c r="P141" s="4015"/>
      <c r="Q141" s="4016"/>
      <c r="R141" s="4016"/>
      <c r="S141" s="4017"/>
      <c r="T141" s="4017"/>
      <c r="U141" s="3884">
        <f>IFERROR(AS141/AT141,0)</f>
        <v>20978.071428571428</v>
      </c>
      <c r="V141" s="3884">
        <f>Z141+AD141+AH141+AL141+AP141</f>
        <v>42</v>
      </c>
      <c r="W141" s="3884">
        <f>U141*V141</f>
        <v>881079</v>
      </c>
      <c r="X141" s="3862" t="str">
        <f>"STATE: "&amp;AB141&amp;"; PDY: "&amp;AF141&amp;"; KKL: "&amp;AJ141&amp;"; MHE: "&amp;AN141&amp;"; YNM: "&amp;AR141</f>
        <v>STATE: IDSP (1) - Rs.23400/-, RCH (1) - Rs. 23400/-, NPPCD (1)  - Rs.9945/-, NPCB (2) - Rs.46800/-; PDY: IDSP (1) -Rs.21060/- , RCH (16) - Rs. 315144/-, CEA (1) - 21804/-, IMM (1) - Rs.20478/-, NTEP (4) - Rs.93600/- NTCP(1) - Rs.18,540/-; KKL: RCH (6) - Rs.127872/-, CEA (1) - 21804/-, IMM (1) - Rs.23400/-, ; MHE: IDSP (1) - Rs.23400/- , IMM (1) - Rs.11700/-; YNM: IDSP (1) - Rs.20232/-, RCH (1) - Rs.46800/-, IMM (1) - Rs.11700/-</v>
      </c>
      <c r="Y141" s="4044">
        <v>20709</v>
      </c>
      <c r="Z141" s="4044">
        <v>5</v>
      </c>
      <c r="AA141" s="4044">
        <f>Y141*Z141</f>
        <v>103545</v>
      </c>
      <c r="AB141" s="4044" t="s">
        <v>7151</v>
      </c>
      <c r="AC141" s="4044">
        <v>20442.75</v>
      </c>
      <c r="AD141" s="4044">
        <v>24</v>
      </c>
      <c r="AE141" s="4044">
        <f>AC141*AD141</f>
        <v>490626</v>
      </c>
      <c r="AF141" s="4044" t="s">
        <v>7755</v>
      </c>
      <c r="AG141" s="4044">
        <v>21634.5</v>
      </c>
      <c r="AH141" s="4044">
        <v>8</v>
      </c>
      <c r="AI141" s="4044">
        <f>AG141*AH141</f>
        <v>173076</v>
      </c>
      <c r="AJ141" s="4046" t="s">
        <v>7756</v>
      </c>
      <c r="AK141" s="4044">
        <v>17550</v>
      </c>
      <c r="AL141" s="4044">
        <v>2</v>
      </c>
      <c r="AM141" s="4044">
        <f>AK141*AL141</f>
        <v>35100</v>
      </c>
      <c r="AN141" s="4044" t="s">
        <v>7131</v>
      </c>
      <c r="AO141" s="4044">
        <v>26244</v>
      </c>
      <c r="AP141" s="4044">
        <v>3</v>
      </c>
      <c r="AQ141" s="4044">
        <f>AO141*AP141</f>
        <v>78732</v>
      </c>
      <c r="AR141" s="4044" t="s">
        <v>6730</v>
      </c>
      <c r="AS141" s="4045">
        <f>AA141+AE141+AI141+AM141+AQ141</f>
        <v>881079</v>
      </c>
      <c r="AT141" s="4045">
        <f>Z141+AD141+AH141+AL141+AP141</f>
        <v>42</v>
      </c>
      <c r="AU141" s="4045">
        <f>IFERROR((AS141/AT141),0)</f>
        <v>20978.071428571428</v>
      </c>
      <c r="AV141" s="3862" t="str">
        <f>"STATE: "&amp;AB141&amp;"; PDY: "&amp;AF141&amp;"; KKL: "&amp;AJ141&amp;"; MHE: "&amp;AN141&amp;"; YNM: "&amp;AR141</f>
        <v>STATE: IDSP (1) - Rs.23400/-, RCH (1) - Rs. 23400/-, NPPCD (1)  - Rs.9945/-, NPCB (2) - Rs.46800/-; PDY: IDSP (1) -Rs.21060/- , RCH (16) - Rs. 315144/-, CEA (1) - 21804/-, IMM (1) - Rs.20478/-, NTEP (4) - Rs.93600/- NTCP(1) - Rs.18,540/-; KKL: RCH (6) - Rs.127872/-, CEA (1) - 21804/-, IMM (1) - Rs.23400/-, ; MHE: IDSP (1) - Rs.23400/- , IMM (1) - Rs.11700/-; YNM: IDSP (1) - Rs.20232/-, RCH (1) - Rs.46800/-, IMM (1) - Rs.11700/-</v>
      </c>
      <c r="AW141" s="3909" t="s">
        <v>3780</v>
      </c>
      <c r="AX141" s="3950"/>
      <c r="AY141" s="4986" t="s">
        <v>8116</v>
      </c>
    </row>
    <row r="142" spans="1:51" s="2480" customFormat="1" ht="84.75" customHeight="1">
      <c r="A142" s="3905" t="s">
        <v>5681</v>
      </c>
      <c r="B142" s="3906"/>
      <c r="C142" s="3906" t="s">
        <v>5682</v>
      </c>
      <c r="D142" s="3906"/>
      <c r="E142" s="3906"/>
      <c r="F142" s="3907"/>
      <c r="G142" s="3907"/>
      <c r="H142" s="3907"/>
      <c r="I142" s="3907"/>
      <c r="J142" s="3907"/>
      <c r="K142" s="3907"/>
      <c r="L142" s="4020">
        <f>U142</f>
        <v>3000</v>
      </c>
      <c r="M142" s="4014">
        <f>L142/100000</f>
        <v>0.03</v>
      </c>
      <c r="N142" s="4020">
        <f>V142</f>
        <v>98</v>
      </c>
      <c r="O142" s="4021">
        <f>M142*N142</f>
        <v>2.94</v>
      </c>
      <c r="P142" s="4019"/>
      <c r="Q142" s="4022"/>
      <c r="R142" s="4016"/>
      <c r="S142" s="3873"/>
      <c r="T142" s="3873"/>
      <c r="U142" s="3846">
        <f>IFERROR(AS142/AT142,0)</f>
        <v>3000</v>
      </c>
      <c r="V142" s="3846">
        <f>Z142+AD142+AH142+AL142+AP142</f>
        <v>98</v>
      </c>
      <c r="W142" s="3846">
        <f>U142*V142</f>
        <v>294000</v>
      </c>
      <c r="X142" s="3862" t="str">
        <f>"STATE: "&amp;AB142&amp;"; PDY: "&amp;AF142&amp;"; KKL: "&amp;AJ142&amp;"; MHE: "&amp;AN142&amp;"; YNM: "&amp;AR142</f>
        <v xml:space="preserve">STATE: Fund for NHM staff Welfare; PDY: ; KKL: ; MHE: ; YNM: </v>
      </c>
      <c r="Y142" s="3884">
        <v>3000</v>
      </c>
      <c r="Z142" s="3884">
        <v>98</v>
      </c>
      <c r="AA142" s="3884">
        <f>Y142*Z142</f>
        <v>294000</v>
      </c>
      <c r="AB142" s="3862" t="s">
        <v>7142</v>
      </c>
      <c r="AC142" s="3846"/>
      <c r="AD142" s="3846"/>
      <c r="AE142" s="3846">
        <f>AC142*AD142</f>
        <v>0</v>
      </c>
      <c r="AF142" s="3846"/>
      <c r="AG142" s="3846"/>
      <c r="AH142" s="3846"/>
      <c r="AI142" s="3846">
        <f>AG142*AH142</f>
        <v>0</v>
      </c>
      <c r="AJ142" s="3846"/>
      <c r="AK142" s="3846"/>
      <c r="AL142" s="3846"/>
      <c r="AM142" s="3846">
        <f>AK142*AL142</f>
        <v>0</v>
      </c>
      <c r="AN142" s="3846"/>
      <c r="AO142" s="3846"/>
      <c r="AP142" s="3846"/>
      <c r="AQ142" s="3846">
        <f>AO142*AP142</f>
        <v>0</v>
      </c>
      <c r="AR142" s="3846"/>
      <c r="AS142" s="3864">
        <f>AA142+AE142+AI142+AM142+AQ142</f>
        <v>294000</v>
      </c>
      <c r="AT142" s="3846">
        <f>Z142+AD142+AH142+AL142+AP142</f>
        <v>98</v>
      </c>
      <c r="AU142" s="3864">
        <f>IFERROR((AS142/AT142),0)</f>
        <v>3000</v>
      </c>
      <c r="AV142" s="3862" t="str">
        <f>"STATE: "&amp;AB142&amp;"; PDY: "&amp;AF142&amp;"; KKL: "&amp;AJ142&amp;"; MHE: "&amp;AN142&amp;"; YNM: "&amp;AR142</f>
        <v xml:space="preserve">STATE: Fund for NHM staff Welfare; PDY: ; KKL: ; MHE: ; YNM: </v>
      </c>
      <c r="AW142" s="3909" t="s">
        <v>5681</v>
      </c>
      <c r="AX142" s="3902" t="s">
        <v>6237</v>
      </c>
      <c r="AY142" s="4986" t="s">
        <v>7897</v>
      </c>
    </row>
    <row r="143" spans="1:51" ht="26.25" customHeight="1">
      <c r="AC143" s="4025"/>
      <c r="AD143" s="4025"/>
      <c r="AE143" s="4025"/>
      <c r="AF143" s="4024">
        <f>AF142/26</f>
        <v>0</v>
      </c>
      <c r="AI143" s="3367">
        <f>137244+30048</f>
        <v>167292</v>
      </c>
      <c r="AM143" s="2498"/>
    </row>
    <row r="144" spans="1:51" ht="26.25" customHeight="1">
      <c r="Y144" s="4025"/>
      <c r="Z144" s="4025"/>
      <c r="AA144" s="4025"/>
      <c r="AB144" s="3367"/>
      <c r="AF144" s="3368"/>
      <c r="AI144" s="1016">
        <f>AI143/12</f>
        <v>13941</v>
      </c>
      <c r="AX144" s="1016"/>
    </row>
    <row r="145" spans="25:39" ht="26.25" customHeight="1">
      <c r="Y145" s="4026"/>
      <c r="Z145" s="4027"/>
      <c r="AA145" s="4025"/>
      <c r="AM145" s="3368"/>
    </row>
    <row r="146" spans="25:39" ht="26.25" customHeight="1">
      <c r="AF146" s="2498"/>
    </row>
  </sheetData>
  <sheetProtection formatCells="0" formatColumns="0" formatRows="0" autoFilter="0"/>
  <autoFilter ref="A6:BE144"/>
  <mergeCells count="83">
    <mergeCell ref="V117:V127"/>
    <mergeCell ref="W117:W127"/>
    <mergeCell ref="L129:L139"/>
    <mergeCell ref="M129:M139"/>
    <mergeCell ref="N129:N139"/>
    <mergeCell ref="O129:O139"/>
    <mergeCell ref="U129:U139"/>
    <mergeCell ref="V129:V139"/>
    <mergeCell ref="W129:W139"/>
    <mergeCell ref="L117:L127"/>
    <mergeCell ref="M117:M127"/>
    <mergeCell ref="N117:N127"/>
    <mergeCell ref="O117:O127"/>
    <mergeCell ref="U117:U127"/>
    <mergeCell ref="U92:U102"/>
    <mergeCell ref="V92:V102"/>
    <mergeCell ref="W92:W102"/>
    <mergeCell ref="L105:L115"/>
    <mergeCell ref="M105:M115"/>
    <mergeCell ref="N105:N115"/>
    <mergeCell ref="O105:O115"/>
    <mergeCell ref="U105:U115"/>
    <mergeCell ref="V105:V115"/>
    <mergeCell ref="W105:W115"/>
    <mergeCell ref="F92:F102"/>
    <mergeCell ref="L92:L102"/>
    <mergeCell ref="M92:M102"/>
    <mergeCell ref="N92:N102"/>
    <mergeCell ref="O92:O102"/>
    <mergeCell ref="V68:V78"/>
    <mergeCell ref="W68:W78"/>
    <mergeCell ref="L80:L90"/>
    <mergeCell ref="M80:M90"/>
    <mergeCell ref="N80:N90"/>
    <mergeCell ref="O80:O90"/>
    <mergeCell ref="U80:U90"/>
    <mergeCell ref="V80:V90"/>
    <mergeCell ref="W80:W90"/>
    <mergeCell ref="L68:L78"/>
    <mergeCell ref="M68:M78"/>
    <mergeCell ref="N68:N78"/>
    <mergeCell ref="O68:O78"/>
    <mergeCell ref="U68:U78"/>
    <mergeCell ref="O43:O53"/>
    <mergeCell ref="U43:U53"/>
    <mergeCell ref="V43:V53"/>
    <mergeCell ref="W43:W53"/>
    <mergeCell ref="L55:L65"/>
    <mergeCell ref="M55:M65"/>
    <mergeCell ref="N55:N65"/>
    <mergeCell ref="O55:O65"/>
    <mergeCell ref="U55:U65"/>
    <mergeCell ref="V55:V65"/>
    <mergeCell ref="W55:W65"/>
    <mergeCell ref="BC1:BC2"/>
    <mergeCell ref="BD1:BD2"/>
    <mergeCell ref="BE1:BE2"/>
    <mergeCell ref="A1:C1"/>
    <mergeCell ref="D55:D65"/>
    <mergeCell ref="A2:A4"/>
    <mergeCell ref="L30:L41"/>
    <mergeCell ref="M30:M41"/>
    <mergeCell ref="N30:N41"/>
    <mergeCell ref="O30:O41"/>
    <mergeCell ref="U30:U41"/>
    <mergeCell ref="V30:V41"/>
    <mergeCell ref="W30:W41"/>
    <mergeCell ref="L43:L53"/>
    <mergeCell ref="M43:M53"/>
    <mergeCell ref="N43:N53"/>
    <mergeCell ref="D68:D78"/>
    <mergeCell ref="D30:D41"/>
    <mergeCell ref="D43:D53"/>
    <mergeCell ref="A5:A6"/>
    <mergeCell ref="B5:B6"/>
    <mergeCell ref="C5:C6"/>
    <mergeCell ref="D5:D6"/>
    <mergeCell ref="D9:D12"/>
    <mergeCell ref="D117:D127"/>
    <mergeCell ref="D129:D139"/>
    <mergeCell ref="D80:D90"/>
    <mergeCell ref="D92:D102"/>
    <mergeCell ref="D105:D115"/>
  </mergeCells>
  <phoneticPr fontId="38" type="noConversion"/>
  <pageMargins left="0.7" right="0.7" top="0.75" bottom="0.75" header="0.3" footer="0.3"/>
  <pageSetup orientation="portrait" horizontalDpi="4294967295" verticalDpi="4294967295" r:id="rId1"/>
</worksheet>
</file>

<file path=xl/worksheets/sheet32.xml><?xml version="1.0" encoding="utf-8"?>
<worksheet xmlns="http://schemas.openxmlformats.org/spreadsheetml/2006/main" xmlns:r="http://schemas.openxmlformats.org/officeDocument/2006/relationships">
  <sheetPr codeName="Sheet46">
    <pageSetUpPr fitToPage="1"/>
  </sheetPr>
  <dimension ref="A1:BE211"/>
  <sheetViews>
    <sheetView view="pageBreakPreview" zoomScale="90" zoomScaleNormal="50" zoomScaleSheetLayoutView="90" workbookViewId="0">
      <pane xSplit="10" ySplit="4" topLeftCell="AF25" activePane="bottomRight" state="frozen"/>
      <selection pane="topRight" activeCell="K1" sqref="K1"/>
      <selection pane="bottomLeft" activeCell="A5" sqref="A5"/>
      <selection pane="bottomRight" activeCell="B27" sqref="B27"/>
    </sheetView>
  </sheetViews>
  <sheetFormatPr defaultColWidth="9.140625" defaultRowHeight="15"/>
  <cols>
    <col min="1" max="1" width="12.28515625" style="546" customWidth="1"/>
    <col min="2" max="2" width="23.7109375" style="548" bestFit="1" customWidth="1"/>
    <col min="3" max="3" width="24.5703125" style="548" bestFit="1" customWidth="1"/>
    <col min="4" max="4" width="15.7109375" style="549" bestFit="1" customWidth="1"/>
    <col min="5" max="5" width="64.28515625" style="550" bestFit="1" customWidth="1"/>
    <col min="6" max="6" width="8.5703125" style="551" bestFit="1" customWidth="1"/>
    <col min="7" max="7" width="27.140625" style="551" bestFit="1" customWidth="1"/>
    <col min="8" max="8" width="28" style="551" hidden="1" customWidth="1"/>
    <col min="9" max="9" width="31.7109375" style="546" hidden="1" customWidth="1"/>
    <col min="10" max="10" width="27" style="546" hidden="1" customWidth="1"/>
    <col min="11" max="11" width="17.7109375" style="546" hidden="1" customWidth="1"/>
    <col min="12" max="12" width="27" style="546" hidden="1" customWidth="1"/>
    <col min="13" max="13" width="21.28515625" style="546" hidden="1" customWidth="1"/>
    <col min="14" max="14" width="18" style="546" hidden="1" customWidth="1"/>
    <col min="15" max="15" width="18.85546875" style="551" bestFit="1" customWidth="1"/>
    <col min="16" max="16" width="20.85546875" style="552" bestFit="1" customWidth="1"/>
    <col min="17" max="17" width="19.5703125" style="553" bestFit="1" customWidth="1"/>
    <col min="18" max="18" width="20.85546875" style="552" bestFit="1" customWidth="1"/>
    <col min="19" max="19" width="29.85546875" style="964" customWidth="1"/>
    <col min="20" max="20" width="23.140625" style="550" bestFit="1" customWidth="1"/>
    <col min="21" max="21" width="24.42578125" style="554" hidden="1" customWidth="1"/>
    <col min="22" max="22" width="23.42578125" style="504" hidden="1" customWidth="1"/>
    <col min="23" max="23" width="8.42578125" style="547" hidden="1" customWidth="1"/>
    <col min="24" max="24" width="16.5703125" style="547" bestFit="1" customWidth="1"/>
    <col min="25" max="25" width="16.7109375" style="547" bestFit="1" customWidth="1"/>
    <col min="26" max="26" width="21.5703125" style="547" bestFit="1" customWidth="1"/>
    <col min="27" max="27" width="32.7109375" style="547" customWidth="1"/>
    <col min="28" max="28" width="18.85546875" style="547" bestFit="1" customWidth="1"/>
    <col min="29" max="29" width="19.5703125" style="547" bestFit="1" customWidth="1"/>
    <col min="30" max="30" width="21.42578125" style="547" customWidth="1"/>
    <col min="31" max="31" width="39.7109375" style="547" customWidth="1"/>
    <col min="32" max="32" width="18.85546875" style="547" bestFit="1" customWidth="1"/>
    <col min="33" max="33" width="16.7109375" style="547" bestFit="1" customWidth="1"/>
    <col min="34" max="34" width="20" style="547" bestFit="1" customWidth="1"/>
    <col min="35" max="35" width="53.7109375" style="547" bestFit="1" customWidth="1"/>
    <col min="36" max="36" width="18.85546875" style="547" bestFit="1" customWidth="1"/>
    <col min="37" max="37" width="19.5703125" style="547" bestFit="1" customWidth="1"/>
    <col min="38" max="38" width="20" style="547" bestFit="1" customWidth="1"/>
    <col min="39" max="39" width="49.140625" style="547" bestFit="1" customWidth="1"/>
    <col min="40" max="40" width="18.85546875" style="547" bestFit="1" customWidth="1"/>
    <col min="41" max="41" width="16.7109375" style="547" bestFit="1" customWidth="1"/>
    <col min="42" max="42" width="19.5703125" style="547" bestFit="1" customWidth="1"/>
    <col min="43" max="43" width="48" style="547" bestFit="1" customWidth="1"/>
    <col min="44" max="44" width="18.85546875" style="547" bestFit="1" customWidth="1"/>
    <col min="45" max="45" width="16.7109375" style="547" bestFit="1" customWidth="1"/>
    <col min="46" max="46" width="20" style="547" bestFit="1" customWidth="1"/>
    <col min="47" max="47" width="51" style="547" bestFit="1" customWidth="1"/>
    <col min="48" max="48" width="21.5703125" style="547" customWidth="1"/>
    <col min="49" max="49" width="17.85546875" style="547" bestFit="1" customWidth="1"/>
    <col min="50" max="50" width="20" style="547" bestFit="1" customWidth="1"/>
    <col min="51" max="51" width="102.28515625" style="548" bestFit="1" customWidth="1"/>
    <col min="52" max="52" width="12.42578125" style="547" bestFit="1" customWidth="1"/>
    <col min="53" max="53" width="36" style="3695" bestFit="1" customWidth="1"/>
    <col min="54" max="54" width="14.85546875" style="547" bestFit="1" customWidth="1"/>
    <col min="55" max="55" width="12.85546875" style="547" bestFit="1" customWidth="1"/>
    <col min="56" max="16384" width="9.140625" style="547"/>
  </cols>
  <sheetData>
    <row r="1" spans="1:57" s="2499" customFormat="1" ht="15.75">
      <c r="A1" s="5590" t="s">
        <v>5160</v>
      </c>
      <c r="B1" s="5590"/>
      <c r="C1" s="5590"/>
      <c r="D1" s="5590"/>
      <c r="F1" s="2500"/>
      <c r="G1" s="2501" t="s">
        <v>3836</v>
      </c>
      <c r="H1" s="2502" t="s">
        <v>70</v>
      </c>
      <c r="I1" s="2503" t="s">
        <v>4345</v>
      </c>
      <c r="J1" s="2503"/>
      <c r="K1" s="2504" t="s">
        <v>85</v>
      </c>
      <c r="L1" s="2505"/>
      <c r="M1" s="2505"/>
      <c r="N1" s="2505"/>
      <c r="O1" s="2505"/>
      <c r="P1" s="2505"/>
      <c r="Q1" s="2505"/>
      <c r="R1" s="2505"/>
      <c r="S1" s="2505"/>
      <c r="T1" s="2505"/>
      <c r="U1" s="2505"/>
      <c r="V1" s="2506"/>
      <c r="W1" s="2505"/>
      <c r="X1" s="2505"/>
      <c r="Y1" s="2505"/>
      <c r="Z1" s="2505"/>
      <c r="AA1" s="2505"/>
      <c r="AB1" s="2505"/>
      <c r="AC1" s="2505"/>
      <c r="AD1" s="2505"/>
      <c r="AE1" s="2505"/>
      <c r="AF1" s="2505"/>
      <c r="AG1" s="2505"/>
      <c r="AH1" s="2505"/>
      <c r="AI1" s="2505"/>
      <c r="AJ1" s="2505"/>
      <c r="AK1" s="2505"/>
      <c r="AL1" s="2505"/>
      <c r="AM1" s="2505"/>
      <c r="AN1" s="2505"/>
      <c r="AO1" s="2505"/>
      <c r="AP1" s="2505"/>
      <c r="AQ1" s="2505"/>
      <c r="AR1" s="1882"/>
      <c r="AS1" s="1882"/>
      <c r="AT1" s="1882"/>
      <c r="AU1" s="1882"/>
      <c r="AV1" s="1882"/>
      <c r="AW1" s="1882"/>
      <c r="AX1" s="1882"/>
      <c r="AY1" s="3691"/>
      <c r="AZ1" s="2507"/>
      <c r="BA1" s="3692"/>
      <c r="BB1" s="2507"/>
      <c r="BC1" s="2507"/>
      <c r="BD1" s="2507"/>
      <c r="BE1" s="2507"/>
    </row>
    <row r="2" spans="1:57" s="2509" customFormat="1" ht="31.5">
      <c r="A2" s="2508" t="str">
        <f>HYPERLINK("#Index!A4", "Index Pg")</f>
        <v>Index Pg</v>
      </c>
      <c r="B2" s="3696" t="str">
        <f>HYPERLINK("#'Budget Summary I'!A1:AL1", "Budget Summary I")</f>
        <v>Budget Summary I</v>
      </c>
      <c r="C2" s="3696" t="str">
        <f>HYPERLINK("#'Budget Summary II'!A3:B5", "Budget Summary II")</f>
        <v>Budget Summary II</v>
      </c>
      <c r="D2" s="2237" t="str">
        <f>HYPERLINK("#'Summary of Abstracts'!A2", "Summary of Abst.")</f>
        <v>Summary of Abst.</v>
      </c>
      <c r="F2" s="2500"/>
      <c r="G2" s="2510">
        <f>R11+R12+R13+R14+R15+R16+R21+R22+R23+R24+R25+R26+R27+R33+R34+R35+R50+R70+R73+R74+R94+R95+R100+R111+R112+R120+R146+R163</f>
        <v>19.728000000000002</v>
      </c>
      <c r="H2" s="1894">
        <f>R8+R9+R10+R18+R28+R29+R30+R31+R48+R51+R52+R53+R65+R66+R69+R71+R72+R89+R92+R96+R97+R98+R109+R113+R114+R115+R122+R136+R149+R150+R164+R165+R166+R177</f>
        <v>151.31227999999999</v>
      </c>
      <c r="I2" s="2510">
        <f>R36+R37+R38+R39+R40+R41+R45+R47+R54+R55+R56+R57+R58+R59+R62+R63+R64+R75+R76+R77+R78+R79+R80+R81+R82+R83+R84+R88+R91+R101+R102+R103+R104+R105+R117+R121+R124+R125+R126+R127+R128+R129+R133+R134+R138+R139+R140+R151+R153+R154+R155+R156+R160+R161+R167+R168+R169</f>
        <v>75.002879970978896</v>
      </c>
      <c r="J2" s="2510"/>
      <c r="K2" s="2510">
        <f>R17+R32+R42+R43+R44+R46+R60+R61+R86+R87+R99+R106+R107+R108+R123+R130+R131+R132+R137+R141+R142+R143+R144+R158+R159+R170+R171+R173+R175+R176</f>
        <v>26.058960000000003</v>
      </c>
      <c r="L2" s="2511"/>
      <c r="M2" s="2511"/>
      <c r="N2" s="2511"/>
      <c r="O2" s="2511"/>
      <c r="P2" s="2512"/>
      <c r="Q2" s="2512"/>
      <c r="R2" s="2512"/>
      <c r="S2" s="1894"/>
      <c r="T2" s="1894"/>
      <c r="U2" s="1894"/>
      <c r="V2" s="1894"/>
      <c r="W2" s="1894"/>
      <c r="X2" s="1894"/>
      <c r="Y2" s="1894"/>
      <c r="Z2" s="1894"/>
      <c r="AA2" s="1894"/>
      <c r="AB2" s="1894"/>
      <c r="AC2" s="1894"/>
      <c r="AD2" s="1894"/>
      <c r="AE2" s="1894"/>
      <c r="AF2" s="1894"/>
      <c r="AG2" s="1894"/>
      <c r="AH2" s="1894"/>
      <c r="AI2" s="1894"/>
      <c r="AJ2" s="1894"/>
      <c r="AK2" s="1894"/>
      <c r="AL2" s="1894"/>
      <c r="AM2" s="1894"/>
      <c r="AN2" s="2513"/>
      <c r="AO2" s="2513"/>
      <c r="AP2" s="2513"/>
      <c r="AQ2" s="2513"/>
      <c r="AR2" s="2513"/>
      <c r="AS2" s="2513"/>
      <c r="AT2" s="2513"/>
      <c r="AU2" s="2513"/>
      <c r="AV2" s="2513"/>
      <c r="AW2" s="2513"/>
      <c r="AX2" s="2513"/>
      <c r="AY2" s="3691"/>
      <c r="AZ2" s="2514"/>
      <c r="BA2" s="3693"/>
      <c r="BB2" s="2514"/>
      <c r="BC2" s="2514"/>
      <c r="BD2" s="2514"/>
      <c r="BE2" s="2514"/>
    </row>
    <row r="3" spans="1:57" s="2515" customFormat="1" ht="15.75">
      <c r="A3" s="5589" t="s">
        <v>4800</v>
      </c>
      <c r="B3" s="5589" t="s">
        <v>54</v>
      </c>
      <c r="C3" s="5589"/>
      <c r="D3" s="5589"/>
      <c r="E3" s="5589" t="s">
        <v>55</v>
      </c>
      <c r="F3" s="5589" t="s">
        <v>56</v>
      </c>
      <c r="G3" s="5589" t="s">
        <v>57</v>
      </c>
      <c r="H3" s="5304" t="s">
        <v>4603</v>
      </c>
      <c r="I3" s="5304"/>
      <c r="J3" s="5304"/>
      <c r="K3" s="5304"/>
      <c r="L3" s="5304"/>
      <c r="M3" s="5304"/>
      <c r="N3" s="5304" t="s">
        <v>7689</v>
      </c>
      <c r="O3" s="5304"/>
      <c r="P3" s="5304"/>
      <c r="Q3" s="5304"/>
      <c r="R3" s="5304"/>
      <c r="S3" s="5304"/>
      <c r="T3" s="5305" t="s">
        <v>4643</v>
      </c>
      <c r="U3" s="5305"/>
      <c r="V3" s="5592"/>
      <c r="X3" s="5327" t="s">
        <v>5743</v>
      </c>
      <c r="Y3" s="5327"/>
      <c r="Z3" s="5327"/>
      <c r="AA3" s="5327"/>
      <c r="AB3" s="5330" t="s">
        <v>5744</v>
      </c>
      <c r="AC3" s="5330"/>
      <c r="AD3" s="5330"/>
      <c r="AE3" s="5330"/>
      <c r="AF3" s="5331" t="s">
        <v>5745</v>
      </c>
      <c r="AG3" s="5331"/>
      <c r="AH3" s="5331"/>
      <c r="AI3" s="5331"/>
      <c r="AJ3" s="5332" t="s">
        <v>5746</v>
      </c>
      <c r="AK3" s="5332"/>
      <c r="AL3" s="5332"/>
      <c r="AM3" s="5332"/>
      <c r="AN3" s="5333" t="s">
        <v>5747</v>
      </c>
      <c r="AO3" s="5333"/>
      <c r="AP3" s="5333"/>
      <c r="AQ3" s="5333"/>
      <c r="AR3" s="5334" t="s">
        <v>5748</v>
      </c>
      <c r="AS3" s="5334"/>
      <c r="AT3" s="5334"/>
      <c r="AU3" s="5334"/>
      <c r="AV3" s="5330" t="s">
        <v>5749</v>
      </c>
      <c r="AW3" s="5330"/>
      <c r="AX3" s="5330"/>
      <c r="AY3" s="3697"/>
      <c r="BA3" s="3694"/>
    </row>
    <row r="4" spans="1:57" s="2517" customFormat="1" ht="105" customHeight="1">
      <c r="A4" s="5589"/>
      <c r="B4" s="5589"/>
      <c r="C4" s="5589"/>
      <c r="D4" s="5589"/>
      <c r="E4" s="5589"/>
      <c r="F4" s="5589"/>
      <c r="G4" s="5589"/>
      <c r="H4" s="1898" t="s">
        <v>4604</v>
      </c>
      <c r="I4" s="1898" t="s">
        <v>4611</v>
      </c>
      <c r="J4" s="1898"/>
      <c r="K4" s="1898" t="s">
        <v>4605</v>
      </c>
      <c r="L4" s="1898" t="s">
        <v>4612</v>
      </c>
      <c r="M4" s="1898" t="s">
        <v>2527</v>
      </c>
      <c r="N4" s="1899" t="s">
        <v>58</v>
      </c>
      <c r="O4" s="1899" t="s">
        <v>59</v>
      </c>
      <c r="P4" s="2067" t="s">
        <v>60</v>
      </c>
      <c r="Q4" s="1899" t="s">
        <v>61</v>
      </c>
      <c r="R4" s="2067" t="s">
        <v>62</v>
      </c>
      <c r="S4" s="1899" t="s">
        <v>5545</v>
      </c>
      <c r="T4" s="2516" t="s">
        <v>2529</v>
      </c>
      <c r="U4" s="1902" t="s">
        <v>4644</v>
      </c>
      <c r="V4" s="2068" t="s">
        <v>4657</v>
      </c>
      <c r="X4" s="2728" t="s">
        <v>5750</v>
      </c>
      <c r="Y4" s="2728" t="s">
        <v>61</v>
      </c>
      <c r="Z4" s="2728" t="s">
        <v>5751</v>
      </c>
      <c r="AA4" s="2729" t="s">
        <v>5752</v>
      </c>
      <c r="AB4" s="2730" t="s">
        <v>5750</v>
      </c>
      <c r="AC4" s="2730" t="s">
        <v>61</v>
      </c>
      <c r="AD4" s="2728" t="s">
        <v>5751</v>
      </c>
      <c r="AE4" s="2729" t="s">
        <v>5752</v>
      </c>
      <c r="AF4" s="2730" t="s">
        <v>5750</v>
      </c>
      <c r="AG4" s="2730" t="s">
        <v>61</v>
      </c>
      <c r="AH4" s="2728" t="s">
        <v>5751</v>
      </c>
      <c r="AI4" s="2729" t="s">
        <v>5752</v>
      </c>
      <c r="AJ4" s="2730" t="s">
        <v>5750</v>
      </c>
      <c r="AK4" s="2730" t="s">
        <v>61</v>
      </c>
      <c r="AL4" s="2728" t="s">
        <v>5751</v>
      </c>
      <c r="AM4" s="2729" t="s">
        <v>5752</v>
      </c>
      <c r="AN4" s="2730" t="s">
        <v>5750</v>
      </c>
      <c r="AO4" s="2730" t="s">
        <v>61</v>
      </c>
      <c r="AP4" s="2728" t="s">
        <v>5751</v>
      </c>
      <c r="AQ4" s="2729" t="s">
        <v>5752</v>
      </c>
      <c r="AR4" s="2730" t="s">
        <v>5750</v>
      </c>
      <c r="AS4" s="2730" t="s">
        <v>61</v>
      </c>
      <c r="AT4" s="2728" t="s">
        <v>5751</v>
      </c>
      <c r="AU4" s="2729" t="s">
        <v>5752</v>
      </c>
      <c r="AV4" s="2728" t="s">
        <v>5751</v>
      </c>
      <c r="AW4" s="2731" t="s">
        <v>5753</v>
      </c>
      <c r="AX4" s="2728" t="s">
        <v>5754</v>
      </c>
      <c r="AY4" s="3346" t="s">
        <v>5752</v>
      </c>
      <c r="AZ4" s="5593" t="s">
        <v>6298</v>
      </c>
      <c r="BA4" s="5593"/>
    </row>
    <row r="5" spans="1:57" s="2525" customFormat="1" ht="38.25" customHeight="1">
      <c r="A5" s="2517"/>
      <c r="B5" s="2518">
        <v>16.100000000000001</v>
      </c>
      <c r="C5" s="2518">
        <v>16</v>
      </c>
      <c r="D5" s="2519"/>
      <c r="E5" s="2518" t="s">
        <v>2150</v>
      </c>
      <c r="F5" s="2520"/>
      <c r="G5" s="2520"/>
      <c r="H5" s="2520"/>
      <c r="I5" s="2520"/>
      <c r="J5" s="2537"/>
      <c r="K5" s="2520"/>
      <c r="L5" s="2520"/>
      <c r="M5" s="2520"/>
      <c r="N5" s="2520"/>
      <c r="O5" s="2520"/>
      <c r="P5" s="2521"/>
      <c r="Q5" s="2520"/>
      <c r="R5" s="2521">
        <f>R6+R19+R67+R118+R147</f>
        <v>272.10211997097889</v>
      </c>
      <c r="S5" s="2522"/>
      <c r="T5" s="2523"/>
      <c r="U5" s="2069">
        <f>U6</f>
        <v>0</v>
      </c>
      <c r="V5" s="2524">
        <f>V6+V19+V67+V118+V147</f>
        <v>0</v>
      </c>
      <c r="Z5" s="2521">
        <f>Z6+Z19+Z67+Z118+Z147</f>
        <v>27110211.997097891</v>
      </c>
      <c r="AD5" s="2521">
        <f>AD6+AD19+AD67+AD118+AD147</f>
        <v>10085739.99999805</v>
      </c>
      <c r="AH5" s="2521">
        <f>AH6+AH19+AH67+AH118+AH147</f>
        <v>9518841.997200001</v>
      </c>
      <c r="AL5" s="2521">
        <f>AL6+AL19+AL67+AL118+AL147</f>
        <v>2875613.99989984</v>
      </c>
      <c r="AP5" s="2521">
        <f>AP6+AP19+AP67+AP118+AP147</f>
        <v>1365112</v>
      </c>
      <c r="AT5" s="2521">
        <f>AT6+AT19+AT67+AT118+AT147</f>
        <v>1413008</v>
      </c>
      <c r="AV5" s="2521">
        <f>AV6+AV19+AV67+AV118+AV147</f>
        <v>27110211.997097891</v>
      </c>
      <c r="AY5" s="2556"/>
      <c r="AZ5" s="3690">
        <v>16.100000000000001</v>
      </c>
      <c r="BA5" s="2537"/>
    </row>
    <row r="6" spans="1:57" s="2525" customFormat="1" ht="38.25" customHeight="1">
      <c r="A6" s="2517" t="s">
        <v>4337</v>
      </c>
      <c r="B6" s="2526" t="s">
        <v>3357</v>
      </c>
      <c r="C6" s="2526">
        <v>16.100000000000001</v>
      </c>
      <c r="D6" s="2527"/>
      <c r="E6" s="2526" t="s">
        <v>2151</v>
      </c>
      <c r="F6" s="2528"/>
      <c r="G6" s="2586"/>
      <c r="H6" s="2528"/>
      <c r="I6" s="2528"/>
      <c r="J6" s="2537"/>
      <c r="K6" s="2528"/>
      <c r="L6" s="2528"/>
      <c r="M6" s="2528"/>
      <c r="N6" s="2528"/>
      <c r="O6" s="2528"/>
      <c r="P6" s="2529"/>
      <c r="Q6" s="2528"/>
      <c r="R6" s="3091">
        <f>R7+SUM(R11:R18)</f>
        <v>4.1100000000000003</v>
      </c>
      <c r="S6" s="3092"/>
      <c r="T6" s="3093"/>
      <c r="U6" s="5591"/>
      <c r="V6" s="3094">
        <f>V7+SUM(V11:V18)</f>
        <v>0</v>
      </c>
      <c r="W6" s="3095"/>
      <c r="X6" s="3095"/>
      <c r="Y6" s="3095"/>
      <c r="Z6" s="3091">
        <f>Z7+SUM(Z11:Z18)</f>
        <v>411000</v>
      </c>
      <c r="AD6" s="2530">
        <f>AD7+SUM(AD11:AD18)</f>
        <v>100000</v>
      </c>
      <c r="AH6" s="2530">
        <f>AH7+SUM(AH11:AH18)</f>
        <v>224600</v>
      </c>
      <c r="AL6" s="2530">
        <f>AL7+SUM(AL11:AL18)</f>
        <v>40700</v>
      </c>
      <c r="AP6" s="2530">
        <f>AP7+SUM(AP11:AP18)</f>
        <v>23400</v>
      </c>
      <c r="AT6" s="2530">
        <f>AT7+SUM(AT11:AT18)</f>
        <v>22300</v>
      </c>
      <c r="AV6" s="2530">
        <f>AV7+SUM(AV11:AV18)</f>
        <v>411000</v>
      </c>
      <c r="AY6" s="2556"/>
      <c r="AZ6" s="3688" t="s">
        <v>3357</v>
      </c>
      <c r="BA6" s="2537"/>
    </row>
    <row r="7" spans="1:57" s="2525" customFormat="1" ht="45">
      <c r="A7" s="2517">
        <v>1</v>
      </c>
      <c r="B7" s="2531" t="s">
        <v>3358</v>
      </c>
      <c r="C7" s="2531" t="s">
        <v>3357</v>
      </c>
      <c r="D7" s="2531"/>
      <c r="E7" s="2531" t="s">
        <v>2152</v>
      </c>
      <c r="F7" s="2532"/>
      <c r="G7" s="2531"/>
      <c r="H7" s="2533"/>
      <c r="I7" s="2533"/>
      <c r="J7" s="3757" t="s">
        <v>6212</v>
      </c>
      <c r="K7" s="2533"/>
      <c r="L7" s="2533"/>
      <c r="M7" s="2533"/>
      <c r="N7" s="2533"/>
      <c r="O7" s="2534">
        <f>X7</f>
        <v>0</v>
      </c>
      <c r="P7" s="1894"/>
      <c r="Q7" s="1948">
        <f t="shared" ref="Q7:Q70" si="0">Y7</f>
        <v>0</v>
      </c>
      <c r="R7" s="3096">
        <f>SUM(R8:R10)</f>
        <v>2.5</v>
      </c>
      <c r="S7" s="4881"/>
      <c r="T7" s="3097"/>
      <c r="U7" s="5591"/>
      <c r="V7" s="3098">
        <f>SUM(V8:V10)</f>
        <v>0</v>
      </c>
      <c r="W7" s="3095"/>
      <c r="X7" s="3095"/>
      <c r="Y7" s="3095"/>
      <c r="Z7" s="3096">
        <f>SUM(Z8:Z10)</f>
        <v>250000</v>
      </c>
      <c r="AD7" s="1894">
        <f>SUM(AD8:AD10)</f>
        <v>100000</v>
      </c>
      <c r="AH7" s="1894">
        <f>SUM(AH8:AH10)</f>
        <v>100000</v>
      </c>
      <c r="AL7" s="1894">
        <f>SUM(AL8:AL10)</f>
        <v>20000</v>
      </c>
      <c r="AP7" s="1894">
        <f>SUM(AP8:AP10)</f>
        <v>15000</v>
      </c>
      <c r="AT7" s="1894">
        <f>SUM(AT8:AT10)</f>
        <v>15000</v>
      </c>
      <c r="AV7" s="1894">
        <f>SUM(AV8:AV10)</f>
        <v>250000</v>
      </c>
      <c r="AY7" s="2556"/>
      <c r="AZ7" s="3689" t="s">
        <v>3358</v>
      </c>
      <c r="BA7" s="4875" t="s">
        <v>6212</v>
      </c>
    </row>
    <row r="8" spans="1:57" s="2525" customFormat="1" ht="72.75" customHeight="1">
      <c r="A8" s="2517" t="s">
        <v>4913</v>
      </c>
      <c r="B8" s="2531" t="s">
        <v>3359</v>
      </c>
      <c r="C8" s="2531" t="s">
        <v>3358</v>
      </c>
      <c r="D8" s="2535" t="s">
        <v>2153</v>
      </c>
      <c r="E8" s="2535" t="s">
        <v>2154</v>
      </c>
      <c r="F8" s="1886" t="s">
        <v>70</v>
      </c>
      <c r="G8" s="2542" t="s">
        <v>3321</v>
      </c>
      <c r="H8" s="2536"/>
      <c r="I8" s="2536"/>
      <c r="J8" s="3757" t="s">
        <v>6238</v>
      </c>
      <c r="K8" s="2536"/>
      <c r="L8" s="2536"/>
      <c r="M8" s="2536"/>
      <c r="N8" s="2536"/>
      <c r="O8" s="2534">
        <f>X8</f>
        <v>100000</v>
      </c>
      <c r="P8" s="2070">
        <f t="shared" ref="P8:P18" si="1">O8/100000</f>
        <v>1</v>
      </c>
      <c r="Q8" s="1948">
        <f t="shared" si="0"/>
        <v>1</v>
      </c>
      <c r="R8" s="2591">
        <f>P8*Q8</f>
        <v>1</v>
      </c>
      <c r="S8" s="4881" t="str">
        <f>AA8</f>
        <v xml:space="preserve">STATE: Preparation of State Health Action Plan - Rs.100000/-; PDY: ; KKL: ; MHE: ; YNM: </v>
      </c>
      <c r="T8" s="3099"/>
      <c r="U8" s="5591"/>
      <c r="V8" s="2573"/>
      <c r="W8" s="3095"/>
      <c r="X8" s="3095">
        <f>IFERROR(AV8/AW8,0)</f>
        <v>100000</v>
      </c>
      <c r="Y8" s="3100">
        <f>AC8+AG8+AK8+AO8+AS8</f>
        <v>1</v>
      </c>
      <c r="Z8" s="3100">
        <f>X8*Y8</f>
        <v>100000</v>
      </c>
      <c r="AA8" s="2537" t="str">
        <f>"STATE: "&amp;AE8&amp;"; PDY: "&amp;AI8&amp;"; KKL: "&amp;AM8&amp;"; MHE: "&amp;AQ8&amp;"; YNM: "&amp;AU8</f>
        <v xml:space="preserve">STATE: Preparation of State Health Action Plan - Rs.100000/-; PDY: ; KKL: ; MHE: ; YNM: </v>
      </c>
      <c r="AB8" s="1876">
        <v>100000</v>
      </c>
      <c r="AC8" s="1876">
        <v>1</v>
      </c>
      <c r="AD8" s="1877">
        <f>AB8*AC8</f>
        <v>100000</v>
      </c>
      <c r="AE8" s="1877" t="s">
        <v>6572</v>
      </c>
      <c r="AF8" s="1876"/>
      <c r="AG8" s="1876"/>
      <c r="AH8" s="1877">
        <f>AF8*AG8</f>
        <v>0</v>
      </c>
      <c r="AI8" s="1877"/>
      <c r="AJ8" s="1876"/>
      <c r="AK8" s="1876"/>
      <c r="AL8" s="1877">
        <f>AJ8*AK8</f>
        <v>0</v>
      </c>
      <c r="AM8" s="1877"/>
      <c r="AN8" s="1876"/>
      <c r="AO8" s="1876"/>
      <c r="AP8" s="1877">
        <f>AN8*AO8</f>
        <v>0</v>
      </c>
      <c r="AQ8" s="1877"/>
      <c r="AR8" s="1876"/>
      <c r="AS8" s="1876"/>
      <c r="AT8" s="1877">
        <f>AR8*AS8</f>
        <v>0</v>
      </c>
      <c r="AU8" s="1877"/>
      <c r="AV8" s="2724">
        <f>AT8+AP8+AL8+AH8+AD8</f>
        <v>100000</v>
      </c>
      <c r="AW8" s="2724">
        <f>AS8+AO8+AK8+AG8+AC8</f>
        <v>1</v>
      </c>
      <c r="AX8" s="2724">
        <f>IFERROR(AV8/AW8,0)</f>
        <v>100000</v>
      </c>
      <c r="AY8" s="3346" t="str">
        <f>"STATE: "&amp;AE8&amp;"; PDY: "&amp;AI8&amp;"; KKL: "&amp;AM8&amp;"; MHE: "&amp;AP8&amp;"; YNM: "&amp;AU8</f>
        <v xml:space="preserve">STATE: Preparation of State Health Action Plan - Rs.100000/-; PDY: ; KKL: ; MHE: 0; YNM: </v>
      </c>
      <c r="AZ8" s="3689" t="s">
        <v>3359</v>
      </c>
      <c r="BA8" s="3757" t="s">
        <v>6238</v>
      </c>
      <c r="BB8" s="4977" t="s">
        <v>8119</v>
      </c>
    </row>
    <row r="9" spans="1:57" s="2525" customFormat="1" ht="132" customHeight="1">
      <c r="A9" s="2517" t="s">
        <v>4914</v>
      </c>
      <c r="B9" s="2531" t="s">
        <v>3360</v>
      </c>
      <c r="C9" s="2531" t="s">
        <v>3361</v>
      </c>
      <c r="D9" s="2535" t="s">
        <v>2155</v>
      </c>
      <c r="E9" s="2535" t="s">
        <v>4448</v>
      </c>
      <c r="F9" s="1886" t="s">
        <v>70</v>
      </c>
      <c r="G9" s="2542" t="s">
        <v>3321</v>
      </c>
      <c r="H9" s="2536"/>
      <c r="I9" s="2536"/>
      <c r="J9" s="3757" t="s">
        <v>6238</v>
      </c>
      <c r="K9" s="2536"/>
      <c r="L9" s="2536"/>
      <c r="M9" s="2536"/>
      <c r="N9" s="2536"/>
      <c r="O9" s="2534">
        <f>X9</f>
        <v>37500</v>
      </c>
      <c r="P9" s="2070">
        <f t="shared" si="1"/>
        <v>0.375</v>
      </c>
      <c r="Q9" s="1948">
        <f t="shared" si="0"/>
        <v>4</v>
      </c>
      <c r="R9" s="2591">
        <f t="shared" ref="R9:R18" si="2">P9*Q9</f>
        <v>1.5</v>
      </c>
      <c r="S9" s="4881" t="str">
        <f>AA9</f>
        <v xml:space="preserve">STATE: ; PDY: Preparation of District Health Action Plan - Rs.100000/-; KKL: Preparation of District Health Action Plan - Rs.20000/-; MHE: Preparation of District Health Action Plan - Rs.15000/-; YNM: </v>
      </c>
      <c r="T9" s="3099"/>
      <c r="U9" s="5591"/>
      <c r="V9" s="2573"/>
      <c r="W9" s="3095"/>
      <c r="X9" s="3095">
        <f>IFERROR(AV9/AW9,0)</f>
        <v>37500</v>
      </c>
      <c r="Y9" s="3100">
        <f>AC9+AG9+AK9+AO9+AS9</f>
        <v>4</v>
      </c>
      <c r="Z9" s="3100">
        <f>X9*Y9</f>
        <v>150000</v>
      </c>
      <c r="AA9" s="2537" t="str">
        <f>"STATE: "&amp;AE9&amp;"; PDY: "&amp;AI9&amp;"; KKL: "&amp;AM9&amp;"; MHE: "&amp;AQ9&amp;"; YNM: "&amp;AU9</f>
        <v xml:space="preserve">STATE: ; PDY: Preparation of District Health Action Plan - Rs.100000/-; KKL: Preparation of District Health Action Plan - Rs.20000/-; MHE: Preparation of District Health Action Plan - Rs.15000/-; YNM: </v>
      </c>
      <c r="AB9" s="1876"/>
      <c r="AC9" s="1876"/>
      <c r="AD9" s="1877">
        <f>AB9*AC9</f>
        <v>0</v>
      </c>
      <c r="AE9" s="1877"/>
      <c r="AF9" s="1876">
        <v>100000</v>
      </c>
      <c r="AG9" s="1876">
        <v>1</v>
      </c>
      <c r="AH9" s="1877">
        <f>AF9*AG9</f>
        <v>100000</v>
      </c>
      <c r="AI9" s="1877" t="s">
        <v>6580</v>
      </c>
      <c r="AJ9" s="1876">
        <v>20000</v>
      </c>
      <c r="AK9" s="1876">
        <v>1</v>
      </c>
      <c r="AL9" s="1877">
        <f>AJ9*AK9</f>
        <v>20000</v>
      </c>
      <c r="AM9" s="1877" t="s">
        <v>6590</v>
      </c>
      <c r="AN9" s="1876">
        <v>15000</v>
      </c>
      <c r="AO9" s="1876">
        <v>1</v>
      </c>
      <c r="AP9" s="1877">
        <f>AN9*AO9</f>
        <v>15000</v>
      </c>
      <c r="AQ9" s="1877" t="s">
        <v>6596</v>
      </c>
      <c r="AR9" s="1876">
        <v>15000</v>
      </c>
      <c r="AS9" s="1876">
        <v>1</v>
      </c>
      <c r="AT9" s="1877">
        <f>AR9*AS9</f>
        <v>15000</v>
      </c>
      <c r="AU9" s="1877"/>
      <c r="AV9" s="2724">
        <f>AT9+AP9+AL9+AH9+AD9</f>
        <v>150000</v>
      </c>
      <c r="AW9" s="2724">
        <f>AS9+AO9+AK9+AG9+AC9</f>
        <v>4</v>
      </c>
      <c r="AX9" s="2724">
        <f>IFERROR(AV9/AW9,0)</f>
        <v>37500</v>
      </c>
      <c r="AY9" s="3346" t="str">
        <f>"STATE: "&amp;AE9&amp;"; PDY: "&amp;AI9&amp;"; KKL: "&amp;AM9&amp;"; MHE: "&amp;AP9&amp;"; YNM: "&amp;AU9</f>
        <v xml:space="preserve">STATE: ; PDY: Preparation of District Health Action Plan - Rs.100000/-; KKL: Preparation of District Health Action Plan - Rs.20000/-; MHE: 15000; YNM: </v>
      </c>
      <c r="AZ9" s="3689" t="s">
        <v>3360</v>
      </c>
      <c r="BA9" s="3757" t="s">
        <v>6238</v>
      </c>
      <c r="BB9" s="4977" t="s">
        <v>8119</v>
      </c>
    </row>
    <row r="10" spans="1:57" s="2525" customFormat="1" ht="31.5">
      <c r="A10" s="2517" t="s">
        <v>4797</v>
      </c>
      <c r="B10" s="2531" t="s">
        <v>3362</v>
      </c>
      <c r="C10" s="2531" t="s">
        <v>3363</v>
      </c>
      <c r="D10" s="2535" t="s">
        <v>2156</v>
      </c>
      <c r="E10" s="2535" t="s">
        <v>2157</v>
      </c>
      <c r="F10" s="1886" t="s">
        <v>70</v>
      </c>
      <c r="G10" s="2542" t="s">
        <v>3321</v>
      </c>
      <c r="H10" s="2536"/>
      <c r="I10" s="2536"/>
      <c r="J10" s="3757" t="s">
        <v>6238</v>
      </c>
      <c r="K10" s="2536"/>
      <c r="L10" s="2536"/>
      <c r="M10" s="2536"/>
      <c r="N10" s="2536"/>
      <c r="O10" s="2534">
        <f>X10</f>
        <v>0</v>
      </c>
      <c r="P10" s="2070">
        <f t="shared" si="1"/>
        <v>0</v>
      </c>
      <c r="Q10" s="1948">
        <f t="shared" si="0"/>
        <v>0</v>
      </c>
      <c r="R10" s="2591">
        <f t="shared" si="2"/>
        <v>0</v>
      </c>
      <c r="S10" s="4881" t="str">
        <f>AA10</f>
        <v xml:space="preserve">STATE: ; PDY: ; KKL: ; MHE: ; YNM: </v>
      </c>
      <c r="T10" s="3099"/>
      <c r="U10" s="5591"/>
      <c r="V10" s="2573"/>
      <c r="W10" s="3095"/>
      <c r="X10" s="3095">
        <f>IFERROR(AV10/AW10,0)</f>
        <v>0</v>
      </c>
      <c r="Y10" s="3100">
        <f>AC10+AG10+AK10+AO10+AS10</f>
        <v>0</v>
      </c>
      <c r="Z10" s="3100">
        <f>X10*Y10</f>
        <v>0</v>
      </c>
      <c r="AA10" s="2537" t="str">
        <f>"STATE: "&amp;AE10&amp;"; PDY: "&amp;AI10&amp;"; KKL: "&amp;AM10&amp;"; MHE: "&amp;AQ10&amp;"; YNM: "&amp;AU10</f>
        <v xml:space="preserve">STATE: ; PDY: ; KKL: ; MHE: ; YNM: </v>
      </c>
      <c r="AB10" s="2477"/>
      <c r="AC10" s="2477"/>
      <c r="AD10" s="2477">
        <f t="shared" ref="AD10:AD18" si="3">AB10*AC10</f>
        <v>0</v>
      </c>
      <c r="AE10" s="2477"/>
      <c r="AF10" s="2477"/>
      <c r="AG10" s="2477"/>
      <c r="AH10" s="2477">
        <f t="shared" ref="AH10:AH18" si="4">AF10*AG10</f>
        <v>0</v>
      </c>
      <c r="AI10" s="2477"/>
      <c r="AJ10" s="2477"/>
      <c r="AK10" s="2477"/>
      <c r="AL10" s="2477">
        <f t="shared" ref="AL10:AL18" si="5">AJ10*AK10</f>
        <v>0</v>
      </c>
      <c r="AM10" s="2477"/>
      <c r="AN10" s="2477"/>
      <c r="AO10" s="2477"/>
      <c r="AP10" s="2477">
        <f t="shared" ref="AP10:AP18" si="6">AN10*AO10</f>
        <v>0</v>
      </c>
      <c r="AQ10" s="2477"/>
      <c r="AR10" s="2477"/>
      <c r="AS10" s="2477"/>
      <c r="AT10" s="2477">
        <f t="shared" ref="AT10:AT18" si="7">AR10*AS10</f>
        <v>0</v>
      </c>
      <c r="AU10" s="2477"/>
      <c r="AV10" s="2724">
        <f>AT10+AP10+AL10+AH10+AD10</f>
        <v>0</v>
      </c>
      <c r="AW10" s="2724">
        <f>AS10+AO10+AK10+AG10+AC10</f>
        <v>0</v>
      </c>
      <c r="AX10" s="2724">
        <f>IFERROR(AV10/AW10,0)</f>
        <v>0</v>
      </c>
      <c r="AY10" s="3346" t="str">
        <f>"STATE: "&amp;AE10&amp;"; PDY: "&amp;AI10&amp;"; KKL: "&amp;AM10&amp;"; MHE: "&amp;AP10&amp;"; YNM: "&amp;AU10</f>
        <v xml:space="preserve">STATE: ; PDY: ; KKL: ; MHE: 0; YNM: </v>
      </c>
      <c r="AZ10" s="3689" t="s">
        <v>3362</v>
      </c>
      <c r="BA10" s="3757" t="s">
        <v>6238</v>
      </c>
    </row>
    <row r="11" spans="1:57" s="2525" customFormat="1" ht="77.25" customHeight="1">
      <c r="A11" s="2517">
        <v>2</v>
      </c>
      <c r="B11" s="2531" t="s">
        <v>3361</v>
      </c>
      <c r="C11" s="2531" t="s">
        <v>3364</v>
      </c>
      <c r="D11" s="2538" t="s">
        <v>827</v>
      </c>
      <c r="E11" s="2535" t="s">
        <v>828</v>
      </c>
      <c r="F11" s="2539" t="s">
        <v>90</v>
      </c>
      <c r="G11" s="2542" t="s">
        <v>3324</v>
      </c>
      <c r="H11" s="2536"/>
      <c r="I11" s="2536"/>
      <c r="J11" s="3757" t="s">
        <v>6239</v>
      </c>
      <c r="K11" s="2536"/>
      <c r="L11" s="2536"/>
      <c r="M11" s="2536"/>
      <c r="N11" s="2536"/>
      <c r="O11" s="2534">
        <f t="shared" ref="O11:O74" si="8">X11</f>
        <v>0</v>
      </c>
      <c r="P11" s="2070">
        <f t="shared" si="1"/>
        <v>0</v>
      </c>
      <c r="Q11" s="1948">
        <f t="shared" si="0"/>
        <v>0</v>
      </c>
      <c r="R11" s="2591">
        <f t="shared" si="2"/>
        <v>0</v>
      </c>
      <c r="S11" s="4881" t="str">
        <f t="shared" ref="S11:S74" si="9">AA11</f>
        <v xml:space="preserve">STATE: ; PDY: ; KKL: ; MHE: ; YNM: </v>
      </c>
      <c r="T11" s="3101">
        <f>'Ab1. RMNCH+A'!Q448</f>
        <v>0</v>
      </c>
      <c r="U11" s="5591"/>
      <c r="V11" s="2555">
        <f>'Ab1. RMNCH+A'!R448</f>
        <v>0</v>
      </c>
      <c r="W11" s="3095"/>
      <c r="X11" s="3095">
        <f t="shared" ref="X11:X74" si="10">IFERROR(AV11/AW11,0)</f>
        <v>0</v>
      </c>
      <c r="Y11" s="3100">
        <f t="shared" ref="Y11:Y74" si="11">AC11+AG11+AK11+AO11+AS11</f>
        <v>0</v>
      </c>
      <c r="Z11" s="3100">
        <f t="shared" ref="Z11:Z74" si="12">X11*Y11</f>
        <v>0</v>
      </c>
      <c r="AA11" s="2537" t="str">
        <f t="shared" ref="AA11:AA74" si="13">"STATE: "&amp;AE11&amp;"; PDY: "&amp;AI11&amp;"; KKL: "&amp;AM11&amp;"; MHE: "&amp;AQ11&amp;"; YNM: "&amp;AU11</f>
        <v xml:space="preserve">STATE: ; PDY: ; KKL: ; MHE: ; YNM: </v>
      </c>
      <c r="AB11" s="2477"/>
      <c r="AC11" s="2477"/>
      <c r="AD11" s="2477">
        <f t="shared" si="3"/>
        <v>0</v>
      </c>
      <c r="AE11" s="2477"/>
      <c r="AF11" s="2477"/>
      <c r="AG11" s="2477"/>
      <c r="AH11" s="2477">
        <f t="shared" si="4"/>
        <v>0</v>
      </c>
      <c r="AI11" s="2477"/>
      <c r="AJ11" s="2477"/>
      <c r="AK11" s="2477"/>
      <c r="AL11" s="2477">
        <f t="shared" si="5"/>
        <v>0</v>
      </c>
      <c r="AM11" s="2477"/>
      <c r="AN11" s="2477"/>
      <c r="AO11" s="2477"/>
      <c r="AP11" s="2477">
        <f t="shared" si="6"/>
        <v>0</v>
      </c>
      <c r="AQ11" s="2477"/>
      <c r="AR11" s="2477"/>
      <c r="AS11" s="2477"/>
      <c r="AT11" s="2477">
        <f t="shared" si="7"/>
        <v>0</v>
      </c>
      <c r="AU11" s="2477"/>
      <c r="AV11" s="2724">
        <f t="shared" ref="AV11:AV74" si="14">AT11+AP11+AL11+AH11+AD11</f>
        <v>0</v>
      </c>
      <c r="AW11" s="2724">
        <f t="shared" ref="AW11:AW74" si="15">AS11+AO11+AK11+AG11+AC11</f>
        <v>0</v>
      </c>
      <c r="AX11" s="2724">
        <f t="shared" ref="AX11:AX74" si="16">IFERROR(AV11/AW11,0)</f>
        <v>0</v>
      </c>
      <c r="AY11" s="3346" t="str">
        <f t="shared" ref="AY11:AY74" si="17">"STATE: "&amp;AE11&amp;"; PDY: "&amp;AI11&amp;"; KKL: "&amp;AM11&amp;"; MHE: "&amp;AP11&amp;"; YNM: "&amp;AU11</f>
        <v xml:space="preserve">STATE: ; PDY: ; KKL: ; MHE: 0; YNM: </v>
      </c>
      <c r="AZ11" s="3689" t="s">
        <v>3361</v>
      </c>
      <c r="BA11" s="3757" t="s">
        <v>6239</v>
      </c>
    </row>
    <row r="12" spans="1:57" s="2525" customFormat="1" ht="47.25" customHeight="1">
      <c r="A12" s="2517">
        <v>3</v>
      </c>
      <c r="B12" s="2531" t="s">
        <v>3363</v>
      </c>
      <c r="C12" s="2531" t="s">
        <v>3365</v>
      </c>
      <c r="D12" s="2535" t="s">
        <v>1497</v>
      </c>
      <c r="E12" s="2535" t="s">
        <v>1498</v>
      </c>
      <c r="F12" s="2539" t="s">
        <v>90</v>
      </c>
      <c r="G12" s="2542" t="s">
        <v>3652</v>
      </c>
      <c r="H12" s="2536"/>
      <c r="I12" s="2536"/>
      <c r="J12" s="3757" t="s">
        <v>6240</v>
      </c>
      <c r="K12" s="2536"/>
      <c r="L12" s="2536"/>
      <c r="M12" s="2536"/>
      <c r="N12" s="2536"/>
      <c r="O12" s="2534">
        <f t="shared" si="8"/>
        <v>0</v>
      </c>
      <c r="P12" s="2070">
        <f t="shared" si="1"/>
        <v>0</v>
      </c>
      <c r="Q12" s="1948">
        <f t="shared" si="0"/>
        <v>0</v>
      </c>
      <c r="R12" s="2591">
        <f t="shared" si="2"/>
        <v>0</v>
      </c>
      <c r="S12" s="4881" t="str">
        <f t="shared" si="9"/>
        <v xml:space="preserve">STATE: ; PDY: ; KKL: ; MHE: ; YNM: </v>
      </c>
      <c r="T12" s="3101">
        <f>'Ab1. RMNCH+A'!Q449</f>
        <v>0</v>
      </c>
      <c r="U12" s="5591"/>
      <c r="V12" s="2555">
        <f>'Ab1. RMNCH+A'!R449</f>
        <v>0</v>
      </c>
      <c r="W12" s="3095"/>
      <c r="X12" s="3095">
        <f t="shared" si="10"/>
        <v>0</v>
      </c>
      <c r="Y12" s="3100">
        <f t="shared" si="11"/>
        <v>0</v>
      </c>
      <c r="Z12" s="3100">
        <f t="shared" si="12"/>
        <v>0</v>
      </c>
      <c r="AA12" s="2537" t="str">
        <f t="shared" si="13"/>
        <v xml:space="preserve">STATE: ; PDY: ; KKL: ; MHE: ; YNM: </v>
      </c>
      <c r="AB12" s="2477"/>
      <c r="AC12" s="2477"/>
      <c r="AD12" s="2477">
        <f t="shared" si="3"/>
        <v>0</v>
      </c>
      <c r="AE12" s="2477"/>
      <c r="AF12" s="1876"/>
      <c r="AG12" s="1876"/>
      <c r="AH12" s="1877">
        <f t="shared" si="4"/>
        <v>0</v>
      </c>
      <c r="AI12" s="1877"/>
      <c r="AJ12" s="1876"/>
      <c r="AK12" s="1876"/>
      <c r="AL12" s="1877">
        <f t="shared" si="5"/>
        <v>0</v>
      </c>
      <c r="AM12" s="1877"/>
      <c r="AN12" s="1876"/>
      <c r="AO12" s="1876"/>
      <c r="AP12" s="1877">
        <f t="shared" si="6"/>
        <v>0</v>
      </c>
      <c r="AQ12" s="1877"/>
      <c r="AR12" s="1876"/>
      <c r="AS12" s="1876"/>
      <c r="AT12" s="1877">
        <f t="shared" si="7"/>
        <v>0</v>
      </c>
      <c r="AU12" s="1877"/>
      <c r="AV12" s="2724">
        <f t="shared" si="14"/>
        <v>0</v>
      </c>
      <c r="AW12" s="2724">
        <f t="shared" si="15"/>
        <v>0</v>
      </c>
      <c r="AX12" s="2724">
        <f t="shared" si="16"/>
        <v>0</v>
      </c>
      <c r="AY12" s="3346" t="str">
        <f t="shared" si="17"/>
        <v xml:space="preserve">STATE: ; PDY: ; KKL: ; MHE: 0; YNM: </v>
      </c>
      <c r="AZ12" s="3689" t="s">
        <v>3363</v>
      </c>
      <c r="BA12" s="3757" t="s">
        <v>6240</v>
      </c>
    </row>
    <row r="13" spans="1:57" s="2525" customFormat="1" ht="134.25" customHeight="1">
      <c r="A13" s="2517">
        <v>4</v>
      </c>
      <c r="B13" s="2531" t="s">
        <v>3366</v>
      </c>
      <c r="C13" s="2531" t="s">
        <v>3367</v>
      </c>
      <c r="D13" s="2535" t="s">
        <v>2158</v>
      </c>
      <c r="E13" s="2535" t="s">
        <v>2159</v>
      </c>
      <c r="F13" s="2539" t="s">
        <v>90</v>
      </c>
      <c r="G13" s="2542" t="s">
        <v>3652</v>
      </c>
      <c r="H13" s="2536"/>
      <c r="I13" s="2536"/>
      <c r="J13" s="3757" t="s">
        <v>6240</v>
      </c>
      <c r="K13" s="2536"/>
      <c r="L13" s="2536"/>
      <c r="M13" s="2536"/>
      <c r="N13" s="2536"/>
      <c r="O13" s="2534">
        <f t="shared" si="8"/>
        <v>25000</v>
      </c>
      <c r="P13" s="2070">
        <f t="shared" si="1"/>
        <v>0.25</v>
      </c>
      <c r="Q13" s="1948">
        <f t="shared" si="0"/>
        <v>4</v>
      </c>
      <c r="R13" s="2591">
        <f t="shared" si="2"/>
        <v>1</v>
      </c>
      <c r="S13" s="4881" t="str">
        <f>AA13</f>
        <v xml:space="preserve">STATE: ; PDY: Approved for preparation of micro plan. UT to ensure that all stateholders - Education SSA, RMSA, Kashturba Gandhgi vidalaya, Kendriya vidyala, ICDS ,Ashram schools of tribal welfare, Institutes of local goverance- panchayati raj institutions in the planning process of each team, each team to have annual day wise microplan ready, which are to be used for team based monitoring - Rs.85000/-; KKL: Approved for preparation of micro plan. UT to ensure that all stateholders - Education SSA, RMSA, Kashturba Gandhgi vidalaya, Kendriya vidyala, ICDS ,Ashram schools of tribal welfare, Institutes of local goverance- panchayati raj institutions in the planning process of each team, each team to have annual day wise microplan ready, which are to be used for team based monitoring - Rs.5000/-; MHE: Approved for preparation of micro plan. UT to ensure that all stateholders - Education SSA, RMSA, Kashturba Gandhgi vidalaya, Kendriya vidyala, ICDS ,Ashram schools of tribal welfare, Institutes of local goverance- panchayati raj institutions in the planning process of each team, each team to have annual day wise microplan ready, which are to be used for team based monitoring - Rs.5000/-; YNM: </v>
      </c>
      <c r="T13" s="3101">
        <f>'Ab1. RMNCH+A'!Q450</f>
        <v>0</v>
      </c>
      <c r="U13" s="5591"/>
      <c r="V13" s="2555">
        <f>'Ab1. RMNCH+A'!R450</f>
        <v>0</v>
      </c>
      <c r="W13" s="3095"/>
      <c r="X13" s="3095">
        <f t="shared" si="10"/>
        <v>25000</v>
      </c>
      <c r="Y13" s="3100">
        <f t="shared" si="11"/>
        <v>4</v>
      </c>
      <c r="Z13" s="3100">
        <f t="shared" si="12"/>
        <v>100000</v>
      </c>
      <c r="AA13" s="2537" t="str">
        <f t="shared" si="13"/>
        <v xml:space="preserve">STATE: ; PDY: Approved for preparation of micro plan. UT to ensure that all stateholders - Education SSA, RMSA, Kashturba Gandhgi vidalaya, Kendriya vidyala, ICDS ,Ashram schools of tribal welfare, Institutes of local goverance- panchayati raj institutions in the planning process of each team, each team to have annual day wise microplan ready, which are to be used for team based monitoring - Rs.85000/-; KKL: Approved for preparation of micro plan. UT to ensure that all stateholders - Education SSA, RMSA, Kashturba Gandhgi vidalaya, Kendriya vidyala, ICDS ,Ashram schools of tribal welfare, Institutes of local goverance- panchayati raj institutions in the planning process of each team, each team to have annual day wise microplan ready, which are to be used for team based monitoring - Rs.5000/-; MHE: Approved for preparation of micro plan. UT to ensure that all stateholders - Education SSA, RMSA, Kashturba Gandhgi vidalaya, Kendriya vidyala, ICDS ,Ashram schools of tribal welfare, Institutes of local goverance- panchayati raj institutions in the planning process of each team, each team to have annual day wise microplan ready, which are to be used for team based monitoring - Rs.5000/-; YNM: </v>
      </c>
      <c r="AB13" s="2477"/>
      <c r="AC13" s="2477"/>
      <c r="AD13" s="2477">
        <f t="shared" si="3"/>
        <v>0</v>
      </c>
      <c r="AE13" s="2477"/>
      <c r="AF13" s="1876">
        <v>85000</v>
      </c>
      <c r="AG13" s="1876">
        <v>1</v>
      </c>
      <c r="AH13" s="1877">
        <f t="shared" si="4"/>
        <v>85000</v>
      </c>
      <c r="AI13" s="1877" t="s">
        <v>6581</v>
      </c>
      <c r="AJ13" s="1876">
        <v>5000</v>
      </c>
      <c r="AK13" s="1876">
        <v>1</v>
      </c>
      <c r="AL13" s="1877">
        <f t="shared" si="5"/>
        <v>5000</v>
      </c>
      <c r="AM13" s="1877" t="s">
        <v>6591</v>
      </c>
      <c r="AN13" s="1876">
        <v>5000</v>
      </c>
      <c r="AO13" s="1876">
        <v>1</v>
      </c>
      <c r="AP13" s="1877">
        <f t="shared" si="6"/>
        <v>5000</v>
      </c>
      <c r="AQ13" s="1877" t="s">
        <v>6591</v>
      </c>
      <c r="AR13" s="1876">
        <v>5000</v>
      </c>
      <c r="AS13" s="1876">
        <v>1</v>
      </c>
      <c r="AT13" s="1877">
        <f t="shared" si="7"/>
        <v>5000</v>
      </c>
      <c r="AU13" s="1877"/>
      <c r="AV13" s="2724">
        <f t="shared" si="14"/>
        <v>100000</v>
      </c>
      <c r="AW13" s="2724">
        <f t="shared" si="15"/>
        <v>4</v>
      </c>
      <c r="AX13" s="2724">
        <f t="shared" si="16"/>
        <v>25000</v>
      </c>
      <c r="AY13" s="3346" t="str">
        <f t="shared" si="17"/>
        <v xml:space="preserve">STATE: ; PDY: Approved for preparation of micro plan. UT to ensure that all stateholders - Education SSA, RMSA, Kashturba Gandhgi vidalaya, Kendriya vidyala, ICDS ,Ashram schools of tribal welfare, Institutes of local goverance- panchayati raj institutions in the planning process of each team, each team to have annual day wise microplan ready, which are to be used for team based monitoring - Rs.85000/-; KKL: Approved for preparation of micro plan. UT to ensure that all stateholders - Education SSA, RMSA, Kashturba Gandhgi vidalaya, Kendriya vidyala, ICDS ,Ashram schools of tribal welfare, Institutes of local goverance- panchayati raj institutions in the planning process of each team, each team to have annual day wise microplan ready, which are to be used for team based monitoring - Rs.5000/-; MHE: 5000; YNM: </v>
      </c>
      <c r="AZ13" s="3689" t="s">
        <v>3366</v>
      </c>
      <c r="BA13" s="3757" t="s">
        <v>6240</v>
      </c>
      <c r="BB13" s="4977" t="s">
        <v>7993</v>
      </c>
    </row>
    <row r="14" spans="1:57" s="2525" customFormat="1" ht="31.5">
      <c r="A14" s="2517">
        <v>5</v>
      </c>
      <c r="B14" s="2531" t="s">
        <v>3368</v>
      </c>
      <c r="C14" s="2531" t="s">
        <v>3369</v>
      </c>
      <c r="D14" s="2535" t="s">
        <v>2160</v>
      </c>
      <c r="E14" s="2535" t="s">
        <v>2161</v>
      </c>
      <c r="F14" s="2539" t="s">
        <v>90</v>
      </c>
      <c r="G14" s="2542" t="s">
        <v>3653</v>
      </c>
      <c r="H14" s="2536"/>
      <c r="I14" s="2536"/>
      <c r="J14" s="3757" t="s">
        <v>6241</v>
      </c>
      <c r="K14" s="2536"/>
      <c r="L14" s="2536"/>
      <c r="M14" s="2536"/>
      <c r="N14" s="2536"/>
      <c r="O14" s="2534">
        <f t="shared" si="8"/>
        <v>0</v>
      </c>
      <c r="P14" s="2070">
        <f t="shared" si="1"/>
        <v>0</v>
      </c>
      <c r="Q14" s="1948">
        <f t="shared" si="0"/>
        <v>0</v>
      </c>
      <c r="R14" s="2591">
        <f t="shared" si="2"/>
        <v>0</v>
      </c>
      <c r="S14" s="4881" t="str">
        <f t="shared" si="9"/>
        <v xml:space="preserve">STATE: ; PDY: ; KKL: ; MHE: ; YNM: </v>
      </c>
      <c r="T14" s="3101">
        <f>'Ab1. RMNCH+A'!Q451</f>
        <v>0</v>
      </c>
      <c r="U14" s="5591"/>
      <c r="V14" s="2555">
        <f>'Ab1. RMNCH+A'!R451</f>
        <v>0</v>
      </c>
      <c r="W14" s="3095"/>
      <c r="X14" s="3095">
        <f t="shared" si="10"/>
        <v>0</v>
      </c>
      <c r="Y14" s="3100">
        <f t="shared" si="11"/>
        <v>0</v>
      </c>
      <c r="Z14" s="3100">
        <f t="shared" si="12"/>
        <v>0</v>
      </c>
      <c r="AA14" s="2537" t="str">
        <f t="shared" si="13"/>
        <v xml:space="preserve">STATE: ; PDY: ; KKL: ; MHE: ; YNM: </v>
      </c>
      <c r="AB14" s="2477"/>
      <c r="AC14" s="2477"/>
      <c r="AD14" s="2477">
        <f t="shared" si="3"/>
        <v>0</v>
      </c>
      <c r="AE14" s="2477"/>
      <c r="AF14" s="2477"/>
      <c r="AG14" s="2477"/>
      <c r="AH14" s="2477">
        <f t="shared" si="4"/>
        <v>0</v>
      </c>
      <c r="AI14" s="2477"/>
      <c r="AJ14" s="2477"/>
      <c r="AK14" s="2477"/>
      <c r="AL14" s="2477">
        <f t="shared" si="5"/>
        <v>0</v>
      </c>
      <c r="AM14" s="2477"/>
      <c r="AN14" s="2477"/>
      <c r="AO14" s="2477"/>
      <c r="AP14" s="2477">
        <f t="shared" si="6"/>
        <v>0</v>
      </c>
      <c r="AQ14" s="2477"/>
      <c r="AR14" s="2477"/>
      <c r="AS14" s="2477"/>
      <c r="AT14" s="2477">
        <f t="shared" si="7"/>
        <v>0</v>
      </c>
      <c r="AU14" s="2477"/>
      <c r="AV14" s="2724">
        <f t="shared" si="14"/>
        <v>0</v>
      </c>
      <c r="AW14" s="2724">
        <f t="shared" si="15"/>
        <v>0</v>
      </c>
      <c r="AX14" s="2724">
        <f t="shared" si="16"/>
        <v>0</v>
      </c>
      <c r="AY14" s="3346" t="str">
        <f t="shared" si="17"/>
        <v xml:space="preserve">STATE: ; PDY: ; KKL: ; MHE: 0; YNM: </v>
      </c>
      <c r="AZ14" s="3689" t="s">
        <v>3368</v>
      </c>
      <c r="BA14" s="3757" t="s">
        <v>6241</v>
      </c>
    </row>
    <row r="15" spans="1:57" s="2525" customFormat="1" ht="157.5">
      <c r="A15" s="2517">
        <v>6</v>
      </c>
      <c r="B15" s="2531" t="s">
        <v>3370</v>
      </c>
      <c r="C15" s="2531" t="s">
        <v>3371</v>
      </c>
      <c r="D15" s="2535" t="s">
        <v>2162</v>
      </c>
      <c r="E15" s="2535" t="s">
        <v>4103</v>
      </c>
      <c r="F15" s="2539" t="s">
        <v>90</v>
      </c>
      <c r="G15" s="2542" t="s">
        <v>3654</v>
      </c>
      <c r="H15" s="2536"/>
      <c r="I15" s="2536"/>
      <c r="J15" s="3757" t="s">
        <v>6242</v>
      </c>
      <c r="K15" s="2536"/>
      <c r="L15" s="2541"/>
      <c r="M15" s="2541"/>
      <c r="N15" s="2536"/>
      <c r="O15" s="2534">
        <f t="shared" si="8"/>
        <v>100</v>
      </c>
      <c r="P15" s="2070">
        <f t="shared" si="1"/>
        <v>1E-3</v>
      </c>
      <c r="Q15" s="1948">
        <f t="shared" si="0"/>
        <v>80</v>
      </c>
      <c r="R15" s="2591">
        <f>P15*Q15</f>
        <v>0.08</v>
      </c>
      <c r="S15" s="4881" t="str">
        <f t="shared" si="9"/>
        <v>STATE: ; PDY: Rs.100 per subcentre totally 56 subcentre; KKL: Rs.100 per subcentre totally 17 subcentre; MHE: Rs.100 per subcentre totally 4 subcentre; YNM: Rs.100 per subcentre totally 3 subcentre</v>
      </c>
      <c r="T15" s="3101">
        <f>'Ab1. RMNCH+A'!Q452</f>
        <v>0</v>
      </c>
      <c r="U15" s="5591"/>
      <c r="V15" s="2555">
        <f>'Ab1. RMNCH+A'!R452</f>
        <v>0</v>
      </c>
      <c r="W15" s="3095"/>
      <c r="X15" s="3095">
        <f t="shared" si="10"/>
        <v>100</v>
      </c>
      <c r="Y15" s="3100">
        <f t="shared" si="11"/>
        <v>80</v>
      </c>
      <c r="Z15" s="3100">
        <f t="shared" si="12"/>
        <v>8000</v>
      </c>
      <c r="AA15" s="2537" t="str">
        <f t="shared" si="13"/>
        <v>STATE: ; PDY: Rs.100 per subcentre totally 56 subcentre; KKL: Rs.100 per subcentre totally 17 subcentre; MHE: Rs.100 per subcentre totally 4 subcentre; YNM: Rs.100 per subcentre totally 3 subcentre</v>
      </c>
      <c r="AB15" s="2477"/>
      <c r="AC15" s="2477"/>
      <c r="AD15" s="2477">
        <f t="shared" si="3"/>
        <v>0</v>
      </c>
      <c r="AE15" s="2477"/>
      <c r="AF15" s="1876">
        <v>100</v>
      </c>
      <c r="AG15" s="1876">
        <v>56</v>
      </c>
      <c r="AH15" s="1877">
        <f t="shared" si="4"/>
        <v>5600</v>
      </c>
      <c r="AI15" s="1877" t="s">
        <v>6709</v>
      </c>
      <c r="AJ15" s="1876">
        <v>100</v>
      </c>
      <c r="AK15" s="1876">
        <v>17</v>
      </c>
      <c r="AL15" s="1877">
        <f t="shared" si="5"/>
        <v>1700</v>
      </c>
      <c r="AM15" s="1877" t="s">
        <v>6710</v>
      </c>
      <c r="AN15" s="1876">
        <v>100</v>
      </c>
      <c r="AO15" s="1876">
        <v>4</v>
      </c>
      <c r="AP15" s="1877">
        <f t="shared" si="6"/>
        <v>400</v>
      </c>
      <c r="AQ15" s="1877" t="s">
        <v>6711</v>
      </c>
      <c r="AR15" s="1876">
        <v>100</v>
      </c>
      <c r="AS15" s="1876">
        <v>3</v>
      </c>
      <c r="AT15" s="1877">
        <f t="shared" si="7"/>
        <v>300</v>
      </c>
      <c r="AU15" s="1877" t="s">
        <v>6712</v>
      </c>
      <c r="AV15" s="2724">
        <f t="shared" si="14"/>
        <v>8000</v>
      </c>
      <c r="AW15" s="2724">
        <f t="shared" si="15"/>
        <v>80</v>
      </c>
      <c r="AX15" s="2724">
        <f t="shared" si="16"/>
        <v>100</v>
      </c>
      <c r="AY15" s="3346" t="str">
        <f t="shared" si="17"/>
        <v>STATE: ; PDY: Rs.100 per subcentre totally 56 subcentre; KKL: Rs.100 per subcentre totally 17 subcentre; MHE: 400; YNM: Rs.100 per subcentre totally 3 subcentre</v>
      </c>
      <c r="AZ15" s="3689" t="s">
        <v>3370</v>
      </c>
      <c r="BA15" s="3757" t="s">
        <v>6242</v>
      </c>
      <c r="BB15" s="4977" t="s">
        <v>7962</v>
      </c>
    </row>
    <row r="16" spans="1:57" s="2525" customFormat="1" ht="94.5">
      <c r="A16" s="2517">
        <v>7</v>
      </c>
      <c r="B16" s="2531" t="s">
        <v>3372</v>
      </c>
      <c r="C16" s="2531" t="s">
        <v>3373</v>
      </c>
      <c r="D16" s="2535" t="s">
        <v>2163</v>
      </c>
      <c r="E16" s="2535" t="s">
        <v>2164</v>
      </c>
      <c r="F16" s="2539" t="s">
        <v>90</v>
      </c>
      <c r="G16" s="2542" t="s">
        <v>3654</v>
      </c>
      <c r="H16" s="2536"/>
      <c r="I16" s="2536"/>
      <c r="J16" s="3757" t="s">
        <v>6242</v>
      </c>
      <c r="K16" s="2536"/>
      <c r="L16" s="2541"/>
      <c r="M16" s="2541"/>
      <c r="N16" s="2536"/>
      <c r="O16" s="2534">
        <f t="shared" si="8"/>
        <v>1000</v>
      </c>
      <c r="P16" s="2070">
        <f t="shared" si="1"/>
        <v>0.01</v>
      </c>
      <c r="Q16" s="1948">
        <f t="shared" si="0"/>
        <v>53</v>
      </c>
      <c r="R16" s="2591">
        <f t="shared" si="2"/>
        <v>0.53</v>
      </c>
      <c r="S16" s="4881" t="str">
        <f t="shared" si="9"/>
        <v>STATE: ; PDY: Rs.1000 per PHC/CHC; KKL: Rs.1000 per PHC/CHC; MHE: Rs.1000 per PHC/CHC; YNM: Rs.1000 per PHC/CHC</v>
      </c>
      <c r="T16" s="3101">
        <f>'Ab1. RMNCH+A'!Q453</f>
        <v>0</v>
      </c>
      <c r="U16" s="5591"/>
      <c r="V16" s="2555">
        <f>'Ab1. RMNCH+A'!R453</f>
        <v>0</v>
      </c>
      <c r="W16" s="3095"/>
      <c r="X16" s="3095">
        <f t="shared" si="10"/>
        <v>1000</v>
      </c>
      <c r="Y16" s="3100">
        <f t="shared" si="11"/>
        <v>53</v>
      </c>
      <c r="Z16" s="3100">
        <f t="shared" si="12"/>
        <v>53000</v>
      </c>
      <c r="AA16" s="2537" t="str">
        <f t="shared" si="13"/>
        <v>STATE: ; PDY: Rs.1000 per PHC/CHC; KKL: Rs.1000 per PHC/CHC; MHE: Rs.1000 per PHC/CHC; YNM: Rs.1000 per PHC/CHC</v>
      </c>
      <c r="AB16" s="2477"/>
      <c r="AC16" s="2477"/>
      <c r="AD16" s="2477">
        <f t="shared" si="3"/>
        <v>0</v>
      </c>
      <c r="AE16" s="2477"/>
      <c r="AF16" s="1876">
        <v>1000</v>
      </c>
      <c r="AG16" s="1876">
        <v>34</v>
      </c>
      <c r="AH16" s="1877">
        <f t="shared" si="4"/>
        <v>34000</v>
      </c>
      <c r="AI16" s="1877" t="s">
        <v>6713</v>
      </c>
      <c r="AJ16" s="1876">
        <v>1000</v>
      </c>
      <c r="AK16" s="1876">
        <v>14</v>
      </c>
      <c r="AL16" s="1877">
        <f t="shared" si="5"/>
        <v>14000</v>
      </c>
      <c r="AM16" s="1877" t="s">
        <v>6713</v>
      </c>
      <c r="AN16" s="1876">
        <v>1000</v>
      </c>
      <c r="AO16" s="1876">
        <v>3</v>
      </c>
      <c r="AP16" s="1877">
        <f t="shared" si="6"/>
        <v>3000</v>
      </c>
      <c r="AQ16" s="1877" t="s">
        <v>6713</v>
      </c>
      <c r="AR16" s="1876">
        <v>1000</v>
      </c>
      <c r="AS16" s="1876">
        <v>2</v>
      </c>
      <c r="AT16" s="1877">
        <f t="shared" si="7"/>
        <v>2000</v>
      </c>
      <c r="AU16" s="1877" t="s">
        <v>6713</v>
      </c>
      <c r="AV16" s="2724">
        <f t="shared" si="14"/>
        <v>53000</v>
      </c>
      <c r="AW16" s="2724">
        <f t="shared" si="15"/>
        <v>53</v>
      </c>
      <c r="AX16" s="2724">
        <f t="shared" si="16"/>
        <v>1000</v>
      </c>
      <c r="AY16" s="3346" t="str">
        <f t="shared" si="17"/>
        <v>STATE: ; PDY: Rs.1000 per PHC/CHC; KKL: Rs.1000 per PHC/CHC; MHE: 3000; YNM: Rs.1000 per PHC/CHC</v>
      </c>
      <c r="AZ16" s="3689" t="s">
        <v>3372</v>
      </c>
      <c r="BA16" s="3757" t="s">
        <v>6242</v>
      </c>
      <c r="BB16" s="4977" t="s">
        <v>7962</v>
      </c>
    </row>
    <row r="17" spans="1:54" s="2525" customFormat="1" ht="31.5">
      <c r="A17" s="2517">
        <v>8</v>
      </c>
      <c r="B17" s="2531" t="s">
        <v>3374</v>
      </c>
      <c r="C17" s="2531" t="s">
        <v>3375</v>
      </c>
      <c r="D17" s="2542" t="s">
        <v>396</v>
      </c>
      <c r="E17" s="2542" t="s">
        <v>2165</v>
      </c>
      <c r="F17" s="2543" t="s">
        <v>85</v>
      </c>
      <c r="G17" s="2542" t="s">
        <v>3655</v>
      </c>
      <c r="H17" s="2536"/>
      <c r="I17" s="2536"/>
      <c r="J17" s="3757" t="s">
        <v>6243</v>
      </c>
      <c r="K17" s="2536"/>
      <c r="L17" s="2536"/>
      <c r="M17" s="2536"/>
      <c r="N17" s="2536"/>
      <c r="O17" s="2534">
        <f t="shared" si="8"/>
        <v>0</v>
      </c>
      <c r="P17" s="2070">
        <f t="shared" si="1"/>
        <v>0</v>
      </c>
      <c r="Q17" s="1948">
        <f t="shared" si="0"/>
        <v>0</v>
      </c>
      <c r="R17" s="2591">
        <f t="shared" si="2"/>
        <v>0</v>
      </c>
      <c r="S17" s="4881" t="str">
        <f t="shared" si="9"/>
        <v xml:space="preserve">STATE: ; PDY: ; KKL: ; MHE: ; YNM: </v>
      </c>
      <c r="T17" s="3101">
        <f>'Abs16. NMHP'!Q30</f>
        <v>0</v>
      </c>
      <c r="U17" s="5591"/>
      <c r="V17" s="2555">
        <f>'Abs16. NMHP'!R30</f>
        <v>0</v>
      </c>
      <c r="W17" s="3095"/>
      <c r="X17" s="3095">
        <f t="shared" si="10"/>
        <v>0</v>
      </c>
      <c r="Y17" s="3100">
        <f t="shared" si="11"/>
        <v>0</v>
      </c>
      <c r="Z17" s="3100">
        <f t="shared" si="12"/>
        <v>0</v>
      </c>
      <c r="AA17" s="2537" t="str">
        <f t="shared" si="13"/>
        <v xml:space="preserve">STATE: ; PDY: ; KKL: ; MHE: ; YNM: </v>
      </c>
      <c r="AB17" s="2477"/>
      <c r="AC17" s="2477"/>
      <c r="AD17" s="2477">
        <f t="shared" si="3"/>
        <v>0</v>
      </c>
      <c r="AE17" s="2477"/>
      <c r="AF17" s="2477"/>
      <c r="AG17" s="2477"/>
      <c r="AH17" s="2477">
        <f t="shared" si="4"/>
        <v>0</v>
      </c>
      <c r="AI17" s="2477"/>
      <c r="AJ17" s="2477"/>
      <c r="AK17" s="2477"/>
      <c r="AL17" s="2477">
        <f t="shared" si="5"/>
        <v>0</v>
      </c>
      <c r="AM17" s="2477"/>
      <c r="AN17" s="2477"/>
      <c r="AO17" s="2477"/>
      <c r="AP17" s="2477">
        <f t="shared" si="6"/>
        <v>0</v>
      </c>
      <c r="AQ17" s="2477"/>
      <c r="AR17" s="2477"/>
      <c r="AS17" s="2477"/>
      <c r="AT17" s="2477">
        <f t="shared" si="7"/>
        <v>0</v>
      </c>
      <c r="AU17" s="2477"/>
      <c r="AV17" s="2724">
        <f t="shared" si="14"/>
        <v>0</v>
      </c>
      <c r="AW17" s="2724">
        <f t="shared" si="15"/>
        <v>0</v>
      </c>
      <c r="AX17" s="2724">
        <f t="shared" si="16"/>
        <v>0</v>
      </c>
      <c r="AY17" s="3346" t="str">
        <f t="shared" si="17"/>
        <v xml:space="preserve">STATE: ; PDY: ; KKL: ; MHE: 0; YNM: </v>
      </c>
      <c r="AZ17" s="3689" t="s">
        <v>3374</v>
      </c>
      <c r="BA17" s="3757" t="s">
        <v>6243</v>
      </c>
    </row>
    <row r="18" spans="1:54" s="2525" customFormat="1" ht="45">
      <c r="A18" s="2517">
        <v>9</v>
      </c>
      <c r="B18" s="2531" t="s">
        <v>3376</v>
      </c>
      <c r="C18" s="2531" t="s">
        <v>3377</v>
      </c>
      <c r="D18" s="2544"/>
      <c r="E18" s="2545" t="s">
        <v>307</v>
      </c>
      <c r="F18" s="1886" t="s">
        <v>70</v>
      </c>
      <c r="G18" s="2542" t="s">
        <v>3321</v>
      </c>
      <c r="H18" s="2546"/>
      <c r="I18" s="2547"/>
      <c r="J18" s="3757" t="s">
        <v>6212</v>
      </c>
      <c r="K18" s="2547"/>
      <c r="L18" s="2548"/>
      <c r="M18" s="2548"/>
      <c r="N18" s="2547"/>
      <c r="O18" s="2534">
        <f t="shared" si="8"/>
        <v>0</v>
      </c>
      <c r="P18" s="2070">
        <f t="shared" si="1"/>
        <v>0</v>
      </c>
      <c r="Q18" s="1948">
        <f t="shared" si="0"/>
        <v>0</v>
      </c>
      <c r="R18" s="3655">
        <f t="shared" si="2"/>
        <v>0</v>
      </c>
      <c r="S18" s="4881" t="str">
        <f t="shared" si="9"/>
        <v xml:space="preserve">STATE: ; PDY: ; KKL: ; MHE: ; YNM: </v>
      </c>
      <c r="T18" s="3099"/>
      <c r="U18" s="5591"/>
      <c r="V18" s="2573"/>
      <c r="W18" s="3095"/>
      <c r="X18" s="3095">
        <f t="shared" si="10"/>
        <v>0</v>
      </c>
      <c r="Y18" s="3100">
        <f t="shared" si="11"/>
        <v>0</v>
      </c>
      <c r="Z18" s="3100">
        <f t="shared" si="12"/>
        <v>0</v>
      </c>
      <c r="AA18" s="2537" t="str">
        <f t="shared" si="13"/>
        <v xml:space="preserve">STATE: ; PDY: ; KKL: ; MHE: ; YNM: </v>
      </c>
      <c r="AB18" s="2549"/>
      <c r="AC18" s="2549"/>
      <c r="AD18" s="2549">
        <f t="shared" si="3"/>
        <v>0</v>
      </c>
      <c r="AE18" s="2549"/>
      <c r="AF18" s="2549"/>
      <c r="AG18" s="2549"/>
      <c r="AH18" s="2549">
        <f t="shared" si="4"/>
        <v>0</v>
      </c>
      <c r="AI18" s="2549"/>
      <c r="AJ18" s="2549"/>
      <c r="AK18" s="2549"/>
      <c r="AL18" s="2549">
        <f t="shared" si="5"/>
        <v>0</v>
      </c>
      <c r="AM18" s="2549"/>
      <c r="AN18" s="2549"/>
      <c r="AO18" s="2549"/>
      <c r="AP18" s="2549">
        <f t="shared" si="6"/>
        <v>0</v>
      </c>
      <c r="AQ18" s="2549"/>
      <c r="AR18" s="2549"/>
      <c r="AS18" s="2549"/>
      <c r="AT18" s="2549">
        <f t="shared" si="7"/>
        <v>0</v>
      </c>
      <c r="AU18" s="2549"/>
      <c r="AV18" s="2724">
        <f t="shared" si="14"/>
        <v>0</v>
      </c>
      <c r="AW18" s="2724">
        <f t="shared" si="15"/>
        <v>0</v>
      </c>
      <c r="AX18" s="2724">
        <f t="shared" si="16"/>
        <v>0</v>
      </c>
      <c r="AY18" s="3346" t="str">
        <f t="shared" si="17"/>
        <v xml:space="preserve">STATE: ; PDY: ; KKL: ; MHE: 0; YNM: </v>
      </c>
      <c r="AZ18" s="3689" t="s">
        <v>3376</v>
      </c>
      <c r="BA18" s="3757" t="s">
        <v>6212</v>
      </c>
    </row>
    <row r="19" spans="1:54" s="2525" customFormat="1" ht="15.75">
      <c r="A19" s="2517" t="s">
        <v>4338</v>
      </c>
      <c r="B19" s="2526" t="s">
        <v>3364</v>
      </c>
      <c r="C19" s="2526">
        <v>16.2</v>
      </c>
      <c r="D19" s="2527"/>
      <c r="E19" s="2526" t="s">
        <v>2923</v>
      </c>
      <c r="F19" s="2528"/>
      <c r="G19" s="2586"/>
      <c r="H19" s="2550"/>
      <c r="I19" s="2550"/>
      <c r="J19" s="3757"/>
      <c r="K19" s="2550"/>
      <c r="L19" s="2550"/>
      <c r="M19" s="2550"/>
      <c r="N19" s="2550"/>
      <c r="O19" s="2534">
        <f t="shared" si="8"/>
        <v>0</v>
      </c>
      <c r="P19" s="2529"/>
      <c r="Q19" s="1948">
        <f t="shared" si="0"/>
        <v>0</v>
      </c>
      <c r="R19" s="3091">
        <f>R20+R49</f>
        <v>130.99027999999839</v>
      </c>
      <c r="S19" s="4881"/>
      <c r="T19" s="3093"/>
      <c r="U19" s="5591"/>
      <c r="V19" s="3094">
        <f>V20+V49</f>
        <v>0</v>
      </c>
      <c r="W19" s="3095"/>
      <c r="X19" s="3095"/>
      <c r="Y19" s="3100"/>
      <c r="Z19" s="3091">
        <f>Z20+Z49</f>
        <v>13099027.99999984</v>
      </c>
      <c r="AA19" s="2537"/>
      <c r="AB19" s="1903"/>
      <c r="AC19" s="1903"/>
      <c r="AD19" s="2530">
        <f>AD20+AD49</f>
        <v>3880000</v>
      </c>
      <c r="AE19" s="1903"/>
      <c r="AF19" s="1903"/>
      <c r="AG19" s="1903"/>
      <c r="AH19" s="2530">
        <f>AH20+AH49</f>
        <v>5800730</v>
      </c>
      <c r="AI19" s="1903"/>
      <c r="AJ19" s="1903"/>
      <c r="AK19" s="1903"/>
      <c r="AL19" s="2530">
        <f>AL20+AL49</f>
        <v>1834897.99999984</v>
      </c>
      <c r="AM19" s="1903"/>
      <c r="AN19" s="1903"/>
      <c r="AO19" s="1903"/>
      <c r="AP19" s="2530">
        <f>AP20+AP49</f>
        <v>763700</v>
      </c>
      <c r="AQ19" s="1903"/>
      <c r="AR19" s="1903"/>
      <c r="AS19" s="1903"/>
      <c r="AT19" s="2530">
        <f>AT20+AT49</f>
        <v>819700</v>
      </c>
      <c r="AU19" s="2724"/>
      <c r="AV19" s="2530">
        <f>AV20+AV49</f>
        <v>13099027.99999984</v>
      </c>
      <c r="AW19" s="2530">
        <f>AW20+AW49</f>
        <v>483</v>
      </c>
      <c r="AX19" s="2530">
        <f>AX20+AX49</f>
        <v>509061.11688097351</v>
      </c>
      <c r="AY19" s="3346"/>
      <c r="AZ19" s="3688" t="s">
        <v>3364</v>
      </c>
      <c r="BA19" s="3757"/>
    </row>
    <row r="20" spans="1:54" s="2525" customFormat="1" ht="45">
      <c r="A20" s="2517">
        <v>1</v>
      </c>
      <c r="B20" s="2531" t="s">
        <v>3378</v>
      </c>
      <c r="C20" s="2531" t="s">
        <v>3379</v>
      </c>
      <c r="D20" s="2531"/>
      <c r="E20" s="2531" t="s">
        <v>2166</v>
      </c>
      <c r="F20" s="2532"/>
      <c r="G20" s="2531"/>
      <c r="H20" s="2533"/>
      <c r="I20" s="2533"/>
      <c r="J20" s="3757" t="s">
        <v>6212</v>
      </c>
      <c r="K20" s="2533"/>
      <c r="L20" s="2533"/>
      <c r="M20" s="2533"/>
      <c r="N20" s="2533"/>
      <c r="O20" s="2534">
        <f t="shared" si="8"/>
        <v>0</v>
      </c>
      <c r="P20" s="1894"/>
      <c r="Q20" s="1948">
        <f t="shared" si="0"/>
        <v>0</v>
      </c>
      <c r="R20" s="3096">
        <f>SUM(R21:R48)</f>
        <v>77.10799999999999</v>
      </c>
      <c r="S20" s="4881"/>
      <c r="T20" s="3097"/>
      <c r="U20" s="5591"/>
      <c r="V20" s="3098">
        <f>SUM(V21:V48)</f>
        <v>0</v>
      </c>
      <c r="W20" s="3095"/>
      <c r="X20" s="3095"/>
      <c r="Y20" s="3100"/>
      <c r="Z20" s="3096">
        <f>SUM(Z21:Z48)</f>
        <v>7710800</v>
      </c>
      <c r="AA20" s="2537"/>
      <c r="AB20" s="1903">
        <v>0</v>
      </c>
      <c r="AC20" s="1903"/>
      <c r="AD20" s="1894">
        <f>SUM(AD21:AD48)</f>
        <v>3480000</v>
      </c>
      <c r="AE20" s="1903"/>
      <c r="AF20" s="1903"/>
      <c r="AG20" s="1903"/>
      <c r="AH20" s="1894">
        <f>SUM(AH21:AH48)</f>
        <v>2557700</v>
      </c>
      <c r="AI20" s="1903"/>
      <c r="AJ20" s="1903"/>
      <c r="AK20" s="1903"/>
      <c r="AL20" s="1894">
        <f>SUM(AL21:AL48)</f>
        <v>617700</v>
      </c>
      <c r="AM20" s="1903"/>
      <c r="AN20" s="1903"/>
      <c r="AO20" s="1903"/>
      <c r="AP20" s="1894">
        <f>SUM(AP21:AP48)</f>
        <v>527700</v>
      </c>
      <c r="AQ20" s="1903"/>
      <c r="AR20" s="1903"/>
      <c r="AS20" s="1903"/>
      <c r="AT20" s="1894">
        <f>SUM(AT21:AT48)</f>
        <v>527700</v>
      </c>
      <c r="AU20" s="2724"/>
      <c r="AV20" s="1894">
        <f>SUM(AV21:AV48)</f>
        <v>7710800</v>
      </c>
      <c r="AW20" s="1894">
        <f>SUM(AW21:AW48)</f>
        <v>201</v>
      </c>
      <c r="AX20" s="1894">
        <f>SUM(AX21:AX48)</f>
        <v>289431.74603174604</v>
      </c>
      <c r="AY20" s="3346"/>
      <c r="AZ20" s="3689" t="s">
        <v>3378</v>
      </c>
      <c r="BA20" s="3757" t="s">
        <v>6212</v>
      </c>
    </row>
    <row r="21" spans="1:54" s="2525" customFormat="1" ht="31.5">
      <c r="A21" s="2517" t="s">
        <v>4913</v>
      </c>
      <c r="B21" s="2531" t="s">
        <v>3380</v>
      </c>
      <c r="C21" s="2531" t="s">
        <v>3381</v>
      </c>
      <c r="D21" s="2535" t="s">
        <v>836</v>
      </c>
      <c r="E21" s="2535" t="s">
        <v>2167</v>
      </c>
      <c r="F21" s="2539" t="s">
        <v>90</v>
      </c>
      <c r="G21" s="2542" t="s">
        <v>3324</v>
      </c>
      <c r="H21" s="2536"/>
      <c r="I21" s="2551"/>
      <c r="J21" s="3757" t="s">
        <v>6241</v>
      </c>
      <c r="K21" s="2551"/>
      <c r="L21" s="2551"/>
      <c r="M21" s="2551"/>
      <c r="N21" s="2551"/>
      <c r="O21" s="2534">
        <f t="shared" si="8"/>
        <v>0</v>
      </c>
      <c r="P21" s="2070">
        <f t="shared" ref="P21:P48" si="18">O21/100000</f>
        <v>0</v>
      </c>
      <c r="Q21" s="1948">
        <f t="shared" si="0"/>
        <v>0</v>
      </c>
      <c r="R21" s="2591">
        <f t="shared" ref="R21:R39" si="19">P21*Q21</f>
        <v>0</v>
      </c>
      <c r="S21" s="4881" t="str">
        <f t="shared" si="9"/>
        <v xml:space="preserve">STATE: ; PDY: ; KKL: ; MHE: ; YNM: </v>
      </c>
      <c r="T21" s="3101">
        <f>'Ab1. RMNCH+A'!Q454</f>
        <v>0</v>
      </c>
      <c r="U21" s="5591"/>
      <c r="V21" s="3098">
        <f>'Ab1. RMNCH+A'!R454</f>
        <v>0</v>
      </c>
      <c r="W21" s="3095"/>
      <c r="X21" s="3095">
        <f t="shared" si="10"/>
        <v>0</v>
      </c>
      <c r="Y21" s="3100">
        <f t="shared" si="11"/>
        <v>0</v>
      </c>
      <c r="Z21" s="3100">
        <f t="shared" si="12"/>
        <v>0</v>
      </c>
      <c r="AA21" s="2537" t="str">
        <f t="shared" si="13"/>
        <v xml:space="preserve">STATE: ; PDY: ; KKL: ; MHE: ; YNM: </v>
      </c>
      <c r="AB21" s="2477"/>
      <c r="AC21" s="2477"/>
      <c r="AD21" s="2477">
        <f t="shared" ref="AD21:AD48" si="20">AB21*AC21</f>
        <v>0</v>
      </c>
      <c r="AE21" s="2477"/>
      <c r="AF21" s="2477"/>
      <c r="AG21" s="2477"/>
      <c r="AH21" s="2477">
        <f t="shared" ref="AH21:AH48" si="21">AF21*AG21</f>
        <v>0</v>
      </c>
      <c r="AI21" s="2477"/>
      <c r="AJ21" s="2477"/>
      <c r="AK21" s="2477"/>
      <c r="AL21" s="2477">
        <f t="shared" ref="AL21:AL48" si="22">AJ21*AK21</f>
        <v>0</v>
      </c>
      <c r="AM21" s="2477"/>
      <c r="AN21" s="2477"/>
      <c r="AO21" s="2477"/>
      <c r="AP21" s="2477">
        <f t="shared" ref="AP21:AP48" si="23">AN21*AO21</f>
        <v>0</v>
      </c>
      <c r="AQ21" s="2477"/>
      <c r="AR21" s="2477"/>
      <c r="AS21" s="2477"/>
      <c r="AT21" s="2477">
        <f t="shared" ref="AT21:AT48" si="24">AR21*AS21</f>
        <v>0</v>
      </c>
      <c r="AU21" s="2477"/>
      <c r="AV21" s="2724">
        <f t="shared" si="14"/>
        <v>0</v>
      </c>
      <c r="AW21" s="2724">
        <f t="shared" si="15"/>
        <v>0</v>
      </c>
      <c r="AX21" s="2724">
        <f t="shared" si="16"/>
        <v>0</v>
      </c>
      <c r="AY21" s="3346" t="str">
        <f t="shared" si="17"/>
        <v xml:space="preserve">STATE: ; PDY: ; KKL: ; MHE: 0; YNM: </v>
      </c>
      <c r="AZ21" s="3689" t="s">
        <v>3380</v>
      </c>
      <c r="BA21" s="3757" t="s">
        <v>6241</v>
      </c>
    </row>
    <row r="22" spans="1:54" s="2525" customFormat="1" ht="45">
      <c r="A22" s="2517" t="s">
        <v>4914</v>
      </c>
      <c r="B22" s="2531" t="s">
        <v>3382</v>
      </c>
      <c r="C22" s="2531" t="s">
        <v>3383</v>
      </c>
      <c r="D22" s="2545"/>
      <c r="E22" s="2535" t="s">
        <v>2466</v>
      </c>
      <c r="F22" s="2539" t="s">
        <v>90</v>
      </c>
      <c r="G22" s="2542" t="s">
        <v>3324</v>
      </c>
      <c r="H22" s="2536"/>
      <c r="I22" s="2533"/>
      <c r="J22" s="3757" t="s">
        <v>6244</v>
      </c>
      <c r="K22" s="2533"/>
      <c r="L22" s="2533"/>
      <c r="M22" s="2533"/>
      <c r="N22" s="2533"/>
      <c r="O22" s="2534">
        <f t="shared" si="8"/>
        <v>0</v>
      </c>
      <c r="P22" s="2070">
        <f t="shared" si="18"/>
        <v>0</v>
      </c>
      <c r="Q22" s="1948">
        <f t="shared" si="0"/>
        <v>0</v>
      </c>
      <c r="R22" s="2591">
        <f t="shared" si="19"/>
        <v>0</v>
      </c>
      <c r="S22" s="4881" t="str">
        <f t="shared" si="9"/>
        <v xml:space="preserve">STATE: ; PDY: ; KKL: ; MHE: ; YNM: </v>
      </c>
      <c r="T22" s="3101">
        <f>'Ab1. RMNCH+A'!Q455</f>
        <v>0</v>
      </c>
      <c r="U22" s="5591"/>
      <c r="V22" s="3098">
        <f>'Ab1. RMNCH+A'!R455</f>
        <v>0</v>
      </c>
      <c r="W22" s="3095"/>
      <c r="X22" s="3095">
        <f t="shared" si="10"/>
        <v>0</v>
      </c>
      <c r="Y22" s="3100">
        <f t="shared" si="11"/>
        <v>0</v>
      </c>
      <c r="Z22" s="3100">
        <f t="shared" si="12"/>
        <v>0</v>
      </c>
      <c r="AA22" s="2537" t="str">
        <f t="shared" si="13"/>
        <v xml:space="preserve">STATE: ; PDY: ; KKL: ; MHE: ; YNM: </v>
      </c>
      <c r="AB22" s="2477"/>
      <c r="AC22" s="2477"/>
      <c r="AD22" s="2477">
        <f t="shared" si="20"/>
        <v>0</v>
      </c>
      <c r="AE22" s="2477"/>
      <c r="AF22" s="2477"/>
      <c r="AG22" s="2477"/>
      <c r="AH22" s="2477">
        <f t="shared" si="21"/>
        <v>0</v>
      </c>
      <c r="AI22" s="2477"/>
      <c r="AJ22" s="2477"/>
      <c r="AK22" s="2477"/>
      <c r="AL22" s="2477">
        <f t="shared" si="22"/>
        <v>0</v>
      </c>
      <c r="AM22" s="2477"/>
      <c r="AN22" s="2477"/>
      <c r="AO22" s="2477"/>
      <c r="AP22" s="2477">
        <f t="shared" si="23"/>
        <v>0</v>
      </c>
      <c r="AQ22" s="2477"/>
      <c r="AR22" s="2477"/>
      <c r="AS22" s="2477"/>
      <c r="AT22" s="2477">
        <f t="shared" si="24"/>
        <v>0</v>
      </c>
      <c r="AU22" s="2477"/>
      <c r="AV22" s="2724">
        <f t="shared" si="14"/>
        <v>0</v>
      </c>
      <c r="AW22" s="2724">
        <f t="shared" si="15"/>
        <v>0</v>
      </c>
      <c r="AX22" s="2724">
        <f t="shared" si="16"/>
        <v>0</v>
      </c>
      <c r="AY22" s="3346" t="str">
        <f t="shared" si="17"/>
        <v xml:space="preserve">STATE: ; PDY: ; KKL: ; MHE: 0; YNM: </v>
      </c>
      <c r="AZ22" s="3689" t="s">
        <v>3382</v>
      </c>
      <c r="BA22" s="3757" t="s">
        <v>6244</v>
      </c>
    </row>
    <row r="23" spans="1:54" s="2525" customFormat="1" ht="31.5">
      <c r="A23" s="2517" t="s">
        <v>4797</v>
      </c>
      <c r="B23" s="2531" t="s">
        <v>3384</v>
      </c>
      <c r="C23" s="2531" t="s">
        <v>3385</v>
      </c>
      <c r="D23" s="2545"/>
      <c r="E23" s="2545" t="s">
        <v>3656</v>
      </c>
      <c r="F23" s="2539" t="s">
        <v>90</v>
      </c>
      <c r="G23" s="2542" t="s">
        <v>3324</v>
      </c>
      <c r="H23" s="2536"/>
      <c r="I23" s="2533"/>
      <c r="J23" s="3757" t="s">
        <v>6241</v>
      </c>
      <c r="K23" s="2533"/>
      <c r="L23" s="2533"/>
      <c r="M23" s="2533"/>
      <c r="N23" s="2533"/>
      <c r="O23" s="2534">
        <f t="shared" si="8"/>
        <v>0</v>
      </c>
      <c r="P23" s="2070">
        <f t="shared" si="18"/>
        <v>0</v>
      </c>
      <c r="Q23" s="1948">
        <f t="shared" si="0"/>
        <v>0</v>
      </c>
      <c r="R23" s="2591">
        <f t="shared" si="19"/>
        <v>0</v>
      </c>
      <c r="S23" s="4881" t="str">
        <f t="shared" si="9"/>
        <v xml:space="preserve">STATE: ; PDY: ; KKL: ; MHE: ; YNM: </v>
      </c>
      <c r="T23" s="3101">
        <f>'Ab1. RMNCH+A'!Q456</f>
        <v>0</v>
      </c>
      <c r="U23" s="5591"/>
      <c r="V23" s="3098">
        <f>'Ab1. RMNCH+A'!R456</f>
        <v>0</v>
      </c>
      <c r="W23" s="3095"/>
      <c r="X23" s="3095">
        <f t="shared" si="10"/>
        <v>0</v>
      </c>
      <c r="Y23" s="3100">
        <f t="shared" si="11"/>
        <v>0</v>
      </c>
      <c r="Z23" s="3100">
        <f t="shared" si="12"/>
        <v>0</v>
      </c>
      <c r="AA23" s="2537" t="str">
        <f t="shared" si="13"/>
        <v xml:space="preserve">STATE: ; PDY: ; KKL: ; MHE: ; YNM: </v>
      </c>
      <c r="AB23" s="2477"/>
      <c r="AC23" s="2477"/>
      <c r="AD23" s="2477">
        <f t="shared" si="20"/>
        <v>0</v>
      </c>
      <c r="AE23" s="2477"/>
      <c r="AF23" s="2477"/>
      <c r="AG23" s="2477"/>
      <c r="AH23" s="2477">
        <f t="shared" si="21"/>
        <v>0</v>
      </c>
      <c r="AI23" s="2477"/>
      <c r="AJ23" s="2477"/>
      <c r="AK23" s="2477"/>
      <c r="AL23" s="2477">
        <f t="shared" si="22"/>
        <v>0</v>
      </c>
      <c r="AM23" s="2477"/>
      <c r="AN23" s="2477"/>
      <c r="AO23" s="2477"/>
      <c r="AP23" s="2477">
        <f t="shared" si="23"/>
        <v>0</v>
      </c>
      <c r="AQ23" s="2477"/>
      <c r="AR23" s="2477"/>
      <c r="AS23" s="2477"/>
      <c r="AT23" s="2477">
        <f t="shared" si="24"/>
        <v>0</v>
      </c>
      <c r="AU23" s="2477"/>
      <c r="AV23" s="2724">
        <f t="shared" si="14"/>
        <v>0</v>
      </c>
      <c r="AW23" s="2724">
        <f t="shared" si="15"/>
        <v>0</v>
      </c>
      <c r="AX23" s="2724">
        <f t="shared" si="16"/>
        <v>0</v>
      </c>
      <c r="AY23" s="3346" t="str">
        <f t="shared" si="17"/>
        <v xml:space="preserve">STATE: ; PDY: ; KKL: ; MHE: 0; YNM: </v>
      </c>
      <c r="AZ23" s="3689" t="s">
        <v>3384</v>
      </c>
      <c r="BA23" s="3757" t="s">
        <v>6241</v>
      </c>
    </row>
    <row r="24" spans="1:54" s="2525" customFormat="1" ht="78.75" customHeight="1">
      <c r="A24" s="2517" t="s">
        <v>4916</v>
      </c>
      <c r="B24" s="2531" t="s">
        <v>3386</v>
      </c>
      <c r="C24" s="2531" t="s">
        <v>3387</v>
      </c>
      <c r="D24" s="2535" t="s">
        <v>886</v>
      </c>
      <c r="E24" s="2535" t="s">
        <v>2485</v>
      </c>
      <c r="F24" s="2539" t="s">
        <v>90</v>
      </c>
      <c r="G24" s="2542" t="s">
        <v>3657</v>
      </c>
      <c r="H24" s="2536"/>
      <c r="I24" s="2547"/>
      <c r="J24" s="3757" t="s">
        <v>6245</v>
      </c>
      <c r="K24" s="2547"/>
      <c r="L24" s="2547"/>
      <c r="M24" s="2547"/>
      <c r="N24" s="2547"/>
      <c r="O24" s="2534">
        <f t="shared" si="8"/>
        <v>25000</v>
      </c>
      <c r="P24" s="2070">
        <f t="shared" si="18"/>
        <v>0.25</v>
      </c>
      <c r="Q24" s="1948">
        <f t="shared" si="0"/>
        <v>4</v>
      </c>
      <c r="R24" s="2591">
        <f t="shared" si="19"/>
        <v>1</v>
      </c>
      <c r="S24" s="4881" t="str">
        <f t="shared" si="9"/>
        <v xml:space="preserve">STATE: ; PDY: FP QAC meetings Rs.25000 x 4 meetings; KKL: ; MHE: ; YNM: </v>
      </c>
      <c r="T24" s="3101">
        <f>'Ab1. RMNCH+A'!Q457</f>
        <v>0</v>
      </c>
      <c r="U24" s="5591"/>
      <c r="V24" s="3098">
        <f>'Ab1. RMNCH+A'!R457</f>
        <v>0</v>
      </c>
      <c r="W24" s="3095"/>
      <c r="X24" s="3095">
        <f t="shared" si="10"/>
        <v>25000</v>
      </c>
      <c r="Y24" s="3100">
        <f t="shared" si="11"/>
        <v>4</v>
      </c>
      <c r="Z24" s="3100">
        <f t="shared" si="12"/>
        <v>100000</v>
      </c>
      <c r="AA24" s="2537" t="str">
        <f t="shared" si="13"/>
        <v xml:space="preserve">STATE: ; PDY: FP QAC meetings Rs.25000 x 4 meetings; KKL: ; MHE: ; YNM: </v>
      </c>
      <c r="AB24" s="2477"/>
      <c r="AC24" s="2477"/>
      <c r="AD24" s="2477">
        <f t="shared" si="20"/>
        <v>0</v>
      </c>
      <c r="AE24" s="2477"/>
      <c r="AF24" s="1876">
        <v>25000</v>
      </c>
      <c r="AG24" s="1876">
        <v>4</v>
      </c>
      <c r="AH24" s="1877">
        <f>AF24*AG24</f>
        <v>100000</v>
      </c>
      <c r="AI24" s="1877" t="s">
        <v>7694</v>
      </c>
      <c r="AJ24" s="2477"/>
      <c r="AK24" s="2477"/>
      <c r="AL24" s="2477">
        <f t="shared" si="22"/>
        <v>0</v>
      </c>
      <c r="AM24" s="2477"/>
      <c r="AN24" s="2477"/>
      <c r="AO24" s="2477"/>
      <c r="AP24" s="2477">
        <f t="shared" si="23"/>
        <v>0</v>
      </c>
      <c r="AQ24" s="2477"/>
      <c r="AR24" s="2477"/>
      <c r="AS24" s="2477"/>
      <c r="AT24" s="2477">
        <f t="shared" si="24"/>
        <v>0</v>
      </c>
      <c r="AU24" s="2477"/>
      <c r="AV24" s="2724">
        <f t="shared" si="14"/>
        <v>100000</v>
      </c>
      <c r="AW24" s="2724">
        <f t="shared" si="15"/>
        <v>4</v>
      </c>
      <c r="AX24" s="2724">
        <f t="shared" si="16"/>
        <v>25000</v>
      </c>
      <c r="AY24" s="3346" t="str">
        <f t="shared" si="17"/>
        <v xml:space="preserve">STATE: ; PDY: FP QAC meetings Rs.25000 x 4 meetings; KKL: ; MHE: 0; YNM: </v>
      </c>
      <c r="AZ24" s="3689" t="s">
        <v>3386</v>
      </c>
      <c r="BA24" s="3757" t="s">
        <v>6245</v>
      </c>
      <c r="BB24" s="4977" t="s">
        <v>7942</v>
      </c>
    </row>
    <row r="25" spans="1:54" s="2525" customFormat="1" ht="63">
      <c r="A25" s="2517" t="s">
        <v>4915</v>
      </c>
      <c r="B25" s="2531" t="s">
        <v>3388</v>
      </c>
      <c r="C25" s="2531" t="s">
        <v>3389</v>
      </c>
      <c r="D25" s="2538" t="s">
        <v>2168</v>
      </c>
      <c r="E25" s="2535" t="s">
        <v>2486</v>
      </c>
      <c r="F25" s="2539" t="s">
        <v>90</v>
      </c>
      <c r="G25" s="2542" t="s">
        <v>3657</v>
      </c>
      <c r="H25" s="2536"/>
      <c r="I25" s="2547"/>
      <c r="J25" s="3757" t="s">
        <v>6245</v>
      </c>
      <c r="K25" s="2547"/>
      <c r="L25" s="2547"/>
      <c r="M25" s="2547"/>
      <c r="N25" s="2547"/>
      <c r="O25" s="2534">
        <f t="shared" si="8"/>
        <v>5000</v>
      </c>
      <c r="P25" s="2070">
        <f t="shared" si="18"/>
        <v>0.05</v>
      </c>
      <c r="Q25" s="1948">
        <f t="shared" si="0"/>
        <v>4</v>
      </c>
      <c r="R25" s="2591">
        <f t="shared" si="19"/>
        <v>0.2</v>
      </c>
      <c r="S25" s="4881" t="str">
        <f t="shared" si="9"/>
        <v xml:space="preserve">STATE: ; PDY: FP review meetings Rs.5000 x 4 meetings; KKL: ; MHE: ; YNM: </v>
      </c>
      <c r="T25" s="3101">
        <f>'Ab1. RMNCH+A'!Q458</f>
        <v>0</v>
      </c>
      <c r="U25" s="5591"/>
      <c r="V25" s="3098">
        <f>'Ab1. RMNCH+A'!R458</f>
        <v>0</v>
      </c>
      <c r="W25" s="3095"/>
      <c r="X25" s="3095">
        <f t="shared" si="10"/>
        <v>5000</v>
      </c>
      <c r="Y25" s="3100">
        <f t="shared" si="11"/>
        <v>4</v>
      </c>
      <c r="Z25" s="3100">
        <f t="shared" si="12"/>
        <v>20000</v>
      </c>
      <c r="AA25" s="2537" t="str">
        <f t="shared" si="13"/>
        <v xml:space="preserve">STATE: ; PDY: FP review meetings Rs.5000 x 4 meetings; KKL: ; MHE: ; YNM: </v>
      </c>
      <c r="AB25" s="2477"/>
      <c r="AC25" s="2477"/>
      <c r="AD25" s="2477">
        <f t="shared" si="20"/>
        <v>0</v>
      </c>
      <c r="AE25" s="2477"/>
      <c r="AF25" s="1876">
        <v>5000</v>
      </c>
      <c r="AG25" s="1876">
        <v>4</v>
      </c>
      <c r="AH25" s="1877">
        <f t="shared" si="21"/>
        <v>20000</v>
      </c>
      <c r="AI25" s="1877" t="s">
        <v>6582</v>
      </c>
      <c r="AJ25" s="2477"/>
      <c r="AK25" s="2477"/>
      <c r="AL25" s="2477">
        <f t="shared" si="22"/>
        <v>0</v>
      </c>
      <c r="AM25" s="2477"/>
      <c r="AN25" s="2477"/>
      <c r="AO25" s="2477"/>
      <c r="AP25" s="2477">
        <f t="shared" si="23"/>
        <v>0</v>
      </c>
      <c r="AQ25" s="2477"/>
      <c r="AR25" s="2477"/>
      <c r="AS25" s="2477"/>
      <c r="AT25" s="2477">
        <f t="shared" si="24"/>
        <v>0</v>
      </c>
      <c r="AU25" s="2477"/>
      <c r="AV25" s="2724">
        <f t="shared" si="14"/>
        <v>20000</v>
      </c>
      <c r="AW25" s="2724">
        <f t="shared" si="15"/>
        <v>4</v>
      </c>
      <c r="AX25" s="2724">
        <f t="shared" si="16"/>
        <v>5000</v>
      </c>
      <c r="AY25" s="3346" t="str">
        <f t="shared" si="17"/>
        <v xml:space="preserve">STATE: ; PDY: FP review meetings Rs.5000 x 4 meetings; KKL: ; MHE: 0; YNM: </v>
      </c>
      <c r="AZ25" s="3689" t="s">
        <v>3388</v>
      </c>
      <c r="BA25" s="3757" t="s">
        <v>6245</v>
      </c>
      <c r="BB25" s="4977" t="s">
        <v>7942</v>
      </c>
    </row>
    <row r="26" spans="1:54" s="2525" customFormat="1" ht="46.5" customHeight="1">
      <c r="A26" s="2517" t="s">
        <v>5002</v>
      </c>
      <c r="B26" s="2531" t="s">
        <v>3390</v>
      </c>
      <c r="C26" s="2531" t="s">
        <v>3391</v>
      </c>
      <c r="D26" s="2535" t="s">
        <v>955</v>
      </c>
      <c r="E26" s="2535" t="s">
        <v>2169</v>
      </c>
      <c r="F26" s="2539" t="s">
        <v>90</v>
      </c>
      <c r="G26" s="2542" t="s">
        <v>3658</v>
      </c>
      <c r="H26" s="2536"/>
      <c r="I26" s="2547"/>
      <c r="J26" s="3757" t="s">
        <v>6246</v>
      </c>
      <c r="K26" s="2547"/>
      <c r="L26" s="2547"/>
      <c r="M26" s="2547"/>
      <c r="N26" s="2547"/>
      <c r="O26" s="2534">
        <f t="shared" si="8"/>
        <v>100000</v>
      </c>
      <c r="P26" s="2070">
        <f t="shared" si="18"/>
        <v>1</v>
      </c>
      <c r="Q26" s="1948">
        <f t="shared" si="0"/>
        <v>1</v>
      </c>
      <c r="R26" s="2591">
        <f t="shared" si="19"/>
        <v>1</v>
      </c>
      <c r="S26" s="4881" t="str">
        <f t="shared" si="9"/>
        <v xml:space="preserve">STATE: Annual rewards and recognition of good performing HWAs; PDY: ; KKL: ; MHE: ; YNM: </v>
      </c>
      <c r="T26" s="3101">
        <f>'Ab1. RMNCH+A'!Q459</f>
        <v>0</v>
      </c>
      <c r="U26" s="5591"/>
      <c r="V26" s="3098">
        <f>'Ab1. RMNCH+A'!R459</f>
        <v>0</v>
      </c>
      <c r="W26" s="3095"/>
      <c r="X26" s="3095">
        <f t="shared" si="10"/>
        <v>100000</v>
      </c>
      <c r="Y26" s="3100">
        <f t="shared" si="11"/>
        <v>1</v>
      </c>
      <c r="Z26" s="3100">
        <f t="shared" si="12"/>
        <v>100000</v>
      </c>
      <c r="AA26" s="2537" t="str">
        <f t="shared" si="13"/>
        <v xml:space="preserve">STATE: Annual rewards and recognition of good performing HWAs; PDY: ; KKL: ; MHE: ; YNM: </v>
      </c>
      <c r="AB26" s="1876">
        <v>100000</v>
      </c>
      <c r="AC26" s="1876">
        <v>1</v>
      </c>
      <c r="AD26" s="1877">
        <f t="shared" si="20"/>
        <v>100000</v>
      </c>
      <c r="AE26" s="1877" t="s">
        <v>7929</v>
      </c>
      <c r="AF26" s="1876"/>
      <c r="AG26" s="1876"/>
      <c r="AH26" s="1877">
        <f t="shared" si="21"/>
        <v>0</v>
      </c>
      <c r="AI26" s="1877"/>
      <c r="AJ26" s="1876"/>
      <c r="AK26" s="1876"/>
      <c r="AL26" s="1877">
        <f t="shared" si="22"/>
        <v>0</v>
      </c>
      <c r="AM26" s="1877"/>
      <c r="AN26" s="1876"/>
      <c r="AO26" s="1876"/>
      <c r="AP26" s="1877">
        <f t="shared" si="23"/>
        <v>0</v>
      </c>
      <c r="AQ26" s="1877"/>
      <c r="AR26" s="1876"/>
      <c r="AS26" s="1876"/>
      <c r="AT26" s="1877">
        <f t="shared" si="24"/>
        <v>0</v>
      </c>
      <c r="AU26" s="1877"/>
      <c r="AV26" s="2724">
        <f t="shared" si="14"/>
        <v>100000</v>
      </c>
      <c r="AW26" s="2724">
        <f t="shared" si="15"/>
        <v>1</v>
      </c>
      <c r="AX26" s="2724">
        <f t="shared" si="16"/>
        <v>100000</v>
      </c>
      <c r="AY26" s="3346" t="str">
        <f t="shared" si="17"/>
        <v xml:space="preserve">STATE: Annual rewards and recognition of good performing HWAs; PDY: ; KKL: ; MHE: 0; YNM: </v>
      </c>
      <c r="AZ26" s="3689" t="s">
        <v>3390</v>
      </c>
      <c r="BA26" s="3757" t="s">
        <v>6246</v>
      </c>
      <c r="BB26" s="4999" t="s">
        <v>7901</v>
      </c>
    </row>
    <row r="27" spans="1:54" s="2525" customFormat="1" ht="63">
      <c r="A27" s="2517" t="s">
        <v>5003</v>
      </c>
      <c r="B27" s="2531" t="s">
        <v>3392</v>
      </c>
      <c r="C27" s="2531" t="s">
        <v>3393</v>
      </c>
      <c r="D27" s="2535" t="s">
        <v>2158</v>
      </c>
      <c r="E27" s="2535" t="s">
        <v>2170</v>
      </c>
      <c r="F27" s="2539" t="s">
        <v>90</v>
      </c>
      <c r="G27" s="2542" t="s">
        <v>3652</v>
      </c>
      <c r="H27" s="2536"/>
      <c r="I27" s="2536"/>
      <c r="J27" s="3757" t="s">
        <v>6240</v>
      </c>
      <c r="K27" s="2536"/>
      <c r="L27" s="2536"/>
      <c r="M27" s="2536"/>
      <c r="N27" s="2536"/>
      <c r="O27" s="2534">
        <f t="shared" si="8"/>
        <v>5000</v>
      </c>
      <c r="P27" s="2070">
        <f t="shared" si="18"/>
        <v>0.05</v>
      </c>
      <c r="Q27" s="1948">
        <f t="shared" si="0"/>
        <v>4</v>
      </c>
      <c r="R27" s="2591">
        <f t="shared" si="19"/>
        <v>0.2</v>
      </c>
      <c r="S27" s="4881" t="str">
        <f t="shared" si="9"/>
        <v xml:space="preserve">STATE: ; PDY: RBSK review meetings Rs.5000 x 4 meetings; KKL: ; MHE: ; YNM: </v>
      </c>
      <c r="T27" s="3101">
        <f>'Ab1. RMNCH+A'!Q460</f>
        <v>0</v>
      </c>
      <c r="U27" s="5591"/>
      <c r="V27" s="3098">
        <f>'Ab1. RMNCH+A'!R460</f>
        <v>0</v>
      </c>
      <c r="W27" s="3095"/>
      <c r="X27" s="3095">
        <f t="shared" si="10"/>
        <v>5000</v>
      </c>
      <c r="Y27" s="3100">
        <f t="shared" si="11"/>
        <v>4</v>
      </c>
      <c r="Z27" s="3100">
        <f t="shared" si="12"/>
        <v>20000</v>
      </c>
      <c r="AA27" s="2537" t="str">
        <f t="shared" si="13"/>
        <v xml:space="preserve">STATE: ; PDY: RBSK review meetings Rs.5000 x 4 meetings; KKL: ; MHE: ; YNM: </v>
      </c>
      <c r="AB27" s="1876"/>
      <c r="AC27" s="1876"/>
      <c r="AD27" s="1877">
        <f t="shared" si="20"/>
        <v>0</v>
      </c>
      <c r="AE27" s="1877"/>
      <c r="AF27" s="1876">
        <v>5000</v>
      </c>
      <c r="AG27" s="1876">
        <v>4</v>
      </c>
      <c r="AH27" s="1877">
        <f t="shared" si="21"/>
        <v>20000</v>
      </c>
      <c r="AI27" s="1877" t="s">
        <v>6583</v>
      </c>
      <c r="AJ27" s="1876"/>
      <c r="AK27" s="1876"/>
      <c r="AL27" s="1877">
        <f t="shared" si="22"/>
        <v>0</v>
      </c>
      <c r="AM27" s="1877"/>
      <c r="AN27" s="1876"/>
      <c r="AO27" s="1876"/>
      <c r="AP27" s="1877">
        <f t="shared" si="23"/>
        <v>0</v>
      </c>
      <c r="AQ27" s="1877"/>
      <c r="AR27" s="1876"/>
      <c r="AS27" s="1876"/>
      <c r="AT27" s="1877">
        <f t="shared" si="24"/>
        <v>0</v>
      </c>
      <c r="AU27" s="1877"/>
      <c r="AV27" s="2724">
        <f t="shared" si="14"/>
        <v>20000</v>
      </c>
      <c r="AW27" s="2724">
        <f t="shared" si="15"/>
        <v>4</v>
      </c>
      <c r="AX27" s="2724">
        <f t="shared" si="16"/>
        <v>5000</v>
      </c>
      <c r="AY27" s="3346" t="str">
        <f t="shared" si="17"/>
        <v xml:space="preserve">STATE: ; PDY: RBSK review meetings Rs.5000 x 4 meetings; KKL: ; MHE: 0; YNM: </v>
      </c>
      <c r="AZ27" s="3689" t="s">
        <v>3392</v>
      </c>
      <c r="BA27" s="3757" t="s">
        <v>6240</v>
      </c>
      <c r="BB27" s="4977" t="s">
        <v>7993</v>
      </c>
    </row>
    <row r="28" spans="1:54" s="2525" customFormat="1" ht="240.75" customHeight="1">
      <c r="A28" s="2517" t="s">
        <v>5004</v>
      </c>
      <c r="B28" s="2531" t="s">
        <v>3394</v>
      </c>
      <c r="C28" s="2531" t="s">
        <v>3395</v>
      </c>
      <c r="D28" s="2535" t="s">
        <v>2171</v>
      </c>
      <c r="E28" s="2535" t="s">
        <v>2172</v>
      </c>
      <c r="F28" s="1886" t="s">
        <v>70</v>
      </c>
      <c r="G28" s="2542" t="s">
        <v>3666</v>
      </c>
      <c r="H28" s="2536"/>
      <c r="I28" s="2536"/>
      <c r="J28" s="3757" t="s">
        <v>6247</v>
      </c>
      <c r="K28" s="2536"/>
      <c r="L28" s="2536"/>
      <c r="M28" s="2536"/>
      <c r="N28" s="2536"/>
      <c r="O28" s="2534">
        <f t="shared" si="8"/>
        <v>48642.857142857145</v>
      </c>
      <c r="P28" s="2070">
        <f t="shared" si="18"/>
        <v>0.48642857142857143</v>
      </c>
      <c r="Q28" s="1948">
        <f t="shared" si="0"/>
        <v>140</v>
      </c>
      <c r="R28" s="2591">
        <f t="shared" si="19"/>
        <v>68.099999999999994</v>
      </c>
      <c r="S28" s="4881" t="str">
        <f t="shared" si="9"/>
        <v>STATE: POL &amp; Vehicle Maintenance Rs.20,000 x 2 x 12 months - 360000/-, Other Management Exps. Rs.5,00,000, Office Equipments Furniture and Stationery Rs.3,00,000/-, Computer for PFMS related Work - Rs.60000 x 2 &amp; Printer - Rs.50000 x 2 no., Meeting &amp; workshop - Rs.500000/- &amp; Miscellaneous expenses - Rs.100000/- SNA Software Mainantenace Cost - Rs.10.00 Lakhs; PDY: PM Operation &amp; Office expenses, Security charges Rs.22500 x 12 months Other Management Exps. Rs.500000/-, Puruchase of A/c for DPMU - 45000 x 7 - Rs.315000/-, Computer for PFMS related Work - Rs.60000 x 2 &amp; Printer - Rs.50000 x 2 no., Other Office Expenditure (MFP) - Rs.540000/-, Meetings/workshop - Rs.100000/- &amp; Miscellaneous expenses - Rs.250000/- Contingency and consumables - 25000/-; KKL: Programme Management Operation &amp; Office expenses - Rs.500000,Computer for PFMS related Work - Rs.60000 x 1 &amp; Network Printer cum scanner - Rs.20000 x 1 no, for office.; MHE: PProgramme Management Operation &amp; Office expenses,and all miscellaneous activities -  Rs.400000 Computer for PFMS related Work - Rs.60000 x 1 &amp; Printer - Rs.20000 x 1 no for office.; YNM: PProgramme Management Operation &amp; Office expenses,and all miscellaneous activities -  Rs.400000 Computer for PFMS related Work - Rs.60000 x 1 &amp; Printer - Rs.20000 x 1 no for office.</v>
      </c>
      <c r="T28" s="3099"/>
      <c r="U28" s="5591"/>
      <c r="V28" s="2573"/>
      <c r="W28" s="3095"/>
      <c r="X28" s="3095">
        <f>IFERROR(AV28/AW28,0)</f>
        <v>48642.857142857145</v>
      </c>
      <c r="Y28" s="3100">
        <f>AC28+AG28+AK28+AO28+AS28</f>
        <v>140</v>
      </c>
      <c r="Z28" s="3100">
        <f>X28*Y28</f>
        <v>6810000</v>
      </c>
      <c r="AA28" s="2537" t="str">
        <f t="shared" si="13"/>
        <v>STATE: POL &amp; Vehicle Maintenance Rs.20,000 x 2 x 12 months - 360000/-, Other Management Exps. Rs.5,00,000, Office Equipments Furniture and Stationery Rs.3,00,000/-, Computer for PFMS related Work - Rs.60000 x 2 &amp; Printer - Rs.50000 x 2 no., Meeting &amp; workshop - Rs.500000/- &amp; Miscellaneous expenses - Rs.100000/- SNA Software Mainantenace Cost - Rs.10.00 Lakhs; PDY: PM Operation &amp; Office expenses, Security charges Rs.22500 x 12 months Other Management Exps. Rs.500000/-, Puruchase of A/c for DPMU - 45000 x 7 - Rs.315000/-, Computer for PFMS related Work - Rs.60000 x 2 &amp; Printer - Rs.50000 x 2 no., Other Office Expenditure (MFP) - Rs.540000/-, Meetings/workshop - Rs.100000/- &amp; Miscellaneous expenses - Rs.250000/- Contingency and consumables - 25000/-; KKL: Programme Management Operation &amp; Office expenses - Rs.500000,Computer for PFMS related Work - Rs.60000 x 1 &amp; Network Printer cum scanner - Rs.20000 x 1 no, for office.; MHE: PProgramme Management Operation &amp; Office expenses,and all miscellaneous activities -  Rs.400000 Computer for PFMS related Work - Rs.60000 x 1 &amp; Printer - Rs.20000 x 1 no for office.; YNM: PProgramme Management Operation &amp; Office expenses,and all miscellaneous activities -  Rs.400000 Computer for PFMS related Work - Rs.60000 x 1 &amp; Printer - Rs.20000 x 1 no for office.</v>
      </c>
      <c r="AB28" s="1876">
        <v>77000</v>
      </c>
      <c r="AC28" s="1876">
        <v>40</v>
      </c>
      <c r="AD28" s="1877">
        <f t="shared" si="20"/>
        <v>3080000</v>
      </c>
      <c r="AE28" s="1877" t="s">
        <v>7156</v>
      </c>
      <c r="AF28" s="1876">
        <v>55000</v>
      </c>
      <c r="AG28" s="1876">
        <v>40</v>
      </c>
      <c r="AH28" s="1877">
        <f t="shared" si="21"/>
        <v>2200000</v>
      </c>
      <c r="AI28" s="1877" t="s">
        <v>7115</v>
      </c>
      <c r="AJ28" s="1876">
        <v>28500</v>
      </c>
      <c r="AK28" s="1876">
        <v>20</v>
      </c>
      <c r="AL28" s="1877">
        <f t="shared" si="22"/>
        <v>570000</v>
      </c>
      <c r="AM28" s="1877" t="s">
        <v>6592</v>
      </c>
      <c r="AN28" s="1876">
        <v>24000</v>
      </c>
      <c r="AO28" s="1876">
        <v>20</v>
      </c>
      <c r="AP28" s="1877">
        <f t="shared" si="23"/>
        <v>480000</v>
      </c>
      <c r="AQ28" s="1877" t="s">
        <v>6597</v>
      </c>
      <c r="AR28" s="1876">
        <v>24000</v>
      </c>
      <c r="AS28" s="1876">
        <v>20</v>
      </c>
      <c r="AT28" s="1877">
        <f t="shared" si="24"/>
        <v>480000</v>
      </c>
      <c r="AU28" s="1877" t="s">
        <v>6597</v>
      </c>
      <c r="AV28" s="2724">
        <f>AT28+AP28+AL28+AH28+AD28</f>
        <v>6810000</v>
      </c>
      <c r="AW28" s="2724">
        <f>AS28+AO28+AK28+AG28+AC28</f>
        <v>140</v>
      </c>
      <c r="AX28" s="2724">
        <f>IFERROR(AV28/AW28,0)</f>
        <v>48642.857142857145</v>
      </c>
      <c r="AY28" s="3346" t="str">
        <f t="shared" si="17"/>
        <v>STATE: POL &amp; Vehicle Maintenance Rs.20,000 x 2 x 12 months - 360000/-, Other Management Exps. Rs.5,00,000, Office Equipments Furniture and Stationery Rs.3,00,000/-, Computer for PFMS related Work - Rs.60000 x 2 &amp; Printer - Rs.50000 x 2 no., Meeting &amp; workshop - Rs.500000/- &amp; Miscellaneous expenses - Rs.100000/- SNA Software Mainantenace Cost - Rs.10.00 Lakhs; PDY: PM Operation &amp; Office expenses, Security charges Rs.22500 x 12 months Other Management Exps. Rs.500000/-, Puruchase of A/c for DPMU - 45000 x 7 - Rs.315000/-, Computer for PFMS related Work - Rs.60000 x 2 &amp; Printer - Rs.50000 x 2 no., Other Office Expenditure (MFP) - Rs.540000/-, Meetings/workshop - Rs.100000/- &amp; Miscellaneous expenses - Rs.250000/- Contingency and consumables - 25000/-; KKL: Programme Management Operation &amp; Office expenses - Rs.500000,Computer for PFMS related Work - Rs.60000 x 1 &amp; Network Printer cum scanner - Rs.20000 x 1 no, for office.; MHE: 480000; YNM: PProgramme Management Operation &amp; Office expenses,and all miscellaneous activities -  Rs.400000 Computer for PFMS related Work - Rs.60000 x 1 &amp; Printer - Rs.20000 x 1 no for office.</v>
      </c>
      <c r="AZ28" s="3689" t="s">
        <v>3394</v>
      </c>
      <c r="BA28" s="3757" t="s">
        <v>6247</v>
      </c>
      <c r="BB28" s="4977" t="s">
        <v>8119</v>
      </c>
    </row>
    <row r="29" spans="1:54" s="2525" customFormat="1" ht="31.5">
      <c r="A29" s="2517" t="s">
        <v>5161</v>
      </c>
      <c r="B29" s="2531" t="s">
        <v>3396</v>
      </c>
      <c r="C29" s="2531" t="s">
        <v>3397</v>
      </c>
      <c r="D29" s="2535" t="s">
        <v>2173</v>
      </c>
      <c r="E29" s="2535" t="s">
        <v>2174</v>
      </c>
      <c r="F29" s="1886" t="s">
        <v>70</v>
      </c>
      <c r="G29" s="2542" t="s">
        <v>5168</v>
      </c>
      <c r="H29" s="2536"/>
      <c r="I29" s="2536"/>
      <c r="J29" s="3757" t="s">
        <v>6248</v>
      </c>
      <c r="K29" s="2536"/>
      <c r="L29" s="2536"/>
      <c r="M29" s="2536"/>
      <c r="N29" s="2536"/>
      <c r="O29" s="2534">
        <f t="shared" si="8"/>
        <v>0</v>
      </c>
      <c r="P29" s="2070">
        <f t="shared" si="18"/>
        <v>0</v>
      </c>
      <c r="Q29" s="1948">
        <f t="shared" si="0"/>
        <v>0</v>
      </c>
      <c r="R29" s="2591">
        <f t="shared" si="19"/>
        <v>0</v>
      </c>
      <c r="S29" s="4881" t="str">
        <f t="shared" si="9"/>
        <v xml:space="preserve">STATE: ; PDY: ; KKL: ; MHE: ; YNM: </v>
      </c>
      <c r="T29" s="3101">
        <f>'Ab3. ASHA'!Q104</f>
        <v>0</v>
      </c>
      <c r="U29" s="5591"/>
      <c r="V29" s="2555">
        <f>'Ab3. ASHA'!R104</f>
        <v>0</v>
      </c>
      <c r="W29" s="3095"/>
      <c r="X29" s="3095">
        <f t="shared" si="10"/>
        <v>0</v>
      </c>
      <c r="Y29" s="3100">
        <f t="shared" si="11"/>
        <v>0</v>
      </c>
      <c r="Z29" s="3100">
        <f t="shared" si="12"/>
        <v>0</v>
      </c>
      <c r="AA29" s="2537" t="str">
        <f t="shared" si="13"/>
        <v xml:space="preserve">STATE: ; PDY: ; KKL: ; MHE: ; YNM: </v>
      </c>
      <c r="AB29" s="1876"/>
      <c r="AC29" s="1876"/>
      <c r="AD29" s="1877">
        <f t="shared" si="20"/>
        <v>0</v>
      </c>
      <c r="AE29" s="1877"/>
      <c r="AF29" s="1876"/>
      <c r="AG29" s="1876"/>
      <c r="AH29" s="1877">
        <f t="shared" si="21"/>
        <v>0</v>
      </c>
      <c r="AI29" s="1877"/>
      <c r="AJ29" s="1876"/>
      <c r="AK29" s="1876"/>
      <c r="AL29" s="1877">
        <f t="shared" si="22"/>
        <v>0</v>
      </c>
      <c r="AM29" s="1877"/>
      <c r="AN29" s="1876"/>
      <c r="AO29" s="1876"/>
      <c r="AP29" s="1877">
        <f t="shared" si="23"/>
        <v>0</v>
      </c>
      <c r="AQ29" s="1877"/>
      <c r="AR29" s="1876"/>
      <c r="AS29" s="1876"/>
      <c r="AT29" s="1877">
        <f t="shared" si="24"/>
        <v>0</v>
      </c>
      <c r="AU29" s="1877"/>
      <c r="AV29" s="2724">
        <f t="shared" si="14"/>
        <v>0</v>
      </c>
      <c r="AW29" s="2724">
        <f t="shared" si="15"/>
        <v>0</v>
      </c>
      <c r="AX29" s="2724">
        <f t="shared" si="16"/>
        <v>0</v>
      </c>
      <c r="AY29" s="3346" t="str">
        <f t="shared" si="17"/>
        <v xml:space="preserve">STATE: ; PDY: ; KKL: ; MHE: 0; YNM: </v>
      </c>
      <c r="AZ29" s="3689" t="s">
        <v>3396</v>
      </c>
      <c r="BA29" s="3757" t="s">
        <v>6248</v>
      </c>
    </row>
    <row r="30" spans="1:54" s="2525" customFormat="1" ht="45">
      <c r="A30" s="2517" t="s">
        <v>5005</v>
      </c>
      <c r="B30" s="2531" t="s">
        <v>3398</v>
      </c>
      <c r="C30" s="2531" t="s">
        <v>3399</v>
      </c>
      <c r="D30" s="2535" t="s">
        <v>2175</v>
      </c>
      <c r="E30" s="2535" t="s">
        <v>2176</v>
      </c>
      <c r="F30" s="1886" t="s">
        <v>70</v>
      </c>
      <c r="G30" s="2542" t="s">
        <v>3321</v>
      </c>
      <c r="H30" s="2536"/>
      <c r="I30" s="2536"/>
      <c r="J30" s="3757" t="s">
        <v>6249</v>
      </c>
      <c r="K30" s="2536"/>
      <c r="L30" s="2536"/>
      <c r="M30" s="2536"/>
      <c r="N30" s="2536"/>
      <c r="O30" s="2534">
        <f t="shared" si="8"/>
        <v>0</v>
      </c>
      <c r="P30" s="2070">
        <f t="shared" si="18"/>
        <v>0</v>
      </c>
      <c r="Q30" s="1948">
        <f t="shared" si="0"/>
        <v>0</v>
      </c>
      <c r="R30" s="2591">
        <f t="shared" si="19"/>
        <v>0</v>
      </c>
      <c r="S30" s="4881" t="str">
        <f t="shared" si="9"/>
        <v xml:space="preserve">STATE: ; PDY: ; KKL: ; MHE: ; YNM: </v>
      </c>
      <c r="T30" s="3099"/>
      <c r="U30" s="5591"/>
      <c r="V30" s="2573"/>
      <c r="W30" s="3095"/>
      <c r="X30" s="3095">
        <f t="shared" si="10"/>
        <v>0</v>
      </c>
      <c r="Y30" s="3100">
        <f t="shared" si="11"/>
        <v>0</v>
      </c>
      <c r="Z30" s="3100">
        <f t="shared" si="12"/>
        <v>0</v>
      </c>
      <c r="AA30" s="2537" t="str">
        <f t="shared" si="13"/>
        <v xml:space="preserve">STATE: ; PDY: ; KKL: ; MHE: ; YNM: </v>
      </c>
      <c r="AB30" s="2477"/>
      <c r="AC30" s="2477"/>
      <c r="AD30" s="2477">
        <f t="shared" si="20"/>
        <v>0</v>
      </c>
      <c r="AE30" s="2477"/>
      <c r="AF30" s="2477"/>
      <c r="AG30" s="2477"/>
      <c r="AH30" s="2477">
        <f t="shared" si="21"/>
        <v>0</v>
      </c>
      <c r="AI30" s="2477"/>
      <c r="AJ30" s="2477"/>
      <c r="AK30" s="2477"/>
      <c r="AL30" s="2477">
        <f t="shared" si="22"/>
        <v>0</v>
      </c>
      <c r="AM30" s="2477"/>
      <c r="AN30" s="2477"/>
      <c r="AO30" s="2477"/>
      <c r="AP30" s="2477">
        <f t="shared" si="23"/>
        <v>0</v>
      </c>
      <c r="AQ30" s="2477"/>
      <c r="AR30" s="2477"/>
      <c r="AS30" s="2477"/>
      <c r="AT30" s="2477">
        <f t="shared" si="24"/>
        <v>0</v>
      </c>
      <c r="AU30" s="2477"/>
      <c r="AV30" s="2724">
        <f t="shared" si="14"/>
        <v>0</v>
      </c>
      <c r="AW30" s="2724">
        <f t="shared" si="15"/>
        <v>0</v>
      </c>
      <c r="AX30" s="2724">
        <f t="shared" si="16"/>
        <v>0</v>
      </c>
      <c r="AY30" s="3346" t="str">
        <f t="shared" si="17"/>
        <v xml:space="preserve">STATE: ; PDY: ; KKL: ; MHE: 0; YNM: </v>
      </c>
      <c r="AZ30" s="3689" t="s">
        <v>3398</v>
      </c>
      <c r="BA30" s="3757" t="s">
        <v>6249</v>
      </c>
    </row>
    <row r="31" spans="1:54" s="2525" customFormat="1" ht="45">
      <c r="A31" s="2517" t="s">
        <v>5006</v>
      </c>
      <c r="B31" s="2531" t="s">
        <v>3400</v>
      </c>
      <c r="C31" s="2531" t="s">
        <v>3401</v>
      </c>
      <c r="D31" s="2535" t="s">
        <v>2177</v>
      </c>
      <c r="E31" s="2535" t="s">
        <v>2178</v>
      </c>
      <c r="F31" s="1886" t="s">
        <v>70</v>
      </c>
      <c r="G31" s="2542" t="s">
        <v>3321</v>
      </c>
      <c r="H31" s="2536"/>
      <c r="I31" s="2536"/>
      <c r="J31" s="3757" t="s">
        <v>6249</v>
      </c>
      <c r="K31" s="2536"/>
      <c r="L31" s="2536"/>
      <c r="M31" s="2536"/>
      <c r="N31" s="2536"/>
      <c r="O31" s="2534">
        <f t="shared" si="8"/>
        <v>0</v>
      </c>
      <c r="P31" s="2070">
        <f t="shared" si="18"/>
        <v>0</v>
      </c>
      <c r="Q31" s="1948">
        <f t="shared" si="0"/>
        <v>0</v>
      </c>
      <c r="R31" s="2591">
        <f t="shared" si="19"/>
        <v>0</v>
      </c>
      <c r="S31" s="4881" t="str">
        <f t="shared" si="9"/>
        <v xml:space="preserve">STATE: ; PDY: ; KKL: ; MHE: ; YNM: </v>
      </c>
      <c r="T31" s="3099"/>
      <c r="U31" s="5591"/>
      <c r="V31" s="2573"/>
      <c r="W31" s="3095"/>
      <c r="X31" s="3095">
        <f t="shared" si="10"/>
        <v>0</v>
      </c>
      <c r="Y31" s="3100">
        <f t="shared" si="11"/>
        <v>0</v>
      </c>
      <c r="Z31" s="3100">
        <f t="shared" si="12"/>
        <v>0</v>
      </c>
      <c r="AA31" s="2537" t="str">
        <f t="shared" si="13"/>
        <v xml:space="preserve">STATE: ; PDY: ; KKL: ; MHE: ; YNM: </v>
      </c>
      <c r="AB31" s="2477"/>
      <c r="AC31" s="2477"/>
      <c r="AD31" s="2477">
        <f t="shared" si="20"/>
        <v>0</v>
      </c>
      <c r="AE31" s="2477"/>
      <c r="AF31" s="2477"/>
      <c r="AG31" s="2477"/>
      <c r="AH31" s="2477">
        <f t="shared" si="21"/>
        <v>0</v>
      </c>
      <c r="AI31" s="2477"/>
      <c r="AJ31" s="2477"/>
      <c r="AK31" s="2477"/>
      <c r="AL31" s="2477">
        <f t="shared" si="22"/>
        <v>0</v>
      </c>
      <c r="AM31" s="2477"/>
      <c r="AN31" s="2477"/>
      <c r="AO31" s="2477"/>
      <c r="AP31" s="2477">
        <f t="shared" si="23"/>
        <v>0</v>
      </c>
      <c r="AQ31" s="2477"/>
      <c r="AR31" s="2477"/>
      <c r="AS31" s="2477"/>
      <c r="AT31" s="2477">
        <f t="shared" si="24"/>
        <v>0</v>
      </c>
      <c r="AU31" s="2477"/>
      <c r="AV31" s="2724">
        <f t="shared" si="14"/>
        <v>0</v>
      </c>
      <c r="AW31" s="2724">
        <f t="shared" si="15"/>
        <v>0</v>
      </c>
      <c r="AX31" s="2724">
        <f t="shared" si="16"/>
        <v>0</v>
      </c>
      <c r="AY31" s="3346" t="str">
        <f t="shared" si="17"/>
        <v xml:space="preserve">STATE: ; PDY: ; KKL: ; MHE: 0; YNM: </v>
      </c>
      <c r="AZ31" s="3689" t="s">
        <v>3400</v>
      </c>
      <c r="BA31" s="3757" t="s">
        <v>6249</v>
      </c>
    </row>
    <row r="32" spans="1:54" s="2525" customFormat="1" ht="31.5">
      <c r="A32" s="2517" t="s">
        <v>4837</v>
      </c>
      <c r="B32" s="2531" t="s">
        <v>3402</v>
      </c>
      <c r="C32" s="2531" t="s">
        <v>3403</v>
      </c>
      <c r="D32" s="2535" t="s">
        <v>2179</v>
      </c>
      <c r="E32" s="2535" t="s">
        <v>2180</v>
      </c>
      <c r="F32" s="2243" t="s">
        <v>85</v>
      </c>
      <c r="G32" s="2542" t="s">
        <v>4753</v>
      </c>
      <c r="H32" s="2536"/>
      <c r="I32" s="2536"/>
      <c r="J32" s="3757" t="s">
        <v>6250</v>
      </c>
      <c r="K32" s="2536"/>
      <c r="L32" s="2536"/>
      <c r="M32" s="2536"/>
      <c r="N32" s="2536"/>
      <c r="O32" s="2534">
        <f t="shared" si="8"/>
        <v>0</v>
      </c>
      <c r="P32" s="2070">
        <f t="shared" si="18"/>
        <v>0</v>
      </c>
      <c r="Q32" s="1948">
        <f t="shared" si="0"/>
        <v>0</v>
      </c>
      <c r="R32" s="2591">
        <f t="shared" si="19"/>
        <v>0</v>
      </c>
      <c r="S32" s="4881" t="str">
        <f t="shared" si="9"/>
        <v xml:space="preserve">STATE: ; PDY: ; KKL: ; MHE: ; YNM: </v>
      </c>
      <c r="T32" s="3101">
        <f>'Abs23. NPPCF'!Q20</f>
        <v>0</v>
      </c>
      <c r="U32" s="5591"/>
      <c r="V32" s="2555">
        <f>'Abs23. NPPCF'!R20</f>
        <v>0</v>
      </c>
      <c r="W32" s="3095"/>
      <c r="X32" s="3095">
        <f t="shared" si="10"/>
        <v>0</v>
      </c>
      <c r="Y32" s="3100">
        <f t="shared" si="11"/>
        <v>0</v>
      </c>
      <c r="Z32" s="3100">
        <f t="shared" si="12"/>
        <v>0</v>
      </c>
      <c r="AA32" s="2537" t="str">
        <f t="shared" si="13"/>
        <v xml:space="preserve">STATE: ; PDY: ; KKL: ; MHE: ; YNM: </v>
      </c>
      <c r="AB32" s="2477"/>
      <c r="AC32" s="2477"/>
      <c r="AD32" s="2477">
        <f t="shared" si="20"/>
        <v>0</v>
      </c>
      <c r="AE32" s="2477"/>
      <c r="AF32" s="2477"/>
      <c r="AG32" s="2477"/>
      <c r="AH32" s="2477">
        <f t="shared" si="21"/>
        <v>0</v>
      </c>
      <c r="AI32" s="2477"/>
      <c r="AJ32" s="2477"/>
      <c r="AK32" s="2477"/>
      <c r="AL32" s="2477">
        <f t="shared" si="22"/>
        <v>0</v>
      </c>
      <c r="AM32" s="2477"/>
      <c r="AN32" s="2477"/>
      <c r="AO32" s="2477"/>
      <c r="AP32" s="2477">
        <f t="shared" si="23"/>
        <v>0</v>
      </c>
      <c r="AQ32" s="2477"/>
      <c r="AR32" s="2477"/>
      <c r="AS32" s="2477"/>
      <c r="AT32" s="2477">
        <f t="shared" si="24"/>
        <v>0</v>
      </c>
      <c r="AU32" s="2477"/>
      <c r="AV32" s="2724">
        <f t="shared" si="14"/>
        <v>0</v>
      </c>
      <c r="AW32" s="2724">
        <f t="shared" si="15"/>
        <v>0</v>
      </c>
      <c r="AX32" s="2724">
        <f t="shared" si="16"/>
        <v>0</v>
      </c>
      <c r="AY32" s="3346" t="str">
        <f t="shared" si="17"/>
        <v xml:space="preserve">STATE: ; PDY: ; KKL: ; MHE: 0; YNM: </v>
      </c>
      <c r="AZ32" s="3689" t="s">
        <v>3402</v>
      </c>
      <c r="BA32" s="3757" t="s">
        <v>6250</v>
      </c>
    </row>
    <row r="33" spans="1:55" s="2525" customFormat="1" ht="94.5">
      <c r="A33" s="2517" t="s">
        <v>5007</v>
      </c>
      <c r="B33" s="2531" t="s">
        <v>3404</v>
      </c>
      <c r="C33" s="2531" t="s">
        <v>3405</v>
      </c>
      <c r="D33" s="2535" t="s">
        <v>2181</v>
      </c>
      <c r="E33" s="2535" t="s">
        <v>2182</v>
      </c>
      <c r="F33" s="2539" t="s">
        <v>90</v>
      </c>
      <c r="G33" s="2542" t="s">
        <v>3654</v>
      </c>
      <c r="H33" s="2536"/>
      <c r="I33" s="2536"/>
      <c r="J33" s="3757" t="s">
        <v>6242</v>
      </c>
      <c r="K33" s="2536"/>
      <c r="L33" s="2541"/>
      <c r="M33" s="2541"/>
      <c r="N33" s="2536"/>
      <c r="O33" s="2534">
        <f t="shared" si="8"/>
        <v>50000</v>
      </c>
      <c r="P33" s="2070">
        <f t="shared" si="18"/>
        <v>0.5</v>
      </c>
      <c r="Q33" s="1948">
        <f t="shared" si="0"/>
        <v>3</v>
      </c>
      <c r="R33" s="2591">
        <f t="shared" si="19"/>
        <v>1.5</v>
      </c>
      <c r="S33" s="4881" t="str">
        <f t="shared" si="9"/>
        <v xml:space="preserve">STATE: Quarterly review Meeting for  district officer Rs.50000 x 3 meetings = 1.50 Lakhs; PDY: ; KKL: ; MHE: ; YNM: </v>
      </c>
      <c r="T33" s="3101">
        <f>'Ab1. RMNCH+A'!Q461</f>
        <v>0</v>
      </c>
      <c r="U33" s="5591"/>
      <c r="V33" s="2555">
        <f>'Ab1. RMNCH+A'!R461</f>
        <v>0</v>
      </c>
      <c r="W33" s="3095"/>
      <c r="X33" s="3095">
        <f t="shared" si="10"/>
        <v>50000</v>
      </c>
      <c r="Y33" s="3100">
        <f t="shared" si="11"/>
        <v>3</v>
      </c>
      <c r="Z33" s="3100">
        <f t="shared" si="12"/>
        <v>150000</v>
      </c>
      <c r="AA33" s="2537" t="str">
        <f t="shared" si="13"/>
        <v xml:space="preserve">STATE: Quarterly review Meeting for  district officer Rs.50000 x 3 meetings = 1.50 Lakhs; PDY: ; KKL: ; MHE: ; YNM: </v>
      </c>
      <c r="AB33" s="1876">
        <v>50000</v>
      </c>
      <c r="AC33" s="1876">
        <v>3</v>
      </c>
      <c r="AD33" s="1877">
        <f t="shared" si="20"/>
        <v>150000</v>
      </c>
      <c r="AE33" s="1877" t="s">
        <v>6715</v>
      </c>
      <c r="AF33" s="1876"/>
      <c r="AG33" s="1876"/>
      <c r="AH33" s="1877">
        <f t="shared" si="21"/>
        <v>0</v>
      </c>
      <c r="AI33" s="1876"/>
      <c r="AJ33" s="1876"/>
      <c r="AK33" s="1876"/>
      <c r="AL33" s="1877">
        <f t="shared" si="22"/>
        <v>0</v>
      </c>
      <c r="AM33" s="1876"/>
      <c r="AN33" s="1876"/>
      <c r="AO33" s="1876"/>
      <c r="AP33" s="1877">
        <f t="shared" si="23"/>
        <v>0</v>
      </c>
      <c r="AQ33" s="1876"/>
      <c r="AR33" s="1876"/>
      <c r="AS33" s="1876"/>
      <c r="AT33" s="1877">
        <f t="shared" si="24"/>
        <v>0</v>
      </c>
      <c r="AU33" s="1876"/>
      <c r="AV33" s="1903">
        <f t="shared" si="14"/>
        <v>150000</v>
      </c>
      <c r="AW33" s="1903">
        <f t="shared" si="15"/>
        <v>3</v>
      </c>
      <c r="AX33" s="1903">
        <f t="shared" si="16"/>
        <v>50000</v>
      </c>
      <c r="AY33" s="1997" t="str">
        <f t="shared" si="17"/>
        <v xml:space="preserve">STATE: Quarterly review Meeting for  district officer Rs.50000 x 3 meetings = 1.50 Lakhs; PDY: ; KKL: ; MHE: 0; YNM: </v>
      </c>
      <c r="AZ33" s="3689" t="s">
        <v>3404</v>
      </c>
      <c r="BA33" s="3757" t="s">
        <v>6242</v>
      </c>
      <c r="BB33" s="4977" t="s">
        <v>7962</v>
      </c>
    </row>
    <row r="34" spans="1:55" s="2525" customFormat="1" ht="173.25">
      <c r="A34" s="2517" t="s">
        <v>4809</v>
      </c>
      <c r="B34" s="2531" t="s">
        <v>3406</v>
      </c>
      <c r="C34" s="2531" t="s">
        <v>3407</v>
      </c>
      <c r="D34" s="2535" t="s">
        <v>2183</v>
      </c>
      <c r="E34" s="2535" t="s">
        <v>2184</v>
      </c>
      <c r="F34" s="2539" t="s">
        <v>90</v>
      </c>
      <c r="G34" s="2542" t="s">
        <v>3654</v>
      </c>
      <c r="H34" s="2536"/>
      <c r="I34" s="2536"/>
      <c r="J34" s="3757" t="s">
        <v>6242</v>
      </c>
      <c r="K34" s="2536"/>
      <c r="L34" s="2541"/>
      <c r="M34" s="2541"/>
      <c r="N34" s="2536"/>
      <c r="O34" s="2534">
        <f t="shared" si="8"/>
        <v>15900</v>
      </c>
      <c r="P34" s="2070">
        <f t="shared" si="18"/>
        <v>0.159</v>
      </c>
      <c r="Q34" s="1948">
        <f t="shared" si="0"/>
        <v>12</v>
      </c>
      <c r="R34" s="2591">
        <f t="shared" si="19"/>
        <v>1.9079999999999999</v>
      </c>
      <c r="S34" s="4881" t="str">
        <f t="shared" si="9"/>
        <v>STATE: ; PDY: Quarterly review for Routine Immunization; KKL: Quarterly review for Routine Immunization; MHE: Quarterly review for Routine Immunization; YNM: Quarterly review for Routine Immunization</v>
      </c>
      <c r="T34" s="3101">
        <f>'Ab1. RMNCH+A'!Q462</f>
        <v>0</v>
      </c>
      <c r="U34" s="5591"/>
      <c r="V34" s="2555">
        <f>'Ab1. RMNCH+A'!R462</f>
        <v>0</v>
      </c>
      <c r="W34" s="3095"/>
      <c r="X34" s="3095">
        <f t="shared" si="10"/>
        <v>15900</v>
      </c>
      <c r="Y34" s="3100">
        <f t="shared" si="11"/>
        <v>12</v>
      </c>
      <c r="Z34" s="3100">
        <f t="shared" si="12"/>
        <v>190800</v>
      </c>
      <c r="AA34" s="2537" t="str">
        <f t="shared" si="13"/>
        <v>STATE: ; PDY: Quarterly review for Routine Immunization; KKL: Quarterly review for Routine Immunization; MHE: Quarterly review for Routine Immunization; YNM: Quarterly review for Routine Immunization</v>
      </c>
      <c r="AB34" s="1876"/>
      <c r="AC34" s="1876"/>
      <c r="AD34" s="1877">
        <f t="shared" si="20"/>
        <v>0</v>
      </c>
      <c r="AE34" s="1876"/>
      <c r="AF34" s="1876">
        <v>15900</v>
      </c>
      <c r="AG34" s="1876">
        <v>3</v>
      </c>
      <c r="AH34" s="1877">
        <f t="shared" si="21"/>
        <v>47700</v>
      </c>
      <c r="AI34" s="1877" t="s">
        <v>6714</v>
      </c>
      <c r="AJ34" s="1876">
        <v>15900</v>
      </c>
      <c r="AK34" s="1876">
        <v>3</v>
      </c>
      <c r="AL34" s="1877">
        <f t="shared" si="22"/>
        <v>47700</v>
      </c>
      <c r="AM34" s="1877" t="s">
        <v>6714</v>
      </c>
      <c r="AN34" s="1876">
        <v>15900</v>
      </c>
      <c r="AO34" s="1876">
        <v>3</v>
      </c>
      <c r="AP34" s="1877">
        <f t="shared" si="23"/>
        <v>47700</v>
      </c>
      <c r="AQ34" s="1877" t="s">
        <v>6714</v>
      </c>
      <c r="AR34" s="1876">
        <v>15900</v>
      </c>
      <c r="AS34" s="1876">
        <v>3</v>
      </c>
      <c r="AT34" s="1877">
        <f t="shared" si="24"/>
        <v>47700</v>
      </c>
      <c r="AU34" s="1877" t="s">
        <v>6714</v>
      </c>
      <c r="AV34" s="1903">
        <f t="shared" si="14"/>
        <v>190800</v>
      </c>
      <c r="AW34" s="1903">
        <f t="shared" si="15"/>
        <v>12</v>
      </c>
      <c r="AX34" s="1903">
        <f t="shared" si="16"/>
        <v>15900</v>
      </c>
      <c r="AY34" s="1997" t="str">
        <f t="shared" si="17"/>
        <v>STATE: ; PDY: Quarterly review for Routine Immunization; KKL: Quarterly review for Routine Immunization; MHE: 47700; YNM: Quarterly review for Routine Immunization</v>
      </c>
      <c r="AZ34" s="3689" t="s">
        <v>3406</v>
      </c>
      <c r="BA34" s="3757" t="s">
        <v>6242</v>
      </c>
      <c r="BB34" s="4977" t="s">
        <v>7962</v>
      </c>
    </row>
    <row r="35" spans="1:55" s="2525" customFormat="1" ht="31.5">
      <c r="A35" s="2517" t="s">
        <v>4807</v>
      </c>
      <c r="B35" s="2531" t="s">
        <v>3408</v>
      </c>
      <c r="C35" s="2531" t="s">
        <v>3409</v>
      </c>
      <c r="D35" s="2535" t="s">
        <v>2185</v>
      </c>
      <c r="E35" s="2535" t="s">
        <v>2186</v>
      </c>
      <c r="F35" s="2539" t="s">
        <v>90</v>
      </c>
      <c r="G35" s="2542" t="s">
        <v>3654</v>
      </c>
      <c r="H35" s="2536"/>
      <c r="I35" s="2536"/>
      <c r="J35" s="3757" t="s">
        <v>6242</v>
      </c>
      <c r="K35" s="2536"/>
      <c r="L35" s="2541"/>
      <c r="M35" s="2541"/>
      <c r="N35" s="2536"/>
      <c r="O35" s="2534">
        <f t="shared" si="8"/>
        <v>0</v>
      </c>
      <c r="P35" s="2070">
        <f t="shared" si="18"/>
        <v>0</v>
      </c>
      <c r="Q35" s="1948">
        <f t="shared" si="0"/>
        <v>0</v>
      </c>
      <c r="R35" s="2591">
        <f t="shared" si="19"/>
        <v>0</v>
      </c>
      <c r="S35" s="4881" t="str">
        <f t="shared" si="9"/>
        <v xml:space="preserve">STATE: ; PDY: ; KKL: ; MHE: ; YNM: </v>
      </c>
      <c r="T35" s="3101">
        <f>'Ab1. RMNCH+A'!Q463</f>
        <v>0</v>
      </c>
      <c r="U35" s="5591"/>
      <c r="V35" s="2555">
        <f>'Ab1. RMNCH+A'!R463</f>
        <v>0</v>
      </c>
      <c r="W35" s="3095"/>
      <c r="X35" s="3095">
        <f t="shared" si="10"/>
        <v>0</v>
      </c>
      <c r="Y35" s="3100">
        <f t="shared" si="11"/>
        <v>0</v>
      </c>
      <c r="Z35" s="3100">
        <f t="shared" si="12"/>
        <v>0</v>
      </c>
      <c r="AA35" s="2537" t="str">
        <f t="shared" si="13"/>
        <v xml:space="preserve">STATE: ; PDY: ; KKL: ; MHE: ; YNM: </v>
      </c>
      <c r="AB35" s="2477"/>
      <c r="AC35" s="2477"/>
      <c r="AD35" s="2477">
        <f t="shared" si="20"/>
        <v>0</v>
      </c>
      <c r="AE35" s="2477"/>
      <c r="AF35" s="2477"/>
      <c r="AG35" s="2477"/>
      <c r="AH35" s="2477">
        <f t="shared" si="21"/>
        <v>0</v>
      </c>
      <c r="AI35" s="2477"/>
      <c r="AJ35" s="2477"/>
      <c r="AK35" s="2477"/>
      <c r="AL35" s="2477">
        <f t="shared" si="22"/>
        <v>0</v>
      </c>
      <c r="AM35" s="2477"/>
      <c r="AN35" s="2477"/>
      <c r="AO35" s="2477"/>
      <c r="AP35" s="2477">
        <f t="shared" si="23"/>
        <v>0</v>
      </c>
      <c r="AQ35" s="2477"/>
      <c r="AR35" s="2477"/>
      <c r="AS35" s="2477"/>
      <c r="AT35" s="2477">
        <f t="shared" si="24"/>
        <v>0</v>
      </c>
      <c r="AU35" s="2477"/>
      <c r="AV35" s="2724">
        <f t="shared" si="14"/>
        <v>0</v>
      </c>
      <c r="AW35" s="2724">
        <f t="shared" si="15"/>
        <v>0</v>
      </c>
      <c r="AX35" s="2724">
        <f t="shared" si="16"/>
        <v>0</v>
      </c>
      <c r="AY35" s="3346" t="str">
        <f t="shared" si="17"/>
        <v xml:space="preserve">STATE: ; PDY: ; KKL: ; MHE: 0; YNM: </v>
      </c>
      <c r="AZ35" s="3689" t="s">
        <v>3408</v>
      </c>
      <c r="BA35" s="3757" t="s">
        <v>6242</v>
      </c>
    </row>
    <row r="36" spans="1:55" s="2525" customFormat="1" ht="31.5">
      <c r="A36" s="2517" t="s">
        <v>5008</v>
      </c>
      <c r="B36" s="2531" t="s">
        <v>3410</v>
      </c>
      <c r="C36" s="2531" t="s">
        <v>3411</v>
      </c>
      <c r="D36" s="2542" t="s">
        <v>2187</v>
      </c>
      <c r="E36" s="2542" t="s">
        <v>2188</v>
      </c>
      <c r="F36" s="1978" t="s">
        <v>4345</v>
      </c>
      <c r="G36" s="2542" t="s">
        <v>3660</v>
      </c>
      <c r="H36" s="2536"/>
      <c r="I36" s="2547"/>
      <c r="J36" s="3757" t="s">
        <v>6251</v>
      </c>
      <c r="K36" s="2547"/>
      <c r="L36" s="2547"/>
      <c r="M36" s="2547"/>
      <c r="N36" s="2547"/>
      <c r="O36" s="2534">
        <f t="shared" si="8"/>
        <v>0</v>
      </c>
      <c r="P36" s="2070">
        <f t="shared" si="18"/>
        <v>0</v>
      </c>
      <c r="Q36" s="1948">
        <f t="shared" si="0"/>
        <v>0</v>
      </c>
      <c r="R36" s="2591">
        <f t="shared" si="19"/>
        <v>0</v>
      </c>
      <c r="S36" s="4881" t="str">
        <f t="shared" si="9"/>
        <v xml:space="preserve">STATE: ; PDY: ; KKL: ; MHE: ; YNM: </v>
      </c>
      <c r="T36" s="3101">
        <f>'Abs8. IDSP'!Q30</f>
        <v>0</v>
      </c>
      <c r="U36" s="5591"/>
      <c r="V36" s="2555">
        <f>'Abs8. IDSP'!R30</f>
        <v>0</v>
      </c>
      <c r="W36" s="3095"/>
      <c r="X36" s="3095">
        <f t="shared" si="10"/>
        <v>0</v>
      </c>
      <c r="Y36" s="3100">
        <f t="shared" si="11"/>
        <v>0</v>
      </c>
      <c r="Z36" s="3100">
        <f t="shared" si="12"/>
        <v>0</v>
      </c>
      <c r="AA36" s="2537" t="str">
        <f t="shared" si="13"/>
        <v xml:space="preserve">STATE: ; PDY: ; KKL: ; MHE: ; YNM: </v>
      </c>
      <c r="AB36" s="2477"/>
      <c r="AC36" s="2477"/>
      <c r="AD36" s="2477">
        <f t="shared" si="20"/>
        <v>0</v>
      </c>
      <c r="AE36" s="2477"/>
      <c r="AF36" s="2477"/>
      <c r="AG36" s="2477"/>
      <c r="AH36" s="2477">
        <f t="shared" si="21"/>
        <v>0</v>
      </c>
      <c r="AI36" s="2477"/>
      <c r="AJ36" s="2477"/>
      <c r="AK36" s="2477"/>
      <c r="AL36" s="2477">
        <f t="shared" si="22"/>
        <v>0</v>
      </c>
      <c r="AM36" s="2477"/>
      <c r="AN36" s="2477"/>
      <c r="AO36" s="2477"/>
      <c r="AP36" s="2477">
        <f t="shared" si="23"/>
        <v>0</v>
      </c>
      <c r="AQ36" s="2477"/>
      <c r="AR36" s="2477"/>
      <c r="AS36" s="2477"/>
      <c r="AT36" s="2477">
        <f t="shared" si="24"/>
        <v>0</v>
      </c>
      <c r="AU36" s="2477"/>
      <c r="AV36" s="2724">
        <f t="shared" si="14"/>
        <v>0</v>
      </c>
      <c r="AW36" s="2724">
        <f t="shared" si="15"/>
        <v>0</v>
      </c>
      <c r="AX36" s="2724">
        <f t="shared" si="16"/>
        <v>0</v>
      </c>
      <c r="AY36" s="3346" t="str">
        <f t="shared" si="17"/>
        <v xml:space="preserve">STATE: ; PDY: ; KKL: ; MHE: 0; YNM: </v>
      </c>
      <c r="AZ36" s="3689" t="s">
        <v>3410</v>
      </c>
      <c r="BA36" s="3757" t="s">
        <v>6251</v>
      </c>
    </row>
    <row r="37" spans="1:55" s="2525" customFormat="1" ht="47.25">
      <c r="A37" s="2517" t="s">
        <v>5009</v>
      </c>
      <c r="B37" s="2531" t="s">
        <v>3412</v>
      </c>
      <c r="C37" s="2531" t="s">
        <v>3413</v>
      </c>
      <c r="D37" s="2542" t="s">
        <v>1541</v>
      </c>
      <c r="E37" s="2542" t="s">
        <v>2189</v>
      </c>
      <c r="F37" s="1978" t="s">
        <v>4345</v>
      </c>
      <c r="G37" s="2542" t="s">
        <v>4959</v>
      </c>
      <c r="H37" s="2536"/>
      <c r="I37" s="2536"/>
      <c r="J37" s="3757" t="s">
        <v>6252</v>
      </c>
      <c r="K37" s="2536"/>
      <c r="L37" s="2536"/>
      <c r="M37" s="2536"/>
      <c r="N37" s="2536"/>
      <c r="O37" s="2534">
        <f t="shared" si="8"/>
        <v>0</v>
      </c>
      <c r="P37" s="2070">
        <f t="shared" si="18"/>
        <v>0</v>
      </c>
      <c r="Q37" s="1948">
        <f t="shared" si="0"/>
        <v>0</v>
      </c>
      <c r="R37" s="2591">
        <f t="shared" si="19"/>
        <v>0</v>
      </c>
      <c r="S37" s="4881" t="str">
        <f t="shared" si="9"/>
        <v xml:space="preserve">STATE: ; PDY: ; KKL: ; MHE: ; YNM: </v>
      </c>
      <c r="T37" s="3101">
        <f>'Abs9. NVBDCP'!Q109</f>
        <v>0</v>
      </c>
      <c r="U37" s="5591"/>
      <c r="V37" s="2555">
        <f>'Abs9. NVBDCP'!R109</f>
        <v>0</v>
      </c>
      <c r="W37" s="3095"/>
      <c r="X37" s="3095">
        <f t="shared" si="10"/>
        <v>0</v>
      </c>
      <c r="Y37" s="3100">
        <f t="shared" si="11"/>
        <v>0</v>
      </c>
      <c r="Z37" s="3100">
        <f t="shared" si="12"/>
        <v>0</v>
      </c>
      <c r="AA37" s="2537" t="str">
        <f t="shared" si="13"/>
        <v xml:space="preserve">STATE: ; PDY: ; KKL: ; MHE: ; YNM: </v>
      </c>
      <c r="AB37" s="2477"/>
      <c r="AC37" s="2477"/>
      <c r="AD37" s="2477">
        <f t="shared" si="20"/>
        <v>0</v>
      </c>
      <c r="AE37" s="2477"/>
      <c r="AF37" s="2477"/>
      <c r="AG37" s="2477"/>
      <c r="AH37" s="2477">
        <f t="shared" si="21"/>
        <v>0</v>
      </c>
      <c r="AI37" s="2477"/>
      <c r="AJ37" s="2477"/>
      <c r="AK37" s="2477"/>
      <c r="AL37" s="2477">
        <f t="shared" si="22"/>
        <v>0</v>
      </c>
      <c r="AM37" s="2477"/>
      <c r="AN37" s="2477"/>
      <c r="AO37" s="2477"/>
      <c r="AP37" s="2477">
        <f t="shared" si="23"/>
        <v>0</v>
      </c>
      <c r="AQ37" s="2477"/>
      <c r="AR37" s="2477"/>
      <c r="AS37" s="2477"/>
      <c r="AT37" s="2477">
        <f t="shared" si="24"/>
        <v>0</v>
      </c>
      <c r="AU37" s="2477"/>
      <c r="AV37" s="2724">
        <f t="shared" si="14"/>
        <v>0</v>
      </c>
      <c r="AW37" s="2724">
        <f t="shared" si="15"/>
        <v>0</v>
      </c>
      <c r="AX37" s="2724">
        <f t="shared" si="16"/>
        <v>0</v>
      </c>
      <c r="AY37" s="3346" t="str">
        <f t="shared" si="17"/>
        <v xml:space="preserve">STATE: ; PDY: ; KKL: ; MHE: 0; YNM: </v>
      </c>
      <c r="AZ37" s="3689" t="s">
        <v>3412</v>
      </c>
      <c r="BA37" s="3757" t="s">
        <v>6252</v>
      </c>
    </row>
    <row r="38" spans="1:55" s="2553" customFormat="1" ht="63">
      <c r="A38" s="2515" t="s">
        <v>5010</v>
      </c>
      <c r="B38" s="2531" t="s">
        <v>3414</v>
      </c>
      <c r="C38" s="2531"/>
      <c r="D38" s="2552"/>
      <c r="E38" s="2552" t="s">
        <v>4416</v>
      </c>
      <c r="F38" s="1978" t="s">
        <v>4345</v>
      </c>
      <c r="G38" s="2552" t="s">
        <v>4959</v>
      </c>
      <c r="H38" s="2547"/>
      <c r="I38" s="2547"/>
      <c r="J38" s="3757" t="s">
        <v>6252</v>
      </c>
      <c r="K38" s="2547"/>
      <c r="L38" s="2547"/>
      <c r="M38" s="2547"/>
      <c r="N38" s="2547"/>
      <c r="O38" s="2534">
        <f t="shared" si="8"/>
        <v>0</v>
      </c>
      <c r="P38" s="2070">
        <f t="shared" si="18"/>
        <v>0</v>
      </c>
      <c r="Q38" s="1948">
        <f t="shared" si="0"/>
        <v>0</v>
      </c>
      <c r="R38" s="3655">
        <f t="shared" si="19"/>
        <v>0</v>
      </c>
      <c r="S38" s="4881" t="str">
        <f t="shared" si="9"/>
        <v xml:space="preserve">STATE: ; PDY: ; KKL: ; MHE: ; YNM: </v>
      </c>
      <c r="T38" s="3101">
        <f>'Abs9. NVBDCP'!Q110</f>
        <v>0</v>
      </c>
      <c r="U38" s="5591"/>
      <c r="V38" s="2555">
        <f>'Abs9. NVBDCP'!R110</f>
        <v>0</v>
      </c>
      <c r="W38" s="3102"/>
      <c r="X38" s="3095">
        <f t="shared" si="10"/>
        <v>0</v>
      </c>
      <c r="Y38" s="3100">
        <f t="shared" si="11"/>
        <v>0</v>
      </c>
      <c r="Z38" s="3100">
        <f t="shared" si="12"/>
        <v>0</v>
      </c>
      <c r="AA38" s="2537" t="str">
        <f t="shared" si="13"/>
        <v xml:space="preserve">STATE: ; PDY: ; KKL: ; MHE: ; YNM: </v>
      </c>
      <c r="AB38" s="2477"/>
      <c r="AC38" s="2477"/>
      <c r="AD38" s="2477">
        <f t="shared" si="20"/>
        <v>0</v>
      </c>
      <c r="AE38" s="2477"/>
      <c r="AF38" s="2477"/>
      <c r="AG38" s="2477"/>
      <c r="AH38" s="2477">
        <f t="shared" si="21"/>
        <v>0</v>
      </c>
      <c r="AI38" s="2477"/>
      <c r="AJ38" s="2477"/>
      <c r="AK38" s="2477"/>
      <c r="AL38" s="2477">
        <f t="shared" si="22"/>
        <v>0</v>
      </c>
      <c r="AM38" s="2477"/>
      <c r="AN38" s="2477"/>
      <c r="AO38" s="2477"/>
      <c r="AP38" s="2477">
        <f t="shared" si="23"/>
        <v>0</v>
      </c>
      <c r="AQ38" s="2477"/>
      <c r="AR38" s="2477"/>
      <c r="AS38" s="2477"/>
      <c r="AT38" s="2477">
        <f t="shared" si="24"/>
        <v>0</v>
      </c>
      <c r="AU38" s="2477"/>
      <c r="AV38" s="2724">
        <f t="shared" si="14"/>
        <v>0</v>
      </c>
      <c r="AW38" s="2724">
        <f t="shared" si="15"/>
        <v>0</v>
      </c>
      <c r="AX38" s="2724">
        <f t="shared" si="16"/>
        <v>0</v>
      </c>
      <c r="AY38" s="3346" t="str">
        <f t="shared" si="17"/>
        <v xml:space="preserve">STATE: ; PDY: ; KKL: ; MHE: 0; YNM: </v>
      </c>
      <c r="AZ38" s="3689" t="s">
        <v>3414</v>
      </c>
      <c r="BA38" s="3757" t="s">
        <v>6252</v>
      </c>
    </row>
    <row r="39" spans="1:55" s="2525" customFormat="1" ht="31.5">
      <c r="A39" s="2517" t="s">
        <v>5011</v>
      </c>
      <c r="B39" s="2531" t="s">
        <v>3416</v>
      </c>
      <c r="C39" s="2531" t="s">
        <v>3415</v>
      </c>
      <c r="D39" s="2542" t="s">
        <v>2190</v>
      </c>
      <c r="E39" s="2542" t="s">
        <v>2191</v>
      </c>
      <c r="F39" s="1978" t="s">
        <v>4345</v>
      </c>
      <c r="G39" s="2542" t="s">
        <v>4960</v>
      </c>
      <c r="H39" s="2536"/>
      <c r="I39" s="2536"/>
      <c r="J39" s="3757" t="s">
        <v>6252</v>
      </c>
      <c r="K39" s="2536"/>
      <c r="L39" s="2536"/>
      <c r="M39" s="2536"/>
      <c r="N39" s="2536"/>
      <c r="O39" s="2534">
        <f t="shared" si="8"/>
        <v>0</v>
      </c>
      <c r="P39" s="2070">
        <f t="shared" si="18"/>
        <v>0</v>
      </c>
      <c r="Q39" s="1948">
        <f t="shared" si="0"/>
        <v>0</v>
      </c>
      <c r="R39" s="2591">
        <f t="shared" si="19"/>
        <v>0</v>
      </c>
      <c r="S39" s="4881" t="str">
        <f t="shared" si="9"/>
        <v xml:space="preserve">STATE: ; PDY: ; KKL: ; MHE: ; YNM: </v>
      </c>
      <c r="T39" s="3101">
        <f>'Abs9. NVBDCP'!Q111</f>
        <v>0</v>
      </c>
      <c r="U39" s="5591"/>
      <c r="V39" s="2555">
        <f>'Abs9. NVBDCP'!R111</f>
        <v>0</v>
      </c>
      <c r="W39" s="3095"/>
      <c r="X39" s="3095">
        <f t="shared" si="10"/>
        <v>0</v>
      </c>
      <c r="Y39" s="3100">
        <f t="shared" si="11"/>
        <v>0</v>
      </c>
      <c r="Z39" s="3100">
        <f t="shared" si="12"/>
        <v>0</v>
      </c>
      <c r="AA39" s="2537" t="str">
        <f t="shared" si="13"/>
        <v xml:space="preserve">STATE: ; PDY: ; KKL: ; MHE: ; YNM: </v>
      </c>
      <c r="AB39" s="2477"/>
      <c r="AC39" s="2477"/>
      <c r="AD39" s="2477">
        <f t="shared" si="20"/>
        <v>0</v>
      </c>
      <c r="AE39" s="2477"/>
      <c r="AF39" s="2477"/>
      <c r="AG39" s="2477"/>
      <c r="AH39" s="2477">
        <f t="shared" si="21"/>
        <v>0</v>
      </c>
      <c r="AI39" s="2477"/>
      <c r="AJ39" s="2477"/>
      <c r="AK39" s="2477"/>
      <c r="AL39" s="2477">
        <f t="shared" si="22"/>
        <v>0</v>
      </c>
      <c r="AM39" s="2477"/>
      <c r="AN39" s="2477"/>
      <c r="AO39" s="2477"/>
      <c r="AP39" s="2477">
        <f t="shared" si="23"/>
        <v>0</v>
      </c>
      <c r="AQ39" s="2477"/>
      <c r="AR39" s="2477"/>
      <c r="AS39" s="2477"/>
      <c r="AT39" s="2477">
        <f t="shared" si="24"/>
        <v>0</v>
      </c>
      <c r="AU39" s="2477"/>
      <c r="AV39" s="2724">
        <f t="shared" si="14"/>
        <v>0</v>
      </c>
      <c r="AW39" s="2724">
        <f t="shared" si="15"/>
        <v>0</v>
      </c>
      <c r="AX39" s="2724">
        <f t="shared" si="16"/>
        <v>0</v>
      </c>
      <c r="AY39" s="3346" t="str">
        <f t="shared" si="17"/>
        <v xml:space="preserve">STATE: ; PDY: ; KKL: ; MHE: 0; YNM: </v>
      </c>
      <c r="AZ39" s="3689" t="s">
        <v>3416</v>
      </c>
      <c r="BA39" s="3757" t="s">
        <v>6252</v>
      </c>
    </row>
    <row r="40" spans="1:55" s="2525" customFormat="1" ht="63">
      <c r="A40" s="2517" t="s">
        <v>4808</v>
      </c>
      <c r="B40" s="2531" t="s">
        <v>3418</v>
      </c>
      <c r="C40" s="2531" t="s">
        <v>3417</v>
      </c>
      <c r="D40" s="2542" t="s">
        <v>2192</v>
      </c>
      <c r="E40" s="2542" t="s">
        <v>2193</v>
      </c>
      <c r="F40" s="1978" t="s">
        <v>4345</v>
      </c>
      <c r="G40" s="2542" t="s">
        <v>3662</v>
      </c>
      <c r="H40" s="2536"/>
      <c r="I40" s="2554"/>
      <c r="J40" s="3757" t="s">
        <v>6253</v>
      </c>
      <c r="K40" s="2554"/>
      <c r="L40" s="2554"/>
      <c r="M40" s="2554"/>
      <c r="N40" s="2554"/>
      <c r="O40" s="2534">
        <f t="shared" si="8"/>
        <v>5000</v>
      </c>
      <c r="P40" s="2070">
        <f t="shared" si="18"/>
        <v>0.05</v>
      </c>
      <c r="Q40" s="1948">
        <f t="shared" si="0"/>
        <v>6</v>
      </c>
      <c r="R40" s="2591">
        <f t="shared" ref="R40:R48" si="25">P40*Q40</f>
        <v>0.30000000000000004</v>
      </c>
      <c r="S40" s="4881" t="str">
        <f t="shared" si="9"/>
        <v xml:space="preserve">STATE: Rs.5000 for 6 nos of Rev. Meeting; PDY: ; KKL: ; MHE: ; YNM: </v>
      </c>
      <c r="T40" s="3101">
        <f>'Abs10. NLEP'!Q37</f>
        <v>0</v>
      </c>
      <c r="U40" s="5591"/>
      <c r="V40" s="2555">
        <f>'Abs10. NLEP'!R37</f>
        <v>0</v>
      </c>
      <c r="W40" s="3095"/>
      <c r="X40" s="3095">
        <f t="shared" si="10"/>
        <v>5000</v>
      </c>
      <c r="Y40" s="3100">
        <f t="shared" si="11"/>
        <v>6</v>
      </c>
      <c r="Z40" s="3100">
        <f t="shared" si="12"/>
        <v>30000</v>
      </c>
      <c r="AA40" s="2537" t="str">
        <f t="shared" si="13"/>
        <v xml:space="preserve">STATE: Rs.5000 for 6 nos of Rev. Meeting; PDY: ; KKL: ; MHE: ; YNM: </v>
      </c>
      <c r="AB40" s="2475">
        <v>5000</v>
      </c>
      <c r="AC40" s="2475">
        <v>6</v>
      </c>
      <c r="AD40" s="2475">
        <f t="shared" si="20"/>
        <v>30000</v>
      </c>
      <c r="AE40" s="4102" t="s">
        <v>7087</v>
      </c>
      <c r="AF40" s="2475"/>
      <c r="AG40" s="2475"/>
      <c r="AH40" s="2475">
        <f t="shared" si="21"/>
        <v>0</v>
      </c>
      <c r="AI40" s="2475"/>
      <c r="AJ40" s="2475"/>
      <c r="AK40" s="2475"/>
      <c r="AL40" s="2475">
        <f t="shared" si="22"/>
        <v>0</v>
      </c>
      <c r="AM40" s="2475"/>
      <c r="AN40" s="2475"/>
      <c r="AO40" s="2475"/>
      <c r="AP40" s="2475">
        <f t="shared" si="23"/>
        <v>0</v>
      </c>
      <c r="AQ40" s="2475"/>
      <c r="AR40" s="2475"/>
      <c r="AS40" s="2475"/>
      <c r="AT40" s="2475">
        <f t="shared" si="24"/>
        <v>0</v>
      </c>
      <c r="AU40" s="2475"/>
      <c r="AV40" s="2724">
        <f t="shared" si="14"/>
        <v>30000</v>
      </c>
      <c r="AW40" s="2724">
        <f t="shared" si="15"/>
        <v>6</v>
      </c>
      <c r="AX40" s="2724">
        <f t="shared" si="16"/>
        <v>5000</v>
      </c>
      <c r="AY40" s="3346" t="str">
        <f t="shared" si="17"/>
        <v xml:space="preserve">STATE: Rs.5000 for 6 nos of Rev. Meeting; PDY: ; KKL: ; MHE: 0; YNM: </v>
      </c>
      <c r="AZ40" s="3689" t="s">
        <v>3418</v>
      </c>
      <c r="BA40" s="3757" t="s">
        <v>6253</v>
      </c>
      <c r="BB40" s="4977" t="s">
        <v>8241</v>
      </c>
    </row>
    <row r="41" spans="1:55" s="2525" customFormat="1" ht="154.5" customHeight="1">
      <c r="A41" s="2517" t="s">
        <v>5012</v>
      </c>
      <c r="B41" s="2531" t="s">
        <v>3420</v>
      </c>
      <c r="C41" s="2531" t="s">
        <v>3419</v>
      </c>
      <c r="D41" s="2542" t="s">
        <v>1086</v>
      </c>
      <c r="E41" s="2542" t="s">
        <v>2194</v>
      </c>
      <c r="F41" s="1978" t="s">
        <v>4345</v>
      </c>
      <c r="G41" s="2542" t="s">
        <v>4655</v>
      </c>
      <c r="H41" s="2536"/>
      <c r="I41" s="2536"/>
      <c r="J41" s="3757" t="s">
        <v>6254</v>
      </c>
      <c r="K41" s="2536"/>
      <c r="L41" s="2536"/>
      <c r="M41" s="2536"/>
      <c r="N41" s="2536"/>
      <c r="O41" s="2534">
        <f t="shared" si="8"/>
        <v>25000</v>
      </c>
      <c r="P41" s="2070">
        <f t="shared" si="18"/>
        <v>0.25</v>
      </c>
      <c r="Q41" s="1948">
        <f t="shared" si="0"/>
        <v>8</v>
      </c>
      <c r="R41" s="2591">
        <f t="shared" si="25"/>
        <v>2</v>
      </c>
      <c r="S41" s="4881" t="str">
        <f t="shared" si="9"/>
        <v xml:space="preserve">STATE: Cost of  quarterly STF meeting of medical colleges:meetings ; PDY: Cost of  quarterly Core committee meeting of medical colleges:Rs.1000x4 meetingsx9 medical colleges&amp;TADA for STF/ZTF/NTF meetings Rs.60,000/- &amp; Secretarial assistance to STF chairperson; KKL: ; MHE: ; YNM: </v>
      </c>
      <c r="T41" s="3101">
        <f>'Abs11. NTEP'!Q57</f>
        <v>0</v>
      </c>
      <c r="U41" s="5591"/>
      <c r="V41" s="2555">
        <f>'Abs11. NTEP'!R57</f>
        <v>0</v>
      </c>
      <c r="W41" s="3095"/>
      <c r="X41" s="3095">
        <f t="shared" si="10"/>
        <v>25000</v>
      </c>
      <c r="Y41" s="3100">
        <f t="shared" si="11"/>
        <v>8</v>
      </c>
      <c r="Z41" s="3100">
        <f t="shared" si="12"/>
        <v>200000</v>
      </c>
      <c r="AA41" s="2537" t="str">
        <f t="shared" si="13"/>
        <v xml:space="preserve">STATE: Cost of  quarterly STF meeting of medical colleges:meetings ; PDY: Cost of  quarterly Core committee meeting of medical colleges:Rs.1000x4 meetingsx9 medical colleges&amp;TADA for STF/ZTF/NTF meetings Rs.60,000/- &amp; Secretarial assistance to STF chairperson; KKL: ; MHE: ; YNM: </v>
      </c>
      <c r="AB41" s="2059">
        <v>25000</v>
      </c>
      <c r="AC41" s="2059">
        <v>4</v>
      </c>
      <c r="AD41" s="2477">
        <f t="shared" si="20"/>
        <v>100000</v>
      </c>
      <c r="AE41" s="4092" t="s">
        <v>7004</v>
      </c>
      <c r="AF41" s="2050">
        <v>25000</v>
      </c>
      <c r="AG41" s="2050">
        <v>4</v>
      </c>
      <c r="AH41" s="2475">
        <f t="shared" si="21"/>
        <v>100000</v>
      </c>
      <c r="AI41" s="4092" t="s">
        <v>7005</v>
      </c>
      <c r="AJ41" s="2475"/>
      <c r="AK41" s="2475"/>
      <c r="AL41" s="2475">
        <f t="shared" si="22"/>
        <v>0</v>
      </c>
      <c r="AM41" s="2475"/>
      <c r="AN41" s="2475"/>
      <c r="AO41" s="2475"/>
      <c r="AP41" s="2475">
        <f t="shared" si="23"/>
        <v>0</v>
      </c>
      <c r="AQ41" s="2475"/>
      <c r="AR41" s="2475"/>
      <c r="AS41" s="2475"/>
      <c r="AT41" s="2475">
        <f t="shared" si="24"/>
        <v>0</v>
      </c>
      <c r="AU41" s="2475"/>
      <c r="AV41" s="2724">
        <f t="shared" si="14"/>
        <v>200000</v>
      </c>
      <c r="AW41" s="2724">
        <f t="shared" si="15"/>
        <v>8</v>
      </c>
      <c r="AX41" s="2724">
        <f t="shared" si="16"/>
        <v>25000</v>
      </c>
      <c r="AY41" s="3346" t="str">
        <f t="shared" si="17"/>
        <v xml:space="preserve">STATE: Cost of  quarterly STF meeting of medical colleges:meetings ; PDY: Cost of  quarterly Core committee meeting of medical colleges:Rs.1000x4 meetingsx9 medical colleges&amp;TADA for STF/ZTF/NTF meetings Rs.60,000/- &amp; Secretarial assistance to STF chairperson; KKL: ; MHE: 0; YNM: </v>
      </c>
      <c r="AZ41" s="3689" t="s">
        <v>3420</v>
      </c>
      <c r="BA41" s="3757" t="s">
        <v>6254</v>
      </c>
      <c r="BB41" s="4977" t="s">
        <v>7323</v>
      </c>
    </row>
    <row r="42" spans="1:55" s="2525" customFormat="1" ht="31.5">
      <c r="A42" s="2517" t="s">
        <v>5013</v>
      </c>
      <c r="B42" s="2531" t="s">
        <v>3993</v>
      </c>
      <c r="C42" s="2531" t="s">
        <v>3421</v>
      </c>
      <c r="D42" s="2556" t="s">
        <v>2195</v>
      </c>
      <c r="E42" s="2542" t="s">
        <v>5254</v>
      </c>
      <c r="F42" s="2543" t="s">
        <v>85</v>
      </c>
      <c r="G42" s="2542" t="s">
        <v>3663</v>
      </c>
      <c r="H42" s="2536"/>
      <c r="I42" s="2536"/>
      <c r="J42" s="3757" t="s">
        <v>6255</v>
      </c>
      <c r="K42" s="2536"/>
      <c r="L42" s="2536"/>
      <c r="M42" s="2536"/>
      <c r="N42" s="2536"/>
      <c r="O42" s="2534">
        <f t="shared" si="8"/>
        <v>0</v>
      </c>
      <c r="P42" s="2070">
        <f t="shared" si="18"/>
        <v>0</v>
      </c>
      <c r="Q42" s="1948">
        <f t="shared" si="0"/>
        <v>0</v>
      </c>
      <c r="R42" s="2591">
        <f t="shared" si="25"/>
        <v>0</v>
      </c>
      <c r="S42" s="4881" t="str">
        <f t="shared" si="9"/>
        <v xml:space="preserve">STATE: ; PDY: ; KKL: ; MHE: ; YNM: </v>
      </c>
      <c r="T42" s="3101">
        <f>'Abs18. NTCP'!Q29</f>
        <v>0</v>
      </c>
      <c r="U42" s="5591"/>
      <c r="V42" s="2555">
        <f>'Abs18. NTCP'!R29</f>
        <v>0</v>
      </c>
      <c r="W42" s="3095"/>
      <c r="X42" s="3095">
        <f t="shared" si="10"/>
        <v>0</v>
      </c>
      <c r="Y42" s="3100">
        <f t="shared" si="11"/>
        <v>0</v>
      </c>
      <c r="Z42" s="3100">
        <f t="shared" si="12"/>
        <v>0</v>
      </c>
      <c r="AA42" s="2537" t="str">
        <f t="shared" si="13"/>
        <v xml:space="preserve">STATE: ; PDY: ; KKL: ; MHE: ; YNM: </v>
      </c>
      <c r="AB42" s="2477"/>
      <c r="AC42" s="2477"/>
      <c r="AD42" s="2477">
        <f t="shared" si="20"/>
        <v>0</v>
      </c>
      <c r="AE42" s="2477"/>
      <c r="AF42" s="2477"/>
      <c r="AG42" s="2477"/>
      <c r="AH42" s="2477">
        <f t="shared" si="21"/>
        <v>0</v>
      </c>
      <c r="AI42" s="1876"/>
      <c r="AJ42" s="2477"/>
      <c r="AK42" s="2477"/>
      <c r="AL42" s="2477">
        <f t="shared" si="22"/>
        <v>0</v>
      </c>
      <c r="AM42" s="2477"/>
      <c r="AN42" s="2477"/>
      <c r="AO42" s="2477"/>
      <c r="AP42" s="2477">
        <f t="shared" si="23"/>
        <v>0</v>
      </c>
      <c r="AQ42" s="2477"/>
      <c r="AR42" s="2477"/>
      <c r="AS42" s="2477"/>
      <c r="AT42" s="2477">
        <f t="shared" si="24"/>
        <v>0</v>
      </c>
      <c r="AU42" s="2477"/>
      <c r="AV42" s="2724">
        <f t="shared" si="14"/>
        <v>0</v>
      </c>
      <c r="AW42" s="2724">
        <f t="shared" si="15"/>
        <v>0</v>
      </c>
      <c r="AX42" s="2724">
        <f t="shared" si="16"/>
        <v>0</v>
      </c>
      <c r="AY42" s="3346" t="str">
        <f t="shared" si="17"/>
        <v xml:space="preserve">STATE: ; PDY: ; KKL: ; MHE: 0; YNM: </v>
      </c>
      <c r="AZ42" s="3689" t="s">
        <v>3993</v>
      </c>
      <c r="BA42" s="3757" t="s">
        <v>6255</v>
      </c>
    </row>
    <row r="43" spans="1:55" s="2525" customFormat="1" ht="78.75">
      <c r="A43" s="2517" t="s">
        <v>5014</v>
      </c>
      <c r="B43" s="2531" t="s">
        <v>3802</v>
      </c>
      <c r="C43" s="2531"/>
      <c r="D43" s="2545"/>
      <c r="E43" s="2535" t="s">
        <v>3991</v>
      </c>
      <c r="F43" s="2543" t="s">
        <v>85</v>
      </c>
      <c r="G43" s="2542" t="s">
        <v>4487</v>
      </c>
      <c r="H43" s="2536"/>
      <c r="I43" s="2536"/>
      <c r="J43" s="3757" t="s">
        <v>6256</v>
      </c>
      <c r="K43" s="2536"/>
      <c r="L43" s="2536"/>
      <c r="M43" s="2536"/>
      <c r="N43" s="2536"/>
      <c r="O43" s="2534">
        <f t="shared" si="8"/>
        <v>1000</v>
      </c>
      <c r="P43" s="2070">
        <f t="shared" si="18"/>
        <v>0.01</v>
      </c>
      <c r="Q43" s="1948">
        <f t="shared" si="0"/>
        <v>10</v>
      </c>
      <c r="R43" s="2591">
        <f t="shared" si="25"/>
        <v>0.1</v>
      </c>
      <c r="S43" s="4881" t="str">
        <f t="shared" si="9"/>
        <v xml:space="preserve">STATE: ; PDY: Task Force meeting Rs.1000 x 10 meeting  - Rs.10000/-; KKL: ; MHE: ; YNM: </v>
      </c>
      <c r="T43" s="3101">
        <f>'Abs21. NPCCHH'!Q20</f>
        <v>0</v>
      </c>
      <c r="U43" s="5591"/>
      <c r="V43" s="2555">
        <f>'Abs21. NPCCHH'!R20</f>
        <v>0</v>
      </c>
      <c r="W43" s="3095"/>
      <c r="X43" s="3095">
        <f t="shared" si="10"/>
        <v>1000</v>
      </c>
      <c r="Y43" s="3100">
        <f t="shared" si="11"/>
        <v>10</v>
      </c>
      <c r="Z43" s="3100">
        <f t="shared" si="12"/>
        <v>10000</v>
      </c>
      <c r="AA43" s="2537" t="str">
        <f t="shared" si="13"/>
        <v xml:space="preserve">STATE: ; PDY: Task Force meeting Rs.1000 x 10 meeting  - Rs.10000/-; KKL: ; MHE: ; YNM: </v>
      </c>
      <c r="AB43" s="2477"/>
      <c r="AC43" s="2477"/>
      <c r="AD43" s="2477">
        <f t="shared" si="20"/>
        <v>0</v>
      </c>
      <c r="AE43" s="2477"/>
      <c r="AF43" s="2477">
        <v>1000</v>
      </c>
      <c r="AG43" s="2477">
        <v>10</v>
      </c>
      <c r="AH43" s="2477">
        <f t="shared" si="21"/>
        <v>10000</v>
      </c>
      <c r="AI43" s="2476" t="s">
        <v>6584</v>
      </c>
      <c r="AJ43" s="2477"/>
      <c r="AK43" s="2477"/>
      <c r="AL43" s="2477">
        <f t="shared" si="22"/>
        <v>0</v>
      </c>
      <c r="AM43" s="2477"/>
      <c r="AN43" s="2477"/>
      <c r="AO43" s="2477"/>
      <c r="AP43" s="2477">
        <f t="shared" si="23"/>
        <v>0</v>
      </c>
      <c r="AQ43" s="2477"/>
      <c r="AR43" s="2477"/>
      <c r="AS43" s="2477"/>
      <c r="AT43" s="2477">
        <f t="shared" si="24"/>
        <v>0</v>
      </c>
      <c r="AU43" s="2477"/>
      <c r="AV43" s="2724">
        <f t="shared" si="14"/>
        <v>10000</v>
      </c>
      <c r="AW43" s="2724">
        <f t="shared" si="15"/>
        <v>10</v>
      </c>
      <c r="AX43" s="2724">
        <f t="shared" si="16"/>
        <v>1000</v>
      </c>
      <c r="AY43" s="3346" t="str">
        <f t="shared" si="17"/>
        <v xml:space="preserve">STATE: ; PDY: Task Force meeting Rs.1000 x 10 meeting  - Rs.10000/-; KKL: ; MHE: 0; YNM: </v>
      </c>
      <c r="AZ43" s="3689" t="s">
        <v>3802</v>
      </c>
      <c r="BA43" s="3757" t="s">
        <v>6256</v>
      </c>
      <c r="BB43" s="4977" t="s">
        <v>7902</v>
      </c>
    </row>
    <row r="44" spans="1:55" s="2525" customFormat="1" ht="189" customHeight="1">
      <c r="A44" s="2517" t="s">
        <v>5015</v>
      </c>
      <c r="B44" s="2531" t="s">
        <v>3994</v>
      </c>
      <c r="C44" s="2531"/>
      <c r="D44" s="2545"/>
      <c r="E44" s="2535" t="s">
        <v>6750</v>
      </c>
      <c r="F44" s="2543" t="s">
        <v>85</v>
      </c>
      <c r="G44" s="2542" t="s">
        <v>4487</v>
      </c>
      <c r="H44" s="2536"/>
      <c r="I44" s="2536"/>
      <c r="J44" s="3757" t="s">
        <v>6256</v>
      </c>
      <c r="K44" s="2536"/>
      <c r="L44" s="2536"/>
      <c r="M44" s="2536"/>
      <c r="N44" s="2536"/>
      <c r="O44" s="2534">
        <f t="shared" si="8"/>
        <v>8888.8888888888887</v>
      </c>
      <c r="P44" s="2070">
        <f t="shared" si="18"/>
        <v>8.8888888888888892E-2</v>
      </c>
      <c r="Q44" s="1948">
        <f t="shared" si="0"/>
        <v>9</v>
      </c>
      <c r="R44" s="2591">
        <f t="shared" si="25"/>
        <v>0.8</v>
      </c>
      <c r="S44" s="4881" t="str">
        <f t="shared" si="9"/>
        <v xml:space="preserve">STATE: NOHP - Dentist Annual review meeting at state and district level (Rs.5000 x 4) =Rs.20000/-; PDY: NPCCHH - Sensitization Workshop/meeting at state level - 2 days workshop at district officers  - Rs.50000/- Sensitization Workshop/meeting at District Level - Rs.10000/-; KKL: ; MHE: ; YNM: </v>
      </c>
      <c r="T44" s="3101">
        <f>'Abs21. NPCCHH'!Q21</f>
        <v>0</v>
      </c>
      <c r="U44" s="5591"/>
      <c r="V44" s="2555">
        <f>'Abs21. NPCCHH'!R21</f>
        <v>0</v>
      </c>
      <c r="W44" s="3095"/>
      <c r="X44" s="3095">
        <f t="shared" si="10"/>
        <v>8888.8888888888887</v>
      </c>
      <c r="Y44" s="3100">
        <f t="shared" si="11"/>
        <v>9</v>
      </c>
      <c r="Z44" s="3100">
        <f t="shared" si="12"/>
        <v>80000</v>
      </c>
      <c r="AA44" s="2537" t="str">
        <f t="shared" si="13"/>
        <v xml:space="preserve">STATE: NOHP - Dentist Annual review meeting at state and district level (Rs.5000 x 4) =Rs.20000/-; PDY: NPCCHH - Sensitization Workshop/meeting at state level - 2 days workshop at district officers  - Rs.50000/- Sensitization Workshop/meeting at District Level - Rs.10000/-; KKL: ; MHE: ; YNM: </v>
      </c>
      <c r="AB44" s="1876">
        <v>5000</v>
      </c>
      <c r="AC44" s="1876">
        <v>4</v>
      </c>
      <c r="AD44" s="1877">
        <f t="shared" si="20"/>
        <v>20000</v>
      </c>
      <c r="AE44" s="1876" t="s">
        <v>8083</v>
      </c>
      <c r="AF44" s="2477">
        <v>12000</v>
      </c>
      <c r="AG44" s="2477">
        <v>5</v>
      </c>
      <c r="AH44" s="2477">
        <f t="shared" si="21"/>
        <v>60000</v>
      </c>
      <c r="AI44" s="2476" t="s">
        <v>8082</v>
      </c>
      <c r="AJ44" s="2477"/>
      <c r="AK44" s="2477"/>
      <c r="AL44" s="2477">
        <f t="shared" si="22"/>
        <v>0</v>
      </c>
      <c r="AM44" s="2477"/>
      <c r="AN44" s="2477"/>
      <c r="AO44" s="2477"/>
      <c r="AP44" s="2477">
        <f t="shared" si="23"/>
        <v>0</v>
      </c>
      <c r="AQ44" s="2477"/>
      <c r="AR44" s="2477"/>
      <c r="AS44" s="2477"/>
      <c r="AT44" s="2477">
        <f t="shared" si="24"/>
        <v>0</v>
      </c>
      <c r="AU44" s="2477"/>
      <c r="AV44" s="2724">
        <f t="shared" si="14"/>
        <v>80000</v>
      </c>
      <c r="AW44" s="2724">
        <f t="shared" si="15"/>
        <v>9</v>
      </c>
      <c r="AX44" s="2724">
        <f t="shared" si="16"/>
        <v>8888.8888888888887</v>
      </c>
      <c r="AY44" s="3346" t="str">
        <f t="shared" si="17"/>
        <v xml:space="preserve">STATE: NOHP - Dentist Annual review meeting at state and district level (Rs.5000 x 4) =Rs.20000/-; PDY: NPCCHH - Sensitization Workshop/meeting at state level - 2 days workshop at district officers  - Rs.50000/- Sensitization Workshop/meeting at District Level - Rs.10000/-; KKL: ; MHE: 0; YNM: </v>
      </c>
      <c r="AZ44" s="3689" t="s">
        <v>3994</v>
      </c>
      <c r="BA44" s="3757" t="s">
        <v>6256</v>
      </c>
      <c r="BB44" s="4977" t="s">
        <v>8086</v>
      </c>
      <c r="BC44" s="2525" t="s">
        <v>7687</v>
      </c>
    </row>
    <row r="45" spans="1:55" s="2553" customFormat="1" ht="31.5">
      <c r="A45" s="2515" t="s">
        <v>4817</v>
      </c>
      <c r="B45" s="2531" t="s">
        <v>4398</v>
      </c>
      <c r="C45" s="2531"/>
      <c r="D45" s="2545"/>
      <c r="E45" s="2545" t="s">
        <v>4399</v>
      </c>
      <c r="F45" s="1978" t="s">
        <v>4345</v>
      </c>
      <c r="G45" s="2552" t="s">
        <v>3328</v>
      </c>
      <c r="H45" s="2547"/>
      <c r="I45" s="2547"/>
      <c r="J45" s="3758" t="s">
        <v>6257</v>
      </c>
      <c r="K45" s="2547"/>
      <c r="L45" s="2547"/>
      <c r="M45" s="2547"/>
      <c r="N45" s="2547"/>
      <c r="O45" s="2534">
        <f t="shared" si="8"/>
        <v>0</v>
      </c>
      <c r="P45" s="2070">
        <f t="shared" si="18"/>
        <v>0</v>
      </c>
      <c r="Q45" s="1948">
        <f t="shared" si="0"/>
        <v>0</v>
      </c>
      <c r="R45" s="3655">
        <f t="shared" si="25"/>
        <v>0</v>
      </c>
      <c r="S45" s="4881" t="str">
        <f t="shared" si="9"/>
        <v xml:space="preserve">STATE: ; PDY: ; KKL: ; MHE: ; YNM: </v>
      </c>
      <c r="T45" s="3101">
        <f>'Abs12. NVHCP'!Q41</f>
        <v>0</v>
      </c>
      <c r="U45" s="5591"/>
      <c r="V45" s="2555">
        <f>'Abs12. NVHCP'!R41</f>
        <v>0</v>
      </c>
      <c r="W45" s="3102"/>
      <c r="X45" s="3095">
        <f t="shared" si="10"/>
        <v>0</v>
      </c>
      <c r="Y45" s="3100">
        <f t="shared" si="11"/>
        <v>0</v>
      </c>
      <c r="Z45" s="3100">
        <f t="shared" si="12"/>
        <v>0</v>
      </c>
      <c r="AA45" s="2537" t="str">
        <f t="shared" si="13"/>
        <v xml:space="preserve">STATE: ; PDY: ; KKL: ; MHE: ; YNM: </v>
      </c>
      <c r="AB45" s="2549"/>
      <c r="AC45" s="2549"/>
      <c r="AD45" s="2549">
        <f t="shared" si="20"/>
        <v>0</v>
      </c>
      <c r="AE45" s="2549"/>
      <c r="AF45" s="2549"/>
      <c r="AG45" s="2549"/>
      <c r="AH45" s="2549">
        <f t="shared" si="21"/>
        <v>0</v>
      </c>
      <c r="AI45" s="2549"/>
      <c r="AJ45" s="2549"/>
      <c r="AK45" s="2549"/>
      <c r="AL45" s="2549">
        <f t="shared" si="22"/>
        <v>0</v>
      </c>
      <c r="AM45" s="2549"/>
      <c r="AN45" s="2549"/>
      <c r="AO45" s="2549"/>
      <c r="AP45" s="2549">
        <f t="shared" si="23"/>
        <v>0</v>
      </c>
      <c r="AQ45" s="2549"/>
      <c r="AR45" s="2549"/>
      <c r="AS45" s="2549"/>
      <c r="AT45" s="2549">
        <f t="shared" si="24"/>
        <v>0</v>
      </c>
      <c r="AU45" s="2549"/>
      <c r="AV45" s="2724">
        <f t="shared" si="14"/>
        <v>0</v>
      </c>
      <c r="AW45" s="2724">
        <f t="shared" si="15"/>
        <v>0</v>
      </c>
      <c r="AX45" s="2724">
        <f t="shared" si="16"/>
        <v>0</v>
      </c>
      <c r="AY45" s="3346" t="str">
        <f t="shared" si="17"/>
        <v xml:space="preserve">STATE: ; PDY: ; KKL: ; MHE: 0; YNM: </v>
      </c>
      <c r="AZ45" s="3689" t="s">
        <v>4398</v>
      </c>
      <c r="BA45" s="3758" t="s">
        <v>6257</v>
      </c>
    </row>
    <row r="46" spans="1:55" s="2553" customFormat="1" ht="45">
      <c r="A46" s="2515" t="s">
        <v>5016</v>
      </c>
      <c r="B46" s="2531" t="s">
        <v>4412</v>
      </c>
      <c r="C46" s="2531"/>
      <c r="D46" s="2545"/>
      <c r="E46" s="2545" t="s">
        <v>4413</v>
      </c>
      <c r="F46" s="2543" t="s">
        <v>85</v>
      </c>
      <c r="G46" s="2552" t="s">
        <v>4414</v>
      </c>
      <c r="H46" s="2547"/>
      <c r="I46" s="2547"/>
      <c r="J46" s="3758" t="s">
        <v>6258</v>
      </c>
      <c r="K46" s="2547"/>
      <c r="L46" s="2547"/>
      <c r="M46" s="2547"/>
      <c r="N46" s="2547"/>
      <c r="O46" s="2534">
        <f t="shared" si="8"/>
        <v>0</v>
      </c>
      <c r="P46" s="2070">
        <f t="shared" si="18"/>
        <v>0</v>
      </c>
      <c r="Q46" s="1948">
        <f t="shared" si="0"/>
        <v>0</v>
      </c>
      <c r="R46" s="3655">
        <f t="shared" si="25"/>
        <v>0</v>
      </c>
      <c r="S46" s="4881" t="str">
        <f t="shared" si="9"/>
        <v xml:space="preserve">STATE: ; PDY: ; KKL: ; MHE: ; YNM: </v>
      </c>
      <c r="T46" s="3101">
        <f>'Abs17. NPHCE'!Q33</f>
        <v>0</v>
      </c>
      <c r="U46" s="5591"/>
      <c r="V46" s="2555">
        <f>'Abs17. NPHCE'!R33</f>
        <v>0</v>
      </c>
      <c r="W46" s="3102"/>
      <c r="X46" s="3095">
        <f t="shared" si="10"/>
        <v>0</v>
      </c>
      <c r="Y46" s="3100">
        <f t="shared" si="11"/>
        <v>0</v>
      </c>
      <c r="Z46" s="3100">
        <f t="shared" si="12"/>
        <v>0</v>
      </c>
      <c r="AA46" s="2537" t="str">
        <f t="shared" si="13"/>
        <v xml:space="preserve">STATE: ; PDY: ; KKL: ; MHE: ; YNM: </v>
      </c>
      <c r="AB46" s="2549"/>
      <c r="AC46" s="2549"/>
      <c r="AD46" s="2549">
        <f t="shared" si="20"/>
        <v>0</v>
      </c>
      <c r="AE46" s="2549"/>
      <c r="AF46" s="2549"/>
      <c r="AG46" s="2549"/>
      <c r="AH46" s="2549">
        <f t="shared" si="21"/>
        <v>0</v>
      </c>
      <c r="AI46" s="2549"/>
      <c r="AJ46" s="2549"/>
      <c r="AK46" s="2549"/>
      <c r="AL46" s="2549">
        <f t="shared" si="22"/>
        <v>0</v>
      </c>
      <c r="AM46" s="2549"/>
      <c r="AN46" s="2549"/>
      <c r="AO46" s="2549"/>
      <c r="AP46" s="2549">
        <f t="shared" si="23"/>
        <v>0</v>
      </c>
      <c r="AQ46" s="2549"/>
      <c r="AR46" s="2549"/>
      <c r="AS46" s="2549"/>
      <c r="AT46" s="2549">
        <f t="shared" si="24"/>
        <v>0</v>
      </c>
      <c r="AU46" s="2549"/>
      <c r="AV46" s="2724">
        <f t="shared" si="14"/>
        <v>0</v>
      </c>
      <c r="AW46" s="2724">
        <f t="shared" si="15"/>
        <v>0</v>
      </c>
      <c r="AX46" s="2724">
        <f t="shared" si="16"/>
        <v>0</v>
      </c>
      <c r="AY46" s="3346" t="str">
        <f t="shared" si="17"/>
        <v xml:space="preserve">STATE: ; PDY: ; KKL: ; MHE: 0; YNM: </v>
      </c>
      <c r="AZ46" s="3689" t="s">
        <v>4412</v>
      </c>
      <c r="BA46" s="3758" t="s">
        <v>6258</v>
      </c>
    </row>
    <row r="47" spans="1:55" s="2553" customFormat="1" ht="31.5">
      <c r="A47" s="2515" t="s">
        <v>5017</v>
      </c>
      <c r="B47" s="2531" t="s">
        <v>4415</v>
      </c>
      <c r="C47" s="2531"/>
      <c r="D47" s="2545"/>
      <c r="E47" s="2545" t="s">
        <v>6749</v>
      </c>
      <c r="F47" s="1888" t="s">
        <v>4345</v>
      </c>
      <c r="G47" s="2552" t="s">
        <v>4477</v>
      </c>
      <c r="H47" s="2547"/>
      <c r="I47" s="2547"/>
      <c r="J47" s="3758" t="s">
        <v>6259</v>
      </c>
      <c r="K47" s="2547"/>
      <c r="L47" s="2547"/>
      <c r="M47" s="2547"/>
      <c r="N47" s="2547"/>
      <c r="O47" s="2534">
        <f t="shared" si="8"/>
        <v>0</v>
      </c>
      <c r="P47" s="2070">
        <f t="shared" si="18"/>
        <v>0</v>
      </c>
      <c r="Q47" s="1948">
        <f t="shared" si="0"/>
        <v>0</v>
      </c>
      <c r="R47" s="3655">
        <f t="shared" si="25"/>
        <v>0</v>
      </c>
      <c r="S47" s="4881" t="str">
        <f t="shared" si="9"/>
        <v xml:space="preserve">STATE: ; PDY: ; KKL: ; MHE: ; YNM: </v>
      </c>
      <c r="T47" s="3101">
        <f>'Abs14. PPCL'!Q16</f>
        <v>0</v>
      </c>
      <c r="U47" s="5591"/>
      <c r="V47" s="2555">
        <f>'Abs14. PPCL'!R16</f>
        <v>0</v>
      </c>
      <c r="W47" s="3102"/>
      <c r="X47" s="3095">
        <f t="shared" si="10"/>
        <v>0</v>
      </c>
      <c r="Y47" s="3100">
        <f t="shared" si="11"/>
        <v>0</v>
      </c>
      <c r="Z47" s="3100">
        <f t="shared" si="12"/>
        <v>0</v>
      </c>
      <c r="AA47" s="2537" t="str">
        <f t="shared" si="13"/>
        <v xml:space="preserve">STATE: ; PDY: ; KKL: ; MHE: ; YNM: </v>
      </c>
      <c r="AB47" s="2549"/>
      <c r="AC47" s="2549"/>
      <c r="AD47" s="2549">
        <f t="shared" si="20"/>
        <v>0</v>
      </c>
      <c r="AE47" s="2549"/>
      <c r="AF47" s="1876"/>
      <c r="AG47" s="1876"/>
      <c r="AH47" s="1877"/>
      <c r="AI47" s="1876"/>
      <c r="AJ47" s="2549"/>
      <c r="AK47" s="2549"/>
      <c r="AL47" s="2549">
        <f t="shared" si="22"/>
        <v>0</v>
      </c>
      <c r="AM47" s="2549"/>
      <c r="AN47" s="2549"/>
      <c r="AO47" s="2549"/>
      <c r="AP47" s="2549">
        <f t="shared" si="23"/>
        <v>0</v>
      </c>
      <c r="AQ47" s="2549"/>
      <c r="AR47" s="2549"/>
      <c r="AS47" s="2549"/>
      <c r="AT47" s="2549">
        <f t="shared" si="24"/>
        <v>0</v>
      </c>
      <c r="AU47" s="2549"/>
      <c r="AV47" s="2724">
        <f t="shared" si="14"/>
        <v>0</v>
      </c>
      <c r="AW47" s="2724">
        <f t="shared" si="15"/>
        <v>0</v>
      </c>
      <c r="AX47" s="2724">
        <f t="shared" si="16"/>
        <v>0</v>
      </c>
      <c r="AY47" s="3346" t="str">
        <f t="shared" si="17"/>
        <v xml:space="preserve">STATE: ; PDY: ; KKL: ; MHE: 0; YNM: </v>
      </c>
      <c r="AZ47" s="3689" t="s">
        <v>4415</v>
      </c>
      <c r="BA47" s="3758" t="s">
        <v>6259</v>
      </c>
    </row>
    <row r="48" spans="1:55" s="2525" customFormat="1" ht="45">
      <c r="A48" s="2517" t="s">
        <v>5018</v>
      </c>
      <c r="B48" s="2531" t="s">
        <v>4476</v>
      </c>
      <c r="C48" s="2531" t="s">
        <v>3803</v>
      </c>
      <c r="D48" s="2544"/>
      <c r="E48" s="2557" t="s">
        <v>605</v>
      </c>
      <c r="F48" s="1886" t="s">
        <v>70</v>
      </c>
      <c r="G48" s="2542" t="s">
        <v>3321</v>
      </c>
      <c r="H48" s="2547"/>
      <c r="I48" s="2547"/>
      <c r="J48" s="3757" t="s">
        <v>6212</v>
      </c>
      <c r="K48" s="2547"/>
      <c r="L48" s="2547"/>
      <c r="M48" s="2547"/>
      <c r="N48" s="2547"/>
      <c r="O48" s="2534">
        <f t="shared" si="8"/>
        <v>0</v>
      </c>
      <c r="P48" s="2070">
        <f t="shared" si="18"/>
        <v>0</v>
      </c>
      <c r="Q48" s="1948">
        <f t="shared" si="0"/>
        <v>0</v>
      </c>
      <c r="R48" s="3655">
        <f t="shared" si="25"/>
        <v>0</v>
      </c>
      <c r="S48" s="4881" t="str">
        <f t="shared" si="9"/>
        <v xml:space="preserve">STATE: ; PDY: ; KKL: ; MHE: ; YNM: </v>
      </c>
      <c r="T48" s="3099"/>
      <c r="U48" s="5591"/>
      <c r="V48" s="2573"/>
      <c r="W48" s="3095"/>
      <c r="X48" s="3095">
        <f t="shared" si="10"/>
        <v>0</v>
      </c>
      <c r="Y48" s="3100">
        <f t="shared" si="11"/>
        <v>0</v>
      </c>
      <c r="Z48" s="3100">
        <f t="shared" si="12"/>
        <v>0</v>
      </c>
      <c r="AA48" s="2537" t="str">
        <f t="shared" si="13"/>
        <v xml:space="preserve">STATE: ; PDY: ; KKL: ; MHE: ; YNM: </v>
      </c>
      <c r="AB48" s="1876"/>
      <c r="AC48" s="1876"/>
      <c r="AD48" s="1877">
        <f t="shared" si="20"/>
        <v>0</v>
      </c>
      <c r="AE48" s="1876"/>
      <c r="AF48" s="1876"/>
      <c r="AG48" s="1876"/>
      <c r="AH48" s="1877">
        <f t="shared" si="21"/>
        <v>0</v>
      </c>
      <c r="AI48" s="1876"/>
      <c r="AJ48" s="2549"/>
      <c r="AK48" s="2549"/>
      <c r="AL48" s="2549">
        <f t="shared" si="22"/>
        <v>0</v>
      </c>
      <c r="AM48" s="2549"/>
      <c r="AN48" s="2549"/>
      <c r="AO48" s="2549"/>
      <c r="AP48" s="2549">
        <f t="shared" si="23"/>
        <v>0</v>
      </c>
      <c r="AQ48" s="2549"/>
      <c r="AR48" s="2549"/>
      <c r="AS48" s="2549"/>
      <c r="AT48" s="2549">
        <f t="shared" si="24"/>
        <v>0</v>
      </c>
      <c r="AU48" s="2549"/>
      <c r="AV48" s="2724">
        <f t="shared" si="14"/>
        <v>0</v>
      </c>
      <c r="AW48" s="2724">
        <f t="shared" si="15"/>
        <v>0</v>
      </c>
      <c r="AX48" s="2724">
        <f t="shared" si="16"/>
        <v>0</v>
      </c>
      <c r="AY48" s="3346" t="str">
        <f t="shared" si="17"/>
        <v xml:space="preserve">STATE: ; PDY: ; KKL: ; MHE: 0; YNM: </v>
      </c>
      <c r="AZ48" s="3689" t="s">
        <v>4476</v>
      </c>
      <c r="BA48" s="3757" t="s">
        <v>6212</v>
      </c>
    </row>
    <row r="49" spans="1:54" s="2525" customFormat="1" ht="45">
      <c r="A49" s="2517">
        <v>2</v>
      </c>
      <c r="B49" s="2531" t="s">
        <v>3422</v>
      </c>
      <c r="C49" s="2531" t="s">
        <v>3423</v>
      </c>
      <c r="D49" s="2531"/>
      <c r="E49" s="2531" t="s">
        <v>2196</v>
      </c>
      <c r="F49" s="2532"/>
      <c r="G49" s="2531"/>
      <c r="H49" s="2533"/>
      <c r="I49" s="2533"/>
      <c r="J49" s="3757" t="s">
        <v>6212</v>
      </c>
      <c r="K49" s="2533"/>
      <c r="L49" s="2533"/>
      <c r="M49" s="2533"/>
      <c r="N49" s="2533"/>
      <c r="O49" s="2534">
        <f t="shared" si="8"/>
        <v>0</v>
      </c>
      <c r="P49" s="1894"/>
      <c r="Q49" s="1948">
        <f t="shared" si="0"/>
        <v>0</v>
      </c>
      <c r="R49" s="3096">
        <f>SUM(R50:R66)</f>
        <v>53.882279999998403</v>
      </c>
      <c r="S49" s="4881"/>
      <c r="T49" s="3097"/>
      <c r="U49" s="5591"/>
      <c r="V49" s="3098">
        <f>SUM(V50:V66)</f>
        <v>0</v>
      </c>
      <c r="W49" s="3095"/>
      <c r="X49" s="3095"/>
      <c r="Y49" s="3100"/>
      <c r="Z49" s="3096">
        <f>SUM(Z50:Z66)</f>
        <v>5388227.9999998398</v>
      </c>
      <c r="AA49" s="2537"/>
      <c r="AB49" s="1903"/>
      <c r="AC49" s="1903"/>
      <c r="AD49" s="1894">
        <f>SUM(AD50:AD66)</f>
        <v>400000</v>
      </c>
      <c r="AE49" s="1903"/>
      <c r="AF49" s="1903"/>
      <c r="AG49" s="1903"/>
      <c r="AH49" s="1894">
        <f>SUM(AH50:AH66)</f>
        <v>3243030</v>
      </c>
      <c r="AI49" s="1903"/>
      <c r="AJ49" s="1903"/>
      <c r="AK49" s="1903"/>
      <c r="AL49" s="1894">
        <f>SUM(AL50:AL66)</f>
        <v>1217197.99999984</v>
      </c>
      <c r="AM49" s="1903"/>
      <c r="AN49" s="1903"/>
      <c r="AO49" s="1903"/>
      <c r="AP49" s="1894">
        <f>SUM(AP50:AP66)</f>
        <v>236000</v>
      </c>
      <c r="AQ49" s="1903"/>
      <c r="AR49" s="1903"/>
      <c r="AS49" s="1903"/>
      <c r="AT49" s="1894">
        <f>SUM(AT50:AT66)</f>
        <v>292000</v>
      </c>
      <c r="AU49" s="2724"/>
      <c r="AV49" s="1894">
        <f>SUM(AV50:AV66)</f>
        <v>5388227.9999998398</v>
      </c>
      <c r="AW49" s="1894">
        <f>SUM(AW50:AW66)</f>
        <v>282</v>
      </c>
      <c r="AX49" s="1894">
        <f>SUM(AX50:AX66)</f>
        <v>219629.37084922747</v>
      </c>
      <c r="AY49" s="3346"/>
      <c r="AZ49" s="3689" t="s">
        <v>3422</v>
      </c>
      <c r="BA49" s="3757" t="s">
        <v>6212</v>
      </c>
    </row>
    <row r="50" spans="1:54" s="2525" customFormat="1" ht="78.75">
      <c r="A50" s="2517" t="s">
        <v>4913</v>
      </c>
      <c r="B50" s="2531" t="s">
        <v>3424</v>
      </c>
      <c r="C50" s="2531" t="s">
        <v>3425</v>
      </c>
      <c r="D50" s="2538" t="s">
        <v>2197</v>
      </c>
      <c r="E50" s="2535" t="s">
        <v>2198</v>
      </c>
      <c r="F50" s="2539" t="s">
        <v>90</v>
      </c>
      <c r="G50" s="2542" t="s">
        <v>3324</v>
      </c>
      <c r="H50" s="2536"/>
      <c r="I50" s="2536"/>
      <c r="J50" s="3757" t="s">
        <v>6260</v>
      </c>
      <c r="K50" s="2536"/>
      <c r="L50" s="2536"/>
      <c r="M50" s="2536"/>
      <c r="N50" s="2536"/>
      <c r="O50" s="2534">
        <f t="shared" si="8"/>
        <v>25000</v>
      </c>
      <c r="P50" s="2070">
        <f t="shared" ref="P50:P66" si="26">O50/100000</f>
        <v>0.25</v>
      </c>
      <c r="Q50" s="1948">
        <f t="shared" si="0"/>
        <v>4</v>
      </c>
      <c r="R50" s="2591">
        <f t="shared" ref="R50:R54" si="27">P50*Q50</f>
        <v>1</v>
      </c>
      <c r="S50" s="4881" t="str">
        <f t="shared" si="9"/>
        <v xml:space="preserve">STATE: Monitoring and Award/ Recognition  for MAA programme - 1.00 Lakhs; PDY: ; KKL: ; MHE: ; YNM: </v>
      </c>
      <c r="T50" s="3101">
        <f>'Ab1. RMNCH+A'!Q464</f>
        <v>0</v>
      </c>
      <c r="U50" s="5591"/>
      <c r="V50" s="2555">
        <f>'Ab1. RMNCH+A'!R464</f>
        <v>0</v>
      </c>
      <c r="W50" s="3095"/>
      <c r="X50" s="3095">
        <f t="shared" si="10"/>
        <v>25000</v>
      </c>
      <c r="Y50" s="3100">
        <f t="shared" si="11"/>
        <v>4</v>
      </c>
      <c r="Z50" s="3100">
        <f t="shared" si="12"/>
        <v>100000</v>
      </c>
      <c r="AA50" s="2537" t="str">
        <f t="shared" si="13"/>
        <v xml:space="preserve">STATE: Monitoring and Award/ Recognition  for MAA programme - 1.00 Lakhs; PDY: ; KKL: ; MHE: ; YNM: </v>
      </c>
      <c r="AB50" s="1876">
        <v>25000</v>
      </c>
      <c r="AC50" s="1876">
        <v>4</v>
      </c>
      <c r="AD50" s="1877">
        <f>AB50*AC50</f>
        <v>100000</v>
      </c>
      <c r="AE50" s="1877" t="s">
        <v>6573</v>
      </c>
      <c r="AF50" s="1876"/>
      <c r="AG50" s="1876"/>
      <c r="AH50" s="1877">
        <f t="shared" ref="AH50:AH64" si="28">AF50*AG50</f>
        <v>0</v>
      </c>
      <c r="AI50" s="1877"/>
      <c r="AJ50" s="2477"/>
      <c r="AK50" s="2477"/>
      <c r="AL50" s="2477">
        <f t="shared" ref="AL50:AL63" si="29">AJ50*AK50</f>
        <v>0</v>
      </c>
      <c r="AM50" s="2477"/>
      <c r="AN50" s="2477"/>
      <c r="AO50" s="2477"/>
      <c r="AP50" s="2477">
        <f t="shared" ref="AP50:AP63" si="30">AN50*AO50</f>
        <v>0</v>
      </c>
      <c r="AQ50" s="2477"/>
      <c r="AR50" s="2477"/>
      <c r="AS50" s="2477"/>
      <c r="AT50" s="2477">
        <f t="shared" ref="AT50:AT63" si="31">AR50*AS50</f>
        <v>0</v>
      </c>
      <c r="AU50" s="2477"/>
      <c r="AV50" s="2724">
        <f t="shared" si="14"/>
        <v>100000</v>
      </c>
      <c r="AW50" s="2724">
        <f t="shared" si="15"/>
        <v>4</v>
      </c>
      <c r="AX50" s="2724">
        <f t="shared" si="16"/>
        <v>25000</v>
      </c>
      <c r="AY50" s="3346" t="str">
        <f t="shared" si="17"/>
        <v xml:space="preserve">STATE: Monitoring and Award/ Recognition  for MAA programme - 1.00 Lakhs; PDY: ; KKL: ; MHE: 0; YNM: </v>
      </c>
      <c r="AZ50" s="3689" t="s">
        <v>3424</v>
      </c>
      <c r="BA50" s="3757" t="s">
        <v>6260</v>
      </c>
      <c r="BB50" s="4977" t="s">
        <v>8043</v>
      </c>
    </row>
    <row r="51" spans="1:54" s="2525" customFormat="1" ht="31.5">
      <c r="A51" s="2517" t="s">
        <v>4914</v>
      </c>
      <c r="B51" s="2531" t="s">
        <v>3426</v>
      </c>
      <c r="C51" s="2531" t="s">
        <v>3427</v>
      </c>
      <c r="D51" s="2535" t="s">
        <v>2199</v>
      </c>
      <c r="E51" s="2535" t="s">
        <v>2200</v>
      </c>
      <c r="F51" s="1886" t="s">
        <v>70</v>
      </c>
      <c r="G51" s="2542" t="s">
        <v>3664</v>
      </c>
      <c r="H51" s="2536"/>
      <c r="I51" s="2536"/>
      <c r="J51" s="3757" t="s">
        <v>6261</v>
      </c>
      <c r="K51" s="2536"/>
      <c r="L51" s="2536"/>
      <c r="M51" s="2536"/>
      <c r="N51" s="2536"/>
      <c r="O51" s="2534">
        <f t="shared" si="8"/>
        <v>0</v>
      </c>
      <c r="P51" s="2070">
        <f t="shared" si="26"/>
        <v>0</v>
      </c>
      <c r="Q51" s="1948">
        <f t="shared" si="0"/>
        <v>0</v>
      </c>
      <c r="R51" s="2591">
        <f t="shared" si="27"/>
        <v>0</v>
      </c>
      <c r="S51" s="4881" t="str">
        <f t="shared" si="9"/>
        <v xml:space="preserve">STATE: ; PDY: ; KKL: ; MHE: ; YNM: </v>
      </c>
      <c r="T51" s="3099"/>
      <c r="U51" s="5591"/>
      <c r="V51" s="2573"/>
      <c r="W51" s="3095"/>
      <c r="X51" s="3095">
        <f t="shared" si="10"/>
        <v>0</v>
      </c>
      <c r="Y51" s="3100">
        <f t="shared" si="11"/>
        <v>0</v>
      </c>
      <c r="Z51" s="3100">
        <f t="shared" si="12"/>
        <v>0</v>
      </c>
      <c r="AA51" s="2537" t="str">
        <f t="shared" si="13"/>
        <v xml:space="preserve">STATE: ; PDY: ; KKL: ; MHE: ; YNM: </v>
      </c>
      <c r="AB51" s="2477"/>
      <c r="AC51" s="2477"/>
      <c r="AD51" s="2477">
        <f t="shared" ref="AD51:AD63" si="32">AB51*AC51</f>
        <v>0</v>
      </c>
      <c r="AE51" s="2477"/>
      <c r="AF51" s="2477"/>
      <c r="AG51" s="2477"/>
      <c r="AH51" s="2477">
        <f t="shared" si="28"/>
        <v>0</v>
      </c>
      <c r="AI51" s="2477"/>
      <c r="AJ51" s="2477"/>
      <c r="AK51" s="2477"/>
      <c r="AL51" s="2477">
        <f t="shared" si="29"/>
        <v>0</v>
      </c>
      <c r="AM51" s="2477"/>
      <c r="AN51" s="2477"/>
      <c r="AO51" s="2477"/>
      <c r="AP51" s="2477">
        <f t="shared" si="30"/>
        <v>0</v>
      </c>
      <c r="AQ51" s="2477"/>
      <c r="AR51" s="2477"/>
      <c r="AS51" s="2477"/>
      <c r="AT51" s="2477">
        <f t="shared" si="31"/>
        <v>0</v>
      </c>
      <c r="AU51" s="2477"/>
      <c r="AV51" s="2724">
        <f t="shared" si="14"/>
        <v>0</v>
      </c>
      <c r="AW51" s="2724">
        <f t="shared" si="15"/>
        <v>0</v>
      </c>
      <c r="AX51" s="2724">
        <f t="shared" si="16"/>
        <v>0</v>
      </c>
      <c r="AY51" s="3346" t="str">
        <f t="shared" si="17"/>
        <v xml:space="preserve">STATE: ; PDY: ; KKL: ; MHE: 0; YNM: </v>
      </c>
      <c r="AZ51" s="3689" t="s">
        <v>3426</v>
      </c>
      <c r="BA51" s="3757" t="s">
        <v>6261</v>
      </c>
    </row>
    <row r="52" spans="1:54" s="2525" customFormat="1" ht="45">
      <c r="A52" s="2517" t="s">
        <v>4797</v>
      </c>
      <c r="B52" s="2531" t="s">
        <v>3428</v>
      </c>
      <c r="C52" s="2531" t="s">
        <v>3429</v>
      </c>
      <c r="D52" s="2535" t="s">
        <v>2175</v>
      </c>
      <c r="E52" s="2535" t="s">
        <v>4032</v>
      </c>
      <c r="F52" s="1886" t="s">
        <v>70</v>
      </c>
      <c r="G52" s="2542" t="s">
        <v>3321</v>
      </c>
      <c r="H52" s="2536"/>
      <c r="I52" s="2536"/>
      <c r="J52" s="3757" t="s">
        <v>6249</v>
      </c>
      <c r="K52" s="2536"/>
      <c r="L52" s="2536"/>
      <c r="M52" s="2536"/>
      <c r="N52" s="2536"/>
      <c r="O52" s="2534">
        <f t="shared" si="8"/>
        <v>0</v>
      </c>
      <c r="P52" s="2070">
        <f t="shared" si="26"/>
        <v>0</v>
      </c>
      <c r="Q52" s="1948">
        <f t="shared" si="0"/>
        <v>0</v>
      </c>
      <c r="R52" s="2591">
        <f t="shared" si="27"/>
        <v>0</v>
      </c>
      <c r="S52" s="4881" t="str">
        <f t="shared" si="9"/>
        <v xml:space="preserve">STATE: ; PDY: ; KKL: ; MHE: ; YNM: </v>
      </c>
      <c r="T52" s="3099"/>
      <c r="U52" s="5591"/>
      <c r="V52" s="2573"/>
      <c r="W52" s="3095"/>
      <c r="X52" s="3095">
        <f t="shared" si="10"/>
        <v>0</v>
      </c>
      <c r="Y52" s="3100">
        <f t="shared" si="11"/>
        <v>0</v>
      </c>
      <c r="Z52" s="3100">
        <f t="shared" si="12"/>
        <v>0</v>
      </c>
      <c r="AA52" s="2537" t="str">
        <f t="shared" si="13"/>
        <v xml:space="preserve">STATE: ; PDY: ; KKL: ; MHE: ; YNM: </v>
      </c>
      <c r="AB52" s="2477"/>
      <c r="AC52" s="2477"/>
      <c r="AD52" s="2477">
        <f t="shared" si="32"/>
        <v>0</v>
      </c>
      <c r="AE52" s="2477"/>
      <c r="AF52" s="2477"/>
      <c r="AG52" s="2477"/>
      <c r="AH52" s="2477">
        <f t="shared" si="28"/>
        <v>0</v>
      </c>
      <c r="AI52" s="2477"/>
      <c r="AJ52" s="2477"/>
      <c r="AK52" s="2477"/>
      <c r="AL52" s="2477">
        <f t="shared" si="29"/>
        <v>0</v>
      </c>
      <c r="AM52" s="2477"/>
      <c r="AN52" s="2477"/>
      <c r="AO52" s="2477"/>
      <c r="AP52" s="2477">
        <f t="shared" si="30"/>
        <v>0</v>
      </c>
      <c r="AQ52" s="2477"/>
      <c r="AR52" s="2477"/>
      <c r="AS52" s="2477"/>
      <c r="AT52" s="2477">
        <f t="shared" si="31"/>
        <v>0</v>
      </c>
      <c r="AU52" s="2477"/>
      <c r="AV52" s="2724">
        <f t="shared" si="14"/>
        <v>0</v>
      </c>
      <c r="AW52" s="2724">
        <f t="shared" si="15"/>
        <v>0</v>
      </c>
      <c r="AX52" s="2724">
        <f t="shared" si="16"/>
        <v>0</v>
      </c>
      <c r="AY52" s="3346" t="str">
        <f t="shared" si="17"/>
        <v xml:space="preserve">STATE: ; PDY: ; KKL: ; MHE: 0; YNM: </v>
      </c>
      <c r="AZ52" s="3689" t="s">
        <v>3428</v>
      </c>
      <c r="BA52" s="3757" t="s">
        <v>6249</v>
      </c>
    </row>
    <row r="53" spans="1:54" s="2525" customFormat="1" ht="200.25" customHeight="1">
      <c r="A53" s="2517" t="s">
        <v>4916</v>
      </c>
      <c r="B53" s="2531" t="s">
        <v>3430</v>
      </c>
      <c r="C53" s="2531" t="s">
        <v>3431</v>
      </c>
      <c r="D53" s="2558" t="s">
        <v>2033</v>
      </c>
      <c r="E53" s="2535" t="s">
        <v>2416</v>
      </c>
      <c r="F53" s="1886" t="s">
        <v>70</v>
      </c>
      <c r="G53" s="2542" t="s">
        <v>3321</v>
      </c>
      <c r="H53" s="2536"/>
      <c r="I53" s="2536"/>
      <c r="J53" s="3757" t="s">
        <v>6262</v>
      </c>
      <c r="K53" s="2536"/>
      <c r="L53" s="2541"/>
      <c r="M53" s="2541"/>
      <c r="N53" s="2536"/>
      <c r="O53" s="2534">
        <f t="shared" si="8"/>
        <v>37338.891089108911</v>
      </c>
      <c r="P53" s="2070">
        <f t="shared" si="26"/>
        <v>0.37338891089108911</v>
      </c>
      <c r="Q53" s="1948">
        <f t="shared" si="0"/>
        <v>101</v>
      </c>
      <c r="R53" s="2591">
        <f t="shared" si="27"/>
        <v>37.71228</v>
      </c>
      <c r="S53" s="4881" t="str">
        <f t="shared" si="9"/>
        <v>STATE: ; PDY: Recurring cost- SC- Rs.40,000* 51 centre= Rs.20,40,000; Rural PHC- Rs.28800* 15 centre= Rs.4,32,000 (Total-24,72,000); KKL: Recurring cost- SC- Rs.40000* 17 centre= Rs.6,80,000; Rural PHC- Rs.28800* 9 centre= Rs.2,59,200 (Total-9,39,200); MHE: Recurring cost- SC- Rs.40000* 4 centre= Rs.1,60,000; YNM: Recurring cost- SC- Rs.40000* 5 centre= Rs.2,00,000</v>
      </c>
      <c r="T53" s="3099"/>
      <c r="U53" s="5591"/>
      <c r="V53" s="2573"/>
      <c r="W53" s="3095"/>
      <c r="X53" s="3095">
        <f t="shared" si="10"/>
        <v>37338.891089108911</v>
      </c>
      <c r="Y53" s="3100">
        <f t="shared" si="11"/>
        <v>101</v>
      </c>
      <c r="Z53" s="3100">
        <f t="shared" si="12"/>
        <v>3771228</v>
      </c>
      <c r="AA53" s="2537" t="str">
        <f t="shared" si="13"/>
        <v>STATE: ; PDY: Recurring cost- SC- Rs.40,000* 51 centre= Rs.20,40,000; Rural PHC- Rs.28800* 15 centre= Rs.4,32,000 (Total-24,72,000); KKL: Recurring cost- SC- Rs.40000* 17 centre= Rs.6,80,000; Rural PHC- Rs.28800* 9 centre= Rs.2,59,200 (Total-9,39,200); MHE: Recurring cost- SC- Rs.40000* 4 centre= Rs.1,60,000; YNM: Recurring cost- SC- Rs.40000* 5 centre= Rs.2,00,000</v>
      </c>
      <c r="AB53" s="2078"/>
      <c r="AC53" s="2078"/>
      <c r="AD53" s="4063">
        <f t="shared" si="32"/>
        <v>0</v>
      </c>
      <c r="AE53" s="2078"/>
      <c r="AF53" s="4317">
        <v>37455</v>
      </c>
      <c r="AG53" s="4318">
        <v>66</v>
      </c>
      <c r="AH53" s="4063">
        <f t="shared" si="28"/>
        <v>2472030</v>
      </c>
      <c r="AI53" s="4319" t="s">
        <v>7155</v>
      </c>
      <c r="AJ53" s="4081">
        <v>36123</v>
      </c>
      <c r="AK53" s="4081">
        <v>26</v>
      </c>
      <c r="AL53" s="2559">
        <f t="shared" si="29"/>
        <v>939198</v>
      </c>
      <c r="AM53" s="4082" t="s">
        <v>7136</v>
      </c>
      <c r="AN53" s="4081">
        <v>40000</v>
      </c>
      <c r="AO53" s="4081">
        <v>4</v>
      </c>
      <c r="AP53" s="2559">
        <f t="shared" si="30"/>
        <v>160000</v>
      </c>
      <c r="AQ53" s="4082" t="s">
        <v>7137</v>
      </c>
      <c r="AR53" s="4081">
        <v>40000</v>
      </c>
      <c r="AS53" s="4081">
        <v>5</v>
      </c>
      <c r="AT53" s="2559">
        <f t="shared" si="31"/>
        <v>200000</v>
      </c>
      <c r="AU53" s="4082" t="s">
        <v>7138</v>
      </c>
      <c r="AV53" s="2724">
        <f t="shared" si="14"/>
        <v>3771228</v>
      </c>
      <c r="AW53" s="2724">
        <f t="shared" si="15"/>
        <v>101</v>
      </c>
      <c r="AX53" s="2724">
        <f t="shared" si="16"/>
        <v>37338.891089108911</v>
      </c>
      <c r="AY53" s="3346" t="str">
        <f t="shared" si="17"/>
        <v>STATE: ; PDY: Recurring cost- SC- Rs.40,000* 51 centre= Rs.20,40,000; Rural PHC- Rs.28800* 15 centre= Rs.4,32,000 (Total-24,72,000); KKL: Recurring cost- SC- Rs.40000* 17 centre= Rs.6,80,000; Rural PHC- Rs.28800* 9 centre= Rs.2,59,200 (Total-9,39,200); MHE: 160000; YNM: Recurring cost- SC- Rs.40000* 5 centre= Rs.2,00,000</v>
      </c>
      <c r="AZ53" s="3689" t="s">
        <v>3430</v>
      </c>
      <c r="BA53" s="3757" t="s">
        <v>6262</v>
      </c>
      <c r="BB53" s="4977" t="s">
        <v>8101</v>
      </c>
    </row>
    <row r="54" spans="1:54" s="2525" customFormat="1" ht="409.5">
      <c r="A54" s="2517" t="s">
        <v>4915</v>
      </c>
      <c r="B54" s="2531" t="s">
        <v>3432</v>
      </c>
      <c r="C54" s="2531" t="s">
        <v>3434</v>
      </c>
      <c r="D54" s="2535" t="s">
        <v>2201</v>
      </c>
      <c r="E54" s="2535" t="s">
        <v>2202</v>
      </c>
      <c r="F54" s="1978" t="s">
        <v>4345</v>
      </c>
      <c r="G54" s="2542" t="s">
        <v>4959</v>
      </c>
      <c r="H54" s="2536"/>
      <c r="I54" s="2536"/>
      <c r="J54" s="3757" t="s">
        <v>6252</v>
      </c>
      <c r="K54" s="2536"/>
      <c r="L54" s="2541"/>
      <c r="M54" s="2541"/>
      <c r="N54" s="2536"/>
      <c r="O54" s="2534">
        <f t="shared" si="8"/>
        <v>3594.827586205517</v>
      </c>
      <c r="P54" s="2070">
        <f t="shared" si="26"/>
        <v>3.5948275862055172E-2</v>
      </c>
      <c r="Q54" s="1948">
        <f t="shared" si="0"/>
        <v>116</v>
      </c>
      <c r="R54" s="2591">
        <f t="shared" si="27"/>
        <v>4.1699999999984003</v>
      </c>
      <c r="S54" s="4881" t="str">
        <f t="shared" si="9"/>
        <v>STATE: ; PDY: Review Meeting at District Level (1Meeting per quarter) - 6 nos. X Rs.5000 - Rs.0.30 Lakhs, Camps at field level through PHC/CHCs on Malaria surveillance - 33 nos. x Rs.2000 - Rs.0.66 Lakhs,Formation of rapid response teams/surveillance of special fgroups/migrant population ( one team for each PHC/CHCs) - 33 nos. x Rs.5000 -Rs.1.65 Lakhs -Total - Rs.2.61 Lakhs.; KKL: Review Meeting at District Level (1Meeting per quarter) - 4 nos. X Rs.5000 - Rs.0.20 Lakhs, Camps at field level through PHC/CHCs on Malaria surveillance - 12 nos. x Rs.2000 - Rs.0.24 Lakhs,Formation of rapid response teams/surveillance of special fgroups/migrant population ( one team for each PHC/CHCs) - 12 nos. x Rs.5000 -Rs.0.60 Lakhs -Total - Rs.1.04 Lakhs.; MHE: Review Meeting at District Level (1Meeting per quarter) - 4 nos. X Rs.3000 - Rs.0.12 Lakhs, Camps at field level through PHC/CHCs on Malaria surveillance - 02 nos. x Rs.2000 - Rs.0.04 Lakhs,Formation of rapid response teams/surveillance of special fgroups/migrant population ( one team for each PHC/CHCs) - 02 nos. x Rs.5000 -Rs.0.10 Lakhs -Total - Rs.0.26 Lakhs.; YNM: Review Meeting at District Level (1Meeting per quarter) - 4 nos. X Rs.3000 - Rs.0.12 Lakhs, Camps at field level through PHC/CHCs on Malaria surveillance - 02 nos. x Rs.2000 - Rs.0.04 Lakhs,Formation of rapid response teams/surveillance of special fgroups/migrant population ( one team for each PHC/CHCs) - 02 nos. x Rs.5000 -Rs.0.10 Lakhs -Total - Rs.0.26 Lakhs.</v>
      </c>
      <c r="T54" s="3101">
        <f>'Abs9. NVBDCP'!Q112</f>
        <v>0</v>
      </c>
      <c r="U54" s="5591"/>
      <c r="V54" s="2555">
        <f>'Abs9. NVBDCP'!R112</f>
        <v>0</v>
      </c>
      <c r="W54" s="3095"/>
      <c r="X54" s="3095">
        <f t="shared" si="10"/>
        <v>3594.827586205517</v>
      </c>
      <c r="Y54" s="3100">
        <f t="shared" si="11"/>
        <v>116</v>
      </c>
      <c r="Z54" s="3100">
        <f t="shared" si="12"/>
        <v>416999.99999983999</v>
      </c>
      <c r="AA54" s="2537" t="str">
        <f t="shared" si="13"/>
        <v>STATE: ; PDY: Review Meeting at District Level (1Meeting per quarter) - 6 nos. X Rs.5000 - Rs.0.30 Lakhs, Camps at field level through PHC/CHCs on Malaria surveillance - 33 nos. x Rs.2000 - Rs.0.66 Lakhs,Formation of rapid response teams/surveillance of special fgroups/migrant population ( one team for each PHC/CHCs) - 33 nos. x Rs.5000 -Rs.1.65 Lakhs -Total - Rs.2.61 Lakhs.; KKL: Review Meeting at District Level (1Meeting per quarter) - 4 nos. X Rs.5000 - Rs.0.20 Lakhs, Camps at field level through PHC/CHCs on Malaria surveillance - 12 nos. x Rs.2000 - Rs.0.24 Lakhs,Formation of rapid response teams/surveillance of special fgroups/migrant population ( one team for each PHC/CHCs) - 12 nos. x Rs.5000 -Rs.0.60 Lakhs -Total - Rs.1.04 Lakhs.; MHE: Review Meeting at District Level (1Meeting per quarter) - 4 nos. X Rs.3000 - Rs.0.12 Lakhs, Camps at field level through PHC/CHCs on Malaria surveillance - 02 nos. x Rs.2000 - Rs.0.04 Lakhs,Formation of rapid response teams/surveillance of special fgroups/migrant population ( one team for each PHC/CHCs) - 02 nos. x Rs.5000 -Rs.0.10 Lakhs -Total - Rs.0.26 Lakhs.; YNM: Review Meeting at District Level (1Meeting per quarter) - 4 nos. X Rs.3000 - Rs.0.12 Lakhs, Camps at field level through PHC/CHCs on Malaria surveillance - 02 nos. x Rs.2000 - Rs.0.04 Lakhs,Formation of rapid response teams/surveillance of special fgroups/migrant population ( one team for each PHC/CHCs) - 02 nos. x Rs.5000 -Rs.0.10 Lakhs -Total - Rs.0.26 Lakhs.</v>
      </c>
      <c r="AB54" s="2477"/>
      <c r="AC54" s="2477"/>
      <c r="AD54" s="2477">
        <f t="shared" si="32"/>
        <v>0</v>
      </c>
      <c r="AE54" s="2476"/>
      <c r="AF54" s="1876">
        <v>3625</v>
      </c>
      <c r="AG54" s="1876">
        <v>72</v>
      </c>
      <c r="AH54" s="1877">
        <f t="shared" si="28"/>
        <v>261000</v>
      </c>
      <c r="AI54" s="1876" t="s">
        <v>6767</v>
      </c>
      <c r="AJ54" s="1876">
        <v>3714.2857142799999</v>
      </c>
      <c r="AK54" s="1876">
        <v>28</v>
      </c>
      <c r="AL54" s="1877">
        <f t="shared" si="29"/>
        <v>103999.99999984</v>
      </c>
      <c r="AM54" s="1876" t="s">
        <v>6766</v>
      </c>
      <c r="AN54" s="1876">
        <v>3250</v>
      </c>
      <c r="AO54" s="1876">
        <v>8</v>
      </c>
      <c r="AP54" s="1877">
        <f t="shared" si="30"/>
        <v>26000</v>
      </c>
      <c r="AQ54" s="1876" t="s">
        <v>6765</v>
      </c>
      <c r="AR54" s="1876">
        <v>3250</v>
      </c>
      <c r="AS54" s="1876">
        <v>8</v>
      </c>
      <c r="AT54" s="1877">
        <f t="shared" si="31"/>
        <v>26000</v>
      </c>
      <c r="AU54" s="1876" t="s">
        <v>6765</v>
      </c>
      <c r="AV54" s="2724">
        <f t="shared" si="14"/>
        <v>416999.99999983999</v>
      </c>
      <c r="AW54" s="2724">
        <f t="shared" si="15"/>
        <v>116</v>
      </c>
      <c r="AX54" s="2724">
        <f t="shared" si="16"/>
        <v>3594.827586205517</v>
      </c>
      <c r="AY54" s="1997" t="str">
        <f t="shared" si="17"/>
        <v>STATE: ; PDY: Review Meeting at District Level (1Meeting per quarter) - 6 nos. X Rs.5000 - Rs.0.30 Lakhs, Camps at field level through PHC/CHCs on Malaria surveillance - 33 nos. x Rs.2000 - Rs.0.66 Lakhs,Formation of rapid response teams/surveillance of special fgroups/migrant population ( one team for each PHC/CHCs) - 33 nos. x Rs.5000 -Rs.1.65 Lakhs -Total - Rs.2.61 Lakhs.; KKL: Review Meeting at District Level (1Meeting per quarter) - 4 nos. X Rs.5000 - Rs.0.20 Lakhs, Camps at field level through PHC/CHCs on Malaria surveillance - 12 nos. x Rs.2000 - Rs.0.24 Lakhs,Formation of rapid response teams/surveillance of special fgroups/migrant population ( one team for each PHC/CHCs) - 12 nos. x Rs.5000 -Rs.0.60 Lakhs -Total - Rs.1.04 Lakhs.; MHE: 26000; YNM: Review Meeting at District Level (1Meeting per quarter) - 4 nos. X Rs.3000 - Rs.0.12 Lakhs, Camps at field level through PHC/CHCs on Malaria surveillance - 02 nos. x Rs.2000 - Rs.0.04 Lakhs,Formation of rapid response teams/surveillance of special fgroups/migrant population ( one team for each PHC/CHCs) - 02 nos. x Rs.5000 -Rs.0.10 Lakhs -Total - Rs.0.26 Lakhs.</v>
      </c>
      <c r="AZ54" s="3689" t="s">
        <v>3432</v>
      </c>
      <c r="BA54" s="3757" t="s">
        <v>6252</v>
      </c>
      <c r="BB54" s="4977" t="s">
        <v>8218</v>
      </c>
    </row>
    <row r="55" spans="1:54" s="2525" customFormat="1" ht="126">
      <c r="A55" s="2517" t="s">
        <v>5002</v>
      </c>
      <c r="B55" s="2531" t="s">
        <v>3433</v>
      </c>
      <c r="C55" s="2531" t="s">
        <v>3436</v>
      </c>
      <c r="D55" s="2535" t="s">
        <v>2203</v>
      </c>
      <c r="E55" s="2535" t="s">
        <v>2204</v>
      </c>
      <c r="F55" s="1978" t="s">
        <v>4345</v>
      </c>
      <c r="G55" s="2542" t="s">
        <v>4961</v>
      </c>
      <c r="H55" s="2536"/>
      <c r="I55" s="2536"/>
      <c r="J55" s="3757" t="s">
        <v>6263</v>
      </c>
      <c r="K55" s="2536"/>
      <c r="L55" s="2541"/>
      <c r="M55" s="2541"/>
      <c r="N55" s="2536"/>
      <c r="O55" s="2534">
        <f t="shared" si="8"/>
        <v>50000</v>
      </c>
      <c r="P55" s="2070">
        <f t="shared" si="26"/>
        <v>0.5</v>
      </c>
      <c r="Q55" s="1948">
        <f t="shared" si="0"/>
        <v>4</v>
      </c>
      <c r="R55" s="2591">
        <f>P55*Q55</f>
        <v>2</v>
      </c>
      <c r="S55" s="4881" t="str">
        <f t="shared" si="9"/>
        <v xml:space="preserve">STATE: 2 visits x 3 districts x Rs.20000 = Rs.1.20 Lakhs &amp; 2 visists to NVBDCP - GOI x Rs. 40000/- = Rs.80000/- Total - Rs.2.00 Lakhs; PDY: ; KKL: ; MHE: ; YNM: </v>
      </c>
      <c r="T55" s="3101">
        <f>'Abs9. NVBDCP'!Q113</f>
        <v>0</v>
      </c>
      <c r="U55" s="5591"/>
      <c r="V55" s="2555">
        <f>'Abs9. NVBDCP'!R113</f>
        <v>0</v>
      </c>
      <c r="W55" s="3095"/>
      <c r="X55" s="3095">
        <f t="shared" si="10"/>
        <v>50000</v>
      </c>
      <c r="Y55" s="3100">
        <f t="shared" si="11"/>
        <v>4</v>
      </c>
      <c r="Z55" s="3100">
        <f t="shared" si="12"/>
        <v>200000</v>
      </c>
      <c r="AA55" s="2537" t="str">
        <f t="shared" si="13"/>
        <v xml:space="preserve">STATE: 2 visits x 3 districts x Rs.20000 = Rs.1.20 Lakhs &amp; 2 visists to NVBDCP - GOI x Rs. 40000/- = Rs.80000/- Total - Rs.2.00 Lakhs; PDY: ; KKL: ; MHE: ; YNM: </v>
      </c>
      <c r="AB55" s="2477">
        <v>50000</v>
      </c>
      <c r="AC55" s="2477">
        <v>4</v>
      </c>
      <c r="AD55" s="2477">
        <f t="shared" si="32"/>
        <v>200000</v>
      </c>
      <c r="AE55" s="2476" t="s">
        <v>6779</v>
      </c>
      <c r="AF55" s="2477"/>
      <c r="AG55" s="2477"/>
      <c r="AH55" s="2477">
        <f t="shared" si="28"/>
        <v>0</v>
      </c>
      <c r="AI55" s="2477"/>
      <c r="AJ55" s="2477"/>
      <c r="AK55" s="2477"/>
      <c r="AL55" s="2477">
        <f t="shared" si="29"/>
        <v>0</v>
      </c>
      <c r="AM55" s="2477"/>
      <c r="AN55" s="2477"/>
      <c r="AO55" s="2477"/>
      <c r="AP55" s="2477">
        <f t="shared" si="30"/>
        <v>0</v>
      </c>
      <c r="AQ55" s="2477"/>
      <c r="AR55" s="2477"/>
      <c r="AS55" s="2477"/>
      <c r="AT55" s="2477">
        <f t="shared" si="31"/>
        <v>0</v>
      </c>
      <c r="AU55" s="2477"/>
      <c r="AV55" s="2724">
        <f t="shared" si="14"/>
        <v>200000</v>
      </c>
      <c r="AW55" s="2724">
        <f t="shared" si="15"/>
        <v>4</v>
      </c>
      <c r="AX55" s="2724">
        <f t="shared" si="16"/>
        <v>50000</v>
      </c>
      <c r="AY55" s="3346" t="str">
        <f t="shared" si="17"/>
        <v xml:space="preserve">STATE: 2 visits x 3 districts x Rs.20000 = Rs.1.20 Lakhs &amp; 2 visists to NVBDCP - GOI x Rs. 40000/- = Rs.80000/- Total - Rs.2.00 Lakhs; PDY: ; KKL: ; MHE: 0; YNM: </v>
      </c>
      <c r="AZ55" s="3689" t="s">
        <v>3433</v>
      </c>
      <c r="BA55" s="3757" t="s">
        <v>6263</v>
      </c>
      <c r="BB55" s="4977" t="s">
        <v>8226</v>
      </c>
    </row>
    <row r="56" spans="1:54" s="2525" customFormat="1" ht="31.5">
      <c r="A56" s="2517" t="s">
        <v>5003</v>
      </c>
      <c r="B56" s="2531" t="s">
        <v>3435</v>
      </c>
      <c r="C56" s="2531" t="s">
        <v>3438</v>
      </c>
      <c r="D56" s="2542" t="s">
        <v>2205</v>
      </c>
      <c r="E56" s="2542" t="s">
        <v>2206</v>
      </c>
      <c r="F56" s="1978" t="s">
        <v>4345</v>
      </c>
      <c r="G56" s="2542" t="s">
        <v>4962</v>
      </c>
      <c r="H56" s="2536"/>
      <c r="I56" s="2536"/>
      <c r="J56" s="3757" t="s">
        <v>6264</v>
      </c>
      <c r="K56" s="2536"/>
      <c r="L56" s="2536"/>
      <c r="M56" s="2536"/>
      <c r="N56" s="2536"/>
      <c r="O56" s="2534">
        <f t="shared" si="8"/>
        <v>0</v>
      </c>
      <c r="P56" s="2070">
        <f t="shared" si="26"/>
        <v>0</v>
      </c>
      <c r="Q56" s="1948">
        <f t="shared" si="0"/>
        <v>0</v>
      </c>
      <c r="R56" s="2591">
        <f t="shared" ref="R56:R63" si="33">P56*Q56</f>
        <v>0</v>
      </c>
      <c r="S56" s="4881" t="str">
        <f t="shared" si="9"/>
        <v xml:space="preserve">STATE: ; PDY: ; KKL: ; MHE: ; YNM: </v>
      </c>
      <c r="T56" s="3101">
        <f>'Abs9. NVBDCP'!Q114</f>
        <v>0</v>
      </c>
      <c r="U56" s="5591"/>
      <c r="V56" s="2555">
        <f>'Abs9. NVBDCP'!R114</f>
        <v>0</v>
      </c>
      <c r="W56" s="3095"/>
      <c r="X56" s="3095">
        <f t="shared" si="10"/>
        <v>0</v>
      </c>
      <c r="Y56" s="3100">
        <f t="shared" si="11"/>
        <v>0</v>
      </c>
      <c r="Z56" s="3100">
        <f t="shared" si="12"/>
        <v>0</v>
      </c>
      <c r="AA56" s="2537" t="str">
        <f t="shared" si="13"/>
        <v xml:space="preserve">STATE: ; PDY: ; KKL: ; MHE: ; YNM: </v>
      </c>
      <c r="AB56" s="2477"/>
      <c r="AC56" s="2477"/>
      <c r="AD56" s="2477">
        <f t="shared" si="32"/>
        <v>0</v>
      </c>
      <c r="AE56" s="2477"/>
      <c r="AF56" s="2477"/>
      <c r="AG56" s="2477"/>
      <c r="AH56" s="2477">
        <f t="shared" si="28"/>
        <v>0</v>
      </c>
      <c r="AI56" s="2477"/>
      <c r="AJ56" s="2477"/>
      <c r="AK56" s="2477"/>
      <c r="AL56" s="2477">
        <f t="shared" si="29"/>
        <v>0</v>
      </c>
      <c r="AM56" s="2477"/>
      <c r="AN56" s="2477"/>
      <c r="AO56" s="2477"/>
      <c r="AP56" s="2477">
        <f t="shared" si="30"/>
        <v>0</v>
      </c>
      <c r="AQ56" s="2477"/>
      <c r="AR56" s="2477"/>
      <c r="AS56" s="2477"/>
      <c r="AT56" s="2477">
        <f t="shared" si="31"/>
        <v>0</v>
      </c>
      <c r="AU56" s="2477"/>
      <c r="AV56" s="2724">
        <f t="shared" si="14"/>
        <v>0</v>
      </c>
      <c r="AW56" s="2724">
        <f t="shared" si="15"/>
        <v>0</v>
      </c>
      <c r="AX56" s="2724">
        <f t="shared" si="16"/>
        <v>0</v>
      </c>
      <c r="AY56" s="3346" t="str">
        <f t="shared" si="17"/>
        <v xml:space="preserve">STATE: ; PDY: ; KKL: ; MHE: 0; YNM: </v>
      </c>
      <c r="AZ56" s="3689" t="s">
        <v>3435</v>
      </c>
      <c r="BA56" s="3757" t="s">
        <v>6264</v>
      </c>
    </row>
    <row r="57" spans="1:54" s="2525" customFormat="1" ht="31.5">
      <c r="A57" s="2517" t="s">
        <v>5004</v>
      </c>
      <c r="B57" s="2531" t="s">
        <v>3437</v>
      </c>
      <c r="C57" s="2531" t="s">
        <v>3440</v>
      </c>
      <c r="D57" s="2542" t="s">
        <v>1541</v>
      </c>
      <c r="E57" s="2542" t="s">
        <v>2207</v>
      </c>
      <c r="F57" s="1978" t="s">
        <v>4345</v>
      </c>
      <c r="G57" s="2542" t="s">
        <v>4963</v>
      </c>
      <c r="H57" s="2536"/>
      <c r="I57" s="2536"/>
      <c r="J57" s="3757" t="s">
        <v>6265</v>
      </c>
      <c r="K57" s="2536"/>
      <c r="L57" s="2536"/>
      <c r="M57" s="2536"/>
      <c r="N57" s="2536"/>
      <c r="O57" s="2534">
        <f t="shared" si="8"/>
        <v>0</v>
      </c>
      <c r="P57" s="2070">
        <f t="shared" si="26"/>
        <v>0</v>
      </c>
      <c r="Q57" s="1948">
        <f t="shared" si="0"/>
        <v>0</v>
      </c>
      <c r="R57" s="2591">
        <f t="shared" si="33"/>
        <v>0</v>
      </c>
      <c r="S57" s="4881" t="str">
        <f t="shared" si="9"/>
        <v xml:space="preserve">STATE: ; PDY: ; KKL: ; MHE: ; YNM: </v>
      </c>
      <c r="T57" s="3101">
        <f>'Abs9. NVBDCP'!Q115</f>
        <v>0</v>
      </c>
      <c r="U57" s="5591"/>
      <c r="V57" s="2555">
        <f>'Abs9. NVBDCP'!R115</f>
        <v>0</v>
      </c>
      <c r="W57" s="3095"/>
      <c r="X57" s="3095">
        <f t="shared" si="10"/>
        <v>0</v>
      </c>
      <c r="Y57" s="3100">
        <f t="shared" si="11"/>
        <v>0</v>
      </c>
      <c r="Z57" s="3100">
        <f t="shared" si="12"/>
        <v>0</v>
      </c>
      <c r="AA57" s="2537" t="str">
        <f t="shared" si="13"/>
        <v xml:space="preserve">STATE: ; PDY: ; KKL: ; MHE: ; YNM: </v>
      </c>
      <c r="AB57" s="2477"/>
      <c r="AC57" s="2477"/>
      <c r="AD57" s="2477">
        <f t="shared" si="32"/>
        <v>0</v>
      </c>
      <c r="AE57" s="2477"/>
      <c r="AF57" s="2477"/>
      <c r="AG57" s="2477"/>
      <c r="AH57" s="2477">
        <f t="shared" si="28"/>
        <v>0</v>
      </c>
      <c r="AI57" s="2477"/>
      <c r="AJ57" s="2477"/>
      <c r="AK57" s="2477"/>
      <c r="AL57" s="2477">
        <f t="shared" si="29"/>
        <v>0</v>
      </c>
      <c r="AM57" s="2477"/>
      <c r="AN57" s="2477"/>
      <c r="AO57" s="2477"/>
      <c r="AP57" s="2477">
        <f t="shared" si="30"/>
        <v>0</v>
      </c>
      <c r="AQ57" s="2477"/>
      <c r="AR57" s="2477"/>
      <c r="AS57" s="2477"/>
      <c r="AT57" s="2477">
        <f t="shared" si="31"/>
        <v>0</v>
      </c>
      <c r="AU57" s="2477"/>
      <c r="AV57" s="2724">
        <f t="shared" si="14"/>
        <v>0</v>
      </c>
      <c r="AW57" s="2724">
        <f t="shared" si="15"/>
        <v>0</v>
      </c>
      <c r="AX57" s="2724">
        <f t="shared" si="16"/>
        <v>0</v>
      </c>
      <c r="AY57" s="3346" t="str">
        <f t="shared" si="17"/>
        <v xml:space="preserve">STATE: ; PDY: ; KKL: ; MHE: 0; YNM: </v>
      </c>
      <c r="AZ57" s="3689" t="s">
        <v>3437</v>
      </c>
      <c r="BA57" s="3757" t="s">
        <v>6265</v>
      </c>
    </row>
    <row r="58" spans="1:54" s="2525" customFormat="1" ht="31.5">
      <c r="A58" s="2517" t="s">
        <v>5161</v>
      </c>
      <c r="B58" s="2531" t="s">
        <v>3439</v>
      </c>
      <c r="C58" s="2531" t="s">
        <v>3442</v>
      </c>
      <c r="D58" s="2542" t="s">
        <v>2208</v>
      </c>
      <c r="E58" s="2542" t="s">
        <v>2209</v>
      </c>
      <c r="F58" s="1978" t="s">
        <v>4345</v>
      </c>
      <c r="G58" s="2542" t="s">
        <v>4964</v>
      </c>
      <c r="H58" s="2536"/>
      <c r="I58" s="2536"/>
      <c r="J58" s="3757" t="s">
        <v>6266</v>
      </c>
      <c r="K58" s="2536"/>
      <c r="L58" s="2536"/>
      <c r="M58" s="2536"/>
      <c r="N58" s="2536"/>
      <c r="O58" s="2534">
        <f t="shared" si="8"/>
        <v>0</v>
      </c>
      <c r="P58" s="2070">
        <f t="shared" si="26"/>
        <v>0</v>
      </c>
      <c r="Q58" s="1948">
        <f t="shared" si="0"/>
        <v>0</v>
      </c>
      <c r="R58" s="2591">
        <f t="shared" si="33"/>
        <v>0</v>
      </c>
      <c r="S58" s="4881" t="str">
        <f t="shared" si="9"/>
        <v xml:space="preserve">STATE: ; PDY: ; KKL: ; MHE: ; YNM: </v>
      </c>
      <c r="T58" s="3101">
        <f>'Abs9. NVBDCP'!Q116</f>
        <v>0</v>
      </c>
      <c r="U58" s="5591"/>
      <c r="V58" s="2555">
        <f>'Abs9. NVBDCP'!R116</f>
        <v>0</v>
      </c>
      <c r="W58" s="3095"/>
      <c r="X58" s="3095">
        <f t="shared" si="10"/>
        <v>0</v>
      </c>
      <c r="Y58" s="3100">
        <f t="shared" si="11"/>
        <v>0</v>
      </c>
      <c r="Z58" s="3100">
        <f t="shared" si="12"/>
        <v>0</v>
      </c>
      <c r="AA58" s="2537" t="str">
        <f t="shared" si="13"/>
        <v xml:space="preserve">STATE: ; PDY: ; KKL: ; MHE: ; YNM: </v>
      </c>
      <c r="AB58" s="2477"/>
      <c r="AC58" s="2477"/>
      <c r="AD58" s="2477">
        <f t="shared" si="32"/>
        <v>0</v>
      </c>
      <c r="AE58" s="2477"/>
      <c r="AF58" s="2477"/>
      <c r="AG58" s="2477"/>
      <c r="AH58" s="2477">
        <f t="shared" si="28"/>
        <v>0</v>
      </c>
      <c r="AI58" s="2477"/>
      <c r="AJ58" s="2477"/>
      <c r="AK58" s="2477"/>
      <c r="AL58" s="2477">
        <f t="shared" si="29"/>
        <v>0</v>
      </c>
      <c r="AM58" s="2477"/>
      <c r="AN58" s="2477"/>
      <c r="AO58" s="2477"/>
      <c r="AP58" s="2477">
        <f t="shared" si="30"/>
        <v>0</v>
      </c>
      <c r="AQ58" s="2477"/>
      <c r="AR58" s="2477"/>
      <c r="AS58" s="2477"/>
      <c r="AT58" s="2477">
        <f t="shared" si="31"/>
        <v>0</v>
      </c>
      <c r="AU58" s="2477"/>
      <c r="AV58" s="2724">
        <f t="shared" si="14"/>
        <v>0</v>
      </c>
      <c r="AW58" s="2724">
        <f t="shared" si="15"/>
        <v>0</v>
      </c>
      <c r="AX58" s="2724">
        <f t="shared" si="16"/>
        <v>0</v>
      </c>
      <c r="AY58" s="3346" t="str">
        <f t="shared" si="17"/>
        <v xml:space="preserve">STATE: ; PDY: ; KKL: ; MHE: 0; YNM: </v>
      </c>
      <c r="AZ58" s="3689" t="s">
        <v>3439</v>
      </c>
      <c r="BA58" s="3757" t="s">
        <v>6266</v>
      </c>
    </row>
    <row r="59" spans="1:54" s="2525" customFormat="1" ht="31.5">
      <c r="A59" s="2517" t="s">
        <v>5005</v>
      </c>
      <c r="B59" s="2531" t="s">
        <v>3441</v>
      </c>
      <c r="C59" s="2531" t="s">
        <v>3444</v>
      </c>
      <c r="D59" s="2545"/>
      <c r="E59" s="2542" t="s">
        <v>2212</v>
      </c>
      <c r="F59" s="1978" t="s">
        <v>4345</v>
      </c>
      <c r="G59" s="2542" t="s">
        <v>3661</v>
      </c>
      <c r="H59" s="2536"/>
      <c r="I59" s="2536"/>
      <c r="J59" s="3757" t="s">
        <v>6267</v>
      </c>
      <c r="K59" s="2536"/>
      <c r="L59" s="2536"/>
      <c r="M59" s="2536"/>
      <c r="N59" s="2536"/>
      <c r="O59" s="2534">
        <f t="shared" si="8"/>
        <v>0</v>
      </c>
      <c r="P59" s="2070">
        <f t="shared" si="26"/>
        <v>0</v>
      </c>
      <c r="Q59" s="1948">
        <f t="shared" si="0"/>
        <v>0</v>
      </c>
      <c r="R59" s="2591">
        <f t="shared" si="33"/>
        <v>0</v>
      </c>
      <c r="S59" s="4881" t="str">
        <f t="shared" si="9"/>
        <v xml:space="preserve">STATE: ; PDY: ; KKL: ; MHE: ; YNM: </v>
      </c>
      <c r="T59" s="3101">
        <f>'Abs9. NVBDCP'!Q117</f>
        <v>0</v>
      </c>
      <c r="U59" s="5591"/>
      <c r="V59" s="2555">
        <f>'Abs9. NVBDCP'!R117</f>
        <v>0</v>
      </c>
      <c r="W59" s="3095"/>
      <c r="X59" s="3095">
        <f t="shared" si="10"/>
        <v>0</v>
      </c>
      <c r="Y59" s="3100">
        <f t="shared" si="11"/>
        <v>0</v>
      </c>
      <c r="Z59" s="3100">
        <f t="shared" si="12"/>
        <v>0</v>
      </c>
      <c r="AA59" s="2537" t="str">
        <f t="shared" si="13"/>
        <v xml:space="preserve">STATE: ; PDY: ; KKL: ; MHE: ; YNM: </v>
      </c>
      <c r="AB59" s="2477"/>
      <c r="AC59" s="2477"/>
      <c r="AD59" s="2477">
        <f t="shared" si="32"/>
        <v>0</v>
      </c>
      <c r="AE59" s="2476"/>
      <c r="AF59" s="2477"/>
      <c r="AG59" s="2477"/>
      <c r="AH59" s="2477">
        <f t="shared" si="28"/>
        <v>0</v>
      </c>
      <c r="AI59" s="2476"/>
      <c r="AJ59" s="2477"/>
      <c r="AK59" s="2477"/>
      <c r="AL59" s="2477">
        <f t="shared" si="29"/>
        <v>0</v>
      </c>
      <c r="AM59" s="2477"/>
      <c r="AN59" s="2477"/>
      <c r="AO59" s="2477"/>
      <c r="AP59" s="2477">
        <f t="shared" si="30"/>
        <v>0</v>
      </c>
      <c r="AQ59" s="2477"/>
      <c r="AR59" s="2477"/>
      <c r="AS59" s="2477"/>
      <c r="AT59" s="2477">
        <f t="shared" si="31"/>
        <v>0</v>
      </c>
      <c r="AU59" s="2477"/>
      <c r="AV59" s="2724">
        <f t="shared" si="14"/>
        <v>0</v>
      </c>
      <c r="AW59" s="2724">
        <f t="shared" si="15"/>
        <v>0</v>
      </c>
      <c r="AX59" s="2724">
        <f t="shared" si="16"/>
        <v>0</v>
      </c>
      <c r="AY59" s="3346" t="str">
        <f t="shared" si="17"/>
        <v xml:space="preserve">STATE: ; PDY: ; KKL: ; MHE: 0; YNM: </v>
      </c>
      <c r="AZ59" s="3689" t="s">
        <v>3441</v>
      </c>
      <c r="BA59" s="3757" t="s">
        <v>6267</v>
      </c>
    </row>
    <row r="60" spans="1:54" s="2525" customFormat="1" ht="31.5">
      <c r="A60" s="2517" t="s">
        <v>5006</v>
      </c>
      <c r="B60" s="2531" t="s">
        <v>3443</v>
      </c>
      <c r="C60" s="2531" t="s">
        <v>3446</v>
      </c>
      <c r="D60" s="2556" t="s">
        <v>2213</v>
      </c>
      <c r="E60" s="2542" t="s">
        <v>1114</v>
      </c>
      <c r="F60" s="2543" t="s">
        <v>85</v>
      </c>
      <c r="G60" s="2542" t="s">
        <v>3665</v>
      </c>
      <c r="H60" s="2536"/>
      <c r="I60" s="2536"/>
      <c r="J60" s="3757" t="s">
        <v>6268</v>
      </c>
      <c r="K60" s="2536"/>
      <c r="L60" s="2536"/>
      <c r="M60" s="2536"/>
      <c r="N60" s="2536"/>
      <c r="O60" s="2534">
        <f t="shared" si="8"/>
        <v>0</v>
      </c>
      <c r="P60" s="2070">
        <f t="shared" si="26"/>
        <v>0</v>
      </c>
      <c r="Q60" s="1948">
        <f t="shared" si="0"/>
        <v>0</v>
      </c>
      <c r="R60" s="2591">
        <f t="shared" si="33"/>
        <v>0</v>
      </c>
      <c r="S60" s="4881" t="str">
        <f t="shared" si="9"/>
        <v xml:space="preserve">STATE: ; PDY: ; KKL: ; MHE: ; YNM: </v>
      </c>
      <c r="T60" s="3101">
        <f>'Abs19. NPCDCS'!Q62</f>
        <v>0</v>
      </c>
      <c r="U60" s="5591"/>
      <c r="V60" s="2555">
        <f>'Abs19. NPCDCS'!R62</f>
        <v>0</v>
      </c>
      <c r="W60" s="3095"/>
      <c r="X60" s="3095">
        <f t="shared" si="10"/>
        <v>0</v>
      </c>
      <c r="Y60" s="3100">
        <f t="shared" si="11"/>
        <v>0</v>
      </c>
      <c r="Z60" s="3100">
        <f t="shared" si="12"/>
        <v>0</v>
      </c>
      <c r="AA60" s="2537" t="str">
        <f t="shared" si="13"/>
        <v xml:space="preserve">STATE: ; PDY: ; KKL: ; MHE: ; YNM: </v>
      </c>
      <c r="AB60" s="2477"/>
      <c r="AC60" s="2477"/>
      <c r="AD60" s="2477">
        <f t="shared" si="32"/>
        <v>0</v>
      </c>
      <c r="AE60" s="2477"/>
      <c r="AF60" s="2477"/>
      <c r="AG60" s="2477"/>
      <c r="AH60" s="2477"/>
      <c r="AI60" s="3351"/>
      <c r="AJ60" s="2477"/>
      <c r="AK60" s="2477"/>
      <c r="AL60" s="2477"/>
      <c r="AM60" s="3351"/>
      <c r="AN60" s="2477"/>
      <c r="AO60" s="2477"/>
      <c r="AP60" s="2477"/>
      <c r="AQ60" s="3351"/>
      <c r="AR60" s="2477"/>
      <c r="AS60" s="2477"/>
      <c r="AT60" s="2477"/>
      <c r="AU60" s="3351"/>
      <c r="AV60" s="2724">
        <f t="shared" si="14"/>
        <v>0</v>
      </c>
      <c r="AW60" s="2724">
        <f t="shared" si="15"/>
        <v>0</v>
      </c>
      <c r="AX60" s="2724">
        <f t="shared" si="16"/>
        <v>0</v>
      </c>
      <c r="AY60" s="3346" t="str">
        <f t="shared" si="17"/>
        <v xml:space="preserve">STATE: ; PDY: ; KKL: ; MHE: ; YNM: </v>
      </c>
      <c r="AZ60" s="3689" t="s">
        <v>3443</v>
      </c>
      <c r="BA60" s="3757" t="s">
        <v>6268</v>
      </c>
    </row>
    <row r="61" spans="1:54" s="2525" customFormat="1" ht="31.5">
      <c r="A61" s="2517" t="s">
        <v>4837</v>
      </c>
      <c r="B61" s="2531" t="s">
        <v>3445</v>
      </c>
      <c r="C61" s="2531" t="s">
        <v>3448</v>
      </c>
      <c r="D61" s="2556" t="s">
        <v>2214</v>
      </c>
      <c r="E61" s="2542" t="s">
        <v>1117</v>
      </c>
      <c r="F61" s="2543" t="s">
        <v>85</v>
      </c>
      <c r="G61" s="2542" t="s">
        <v>3665</v>
      </c>
      <c r="H61" s="2536"/>
      <c r="I61" s="2536"/>
      <c r="J61" s="3757" t="s">
        <v>6269</v>
      </c>
      <c r="K61" s="2536"/>
      <c r="L61" s="2536"/>
      <c r="M61" s="2536"/>
      <c r="N61" s="2536"/>
      <c r="O61" s="2534">
        <f t="shared" si="8"/>
        <v>0</v>
      </c>
      <c r="P61" s="2070">
        <f t="shared" si="26"/>
        <v>0</v>
      </c>
      <c r="Q61" s="1948">
        <f t="shared" si="0"/>
        <v>0</v>
      </c>
      <c r="R61" s="2591">
        <f t="shared" si="33"/>
        <v>0</v>
      </c>
      <c r="S61" s="4881" t="str">
        <f t="shared" si="9"/>
        <v xml:space="preserve">STATE: ; PDY: ; KKL: ; MHE: ; YNM: </v>
      </c>
      <c r="T61" s="3101">
        <f>'Abs19. NPCDCS'!Q63</f>
        <v>0</v>
      </c>
      <c r="U61" s="5591"/>
      <c r="V61" s="2555">
        <f>'Abs19. NPCDCS'!R63</f>
        <v>0</v>
      </c>
      <c r="W61" s="3095"/>
      <c r="X61" s="3095">
        <f t="shared" si="10"/>
        <v>0</v>
      </c>
      <c r="Y61" s="3100">
        <f t="shared" si="11"/>
        <v>0</v>
      </c>
      <c r="Z61" s="3100">
        <f t="shared" si="12"/>
        <v>0</v>
      </c>
      <c r="AA61" s="2537" t="str">
        <f t="shared" si="13"/>
        <v xml:space="preserve">STATE: ; PDY: ; KKL: ; MHE: ; YNM: </v>
      </c>
      <c r="AB61" s="2477"/>
      <c r="AC61" s="2477"/>
      <c r="AD61" s="2477">
        <f t="shared" si="32"/>
        <v>0</v>
      </c>
      <c r="AE61" s="2477"/>
      <c r="AF61" s="2477"/>
      <c r="AG61" s="2477"/>
      <c r="AH61" s="2477">
        <f t="shared" si="28"/>
        <v>0</v>
      </c>
      <c r="AI61" s="2477"/>
      <c r="AJ61" s="2477"/>
      <c r="AK61" s="2477"/>
      <c r="AL61" s="2477">
        <f t="shared" si="29"/>
        <v>0</v>
      </c>
      <c r="AM61" s="2477"/>
      <c r="AN61" s="2477"/>
      <c r="AO61" s="2477"/>
      <c r="AP61" s="2477">
        <f t="shared" si="30"/>
        <v>0</v>
      </c>
      <c r="AQ61" s="2477"/>
      <c r="AR61" s="2477"/>
      <c r="AS61" s="2477"/>
      <c r="AT61" s="2477">
        <f t="shared" si="31"/>
        <v>0</v>
      </c>
      <c r="AU61" s="2477"/>
      <c r="AV61" s="2724">
        <f t="shared" si="14"/>
        <v>0</v>
      </c>
      <c r="AW61" s="2724">
        <f t="shared" si="15"/>
        <v>0</v>
      </c>
      <c r="AX61" s="2724">
        <f t="shared" si="16"/>
        <v>0</v>
      </c>
      <c r="AY61" s="3346" t="str">
        <f t="shared" si="17"/>
        <v xml:space="preserve">STATE: ; PDY: ; KKL: ; MHE: 0; YNM: </v>
      </c>
      <c r="AZ61" s="3689" t="s">
        <v>3445</v>
      </c>
      <c r="BA61" s="3757" t="s">
        <v>6269</v>
      </c>
    </row>
    <row r="62" spans="1:54" s="2525" customFormat="1" ht="308.25" customHeight="1">
      <c r="A62" s="2517" t="s">
        <v>5007</v>
      </c>
      <c r="B62" s="2531" t="s">
        <v>3447</v>
      </c>
      <c r="C62" s="2531" t="s">
        <v>3449</v>
      </c>
      <c r="D62" s="2542" t="s">
        <v>2210</v>
      </c>
      <c r="E62" s="2542" t="s">
        <v>2211</v>
      </c>
      <c r="F62" s="1978" t="s">
        <v>4345</v>
      </c>
      <c r="G62" s="2542" t="s">
        <v>4655</v>
      </c>
      <c r="H62" s="2536"/>
      <c r="I62" s="2536"/>
      <c r="J62" s="3757" t="s">
        <v>6270</v>
      </c>
      <c r="K62" s="2536"/>
      <c r="L62" s="2541"/>
      <c r="M62" s="2541"/>
      <c r="N62" s="2547"/>
      <c r="O62" s="2534">
        <f t="shared" si="8"/>
        <v>8695.652173913044</v>
      </c>
      <c r="P62" s="2070">
        <f t="shared" si="26"/>
        <v>8.6956521739130446E-2</v>
      </c>
      <c r="Q62" s="1948">
        <f t="shared" si="0"/>
        <v>46</v>
      </c>
      <c r="R62" s="2591">
        <f t="shared" si="33"/>
        <v>4.0000000000000009</v>
      </c>
      <c r="S62" s="4881" t="str">
        <f t="shared" si="9"/>
        <v>STATE: TA/DA for attending review meetings at National/State level, TADA,review meeting exp, internal evaluation; PDY: TA/DA for attending review meetings at district level, Review meeting exp, TADA, internal evaluation and supervision &amp;monitoring cost ; KKL: TA/DA for attending review meetings at district level, Review meeting exp, internal evaluation and supervision &amp;monitoring cost of ACF; MHE: TA/DA for attending review meetings at district level, Review meeting exp, internal evaluation and supervision &amp;monitoring cost of ACF; YNM: TA/DA for attending review meetings at district level, Review meeting exp, internal evaluation and supervision &amp;monitoring cost of ACF</v>
      </c>
      <c r="T62" s="3101">
        <f>'Abs11. NTEP'!Q58</f>
        <v>0</v>
      </c>
      <c r="U62" s="5591"/>
      <c r="V62" s="2555">
        <f>'Abs11. NTEP'!R58</f>
        <v>0</v>
      </c>
      <c r="W62" s="3095"/>
      <c r="X62" s="3095">
        <f t="shared" si="10"/>
        <v>8695.652173913044</v>
      </c>
      <c r="Y62" s="3100">
        <f t="shared" si="11"/>
        <v>46</v>
      </c>
      <c r="Z62" s="3100">
        <f t="shared" si="12"/>
        <v>400000</v>
      </c>
      <c r="AA62" s="2537" t="str">
        <f t="shared" si="13"/>
        <v>STATE: TA/DA for attending review meetings at National/State level, TADA,review meeting exp, internal evaluation; PDY: TA/DA for attending review meetings at district level, Review meeting exp, TADA, internal evaluation and supervision &amp;monitoring cost ; KKL: TA/DA for attending review meetings at district level, Review meeting exp, internal evaluation and supervision &amp;monitoring cost of ACF; MHE: TA/DA for attending review meetings at district level, Review meeting exp, internal evaluation and supervision &amp;monitoring cost of ACF; YNM: TA/DA for attending review meetings at district level, Review meeting exp, internal evaluation and supervision &amp;monitoring cost of ACF</v>
      </c>
      <c r="AB62" s="2560">
        <v>20000</v>
      </c>
      <c r="AC62" s="2560">
        <v>5</v>
      </c>
      <c r="AD62" s="2477">
        <f t="shared" si="32"/>
        <v>100000</v>
      </c>
      <c r="AE62" s="4314" t="s">
        <v>7006</v>
      </c>
      <c r="AF62" s="4315">
        <v>20000</v>
      </c>
      <c r="AG62" s="4315">
        <v>8</v>
      </c>
      <c r="AH62" s="4316">
        <f t="shared" si="28"/>
        <v>160000</v>
      </c>
      <c r="AI62" s="4314" t="s">
        <v>7007</v>
      </c>
      <c r="AJ62" s="2560">
        <v>2000</v>
      </c>
      <c r="AK62" s="2560">
        <v>12</v>
      </c>
      <c r="AL62" s="2477">
        <f t="shared" si="29"/>
        <v>24000</v>
      </c>
      <c r="AM62" s="3351" t="s">
        <v>7008</v>
      </c>
      <c r="AN62" s="2560">
        <v>5000</v>
      </c>
      <c r="AO62" s="2560">
        <v>10</v>
      </c>
      <c r="AP62" s="2477">
        <f t="shared" si="30"/>
        <v>50000</v>
      </c>
      <c r="AQ62" s="3351" t="s">
        <v>7008</v>
      </c>
      <c r="AR62" s="4092">
        <v>6000</v>
      </c>
      <c r="AS62" s="2560">
        <v>11</v>
      </c>
      <c r="AT62" s="2477">
        <f t="shared" si="31"/>
        <v>66000</v>
      </c>
      <c r="AU62" s="3351" t="s">
        <v>7008</v>
      </c>
      <c r="AV62" s="2724">
        <f t="shared" si="14"/>
        <v>400000</v>
      </c>
      <c r="AW62" s="2724">
        <f t="shared" si="15"/>
        <v>46</v>
      </c>
      <c r="AX62" s="2724">
        <f t="shared" si="16"/>
        <v>8695.652173913044</v>
      </c>
      <c r="AY62" s="3346" t="str">
        <f t="shared" si="17"/>
        <v>STATE: TA/DA for attending review meetings at National/State level, TADA,review meeting exp, internal evaluation; PDY: TA/DA for attending review meetings at district level, Review meeting exp, TADA, internal evaluation and supervision &amp;monitoring cost ; KKL: TA/DA for attending review meetings at district level, Review meeting exp, internal evaluation and supervision &amp;monitoring cost of ACF; MHE: 50000; YNM: TA/DA for attending review meetings at district level, Review meeting exp, internal evaluation and supervision &amp;monitoring cost of ACF</v>
      </c>
      <c r="AZ62" s="3689" t="s">
        <v>3447</v>
      </c>
      <c r="BA62" s="3757" t="s">
        <v>6270</v>
      </c>
      <c r="BB62" s="4977" t="s">
        <v>7323</v>
      </c>
    </row>
    <row r="63" spans="1:54" s="2525" customFormat="1" ht="45">
      <c r="A63" s="2517" t="s">
        <v>4807</v>
      </c>
      <c r="B63" s="2531" t="s">
        <v>3450</v>
      </c>
      <c r="C63" s="2531" t="s">
        <v>3452</v>
      </c>
      <c r="D63" s="2544"/>
      <c r="E63" s="2542" t="s">
        <v>3806</v>
      </c>
      <c r="F63" s="1978" t="s">
        <v>4345</v>
      </c>
      <c r="G63" s="2542" t="s">
        <v>3661</v>
      </c>
      <c r="H63" s="2536"/>
      <c r="I63" s="2536"/>
      <c r="J63" s="3757" t="s">
        <v>6271</v>
      </c>
      <c r="K63" s="2536"/>
      <c r="L63" s="2536"/>
      <c r="M63" s="2536"/>
      <c r="N63" s="2536"/>
      <c r="O63" s="2534">
        <f t="shared" si="8"/>
        <v>0</v>
      </c>
      <c r="P63" s="2070">
        <f t="shared" si="26"/>
        <v>0</v>
      </c>
      <c r="Q63" s="1948">
        <f t="shared" si="0"/>
        <v>0</v>
      </c>
      <c r="R63" s="2591">
        <f t="shared" si="33"/>
        <v>0</v>
      </c>
      <c r="S63" s="4881" t="str">
        <f t="shared" si="9"/>
        <v xml:space="preserve">STATE: ; PDY: ; KKL: ; MHE: ; YNM: </v>
      </c>
      <c r="T63" s="3101">
        <f>'Abs9. NVBDCP'!Q118</f>
        <v>0</v>
      </c>
      <c r="U63" s="5591"/>
      <c r="V63" s="2555">
        <f>'Abs9. NVBDCP'!R118</f>
        <v>0</v>
      </c>
      <c r="W63" s="3095"/>
      <c r="X63" s="3095">
        <f t="shared" si="10"/>
        <v>0</v>
      </c>
      <c r="Y63" s="3100">
        <f t="shared" si="11"/>
        <v>0</v>
      </c>
      <c r="Z63" s="3100">
        <f t="shared" si="12"/>
        <v>0</v>
      </c>
      <c r="AA63" s="2537" t="str">
        <f t="shared" si="13"/>
        <v xml:space="preserve">STATE: ; PDY: ; KKL: ; MHE: ; YNM: </v>
      </c>
      <c r="AB63" s="2477"/>
      <c r="AC63" s="2477"/>
      <c r="AD63" s="2477">
        <f t="shared" si="32"/>
        <v>0</v>
      </c>
      <c r="AE63" s="2477"/>
      <c r="AF63" s="2477"/>
      <c r="AG63" s="2477"/>
      <c r="AH63" s="2477">
        <f t="shared" si="28"/>
        <v>0</v>
      </c>
      <c r="AI63" s="2477"/>
      <c r="AJ63" s="2477"/>
      <c r="AK63" s="2477"/>
      <c r="AL63" s="2477">
        <f t="shared" si="29"/>
        <v>0</v>
      </c>
      <c r="AM63" s="2477"/>
      <c r="AN63" s="2477"/>
      <c r="AO63" s="2477"/>
      <c r="AP63" s="2477">
        <f t="shared" si="30"/>
        <v>0</v>
      </c>
      <c r="AQ63" s="2477"/>
      <c r="AR63" s="2477"/>
      <c r="AS63" s="2477"/>
      <c r="AT63" s="2477">
        <f t="shared" si="31"/>
        <v>0</v>
      </c>
      <c r="AU63" s="2477"/>
      <c r="AV63" s="2724">
        <f t="shared" si="14"/>
        <v>0</v>
      </c>
      <c r="AW63" s="2724">
        <f t="shared" si="15"/>
        <v>0</v>
      </c>
      <c r="AX63" s="2724">
        <f t="shared" si="16"/>
        <v>0</v>
      </c>
      <c r="AY63" s="3346" t="str">
        <f t="shared" si="17"/>
        <v xml:space="preserve">STATE: ; PDY: ; KKL: ; MHE: 0; YNM: </v>
      </c>
      <c r="AZ63" s="3689" t="s">
        <v>3450</v>
      </c>
      <c r="BA63" s="3757" t="s">
        <v>6271</v>
      </c>
    </row>
    <row r="64" spans="1:54" s="2525" customFormat="1" ht="157.5">
      <c r="A64" s="2517" t="s">
        <v>5008</v>
      </c>
      <c r="B64" s="2531" t="s">
        <v>3451</v>
      </c>
      <c r="C64" s="2531"/>
      <c r="D64" s="2544"/>
      <c r="E64" s="2542" t="s">
        <v>3986</v>
      </c>
      <c r="F64" s="1978" t="s">
        <v>4345</v>
      </c>
      <c r="G64" s="2542" t="s">
        <v>3987</v>
      </c>
      <c r="H64" s="2536"/>
      <c r="I64" s="2536"/>
      <c r="J64" s="3757" t="s">
        <v>6272</v>
      </c>
      <c r="K64" s="2536"/>
      <c r="L64" s="2536"/>
      <c r="M64" s="2536"/>
      <c r="N64" s="2536"/>
      <c r="O64" s="2534">
        <f t="shared" si="8"/>
        <v>50000</v>
      </c>
      <c r="P64" s="2070">
        <f t="shared" si="26"/>
        <v>0.5</v>
      </c>
      <c r="Q64" s="1948">
        <f t="shared" si="0"/>
        <v>1</v>
      </c>
      <c r="R64" s="2591">
        <f>P64*Q64</f>
        <v>0.5</v>
      </c>
      <c r="S64" s="4881" t="str">
        <f t="shared" si="9"/>
        <v xml:space="preserve">STATE: ; PDY: Meeting  State level - Two NRCP  review meeting , District - Quarterly review meeting &amp; Field visit, Reporting Formats, guidelines, logistics etc., - Rs.0.50 Lakhs; KKL: ; MHE: ; YNM: </v>
      </c>
      <c r="T64" s="3101">
        <f>'Abs13. NRCP'!Q16</f>
        <v>0</v>
      </c>
      <c r="U64" s="5591"/>
      <c r="V64" s="2555">
        <f>'Abs13. NRCP'!R16</f>
        <v>0</v>
      </c>
      <c r="W64" s="3095"/>
      <c r="X64" s="3095">
        <f t="shared" si="10"/>
        <v>50000</v>
      </c>
      <c r="Y64" s="3100">
        <f t="shared" si="11"/>
        <v>1</v>
      </c>
      <c r="Z64" s="3100">
        <f t="shared" si="12"/>
        <v>50000</v>
      </c>
      <c r="AA64" s="2537" t="str">
        <f t="shared" si="13"/>
        <v xml:space="preserve">STATE: ; PDY: Meeting  State level - Two NRCP  review meeting , District - Quarterly review meeting &amp; Field visit, Reporting Formats, guidelines, logistics etc., - Rs.0.50 Lakhs; KKL: ; MHE: ; YNM: </v>
      </c>
      <c r="AB64" s="1876"/>
      <c r="AC64" s="1876"/>
      <c r="AD64" s="1877">
        <f>AB64*AC64</f>
        <v>0</v>
      </c>
      <c r="AE64" s="1876"/>
      <c r="AF64" s="2477">
        <v>50000</v>
      </c>
      <c r="AG64" s="2477">
        <v>1</v>
      </c>
      <c r="AH64" s="2477">
        <f t="shared" si="28"/>
        <v>50000</v>
      </c>
      <c r="AI64" s="3755" t="s">
        <v>6601</v>
      </c>
      <c r="AJ64" s="2477"/>
      <c r="AK64" s="2477"/>
      <c r="AL64" s="2477">
        <f>AJ64*AK64</f>
        <v>0</v>
      </c>
      <c r="AM64" s="2477"/>
      <c r="AN64" s="2477"/>
      <c r="AO64" s="2477"/>
      <c r="AP64" s="2477">
        <f>AN64*AO64</f>
        <v>0</v>
      </c>
      <c r="AQ64" s="2477"/>
      <c r="AR64" s="2477"/>
      <c r="AS64" s="2477"/>
      <c r="AT64" s="2477">
        <f>AR64*AS64</f>
        <v>0</v>
      </c>
      <c r="AU64" s="2477"/>
      <c r="AV64" s="2724">
        <f t="shared" si="14"/>
        <v>50000</v>
      </c>
      <c r="AW64" s="2724">
        <f t="shared" si="15"/>
        <v>1</v>
      </c>
      <c r="AX64" s="2724">
        <f t="shared" si="16"/>
        <v>50000</v>
      </c>
      <c r="AY64" s="3346" t="str">
        <f t="shared" si="17"/>
        <v xml:space="preserve">STATE: ; PDY: Meeting  State level - Two NRCP  review meeting , District - Quarterly review meeting &amp; Field visit, Reporting Formats, guidelines, logistics etc., - Rs.0.50 Lakhs; KKL: ; MHE: 0; YNM: </v>
      </c>
      <c r="AZ64" s="3689" t="s">
        <v>3451</v>
      </c>
      <c r="BA64" s="3757" t="s">
        <v>6272</v>
      </c>
      <c r="BB64" s="4977" t="s">
        <v>8065</v>
      </c>
    </row>
    <row r="65" spans="1:55" s="2553" customFormat="1" ht="31.5">
      <c r="A65" s="2515" t="s">
        <v>5009</v>
      </c>
      <c r="B65" s="2531" t="s">
        <v>3985</v>
      </c>
      <c r="C65" s="2531"/>
      <c r="D65" s="2544"/>
      <c r="E65" s="2552" t="s">
        <v>4450</v>
      </c>
      <c r="F65" s="1886" t="s">
        <v>70</v>
      </c>
      <c r="G65" s="2552" t="s">
        <v>3321</v>
      </c>
      <c r="H65" s="2547"/>
      <c r="I65" s="2547"/>
      <c r="J65" s="3758" t="s">
        <v>6261</v>
      </c>
      <c r="K65" s="2547"/>
      <c r="L65" s="2547"/>
      <c r="M65" s="2547"/>
      <c r="N65" s="2547"/>
      <c r="O65" s="2534">
        <f t="shared" si="8"/>
        <v>0</v>
      </c>
      <c r="P65" s="2070">
        <f t="shared" si="26"/>
        <v>0</v>
      </c>
      <c r="Q65" s="1948">
        <f t="shared" si="0"/>
        <v>0</v>
      </c>
      <c r="R65" s="3655">
        <f>P65*Q65</f>
        <v>0</v>
      </c>
      <c r="S65" s="4881" t="str">
        <f t="shared" si="9"/>
        <v xml:space="preserve">STATE: ; PDY: ; KKL: ; MHE: ; YNM: </v>
      </c>
      <c r="T65" s="3099"/>
      <c r="U65" s="5591"/>
      <c r="V65" s="2573"/>
      <c r="W65" s="3102"/>
      <c r="X65" s="3095">
        <f t="shared" si="10"/>
        <v>0</v>
      </c>
      <c r="Y65" s="3100">
        <f t="shared" si="11"/>
        <v>0</v>
      </c>
      <c r="Z65" s="3100">
        <f t="shared" si="12"/>
        <v>0</v>
      </c>
      <c r="AA65" s="2537" t="str">
        <f t="shared" si="13"/>
        <v xml:space="preserve">STATE: ; PDY: ; KKL: ; MHE: ; YNM: </v>
      </c>
      <c r="AB65" s="1876"/>
      <c r="AC65" s="2549"/>
      <c r="AD65" s="2549">
        <f>AB65*AC65</f>
        <v>0</v>
      </c>
      <c r="AE65" s="2549"/>
      <c r="AF65" s="2549"/>
      <c r="AG65" s="2549"/>
      <c r="AH65" s="2549">
        <f>AF65*AG65</f>
        <v>0</v>
      </c>
      <c r="AI65" s="2549"/>
      <c r="AJ65" s="2549"/>
      <c r="AK65" s="2549"/>
      <c r="AL65" s="2549">
        <f>AJ65*AK65</f>
        <v>0</v>
      </c>
      <c r="AM65" s="2549"/>
      <c r="AN65" s="2549"/>
      <c r="AO65" s="2549"/>
      <c r="AP65" s="2549">
        <f>AN65*AO65</f>
        <v>0</v>
      </c>
      <c r="AQ65" s="2549"/>
      <c r="AR65" s="2549"/>
      <c r="AS65" s="2549"/>
      <c r="AT65" s="2549">
        <f>AR65*AS65</f>
        <v>0</v>
      </c>
      <c r="AU65" s="2549"/>
      <c r="AV65" s="2724">
        <f>AT65+AP65+AL65+AH65+AD65</f>
        <v>0</v>
      </c>
      <c r="AW65" s="2724">
        <f>AS65+AO65+AK65+AG65+AC65</f>
        <v>0</v>
      </c>
      <c r="AX65" s="2724">
        <f>IFERROR(AV65/AW65,0)</f>
        <v>0</v>
      </c>
      <c r="AY65" s="3346" t="str">
        <f>"STATE: "&amp;AE65&amp;"; PDY: "&amp;AI65&amp;"; KKL: "&amp;AM65&amp;"; MHE: "&amp;AP65&amp;"; YNM: "&amp;AU65</f>
        <v xml:space="preserve">STATE: ; PDY: ; KKL: ; MHE: 0; YNM: </v>
      </c>
      <c r="AZ65" s="3689" t="s">
        <v>3985</v>
      </c>
      <c r="BA65" s="3758" t="s">
        <v>6261</v>
      </c>
    </row>
    <row r="66" spans="1:55" s="2525" customFormat="1" ht="160.5" customHeight="1">
      <c r="A66" s="2517" t="s">
        <v>5010</v>
      </c>
      <c r="B66" s="2531" t="s">
        <v>4449</v>
      </c>
      <c r="C66" s="2531" t="s">
        <v>3452</v>
      </c>
      <c r="D66" s="2544"/>
      <c r="E66" s="2557" t="s">
        <v>5842</v>
      </c>
      <c r="F66" s="1886" t="s">
        <v>70</v>
      </c>
      <c r="G66" s="2552" t="s">
        <v>3321</v>
      </c>
      <c r="H66" s="2547"/>
      <c r="I66" s="2547"/>
      <c r="J66" s="3757" t="s">
        <v>6212</v>
      </c>
      <c r="K66" s="2547"/>
      <c r="L66" s="2547"/>
      <c r="M66" s="2547"/>
      <c r="N66" s="2547"/>
      <c r="O66" s="2534">
        <f t="shared" si="8"/>
        <v>45000</v>
      </c>
      <c r="P66" s="2070">
        <f t="shared" si="26"/>
        <v>0.45</v>
      </c>
      <c r="Q66" s="1948">
        <f t="shared" si="0"/>
        <v>10</v>
      </c>
      <c r="R66" s="3655">
        <f>P66*Q66</f>
        <v>4.5</v>
      </c>
      <c r="S66" s="4881" t="str">
        <f t="shared" si="9"/>
        <v xml:space="preserve">STATE: ; PDY: Office Expenses - Rs.1.00 Lakh,  IEC publication of registered of clinical establishment - Rs.1.50 Lakhs, Legal expenses - 0.50 Lakh (Total - 3.00 Lakhs; KKL: Pulication of registered clinical Establishment - Rs.0.50 Lakh, Office Expenses - Rs.0.50 Lakh, Legal expenses - 0.50 Lakh (Total - Rs.1.50 Lakhs) ; MHE: ; YNM: </v>
      </c>
      <c r="T66" s="3099"/>
      <c r="U66" s="5591"/>
      <c r="V66" s="2573"/>
      <c r="W66" s="3095"/>
      <c r="X66" s="3095">
        <f t="shared" si="10"/>
        <v>45000</v>
      </c>
      <c r="Y66" s="3100">
        <f t="shared" si="11"/>
        <v>10</v>
      </c>
      <c r="Z66" s="3100">
        <f t="shared" si="12"/>
        <v>450000</v>
      </c>
      <c r="AA66" s="2537" t="str">
        <f t="shared" si="13"/>
        <v xml:space="preserve">STATE: ; PDY: Office Expenses - Rs.1.00 Lakh,  IEC publication of registered of clinical establishment - Rs.1.50 Lakhs, Legal expenses - 0.50 Lakh (Total - 3.00 Lakhs; KKL: Pulication of registered clinical Establishment - Rs.0.50 Lakh, Office Expenses - Rs.0.50 Lakh, Legal expenses - 0.50 Lakh (Total - Rs.1.50 Lakhs) ; MHE: ; YNM: </v>
      </c>
      <c r="AB66" s="1876"/>
      <c r="AC66" s="1876"/>
      <c r="AD66" s="1877">
        <f>AB66*AC66</f>
        <v>0</v>
      </c>
      <c r="AE66" s="1877"/>
      <c r="AF66" s="1876">
        <v>60000</v>
      </c>
      <c r="AG66" s="1876">
        <v>5</v>
      </c>
      <c r="AH66" s="1877">
        <f>AF66*AG66</f>
        <v>300000</v>
      </c>
      <c r="AI66" s="1877" t="s">
        <v>6610</v>
      </c>
      <c r="AJ66" s="1876">
        <v>30000</v>
      </c>
      <c r="AK66" s="1876">
        <v>5</v>
      </c>
      <c r="AL66" s="1877">
        <f>AJ66*AK66</f>
        <v>150000</v>
      </c>
      <c r="AM66" s="1877" t="s">
        <v>6611</v>
      </c>
      <c r="AN66" s="2561"/>
      <c r="AO66" s="2561"/>
      <c r="AP66" s="2561">
        <f>AN66*AO66</f>
        <v>0</v>
      </c>
      <c r="AQ66" s="2561"/>
      <c r="AR66" s="2561"/>
      <c r="AS66" s="2561"/>
      <c r="AT66" s="2561">
        <f>AR66*AS66</f>
        <v>0</v>
      </c>
      <c r="AU66" s="2561"/>
      <c r="AV66" s="2724">
        <f>AT66+AP66+AL66+AH66+AD66</f>
        <v>450000</v>
      </c>
      <c r="AW66" s="2724">
        <f>AS66+AO66+AK66+AG66+AC66</f>
        <v>10</v>
      </c>
      <c r="AX66" s="2724">
        <f>IFERROR(AV66/AW66,0)</f>
        <v>45000</v>
      </c>
      <c r="AY66" s="3346" t="str">
        <f>"STATE: "&amp;AE66&amp;"; PDY: "&amp;AI66&amp;"; KKL: "&amp;AM66&amp;"; MHE: "&amp;AP66&amp;"; YNM: "&amp;AU66</f>
        <v xml:space="preserve">STATE: ; PDY: Office Expenses - Rs.1.00 Lakh,  IEC publication of registered of clinical establishment - Rs.1.50 Lakhs, Legal expenses - 0.50 Lakh (Total - 3.00 Lakhs; KKL: Pulication of registered clinical Establishment - Rs.0.50 Lakh, Office Expenses - Rs.0.50 Lakh, Legal expenses - 0.50 Lakh (Total - Rs.1.50 Lakhs) ; MHE: 0; YNM: </v>
      </c>
      <c r="AZ66" s="3689" t="s">
        <v>4449</v>
      </c>
      <c r="BA66" s="3757" t="s">
        <v>6212</v>
      </c>
      <c r="BB66" s="4977" t="s">
        <v>8119</v>
      </c>
    </row>
    <row r="67" spans="1:55" s="2525" customFormat="1" ht="15.75">
      <c r="A67" s="2517" t="s">
        <v>4341</v>
      </c>
      <c r="B67" s="2526" t="s">
        <v>3365</v>
      </c>
      <c r="C67" s="2526">
        <v>16.3</v>
      </c>
      <c r="D67" s="2526"/>
      <c r="E67" s="2526" t="s">
        <v>2215</v>
      </c>
      <c r="F67" s="2562"/>
      <c r="G67" s="2526"/>
      <c r="H67" s="2563"/>
      <c r="I67" s="2563"/>
      <c r="J67" s="3757"/>
      <c r="K67" s="2563"/>
      <c r="L67" s="2563"/>
      <c r="M67" s="2563"/>
      <c r="N67" s="2563"/>
      <c r="O67" s="2534">
        <f t="shared" si="8"/>
        <v>0</v>
      </c>
      <c r="P67" s="2530"/>
      <c r="Q67" s="1948">
        <f t="shared" si="0"/>
        <v>0</v>
      </c>
      <c r="R67" s="3091">
        <f>R68+R90+R93+R110+R116</f>
        <v>79.440279970980498</v>
      </c>
      <c r="S67" s="4881"/>
      <c r="T67" s="3103"/>
      <c r="U67" s="5591"/>
      <c r="V67" s="3094">
        <f>V68+V90+V93+V110+V116</f>
        <v>0</v>
      </c>
      <c r="W67" s="3095"/>
      <c r="X67" s="3095"/>
      <c r="Y67" s="3100"/>
      <c r="Z67" s="3091">
        <f>Z68+Z90+Z93+Z110+Z116</f>
        <v>7844027.9970980501</v>
      </c>
      <c r="AA67" s="2537"/>
      <c r="AB67" s="1876"/>
      <c r="AC67" s="1876"/>
      <c r="AD67" s="2530">
        <f>AD68+AD90+AD93+AD110+AD116</f>
        <v>3923499.9999980498</v>
      </c>
      <c r="AE67" s="1877"/>
      <c r="AF67" s="1876"/>
      <c r="AG67" s="1876"/>
      <c r="AH67" s="2530">
        <f>AH68+AH90+AH93+AH110+AH116</f>
        <v>2568507.9972000001</v>
      </c>
      <c r="AI67" s="1877"/>
      <c r="AJ67" s="1876"/>
      <c r="AK67" s="1876"/>
      <c r="AL67" s="2530">
        <f>AL68+AL90+AL93+AL110+AL116</f>
        <v>701007.99989999994</v>
      </c>
      <c r="AM67" s="1877"/>
      <c r="AN67" s="2561"/>
      <c r="AO67" s="2561"/>
      <c r="AP67" s="2530">
        <f>AP68+AP90+AP93+AP110+AP116</f>
        <v>329008</v>
      </c>
      <c r="AQ67" s="2561"/>
      <c r="AR67" s="2561"/>
      <c r="AS67" s="2561"/>
      <c r="AT67" s="2530">
        <f>AT68+AT90+AT93+AT110+AT116</f>
        <v>322004</v>
      </c>
      <c r="AU67" s="2561"/>
      <c r="AV67" s="2530">
        <f>AV68+AV90+AV93+AV110+AV116</f>
        <v>7844027.9970980501</v>
      </c>
      <c r="AW67" s="2724"/>
      <c r="AX67" s="2724"/>
      <c r="AY67" s="3346"/>
      <c r="AZ67" s="3688" t="s">
        <v>3365</v>
      </c>
      <c r="BA67" s="3757"/>
    </row>
    <row r="68" spans="1:55" s="2525" customFormat="1" ht="45">
      <c r="A68" s="2517">
        <v>1</v>
      </c>
      <c r="B68" s="2531" t="s">
        <v>3453</v>
      </c>
      <c r="C68" s="2531" t="s">
        <v>3454</v>
      </c>
      <c r="D68" s="2531"/>
      <c r="E68" s="2531" t="s">
        <v>2154</v>
      </c>
      <c r="F68" s="2532"/>
      <c r="G68" s="2531"/>
      <c r="H68" s="2533"/>
      <c r="I68" s="2533"/>
      <c r="J68" s="3757" t="s">
        <v>6212</v>
      </c>
      <c r="K68" s="2533"/>
      <c r="L68" s="2533"/>
      <c r="M68" s="2533"/>
      <c r="N68" s="2533"/>
      <c r="O68" s="2534">
        <f t="shared" si="8"/>
        <v>0</v>
      </c>
      <c r="P68" s="1894"/>
      <c r="Q68" s="1948">
        <f t="shared" si="0"/>
        <v>0</v>
      </c>
      <c r="R68" s="3096">
        <f>SUM(R69:R85)+R87+R89+R88</f>
        <v>46.389999970980497</v>
      </c>
      <c r="S68" s="4881"/>
      <c r="T68" s="3097"/>
      <c r="U68" s="5591"/>
      <c r="V68" s="3098">
        <f>SUM(V69:V85)+V87+V89+V88</f>
        <v>0</v>
      </c>
      <c r="W68" s="3095"/>
      <c r="X68" s="3095"/>
      <c r="Y68" s="3100"/>
      <c r="Z68" s="3096">
        <f>SUM(Z69:Z85)+Z87+Z89+Z88</f>
        <v>4538999.9970980501</v>
      </c>
      <c r="AA68" s="2537"/>
      <c r="AB68" s="1903"/>
      <c r="AC68" s="1903"/>
      <c r="AD68" s="1894">
        <f>SUM(AD69:AD85)+AD87+AD89+AD88</f>
        <v>3703499.9999980498</v>
      </c>
      <c r="AE68" s="1903"/>
      <c r="AF68" s="1903"/>
      <c r="AG68" s="1903"/>
      <c r="AH68" s="1894">
        <f>SUM(AH69:AH85)+AH87+AH89+AH88</f>
        <v>608499.99719999998</v>
      </c>
      <c r="AI68" s="1903"/>
      <c r="AJ68" s="1903"/>
      <c r="AK68" s="1903"/>
      <c r="AL68" s="1894">
        <f>SUM(AL69:AL85)+AL87+AL89+AL88</f>
        <v>120999.9999</v>
      </c>
      <c r="AM68" s="1903"/>
      <c r="AN68" s="1903"/>
      <c r="AO68" s="1903"/>
      <c r="AP68" s="1894">
        <f>SUM(AP69:AP85)+AP87+AP89+AP88</f>
        <v>54000</v>
      </c>
      <c r="AQ68" s="1903"/>
      <c r="AR68" s="1903"/>
      <c r="AS68" s="1903"/>
      <c r="AT68" s="1894">
        <f>SUM(AT69:AT85)+AT87+AT89+AT88</f>
        <v>52000</v>
      </c>
      <c r="AU68" s="2724"/>
      <c r="AV68" s="1894">
        <f>SUM(AV69:AV85)+AV87+AV89+AV88</f>
        <v>4538999.9970980501</v>
      </c>
      <c r="AW68" s="2724"/>
      <c r="AX68" s="2724"/>
      <c r="AY68" s="3346"/>
      <c r="AZ68" s="3689" t="s">
        <v>3453</v>
      </c>
      <c r="BA68" s="3757" t="s">
        <v>6212</v>
      </c>
    </row>
    <row r="69" spans="1:55" s="2525" customFormat="1" ht="104.25" customHeight="1">
      <c r="A69" s="2517" t="s">
        <v>4913</v>
      </c>
      <c r="B69" s="2531" t="s">
        <v>3455</v>
      </c>
      <c r="C69" s="2531" t="s">
        <v>3456</v>
      </c>
      <c r="D69" s="2535" t="s">
        <v>2217</v>
      </c>
      <c r="E69" s="2535" t="s">
        <v>2218</v>
      </c>
      <c r="F69" s="1886" t="s">
        <v>70</v>
      </c>
      <c r="G69" s="2542" t="s">
        <v>3666</v>
      </c>
      <c r="H69" s="2536"/>
      <c r="I69" s="2536"/>
      <c r="J69" s="3758" t="s">
        <v>6261</v>
      </c>
      <c r="K69" s="2536"/>
      <c r="L69" s="2536"/>
      <c r="M69" s="2536"/>
      <c r="N69" s="2536"/>
      <c r="O69" s="2534">
        <f t="shared" si="8"/>
        <v>50000</v>
      </c>
      <c r="P69" s="2070">
        <f t="shared" ref="P69:P84" si="34">O69/100000</f>
        <v>0.5</v>
      </c>
      <c r="Q69" s="1948">
        <f t="shared" si="0"/>
        <v>15</v>
      </c>
      <c r="R69" s="2591">
        <f t="shared" ref="R69:R78" si="35">P69*Q69</f>
        <v>7.5</v>
      </c>
      <c r="S69" s="4881" t="str">
        <f t="shared" si="9"/>
        <v xml:space="preserve">STATE: SPMU State -  Mobility Support for office trip including TA/DA  - Rs.750000/- ; PDY: ; KKL: ; MHE: ; YNM: </v>
      </c>
      <c r="T69" s="3099"/>
      <c r="U69" s="5591"/>
      <c r="V69" s="2573"/>
      <c r="W69" s="3095"/>
      <c r="X69" s="3095">
        <f t="shared" si="10"/>
        <v>50000</v>
      </c>
      <c r="Y69" s="3100">
        <f t="shared" si="11"/>
        <v>15</v>
      </c>
      <c r="Z69" s="3100">
        <f t="shared" si="12"/>
        <v>750000</v>
      </c>
      <c r="AA69" s="2537" t="str">
        <f t="shared" si="13"/>
        <v xml:space="preserve">STATE: SPMU State -  Mobility Support for office trip including TA/DA  - Rs.750000/- ; PDY: ; KKL: ; MHE: ; YNM: </v>
      </c>
      <c r="AB69" s="1876">
        <v>50000</v>
      </c>
      <c r="AC69" s="1876">
        <v>15</v>
      </c>
      <c r="AD69" s="1877">
        <f t="shared" ref="AD69:AD77" si="36">AB69*AC69</f>
        <v>750000</v>
      </c>
      <c r="AE69" s="1877" t="s">
        <v>6574</v>
      </c>
      <c r="AF69" s="2477"/>
      <c r="AG69" s="2477"/>
      <c r="AH69" s="2477">
        <f t="shared" ref="AH69:AH77" si="37">AF69*AG69</f>
        <v>0</v>
      </c>
      <c r="AI69" s="2477"/>
      <c r="AJ69" s="2477"/>
      <c r="AK69" s="2477"/>
      <c r="AL69" s="2477">
        <f t="shared" ref="AL69:AL77" si="38">AJ69*AK69</f>
        <v>0</v>
      </c>
      <c r="AM69" s="2477"/>
      <c r="AN69" s="2477"/>
      <c r="AO69" s="2477"/>
      <c r="AP69" s="2477">
        <f t="shared" ref="AP69:AP77" si="39">AN69*AO69</f>
        <v>0</v>
      </c>
      <c r="AQ69" s="2477"/>
      <c r="AR69" s="2477"/>
      <c r="AS69" s="2477"/>
      <c r="AT69" s="2477">
        <f t="shared" ref="AT69:AT77" si="40">AR69*AS69</f>
        <v>0</v>
      </c>
      <c r="AU69" s="2477"/>
      <c r="AV69" s="2724">
        <f t="shared" si="14"/>
        <v>750000</v>
      </c>
      <c r="AW69" s="2724">
        <f t="shared" si="15"/>
        <v>15</v>
      </c>
      <c r="AX69" s="2724">
        <f t="shared" si="16"/>
        <v>50000</v>
      </c>
      <c r="AY69" s="3346" t="str">
        <f t="shared" si="17"/>
        <v xml:space="preserve">STATE: SPMU State -  Mobility Support for office trip including TA/DA  - Rs.750000/- ; PDY: ; KKL: ; MHE: 0; YNM: </v>
      </c>
      <c r="AZ69" s="3689" t="s">
        <v>3455</v>
      </c>
      <c r="BA69" s="3758" t="s">
        <v>6261</v>
      </c>
      <c r="BB69" s="4977" t="s">
        <v>8119</v>
      </c>
    </row>
    <row r="70" spans="1:55" s="2525" customFormat="1" ht="55.5" customHeight="1">
      <c r="A70" s="2517" t="s">
        <v>4914</v>
      </c>
      <c r="B70" s="2531" t="s">
        <v>3457</v>
      </c>
      <c r="C70" s="2531" t="s">
        <v>3458</v>
      </c>
      <c r="D70" s="2535" t="s">
        <v>93</v>
      </c>
      <c r="E70" s="2535" t="s">
        <v>3110</v>
      </c>
      <c r="F70" s="2564" t="s">
        <v>90</v>
      </c>
      <c r="G70" s="2542" t="s">
        <v>3658</v>
      </c>
      <c r="H70" s="2536"/>
      <c r="I70" s="2536"/>
      <c r="J70" s="3757" t="s">
        <v>6246</v>
      </c>
      <c r="K70" s="2536"/>
      <c r="L70" s="2536"/>
      <c r="M70" s="2536"/>
      <c r="N70" s="2536"/>
      <c r="O70" s="2534">
        <f t="shared" si="8"/>
        <v>0</v>
      </c>
      <c r="P70" s="2070">
        <f t="shared" si="34"/>
        <v>0</v>
      </c>
      <c r="Q70" s="1948">
        <f t="shared" si="0"/>
        <v>0</v>
      </c>
      <c r="R70" s="2591">
        <f t="shared" si="35"/>
        <v>0</v>
      </c>
      <c r="S70" s="4881" t="str">
        <f t="shared" si="9"/>
        <v xml:space="preserve">STATE: ; PDY: ; KKL: ; MHE: ; YNM: </v>
      </c>
      <c r="T70" s="3101">
        <f>'Ab1. RMNCH+A'!Q465</f>
        <v>0</v>
      </c>
      <c r="U70" s="5591"/>
      <c r="V70" s="2555">
        <f>'Ab1. RMNCH+A'!R465</f>
        <v>0</v>
      </c>
      <c r="W70" s="3095"/>
      <c r="X70" s="3095">
        <f t="shared" si="10"/>
        <v>0</v>
      </c>
      <c r="Y70" s="3100">
        <f t="shared" si="11"/>
        <v>0</v>
      </c>
      <c r="Z70" s="3100">
        <f t="shared" si="12"/>
        <v>0</v>
      </c>
      <c r="AA70" s="2537" t="str">
        <f t="shared" si="13"/>
        <v xml:space="preserve">STATE: ; PDY: ; KKL: ; MHE: ; YNM: </v>
      </c>
      <c r="AB70" s="1903"/>
      <c r="AC70" s="1903"/>
      <c r="AD70" s="2724">
        <f t="shared" si="36"/>
        <v>0</v>
      </c>
      <c r="AE70" s="1903"/>
      <c r="AF70" s="1903"/>
      <c r="AG70" s="1903"/>
      <c r="AH70" s="2724">
        <f t="shared" si="37"/>
        <v>0</v>
      </c>
      <c r="AI70" s="1903"/>
      <c r="AJ70" s="1903"/>
      <c r="AK70" s="1903"/>
      <c r="AL70" s="2724">
        <f t="shared" si="38"/>
        <v>0</v>
      </c>
      <c r="AM70" s="1903"/>
      <c r="AN70" s="1903"/>
      <c r="AO70" s="1903"/>
      <c r="AP70" s="2724">
        <f t="shared" si="39"/>
        <v>0</v>
      </c>
      <c r="AQ70" s="1903"/>
      <c r="AR70" s="1903"/>
      <c r="AS70" s="1903"/>
      <c r="AT70" s="2724">
        <f t="shared" si="40"/>
        <v>0</v>
      </c>
      <c r="AU70" s="2724"/>
      <c r="AV70" s="2724">
        <f t="shared" si="14"/>
        <v>0</v>
      </c>
      <c r="AW70" s="2724">
        <f t="shared" si="15"/>
        <v>0</v>
      </c>
      <c r="AX70" s="2724">
        <f t="shared" si="16"/>
        <v>0</v>
      </c>
      <c r="AY70" s="3346" t="str">
        <f t="shared" si="17"/>
        <v xml:space="preserve">STATE: ; PDY: ; KKL: ; MHE: 0; YNM: </v>
      </c>
      <c r="AZ70" s="3689" t="s">
        <v>3457</v>
      </c>
      <c r="BA70" s="3757" t="s">
        <v>6246</v>
      </c>
    </row>
    <row r="71" spans="1:55" s="2525" customFormat="1" ht="175.5" customHeight="1">
      <c r="A71" s="2517" t="s">
        <v>4797</v>
      </c>
      <c r="B71" s="2531" t="s">
        <v>3459</v>
      </c>
      <c r="C71" s="2531" t="s">
        <v>3460</v>
      </c>
      <c r="D71" s="2535" t="s">
        <v>2219</v>
      </c>
      <c r="E71" s="2535" t="s">
        <v>2220</v>
      </c>
      <c r="F71" s="1886" t="s">
        <v>70</v>
      </c>
      <c r="G71" s="2542" t="s">
        <v>3321</v>
      </c>
      <c r="H71" s="2536"/>
      <c r="I71" s="2536"/>
      <c r="J71" s="3758" t="s">
        <v>6261</v>
      </c>
      <c r="K71" s="2536"/>
      <c r="L71" s="2565"/>
      <c r="M71" s="2566"/>
      <c r="N71" s="2536"/>
      <c r="O71" s="2534">
        <f t="shared" si="8"/>
        <v>12500</v>
      </c>
      <c r="P71" s="2070">
        <f t="shared" si="34"/>
        <v>0.125</v>
      </c>
      <c r="Q71" s="1948">
        <f t="shared" ref="Q71:Q134" si="41">Y71</f>
        <v>12</v>
      </c>
      <c r="R71" s="2591">
        <f t="shared" si="35"/>
        <v>1.5</v>
      </c>
      <c r="S71" s="4881" t="str">
        <f t="shared" si="9"/>
        <v xml:space="preserve">STATE: To outsourced the vehicle for the inspection of all the private labs and diagnostic centers,and dental clinics in rural areas to register the institutations under clinical establishment act and DA/TA for the field visit to the Districts (Puducherry,Karaikal, Mahe and Yanam); PDY: ; KKL: ; MHE: ; YNM: </v>
      </c>
      <c r="T71" s="3099"/>
      <c r="U71" s="5591"/>
      <c r="V71" s="2573"/>
      <c r="W71" s="3095"/>
      <c r="X71" s="3095">
        <f t="shared" si="10"/>
        <v>12500</v>
      </c>
      <c r="Y71" s="3100">
        <f t="shared" si="11"/>
        <v>12</v>
      </c>
      <c r="Z71" s="3100">
        <f t="shared" si="12"/>
        <v>150000</v>
      </c>
      <c r="AA71" s="2537" t="str">
        <f t="shared" si="13"/>
        <v xml:space="preserve">STATE: To outsourced the vehicle for the inspection of all the private labs and diagnostic centers,and dental clinics in rural areas to register the institutations under clinical establishment act and DA/TA for the field visit to the Districts (Puducherry,Karaikal, Mahe and Yanam); PDY: ; KKL: ; MHE: ; YNM: </v>
      </c>
      <c r="AB71" s="1876">
        <v>12500</v>
      </c>
      <c r="AC71" s="1876">
        <v>12</v>
      </c>
      <c r="AD71" s="1877">
        <f t="shared" si="36"/>
        <v>150000</v>
      </c>
      <c r="AE71" s="1877" t="s">
        <v>6575</v>
      </c>
      <c r="AF71" s="1903"/>
      <c r="AG71" s="1903"/>
      <c r="AH71" s="2724">
        <f t="shared" si="37"/>
        <v>0</v>
      </c>
      <c r="AI71" s="1903"/>
      <c r="AJ71" s="1903"/>
      <c r="AK71" s="1903"/>
      <c r="AL71" s="2724">
        <f t="shared" si="38"/>
        <v>0</v>
      </c>
      <c r="AM71" s="1903"/>
      <c r="AN71" s="1903"/>
      <c r="AO71" s="1903"/>
      <c r="AP71" s="2724">
        <f t="shared" si="39"/>
        <v>0</v>
      </c>
      <c r="AQ71" s="1903"/>
      <c r="AR71" s="1903"/>
      <c r="AS71" s="1903"/>
      <c r="AT71" s="2724">
        <f t="shared" si="40"/>
        <v>0</v>
      </c>
      <c r="AU71" s="2724"/>
      <c r="AV71" s="2724">
        <f t="shared" si="14"/>
        <v>150000</v>
      </c>
      <c r="AW71" s="2724">
        <f t="shared" si="15"/>
        <v>12</v>
      </c>
      <c r="AX71" s="2724">
        <f t="shared" si="16"/>
        <v>12500</v>
      </c>
      <c r="AY71" s="3346" t="str">
        <f t="shared" si="17"/>
        <v xml:space="preserve">STATE: To outsourced the vehicle for the inspection of all the private labs and diagnostic centers,and dental clinics in rural areas to register the institutations under clinical establishment act and DA/TA for the field visit to the Districts (Puducherry,Karaikal, Mahe and Yanam); PDY: ; KKL: ; MHE: 0; YNM: </v>
      </c>
      <c r="AZ71" s="3689" t="s">
        <v>3459</v>
      </c>
      <c r="BA71" s="3758" t="s">
        <v>6261</v>
      </c>
      <c r="BB71" s="4977" t="s">
        <v>8119</v>
      </c>
    </row>
    <row r="72" spans="1:55" s="2525" customFormat="1" ht="31.5">
      <c r="A72" s="2517" t="s">
        <v>4916</v>
      </c>
      <c r="B72" s="2531" t="s">
        <v>3461</v>
      </c>
      <c r="C72" s="2531" t="s">
        <v>3462</v>
      </c>
      <c r="D72" s="2535" t="s">
        <v>2221</v>
      </c>
      <c r="E72" s="2535" t="s">
        <v>2222</v>
      </c>
      <c r="F72" s="1886" t="s">
        <v>70</v>
      </c>
      <c r="G72" s="2542" t="s">
        <v>3659</v>
      </c>
      <c r="H72" s="2536"/>
      <c r="I72" s="2536"/>
      <c r="J72" s="3757" t="s">
        <v>6273</v>
      </c>
      <c r="K72" s="2536"/>
      <c r="L72" s="2536"/>
      <c r="M72" s="2536"/>
      <c r="N72" s="2536"/>
      <c r="O72" s="2534">
        <f t="shared" si="8"/>
        <v>0</v>
      </c>
      <c r="P72" s="2070">
        <f t="shared" si="34"/>
        <v>0</v>
      </c>
      <c r="Q72" s="1948">
        <f t="shared" si="41"/>
        <v>0</v>
      </c>
      <c r="R72" s="2591">
        <f t="shared" si="35"/>
        <v>0</v>
      </c>
      <c r="S72" s="4881" t="str">
        <f t="shared" si="9"/>
        <v xml:space="preserve">STATE: ; PDY: ; KKL: ; MHE: ; YNM: </v>
      </c>
      <c r="T72" s="3101">
        <f>'Ab3. ASHA'!Q105</f>
        <v>0</v>
      </c>
      <c r="U72" s="5591"/>
      <c r="V72" s="2555">
        <f>'Ab3. ASHA'!R105</f>
        <v>0</v>
      </c>
      <c r="W72" s="3095"/>
      <c r="X72" s="3095">
        <f t="shared" si="10"/>
        <v>0</v>
      </c>
      <c r="Y72" s="3100">
        <f t="shared" si="11"/>
        <v>0</v>
      </c>
      <c r="Z72" s="3100">
        <f t="shared" si="12"/>
        <v>0</v>
      </c>
      <c r="AA72" s="2537" t="str">
        <f t="shared" si="13"/>
        <v xml:space="preserve">STATE: ; PDY: ; KKL: ; MHE: ; YNM: </v>
      </c>
      <c r="AB72" s="1903"/>
      <c r="AC72" s="1903"/>
      <c r="AD72" s="2724">
        <f t="shared" si="36"/>
        <v>0</v>
      </c>
      <c r="AE72" s="1903"/>
      <c r="AF72" s="1903"/>
      <c r="AG72" s="1903"/>
      <c r="AH72" s="2724">
        <f t="shared" si="37"/>
        <v>0</v>
      </c>
      <c r="AI72" s="1903"/>
      <c r="AJ72" s="1903"/>
      <c r="AK72" s="1903"/>
      <c r="AL72" s="2724">
        <f t="shared" si="38"/>
        <v>0</v>
      </c>
      <c r="AM72" s="1903"/>
      <c r="AN72" s="1903"/>
      <c r="AO72" s="1903"/>
      <c r="AP72" s="2724">
        <f t="shared" si="39"/>
        <v>0</v>
      </c>
      <c r="AQ72" s="1903"/>
      <c r="AR72" s="1903"/>
      <c r="AS72" s="1903"/>
      <c r="AT72" s="2724">
        <f t="shared" si="40"/>
        <v>0</v>
      </c>
      <c r="AU72" s="2724"/>
      <c r="AV72" s="2724">
        <f t="shared" si="14"/>
        <v>0</v>
      </c>
      <c r="AW72" s="2724">
        <f t="shared" si="15"/>
        <v>0</v>
      </c>
      <c r="AX72" s="2724">
        <f t="shared" si="16"/>
        <v>0</v>
      </c>
      <c r="AY72" s="3346" t="str">
        <f t="shared" si="17"/>
        <v xml:space="preserve">STATE: ; PDY: ; KKL: ; MHE: 0; YNM: </v>
      </c>
      <c r="AZ72" s="3689" t="s">
        <v>3461</v>
      </c>
      <c r="BA72" s="3757" t="s">
        <v>6273</v>
      </c>
    </row>
    <row r="73" spans="1:55" s="2525" customFormat="1" ht="173.25">
      <c r="A73" s="2517" t="s">
        <v>4915</v>
      </c>
      <c r="B73" s="2531" t="s">
        <v>3463</v>
      </c>
      <c r="C73" s="2531" t="s">
        <v>3464</v>
      </c>
      <c r="D73" s="2535" t="s">
        <v>2223</v>
      </c>
      <c r="E73" s="2535" t="s">
        <v>4352</v>
      </c>
      <c r="F73" s="2564" t="s">
        <v>90</v>
      </c>
      <c r="G73" s="2542" t="s">
        <v>4353</v>
      </c>
      <c r="H73" s="2536"/>
      <c r="I73" s="2536"/>
      <c r="J73" s="3757" t="s">
        <v>6274</v>
      </c>
      <c r="K73" s="2536"/>
      <c r="L73" s="2541"/>
      <c r="M73" s="2541"/>
      <c r="N73" s="2536"/>
      <c r="O73" s="2534">
        <f t="shared" si="8"/>
        <v>37900</v>
      </c>
      <c r="P73" s="2070">
        <f t="shared" si="34"/>
        <v>0.379</v>
      </c>
      <c r="Q73" s="1948">
        <f t="shared" si="41"/>
        <v>10</v>
      </c>
      <c r="R73" s="2591">
        <f t="shared" si="35"/>
        <v>3.79</v>
      </c>
      <c r="S73" s="4881" t="str">
        <f t="shared" si="9"/>
        <v xml:space="preserve">STATE: Immunisation - Mobility support for supervision at State level - Rs.1.79 Lakhs, SAANS - Monitoring,  evaluation and miscellaneous activities - Rs.2.00 Lakhs (Total - Rs.3.9 Lakh); PDY: ; KKL: ; MHE: ; YNM: </v>
      </c>
      <c r="T73" s="3104">
        <f>'Ab1. RMNCH+A'!Q466</f>
        <v>0</v>
      </c>
      <c r="U73" s="5591"/>
      <c r="V73" s="2555">
        <f>'Ab1. RMNCH+A'!R466</f>
        <v>0</v>
      </c>
      <c r="W73" s="3095"/>
      <c r="X73" s="3095">
        <f t="shared" si="10"/>
        <v>37900</v>
      </c>
      <c r="Y73" s="3100">
        <f t="shared" si="11"/>
        <v>10</v>
      </c>
      <c r="Z73" s="3100">
        <f t="shared" si="12"/>
        <v>379000</v>
      </c>
      <c r="AA73" s="2537" t="str">
        <f t="shared" si="13"/>
        <v xml:space="preserve">STATE: Immunisation - Mobility support for supervision at State level - Rs.1.79 Lakhs, SAANS - Monitoring,  evaluation and miscellaneous activities - Rs.2.00 Lakhs (Total - Rs.3.9 Lakh); PDY: ; KKL: ; MHE: ; YNM: </v>
      </c>
      <c r="AB73" s="1876">
        <v>37900</v>
      </c>
      <c r="AC73" s="1876">
        <v>10</v>
      </c>
      <c r="AD73" s="1877">
        <f t="shared" si="36"/>
        <v>379000</v>
      </c>
      <c r="AE73" s="1877" t="s">
        <v>7924</v>
      </c>
      <c r="AF73" s="1876"/>
      <c r="AG73" s="1876"/>
      <c r="AH73" s="1877">
        <f t="shared" si="37"/>
        <v>0</v>
      </c>
      <c r="AI73" s="2476"/>
      <c r="AJ73" s="2477"/>
      <c r="AK73" s="2477"/>
      <c r="AL73" s="2477">
        <f t="shared" si="38"/>
        <v>0</v>
      </c>
      <c r="AM73" s="2477"/>
      <c r="AN73" s="2477"/>
      <c r="AO73" s="2477"/>
      <c r="AP73" s="2477">
        <f t="shared" si="39"/>
        <v>0</v>
      </c>
      <c r="AQ73" s="2477"/>
      <c r="AR73" s="2477"/>
      <c r="AS73" s="2477"/>
      <c r="AT73" s="2477">
        <f t="shared" si="40"/>
        <v>0</v>
      </c>
      <c r="AU73" s="2477"/>
      <c r="AV73" s="2724">
        <f t="shared" si="14"/>
        <v>379000</v>
      </c>
      <c r="AW73" s="2724">
        <f t="shared" si="15"/>
        <v>10</v>
      </c>
      <c r="AX73" s="2724">
        <f t="shared" si="16"/>
        <v>37900</v>
      </c>
      <c r="AY73" s="3346" t="str">
        <f t="shared" si="17"/>
        <v xml:space="preserve">STATE: Immunisation - Mobility support for supervision at State level - Rs.1.79 Lakhs, SAANS - Monitoring,  evaluation and miscellaneous activities - Rs.2.00 Lakhs (Total - Rs.3.9 Lakh); PDY: ; KKL: ; MHE: 0; YNM: </v>
      </c>
      <c r="AZ73" s="3689" t="s">
        <v>3463</v>
      </c>
      <c r="BA73" s="3757" t="s">
        <v>6274</v>
      </c>
      <c r="BB73" s="4977" t="s">
        <v>7981</v>
      </c>
      <c r="BC73" s="2525" t="s">
        <v>7925</v>
      </c>
    </row>
    <row r="74" spans="1:55" s="2525" customFormat="1" ht="107.25" customHeight="1">
      <c r="A74" s="2517" t="s">
        <v>5002</v>
      </c>
      <c r="B74" s="2531" t="s">
        <v>3465</v>
      </c>
      <c r="C74" s="2531" t="s">
        <v>3466</v>
      </c>
      <c r="D74" s="2535" t="s">
        <v>2132</v>
      </c>
      <c r="E74" s="2535" t="s">
        <v>2224</v>
      </c>
      <c r="F74" s="2564" t="s">
        <v>90</v>
      </c>
      <c r="G74" s="2542" t="s">
        <v>3654</v>
      </c>
      <c r="H74" s="2536"/>
      <c r="I74" s="2536"/>
      <c r="J74" s="3757" t="s">
        <v>6242</v>
      </c>
      <c r="K74" s="2536"/>
      <c r="L74" s="2541"/>
      <c r="M74" s="2541"/>
      <c r="N74" s="2536"/>
      <c r="O74" s="2534">
        <f t="shared" si="8"/>
        <v>64000</v>
      </c>
      <c r="P74" s="2070">
        <f t="shared" si="34"/>
        <v>0.64</v>
      </c>
      <c r="Q74" s="1948">
        <f t="shared" si="41"/>
        <v>3</v>
      </c>
      <c r="R74" s="2591">
        <f t="shared" si="35"/>
        <v>1.92</v>
      </c>
      <c r="S74" s="4881" t="str">
        <f t="shared" si="9"/>
        <v xml:space="preserve">STATE: Mobility Support - Staff travel cost - Rs.10000 x 12 -1.20 Lakhs, Travel cost for VCCM Rs.3000 x 2 x 12 months - Rs. 0.72 Lakhs(Total - Rs.1.92 Lakhs); PDY: ; KKL: ; MHE: ; YNM: </v>
      </c>
      <c r="T74" s="3104">
        <f>'Ab1. RMNCH+A'!Q467</f>
        <v>0</v>
      </c>
      <c r="U74" s="5591"/>
      <c r="V74" s="2555">
        <f>'Ab1. RMNCH+A'!R467</f>
        <v>0</v>
      </c>
      <c r="W74" s="3095"/>
      <c r="X74" s="3095">
        <f t="shared" si="10"/>
        <v>64000</v>
      </c>
      <c r="Y74" s="3100">
        <f t="shared" si="11"/>
        <v>3</v>
      </c>
      <c r="Z74" s="3100">
        <f t="shared" si="12"/>
        <v>192000</v>
      </c>
      <c r="AA74" s="2537" t="str">
        <f t="shared" si="13"/>
        <v xml:space="preserve">STATE: Mobility Support - Staff travel cost - Rs.10000 x 12 -1.20 Lakhs, Travel cost for VCCM Rs.3000 x 2 x 12 months - Rs. 0.72 Lakhs(Total - Rs.1.92 Lakhs); PDY: ; KKL: ; MHE: ; YNM: </v>
      </c>
      <c r="AB74" s="3100">
        <v>64000</v>
      </c>
      <c r="AC74" s="3100">
        <v>3</v>
      </c>
      <c r="AD74" s="3100">
        <f t="shared" si="36"/>
        <v>192000</v>
      </c>
      <c r="AE74" s="3346" t="s">
        <v>7876</v>
      </c>
      <c r="AF74" s="1903"/>
      <c r="AG74" s="1903"/>
      <c r="AH74" s="2724">
        <f t="shared" si="37"/>
        <v>0</v>
      </c>
      <c r="AI74" s="1903"/>
      <c r="AJ74" s="1903"/>
      <c r="AK74" s="1903"/>
      <c r="AL74" s="2724">
        <f t="shared" si="38"/>
        <v>0</v>
      </c>
      <c r="AM74" s="1903"/>
      <c r="AN74" s="1903"/>
      <c r="AO74" s="1903"/>
      <c r="AP74" s="2724">
        <f t="shared" si="39"/>
        <v>0</v>
      </c>
      <c r="AQ74" s="1903"/>
      <c r="AR74" s="1903"/>
      <c r="AS74" s="1903"/>
      <c r="AT74" s="2724">
        <f t="shared" si="40"/>
        <v>0</v>
      </c>
      <c r="AU74" s="2724"/>
      <c r="AV74" s="2724">
        <f t="shared" si="14"/>
        <v>192000</v>
      </c>
      <c r="AW74" s="2724">
        <f t="shared" si="15"/>
        <v>3</v>
      </c>
      <c r="AX74" s="2724">
        <f t="shared" si="16"/>
        <v>64000</v>
      </c>
      <c r="AY74" s="3346" t="str">
        <f t="shared" si="17"/>
        <v xml:space="preserve">STATE: Mobility Support - Staff travel cost - Rs.10000 x 12 -1.20 Lakhs, Travel cost for VCCM Rs.3000 x 2 x 12 months - Rs. 0.72 Lakhs(Total - Rs.1.92 Lakhs); PDY: ; KKL: ; MHE: 0; YNM: </v>
      </c>
      <c r="AZ74" s="3689" t="s">
        <v>3465</v>
      </c>
      <c r="BA74" s="3757" t="s">
        <v>6242</v>
      </c>
      <c r="BB74" s="4977" t="s">
        <v>7959</v>
      </c>
    </row>
    <row r="75" spans="1:55" s="2525" customFormat="1" ht="63">
      <c r="A75" s="2517" t="s">
        <v>5003</v>
      </c>
      <c r="B75" s="2531" t="s">
        <v>3467</v>
      </c>
      <c r="C75" s="2531" t="s">
        <v>3468</v>
      </c>
      <c r="D75" s="2535" t="s">
        <v>2225</v>
      </c>
      <c r="E75" s="2535" t="s">
        <v>2226</v>
      </c>
      <c r="F75" s="1978" t="s">
        <v>4345</v>
      </c>
      <c r="G75" s="2542" t="s">
        <v>3660</v>
      </c>
      <c r="H75" s="2536"/>
      <c r="I75" s="2536"/>
      <c r="J75" s="3757" t="s">
        <v>6251</v>
      </c>
      <c r="K75" s="2536"/>
      <c r="L75" s="2536"/>
      <c r="M75" s="2536"/>
      <c r="N75" s="2536"/>
      <c r="O75" s="2534">
        <f t="shared" ref="O75:O138" si="42">X75</f>
        <v>100000</v>
      </c>
      <c r="P75" s="2070">
        <f t="shared" si="34"/>
        <v>1</v>
      </c>
      <c r="Q75" s="1948">
        <f t="shared" si="41"/>
        <v>1</v>
      </c>
      <c r="R75" s="2591">
        <f t="shared" si="35"/>
        <v>1</v>
      </c>
      <c r="S75" s="4881" t="str">
        <f t="shared" ref="S75:S138" si="43">AA75</f>
        <v xml:space="preserve">STATE: Dist visit and PHC&amp; CHC For field visit state RRT; PDY: ; KKL: ; MHE: ; YNM: </v>
      </c>
      <c r="T75" s="3101">
        <f>'Abs8. IDSP'!Q31</f>
        <v>0</v>
      </c>
      <c r="U75" s="5591"/>
      <c r="V75" s="2555">
        <f>'Abs8. IDSP'!R31</f>
        <v>0</v>
      </c>
      <c r="W75" s="3095"/>
      <c r="X75" s="3095">
        <f t="shared" ref="X75:X138" si="44">IFERROR(AV75/AW75,0)</f>
        <v>100000</v>
      </c>
      <c r="Y75" s="3100">
        <f t="shared" ref="Y75:Y138" si="45">AC75+AG75+AK75+AO75+AS75</f>
        <v>1</v>
      </c>
      <c r="Z75" s="3100">
        <f t="shared" ref="Z75:Z138" si="46">X75*Y75</f>
        <v>100000</v>
      </c>
      <c r="AA75" s="2537" t="str">
        <f t="shared" ref="AA75:AA138" si="47">"STATE: "&amp;AE75&amp;"; PDY: "&amp;AI75&amp;"; KKL: "&amp;AM75&amp;"; MHE: "&amp;AQ75&amp;"; YNM: "&amp;AU75</f>
        <v xml:space="preserve">STATE: Dist visit and PHC&amp; CHC For field visit state RRT; PDY: ; KKL: ; MHE: ; YNM: </v>
      </c>
      <c r="AB75" s="2475">
        <v>100000</v>
      </c>
      <c r="AC75" s="2475">
        <v>1</v>
      </c>
      <c r="AD75" s="2475">
        <f t="shared" si="36"/>
        <v>100000</v>
      </c>
      <c r="AE75" s="3798" t="s">
        <v>6637</v>
      </c>
      <c r="AF75" s="2475"/>
      <c r="AG75" s="2475"/>
      <c r="AH75" s="2475">
        <f t="shared" si="37"/>
        <v>0</v>
      </c>
      <c r="AI75" s="3798"/>
      <c r="AJ75" s="2475"/>
      <c r="AK75" s="2475"/>
      <c r="AL75" s="2475">
        <f t="shared" si="38"/>
        <v>0</v>
      </c>
      <c r="AM75" s="2475"/>
      <c r="AN75" s="2475"/>
      <c r="AO75" s="2475"/>
      <c r="AP75" s="2475">
        <f t="shared" si="39"/>
        <v>0</v>
      </c>
      <c r="AQ75" s="2475"/>
      <c r="AR75" s="2475"/>
      <c r="AS75" s="2475"/>
      <c r="AT75" s="2475">
        <f t="shared" si="40"/>
        <v>0</v>
      </c>
      <c r="AU75" s="2475"/>
      <c r="AV75" s="2475">
        <f>AD75+AH75+AL75+AP75+AT75</f>
        <v>100000</v>
      </c>
      <c r="AW75" s="2724">
        <f t="shared" ref="AW75:AW138" si="48">AS75+AO75+AK75+AG75+AC75</f>
        <v>1</v>
      </c>
      <c r="AX75" s="2724">
        <f t="shared" ref="AX75:AX138" si="49">IFERROR(AV75/AW75,0)</f>
        <v>100000</v>
      </c>
      <c r="AY75" s="3346" t="str">
        <f t="shared" ref="AY75:AY138" si="50">"STATE: "&amp;AE75&amp;"; PDY: "&amp;AI75&amp;"; KKL: "&amp;AM75&amp;"; MHE: "&amp;AP75&amp;"; YNM: "&amp;AU75</f>
        <v xml:space="preserve">STATE: Dist visit and PHC&amp; CHC For field visit state RRT; PDY: ; KKL: ; MHE: 0; YNM: </v>
      </c>
      <c r="AZ75" s="3689" t="s">
        <v>3467</v>
      </c>
      <c r="BA75" s="3757" t="s">
        <v>6251</v>
      </c>
      <c r="BB75" s="4977" t="s">
        <v>8205</v>
      </c>
    </row>
    <row r="76" spans="1:55" s="2525" customFormat="1" ht="189">
      <c r="A76" s="2517" t="s">
        <v>5004</v>
      </c>
      <c r="B76" s="2531" t="s">
        <v>3469</v>
      </c>
      <c r="C76" s="2531" t="s">
        <v>3470</v>
      </c>
      <c r="D76" s="2535" t="s">
        <v>2201</v>
      </c>
      <c r="E76" s="2535" t="s">
        <v>2227</v>
      </c>
      <c r="F76" s="1978" t="s">
        <v>4345</v>
      </c>
      <c r="G76" s="2542" t="s">
        <v>4959</v>
      </c>
      <c r="H76" s="2536"/>
      <c r="I76" s="2536"/>
      <c r="J76" s="3757" t="s">
        <v>6275</v>
      </c>
      <c r="K76" s="2536"/>
      <c r="L76" s="2541"/>
      <c r="M76" s="2541"/>
      <c r="N76" s="2536"/>
      <c r="O76" s="2534">
        <f t="shared" si="42"/>
        <v>548.38709677419354</v>
      </c>
      <c r="P76" s="2070">
        <f t="shared" si="34"/>
        <v>5.4838709677419353E-3</v>
      </c>
      <c r="Q76" s="1948">
        <f t="shared" si="41"/>
        <v>155</v>
      </c>
      <c r="R76" s="2591">
        <f t="shared" si="35"/>
        <v>0.85</v>
      </c>
      <c r="S76" s="4881" t="str">
        <f t="shared" si="43"/>
        <v xml:space="preserve">STATE: Review Meetings involving IMA/Private Lab.- Clinics &amp; Hositals at PHC Level - Rs.0.60 Lakhs; PDY: Involving 200 nos. of Mos &amp; Health Staff in the observance of World Malaria Day 2022 - Rs.0.25 Lakhs; KKL: ; MHE: ; YNM: </v>
      </c>
      <c r="T76" s="3101">
        <f>'Abs9. NVBDCP'!Q119</f>
        <v>0</v>
      </c>
      <c r="U76" s="5591"/>
      <c r="V76" s="2555">
        <f>'Abs9. NVBDCP'!R119</f>
        <v>0</v>
      </c>
      <c r="W76" s="3095"/>
      <c r="X76" s="3095">
        <f t="shared" si="44"/>
        <v>548.38709677419354</v>
      </c>
      <c r="Y76" s="3100">
        <f t="shared" si="45"/>
        <v>155</v>
      </c>
      <c r="Z76" s="3100">
        <f t="shared" si="46"/>
        <v>85000</v>
      </c>
      <c r="AA76" s="2537" t="str">
        <f t="shared" si="47"/>
        <v xml:space="preserve">STATE: Review Meetings involving IMA/Private Lab.- Clinics &amp; Hositals at PHC Level - Rs.0.60 Lakhs; PDY: Involving 200 nos. of Mos &amp; Health Staff in the observance of World Malaria Day 2022 - Rs.0.25 Lakhs; KKL: ; MHE: ; YNM: </v>
      </c>
      <c r="AB76" s="2477">
        <v>2000</v>
      </c>
      <c r="AC76" s="2477">
        <v>30</v>
      </c>
      <c r="AD76" s="2477">
        <f t="shared" si="36"/>
        <v>60000</v>
      </c>
      <c r="AE76" s="2476" t="s">
        <v>6768</v>
      </c>
      <c r="AF76" s="2477">
        <v>200</v>
      </c>
      <c r="AG76" s="2477">
        <v>125</v>
      </c>
      <c r="AH76" s="2477">
        <f t="shared" si="37"/>
        <v>25000</v>
      </c>
      <c r="AI76" s="2476" t="s">
        <v>6769</v>
      </c>
      <c r="AJ76" s="2477"/>
      <c r="AK76" s="2477"/>
      <c r="AL76" s="2477">
        <f t="shared" si="38"/>
        <v>0</v>
      </c>
      <c r="AM76" s="2477"/>
      <c r="AN76" s="2477"/>
      <c r="AO76" s="2477"/>
      <c r="AP76" s="2477">
        <f t="shared" si="39"/>
        <v>0</v>
      </c>
      <c r="AQ76" s="2477"/>
      <c r="AR76" s="2477"/>
      <c r="AS76" s="2477"/>
      <c r="AT76" s="2477">
        <f t="shared" si="40"/>
        <v>0</v>
      </c>
      <c r="AU76" s="2477"/>
      <c r="AV76" s="2477">
        <f>AD76+AH76+AL76+AP76+AT76</f>
        <v>85000</v>
      </c>
      <c r="AW76" s="2724">
        <f t="shared" si="48"/>
        <v>155</v>
      </c>
      <c r="AX76" s="2724">
        <f t="shared" si="49"/>
        <v>548.38709677419354</v>
      </c>
      <c r="AY76" s="3346" t="str">
        <f t="shared" si="50"/>
        <v xml:space="preserve">STATE: Review Meetings involving IMA/Private Lab.- Clinics &amp; Hositals at PHC Level - Rs.0.60 Lakhs; PDY: Involving 200 nos. of Mos &amp; Health Staff in the observance of World Malaria Day 2022 - Rs.0.25 Lakhs; KKL: ; MHE: 0; YNM: </v>
      </c>
      <c r="AZ76" s="3689" t="s">
        <v>3469</v>
      </c>
      <c r="BA76" s="3757" t="s">
        <v>6275</v>
      </c>
      <c r="BB76" s="4977" t="s">
        <v>8218</v>
      </c>
    </row>
    <row r="77" spans="1:55" s="2525" customFormat="1" ht="409.5">
      <c r="A77" s="2517" t="s">
        <v>5161</v>
      </c>
      <c r="B77" s="2531" t="s">
        <v>3471</v>
      </c>
      <c r="C77" s="2531" t="s">
        <v>3472</v>
      </c>
      <c r="D77" s="2535" t="s">
        <v>1541</v>
      </c>
      <c r="E77" s="2535" t="s">
        <v>2228</v>
      </c>
      <c r="F77" s="1978" t="s">
        <v>4345</v>
      </c>
      <c r="G77" s="2542" t="s">
        <v>4963</v>
      </c>
      <c r="H77" s="2536"/>
      <c r="I77" s="2536"/>
      <c r="J77" s="3757" t="s">
        <v>6265</v>
      </c>
      <c r="K77" s="2536"/>
      <c r="L77" s="2536"/>
      <c r="M77" s="2536"/>
      <c r="N77" s="2536"/>
      <c r="O77" s="2534">
        <f t="shared" si="42"/>
        <v>4014.9863681145771</v>
      </c>
      <c r="P77" s="2070">
        <f t="shared" si="34"/>
        <v>4.0149863681145773E-2</v>
      </c>
      <c r="Q77" s="1948">
        <f t="shared" si="41"/>
        <v>367</v>
      </c>
      <c r="R77" s="2591">
        <f t="shared" si="35"/>
        <v>14.734999970980498</v>
      </c>
      <c r="S77" s="4881" t="str">
        <f t="shared" si="43"/>
        <v>STATE: Procurement of  Rain coat &amp; torch light for Health Staff under NVBDCP for intensive field work during rainy season - Rain Coat - 150 nos. x Rs.1000 - Rs.1.50 Lakhs  &amp; Torch Light - 150 no. x Rs.800 - 1.20 Lakhs( Rechargeable) =2.70 Lakhs Pulse fogging Machines - Rs.10 nos. x Rs.85000 - Rs.8.50 Lakhs &amp; Hand Fogging Machine - 5 nos. x Rs.8500 - Rs.0.42500 = Total - Rs.8.92500 L Grand Total - Rs.11.625 L; PDY: Camps at field level through PHC/CHCs on Dengue Surveillance - Rs.33 nos. x Rs.2000 - Rs.0.66 L, Mobility support for fogging operations - Rs.1.30 L = Total - Rs.1.96 L; KKL: Camps at field level through PHC/CHCs on Dengue Surveillance - 12 nos. x Rs.2000 - Rs.0.24 Lakhs, Mobility support for fogging operations -1 month x 1 team x Rs.45000-  Rs.0.45 Lakhs  - Rs.0.69 Lakhs.; MHE: Camps at field level through PHC/CHCs on Dengue Surveillance - 2 nos. x Rs.2000/- Mobility support for fogging operations -1 month x 1 team x Rs.20000-  Rs.0.20 Lakhs  - Rs.0.24 Lakhs.; YNM: Camps at field level through PHC/CHCs on Dengue Surveillance - 1 nos. x Rs.2000, Mobility support for fogging operations -1 month x 1 team x Rs.20000-  Rs.0.20 Lakhs  - Rs.0.22 Lakhs.</v>
      </c>
      <c r="T77" s="3101">
        <f>'Abs9. NVBDCP'!Q120</f>
        <v>0</v>
      </c>
      <c r="U77" s="5591"/>
      <c r="V77" s="2555">
        <f>'Abs9. NVBDCP'!R120</f>
        <v>0</v>
      </c>
      <c r="W77" s="3095"/>
      <c r="X77" s="3095">
        <f t="shared" si="44"/>
        <v>4014.9863681145771</v>
      </c>
      <c r="Y77" s="3100">
        <f t="shared" si="45"/>
        <v>367</v>
      </c>
      <c r="Z77" s="3100">
        <f t="shared" si="46"/>
        <v>1473499.9970980498</v>
      </c>
      <c r="AA77" s="2537" t="str">
        <f t="shared" si="47"/>
        <v>STATE: Procurement of  Rain coat &amp; torch light for Health Staff under NVBDCP for intensive field work during rainy season - Rain Coat - 150 nos. x Rs.1000 - Rs.1.50 Lakhs  &amp; Torch Light - 150 no. x Rs.800 - 1.20 Lakhs( Rechargeable) =2.70 Lakhs Pulse fogging Machines - Rs.10 nos. x Rs.85000 - Rs.8.50 Lakhs &amp; Hand Fogging Machine - 5 nos. x Rs.8500 - Rs.0.42500 = Total - Rs.8.92500 L Grand Total - Rs.11.625 L; PDY: Camps at field level through PHC/CHCs on Dengue Surveillance - Rs.33 nos. x Rs.2000 - Rs.0.66 L, Mobility support for fogging operations - Rs.1.30 L = Total - Rs.1.96 L; KKL: Camps at field level through PHC/CHCs on Dengue Surveillance - 12 nos. x Rs.2000 - Rs.0.24 Lakhs, Mobility support for fogging operations -1 month x 1 team x Rs.45000-  Rs.0.45 Lakhs  - Rs.0.69 Lakhs.; MHE: Camps at field level through PHC/CHCs on Dengue Surveillance - 2 nos. x Rs.2000/- Mobility support for fogging operations -1 month x 1 team x Rs.20000-  Rs.0.20 Lakhs  - Rs.0.24 Lakhs.; YNM: Camps at field level through PHC/CHCs on Dengue Surveillance - 1 nos. x Rs.2000, Mobility support for fogging operations -1 month x 1 team x Rs.20000-  Rs.0.20 Lakhs  - Rs.0.22 Lakhs.</v>
      </c>
      <c r="AB77" s="2549">
        <v>3690.4761904699999</v>
      </c>
      <c r="AC77" s="2549">
        <v>315</v>
      </c>
      <c r="AD77" s="2549">
        <f t="shared" si="36"/>
        <v>1162499.99999805</v>
      </c>
      <c r="AE77" s="2567" t="s">
        <v>6780</v>
      </c>
      <c r="AF77" s="2549">
        <v>5764.7057999999997</v>
      </c>
      <c r="AG77" s="2549">
        <v>34</v>
      </c>
      <c r="AH77" s="2549">
        <f t="shared" si="37"/>
        <v>195999.99719999998</v>
      </c>
      <c r="AI77" s="2567" t="s">
        <v>6829</v>
      </c>
      <c r="AJ77" s="2549">
        <v>5307.6922999999997</v>
      </c>
      <c r="AK77" s="2549">
        <v>13</v>
      </c>
      <c r="AL77" s="2549">
        <f t="shared" si="38"/>
        <v>68999.999899999995</v>
      </c>
      <c r="AM77" s="2567" t="s">
        <v>6830</v>
      </c>
      <c r="AN77" s="2549">
        <v>8000</v>
      </c>
      <c r="AO77" s="2549">
        <v>3</v>
      </c>
      <c r="AP77" s="2549">
        <f t="shared" si="39"/>
        <v>24000</v>
      </c>
      <c r="AQ77" s="2567" t="s">
        <v>6831</v>
      </c>
      <c r="AR77" s="2549">
        <v>11000</v>
      </c>
      <c r="AS77" s="2549">
        <v>2</v>
      </c>
      <c r="AT77" s="2549">
        <f t="shared" si="40"/>
        <v>22000</v>
      </c>
      <c r="AU77" s="2567" t="s">
        <v>6832</v>
      </c>
      <c r="AV77" s="2477">
        <f>AD77+AH77+AL77+AP77+AT77</f>
        <v>1473499.9970980498</v>
      </c>
      <c r="AW77" s="2724">
        <f>AS77+AO77+AK77+AG77+AC77</f>
        <v>367</v>
      </c>
      <c r="AX77" s="2724">
        <f>IFERROR(AV77/AW77,0)</f>
        <v>4014.9863681145771</v>
      </c>
      <c r="AY77" s="3346" t="str">
        <f>"STATE: "&amp;AE77&amp;"; PDY: "&amp;AI77&amp;"; KKL: "&amp;AM77&amp;"; MHE: "&amp;AP77&amp;"; YNM: "&amp;AU77</f>
        <v>STATE: Procurement of  Rain coat &amp; torch light for Health Staff under NVBDCP for intensive field work during rainy season - Rain Coat - 150 nos. x Rs.1000 - Rs.1.50 Lakhs  &amp; Torch Light - 150 no. x Rs.800 - 1.20 Lakhs( Rechargeable) =2.70 Lakhs Pulse fogging Machines - Rs.10 nos. x Rs.85000 - Rs.8.50 Lakhs &amp; Hand Fogging Machine - 5 nos. x Rs.8500 - Rs.0.42500 = Total - Rs.8.92500 L Grand Total - Rs.11.625 L; PDY: Camps at field level through PHC/CHCs on Dengue Surveillance - Rs.33 nos. x Rs.2000 - Rs.0.66 L, Mobility support for fogging operations - Rs.1.30 L = Total - Rs.1.96 L; KKL: Camps at field level through PHC/CHCs on Dengue Surveillance - 12 nos. x Rs.2000 - Rs.0.24 Lakhs, Mobility support for fogging operations -1 month x 1 team x Rs.45000-  Rs.0.45 Lakhs  - Rs.0.69 Lakhs.; MHE: 24000; YNM: Camps at field level through PHC/CHCs on Dengue Surveillance - 1 nos. x Rs.2000, Mobility support for fogging operations -1 month x 1 team x Rs.20000-  Rs.0.20 Lakhs  - Rs.0.22 Lakhs.</v>
      </c>
      <c r="AZ77" s="3689" t="s">
        <v>3471</v>
      </c>
      <c r="BA77" s="3757" t="s">
        <v>6265</v>
      </c>
      <c r="BB77" s="4977" t="s">
        <v>8231</v>
      </c>
    </row>
    <row r="78" spans="1:55" s="2525" customFormat="1" ht="31.5">
      <c r="A78" s="2517" t="s">
        <v>5005</v>
      </c>
      <c r="B78" s="2531" t="s">
        <v>3473</v>
      </c>
      <c r="C78" s="2531" t="s">
        <v>3474</v>
      </c>
      <c r="D78" s="2535" t="s">
        <v>2229</v>
      </c>
      <c r="E78" s="2535" t="s">
        <v>2230</v>
      </c>
      <c r="F78" s="1978" t="s">
        <v>4345</v>
      </c>
      <c r="G78" s="2542" t="s">
        <v>4960</v>
      </c>
      <c r="H78" s="2536"/>
      <c r="I78" s="2536"/>
      <c r="J78" s="3757" t="s">
        <v>6275</v>
      </c>
      <c r="K78" s="2536"/>
      <c r="L78" s="2536"/>
      <c r="M78" s="2536"/>
      <c r="N78" s="2536"/>
      <c r="O78" s="2534">
        <f t="shared" si="42"/>
        <v>0</v>
      </c>
      <c r="P78" s="2070">
        <f t="shared" si="34"/>
        <v>0</v>
      </c>
      <c r="Q78" s="1948">
        <f t="shared" si="41"/>
        <v>0</v>
      </c>
      <c r="R78" s="2591">
        <f t="shared" si="35"/>
        <v>0</v>
      </c>
      <c r="S78" s="4881" t="str">
        <f t="shared" si="43"/>
        <v xml:space="preserve">STATE: ; PDY: ; KKL: ; MHE: ; YNM: </v>
      </c>
      <c r="T78" s="3101">
        <f>'Abs9. NVBDCP'!Q121</f>
        <v>0</v>
      </c>
      <c r="U78" s="5591"/>
      <c r="V78" s="2555">
        <f>'Abs9. NVBDCP'!R121</f>
        <v>0</v>
      </c>
      <c r="W78" s="3095"/>
      <c r="X78" s="3095">
        <f t="shared" si="44"/>
        <v>0</v>
      </c>
      <c r="Y78" s="3100">
        <f t="shared" si="45"/>
        <v>0</v>
      </c>
      <c r="Z78" s="3100">
        <f t="shared" si="46"/>
        <v>0</v>
      </c>
      <c r="AA78" s="2537" t="str">
        <f t="shared" si="47"/>
        <v xml:space="preserve">STATE: ; PDY: ; KKL: ; MHE: ; YNM: </v>
      </c>
      <c r="AB78" s="1903"/>
      <c r="AC78" s="1903"/>
      <c r="AD78" s="2724">
        <f t="shared" ref="AD78:AD141" si="51">AB78*AC78</f>
        <v>0</v>
      </c>
      <c r="AE78" s="1903"/>
      <c r="AF78" s="1903"/>
      <c r="AG78" s="1903"/>
      <c r="AH78" s="2724">
        <f t="shared" ref="AH78:AH138" si="52">AF78*AG78</f>
        <v>0</v>
      </c>
      <c r="AI78" s="1903"/>
      <c r="AJ78" s="1903"/>
      <c r="AK78" s="1903"/>
      <c r="AL78" s="2724">
        <f t="shared" ref="AL78:AL138" si="53">AJ78*AK78</f>
        <v>0</v>
      </c>
      <c r="AM78" s="1903"/>
      <c r="AN78" s="1903"/>
      <c r="AO78" s="1903"/>
      <c r="AP78" s="2724">
        <f t="shared" ref="AP78:AP138" si="54">AN78*AO78</f>
        <v>0</v>
      </c>
      <c r="AQ78" s="1903"/>
      <c r="AR78" s="1903"/>
      <c r="AS78" s="1903"/>
      <c r="AT78" s="2724">
        <f t="shared" ref="AT78:AT138" si="55">AR78*AS78</f>
        <v>0</v>
      </c>
      <c r="AU78" s="2724"/>
      <c r="AV78" s="2724">
        <f t="shared" ref="AV78:AV138" si="56">AT78+AP78+AL78+AH78+AD78</f>
        <v>0</v>
      </c>
      <c r="AW78" s="2724">
        <f t="shared" si="48"/>
        <v>0</v>
      </c>
      <c r="AX78" s="2724">
        <f t="shared" si="49"/>
        <v>0</v>
      </c>
      <c r="AY78" s="3346" t="str">
        <f t="shared" si="50"/>
        <v xml:space="preserve">STATE: ; PDY: ; KKL: ; MHE: 0; YNM: </v>
      </c>
      <c r="AZ78" s="3689" t="s">
        <v>3473</v>
      </c>
      <c r="BA78" s="3757" t="s">
        <v>6275</v>
      </c>
    </row>
    <row r="79" spans="1:55" s="2525" customFormat="1" ht="47.25">
      <c r="A79" s="2517" t="s">
        <v>5006</v>
      </c>
      <c r="B79" s="2531" t="s">
        <v>3475</v>
      </c>
      <c r="C79" s="2531" t="s">
        <v>3476</v>
      </c>
      <c r="D79" s="2535" t="s">
        <v>2231</v>
      </c>
      <c r="E79" s="2535" t="s">
        <v>2232</v>
      </c>
      <c r="F79" s="1978" t="s">
        <v>4345</v>
      </c>
      <c r="G79" s="2542" t="s">
        <v>3662</v>
      </c>
      <c r="H79" s="2536"/>
      <c r="I79" s="2554"/>
      <c r="J79" s="3757" t="s">
        <v>6253</v>
      </c>
      <c r="K79" s="2554"/>
      <c r="L79" s="2554"/>
      <c r="M79" s="2554"/>
      <c r="N79" s="2554"/>
      <c r="O79" s="2534">
        <f t="shared" si="42"/>
        <v>5000</v>
      </c>
      <c r="P79" s="2070">
        <f t="shared" si="34"/>
        <v>0.05</v>
      </c>
      <c r="Q79" s="1948">
        <f t="shared" si="41"/>
        <v>2</v>
      </c>
      <c r="R79" s="2591">
        <f t="shared" ref="R79:R84" si="57">P79*Q79</f>
        <v>0.1</v>
      </c>
      <c r="S79" s="4881" t="str">
        <f t="shared" si="43"/>
        <v xml:space="preserve">STATE: Rs.5000 for 2 Visit; PDY: ; KKL: ; MHE: ; YNM: </v>
      </c>
      <c r="T79" s="3101">
        <f>'Abs10. NLEP'!Q38</f>
        <v>0</v>
      </c>
      <c r="U79" s="5591"/>
      <c r="V79" s="2555">
        <f>'Abs10. NLEP'!R38</f>
        <v>0</v>
      </c>
      <c r="W79" s="3095"/>
      <c r="X79" s="3095">
        <f t="shared" si="44"/>
        <v>5000</v>
      </c>
      <c r="Y79" s="3100">
        <f t="shared" si="45"/>
        <v>2</v>
      </c>
      <c r="Z79" s="3100">
        <f t="shared" si="46"/>
        <v>10000</v>
      </c>
      <c r="AA79" s="2537" t="str">
        <f t="shared" si="47"/>
        <v xml:space="preserve">STATE: Rs.5000 for 2 Visit; PDY: ; KKL: ; MHE: ; YNM: </v>
      </c>
      <c r="AB79" s="2475">
        <v>5000</v>
      </c>
      <c r="AC79" s="2475">
        <v>2</v>
      </c>
      <c r="AD79" s="2475">
        <f t="shared" si="51"/>
        <v>10000</v>
      </c>
      <c r="AE79" s="3105" t="s">
        <v>7088</v>
      </c>
      <c r="AF79" s="2475"/>
      <c r="AG79" s="2475"/>
      <c r="AH79" s="2475">
        <f t="shared" si="52"/>
        <v>0</v>
      </c>
      <c r="AI79" s="2475"/>
      <c r="AJ79" s="2475"/>
      <c r="AK79" s="2475"/>
      <c r="AL79" s="2475">
        <f t="shared" si="53"/>
        <v>0</v>
      </c>
      <c r="AM79" s="2475"/>
      <c r="AN79" s="2475"/>
      <c r="AO79" s="2475"/>
      <c r="AP79" s="2475">
        <f t="shared" si="54"/>
        <v>0</v>
      </c>
      <c r="AQ79" s="2475"/>
      <c r="AR79" s="2475"/>
      <c r="AS79" s="2475"/>
      <c r="AT79" s="2475">
        <f t="shared" si="55"/>
        <v>0</v>
      </c>
      <c r="AU79" s="2475"/>
      <c r="AV79" s="2724">
        <f t="shared" si="56"/>
        <v>10000</v>
      </c>
      <c r="AW79" s="2724">
        <f t="shared" si="48"/>
        <v>2</v>
      </c>
      <c r="AX79" s="2724">
        <f t="shared" si="49"/>
        <v>5000</v>
      </c>
      <c r="AY79" s="3346" t="str">
        <f t="shared" si="50"/>
        <v xml:space="preserve">STATE: Rs.5000 for 2 Visit; PDY: ; KKL: ; MHE: 0; YNM: </v>
      </c>
      <c r="AZ79" s="3689" t="s">
        <v>3475</v>
      </c>
      <c r="BA79" s="3757" t="s">
        <v>6253</v>
      </c>
      <c r="BB79" s="4977" t="s">
        <v>8241</v>
      </c>
    </row>
    <row r="80" spans="1:55" s="2525" customFormat="1" ht="47.25">
      <c r="A80" s="2517" t="s">
        <v>4837</v>
      </c>
      <c r="B80" s="2531" t="s">
        <v>3477</v>
      </c>
      <c r="C80" s="2531" t="s">
        <v>3478</v>
      </c>
      <c r="D80" s="2535" t="s">
        <v>2233</v>
      </c>
      <c r="E80" s="2535" t="s">
        <v>2234</v>
      </c>
      <c r="F80" s="1978" t="s">
        <v>4345</v>
      </c>
      <c r="G80" s="2542" t="s">
        <v>3662</v>
      </c>
      <c r="H80" s="2536"/>
      <c r="I80" s="2554"/>
      <c r="J80" s="3757" t="s">
        <v>6253</v>
      </c>
      <c r="K80" s="2554"/>
      <c r="L80" s="2554"/>
      <c r="M80" s="2554"/>
      <c r="N80" s="2554"/>
      <c r="O80" s="2534">
        <f t="shared" si="42"/>
        <v>12500</v>
      </c>
      <c r="P80" s="2070">
        <f t="shared" si="34"/>
        <v>0.125</v>
      </c>
      <c r="Q80" s="1948">
        <f t="shared" si="41"/>
        <v>12</v>
      </c>
      <c r="R80" s="2591">
        <f t="shared" si="57"/>
        <v>1.5</v>
      </c>
      <c r="S80" s="4881" t="str">
        <f t="shared" si="43"/>
        <v xml:space="preserve">STATE: 12500 x 12 Months; PDY: ; KKL: ; MHE: ; YNM: </v>
      </c>
      <c r="T80" s="3101">
        <f>'Abs10. NLEP'!Q39</f>
        <v>0</v>
      </c>
      <c r="U80" s="5591"/>
      <c r="V80" s="2555">
        <f>'Abs10. NLEP'!R39</f>
        <v>0</v>
      </c>
      <c r="W80" s="3095"/>
      <c r="X80" s="3095">
        <f t="shared" si="44"/>
        <v>12500</v>
      </c>
      <c r="Y80" s="3100">
        <f t="shared" si="45"/>
        <v>12</v>
      </c>
      <c r="Z80" s="3100">
        <f t="shared" si="46"/>
        <v>150000</v>
      </c>
      <c r="AA80" s="2537" t="str">
        <f t="shared" si="47"/>
        <v xml:space="preserve">STATE: 12500 x 12 Months; PDY: ; KKL: ; MHE: ; YNM: </v>
      </c>
      <c r="AB80" s="2475">
        <v>12500</v>
      </c>
      <c r="AC80" s="2475">
        <v>12</v>
      </c>
      <c r="AD80" s="2475">
        <f t="shared" si="51"/>
        <v>150000</v>
      </c>
      <c r="AE80" s="4455" t="s">
        <v>7241</v>
      </c>
      <c r="AF80" s="2475"/>
      <c r="AG80" s="2475"/>
      <c r="AH80" s="2475">
        <f t="shared" si="52"/>
        <v>0</v>
      </c>
      <c r="AI80" s="2475"/>
      <c r="AJ80" s="2475"/>
      <c r="AK80" s="2475"/>
      <c r="AL80" s="2475">
        <f t="shared" si="53"/>
        <v>0</v>
      </c>
      <c r="AM80" s="2475"/>
      <c r="AN80" s="2475"/>
      <c r="AO80" s="2475"/>
      <c r="AP80" s="2475">
        <f t="shared" si="54"/>
        <v>0</v>
      </c>
      <c r="AQ80" s="2475"/>
      <c r="AR80" s="2475"/>
      <c r="AS80" s="2475"/>
      <c r="AT80" s="2475">
        <f t="shared" si="55"/>
        <v>0</v>
      </c>
      <c r="AU80" s="2475"/>
      <c r="AV80" s="2724">
        <f t="shared" si="56"/>
        <v>150000</v>
      </c>
      <c r="AW80" s="2724">
        <f t="shared" si="48"/>
        <v>12</v>
      </c>
      <c r="AX80" s="2724">
        <f t="shared" si="49"/>
        <v>12500</v>
      </c>
      <c r="AY80" s="3346" t="str">
        <f t="shared" si="50"/>
        <v xml:space="preserve">STATE: 12500 x 12 Months; PDY: ; KKL: ; MHE: 0; YNM: </v>
      </c>
      <c r="AZ80" s="3689" t="s">
        <v>3477</v>
      </c>
      <c r="BA80" s="3757" t="s">
        <v>6253</v>
      </c>
      <c r="BB80" s="4977" t="s">
        <v>8241</v>
      </c>
    </row>
    <row r="81" spans="1:55" s="2525" customFormat="1" ht="205.5" customHeight="1">
      <c r="A81" s="2517" t="s">
        <v>5007</v>
      </c>
      <c r="B81" s="2531" t="s">
        <v>3479</v>
      </c>
      <c r="C81" s="2531" t="s">
        <v>3480</v>
      </c>
      <c r="D81" s="2535" t="s">
        <v>1290</v>
      </c>
      <c r="E81" s="2535" t="s">
        <v>2235</v>
      </c>
      <c r="F81" s="1978" t="s">
        <v>4345</v>
      </c>
      <c r="G81" s="2542" t="s">
        <v>4655</v>
      </c>
      <c r="H81" s="2536"/>
      <c r="I81" s="2536"/>
      <c r="J81" s="3757" t="s">
        <v>6270</v>
      </c>
      <c r="K81" s="2536"/>
      <c r="L81" s="2536"/>
      <c r="M81" s="2536"/>
      <c r="N81" s="2536"/>
      <c r="O81" s="2534">
        <f t="shared" si="42"/>
        <v>33333.333333333336</v>
      </c>
      <c r="P81" s="2070">
        <f t="shared" si="34"/>
        <v>0.33333333333333337</v>
      </c>
      <c r="Q81" s="1948">
        <f t="shared" si="41"/>
        <v>15</v>
      </c>
      <c r="R81" s="2591">
        <f t="shared" si="57"/>
        <v>5.0000000000000009</v>
      </c>
      <c r="S81" s="4881" t="str">
        <f t="shared" si="43"/>
        <v>STATE: POL &amp; Maintenance of STC Four Wheeler(1No) &amp; AMC of Mobile Medican Van (1 No.)= Rs.200000    ; PDY: Four Wheeler (1 No) = 100000     Two Wheeler (6Nos)  &amp; POL  for Genset (IRL); KKL: POL &amp;maintenance of one two wheeler used by STS; MHE: POL &amp;maintenance of one two wheeler used by STS; YNM: POL &amp;maintenance of one two wheeler used by STS</v>
      </c>
      <c r="T81" s="3101">
        <f>'Abs11. NTEP'!Q59</f>
        <v>0</v>
      </c>
      <c r="U81" s="5591"/>
      <c r="V81" s="2555">
        <f>'Abs11. NTEP'!R59</f>
        <v>0</v>
      </c>
      <c r="W81" s="3095"/>
      <c r="X81" s="3095">
        <f t="shared" si="44"/>
        <v>33333.333333333336</v>
      </c>
      <c r="Y81" s="3100">
        <f t="shared" si="45"/>
        <v>15</v>
      </c>
      <c r="Z81" s="3100">
        <f t="shared" si="46"/>
        <v>500000.00000000006</v>
      </c>
      <c r="AA81" s="2537" t="str">
        <f t="shared" si="47"/>
        <v>STATE: POL &amp; Maintenance of STC Four Wheeler(1No) &amp; AMC of Mobile Medican Van (1 No.)= Rs.200000    ; PDY: Four Wheeler (1 No) = 100000     Two Wheeler (6Nos)  &amp; POL  for Genset (IRL); KKL: POL &amp;maintenance of one two wheeler used by STS; MHE: POL &amp;maintenance of one two wheeler used by STS; YNM: POL &amp;maintenance of one two wheeler used by STS</v>
      </c>
      <c r="AB81" s="2724">
        <v>50000</v>
      </c>
      <c r="AC81" s="2724">
        <v>2</v>
      </c>
      <c r="AD81" s="2724">
        <f t="shared" si="51"/>
        <v>100000</v>
      </c>
      <c r="AE81" s="4092" t="s">
        <v>7009</v>
      </c>
      <c r="AF81" s="2724">
        <v>30000</v>
      </c>
      <c r="AG81" s="2724">
        <v>10</v>
      </c>
      <c r="AH81" s="2724">
        <f t="shared" si="52"/>
        <v>300000</v>
      </c>
      <c r="AI81" s="3351" t="s">
        <v>7010</v>
      </c>
      <c r="AJ81" s="2724">
        <v>40000</v>
      </c>
      <c r="AK81" s="2724">
        <v>1</v>
      </c>
      <c r="AL81" s="2724">
        <f t="shared" si="53"/>
        <v>40000</v>
      </c>
      <c r="AM81" s="4093" t="s">
        <v>7011</v>
      </c>
      <c r="AN81" s="2724">
        <v>30000</v>
      </c>
      <c r="AO81" s="2724">
        <v>1</v>
      </c>
      <c r="AP81" s="2724">
        <f t="shared" si="54"/>
        <v>30000</v>
      </c>
      <c r="AQ81" s="3349" t="s">
        <v>7011</v>
      </c>
      <c r="AR81" s="2724">
        <v>30000</v>
      </c>
      <c r="AS81" s="2724">
        <v>1</v>
      </c>
      <c r="AT81" s="2724">
        <f t="shared" si="55"/>
        <v>30000</v>
      </c>
      <c r="AU81" s="3349" t="s">
        <v>7011</v>
      </c>
      <c r="AV81" s="2724">
        <f t="shared" si="56"/>
        <v>500000</v>
      </c>
      <c r="AW81" s="2724">
        <f t="shared" si="48"/>
        <v>15</v>
      </c>
      <c r="AX81" s="2724">
        <f t="shared" si="49"/>
        <v>33333.333333333336</v>
      </c>
      <c r="AY81" s="3346" t="str">
        <f t="shared" si="50"/>
        <v>STATE: POL &amp; Maintenance of STC Four Wheeler(1No) &amp; AMC of Mobile Medican Van (1 No.)= Rs.200000    ; PDY: Four Wheeler (1 No) = 100000     Two Wheeler (6Nos)  &amp; POL  for Genset (IRL); KKL: POL &amp;maintenance of one two wheeler used by STS; MHE: 30000; YNM: POL &amp;maintenance of one two wheeler used by STS</v>
      </c>
      <c r="AZ81" s="3689" t="s">
        <v>3479</v>
      </c>
      <c r="BA81" s="3757" t="s">
        <v>6270</v>
      </c>
      <c r="BB81" s="4977" t="s">
        <v>7323</v>
      </c>
      <c r="BC81" s="2525">
        <v>5</v>
      </c>
    </row>
    <row r="82" spans="1:55" s="2525" customFormat="1" ht="178.5" customHeight="1">
      <c r="A82" s="2517" t="s">
        <v>4809</v>
      </c>
      <c r="B82" s="2531" t="s">
        <v>3481</v>
      </c>
      <c r="C82" s="2531" t="s">
        <v>3482</v>
      </c>
      <c r="D82" s="2535" t="s">
        <v>1293</v>
      </c>
      <c r="E82" s="2535" t="s">
        <v>1294</v>
      </c>
      <c r="F82" s="1978" t="s">
        <v>4345</v>
      </c>
      <c r="G82" s="2542" t="s">
        <v>4655</v>
      </c>
      <c r="H82" s="2536"/>
      <c r="I82" s="2536"/>
      <c r="J82" s="3757" t="s">
        <v>6270</v>
      </c>
      <c r="K82" s="2536"/>
      <c r="L82" s="2536"/>
      <c r="M82" s="2536"/>
      <c r="N82" s="2536"/>
      <c r="O82" s="2534">
        <f t="shared" si="42"/>
        <v>3217.7419354838707</v>
      </c>
      <c r="P82" s="2070">
        <f t="shared" si="34"/>
        <v>3.2177419354838706E-2</v>
      </c>
      <c r="Q82" s="1948">
        <f t="shared" si="41"/>
        <v>62</v>
      </c>
      <c r="R82" s="2591">
        <f t="shared" si="57"/>
        <v>1.9949999999999997</v>
      </c>
      <c r="S82" s="4881" t="str">
        <f t="shared" si="43"/>
        <v xml:space="preserve">STATE: Hiring of vehicle for STC/STDC/Supervisory visits/TA to field activities of field staff; PDY: Vehicle hiring cost of DTO/MOTC/IRL/supervisory visits/TA to field activities by field staff=70000; KKL: Vehicle hiring for supervisory visit by MOTC/field activities of field taff; MHE: ; YNM: </v>
      </c>
      <c r="T82" s="3101">
        <f>'Abs11. NTEP'!Q60</f>
        <v>0</v>
      </c>
      <c r="U82" s="5591"/>
      <c r="V82" s="2555">
        <f>'Abs11. NTEP'!R60</f>
        <v>0</v>
      </c>
      <c r="W82" s="3095"/>
      <c r="X82" s="3095">
        <f t="shared" si="44"/>
        <v>3217.7419354838707</v>
      </c>
      <c r="Y82" s="3100">
        <f t="shared" si="45"/>
        <v>62</v>
      </c>
      <c r="Z82" s="3100">
        <f t="shared" si="46"/>
        <v>199500</v>
      </c>
      <c r="AA82" s="2537" t="str">
        <f t="shared" si="47"/>
        <v xml:space="preserve">STATE: Hiring of vehicle for STC/STDC/Supervisory visits/TA to field activities of field staff; PDY: Vehicle hiring cost of DTO/MOTC/IRL/supervisory visits/TA to field activities by field staff=70000; KKL: Vehicle hiring for supervisory visit by MOTC/field activities of field taff; MHE: ; YNM: </v>
      </c>
      <c r="AB82" s="2724">
        <v>4000</v>
      </c>
      <c r="AC82" s="2724">
        <v>25</v>
      </c>
      <c r="AD82" s="2724">
        <f t="shared" si="51"/>
        <v>100000</v>
      </c>
      <c r="AE82" s="4092" t="s">
        <v>7012</v>
      </c>
      <c r="AF82" s="2724">
        <v>3500</v>
      </c>
      <c r="AG82" s="2724">
        <v>25</v>
      </c>
      <c r="AH82" s="2724">
        <f t="shared" si="52"/>
        <v>87500</v>
      </c>
      <c r="AI82" s="3351" t="s">
        <v>7013</v>
      </c>
      <c r="AJ82" s="2724">
        <v>1000</v>
      </c>
      <c r="AK82" s="2724">
        <v>12</v>
      </c>
      <c r="AL82" s="2724">
        <f t="shared" si="53"/>
        <v>12000</v>
      </c>
      <c r="AM82" s="4094" t="s">
        <v>7014</v>
      </c>
      <c r="AN82" s="2724"/>
      <c r="AO82" s="2724"/>
      <c r="AP82" s="2724"/>
      <c r="AQ82" s="3357"/>
      <c r="AR82" s="1903"/>
      <c r="AS82" s="1903"/>
      <c r="AT82" s="2724">
        <f t="shared" si="55"/>
        <v>0</v>
      </c>
      <c r="AU82" s="2724"/>
      <c r="AV82" s="2724">
        <f t="shared" si="56"/>
        <v>199500</v>
      </c>
      <c r="AW82" s="2724">
        <f t="shared" si="48"/>
        <v>62</v>
      </c>
      <c r="AX82" s="2724">
        <f t="shared" si="49"/>
        <v>3217.7419354838707</v>
      </c>
      <c r="AY82" s="3346" t="str">
        <f t="shared" si="50"/>
        <v xml:space="preserve">STATE: Hiring of vehicle for STC/STDC/Supervisory visits/TA to field activities of field staff; PDY: Vehicle hiring cost of DTO/MOTC/IRL/supervisory visits/TA to field activities by field staff=70000; KKL: Vehicle hiring for supervisory visit by MOTC/field activities of field taff; MHE: ; YNM: </v>
      </c>
      <c r="AZ82" s="3689" t="s">
        <v>3481</v>
      </c>
      <c r="BA82" s="3757" t="s">
        <v>6270</v>
      </c>
      <c r="BB82" s="4977" t="s">
        <v>7323</v>
      </c>
    </row>
    <row r="83" spans="1:55" s="2525" customFormat="1" ht="31.5">
      <c r="A83" s="2517" t="s">
        <v>5008</v>
      </c>
      <c r="B83" s="2531" t="s">
        <v>3483</v>
      </c>
      <c r="C83" s="2531" t="s">
        <v>3485</v>
      </c>
      <c r="D83" s="2545"/>
      <c r="E83" s="2535" t="s">
        <v>4965</v>
      </c>
      <c r="F83" s="1978" t="s">
        <v>4345</v>
      </c>
      <c r="G83" s="2542" t="s">
        <v>4959</v>
      </c>
      <c r="H83" s="2536"/>
      <c r="I83" s="2536"/>
      <c r="J83" s="3757" t="s">
        <v>6275</v>
      </c>
      <c r="K83" s="2536"/>
      <c r="L83" s="2536"/>
      <c r="M83" s="2536"/>
      <c r="N83" s="2536"/>
      <c r="O83" s="2534">
        <f t="shared" si="42"/>
        <v>0</v>
      </c>
      <c r="P83" s="2070">
        <f t="shared" si="34"/>
        <v>0</v>
      </c>
      <c r="Q83" s="1948">
        <f t="shared" si="41"/>
        <v>0</v>
      </c>
      <c r="R83" s="2591">
        <f t="shared" si="57"/>
        <v>0</v>
      </c>
      <c r="S83" s="4881" t="str">
        <f t="shared" si="43"/>
        <v xml:space="preserve">STATE: ; PDY: ; KKL: ; MHE: ; YNM: </v>
      </c>
      <c r="T83" s="3101">
        <f>'Abs9. NVBDCP'!Q122</f>
        <v>0</v>
      </c>
      <c r="U83" s="5591"/>
      <c r="V83" s="2555">
        <f>'Abs9. NVBDCP'!R122</f>
        <v>0</v>
      </c>
      <c r="W83" s="3095"/>
      <c r="X83" s="3095">
        <f t="shared" si="44"/>
        <v>0</v>
      </c>
      <c r="Y83" s="3100">
        <f t="shared" si="45"/>
        <v>0</v>
      </c>
      <c r="Z83" s="3100">
        <f t="shared" si="46"/>
        <v>0</v>
      </c>
      <c r="AA83" s="2537" t="str">
        <f t="shared" si="47"/>
        <v xml:space="preserve">STATE: ; PDY: ; KKL: ; MHE: ; YNM: </v>
      </c>
      <c r="AB83" s="1903"/>
      <c r="AC83" s="1903"/>
      <c r="AD83" s="2724">
        <f t="shared" si="51"/>
        <v>0</v>
      </c>
      <c r="AE83" s="1903"/>
      <c r="AF83" s="1903"/>
      <c r="AG83" s="1903"/>
      <c r="AH83" s="2724">
        <f t="shared" si="52"/>
        <v>0</v>
      </c>
      <c r="AI83" s="1903"/>
      <c r="AJ83" s="1903"/>
      <c r="AK83" s="1903"/>
      <c r="AL83" s="2724">
        <f t="shared" si="53"/>
        <v>0</v>
      </c>
      <c r="AM83" s="1903"/>
      <c r="AN83" s="1903"/>
      <c r="AO83" s="1903"/>
      <c r="AP83" s="2724">
        <f t="shared" si="54"/>
        <v>0</v>
      </c>
      <c r="AQ83" s="1903"/>
      <c r="AR83" s="1903"/>
      <c r="AS83" s="1903"/>
      <c r="AT83" s="2724">
        <f t="shared" si="55"/>
        <v>0</v>
      </c>
      <c r="AU83" s="2724"/>
      <c r="AV83" s="2724">
        <f t="shared" si="56"/>
        <v>0</v>
      </c>
      <c r="AW83" s="2724">
        <f t="shared" si="48"/>
        <v>0</v>
      </c>
      <c r="AX83" s="2724">
        <f t="shared" si="49"/>
        <v>0</v>
      </c>
      <c r="AY83" s="3346" t="str">
        <f t="shared" si="50"/>
        <v xml:space="preserve">STATE: ; PDY: ; KKL: ; MHE: 0; YNM: </v>
      </c>
      <c r="AZ83" s="3689" t="s">
        <v>3483</v>
      </c>
      <c r="BA83" s="3757" t="s">
        <v>6275</v>
      </c>
    </row>
    <row r="84" spans="1:55" s="2525" customFormat="1" ht="94.5">
      <c r="A84" s="2517" t="s">
        <v>5009</v>
      </c>
      <c r="B84" s="2531" t="s">
        <v>3484</v>
      </c>
      <c r="C84" s="2531" t="s">
        <v>3487</v>
      </c>
      <c r="D84" s="2545"/>
      <c r="E84" s="2568" t="s">
        <v>3651</v>
      </c>
      <c r="F84" s="1978" t="s">
        <v>4345</v>
      </c>
      <c r="G84" s="2542" t="s">
        <v>3328</v>
      </c>
      <c r="H84" s="2536"/>
      <c r="I84" s="2536"/>
      <c r="J84" s="3757" t="s">
        <v>6257</v>
      </c>
      <c r="K84" s="2536"/>
      <c r="L84" s="2536"/>
      <c r="M84" s="2536"/>
      <c r="N84" s="2536"/>
      <c r="O84" s="2534">
        <f t="shared" si="42"/>
        <v>12500</v>
      </c>
      <c r="P84" s="2070">
        <f t="shared" si="34"/>
        <v>0.125</v>
      </c>
      <c r="Q84" s="1948">
        <f t="shared" si="41"/>
        <v>4</v>
      </c>
      <c r="R84" s="2591">
        <f t="shared" si="57"/>
        <v>0.5</v>
      </c>
      <c r="S84" s="4881" t="str">
        <f t="shared" si="43"/>
        <v xml:space="preserve">STATE: SVHMU: Cost of travel for supervision and monitoring- Rs.0.50 Lakh; PDY: ; KKL: ; MHE: ; YNM: </v>
      </c>
      <c r="T84" s="3101">
        <f>'Abs12. NVHCP'!Q42</f>
        <v>0</v>
      </c>
      <c r="U84" s="5591"/>
      <c r="V84" s="2555">
        <f>'Abs12. NVHCP'!R42</f>
        <v>0</v>
      </c>
      <c r="W84" s="3095"/>
      <c r="X84" s="3095">
        <f t="shared" si="44"/>
        <v>12500</v>
      </c>
      <c r="Y84" s="3100">
        <f t="shared" si="45"/>
        <v>4</v>
      </c>
      <c r="Z84" s="3100">
        <f t="shared" si="46"/>
        <v>50000</v>
      </c>
      <c r="AA84" s="2537" t="str">
        <f t="shared" si="47"/>
        <v xml:space="preserve">STATE: SVHMU: Cost of travel for supervision and monitoring- Rs.0.50 Lakh; PDY: ; KKL: ; MHE: ; YNM: </v>
      </c>
      <c r="AB84" s="2477">
        <v>12500</v>
      </c>
      <c r="AC84" s="2477">
        <v>4</v>
      </c>
      <c r="AD84" s="2477">
        <f t="shared" si="51"/>
        <v>50000</v>
      </c>
      <c r="AE84" s="2476" t="s">
        <v>7107</v>
      </c>
      <c r="AF84" s="2477"/>
      <c r="AG84" s="2477"/>
      <c r="AH84" s="2477">
        <f t="shared" si="52"/>
        <v>0</v>
      </c>
      <c r="AI84" s="2477"/>
      <c r="AJ84" s="2477"/>
      <c r="AK84" s="2477"/>
      <c r="AL84" s="2477">
        <f t="shared" si="53"/>
        <v>0</v>
      </c>
      <c r="AM84" s="2477"/>
      <c r="AN84" s="2477"/>
      <c r="AO84" s="2477"/>
      <c r="AP84" s="2477">
        <f t="shared" si="54"/>
        <v>0</v>
      </c>
      <c r="AQ84" s="2477"/>
      <c r="AR84" s="1903"/>
      <c r="AS84" s="1903"/>
      <c r="AT84" s="2724">
        <f t="shared" si="55"/>
        <v>0</v>
      </c>
      <c r="AU84" s="2724"/>
      <c r="AV84" s="2724">
        <f t="shared" si="56"/>
        <v>50000</v>
      </c>
      <c r="AW84" s="2724">
        <f t="shared" si="48"/>
        <v>4</v>
      </c>
      <c r="AX84" s="2724">
        <f t="shared" si="49"/>
        <v>12500</v>
      </c>
      <c r="AY84" s="3346" t="str">
        <f t="shared" si="50"/>
        <v xml:space="preserve">STATE: SVHMU: Cost of travel for supervision and monitoring- Rs.0.50 Lakh; PDY: ; KKL: ; MHE: 0; YNM: </v>
      </c>
      <c r="AZ84" s="3689" t="s">
        <v>3484</v>
      </c>
      <c r="BA84" s="3757" t="s">
        <v>6257</v>
      </c>
      <c r="BB84" s="4977" t="s">
        <v>8058</v>
      </c>
    </row>
    <row r="85" spans="1:55" s="2553" customFormat="1" ht="31.5">
      <c r="A85" s="2515" t="s">
        <v>5010</v>
      </c>
      <c r="B85" s="2531" t="s">
        <v>3486</v>
      </c>
      <c r="C85" s="2531" t="s">
        <v>3485</v>
      </c>
      <c r="D85" s="2531" t="s">
        <v>2236</v>
      </c>
      <c r="E85" s="2531" t="s">
        <v>2237</v>
      </c>
      <c r="F85" s="2532"/>
      <c r="G85" s="2531"/>
      <c r="H85" s="2533"/>
      <c r="I85" s="2533"/>
      <c r="J85" s="3758" t="s">
        <v>6276</v>
      </c>
      <c r="K85" s="2533"/>
      <c r="L85" s="2533"/>
      <c r="M85" s="2533"/>
      <c r="N85" s="2533"/>
      <c r="O85" s="2534">
        <f t="shared" si="42"/>
        <v>0</v>
      </c>
      <c r="P85" s="1894"/>
      <c r="Q85" s="1948">
        <f t="shared" si="41"/>
        <v>0</v>
      </c>
      <c r="R85" s="3096">
        <f>R86</f>
        <v>1</v>
      </c>
      <c r="S85" s="4881" t="str">
        <f t="shared" si="43"/>
        <v xml:space="preserve">STATE: ; PDY: ; KKL: ; MHE: ; YNM: </v>
      </c>
      <c r="T85" s="3097"/>
      <c r="U85" s="5591"/>
      <c r="V85" s="3098">
        <f>V86</f>
        <v>0</v>
      </c>
      <c r="W85" s="3102"/>
      <c r="X85" s="3095">
        <f t="shared" si="44"/>
        <v>0</v>
      </c>
      <c r="Y85" s="3100">
        <f t="shared" si="45"/>
        <v>0</v>
      </c>
      <c r="Z85" s="3100">
        <f t="shared" si="46"/>
        <v>0</v>
      </c>
      <c r="AA85" s="2537" t="str">
        <f t="shared" si="47"/>
        <v xml:space="preserve">STATE: ; PDY: ; KKL: ; MHE: ; YNM: </v>
      </c>
      <c r="AB85" s="1903"/>
      <c r="AC85" s="1903"/>
      <c r="AD85" s="2724">
        <f t="shared" si="51"/>
        <v>0</v>
      </c>
      <c r="AE85" s="1903"/>
      <c r="AF85" s="1903"/>
      <c r="AG85" s="1903"/>
      <c r="AH85" s="2724">
        <f t="shared" si="52"/>
        <v>0</v>
      </c>
      <c r="AI85" s="1903"/>
      <c r="AJ85" s="1903"/>
      <c r="AK85" s="1903"/>
      <c r="AL85" s="2724">
        <f t="shared" si="53"/>
        <v>0</v>
      </c>
      <c r="AM85" s="1903"/>
      <c r="AN85" s="1903"/>
      <c r="AO85" s="1903"/>
      <c r="AP85" s="2724">
        <f t="shared" si="54"/>
        <v>0</v>
      </c>
      <c r="AQ85" s="1903"/>
      <c r="AR85" s="1903"/>
      <c r="AS85" s="1903"/>
      <c r="AT85" s="2724">
        <f t="shared" si="55"/>
        <v>0</v>
      </c>
      <c r="AU85" s="2724"/>
      <c r="AV85" s="2724">
        <f t="shared" si="56"/>
        <v>0</v>
      </c>
      <c r="AW85" s="2724">
        <f t="shared" si="48"/>
        <v>0</v>
      </c>
      <c r="AX85" s="2724">
        <f t="shared" si="49"/>
        <v>0</v>
      </c>
      <c r="AY85" s="3346" t="str">
        <f t="shared" si="50"/>
        <v xml:space="preserve">STATE: ; PDY: ; KKL: ; MHE: 0; YNM: </v>
      </c>
      <c r="AZ85" s="3689" t="s">
        <v>3486</v>
      </c>
      <c r="BA85" s="3758" t="s">
        <v>6276</v>
      </c>
    </row>
    <row r="86" spans="1:55" s="2525" customFormat="1" ht="47.25">
      <c r="A86" s="2517" t="s">
        <v>5162</v>
      </c>
      <c r="B86" s="2531" t="s">
        <v>4596</v>
      </c>
      <c r="C86" s="2531" t="s">
        <v>3489</v>
      </c>
      <c r="D86" s="2535" t="s">
        <v>2238</v>
      </c>
      <c r="E86" s="2535" t="s">
        <v>3992</v>
      </c>
      <c r="F86" s="2543" t="s">
        <v>85</v>
      </c>
      <c r="G86" s="2542" t="s">
        <v>3663</v>
      </c>
      <c r="H86" s="2536"/>
      <c r="I86" s="2536"/>
      <c r="J86" s="3758" t="s">
        <v>6276</v>
      </c>
      <c r="K86" s="2536"/>
      <c r="L86" s="2536"/>
      <c r="M86" s="2536"/>
      <c r="N86" s="2536"/>
      <c r="O86" s="2534">
        <f t="shared" si="42"/>
        <v>10000</v>
      </c>
      <c r="P86" s="2070">
        <f>O86/100000</f>
        <v>0.1</v>
      </c>
      <c r="Q86" s="1948">
        <f t="shared" si="41"/>
        <v>10</v>
      </c>
      <c r="R86" s="2591">
        <f>P86*Q86</f>
        <v>1</v>
      </c>
      <c r="S86" s="4881" t="str">
        <f t="shared" si="43"/>
        <v xml:space="preserve">STATE: for field visits; PDY: ; KKL: ; MHE: ; YNM: </v>
      </c>
      <c r="T86" s="3101">
        <f>'Abs18. NTCP'!Q30</f>
        <v>0</v>
      </c>
      <c r="U86" s="5591"/>
      <c r="V86" s="2555">
        <f>'Abs18. NTCP'!R30</f>
        <v>0</v>
      </c>
      <c r="W86" s="3095"/>
      <c r="X86" s="3095">
        <f t="shared" si="44"/>
        <v>10000</v>
      </c>
      <c r="Y86" s="3100">
        <f t="shared" si="45"/>
        <v>10</v>
      </c>
      <c r="Z86" s="3100">
        <f t="shared" si="46"/>
        <v>100000</v>
      </c>
      <c r="AA86" s="2537" t="str">
        <f t="shared" si="47"/>
        <v xml:space="preserve">STATE: for field visits; PDY: ; KKL: ; MHE: ; YNM: </v>
      </c>
      <c r="AB86" s="2477">
        <v>10000</v>
      </c>
      <c r="AC86" s="2477">
        <v>10</v>
      </c>
      <c r="AD86" s="2477">
        <f t="shared" si="51"/>
        <v>100000</v>
      </c>
      <c r="AE86" s="2569" t="s">
        <v>7032</v>
      </c>
      <c r="AF86" s="2477"/>
      <c r="AG86" s="2477"/>
      <c r="AH86" s="2477">
        <f t="shared" si="52"/>
        <v>0</v>
      </c>
      <c r="AI86" s="2477"/>
      <c r="AJ86" s="2477"/>
      <c r="AK86" s="2477"/>
      <c r="AL86" s="2477">
        <f t="shared" si="53"/>
        <v>0</v>
      </c>
      <c r="AM86" s="2477"/>
      <c r="AN86" s="2477"/>
      <c r="AO86" s="2477"/>
      <c r="AP86" s="2477">
        <f t="shared" si="54"/>
        <v>0</v>
      </c>
      <c r="AQ86" s="2477"/>
      <c r="AR86" s="2477"/>
      <c r="AS86" s="2477"/>
      <c r="AT86" s="2477">
        <f t="shared" si="55"/>
        <v>0</v>
      </c>
      <c r="AU86" s="2477"/>
      <c r="AV86" s="2724">
        <f t="shared" si="56"/>
        <v>100000</v>
      </c>
      <c r="AW86" s="2724">
        <f t="shared" si="48"/>
        <v>10</v>
      </c>
      <c r="AX86" s="2724">
        <f t="shared" si="49"/>
        <v>10000</v>
      </c>
      <c r="AY86" s="3346" t="str">
        <f t="shared" si="50"/>
        <v xml:space="preserve">STATE: for field visits; PDY: ; KKL: ; MHE: 0; YNM: </v>
      </c>
      <c r="AZ86" s="3689" t="s">
        <v>4596</v>
      </c>
      <c r="BA86" s="3758" t="s">
        <v>6276</v>
      </c>
      <c r="BB86" s="4977" t="s">
        <v>8171</v>
      </c>
    </row>
    <row r="87" spans="1:55" s="2525" customFormat="1" ht="47.25">
      <c r="A87" s="2517" t="s">
        <v>5011</v>
      </c>
      <c r="B87" s="2531" t="s">
        <v>3488</v>
      </c>
      <c r="C87" s="2531" t="s">
        <v>3490</v>
      </c>
      <c r="D87" s="2535" t="s">
        <v>2239</v>
      </c>
      <c r="E87" s="2535" t="s">
        <v>2240</v>
      </c>
      <c r="F87" s="2543" t="s">
        <v>85</v>
      </c>
      <c r="G87" s="2542" t="s">
        <v>3665</v>
      </c>
      <c r="H87" s="2536"/>
      <c r="I87" s="2536"/>
      <c r="J87" s="3757" t="s">
        <v>6268</v>
      </c>
      <c r="K87" s="2536"/>
      <c r="L87" s="2536"/>
      <c r="M87" s="2536"/>
      <c r="N87" s="2536"/>
      <c r="O87" s="2534">
        <f t="shared" si="42"/>
        <v>500000</v>
      </c>
      <c r="P87" s="2070">
        <f>O87/100000</f>
        <v>5</v>
      </c>
      <c r="Q87" s="1948">
        <f t="shared" si="41"/>
        <v>1</v>
      </c>
      <c r="R87" s="2591">
        <f>P87*Q87</f>
        <v>5</v>
      </c>
      <c r="S87" s="4881" t="str">
        <f t="shared" si="43"/>
        <v xml:space="preserve">STATE:  Rs. 5 Lakhs * 1 State NCD Cell; PDY: ; KKL: ; MHE: ; YNM: </v>
      </c>
      <c r="T87" s="3101">
        <f>'Abs19. NPCDCS'!Q65</f>
        <v>0</v>
      </c>
      <c r="U87" s="5591"/>
      <c r="V87" s="2555">
        <f>'Abs19. NPCDCS'!R65</f>
        <v>0</v>
      </c>
      <c r="W87" s="3095"/>
      <c r="X87" s="3095">
        <f t="shared" si="44"/>
        <v>500000</v>
      </c>
      <c r="Y87" s="3100">
        <f t="shared" si="45"/>
        <v>1</v>
      </c>
      <c r="Z87" s="3100">
        <f t="shared" si="46"/>
        <v>500000</v>
      </c>
      <c r="AA87" s="2537" t="str">
        <f t="shared" si="47"/>
        <v xml:space="preserve">STATE:  Rs. 5 Lakhs * 1 State NCD Cell; PDY: ; KKL: ; MHE: ; YNM: </v>
      </c>
      <c r="AB87" s="2477">
        <v>500000</v>
      </c>
      <c r="AC87" s="2477">
        <v>1</v>
      </c>
      <c r="AD87" s="2477">
        <f>AB87*AC87</f>
        <v>500000</v>
      </c>
      <c r="AE87" s="2569" t="s">
        <v>6823</v>
      </c>
      <c r="AF87" s="2477"/>
      <c r="AG87" s="2477"/>
      <c r="AH87" s="2477">
        <f>AF87*AG87</f>
        <v>0</v>
      </c>
      <c r="AI87" s="2477"/>
      <c r="AJ87" s="2477"/>
      <c r="AK87" s="2477"/>
      <c r="AL87" s="2477">
        <f>AJ87*AK87</f>
        <v>0</v>
      </c>
      <c r="AM87" s="2477"/>
      <c r="AN87" s="2477"/>
      <c r="AO87" s="2477"/>
      <c r="AP87" s="2477">
        <f>AN87*AO87</f>
        <v>0</v>
      </c>
      <c r="AQ87" s="2477"/>
      <c r="AR87" s="2477"/>
      <c r="AS87" s="2477"/>
      <c r="AT87" s="2477">
        <f>AR87*AS87</f>
        <v>0</v>
      </c>
      <c r="AU87" s="2477"/>
      <c r="AV87" s="2724">
        <f t="shared" si="56"/>
        <v>500000</v>
      </c>
      <c r="AW87" s="2724">
        <f t="shared" si="48"/>
        <v>1</v>
      </c>
      <c r="AX87" s="2724">
        <f t="shared" si="49"/>
        <v>500000</v>
      </c>
      <c r="AY87" s="3346" t="str">
        <f t="shared" si="50"/>
        <v xml:space="preserve">STATE:  Rs. 5 Lakhs * 1 State NCD Cell; PDY: ; KKL: ; MHE: 0; YNM: </v>
      </c>
      <c r="AZ87" s="3689" t="s">
        <v>3488</v>
      </c>
      <c r="BA87" s="4941" t="s">
        <v>6268</v>
      </c>
      <c r="BB87" s="4977" t="s">
        <v>8193</v>
      </c>
    </row>
    <row r="88" spans="1:55" s="2525" customFormat="1" ht="31.5">
      <c r="A88" s="2517" t="s">
        <v>4808</v>
      </c>
      <c r="B88" s="2531" t="s">
        <v>4478</v>
      </c>
      <c r="C88" s="2531"/>
      <c r="D88" s="2545"/>
      <c r="E88" s="2535" t="s">
        <v>4479</v>
      </c>
      <c r="F88" s="1888" t="s">
        <v>4345</v>
      </c>
      <c r="G88" s="2542" t="s">
        <v>4477</v>
      </c>
      <c r="H88" s="2536"/>
      <c r="I88" s="2536"/>
      <c r="J88" s="3757" t="s">
        <v>6259</v>
      </c>
      <c r="K88" s="2536"/>
      <c r="L88" s="2536"/>
      <c r="M88" s="2536"/>
      <c r="N88" s="2536"/>
      <c r="O88" s="2534">
        <f t="shared" si="42"/>
        <v>0</v>
      </c>
      <c r="P88" s="2070">
        <f>O88/100000</f>
        <v>0</v>
      </c>
      <c r="Q88" s="1948">
        <f t="shared" si="41"/>
        <v>0</v>
      </c>
      <c r="R88" s="2591">
        <f>P88*Q88</f>
        <v>0</v>
      </c>
      <c r="S88" s="4881" t="str">
        <f t="shared" si="43"/>
        <v xml:space="preserve">STATE: ; PDY: ; KKL: ; MHE: ; YNM: </v>
      </c>
      <c r="T88" s="3101">
        <f>'Abs14. PPCL'!Q17</f>
        <v>0</v>
      </c>
      <c r="U88" s="5591"/>
      <c r="V88" s="2555">
        <f>'Abs14. PPCL'!R17</f>
        <v>0</v>
      </c>
      <c r="W88" s="3095"/>
      <c r="X88" s="3095">
        <f t="shared" si="44"/>
        <v>0</v>
      </c>
      <c r="Y88" s="3100">
        <f t="shared" si="45"/>
        <v>0</v>
      </c>
      <c r="Z88" s="3100">
        <f t="shared" si="46"/>
        <v>0</v>
      </c>
      <c r="AA88" s="2537" t="str">
        <f t="shared" si="47"/>
        <v xml:space="preserve">STATE: ; PDY: ; KKL: ; MHE: ; YNM: </v>
      </c>
      <c r="AB88" s="1903"/>
      <c r="AC88" s="1903"/>
      <c r="AD88" s="2724">
        <f t="shared" si="51"/>
        <v>0</v>
      </c>
      <c r="AE88" s="1903"/>
      <c r="AF88" s="1903"/>
      <c r="AG88" s="1903"/>
      <c r="AH88" s="2724">
        <f t="shared" si="52"/>
        <v>0</v>
      </c>
      <c r="AI88" s="1903"/>
      <c r="AJ88" s="1903"/>
      <c r="AK88" s="1903"/>
      <c r="AL88" s="2724">
        <f t="shared" si="53"/>
        <v>0</v>
      </c>
      <c r="AM88" s="1903"/>
      <c r="AN88" s="1903"/>
      <c r="AO88" s="1903"/>
      <c r="AP88" s="2724">
        <f t="shared" si="54"/>
        <v>0</v>
      </c>
      <c r="AQ88" s="1903"/>
      <c r="AR88" s="1903"/>
      <c r="AS88" s="1903"/>
      <c r="AT88" s="2724">
        <f t="shared" si="55"/>
        <v>0</v>
      </c>
      <c r="AU88" s="2724"/>
      <c r="AV88" s="2724">
        <f t="shared" si="56"/>
        <v>0</v>
      </c>
      <c r="AW88" s="2724">
        <f t="shared" si="48"/>
        <v>0</v>
      </c>
      <c r="AX88" s="2724">
        <f t="shared" si="49"/>
        <v>0</v>
      </c>
      <c r="AY88" s="3346" t="str">
        <f t="shared" si="50"/>
        <v xml:space="preserve">STATE: ; PDY: ; KKL: ; MHE: 0; YNM: </v>
      </c>
      <c r="AZ88" s="3689" t="s">
        <v>4478</v>
      </c>
      <c r="BA88" s="3757" t="s">
        <v>6259</v>
      </c>
    </row>
    <row r="89" spans="1:55" s="2525" customFormat="1" ht="45">
      <c r="A89" s="2517" t="s">
        <v>5012</v>
      </c>
      <c r="B89" s="2531" t="s">
        <v>4597</v>
      </c>
      <c r="C89" s="2531" t="s">
        <v>3491</v>
      </c>
      <c r="D89" s="2545"/>
      <c r="E89" s="2570" t="s">
        <v>307</v>
      </c>
      <c r="F89" s="1886" t="s">
        <v>70</v>
      </c>
      <c r="G89" s="2542" t="s">
        <v>3321</v>
      </c>
      <c r="H89" s="2571"/>
      <c r="I89" s="2547"/>
      <c r="J89" s="3757" t="s">
        <v>6212</v>
      </c>
      <c r="K89" s="2547"/>
      <c r="L89" s="2547"/>
      <c r="M89" s="2547"/>
      <c r="N89" s="2547"/>
      <c r="O89" s="2534">
        <f t="shared" si="42"/>
        <v>0</v>
      </c>
      <c r="P89" s="2070">
        <f>O89/100000</f>
        <v>0</v>
      </c>
      <c r="Q89" s="1948">
        <f t="shared" si="41"/>
        <v>0</v>
      </c>
      <c r="R89" s="3655">
        <f>P89*Q89</f>
        <v>0</v>
      </c>
      <c r="S89" s="4881" t="str">
        <f t="shared" si="43"/>
        <v xml:space="preserve">STATE: ; PDY: ; KKL: ; MHE: ; YNM: </v>
      </c>
      <c r="T89" s="3099"/>
      <c r="U89" s="5591"/>
      <c r="V89" s="2573"/>
      <c r="W89" s="3095"/>
      <c r="X89" s="3095">
        <f t="shared" si="44"/>
        <v>0</v>
      </c>
      <c r="Y89" s="3100">
        <f t="shared" si="45"/>
        <v>0</v>
      </c>
      <c r="Z89" s="3100">
        <f t="shared" si="46"/>
        <v>0</v>
      </c>
      <c r="AA89" s="2537" t="str">
        <f t="shared" si="47"/>
        <v xml:space="preserve">STATE: ; PDY: ; KKL: ; MHE: ; YNM: </v>
      </c>
      <c r="AB89" s="1903"/>
      <c r="AC89" s="1903"/>
      <c r="AD89" s="2724">
        <f t="shared" si="51"/>
        <v>0</v>
      </c>
      <c r="AE89" s="1903"/>
      <c r="AF89" s="1903"/>
      <c r="AG89" s="1903"/>
      <c r="AH89" s="2724">
        <f t="shared" si="52"/>
        <v>0</v>
      </c>
      <c r="AI89" s="1903"/>
      <c r="AJ89" s="1903"/>
      <c r="AK89" s="1903"/>
      <c r="AL89" s="2724">
        <f t="shared" si="53"/>
        <v>0</v>
      </c>
      <c r="AM89" s="1903"/>
      <c r="AN89" s="1903"/>
      <c r="AO89" s="1903"/>
      <c r="AP89" s="2724">
        <f t="shared" si="54"/>
        <v>0</v>
      </c>
      <c r="AQ89" s="1903"/>
      <c r="AR89" s="1903"/>
      <c r="AS89" s="1903"/>
      <c r="AT89" s="2724">
        <f t="shared" si="55"/>
        <v>0</v>
      </c>
      <c r="AU89" s="2724"/>
      <c r="AV89" s="2724">
        <f t="shared" si="56"/>
        <v>0</v>
      </c>
      <c r="AW89" s="2724">
        <f t="shared" si="48"/>
        <v>0</v>
      </c>
      <c r="AX89" s="2724">
        <f t="shared" si="49"/>
        <v>0</v>
      </c>
      <c r="AY89" s="3346" t="str">
        <f t="shared" si="50"/>
        <v xml:space="preserve">STATE: ; PDY: ; KKL: ; MHE: 0; YNM: </v>
      </c>
      <c r="AZ89" s="3689" t="s">
        <v>4597</v>
      </c>
      <c r="BA89" s="3757" t="s">
        <v>6212</v>
      </c>
    </row>
    <row r="90" spans="1:55" s="2525" customFormat="1" ht="45">
      <c r="A90" s="2517">
        <v>2</v>
      </c>
      <c r="B90" s="2531" t="s">
        <v>3492</v>
      </c>
      <c r="C90" s="2531" t="s">
        <v>3493</v>
      </c>
      <c r="D90" s="2531"/>
      <c r="E90" s="2531" t="s">
        <v>2241</v>
      </c>
      <c r="F90" s="2532"/>
      <c r="G90" s="2531"/>
      <c r="H90" s="2533"/>
      <c r="I90" s="2533"/>
      <c r="J90" s="3757" t="s">
        <v>6212</v>
      </c>
      <c r="K90" s="2533"/>
      <c r="L90" s="2533"/>
      <c r="M90" s="2533"/>
      <c r="N90" s="2533"/>
      <c r="O90" s="2534">
        <f t="shared" si="42"/>
        <v>0</v>
      </c>
      <c r="P90" s="1894"/>
      <c r="Q90" s="1948">
        <f t="shared" si="41"/>
        <v>0</v>
      </c>
      <c r="R90" s="3096">
        <f>SUM(R91:R92)</f>
        <v>0</v>
      </c>
      <c r="S90" s="4881"/>
      <c r="T90" s="3097"/>
      <c r="U90" s="5591"/>
      <c r="V90" s="3098">
        <f>SUM(V91:V92)</f>
        <v>0</v>
      </c>
      <c r="W90" s="3095"/>
      <c r="X90" s="3095"/>
      <c r="Y90" s="3100"/>
      <c r="Z90" s="3096">
        <f>SUM(Z91:Z92)</f>
        <v>0</v>
      </c>
      <c r="AA90" s="2537"/>
      <c r="AB90" s="1903"/>
      <c r="AC90" s="1903"/>
      <c r="AD90" s="1894">
        <f>SUM(AD91:AD92)</f>
        <v>0</v>
      </c>
      <c r="AE90" s="1903"/>
      <c r="AF90" s="1903"/>
      <c r="AG90" s="1903"/>
      <c r="AH90" s="1894">
        <f>SUM(AH91:AH92)</f>
        <v>0</v>
      </c>
      <c r="AI90" s="1903"/>
      <c r="AJ90" s="1903"/>
      <c r="AK90" s="1903"/>
      <c r="AL90" s="1894">
        <f>SUM(AL91:AL92)</f>
        <v>0</v>
      </c>
      <c r="AM90" s="1903"/>
      <c r="AN90" s="1903"/>
      <c r="AO90" s="1903"/>
      <c r="AP90" s="1894">
        <f>SUM(AP91:AP92)</f>
        <v>0</v>
      </c>
      <c r="AQ90" s="1903"/>
      <c r="AR90" s="1903"/>
      <c r="AS90" s="1903"/>
      <c r="AT90" s="1894">
        <f>SUM(AT91:AT92)</f>
        <v>0</v>
      </c>
      <c r="AU90" s="2724"/>
      <c r="AV90" s="1894">
        <f>SUM(AV91:AV92)</f>
        <v>0</v>
      </c>
      <c r="AW90" s="2724"/>
      <c r="AX90" s="2724"/>
      <c r="AY90" s="3346"/>
      <c r="AZ90" s="3689" t="s">
        <v>3492</v>
      </c>
      <c r="BA90" s="3757" t="s">
        <v>6212</v>
      </c>
    </row>
    <row r="91" spans="1:55" s="2525" customFormat="1" ht="96" customHeight="1">
      <c r="A91" s="2517" t="s">
        <v>4913</v>
      </c>
      <c r="B91" s="2531" t="s">
        <v>3494</v>
      </c>
      <c r="C91" s="2531" t="s">
        <v>3495</v>
      </c>
      <c r="D91" s="2535" t="s">
        <v>2242</v>
      </c>
      <c r="E91" s="2535" t="s">
        <v>2243</v>
      </c>
      <c r="F91" s="1978" t="s">
        <v>4345</v>
      </c>
      <c r="G91" s="2542" t="s">
        <v>4959</v>
      </c>
      <c r="H91" s="2536"/>
      <c r="I91" s="2536"/>
      <c r="J91" s="3757" t="s">
        <v>6252</v>
      </c>
      <c r="K91" s="2536"/>
      <c r="L91" s="2536"/>
      <c r="M91" s="2536"/>
      <c r="N91" s="2536"/>
      <c r="O91" s="2534">
        <f t="shared" si="42"/>
        <v>0</v>
      </c>
      <c r="P91" s="2070">
        <f>O91/100000</f>
        <v>0</v>
      </c>
      <c r="Q91" s="1948">
        <f t="shared" si="41"/>
        <v>0</v>
      </c>
      <c r="R91" s="2591">
        <f>P91*Q91</f>
        <v>0</v>
      </c>
      <c r="S91" s="4881" t="str">
        <f t="shared" si="43"/>
        <v xml:space="preserve">STATE: ; PDY: ; KKL: ; MHE: ; YNM: </v>
      </c>
      <c r="T91" s="3101">
        <f>'Abs9. NVBDCP'!Q123</f>
        <v>0</v>
      </c>
      <c r="U91" s="5591"/>
      <c r="V91" s="2555">
        <f>'Abs9. NVBDCP'!R123</f>
        <v>0</v>
      </c>
      <c r="W91" s="3095"/>
      <c r="X91" s="3095">
        <f t="shared" si="44"/>
        <v>0</v>
      </c>
      <c r="Y91" s="3100">
        <f t="shared" si="45"/>
        <v>0</v>
      </c>
      <c r="Z91" s="3100">
        <f t="shared" si="46"/>
        <v>0</v>
      </c>
      <c r="AA91" s="2537" t="str">
        <f t="shared" si="47"/>
        <v xml:space="preserve">STATE: ; PDY: ; KKL: ; MHE: ; YNM: </v>
      </c>
      <c r="AB91" s="2477"/>
      <c r="AC91" s="2477"/>
      <c r="AD91" s="2477">
        <f>AB91*AC91</f>
        <v>0</v>
      </c>
      <c r="AE91" s="2476"/>
      <c r="AF91" s="2477"/>
      <c r="AG91" s="2477"/>
      <c r="AH91" s="2477">
        <f>AF91*AG91</f>
        <v>0</v>
      </c>
      <c r="AI91" s="2477"/>
      <c r="AJ91" s="2477"/>
      <c r="AK91" s="2477"/>
      <c r="AL91" s="2477">
        <f>AJ91*AK91</f>
        <v>0</v>
      </c>
      <c r="AM91" s="2477"/>
      <c r="AN91" s="2477"/>
      <c r="AO91" s="2477"/>
      <c r="AP91" s="2477">
        <f>AN91*AO91</f>
        <v>0</v>
      </c>
      <c r="AQ91" s="2477"/>
      <c r="AR91" s="2477"/>
      <c r="AS91" s="2477"/>
      <c r="AT91" s="2477">
        <f>AR91*AS91</f>
        <v>0</v>
      </c>
      <c r="AU91" s="2477"/>
      <c r="AV91" s="2724">
        <f t="shared" si="56"/>
        <v>0</v>
      </c>
      <c r="AW91" s="2724">
        <f t="shared" si="48"/>
        <v>0</v>
      </c>
      <c r="AX91" s="2724">
        <f t="shared" si="49"/>
        <v>0</v>
      </c>
      <c r="AY91" s="3346" t="str">
        <f t="shared" si="50"/>
        <v xml:space="preserve">STATE: ; PDY: ; KKL: ; MHE: 0; YNM: </v>
      </c>
      <c r="AZ91" s="3689" t="s">
        <v>3494</v>
      </c>
      <c r="BA91" s="3757" t="s">
        <v>6252</v>
      </c>
    </row>
    <row r="92" spans="1:55" s="2525" customFormat="1" ht="45">
      <c r="A92" s="2517" t="s">
        <v>4914</v>
      </c>
      <c r="B92" s="2531" t="s">
        <v>3496</v>
      </c>
      <c r="C92" s="2531" t="s">
        <v>3497</v>
      </c>
      <c r="D92" s="2545"/>
      <c r="E92" s="2570" t="s">
        <v>307</v>
      </c>
      <c r="F92" s="1886" t="s">
        <v>70</v>
      </c>
      <c r="G92" s="2542" t="s">
        <v>3321</v>
      </c>
      <c r="H92" s="2571"/>
      <c r="I92" s="2547"/>
      <c r="J92" s="3757" t="s">
        <v>6212</v>
      </c>
      <c r="K92" s="2547"/>
      <c r="L92" s="2547"/>
      <c r="M92" s="2547"/>
      <c r="N92" s="2547"/>
      <c r="O92" s="2534">
        <f t="shared" si="42"/>
        <v>0</v>
      </c>
      <c r="P92" s="2070">
        <f>O92/100000</f>
        <v>0</v>
      </c>
      <c r="Q92" s="1948">
        <f t="shared" si="41"/>
        <v>0</v>
      </c>
      <c r="R92" s="3655">
        <f>P92*Q92</f>
        <v>0</v>
      </c>
      <c r="S92" s="4881" t="str">
        <f t="shared" si="43"/>
        <v xml:space="preserve">STATE: ; PDY: ; KKL: ; MHE: ; YNM: </v>
      </c>
      <c r="T92" s="3099"/>
      <c r="U92" s="5591"/>
      <c r="V92" s="2573"/>
      <c r="W92" s="3095"/>
      <c r="X92" s="3095">
        <f t="shared" si="44"/>
        <v>0</v>
      </c>
      <c r="Y92" s="3100">
        <f t="shared" si="45"/>
        <v>0</v>
      </c>
      <c r="Z92" s="3100">
        <f t="shared" si="46"/>
        <v>0</v>
      </c>
      <c r="AA92" s="2537" t="str">
        <f t="shared" si="47"/>
        <v xml:space="preserve">STATE: ; PDY: ; KKL: ; MHE: ; YNM: </v>
      </c>
      <c r="AB92" s="1903"/>
      <c r="AC92" s="1903"/>
      <c r="AD92" s="2724">
        <f t="shared" si="51"/>
        <v>0</v>
      </c>
      <c r="AE92" s="1903"/>
      <c r="AF92" s="1903"/>
      <c r="AG92" s="1903"/>
      <c r="AH92" s="2724">
        <f t="shared" si="52"/>
        <v>0</v>
      </c>
      <c r="AI92" s="1903"/>
      <c r="AJ92" s="1903"/>
      <c r="AK92" s="1903"/>
      <c r="AL92" s="2724">
        <f t="shared" si="53"/>
        <v>0</v>
      </c>
      <c r="AM92" s="1903"/>
      <c r="AN92" s="1903"/>
      <c r="AO92" s="1903"/>
      <c r="AP92" s="2724">
        <f t="shared" si="54"/>
        <v>0</v>
      </c>
      <c r="AQ92" s="1903"/>
      <c r="AR92" s="1903"/>
      <c r="AS92" s="1903"/>
      <c r="AT92" s="2724">
        <f t="shared" si="55"/>
        <v>0</v>
      </c>
      <c r="AU92" s="2724"/>
      <c r="AV92" s="2724">
        <f t="shared" si="56"/>
        <v>0</v>
      </c>
      <c r="AW92" s="2724">
        <f t="shared" si="48"/>
        <v>0</v>
      </c>
      <c r="AX92" s="2724">
        <f t="shared" si="49"/>
        <v>0</v>
      </c>
      <c r="AY92" s="3346" t="str">
        <f t="shared" si="50"/>
        <v xml:space="preserve">STATE: ; PDY: ; KKL: ; MHE: 0; YNM: </v>
      </c>
      <c r="AZ92" s="3689" t="s">
        <v>3496</v>
      </c>
      <c r="BA92" s="3757" t="s">
        <v>6212</v>
      </c>
    </row>
    <row r="93" spans="1:55" s="2525" customFormat="1" ht="45">
      <c r="A93" s="2517">
        <v>3</v>
      </c>
      <c r="B93" s="2531" t="s">
        <v>3498</v>
      </c>
      <c r="C93" s="2531" t="s">
        <v>3499</v>
      </c>
      <c r="D93" s="2531"/>
      <c r="E93" s="2531" t="s">
        <v>2244</v>
      </c>
      <c r="F93" s="2532"/>
      <c r="G93" s="2531"/>
      <c r="H93" s="2533"/>
      <c r="I93" s="2533"/>
      <c r="J93" s="3757" t="s">
        <v>6212</v>
      </c>
      <c r="K93" s="2533"/>
      <c r="L93" s="2533"/>
      <c r="M93" s="2533"/>
      <c r="N93" s="2533"/>
      <c r="O93" s="2534">
        <f t="shared" si="42"/>
        <v>0</v>
      </c>
      <c r="P93" s="1894"/>
      <c r="Q93" s="1948">
        <f t="shared" si="41"/>
        <v>0</v>
      </c>
      <c r="R93" s="3096">
        <f>SUM(R94:R109)</f>
        <v>25.850280000000001</v>
      </c>
      <c r="S93" s="4881">
        <f t="shared" si="43"/>
        <v>0</v>
      </c>
      <c r="T93" s="3097"/>
      <c r="U93" s="5591"/>
      <c r="V93" s="3098">
        <f>SUM(V94:V109)</f>
        <v>0</v>
      </c>
      <c r="W93" s="3095"/>
      <c r="X93" s="3095"/>
      <c r="Y93" s="3100"/>
      <c r="Z93" s="3096">
        <f>SUM(Z94:Z109)</f>
        <v>2585028</v>
      </c>
      <c r="AA93" s="2537"/>
      <c r="AB93" s="1903"/>
      <c r="AC93" s="1903"/>
      <c r="AD93" s="1894">
        <f>SUM(AD94:AD109)</f>
        <v>100000</v>
      </c>
      <c r="AE93" s="1903"/>
      <c r="AF93" s="1903"/>
      <c r="AG93" s="1903"/>
      <c r="AH93" s="1894">
        <f>SUM(AH94:AH109)</f>
        <v>1510008</v>
      </c>
      <c r="AI93" s="1903"/>
      <c r="AJ93" s="1903"/>
      <c r="AK93" s="1903"/>
      <c r="AL93" s="1894">
        <f>SUM(AL94:AL109)</f>
        <v>430008</v>
      </c>
      <c r="AM93" s="1903"/>
      <c r="AN93" s="1903"/>
      <c r="AO93" s="1903"/>
      <c r="AP93" s="1894">
        <f>SUM(AP94:AP109)</f>
        <v>275008</v>
      </c>
      <c r="AQ93" s="1903"/>
      <c r="AR93" s="1903"/>
      <c r="AS93" s="1903"/>
      <c r="AT93" s="1894">
        <f>SUM(AT94:AT109)</f>
        <v>270004</v>
      </c>
      <c r="AU93" s="2724"/>
      <c r="AV93" s="1894">
        <f>SUM(AV94:AV109)</f>
        <v>2585028</v>
      </c>
      <c r="AW93" s="2724"/>
      <c r="AX93" s="2724"/>
      <c r="AY93" s="3346"/>
      <c r="AZ93" s="3689" t="s">
        <v>3498</v>
      </c>
      <c r="BA93" s="3757" t="s">
        <v>6212</v>
      </c>
    </row>
    <row r="94" spans="1:55" s="2525" customFormat="1" ht="47.25">
      <c r="A94" s="2517" t="s">
        <v>4913</v>
      </c>
      <c r="B94" s="2531" t="s">
        <v>3500</v>
      </c>
      <c r="C94" s="2531" t="s">
        <v>3501</v>
      </c>
      <c r="D94" s="2545" t="s">
        <v>1356</v>
      </c>
      <c r="E94" s="2545" t="s">
        <v>2245</v>
      </c>
      <c r="F94" s="2564" t="s">
        <v>90</v>
      </c>
      <c r="G94" s="2552" t="s">
        <v>3657</v>
      </c>
      <c r="H94" s="2547"/>
      <c r="I94" s="2533"/>
      <c r="J94" s="3757" t="s">
        <v>6277</v>
      </c>
      <c r="K94" s="2533"/>
      <c r="L94" s="2533"/>
      <c r="M94" s="2533"/>
      <c r="N94" s="2533"/>
      <c r="O94" s="2534">
        <f t="shared" si="42"/>
        <v>0</v>
      </c>
      <c r="P94" s="2070">
        <f t="shared" ref="P94:P109" si="58">O94/100000</f>
        <v>0</v>
      </c>
      <c r="Q94" s="1948">
        <f t="shared" si="41"/>
        <v>0</v>
      </c>
      <c r="R94" s="3655">
        <f t="shared" ref="R94:R103" si="59">P94*Q94</f>
        <v>0</v>
      </c>
      <c r="S94" s="4881" t="str">
        <f t="shared" si="43"/>
        <v xml:space="preserve">STATE: ; PDY: ; KKL: ; MHE: ; YNM: </v>
      </c>
      <c r="T94" s="3101">
        <f>'Ab1. RMNCH+A'!Q468</f>
        <v>0</v>
      </c>
      <c r="U94" s="5591"/>
      <c r="V94" s="3098">
        <f>'Ab1. RMNCH+A'!R468</f>
        <v>0</v>
      </c>
      <c r="W94" s="3095"/>
      <c r="X94" s="3095">
        <f t="shared" si="44"/>
        <v>0</v>
      </c>
      <c r="Y94" s="3100">
        <f t="shared" si="45"/>
        <v>0</v>
      </c>
      <c r="Z94" s="3100">
        <f t="shared" si="46"/>
        <v>0</v>
      </c>
      <c r="AA94" s="2537" t="str">
        <f t="shared" si="47"/>
        <v xml:space="preserve">STATE: ; PDY: ; KKL: ; MHE: ; YNM: </v>
      </c>
      <c r="AB94" s="1903"/>
      <c r="AC94" s="1903"/>
      <c r="AD94" s="2724">
        <f t="shared" si="51"/>
        <v>0</v>
      </c>
      <c r="AE94" s="1903"/>
      <c r="AF94" s="1903"/>
      <c r="AG94" s="1903"/>
      <c r="AH94" s="2724">
        <f t="shared" si="52"/>
        <v>0</v>
      </c>
      <c r="AI94" s="1903"/>
      <c r="AJ94" s="1903"/>
      <c r="AK94" s="1903"/>
      <c r="AL94" s="2724">
        <f t="shared" si="53"/>
        <v>0</v>
      </c>
      <c r="AM94" s="1903"/>
      <c r="AN94" s="1903"/>
      <c r="AO94" s="1903"/>
      <c r="AP94" s="2724">
        <f t="shared" si="54"/>
        <v>0</v>
      </c>
      <c r="AQ94" s="1903"/>
      <c r="AR94" s="1903"/>
      <c r="AS94" s="1903"/>
      <c r="AT94" s="2724">
        <f t="shared" si="55"/>
        <v>0</v>
      </c>
      <c r="AU94" s="2724"/>
      <c r="AV94" s="2724">
        <f t="shared" si="56"/>
        <v>0</v>
      </c>
      <c r="AW94" s="2724">
        <f t="shared" si="48"/>
        <v>0</v>
      </c>
      <c r="AX94" s="2724">
        <f t="shared" si="49"/>
        <v>0</v>
      </c>
      <c r="AY94" s="3346" t="str">
        <f t="shared" si="50"/>
        <v xml:space="preserve">STATE: ; PDY: ; KKL: ; MHE: 0; YNM: </v>
      </c>
      <c r="AZ94" s="3689" t="s">
        <v>3500</v>
      </c>
      <c r="BA94" s="3757" t="s">
        <v>6277</v>
      </c>
    </row>
    <row r="95" spans="1:55" s="2525" customFormat="1" ht="47.25">
      <c r="A95" s="2517" t="s">
        <v>4914</v>
      </c>
      <c r="B95" s="2531" t="s">
        <v>3502</v>
      </c>
      <c r="C95" s="2531" t="s">
        <v>3503</v>
      </c>
      <c r="D95" s="2545" t="s">
        <v>1357</v>
      </c>
      <c r="E95" s="2545" t="s">
        <v>4104</v>
      </c>
      <c r="F95" s="2564" t="s">
        <v>90</v>
      </c>
      <c r="G95" s="2552" t="s">
        <v>3657</v>
      </c>
      <c r="H95" s="2547"/>
      <c r="I95" s="2533"/>
      <c r="J95" s="3757" t="s">
        <v>6277</v>
      </c>
      <c r="K95" s="2533"/>
      <c r="L95" s="2533"/>
      <c r="M95" s="2533"/>
      <c r="N95" s="2533"/>
      <c r="O95" s="2534">
        <f t="shared" si="42"/>
        <v>0</v>
      </c>
      <c r="P95" s="2070">
        <f t="shared" si="58"/>
        <v>0</v>
      </c>
      <c r="Q95" s="1948">
        <f t="shared" si="41"/>
        <v>0</v>
      </c>
      <c r="R95" s="3655">
        <f t="shared" si="59"/>
        <v>0</v>
      </c>
      <c r="S95" s="4881" t="str">
        <f t="shared" si="43"/>
        <v xml:space="preserve">STATE: ; PDY: ; KKL: ; MHE: ; YNM: </v>
      </c>
      <c r="T95" s="3101">
        <f>'Ab1. RMNCH+A'!Q469</f>
        <v>0</v>
      </c>
      <c r="U95" s="5591"/>
      <c r="V95" s="3098">
        <f>'Ab1. RMNCH+A'!R469</f>
        <v>0</v>
      </c>
      <c r="W95" s="3095"/>
      <c r="X95" s="3095">
        <f t="shared" si="44"/>
        <v>0</v>
      </c>
      <c r="Y95" s="3100">
        <f t="shared" si="45"/>
        <v>0</v>
      </c>
      <c r="Z95" s="3100">
        <f t="shared" si="46"/>
        <v>0</v>
      </c>
      <c r="AA95" s="2537" t="str">
        <f t="shared" si="47"/>
        <v xml:space="preserve">STATE: ; PDY: ; KKL: ; MHE: ; YNM: </v>
      </c>
      <c r="AB95" s="1903"/>
      <c r="AC95" s="1903"/>
      <c r="AD95" s="2724">
        <f t="shared" si="51"/>
        <v>0</v>
      </c>
      <c r="AE95" s="1903"/>
      <c r="AF95" s="1903"/>
      <c r="AG95" s="1903"/>
      <c r="AH95" s="2724">
        <f t="shared" si="52"/>
        <v>0</v>
      </c>
      <c r="AI95" s="1903"/>
      <c r="AJ95" s="1903"/>
      <c r="AK95" s="1903"/>
      <c r="AL95" s="2724">
        <f t="shared" si="53"/>
        <v>0</v>
      </c>
      <c r="AM95" s="1903"/>
      <c r="AN95" s="1903"/>
      <c r="AO95" s="1903"/>
      <c r="AP95" s="2724">
        <f t="shared" si="54"/>
        <v>0</v>
      </c>
      <c r="AQ95" s="1903"/>
      <c r="AR95" s="1903"/>
      <c r="AS95" s="1903"/>
      <c r="AT95" s="2724">
        <f t="shared" si="55"/>
        <v>0</v>
      </c>
      <c r="AU95" s="2724"/>
      <c r="AV95" s="2724">
        <f t="shared" si="56"/>
        <v>0</v>
      </c>
      <c r="AW95" s="2724">
        <f t="shared" si="48"/>
        <v>0</v>
      </c>
      <c r="AX95" s="2724">
        <f t="shared" si="49"/>
        <v>0</v>
      </c>
      <c r="AY95" s="3346" t="str">
        <f t="shared" si="50"/>
        <v xml:space="preserve">STATE: ; PDY: ; KKL: ; MHE: 0; YNM: </v>
      </c>
      <c r="AZ95" s="3689" t="s">
        <v>3502</v>
      </c>
      <c r="BA95" s="3757" t="s">
        <v>6277</v>
      </c>
    </row>
    <row r="96" spans="1:55" s="2525" customFormat="1" ht="138" customHeight="1">
      <c r="A96" s="2517" t="s">
        <v>4797</v>
      </c>
      <c r="B96" s="2531" t="s">
        <v>3504</v>
      </c>
      <c r="C96" s="2531" t="s">
        <v>3505</v>
      </c>
      <c r="D96" s="2535" t="s">
        <v>2246</v>
      </c>
      <c r="E96" s="2535" t="s">
        <v>4358</v>
      </c>
      <c r="F96" s="1886" t="s">
        <v>70</v>
      </c>
      <c r="G96" s="2535" t="s">
        <v>3666</v>
      </c>
      <c r="H96" s="2572"/>
      <c r="I96" s="2536"/>
      <c r="J96" s="3757" t="s">
        <v>6261</v>
      </c>
      <c r="K96" s="2536"/>
      <c r="L96" s="2536"/>
      <c r="M96" s="2536"/>
      <c r="N96" s="2536"/>
      <c r="O96" s="2534">
        <f t="shared" si="42"/>
        <v>32500</v>
      </c>
      <c r="P96" s="2070">
        <f t="shared" si="58"/>
        <v>0.32500000000000001</v>
      </c>
      <c r="Q96" s="1948">
        <f t="shared" si="41"/>
        <v>40</v>
      </c>
      <c r="R96" s="2591">
        <f t="shared" si="59"/>
        <v>13</v>
      </c>
      <c r="S96" s="4881" t="str">
        <f t="shared" si="43"/>
        <v xml:space="preserve">STATE: ; PDY: DPMU/ District - Mobility support - 700000/-; KKL: DPMU/ District - Mobility support - 200000/-; MHE: DPMU/ District - Mobility support - 200000/-; YNM: </v>
      </c>
      <c r="T96" s="3099"/>
      <c r="U96" s="5591"/>
      <c r="V96" s="2573"/>
      <c r="W96" s="3095"/>
      <c r="X96" s="3095">
        <f t="shared" si="44"/>
        <v>32500</v>
      </c>
      <c r="Y96" s="3100">
        <f t="shared" si="45"/>
        <v>40</v>
      </c>
      <c r="Z96" s="3100">
        <f t="shared" si="46"/>
        <v>1300000</v>
      </c>
      <c r="AA96" s="2537" t="str">
        <f t="shared" si="47"/>
        <v xml:space="preserve">STATE: ; PDY: DPMU/ District - Mobility support - 700000/-; KKL: DPMU/ District - Mobility support - 200000/-; MHE: DPMU/ District - Mobility support - 200000/-; YNM: </v>
      </c>
      <c r="AB96" s="1903"/>
      <c r="AC96" s="1903"/>
      <c r="AD96" s="2724">
        <f t="shared" si="51"/>
        <v>0</v>
      </c>
      <c r="AE96" s="1903"/>
      <c r="AF96" s="1876">
        <v>70000</v>
      </c>
      <c r="AG96" s="1876">
        <v>10</v>
      </c>
      <c r="AH96" s="1877">
        <f t="shared" si="52"/>
        <v>700000</v>
      </c>
      <c r="AI96" s="1877" t="s">
        <v>6585</v>
      </c>
      <c r="AJ96" s="1876">
        <v>20000</v>
      </c>
      <c r="AK96" s="1876">
        <v>10</v>
      </c>
      <c r="AL96" s="1877">
        <f t="shared" si="53"/>
        <v>200000</v>
      </c>
      <c r="AM96" s="1877" t="s">
        <v>6593</v>
      </c>
      <c r="AN96" s="1876">
        <v>20000</v>
      </c>
      <c r="AO96" s="1876">
        <v>10</v>
      </c>
      <c r="AP96" s="1877">
        <f t="shared" si="54"/>
        <v>200000</v>
      </c>
      <c r="AQ96" s="1877" t="s">
        <v>6593</v>
      </c>
      <c r="AR96" s="1876">
        <v>20000</v>
      </c>
      <c r="AS96" s="1876">
        <v>10</v>
      </c>
      <c r="AT96" s="1877">
        <f t="shared" si="55"/>
        <v>200000</v>
      </c>
      <c r="AU96" s="1877"/>
      <c r="AV96" s="2724">
        <f t="shared" si="56"/>
        <v>1300000</v>
      </c>
      <c r="AW96" s="2724">
        <f t="shared" si="48"/>
        <v>40</v>
      </c>
      <c r="AX96" s="2724">
        <f t="shared" si="49"/>
        <v>32500</v>
      </c>
      <c r="AY96" s="3346" t="str">
        <f t="shared" si="50"/>
        <v xml:space="preserve">STATE: ; PDY: DPMU/ District - Mobility support - 700000/-; KKL: DPMU/ District - Mobility support - 200000/-; MHE: 200000; YNM: </v>
      </c>
      <c r="AZ96" s="3689" t="s">
        <v>3504</v>
      </c>
      <c r="BA96" s="3757" t="s">
        <v>6261</v>
      </c>
      <c r="BB96" s="4977" t="s">
        <v>8119</v>
      </c>
    </row>
    <row r="97" spans="1:54" s="2525" customFormat="1" ht="31.5">
      <c r="A97" s="2517" t="s">
        <v>4916</v>
      </c>
      <c r="B97" s="2531" t="s">
        <v>3506</v>
      </c>
      <c r="C97" s="2531" t="s">
        <v>3507</v>
      </c>
      <c r="D97" s="2535" t="s">
        <v>2219</v>
      </c>
      <c r="E97" s="2535" t="s">
        <v>2220</v>
      </c>
      <c r="F97" s="1886" t="s">
        <v>70</v>
      </c>
      <c r="G97" s="2542" t="s">
        <v>3321</v>
      </c>
      <c r="H97" s="2536"/>
      <c r="I97" s="2536"/>
      <c r="J97" s="3757" t="s">
        <v>6261</v>
      </c>
      <c r="K97" s="2536"/>
      <c r="L97" s="2536"/>
      <c r="M97" s="2536"/>
      <c r="N97" s="2536"/>
      <c r="O97" s="2534">
        <f t="shared" si="42"/>
        <v>0</v>
      </c>
      <c r="P97" s="2070">
        <f t="shared" si="58"/>
        <v>0</v>
      </c>
      <c r="Q97" s="1948">
        <f t="shared" si="41"/>
        <v>0</v>
      </c>
      <c r="R97" s="2591">
        <f t="shared" si="59"/>
        <v>0</v>
      </c>
      <c r="S97" s="4881" t="str">
        <f t="shared" si="43"/>
        <v xml:space="preserve">STATE: ; PDY: ; KKL: ; MHE: ; YNM: </v>
      </c>
      <c r="T97" s="3099"/>
      <c r="U97" s="5591"/>
      <c r="V97" s="2573"/>
      <c r="W97" s="3095"/>
      <c r="X97" s="3095">
        <f t="shared" si="44"/>
        <v>0</v>
      </c>
      <c r="Y97" s="3100">
        <f t="shared" si="45"/>
        <v>0</v>
      </c>
      <c r="Z97" s="3100">
        <f t="shared" si="46"/>
        <v>0</v>
      </c>
      <c r="AA97" s="2537" t="str">
        <f t="shared" si="47"/>
        <v xml:space="preserve">STATE: ; PDY: ; KKL: ; MHE: ; YNM: </v>
      </c>
      <c r="AB97" s="1876"/>
      <c r="AC97" s="1876"/>
      <c r="AD97" s="3107">
        <f t="shared" si="51"/>
        <v>0</v>
      </c>
      <c r="AE97" s="1877"/>
      <c r="AF97" s="1876"/>
      <c r="AG97" s="1876"/>
      <c r="AH97" s="1877">
        <f t="shared" si="52"/>
        <v>0</v>
      </c>
      <c r="AI97" s="1877"/>
      <c r="AJ97" s="1876"/>
      <c r="AK97" s="1876"/>
      <c r="AL97" s="1877">
        <f t="shared" si="53"/>
        <v>0</v>
      </c>
      <c r="AM97" s="1876"/>
      <c r="AN97" s="1876"/>
      <c r="AO97" s="1876"/>
      <c r="AP97" s="1877">
        <f t="shared" si="54"/>
        <v>0</v>
      </c>
      <c r="AQ97" s="1876"/>
      <c r="AR97" s="1876"/>
      <c r="AS97" s="1876"/>
      <c r="AT97" s="1877">
        <f t="shared" si="55"/>
        <v>0</v>
      </c>
      <c r="AU97" s="1876"/>
      <c r="AV97" s="2724">
        <f t="shared" si="56"/>
        <v>0</v>
      </c>
      <c r="AW97" s="2724">
        <f t="shared" si="48"/>
        <v>0</v>
      </c>
      <c r="AX97" s="2724">
        <f t="shared" si="49"/>
        <v>0</v>
      </c>
      <c r="AY97" s="3346" t="str">
        <f t="shared" si="50"/>
        <v xml:space="preserve">STATE: ; PDY: ; KKL: ; MHE: 0; YNM: </v>
      </c>
      <c r="AZ97" s="3689" t="s">
        <v>3506</v>
      </c>
      <c r="BA97" s="3757" t="s">
        <v>6261</v>
      </c>
    </row>
    <row r="98" spans="1:54" s="2525" customFormat="1" ht="31.5">
      <c r="A98" s="2517" t="s">
        <v>4915</v>
      </c>
      <c r="B98" s="2531" t="s">
        <v>3508</v>
      </c>
      <c r="C98" s="2531" t="s">
        <v>3509</v>
      </c>
      <c r="D98" s="2535" t="s">
        <v>2221</v>
      </c>
      <c r="E98" s="2535" t="s">
        <v>2222</v>
      </c>
      <c r="F98" s="1886" t="s">
        <v>70</v>
      </c>
      <c r="G98" s="2542" t="s">
        <v>3659</v>
      </c>
      <c r="H98" s="2536"/>
      <c r="I98" s="2536"/>
      <c r="J98" s="3757" t="s">
        <v>6273</v>
      </c>
      <c r="K98" s="2536"/>
      <c r="L98" s="2536"/>
      <c r="M98" s="2536"/>
      <c r="N98" s="2536"/>
      <c r="O98" s="2534">
        <f t="shared" si="42"/>
        <v>0</v>
      </c>
      <c r="P98" s="2070">
        <f t="shared" si="58"/>
        <v>0</v>
      </c>
      <c r="Q98" s="1948">
        <f t="shared" si="41"/>
        <v>0</v>
      </c>
      <c r="R98" s="2591">
        <f t="shared" si="59"/>
        <v>0</v>
      </c>
      <c r="S98" s="4881" t="str">
        <f t="shared" si="43"/>
        <v xml:space="preserve">STATE: ; PDY: ; KKL: ; MHE: ; YNM: </v>
      </c>
      <c r="T98" s="3101">
        <f>'Ab3. ASHA'!Q106</f>
        <v>0</v>
      </c>
      <c r="U98" s="5591"/>
      <c r="V98" s="2555">
        <f>'Ab3. ASHA'!R106</f>
        <v>0</v>
      </c>
      <c r="W98" s="3095"/>
      <c r="X98" s="3095">
        <f t="shared" si="44"/>
        <v>0</v>
      </c>
      <c r="Y98" s="3100">
        <f t="shared" si="45"/>
        <v>0</v>
      </c>
      <c r="Z98" s="3100">
        <f t="shared" si="46"/>
        <v>0</v>
      </c>
      <c r="AA98" s="2537" t="str">
        <f t="shared" si="47"/>
        <v xml:space="preserve">STATE: ; PDY: ; KKL: ; MHE: ; YNM: </v>
      </c>
      <c r="AB98" s="1903"/>
      <c r="AC98" s="1903"/>
      <c r="AD98" s="2724">
        <f t="shared" si="51"/>
        <v>0</v>
      </c>
      <c r="AE98" s="1903"/>
      <c r="AF98" s="1903"/>
      <c r="AG98" s="1903"/>
      <c r="AH98" s="2724">
        <f t="shared" si="52"/>
        <v>0</v>
      </c>
      <c r="AI98" s="1903"/>
      <c r="AJ98" s="1903"/>
      <c r="AK98" s="1903"/>
      <c r="AL98" s="2724">
        <f t="shared" si="53"/>
        <v>0</v>
      </c>
      <c r="AM98" s="1903"/>
      <c r="AN98" s="1903"/>
      <c r="AO98" s="1903"/>
      <c r="AP98" s="2724">
        <f t="shared" si="54"/>
        <v>0</v>
      </c>
      <c r="AQ98" s="1903"/>
      <c r="AR98" s="1903"/>
      <c r="AS98" s="1903"/>
      <c r="AT98" s="2724">
        <f t="shared" si="55"/>
        <v>0</v>
      </c>
      <c r="AU98" s="2724"/>
      <c r="AV98" s="2724">
        <f t="shared" si="56"/>
        <v>0</v>
      </c>
      <c r="AW98" s="2724">
        <f t="shared" si="48"/>
        <v>0</v>
      </c>
      <c r="AX98" s="2724">
        <f t="shared" si="49"/>
        <v>0</v>
      </c>
      <c r="AY98" s="3346" t="str">
        <f t="shared" si="50"/>
        <v xml:space="preserve">STATE: ; PDY: ; KKL: ; MHE: 0; YNM: </v>
      </c>
      <c r="AZ98" s="3689" t="s">
        <v>3508</v>
      </c>
      <c r="BA98" s="3757" t="s">
        <v>6273</v>
      </c>
    </row>
    <row r="99" spans="1:54" s="2525" customFormat="1" ht="31.5">
      <c r="A99" s="2517" t="s">
        <v>5002</v>
      </c>
      <c r="B99" s="2531" t="s">
        <v>3510</v>
      </c>
      <c r="C99" s="2531" t="s">
        <v>3511</v>
      </c>
      <c r="D99" s="2535" t="s">
        <v>2247</v>
      </c>
      <c r="E99" s="2535" t="s">
        <v>2248</v>
      </c>
      <c r="F99" s="2243" t="s">
        <v>85</v>
      </c>
      <c r="G99" s="2542" t="s">
        <v>4753</v>
      </c>
      <c r="H99" s="2536"/>
      <c r="I99" s="2536"/>
      <c r="J99" s="3757" t="s">
        <v>6250</v>
      </c>
      <c r="K99" s="2536"/>
      <c r="L99" s="2536"/>
      <c r="M99" s="2536"/>
      <c r="N99" s="2536"/>
      <c r="O99" s="2534">
        <f t="shared" si="42"/>
        <v>0</v>
      </c>
      <c r="P99" s="2070">
        <f t="shared" si="58"/>
        <v>0</v>
      </c>
      <c r="Q99" s="1948">
        <f t="shared" si="41"/>
        <v>0</v>
      </c>
      <c r="R99" s="2591">
        <f t="shared" si="59"/>
        <v>0</v>
      </c>
      <c r="S99" s="4881" t="str">
        <f t="shared" si="43"/>
        <v xml:space="preserve">STATE: ; PDY: ; KKL: ; MHE: ; YNM: </v>
      </c>
      <c r="T99" s="3101">
        <f>'Abs23. NPPCF'!Q21</f>
        <v>0</v>
      </c>
      <c r="U99" s="5591"/>
      <c r="V99" s="2555">
        <f>'Abs23. NPPCF'!R21</f>
        <v>0</v>
      </c>
      <c r="W99" s="3095"/>
      <c r="X99" s="3095">
        <f t="shared" si="44"/>
        <v>0</v>
      </c>
      <c r="Y99" s="3100">
        <f t="shared" si="45"/>
        <v>0</v>
      </c>
      <c r="Z99" s="3100">
        <f t="shared" si="46"/>
        <v>0</v>
      </c>
      <c r="AA99" s="2537" t="str">
        <f t="shared" si="47"/>
        <v xml:space="preserve">STATE: ; PDY: ; KKL: ; MHE: ; YNM: </v>
      </c>
      <c r="AB99" s="1903"/>
      <c r="AC99" s="1903"/>
      <c r="AD99" s="2724">
        <f t="shared" si="51"/>
        <v>0</v>
      </c>
      <c r="AE99" s="1903"/>
      <c r="AF99" s="1903"/>
      <c r="AG99" s="1903"/>
      <c r="AH99" s="2724">
        <f t="shared" si="52"/>
        <v>0</v>
      </c>
      <c r="AI99" s="1903"/>
      <c r="AJ99" s="1903"/>
      <c r="AK99" s="1903"/>
      <c r="AL99" s="2724">
        <f t="shared" si="53"/>
        <v>0</v>
      </c>
      <c r="AM99" s="1903"/>
      <c r="AN99" s="1903"/>
      <c r="AO99" s="1903"/>
      <c r="AP99" s="2724">
        <f t="shared" si="54"/>
        <v>0</v>
      </c>
      <c r="AQ99" s="1903"/>
      <c r="AR99" s="1903"/>
      <c r="AS99" s="1903"/>
      <c r="AT99" s="2724">
        <f t="shared" si="55"/>
        <v>0</v>
      </c>
      <c r="AU99" s="2724"/>
      <c r="AV99" s="2724">
        <f t="shared" si="56"/>
        <v>0</v>
      </c>
      <c r="AW99" s="2724">
        <f t="shared" si="48"/>
        <v>0</v>
      </c>
      <c r="AX99" s="2724">
        <f t="shared" si="49"/>
        <v>0</v>
      </c>
      <c r="AY99" s="3346" t="str">
        <f t="shared" si="50"/>
        <v xml:space="preserve">STATE: ; PDY: ; KKL: ; MHE: 0; YNM: </v>
      </c>
      <c r="AZ99" s="3689" t="s">
        <v>3510</v>
      </c>
      <c r="BA99" s="3757" t="s">
        <v>6250</v>
      </c>
    </row>
    <row r="100" spans="1:54" s="2525" customFormat="1" ht="128.25" customHeight="1">
      <c r="A100" s="2517" t="s">
        <v>5003</v>
      </c>
      <c r="B100" s="2531" t="s">
        <v>3512</v>
      </c>
      <c r="C100" s="2531" t="s">
        <v>3513</v>
      </c>
      <c r="D100" s="2535" t="s">
        <v>2249</v>
      </c>
      <c r="E100" s="2535" t="s">
        <v>2250</v>
      </c>
      <c r="F100" s="2564" t="s">
        <v>90</v>
      </c>
      <c r="G100" s="2542" t="s">
        <v>3654</v>
      </c>
      <c r="H100" s="2536"/>
      <c r="I100" s="2536"/>
      <c r="J100" s="3757" t="s">
        <v>6278</v>
      </c>
      <c r="K100" s="2536"/>
      <c r="L100" s="2541"/>
      <c r="M100" s="2541"/>
      <c r="N100" s="2536"/>
      <c r="O100" s="2534">
        <f t="shared" si="42"/>
        <v>100000</v>
      </c>
      <c r="P100" s="2070">
        <f t="shared" si="58"/>
        <v>1</v>
      </c>
      <c r="Q100" s="1948">
        <f t="shared" si="41"/>
        <v>4</v>
      </c>
      <c r="R100" s="2591">
        <f t="shared" si="59"/>
        <v>4</v>
      </c>
      <c r="S100" s="4881" t="str">
        <f t="shared" si="43"/>
        <v>STATE: ; PDY: Mobility Support for supervision for district level officers.; KKL: Mobility Support for supervision for district level officers.; MHE: Mobility Support for supervision for district level officers.; YNM: Mobility Support for supervision for district level officers.</v>
      </c>
      <c r="T100" s="3104">
        <f>'Ab1. RMNCH+A'!Q470</f>
        <v>0</v>
      </c>
      <c r="U100" s="5591"/>
      <c r="V100" s="3098">
        <f>'Ab1. RMNCH+A'!R470</f>
        <v>0</v>
      </c>
      <c r="W100" s="3095"/>
      <c r="X100" s="3095">
        <f t="shared" si="44"/>
        <v>100000</v>
      </c>
      <c r="Y100" s="3100">
        <f t="shared" si="45"/>
        <v>4</v>
      </c>
      <c r="Z100" s="3100">
        <f t="shared" si="46"/>
        <v>400000</v>
      </c>
      <c r="AA100" s="2537" t="str">
        <f t="shared" si="47"/>
        <v>STATE: ; PDY: Mobility Support for supervision for district level officers.; KKL: Mobility Support for supervision for district level officers.; MHE: Mobility Support for supervision for district level officers.; YNM: Mobility Support for supervision for district level officers.</v>
      </c>
      <c r="AB100" s="2477"/>
      <c r="AC100" s="2477"/>
      <c r="AD100" s="2477">
        <f t="shared" si="51"/>
        <v>0</v>
      </c>
      <c r="AE100" s="2477"/>
      <c r="AF100" s="1876">
        <v>200000</v>
      </c>
      <c r="AG100" s="1876">
        <v>1</v>
      </c>
      <c r="AH100" s="1877">
        <f t="shared" si="52"/>
        <v>200000</v>
      </c>
      <c r="AI100" s="1877" t="s">
        <v>2250</v>
      </c>
      <c r="AJ100" s="1876">
        <v>100000</v>
      </c>
      <c r="AK100" s="1876">
        <v>1</v>
      </c>
      <c r="AL100" s="1877">
        <f t="shared" si="53"/>
        <v>100000</v>
      </c>
      <c r="AM100" s="1877" t="s">
        <v>2250</v>
      </c>
      <c r="AN100" s="1876">
        <v>50000</v>
      </c>
      <c r="AO100" s="1876">
        <v>1</v>
      </c>
      <c r="AP100" s="1877">
        <f t="shared" si="54"/>
        <v>50000</v>
      </c>
      <c r="AQ100" s="1877" t="s">
        <v>2250</v>
      </c>
      <c r="AR100" s="1876">
        <v>50000</v>
      </c>
      <c r="AS100" s="1876">
        <v>1</v>
      </c>
      <c r="AT100" s="1877">
        <f t="shared" si="55"/>
        <v>50000</v>
      </c>
      <c r="AU100" s="1877" t="s">
        <v>2250</v>
      </c>
      <c r="AV100" s="2724">
        <f t="shared" si="56"/>
        <v>400000</v>
      </c>
      <c r="AW100" s="2724">
        <f t="shared" si="48"/>
        <v>4</v>
      </c>
      <c r="AX100" s="2724">
        <f t="shared" si="49"/>
        <v>100000</v>
      </c>
      <c r="AY100" s="3346" t="str">
        <f t="shared" si="50"/>
        <v>STATE: ; PDY: Mobility Support for supervision for district level officers.; KKL: Mobility Support for supervision for district level officers.; MHE: 50000; YNM: Mobility Support for supervision for district level officers.</v>
      </c>
      <c r="AZ100" s="3689" t="s">
        <v>3512</v>
      </c>
      <c r="BA100" s="3757" t="s">
        <v>6278</v>
      </c>
      <c r="BB100" s="4977" t="s">
        <v>7962</v>
      </c>
    </row>
    <row r="101" spans="1:54" s="2525" customFormat="1" ht="78.75">
      <c r="A101" s="2517" t="s">
        <v>5004</v>
      </c>
      <c r="B101" s="2531" t="s">
        <v>3514</v>
      </c>
      <c r="C101" s="2531" t="s">
        <v>3515</v>
      </c>
      <c r="D101" s="2535" t="s">
        <v>2225</v>
      </c>
      <c r="E101" s="2535" t="s">
        <v>2251</v>
      </c>
      <c r="F101" s="1978" t="s">
        <v>4345</v>
      </c>
      <c r="G101" s="2542" t="s">
        <v>3660</v>
      </c>
      <c r="H101" s="2536"/>
      <c r="I101" s="2547"/>
      <c r="J101" s="3757" t="s">
        <v>6251</v>
      </c>
      <c r="K101" s="2547"/>
      <c r="L101" s="2547"/>
      <c r="M101" s="2547"/>
      <c r="N101" s="2547"/>
      <c r="O101" s="2534">
        <f t="shared" si="42"/>
        <v>200000</v>
      </c>
      <c r="P101" s="2070">
        <f t="shared" si="58"/>
        <v>2</v>
      </c>
      <c r="Q101" s="1948">
        <f t="shared" si="41"/>
        <v>1</v>
      </c>
      <c r="R101" s="2591">
        <f t="shared" si="59"/>
        <v>2</v>
      </c>
      <c r="S101" s="4881" t="str">
        <f t="shared" si="43"/>
        <v xml:space="preserve">STATE: ; PDY: Dist visit and PHC&amp; CHC For field visit state RRT; KKL: ; MHE: ; YNM: </v>
      </c>
      <c r="T101" s="3101">
        <f>'Abs8. IDSP'!Q32</f>
        <v>0</v>
      </c>
      <c r="U101" s="5591"/>
      <c r="V101" s="2555">
        <f>'Abs8. IDSP'!R32</f>
        <v>0</v>
      </c>
      <c r="W101" s="3095"/>
      <c r="X101" s="3095">
        <f t="shared" si="44"/>
        <v>200000</v>
      </c>
      <c r="Y101" s="3100">
        <f t="shared" si="45"/>
        <v>1</v>
      </c>
      <c r="Z101" s="3100">
        <f t="shared" si="46"/>
        <v>200000</v>
      </c>
      <c r="AA101" s="2537" t="str">
        <f t="shared" si="47"/>
        <v xml:space="preserve">STATE: ; PDY: Dist visit and PHC&amp; CHC For field visit state RRT; KKL: ; MHE: ; YNM: </v>
      </c>
      <c r="AB101" s="1903"/>
      <c r="AC101" s="1903"/>
      <c r="AD101" s="2724">
        <f t="shared" si="51"/>
        <v>0</v>
      </c>
      <c r="AE101" s="1903"/>
      <c r="AF101" s="1903">
        <v>200000</v>
      </c>
      <c r="AG101" s="1903">
        <v>1</v>
      </c>
      <c r="AH101" s="2724">
        <f t="shared" si="52"/>
        <v>200000</v>
      </c>
      <c r="AI101" s="3798" t="s">
        <v>6637</v>
      </c>
      <c r="AJ101" s="1903"/>
      <c r="AK101" s="1903"/>
      <c r="AL101" s="2724">
        <f t="shared" si="53"/>
        <v>0</v>
      </c>
      <c r="AM101" s="1903"/>
      <c r="AN101" s="1903"/>
      <c r="AO101" s="1903"/>
      <c r="AP101" s="2724">
        <f t="shared" si="54"/>
        <v>0</v>
      </c>
      <c r="AQ101" s="1903"/>
      <c r="AR101" s="1903"/>
      <c r="AS101" s="1903"/>
      <c r="AT101" s="2724">
        <f t="shared" si="55"/>
        <v>0</v>
      </c>
      <c r="AU101" s="2724"/>
      <c r="AV101" s="2724">
        <f t="shared" si="56"/>
        <v>200000</v>
      </c>
      <c r="AW101" s="2724">
        <f t="shared" si="48"/>
        <v>1</v>
      </c>
      <c r="AX101" s="2724">
        <f t="shared" si="49"/>
        <v>200000</v>
      </c>
      <c r="AY101" s="3346" t="str">
        <f t="shared" si="50"/>
        <v xml:space="preserve">STATE: ; PDY: Dist visit and PHC&amp; CHC For field visit state RRT; KKL: ; MHE: 0; YNM: </v>
      </c>
      <c r="AZ101" s="3689" t="s">
        <v>3514</v>
      </c>
      <c r="BA101" s="3757" t="s">
        <v>6251</v>
      </c>
      <c r="BB101" s="4977" t="s">
        <v>8205</v>
      </c>
    </row>
    <row r="102" spans="1:54" s="2525" customFormat="1" ht="31.5">
      <c r="A102" s="2517" t="s">
        <v>5161</v>
      </c>
      <c r="B102" s="2531" t="s">
        <v>3516</v>
      </c>
      <c r="C102" s="2531" t="s">
        <v>3517</v>
      </c>
      <c r="D102" s="2535" t="s">
        <v>2201</v>
      </c>
      <c r="E102" s="2535" t="s">
        <v>2227</v>
      </c>
      <c r="F102" s="1978" t="s">
        <v>4345</v>
      </c>
      <c r="G102" s="2542" t="s">
        <v>4959</v>
      </c>
      <c r="H102" s="2536"/>
      <c r="I102" s="2536"/>
      <c r="J102" s="3757" t="s">
        <v>6252</v>
      </c>
      <c r="K102" s="2536"/>
      <c r="L102" s="2536"/>
      <c r="M102" s="2536"/>
      <c r="N102" s="2536"/>
      <c r="O102" s="2534">
        <f t="shared" si="42"/>
        <v>0</v>
      </c>
      <c r="P102" s="2070">
        <f t="shared" si="58"/>
        <v>0</v>
      </c>
      <c r="Q102" s="1948">
        <f t="shared" si="41"/>
        <v>0</v>
      </c>
      <c r="R102" s="2591">
        <f t="shared" si="59"/>
        <v>0</v>
      </c>
      <c r="S102" s="4881" t="str">
        <f t="shared" si="43"/>
        <v xml:space="preserve">STATE: ; PDY: ; KKL: ; MHE: ; YNM: </v>
      </c>
      <c r="T102" s="3101">
        <f>'Abs9. NVBDCP'!Q124</f>
        <v>0</v>
      </c>
      <c r="U102" s="5591"/>
      <c r="V102" s="2555">
        <f>'Abs9. NVBDCP'!R124</f>
        <v>0</v>
      </c>
      <c r="W102" s="3095"/>
      <c r="X102" s="3095">
        <f t="shared" si="44"/>
        <v>0</v>
      </c>
      <c r="Y102" s="3100">
        <f t="shared" si="45"/>
        <v>0</v>
      </c>
      <c r="Z102" s="3100">
        <f t="shared" si="46"/>
        <v>0</v>
      </c>
      <c r="AA102" s="2537" t="str">
        <f t="shared" si="47"/>
        <v xml:space="preserve">STATE: ; PDY: ; KKL: ; MHE: ; YNM: </v>
      </c>
      <c r="AB102" s="1903"/>
      <c r="AC102" s="1903"/>
      <c r="AD102" s="2724">
        <f t="shared" si="51"/>
        <v>0</v>
      </c>
      <c r="AE102" s="1903"/>
      <c r="AF102" s="2477"/>
      <c r="AG102" s="2477"/>
      <c r="AH102" s="2477">
        <f t="shared" si="52"/>
        <v>0</v>
      </c>
      <c r="AI102" s="2476"/>
      <c r="AJ102" s="1903"/>
      <c r="AK102" s="1903"/>
      <c r="AL102" s="2724">
        <f t="shared" si="53"/>
        <v>0</v>
      </c>
      <c r="AM102" s="1903"/>
      <c r="AN102" s="1903"/>
      <c r="AO102" s="1903"/>
      <c r="AP102" s="2724">
        <f t="shared" si="54"/>
        <v>0</v>
      </c>
      <c r="AQ102" s="1903"/>
      <c r="AR102" s="1903"/>
      <c r="AS102" s="1903"/>
      <c r="AT102" s="2724">
        <f t="shared" si="55"/>
        <v>0</v>
      </c>
      <c r="AU102" s="2724"/>
      <c r="AV102" s="2724">
        <f t="shared" si="56"/>
        <v>0</v>
      </c>
      <c r="AW102" s="2724">
        <f t="shared" si="48"/>
        <v>0</v>
      </c>
      <c r="AX102" s="2724">
        <f t="shared" si="49"/>
        <v>0</v>
      </c>
      <c r="AY102" s="3346" t="str">
        <f t="shared" si="50"/>
        <v xml:space="preserve">STATE: ; PDY: ; KKL: ; MHE: 0; YNM: </v>
      </c>
      <c r="AZ102" s="3689" t="s">
        <v>3516</v>
      </c>
      <c r="BA102" s="3757" t="s">
        <v>6252</v>
      </c>
    </row>
    <row r="103" spans="1:54" s="2525" customFormat="1" ht="31.5">
      <c r="A103" s="2517" t="s">
        <v>5005</v>
      </c>
      <c r="B103" s="2531" t="s">
        <v>3518</v>
      </c>
      <c r="C103" s="2531" t="s">
        <v>3519</v>
      </c>
      <c r="D103" s="2535" t="s">
        <v>2252</v>
      </c>
      <c r="E103" s="2535" t="s">
        <v>2253</v>
      </c>
      <c r="F103" s="1978" t="s">
        <v>4345</v>
      </c>
      <c r="G103" s="2542" t="s">
        <v>3662</v>
      </c>
      <c r="H103" s="2536"/>
      <c r="I103" s="2554"/>
      <c r="J103" s="3757" t="s">
        <v>6253</v>
      </c>
      <c r="K103" s="2554"/>
      <c r="L103" s="2554"/>
      <c r="M103" s="2554"/>
      <c r="N103" s="2554"/>
      <c r="O103" s="2534">
        <f t="shared" si="42"/>
        <v>0</v>
      </c>
      <c r="P103" s="2070">
        <f t="shared" si="58"/>
        <v>0</v>
      </c>
      <c r="Q103" s="1948">
        <f t="shared" si="41"/>
        <v>0</v>
      </c>
      <c r="R103" s="2591">
        <f t="shared" si="59"/>
        <v>0</v>
      </c>
      <c r="S103" s="4881" t="str">
        <f t="shared" si="43"/>
        <v xml:space="preserve">STATE: ; PDY: ; KKL: ; MHE: ; YNM: </v>
      </c>
      <c r="T103" s="3101">
        <f>'Abs10. NLEP'!Q40</f>
        <v>0</v>
      </c>
      <c r="U103" s="5591"/>
      <c r="V103" s="2555">
        <f>'Abs10. NLEP'!R40</f>
        <v>0</v>
      </c>
      <c r="W103" s="3095"/>
      <c r="X103" s="3095">
        <f t="shared" si="44"/>
        <v>0</v>
      </c>
      <c r="Y103" s="3100">
        <f t="shared" si="45"/>
        <v>0</v>
      </c>
      <c r="Z103" s="3100">
        <f t="shared" si="46"/>
        <v>0</v>
      </c>
      <c r="AA103" s="2537" t="str">
        <f t="shared" si="47"/>
        <v xml:space="preserve">STATE: ; PDY: ; KKL: ; MHE: ; YNM: </v>
      </c>
      <c r="AB103" s="1903"/>
      <c r="AC103" s="1903"/>
      <c r="AD103" s="2724">
        <f t="shared" si="51"/>
        <v>0</v>
      </c>
      <c r="AE103" s="1903"/>
      <c r="AF103" s="1903"/>
      <c r="AG103" s="1903"/>
      <c r="AH103" s="2724">
        <f t="shared" si="52"/>
        <v>0</v>
      </c>
      <c r="AI103" s="1903"/>
      <c r="AJ103" s="1903"/>
      <c r="AK103" s="1903"/>
      <c r="AL103" s="2724">
        <f t="shared" si="53"/>
        <v>0</v>
      </c>
      <c r="AM103" s="1903"/>
      <c r="AN103" s="1903"/>
      <c r="AO103" s="1903"/>
      <c r="AP103" s="2724">
        <f t="shared" si="54"/>
        <v>0</v>
      </c>
      <c r="AQ103" s="1903"/>
      <c r="AR103" s="1903"/>
      <c r="AS103" s="1903"/>
      <c r="AT103" s="2724">
        <f t="shared" si="55"/>
        <v>0</v>
      </c>
      <c r="AU103" s="2724"/>
      <c r="AV103" s="2724">
        <f t="shared" si="56"/>
        <v>0</v>
      </c>
      <c r="AW103" s="2724">
        <f t="shared" si="48"/>
        <v>0</v>
      </c>
      <c r="AX103" s="2724">
        <f t="shared" si="49"/>
        <v>0</v>
      </c>
      <c r="AY103" s="3346" t="str">
        <f t="shared" si="50"/>
        <v xml:space="preserve">STATE: ; PDY: ; KKL: ; MHE: 0; YNM: </v>
      </c>
      <c r="AZ103" s="3689" t="s">
        <v>3518</v>
      </c>
      <c r="BA103" s="3757" t="s">
        <v>6253</v>
      </c>
    </row>
    <row r="104" spans="1:54" s="2525" customFormat="1" ht="94.5">
      <c r="A104" s="2517" t="s">
        <v>5006</v>
      </c>
      <c r="B104" s="2531" t="s">
        <v>3520</v>
      </c>
      <c r="C104" s="2531" t="s">
        <v>3521</v>
      </c>
      <c r="D104" s="2535" t="s">
        <v>2254</v>
      </c>
      <c r="E104" s="2535" t="s">
        <v>2255</v>
      </c>
      <c r="F104" s="1978" t="s">
        <v>4345</v>
      </c>
      <c r="G104" s="2542" t="s">
        <v>3662</v>
      </c>
      <c r="H104" s="2536"/>
      <c r="I104" s="2554"/>
      <c r="J104" s="3757" t="s">
        <v>6253</v>
      </c>
      <c r="K104" s="2554"/>
      <c r="L104" s="2554"/>
      <c r="M104" s="2554"/>
      <c r="N104" s="2554"/>
      <c r="O104" s="2534">
        <f t="shared" si="42"/>
        <v>729.75</v>
      </c>
      <c r="P104" s="2070">
        <f t="shared" si="58"/>
        <v>7.2975000000000002E-3</v>
      </c>
      <c r="Q104" s="1948">
        <f t="shared" si="41"/>
        <v>48</v>
      </c>
      <c r="R104" s="2591">
        <f t="shared" ref="R104:R109" si="60">P104*Q104</f>
        <v>0.35028000000000004</v>
      </c>
      <c r="S104" s="4881" t="str">
        <f t="shared" si="43"/>
        <v>STATE: ; PDY: Enforcement Squads; KKL: Rs.834 X 12 months; MHE: Rs.834 X 12 months; YNM: Rs.417X 12 months</v>
      </c>
      <c r="T104" s="3101">
        <f>'Abs10. NLEP'!Q41</f>
        <v>0</v>
      </c>
      <c r="U104" s="5591"/>
      <c r="V104" s="2555">
        <f>'Abs10. NLEP'!R41</f>
        <v>0</v>
      </c>
      <c r="W104" s="3095"/>
      <c r="X104" s="3095">
        <f>IFERROR(AV104/AW104,0)</f>
        <v>729.75</v>
      </c>
      <c r="Y104" s="3100">
        <f t="shared" si="45"/>
        <v>48</v>
      </c>
      <c r="Z104" s="3100">
        <f t="shared" si="46"/>
        <v>35028</v>
      </c>
      <c r="AA104" s="2537" t="str">
        <f>"STATE: "&amp;AE104&amp;"; PDY: "&amp;AI107&amp;"; KKL: "&amp;AM104&amp;"; MHE: "&amp;AQ104&amp;"; YNM: "&amp;AU104</f>
        <v>STATE: ; PDY: Enforcement Squads; KKL: Rs.834 X 12 months; MHE: Rs.834 X 12 months; YNM: Rs.417X 12 months</v>
      </c>
      <c r="AB104" s="2475"/>
      <c r="AC104" s="2475"/>
      <c r="AD104" s="2475">
        <f t="shared" si="51"/>
        <v>0</v>
      </c>
      <c r="AE104" s="4105"/>
      <c r="AF104" s="2475">
        <v>834</v>
      </c>
      <c r="AG104" s="2475">
        <v>12</v>
      </c>
      <c r="AH104" s="2475">
        <f t="shared" si="52"/>
        <v>10008</v>
      </c>
      <c r="AI104" s="4105" t="s">
        <v>7078</v>
      </c>
      <c r="AJ104" s="2475">
        <v>834</v>
      </c>
      <c r="AK104" s="2475">
        <v>12</v>
      </c>
      <c r="AL104" s="2475">
        <f t="shared" si="53"/>
        <v>10008</v>
      </c>
      <c r="AM104" s="4105" t="s">
        <v>7078</v>
      </c>
      <c r="AN104" s="2475">
        <v>834</v>
      </c>
      <c r="AO104" s="2475">
        <v>12</v>
      </c>
      <c r="AP104" s="2475">
        <f t="shared" si="54"/>
        <v>10008</v>
      </c>
      <c r="AQ104" s="4105" t="s">
        <v>7078</v>
      </c>
      <c r="AR104" s="2475">
        <v>417</v>
      </c>
      <c r="AS104" s="2475">
        <v>12</v>
      </c>
      <c r="AT104" s="2475">
        <f t="shared" si="55"/>
        <v>5004</v>
      </c>
      <c r="AU104" s="4105" t="s">
        <v>7079</v>
      </c>
      <c r="AV104" s="2724">
        <f t="shared" si="56"/>
        <v>35028</v>
      </c>
      <c r="AW104" s="2724">
        <f t="shared" si="48"/>
        <v>48</v>
      </c>
      <c r="AX104" s="2724">
        <f t="shared" si="49"/>
        <v>729.75</v>
      </c>
      <c r="AY104" s="3346" t="str">
        <f>"STATE: "&amp;AE104&amp;"; PDY: "&amp;AI107&amp;"; KKL: "&amp;AM104&amp;"; MHE: "&amp;AP104&amp;"; YNM: "&amp;AU104</f>
        <v>STATE: ; PDY: Enforcement Squads; KKL: Rs.834 X 12 months; MHE: 10008; YNM: Rs.417X 12 months</v>
      </c>
      <c r="AZ104" s="3689" t="s">
        <v>3520</v>
      </c>
      <c r="BA104" s="5051" t="s">
        <v>6253</v>
      </c>
      <c r="BB104" s="4977" t="s">
        <v>8241</v>
      </c>
    </row>
    <row r="105" spans="1:54" s="2525" customFormat="1" ht="78.75">
      <c r="A105" s="2517" t="s">
        <v>4837</v>
      </c>
      <c r="B105" s="2531" t="s">
        <v>3522</v>
      </c>
      <c r="C105" s="2531" t="s">
        <v>3523</v>
      </c>
      <c r="D105" s="2535" t="s">
        <v>1086</v>
      </c>
      <c r="E105" s="2535" t="s">
        <v>2256</v>
      </c>
      <c r="F105" s="1978" t="s">
        <v>4345</v>
      </c>
      <c r="G105" s="2542" t="s">
        <v>4655</v>
      </c>
      <c r="H105" s="2536"/>
      <c r="I105" s="2536"/>
      <c r="J105" s="3757" t="s">
        <v>6270</v>
      </c>
      <c r="K105" s="2536"/>
      <c r="L105" s="2536"/>
      <c r="M105" s="2536"/>
      <c r="N105" s="2536"/>
      <c r="O105" s="2534">
        <f t="shared" si="42"/>
        <v>25000</v>
      </c>
      <c r="P105" s="2070">
        <f t="shared" si="58"/>
        <v>0.25</v>
      </c>
      <c r="Q105" s="1948">
        <f t="shared" si="41"/>
        <v>4</v>
      </c>
      <c r="R105" s="2591">
        <f t="shared" si="60"/>
        <v>1</v>
      </c>
      <c r="S105" s="4881" t="str">
        <f t="shared" si="43"/>
        <v xml:space="preserve">STATE: TADA cost for attending National level NTF/ZTF &amp; State level workshop; PDY: ; KKL: ; MHE: ; YNM: </v>
      </c>
      <c r="T105" s="3101">
        <f>'Abs11. NTEP'!Q61</f>
        <v>0</v>
      </c>
      <c r="U105" s="5591"/>
      <c r="V105" s="2555">
        <f>'Abs11. NTEP'!R61</f>
        <v>0</v>
      </c>
      <c r="W105" s="3095"/>
      <c r="X105" s="3095">
        <f t="shared" si="44"/>
        <v>25000</v>
      </c>
      <c r="Y105" s="3100">
        <f t="shared" si="45"/>
        <v>4</v>
      </c>
      <c r="Z105" s="3100">
        <f t="shared" si="46"/>
        <v>100000</v>
      </c>
      <c r="AA105" s="2537" t="str">
        <f t="shared" si="47"/>
        <v xml:space="preserve">STATE: TADA cost for attending National level NTF/ZTF &amp; State level workshop; PDY: ; KKL: ; MHE: ; YNM: </v>
      </c>
      <c r="AB105" s="2724">
        <v>25000</v>
      </c>
      <c r="AC105" s="2724">
        <v>4</v>
      </c>
      <c r="AD105" s="2724">
        <f>AB105*AC105</f>
        <v>100000</v>
      </c>
      <c r="AE105" s="3346" t="s">
        <v>7015</v>
      </c>
      <c r="AF105" s="2724"/>
      <c r="AG105" s="2724"/>
      <c r="AH105" s="2724">
        <f t="shared" si="52"/>
        <v>0</v>
      </c>
      <c r="AI105" s="1903"/>
      <c r="AJ105" s="1903"/>
      <c r="AK105" s="1903"/>
      <c r="AL105" s="2724">
        <f t="shared" si="53"/>
        <v>0</v>
      </c>
      <c r="AM105" s="1903"/>
      <c r="AN105" s="1903"/>
      <c r="AO105" s="1903"/>
      <c r="AP105" s="2724">
        <f t="shared" si="54"/>
        <v>0</v>
      </c>
      <c r="AQ105" s="1903"/>
      <c r="AR105" s="1903"/>
      <c r="AS105" s="1903"/>
      <c r="AT105" s="2724">
        <f t="shared" si="55"/>
        <v>0</v>
      </c>
      <c r="AU105" s="2724"/>
      <c r="AV105" s="2724">
        <f t="shared" si="56"/>
        <v>100000</v>
      </c>
      <c r="AW105" s="2724">
        <f t="shared" si="48"/>
        <v>4</v>
      </c>
      <c r="AX105" s="2724">
        <f t="shared" si="49"/>
        <v>25000</v>
      </c>
      <c r="AY105" s="3346" t="str">
        <f t="shared" si="50"/>
        <v xml:space="preserve">STATE: TADA cost for attending National level NTF/ZTF &amp; State level workshop; PDY: ; KKL: ; MHE: 0; YNM: </v>
      </c>
      <c r="AZ105" s="3689" t="s">
        <v>3522</v>
      </c>
      <c r="BA105" s="3757" t="s">
        <v>6270</v>
      </c>
      <c r="BB105" s="4977" t="s">
        <v>7323</v>
      </c>
    </row>
    <row r="106" spans="1:54" s="2525" customFormat="1" ht="94.5">
      <c r="A106" s="2517" t="s">
        <v>5007</v>
      </c>
      <c r="B106" s="2531" t="s">
        <v>3524</v>
      </c>
      <c r="C106" s="2531" t="s">
        <v>3525</v>
      </c>
      <c r="D106" s="2535" t="s">
        <v>2257</v>
      </c>
      <c r="E106" s="2535" t="s">
        <v>2258</v>
      </c>
      <c r="F106" s="2543" t="s">
        <v>85</v>
      </c>
      <c r="G106" s="2542" t="s">
        <v>3655</v>
      </c>
      <c r="H106" s="2536"/>
      <c r="I106" s="2536"/>
      <c r="J106" s="3757" t="s">
        <v>6279</v>
      </c>
      <c r="K106" s="2536"/>
      <c r="L106" s="2536"/>
      <c r="M106" s="2536"/>
      <c r="N106" s="2536"/>
      <c r="O106" s="2534">
        <f t="shared" si="42"/>
        <v>23333.333333333332</v>
      </c>
      <c r="P106" s="2070">
        <f t="shared" si="58"/>
        <v>0.23333333333333331</v>
      </c>
      <c r="Q106" s="1948">
        <f t="shared" si="41"/>
        <v>15</v>
      </c>
      <c r="R106" s="2591">
        <f t="shared" si="60"/>
        <v>3.4999999999999996</v>
      </c>
      <c r="S106" s="4881" t="str">
        <f t="shared" si="43"/>
        <v xml:space="preserve">STATE: ; PDY: Travel Cost &amp; Miscellanous for NMHP- Rs.2.50 Lakhs; KKL: Travel Cost for NMHP- Rs.1.00 Lakhs; MHE: ; YNM: </v>
      </c>
      <c r="T106" s="3101">
        <f>'Abs16. NMHP'!Q31</f>
        <v>0</v>
      </c>
      <c r="U106" s="5591"/>
      <c r="V106" s="2555">
        <f>'Abs16. NMHP'!R31</f>
        <v>0</v>
      </c>
      <c r="W106" s="3095"/>
      <c r="X106" s="3095">
        <f t="shared" si="44"/>
        <v>23333.333333333332</v>
      </c>
      <c r="Y106" s="3100">
        <f t="shared" si="45"/>
        <v>15</v>
      </c>
      <c r="Z106" s="3100">
        <f t="shared" si="46"/>
        <v>350000</v>
      </c>
      <c r="AA106" s="2537" t="str">
        <f t="shared" si="47"/>
        <v xml:space="preserve">STATE: ; PDY: Travel Cost &amp; Miscellanous for NMHP- Rs.2.50 Lakhs; KKL: Travel Cost for NMHP- Rs.1.00 Lakhs; MHE: ; YNM: </v>
      </c>
      <c r="AB106" s="1903"/>
      <c r="AC106" s="1903"/>
      <c r="AD106" s="2724">
        <f t="shared" si="51"/>
        <v>0</v>
      </c>
      <c r="AE106" s="1903"/>
      <c r="AF106" s="1876">
        <v>25000</v>
      </c>
      <c r="AG106" s="1876">
        <v>10</v>
      </c>
      <c r="AH106" s="1877">
        <f>AF106*AG106</f>
        <v>250000</v>
      </c>
      <c r="AI106" s="3588" t="s">
        <v>7860</v>
      </c>
      <c r="AJ106" s="1876">
        <v>20000</v>
      </c>
      <c r="AK106" s="1876">
        <v>5</v>
      </c>
      <c r="AL106" s="1877">
        <f>AJ106*AK106</f>
        <v>100000</v>
      </c>
      <c r="AM106" s="3588" t="s">
        <v>7861</v>
      </c>
      <c r="AN106" s="1903"/>
      <c r="AO106" s="1903"/>
      <c r="AP106" s="2724">
        <f t="shared" si="54"/>
        <v>0</v>
      </c>
      <c r="AQ106" s="1903"/>
      <c r="AR106" s="1903"/>
      <c r="AS106" s="1903"/>
      <c r="AT106" s="2724">
        <f t="shared" si="55"/>
        <v>0</v>
      </c>
      <c r="AU106" s="2724"/>
      <c r="AV106" s="2724">
        <f t="shared" si="56"/>
        <v>350000</v>
      </c>
      <c r="AW106" s="2724">
        <f t="shared" si="48"/>
        <v>15</v>
      </c>
      <c r="AX106" s="2724">
        <f t="shared" si="49"/>
        <v>23333.333333333332</v>
      </c>
      <c r="AY106" s="3346" t="str">
        <f t="shared" si="50"/>
        <v xml:space="preserve">STATE: ; PDY: Travel Cost &amp; Miscellanous for NMHP- Rs.2.50 Lakhs; KKL: Travel Cost for NMHP- Rs.1.00 Lakhs; MHE: 0; YNM: </v>
      </c>
      <c r="AZ106" s="3689" t="s">
        <v>3524</v>
      </c>
      <c r="BA106" s="3757" t="s">
        <v>6279</v>
      </c>
      <c r="BB106" s="4977" t="s">
        <v>8066</v>
      </c>
    </row>
    <row r="107" spans="1:54" s="2525" customFormat="1" ht="47.25">
      <c r="A107" s="2517" t="s">
        <v>4809</v>
      </c>
      <c r="B107" s="2531" t="s">
        <v>3526</v>
      </c>
      <c r="C107" s="2531" t="s">
        <v>3527</v>
      </c>
      <c r="D107" s="2535" t="s">
        <v>2259</v>
      </c>
      <c r="E107" s="2535" t="s">
        <v>2260</v>
      </c>
      <c r="F107" s="2543" t="s">
        <v>85</v>
      </c>
      <c r="G107" s="2542" t="s">
        <v>3663</v>
      </c>
      <c r="H107" s="2536"/>
      <c r="I107" s="2536"/>
      <c r="J107" s="3757" t="s">
        <v>6276</v>
      </c>
      <c r="K107" s="2536"/>
      <c r="L107" s="2536"/>
      <c r="M107" s="2536"/>
      <c r="N107" s="2536"/>
      <c r="O107" s="2534">
        <f t="shared" si="42"/>
        <v>100000</v>
      </c>
      <c r="P107" s="2070">
        <f t="shared" si="58"/>
        <v>1</v>
      </c>
      <c r="Q107" s="1948">
        <f t="shared" si="41"/>
        <v>1</v>
      </c>
      <c r="R107" s="2591">
        <f t="shared" si="60"/>
        <v>1</v>
      </c>
      <c r="S107" s="4881" t="str">
        <f t="shared" si="43"/>
        <v xml:space="preserve">STATE: ; PDY: Enforcement Squads; KKL: ; MHE: ; YNM: </v>
      </c>
      <c r="T107" s="3101">
        <f>'Abs18. NTCP'!Q31</f>
        <v>0</v>
      </c>
      <c r="U107" s="5591"/>
      <c r="V107" s="2555">
        <f>'Abs18. NTCP'!R31</f>
        <v>0</v>
      </c>
      <c r="W107" s="3095"/>
      <c r="X107" s="3095">
        <f t="shared" si="44"/>
        <v>100000</v>
      </c>
      <c r="Y107" s="3100">
        <f t="shared" si="45"/>
        <v>1</v>
      </c>
      <c r="Z107" s="3100">
        <f t="shared" si="46"/>
        <v>100000</v>
      </c>
      <c r="AA107" s="2537" t="str">
        <f t="shared" si="47"/>
        <v xml:space="preserve">STATE: ; PDY: Enforcement Squads; KKL: ; MHE: ; YNM: </v>
      </c>
      <c r="AB107" s="1903"/>
      <c r="AC107" s="1903"/>
      <c r="AD107" s="2724">
        <f t="shared" si="51"/>
        <v>0</v>
      </c>
      <c r="AE107" s="1903"/>
      <c r="AF107" s="3100">
        <v>100000</v>
      </c>
      <c r="AG107" s="3100">
        <v>1</v>
      </c>
      <c r="AH107" s="3100">
        <f t="shared" si="52"/>
        <v>100000</v>
      </c>
      <c r="AI107" s="3106" t="s">
        <v>2260</v>
      </c>
      <c r="AJ107" s="1903"/>
      <c r="AK107" s="1903"/>
      <c r="AL107" s="2724">
        <f t="shared" si="53"/>
        <v>0</v>
      </c>
      <c r="AM107" s="1903"/>
      <c r="AN107" s="1903"/>
      <c r="AO107" s="1903"/>
      <c r="AP107" s="2724">
        <f t="shared" si="54"/>
        <v>0</v>
      </c>
      <c r="AQ107" s="1903"/>
      <c r="AR107" s="1903"/>
      <c r="AS107" s="1903"/>
      <c r="AT107" s="2724">
        <f t="shared" si="55"/>
        <v>0</v>
      </c>
      <c r="AU107" s="2724"/>
      <c r="AV107" s="2724">
        <f t="shared" si="56"/>
        <v>100000</v>
      </c>
      <c r="AW107" s="2724">
        <f t="shared" si="48"/>
        <v>1</v>
      </c>
      <c r="AX107" s="2724">
        <f t="shared" si="49"/>
        <v>100000</v>
      </c>
      <c r="AY107" s="3346" t="str">
        <f t="shared" si="50"/>
        <v xml:space="preserve">STATE: ; PDY: Enforcement Squads; KKL: ; MHE: 0; YNM: </v>
      </c>
      <c r="AZ107" s="3689" t="s">
        <v>3526</v>
      </c>
      <c r="BA107" s="3757" t="s">
        <v>6276</v>
      </c>
      <c r="BB107" s="4977" t="s">
        <v>8171</v>
      </c>
    </row>
    <row r="108" spans="1:54" s="2525" customFormat="1" ht="100.5" customHeight="1">
      <c r="A108" s="2517" t="s">
        <v>5008</v>
      </c>
      <c r="B108" s="2531" t="s">
        <v>3528</v>
      </c>
      <c r="C108" s="2531" t="s">
        <v>3529</v>
      </c>
      <c r="D108" s="2535" t="s">
        <v>2239</v>
      </c>
      <c r="E108" s="2535" t="s">
        <v>2261</v>
      </c>
      <c r="F108" s="2543" t="s">
        <v>85</v>
      </c>
      <c r="G108" s="2542" t="s">
        <v>3665</v>
      </c>
      <c r="H108" s="2536"/>
      <c r="I108" s="2536"/>
      <c r="J108" s="3757" t="s">
        <v>6269</v>
      </c>
      <c r="K108" s="2536"/>
      <c r="L108" s="2536"/>
      <c r="M108" s="2536"/>
      <c r="N108" s="2536"/>
      <c r="O108" s="2534">
        <f t="shared" si="42"/>
        <v>25000</v>
      </c>
      <c r="P108" s="2070">
        <f t="shared" si="58"/>
        <v>0.25</v>
      </c>
      <c r="Q108" s="1948">
        <f t="shared" si="41"/>
        <v>4</v>
      </c>
      <c r="R108" s="2591">
        <f t="shared" si="60"/>
        <v>1</v>
      </c>
      <c r="S108" s="4881" t="str">
        <f t="shared" si="43"/>
        <v xml:space="preserve">STATE: ; PDY:  Rs..50000 * 1 district NCD Cell ; KKL:  Rs.20000 * 1 district NCD Cell ; MHE:  Rs..15000 * 1 district NCD Cell ; YNM:  Rs..15000 * 1 district NCD Cell </v>
      </c>
      <c r="T108" s="3101">
        <f>'Abs19. NPCDCS'!Q66</f>
        <v>0</v>
      </c>
      <c r="U108" s="5591"/>
      <c r="V108" s="2555">
        <f>'Abs19. NPCDCS'!R66</f>
        <v>0</v>
      </c>
      <c r="W108" s="3095"/>
      <c r="X108" s="3095">
        <f t="shared" si="44"/>
        <v>25000</v>
      </c>
      <c r="Y108" s="3100">
        <f t="shared" si="45"/>
        <v>4</v>
      </c>
      <c r="Z108" s="3100">
        <f t="shared" si="46"/>
        <v>100000</v>
      </c>
      <c r="AA108" s="2537" t="str">
        <f t="shared" si="47"/>
        <v xml:space="preserve">STATE: ; PDY:  Rs..50000 * 1 district NCD Cell ; KKL:  Rs.20000 * 1 district NCD Cell ; MHE:  Rs..15000 * 1 district NCD Cell ; YNM:  Rs..15000 * 1 district NCD Cell </v>
      </c>
      <c r="AB108" s="2477"/>
      <c r="AC108" s="2477"/>
      <c r="AD108" s="2477">
        <f t="shared" si="51"/>
        <v>0</v>
      </c>
      <c r="AE108" s="2477"/>
      <c r="AF108" s="2477">
        <v>50000</v>
      </c>
      <c r="AG108" s="2477">
        <v>1</v>
      </c>
      <c r="AH108" s="2477">
        <f t="shared" si="52"/>
        <v>50000</v>
      </c>
      <c r="AI108" s="2569" t="s">
        <v>6825</v>
      </c>
      <c r="AJ108" s="2477">
        <v>20000</v>
      </c>
      <c r="AK108" s="2477">
        <v>1</v>
      </c>
      <c r="AL108" s="2477">
        <f t="shared" si="53"/>
        <v>20000</v>
      </c>
      <c r="AM108" s="2569" t="s">
        <v>8196</v>
      </c>
      <c r="AN108" s="2477">
        <v>15000</v>
      </c>
      <c r="AO108" s="2477">
        <v>1</v>
      </c>
      <c r="AP108" s="2477">
        <f t="shared" si="54"/>
        <v>15000</v>
      </c>
      <c r="AQ108" s="2569" t="s">
        <v>8195</v>
      </c>
      <c r="AR108" s="2477">
        <v>15000</v>
      </c>
      <c r="AS108" s="2477">
        <v>1</v>
      </c>
      <c r="AT108" s="2477">
        <f t="shared" si="55"/>
        <v>15000</v>
      </c>
      <c r="AU108" s="2569" t="s">
        <v>8195</v>
      </c>
      <c r="AV108" s="2724">
        <f t="shared" si="56"/>
        <v>100000</v>
      </c>
      <c r="AW108" s="2724">
        <f t="shared" si="48"/>
        <v>4</v>
      </c>
      <c r="AX108" s="2724">
        <f t="shared" si="49"/>
        <v>25000</v>
      </c>
      <c r="AY108" s="3346" t="str">
        <f t="shared" si="50"/>
        <v xml:space="preserve">STATE: ; PDY:  Rs..50000 * 1 district NCD Cell ; KKL:  Rs.20000 * 1 district NCD Cell ; MHE: 15000; YNM:  Rs..15000 * 1 district NCD Cell </v>
      </c>
      <c r="AZ108" s="3689" t="s">
        <v>3528</v>
      </c>
      <c r="BA108" s="3757" t="s">
        <v>6269</v>
      </c>
      <c r="BB108" s="4977" t="s">
        <v>8193</v>
      </c>
    </row>
    <row r="109" spans="1:54" s="2525" customFormat="1" ht="45">
      <c r="A109" s="2517" t="s">
        <v>5009</v>
      </c>
      <c r="B109" s="2531" t="s">
        <v>4598</v>
      </c>
      <c r="C109" s="2531" t="s">
        <v>3530</v>
      </c>
      <c r="D109" s="2545"/>
      <c r="E109" s="2570" t="s">
        <v>307</v>
      </c>
      <c r="F109" s="1886" t="s">
        <v>70</v>
      </c>
      <c r="G109" s="2542" t="s">
        <v>3321</v>
      </c>
      <c r="H109" s="2571"/>
      <c r="I109" s="2547"/>
      <c r="J109" s="3757" t="s">
        <v>6212</v>
      </c>
      <c r="K109" s="2547"/>
      <c r="L109" s="2547"/>
      <c r="M109" s="2547"/>
      <c r="N109" s="2547"/>
      <c r="O109" s="2534">
        <f t="shared" si="42"/>
        <v>0</v>
      </c>
      <c r="P109" s="2070">
        <f t="shared" si="58"/>
        <v>0</v>
      </c>
      <c r="Q109" s="1948">
        <f t="shared" si="41"/>
        <v>0</v>
      </c>
      <c r="R109" s="3655">
        <f t="shared" si="60"/>
        <v>0</v>
      </c>
      <c r="S109" s="4881" t="str">
        <f t="shared" si="43"/>
        <v xml:space="preserve">STATE: ; PDY: ; KKL: ; MHE: ; YNM: </v>
      </c>
      <c r="T109" s="3099"/>
      <c r="U109" s="5591"/>
      <c r="V109" s="2573"/>
      <c r="W109" s="3095"/>
      <c r="X109" s="3095">
        <f t="shared" si="44"/>
        <v>0</v>
      </c>
      <c r="Y109" s="3100">
        <f t="shared" si="45"/>
        <v>0</v>
      </c>
      <c r="Z109" s="3100">
        <f t="shared" si="46"/>
        <v>0</v>
      </c>
      <c r="AA109" s="2537" t="str">
        <f t="shared" si="47"/>
        <v xml:space="preserve">STATE: ; PDY: ; KKL: ; MHE: ; YNM: </v>
      </c>
      <c r="AB109" s="1903"/>
      <c r="AC109" s="1903"/>
      <c r="AD109" s="2724">
        <f t="shared" si="51"/>
        <v>0</v>
      </c>
      <c r="AE109" s="1903"/>
      <c r="AF109" s="1903"/>
      <c r="AG109" s="1903"/>
      <c r="AH109" s="2724">
        <f t="shared" si="52"/>
        <v>0</v>
      </c>
      <c r="AI109" s="1903"/>
      <c r="AJ109" s="1903"/>
      <c r="AK109" s="1903"/>
      <c r="AL109" s="2724">
        <f t="shared" si="53"/>
        <v>0</v>
      </c>
      <c r="AM109" s="1903"/>
      <c r="AN109" s="1903"/>
      <c r="AO109" s="1903"/>
      <c r="AP109" s="2724">
        <f t="shared" si="54"/>
        <v>0</v>
      </c>
      <c r="AQ109" s="1903"/>
      <c r="AR109" s="1903"/>
      <c r="AS109" s="1903"/>
      <c r="AT109" s="2724">
        <f t="shared" si="55"/>
        <v>0</v>
      </c>
      <c r="AU109" s="2724"/>
      <c r="AV109" s="2724">
        <f t="shared" si="56"/>
        <v>0</v>
      </c>
      <c r="AW109" s="2724">
        <f t="shared" si="48"/>
        <v>0</v>
      </c>
      <c r="AX109" s="2724">
        <f t="shared" si="49"/>
        <v>0</v>
      </c>
      <c r="AY109" s="3346" t="str">
        <f t="shared" si="50"/>
        <v xml:space="preserve">STATE: ; PDY: ; KKL: ; MHE: 0; YNM: </v>
      </c>
      <c r="AZ109" s="3689" t="s">
        <v>4598</v>
      </c>
      <c r="BA109" s="3757" t="s">
        <v>6212</v>
      </c>
    </row>
    <row r="110" spans="1:54" s="2525" customFormat="1" ht="45">
      <c r="A110" s="2517">
        <v>4</v>
      </c>
      <c r="B110" s="2531" t="s">
        <v>3531</v>
      </c>
      <c r="C110" s="2531" t="s">
        <v>3532</v>
      </c>
      <c r="D110" s="2531"/>
      <c r="E110" s="2531" t="s">
        <v>2157</v>
      </c>
      <c r="F110" s="2532"/>
      <c r="G110" s="2531"/>
      <c r="H110" s="2533"/>
      <c r="I110" s="2533"/>
      <c r="J110" s="3757" t="s">
        <v>6212</v>
      </c>
      <c r="K110" s="2533"/>
      <c r="L110" s="2533"/>
      <c r="M110" s="2533"/>
      <c r="N110" s="2533"/>
      <c r="O110" s="2534">
        <f t="shared" si="42"/>
        <v>0</v>
      </c>
      <c r="P110" s="1894"/>
      <c r="Q110" s="1948">
        <f t="shared" si="41"/>
        <v>0</v>
      </c>
      <c r="R110" s="3096">
        <f>SUM(R111:R115)</f>
        <v>6</v>
      </c>
      <c r="S110" s="4881"/>
      <c r="T110" s="3097"/>
      <c r="U110" s="5591"/>
      <c r="V110" s="3098">
        <f>SUM(V111:V115)</f>
        <v>0</v>
      </c>
      <c r="W110" s="3095"/>
      <c r="X110" s="3095"/>
      <c r="Y110" s="3100"/>
      <c r="Z110" s="3096">
        <f>SUM(Z111:Z115)</f>
        <v>600000</v>
      </c>
      <c r="AA110" s="2537"/>
      <c r="AB110" s="1903"/>
      <c r="AC110" s="1903"/>
      <c r="AD110" s="1894">
        <f>SUM(AD111:AD115)</f>
        <v>0</v>
      </c>
      <c r="AE110" s="1903"/>
      <c r="AF110" s="1903"/>
      <c r="AG110" s="1903"/>
      <c r="AH110" s="1894">
        <f>SUM(AH111:AH115)</f>
        <v>450000</v>
      </c>
      <c r="AI110" s="1903"/>
      <c r="AJ110" s="1903"/>
      <c r="AK110" s="1903"/>
      <c r="AL110" s="1894">
        <f>SUM(AL111:AL115)</f>
        <v>150000</v>
      </c>
      <c r="AM110" s="1903"/>
      <c r="AN110" s="1903"/>
      <c r="AO110" s="1903"/>
      <c r="AP110" s="1894">
        <f>SUM(AP111:AP115)</f>
        <v>0</v>
      </c>
      <c r="AQ110" s="1903"/>
      <c r="AR110" s="1903"/>
      <c r="AS110" s="1903"/>
      <c r="AT110" s="1894">
        <f>SUM(AT111:AT115)</f>
        <v>0</v>
      </c>
      <c r="AU110" s="2724"/>
      <c r="AV110" s="1894">
        <f>SUM(AV111:AV115)</f>
        <v>600000</v>
      </c>
      <c r="AW110" s="2724"/>
      <c r="AX110" s="2724"/>
      <c r="AY110" s="3346"/>
      <c r="AZ110" s="3689" t="s">
        <v>3531</v>
      </c>
      <c r="BA110" s="3757" t="s">
        <v>6212</v>
      </c>
    </row>
    <row r="111" spans="1:54" s="2525" customFormat="1" ht="47.25">
      <c r="A111" s="2517" t="s">
        <v>4913</v>
      </c>
      <c r="B111" s="2531" t="s">
        <v>3533</v>
      </c>
      <c r="C111" s="2531" t="s">
        <v>3534</v>
      </c>
      <c r="D111" s="2535" t="s">
        <v>1356</v>
      </c>
      <c r="E111" s="2535" t="s">
        <v>2262</v>
      </c>
      <c r="F111" s="2564" t="s">
        <v>90</v>
      </c>
      <c r="G111" s="2542" t="s">
        <v>3657</v>
      </c>
      <c r="H111" s="2536"/>
      <c r="I111" s="2572"/>
      <c r="J111" s="3757" t="s">
        <v>6277</v>
      </c>
      <c r="K111" s="2572"/>
      <c r="L111" s="2572"/>
      <c r="M111" s="2572"/>
      <c r="N111" s="2572"/>
      <c r="O111" s="2534">
        <f t="shared" si="42"/>
        <v>0</v>
      </c>
      <c r="P111" s="2070">
        <f>O111/100000</f>
        <v>0</v>
      </c>
      <c r="Q111" s="1948">
        <f t="shared" si="41"/>
        <v>0</v>
      </c>
      <c r="R111" s="2591">
        <f>P111*Q111</f>
        <v>0</v>
      </c>
      <c r="S111" s="4881" t="str">
        <f t="shared" si="43"/>
        <v xml:space="preserve">STATE: ; PDY: ; KKL: ; MHE: ; YNM: </v>
      </c>
      <c r="T111" s="3101">
        <f>'Ab1. RMNCH+A'!Q471</f>
        <v>0</v>
      </c>
      <c r="U111" s="5591"/>
      <c r="V111" s="2555">
        <f>'Ab1. RMNCH+A'!R471</f>
        <v>0</v>
      </c>
      <c r="W111" s="3095"/>
      <c r="X111" s="3095">
        <f t="shared" si="44"/>
        <v>0</v>
      </c>
      <c r="Y111" s="3100">
        <f t="shared" si="45"/>
        <v>0</v>
      </c>
      <c r="Z111" s="3100">
        <f t="shared" si="46"/>
        <v>0</v>
      </c>
      <c r="AA111" s="2537" t="str">
        <f t="shared" si="47"/>
        <v xml:space="preserve">STATE: ; PDY: ; KKL: ; MHE: ; YNM: </v>
      </c>
      <c r="AB111" s="1903"/>
      <c r="AC111" s="1903"/>
      <c r="AD111" s="2724">
        <f t="shared" si="51"/>
        <v>0</v>
      </c>
      <c r="AE111" s="1903"/>
      <c r="AF111" s="1903"/>
      <c r="AG111" s="1903"/>
      <c r="AH111" s="2724">
        <f t="shared" si="52"/>
        <v>0</v>
      </c>
      <c r="AI111" s="1903"/>
      <c r="AJ111" s="1903"/>
      <c r="AK111" s="1903"/>
      <c r="AL111" s="2724">
        <f t="shared" si="53"/>
        <v>0</v>
      </c>
      <c r="AM111" s="1903"/>
      <c r="AN111" s="1903"/>
      <c r="AO111" s="1903"/>
      <c r="AP111" s="2724">
        <f t="shared" si="54"/>
        <v>0</v>
      </c>
      <c r="AQ111" s="1903"/>
      <c r="AR111" s="1903"/>
      <c r="AS111" s="1903"/>
      <c r="AT111" s="2724">
        <f t="shared" si="55"/>
        <v>0</v>
      </c>
      <c r="AU111" s="2724"/>
      <c r="AV111" s="2724">
        <f t="shared" si="56"/>
        <v>0</v>
      </c>
      <c r="AW111" s="2724">
        <f t="shared" si="48"/>
        <v>0</v>
      </c>
      <c r="AX111" s="2724">
        <f t="shared" si="49"/>
        <v>0</v>
      </c>
      <c r="AY111" s="3346" t="str">
        <f t="shared" si="50"/>
        <v xml:space="preserve">STATE: ; PDY: ; KKL: ; MHE: 0; YNM: </v>
      </c>
      <c r="AZ111" s="3689" t="s">
        <v>3533</v>
      </c>
      <c r="BA111" s="3757" t="s">
        <v>6277</v>
      </c>
    </row>
    <row r="112" spans="1:54" s="2525" customFormat="1" ht="47.25">
      <c r="A112" s="2517" t="s">
        <v>4914</v>
      </c>
      <c r="B112" s="2531" t="s">
        <v>3535</v>
      </c>
      <c r="C112" s="2531" t="s">
        <v>3536</v>
      </c>
      <c r="D112" s="2535" t="s">
        <v>1357</v>
      </c>
      <c r="E112" s="2535" t="s">
        <v>4105</v>
      </c>
      <c r="F112" s="2564" t="s">
        <v>90</v>
      </c>
      <c r="G112" s="2542" t="s">
        <v>3657</v>
      </c>
      <c r="H112" s="2536"/>
      <c r="I112" s="2572"/>
      <c r="J112" s="3757" t="s">
        <v>6277</v>
      </c>
      <c r="K112" s="2572"/>
      <c r="L112" s="2572"/>
      <c r="M112" s="2572"/>
      <c r="N112" s="2572"/>
      <c r="O112" s="2534">
        <f t="shared" si="42"/>
        <v>0</v>
      </c>
      <c r="P112" s="2070">
        <f>O112/100000</f>
        <v>0</v>
      </c>
      <c r="Q112" s="1948">
        <f t="shared" si="41"/>
        <v>0</v>
      </c>
      <c r="R112" s="2591">
        <f>P112*Q112</f>
        <v>0</v>
      </c>
      <c r="S112" s="4881" t="str">
        <f t="shared" si="43"/>
        <v xml:space="preserve">STATE: ; PDY: ; KKL: ; MHE: ; YNM: </v>
      </c>
      <c r="T112" s="3101">
        <f>'Ab1. RMNCH+A'!Q472</f>
        <v>0</v>
      </c>
      <c r="U112" s="5591"/>
      <c r="V112" s="2555">
        <f>'Ab1. RMNCH+A'!R472</f>
        <v>0</v>
      </c>
      <c r="W112" s="3095"/>
      <c r="X112" s="3095">
        <f t="shared" si="44"/>
        <v>0</v>
      </c>
      <c r="Y112" s="3100">
        <f t="shared" si="45"/>
        <v>0</v>
      </c>
      <c r="Z112" s="3100">
        <f t="shared" si="46"/>
        <v>0</v>
      </c>
      <c r="AA112" s="2537" t="str">
        <f t="shared" si="47"/>
        <v xml:space="preserve">STATE: ; PDY: ; KKL: ; MHE: ; YNM: </v>
      </c>
      <c r="AB112" s="1903"/>
      <c r="AC112" s="1903"/>
      <c r="AD112" s="2724">
        <f t="shared" si="51"/>
        <v>0</v>
      </c>
      <c r="AE112" s="1903"/>
      <c r="AF112" s="1903"/>
      <c r="AG112" s="1903"/>
      <c r="AH112" s="2724">
        <f t="shared" si="52"/>
        <v>0</v>
      </c>
      <c r="AI112" s="1903"/>
      <c r="AJ112" s="1903"/>
      <c r="AK112" s="1903"/>
      <c r="AL112" s="2724">
        <f t="shared" si="53"/>
        <v>0</v>
      </c>
      <c r="AM112" s="1903"/>
      <c r="AN112" s="1903"/>
      <c r="AO112" s="1903"/>
      <c r="AP112" s="2724">
        <f t="shared" si="54"/>
        <v>0</v>
      </c>
      <c r="AQ112" s="1903"/>
      <c r="AR112" s="1903"/>
      <c r="AS112" s="1903"/>
      <c r="AT112" s="2724">
        <f t="shared" si="55"/>
        <v>0</v>
      </c>
      <c r="AU112" s="2724"/>
      <c r="AV112" s="2724">
        <f t="shared" si="56"/>
        <v>0</v>
      </c>
      <c r="AW112" s="2724">
        <f t="shared" si="48"/>
        <v>0</v>
      </c>
      <c r="AX112" s="2724">
        <f t="shared" si="49"/>
        <v>0</v>
      </c>
      <c r="AY112" s="3346" t="str">
        <f t="shared" si="50"/>
        <v xml:space="preserve">STATE: ; PDY: ; KKL: ; MHE: 0; YNM: </v>
      </c>
      <c r="AZ112" s="3689" t="s">
        <v>3535</v>
      </c>
      <c r="BA112" s="3757" t="s">
        <v>6277</v>
      </c>
    </row>
    <row r="113" spans="1:54" s="2525" customFormat="1" ht="78.75">
      <c r="A113" s="2517" t="s">
        <v>4797</v>
      </c>
      <c r="B113" s="2531" t="s">
        <v>3537</v>
      </c>
      <c r="C113" s="2531" t="s">
        <v>3538</v>
      </c>
      <c r="D113" s="2535" t="s">
        <v>2263</v>
      </c>
      <c r="E113" s="2535" t="s">
        <v>2264</v>
      </c>
      <c r="F113" s="1886" t="s">
        <v>70</v>
      </c>
      <c r="G113" s="2535" t="s">
        <v>3666</v>
      </c>
      <c r="H113" s="2572"/>
      <c r="I113" s="2572"/>
      <c r="J113" s="3757" t="s">
        <v>6238</v>
      </c>
      <c r="K113" s="2572"/>
      <c r="L113" s="2572"/>
      <c r="M113" s="2572"/>
      <c r="N113" s="2572"/>
      <c r="O113" s="2534">
        <f t="shared" si="42"/>
        <v>25000</v>
      </c>
      <c r="P113" s="2070">
        <f>O113/100000</f>
        <v>0.25</v>
      </c>
      <c r="Q113" s="1948">
        <f t="shared" si="41"/>
        <v>24</v>
      </c>
      <c r="R113" s="2591">
        <f>P113*Q113</f>
        <v>6</v>
      </c>
      <c r="S113" s="4881" t="str">
        <f t="shared" si="43"/>
        <v xml:space="preserve">STATE: ; PDY: Mobility Support - Rs.450000/-; KKL: Mobility Support - Rs.150000/-; MHE: ; YNM: </v>
      </c>
      <c r="T113" s="3099"/>
      <c r="U113" s="5591"/>
      <c r="V113" s="2573"/>
      <c r="W113" s="3095"/>
      <c r="X113" s="3095">
        <f t="shared" si="44"/>
        <v>25000</v>
      </c>
      <c r="Y113" s="3100">
        <f t="shared" si="45"/>
        <v>24</v>
      </c>
      <c r="Z113" s="3100">
        <f t="shared" si="46"/>
        <v>600000</v>
      </c>
      <c r="AA113" s="2537" t="str">
        <f t="shared" si="47"/>
        <v xml:space="preserve">STATE: ; PDY: Mobility Support - Rs.450000/-; KKL: Mobility Support - Rs.150000/-; MHE: ; YNM: </v>
      </c>
      <c r="AB113" s="1903"/>
      <c r="AC113" s="1903"/>
      <c r="AD113" s="2724">
        <f t="shared" si="51"/>
        <v>0</v>
      </c>
      <c r="AE113" s="1903"/>
      <c r="AF113" s="1876">
        <v>37500</v>
      </c>
      <c r="AG113" s="1876">
        <v>12</v>
      </c>
      <c r="AH113" s="1877">
        <f>AF113*AG113</f>
        <v>450000</v>
      </c>
      <c r="AI113" s="1877" t="s">
        <v>6586</v>
      </c>
      <c r="AJ113" s="1876">
        <v>12500</v>
      </c>
      <c r="AK113" s="1876">
        <v>12</v>
      </c>
      <c r="AL113" s="1877">
        <f>AJ113*AK113</f>
        <v>150000</v>
      </c>
      <c r="AM113" s="1877" t="s">
        <v>6594</v>
      </c>
      <c r="AN113" s="1903"/>
      <c r="AO113" s="1903"/>
      <c r="AP113" s="2724">
        <f t="shared" si="54"/>
        <v>0</v>
      </c>
      <c r="AQ113" s="1903"/>
      <c r="AR113" s="1903"/>
      <c r="AS113" s="1903"/>
      <c r="AT113" s="2724">
        <f t="shared" si="55"/>
        <v>0</v>
      </c>
      <c r="AU113" s="2724"/>
      <c r="AV113" s="2724">
        <f t="shared" si="56"/>
        <v>600000</v>
      </c>
      <c r="AW113" s="2724">
        <f t="shared" si="48"/>
        <v>24</v>
      </c>
      <c r="AX113" s="2724">
        <f t="shared" si="49"/>
        <v>25000</v>
      </c>
      <c r="AY113" s="3346" t="str">
        <f t="shared" si="50"/>
        <v xml:space="preserve">STATE: ; PDY: Mobility Support - Rs.450000/-; KKL: Mobility Support - Rs.150000/-; MHE: 0; YNM: </v>
      </c>
      <c r="AZ113" s="3689" t="s">
        <v>3537</v>
      </c>
      <c r="BA113" s="3757" t="s">
        <v>6238</v>
      </c>
      <c r="BB113" s="4977" t="s">
        <v>8119</v>
      </c>
    </row>
    <row r="114" spans="1:54" s="2525" customFormat="1" ht="55.5" customHeight="1">
      <c r="A114" s="2517" t="s">
        <v>4916</v>
      </c>
      <c r="B114" s="2531" t="s">
        <v>3539</v>
      </c>
      <c r="C114" s="2531" t="s">
        <v>3540</v>
      </c>
      <c r="D114" s="2535" t="s">
        <v>2173</v>
      </c>
      <c r="E114" s="2535" t="s">
        <v>2265</v>
      </c>
      <c r="F114" s="1886" t="s">
        <v>70</v>
      </c>
      <c r="G114" s="2542" t="s">
        <v>3659</v>
      </c>
      <c r="H114" s="2536"/>
      <c r="I114" s="2572"/>
      <c r="J114" s="3757" t="s">
        <v>6248</v>
      </c>
      <c r="K114" s="2572"/>
      <c r="L114" s="2572"/>
      <c r="M114" s="2572"/>
      <c r="N114" s="2572"/>
      <c r="O114" s="2534">
        <f t="shared" si="42"/>
        <v>0</v>
      </c>
      <c r="P114" s="2070">
        <f>O114/100000</f>
        <v>0</v>
      </c>
      <c r="Q114" s="1948">
        <f t="shared" si="41"/>
        <v>0</v>
      </c>
      <c r="R114" s="2591">
        <f>P114*Q114</f>
        <v>0</v>
      </c>
      <c r="S114" s="4881" t="str">
        <f t="shared" si="43"/>
        <v xml:space="preserve">STATE: ; PDY: ; KKL: ; MHE: ; YNM: </v>
      </c>
      <c r="T114" s="3101">
        <f>'Ab3. ASHA'!Q107</f>
        <v>0</v>
      </c>
      <c r="U114" s="5591"/>
      <c r="V114" s="2555">
        <f>-'Ab3. ASHA'!R107</f>
        <v>0</v>
      </c>
      <c r="W114" s="3095"/>
      <c r="X114" s="3095">
        <f t="shared" si="44"/>
        <v>0</v>
      </c>
      <c r="Y114" s="3100">
        <f t="shared" si="45"/>
        <v>0</v>
      </c>
      <c r="Z114" s="3100">
        <f t="shared" si="46"/>
        <v>0</v>
      </c>
      <c r="AA114" s="2537" t="str">
        <f t="shared" si="47"/>
        <v xml:space="preserve">STATE: ; PDY: ; KKL: ; MHE: ; YNM: </v>
      </c>
      <c r="AB114" s="1903"/>
      <c r="AC114" s="1903"/>
      <c r="AD114" s="2724">
        <f t="shared" si="51"/>
        <v>0</v>
      </c>
      <c r="AE114" s="1903"/>
      <c r="AF114" s="1903"/>
      <c r="AG114" s="1903"/>
      <c r="AH114" s="2724">
        <f t="shared" si="52"/>
        <v>0</v>
      </c>
      <c r="AI114" s="1903"/>
      <c r="AJ114" s="1903"/>
      <c r="AK114" s="1903"/>
      <c r="AL114" s="2724">
        <f t="shared" si="53"/>
        <v>0</v>
      </c>
      <c r="AM114" s="1903"/>
      <c r="AN114" s="1903"/>
      <c r="AO114" s="1903"/>
      <c r="AP114" s="2724">
        <f t="shared" si="54"/>
        <v>0</v>
      </c>
      <c r="AQ114" s="1903"/>
      <c r="AR114" s="1903"/>
      <c r="AS114" s="1903"/>
      <c r="AT114" s="2724">
        <f t="shared" si="55"/>
        <v>0</v>
      </c>
      <c r="AU114" s="2724"/>
      <c r="AV114" s="2724">
        <f t="shared" si="56"/>
        <v>0</v>
      </c>
      <c r="AW114" s="2724">
        <f t="shared" si="48"/>
        <v>0</v>
      </c>
      <c r="AX114" s="2724">
        <f t="shared" si="49"/>
        <v>0</v>
      </c>
      <c r="AY114" s="3346" t="str">
        <f t="shared" si="50"/>
        <v xml:space="preserve">STATE: ; PDY: ; KKL: ; MHE: 0; YNM: </v>
      </c>
      <c r="AZ114" s="3689" t="s">
        <v>3539</v>
      </c>
      <c r="BA114" s="3757" t="s">
        <v>6248</v>
      </c>
    </row>
    <row r="115" spans="1:54" s="2525" customFormat="1" ht="45">
      <c r="A115" s="2517" t="s">
        <v>4915</v>
      </c>
      <c r="B115" s="2531" t="s">
        <v>3541</v>
      </c>
      <c r="C115" s="2531" t="s">
        <v>3542</v>
      </c>
      <c r="D115" s="2545"/>
      <c r="E115" s="2570" t="s">
        <v>307</v>
      </c>
      <c r="F115" s="1886" t="s">
        <v>70</v>
      </c>
      <c r="G115" s="2542" t="s">
        <v>3321</v>
      </c>
      <c r="H115" s="2571"/>
      <c r="I115" s="2571"/>
      <c r="J115" s="3757" t="s">
        <v>6212</v>
      </c>
      <c r="K115" s="2571"/>
      <c r="L115" s="2571"/>
      <c r="M115" s="2571"/>
      <c r="N115" s="2571"/>
      <c r="O115" s="2534">
        <f t="shared" si="42"/>
        <v>0</v>
      </c>
      <c r="P115" s="2070">
        <f>O115/100000</f>
        <v>0</v>
      </c>
      <c r="Q115" s="1948">
        <f t="shared" si="41"/>
        <v>0</v>
      </c>
      <c r="R115" s="3655">
        <f>P115*Q115</f>
        <v>0</v>
      </c>
      <c r="S115" s="4881" t="str">
        <f t="shared" si="43"/>
        <v xml:space="preserve">STATE: ; PDY: ; KKL: ; MHE: ; YNM: </v>
      </c>
      <c r="T115" s="3099"/>
      <c r="U115" s="5591"/>
      <c r="V115" s="2573"/>
      <c r="W115" s="3095"/>
      <c r="X115" s="3095">
        <f t="shared" si="44"/>
        <v>0</v>
      </c>
      <c r="Y115" s="3100">
        <f t="shared" si="45"/>
        <v>0</v>
      </c>
      <c r="Z115" s="3100">
        <f t="shared" si="46"/>
        <v>0</v>
      </c>
      <c r="AA115" s="2537" t="str">
        <f t="shared" si="47"/>
        <v xml:space="preserve">STATE: ; PDY: ; KKL: ; MHE: ; YNM: </v>
      </c>
      <c r="AB115" s="1903"/>
      <c r="AC115" s="1903"/>
      <c r="AD115" s="2724">
        <f t="shared" si="51"/>
        <v>0</v>
      </c>
      <c r="AE115" s="1903"/>
      <c r="AF115" s="1903"/>
      <c r="AG115" s="1903"/>
      <c r="AH115" s="2724">
        <f t="shared" si="52"/>
        <v>0</v>
      </c>
      <c r="AI115" s="1903"/>
      <c r="AJ115" s="1903"/>
      <c r="AK115" s="1903"/>
      <c r="AL115" s="2724">
        <f t="shared" si="53"/>
        <v>0</v>
      </c>
      <c r="AM115" s="1903"/>
      <c r="AN115" s="1903"/>
      <c r="AO115" s="1903"/>
      <c r="AP115" s="2724">
        <f t="shared" si="54"/>
        <v>0</v>
      </c>
      <c r="AQ115" s="1903"/>
      <c r="AR115" s="1903"/>
      <c r="AS115" s="1903"/>
      <c r="AT115" s="2724">
        <f t="shared" si="55"/>
        <v>0</v>
      </c>
      <c r="AU115" s="2724"/>
      <c r="AV115" s="2724">
        <f t="shared" si="56"/>
        <v>0</v>
      </c>
      <c r="AW115" s="2724">
        <f t="shared" si="48"/>
        <v>0</v>
      </c>
      <c r="AX115" s="2724">
        <f t="shared" si="49"/>
        <v>0</v>
      </c>
      <c r="AY115" s="3346" t="str">
        <f t="shared" si="50"/>
        <v xml:space="preserve">STATE: ; PDY: ; KKL: ; MHE: 0; YNM: </v>
      </c>
      <c r="AZ115" s="3689" t="s">
        <v>3541</v>
      </c>
      <c r="BA115" s="3757" t="s">
        <v>6212</v>
      </c>
    </row>
    <row r="116" spans="1:54" s="2525" customFormat="1" ht="45">
      <c r="A116" s="2517">
        <v>5</v>
      </c>
      <c r="B116" s="2531" t="s">
        <v>3543</v>
      </c>
      <c r="C116" s="2531" t="s">
        <v>3544</v>
      </c>
      <c r="D116" s="2531"/>
      <c r="E116" s="2531" t="s">
        <v>2266</v>
      </c>
      <c r="F116" s="2532"/>
      <c r="G116" s="2531"/>
      <c r="H116" s="2533"/>
      <c r="I116" s="2533"/>
      <c r="J116" s="3757" t="s">
        <v>6212</v>
      </c>
      <c r="K116" s="2533"/>
      <c r="L116" s="2533"/>
      <c r="M116" s="2533"/>
      <c r="N116" s="2533"/>
      <c r="O116" s="2534">
        <f t="shared" si="42"/>
        <v>0</v>
      </c>
      <c r="P116" s="1894"/>
      <c r="Q116" s="1948">
        <f t="shared" si="41"/>
        <v>0</v>
      </c>
      <c r="R116" s="3096">
        <f>R117</f>
        <v>1.2000000000000002</v>
      </c>
      <c r="S116" s="4881">
        <f t="shared" si="43"/>
        <v>0</v>
      </c>
      <c r="T116" s="3097"/>
      <c r="U116" s="5591"/>
      <c r="V116" s="3098"/>
      <c r="W116" s="3095"/>
      <c r="X116" s="3095"/>
      <c r="Y116" s="3100"/>
      <c r="Z116" s="3096">
        <f>Z117</f>
        <v>120000</v>
      </c>
      <c r="AA116" s="2537"/>
      <c r="AB116" s="1903"/>
      <c r="AC116" s="1903"/>
      <c r="AD116" s="1894">
        <f>AD117</f>
        <v>120000</v>
      </c>
      <c r="AE116" s="1903"/>
      <c r="AF116" s="1903"/>
      <c r="AG116" s="1903"/>
      <c r="AH116" s="1894">
        <f>AH117</f>
        <v>0</v>
      </c>
      <c r="AI116" s="1903"/>
      <c r="AJ116" s="1903"/>
      <c r="AK116" s="1903"/>
      <c r="AL116" s="1894">
        <f>AL117</f>
        <v>0</v>
      </c>
      <c r="AM116" s="1903"/>
      <c r="AN116" s="1903"/>
      <c r="AO116" s="1903"/>
      <c r="AP116" s="1894">
        <f>AP117</f>
        <v>0</v>
      </c>
      <c r="AQ116" s="1903"/>
      <c r="AR116" s="1903"/>
      <c r="AS116" s="1903"/>
      <c r="AT116" s="1894">
        <f>AT117</f>
        <v>0</v>
      </c>
      <c r="AU116" s="2724"/>
      <c r="AV116" s="1894">
        <f>AV117</f>
        <v>120000</v>
      </c>
      <c r="AW116" s="2724"/>
      <c r="AX116" s="2724"/>
      <c r="AY116" s="3346"/>
      <c r="AZ116" s="3689" t="s">
        <v>3543</v>
      </c>
      <c r="BA116" s="3757" t="s">
        <v>6212</v>
      </c>
    </row>
    <row r="117" spans="1:54" s="2525" customFormat="1" ht="99.75" customHeight="1">
      <c r="A117" s="2517" t="s">
        <v>4913</v>
      </c>
      <c r="B117" s="2531" t="s">
        <v>3545</v>
      </c>
      <c r="C117" s="2531" t="s">
        <v>3546</v>
      </c>
      <c r="D117" s="2545" t="s">
        <v>2267</v>
      </c>
      <c r="E117" s="2545" t="s">
        <v>2268</v>
      </c>
      <c r="F117" s="1978" t="s">
        <v>4345</v>
      </c>
      <c r="G117" s="2552" t="s">
        <v>3662</v>
      </c>
      <c r="H117" s="2547"/>
      <c r="I117" s="2546"/>
      <c r="J117" s="3757" t="s">
        <v>6253</v>
      </c>
      <c r="K117" s="2546"/>
      <c r="L117" s="2546"/>
      <c r="M117" s="2546"/>
      <c r="N117" s="2546"/>
      <c r="O117" s="2534">
        <f t="shared" si="42"/>
        <v>10000</v>
      </c>
      <c r="P117" s="2070">
        <f>O117/100000</f>
        <v>0.1</v>
      </c>
      <c r="Q117" s="1948">
        <f t="shared" si="41"/>
        <v>12</v>
      </c>
      <c r="R117" s="3655">
        <f>P117*Q117</f>
        <v>1.2000000000000002</v>
      </c>
      <c r="S117" s="4881" t="str">
        <f t="shared" si="43"/>
        <v xml:space="preserve">STATE: Rs.10000 X 12 months (SLO/Programme Manager (Leprosy) and other Regular staff travel expenses for specific programme); PDY: ; KKL: ; MHE: ; YNM: </v>
      </c>
      <c r="T117" s="3101">
        <f>'Abs10. NLEP'!Q42</f>
        <v>0</v>
      </c>
      <c r="U117" s="5591"/>
      <c r="V117" s="2555">
        <f>'Abs10. NLEP'!R42</f>
        <v>0</v>
      </c>
      <c r="W117" s="3095"/>
      <c r="X117" s="3095">
        <f t="shared" si="44"/>
        <v>10000</v>
      </c>
      <c r="Y117" s="3100">
        <f t="shared" si="45"/>
        <v>12</v>
      </c>
      <c r="Z117" s="3100">
        <f t="shared" si="46"/>
        <v>120000</v>
      </c>
      <c r="AA117" s="2537" t="str">
        <f t="shared" si="47"/>
        <v xml:space="preserve">STATE: Rs.10000 X 12 months (SLO/Programme Manager (Leprosy) and other Regular staff travel expenses for specific programme); PDY: ; KKL: ; MHE: ; YNM: </v>
      </c>
      <c r="AB117" s="2479">
        <v>10000</v>
      </c>
      <c r="AC117" s="2479">
        <v>12</v>
      </c>
      <c r="AD117" s="2479">
        <f>AB117*AC117</f>
        <v>120000</v>
      </c>
      <c r="AE117" s="4106" t="s">
        <v>7080</v>
      </c>
      <c r="AF117" s="2479"/>
      <c r="AG117" s="2479"/>
      <c r="AH117" s="2479">
        <f>AF117*AG117</f>
        <v>0</v>
      </c>
      <c r="AI117" s="2479"/>
      <c r="AJ117" s="2479"/>
      <c r="AK117" s="2479"/>
      <c r="AL117" s="2479">
        <f>AJ117*AK117</f>
        <v>0</v>
      </c>
      <c r="AM117" s="2479"/>
      <c r="AN117" s="2479"/>
      <c r="AO117" s="2479"/>
      <c r="AP117" s="2479">
        <f>AN117*AO117</f>
        <v>0</v>
      </c>
      <c r="AQ117" s="2479"/>
      <c r="AR117" s="2479"/>
      <c r="AS117" s="2479"/>
      <c r="AT117" s="2479">
        <f>AR117*AS117</f>
        <v>0</v>
      </c>
      <c r="AU117" s="2479"/>
      <c r="AV117" s="2724">
        <f t="shared" si="56"/>
        <v>120000</v>
      </c>
      <c r="AW117" s="2724">
        <f t="shared" si="48"/>
        <v>12</v>
      </c>
      <c r="AX117" s="2724">
        <f t="shared" si="49"/>
        <v>10000</v>
      </c>
      <c r="AY117" s="3346" t="str">
        <f t="shared" si="50"/>
        <v xml:space="preserve">STATE: Rs.10000 X 12 months (SLO/Programme Manager (Leprosy) and other Regular staff travel expenses for specific programme); PDY: ; KKL: ; MHE: 0; YNM: </v>
      </c>
      <c r="AZ117" s="3689" t="s">
        <v>3545</v>
      </c>
      <c r="BA117" s="3757" t="s">
        <v>6253</v>
      </c>
      <c r="BB117" s="4977" t="s">
        <v>8241</v>
      </c>
    </row>
    <row r="118" spans="1:54" s="2525" customFormat="1" ht="63">
      <c r="A118" s="2517" t="s">
        <v>4342</v>
      </c>
      <c r="B118" s="2526" t="s">
        <v>3367</v>
      </c>
      <c r="C118" s="2526">
        <v>16.399999999999999</v>
      </c>
      <c r="D118" s="2574"/>
      <c r="E118" s="2574" t="s">
        <v>2269</v>
      </c>
      <c r="F118" s="2575"/>
      <c r="G118" s="2574"/>
      <c r="H118" s="2576"/>
      <c r="I118" s="2576"/>
      <c r="J118" s="3757"/>
      <c r="K118" s="2576"/>
      <c r="L118" s="2576"/>
      <c r="M118" s="2576"/>
      <c r="N118" s="2576"/>
      <c r="O118" s="2534">
        <f t="shared" si="42"/>
        <v>0</v>
      </c>
      <c r="P118" s="2530"/>
      <c r="Q118" s="1948">
        <f t="shared" si="41"/>
        <v>0</v>
      </c>
      <c r="R118" s="3091">
        <f>R119+R135+R145</f>
        <v>38.0426</v>
      </c>
      <c r="S118" s="4881"/>
      <c r="T118" s="3103"/>
      <c r="U118" s="5591"/>
      <c r="V118" s="3094">
        <f>V119+V135+V145</f>
        <v>0</v>
      </c>
      <c r="W118" s="3095"/>
      <c r="X118" s="3095"/>
      <c r="Y118" s="3100"/>
      <c r="Z118" s="3091">
        <f>Z119+Z135+Z145</f>
        <v>3804260</v>
      </c>
      <c r="AA118" s="2537"/>
      <c r="AB118" s="1903"/>
      <c r="AC118" s="1903"/>
      <c r="AD118" s="2530">
        <f>AD119+AD135+AD145</f>
        <v>2182240</v>
      </c>
      <c r="AE118" s="1903"/>
      <c r="AF118" s="1903"/>
      <c r="AG118" s="1903"/>
      <c r="AH118" s="2530">
        <f>AH119+AH135+AH145</f>
        <v>855004</v>
      </c>
      <c r="AI118" s="1903"/>
      <c r="AJ118" s="1903"/>
      <c r="AK118" s="1903"/>
      <c r="AL118" s="2530">
        <f>AL119+AL135+AL145</f>
        <v>289008</v>
      </c>
      <c r="AM118" s="1903"/>
      <c r="AN118" s="1903"/>
      <c r="AO118" s="1903"/>
      <c r="AP118" s="2530">
        <f>AP119+AP135+AP145</f>
        <v>239004</v>
      </c>
      <c r="AQ118" s="1903"/>
      <c r="AR118" s="1903"/>
      <c r="AS118" s="1903"/>
      <c r="AT118" s="2530">
        <f>AT119+AT135+AT145</f>
        <v>239004</v>
      </c>
      <c r="AU118" s="2724"/>
      <c r="AV118" s="2530">
        <f>AV119+AV135+AV145</f>
        <v>3804260</v>
      </c>
      <c r="AW118" s="2724"/>
      <c r="AX118" s="2724"/>
      <c r="AY118" s="3346"/>
      <c r="AZ118" s="3688" t="s">
        <v>3367</v>
      </c>
      <c r="BA118" s="3757"/>
    </row>
    <row r="119" spans="1:54" s="2525" customFormat="1" ht="45">
      <c r="A119" s="2517">
        <v>1</v>
      </c>
      <c r="B119" s="2531" t="s">
        <v>3547</v>
      </c>
      <c r="C119" s="2531" t="s">
        <v>3548</v>
      </c>
      <c r="D119" s="2531"/>
      <c r="E119" s="2531" t="s">
        <v>2154</v>
      </c>
      <c r="F119" s="2532"/>
      <c r="G119" s="2531"/>
      <c r="H119" s="2533"/>
      <c r="I119" s="2533"/>
      <c r="J119" s="3757" t="s">
        <v>6212</v>
      </c>
      <c r="K119" s="2533"/>
      <c r="L119" s="2533"/>
      <c r="M119" s="2533"/>
      <c r="N119" s="2533"/>
      <c r="O119" s="2534">
        <f t="shared" si="42"/>
        <v>0</v>
      </c>
      <c r="P119" s="1894"/>
      <c r="Q119" s="1948">
        <f t="shared" si="41"/>
        <v>0</v>
      </c>
      <c r="R119" s="3096">
        <f>SUM(R120:R134)</f>
        <v>33.202399999999997</v>
      </c>
      <c r="S119" s="4881"/>
      <c r="T119" s="3097"/>
      <c r="U119" s="5591"/>
      <c r="V119" s="3098">
        <f>SUM(V120:V134)</f>
        <v>0</v>
      </c>
      <c r="W119" s="3095"/>
      <c r="X119" s="3095"/>
      <c r="Y119" s="3100"/>
      <c r="Z119" s="3096">
        <f>SUM(Z120:Z134)</f>
        <v>3320240</v>
      </c>
      <c r="AA119" s="2537"/>
      <c r="AB119" s="1903"/>
      <c r="AC119" s="1903"/>
      <c r="AD119" s="1894">
        <f>SUM(AD120:AD134)</f>
        <v>2182240</v>
      </c>
      <c r="AE119" s="1903"/>
      <c r="AF119" s="1903"/>
      <c r="AG119" s="1903"/>
      <c r="AH119" s="1894">
        <f>SUM(AH120:AH134)</f>
        <v>582000</v>
      </c>
      <c r="AI119" s="1903"/>
      <c r="AJ119" s="1903"/>
      <c r="AK119" s="1903"/>
      <c r="AL119" s="1894">
        <f>SUM(AL120:AL134)</f>
        <v>196000</v>
      </c>
      <c r="AM119" s="1903"/>
      <c r="AN119" s="1903"/>
      <c r="AO119" s="1903"/>
      <c r="AP119" s="1894">
        <f>SUM(AP120:AP134)</f>
        <v>180000</v>
      </c>
      <c r="AQ119" s="1903"/>
      <c r="AR119" s="1903"/>
      <c r="AS119" s="1903"/>
      <c r="AT119" s="1894">
        <f>SUM(AT120:AT134)</f>
        <v>180000</v>
      </c>
      <c r="AU119" s="2724"/>
      <c r="AV119" s="1894">
        <f>SUM(AV120:AV134)</f>
        <v>3320240</v>
      </c>
      <c r="AW119" s="2724"/>
      <c r="AX119" s="2724"/>
      <c r="AY119" s="3346"/>
      <c r="AZ119" s="3689" t="s">
        <v>3547</v>
      </c>
      <c r="BA119" s="3757" t="s">
        <v>6212</v>
      </c>
    </row>
    <row r="120" spans="1:54" s="2525" customFormat="1" ht="90" customHeight="1">
      <c r="A120" s="2517" t="s">
        <v>4913</v>
      </c>
      <c r="B120" s="2531" t="s">
        <v>3549</v>
      </c>
      <c r="C120" s="2531" t="s">
        <v>3550</v>
      </c>
      <c r="D120" s="2535" t="s">
        <v>2270</v>
      </c>
      <c r="E120" s="2535" t="s">
        <v>2383</v>
      </c>
      <c r="F120" s="2564" t="s">
        <v>90</v>
      </c>
      <c r="G120" s="2542" t="s">
        <v>3667</v>
      </c>
      <c r="H120" s="2536"/>
      <c r="I120" s="2577"/>
      <c r="J120" s="3759" t="s">
        <v>6280</v>
      </c>
      <c r="K120" s="2577"/>
      <c r="L120" s="2578"/>
      <c r="M120" s="2579"/>
      <c r="N120" s="2577"/>
      <c r="O120" s="2534">
        <f t="shared" si="42"/>
        <v>100000</v>
      </c>
      <c r="P120" s="2070">
        <f t="shared" ref="P120:P134" si="61">O120/100000</f>
        <v>1</v>
      </c>
      <c r="Q120" s="1948">
        <f t="shared" si="41"/>
        <v>1</v>
      </c>
      <c r="R120" s="2591">
        <f t="shared" ref="R120:R134" si="62">P120*Q120</f>
        <v>1</v>
      </c>
      <c r="S120" s="4881" t="str">
        <f t="shared" si="43"/>
        <v xml:space="preserve">STATE: Printing of JSY forms &amp; Banners etc., Administrative Cost - Rs.100000/-; PDY: ; KKL: ; MHE: ; YNM: </v>
      </c>
      <c r="T120" s="3101">
        <f>'Ab1. RMNCH+A'!Q473</f>
        <v>0</v>
      </c>
      <c r="U120" s="5591"/>
      <c r="V120" s="2555">
        <f>'Ab1. RMNCH+A'!R473</f>
        <v>0</v>
      </c>
      <c r="W120" s="3095"/>
      <c r="X120" s="3095">
        <f t="shared" si="44"/>
        <v>100000</v>
      </c>
      <c r="Y120" s="3100">
        <f t="shared" si="45"/>
        <v>1</v>
      </c>
      <c r="Z120" s="3100">
        <f t="shared" si="46"/>
        <v>100000</v>
      </c>
      <c r="AA120" s="2537" t="str">
        <f t="shared" si="47"/>
        <v xml:space="preserve">STATE: Printing of JSY forms &amp; Banners etc., Administrative Cost - Rs.100000/-; PDY: ; KKL: ; MHE: ; YNM: </v>
      </c>
      <c r="AB120" s="1876">
        <v>100000</v>
      </c>
      <c r="AC120" s="1876">
        <v>1</v>
      </c>
      <c r="AD120" s="1877">
        <f>AB120*AC120</f>
        <v>100000</v>
      </c>
      <c r="AE120" s="1877" t="s">
        <v>6576</v>
      </c>
      <c r="AF120" s="1903"/>
      <c r="AG120" s="1903"/>
      <c r="AH120" s="2724">
        <f t="shared" si="52"/>
        <v>0</v>
      </c>
      <c r="AI120" s="1903"/>
      <c r="AJ120" s="1903"/>
      <c r="AK120" s="1903"/>
      <c r="AL120" s="2724">
        <f t="shared" si="53"/>
        <v>0</v>
      </c>
      <c r="AM120" s="1903"/>
      <c r="AN120" s="1903"/>
      <c r="AO120" s="1903"/>
      <c r="AP120" s="2724">
        <f t="shared" si="54"/>
        <v>0</v>
      </c>
      <c r="AQ120" s="1903"/>
      <c r="AR120" s="1903"/>
      <c r="AS120" s="1903"/>
      <c r="AT120" s="2724">
        <f t="shared" si="55"/>
        <v>0</v>
      </c>
      <c r="AU120" s="2724"/>
      <c r="AV120" s="2724">
        <f t="shared" si="56"/>
        <v>100000</v>
      </c>
      <c r="AW120" s="2724">
        <f t="shared" si="48"/>
        <v>1</v>
      </c>
      <c r="AX120" s="2724">
        <f t="shared" si="49"/>
        <v>100000</v>
      </c>
      <c r="AY120" s="3346" t="str">
        <f t="shared" si="50"/>
        <v xml:space="preserve">STATE: Printing of JSY forms &amp; Banners etc., Administrative Cost - Rs.100000/-; PDY: ; KKL: ; MHE: 0; YNM: </v>
      </c>
      <c r="AZ120" s="3689" t="s">
        <v>3549</v>
      </c>
      <c r="BA120" s="3759" t="s">
        <v>6280</v>
      </c>
      <c r="BB120" s="4977" t="s">
        <v>8017</v>
      </c>
    </row>
    <row r="121" spans="1:54" s="2525" customFormat="1" ht="147" customHeight="1">
      <c r="A121" s="2517" t="s">
        <v>4914</v>
      </c>
      <c r="B121" s="2531" t="s">
        <v>3551</v>
      </c>
      <c r="C121" s="2531" t="s">
        <v>3552</v>
      </c>
      <c r="D121" s="2535" t="s">
        <v>2271</v>
      </c>
      <c r="E121" s="2535" t="s">
        <v>2272</v>
      </c>
      <c r="F121" s="1978" t="s">
        <v>4345</v>
      </c>
      <c r="G121" s="2542" t="s">
        <v>3660</v>
      </c>
      <c r="H121" s="2536"/>
      <c r="I121" s="2547"/>
      <c r="J121" s="3757" t="s">
        <v>6251</v>
      </c>
      <c r="K121" s="2547">
        <v>1.8</v>
      </c>
      <c r="L121" s="2547">
        <v>1.61</v>
      </c>
      <c r="M121" s="2547"/>
      <c r="N121" s="2536"/>
      <c r="O121" s="2534">
        <f t="shared" si="42"/>
        <v>60000</v>
      </c>
      <c r="P121" s="2070">
        <f t="shared" si="61"/>
        <v>0.6</v>
      </c>
      <c r="Q121" s="1948">
        <f t="shared" si="41"/>
        <v>4</v>
      </c>
      <c r="R121" s="2591">
        <f t="shared" si="62"/>
        <v>2.4</v>
      </c>
      <c r="S121" s="4881" t="str">
        <f t="shared" si="43"/>
        <v>STATE: ; PDY: Rs.60,000/- Desktop Computer for IDSP District.; KKL: Rs.60,000/- Desktop Computer for IDSP District.; MHE: Rs.60,000/- Desktop Computer for IDSP District.; YNM: Rs.60,000/- Desktop Computer for IDSP District.</v>
      </c>
      <c r="T121" s="3101">
        <f>'Abs8. IDSP'!Q33</f>
        <v>0</v>
      </c>
      <c r="U121" s="5591"/>
      <c r="V121" s="2555">
        <f>'Abs8. IDSP'!R33</f>
        <v>0</v>
      </c>
      <c r="W121" s="3095"/>
      <c r="X121" s="3095">
        <f t="shared" si="44"/>
        <v>60000</v>
      </c>
      <c r="Y121" s="3100">
        <f t="shared" si="45"/>
        <v>4</v>
      </c>
      <c r="Z121" s="3100">
        <f t="shared" si="46"/>
        <v>240000</v>
      </c>
      <c r="AA121" s="2537" t="str">
        <f t="shared" si="47"/>
        <v>STATE: ; PDY: Rs.60,000/- Desktop Computer for IDSP District.; KKL: Rs.60,000/- Desktop Computer for IDSP District.; MHE: Rs.60,000/- Desktop Computer for IDSP District.; YNM: Rs.60,000/- Desktop Computer for IDSP District.</v>
      </c>
      <c r="AB121" s="2477"/>
      <c r="AC121" s="2477"/>
      <c r="AD121" s="2477">
        <f t="shared" si="51"/>
        <v>0</v>
      </c>
      <c r="AE121" s="2476"/>
      <c r="AF121" s="2477">
        <v>60000</v>
      </c>
      <c r="AG121" s="2477">
        <v>1</v>
      </c>
      <c r="AH121" s="2477">
        <f t="shared" si="52"/>
        <v>60000</v>
      </c>
      <c r="AI121" s="3799" t="s">
        <v>6638</v>
      </c>
      <c r="AJ121" s="2477">
        <v>60000</v>
      </c>
      <c r="AK121" s="2477">
        <v>1</v>
      </c>
      <c r="AL121" s="2477">
        <f t="shared" si="53"/>
        <v>60000</v>
      </c>
      <c r="AM121" s="3799" t="s">
        <v>6638</v>
      </c>
      <c r="AN121" s="2477">
        <v>60000</v>
      </c>
      <c r="AO121" s="2477">
        <v>1</v>
      </c>
      <c r="AP121" s="2477">
        <f t="shared" si="54"/>
        <v>60000</v>
      </c>
      <c r="AQ121" s="3799" t="s">
        <v>6638</v>
      </c>
      <c r="AR121" s="2477">
        <v>60000</v>
      </c>
      <c r="AS121" s="2477">
        <v>1</v>
      </c>
      <c r="AT121" s="2477">
        <f t="shared" si="55"/>
        <v>60000</v>
      </c>
      <c r="AU121" s="3799" t="s">
        <v>6638</v>
      </c>
      <c r="AV121" s="2724">
        <f t="shared" si="56"/>
        <v>240000</v>
      </c>
      <c r="AW121" s="2724">
        <f t="shared" si="48"/>
        <v>4</v>
      </c>
      <c r="AX121" s="2724">
        <f t="shared" si="49"/>
        <v>60000</v>
      </c>
      <c r="AY121" s="3346" t="str">
        <f t="shared" si="50"/>
        <v>STATE: ; PDY: Rs.60,000/- Desktop Computer for IDSP District.; KKL: Rs.60,000/- Desktop Computer for IDSP District.; MHE: 60000; YNM: Rs.60,000/- Desktop Computer for IDSP District.</v>
      </c>
      <c r="AZ121" s="3689" t="s">
        <v>3551</v>
      </c>
      <c r="BA121" s="3757" t="s">
        <v>6251</v>
      </c>
      <c r="BB121" s="4977" t="s">
        <v>8205</v>
      </c>
    </row>
    <row r="122" spans="1:54" s="2525" customFormat="1" ht="45">
      <c r="A122" s="2517" t="s">
        <v>4797</v>
      </c>
      <c r="B122" s="2531" t="s">
        <v>3553</v>
      </c>
      <c r="C122" s="2531" t="s">
        <v>3554</v>
      </c>
      <c r="D122" s="2535" t="s">
        <v>2175</v>
      </c>
      <c r="E122" s="2535" t="s">
        <v>2273</v>
      </c>
      <c r="F122" s="1886" t="s">
        <v>70</v>
      </c>
      <c r="G122" s="2542" t="s">
        <v>3321</v>
      </c>
      <c r="H122" s="2536"/>
      <c r="I122" s="2536"/>
      <c r="J122" s="3757" t="s">
        <v>6249</v>
      </c>
      <c r="K122" s="2536"/>
      <c r="L122" s="2536"/>
      <c r="M122" s="2536"/>
      <c r="N122" s="2536"/>
      <c r="O122" s="2534">
        <f t="shared" si="42"/>
        <v>0</v>
      </c>
      <c r="P122" s="2070">
        <f t="shared" si="61"/>
        <v>0</v>
      </c>
      <c r="Q122" s="1948">
        <f t="shared" si="41"/>
        <v>0</v>
      </c>
      <c r="R122" s="2591">
        <f t="shared" si="62"/>
        <v>0</v>
      </c>
      <c r="S122" s="4881" t="str">
        <f t="shared" si="43"/>
        <v xml:space="preserve">STATE: ; PDY: ; KKL: ; MHE: ; YNM: </v>
      </c>
      <c r="T122" s="3099"/>
      <c r="U122" s="5591"/>
      <c r="V122" s="2573"/>
      <c r="W122" s="3095"/>
      <c r="X122" s="3095">
        <f t="shared" si="44"/>
        <v>0</v>
      </c>
      <c r="Y122" s="3100">
        <f t="shared" si="45"/>
        <v>0</v>
      </c>
      <c r="Z122" s="3100">
        <f t="shared" si="46"/>
        <v>0</v>
      </c>
      <c r="AA122" s="2537" t="str">
        <f t="shared" si="47"/>
        <v xml:space="preserve">STATE: ; PDY: ; KKL: ; MHE: ; YNM: </v>
      </c>
      <c r="AB122" s="2477"/>
      <c r="AC122" s="2477"/>
      <c r="AD122" s="2477">
        <f>AB122*AC122</f>
        <v>0</v>
      </c>
      <c r="AE122" s="2066"/>
      <c r="AF122" s="1903"/>
      <c r="AG122" s="1903"/>
      <c r="AH122" s="2724">
        <f t="shared" si="52"/>
        <v>0</v>
      </c>
      <c r="AI122" s="1903"/>
      <c r="AJ122" s="1903"/>
      <c r="AK122" s="1903"/>
      <c r="AL122" s="2724">
        <f t="shared" si="53"/>
        <v>0</v>
      </c>
      <c r="AM122" s="1903"/>
      <c r="AN122" s="1903"/>
      <c r="AO122" s="1903"/>
      <c r="AP122" s="2724">
        <f t="shared" si="54"/>
        <v>0</v>
      </c>
      <c r="AQ122" s="1903"/>
      <c r="AR122" s="1903"/>
      <c r="AS122" s="1903"/>
      <c r="AT122" s="2724">
        <f t="shared" si="55"/>
        <v>0</v>
      </c>
      <c r="AU122" s="2724"/>
      <c r="AV122" s="2724">
        <f t="shared" si="56"/>
        <v>0</v>
      </c>
      <c r="AW122" s="2724">
        <f t="shared" si="48"/>
        <v>0</v>
      </c>
      <c r="AX122" s="2724">
        <f t="shared" si="49"/>
        <v>0</v>
      </c>
      <c r="AY122" s="3346" t="str">
        <f t="shared" si="50"/>
        <v xml:space="preserve">STATE: ; PDY: ; KKL: ; MHE: 0; YNM: </v>
      </c>
      <c r="AZ122" s="3689" t="s">
        <v>3553</v>
      </c>
      <c r="BA122" s="3757" t="s">
        <v>6249</v>
      </c>
    </row>
    <row r="123" spans="1:54" s="2525" customFormat="1" ht="123.75" customHeight="1">
      <c r="A123" s="2517" t="s">
        <v>4916</v>
      </c>
      <c r="B123" s="2531" t="s">
        <v>3555</v>
      </c>
      <c r="C123" s="2531" t="s">
        <v>3556</v>
      </c>
      <c r="D123" s="2535" t="s">
        <v>1380</v>
      </c>
      <c r="E123" s="2535" t="s">
        <v>4106</v>
      </c>
      <c r="F123" s="2243" t="s">
        <v>85</v>
      </c>
      <c r="G123" s="2542" t="s">
        <v>4753</v>
      </c>
      <c r="H123" s="2536"/>
      <c r="I123" s="2536"/>
      <c r="J123" s="3757" t="s">
        <v>6250</v>
      </c>
      <c r="K123" s="2536"/>
      <c r="L123" s="2536"/>
      <c r="M123" s="2536"/>
      <c r="N123" s="2536"/>
      <c r="O123" s="2534">
        <f t="shared" si="42"/>
        <v>40000</v>
      </c>
      <c r="P123" s="2070">
        <f t="shared" si="61"/>
        <v>0.4</v>
      </c>
      <c r="Q123" s="1948">
        <f t="shared" si="41"/>
        <v>5</v>
      </c>
      <c r="R123" s="2591">
        <f t="shared" si="62"/>
        <v>2</v>
      </c>
      <c r="S123" s="4881" t="str">
        <f t="shared" si="43"/>
        <v xml:space="preserve">STATE: NPPC - Mobility Support (Vehicle Hiring/POL/TA/DA etc.,) office expenses (Telephone, office equipment,miscellaneous)  operational cost, Drugs - Rs.2.00 Lakhs ; PDY: ; KKL: ; MHE: ; YNM: </v>
      </c>
      <c r="T123" s="3101">
        <f>'Abs23. NPPCF'!Q22</f>
        <v>0</v>
      </c>
      <c r="U123" s="5591"/>
      <c r="V123" s="2555">
        <f>'Abs23. NPPCF'!R22</f>
        <v>0</v>
      </c>
      <c r="W123" s="3095"/>
      <c r="X123" s="3095">
        <f t="shared" si="44"/>
        <v>40000</v>
      </c>
      <c r="Y123" s="3100">
        <f t="shared" si="45"/>
        <v>5</v>
      </c>
      <c r="Z123" s="3100">
        <f>X123*Y123</f>
        <v>200000</v>
      </c>
      <c r="AA123" s="2537" t="str">
        <f t="shared" si="47"/>
        <v xml:space="preserve">STATE: NPPC - Mobility Support (Vehicle Hiring/POL/TA/DA etc.,) office expenses (Telephone, office equipment,miscellaneous)  operational cost, Drugs - Rs.2.00 Lakhs ; PDY: ; KKL: ; MHE: ; YNM: </v>
      </c>
      <c r="AB123" s="2913">
        <v>40000</v>
      </c>
      <c r="AC123" s="2913">
        <v>5</v>
      </c>
      <c r="AD123" s="2903">
        <f>AB123*AC123</f>
        <v>200000</v>
      </c>
      <c r="AE123" s="4453" t="s">
        <v>7686</v>
      </c>
      <c r="AF123" s="2477"/>
      <c r="AG123" s="2477"/>
      <c r="AH123" s="2477">
        <f t="shared" si="52"/>
        <v>0</v>
      </c>
      <c r="AI123" s="2476"/>
      <c r="AJ123" s="2477"/>
      <c r="AK123" s="2477"/>
      <c r="AL123" s="2477">
        <f t="shared" si="53"/>
        <v>0</v>
      </c>
      <c r="AM123" s="2477"/>
      <c r="AN123" s="2477"/>
      <c r="AO123" s="2477"/>
      <c r="AP123" s="2477">
        <f t="shared" si="54"/>
        <v>0</v>
      </c>
      <c r="AQ123" s="2477"/>
      <c r="AR123" s="2477"/>
      <c r="AS123" s="2477"/>
      <c r="AT123" s="2477">
        <f t="shared" si="55"/>
        <v>0</v>
      </c>
      <c r="AU123" s="2477"/>
      <c r="AV123" s="2724">
        <f t="shared" si="56"/>
        <v>200000</v>
      </c>
      <c r="AW123" s="2724">
        <f t="shared" si="48"/>
        <v>5</v>
      </c>
      <c r="AX123" s="2724">
        <f t="shared" si="49"/>
        <v>40000</v>
      </c>
      <c r="AY123" s="3346" t="str">
        <f t="shared" si="50"/>
        <v xml:space="preserve">STATE: NPPC - Mobility Support (Vehicle Hiring/POL/TA/DA etc.,) office expenses (Telephone, office equipment,miscellaneous)  operational cost, Drugs - Rs.2.00 Lakhs ; PDY: ; KKL: ; MHE: 0; YNM: </v>
      </c>
      <c r="AZ123" s="3689" t="s">
        <v>3555</v>
      </c>
      <c r="BA123" s="3757" t="s">
        <v>6250</v>
      </c>
      <c r="BB123" s="4977" t="s">
        <v>8092</v>
      </c>
    </row>
    <row r="124" spans="1:54" s="2525" customFormat="1" ht="183.75" customHeight="1">
      <c r="A124" s="2517" t="s">
        <v>4915</v>
      </c>
      <c r="B124" s="2531" t="s">
        <v>3557</v>
      </c>
      <c r="C124" s="2531" t="s">
        <v>3558</v>
      </c>
      <c r="D124" s="2535" t="s">
        <v>2187</v>
      </c>
      <c r="E124" s="2535" t="s">
        <v>2274</v>
      </c>
      <c r="F124" s="1978" t="s">
        <v>4345</v>
      </c>
      <c r="G124" s="2542" t="s">
        <v>3660</v>
      </c>
      <c r="H124" s="2536"/>
      <c r="I124" s="2547"/>
      <c r="J124" s="3757" t="s">
        <v>6251</v>
      </c>
      <c r="K124" s="2547"/>
      <c r="L124" s="2547"/>
      <c r="M124" s="2547"/>
      <c r="N124" s="2536"/>
      <c r="O124" s="2534">
        <f t="shared" si="42"/>
        <v>7600</v>
      </c>
      <c r="P124" s="2070">
        <f t="shared" si="61"/>
        <v>7.5999999999999998E-2</v>
      </c>
      <c r="Q124" s="1948">
        <f t="shared" si="41"/>
        <v>60</v>
      </c>
      <c r="R124" s="2591">
        <f t="shared" si="62"/>
        <v>4.5599999999999996</v>
      </c>
      <c r="S124" s="4881" t="str">
        <f t="shared" si="43"/>
        <v>STATE:  Off.Exp and  Broadband expenses 10000*12=120000/- Pdy State; PDY:  Off.Exp and  Broadband expenses 6000*12=72000/- Pdy State; KKL:  Off.Exp and  Broadband expenses 8000*12=96000/- Pdy State; MHE:  Off.Exp and  Broadband expenses 7000*12=84000/- Pdy State; YNM:  Off.Exp and  Broadband expenses 7000*12=84000/- Pdy State</v>
      </c>
      <c r="T124" s="3101">
        <f>'Abs8. IDSP'!Q34</f>
        <v>0</v>
      </c>
      <c r="U124" s="5591"/>
      <c r="V124" s="2555">
        <f>'Abs8. IDSP'!R34</f>
        <v>0</v>
      </c>
      <c r="W124" s="3095"/>
      <c r="X124" s="3095">
        <f t="shared" si="44"/>
        <v>7600</v>
      </c>
      <c r="Y124" s="3100">
        <f t="shared" si="45"/>
        <v>60</v>
      </c>
      <c r="Z124" s="3100">
        <f t="shared" si="46"/>
        <v>456000</v>
      </c>
      <c r="AA124" s="2537" t="str">
        <f t="shared" si="47"/>
        <v>STATE:  Off.Exp and  Broadband expenses 10000*12=120000/- Pdy State; PDY:  Off.Exp and  Broadband expenses 6000*12=72000/- Pdy State; KKL:  Off.Exp and  Broadband expenses 8000*12=96000/- Pdy State; MHE:  Off.Exp and  Broadband expenses 7000*12=84000/- Pdy State; YNM:  Off.Exp and  Broadband expenses 7000*12=84000/- Pdy State</v>
      </c>
      <c r="AB124" s="2477">
        <v>10000</v>
      </c>
      <c r="AC124" s="2477">
        <v>12</v>
      </c>
      <c r="AD124" s="2477">
        <f t="shared" si="51"/>
        <v>120000</v>
      </c>
      <c r="AE124" s="4454" t="s">
        <v>6639</v>
      </c>
      <c r="AF124" s="2477">
        <v>6000</v>
      </c>
      <c r="AG124" s="2477">
        <v>12</v>
      </c>
      <c r="AH124" s="2477">
        <f t="shared" si="52"/>
        <v>72000</v>
      </c>
      <c r="AI124" s="3796" t="s">
        <v>6640</v>
      </c>
      <c r="AJ124" s="2477">
        <v>8000</v>
      </c>
      <c r="AK124" s="2477">
        <v>12</v>
      </c>
      <c r="AL124" s="2477">
        <f>AJ124*AK124</f>
        <v>96000</v>
      </c>
      <c r="AM124" s="3796" t="s">
        <v>6641</v>
      </c>
      <c r="AN124" s="2477">
        <v>7000</v>
      </c>
      <c r="AO124" s="2477">
        <v>12</v>
      </c>
      <c r="AP124" s="2477">
        <f t="shared" si="54"/>
        <v>84000</v>
      </c>
      <c r="AQ124" s="3796" t="s">
        <v>6642</v>
      </c>
      <c r="AR124" s="2477">
        <v>7000</v>
      </c>
      <c r="AS124" s="2477">
        <v>12</v>
      </c>
      <c r="AT124" s="2477">
        <f t="shared" si="55"/>
        <v>84000</v>
      </c>
      <c r="AU124" s="3796" t="s">
        <v>6642</v>
      </c>
      <c r="AV124" s="2724">
        <f t="shared" si="56"/>
        <v>456000</v>
      </c>
      <c r="AW124" s="2724">
        <f t="shared" si="48"/>
        <v>60</v>
      </c>
      <c r="AX124" s="2724">
        <f t="shared" si="49"/>
        <v>7600</v>
      </c>
      <c r="AY124" s="3346" t="str">
        <f t="shared" si="50"/>
        <v>STATE:  Off.Exp and  Broadband expenses 10000*12=120000/- Pdy State; PDY:  Off.Exp and  Broadband expenses 6000*12=72000/- Pdy State; KKL:  Off.Exp and  Broadband expenses 8000*12=96000/- Pdy State; MHE: 84000; YNM:  Off.Exp and  Broadband expenses 7000*12=84000/- Pdy State</v>
      </c>
      <c r="AZ124" s="3689" t="s">
        <v>3557</v>
      </c>
      <c r="BA124" s="3757" t="s">
        <v>6251</v>
      </c>
      <c r="BB124" s="5043" t="s">
        <v>8205</v>
      </c>
    </row>
    <row r="125" spans="1:54" s="2525" customFormat="1" ht="31.5">
      <c r="A125" s="2517" t="s">
        <v>5002</v>
      </c>
      <c r="B125" s="2531" t="s">
        <v>3559</v>
      </c>
      <c r="C125" s="2531" t="s">
        <v>3560</v>
      </c>
      <c r="D125" s="2535" t="s">
        <v>1541</v>
      </c>
      <c r="E125" s="2535" t="s">
        <v>2275</v>
      </c>
      <c r="F125" s="1978" t="s">
        <v>4345</v>
      </c>
      <c r="G125" s="2542" t="s">
        <v>4963</v>
      </c>
      <c r="H125" s="2536"/>
      <c r="I125" s="2536"/>
      <c r="J125" s="3757" t="s">
        <v>6265</v>
      </c>
      <c r="K125" s="2536"/>
      <c r="L125" s="2536"/>
      <c r="M125" s="2536"/>
      <c r="N125" s="2536"/>
      <c r="O125" s="2534">
        <f t="shared" si="42"/>
        <v>0</v>
      </c>
      <c r="P125" s="2070">
        <f t="shared" si="61"/>
        <v>0</v>
      </c>
      <c r="Q125" s="1948">
        <f t="shared" si="41"/>
        <v>0</v>
      </c>
      <c r="R125" s="2591">
        <f t="shared" si="62"/>
        <v>0</v>
      </c>
      <c r="S125" s="4881" t="str">
        <f t="shared" si="43"/>
        <v xml:space="preserve">STATE: ; PDY: ; KKL: ; MHE: ; YNM: </v>
      </c>
      <c r="T125" s="3101">
        <f>'Abs9. NVBDCP'!Q125</f>
        <v>0</v>
      </c>
      <c r="U125" s="5591"/>
      <c r="V125" s="2555">
        <f>'Abs9. NVBDCP'!R125</f>
        <v>0</v>
      </c>
      <c r="W125" s="3095"/>
      <c r="X125" s="3095">
        <f t="shared" si="44"/>
        <v>0</v>
      </c>
      <c r="Y125" s="3100">
        <f t="shared" si="45"/>
        <v>0</v>
      </c>
      <c r="Z125" s="3100">
        <f t="shared" si="46"/>
        <v>0</v>
      </c>
      <c r="AA125" s="2537" t="str">
        <f t="shared" si="47"/>
        <v xml:space="preserve">STATE: ; PDY: ; KKL: ; MHE: ; YNM: </v>
      </c>
      <c r="AB125" s="1903"/>
      <c r="AC125" s="1903"/>
      <c r="AD125" s="2724">
        <f t="shared" si="51"/>
        <v>0</v>
      </c>
      <c r="AE125" s="1903"/>
      <c r="AF125" s="1903"/>
      <c r="AG125" s="1903"/>
      <c r="AH125" s="2724">
        <f t="shared" si="52"/>
        <v>0</v>
      </c>
      <c r="AI125" s="1903"/>
      <c r="AJ125" s="1903"/>
      <c r="AK125" s="1903"/>
      <c r="AL125" s="2724">
        <f t="shared" si="53"/>
        <v>0</v>
      </c>
      <c r="AM125" s="1903"/>
      <c r="AN125" s="1903"/>
      <c r="AO125" s="1903"/>
      <c r="AP125" s="2724">
        <f t="shared" si="54"/>
        <v>0</v>
      </c>
      <c r="AQ125" s="1903"/>
      <c r="AR125" s="1903"/>
      <c r="AS125" s="1903"/>
      <c r="AT125" s="2724">
        <f t="shared" si="55"/>
        <v>0</v>
      </c>
      <c r="AU125" s="2724"/>
      <c r="AV125" s="2724">
        <f t="shared" si="56"/>
        <v>0</v>
      </c>
      <c r="AW125" s="2724">
        <f t="shared" si="48"/>
        <v>0</v>
      </c>
      <c r="AX125" s="2724">
        <f t="shared" si="49"/>
        <v>0</v>
      </c>
      <c r="AY125" s="3346" t="str">
        <f t="shared" si="50"/>
        <v xml:space="preserve">STATE: ; PDY: ; KKL: ; MHE: 0; YNM: </v>
      </c>
      <c r="AZ125" s="3689" t="s">
        <v>3559</v>
      </c>
      <c r="BA125" s="3757" t="s">
        <v>6265</v>
      </c>
    </row>
    <row r="126" spans="1:54" s="2525" customFormat="1" ht="31.5">
      <c r="A126" s="2517" t="s">
        <v>5003</v>
      </c>
      <c r="B126" s="2531" t="s">
        <v>3561</v>
      </c>
      <c r="C126" s="2531" t="s">
        <v>3562</v>
      </c>
      <c r="D126" s="2535" t="s">
        <v>2276</v>
      </c>
      <c r="E126" s="2535" t="s">
        <v>2277</v>
      </c>
      <c r="F126" s="1978" t="s">
        <v>4345</v>
      </c>
      <c r="G126" s="2542" t="s">
        <v>4960</v>
      </c>
      <c r="H126" s="2536"/>
      <c r="I126" s="2536"/>
      <c r="J126" s="3757" t="s">
        <v>6281</v>
      </c>
      <c r="K126" s="2536"/>
      <c r="L126" s="2536"/>
      <c r="M126" s="2536"/>
      <c r="N126" s="2536"/>
      <c r="O126" s="2534">
        <f t="shared" si="42"/>
        <v>0</v>
      </c>
      <c r="P126" s="2070">
        <f t="shared" si="61"/>
        <v>0</v>
      </c>
      <c r="Q126" s="1948">
        <f t="shared" si="41"/>
        <v>0</v>
      </c>
      <c r="R126" s="2591">
        <f t="shared" si="62"/>
        <v>0</v>
      </c>
      <c r="S126" s="4881" t="str">
        <f t="shared" si="43"/>
        <v xml:space="preserve">STATE: ; PDY: ; KKL: ; MHE: ; YNM: </v>
      </c>
      <c r="T126" s="3101">
        <f>'Abs9. NVBDCP'!Q126</f>
        <v>0</v>
      </c>
      <c r="U126" s="5591"/>
      <c r="V126" s="2555">
        <f>'Abs9. NVBDCP'!R126</f>
        <v>0</v>
      </c>
      <c r="W126" s="3095"/>
      <c r="X126" s="3095">
        <f t="shared" si="44"/>
        <v>0</v>
      </c>
      <c r="Y126" s="3100">
        <f t="shared" si="45"/>
        <v>0</v>
      </c>
      <c r="Z126" s="3100">
        <f t="shared" si="46"/>
        <v>0</v>
      </c>
      <c r="AA126" s="2537" t="str">
        <f t="shared" si="47"/>
        <v xml:space="preserve">STATE: ; PDY: ; KKL: ; MHE: ; YNM: </v>
      </c>
      <c r="AB126" s="1903"/>
      <c r="AC126" s="1903"/>
      <c r="AD126" s="2724">
        <f t="shared" si="51"/>
        <v>0</v>
      </c>
      <c r="AE126" s="1903"/>
      <c r="AF126" s="1903"/>
      <c r="AG126" s="1903"/>
      <c r="AH126" s="2724">
        <f t="shared" si="52"/>
        <v>0</v>
      </c>
      <c r="AI126" s="1903"/>
      <c r="AJ126" s="1903"/>
      <c r="AK126" s="1903"/>
      <c r="AL126" s="2724">
        <f t="shared" si="53"/>
        <v>0</v>
      </c>
      <c r="AM126" s="1903"/>
      <c r="AN126" s="1903"/>
      <c r="AO126" s="1903"/>
      <c r="AP126" s="2724">
        <f t="shared" si="54"/>
        <v>0</v>
      </c>
      <c r="AQ126" s="1903"/>
      <c r="AR126" s="1903"/>
      <c r="AS126" s="1903"/>
      <c r="AT126" s="2724">
        <f t="shared" si="55"/>
        <v>0</v>
      </c>
      <c r="AU126" s="2724"/>
      <c r="AV126" s="2724">
        <f t="shared" si="56"/>
        <v>0</v>
      </c>
      <c r="AW126" s="2724">
        <f t="shared" si="48"/>
        <v>0</v>
      </c>
      <c r="AX126" s="2724">
        <f t="shared" si="49"/>
        <v>0</v>
      </c>
      <c r="AY126" s="3346" t="str">
        <f t="shared" si="50"/>
        <v xml:space="preserve">STATE: ; PDY: ; KKL: ; MHE: 0; YNM: </v>
      </c>
      <c r="AZ126" s="3689" t="s">
        <v>3561</v>
      </c>
      <c r="BA126" s="3757" t="s">
        <v>6281</v>
      </c>
    </row>
    <row r="127" spans="1:54" s="2525" customFormat="1" ht="47.25">
      <c r="A127" s="2517" t="s">
        <v>5004</v>
      </c>
      <c r="B127" s="2531" t="s">
        <v>3563</v>
      </c>
      <c r="C127" s="2531" t="s">
        <v>3564</v>
      </c>
      <c r="D127" s="2535" t="s">
        <v>2278</v>
      </c>
      <c r="E127" s="2535" t="s">
        <v>2279</v>
      </c>
      <c r="F127" s="1978" t="s">
        <v>4345</v>
      </c>
      <c r="G127" s="2542" t="s">
        <v>3662</v>
      </c>
      <c r="H127" s="2536"/>
      <c r="I127" s="2554"/>
      <c r="J127" s="3757" t="s">
        <v>6253</v>
      </c>
      <c r="K127" s="2554"/>
      <c r="L127" s="2554"/>
      <c r="M127" s="2554"/>
      <c r="N127" s="2554"/>
      <c r="O127" s="2534">
        <f t="shared" si="42"/>
        <v>2500</v>
      </c>
      <c r="P127" s="2070">
        <f t="shared" si="61"/>
        <v>2.5000000000000001E-2</v>
      </c>
      <c r="Q127" s="1948">
        <f t="shared" si="41"/>
        <v>12</v>
      </c>
      <c r="R127" s="2591">
        <f t="shared" si="62"/>
        <v>0.30000000000000004</v>
      </c>
      <c r="S127" s="4881" t="str">
        <f t="shared" si="43"/>
        <v xml:space="preserve">STATE: Rs.2500X12 months; PDY: ; KKL: ; MHE: ; YNM: </v>
      </c>
      <c r="T127" s="3101">
        <f>'Abs10. NLEP'!Q43</f>
        <v>0</v>
      </c>
      <c r="U127" s="5591"/>
      <c r="V127" s="2555">
        <f>'Abs10. NLEP'!R43</f>
        <v>0</v>
      </c>
      <c r="W127" s="3095"/>
      <c r="X127" s="3095">
        <f t="shared" si="44"/>
        <v>2500</v>
      </c>
      <c r="Y127" s="3100">
        <f t="shared" si="45"/>
        <v>12</v>
      </c>
      <c r="Z127" s="3100">
        <f t="shared" si="46"/>
        <v>30000</v>
      </c>
      <c r="AA127" s="2537" t="str">
        <f t="shared" si="47"/>
        <v xml:space="preserve">STATE: Rs.2500X12 months; PDY: ; KKL: ; MHE: ; YNM: </v>
      </c>
      <c r="AB127" s="2475">
        <v>2500</v>
      </c>
      <c r="AC127" s="2475">
        <v>12</v>
      </c>
      <c r="AD127" s="2475">
        <f t="shared" si="51"/>
        <v>30000</v>
      </c>
      <c r="AE127" s="3105" t="s">
        <v>7081</v>
      </c>
      <c r="AF127" s="2475"/>
      <c r="AG127" s="2475"/>
      <c r="AH127" s="2475">
        <f t="shared" si="52"/>
        <v>0</v>
      </c>
      <c r="AI127" s="2475"/>
      <c r="AJ127" s="2475"/>
      <c r="AK127" s="2475"/>
      <c r="AL127" s="2475">
        <f t="shared" si="53"/>
        <v>0</v>
      </c>
      <c r="AM127" s="2475"/>
      <c r="AN127" s="2475"/>
      <c r="AO127" s="2475"/>
      <c r="AP127" s="2475">
        <f t="shared" si="54"/>
        <v>0</v>
      </c>
      <c r="AQ127" s="2475"/>
      <c r="AR127" s="2475"/>
      <c r="AS127" s="2475"/>
      <c r="AT127" s="2475">
        <f t="shared" si="55"/>
        <v>0</v>
      </c>
      <c r="AU127" s="2475"/>
      <c r="AV127" s="2724">
        <f t="shared" si="56"/>
        <v>30000</v>
      </c>
      <c r="AW127" s="2724">
        <f t="shared" si="48"/>
        <v>12</v>
      </c>
      <c r="AX127" s="2724">
        <f t="shared" si="49"/>
        <v>2500</v>
      </c>
      <c r="AY127" s="3346" t="str">
        <f t="shared" si="50"/>
        <v xml:space="preserve">STATE: Rs.2500X12 months; PDY: ; KKL: ; MHE: 0; YNM: </v>
      </c>
      <c r="AZ127" s="3689" t="s">
        <v>3563</v>
      </c>
      <c r="BA127" s="3757" t="s">
        <v>6253</v>
      </c>
      <c r="BB127" s="4977" t="s">
        <v>8241</v>
      </c>
    </row>
    <row r="128" spans="1:54" s="2525" customFormat="1" ht="47.25">
      <c r="A128" s="2517" t="s">
        <v>5161</v>
      </c>
      <c r="B128" s="2531" t="s">
        <v>3565</v>
      </c>
      <c r="C128" s="2531" t="s">
        <v>3566</v>
      </c>
      <c r="D128" s="2535" t="s">
        <v>2280</v>
      </c>
      <c r="E128" s="2535" t="s">
        <v>2281</v>
      </c>
      <c r="F128" s="1978" t="s">
        <v>4345</v>
      </c>
      <c r="G128" s="2542" t="s">
        <v>3662</v>
      </c>
      <c r="H128" s="2536"/>
      <c r="I128" s="2554"/>
      <c r="J128" s="3757" t="s">
        <v>6253</v>
      </c>
      <c r="K128" s="2554"/>
      <c r="L128" s="2554"/>
      <c r="M128" s="2554"/>
      <c r="N128" s="2554"/>
      <c r="O128" s="2534">
        <f t="shared" si="42"/>
        <v>2000</v>
      </c>
      <c r="P128" s="2070">
        <f t="shared" si="61"/>
        <v>0.02</v>
      </c>
      <c r="Q128" s="1948">
        <f t="shared" si="41"/>
        <v>12</v>
      </c>
      <c r="R128" s="2591">
        <f t="shared" si="62"/>
        <v>0.24</v>
      </c>
      <c r="S128" s="4881" t="str">
        <f t="shared" si="43"/>
        <v xml:space="preserve">STATE: Rs.2000X12 months; PDY: ; KKL: ; MHE: ; YNM: </v>
      </c>
      <c r="T128" s="3101">
        <f>'Abs10. NLEP'!Q44</f>
        <v>0</v>
      </c>
      <c r="U128" s="5591"/>
      <c r="V128" s="2555">
        <f>'Abs10. NLEP'!R44</f>
        <v>0</v>
      </c>
      <c r="W128" s="3095"/>
      <c r="X128" s="3095">
        <f t="shared" si="44"/>
        <v>2000</v>
      </c>
      <c r="Y128" s="3100">
        <f t="shared" si="45"/>
        <v>12</v>
      </c>
      <c r="Z128" s="3100">
        <f t="shared" si="46"/>
        <v>24000</v>
      </c>
      <c r="AA128" s="2537" t="str">
        <f t="shared" si="47"/>
        <v xml:space="preserve">STATE: Rs.2000X12 months; PDY: ; KKL: ; MHE: ; YNM: </v>
      </c>
      <c r="AB128" s="2475">
        <v>2000</v>
      </c>
      <c r="AC128" s="2475">
        <v>12</v>
      </c>
      <c r="AD128" s="2475">
        <f t="shared" si="51"/>
        <v>24000</v>
      </c>
      <c r="AE128" s="3105" t="s">
        <v>7082</v>
      </c>
      <c r="AF128" s="2475"/>
      <c r="AG128" s="2475"/>
      <c r="AH128" s="2475">
        <f t="shared" si="52"/>
        <v>0</v>
      </c>
      <c r="AI128" s="2475"/>
      <c r="AJ128" s="2475"/>
      <c r="AK128" s="2475"/>
      <c r="AL128" s="2475">
        <f t="shared" si="53"/>
        <v>0</v>
      </c>
      <c r="AM128" s="2475"/>
      <c r="AN128" s="2475"/>
      <c r="AO128" s="2475"/>
      <c r="AP128" s="2475">
        <f t="shared" si="54"/>
        <v>0</v>
      </c>
      <c r="AQ128" s="2475"/>
      <c r="AR128" s="2475"/>
      <c r="AS128" s="2475"/>
      <c r="AT128" s="2475">
        <f t="shared" si="55"/>
        <v>0</v>
      </c>
      <c r="AU128" s="2475"/>
      <c r="AV128" s="2724">
        <f t="shared" si="56"/>
        <v>24000</v>
      </c>
      <c r="AW128" s="2724">
        <f t="shared" si="48"/>
        <v>12</v>
      </c>
      <c r="AX128" s="2724">
        <f t="shared" si="49"/>
        <v>2000</v>
      </c>
      <c r="AY128" s="3346" t="str">
        <f t="shared" si="50"/>
        <v xml:space="preserve">STATE: Rs.2000X12 months; PDY: ; KKL: ; MHE: 0; YNM: </v>
      </c>
      <c r="AZ128" s="3689" t="s">
        <v>3565</v>
      </c>
      <c r="BA128" s="3757" t="s">
        <v>6253</v>
      </c>
      <c r="BB128" s="4977" t="s">
        <v>8241</v>
      </c>
    </row>
    <row r="129" spans="1:55" s="2525" customFormat="1" ht="288" customHeight="1">
      <c r="A129" s="2517" t="s">
        <v>5005</v>
      </c>
      <c r="B129" s="2531" t="s">
        <v>3567</v>
      </c>
      <c r="C129" s="2531" t="s">
        <v>3568</v>
      </c>
      <c r="D129" s="2535" t="s">
        <v>2282</v>
      </c>
      <c r="E129" s="2535" t="s">
        <v>2283</v>
      </c>
      <c r="F129" s="1978" t="s">
        <v>4345</v>
      </c>
      <c r="G129" s="2542" t="s">
        <v>4655</v>
      </c>
      <c r="H129" s="2536"/>
      <c r="I129" s="2536"/>
      <c r="J129" s="3757" t="s">
        <v>6270</v>
      </c>
      <c r="K129" s="2536"/>
      <c r="L129" s="2536"/>
      <c r="M129" s="2536"/>
      <c r="N129" s="2536"/>
      <c r="O129" s="2534">
        <f t="shared" si="42"/>
        <v>18587.169811320753</v>
      </c>
      <c r="P129" s="2070">
        <f t="shared" si="61"/>
        <v>0.18587169811320753</v>
      </c>
      <c r="Q129" s="1948">
        <f t="shared" si="41"/>
        <v>106</v>
      </c>
      <c r="R129" s="2591">
        <f t="shared" si="62"/>
        <v>19.702399999999997</v>
      </c>
      <c r="S129" s="4881" t="str">
        <f t="shared" si="43"/>
        <v>STATE: Purchase of Tablet computers 50 Nos since old Tablet computes are worn out(Rs.25000*50Nos)&amp; Replacement of two computers in STCC for Rs.200000/- Office Operational &amp;Maintenance cost of STC/SDS/STDC/IRL/CDST; PDY: Office Operational cost of DTC/DDS/DRTB Centre/IRL; KKL: Office Operational cost of DTC/DDS includes Mobile,internet,telephone, postage  &amp;other operational cost; MHE: Office Operational cost of DTC/DDS includes Mobile,internet,telephone, postage  &amp;other operationa cost; YNM: Office Operational cost of DTC/DDS includes Mobile,internet,telephone, postage  &amp;other operationa cost</v>
      </c>
      <c r="T129" s="3101">
        <f>'Abs11. NTEP'!Q62</f>
        <v>0</v>
      </c>
      <c r="U129" s="5591"/>
      <c r="V129" s="2555">
        <f>'Abs11. NTEP'!R62</f>
        <v>0</v>
      </c>
      <c r="W129" s="3095"/>
      <c r="X129" s="3095">
        <f t="shared" si="44"/>
        <v>18587.169811320753</v>
      </c>
      <c r="Y129" s="3100">
        <f t="shared" si="45"/>
        <v>106</v>
      </c>
      <c r="Z129" s="3100">
        <f t="shared" si="46"/>
        <v>1970239.9999999998</v>
      </c>
      <c r="AA129" s="2537" t="str">
        <f t="shared" si="47"/>
        <v>STATE: Purchase of Tablet computers 50 Nos since old Tablet computes are worn out(Rs.25000*50Nos)&amp; Replacement of two computers in STCC for Rs.200000/- Office Operational &amp;Maintenance cost of STC/SDS/STDC/IRL/CDST; PDY: Office Operational cost of DTC/DDS/DRTB Centre/IRL; KKL: Office Operational cost of DTC/DDS includes Mobile,internet,telephone, postage  &amp;other operational cost; MHE: Office Operational cost of DTC/DDS includes Mobile,internet,telephone, postage  &amp;other operationa cost; YNM: Office Operational cost of DTC/DDS includes Mobile,internet,telephone, postage  &amp;other operationa cost</v>
      </c>
      <c r="AB129" s="2724">
        <v>23520</v>
      </c>
      <c r="AC129" s="2724">
        <v>62</v>
      </c>
      <c r="AD129" s="2724">
        <f t="shared" si="51"/>
        <v>1458240</v>
      </c>
      <c r="AE129" s="3366" t="s">
        <v>7166</v>
      </c>
      <c r="AF129" s="2724">
        <v>40000</v>
      </c>
      <c r="AG129" s="2724">
        <v>10</v>
      </c>
      <c r="AH129" s="2724">
        <f t="shared" si="52"/>
        <v>400000</v>
      </c>
      <c r="AI129" s="4095" t="s">
        <v>7016</v>
      </c>
      <c r="AJ129" s="2724">
        <v>4000</v>
      </c>
      <c r="AK129" s="2724">
        <v>10</v>
      </c>
      <c r="AL129" s="2724">
        <f t="shared" si="53"/>
        <v>40000</v>
      </c>
      <c r="AM129" s="4095" t="s">
        <v>7017</v>
      </c>
      <c r="AN129" s="2724">
        <v>3000</v>
      </c>
      <c r="AO129" s="2724">
        <v>12</v>
      </c>
      <c r="AP129" s="2724">
        <f t="shared" si="54"/>
        <v>36000</v>
      </c>
      <c r="AQ129" s="4095" t="s">
        <v>7018</v>
      </c>
      <c r="AR129" s="2724">
        <v>3000</v>
      </c>
      <c r="AS129" s="2724">
        <v>12</v>
      </c>
      <c r="AT129" s="2724">
        <f t="shared" si="55"/>
        <v>36000</v>
      </c>
      <c r="AU129" s="4095" t="s">
        <v>7018</v>
      </c>
      <c r="AV129" s="2724">
        <f t="shared" si="56"/>
        <v>1970240</v>
      </c>
      <c r="AW129" s="2724">
        <f t="shared" si="48"/>
        <v>106</v>
      </c>
      <c r="AX129" s="2724">
        <f t="shared" si="49"/>
        <v>18587.169811320753</v>
      </c>
      <c r="AY129" s="3346" t="str">
        <f t="shared" si="50"/>
        <v>STATE: Purchase of Tablet computers 50 Nos since old Tablet computes are worn out(Rs.25000*50Nos)&amp; Replacement of two computers in STCC for Rs.200000/- Office Operational &amp;Maintenance cost of STC/SDS/STDC/IRL/CDST; PDY: Office Operational cost of DTC/DDS/DRTB Centre/IRL; KKL: Office Operational cost of DTC/DDS includes Mobile,internet,telephone, postage  &amp;other operational cost; MHE: 36000; YNM: Office Operational cost of DTC/DDS includes Mobile,internet,telephone, postage  &amp;other operationa cost</v>
      </c>
      <c r="AZ129" s="3689" t="s">
        <v>3567</v>
      </c>
      <c r="BA129" s="3757" t="s">
        <v>6270</v>
      </c>
      <c r="BB129" s="4977" t="s">
        <v>8213</v>
      </c>
      <c r="BC129" s="2525" t="s">
        <v>8212</v>
      </c>
    </row>
    <row r="130" spans="1:55" s="2525" customFormat="1" ht="31.5">
      <c r="A130" s="2517" t="s">
        <v>5006</v>
      </c>
      <c r="B130" s="2531" t="s">
        <v>3569</v>
      </c>
      <c r="C130" s="2531" t="s">
        <v>3570</v>
      </c>
      <c r="D130" s="2535" t="s">
        <v>2284</v>
      </c>
      <c r="E130" s="2535" t="s">
        <v>2285</v>
      </c>
      <c r="F130" s="2543" t="s">
        <v>85</v>
      </c>
      <c r="G130" s="2542" t="s">
        <v>3663</v>
      </c>
      <c r="H130" s="2536"/>
      <c r="I130" s="2536"/>
      <c r="J130" s="3757" t="s">
        <v>6276</v>
      </c>
      <c r="K130" s="2536"/>
      <c r="L130" s="2536"/>
      <c r="M130" s="2536"/>
      <c r="N130" s="2536"/>
      <c r="O130" s="2534">
        <f t="shared" si="42"/>
        <v>0</v>
      </c>
      <c r="P130" s="2070">
        <f t="shared" si="61"/>
        <v>0</v>
      </c>
      <c r="Q130" s="1948">
        <f t="shared" si="41"/>
        <v>0</v>
      </c>
      <c r="R130" s="2591">
        <f t="shared" si="62"/>
        <v>0</v>
      </c>
      <c r="S130" s="4881" t="str">
        <f t="shared" si="43"/>
        <v xml:space="preserve">STATE: ; PDY: ; KKL: ; MHE: ; YNM: </v>
      </c>
      <c r="T130" s="3101">
        <f>'Abs18. NTCP'!Q32</f>
        <v>0</v>
      </c>
      <c r="U130" s="5591"/>
      <c r="V130" s="2555">
        <f>'Abs18. NTCP'!R32</f>
        <v>0</v>
      </c>
      <c r="W130" s="3095"/>
      <c r="X130" s="3095">
        <f t="shared" si="44"/>
        <v>0</v>
      </c>
      <c r="Y130" s="3100">
        <f t="shared" si="45"/>
        <v>0</v>
      </c>
      <c r="Z130" s="3100">
        <f t="shared" si="46"/>
        <v>0</v>
      </c>
      <c r="AA130" s="2537" t="str">
        <f t="shared" si="47"/>
        <v xml:space="preserve">STATE: ; PDY: ; KKL: ; MHE: ; YNM: </v>
      </c>
      <c r="AB130" s="1903"/>
      <c r="AC130" s="1903"/>
      <c r="AD130" s="2724">
        <f t="shared" si="51"/>
        <v>0</v>
      </c>
      <c r="AE130" s="1903"/>
      <c r="AF130" s="2724"/>
      <c r="AG130" s="2724"/>
      <c r="AH130" s="2724">
        <f t="shared" si="52"/>
        <v>0</v>
      </c>
      <c r="AI130" s="3346"/>
      <c r="AJ130" s="1903"/>
      <c r="AK130" s="1903"/>
      <c r="AL130" s="2724">
        <f t="shared" si="53"/>
        <v>0</v>
      </c>
      <c r="AM130" s="1903"/>
      <c r="AN130" s="1903"/>
      <c r="AO130" s="1903"/>
      <c r="AP130" s="2724">
        <f t="shared" si="54"/>
        <v>0</v>
      </c>
      <c r="AQ130" s="1903"/>
      <c r="AR130" s="1903"/>
      <c r="AS130" s="1903"/>
      <c r="AT130" s="2724">
        <f t="shared" si="55"/>
        <v>0</v>
      </c>
      <c r="AU130" s="2724"/>
      <c r="AV130" s="2724">
        <f t="shared" si="56"/>
        <v>0</v>
      </c>
      <c r="AW130" s="2724">
        <f t="shared" si="48"/>
        <v>0</v>
      </c>
      <c r="AX130" s="2724">
        <f t="shared" si="49"/>
        <v>0</v>
      </c>
      <c r="AY130" s="3346" t="str">
        <f t="shared" si="50"/>
        <v xml:space="preserve">STATE: ; PDY: ; KKL: ; MHE: 0; YNM: </v>
      </c>
      <c r="AZ130" s="3689" t="s">
        <v>3569</v>
      </c>
      <c r="BA130" s="3757" t="s">
        <v>6276</v>
      </c>
    </row>
    <row r="131" spans="1:55" s="2525" customFormat="1" ht="47.25">
      <c r="A131" s="2517" t="s">
        <v>4837</v>
      </c>
      <c r="B131" s="2531" t="s">
        <v>3571</v>
      </c>
      <c r="C131" s="2531" t="s">
        <v>3572</v>
      </c>
      <c r="D131" s="2535" t="s">
        <v>2286</v>
      </c>
      <c r="E131" s="2535" t="s">
        <v>2287</v>
      </c>
      <c r="F131" s="2543" t="s">
        <v>85</v>
      </c>
      <c r="G131" s="2542" t="s">
        <v>3663</v>
      </c>
      <c r="H131" s="2536"/>
      <c r="I131" s="2536"/>
      <c r="J131" s="3757" t="s">
        <v>6276</v>
      </c>
      <c r="K131" s="2536"/>
      <c r="L131" s="2536"/>
      <c r="M131" s="2536"/>
      <c r="N131" s="2536"/>
      <c r="O131" s="2534">
        <f t="shared" si="42"/>
        <v>25000</v>
      </c>
      <c r="P131" s="2070">
        <f t="shared" si="61"/>
        <v>0.25</v>
      </c>
      <c r="Q131" s="1948">
        <f t="shared" si="41"/>
        <v>2</v>
      </c>
      <c r="R131" s="2591">
        <f t="shared" si="62"/>
        <v>0.5</v>
      </c>
      <c r="S131" s="4881" t="str">
        <f t="shared" si="43"/>
        <v xml:space="preserve">STATE: Operational cost of STCC; PDY: ; KKL: ; MHE: ; YNM: </v>
      </c>
      <c r="T131" s="3101">
        <f>'Abs18. NTCP'!Q33</f>
        <v>0</v>
      </c>
      <c r="U131" s="5591"/>
      <c r="V131" s="2555">
        <f>'Abs18. NTCP'!R33</f>
        <v>0</v>
      </c>
      <c r="W131" s="3095"/>
      <c r="X131" s="3095">
        <f t="shared" si="44"/>
        <v>25000</v>
      </c>
      <c r="Y131" s="3100">
        <f t="shared" si="45"/>
        <v>2</v>
      </c>
      <c r="Z131" s="3100">
        <f t="shared" si="46"/>
        <v>50000</v>
      </c>
      <c r="AA131" s="2537" t="str">
        <f t="shared" si="47"/>
        <v xml:space="preserve">STATE: Operational cost of STCC; PDY: ; KKL: ; MHE: ; YNM: </v>
      </c>
      <c r="AB131" s="2724">
        <v>25000</v>
      </c>
      <c r="AC131" s="2724">
        <v>2</v>
      </c>
      <c r="AD131" s="2724">
        <f t="shared" si="51"/>
        <v>50000</v>
      </c>
      <c r="AE131" s="1876" t="s">
        <v>7033</v>
      </c>
      <c r="AF131" s="1903"/>
      <c r="AG131" s="1903"/>
      <c r="AH131" s="2724">
        <f t="shared" si="52"/>
        <v>0</v>
      </c>
      <c r="AI131" s="1903"/>
      <c r="AJ131" s="1903"/>
      <c r="AK131" s="1903"/>
      <c r="AL131" s="2724">
        <f t="shared" si="53"/>
        <v>0</v>
      </c>
      <c r="AM131" s="1903"/>
      <c r="AN131" s="1903"/>
      <c r="AO131" s="1903"/>
      <c r="AP131" s="2724">
        <f t="shared" si="54"/>
        <v>0</v>
      </c>
      <c r="AQ131" s="1903"/>
      <c r="AR131" s="1903"/>
      <c r="AS131" s="1903"/>
      <c r="AT131" s="2724">
        <f t="shared" si="55"/>
        <v>0</v>
      </c>
      <c r="AU131" s="2724"/>
      <c r="AV131" s="3100">
        <f>AT131+AP131+AL131+AH131+AD131</f>
        <v>50000</v>
      </c>
      <c r="AW131" s="2724">
        <f t="shared" si="48"/>
        <v>2</v>
      </c>
      <c r="AX131" s="2724">
        <f t="shared" si="49"/>
        <v>25000</v>
      </c>
      <c r="AY131" s="3346" t="str">
        <f t="shared" si="50"/>
        <v xml:space="preserve">STATE: Operational cost of STCC; PDY: ; KKL: ; MHE: 0; YNM: </v>
      </c>
      <c r="AZ131" s="3689" t="s">
        <v>3571</v>
      </c>
      <c r="BA131" s="3757" t="s">
        <v>6276</v>
      </c>
      <c r="BB131" s="4977" t="s">
        <v>8171</v>
      </c>
    </row>
    <row r="132" spans="1:55" s="2525" customFormat="1" ht="47.25">
      <c r="A132" s="2517" t="s">
        <v>5007</v>
      </c>
      <c r="B132" s="2531" t="s">
        <v>3573</v>
      </c>
      <c r="C132" s="2531" t="s">
        <v>3574</v>
      </c>
      <c r="D132" s="2535" t="s">
        <v>2239</v>
      </c>
      <c r="E132" s="2535" t="s">
        <v>2288</v>
      </c>
      <c r="F132" s="2543" t="s">
        <v>85</v>
      </c>
      <c r="G132" s="2542" t="s">
        <v>3665</v>
      </c>
      <c r="H132" s="2536"/>
      <c r="I132" s="2536"/>
      <c r="J132" s="3757" t="s">
        <v>6282</v>
      </c>
      <c r="K132" s="2536"/>
      <c r="L132" s="2536"/>
      <c r="M132" s="2536"/>
      <c r="N132" s="2536"/>
      <c r="O132" s="2534">
        <f t="shared" si="42"/>
        <v>200000</v>
      </c>
      <c r="P132" s="2070">
        <f t="shared" si="61"/>
        <v>2</v>
      </c>
      <c r="Q132" s="1948">
        <f t="shared" si="41"/>
        <v>1</v>
      </c>
      <c r="R132" s="2591">
        <f t="shared" si="62"/>
        <v>2</v>
      </c>
      <c r="S132" s="4881" t="str">
        <f t="shared" si="43"/>
        <v xml:space="preserve">STATE: Rs. 2Lakhs * 1 State NCD Cell; PDY: ; KKL: ; MHE: ; YNM: </v>
      </c>
      <c r="T132" s="3101">
        <f>'Abs19. NPCDCS'!Q67</f>
        <v>0</v>
      </c>
      <c r="U132" s="5591"/>
      <c r="V132" s="2555">
        <f>'Abs19. NPCDCS'!R67</f>
        <v>0</v>
      </c>
      <c r="W132" s="3095"/>
      <c r="X132" s="3095">
        <f t="shared" si="44"/>
        <v>200000</v>
      </c>
      <c r="Y132" s="3100">
        <f t="shared" si="45"/>
        <v>1</v>
      </c>
      <c r="Z132" s="3100">
        <f t="shared" si="46"/>
        <v>200000</v>
      </c>
      <c r="AA132" s="2537" t="str">
        <f t="shared" si="47"/>
        <v xml:space="preserve">STATE: Rs. 2Lakhs * 1 State NCD Cell; PDY: ; KKL: ; MHE: ; YNM: </v>
      </c>
      <c r="AB132" s="2477">
        <v>200000</v>
      </c>
      <c r="AC132" s="2477">
        <v>1</v>
      </c>
      <c r="AD132" s="2477">
        <f t="shared" si="51"/>
        <v>200000</v>
      </c>
      <c r="AE132" s="2580" t="s">
        <v>6824</v>
      </c>
      <c r="AF132" s="2477"/>
      <c r="AG132" s="2477"/>
      <c r="AH132" s="2477">
        <f t="shared" si="52"/>
        <v>0</v>
      </c>
      <c r="AI132" s="2477"/>
      <c r="AJ132" s="2477"/>
      <c r="AK132" s="2477"/>
      <c r="AL132" s="2477">
        <f t="shared" si="53"/>
        <v>0</v>
      </c>
      <c r="AM132" s="2477"/>
      <c r="AN132" s="2477"/>
      <c r="AO132" s="2477"/>
      <c r="AP132" s="2477">
        <f t="shared" si="54"/>
        <v>0</v>
      </c>
      <c r="AQ132" s="2477"/>
      <c r="AR132" s="2477"/>
      <c r="AS132" s="2477"/>
      <c r="AT132" s="2477">
        <f t="shared" si="55"/>
        <v>0</v>
      </c>
      <c r="AU132" s="2477"/>
      <c r="AV132" s="2477">
        <f>AD132+AH132+AL132+AP132+AT132</f>
        <v>200000</v>
      </c>
      <c r="AW132" s="2724">
        <f t="shared" si="48"/>
        <v>1</v>
      </c>
      <c r="AX132" s="2724">
        <f t="shared" si="49"/>
        <v>200000</v>
      </c>
      <c r="AY132" s="3346" t="str">
        <f t="shared" si="50"/>
        <v xml:space="preserve">STATE: Rs. 2Lakhs * 1 State NCD Cell; PDY: ; KKL: ; MHE: 0; YNM: </v>
      </c>
      <c r="AZ132" s="3689" t="s">
        <v>3573</v>
      </c>
      <c r="BA132" s="3757" t="s">
        <v>6282</v>
      </c>
      <c r="BB132" s="4977" t="s">
        <v>8193</v>
      </c>
    </row>
    <row r="133" spans="1:55" s="2525" customFormat="1" ht="93.75" customHeight="1">
      <c r="A133" s="2517" t="s">
        <v>4809</v>
      </c>
      <c r="B133" s="2531" t="s">
        <v>3575</v>
      </c>
      <c r="C133" s="2531"/>
      <c r="D133" s="2545"/>
      <c r="E133" s="2568" t="s">
        <v>3650</v>
      </c>
      <c r="F133" s="1978" t="s">
        <v>4345</v>
      </c>
      <c r="G133" s="2542" t="s">
        <v>3328</v>
      </c>
      <c r="H133" s="2536"/>
      <c r="I133" s="2536"/>
      <c r="J133" s="3757" t="s">
        <v>6283</v>
      </c>
      <c r="K133" s="2536"/>
      <c r="L133" s="2536"/>
      <c r="M133" s="2536"/>
      <c r="N133" s="2536"/>
      <c r="O133" s="2534">
        <f t="shared" si="42"/>
        <v>25000</v>
      </c>
      <c r="P133" s="2070">
        <f t="shared" si="61"/>
        <v>0.25</v>
      </c>
      <c r="Q133" s="1948">
        <f t="shared" si="41"/>
        <v>2</v>
      </c>
      <c r="R133" s="2591">
        <f t="shared" si="62"/>
        <v>0.5</v>
      </c>
      <c r="S133" s="4881" t="str">
        <f t="shared" si="43"/>
        <v xml:space="preserve">STATE: ; PDY: SVHMU: Meeting Costs/Office expenses/Contingency - Rs.0.50 Lakh; KKL: ; MHE: ; YNM: </v>
      </c>
      <c r="T133" s="3101">
        <f>'Abs12. NVHCP'!Q43</f>
        <v>0</v>
      </c>
      <c r="U133" s="5591"/>
      <c r="V133" s="2555">
        <f>'Abs12. NVHCP'!R43</f>
        <v>0</v>
      </c>
      <c r="W133" s="3095"/>
      <c r="X133" s="3095">
        <f t="shared" si="44"/>
        <v>25000</v>
      </c>
      <c r="Y133" s="3100">
        <f t="shared" si="45"/>
        <v>2</v>
      </c>
      <c r="Z133" s="3100">
        <f t="shared" si="46"/>
        <v>50000</v>
      </c>
      <c r="AA133" s="2537" t="str">
        <f t="shared" si="47"/>
        <v xml:space="preserve">STATE: ; PDY: SVHMU: Meeting Costs/Office expenses/Contingency - Rs.0.50 Lakh; KKL: ; MHE: ; YNM: </v>
      </c>
      <c r="AB133" s="2477"/>
      <c r="AC133" s="2477"/>
      <c r="AD133" s="2477">
        <f t="shared" si="51"/>
        <v>0</v>
      </c>
      <c r="AE133" s="2477"/>
      <c r="AF133" s="2477">
        <v>25000</v>
      </c>
      <c r="AG133" s="2477">
        <v>2</v>
      </c>
      <c r="AH133" s="2477">
        <f t="shared" si="52"/>
        <v>50000</v>
      </c>
      <c r="AI133" s="2476" t="s">
        <v>7108</v>
      </c>
      <c r="AJ133" s="2477"/>
      <c r="AK133" s="2477"/>
      <c r="AL133" s="2477">
        <f t="shared" si="53"/>
        <v>0</v>
      </c>
      <c r="AM133" s="2477"/>
      <c r="AN133" s="2477"/>
      <c r="AO133" s="2477"/>
      <c r="AP133" s="2477">
        <f t="shared" si="54"/>
        <v>0</v>
      </c>
      <c r="AQ133" s="2477"/>
      <c r="AR133" s="2477"/>
      <c r="AS133" s="2477"/>
      <c r="AT133" s="2477">
        <f t="shared" si="55"/>
        <v>0</v>
      </c>
      <c r="AU133" s="2477"/>
      <c r="AV133" s="2477">
        <f>AD133+AH133+AL133+AP133+AT133</f>
        <v>50000</v>
      </c>
      <c r="AW133" s="2724">
        <f t="shared" si="48"/>
        <v>2</v>
      </c>
      <c r="AX133" s="2724">
        <f t="shared" si="49"/>
        <v>25000</v>
      </c>
      <c r="AY133" s="3346" t="str">
        <f t="shared" si="50"/>
        <v xml:space="preserve">STATE: ; PDY: SVHMU: Meeting Costs/Office expenses/Contingency - Rs.0.50 Lakh; KKL: ; MHE: 0; YNM: </v>
      </c>
      <c r="AZ133" s="3689" t="s">
        <v>3575</v>
      </c>
      <c r="BA133" s="3757" t="s">
        <v>6283</v>
      </c>
      <c r="BB133" s="4977" t="s">
        <v>8059</v>
      </c>
    </row>
    <row r="134" spans="1:55" s="2553" customFormat="1" ht="45">
      <c r="A134" s="2515" t="s">
        <v>4807</v>
      </c>
      <c r="B134" s="2531" t="s">
        <v>4426</v>
      </c>
      <c r="C134" s="2531"/>
      <c r="D134" s="2545"/>
      <c r="E134" s="2581" t="s">
        <v>4427</v>
      </c>
      <c r="F134" s="1978" t="s">
        <v>4345</v>
      </c>
      <c r="G134" s="2545" t="s">
        <v>3661</v>
      </c>
      <c r="H134" s="2547"/>
      <c r="I134" s="2547"/>
      <c r="J134" s="3758" t="s">
        <v>6284</v>
      </c>
      <c r="K134" s="2547"/>
      <c r="L134" s="2547"/>
      <c r="M134" s="2547"/>
      <c r="N134" s="2547"/>
      <c r="O134" s="2534">
        <f t="shared" si="42"/>
        <v>0</v>
      </c>
      <c r="P134" s="2070">
        <f t="shared" si="61"/>
        <v>0</v>
      </c>
      <c r="Q134" s="1948">
        <f t="shared" si="41"/>
        <v>0</v>
      </c>
      <c r="R134" s="3655">
        <f t="shared" si="62"/>
        <v>0</v>
      </c>
      <c r="S134" s="4881" t="str">
        <f t="shared" si="43"/>
        <v xml:space="preserve">STATE: ; PDY: ; KKL: ; MHE: ; YNM: </v>
      </c>
      <c r="T134" s="3101">
        <f>'Abs9. NVBDCP'!Q127</f>
        <v>0</v>
      </c>
      <c r="U134" s="5591"/>
      <c r="V134" s="2555">
        <f>'Abs9. NVBDCP'!R127</f>
        <v>0</v>
      </c>
      <c r="W134" s="3102"/>
      <c r="X134" s="3095">
        <f t="shared" si="44"/>
        <v>0</v>
      </c>
      <c r="Y134" s="3100">
        <f t="shared" si="45"/>
        <v>0</v>
      </c>
      <c r="Z134" s="3100">
        <f t="shared" si="46"/>
        <v>0</v>
      </c>
      <c r="AA134" s="2537" t="str">
        <f t="shared" si="47"/>
        <v xml:space="preserve">STATE: ; PDY: ; KKL: ; MHE: ; YNM: </v>
      </c>
      <c r="AB134" s="1903"/>
      <c r="AC134" s="1903"/>
      <c r="AD134" s="2477">
        <f t="shared" si="51"/>
        <v>0</v>
      </c>
      <c r="AE134" s="1903"/>
      <c r="AF134" s="1903"/>
      <c r="AG134" s="1903"/>
      <c r="AH134" s="2724">
        <f t="shared" si="52"/>
        <v>0</v>
      </c>
      <c r="AI134" s="1903"/>
      <c r="AJ134" s="1903"/>
      <c r="AK134" s="1903"/>
      <c r="AL134" s="2724">
        <f t="shared" si="53"/>
        <v>0</v>
      </c>
      <c r="AM134" s="1903"/>
      <c r="AN134" s="1903"/>
      <c r="AO134" s="1903"/>
      <c r="AP134" s="2724">
        <f t="shared" si="54"/>
        <v>0</v>
      </c>
      <c r="AQ134" s="1903"/>
      <c r="AR134" s="1903"/>
      <c r="AS134" s="1903"/>
      <c r="AT134" s="2724">
        <f t="shared" si="55"/>
        <v>0</v>
      </c>
      <c r="AU134" s="2724"/>
      <c r="AV134" s="2724">
        <f t="shared" si="56"/>
        <v>0</v>
      </c>
      <c r="AW134" s="2724">
        <f t="shared" si="48"/>
        <v>0</v>
      </c>
      <c r="AX134" s="2724">
        <f t="shared" si="49"/>
        <v>0</v>
      </c>
      <c r="AY134" s="3346" t="str">
        <f t="shared" si="50"/>
        <v xml:space="preserve">STATE: ; PDY: ; KKL: ; MHE: 0; YNM: </v>
      </c>
      <c r="AZ134" s="3689" t="s">
        <v>4426</v>
      </c>
      <c r="BA134" s="3758" t="s">
        <v>6284</v>
      </c>
    </row>
    <row r="135" spans="1:55" s="2525" customFormat="1" ht="45">
      <c r="A135" s="2517">
        <v>2</v>
      </c>
      <c r="B135" s="2531" t="s">
        <v>3576</v>
      </c>
      <c r="C135" s="2531" t="s">
        <v>3577</v>
      </c>
      <c r="D135" s="2531"/>
      <c r="E135" s="2531" t="s">
        <v>2244</v>
      </c>
      <c r="F135" s="2532"/>
      <c r="G135" s="2531"/>
      <c r="H135" s="2533"/>
      <c r="I135" s="2533"/>
      <c r="J135" s="3757" t="s">
        <v>6212</v>
      </c>
      <c r="K135" s="2533"/>
      <c r="L135" s="2533"/>
      <c r="M135" s="2533"/>
      <c r="N135" s="2533"/>
      <c r="O135" s="2534">
        <f t="shared" si="42"/>
        <v>0</v>
      </c>
      <c r="P135" s="1894"/>
      <c r="Q135" s="1948">
        <f t="shared" ref="Q135:Q177" si="63">Y135</f>
        <v>0</v>
      </c>
      <c r="R135" s="3096">
        <f>SUM(R136:R144)</f>
        <v>4.2401999999999997</v>
      </c>
      <c r="S135" s="4881"/>
      <c r="T135" s="3097"/>
      <c r="U135" s="5591"/>
      <c r="V135" s="3098">
        <f>SUM(V136:V144)</f>
        <v>0</v>
      </c>
      <c r="W135" s="3095"/>
      <c r="X135" s="3095"/>
      <c r="Y135" s="3100"/>
      <c r="Z135" s="3096">
        <f>SUM(Z136:Z144)</f>
        <v>424020</v>
      </c>
      <c r="AA135" s="2537"/>
      <c r="AB135" s="1903"/>
      <c r="AC135" s="1903"/>
      <c r="AD135" s="2477">
        <f t="shared" si="51"/>
        <v>0</v>
      </c>
      <c r="AE135" s="1903"/>
      <c r="AF135" s="1903"/>
      <c r="AG135" s="1903"/>
      <c r="AH135" s="1894">
        <f>SUM(AH136:AH144)</f>
        <v>213004</v>
      </c>
      <c r="AI135" s="1903"/>
      <c r="AJ135" s="1903"/>
      <c r="AK135" s="1903"/>
      <c r="AL135" s="1894">
        <f>SUM(AL136:AL144)</f>
        <v>93008</v>
      </c>
      <c r="AM135" s="1903"/>
      <c r="AN135" s="1903"/>
      <c r="AO135" s="1903"/>
      <c r="AP135" s="1894">
        <f>SUM(AP136:AP144)</f>
        <v>59004</v>
      </c>
      <c r="AQ135" s="1903"/>
      <c r="AR135" s="1903"/>
      <c r="AS135" s="1903"/>
      <c r="AT135" s="1894">
        <f>SUM(AT136:AT144)</f>
        <v>59004</v>
      </c>
      <c r="AU135" s="2724"/>
      <c r="AV135" s="1894">
        <f>SUM(AV136:AV144)</f>
        <v>424020</v>
      </c>
      <c r="AW135" s="2724"/>
      <c r="AX135" s="2724"/>
      <c r="AY135" s="3346"/>
      <c r="AZ135" s="3689" t="s">
        <v>3576</v>
      </c>
      <c r="BA135" s="3757" t="s">
        <v>6212</v>
      </c>
    </row>
    <row r="136" spans="1:55" s="2525" customFormat="1" ht="45">
      <c r="A136" s="2517" t="s">
        <v>4913</v>
      </c>
      <c r="B136" s="2531" t="s">
        <v>3578</v>
      </c>
      <c r="C136" s="2531" t="s">
        <v>3579</v>
      </c>
      <c r="D136" s="2535" t="s">
        <v>2177</v>
      </c>
      <c r="E136" s="2535" t="s">
        <v>2289</v>
      </c>
      <c r="F136" s="1886" t="s">
        <v>70</v>
      </c>
      <c r="G136" s="2542" t="s">
        <v>3668</v>
      </c>
      <c r="H136" s="2536"/>
      <c r="I136" s="2536"/>
      <c r="J136" s="3757" t="s">
        <v>6249</v>
      </c>
      <c r="K136" s="2536"/>
      <c r="L136" s="2536"/>
      <c r="M136" s="2536"/>
      <c r="N136" s="2536"/>
      <c r="O136" s="2534">
        <f t="shared" si="42"/>
        <v>0</v>
      </c>
      <c r="P136" s="2070">
        <f t="shared" ref="P136:P144" si="64">O136/100000</f>
        <v>0</v>
      </c>
      <c r="Q136" s="1948">
        <f t="shared" si="63"/>
        <v>0</v>
      </c>
      <c r="R136" s="2591">
        <f t="shared" ref="R136:R144" si="65">P136*Q136</f>
        <v>0</v>
      </c>
      <c r="S136" s="4881" t="str">
        <f t="shared" si="43"/>
        <v xml:space="preserve">STATE: ; PDY: ; KKL: ; MHE: ; YNM: </v>
      </c>
      <c r="T136" s="3099"/>
      <c r="U136" s="5591"/>
      <c r="V136" s="2573"/>
      <c r="W136" s="3095"/>
      <c r="X136" s="3095">
        <f t="shared" si="44"/>
        <v>0</v>
      </c>
      <c r="Y136" s="3100">
        <f t="shared" si="45"/>
        <v>0</v>
      </c>
      <c r="Z136" s="3100">
        <f t="shared" si="46"/>
        <v>0</v>
      </c>
      <c r="AA136" s="2537" t="str">
        <f t="shared" si="47"/>
        <v xml:space="preserve">STATE: ; PDY: ; KKL: ; MHE: ; YNM: </v>
      </c>
      <c r="AB136" s="1903"/>
      <c r="AC136" s="1903"/>
      <c r="AD136" s="2477">
        <f t="shared" si="51"/>
        <v>0</v>
      </c>
      <c r="AE136" s="1903"/>
      <c r="AF136" s="1903"/>
      <c r="AG136" s="1903"/>
      <c r="AH136" s="2724">
        <f t="shared" si="52"/>
        <v>0</v>
      </c>
      <c r="AI136" s="1903"/>
      <c r="AJ136" s="1903"/>
      <c r="AK136" s="1903"/>
      <c r="AL136" s="2724">
        <f t="shared" si="53"/>
        <v>0</v>
      </c>
      <c r="AM136" s="1903"/>
      <c r="AN136" s="1903"/>
      <c r="AO136" s="1903"/>
      <c r="AP136" s="2724">
        <f t="shared" si="54"/>
        <v>0</v>
      </c>
      <c r="AQ136" s="1903"/>
      <c r="AR136" s="1903"/>
      <c r="AS136" s="1903"/>
      <c r="AT136" s="2724">
        <f t="shared" si="55"/>
        <v>0</v>
      </c>
      <c r="AU136" s="2724"/>
      <c r="AV136" s="2724">
        <f t="shared" si="56"/>
        <v>0</v>
      </c>
      <c r="AW136" s="2724">
        <f t="shared" si="48"/>
        <v>0</v>
      </c>
      <c r="AX136" s="2724">
        <f t="shared" si="49"/>
        <v>0</v>
      </c>
      <c r="AY136" s="3346" t="str">
        <f t="shared" si="50"/>
        <v xml:space="preserve">STATE: ; PDY: ; KKL: ; MHE: 0; YNM: </v>
      </c>
      <c r="AZ136" s="3689" t="s">
        <v>3578</v>
      </c>
      <c r="BA136" s="3757" t="s">
        <v>6249</v>
      </c>
    </row>
    <row r="137" spans="1:55" s="2525" customFormat="1" ht="31.5">
      <c r="A137" s="2517" t="s">
        <v>4914</v>
      </c>
      <c r="B137" s="2531" t="s">
        <v>3580</v>
      </c>
      <c r="C137" s="2531" t="s">
        <v>3581</v>
      </c>
      <c r="D137" s="2535" t="s">
        <v>2247</v>
      </c>
      <c r="E137" s="2535" t="s">
        <v>2290</v>
      </c>
      <c r="F137" s="2243" t="s">
        <v>85</v>
      </c>
      <c r="G137" s="2542" t="s">
        <v>4754</v>
      </c>
      <c r="H137" s="2536"/>
      <c r="I137" s="2536"/>
      <c r="J137" s="3757" t="s">
        <v>6250</v>
      </c>
      <c r="K137" s="2536"/>
      <c r="L137" s="2536"/>
      <c r="M137" s="2536"/>
      <c r="N137" s="2536"/>
      <c r="O137" s="2534">
        <f t="shared" si="42"/>
        <v>0</v>
      </c>
      <c r="P137" s="2070">
        <f t="shared" si="64"/>
        <v>0</v>
      </c>
      <c r="Q137" s="1948">
        <f t="shared" si="63"/>
        <v>0</v>
      </c>
      <c r="R137" s="2591">
        <f t="shared" si="65"/>
        <v>0</v>
      </c>
      <c r="S137" s="4881" t="str">
        <f t="shared" si="43"/>
        <v xml:space="preserve">STATE: ; PDY: ; KKL: ; MHE: ; YNM: </v>
      </c>
      <c r="T137" s="3101">
        <f>'Abs25. NPPC'!Q23</f>
        <v>0</v>
      </c>
      <c r="U137" s="5591"/>
      <c r="V137" s="2555">
        <f>'Abs25. NPPC'!R23</f>
        <v>0</v>
      </c>
      <c r="W137" s="3095"/>
      <c r="X137" s="3095">
        <f t="shared" si="44"/>
        <v>0</v>
      </c>
      <c r="Y137" s="3100">
        <f t="shared" si="45"/>
        <v>0</v>
      </c>
      <c r="Z137" s="3100">
        <f t="shared" si="46"/>
        <v>0</v>
      </c>
      <c r="AA137" s="2537" t="str">
        <f t="shared" si="47"/>
        <v xml:space="preserve">STATE: ; PDY: ; KKL: ; MHE: ; YNM: </v>
      </c>
      <c r="AB137" s="2913"/>
      <c r="AC137" s="2913"/>
      <c r="AD137" s="2903">
        <f>AB137*AC137</f>
        <v>0</v>
      </c>
      <c r="AE137" s="4453"/>
      <c r="AF137" s="1903"/>
      <c r="AG137" s="1903"/>
      <c r="AH137" s="2724">
        <f t="shared" si="52"/>
        <v>0</v>
      </c>
      <c r="AI137" s="1903"/>
      <c r="AJ137" s="1903"/>
      <c r="AK137" s="1903"/>
      <c r="AL137" s="2724">
        <f t="shared" si="53"/>
        <v>0</v>
      </c>
      <c r="AM137" s="1903"/>
      <c r="AN137" s="1903"/>
      <c r="AO137" s="1903"/>
      <c r="AP137" s="2724">
        <f t="shared" si="54"/>
        <v>0</v>
      </c>
      <c r="AQ137" s="1903"/>
      <c r="AR137" s="1903"/>
      <c r="AS137" s="1903"/>
      <c r="AT137" s="2724">
        <f t="shared" si="55"/>
        <v>0</v>
      </c>
      <c r="AU137" s="2724"/>
      <c r="AV137" s="2724">
        <f t="shared" si="56"/>
        <v>0</v>
      </c>
      <c r="AW137" s="2724">
        <f t="shared" si="48"/>
        <v>0</v>
      </c>
      <c r="AX137" s="2724">
        <f t="shared" si="49"/>
        <v>0</v>
      </c>
      <c r="AY137" s="3346" t="str">
        <f t="shared" si="50"/>
        <v xml:space="preserve">STATE: ; PDY: ; KKL: ; MHE: 0; YNM: </v>
      </c>
      <c r="AZ137" s="3689" t="s">
        <v>3580</v>
      </c>
      <c r="BA137" s="3757" t="s">
        <v>6250</v>
      </c>
    </row>
    <row r="138" spans="1:55" s="2525" customFormat="1" ht="31.5">
      <c r="A138" s="2517" t="s">
        <v>4797</v>
      </c>
      <c r="B138" s="2531" t="s">
        <v>3582</v>
      </c>
      <c r="C138" s="2531" t="s">
        <v>3583</v>
      </c>
      <c r="D138" s="2535" t="s">
        <v>1541</v>
      </c>
      <c r="E138" s="2535" t="s">
        <v>5849</v>
      </c>
      <c r="F138" s="1978" t="s">
        <v>4345</v>
      </c>
      <c r="G138" s="2542" t="s">
        <v>4963</v>
      </c>
      <c r="H138" s="2536"/>
      <c r="I138" s="2536"/>
      <c r="J138" s="3757" t="s">
        <v>6265</v>
      </c>
      <c r="K138" s="2536"/>
      <c r="L138" s="2536"/>
      <c r="M138" s="2536"/>
      <c r="N138" s="2536"/>
      <c r="O138" s="2534">
        <f t="shared" si="42"/>
        <v>0</v>
      </c>
      <c r="P138" s="2070">
        <f t="shared" si="64"/>
        <v>0</v>
      </c>
      <c r="Q138" s="1948">
        <f t="shared" si="63"/>
        <v>0</v>
      </c>
      <c r="R138" s="2591">
        <f t="shared" si="65"/>
        <v>0</v>
      </c>
      <c r="S138" s="4881" t="str">
        <f t="shared" si="43"/>
        <v xml:space="preserve">STATE: ; PDY: ; KKL: ; MHE: ; YNM: </v>
      </c>
      <c r="T138" s="3101">
        <f>'Abs9. NVBDCP'!Q128</f>
        <v>0</v>
      </c>
      <c r="U138" s="5591"/>
      <c r="V138" s="2555">
        <f>'Abs9. NVBDCP'!R128</f>
        <v>0</v>
      </c>
      <c r="W138" s="3095"/>
      <c r="X138" s="3095">
        <f t="shared" si="44"/>
        <v>0</v>
      </c>
      <c r="Y138" s="3100">
        <f t="shared" si="45"/>
        <v>0</v>
      </c>
      <c r="Z138" s="3100">
        <f t="shared" si="46"/>
        <v>0</v>
      </c>
      <c r="AA138" s="2537" t="str">
        <f t="shared" si="47"/>
        <v xml:space="preserve">STATE: ; PDY: ; KKL: ; MHE: ; YNM: </v>
      </c>
      <c r="AB138" s="1903"/>
      <c r="AC138" s="1903"/>
      <c r="AD138" s="2477">
        <f t="shared" si="51"/>
        <v>0</v>
      </c>
      <c r="AE138" s="1903"/>
      <c r="AF138" s="1903"/>
      <c r="AG138" s="1903"/>
      <c r="AH138" s="2724">
        <f t="shared" si="52"/>
        <v>0</v>
      </c>
      <c r="AI138" s="1903"/>
      <c r="AJ138" s="1903"/>
      <c r="AK138" s="1903"/>
      <c r="AL138" s="2724">
        <f t="shared" si="53"/>
        <v>0</v>
      </c>
      <c r="AM138" s="1903"/>
      <c r="AN138" s="1903"/>
      <c r="AO138" s="1903"/>
      <c r="AP138" s="2724">
        <f t="shared" si="54"/>
        <v>0</v>
      </c>
      <c r="AQ138" s="1903"/>
      <c r="AR138" s="1903"/>
      <c r="AS138" s="1903"/>
      <c r="AT138" s="2724">
        <f t="shared" si="55"/>
        <v>0</v>
      </c>
      <c r="AU138" s="2724"/>
      <c r="AV138" s="2724">
        <f t="shared" si="56"/>
        <v>0</v>
      </c>
      <c r="AW138" s="2724">
        <f t="shared" si="48"/>
        <v>0</v>
      </c>
      <c r="AX138" s="2724">
        <f t="shared" si="49"/>
        <v>0</v>
      </c>
      <c r="AY138" s="3346" t="str">
        <f t="shared" si="50"/>
        <v xml:space="preserve">STATE: ; PDY: ; KKL: ; MHE: 0; YNM: </v>
      </c>
      <c r="AZ138" s="3689" t="s">
        <v>3582</v>
      </c>
      <c r="BA138" s="3757" t="s">
        <v>6265</v>
      </c>
    </row>
    <row r="139" spans="1:55" s="2525" customFormat="1" ht="96.75" customHeight="1">
      <c r="A139" s="2517" t="s">
        <v>4916</v>
      </c>
      <c r="B139" s="2531" t="s">
        <v>3584</v>
      </c>
      <c r="C139" s="2531" t="s">
        <v>3585</v>
      </c>
      <c r="D139" s="2535" t="s">
        <v>2291</v>
      </c>
      <c r="E139" s="2535" t="s">
        <v>2292</v>
      </c>
      <c r="F139" s="1978" t="s">
        <v>4345</v>
      </c>
      <c r="G139" s="2542" t="s">
        <v>3662</v>
      </c>
      <c r="H139" s="2536"/>
      <c r="I139" s="2554"/>
      <c r="J139" s="3757" t="s">
        <v>6253</v>
      </c>
      <c r="K139" s="2554"/>
      <c r="L139" s="2554"/>
      <c r="M139" s="2554"/>
      <c r="N139" s="2554"/>
      <c r="O139" s="2534">
        <f t="shared" ref="O139:O177" si="66">X139</f>
        <v>2083.5</v>
      </c>
      <c r="P139" s="2070">
        <f t="shared" si="64"/>
        <v>2.0834999999999999E-2</v>
      </c>
      <c r="Q139" s="1948">
        <f t="shared" si="63"/>
        <v>48</v>
      </c>
      <c r="R139" s="2591">
        <f t="shared" si="65"/>
        <v>1.0000800000000001</v>
      </c>
      <c r="S139" s="4881" t="str">
        <f t="shared" ref="S139:S177" si="67">AA139</f>
        <v>STATE: ; PDY: Rs.4167X12 months; KKL: Rs.1667X12 months; MHE: Rs.1250X12 months; YNM: Rs.1250X12 months</v>
      </c>
      <c r="T139" s="3101">
        <f>'Abs10. NLEP'!Q45</f>
        <v>0</v>
      </c>
      <c r="U139" s="5591"/>
      <c r="V139" s="2555">
        <f>'Abs10. NLEP'!R45</f>
        <v>0</v>
      </c>
      <c r="W139" s="3095"/>
      <c r="X139" s="3095">
        <f t="shared" ref="X139:X177" si="68">IFERROR(AV139/AW139,0)</f>
        <v>2083.5</v>
      </c>
      <c r="Y139" s="3100">
        <f t="shared" ref="Y139:Y177" si="69">AC139+AG139+AK139+AO139+AS139</f>
        <v>48</v>
      </c>
      <c r="Z139" s="3100">
        <f t="shared" ref="Z139:Z177" si="70">X139*Y139</f>
        <v>100008</v>
      </c>
      <c r="AA139" s="2537" t="str">
        <f t="shared" ref="AA139:AA177" si="71">"STATE: "&amp;AE139&amp;"; PDY: "&amp;AI139&amp;"; KKL: "&amp;AM139&amp;"; MHE: "&amp;AQ139&amp;"; YNM: "&amp;AU139</f>
        <v>STATE: ; PDY: Rs.4167X12 months; KKL: Rs.1667X12 months; MHE: Rs.1250X12 months; YNM: Rs.1250X12 months</v>
      </c>
      <c r="AB139" s="2475"/>
      <c r="AC139" s="2475"/>
      <c r="AD139" s="2477">
        <f t="shared" si="51"/>
        <v>0</v>
      </c>
      <c r="AE139" s="3753"/>
      <c r="AF139" s="2475">
        <v>4167</v>
      </c>
      <c r="AG139" s="2475">
        <v>12</v>
      </c>
      <c r="AH139" s="2475">
        <f t="shared" ref="AH139:AH144" si="72">AF139*AG139</f>
        <v>50004</v>
      </c>
      <c r="AI139" s="4107" t="s">
        <v>7083</v>
      </c>
      <c r="AJ139" s="2475">
        <v>1667</v>
      </c>
      <c r="AK139" s="2475">
        <v>12</v>
      </c>
      <c r="AL139" s="2475">
        <f t="shared" ref="AL139:AL144" si="73">AJ139*AK139</f>
        <v>20004</v>
      </c>
      <c r="AM139" s="4108" t="s">
        <v>7085</v>
      </c>
      <c r="AN139" s="2475">
        <v>1250</v>
      </c>
      <c r="AO139" s="2475">
        <v>12</v>
      </c>
      <c r="AP139" s="2475">
        <f t="shared" ref="AP139:AP144" si="74">AN139*AO139</f>
        <v>15000</v>
      </c>
      <c r="AQ139" s="4108" t="s">
        <v>7084</v>
      </c>
      <c r="AR139" s="2475">
        <v>1250</v>
      </c>
      <c r="AS139" s="2475">
        <v>12</v>
      </c>
      <c r="AT139" s="2475">
        <f t="shared" ref="AT139:AT144" si="75">AR139*AS139</f>
        <v>15000</v>
      </c>
      <c r="AU139" s="4108" t="s">
        <v>7084</v>
      </c>
      <c r="AV139" s="2724">
        <f t="shared" ref="AV139:AV177" si="76">AT139+AP139+AL139+AH139+AD139</f>
        <v>100008</v>
      </c>
      <c r="AW139" s="2724">
        <f t="shared" ref="AW139:AW177" si="77">AS139+AO139+AK139+AG139+AC139</f>
        <v>48</v>
      </c>
      <c r="AX139" s="2724">
        <f t="shared" ref="AX139:AX177" si="78">IFERROR(AV139/AW139,0)</f>
        <v>2083.5</v>
      </c>
      <c r="AY139" s="3346" t="str">
        <f t="shared" ref="AY139:AY177" si="79">"STATE: "&amp;AE139&amp;"; PDY: "&amp;AI139&amp;"; KKL: "&amp;AM139&amp;"; MHE: "&amp;AP139&amp;"; YNM: "&amp;AU139</f>
        <v>STATE: ; PDY: Rs.4167X12 months; KKL: Rs.1667X12 months; MHE: 15000; YNM: Rs.1250X12 months</v>
      </c>
      <c r="AZ139" s="3689" t="s">
        <v>3584</v>
      </c>
      <c r="BA139" s="3757" t="s">
        <v>6253</v>
      </c>
      <c r="BB139" s="4977" t="s">
        <v>8241</v>
      </c>
    </row>
    <row r="140" spans="1:55" s="2525" customFormat="1" ht="94.5">
      <c r="A140" s="2517" t="s">
        <v>4915</v>
      </c>
      <c r="B140" s="2531" t="s">
        <v>3586</v>
      </c>
      <c r="C140" s="2531" t="s">
        <v>3587</v>
      </c>
      <c r="D140" s="2535" t="s">
        <v>2293</v>
      </c>
      <c r="E140" s="2535" t="s">
        <v>2294</v>
      </c>
      <c r="F140" s="1978" t="s">
        <v>4345</v>
      </c>
      <c r="G140" s="2542" t="s">
        <v>3662</v>
      </c>
      <c r="H140" s="2536"/>
      <c r="I140" s="2554"/>
      <c r="J140" s="3757" t="s">
        <v>6253</v>
      </c>
      <c r="K140" s="2554"/>
      <c r="L140" s="2554"/>
      <c r="M140" s="2554"/>
      <c r="N140" s="2554"/>
      <c r="O140" s="2534">
        <f t="shared" si="66"/>
        <v>625.25</v>
      </c>
      <c r="P140" s="2070">
        <f t="shared" si="64"/>
        <v>6.2525000000000002E-3</v>
      </c>
      <c r="Q140" s="1948">
        <f t="shared" si="63"/>
        <v>48</v>
      </c>
      <c r="R140" s="2591">
        <f t="shared" si="65"/>
        <v>0.30012</v>
      </c>
      <c r="S140" s="4881" t="str">
        <f t="shared" si="67"/>
        <v>STATE: ; PDY: Rs.1250X 12 months; KKL: Rs.417X 12 months; MHE: Rs.417X 12 months; YNM: Rs.417X 12 months</v>
      </c>
      <c r="T140" s="3101">
        <f>'Abs10. NLEP'!Q46</f>
        <v>0</v>
      </c>
      <c r="U140" s="5591"/>
      <c r="V140" s="2555">
        <f>'Abs10. NLEP'!R46</f>
        <v>0</v>
      </c>
      <c r="W140" s="3095"/>
      <c r="X140" s="3095">
        <f t="shared" si="68"/>
        <v>625.25</v>
      </c>
      <c r="Y140" s="3100">
        <f t="shared" si="69"/>
        <v>48</v>
      </c>
      <c r="Z140" s="3100">
        <f t="shared" si="70"/>
        <v>30012</v>
      </c>
      <c r="AA140" s="2537" t="str">
        <f t="shared" si="71"/>
        <v>STATE: ; PDY: Rs.1250X 12 months; KKL: Rs.417X 12 months; MHE: Rs.417X 12 months; YNM: Rs.417X 12 months</v>
      </c>
      <c r="AB140" s="2475"/>
      <c r="AC140" s="2475"/>
      <c r="AD140" s="2477">
        <f t="shared" si="51"/>
        <v>0</v>
      </c>
      <c r="AE140" s="2475"/>
      <c r="AF140" s="2475">
        <v>1250</v>
      </c>
      <c r="AG140" s="2475">
        <v>12</v>
      </c>
      <c r="AH140" s="2475">
        <f t="shared" si="72"/>
        <v>15000</v>
      </c>
      <c r="AI140" s="4105" t="s">
        <v>7086</v>
      </c>
      <c r="AJ140" s="2475">
        <v>417</v>
      </c>
      <c r="AK140" s="2475">
        <v>12</v>
      </c>
      <c r="AL140" s="2475">
        <f t="shared" si="73"/>
        <v>5004</v>
      </c>
      <c r="AM140" s="4105" t="s">
        <v>7079</v>
      </c>
      <c r="AN140" s="2475">
        <v>417</v>
      </c>
      <c r="AO140" s="2475">
        <v>12</v>
      </c>
      <c r="AP140" s="2475">
        <f t="shared" si="74"/>
        <v>5004</v>
      </c>
      <c r="AQ140" s="4105" t="s">
        <v>7079</v>
      </c>
      <c r="AR140" s="2475">
        <v>417</v>
      </c>
      <c r="AS140" s="2475">
        <v>12</v>
      </c>
      <c r="AT140" s="2475">
        <f t="shared" si="75"/>
        <v>5004</v>
      </c>
      <c r="AU140" s="4105" t="s">
        <v>7079</v>
      </c>
      <c r="AV140" s="2724">
        <f t="shared" si="76"/>
        <v>30012</v>
      </c>
      <c r="AW140" s="2724">
        <f t="shared" si="77"/>
        <v>48</v>
      </c>
      <c r="AX140" s="2724">
        <f t="shared" si="78"/>
        <v>625.25</v>
      </c>
      <c r="AY140" s="3346" t="str">
        <f t="shared" si="79"/>
        <v>STATE: ; PDY: Rs.1250X 12 months; KKL: Rs.417X 12 months; MHE: 5004; YNM: Rs.417X 12 months</v>
      </c>
      <c r="AZ140" s="3689" t="s">
        <v>3586</v>
      </c>
      <c r="BA140" s="3757" t="s">
        <v>6253</v>
      </c>
      <c r="BB140" s="4977" t="s">
        <v>8241</v>
      </c>
    </row>
    <row r="141" spans="1:55" s="2525" customFormat="1" ht="160.5" customHeight="1">
      <c r="A141" s="2517" t="s">
        <v>5002</v>
      </c>
      <c r="B141" s="2531" t="s">
        <v>3588</v>
      </c>
      <c r="C141" s="2531" t="s">
        <v>3589</v>
      </c>
      <c r="D141" s="2545" t="s">
        <v>2295</v>
      </c>
      <c r="E141" s="2545" t="s">
        <v>2296</v>
      </c>
      <c r="F141" s="2543" t="s">
        <v>85</v>
      </c>
      <c r="G141" s="2552" t="s">
        <v>3655</v>
      </c>
      <c r="H141" s="2547"/>
      <c r="I141" s="2547"/>
      <c r="J141" s="3757" t="s">
        <v>6243</v>
      </c>
      <c r="K141" s="2547"/>
      <c r="L141" s="2547"/>
      <c r="M141" s="2547"/>
      <c r="N141" s="2547"/>
      <c r="O141" s="2534">
        <f t="shared" si="66"/>
        <v>3000</v>
      </c>
      <c r="P141" s="2070">
        <f t="shared" si="64"/>
        <v>0.03</v>
      </c>
      <c r="Q141" s="1948">
        <f t="shared" si="63"/>
        <v>48</v>
      </c>
      <c r="R141" s="3655">
        <f t="shared" si="65"/>
        <v>1.44</v>
      </c>
      <c r="S141" s="4881" t="str">
        <f t="shared" si="67"/>
        <v>STATE: ; PDY: Operational Expenses on the District Centre Rent, Telephone expenses &amp; Website etc., - Rs.48000/-; KKL: Operational Expenses on the District Centre Rent, Telephone expenses &amp; Website etc., - Rs.48000/-; MHE: Operational Expenses on the District Centre Rent, Telephone expenses &amp; Website etc., - Rs.24000/-; YNM: Operational Expenses on the District Centre Rent, Telephone expenses &amp; Website etc., - Rs.24000/-</v>
      </c>
      <c r="T141" s="3101">
        <f>'Abs16. NMHP'!Q32</f>
        <v>0</v>
      </c>
      <c r="U141" s="5591"/>
      <c r="V141" s="2555">
        <f>'Abs16. NMHP'!R32</f>
        <v>0</v>
      </c>
      <c r="W141" s="3095"/>
      <c r="X141" s="3095">
        <f t="shared" si="68"/>
        <v>3000</v>
      </c>
      <c r="Y141" s="3100">
        <f t="shared" si="69"/>
        <v>48</v>
      </c>
      <c r="Z141" s="3100">
        <f t="shared" si="70"/>
        <v>144000</v>
      </c>
      <c r="AA141" s="2537" t="str">
        <f t="shared" si="71"/>
        <v>STATE: ; PDY: Operational Expenses on the District Centre Rent, Telephone expenses &amp; Website etc., - Rs.48000/-; KKL: Operational Expenses on the District Centre Rent, Telephone expenses &amp; Website etc., - Rs.48000/-; MHE: Operational Expenses on the District Centre Rent, Telephone expenses &amp; Website etc., - Rs.24000/-; YNM: Operational Expenses on the District Centre Rent, Telephone expenses &amp; Website etc., - Rs.24000/-</v>
      </c>
      <c r="AB141" s="2549"/>
      <c r="AC141" s="2549"/>
      <c r="AD141" s="2477">
        <f t="shared" si="51"/>
        <v>0</v>
      </c>
      <c r="AE141" s="2549"/>
      <c r="AF141" s="1876">
        <v>4000</v>
      </c>
      <c r="AG141" s="1876">
        <v>12</v>
      </c>
      <c r="AH141" s="1877">
        <f t="shared" si="72"/>
        <v>48000</v>
      </c>
      <c r="AI141" s="1877" t="s">
        <v>6587</v>
      </c>
      <c r="AJ141" s="1876">
        <v>4000</v>
      </c>
      <c r="AK141" s="1876">
        <v>12</v>
      </c>
      <c r="AL141" s="1877">
        <f t="shared" si="73"/>
        <v>48000</v>
      </c>
      <c r="AM141" s="1877" t="s">
        <v>6587</v>
      </c>
      <c r="AN141" s="1876">
        <v>2000</v>
      </c>
      <c r="AO141" s="1876">
        <v>12</v>
      </c>
      <c r="AP141" s="1877">
        <f t="shared" si="74"/>
        <v>24000</v>
      </c>
      <c r="AQ141" s="1877" t="s">
        <v>7859</v>
      </c>
      <c r="AR141" s="1876">
        <v>2000</v>
      </c>
      <c r="AS141" s="1876">
        <v>12</v>
      </c>
      <c r="AT141" s="1877">
        <f t="shared" si="75"/>
        <v>24000</v>
      </c>
      <c r="AU141" s="1877" t="s">
        <v>7859</v>
      </c>
      <c r="AV141" s="2724">
        <f t="shared" si="76"/>
        <v>144000</v>
      </c>
      <c r="AW141" s="2724">
        <f t="shared" si="77"/>
        <v>48</v>
      </c>
      <c r="AX141" s="2724">
        <f t="shared" si="78"/>
        <v>3000</v>
      </c>
      <c r="AY141" s="3346" t="str">
        <f t="shared" si="79"/>
        <v>STATE: ; PDY: Operational Expenses on the District Centre Rent, Telephone expenses &amp; Website etc., - Rs.48000/-; KKL: Operational Expenses on the District Centre Rent, Telephone expenses &amp; Website etc., - Rs.48000/-; MHE: 24000; YNM: Operational Expenses on the District Centre Rent, Telephone expenses &amp; Website etc., - Rs.24000/-</v>
      </c>
      <c r="AZ141" s="3689" t="s">
        <v>3588</v>
      </c>
      <c r="BA141" s="3757" t="s">
        <v>6243</v>
      </c>
      <c r="BB141" s="4977" t="s">
        <v>8066</v>
      </c>
    </row>
    <row r="142" spans="1:55" s="2525" customFormat="1" ht="31.5">
      <c r="A142" s="2517" t="s">
        <v>5003</v>
      </c>
      <c r="B142" s="2531" t="s">
        <v>3590</v>
      </c>
      <c r="C142" s="2531" t="s">
        <v>3591</v>
      </c>
      <c r="D142" s="2535" t="s">
        <v>2257</v>
      </c>
      <c r="E142" s="2535" t="s">
        <v>2297</v>
      </c>
      <c r="F142" s="2543" t="s">
        <v>85</v>
      </c>
      <c r="G142" s="2542" t="s">
        <v>3655</v>
      </c>
      <c r="H142" s="2536"/>
      <c r="I142" s="2536"/>
      <c r="J142" s="3757" t="s">
        <v>6243</v>
      </c>
      <c r="K142" s="2536"/>
      <c r="L142" s="2536"/>
      <c r="M142" s="2536"/>
      <c r="N142" s="2536"/>
      <c r="O142" s="2534">
        <f t="shared" si="66"/>
        <v>0</v>
      </c>
      <c r="P142" s="2070">
        <f t="shared" si="64"/>
        <v>0</v>
      </c>
      <c r="Q142" s="1948">
        <f t="shared" si="63"/>
        <v>0</v>
      </c>
      <c r="R142" s="2591">
        <f t="shared" si="65"/>
        <v>0</v>
      </c>
      <c r="S142" s="4881" t="str">
        <f t="shared" si="67"/>
        <v xml:space="preserve">STATE: ; PDY: ; KKL: ; MHE: ; YNM: </v>
      </c>
      <c r="T142" s="3101">
        <f>'Abs16. NMHP'!Q33</f>
        <v>0</v>
      </c>
      <c r="U142" s="5591"/>
      <c r="V142" s="2555">
        <f>'Abs16. NMHP'!R33</f>
        <v>0</v>
      </c>
      <c r="W142" s="3095"/>
      <c r="X142" s="3095">
        <f t="shared" si="68"/>
        <v>0</v>
      </c>
      <c r="Y142" s="3100">
        <f t="shared" si="69"/>
        <v>0</v>
      </c>
      <c r="Z142" s="3100">
        <f t="shared" si="70"/>
        <v>0</v>
      </c>
      <c r="AA142" s="2537" t="str">
        <f t="shared" si="71"/>
        <v xml:space="preserve">STATE: ; PDY: ; KKL: ; MHE: ; YNM: </v>
      </c>
      <c r="AB142" s="2477"/>
      <c r="AC142" s="2477"/>
      <c r="AD142" s="2477">
        <f t="shared" ref="AD142:AD156" si="80">AB142*AC142</f>
        <v>0</v>
      </c>
      <c r="AE142" s="2477"/>
      <c r="AF142" s="1876"/>
      <c r="AG142" s="1876"/>
      <c r="AH142" s="1877">
        <f t="shared" si="72"/>
        <v>0</v>
      </c>
      <c r="AI142" s="1877"/>
      <c r="AJ142" s="1876"/>
      <c r="AK142" s="1876"/>
      <c r="AL142" s="1877">
        <f t="shared" si="73"/>
        <v>0</v>
      </c>
      <c r="AM142" s="1877"/>
      <c r="AN142" s="2477"/>
      <c r="AO142" s="2477"/>
      <c r="AP142" s="2477">
        <f t="shared" si="74"/>
        <v>0</v>
      </c>
      <c r="AQ142" s="2477"/>
      <c r="AR142" s="2477"/>
      <c r="AS142" s="2477"/>
      <c r="AT142" s="2477">
        <f t="shared" si="75"/>
        <v>0</v>
      </c>
      <c r="AU142" s="2477"/>
      <c r="AV142" s="2724">
        <f t="shared" si="76"/>
        <v>0</v>
      </c>
      <c r="AW142" s="2724">
        <f t="shared" si="77"/>
        <v>0</v>
      </c>
      <c r="AX142" s="2724">
        <f t="shared" si="78"/>
        <v>0</v>
      </c>
      <c r="AY142" s="3346" t="str">
        <f t="shared" si="79"/>
        <v xml:space="preserve">STATE: ; PDY: ; KKL: ; MHE: 0; YNM: </v>
      </c>
      <c r="AZ142" s="3689" t="s">
        <v>3590</v>
      </c>
      <c r="BA142" s="3757" t="s">
        <v>6243</v>
      </c>
    </row>
    <row r="143" spans="1:55" s="2525" customFormat="1" ht="63">
      <c r="A143" s="2517" t="s">
        <v>5004</v>
      </c>
      <c r="B143" s="2531" t="s">
        <v>3592</v>
      </c>
      <c r="C143" s="2531" t="s">
        <v>3593</v>
      </c>
      <c r="D143" s="2535" t="s">
        <v>2298</v>
      </c>
      <c r="E143" s="2535" t="s">
        <v>2299</v>
      </c>
      <c r="F143" s="2543" t="s">
        <v>85</v>
      </c>
      <c r="G143" s="2552" t="s">
        <v>3663</v>
      </c>
      <c r="H143" s="2547"/>
      <c r="I143" s="2536"/>
      <c r="J143" s="3757" t="s">
        <v>6276</v>
      </c>
      <c r="K143" s="2536"/>
      <c r="L143" s="2536"/>
      <c r="M143" s="2536"/>
      <c r="N143" s="2536"/>
      <c r="O143" s="2534">
        <f t="shared" si="66"/>
        <v>1000</v>
      </c>
      <c r="P143" s="2070">
        <f t="shared" si="64"/>
        <v>0.01</v>
      </c>
      <c r="Q143" s="1948">
        <f t="shared" si="63"/>
        <v>50</v>
      </c>
      <c r="R143" s="2591">
        <f t="shared" si="65"/>
        <v>0.5</v>
      </c>
      <c r="S143" s="4881" t="str">
        <f t="shared" si="67"/>
        <v xml:space="preserve">STATE: ; PDY: Operational cost of DTCC; KKL: ; MHE: ; YNM: </v>
      </c>
      <c r="T143" s="3101">
        <f>'Abs18. NTCP'!Q34</f>
        <v>0</v>
      </c>
      <c r="U143" s="5591"/>
      <c r="V143" s="2555">
        <f>'Abs18. NTCP'!R34</f>
        <v>0</v>
      </c>
      <c r="W143" s="3095"/>
      <c r="X143" s="3095">
        <f t="shared" si="68"/>
        <v>1000</v>
      </c>
      <c r="Y143" s="3100">
        <f t="shared" si="69"/>
        <v>50</v>
      </c>
      <c r="Z143" s="3100">
        <f t="shared" si="70"/>
        <v>50000</v>
      </c>
      <c r="AA143" s="2537" t="str">
        <f t="shared" si="71"/>
        <v xml:space="preserve">STATE: ; PDY: Operational cost of DTCC; KKL: ; MHE: ; YNM: </v>
      </c>
      <c r="AB143" s="2477"/>
      <c r="AC143" s="2477"/>
      <c r="AD143" s="2477">
        <f t="shared" si="80"/>
        <v>0</v>
      </c>
      <c r="AE143" s="2477"/>
      <c r="AF143" s="2477">
        <v>1000</v>
      </c>
      <c r="AG143" s="2477">
        <v>50</v>
      </c>
      <c r="AH143" s="2477">
        <f t="shared" si="72"/>
        <v>50000</v>
      </c>
      <c r="AI143" s="1876" t="s">
        <v>7034</v>
      </c>
      <c r="AJ143" s="2477"/>
      <c r="AK143" s="2477"/>
      <c r="AL143" s="2477">
        <f t="shared" si="73"/>
        <v>0</v>
      </c>
      <c r="AM143" s="2477"/>
      <c r="AN143" s="2477"/>
      <c r="AO143" s="2477"/>
      <c r="AP143" s="2477">
        <f t="shared" si="74"/>
        <v>0</v>
      </c>
      <c r="AQ143" s="2477"/>
      <c r="AR143" s="2477"/>
      <c r="AS143" s="2477"/>
      <c r="AT143" s="2477">
        <f t="shared" si="75"/>
        <v>0</v>
      </c>
      <c r="AU143" s="2477"/>
      <c r="AV143" s="2724">
        <f t="shared" si="76"/>
        <v>50000</v>
      </c>
      <c r="AW143" s="2724">
        <f t="shared" si="77"/>
        <v>50</v>
      </c>
      <c r="AX143" s="2724">
        <f t="shared" si="78"/>
        <v>1000</v>
      </c>
      <c r="AY143" s="3346" t="str">
        <f t="shared" si="79"/>
        <v xml:space="preserve">STATE: ; PDY: Operational cost of DTCC; KKL: ; MHE: 0; YNM: </v>
      </c>
      <c r="AZ143" s="3689" t="s">
        <v>3592</v>
      </c>
      <c r="BA143" s="3757" t="s">
        <v>6276</v>
      </c>
      <c r="BB143" s="4977" t="s">
        <v>8171</v>
      </c>
    </row>
    <row r="144" spans="1:55" s="2525" customFormat="1" ht="124.5" customHeight="1">
      <c r="A144" s="2517" t="s">
        <v>5161</v>
      </c>
      <c r="B144" s="2531" t="s">
        <v>3594</v>
      </c>
      <c r="C144" s="2531" t="s">
        <v>3595</v>
      </c>
      <c r="D144" s="2535" t="s">
        <v>2239</v>
      </c>
      <c r="E144" s="2535" t="s">
        <v>2300</v>
      </c>
      <c r="F144" s="2543" t="s">
        <v>85</v>
      </c>
      <c r="G144" s="2542" t="s">
        <v>3665</v>
      </c>
      <c r="H144" s="2536"/>
      <c r="I144" s="2536"/>
      <c r="J144" s="3757" t="s">
        <v>6285</v>
      </c>
      <c r="K144" s="2536"/>
      <c r="L144" s="2536"/>
      <c r="M144" s="2536"/>
      <c r="N144" s="2536"/>
      <c r="O144" s="2534">
        <f t="shared" si="66"/>
        <v>25000</v>
      </c>
      <c r="P144" s="2070">
        <f t="shared" si="64"/>
        <v>0.25</v>
      </c>
      <c r="Q144" s="1948">
        <f t="shared" si="63"/>
        <v>4</v>
      </c>
      <c r="R144" s="2591">
        <f t="shared" si="65"/>
        <v>1</v>
      </c>
      <c r="S144" s="4881" t="str">
        <f t="shared" si="67"/>
        <v xml:space="preserve">STATE: ; PDY:  Rs..50000 * 1 district NCD Cell ; KKL:  Rs..20000 * 1 district NCD Cell ; MHE:  Rs..15000 * 1 district NCD Cell ; YNM:  Rs..15000 * 1 district NCD Cell </v>
      </c>
      <c r="T144" s="3101">
        <f>'Abs19. NPCDCS'!Q68</f>
        <v>0</v>
      </c>
      <c r="U144" s="5591"/>
      <c r="V144" s="2555">
        <f>'Abs19. NPCDCS'!R68</f>
        <v>0</v>
      </c>
      <c r="W144" s="3095"/>
      <c r="X144" s="3095">
        <f t="shared" si="68"/>
        <v>25000</v>
      </c>
      <c r="Y144" s="3100">
        <f t="shared" si="69"/>
        <v>4</v>
      </c>
      <c r="Z144" s="3100">
        <f t="shared" si="70"/>
        <v>100000</v>
      </c>
      <c r="AA144" s="2537" t="str">
        <f t="shared" si="71"/>
        <v xml:space="preserve">STATE: ; PDY:  Rs..50000 * 1 district NCD Cell ; KKL:  Rs..20000 * 1 district NCD Cell ; MHE:  Rs..15000 * 1 district NCD Cell ; YNM:  Rs..15000 * 1 district NCD Cell </v>
      </c>
      <c r="AB144" s="2477"/>
      <c r="AC144" s="2477"/>
      <c r="AD144" s="2477">
        <f t="shared" si="80"/>
        <v>0</v>
      </c>
      <c r="AE144" s="2477"/>
      <c r="AF144" s="2477">
        <v>50000</v>
      </c>
      <c r="AG144" s="2477">
        <v>1</v>
      </c>
      <c r="AH144" s="2477">
        <f t="shared" si="72"/>
        <v>50000</v>
      </c>
      <c r="AI144" s="2569" t="s">
        <v>6825</v>
      </c>
      <c r="AJ144" s="2477">
        <v>20000</v>
      </c>
      <c r="AK144" s="2477">
        <v>1</v>
      </c>
      <c r="AL144" s="2477">
        <f t="shared" si="73"/>
        <v>20000</v>
      </c>
      <c r="AM144" s="2569" t="s">
        <v>8194</v>
      </c>
      <c r="AN144" s="2477">
        <v>15000</v>
      </c>
      <c r="AO144" s="2477">
        <v>1</v>
      </c>
      <c r="AP144" s="2477">
        <f t="shared" si="74"/>
        <v>15000</v>
      </c>
      <c r="AQ144" s="2569" t="s">
        <v>8195</v>
      </c>
      <c r="AR144" s="2477">
        <v>15000</v>
      </c>
      <c r="AS144" s="2477">
        <v>1</v>
      </c>
      <c r="AT144" s="2477">
        <f t="shared" si="75"/>
        <v>15000</v>
      </c>
      <c r="AU144" s="2569" t="s">
        <v>8195</v>
      </c>
      <c r="AV144" s="2724">
        <f t="shared" si="76"/>
        <v>100000</v>
      </c>
      <c r="AW144" s="2724">
        <f t="shared" si="77"/>
        <v>4</v>
      </c>
      <c r="AX144" s="2724">
        <f t="shared" si="78"/>
        <v>25000</v>
      </c>
      <c r="AY144" s="3346" t="str">
        <f t="shared" si="79"/>
        <v xml:space="preserve">STATE: ; PDY:  Rs..50000 * 1 district NCD Cell ; KKL:  Rs..20000 * 1 district NCD Cell ; MHE: 15000; YNM:  Rs..15000 * 1 district NCD Cell </v>
      </c>
      <c r="AZ144" s="3689" t="s">
        <v>3594</v>
      </c>
      <c r="BA144" s="3757" t="s">
        <v>6285</v>
      </c>
      <c r="BB144" s="4977" t="s">
        <v>8193</v>
      </c>
    </row>
    <row r="145" spans="1:55" s="2525" customFormat="1" ht="45">
      <c r="A145" s="2517">
        <v>3</v>
      </c>
      <c r="B145" s="2531" t="s">
        <v>3596</v>
      </c>
      <c r="C145" s="2531" t="s">
        <v>3597</v>
      </c>
      <c r="D145" s="2531"/>
      <c r="E145" s="2531" t="s">
        <v>3669</v>
      </c>
      <c r="F145" s="2532"/>
      <c r="G145" s="2531"/>
      <c r="H145" s="2533"/>
      <c r="I145" s="2533"/>
      <c r="J145" s="3757" t="s">
        <v>6212</v>
      </c>
      <c r="K145" s="2533"/>
      <c r="L145" s="2533"/>
      <c r="M145" s="2533"/>
      <c r="N145" s="2533"/>
      <c r="O145" s="2534">
        <f t="shared" si="66"/>
        <v>0</v>
      </c>
      <c r="P145" s="1894"/>
      <c r="Q145" s="1948">
        <f t="shared" si="63"/>
        <v>0</v>
      </c>
      <c r="R145" s="3096">
        <f>R146</f>
        <v>0.6</v>
      </c>
      <c r="S145" s="4881"/>
      <c r="T145" s="3097"/>
      <c r="U145" s="5591"/>
      <c r="V145" s="3098">
        <f>V146</f>
        <v>0</v>
      </c>
      <c r="W145" s="3095"/>
      <c r="X145" s="3095"/>
      <c r="Y145" s="3100"/>
      <c r="Z145" s="3096">
        <f>Z146</f>
        <v>60000</v>
      </c>
      <c r="AA145" s="2537"/>
      <c r="AB145" s="1903"/>
      <c r="AC145" s="1903"/>
      <c r="AD145" s="2477">
        <f t="shared" si="80"/>
        <v>0</v>
      </c>
      <c r="AE145" s="1903"/>
      <c r="AF145" s="1903"/>
      <c r="AG145" s="1903"/>
      <c r="AH145" s="1894">
        <f>AH146</f>
        <v>60000</v>
      </c>
      <c r="AI145" s="1903"/>
      <c r="AJ145" s="1903"/>
      <c r="AK145" s="1903"/>
      <c r="AL145" s="1894">
        <f>AL146</f>
        <v>0</v>
      </c>
      <c r="AM145" s="1903"/>
      <c r="AN145" s="1903"/>
      <c r="AO145" s="1903"/>
      <c r="AP145" s="1894">
        <f>AP146</f>
        <v>0</v>
      </c>
      <c r="AQ145" s="1903"/>
      <c r="AR145" s="1903"/>
      <c r="AS145" s="1903"/>
      <c r="AT145" s="1894">
        <f>AT146</f>
        <v>0</v>
      </c>
      <c r="AU145" s="2724"/>
      <c r="AV145" s="1894">
        <f>AV146</f>
        <v>60000</v>
      </c>
      <c r="AW145" s="2724"/>
      <c r="AX145" s="2724"/>
      <c r="AY145" s="3346"/>
      <c r="AZ145" s="3689" t="s">
        <v>3596</v>
      </c>
      <c r="BA145" s="3757" t="s">
        <v>6212</v>
      </c>
    </row>
    <row r="146" spans="1:55" s="2525" customFormat="1" ht="131.25" customHeight="1">
      <c r="A146" s="2517" t="s">
        <v>4913</v>
      </c>
      <c r="B146" s="2531" t="s">
        <v>3598</v>
      </c>
      <c r="C146" s="2531" t="s">
        <v>3599</v>
      </c>
      <c r="D146" s="2535" t="s">
        <v>2301</v>
      </c>
      <c r="E146" s="2535" t="s">
        <v>2302</v>
      </c>
      <c r="F146" s="2564" t="s">
        <v>90</v>
      </c>
      <c r="G146" s="2542" t="s">
        <v>3324</v>
      </c>
      <c r="H146" s="2536"/>
      <c r="I146" s="2572"/>
      <c r="J146" s="3757" t="s">
        <v>6286</v>
      </c>
      <c r="K146" s="2572"/>
      <c r="L146" s="2572"/>
      <c r="M146" s="2572"/>
      <c r="N146" s="2572"/>
      <c r="O146" s="2534">
        <f t="shared" si="66"/>
        <v>30000</v>
      </c>
      <c r="P146" s="2070">
        <f>O146/100000</f>
        <v>0.3</v>
      </c>
      <c r="Q146" s="1948">
        <f t="shared" si="63"/>
        <v>2</v>
      </c>
      <c r="R146" s="2591">
        <f>P146*Q146</f>
        <v>0.6</v>
      </c>
      <c r="S146" s="4881" t="str">
        <f t="shared" si="67"/>
        <v xml:space="preserve">STATE: ; PDY:                                                                NBSU                                                        Data Management@Rs.2000/month  (online data entry) - Rs.48000/- and NBSU Standard Case sheets @ Rs.1000 pm - Rs.12000/- = Rs.0.60 Lakhs ; KKL: ; MHE: ; YNM: </v>
      </c>
      <c r="T146" s="3101">
        <f>'Ab1. RMNCH+A'!Q474</f>
        <v>0</v>
      </c>
      <c r="U146" s="5591"/>
      <c r="V146" s="2555">
        <f>'Ab1. RMNCH+A'!R474</f>
        <v>0</v>
      </c>
      <c r="W146" s="3095"/>
      <c r="X146" s="3095">
        <f t="shared" si="68"/>
        <v>30000</v>
      </c>
      <c r="Y146" s="3100">
        <f t="shared" si="69"/>
        <v>2</v>
      </c>
      <c r="Z146" s="3100">
        <f t="shared" si="70"/>
        <v>60000</v>
      </c>
      <c r="AA146" s="2537" t="str">
        <f>"STATE: "&amp;AE146&amp;"; PDY: "&amp;AI146&amp;"; KKL: "&amp;AM146&amp;"; MHE: "&amp;AQ146&amp;"; YNM: "&amp;AU146</f>
        <v xml:space="preserve">STATE: ; PDY:                                                                NBSU                                                        Data Management@Rs.2000/month  (online data entry) - Rs.48000/- and NBSU Standard Case sheets @ Rs.1000 pm - Rs.12000/- = Rs.0.60 Lakhs ; KKL: ; MHE: ; YNM: </v>
      </c>
      <c r="AB146" s="2477"/>
      <c r="AC146" s="2477"/>
      <c r="AD146" s="2477">
        <f t="shared" si="80"/>
        <v>0</v>
      </c>
      <c r="AE146" s="2477"/>
      <c r="AF146" s="1876">
        <v>30000</v>
      </c>
      <c r="AG146" s="1876">
        <v>2</v>
      </c>
      <c r="AH146" s="1877">
        <f>AF146*AG146</f>
        <v>60000</v>
      </c>
      <c r="AI146" s="1876" t="s">
        <v>6588</v>
      </c>
      <c r="AJ146" s="1876"/>
      <c r="AK146" s="1876"/>
      <c r="AL146" s="1877">
        <f>AJ146*AK146</f>
        <v>0</v>
      </c>
      <c r="AM146" s="1876"/>
      <c r="AN146" s="2477"/>
      <c r="AO146" s="2477"/>
      <c r="AP146" s="2477">
        <f>AN146*AO146</f>
        <v>0</v>
      </c>
      <c r="AQ146" s="2477"/>
      <c r="AR146" s="2477"/>
      <c r="AS146" s="2477"/>
      <c r="AT146" s="2477">
        <f>AR146*AS146</f>
        <v>0</v>
      </c>
      <c r="AU146" s="2477"/>
      <c r="AV146" s="2724">
        <f t="shared" si="76"/>
        <v>60000</v>
      </c>
      <c r="AW146" s="2724">
        <f t="shared" si="77"/>
        <v>2</v>
      </c>
      <c r="AX146" s="2724">
        <f t="shared" si="78"/>
        <v>30000</v>
      </c>
      <c r="AY146" s="3346" t="str">
        <f t="shared" si="79"/>
        <v xml:space="preserve">STATE: ; PDY:                                                                NBSU                                                        Data Management@Rs.2000/month  (online data entry) - Rs.48000/- and NBSU Standard Case sheets @ Rs.1000 pm - Rs.12000/- = Rs.0.60 Lakhs ; KKL: ; MHE: 0; YNM: </v>
      </c>
      <c r="AZ146" s="3689" t="s">
        <v>3598</v>
      </c>
      <c r="BA146" s="3757" t="s">
        <v>6286</v>
      </c>
      <c r="BB146" s="4977" t="s">
        <v>8119</v>
      </c>
    </row>
    <row r="147" spans="1:55" s="2525" customFormat="1" ht="15.75">
      <c r="A147" s="2517" t="s">
        <v>4343</v>
      </c>
      <c r="B147" s="2526" t="s">
        <v>3369</v>
      </c>
      <c r="C147" s="2526">
        <v>16.7</v>
      </c>
      <c r="D147" s="2574"/>
      <c r="E147" s="2574" t="s">
        <v>2303</v>
      </c>
      <c r="F147" s="2575"/>
      <c r="G147" s="2574"/>
      <c r="H147" s="2576"/>
      <c r="I147" s="2576"/>
      <c r="J147" s="3757"/>
      <c r="K147" s="2576"/>
      <c r="L147" s="2576"/>
      <c r="M147" s="2576"/>
      <c r="N147" s="2576"/>
      <c r="O147" s="2534">
        <f t="shared" si="66"/>
        <v>0</v>
      </c>
      <c r="P147" s="2530"/>
      <c r="Q147" s="1948">
        <f t="shared" si="63"/>
        <v>0</v>
      </c>
      <c r="R147" s="3091">
        <f>R148+R152+R162</f>
        <v>19.51896</v>
      </c>
      <c r="S147" s="4881"/>
      <c r="T147" s="3103"/>
      <c r="U147" s="5591"/>
      <c r="V147" s="3094">
        <f>V148+V152+V162</f>
        <v>0</v>
      </c>
      <c r="W147" s="3095"/>
      <c r="X147" s="3095"/>
      <c r="Y147" s="3100"/>
      <c r="Z147" s="3091">
        <f>Z148+Z152+Z162</f>
        <v>1951896</v>
      </c>
      <c r="AA147" s="2537"/>
      <c r="AB147" s="1903"/>
      <c r="AC147" s="1903"/>
      <c r="AD147" s="2477">
        <f t="shared" si="80"/>
        <v>0</v>
      </c>
      <c r="AE147" s="1903"/>
      <c r="AF147" s="1903"/>
      <c r="AG147" s="1903"/>
      <c r="AH147" s="2530">
        <f>AH148+AH152+AH162</f>
        <v>70000</v>
      </c>
      <c r="AI147" s="1903"/>
      <c r="AJ147" s="1903"/>
      <c r="AK147" s="1903"/>
      <c r="AL147" s="2530">
        <f>AL148+AL152+AL162</f>
        <v>10000</v>
      </c>
      <c r="AM147" s="1903"/>
      <c r="AN147" s="1903"/>
      <c r="AO147" s="1903"/>
      <c r="AP147" s="2530">
        <f>AP148+AP152+AP162</f>
        <v>10000</v>
      </c>
      <c r="AQ147" s="1903"/>
      <c r="AR147" s="1903"/>
      <c r="AS147" s="1903"/>
      <c r="AT147" s="2530">
        <f>AT148+AT152+AT162</f>
        <v>10000</v>
      </c>
      <c r="AU147" s="2724"/>
      <c r="AV147" s="2530">
        <f>AV148+AV152+AV162</f>
        <v>1951896</v>
      </c>
      <c r="AW147" s="2724"/>
      <c r="AX147" s="2724"/>
      <c r="AY147" s="3346"/>
      <c r="AZ147" s="3688" t="s">
        <v>3369</v>
      </c>
      <c r="BA147" s="3757"/>
    </row>
    <row r="148" spans="1:55" s="2525" customFormat="1" ht="45">
      <c r="A148" s="2517">
        <v>1</v>
      </c>
      <c r="B148" s="2531" t="s">
        <v>3600</v>
      </c>
      <c r="C148" s="2531" t="s">
        <v>3601</v>
      </c>
      <c r="D148" s="2531"/>
      <c r="E148" s="2531" t="s">
        <v>2304</v>
      </c>
      <c r="F148" s="2532"/>
      <c r="G148" s="2531"/>
      <c r="H148" s="2533"/>
      <c r="I148" s="2533"/>
      <c r="J148" s="3757" t="s">
        <v>6212</v>
      </c>
      <c r="K148" s="2533"/>
      <c r="L148" s="2533"/>
      <c r="M148" s="2533"/>
      <c r="N148" s="2533"/>
      <c r="O148" s="2534">
        <f t="shared" si="66"/>
        <v>0</v>
      </c>
      <c r="P148" s="1894"/>
      <c r="Q148" s="1948">
        <f t="shared" si="63"/>
        <v>0</v>
      </c>
      <c r="R148" s="3096">
        <f>SUM(R149:R151)</f>
        <v>0</v>
      </c>
      <c r="S148" s="4881"/>
      <c r="T148" s="3097"/>
      <c r="U148" s="5591"/>
      <c r="V148" s="3098">
        <f>SUM(V149:V151)</f>
        <v>0</v>
      </c>
      <c r="W148" s="3095"/>
      <c r="X148" s="3095"/>
      <c r="Y148" s="3100"/>
      <c r="Z148" s="3096">
        <f>SUM(Z149:Z151)</f>
        <v>0</v>
      </c>
      <c r="AA148" s="2537"/>
      <c r="AB148" s="1903"/>
      <c r="AC148" s="1903"/>
      <c r="AD148" s="2477">
        <f t="shared" si="80"/>
        <v>0</v>
      </c>
      <c r="AE148" s="1903"/>
      <c r="AF148" s="1903"/>
      <c r="AG148" s="1903"/>
      <c r="AH148" s="1894">
        <f>SUM(AH149:AH151)</f>
        <v>0</v>
      </c>
      <c r="AI148" s="1903"/>
      <c r="AJ148" s="1903"/>
      <c r="AK148" s="1903"/>
      <c r="AL148" s="1894">
        <f>SUM(AL149:AL151)</f>
        <v>0</v>
      </c>
      <c r="AM148" s="1903"/>
      <c r="AN148" s="1903"/>
      <c r="AO148" s="1903"/>
      <c r="AP148" s="1894">
        <f>SUM(AP149:AP151)</f>
        <v>0</v>
      </c>
      <c r="AQ148" s="1903"/>
      <c r="AR148" s="1903"/>
      <c r="AS148" s="1903"/>
      <c r="AT148" s="1894">
        <f>SUM(AT149:AT151)</f>
        <v>0</v>
      </c>
      <c r="AU148" s="2724"/>
      <c r="AV148" s="1894">
        <f>SUM(AV149:AV151)</f>
        <v>0</v>
      </c>
      <c r="AW148" s="2724"/>
      <c r="AX148" s="2724"/>
      <c r="AY148" s="3346"/>
      <c r="AZ148" s="3689" t="s">
        <v>3600</v>
      </c>
      <c r="BA148" s="3757" t="s">
        <v>6212</v>
      </c>
    </row>
    <row r="149" spans="1:55" s="2525" customFormat="1" ht="45">
      <c r="A149" s="2517" t="s">
        <v>4913</v>
      </c>
      <c r="B149" s="2531" t="s">
        <v>3602</v>
      </c>
      <c r="C149" s="2531" t="s">
        <v>3603</v>
      </c>
      <c r="D149" s="2538" t="s">
        <v>2305</v>
      </c>
      <c r="E149" s="2535" t="s">
        <v>4649</v>
      </c>
      <c r="F149" s="1886" t="s">
        <v>70</v>
      </c>
      <c r="G149" s="2542" t="s">
        <v>3670</v>
      </c>
      <c r="H149" s="2536"/>
      <c r="I149" s="2572"/>
      <c r="J149" s="3757" t="s">
        <v>6287</v>
      </c>
      <c r="K149" s="2572"/>
      <c r="L149" s="2572"/>
      <c r="M149" s="2572"/>
      <c r="N149" s="2572"/>
      <c r="O149" s="2534">
        <f t="shared" si="66"/>
        <v>0</v>
      </c>
      <c r="P149" s="2070">
        <f>O149/100000</f>
        <v>0</v>
      </c>
      <c r="Q149" s="1948">
        <f t="shared" si="63"/>
        <v>0</v>
      </c>
      <c r="R149" s="2591">
        <f>P149*Q149</f>
        <v>0</v>
      </c>
      <c r="S149" s="4881" t="str">
        <f t="shared" si="67"/>
        <v xml:space="preserve">STATE: ; PDY: ; KKL: ; MHE: ; YNM: </v>
      </c>
      <c r="T149" s="3101">
        <f>'Abs5. Blood services &amp; Disorder'!Q30</f>
        <v>0</v>
      </c>
      <c r="U149" s="5591"/>
      <c r="V149" s="2555">
        <f>'Abs5. Blood services &amp; Disorder'!R30</f>
        <v>0</v>
      </c>
      <c r="W149" s="3095"/>
      <c r="X149" s="3095">
        <f t="shared" si="68"/>
        <v>0</v>
      </c>
      <c r="Y149" s="3100">
        <f t="shared" si="69"/>
        <v>0</v>
      </c>
      <c r="Z149" s="3100">
        <f t="shared" si="70"/>
        <v>0</v>
      </c>
      <c r="AA149" s="2537" t="str">
        <f t="shared" si="71"/>
        <v xml:space="preserve">STATE: ; PDY: ; KKL: ; MHE: ; YNM: </v>
      </c>
      <c r="AB149" s="1903"/>
      <c r="AC149" s="1903"/>
      <c r="AD149" s="2477">
        <f t="shared" si="80"/>
        <v>0</v>
      </c>
      <c r="AE149" s="1903"/>
      <c r="AF149" s="1903"/>
      <c r="AG149" s="1903"/>
      <c r="AH149" s="2724">
        <f t="shared" ref="AH149:AH177" si="81">AF149*AG149</f>
        <v>0</v>
      </c>
      <c r="AI149" s="1903"/>
      <c r="AJ149" s="1903"/>
      <c r="AK149" s="1903"/>
      <c r="AL149" s="2724">
        <f t="shared" ref="AL149:AL177" si="82">AJ149*AK149</f>
        <v>0</v>
      </c>
      <c r="AM149" s="1903"/>
      <c r="AN149" s="1903"/>
      <c r="AO149" s="1903"/>
      <c r="AP149" s="2724">
        <f t="shared" ref="AP149:AP177" si="83">AN149*AO149</f>
        <v>0</v>
      </c>
      <c r="AQ149" s="1903"/>
      <c r="AR149" s="1903"/>
      <c r="AS149" s="1903"/>
      <c r="AT149" s="2724">
        <f t="shared" ref="AT149:AT177" si="84">AR149*AS149</f>
        <v>0</v>
      </c>
      <c r="AU149" s="2724"/>
      <c r="AV149" s="2724">
        <f t="shared" si="76"/>
        <v>0</v>
      </c>
      <c r="AW149" s="2724">
        <f t="shared" si="77"/>
        <v>0</v>
      </c>
      <c r="AX149" s="2724">
        <f t="shared" si="78"/>
        <v>0</v>
      </c>
      <c r="AY149" s="3346" t="str">
        <f t="shared" si="79"/>
        <v xml:space="preserve">STATE: ; PDY: ; KKL: ; MHE: 0; YNM: </v>
      </c>
      <c r="AZ149" s="3689" t="s">
        <v>3602</v>
      </c>
      <c r="BA149" s="3757" t="s">
        <v>6287</v>
      </c>
    </row>
    <row r="150" spans="1:55" s="2525" customFormat="1" ht="45">
      <c r="A150" s="2517" t="s">
        <v>4914</v>
      </c>
      <c r="B150" s="2531" t="s">
        <v>3604</v>
      </c>
      <c r="C150" s="2531" t="s">
        <v>3605</v>
      </c>
      <c r="D150" s="2538" t="s">
        <v>1152</v>
      </c>
      <c r="E150" s="2535" t="s">
        <v>2306</v>
      </c>
      <c r="F150" s="1886" t="s">
        <v>70</v>
      </c>
      <c r="G150" s="2542" t="s">
        <v>3321</v>
      </c>
      <c r="H150" s="2536"/>
      <c r="I150" s="2572"/>
      <c r="J150" s="3757" t="s">
        <v>6288</v>
      </c>
      <c r="K150" s="2572"/>
      <c r="L150" s="2541"/>
      <c r="M150" s="2541"/>
      <c r="N150" s="2572"/>
      <c r="O150" s="2534">
        <f t="shared" si="66"/>
        <v>0</v>
      </c>
      <c r="P150" s="2070">
        <f>O150/100000</f>
        <v>0</v>
      </c>
      <c r="Q150" s="1948">
        <f t="shared" si="63"/>
        <v>0</v>
      </c>
      <c r="R150" s="2591">
        <f>P150*Q150</f>
        <v>0</v>
      </c>
      <c r="S150" s="4881" t="str">
        <f t="shared" si="67"/>
        <v xml:space="preserve">STATE: ; PDY: ; KKL: ; MHE: ; YNM: </v>
      </c>
      <c r="T150" s="3099"/>
      <c r="U150" s="5591"/>
      <c r="V150" s="2573"/>
      <c r="W150" s="3095"/>
      <c r="X150" s="3095">
        <f t="shared" si="68"/>
        <v>0</v>
      </c>
      <c r="Y150" s="3100">
        <f t="shared" si="69"/>
        <v>0</v>
      </c>
      <c r="Z150" s="3100">
        <f t="shared" si="70"/>
        <v>0</v>
      </c>
      <c r="AA150" s="2537" t="str">
        <f t="shared" si="71"/>
        <v xml:space="preserve">STATE: ; PDY: ; KKL: ; MHE: ; YNM: </v>
      </c>
      <c r="AB150" s="1903"/>
      <c r="AC150" s="1903"/>
      <c r="AD150" s="2477">
        <f t="shared" si="80"/>
        <v>0</v>
      </c>
      <c r="AE150" s="1903"/>
      <c r="AF150" s="1903"/>
      <c r="AG150" s="1903"/>
      <c r="AH150" s="2724">
        <f t="shared" si="81"/>
        <v>0</v>
      </c>
      <c r="AI150" s="1903"/>
      <c r="AJ150" s="1903"/>
      <c r="AK150" s="1903"/>
      <c r="AL150" s="2724">
        <f t="shared" si="82"/>
        <v>0</v>
      </c>
      <c r="AM150" s="1903"/>
      <c r="AN150" s="1903"/>
      <c r="AO150" s="1903"/>
      <c r="AP150" s="2724">
        <f t="shared" si="83"/>
        <v>0</v>
      </c>
      <c r="AQ150" s="1903"/>
      <c r="AR150" s="1903"/>
      <c r="AS150" s="1903"/>
      <c r="AT150" s="2724">
        <f t="shared" si="84"/>
        <v>0</v>
      </c>
      <c r="AU150" s="2724"/>
      <c r="AV150" s="2724">
        <f t="shared" si="76"/>
        <v>0</v>
      </c>
      <c r="AW150" s="2724">
        <f t="shared" si="77"/>
        <v>0</v>
      </c>
      <c r="AX150" s="2724">
        <f t="shared" si="78"/>
        <v>0</v>
      </c>
      <c r="AY150" s="3346" t="str">
        <f t="shared" si="79"/>
        <v xml:space="preserve">STATE: ; PDY: ; KKL: ; MHE: 0; YNM: </v>
      </c>
      <c r="AZ150" s="3689" t="s">
        <v>3604</v>
      </c>
      <c r="BA150" s="3757" t="s">
        <v>6288</v>
      </c>
    </row>
    <row r="151" spans="1:55" s="2525" customFormat="1" ht="31.5">
      <c r="A151" s="2517" t="s">
        <v>4797</v>
      </c>
      <c r="B151" s="2531" t="s">
        <v>3606</v>
      </c>
      <c r="C151" s="2531" t="s">
        <v>3607</v>
      </c>
      <c r="D151" s="2538" t="s">
        <v>2201</v>
      </c>
      <c r="E151" s="2535" t="s">
        <v>2309</v>
      </c>
      <c r="F151" s="1978" t="s">
        <v>4345</v>
      </c>
      <c r="G151" s="2542" t="s">
        <v>4959</v>
      </c>
      <c r="H151" s="2536"/>
      <c r="I151" s="2572"/>
      <c r="J151" s="3757" t="s">
        <v>6289</v>
      </c>
      <c r="K151" s="2572"/>
      <c r="L151" s="2572"/>
      <c r="M151" s="2572"/>
      <c r="N151" s="2572"/>
      <c r="O151" s="2534">
        <f t="shared" si="66"/>
        <v>0</v>
      </c>
      <c r="P151" s="2070">
        <f>O151/100000</f>
        <v>0</v>
      </c>
      <c r="Q151" s="1948">
        <f t="shared" si="63"/>
        <v>0</v>
      </c>
      <c r="R151" s="2591">
        <f>P151*Q151</f>
        <v>0</v>
      </c>
      <c r="S151" s="4881">
        <f t="shared" si="67"/>
        <v>0</v>
      </c>
      <c r="T151" s="3101">
        <f>'Abs9. NVBDCP'!Q129</f>
        <v>0</v>
      </c>
      <c r="U151" s="5591"/>
      <c r="V151" s="2555">
        <f>'Abs9. NVBDCP'!R129</f>
        <v>0</v>
      </c>
      <c r="W151" s="3095"/>
      <c r="X151" s="3095"/>
      <c r="Y151" s="3100"/>
      <c r="Z151" s="3100">
        <f t="shared" si="70"/>
        <v>0</v>
      </c>
      <c r="AA151" s="2537"/>
      <c r="AB151" s="2477"/>
      <c r="AC151" s="2477"/>
      <c r="AD151" s="2477">
        <f t="shared" si="80"/>
        <v>0</v>
      </c>
      <c r="AE151" s="2476"/>
      <c r="AF151" s="2477"/>
      <c r="AG151" s="2477"/>
      <c r="AH151" s="2477">
        <f t="shared" si="81"/>
        <v>0</v>
      </c>
      <c r="AI151" s="2477"/>
      <c r="AJ151" s="2477"/>
      <c r="AK151" s="2477"/>
      <c r="AL151" s="2477">
        <f t="shared" si="82"/>
        <v>0</v>
      </c>
      <c r="AM151" s="2477"/>
      <c r="AN151" s="2477"/>
      <c r="AO151" s="2477"/>
      <c r="AP151" s="2477">
        <f t="shared" si="83"/>
        <v>0</v>
      </c>
      <c r="AQ151" s="2477"/>
      <c r="AR151" s="2477"/>
      <c r="AS151" s="2477"/>
      <c r="AT151" s="2477">
        <f t="shared" si="84"/>
        <v>0</v>
      </c>
      <c r="AU151" s="2477"/>
      <c r="AV151" s="2724">
        <f t="shared" si="76"/>
        <v>0</v>
      </c>
      <c r="AW151" s="2724">
        <f t="shared" si="77"/>
        <v>0</v>
      </c>
      <c r="AX151" s="2724">
        <f t="shared" si="78"/>
        <v>0</v>
      </c>
      <c r="AY151" s="3346" t="str">
        <f t="shared" si="79"/>
        <v xml:space="preserve">STATE: ; PDY: ; KKL: ; MHE: 0; YNM: </v>
      </c>
      <c r="AZ151" s="3689" t="s">
        <v>3606</v>
      </c>
      <c r="BA151" s="3757" t="s">
        <v>6289</v>
      </c>
    </row>
    <row r="152" spans="1:55" s="2525" customFormat="1" ht="45">
      <c r="A152" s="2517">
        <v>2</v>
      </c>
      <c r="B152" s="2531" t="s">
        <v>3608</v>
      </c>
      <c r="C152" s="2531" t="s">
        <v>3609</v>
      </c>
      <c r="D152" s="2531"/>
      <c r="E152" s="2531" t="s">
        <v>2310</v>
      </c>
      <c r="F152" s="2532"/>
      <c r="G152" s="2531"/>
      <c r="H152" s="2533"/>
      <c r="I152" s="2533"/>
      <c r="J152" s="3757" t="s">
        <v>6212</v>
      </c>
      <c r="K152" s="2533"/>
      <c r="L152" s="2533"/>
      <c r="M152" s="2533"/>
      <c r="N152" s="2533"/>
      <c r="O152" s="2534">
        <f t="shared" si="66"/>
        <v>0</v>
      </c>
      <c r="P152" s="1894"/>
      <c r="Q152" s="1948">
        <f t="shared" si="63"/>
        <v>0</v>
      </c>
      <c r="R152" s="3096">
        <f>SUM(R153:R157)+R160+R161</f>
        <v>2.8</v>
      </c>
      <c r="S152" s="4881">
        <f t="shared" si="67"/>
        <v>0</v>
      </c>
      <c r="T152" s="3097"/>
      <c r="U152" s="5591"/>
      <c r="V152" s="3098">
        <f>SUM(V153:V157)+V160+V161</f>
        <v>0</v>
      </c>
      <c r="W152" s="3095"/>
      <c r="X152" s="3095"/>
      <c r="Y152" s="3100"/>
      <c r="Z152" s="3096">
        <f>SUM(Z153:Z157)+Z160+Z161</f>
        <v>280000</v>
      </c>
      <c r="AA152" s="2537"/>
      <c r="AB152" s="1903"/>
      <c r="AC152" s="1903"/>
      <c r="AD152" s="2477">
        <f t="shared" si="80"/>
        <v>0</v>
      </c>
      <c r="AE152" s="1903"/>
      <c r="AF152" s="1903"/>
      <c r="AG152" s="1903"/>
      <c r="AH152" s="1894">
        <f>SUM(AH153:AH157)+AH160+AH161</f>
        <v>70000</v>
      </c>
      <c r="AI152" s="1903"/>
      <c r="AJ152" s="1903"/>
      <c r="AK152" s="1903"/>
      <c r="AL152" s="1894">
        <f>SUM(AL153:AL157)+AL160+AL161</f>
        <v>10000</v>
      </c>
      <c r="AM152" s="1903"/>
      <c r="AN152" s="1903"/>
      <c r="AO152" s="1903"/>
      <c r="AP152" s="1894">
        <f>SUM(AP153:AP157)+AP160+AP161</f>
        <v>10000</v>
      </c>
      <c r="AQ152" s="1903"/>
      <c r="AR152" s="1903"/>
      <c r="AS152" s="1903"/>
      <c r="AT152" s="1894">
        <f>SUM(AT153:AT157)+AT160+AT161</f>
        <v>10000</v>
      </c>
      <c r="AU152" s="2724"/>
      <c r="AV152" s="1894">
        <f>SUM(AV153:AV157)+AV160+AV161</f>
        <v>280000</v>
      </c>
      <c r="AW152" s="2724"/>
      <c r="AX152" s="2724"/>
      <c r="AY152" s="3346"/>
      <c r="AZ152" s="3689" t="s">
        <v>3608</v>
      </c>
      <c r="BA152" s="3757" t="s">
        <v>6212</v>
      </c>
    </row>
    <row r="153" spans="1:55" s="2525" customFormat="1" ht="45">
      <c r="A153" s="2517" t="s">
        <v>4913</v>
      </c>
      <c r="B153" s="2531" t="s">
        <v>3610</v>
      </c>
      <c r="C153" s="2531" t="s">
        <v>3611</v>
      </c>
      <c r="D153" s="2538" t="s">
        <v>2187</v>
      </c>
      <c r="E153" s="2535" t="s">
        <v>2311</v>
      </c>
      <c r="F153" s="1978" t="s">
        <v>4345</v>
      </c>
      <c r="G153" s="2542" t="s">
        <v>3660</v>
      </c>
      <c r="H153" s="2536"/>
      <c r="I153" s="2547"/>
      <c r="J153" s="3757" t="s">
        <v>6290</v>
      </c>
      <c r="K153" s="2547"/>
      <c r="L153" s="2547"/>
      <c r="M153" s="2547"/>
      <c r="N153" s="2547"/>
      <c r="O153" s="2534">
        <f t="shared" si="66"/>
        <v>0</v>
      </c>
      <c r="P153" s="2070">
        <f>O153/100000</f>
        <v>0</v>
      </c>
      <c r="Q153" s="1948">
        <f t="shared" si="63"/>
        <v>0</v>
      </c>
      <c r="R153" s="3655">
        <f>P153*Q153</f>
        <v>0</v>
      </c>
      <c r="S153" s="4881" t="str">
        <f t="shared" si="67"/>
        <v xml:space="preserve">STATE: ; PDY: ; KKL: ; MHE: ; YNM: </v>
      </c>
      <c r="T153" s="3101">
        <f>'Abs8. IDSP'!Q35</f>
        <v>0</v>
      </c>
      <c r="U153" s="5591"/>
      <c r="V153" s="2555">
        <f>'Abs8. IDSP'!R35</f>
        <v>0</v>
      </c>
      <c r="W153" s="3095"/>
      <c r="X153" s="3095">
        <f t="shared" si="68"/>
        <v>0</v>
      </c>
      <c r="Y153" s="3100">
        <f t="shared" si="69"/>
        <v>0</v>
      </c>
      <c r="Z153" s="3100">
        <f t="shared" si="70"/>
        <v>0</v>
      </c>
      <c r="AA153" s="2537" t="str">
        <f t="shared" si="71"/>
        <v xml:space="preserve">STATE: ; PDY: ; KKL: ; MHE: ; YNM: </v>
      </c>
      <c r="AB153" s="1903"/>
      <c r="AC153" s="1903"/>
      <c r="AD153" s="2477">
        <f t="shared" si="80"/>
        <v>0</v>
      </c>
      <c r="AE153" s="1903"/>
      <c r="AF153" s="1903"/>
      <c r="AG153" s="1903"/>
      <c r="AH153" s="2724">
        <f t="shared" si="81"/>
        <v>0</v>
      </c>
      <c r="AI153" s="1903"/>
      <c r="AJ153" s="1903"/>
      <c r="AK153" s="1903"/>
      <c r="AL153" s="2724">
        <f t="shared" si="82"/>
        <v>0</v>
      </c>
      <c r="AM153" s="1903"/>
      <c r="AN153" s="1903"/>
      <c r="AO153" s="1903"/>
      <c r="AP153" s="2724">
        <f t="shared" si="83"/>
        <v>0</v>
      </c>
      <c r="AQ153" s="1903"/>
      <c r="AR153" s="1903"/>
      <c r="AS153" s="1903"/>
      <c r="AT153" s="2724">
        <f t="shared" si="84"/>
        <v>0</v>
      </c>
      <c r="AU153" s="2724"/>
      <c r="AV153" s="2724">
        <f t="shared" si="76"/>
        <v>0</v>
      </c>
      <c r="AW153" s="2724">
        <f t="shared" si="77"/>
        <v>0</v>
      </c>
      <c r="AX153" s="2724">
        <f t="shared" si="78"/>
        <v>0</v>
      </c>
      <c r="AY153" s="3346" t="str">
        <f t="shared" si="79"/>
        <v xml:space="preserve">STATE: ; PDY: ; KKL: ; MHE: 0; YNM: </v>
      </c>
      <c r="AZ153" s="3689" t="s">
        <v>3610</v>
      </c>
      <c r="BA153" s="3757" t="s">
        <v>6290</v>
      </c>
    </row>
    <row r="154" spans="1:55" s="2525" customFormat="1" ht="31.5">
      <c r="A154" s="2517" t="s">
        <v>4914</v>
      </c>
      <c r="B154" s="2531" t="s">
        <v>3612</v>
      </c>
      <c r="C154" s="2531" t="s">
        <v>3613</v>
      </c>
      <c r="D154" s="2582" t="s">
        <v>2312</v>
      </c>
      <c r="E154" s="2545" t="s">
        <v>2313</v>
      </c>
      <c r="F154" s="1978" t="s">
        <v>4345</v>
      </c>
      <c r="G154" s="2542" t="s">
        <v>4960</v>
      </c>
      <c r="H154" s="2536"/>
      <c r="I154" s="2536"/>
      <c r="J154" s="3757" t="s">
        <v>6281</v>
      </c>
      <c r="K154" s="2536"/>
      <c r="L154" s="2536"/>
      <c r="M154" s="2536"/>
      <c r="N154" s="2536"/>
      <c r="O154" s="2534">
        <f t="shared" si="66"/>
        <v>0</v>
      </c>
      <c r="P154" s="2070">
        <f>O154/100000</f>
        <v>0</v>
      </c>
      <c r="Q154" s="1948">
        <f t="shared" si="63"/>
        <v>0</v>
      </c>
      <c r="R154" s="2591">
        <f>P154*Q154</f>
        <v>0</v>
      </c>
      <c r="S154" s="4881" t="str">
        <f t="shared" si="67"/>
        <v xml:space="preserve">STATE: ; PDY: ; KKL: ; MHE: ; YNM: </v>
      </c>
      <c r="T154" s="3101">
        <f>'Abs9. NVBDCP'!Q130</f>
        <v>0</v>
      </c>
      <c r="U154" s="5591"/>
      <c r="V154" s="2555">
        <f>'Abs9. NVBDCP'!R130</f>
        <v>0</v>
      </c>
      <c r="W154" s="3095"/>
      <c r="X154" s="3095">
        <f t="shared" si="68"/>
        <v>0</v>
      </c>
      <c r="Y154" s="3100">
        <f t="shared" si="69"/>
        <v>0</v>
      </c>
      <c r="Z154" s="3100">
        <f t="shared" si="70"/>
        <v>0</v>
      </c>
      <c r="AA154" s="2537" t="str">
        <f t="shared" si="71"/>
        <v xml:space="preserve">STATE: ; PDY: ; KKL: ; MHE: ; YNM: </v>
      </c>
      <c r="AB154" s="1903"/>
      <c r="AC154" s="1903"/>
      <c r="AD154" s="2477">
        <f t="shared" si="80"/>
        <v>0</v>
      </c>
      <c r="AE154" s="1903"/>
      <c r="AF154" s="1903"/>
      <c r="AG154" s="1903"/>
      <c r="AH154" s="2724">
        <f t="shared" si="81"/>
        <v>0</v>
      </c>
      <c r="AI154" s="1903"/>
      <c r="AJ154" s="1903"/>
      <c r="AK154" s="1903"/>
      <c r="AL154" s="2724">
        <f t="shared" si="82"/>
        <v>0</v>
      </c>
      <c r="AM154" s="1903"/>
      <c r="AN154" s="1903"/>
      <c r="AO154" s="1903"/>
      <c r="AP154" s="2724">
        <f t="shared" si="83"/>
        <v>0</v>
      </c>
      <c r="AQ154" s="1903"/>
      <c r="AR154" s="1903"/>
      <c r="AS154" s="1903"/>
      <c r="AT154" s="2724">
        <f t="shared" si="84"/>
        <v>0</v>
      </c>
      <c r="AU154" s="2724"/>
      <c r="AV154" s="2724">
        <f t="shared" si="76"/>
        <v>0</v>
      </c>
      <c r="AW154" s="2724">
        <f t="shared" si="77"/>
        <v>0</v>
      </c>
      <c r="AX154" s="2724">
        <f t="shared" si="78"/>
        <v>0</v>
      </c>
      <c r="AY154" s="3346" t="str">
        <f t="shared" si="79"/>
        <v xml:space="preserve">STATE: ; PDY: ; KKL: ; MHE: 0; YNM: </v>
      </c>
      <c r="AZ154" s="3689" t="s">
        <v>3612</v>
      </c>
      <c r="BA154" s="3757" t="s">
        <v>6281</v>
      </c>
    </row>
    <row r="155" spans="1:55" s="2525" customFormat="1" ht="171" customHeight="1">
      <c r="A155" s="2517" t="s">
        <v>4797</v>
      </c>
      <c r="B155" s="2531" t="s">
        <v>3614</v>
      </c>
      <c r="C155" s="2531" t="s">
        <v>3615</v>
      </c>
      <c r="D155" s="2538" t="s">
        <v>2314</v>
      </c>
      <c r="E155" s="2535" t="s">
        <v>4107</v>
      </c>
      <c r="F155" s="1978" t="s">
        <v>4345</v>
      </c>
      <c r="G155" s="2542" t="s">
        <v>3662</v>
      </c>
      <c r="H155" s="2536"/>
      <c r="I155" s="2554"/>
      <c r="J155" s="3757" t="s">
        <v>6291</v>
      </c>
      <c r="K155" s="2554"/>
      <c r="L155" s="2554"/>
      <c r="M155" s="2554"/>
      <c r="N155" s="2554"/>
      <c r="O155" s="2534">
        <f t="shared" si="66"/>
        <v>40000</v>
      </c>
      <c r="P155" s="2070">
        <f>O155/100000</f>
        <v>0.4</v>
      </c>
      <c r="Q155" s="1948">
        <f t="shared" si="63"/>
        <v>2</v>
      </c>
      <c r="R155" s="2591">
        <f>P155*Q155</f>
        <v>0.8</v>
      </c>
      <c r="S155" s="4881" t="str">
        <f t="shared" si="67"/>
        <v xml:space="preserve">STATE: This amount required for purchase of  new computer (for Programme Manger, NLEP Office and statistical section) since the old computer purchased for 10 years ago, it is  repaired freqently - Rs.65000 x 1 no. + Printers -  Rs.15000 = Total - Rs. 80000/-; PDY: ; KKL: ; MHE: ; YNM: </v>
      </c>
      <c r="T155" s="3101">
        <f>'Abs10. NLEP'!Q47</f>
        <v>0</v>
      </c>
      <c r="U155" s="5591"/>
      <c r="V155" s="2555">
        <f>'Abs10. NLEP'!R47</f>
        <v>0</v>
      </c>
      <c r="W155" s="3095"/>
      <c r="X155" s="3095">
        <f t="shared" si="68"/>
        <v>40000</v>
      </c>
      <c r="Y155" s="3100">
        <f t="shared" si="69"/>
        <v>2</v>
      </c>
      <c r="Z155" s="3100">
        <f t="shared" si="70"/>
        <v>80000</v>
      </c>
      <c r="AA155" s="2537" t="str">
        <f t="shared" si="71"/>
        <v xml:space="preserve">STATE: This amount required for purchase of  new computer (for Programme Manger, NLEP Office and statistical section) since the old computer purchased for 10 years ago, it is  repaired freqently - Rs.65000 x 1 no. + Printers -  Rs.15000 = Total - Rs. 80000/-; PDY: ; KKL: ; MHE: ; YNM: </v>
      </c>
      <c r="AB155" s="2475">
        <v>40000</v>
      </c>
      <c r="AC155" s="2475">
        <v>2</v>
      </c>
      <c r="AD155" s="2477">
        <f t="shared" si="80"/>
        <v>80000</v>
      </c>
      <c r="AE155" s="4311" t="s">
        <v>7242</v>
      </c>
      <c r="AF155" s="4313"/>
      <c r="AG155" s="4313"/>
      <c r="AH155" s="4313"/>
      <c r="AI155" s="4313"/>
      <c r="AJ155" s="2475"/>
      <c r="AK155" s="2475"/>
      <c r="AL155" s="2475">
        <f t="shared" si="82"/>
        <v>0</v>
      </c>
      <c r="AM155" s="2475"/>
      <c r="AN155" s="2475"/>
      <c r="AO155" s="2475"/>
      <c r="AP155" s="2475">
        <f t="shared" si="83"/>
        <v>0</v>
      </c>
      <c r="AQ155" s="2475"/>
      <c r="AR155" s="2475"/>
      <c r="AS155" s="2475"/>
      <c r="AT155" s="2475">
        <f t="shared" si="84"/>
        <v>0</v>
      </c>
      <c r="AU155" s="2475"/>
      <c r="AV155" s="2724">
        <f t="shared" si="76"/>
        <v>80000</v>
      </c>
      <c r="AW155" s="2724">
        <f t="shared" si="77"/>
        <v>2</v>
      </c>
      <c r="AX155" s="2724">
        <f t="shared" si="78"/>
        <v>40000</v>
      </c>
      <c r="AY155" s="3346" t="str">
        <f t="shared" si="79"/>
        <v xml:space="preserve">STATE: This amount required for purchase of  new computer (for Programme Manger, NLEP Office and statistical section) since the old computer purchased for 10 years ago, it is  repaired freqently - Rs.65000 x 1 no. + Printers -  Rs.15000 = Total - Rs. 80000/-; PDY: ; KKL: ; MHE: 0; YNM: </v>
      </c>
      <c r="AZ155" s="3689" t="s">
        <v>3614</v>
      </c>
      <c r="BA155" s="3757" t="s">
        <v>6291</v>
      </c>
      <c r="BB155" s="4977" t="s">
        <v>8241</v>
      </c>
    </row>
    <row r="156" spans="1:55" s="2525" customFormat="1" ht="170.25" customHeight="1">
      <c r="A156" s="2517" t="s">
        <v>4916</v>
      </c>
      <c r="B156" s="2531" t="s">
        <v>3616</v>
      </c>
      <c r="C156" s="2531" t="s">
        <v>3617</v>
      </c>
      <c r="D156" s="2538" t="s">
        <v>1290</v>
      </c>
      <c r="E156" s="2535" t="s">
        <v>2315</v>
      </c>
      <c r="F156" s="1978" t="s">
        <v>4345</v>
      </c>
      <c r="G156" s="2542" t="s">
        <v>4655</v>
      </c>
      <c r="H156" s="2536"/>
      <c r="I156" s="2536"/>
      <c r="J156" s="3757" t="s">
        <v>6270</v>
      </c>
      <c r="K156" s="2536"/>
      <c r="L156" s="2536"/>
      <c r="M156" s="2536"/>
      <c r="N156" s="2536"/>
      <c r="O156" s="2534">
        <f t="shared" si="66"/>
        <v>18181.81818181818</v>
      </c>
      <c r="P156" s="2070">
        <f>O156/100000</f>
        <v>0.1818181818181818</v>
      </c>
      <c r="Q156" s="1948">
        <f t="shared" si="63"/>
        <v>11</v>
      </c>
      <c r="R156" s="2591">
        <f>P156*Q156</f>
        <v>1.9999999999999998</v>
      </c>
      <c r="S156" s="4881" t="str">
        <f t="shared" si="67"/>
        <v xml:space="preserve">STATE: As per CTD directions, AMC charges/Renewal of Insurance Policy for Mobile Medical Van is proposed; PDY: Maintenance of vehicles Fourwheeler=1No, Two wheeler=6 Nos used STS; KKL: Maintenance of vehicles Two wheeler 1No used by STS; MHE: Maintenance of vehicles Two wheeler 1No used by STS; YNM: </v>
      </c>
      <c r="T156" s="3101">
        <f>'Abs11. NTEP'!Q63</f>
        <v>0</v>
      </c>
      <c r="U156" s="5591"/>
      <c r="V156" s="2555">
        <f>'Abs11. NTEP'!R63</f>
        <v>0</v>
      </c>
      <c r="W156" s="3095"/>
      <c r="X156" s="3095">
        <f>IFERROR(AV156/AW156,0)</f>
        <v>18181.81818181818</v>
      </c>
      <c r="Y156" s="3100">
        <f>AC156+AG156+AK156+AO156+AS156</f>
        <v>11</v>
      </c>
      <c r="Z156" s="3100">
        <f>X156*Y156</f>
        <v>199999.99999999997</v>
      </c>
      <c r="AA156" s="2537" t="str">
        <f t="shared" si="71"/>
        <v xml:space="preserve">STATE: As per CTD directions, AMC charges/Renewal of Insurance Policy for Mobile Medical Van is proposed; PDY: Maintenance of vehicles Fourwheeler=1No, Two wheeler=6 Nos used STS; KKL: Maintenance of vehicles Two wheeler 1No used by STS; MHE: Maintenance of vehicles Two wheeler 1No used by STS; YNM: </v>
      </c>
      <c r="AB156" s="2724">
        <v>100000</v>
      </c>
      <c r="AC156" s="2724">
        <v>1</v>
      </c>
      <c r="AD156" s="2477">
        <f t="shared" si="80"/>
        <v>100000</v>
      </c>
      <c r="AE156" s="2050" t="s">
        <v>6577</v>
      </c>
      <c r="AF156" s="2724">
        <v>10000</v>
      </c>
      <c r="AG156" s="2724">
        <v>7</v>
      </c>
      <c r="AH156" s="2724">
        <f t="shared" si="81"/>
        <v>70000</v>
      </c>
      <c r="AI156" s="2050" t="s">
        <v>6589</v>
      </c>
      <c r="AJ156" s="2724">
        <v>10000</v>
      </c>
      <c r="AK156" s="2724">
        <v>1</v>
      </c>
      <c r="AL156" s="2724">
        <f t="shared" si="82"/>
        <v>10000</v>
      </c>
      <c r="AM156" s="2050" t="s">
        <v>6595</v>
      </c>
      <c r="AN156" s="2724">
        <v>10000</v>
      </c>
      <c r="AO156" s="2724">
        <v>1</v>
      </c>
      <c r="AP156" s="2724">
        <f t="shared" si="83"/>
        <v>10000</v>
      </c>
      <c r="AQ156" s="2050" t="s">
        <v>6595</v>
      </c>
      <c r="AR156" s="2724">
        <v>10000</v>
      </c>
      <c r="AS156" s="2724">
        <v>1</v>
      </c>
      <c r="AT156" s="2724">
        <f t="shared" si="84"/>
        <v>10000</v>
      </c>
      <c r="AU156" s="2050"/>
      <c r="AV156" s="2724">
        <f t="shared" si="76"/>
        <v>200000</v>
      </c>
      <c r="AW156" s="2724">
        <f t="shared" si="77"/>
        <v>11</v>
      </c>
      <c r="AX156" s="2724">
        <f t="shared" si="78"/>
        <v>18181.81818181818</v>
      </c>
      <c r="AY156" s="3346" t="str">
        <f t="shared" si="79"/>
        <v xml:space="preserve">STATE: As per CTD directions, AMC charges/Renewal of Insurance Policy for Mobile Medical Van is proposed; PDY: Maintenance of vehicles Fourwheeler=1No, Two wheeler=6 Nos used STS; KKL: Maintenance of vehicles Two wheeler 1No used by STS; MHE: 10000; YNM: </v>
      </c>
      <c r="AZ156" s="3689" t="s">
        <v>3616</v>
      </c>
      <c r="BA156" s="3757" t="s">
        <v>6270</v>
      </c>
      <c r="BB156" s="4977" t="s">
        <v>7323</v>
      </c>
      <c r="BC156" s="2525">
        <v>2</v>
      </c>
    </row>
    <row r="157" spans="1:55" s="2553" customFormat="1" ht="45">
      <c r="A157" s="2515" t="s">
        <v>4915</v>
      </c>
      <c r="B157" s="2531" t="s">
        <v>3618</v>
      </c>
      <c r="C157" s="2531" t="s">
        <v>3619</v>
      </c>
      <c r="D157" s="2531" t="s">
        <v>2316</v>
      </c>
      <c r="E157" s="2531" t="s">
        <v>2317</v>
      </c>
      <c r="F157" s="2532"/>
      <c r="G157" s="2531"/>
      <c r="H157" s="2533"/>
      <c r="I157" s="2533"/>
      <c r="J157" s="3757" t="s">
        <v>6212</v>
      </c>
      <c r="K157" s="2533"/>
      <c r="L157" s="2533"/>
      <c r="M157" s="2533"/>
      <c r="N157" s="2533"/>
      <c r="O157" s="2534">
        <f t="shared" si="66"/>
        <v>0</v>
      </c>
      <c r="P157" s="1894"/>
      <c r="Q157" s="1948">
        <f t="shared" si="63"/>
        <v>0</v>
      </c>
      <c r="R157" s="3096">
        <f>R158+R159</f>
        <v>0</v>
      </c>
      <c r="S157" s="4881"/>
      <c r="T157" s="3097"/>
      <c r="U157" s="5591"/>
      <c r="V157" s="3098">
        <f>V158+V159</f>
        <v>0</v>
      </c>
      <c r="W157" s="3102"/>
      <c r="X157" s="3095"/>
      <c r="Y157" s="3100"/>
      <c r="Z157" s="3096">
        <f>Z158+Z159</f>
        <v>0</v>
      </c>
      <c r="AA157" s="2537"/>
      <c r="AB157" s="1903"/>
      <c r="AC157" s="1903"/>
      <c r="AD157" s="1894">
        <f>AD158+AD159</f>
        <v>0</v>
      </c>
      <c r="AE157" s="1903"/>
      <c r="AF157" s="1903"/>
      <c r="AG157" s="1903"/>
      <c r="AH157" s="1894">
        <f>AH158+AH159</f>
        <v>0</v>
      </c>
      <c r="AI157" s="1903"/>
      <c r="AJ157" s="1903"/>
      <c r="AK157" s="1903"/>
      <c r="AL157" s="1894">
        <f>AL158+AL159</f>
        <v>0</v>
      </c>
      <c r="AM157" s="1903"/>
      <c r="AN157" s="1903"/>
      <c r="AO157" s="1903"/>
      <c r="AP157" s="1894">
        <f>AP158+AP159</f>
        <v>0</v>
      </c>
      <c r="AQ157" s="1903"/>
      <c r="AR157" s="1903"/>
      <c r="AS157" s="1903"/>
      <c r="AT157" s="1894">
        <f>AT158+AT159</f>
        <v>0</v>
      </c>
      <c r="AU157" s="2724"/>
      <c r="AV157" s="1894">
        <f>AV158+AV159</f>
        <v>0</v>
      </c>
      <c r="AW157" s="2724"/>
      <c r="AX157" s="2724"/>
      <c r="AY157" s="3346"/>
      <c r="AZ157" s="3689" t="s">
        <v>3618</v>
      </c>
      <c r="BA157" s="3757" t="s">
        <v>6212</v>
      </c>
    </row>
    <row r="158" spans="1:55" s="2525" customFormat="1" ht="31.5">
      <c r="A158" s="2517" t="s">
        <v>5163</v>
      </c>
      <c r="B158" s="2531" t="s">
        <v>4592</v>
      </c>
      <c r="C158" s="2531" t="s">
        <v>3621</v>
      </c>
      <c r="D158" s="2538" t="s">
        <v>2318</v>
      </c>
      <c r="E158" s="2535" t="s">
        <v>1114</v>
      </c>
      <c r="F158" s="2543" t="s">
        <v>85</v>
      </c>
      <c r="G158" s="2542" t="s">
        <v>3665</v>
      </c>
      <c r="H158" s="2536"/>
      <c r="I158" s="2536"/>
      <c r="J158" s="3757" t="s">
        <v>6292</v>
      </c>
      <c r="K158" s="2536"/>
      <c r="L158" s="2536"/>
      <c r="M158" s="2536"/>
      <c r="N158" s="2536"/>
      <c r="O158" s="2534">
        <f t="shared" si="66"/>
        <v>0</v>
      </c>
      <c r="P158" s="2070">
        <f>O158/100000</f>
        <v>0</v>
      </c>
      <c r="Q158" s="1948">
        <f t="shared" si="63"/>
        <v>0</v>
      </c>
      <c r="R158" s="2591">
        <f>P158*Q158</f>
        <v>0</v>
      </c>
      <c r="S158" s="4881" t="str">
        <f t="shared" si="67"/>
        <v xml:space="preserve">STATE: ; PDY: ; KKL: ; MHE: ; YNM: </v>
      </c>
      <c r="T158" s="3101">
        <f>'Abs19. NPCDCS'!Q69</f>
        <v>0</v>
      </c>
      <c r="U158" s="5591"/>
      <c r="V158" s="2555">
        <f>'Abs19. NPCDCS'!R69</f>
        <v>0</v>
      </c>
      <c r="W158" s="3095"/>
      <c r="X158" s="3095">
        <f t="shared" si="68"/>
        <v>0</v>
      </c>
      <c r="Y158" s="3100">
        <f t="shared" si="69"/>
        <v>0</v>
      </c>
      <c r="Z158" s="3100">
        <f t="shared" si="70"/>
        <v>0</v>
      </c>
      <c r="AA158" s="2537" t="str">
        <f t="shared" si="71"/>
        <v xml:space="preserve">STATE: ; PDY: ; KKL: ; MHE: ; YNM: </v>
      </c>
      <c r="AB158" s="1903"/>
      <c r="AC158" s="1903"/>
      <c r="AD158" s="2724">
        <f t="shared" ref="AD158:AD177" si="85">AB158*AC158</f>
        <v>0</v>
      </c>
      <c r="AE158" s="1903"/>
      <c r="AF158" s="1903"/>
      <c r="AG158" s="1903"/>
      <c r="AH158" s="2724">
        <f t="shared" si="81"/>
        <v>0</v>
      </c>
      <c r="AI158" s="1903"/>
      <c r="AJ158" s="1903"/>
      <c r="AK158" s="1903"/>
      <c r="AL158" s="2724">
        <f t="shared" si="82"/>
        <v>0</v>
      </c>
      <c r="AM158" s="1903"/>
      <c r="AN158" s="1903"/>
      <c r="AO158" s="1903"/>
      <c r="AP158" s="2724">
        <f t="shared" si="83"/>
        <v>0</v>
      </c>
      <c r="AQ158" s="1903"/>
      <c r="AR158" s="1903"/>
      <c r="AS158" s="1903"/>
      <c r="AT158" s="2724">
        <f t="shared" si="84"/>
        <v>0</v>
      </c>
      <c r="AU158" s="2724"/>
      <c r="AV158" s="2724">
        <f t="shared" si="76"/>
        <v>0</v>
      </c>
      <c r="AW158" s="2724">
        <f t="shared" si="77"/>
        <v>0</v>
      </c>
      <c r="AX158" s="2724">
        <f t="shared" si="78"/>
        <v>0</v>
      </c>
      <c r="AY158" s="3346" t="str">
        <f t="shared" si="79"/>
        <v xml:space="preserve">STATE: ; PDY: ; KKL: ; MHE: 0; YNM: </v>
      </c>
      <c r="AZ158" s="3689" t="s">
        <v>4592</v>
      </c>
      <c r="BA158" s="3757" t="s">
        <v>6292</v>
      </c>
    </row>
    <row r="159" spans="1:55" s="2525" customFormat="1" ht="31.5">
      <c r="A159" s="2517" t="s">
        <v>5164</v>
      </c>
      <c r="B159" s="2531" t="s">
        <v>4593</v>
      </c>
      <c r="C159" s="2531" t="s">
        <v>3623</v>
      </c>
      <c r="D159" s="2538" t="s">
        <v>2319</v>
      </c>
      <c r="E159" s="2535" t="s">
        <v>2320</v>
      </c>
      <c r="F159" s="2543" t="s">
        <v>85</v>
      </c>
      <c r="G159" s="2542" t="s">
        <v>3665</v>
      </c>
      <c r="H159" s="2536"/>
      <c r="I159" s="2536"/>
      <c r="J159" s="3757" t="s">
        <v>6292</v>
      </c>
      <c r="K159" s="2536"/>
      <c r="L159" s="2536"/>
      <c r="M159" s="2536"/>
      <c r="N159" s="2536"/>
      <c r="O159" s="2534">
        <f t="shared" si="66"/>
        <v>0</v>
      </c>
      <c r="P159" s="2070">
        <f>O159/100000</f>
        <v>0</v>
      </c>
      <c r="Q159" s="1948">
        <f t="shared" si="63"/>
        <v>0</v>
      </c>
      <c r="R159" s="2591">
        <f>P159*Q159</f>
        <v>0</v>
      </c>
      <c r="S159" s="4881" t="str">
        <f t="shared" si="67"/>
        <v xml:space="preserve">STATE: ; PDY: ; KKL: ; MHE: ; YNM: </v>
      </c>
      <c r="T159" s="3101">
        <f>'Abs19. NPCDCS'!Q70</f>
        <v>0</v>
      </c>
      <c r="U159" s="5591"/>
      <c r="V159" s="2555">
        <f>'Abs19. NPCDCS'!R70</f>
        <v>0</v>
      </c>
      <c r="W159" s="3095"/>
      <c r="X159" s="3095">
        <f t="shared" si="68"/>
        <v>0</v>
      </c>
      <c r="Y159" s="3100">
        <f t="shared" si="69"/>
        <v>0</v>
      </c>
      <c r="Z159" s="3100">
        <f t="shared" si="70"/>
        <v>0</v>
      </c>
      <c r="AA159" s="2537" t="str">
        <f t="shared" si="71"/>
        <v xml:space="preserve">STATE: ; PDY: ; KKL: ; MHE: ; YNM: </v>
      </c>
      <c r="AB159" s="1903"/>
      <c r="AC159" s="1903"/>
      <c r="AD159" s="2724">
        <f t="shared" si="85"/>
        <v>0</v>
      </c>
      <c r="AE159" s="1903"/>
      <c r="AF159" s="1903"/>
      <c r="AG159" s="1903"/>
      <c r="AH159" s="2724">
        <f t="shared" si="81"/>
        <v>0</v>
      </c>
      <c r="AI159" s="1903"/>
      <c r="AJ159" s="1903"/>
      <c r="AK159" s="1903"/>
      <c r="AL159" s="2724">
        <f t="shared" si="82"/>
        <v>0</v>
      </c>
      <c r="AM159" s="1903"/>
      <c r="AN159" s="1903"/>
      <c r="AO159" s="1903"/>
      <c r="AP159" s="2724">
        <f t="shared" si="83"/>
        <v>0</v>
      </c>
      <c r="AQ159" s="1903"/>
      <c r="AR159" s="1903"/>
      <c r="AS159" s="1903"/>
      <c r="AT159" s="2724">
        <f t="shared" si="84"/>
        <v>0</v>
      </c>
      <c r="AU159" s="2724"/>
      <c r="AV159" s="2724">
        <f t="shared" si="76"/>
        <v>0</v>
      </c>
      <c r="AW159" s="2724">
        <f t="shared" si="77"/>
        <v>0</v>
      </c>
      <c r="AX159" s="2724">
        <f t="shared" si="78"/>
        <v>0</v>
      </c>
      <c r="AY159" s="3346" t="str">
        <f t="shared" si="79"/>
        <v xml:space="preserve">STATE: ; PDY: ; KKL: ; MHE: 0; YNM: </v>
      </c>
      <c r="AZ159" s="3689" t="s">
        <v>4593</v>
      </c>
      <c r="BA159" s="3757" t="s">
        <v>6292</v>
      </c>
    </row>
    <row r="160" spans="1:55" s="2525" customFormat="1" ht="31.5">
      <c r="A160" s="2517" t="s">
        <v>5002</v>
      </c>
      <c r="B160" s="2531" t="s">
        <v>3620</v>
      </c>
      <c r="C160" s="2531"/>
      <c r="D160" s="2582"/>
      <c r="E160" s="2535" t="s">
        <v>3671</v>
      </c>
      <c r="F160" s="1978" t="s">
        <v>4345</v>
      </c>
      <c r="G160" s="2542" t="s">
        <v>3328</v>
      </c>
      <c r="H160" s="2536"/>
      <c r="I160" s="2536"/>
      <c r="J160" s="3757" t="s">
        <v>6293</v>
      </c>
      <c r="K160" s="2536"/>
      <c r="L160" s="2536"/>
      <c r="M160" s="2536"/>
      <c r="N160" s="2536"/>
      <c r="O160" s="2534">
        <f t="shared" si="66"/>
        <v>0</v>
      </c>
      <c r="P160" s="2070">
        <f>O160/100000</f>
        <v>0</v>
      </c>
      <c r="Q160" s="1948">
        <f t="shared" si="63"/>
        <v>0</v>
      </c>
      <c r="R160" s="2591">
        <f>P160*Q160</f>
        <v>0</v>
      </c>
      <c r="S160" s="4881" t="str">
        <f t="shared" si="67"/>
        <v xml:space="preserve">STATE: ; PDY: ; KKL: ; MHE: ; YNM: </v>
      </c>
      <c r="T160" s="3101">
        <f>'Abs12. NVHCP'!Q44</f>
        <v>0</v>
      </c>
      <c r="U160" s="5591"/>
      <c r="V160" s="2555">
        <f>'Abs12. NVHCP'!R44</f>
        <v>0</v>
      </c>
      <c r="W160" s="3095"/>
      <c r="X160" s="3095">
        <f t="shared" si="68"/>
        <v>0</v>
      </c>
      <c r="Y160" s="3100">
        <f t="shared" si="69"/>
        <v>0</v>
      </c>
      <c r="Z160" s="3100">
        <f t="shared" si="70"/>
        <v>0</v>
      </c>
      <c r="AA160" s="2537" t="str">
        <f t="shared" si="71"/>
        <v xml:space="preserve">STATE: ; PDY: ; KKL: ; MHE: ; YNM: </v>
      </c>
      <c r="AB160" s="1903"/>
      <c r="AC160" s="1903"/>
      <c r="AD160" s="2724">
        <f t="shared" si="85"/>
        <v>0</v>
      </c>
      <c r="AE160" s="1903"/>
      <c r="AF160" s="1903"/>
      <c r="AG160" s="1903"/>
      <c r="AH160" s="2724">
        <f t="shared" si="81"/>
        <v>0</v>
      </c>
      <c r="AI160" s="1903"/>
      <c r="AJ160" s="1903"/>
      <c r="AK160" s="1903"/>
      <c r="AL160" s="2724">
        <f t="shared" si="82"/>
        <v>0</v>
      </c>
      <c r="AM160" s="1903"/>
      <c r="AN160" s="1903"/>
      <c r="AO160" s="1903"/>
      <c r="AP160" s="2724">
        <f t="shared" si="83"/>
        <v>0</v>
      </c>
      <c r="AQ160" s="1903"/>
      <c r="AR160" s="1903"/>
      <c r="AS160" s="1903"/>
      <c r="AT160" s="2724">
        <f t="shared" si="84"/>
        <v>0</v>
      </c>
      <c r="AU160" s="2724"/>
      <c r="AV160" s="2724">
        <f t="shared" si="76"/>
        <v>0</v>
      </c>
      <c r="AW160" s="2724">
        <f t="shared" si="77"/>
        <v>0</v>
      </c>
      <c r="AX160" s="2724">
        <f t="shared" si="78"/>
        <v>0</v>
      </c>
      <c r="AY160" s="3346" t="str">
        <f t="shared" si="79"/>
        <v xml:space="preserve">STATE: ; PDY: ; KKL: ; MHE: 0; YNM: </v>
      </c>
      <c r="AZ160" s="3689" t="s">
        <v>3620</v>
      </c>
      <c r="BA160" s="3757" t="s">
        <v>6293</v>
      </c>
    </row>
    <row r="161" spans="1:54" s="2553" customFormat="1" ht="45">
      <c r="A161" s="2515" t="s">
        <v>5003</v>
      </c>
      <c r="B161" s="2531" t="s">
        <v>3622</v>
      </c>
      <c r="C161" s="2531"/>
      <c r="D161" s="2582"/>
      <c r="E161" s="2545" t="s">
        <v>4423</v>
      </c>
      <c r="F161" s="1978" t="s">
        <v>4345</v>
      </c>
      <c r="G161" s="2552" t="s">
        <v>3661</v>
      </c>
      <c r="H161" s="2547"/>
      <c r="I161" s="2547"/>
      <c r="J161" s="3758" t="s">
        <v>6284</v>
      </c>
      <c r="K161" s="2547"/>
      <c r="L161" s="2547"/>
      <c r="M161" s="2547"/>
      <c r="N161" s="2547"/>
      <c r="O161" s="2534">
        <f t="shared" si="66"/>
        <v>0</v>
      </c>
      <c r="P161" s="2070">
        <f>O161/100000</f>
        <v>0</v>
      </c>
      <c r="Q161" s="1948">
        <f t="shared" si="63"/>
        <v>0</v>
      </c>
      <c r="R161" s="3655">
        <f>P161*Q161</f>
        <v>0</v>
      </c>
      <c r="S161" s="4881" t="str">
        <f t="shared" si="67"/>
        <v xml:space="preserve">STATE: ; PDY: ; KKL: ; MHE: ; YNM: </v>
      </c>
      <c r="T161" s="3101">
        <f>'Abs9. NVBDCP'!Q131</f>
        <v>0</v>
      </c>
      <c r="U161" s="5591"/>
      <c r="V161" s="2555">
        <f>'Abs9. NVBDCP'!R131</f>
        <v>0</v>
      </c>
      <c r="W161" s="3102"/>
      <c r="X161" s="3095">
        <f t="shared" si="68"/>
        <v>0</v>
      </c>
      <c r="Y161" s="3100">
        <f t="shared" si="69"/>
        <v>0</v>
      </c>
      <c r="Z161" s="3100">
        <f t="shared" si="70"/>
        <v>0</v>
      </c>
      <c r="AA161" s="2537" t="str">
        <f t="shared" si="71"/>
        <v xml:space="preserve">STATE: ; PDY: ; KKL: ; MHE: ; YNM: </v>
      </c>
      <c r="AB161" s="1903"/>
      <c r="AC161" s="1903"/>
      <c r="AD161" s="2724">
        <f t="shared" si="85"/>
        <v>0</v>
      </c>
      <c r="AE161" s="1903"/>
      <c r="AF161" s="1903"/>
      <c r="AG161" s="1903"/>
      <c r="AH161" s="2724">
        <f t="shared" si="81"/>
        <v>0</v>
      </c>
      <c r="AI161" s="1903"/>
      <c r="AJ161" s="1903"/>
      <c r="AK161" s="1903"/>
      <c r="AL161" s="2724">
        <f t="shared" si="82"/>
        <v>0</v>
      </c>
      <c r="AM161" s="1903"/>
      <c r="AN161" s="1903"/>
      <c r="AO161" s="1903"/>
      <c r="AP161" s="2724">
        <f t="shared" si="83"/>
        <v>0</v>
      </c>
      <c r="AQ161" s="1903"/>
      <c r="AR161" s="1903"/>
      <c r="AS161" s="1903"/>
      <c r="AT161" s="2724">
        <f t="shared" si="84"/>
        <v>0</v>
      </c>
      <c r="AU161" s="2724"/>
      <c r="AV161" s="2724">
        <f t="shared" si="76"/>
        <v>0</v>
      </c>
      <c r="AW161" s="2724">
        <f t="shared" si="77"/>
        <v>0</v>
      </c>
      <c r="AX161" s="2724">
        <f t="shared" si="78"/>
        <v>0</v>
      </c>
      <c r="AY161" s="3346" t="str">
        <f t="shared" si="79"/>
        <v xml:space="preserve">STATE: ; PDY: ; KKL: ; MHE: 0; YNM: </v>
      </c>
      <c r="AZ161" s="3689" t="s">
        <v>3622</v>
      </c>
      <c r="BA161" s="3758" t="s">
        <v>6284</v>
      </c>
    </row>
    <row r="162" spans="1:54" s="2525" customFormat="1" ht="45">
      <c r="A162" s="2517">
        <v>3</v>
      </c>
      <c r="B162" s="2531" t="s">
        <v>3624</v>
      </c>
      <c r="C162" s="2531" t="s">
        <v>3625</v>
      </c>
      <c r="D162" s="2531"/>
      <c r="E162" s="2531" t="s">
        <v>307</v>
      </c>
      <c r="F162" s="2532"/>
      <c r="G162" s="2531"/>
      <c r="H162" s="2533"/>
      <c r="I162" s="2533"/>
      <c r="J162" s="3757" t="s">
        <v>6212</v>
      </c>
      <c r="K162" s="2533"/>
      <c r="L162" s="2533"/>
      <c r="M162" s="2533"/>
      <c r="N162" s="2533"/>
      <c r="O162" s="2534">
        <f t="shared" si="66"/>
        <v>0</v>
      </c>
      <c r="P162" s="1894"/>
      <c r="Q162" s="1948">
        <f t="shared" si="63"/>
        <v>0</v>
      </c>
      <c r="R162" s="3096">
        <f>SUM(R163:R172)+R174+R177</f>
        <v>16.718959999999999</v>
      </c>
      <c r="S162" s="4881"/>
      <c r="T162" s="3097"/>
      <c r="U162" s="5591"/>
      <c r="V162" s="3098">
        <f>SUM(V163:V172)+V174+V177</f>
        <v>0</v>
      </c>
      <c r="W162" s="3095"/>
      <c r="X162" s="3095"/>
      <c r="Y162" s="3100"/>
      <c r="Z162" s="3096">
        <f>SUM(Z163:Z172)+Z174+Z177</f>
        <v>1671896</v>
      </c>
      <c r="AA162" s="2537"/>
      <c r="AB162" s="1903"/>
      <c r="AC162" s="1903"/>
      <c r="AD162" s="1894">
        <f>SUM(AD163:AD172)+AD174+AD177</f>
        <v>1671896</v>
      </c>
      <c r="AE162" s="1903"/>
      <c r="AF162" s="1903"/>
      <c r="AG162" s="1903"/>
      <c r="AH162" s="1894">
        <f>SUM(AH163:AH172)+AH174+AH177</f>
        <v>0</v>
      </c>
      <c r="AI162" s="1903"/>
      <c r="AJ162" s="1903"/>
      <c r="AK162" s="1903"/>
      <c r="AL162" s="1894">
        <f>SUM(AL163:AL172)+AL174+AL177</f>
        <v>0</v>
      </c>
      <c r="AM162" s="1903"/>
      <c r="AN162" s="1903"/>
      <c r="AO162" s="1903"/>
      <c r="AP162" s="1894">
        <f>SUM(AP163:AP172)+AP174+AP177</f>
        <v>0</v>
      </c>
      <c r="AQ162" s="1903"/>
      <c r="AR162" s="1903"/>
      <c r="AS162" s="1903"/>
      <c r="AT162" s="1894">
        <f>SUM(AT163:AT172)+AT174+AT177</f>
        <v>0</v>
      </c>
      <c r="AU162" s="2724"/>
      <c r="AV162" s="1894">
        <f>SUM(AV163:AV172)+AV174+AV177</f>
        <v>1671896</v>
      </c>
      <c r="AW162" s="2724"/>
      <c r="AX162" s="2724"/>
      <c r="AY162" s="3346"/>
      <c r="AZ162" s="3689" t="s">
        <v>3624</v>
      </c>
      <c r="BA162" s="3757" t="s">
        <v>6212</v>
      </c>
    </row>
    <row r="163" spans="1:54" s="2525" customFormat="1" ht="31.5">
      <c r="A163" s="2517" t="s">
        <v>4913</v>
      </c>
      <c r="B163" s="2531" t="s">
        <v>3626</v>
      </c>
      <c r="C163" s="2531" t="s">
        <v>3627</v>
      </c>
      <c r="D163" s="2538" t="s">
        <v>132</v>
      </c>
      <c r="E163" s="2535" t="s">
        <v>2321</v>
      </c>
      <c r="F163" s="2583" t="s">
        <v>90</v>
      </c>
      <c r="G163" s="2542" t="s">
        <v>3324</v>
      </c>
      <c r="H163" s="2536"/>
      <c r="I163" s="2536"/>
      <c r="J163" s="3759" t="s">
        <v>6294</v>
      </c>
      <c r="K163" s="2536"/>
      <c r="L163" s="2536"/>
      <c r="M163" s="2536"/>
      <c r="N163" s="2536"/>
      <c r="O163" s="2534">
        <f t="shared" si="66"/>
        <v>0</v>
      </c>
      <c r="P163" s="2070">
        <f t="shared" ref="P163:P171" si="86">O163/100000</f>
        <v>0</v>
      </c>
      <c r="Q163" s="1948">
        <f t="shared" si="63"/>
        <v>0</v>
      </c>
      <c r="R163" s="2591">
        <f t="shared" ref="R163:R171" si="87">P163*Q163</f>
        <v>0</v>
      </c>
      <c r="S163" s="4881" t="str">
        <f t="shared" si="67"/>
        <v xml:space="preserve">STATE: ; PDY: ; KKL: ; MHE: ; YNM: </v>
      </c>
      <c r="T163" s="3101">
        <f>'Ab1. RMNCH+A'!Q475</f>
        <v>0</v>
      </c>
      <c r="U163" s="5591"/>
      <c r="V163" s="2555">
        <f>'Ab1. RMNCH+A'!R475</f>
        <v>0</v>
      </c>
      <c r="W163" s="3095"/>
      <c r="X163" s="3095">
        <f t="shared" si="68"/>
        <v>0</v>
      </c>
      <c r="Y163" s="3100">
        <f t="shared" si="69"/>
        <v>0</v>
      </c>
      <c r="Z163" s="3100">
        <f t="shared" si="70"/>
        <v>0</v>
      </c>
      <c r="AA163" s="2537" t="str">
        <f t="shared" si="71"/>
        <v xml:space="preserve">STATE: ; PDY: ; KKL: ; MHE: ; YNM: </v>
      </c>
      <c r="AB163" s="1903"/>
      <c r="AC163" s="1903"/>
      <c r="AD163" s="2724">
        <f t="shared" si="85"/>
        <v>0</v>
      </c>
      <c r="AE163" s="1903"/>
      <c r="AF163" s="1903"/>
      <c r="AG163" s="1903"/>
      <c r="AH163" s="2724">
        <f t="shared" si="81"/>
        <v>0</v>
      </c>
      <c r="AI163" s="1903"/>
      <c r="AJ163" s="1903"/>
      <c r="AK163" s="1903"/>
      <c r="AL163" s="2724">
        <f t="shared" si="82"/>
        <v>0</v>
      </c>
      <c r="AM163" s="1903"/>
      <c r="AN163" s="1903"/>
      <c r="AO163" s="1903"/>
      <c r="AP163" s="2724">
        <f t="shared" si="83"/>
        <v>0</v>
      </c>
      <c r="AQ163" s="1903"/>
      <c r="AR163" s="1903"/>
      <c r="AS163" s="1903"/>
      <c r="AT163" s="2724">
        <f t="shared" si="84"/>
        <v>0</v>
      </c>
      <c r="AU163" s="2724"/>
      <c r="AV163" s="2724">
        <f t="shared" si="76"/>
        <v>0</v>
      </c>
      <c r="AW163" s="2724">
        <f t="shared" si="77"/>
        <v>0</v>
      </c>
      <c r="AX163" s="2724">
        <f t="shared" si="78"/>
        <v>0</v>
      </c>
      <c r="AY163" s="3346" t="str">
        <f t="shared" si="79"/>
        <v xml:space="preserve">STATE: ; PDY: ; KKL: ; MHE: 0; YNM: </v>
      </c>
      <c r="AZ163" s="3689" t="s">
        <v>3626</v>
      </c>
      <c r="BA163" s="3759" t="s">
        <v>6294</v>
      </c>
    </row>
    <row r="164" spans="1:54" s="2525" customFormat="1" ht="47.25">
      <c r="A164" s="2517" t="s">
        <v>4914</v>
      </c>
      <c r="B164" s="2531" t="s">
        <v>3628</v>
      </c>
      <c r="C164" s="2531" t="s">
        <v>3629</v>
      </c>
      <c r="D164" s="2538" t="s">
        <v>2324</v>
      </c>
      <c r="E164" s="2535" t="s">
        <v>2325</v>
      </c>
      <c r="F164" s="1886" t="s">
        <v>70</v>
      </c>
      <c r="G164" s="2535" t="s">
        <v>3666</v>
      </c>
      <c r="H164" s="2584"/>
      <c r="I164" s="2536"/>
      <c r="J164" s="3757" t="s">
        <v>6295</v>
      </c>
      <c r="K164" s="2536"/>
      <c r="L164" s="2536"/>
      <c r="M164" s="2536"/>
      <c r="N164" s="2536"/>
      <c r="O164" s="2534">
        <f t="shared" si="66"/>
        <v>550000</v>
      </c>
      <c r="P164" s="2070">
        <f t="shared" si="86"/>
        <v>5.5</v>
      </c>
      <c r="Q164" s="1948">
        <f t="shared" si="63"/>
        <v>1</v>
      </c>
      <c r="R164" s="2591">
        <f t="shared" si="87"/>
        <v>5.5</v>
      </c>
      <c r="S164" s="4881" t="str">
        <f t="shared" si="67"/>
        <v xml:space="preserve">STATE: Audit fees - Rs.550000/-; PDY: ; KKL: ; MHE: ; YNM: </v>
      </c>
      <c r="T164" s="3099"/>
      <c r="U164" s="5591"/>
      <c r="V164" s="2573"/>
      <c r="W164" s="3095"/>
      <c r="X164" s="3095">
        <f t="shared" si="68"/>
        <v>550000</v>
      </c>
      <c r="Y164" s="3100">
        <f t="shared" si="69"/>
        <v>1</v>
      </c>
      <c r="Z164" s="3100">
        <f t="shared" si="70"/>
        <v>550000</v>
      </c>
      <c r="AA164" s="2537" t="str">
        <f t="shared" si="71"/>
        <v xml:space="preserve">STATE: Audit fees - Rs.550000/-; PDY: ; KKL: ; MHE: ; YNM: </v>
      </c>
      <c r="AB164" s="1876">
        <v>550000</v>
      </c>
      <c r="AC164" s="1876">
        <v>1</v>
      </c>
      <c r="AD164" s="1877">
        <f t="shared" si="85"/>
        <v>550000</v>
      </c>
      <c r="AE164" s="1877" t="s">
        <v>6578</v>
      </c>
      <c r="AF164" s="1903"/>
      <c r="AG164" s="1903"/>
      <c r="AH164" s="2724">
        <f t="shared" si="81"/>
        <v>0</v>
      </c>
      <c r="AI164" s="1903"/>
      <c r="AJ164" s="1903"/>
      <c r="AK164" s="1903"/>
      <c r="AL164" s="2724">
        <f t="shared" si="82"/>
        <v>0</v>
      </c>
      <c r="AM164" s="1903"/>
      <c r="AN164" s="1903"/>
      <c r="AO164" s="1903"/>
      <c r="AP164" s="2724">
        <f t="shared" si="83"/>
        <v>0</v>
      </c>
      <c r="AQ164" s="1903"/>
      <c r="AR164" s="1903"/>
      <c r="AS164" s="1903"/>
      <c r="AT164" s="2724">
        <f t="shared" si="84"/>
        <v>0</v>
      </c>
      <c r="AU164" s="2724"/>
      <c r="AV164" s="2724">
        <f t="shared" si="76"/>
        <v>550000</v>
      </c>
      <c r="AW164" s="2724">
        <f t="shared" si="77"/>
        <v>1</v>
      </c>
      <c r="AX164" s="2724">
        <f t="shared" si="78"/>
        <v>550000</v>
      </c>
      <c r="AY164" s="3346" t="str">
        <f t="shared" si="79"/>
        <v xml:space="preserve">STATE: Audit fees - Rs.550000/-; PDY: ; KKL: ; MHE: 0; YNM: </v>
      </c>
      <c r="AZ164" s="3689" t="s">
        <v>3628</v>
      </c>
      <c r="BA164" s="3757" t="s">
        <v>6295</v>
      </c>
      <c r="BB164" s="4977" t="s">
        <v>8119</v>
      </c>
    </row>
    <row r="165" spans="1:54" s="2525" customFormat="1" ht="63">
      <c r="A165" s="2517" t="s">
        <v>4797</v>
      </c>
      <c r="B165" s="2531" t="s">
        <v>3630</v>
      </c>
      <c r="C165" s="2531" t="s">
        <v>3631</v>
      </c>
      <c r="D165" s="2538" t="s">
        <v>2326</v>
      </c>
      <c r="E165" s="2535" t="s">
        <v>2327</v>
      </c>
      <c r="F165" s="1886" t="s">
        <v>70</v>
      </c>
      <c r="G165" s="2535" t="s">
        <v>3666</v>
      </c>
      <c r="H165" s="2584"/>
      <c r="I165" s="2536"/>
      <c r="J165" s="3757" t="s">
        <v>6295</v>
      </c>
      <c r="K165" s="2536"/>
      <c r="L165" s="2536"/>
      <c r="M165" s="2536"/>
      <c r="N165" s="2536"/>
      <c r="O165" s="2534">
        <f t="shared" si="66"/>
        <v>500000</v>
      </c>
      <c r="P165" s="2070">
        <f t="shared" si="86"/>
        <v>5</v>
      </c>
      <c r="Q165" s="1948">
        <f t="shared" si="63"/>
        <v>1</v>
      </c>
      <c r="R165" s="2591">
        <f t="shared" si="87"/>
        <v>5</v>
      </c>
      <c r="S165" s="4881" t="str">
        <f t="shared" si="67"/>
        <v xml:space="preserve">STATE: Concurrent Audit Fess - Rs.500000/-; PDY: ; KKL: ; MHE: ; YNM: </v>
      </c>
      <c r="T165" s="3099"/>
      <c r="U165" s="5591"/>
      <c r="V165" s="2573"/>
      <c r="W165" s="3095"/>
      <c r="X165" s="3095">
        <f t="shared" si="68"/>
        <v>500000</v>
      </c>
      <c r="Y165" s="3100">
        <f t="shared" si="69"/>
        <v>1</v>
      </c>
      <c r="Z165" s="3100">
        <f t="shared" si="70"/>
        <v>500000</v>
      </c>
      <c r="AA165" s="2537" t="str">
        <f t="shared" si="71"/>
        <v xml:space="preserve">STATE: Concurrent Audit Fess - Rs.500000/-; PDY: ; KKL: ; MHE: ; YNM: </v>
      </c>
      <c r="AB165" s="1876">
        <v>500000</v>
      </c>
      <c r="AC165" s="1876">
        <v>1</v>
      </c>
      <c r="AD165" s="1877">
        <f t="shared" si="85"/>
        <v>500000</v>
      </c>
      <c r="AE165" s="1877" t="s">
        <v>6579</v>
      </c>
      <c r="AF165" s="1903"/>
      <c r="AG165" s="1903"/>
      <c r="AH165" s="2724">
        <f t="shared" si="81"/>
        <v>0</v>
      </c>
      <c r="AI165" s="1903"/>
      <c r="AJ165" s="1903"/>
      <c r="AK165" s="1903"/>
      <c r="AL165" s="2724">
        <f t="shared" si="82"/>
        <v>0</v>
      </c>
      <c r="AM165" s="1903"/>
      <c r="AN165" s="1903"/>
      <c r="AO165" s="1903"/>
      <c r="AP165" s="2724">
        <f t="shared" si="83"/>
        <v>0</v>
      </c>
      <c r="AQ165" s="1903"/>
      <c r="AR165" s="1903"/>
      <c r="AS165" s="1903"/>
      <c r="AT165" s="2724">
        <f t="shared" si="84"/>
        <v>0</v>
      </c>
      <c r="AU165" s="2724"/>
      <c r="AV165" s="2724">
        <f t="shared" si="76"/>
        <v>500000</v>
      </c>
      <c r="AW165" s="2724">
        <f t="shared" si="77"/>
        <v>1</v>
      </c>
      <c r="AX165" s="2724">
        <f t="shared" si="78"/>
        <v>500000</v>
      </c>
      <c r="AY165" s="3346" t="str">
        <f t="shared" si="79"/>
        <v xml:space="preserve">STATE: Concurrent Audit Fess - Rs.500000/-; PDY: ; KKL: ; MHE: 0; YNM: </v>
      </c>
      <c r="AZ165" s="3689" t="s">
        <v>3630</v>
      </c>
      <c r="BA165" s="3757" t="s">
        <v>6295</v>
      </c>
      <c r="BB165" s="4977" t="s">
        <v>8119</v>
      </c>
    </row>
    <row r="166" spans="1:54" s="2525" customFormat="1" ht="31.5">
      <c r="A166" s="2517" t="s">
        <v>4916</v>
      </c>
      <c r="B166" s="2531" t="s">
        <v>3632</v>
      </c>
      <c r="C166" s="2531" t="s">
        <v>3633</v>
      </c>
      <c r="D166" s="2538" t="s">
        <v>2328</v>
      </c>
      <c r="E166" s="2535" t="s">
        <v>4654</v>
      </c>
      <c r="F166" s="1886" t="s">
        <v>70</v>
      </c>
      <c r="G166" s="2542" t="s">
        <v>3672</v>
      </c>
      <c r="H166" s="2536"/>
      <c r="I166" s="2536"/>
      <c r="J166" s="3757" t="s">
        <v>6295</v>
      </c>
      <c r="K166" s="2536"/>
      <c r="L166" s="2536"/>
      <c r="M166" s="2536"/>
      <c r="N166" s="2536"/>
      <c r="O166" s="2534">
        <f t="shared" si="66"/>
        <v>0</v>
      </c>
      <c r="P166" s="2070">
        <f t="shared" si="86"/>
        <v>0</v>
      </c>
      <c r="Q166" s="1948">
        <f t="shared" si="63"/>
        <v>0</v>
      </c>
      <c r="R166" s="2591">
        <f t="shared" si="87"/>
        <v>0</v>
      </c>
      <c r="S166" s="4881" t="str">
        <f t="shared" si="67"/>
        <v xml:space="preserve">STATE: ; PDY: ; KKL: ; MHE: ; YNM: </v>
      </c>
      <c r="T166" s="3099"/>
      <c r="U166" s="5591"/>
      <c r="V166" s="2573"/>
      <c r="W166" s="3095"/>
      <c r="X166" s="3095">
        <f t="shared" si="68"/>
        <v>0</v>
      </c>
      <c r="Y166" s="3100">
        <f t="shared" si="69"/>
        <v>0</v>
      </c>
      <c r="Z166" s="3100">
        <f t="shared" si="70"/>
        <v>0</v>
      </c>
      <c r="AA166" s="2537" t="str">
        <f t="shared" si="71"/>
        <v xml:space="preserve">STATE: ; PDY: ; KKL: ; MHE: ; YNM: </v>
      </c>
      <c r="AB166" s="1903"/>
      <c r="AC166" s="1903"/>
      <c r="AD166" s="2724">
        <f t="shared" si="85"/>
        <v>0</v>
      </c>
      <c r="AE166" s="1903"/>
      <c r="AF166" s="1903"/>
      <c r="AG166" s="1903"/>
      <c r="AH166" s="2724">
        <f t="shared" si="81"/>
        <v>0</v>
      </c>
      <c r="AI166" s="1903"/>
      <c r="AJ166" s="1903"/>
      <c r="AK166" s="1903"/>
      <c r="AL166" s="2724">
        <f t="shared" si="82"/>
        <v>0</v>
      </c>
      <c r="AM166" s="1903"/>
      <c r="AN166" s="1903"/>
      <c r="AO166" s="1903"/>
      <c r="AP166" s="2724">
        <f t="shared" si="83"/>
        <v>0</v>
      </c>
      <c r="AQ166" s="1903"/>
      <c r="AR166" s="1903"/>
      <c r="AS166" s="1903"/>
      <c r="AT166" s="2724">
        <f t="shared" si="84"/>
        <v>0</v>
      </c>
      <c r="AU166" s="2724"/>
      <c r="AV166" s="2724">
        <f t="shared" si="76"/>
        <v>0</v>
      </c>
      <c r="AW166" s="2724">
        <f t="shared" si="77"/>
        <v>0</v>
      </c>
      <c r="AX166" s="2724">
        <f t="shared" si="78"/>
        <v>0</v>
      </c>
      <c r="AY166" s="3346" t="str">
        <f t="shared" si="79"/>
        <v xml:space="preserve">STATE: ; PDY: ; KKL: ; MHE: 0; YNM: </v>
      </c>
      <c r="AZ166" s="3689" t="s">
        <v>3632</v>
      </c>
      <c r="BA166" s="3757" t="s">
        <v>6295</v>
      </c>
    </row>
    <row r="167" spans="1:54" s="2525" customFormat="1" ht="47.25">
      <c r="A167" s="2517" t="s">
        <v>5003</v>
      </c>
      <c r="B167" s="2531" t="s">
        <v>3634</v>
      </c>
      <c r="C167" s="2531" t="s">
        <v>3635</v>
      </c>
      <c r="D167" s="2582" t="s">
        <v>2331</v>
      </c>
      <c r="E167" s="2545" t="s">
        <v>5742</v>
      </c>
      <c r="F167" s="1978" t="s">
        <v>4345</v>
      </c>
      <c r="G167" s="2552" t="s">
        <v>4961</v>
      </c>
      <c r="H167" s="2547"/>
      <c r="I167" s="2547"/>
      <c r="J167" s="3757" t="s">
        <v>6296</v>
      </c>
      <c r="K167" s="2547"/>
      <c r="L167" s="2547"/>
      <c r="M167" s="2547"/>
      <c r="N167" s="2547"/>
      <c r="O167" s="2534">
        <f t="shared" si="66"/>
        <v>0</v>
      </c>
      <c r="P167" s="2070">
        <f t="shared" si="86"/>
        <v>0</v>
      </c>
      <c r="Q167" s="1948">
        <f t="shared" si="63"/>
        <v>0</v>
      </c>
      <c r="R167" s="3655">
        <f t="shared" si="87"/>
        <v>0</v>
      </c>
      <c r="S167" s="4881" t="str">
        <f t="shared" si="67"/>
        <v xml:space="preserve">STATE: ; PDY: ; KKL: ; MHE: ; YNM: </v>
      </c>
      <c r="T167" s="3101">
        <f>'Abs9. NVBDCP'!Q132</f>
        <v>0</v>
      </c>
      <c r="U167" s="5591"/>
      <c r="V167" s="2555">
        <f>'Abs9. NVBDCP'!R132</f>
        <v>0</v>
      </c>
      <c r="W167" s="3095"/>
      <c r="X167" s="3095">
        <f t="shared" si="68"/>
        <v>0</v>
      </c>
      <c r="Y167" s="3100">
        <f t="shared" si="69"/>
        <v>0</v>
      </c>
      <c r="Z167" s="3100">
        <f t="shared" si="70"/>
        <v>0</v>
      </c>
      <c r="AA167" s="2537" t="str">
        <f t="shared" si="71"/>
        <v xml:space="preserve">STATE: ; PDY: ; KKL: ; MHE: ; YNM: </v>
      </c>
      <c r="AB167" s="1903"/>
      <c r="AC167" s="1903"/>
      <c r="AD167" s="2724">
        <f t="shared" si="85"/>
        <v>0</v>
      </c>
      <c r="AE167" s="1903"/>
      <c r="AF167" s="1903"/>
      <c r="AG167" s="1903"/>
      <c r="AH167" s="2724">
        <f t="shared" si="81"/>
        <v>0</v>
      </c>
      <c r="AI167" s="1903"/>
      <c r="AJ167" s="1903"/>
      <c r="AK167" s="1903"/>
      <c r="AL167" s="2724">
        <f t="shared" si="82"/>
        <v>0</v>
      </c>
      <c r="AM167" s="1903"/>
      <c r="AN167" s="1903"/>
      <c r="AO167" s="1903"/>
      <c r="AP167" s="2724">
        <f t="shared" si="83"/>
        <v>0</v>
      </c>
      <c r="AQ167" s="1903"/>
      <c r="AR167" s="1903"/>
      <c r="AS167" s="1903"/>
      <c r="AT167" s="2724">
        <f t="shared" si="84"/>
        <v>0</v>
      </c>
      <c r="AU167" s="2724"/>
      <c r="AV167" s="2724">
        <f t="shared" si="76"/>
        <v>0</v>
      </c>
      <c r="AW167" s="2724">
        <f t="shared" si="77"/>
        <v>0</v>
      </c>
      <c r="AX167" s="2724">
        <f t="shared" si="78"/>
        <v>0</v>
      </c>
      <c r="AY167" s="3346" t="str">
        <f t="shared" si="79"/>
        <v xml:space="preserve">STATE: ; PDY: ; KKL: ; MHE: 0; YNM: </v>
      </c>
      <c r="AZ167" s="3689" t="s">
        <v>3634</v>
      </c>
      <c r="BA167" s="3757" t="s">
        <v>6296</v>
      </c>
    </row>
    <row r="168" spans="1:54" s="2553" customFormat="1" ht="31.5">
      <c r="A168" s="2515" t="s">
        <v>5004</v>
      </c>
      <c r="B168" s="2531" t="s">
        <v>3636</v>
      </c>
      <c r="C168" s="2531"/>
      <c r="D168" s="2582"/>
      <c r="E168" s="2545" t="s">
        <v>4420</v>
      </c>
      <c r="F168" s="1978" t="s">
        <v>4345</v>
      </c>
      <c r="G168" s="2552" t="s">
        <v>4966</v>
      </c>
      <c r="H168" s="2547"/>
      <c r="I168" s="2547"/>
      <c r="J168" s="3758" t="s">
        <v>6281</v>
      </c>
      <c r="K168" s="2547"/>
      <c r="L168" s="2547"/>
      <c r="M168" s="2547"/>
      <c r="N168" s="2547"/>
      <c r="O168" s="2534">
        <f t="shared" si="66"/>
        <v>0</v>
      </c>
      <c r="P168" s="2070">
        <f t="shared" si="86"/>
        <v>0</v>
      </c>
      <c r="Q168" s="1948">
        <f t="shared" si="63"/>
        <v>0</v>
      </c>
      <c r="R168" s="3655">
        <f t="shared" si="87"/>
        <v>0</v>
      </c>
      <c r="S168" s="4881" t="str">
        <f t="shared" si="67"/>
        <v xml:space="preserve">STATE: ; PDY: ; KKL: ; MHE: ; YNM: </v>
      </c>
      <c r="T168" s="3101">
        <f>'Abs9. NVBDCP'!Q133</f>
        <v>0</v>
      </c>
      <c r="U168" s="5591"/>
      <c r="V168" s="2555">
        <f>'Abs9. NVBDCP'!R133</f>
        <v>0</v>
      </c>
      <c r="W168" s="3102"/>
      <c r="X168" s="3095">
        <f t="shared" si="68"/>
        <v>0</v>
      </c>
      <c r="Y168" s="3100">
        <f t="shared" si="69"/>
        <v>0</v>
      </c>
      <c r="Z168" s="3100">
        <f t="shared" si="70"/>
        <v>0</v>
      </c>
      <c r="AA168" s="2537" t="str">
        <f t="shared" si="71"/>
        <v xml:space="preserve">STATE: ; PDY: ; KKL: ; MHE: ; YNM: </v>
      </c>
      <c r="AB168" s="1876"/>
      <c r="AC168" s="1876"/>
      <c r="AD168" s="1877">
        <f>AB168*AC168</f>
        <v>0</v>
      </c>
      <c r="AE168" s="1877"/>
      <c r="AF168" s="1903"/>
      <c r="AG168" s="1903"/>
      <c r="AH168" s="2724">
        <f t="shared" si="81"/>
        <v>0</v>
      </c>
      <c r="AI168" s="1903"/>
      <c r="AJ168" s="1903"/>
      <c r="AK168" s="1903"/>
      <c r="AL168" s="2724">
        <f t="shared" si="82"/>
        <v>0</v>
      </c>
      <c r="AM168" s="1903"/>
      <c r="AN168" s="1903"/>
      <c r="AO168" s="1903"/>
      <c r="AP168" s="2724">
        <f t="shared" si="83"/>
        <v>0</v>
      </c>
      <c r="AQ168" s="1903"/>
      <c r="AR168" s="1903"/>
      <c r="AS168" s="1903"/>
      <c r="AT168" s="2724">
        <f t="shared" si="84"/>
        <v>0</v>
      </c>
      <c r="AU168" s="2724"/>
      <c r="AV168" s="2724">
        <f t="shared" si="76"/>
        <v>0</v>
      </c>
      <c r="AW168" s="2724">
        <f t="shared" si="77"/>
        <v>0</v>
      </c>
      <c r="AX168" s="2724">
        <f t="shared" si="78"/>
        <v>0</v>
      </c>
      <c r="AY168" s="3346" t="str">
        <f t="shared" si="79"/>
        <v xml:space="preserve">STATE: ; PDY: ; KKL: ; MHE: 0; YNM: </v>
      </c>
      <c r="AZ168" s="3689" t="s">
        <v>3636</v>
      </c>
      <c r="BA168" s="3758" t="s">
        <v>6281</v>
      </c>
    </row>
    <row r="169" spans="1:54" s="2525" customFormat="1" ht="31.5">
      <c r="A169" s="2517" t="s">
        <v>5161</v>
      </c>
      <c r="B169" s="2531" t="s">
        <v>3638</v>
      </c>
      <c r="C169" s="2531" t="s">
        <v>3637</v>
      </c>
      <c r="D169" s="2071" t="s">
        <v>2201</v>
      </c>
      <c r="E169" s="2071" t="s">
        <v>2309</v>
      </c>
      <c r="F169" s="1978" t="s">
        <v>4345</v>
      </c>
      <c r="G169" s="2552" t="s">
        <v>4959</v>
      </c>
      <c r="H169" s="2547"/>
      <c r="I169" s="2547"/>
      <c r="J169" s="3757" t="s">
        <v>6252</v>
      </c>
      <c r="K169" s="2547"/>
      <c r="L169" s="2547"/>
      <c r="M169" s="2547"/>
      <c r="N169" s="2547"/>
      <c r="O169" s="2534">
        <f t="shared" si="66"/>
        <v>0</v>
      </c>
      <c r="P169" s="2070">
        <f t="shared" si="86"/>
        <v>0</v>
      </c>
      <c r="Q169" s="1948">
        <f t="shared" si="63"/>
        <v>0</v>
      </c>
      <c r="R169" s="3655">
        <f t="shared" si="87"/>
        <v>0</v>
      </c>
      <c r="S169" s="4881" t="str">
        <f t="shared" si="67"/>
        <v xml:space="preserve">STATE: ; PDY: ; KKL: ; MHE: ; YNM: </v>
      </c>
      <c r="T169" s="3101">
        <f>'Abs9. NVBDCP'!Q134</f>
        <v>0</v>
      </c>
      <c r="U169" s="5591"/>
      <c r="V169" s="2555">
        <f>'Abs9. NVBDCP'!R134</f>
        <v>0</v>
      </c>
      <c r="W169" s="3095"/>
      <c r="X169" s="3095">
        <f t="shared" si="68"/>
        <v>0</v>
      </c>
      <c r="Y169" s="3100">
        <f t="shared" si="69"/>
        <v>0</v>
      </c>
      <c r="Z169" s="3100">
        <f t="shared" si="70"/>
        <v>0</v>
      </c>
      <c r="AA169" s="2537" t="str">
        <f t="shared" si="71"/>
        <v xml:space="preserve">STATE: ; PDY: ; KKL: ; MHE: ; YNM: </v>
      </c>
      <c r="AB169" s="1903"/>
      <c r="AC169" s="1903"/>
      <c r="AD169" s="2724">
        <f t="shared" si="85"/>
        <v>0</v>
      </c>
      <c r="AE169" s="1903"/>
      <c r="AF169" s="1903"/>
      <c r="AG169" s="1903"/>
      <c r="AH169" s="2724">
        <f t="shared" si="81"/>
        <v>0</v>
      </c>
      <c r="AI169" s="1903"/>
      <c r="AJ169" s="1903"/>
      <c r="AK169" s="1903"/>
      <c r="AL169" s="2724">
        <f t="shared" si="82"/>
        <v>0</v>
      </c>
      <c r="AM169" s="1903"/>
      <c r="AN169" s="1903"/>
      <c r="AO169" s="1903"/>
      <c r="AP169" s="2724">
        <f t="shared" si="83"/>
        <v>0</v>
      </c>
      <c r="AQ169" s="1903"/>
      <c r="AR169" s="1903"/>
      <c r="AS169" s="1903"/>
      <c r="AT169" s="2724">
        <f t="shared" si="84"/>
        <v>0</v>
      </c>
      <c r="AU169" s="2724"/>
      <c r="AV169" s="2724">
        <f t="shared" si="76"/>
        <v>0</v>
      </c>
      <c r="AW169" s="2724">
        <f t="shared" si="77"/>
        <v>0</v>
      </c>
      <c r="AX169" s="2724">
        <f t="shared" si="78"/>
        <v>0</v>
      </c>
      <c r="AY169" s="3346" t="str">
        <f t="shared" si="79"/>
        <v xml:space="preserve">STATE: ; PDY: ; KKL: ; MHE: 0; YNM: </v>
      </c>
      <c r="AZ169" s="3689" t="s">
        <v>3638</v>
      </c>
      <c r="BA169" s="3757" t="s">
        <v>6252</v>
      </c>
    </row>
    <row r="170" spans="1:54" s="2525" customFormat="1" ht="117.75" customHeight="1">
      <c r="A170" s="2517" t="s">
        <v>5005</v>
      </c>
      <c r="B170" s="2531" t="s">
        <v>3640</v>
      </c>
      <c r="C170" s="2531" t="s">
        <v>3639</v>
      </c>
      <c r="D170" s="2582" t="s">
        <v>2332</v>
      </c>
      <c r="E170" s="2545" t="s">
        <v>2333</v>
      </c>
      <c r="F170" s="2543" t="s">
        <v>85</v>
      </c>
      <c r="G170" s="2552" t="s">
        <v>3673</v>
      </c>
      <c r="H170" s="2547"/>
      <c r="I170" s="2547"/>
      <c r="J170" s="3757" t="s">
        <v>6297</v>
      </c>
      <c r="K170" s="2547"/>
      <c r="L170" s="2547"/>
      <c r="M170" s="2547"/>
      <c r="N170" s="2547"/>
      <c r="O170" s="2534">
        <f t="shared" si="66"/>
        <v>591896</v>
      </c>
      <c r="P170" s="2070">
        <f t="shared" si="86"/>
        <v>5.9189600000000002</v>
      </c>
      <c r="Q170" s="1948">
        <f t="shared" si="63"/>
        <v>1</v>
      </c>
      <c r="R170" s="3655">
        <f t="shared" si="87"/>
        <v>5.9189600000000002</v>
      </c>
      <c r="S170" s="4881" t="str">
        <f t="shared" si="67"/>
        <v xml:space="preserve">STATE: TA/DA for programme related tours, Review meetings , purchase of office consumables, purchase &amp; maintenance of computeres and other operational exp's =Rs.5,91,896 /-; PDY: ; KKL: ; MHE: ; YNM: </v>
      </c>
      <c r="T170" s="3101">
        <f>'Abs15. NPCB'!Q41</f>
        <v>0</v>
      </c>
      <c r="U170" s="5591"/>
      <c r="V170" s="2555">
        <f>'Abs15. NPCB'!R41</f>
        <v>0</v>
      </c>
      <c r="W170" s="3095"/>
      <c r="X170" s="3095">
        <f t="shared" si="68"/>
        <v>591896</v>
      </c>
      <c r="Y170" s="3100">
        <f t="shared" si="69"/>
        <v>1</v>
      </c>
      <c r="Z170" s="3100">
        <f t="shared" si="70"/>
        <v>591896</v>
      </c>
      <c r="AA170" s="2537" t="str">
        <f t="shared" si="71"/>
        <v xml:space="preserve">STATE: TA/DA for programme related tours, Review meetings , purchase of office consumables, purchase &amp; maintenance of computeres and other operational exp's =Rs.5,91,896 /-; PDY: ; KKL: ; MHE: ; YNM: </v>
      </c>
      <c r="AB170" s="3100">
        <v>591896</v>
      </c>
      <c r="AC170" s="3100">
        <v>1</v>
      </c>
      <c r="AD170" s="3100">
        <f t="shared" si="85"/>
        <v>591896</v>
      </c>
      <c r="AE170" s="3346" t="s">
        <v>6748</v>
      </c>
      <c r="AF170" s="1903"/>
      <c r="AG170" s="1903"/>
      <c r="AH170" s="2724">
        <f t="shared" si="81"/>
        <v>0</v>
      </c>
      <c r="AI170" s="1903"/>
      <c r="AJ170" s="1903"/>
      <c r="AK170" s="1903"/>
      <c r="AL170" s="2724">
        <f t="shared" si="82"/>
        <v>0</v>
      </c>
      <c r="AM170" s="1903"/>
      <c r="AN170" s="1903"/>
      <c r="AO170" s="1903"/>
      <c r="AP170" s="2724">
        <f t="shared" si="83"/>
        <v>0</v>
      </c>
      <c r="AQ170" s="1903"/>
      <c r="AR170" s="1903"/>
      <c r="AS170" s="1903"/>
      <c r="AT170" s="2724">
        <f t="shared" si="84"/>
        <v>0</v>
      </c>
      <c r="AU170" s="2724"/>
      <c r="AV170" s="2724">
        <f t="shared" si="76"/>
        <v>591896</v>
      </c>
      <c r="AW170" s="2724">
        <f t="shared" si="77"/>
        <v>1</v>
      </c>
      <c r="AX170" s="2724">
        <f t="shared" si="78"/>
        <v>591896</v>
      </c>
      <c r="AY170" s="3346" t="str">
        <f t="shared" si="79"/>
        <v xml:space="preserve">STATE: TA/DA for programme related tours, Review meetings , purchase of office consumables, purchase &amp; maintenance of computeres and other operational exp's =Rs.5,91,896 /-; PDY: ; KKL: ; MHE: 0; YNM: </v>
      </c>
      <c r="AZ170" s="3689" t="s">
        <v>3640</v>
      </c>
      <c r="BA170" s="3757" t="s">
        <v>6297</v>
      </c>
      <c r="BB170" s="4977" t="s">
        <v>8164</v>
      </c>
    </row>
    <row r="171" spans="1:54" s="2525" customFormat="1" ht="30">
      <c r="A171" s="2517" t="s">
        <v>5007</v>
      </c>
      <c r="B171" s="2531" t="s">
        <v>3642</v>
      </c>
      <c r="C171" s="2531" t="s">
        <v>3641</v>
      </c>
      <c r="D171" s="2538" t="s">
        <v>2334</v>
      </c>
      <c r="E171" s="2535" t="s">
        <v>2335</v>
      </c>
      <c r="F171" s="2543" t="s">
        <v>85</v>
      </c>
      <c r="G171" s="2542" t="s">
        <v>3663</v>
      </c>
      <c r="H171" s="2536"/>
      <c r="I171" s="2536"/>
      <c r="J171" s="3757" t="s">
        <v>6276</v>
      </c>
      <c r="K171" s="2536"/>
      <c r="L171" s="2536"/>
      <c r="M171" s="2536"/>
      <c r="N171" s="2536"/>
      <c r="O171" s="2534">
        <f t="shared" si="66"/>
        <v>30000</v>
      </c>
      <c r="P171" s="2070">
        <f t="shared" si="86"/>
        <v>0.3</v>
      </c>
      <c r="Q171" s="1948">
        <f t="shared" si="63"/>
        <v>1</v>
      </c>
      <c r="R171" s="2591">
        <f t="shared" si="87"/>
        <v>0.3</v>
      </c>
      <c r="S171" s="4881">
        <f t="shared" si="67"/>
        <v>0</v>
      </c>
      <c r="T171" s="3101">
        <f>'Abs18. NTCP'!Q35</f>
        <v>0</v>
      </c>
      <c r="U171" s="5591"/>
      <c r="V171" s="2555">
        <f>'Abs18. NTCP'!R35</f>
        <v>0</v>
      </c>
      <c r="W171" s="3095"/>
      <c r="X171" s="3095">
        <f t="shared" si="68"/>
        <v>30000</v>
      </c>
      <c r="Y171" s="3100">
        <f t="shared" si="69"/>
        <v>1</v>
      </c>
      <c r="Z171" s="3100">
        <f t="shared" si="70"/>
        <v>30000</v>
      </c>
      <c r="AA171" s="2537"/>
      <c r="AB171" s="2724">
        <v>30000</v>
      </c>
      <c r="AC171" s="2724">
        <v>1</v>
      </c>
      <c r="AD171" s="2724">
        <f t="shared" si="85"/>
        <v>30000</v>
      </c>
      <c r="AE171" s="1876" t="s">
        <v>7035</v>
      </c>
      <c r="AF171" s="1903"/>
      <c r="AG171" s="1903"/>
      <c r="AH171" s="2724">
        <f t="shared" si="81"/>
        <v>0</v>
      </c>
      <c r="AI171" s="1903"/>
      <c r="AJ171" s="1903"/>
      <c r="AK171" s="1903"/>
      <c r="AL171" s="2724">
        <f t="shared" si="82"/>
        <v>0</v>
      </c>
      <c r="AM171" s="1903"/>
      <c r="AN171" s="1903"/>
      <c r="AO171" s="1903"/>
      <c r="AP171" s="2724">
        <f t="shared" si="83"/>
        <v>0</v>
      </c>
      <c r="AQ171" s="1903"/>
      <c r="AR171" s="1903"/>
      <c r="AS171" s="1903"/>
      <c r="AT171" s="2724">
        <f t="shared" si="84"/>
        <v>0</v>
      </c>
      <c r="AU171" s="2724"/>
      <c r="AV171" s="2724">
        <f t="shared" si="76"/>
        <v>30000</v>
      </c>
      <c r="AW171" s="2724">
        <f t="shared" si="77"/>
        <v>1</v>
      </c>
      <c r="AX171" s="2724">
        <f t="shared" si="78"/>
        <v>30000</v>
      </c>
      <c r="AY171" s="3346" t="str">
        <f t="shared" si="79"/>
        <v xml:space="preserve">STATE: Purchase of printer to STCC; PDY: ; KKL: ; MHE: 0; YNM: </v>
      </c>
      <c r="AZ171" s="3689" t="s">
        <v>3642</v>
      </c>
      <c r="BA171" s="3757" t="s">
        <v>6276</v>
      </c>
      <c r="BB171" s="4977" t="s">
        <v>8171</v>
      </c>
    </row>
    <row r="172" spans="1:54" s="2553" customFormat="1" ht="45">
      <c r="A172" s="2515" t="s">
        <v>4809</v>
      </c>
      <c r="B172" s="2531" t="s">
        <v>3644</v>
      </c>
      <c r="C172" s="2531" t="s">
        <v>3643</v>
      </c>
      <c r="D172" s="2531" t="s">
        <v>2336</v>
      </c>
      <c r="E172" s="2531" t="s">
        <v>2337</v>
      </c>
      <c r="F172" s="2532"/>
      <c r="G172" s="2544"/>
      <c r="H172" s="2547"/>
      <c r="I172" s="2533"/>
      <c r="J172" s="3757" t="s">
        <v>6212</v>
      </c>
      <c r="K172" s="2533"/>
      <c r="L172" s="2533"/>
      <c r="M172" s="2533"/>
      <c r="N172" s="2533"/>
      <c r="O172" s="2534">
        <f t="shared" si="66"/>
        <v>0</v>
      </c>
      <c r="P172" s="1894"/>
      <c r="Q172" s="1948">
        <f t="shared" si="63"/>
        <v>0</v>
      </c>
      <c r="R172" s="3096">
        <f>R173</f>
        <v>0</v>
      </c>
      <c r="S172" s="4881">
        <f t="shared" si="67"/>
        <v>0</v>
      </c>
      <c r="T172" s="3097"/>
      <c r="U172" s="5591"/>
      <c r="V172" s="3098">
        <f>V173</f>
        <v>0</v>
      </c>
      <c r="W172" s="3102"/>
      <c r="X172" s="3095">
        <f t="shared" si="68"/>
        <v>0</v>
      </c>
      <c r="Y172" s="3100">
        <f t="shared" si="69"/>
        <v>0</v>
      </c>
      <c r="Z172" s="3096">
        <f>Z173</f>
        <v>0</v>
      </c>
      <c r="AA172" s="2537"/>
      <c r="AB172" s="1903"/>
      <c r="AC172" s="1903"/>
      <c r="AD172" s="1894">
        <f>AD173</f>
        <v>0</v>
      </c>
      <c r="AE172" s="1903"/>
      <c r="AF172" s="1903"/>
      <c r="AG172" s="1903"/>
      <c r="AH172" s="1894">
        <f>AH173</f>
        <v>0</v>
      </c>
      <c r="AI172" s="1903"/>
      <c r="AJ172" s="1903"/>
      <c r="AK172" s="1903"/>
      <c r="AL172" s="1894">
        <f>AL173</f>
        <v>0</v>
      </c>
      <c r="AM172" s="1903"/>
      <c r="AN172" s="1903"/>
      <c r="AO172" s="1903"/>
      <c r="AP172" s="1894">
        <f>AP173</f>
        <v>0</v>
      </c>
      <c r="AQ172" s="1903"/>
      <c r="AR172" s="1903"/>
      <c r="AS172" s="1903"/>
      <c r="AT172" s="1894">
        <f>AT173</f>
        <v>0</v>
      </c>
      <c r="AU172" s="2724"/>
      <c r="AV172" s="1894">
        <f>AV173</f>
        <v>0</v>
      </c>
      <c r="AW172" s="2724"/>
      <c r="AX172" s="2724"/>
      <c r="AY172" s="3346"/>
      <c r="AZ172" s="3689" t="s">
        <v>3644</v>
      </c>
      <c r="BA172" s="3757" t="s">
        <v>6212</v>
      </c>
    </row>
    <row r="173" spans="1:54" s="2553" customFormat="1" ht="31.5">
      <c r="A173" s="2515" t="s">
        <v>5165</v>
      </c>
      <c r="B173" s="2531" t="s">
        <v>3906</v>
      </c>
      <c r="C173" s="2531" t="s">
        <v>3645</v>
      </c>
      <c r="D173" s="2544" t="s">
        <v>2338</v>
      </c>
      <c r="E173" s="2552" t="s">
        <v>1208</v>
      </c>
      <c r="F173" s="2543" t="s">
        <v>85</v>
      </c>
      <c r="G173" s="2552" t="s">
        <v>3665</v>
      </c>
      <c r="H173" s="2547"/>
      <c r="I173" s="2547"/>
      <c r="J173" s="3758" t="s">
        <v>6268</v>
      </c>
      <c r="K173" s="2547"/>
      <c r="L173" s="2547"/>
      <c r="M173" s="2547"/>
      <c r="N173" s="2547"/>
      <c r="O173" s="2534">
        <f t="shared" si="66"/>
        <v>0</v>
      </c>
      <c r="P173" s="2070">
        <f>O173/100000</f>
        <v>0</v>
      </c>
      <c r="Q173" s="1948">
        <f t="shared" si="63"/>
        <v>0</v>
      </c>
      <c r="R173" s="3655">
        <f>P173*Q173</f>
        <v>0</v>
      </c>
      <c r="S173" s="4881" t="str">
        <f t="shared" si="67"/>
        <v xml:space="preserve">STATE: ; PDY: ; KKL: ; MHE: ; YNM: </v>
      </c>
      <c r="T173" s="3101">
        <f>'Abs19. NPCDCS'!Q71</f>
        <v>0</v>
      </c>
      <c r="U173" s="5591"/>
      <c r="V173" s="2555">
        <f>'Abs19. NPCDCS'!R71</f>
        <v>0</v>
      </c>
      <c r="W173" s="3102"/>
      <c r="X173" s="3095">
        <f t="shared" si="68"/>
        <v>0</v>
      </c>
      <c r="Y173" s="3100">
        <f t="shared" si="69"/>
        <v>0</v>
      </c>
      <c r="Z173" s="3100">
        <f t="shared" si="70"/>
        <v>0</v>
      </c>
      <c r="AA173" s="2537" t="str">
        <f t="shared" si="71"/>
        <v xml:space="preserve">STATE: ; PDY: ; KKL: ; MHE: ; YNM: </v>
      </c>
      <c r="AB173" s="1903"/>
      <c r="AC173" s="1903"/>
      <c r="AD173" s="2724">
        <f t="shared" si="85"/>
        <v>0</v>
      </c>
      <c r="AE173" s="1903"/>
      <c r="AF173" s="1903"/>
      <c r="AG173" s="1903"/>
      <c r="AH173" s="2724">
        <f t="shared" si="81"/>
        <v>0</v>
      </c>
      <c r="AI173" s="1903"/>
      <c r="AJ173" s="1903"/>
      <c r="AK173" s="1903"/>
      <c r="AL173" s="2724">
        <f t="shared" si="82"/>
        <v>0</v>
      </c>
      <c r="AM173" s="1903"/>
      <c r="AN173" s="1903"/>
      <c r="AO173" s="1903"/>
      <c r="AP173" s="2724">
        <f t="shared" si="83"/>
        <v>0</v>
      </c>
      <c r="AQ173" s="1903"/>
      <c r="AR173" s="1903"/>
      <c r="AS173" s="1903"/>
      <c r="AT173" s="2724">
        <f t="shared" si="84"/>
        <v>0</v>
      </c>
      <c r="AU173" s="2724"/>
      <c r="AV173" s="2724">
        <f t="shared" si="76"/>
        <v>0</v>
      </c>
      <c r="AW173" s="2724">
        <f t="shared" si="77"/>
        <v>0</v>
      </c>
      <c r="AX173" s="2724">
        <f t="shared" si="78"/>
        <v>0</v>
      </c>
      <c r="AY173" s="3346" t="str">
        <f t="shared" si="79"/>
        <v xml:space="preserve">STATE: ; PDY: ; KKL: ; MHE: 0; YNM: </v>
      </c>
      <c r="AZ173" s="3689" t="s">
        <v>3906</v>
      </c>
      <c r="BA173" s="3758" t="s">
        <v>6268</v>
      </c>
    </row>
    <row r="174" spans="1:54" s="2553" customFormat="1" ht="45">
      <c r="A174" s="2515" t="s">
        <v>4807</v>
      </c>
      <c r="B174" s="2531" t="s">
        <v>3646</v>
      </c>
      <c r="C174" s="2531" t="s">
        <v>3647</v>
      </c>
      <c r="D174" s="2531" t="s">
        <v>2339</v>
      </c>
      <c r="E174" s="2531" t="s">
        <v>5159</v>
      </c>
      <c r="F174" s="2532"/>
      <c r="G174" s="2544"/>
      <c r="H174" s="2547"/>
      <c r="I174" s="2533"/>
      <c r="J174" s="3757" t="s">
        <v>6212</v>
      </c>
      <c r="K174" s="2533"/>
      <c r="L174" s="2533"/>
      <c r="M174" s="2533"/>
      <c r="N174" s="2533"/>
      <c r="O174" s="2534">
        <f t="shared" si="66"/>
        <v>0</v>
      </c>
      <c r="P174" s="1894"/>
      <c r="Q174" s="1948">
        <f t="shared" si="63"/>
        <v>0</v>
      </c>
      <c r="R174" s="3096">
        <f>R175+R176</f>
        <v>0</v>
      </c>
      <c r="S174" s="4881"/>
      <c r="T174" s="3097"/>
      <c r="U174" s="5591"/>
      <c r="V174" s="3098">
        <f>V175+V176</f>
        <v>0</v>
      </c>
      <c r="W174" s="3102"/>
      <c r="X174" s="3095"/>
      <c r="Y174" s="3100"/>
      <c r="Z174" s="3096">
        <f>Z175+Z176</f>
        <v>0</v>
      </c>
      <c r="AA174" s="2537"/>
      <c r="AB174" s="1903"/>
      <c r="AC174" s="1903"/>
      <c r="AD174" s="1894">
        <f>AD175+AD176</f>
        <v>0</v>
      </c>
      <c r="AE174" s="1903"/>
      <c r="AF174" s="1903"/>
      <c r="AG174" s="1903"/>
      <c r="AH174" s="1894">
        <f>AH175+AH176</f>
        <v>0</v>
      </c>
      <c r="AI174" s="1903"/>
      <c r="AJ174" s="1903"/>
      <c r="AK174" s="1903"/>
      <c r="AL174" s="1894">
        <f>AL175+AL176</f>
        <v>0</v>
      </c>
      <c r="AM174" s="1903"/>
      <c r="AN174" s="1903"/>
      <c r="AO174" s="1903"/>
      <c r="AP174" s="1894">
        <f>AP175+AP176</f>
        <v>0</v>
      </c>
      <c r="AQ174" s="1903"/>
      <c r="AR174" s="1903"/>
      <c r="AS174" s="1903"/>
      <c r="AT174" s="1894">
        <f>AT175+AT176</f>
        <v>0</v>
      </c>
      <c r="AU174" s="2724"/>
      <c r="AV174" s="1894">
        <f>AV175+AV176</f>
        <v>0</v>
      </c>
      <c r="AW174" s="2724"/>
      <c r="AX174" s="2724"/>
      <c r="AY174" s="3346"/>
      <c r="AZ174" s="3689" t="s">
        <v>3646</v>
      </c>
      <c r="BA174" s="3757" t="s">
        <v>6212</v>
      </c>
    </row>
    <row r="175" spans="1:54" s="2525" customFormat="1" ht="31.5">
      <c r="A175" s="2517" t="s">
        <v>5166</v>
      </c>
      <c r="B175" s="2531" t="s">
        <v>4417</v>
      </c>
      <c r="C175" s="2531" t="s">
        <v>3648</v>
      </c>
      <c r="D175" s="2556" t="s">
        <v>2341</v>
      </c>
      <c r="E175" s="2542" t="s">
        <v>1208</v>
      </c>
      <c r="F175" s="2543" t="s">
        <v>85</v>
      </c>
      <c r="G175" s="2542" t="s">
        <v>3665</v>
      </c>
      <c r="H175" s="2536"/>
      <c r="I175" s="2536"/>
      <c r="J175" s="3758" t="s">
        <v>6268</v>
      </c>
      <c r="K175" s="2536"/>
      <c r="L175" s="2536"/>
      <c r="M175" s="2536"/>
      <c r="N175" s="2536"/>
      <c r="O175" s="2534">
        <f t="shared" si="66"/>
        <v>0</v>
      </c>
      <c r="P175" s="2070">
        <f>O175/100000</f>
        <v>0</v>
      </c>
      <c r="Q175" s="1948">
        <f t="shared" si="63"/>
        <v>0</v>
      </c>
      <c r="R175" s="2591">
        <f>P175*Q175</f>
        <v>0</v>
      </c>
      <c r="S175" s="4881" t="str">
        <f t="shared" si="67"/>
        <v xml:space="preserve">STATE: ; PDY: ; KKL: ; MHE: ; YNM: </v>
      </c>
      <c r="T175" s="3101">
        <f>'Abs19. NPCDCS'!Q72</f>
        <v>0</v>
      </c>
      <c r="U175" s="5591"/>
      <c r="V175" s="2555">
        <f>'Abs19. NPCDCS'!R72</f>
        <v>0</v>
      </c>
      <c r="W175" s="3095"/>
      <c r="X175" s="3095">
        <f t="shared" si="68"/>
        <v>0</v>
      </c>
      <c r="Y175" s="3100">
        <f t="shared" si="69"/>
        <v>0</v>
      </c>
      <c r="Z175" s="3100">
        <f t="shared" si="70"/>
        <v>0</v>
      </c>
      <c r="AA175" s="2537" t="str">
        <f t="shared" si="71"/>
        <v xml:space="preserve">STATE: ; PDY: ; KKL: ; MHE: ; YNM: </v>
      </c>
      <c r="AB175" s="2477"/>
      <c r="AC175" s="2477"/>
      <c r="AD175" s="4312">
        <f>AB175*AC175</f>
        <v>0</v>
      </c>
      <c r="AE175" s="2585"/>
      <c r="AF175" s="2477"/>
      <c r="AG175" s="2477"/>
      <c r="AH175" s="2477">
        <f>AF175*AG175</f>
        <v>0</v>
      </c>
      <c r="AI175" s="2477"/>
      <c r="AJ175" s="2477"/>
      <c r="AK175" s="2477"/>
      <c r="AL175" s="2477">
        <f>AJ175*AK175</f>
        <v>0</v>
      </c>
      <c r="AM175" s="2477"/>
      <c r="AN175" s="2477"/>
      <c r="AO175" s="2477"/>
      <c r="AP175" s="2477">
        <f>AN175*AO175</f>
        <v>0</v>
      </c>
      <c r="AQ175" s="2477"/>
      <c r="AR175" s="2477"/>
      <c r="AS175" s="2477"/>
      <c r="AT175" s="2477">
        <f>AR175*AS175</f>
        <v>0</v>
      </c>
      <c r="AU175" s="2477"/>
      <c r="AV175" s="2724">
        <f t="shared" si="76"/>
        <v>0</v>
      </c>
      <c r="AW175" s="2724">
        <f t="shared" si="77"/>
        <v>0</v>
      </c>
      <c r="AX175" s="2724">
        <f t="shared" si="78"/>
        <v>0</v>
      </c>
      <c r="AY175" s="3346" t="str">
        <f t="shared" si="79"/>
        <v xml:space="preserve">STATE: ; PDY: ; KKL: ; MHE: 0; YNM: </v>
      </c>
      <c r="AZ175" s="3689" t="s">
        <v>4417</v>
      </c>
      <c r="BA175" s="3758" t="s">
        <v>6268</v>
      </c>
    </row>
    <row r="176" spans="1:54" s="2525" customFormat="1" ht="31.5">
      <c r="A176" s="2517" t="s">
        <v>5167</v>
      </c>
      <c r="B176" s="2531" t="s">
        <v>4418</v>
      </c>
      <c r="C176" s="2531" t="s">
        <v>3649</v>
      </c>
      <c r="D176" s="2556" t="s">
        <v>2342</v>
      </c>
      <c r="E176" s="2542" t="s">
        <v>2343</v>
      </c>
      <c r="F176" s="2543" t="s">
        <v>85</v>
      </c>
      <c r="G176" s="2542" t="s">
        <v>3665</v>
      </c>
      <c r="H176" s="2536"/>
      <c r="I176" s="2536"/>
      <c r="J176" s="3757" t="s">
        <v>6269</v>
      </c>
      <c r="K176" s="2536"/>
      <c r="L176" s="2536"/>
      <c r="M176" s="2536"/>
      <c r="N176" s="2536"/>
      <c r="O176" s="2534">
        <f t="shared" si="66"/>
        <v>0</v>
      </c>
      <c r="P176" s="2070">
        <f>O176/100000</f>
        <v>0</v>
      </c>
      <c r="Q176" s="1948">
        <f t="shared" si="63"/>
        <v>0</v>
      </c>
      <c r="R176" s="2591">
        <f>P176*Q176</f>
        <v>0</v>
      </c>
      <c r="S176" s="4881" t="str">
        <f t="shared" si="67"/>
        <v xml:space="preserve">STATE: ; PDY: ; KKL: ; MHE: ; YNM: </v>
      </c>
      <c r="T176" s="3101">
        <f>'Abs19. NPCDCS'!Q73</f>
        <v>0</v>
      </c>
      <c r="U176" s="5591"/>
      <c r="V176" s="2555">
        <f>'Abs19. NPCDCS'!R73</f>
        <v>0</v>
      </c>
      <c r="W176" s="3095"/>
      <c r="X176" s="3095">
        <f t="shared" si="68"/>
        <v>0</v>
      </c>
      <c r="Y176" s="3100">
        <f t="shared" si="69"/>
        <v>0</v>
      </c>
      <c r="Z176" s="3100">
        <f t="shared" si="70"/>
        <v>0</v>
      </c>
      <c r="AA176" s="2537" t="str">
        <f t="shared" si="71"/>
        <v xml:space="preserve">STATE: ; PDY: ; KKL: ; MHE: ; YNM: </v>
      </c>
      <c r="AB176" s="1903"/>
      <c r="AC176" s="1903"/>
      <c r="AD176" s="2724">
        <f t="shared" si="85"/>
        <v>0</v>
      </c>
      <c r="AE176" s="1903"/>
      <c r="AF176" s="1903"/>
      <c r="AG176" s="1903"/>
      <c r="AH176" s="2724">
        <f t="shared" si="81"/>
        <v>0</v>
      </c>
      <c r="AI176" s="1903"/>
      <c r="AJ176" s="1903"/>
      <c r="AK176" s="1903"/>
      <c r="AL176" s="2724">
        <f t="shared" si="82"/>
        <v>0</v>
      </c>
      <c r="AM176" s="1903"/>
      <c r="AN176" s="1903"/>
      <c r="AO176" s="1903"/>
      <c r="AP176" s="2724">
        <f t="shared" si="83"/>
        <v>0</v>
      </c>
      <c r="AQ176" s="1903"/>
      <c r="AR176" s="1903"/>
      <c r="AS176" s="1903"/>
      <c r="AT176" s="2724">
        <f t="shared" si="84"/>
        <v>0</v>
      </c>
      <c r="AU176" s="2724"/>
      <c r="AV176" s="2724">
        <f t="shared" si="76"/>
        <v>0</v>
      </c>
      <c r="AW176" s="2724">
        <f t="shared" si="77"/>
        <v>0</v>
      </c>
      <c r="AX176" s="2724">
        <f t="shared" si="78"/>
        <v>0</v>
      </c>
      <c r="AY176" s="3346" t="str">
        <f t="shared" si="79"/>
        <v xml:space="preserve">STATE: ; PDY: ; KKL: ; MHE: 0; YNM: </v>
      </c>
      <c r="AZ176" s="3689" t="s">
        <v>4418</v>
      </c>
      <c r="BA176" s="3757" t="s">
        <v>6269</v>
      </c>
    </row>
    <row r="177" spans="1:53" s="2525" customFormat="1" ht="45">
      <c r="A177" s="2517" t="s">
        <v>5008</v>
      </c>
      <c r="B177" s="2531" t="s">
        <v>4419</v>
      </c>
      <c r="C177" s="2556"/>
      <c r="D177" s="2544"/>
      <c r="E177" s="2542" t="s">
        <v>3907</v>
      </c>
      <c r="F177" s="1886" t="s">
        <v>70</v>
      </c>
      <c r="G177" s="2542" t="s">
        <v>3321</v>
      </c>
      <c r="H177" s="2554"/>
      <c r="I177" s="2536"/>
      <c r="J177" s="3757" t="s">
        <v>6212</v>
      </c>
      <c r="K177" s="2536"/>
      <c r="L177" s="2536"/>
      <c r="M177" s="2536"/>
      <c r="N177" s="2536"/>
      <c r="O177" s="2534">
        <f t="shared" si="66"/>
        <v>0</v>
      </c>
      <c r="P177" s="2070">
        <f>O177/100000</f>
        <v>0</v>
      </c>
      <c r="Q177" s="1948">
        <f t="shared" si="63"/>
        <v>0</v>
      </c>
      <c r="R177" s="2591">
        <f>P177*Q177</f>
        <v>0</v>
      </c>
      <c r="S177" s="4881" t="str">
        <f t="shared" si="67"/>
        <v xml:space="preserve">STATE: ; PDY: ; KKL: ; MHE: ; YNM: </v>
      </c>
      <c r="T177" s="3099"/>
      <c r="U177" s="5591"/>
      <c r="V177" s="2573"/>
      <c r="W177" s="3095"/>
      <c r="X177" s="3095">
        <f t="shared" si="68"/>
        <v>0</v>
      </c>
      <c r="Y177" s="3100">
        <f t="shared" si="69"/>
        <v>0</v>
      </c>
      <c r="Z177" s="3100">
        <f t="shared" si="70"/>
        <v>0</v>
      </c>
      <c r="AA177" s="2537" t="str">
        <f t="shared" si="71"/>
        <v xml:space="preserve">STATE: ; PDY: ; KKL: ; MHE: ; YNM: </v>
      </c>
      <c r="AB177" s="1903"/>
      <c r="AC177" s="1903"/>
      <c r="AD177" s="2724">
        <f t="shared" si="85"/>
        <v>0</v>
      </c>
      <c r="AE177" s="1903"/>
      <c r="AF177" s="1903"/>
      <c r="AG177" s="1903"/>
      <c r="AH177" s="2724">
        <f t="shared" si="81"/>
        <v>0</v>
      </c>
      <c r="AI177" s="1903"/>
      <c r="AJ177" s="1903"/>
      <c r="AK177" s="1903"/>
      <c r="AL177" s="2724">
        <f t="shared" si="82"/>
        <v>0</v>
      </c>
      <c r="AM177" s="1903"/>
      <c r="AN177" s="1903"/>
      <c r="AO177" s="1903"/>
      <c r="AP177" s="2724">
        <f t="shared" si="83"/>
        <v>0</v>
      </c>
      <c r="AQ177" s="1903"/>
      <c r="AR177" s="1903"/>
      <c r="AS177" s="1903"/>
      <c r="AT177" s="2724">
        <f t="shared" si="84"/>
        <v>0</v>
      </c>
      <c r="AU177" s="2724"/>
      <c r="AV177" s="2724">
        <f t="shared" si="76"/>
        <v>0</v>
      </c>
      <c r="AW177" s="2724">
        <f t="shared" si="77"/>
        <v>0</v>
      </c>
      <c r="AX177" s="2724">
        <f t="shared" si="78"/>
        <v>0</v>
      </c>
      <c r="AY177" s="3346" t="str">
        <f t="shared" si="79"/>
        <v xml:space="preserve">STATE: ; PDY: ; KKL: ; MHE: 0; YNM: </v>
      </c>
      <c r="AZ177" s="3689" t="s">
        <v>4419</v>
      </c>
      <c r="BA177" s="3757" t="s">
        <v>6212</v>
      </c>
    </row>
    <row r="178" spans="1:53">
      <c r="AE178" s="3754"/>
    </row>
    <row r="179" spans="1:53">
      <c r="AE179" s="3754"/>
    </row>
    <row r="180" spans="1:53">
      <c r="AE180" s="3754"/>
    </row>
    <row r="181" spans="1:53">
      <c r="AE181" s="3754"/>
    </row>
    <row r="182" spans="1:53">
      <c r="AE182" s="3754"/>
    </row>
    <row r="183" spans="1:53">
      <c r="AE183" s="3754"/>
    </row>
    <row r="184" spans="1:53">
      <c r="AE184" s="3754"/>
    </row>
    <row r="185" spans="1:53">
      <c r="AE185" s="3754"/>
    </row>
    <row r="186" spans="1:53">
      <c r="AE186" s="3754"/>
    </row>
    <row r="187" spans="1:53">
      <c r="AE187" s="3754"/>
    </row>
    <row r="188" spans="1:53">
      <c r="AE188" s="3754"/>
    </row>
    <row r="189" spans="1:53">
      <c r="AE189" s="3754"/>
    </row>
    <row r="190" spans="1:53">
      <c r="AE190" s="3754"/>
    </row>
    <row r="191" spans="1:53">
      <c r="AE191" s="3754"/>
    </row>
    <row r="192" spans="1:53">
      <c r="AE192" s="3754"/>
    </row>
    <row r="193" spans="31:31">
      <c r="AE193" s="3754"/>
    </row>
    <row r="194" spans="31:31">
      <c r="AE194" s="3754"/>
    </row>
    <row r="195" spans="31:31">
      <c r="AE195" s="3754"/>
    </row>
    <row r="196" spans="31:31">
      <c r="AE196" s="3754"/>
    </row>
    <row r="197" spans="31:31">
      <c r="AE197" s="3754"/>
    </row>
    <row r="198" spans="31:31">
      <c r="AE198" s="3754"/>
    </row>
    <row r="199" spans="31:31">
      <c r="AE199" s="3754"/>
    </row>
    <row r="200" spans="31:31">
      <c r="AE200" s="3754"/>
    </row>
    <row r="201" spans="31:31">
      <c r="AE201" s="3754"/>
    </row>
    <row r="202" spans="31:31">
      <c r="AE202" s="3754"/>
    </row>
    <row r="203" spans="31:31">
      <c r="AE203" s="3754"/>
    </row>
    <row r="204" spans="31:31">
      <c r="AE204" s="3754"/>
    </row>
    <row r="205" spans="31:31">
      <c r="AE205" s="3754"/>
    </row>
    <row r="206" spans="31:31">
      <c r="AE206" s="3754"/>
    </row>
    <row r="207" spans="31:31">
      <c r="AE207" s="3754"/>
    </row>
    <row r="208" spans="31:31">
      <c r="AE208" s="3754"/>
    </row>
    <row r="209" spans="31:31">
      <c r="AE209" s="3754"/>
    </row>
    <row r="210" spans="31:31">
      <c r="AE210" s="3754"/>
    </row>
    <row r="211" spans="31:31">
      <c r="AE211" s="3754"/>
    </row>
  </sheetData>
  <sheetProtection formatCells="0" formatColumns="0" formatRows="0" autoFilter="0"/>
  <protectedRanges>
    <protectedRange password="FD7E" sqref="Q7:Q177" name="Range2"/>
    <protectedRange password="FD7E" sqref="H8:I18 O7:O177 K8:N18" name="Range1"/>
  </protectedRanges>
  <autoFilter ref="A4:BE177">
    <filterColumn colId="1" showButton="0"/>
    <filterColumn colId="2" showButton="0"/>
    <filterColumn colId="51" showButton="0"/>
  </autoFilter>
  <mergeCells count="18">
    <mergeCell ref="AZ4:BA4"/>
    <mergeCell ref="AR3:AU3"/>
    <mergeCell ref="AV3:AX3"/>
    <mergeCell ref="X3:AA3"/>
    <mergeCell ref="AB3:AE3"/>
    <mergeCell ref="AF3:AI3"/>
    <mergeCell ref="AJ3:AM3"/>
    <mergeCell ref="AN3:AQ3"/>
    <mergeCell ref="A3:A4"/>
    <mergeCell ref="A1:D1"/>
    <mergeCell ref="U6:U177"/>
    <mergeCell ref="N3:S3"/>
    <mergeCell ref="T3:V3"/>
    <mergeCell ref="E3:E4"/>
    <mergeCell ref="F3:F4"/>
    <mergeCell ref="G3:G4"/>
    <mergeCell ref="H3:M3"/>
    <mergeCell ref="B3:D4"/>
  </mergeCells>
  <phoneticPr fontId="38" type="noConversion"/>
  <printOptions horizontalCentered="1"/>
  <pageMargins left="0.7" right="0.7" top="0.75" bottom="0.75" header="0.3" footer="0.3"/>
  <pageSetup paperSize="8" scale="11" fitToHeight="100" orientation="landscape" r:id="rId1"/>
</worksheet>
</file>

<file path=xl/worksheets/sheet33.xml><?xml version="1.0" encoding="utf-8"?>
<worksheet xmlns="http://schemas.openxmlformats.org/spreadsheetml/2006/main" xmlns:r="http://schemas.openxmlformats.org/officeDocument/2006/relationships">
  <sheetPr codeName="Sheet40"/>
  <dimension ref="A1:BB39"/>
  <sheetViews>
    <sheetView view="pageBreakPreview" zoomScale="70" zoomScaleNormal="90" zoomScaleSheetLayoutView="70" workbookViewId="0">
      <pane xSplit="5" ySplit="6" topLeftCell="AP13" activePane="bottomRight" state="frozen"/>
      <selection pane="topRight" activeCell="F1" sqref="F1"/>
      <selection pane="bottomLeft" activeCell="A7" sqref="A7"/>
      <selection pane="bottomRight" activeCell="AY11" sqref="AY11"/>
    </sheetView>
  </sheetViews>
  <sheetFormatPr defaultColWidth="8.7109375" defaultRowHeight="32.25" customHeight="1"/>
  <cols>
    <col min="1" max="1" width="17" style="465" customWidth="1"/>
    <col min="2" max="2" width="18.140625" style="465" hidden="1" customWidth="1"/>
    <col min="3" max="3" width="59.42578125" style="465" customWidth="1"/>
    <col min="4" max="4" width="13.7109375" style="555" customWidth="1"/>
    <col min="5" max="5" width="20.85546875" style="555" hidden="1" customWidth="1"/>
    <col min="6" max="6" width="20.85546875" style="555" customWidth="1"/>
    <col min="7" max="7" width="16.42578125" style="465" hidden="1" customWidth="1"/>
    <col min="8" max="8" width="22.7109375" style="465" hidden="1" customWidth="1"/>
    <col min="9" max="9" width="10.85546875" style="465" hidden="1" customWidth="1"/>
    <col min="10" max="10" width="14.140625" style="465" hidden="1" customWidth="1"/>
    <col min="11" max="11" width="14.42578125" style="465" hidden="1" customWidth="1"/>
    <col min="12" max="12" width="11.85546875" style="465" hidden="1" customWidth="1"/>
    <col min="13" max="13" width="10.5703125" style="465" hidden="1" customWidth="1"/>
    <col min="14" max="14" width="19.140625" style="556" customWidth="1"/>
    <col min="15" max="15" width="15.140625" style="465" customWidth="1"/>
    <col min="16" max="16" width="13.7109375" style="557" customWidth="1"/>
    <col min="17" max="17" width="71.5703125" style="558" customWidth="1"/>
    <col min="18" max="18" width="35.42578125" style="558" customWidth="1"/>
    <col min="19" max="19" width="13.7109375" style="557" customWidth="1"/>
    <col min="20" max="20" width="8.7109375" style="465" customWidth="1"/>
    <col min="21" max="21" width="17.85546875" style="465" customWidth="1"/>
    <col min="22" max="22" width="14.85546875" style="465" customWidth="1"/>
    <col min="23" max="23" width="23" style="465" customWidth="1"/>
    <col min="24" max="24" width="66.42578125" style="465" customWidth="1"/>
    <col min="25" max="25" width="11.5703125" style="465" customWidth="1"/>
    <col min="26" max="26" width="16.42578125" style="465" customWidth="1"/>
    <col min="27" max="27" width="20.140625" style="465" customWidth="1"/>
    <col min="28" max="28" width="41.85546875" style="465" customWidth="1"/>
    <col min="29" max="29" width="24.5703125" style="465" customWidth="1"/>
    <col min="30" max="30" width="24.28515625" style="465" customWidth="1"/>
    <col min="31" max="31" width="23" style="465" customWidth="1"/>
    <col min="32" max="32" width="33.28515625" style="465" customWidth="1"/>
    <col min="33" max="33" width="13.7109375" style="465" customWidth="1"/>
    <col min="34" max="34" width="9" style="465" customWidth="1"/>
    <col min="35" max="35" width="20.140625" style="465" customWidth="1"/>
    <col min="36" max="36" width="33.42578125" style="465" customWidth="1"/>
    <col min="37" max="37" width="9.85546875" style="465" customWidth="1"/>
    <col min="38" max="38" width="9" style="465" customWidth="1"/>
    <col min="39" max="39" width="20.140625" style="465" customWidth="1"/>
    <col min="40" max="40" width="32.140625" style="465" customWidth="1"/>
    <col min="41" max="41" width="9.85546875" style="465" customWidth="1"/>
    <col min="42" max="42" width="9" style="465" customWidth="1"/>
    <col min="43" max="43" width="20" style="465" customWidth="1"/>
    <col min="44" max="44" width="36.5703125" style="465" customWidth="1"/>
    <col min="45" max="45" width="23" style="465" customWidth="1"/>
    <col min="46" max="46" width="11.28515625" style="465" customWidth="1"/>
    <col min="47" max="47" width="17.85546875" style="465" customWidth="1"/>
    <col min="48" max="48" width="72.85546875" style="465" customWidth="1"/>
    <col min="49" max="49" width="11.5703125" style="465" customWidth="1"/>
    <col min="50" max="50" width="44.5703125" style="465" customWidth="1"/>
    <col min="51" max="51" width="12.5703125" style="465" customWidth="1"/>
    <col min="52" max="53" width="12.42578125" style="465" customWidth="1"/>
    <col min="54" max="54" width="15.28515625" style="465" customWidth="1"/>
    <col min="55" max="16384" width="8.7109375" style="465"/>
  </cols>
  <sheetData>
    <row r="1" spans="1:54" s="1747" customFormat="1" ht="32.25" customHeight="1">
      <c r="A1" s="5498" t="s">
        <v>2669</v>
      </c>
      <c r="B1" s="5498"/>
      <c r="C1" s="5498"/>
      <c r="D1" s="2132"/>
      <c r="E1" s="5255" t="s">
        <v>4691</v>
      </c>
      <c r="F1" s="3743"/>
      <c r="G1" s="5281" t="s">
        <v>4689</v>
      </c>
      <c r="H1" s="5281"/>
      <c r="I1" s="5281"/>
      <c r="J1" s="5281"/>
      <c r="K1" s="5281"/>
      <c r="L1" s="5281"/>
      <c r="M1" s="5281"/>
      <c r="N1" s="5281"/>
      <c r="O1" s="5281"/>
      <c r="P1" s="5282" t="s">
        <v>70</v>
      </c>
      <c r="Q1" s="5282"/>
      <c r="R1" s="5282"/>
      <c r="S1" s="5282"/>
      <c r="T1" s="5282"/>
      <c r="U1" s="5282"/>
      <c r="V1" s="5282"/>
      <c r="W1" s="5282"/>
      <c r="X1" s="5282"/>
      <c r="Y1" s="5282"/>
      <c r="Z1" s="5282"/>
      <c r="AA1" s="5282"/>
      <c r="AB1" s="5282"/>
      <c r="AC1" s="5282"/>
      <c r="AD1" s="5282"/>
      <c r="AE1" s="5282"/>
      <c r="AF1" s="5282"/>
      <c r="AG1" s="5282"/>
      <c r="AH1" s="5282"/>
      <c r="AI1" s="5282"/>
      <c r="AJ1" s="5283" t="s">
        <v>4345</v>
      </c>
      <c r="AK1" s="5283"/>
      <c r="AL1" s="5283"/>
      <c r="AM1" s="5283"/>
      <c r="AN1" s="5283"/>
      <c r="AO1" s="5283"/>
      <c r="AP1" s="5283"/>
      <c r="AQ1" s="5491" t="s">
        <v>85</v>
      </c>
      <c r="AR1" s="5491"/>
      <c r="AS1" s="5491"/>
      <c r="AT1" s="5491"/>
      <c r="AU1" s="5491"/>
      <c r="AV1" s="5491"/>
      <c r="AW1" s="5491"/>
      <c r="AX1" s="5491"/>
      <c r="AY1" s="5491"/>
      <c r="AZ1" s="5491"/>
      <c r="BA1" s="5491"/>
      <c r="BB1" s="5491"/>
    </row>
    <row r="2" spans="1:54" s="2592" customFormat="1" ht="32.25" customHeight="1">
      <c r="A2" s="5594" t="str">
        <f>HYPERLINK("#Index!A4", "Index Pg")</f>
        <v>Index Pg</v>
      </c>
      <c r="B2" s="2080" t="str">
        <f>HYPERLINK("#'Summary of Abstracts'!A2", "Summary of Abst.")</f>
        <v>Summary of Abst.</v>
      </c>
      <c r="C2" s="2127"/>
      <c r="D2" s="2132"/>
      <c r="E2" s="5255"/>
      <c r="F2" s="3743"/>
      <c r="G2" s="1617" t="s">
        <v>118</v>
      </c>
      <c r="H2" s="1617" t="s">
        <v>131</v>
      </c>
      <c r="I2" s="1617" t="s">
        <v>91</v>
      </c>
      <c r="J2" s="1617" t="s">
        <v>4687</v>
      </c>
      <c r="K2" s="1617" t="s">
        <v>96</v>
      </c>
      <c r="L2" s="1618" t="s">
        <v>4052</v>
      </c>
      <c r="M2" s="1619" t="s">
        <v>4688</v>
      </c>
      <c r="N2" s="1617" t="s">
        <v>4692</v>
      </c>
      <c r="O2" s="1619" t="s">
        <v>208</v>
      </c>
      <c r="P2" s="1621" t="s">
        <v>4344</v>
      </c>
      <c r="Q2" s="1621" t="s">
        <v>3838</v>
      </c>
      <c r="R2" s="1621" t="s">
        <v>4701</v>
      </c>
      <c r="S2" s="1621" t="s">
        <v>4698</v>
      </c>
      <c r="T2" s="1621" t="s">
        <v>4699</v>
      </c>
      <c r="U2" s="1621" t="s">
        <v>4700</v>
      </c>
      <c r="V2" s="1621" t="s">
        <v>4702</v>
      </c>
      <c r="W2" s="1621" t="s">
        <v>4677</v>
      </c>
      <c r="X2" s="1621" t="s">
        <v>4703</v>
      </c>
      <c r="Y2" s="1621" t="s">
        <v>33</v>
      </c>
      <c r="Z2" s="1621" t="s">
        <v>4704</v>
      </c>
      <c r="AA2" s="1621" t="s">
        <v>4705</v>
      </c>
      <c r="AB2" s="1621" t="s">
        <v>4695</v>
      </c>
      <c r="AC2" s="1621" t="s">
        <v>740</v>
      </c>
      <c r="AD2" s="1621" t="s">
        <v>4696</v>
      </c>
      <c r="AE2" s="1621" t="s">
        <v>4697</v>
      </c>
      <c r="AF2" s="1621" t="s">
        <v>2374</v>
      </c>
      <c r="AG2" s="1621" t="s">
        <v>4706</v>
      </c>
      <c r="AH2" s="1621" t="s">
        <v>3837</v>
      </c>
      <c r="AI2" s="1621" t="s">
        <v>307</v>
      </c>
      <c r="AJ2" s="1783" t="s">
        <v>293</v>
      </c>
      <c r="AK2" s="1783" t="s">
        <v>114</v>
      </c>
      <c r="AL2" s="1783" t="s">
        <v>146</v>
      </c>
      <c r="AM2" s="1783" t="s">
        <v>4656</v>
      </c>
      <c r="AN2" s="1783" t="s">
        <v>3306</v>
      </c>
      <c r="AO2" s="1783" t="s">
        <v>3976</v>
      </c>
      <c r="AP2" s="1783" t="s">
        <v>4527</v>
      </c>
      <c r="AQ2" s="2230" t="s">
        <v>86</v>
      </c>
      <c r="AR2" s="2230" t="s">
        <v>150</v>
      </c>
      <c r="AS2" s="2230" t="s">
        <v>399</v>
      </c>
      <c r="AT2" s="2230" t="s">
        <v>152</v>
      </c>
      <c r="AU2" s="2230" t="s">
        <v>415</v>
      </c>
      <c r="AV2" s="2230" t="s">
        <v>4581</v>
      </c>
      <c r="AW2" s="2230" t="s">
        <v>4111</v>
      </c>
      <c r="AX2" s="2230" t="s">
        <v>312</v>
      </c>
      <c r="AY2" s="2230" t="s">
        <v>314</v>
      </c>
      <c r="AZ2" s="2230" t="s">
        <v>1032</v>
      </c>
      <c r="BA2" s="2230" t="s">
        <v>1018</v>
      </c>
      <c r="BB2" s="2230" t="s">
        <v>4690</v>
      </c>
    </row>
    <row r="3" spans="1:54" s="2592" customFormat="1" ht="32.25" customHeight="1">
      <c r="A3" s="5594"/>
      <c r="B3" s="2609" t="str">
        <f>HYPERLINK("#'Budget Summary I'!A1:AL1", "Budget Summary I")</f>
        <v>Budget Summary I</v>
      </c>
      <c r="C3" s="1625" t="s">
        <v>4582</v>
      </c>
      <c r="D3" s="2132"/>
      <c r="E3" s="2610">
        <f>S7</f>
        <v>0</v>
      </c>
      <c r="F3" s="2610"/>
      <c r="G3" s="1627"/>
      <c r="H3" s="1627"/>
      <c r="I3" s="1627"/>
      <c r="J3" s="1627"/>
      <c r="K3" s="1627"/>
      <c r="L3" s="1628"/>
      <c r="M3" s="1627"/>
      <c r="N3" s="1627"/>
      <c r="O3" s="1628"/>
      <c r="P3" s="2135">
        <f>S10+S11</f>
        <v>0</v>
      </c>
      <c r="Q3" s="1628"/>
      <c r="R3" s="1628"/>
      <c r="S3" s="1628"/>
      <c r="T3" s="1628"/>
      <c r="U3" s="1628"/>
      <c r="V3" s="1628">
        <f>S14</f>
        <v>0</v>
      </c>
      <c r="W3" s="1628"/>
      <c r="X3" s="1628"/>
      <c r="Y3" s="1628"/>
      <c r="Z3" s="1628"/>
      <c r="AA3" s="1628"/>
      <c r="AB3" s="1628">
        <f>S16</f>
        <v>0</v>
      </c>
      <c r="AC3" s="1628"/>
      <c r="AD3" s="1628"/>
      <c r="AE3" s="1628"/>
      <c r="AF3" s="1628">
        <f>S12+S17</f>
        <v>0</v>
      </c>
      <c r="AG3" s="1628">
        <f>S13</f>
        <v>0</v>
      </c>
      <c r="AH3" s="1628"/>
      <c r="AI3" s="1628">
        <f>S15</f>
        <v>0</v>
      </c>
      <c r="AJ3" s="1628"/>
      <c r="AK3" s="1628"/>
      <c r="AL3" s="1628"/>
      <c r="AM3" s="1628"/>
      <c r="AN3" s="1628"/>
      <c r="AO3" s="1628"/>
      <c r="AP3" s="1628"/>
      <c r="AQ3" s="1628">
        <f>S8</f>
        <v>0</v>
      </c>
      <c r="AR3" s="1628"/>
      <c r="AS3" s="1628"/>
      <c r="AT3" s="1628"/>
      <c r="AU3" s="1628"/>
      <c r="AV3" s="1628"/>
      <c r="AW3" s="1628"/>
      <c r="AX3" s="1628"/>
      <c r="AY3" s="1628"/>
      <c r="AZ3" s="1628"/>
      <c r="BA3" s="1628"/>
      <c r="BB3" s="1628"/>
    </row>
    <row r="4" spans="1:54" s="2592" customFormat="1" ht="32.25" customHeight="1">
      <c r="A4" s="5594"/>
      <c r="B4" s="2609" t="str">
        <f>HYPERLINK("#'Budget Summary II'!A3:B5", "Budget Summary II")</f>
        <v>Budget Summary II</v>
      </c>
      <c r="C4" s="1625" t="s">
        <v>4583</v>
      </c>
      <c r="D4" s="2132"/>
      <c r="E4" s="2610">
        <f>P7</f>
        <v>44.290000000000006</v>
      </c>
      <c r="F4" s="2610"/>
      <c r="G4" s="1627"/>
      <c r="H4" s="1627"/>
      <c r="I4" s="1627"/>
      <c r="J4" s="1627"/>
      <c r="K4" s="1627"/>
      <c r="L4" s="1628"/>
      <c r="M4" s="1627"/>
      <c r="N4" s="1627"/>
      <c r="O4" s="1628"/>
      <c r="P4" s="1628">
        <f>P10+P11</f>
        <v>44.290000000000006</v>
      </c>
      <c r="Q4" s="1628"/>
      <c r="R4" s="1628"/>
      <c r="S4" s="1628"/>
      <c r="T4" s="1628"/>
      <c r="U4" s="1628"/>
      <c r="V4" s="1628">
        <f>P14</f>
        <v>0</v>
      </c>
      <c r="W4" s="1628"/>
      <c r="X4" s="1628"/>
      <c r="Y4" s="1628"/>
      <c r="Z4" s="1628"/>
      <c r="AA4" s="1628"/>
      <c r="AB4" s="1628">
        <f>P16</f>
        <v>0</v>
      </c>
      <c r="AC4" s="1628"/>
      <c r="AD4" s="1628"/>
      <c r="AE4" s="1628"/>
      <c r="AF4" s="1628">
        <f>P12+P17</f>
        <v>0</v>
      </c>
      <c r="AG4" s="1628">
        <f>P13</f>
        <v>0</v>
      </c>
      <c r="AH4" s="1628"/>
      <c r="AI4" s="1628">
        <f>P15</f>
        <v>0</v>
      </c>
      <c r="AJ4" s="1628"/>
      <c r="AK4" s="1628"/>
      <c r="AL4" s="1628"/>
      <c r="AM4" s="1628"/>
      <c r="AN4" s="1628"/>
      <c r="AO4" s="1628"/>
      <c r="AP4" s="1628"/>
      <c r="AQ4" s="1628">
        <f>P8</f>
        <v>0</v>
      </c>
      <c r="AR4" s="1628"/>
      <c r="AS4" s="1628"/>
      <c r="AT4" s="1628"/>
      <c r="AU4" s="1628"/>
      <c r="AV4" s="1628"/>
      <c r="AW4" s="1628"/>
      <c r="AX4" s="1628"/>
      <c r="AY4" s="1628"/>
      <c r="AZ4" s="1628"/>
      <c r="BA4" s="1628"/>
      <c r="BB4" s="1628"/>
    </row>
    <row r="5" spans="1:54" s="2593" customFormat="1" ht="32.25" customHeight="1">
      <c r="A5" s="5249" t="s">
        <v>53</v>
      </c>
      <c r="B5" s="5249" t="s">
        <v>54</v>
      </c>
      <c r="C5" s="5249" t="s">
        <v>55</v>
      </c>
      <c r="D5" s="5249" t="s">
        <v>56</v>
      </c>
      <c r="E5" s="5249" t="s">
        <v>57</v>
      </c>
      <c r="F5" s="3742"/>
      <c r="G5" s="5248" t="s">
        <v>7692</v>
      </c>
      <c r="H5" s="5248"/>
      <c r="I5" s="5248"/>
      <c r="J5" s="5248"/>
      <c r="K5" s="5248"/>
      <c r="L5" s="5248" t="s">
        <v>7689</v>
      </c>
      <c r="M5" s="5248"/>
      <c r="N5" s="5248"/>
      <c r="O5" s="5248"/>
      <c r="P5" s="5248"/>
      <c r="Q5" s="5248"/>
      <c r="R5" s="5249" t="s">
        <v>4643</v>
      </c>
      <c r="S5" s="5249"/>
      <c r="U5" s="5277" t="s">
        <v>5743</v>
      </c>
      <c r="V5" s="5277"/>
      <c r="W5" s="5277"/>
      <c r="X5" s="5277"/>
      <c r="Y5" s="5266" t="s">
        <v>5744</v>
      </c>
      <c r="Z5" s="5266"/>
      <c r="AA5" s="5266"/>
      <c r="AB5" s="5266"/>
      <c r="AC5" s="5267" t="s">
        <v>5745</v>
      </c>
      <c r="AD5" s="5267"/>
      <c r="AE5" s="5267"/>
      <c r="AF5" s="5267"/>
      <c r="AG5" s="5268" t="s">
        <v>5746</v>
      </c>
      <c r="AH5" s="5268"/>
      <c r="AI5" s="5268"/>
      <c r="AJ5" s="5268"/>
      <c r="AK5" s="5269" t="s">
        <v>5747</v>
      </c>
      <c r="AL5" s="5269"/>
      <c r="AM5" s="5269"/>
      <c r="AN5" s="5269"/>
      <c r="AO5" s="5270" t="s">
        <v>5748</v>
      </c>
      <c r="AP5" s="5270"/>
      <c r="AQ5" s="5270"/>
      <c r="AR5" s="5270"/>
      <c r="AS5" s="5266" t="s">
        <v>5749</v>
      </c>
      <c r="AT5" s="5266"/>
      <c r="AU5" s="5266"/>
      <c r="AV5" s="1798"/>
      <c r="AW5" s="5262" t="s">
        <v>53</v>
      </c>
      <c r="AX5" s="5595"/>
    </row>
    <row r="6" spans="1:54" s="2594" customFormat="1" ht="62.25" customHeight="1">
      <c r="A6" s="5249"/>
      <c r="B6" s="5249"/>
      <c r="C6" s="5249"/>
      <c r="D6" s="5249"/>
      <c r="E6" s="5249"/>
      <c r="F6" s="3742"/>
      <c r="G6" s="1630" t="s">
        <v>4604</v>
      </c>
      <c r="H6" s="1630" t="s">
        <v>4611</v>
      </c>
      <c r="I6" s="1630" t="s">
        <v>4605</v>
      </c>
      <c r="J6" s="1630" t="s">
        <v>4612</v>
      </c>
      <c r="K6" s="1630" t="s">
        <v>2527</v>
      </c>
      <c r="L6" s="1631" t="s">
        <v>58</v>
      </c>
      <c r="M6" s="1631" t="s">
        <v>59</v>
      </c>
      <c r="N6" s="1632" t="s">
        <v>60</v>
      </c>
      <c r="O6" s="1631" t="s">
        <v>61</v>
      </c>
      <c r="P6" s="1676" t="s">
        <v>62</v>
      </c>
      <c r="Q6" s="1631" t="s">
        <v>5545</v>
      </c>
      <c r="R6" s="1633" t="s">
        <v>2529</v>
      </c>
      <c r="S6" s="1788" t="s">
        <v>4644</v>
      </c>
      <c r="U6" s="1777" t="s">
        <v>5750</v>
      </c>
      <c r="V6" s="1777" t="s">
        <v>61</v>
      </c>
      <c r="W6" s="1777" t="s">
        <v>5751</v>
      </c>
      <c r="X6" s="1778" t="s">
        <v>5752</v>
      </c>
      <c r="Y6" s="1779" t="s">
        <v>5750</v>
      </c>
      <c r="Z6" s="1779" t="s">
        <v>61</v>
      </c>
      <c r="AA6" s="1777" t="s">
        <v>5751</v>
      </c>
      <c r="AB6" s="1778" t="s">
        <v>5752</v>
      </c>
      <c r="AC6" s="1779" t="s">
        <v>5750</v>
      </c>
      <c r="AD6" s="1779" t="s">
        <v>61</v>
      </c>
      <c r="AE6" s="1777" t="s">
        <v>5751</v>
      </c>
      <c r="AF6" s="1778" t="s">
        <v>5752</v>
      </c>
      <c r="AG6" s="1779" t="s">
        <v>5750</v>
      </c>
      <c r="AH6" s="1779" t="s">
        <v>61</v>
      </c>
      <c r="AI6" s="1777" t="s">
        <v>5751</v>
      </c>
      <c r="AJ6" s="1778" t="s">
        <v>5752</v>
      </c>
      <c r="AK6" s="1779" t="s">
        <v>5750</v>
      </c>
      <c r="AL6" s="1779" t="s">
        <v>61</v>
      </c>
      <c r="AM6" s="1777" t="s">
        <v>5751</v>
      </c>
      <c r="AN6" s="1778" t="s">
        <v>5752</v>
      </c>
      <c r="AO6" s="1779" t="s">
        <v>5750</v>
      </c>
      <c r="AP6" s="1779" t="s">
        <v>61</v>
      </c>
      <c r="AQ6" s="1777" t="s">
        <v>5751</v>
      </c>
      <c r="AR6" s="1778" t="s">
        <v>5752</v>
      </c>
      <c r="AS6" s="1777" t="s">
        <v>5751</v>
      </c>
      <c r="AT6" s="1781" t="s">
        <v>5753</v>
      </c>
      <c r="AU6" s="1777" t="s">
        <v>5754</v>
      </c>
      <c r="AV6" s="1711" t="s">
        <v>5752</v>
      </c>
      <c r="AW6" s="5596"/>
      <c r="AX6" s="5597"/>
    </row>
    <row r="7" spans="1:54" s="1747" customFormat="1" ht="54" customHeight="1">
      <c r="A7" s="1635">
        <v>17</v>
      </c>
      <c r="B7" s="1636"/>
      <c r="C7" s="1635" t="s">
        <v>2774</v>
      </c>
      <c r="D7" s="1681"/>
      <c r="E7" s="1681"/>
      <c r="F7" s="772"/>
      <c r="G7" s="1635"/>
      <c r="H7" s="1635"/>
      <c r="I7" s="1635"/>
      <c r="J7" s="1635"/>
      <c r="K7" s="1635"/>
      <c r="L7" s="1635"/>
      <c r="M7" s="1635"/>
      <c r="N7" s="1638"/>
      <c r="O7" s="1635"/>
      <c r="P7" s="1684">
        <f>SUM(P8:P9)+SUM(P12:P17)</f>
        <v>44.290000000000006</v>
      </c>
      <c r="Q7" s="1635"/>
      <c r="R7" s="1635"/>
      <c r="S7" s="1684">
        <f>SUM(S8:S9)+SUM(S12:S17)</f>
        <v>0</v>
      </c>
      <c r="U7" s="1711"/>
      <c r="V7" s="1711"/>
      <c r="W7" s="1684">
        <f>SUM(W8:W9)+SUM(W12:W17)</f>
        <v>4429000</v>
      </c>
      <c r="X7" s="1780"/>
      <c r="Y7" s="1711"/>
      <c r="Z7" s="1711"/>
      <c r="AA7" s="1684">
        <f>SUM(AA8:AA9)+SUM(AA12:AA17)</f>
        <v>894000</v>
      </c>
      <c r="AB7" s="1711"/>
      <c r="AC7" s="1711"/>
      <c r="AD7" s="1711"/>
      <c r="AE7" s="1684">
        <f>SUM(AE8:AE9)+SUM(AE12:AE17)</f>
        <v>2310000</v>
      </c>
      <c r="AF7" s="1711"/>
      <c r="AG7" s="1711"/>
      <c r="AH7" s="1711"/>
      <c r="AI7" s="1684">
        <f>SUM(AI8:AI9)+SUM(AI12:AI17)</f>
        <v>910000</v>
      </c>
      <c r="AJ7" s="1711"/>
      <c r="AK7" s="1711"/>
      <c r="AL7" s="1711"/>
      <c r="AM7" s="1684">
        <f>SUM(AM8:AM9)+SUM(AM12:AM17)</f>
        <v>140000</v>
      </c>
      <c r="AN7" s="1711"/>
      <c r="AO7" s="1711"/>
      <c r="AP7" s="1711"/>
      <c r="AQ7" s="1684">
        <f>SUM(AQ8:AQ9)+SUM(AQ12:AQ17)</f>
        <v>175000</v>
      </c>
      <c r="AR7" s="1711"/>
      <c r="AS7" s="1684">
        <f>SUM(AS8:AS9)+SUM(AS12:AS17)</f>
        <v>4429000</v>
      </c>
      <c r="AT7" s="1711"/>
      <c r="AU7" s="1711"/>
      <c r="AV7" s="1780"/>
      <c r="AW7" s="3656">
        <v>17</v>
      </c>
      <c r="AX7" s="4730"/>
    </row>
    <row r="8" spans="1:54" s="2156" customFormat="1" ht="59.25" customHeight="1">
      <c r="A8" s="2595">
        <v>17.100000000000001</v>
      </c>
      <c r="B8" s="2596" t="s">
        <v>2017</v>
      </c>
      <c r="C8" s="2596" t="s">
        <v>3956</v>
      </c>
      <c r="D8" s="2612" t="s">
        <v>85</v>
      </c>
      <c r="E8" s="2304" t="s">
        <v>86</v>
      </c>
      <c r="F8" s="319" t="s">
        <v>6299</v>
      </c>
      <c r="G8" s="1653"/>
      <c r="H8" s="1653"/>
      <c r="I8" s="1653"/>
      <c r="J8" s="1653"/>
      <c r="K8" s="1653"/>
      <c r="L8" s="1653"/>
      <c r="M8" s="1648">
        <f>U8</f>
        <v>0</v>
      </c>
      <c r="N8" s="1649">
        <f>M8/100000</f>
        <v>0</v>
      </c>
      <c r="O8" s="1648">
        <f>V8</f>
        <v>0</v>
      </c>
      <c r="P8" s="1739">
        <f>O8*N8</f>
        <v>0</v>
      </c>
      <c r="Q8" s="2496" t="str">
        <f>X8</f>
        <v xml:space="preserve">STATE: ; PDY: ; KKL: ; MHE: ; YNM: </v>
      </c>
      <c r="R8" s="1738">
        <f>'Abs15. NPCB'!Q43</f>
        <v>0</v>
      </c>
      <c r="S8" s="1739">
        <f>'Abs15. NPCB'!R43</f>
        <v>0</v>
      </c>
      <c r="U8" s="1666">
        <f>IFERROR(AS8/AT8,0)</f>
        <v>0</v>
      </c>
      <c r="V8" s="1666">
        <f>Z8+AD8+AH8+AL8+AP8</f>
        <v>0</v>
      </c>
      <c r="W8" s="1666">
        <f>U8*V8</f>
        <v>0</v>
      </c>
      <c r="X8" s="1669" t="str">
        <f>"STATE: "&amp;AB8&amp;"; PDY: "&amp;AF8&amp;"; KKL: "&amp;AJ8&amp;"; MHE: "&amp;AN8&amp;"; YNM: "&amp;AR8</f>
        <v xml:space="preserve">STATE: ; PDY: ; KKL: ; MHE: ; YNM: </v>
      </c>
      <c r="Y8" s="1666"/>
      <c r="Z8" s="1666"/>
      <c r="AA8" s="1666">
        <f>Y8*Z8</f>
        <v>0</v>
      </c>
      <c r="AB8" s="1666"/>
      <c r="AC8" s="1666"/>
      <c r="AD8" s="1666"/>
      <c r="AE8" s="1666">
        <f>AC8*AD8</f>
        <v>0</v>
      </c>
      <c r="AF8" s="1666"/>
      <c r="AG8" s="1666"/>
      <c r="AH8" s="1666"/>
      <c r="AI8" s="1666">
        <f>AG8*AH8</f>
        <v>0</v>
      </c>
      <c r="AJ8" s="1666"/>
      <c r="AK8" s="1666"/>
      <c r="AL8" s="1666"/>
      <c r="AM8" s="1666">
        <f>AK8*AL8</f>
        <v>0</v>
      </c>
      <c r="AN8" s="1666"/>
      <c r="AO8" s="1666"/>
      <c r="AP8" s="1666"/>
      <c r="AQ8" s="1666">
        <f>AO8*AP8</f>
        <v>0</v>
      </c>
      <c r="AR8" s="1666"/>
      <c r="AS8" s="1666">
        <f>AA8+AE8+AI8+AM8+AQ8</f>
        <v>0</v>
      </c>
      <c r="AT8" s="1666">
        <f>Z8+AD8+AH8+AL8+AP8</f>
        <v>0</v>
      </c>
      <c r="AU8" s="1666">
        <f>IFERROR((AS8/AT8),0)</f>
        <v>0</v>
      </c>
      <c r="AV8" s="1669" t="str">
        <f>"STATE: "&amp;AB8&amp;"; PDY: "&amp;AF8&amp;"; KKL: "&amp;AJ8&amp;"; MHE: "&amp;AN8&amp;"; YNM: "&amp;AR8</f>
        <v xml:space="preserve">STATE: ; PDY: ; KKL: ; MHE: ; YNM: </v>
      </c>
      <c r="AW8" s="350">
        <v>17.100000000000001</v>
      </c>
      <c r="AX8" s="2156" t="s">
        <v>6299</v>
      </c>
    </row>
    <row r="9" spans="1:54" s="2156" customFormat="1" ht="54.75" customHeight="1">
      <c r="A9" s="2595">
        <v>17.2</v>
      </c>
      <c r="B9" s="1817" t="s">
        <v>2033</v>
      </c>
      <c r="C9" s="1828" t="s">
        <v>3981</v>
      </c>
      <c r="D9" s="1615"/>
      <c r="E9" s="1615"/>
      <c r="F9" s="319"/>
      <c r="G9" s="2597"/>
      <c r="H9" s="2123"/>
      <c r="I9" s="2598"/>
      <c r="J9" s="2598"/>
      <c r="K9" s="2599"/>
      <c r="L9" s="2597"/>
      <c r="M9" s="1648">
        <f t="shared" ref="M9:M17" si="0">U9</f>
        <v>0</v>
      </c>
      <c r="N9" s="2600"/>
      <c r="O9" s="1648">
        <f t="shared" ref="O9:O17" si="1">V9</f>
        <v>0</v>
      </c>
      <c r="P9" s="2601">
        <f>P10+P11</f>
        <v>44.290000000000006</v>
      </c>
      <c r="Q9" s="2496"/>
      <c r="R9" s="2595"/>
      <c r="S9" s="2601">
        <f>S10+S11</f>
        <v>0</v>
      </c>
      <c r="U9" s="1666"/>
      <c r="V9" s="1666"/>
      <c r="W9" s="2601">
        <f>W10+W11</f>
        <v>4429000</v>
      </c>
      <c r="X9" s="1669"/>
      <c r="Y9" s="1666"/>
      <c r="Z9" s="1666"/>
      <c r="AA9" s="2601">
        <f>AA10+AA11</f>
        <v>894000</v>
      </c>
      <c r="AB9" s="1666"/>
      <c r="AC9" s="1666"/>
      <c r="AD9" s="1666"/>
      <c r="AE9" s="2601">
        <f>AE10+AE11</f>
        <v>2310000</v>
      </c>
      <c r="AF9" s="1666"/>
      <c r="AG9" s="1666"/>
      <c r="AH9" s="1666"/>
      <c r="AI9" s="2601">
        <f>AI10+AI11</f>
        <v>910000</v>
      </c>
      <c r="AJ9" s="1666"/>
      <c r="AK9" s="1666"/>
      <c r="AL9" s="1666"/>
      <c r="AM9" s="2601">
        <f>AM10+AM11</f>
        <v>140000</v>
      </c>
      <c r="AN9" s="1666"/>
      <c r="AO9" s="1666"/>
      <c r="AP9" s="1666"/>
      <c r="AQ9" s="2601">
        <f>AQ10+AQ11</f>
        <v>175000</v>
      </c>
      <c r="AR9" s="1666"/>
      <c r="AS9" s="2601">
        <f>AS10+AS11</f>
        <v>4429000</v>
      </c>
      <c r="AT9" s="1666"/>
      <c r="AU9" s="1666"/>
      <c r="AV9" s="1669"/>
      <c r="AW9" s="350">
        <v>17.2</v>
      </c>
    </row>
    <row r="10" spans="1:54" s="2156" customFormat="1" ht="324">
      <c r="A10" s="2602" t="s">
        <v>3979</v>
      </c>
      <c r="B10" s="1817"/>
      <c r="C10" s="1644" t="s">
        <v>3982</v>
      </c>
      <c r="D10" s="1620" t="s">
        <v>70</v>
      </c>
      <c r="E10" s="2304" t="s">
        <v>4344</v>
      </c>
      <c r="F10" s="319" t="s">
        <v>6300</v>
      </c>
      <c r="G10" s="2603"/>
      <c r="H10" s="2152"/>
      <c r="I10" s="2604">
        <v>56.040700000000001</v>
      </c>
      <c r="J10" s="2604"/>
      <c r="K10" s="2605"/>
      <c r="L10" s="2603"/>
      <c r="M10" s="1648">
        <f t="shared" si="0"/>
        <v>38470.588235294119</v>
      </c>
      <c r="N10" s="1649">
        <f t="shared" ref="N10:N17" si="2">M10/100000</f>
        <v>0.38470588235294118</v>
      </c>
      <c r="O10" s="1648">
        <f t="shared" si="1"/>
        <v>102</v>
      </c>
      <c r="P10" s="1739">
        <f t="shared" ref="P10:P17" si="3">O10*N10</f>
        <v>39.24</v>
      </c>
      <c r="Q10" s="2496" t="str">
        <f t="shared" ref="Q10:Q17" si="4">X10</f>
        <v xml:space="preserve">STATE: For HUB: Rs.2500/Month for monthly internet connectivity expenses= Rs.30,000; Rs.3000*6Specialist*4days/month*12m= Rs.8,64,000 (Rs.3000 for Specialist on daily remuneration basis; Moday- Cardiology, Tuesday &amp; Friday - NCD (DM &amp; HT); Wednesday- Gynaecology; Thursday- Pediatric; Saturday- Orthopedics) (Total- 8,94,000); PDY: Recurring cost (for monthly internet connectivity expenses)- PDY- 51 SC+15 Rural PHC=66 centre x Rs.2,500/month x 12 Months= Rs.19,80,000; KKL: Recurring cost-KKL- 17 SC+9 Rural PHC=26 centre x Rs.2,500/month x 12 Months= Rs.7,80,000 ; MHE: Recurring cost-MHE- 4 SC x Rs.2,500/month x 12 Months= Rs.1,20,000 ; YNM: Recurring cost-YNM- 5 SC x Rs.2,500/month x 12 Months= Rs.1,50,000 </v>
      </c>
      <c r="R10" s="1738">
        <f>'Abs6. CPHC'!Q35</f>
        <v>0</v>
      </c>
      <c r="S10" s="1739">
        <f>'Abs6. CPHC'!R35</f>
        <v>0</v>
      </c>
      <c r="U10" s="1666">
        <f>IFERROR(AS10/AT10,0)</f>
        <v>38470.588235294119</v>
      </c>
      <c r="V10" s="1666">
        <f>Z10+AD10+AH10+AL10+AP10</f>
        <v>102</v>
      </c>
      <c r="W10" s="1666">
        <f>U10*V10</f>
        <v>3924000</v>
      </c>
      <c r="X10" s="1669" t="str">
        <f>"STATE: "&amp;AB10&amp;"; PDY: "&amp;AF10&amp;"; KKL: "&amp;AJ10&amp;"; MHE: "&amp;AN10&amp;"; YNM: "&amp;AR10</f>
        <v xml:space="preserve">STATE: For HUB: Rs.2500/Month for monthly internet connectivity expenses= Rs.30,000; Rs.3000*6Specialist*4days/month*12m= Rs.8,64,000 (Rs.3000 for Specialist on daily remuneration basis; Moday- Cardiology, Tuesday &amp; Friday - NCD (DM &amp; HT); Wednesday- Gynaecology; Thursday- Pediatric; Saturday- Orthopedics) (Total- 8,94,000); PDY: Recurring cost (for monthly internet connectivity expenses)- PDY- 51 SC+15 Rural PHC=66 centre x Rs.2,500/month x 12 Months= Rs.19,80,000; KKL: Recurring cost-KKL- 17 SC+9 Rural PHC=26 centre x Rs.2,500/month x 12 Months= Rs.7,80,000 ; MHE: Recurring cost-MHE- 4 SC x Rs.2,500/month x 12 Months= Rs.1,20,000 ; YNM: Recurring cost-YNM- 5 SC x Rs.2,500/month x 12 Months= Rs.1,50,000 </v>
      </c>
      <c r="Y10" s="1768">
        <v>894000</v>
      </c>
      <c r="Z10" s="4723">
        <v>1</v>
      </c>
      <c r="AA10" s="1769">
        <f>Y10*Z10</f>
        <v>894000</v>
      </c>
      <c r="AB10" s="4724" t="s">
        <v>7324</v>
      </c>
      <c r="AC10" s="1768">
        <v>30000</v>
      </c>
      <c r="AD10" s="4725">
        <v>66</v>
      </c>
      <c r="AE10" s="1769">
        <f>AC10*AD10</f>
        <v>1980000</v>
      </c>
      <c r="AF10" s="4726" t="s">
        <v>7325</v>
      </c>
      <c r="AG10" s="1768">
        <v>30000</v>
      </c>
      <c r="AH10" s="1768">
        <v>26</v>
      </c>
      <c r="AI10" s="1769">
        <f>AG10*AH10</f>
        <v>780000</v>
      </c>
      <c r="AJ10" s="4726" t="s">
        <v>7326</v>
      </c>
      <c r="AK10" s="1768">
        <v>30000</v>
      </c>
      <c r="AL10" s="1768">
        <v>4</v>
      </c>
      <c r="AM10" s="1769">
        <f>AK10*AL10</f>
        <v>120000</v>
      </c>
      <c r="AN10" s="4726" t="s">
        <v>7327</v>
      </c>
      <c r="AO10" s="1768">
        <v>30000</v>
      </c>
      <c r="AP10" s="1768">
        <v>5</v>
      </c>
      <c r="AQ10" s="1769">
        <f>AO10*AP10</f>
        <v>150000</v>
      </c>
      <c r="AR10" s="4726" t="s">
        <v>7328</v>
      </c>
      <c r="AS10" s="1666">
        <f>AA10+AE10+AI10+AM10+AQ10</f>
        <v>3924000</v>
      </c>
      <c r="AT10" s="1666">
        <f>Z10+AD10+AH10+AL10+AP10</f>
        <v>102</v>
      </c>
      <c r="AU10" s="1666">
        <f>IFERROR((AS10/AT10),0)</f>
        <v>38470.588235294119</v>
      </c>
      <c r="AV10" s="1669" t="str">
        <f>"STATE: "&amp;AB10&amp;"; PDY: "&amp;AF10&amp;"; KKL: "&amp;AJ10&amp;"; MHE: "&amp;AN10&amp;"; YNM: "&amp;AR10</f>
        <v xml:space="preserve">STATE: For HUB: Rs.2500/Month for monthly internet connectivity expenses= Rs.30,000; Rs.3000*6Specialist*4days/month*12m= Rs.8,64,000 (Rs.3000 for Specialist on daily remuneration basis; Moday- Cardiology, Tuesday &amp; Friday - NCD (DM &amp; HT); Wednesday- Gynaecology; Thursday- Pediatric; Saturday- Orthopedics) (Total- 8,94,000); PDY: Recurring cost (for monthly internet connectivity expenses)- PDY- 51 SC+15 Rural PHC=66 centre x Rs.2,500/month x 12 Months= Rs.19,80,000; KKL: Recurring cost-KKL- 17 SC+9 Rural PHC=26 centre x Rs.2,500/month x 12 Months= Rs.7,80,000 ; MHE: Recurring cost-MHE- 4 SC x Rs.2,500/month x 12 Months= Rs.1,20,000 ; YNM: Recurring cost-YNM- 5 SC x Rs.2,500/month x 12 Months= Rs.1,50,000 </v>
      </c>
      <c r="AW10" s="2602" t="s">
        <v>3979</v>
      </c>
      <c r="AX10" s="2156" t="s">
        <v>6300</v>
      </c>
      <c r="AY10" s="5020" t="s">
        <v>8102</v>
      </c>
    </row>
    <row r="11" spans="1:54" s="2156" customFormat="1" ht="133.5" customHeight="1">
      <c r="A11" s="2602" t="s">
        <v>3980</v>
      </c>
      <c r="B11" s="1817"/>
      <c r="C11" s="1644" t="s">
        <v>6943</v>
      </c>
      <c r="D11" s="1620" t="s">
        <v>70</v>
      </c>
      <c r="E11" s="2304" t="s">
        <v>4344</v>
      </c>
      <c r="F11" s="319"/>
      <c r="G11" s="2603"/>
      <c r="H11" s="2152"/>
      <c r="I11" s="2604"/>
      <c r="J11" s="2604"/>
      <c r="K11" s="2605"/>
      <c r="L11" s="2603"/>
      <c r="M11" s="1648">
        <f t="shared" si="0"/>
        <v>5000</v>
      </c>
      <c r="N11" s="1649">
        <f t="shared" si="2"/>
        <v>0.05</v>
      </c>
      <c r="O11" s="1648">
        <f t="shared" si="1"/>
        <v>101</v>
      </c>
      <c r="P11" s="1739">
        <f t="shared" si="3"/>
        <v>5.0500000000000007</v>
      </c>
      <c r="Q11" s="2496" t="str">
        <f t="shared" si="4"/>
        <v>STATE: ; PDY: Recurring cost- SC- 51 + Rural PHC-15 (Total -66 Centres) Rs.5,000 * 66 centre= Rs.3,50,000; KKL: Recurring cost- SC- 17 + Rural PHC-9 (Total -26 Centres) Rs.5,000 * 26 centre= Rs.1,30,000; MHE: Recurring cost- SC- 4* Rs.5,000 = Rs.20,000; YNM: Recurring cost- Rs.5,000 * 5 SC= Rs.25,000</v>
      </c>
      <c r="R11" s="1738">
        <f>'Abs6. CPHC'!Q36</f>
        <v>0</v>
      </c>
      <c r="S11" s="1739">
        <f>'Abs6. CPHC'!R36</f>
        <v>0</v>
      </c>
      <c r="U11" s="1666">
        <f t="shared" ref="U11:U17" si="5">IFERROR(AS11/AT11,0)</f>
        <v>5000</v>
      </c>
      <c r="V11" s="1666">
        <f t="shared" ref="V11:V17" si="6">Z11+AD11+AH11+AL11+AP11</f>
        <v>101</v>
      </c>
      <c r="W11" s="1666">
        <f t="shared" ref="W11:W17" si="7">U11*V11</f>
        <v>505000</v>
      </c>
      <c r="X11" s="1669" t="str">
        <f t="shared" ref="X11:X17" si="8">"STATE: "&amp;AB11&amp;"; PDY: "&amp;AF11&amp;"; KKL: "&amp;AJ11&amp;"; MHE: "&amp;AN11&amp;"; YNM: "&amp;AR11</f>
        <v>STATE: ; PDY: Recurring cost- SC- 51 + Rural PHC-15 (Total -66 Centres) Rs.5,000 * 66 centre= Rs.3,50,000; KKL: Recurring cost- SC- 17 + Rural PHC-9 (Total -26 Centres) Rs.5,000 * 26 centre= Rs.1,30,000; MHE: Recurring cost- SC- 4* Rs.5,000 = Rs.20,000; YNM: Recurring cost- Rs.5,000 * 5 SC= Rs.25,000</v>
      </c>
      <c r="Y11" s="1666"/>
      <c r="Z11" s="1666"/>
      <c r="AA11" s="1666">
        <f t="shared" ref="AA11:AA17" si="9">Y11*Z11</f>
        <v>0</v>
      </c>
      <c r="AB11" s="1666"/>
      <c r="AC11" s="4725">
        <v>5000</v>
      </c>
      <c r="AD11" s="4725">
        <v>66</v>
      </c>
      <c r="AE11" s="1666">
        <f t="shared" ref="AE11:AE17" si="10">AC11*AD11</f>
        <v>330000</v>
      </c>
      <c r="AF11" s="4727" t="s">
        <v>7329</v>
      </c>
      <c r="AG11" s="4725">
        <v>5000</v>
      </c>
      <c r="AH11" s="4725">
        <v>26</v>
      </c>
      <c r="AI11" s="1666">
        <f t="shared" ref="AI11:AI17" si="11">AG11*AH11</f>
        <v>130000</v>
      </c>
      <c r="AJ11" s="4727" t="s">
        <v>7330</v>
      </c>
      <c r="AK11" s="4725">
        <v>5000</v>
      </c>
      <c r="AL11" s="4725">
        <v>4</v>
      </c>
      <c r="AM11" s="1666">
        <f t="shared" ref="AM11:AM17" si="12">AK11*AL11</f>
        <v>20000</v>
      </c>
      <c r="AN11" s="4727" t="s">
        <v>7331</v>
      </c>
      <c r="AO11" s="4725">
        <v>5000</v>
      </c>
      <c r="AP11" s="4725">
        <v>5</v>
      </c>
      <c r="AQ11" s="1666">
        <f t="shared" ref="AQ11:AQ17" si="13">AO11*AP11</f>
        <v>25000</v>
      </c>
      <c r="AR11" s="4727" t="s">
        <v>7332</v>
      </c>
      <c r="AS11" s="1666">
        <f t="shared" ref="AS11:AS17" si="14">AA11+AE11+AI11+AM11+AQ11</f>
        <v>505000</v>
      </c>
      <c r="AT11" s="1666">
        <f t="shared" ref="AT11:AT17" si="15">Z11+AD11+AH11+AL11+AP11</f>
        <v>101</v>
      </c>
      <c r="AU11" s="1666">
        <f t="shared" ref="AU11:AU17" si="16">IFERROR((AS11/AT11),0)</f>
        <v>5000</v>
      </c>
      <c r="AV11" s="1669" t="str">
        <f t="shared" ref="AV11:AV17" si="17">"STATE: "&amp;AB11&amp;"; PDY: "&amp;AF11&amp;"; KKL: "&amp;AJ11&amp;"; MHE: "&amp;AN11&amp;"; YNM: "&amp;AR11</f>
        <v>STATE: ; PDY: Recurring cost- SC- 51 + Rural PHC-15 (Total -66 Centres) Rs.5,000 * 66 centre= Rs.3,50,000; KKL: Recurring cost- SC- 17 + Rural PHC-9 (Total -26 Centres) Rs.5,000 * 26 centre= Rs.1,30,000; MHE: Recurring cost- SC- 4* Rs.5,000 = Rs.20,000; YNM: Recurring cost- Rs.5,000 * 5 SC= Rs.25,000</v>
      </c>
      <c r="AW11" s="2602" t="s">
        <v>3980</v>
      </c>
      <c r="AY11" s="5020" t="s">
        <v>8102</v>
      </c>
    </row>
    <row r="12" spans="1:54" s="1747" customFormat="1" ht="78" customHeight="1">
      <c r="A12" s="2595">
        <v>17.3</v>
      </c>
      <c r="B12" s="1828"/>
      <c r="C12" s="2317" t="s">
        <v>4108</v>
      </c>
      <c r="D12" s="1620" t="s">
        <v>70</v>
      </c>
      <c r="E12" s="2296" t="s">
        <v>2374</v>
      </c>
      <c r="F12" s="772" t="s">
        <v>6301</v>
      </c>
      <c r="G12" s="2335"/>
      <c r="H12" s="2335"/>
      <c r="I12" s="2335"/>
      <c r="J12" s="2335"/>
      <c r="K12" s="2335"/>
      <c r="L12" s="2335"/>
      <c r="M12" s="1648">
        <f t="shared" si="0"/>
        <v>0</v>
      </c>
      <c r="N12" s="1649">
        <f t="shared" si="2"/>
        <v>0</v>
      </c>
      <c r="O12" s="1648">
        <f t="shared" si="1"/>
        <v>0</v>
      </c>
      <c r="P12" s="1739">
        <f t="shared" si="3"/>
        <v>0</v>
      </c>
      <c r="Q12" s="2496" t="str">
        <f t="shared" si="4"/>
        <v xml:space="preserve">STATE: ; PDY: ; KKL: ; MHE: ; YNM: </v>
      </c>
      <c r="R12" s="1841">
        <f>'Ab4. HMIS-MCTS'!Q27</f>
        <v>0</v>
      </c>
      <c r="S12" s="2410">
        <f>'Ab4. HMIS-MCTS'!R27</f>
        <v>0</v>
      </c>
      <c r="T12" s="2156"/>
      <c r="U12" s="1666">
        <f t="shared" si="5"/>
        <v>0</v>
      </c>
      <c r="V12" s="1666">
        <f t="shared" si="6"/>
        <v>0</v>
      </c>
      <c r="W12" s="1666">
        <f t="shared" si="7"/>
        <v>0</v>
      </c>
      <c r="X12" s="1669" t="str">
        <f t="shared" si="8"/>
        <v xml:space="preserve">STATE: ; PDY: ; KKL: ; MHE: ; YNM: </v>
      </c>
      <c r="Y12" s="1666"/>
      <c r="Z12" s="1666"/>
      <c r="AA12" s="1666">
        <f t="shared" si="9"/>
        <v>0</v>
      </c>
      <c r="AB12" s="1666"/>
      <c r="AC12" s="1666"/>
      <c r="AD12" s="1666"/>
      <c r="AE12" s="1666">
        <f t="shared" si="10"/>
        <v>0</v>
      </c>
      <c r="AF12" s="1666"/>
      <c r="AG12" s="1666"/>
      <c r="AH12" s="1666"/>
      <c r="AI12" s="1666">
        <f t="shared" si="11"/>
        <v>0</v>
      </c>
      <c r="AJ12" s="1666"/>
      <c r="AK12" s="1666"/>
      <c r="AL12" s="1666"/>
      <c r="AM12" s="1666">
        <f t="shared" si="12"/>
        <v>0</v>
      </c>
      <c r="AN12" s="1666"/>
      <c r="AO12" s="1666"/>
      <c r="AP12" s="1666"/>
      <c r="AQ12" s="1666">
        <f t="shared" si="13"/>
        <v>0</v>
      </c>
      <c r="AR12" s="1666"/>
      <c r="AS12" s="1666">
        <f t="shared" si="14"/>
        <v>0</v>
      </c>
      <c r="AT12" s="1666">
        <f t="shared" si="15"/>
        <v>0</v>
      </c>
      <c r="AU12" s="1666">
        <f t="shared" si="16"/>
        <v>0</v>
      </c>
      <c r="AV12" s="1669" t="str">
        <f t="shared" si="17"/>
        <v xml:space="preserve">STATE: ; PDY: ; KKL: ; MHE: ; YNM: </v>
      </c>
      <c r="AW12" s="350">
        <v>17.3</v>
      </c>
      <c r="AX12" s="4728" t="s">
        <v>6301</v>
      </c>
    </row>
    <row r="13" spans="1:54" s="1747" customFormat="1" ht="75" customHeight="1">
      <c r="A13" s="2595">
        <v>17.399999999999999</v>
      </c>
      <c r="B13" s="1828" t="s">
        <v>2305</v>
      </c>
      <c r="C13" s="2317" t="s">
        <v>4109</v>
      </c>
      <c r="D13" s="1620" t="s">
        <v>70</v>
      </c>
      <c r="E13" s="2296" t="s">
        <v>2083</v>
      </c>
      <c r="F13" s="772" t="s">
        <v>6302</v>
      </c>
      <c r="G13" s="2335"/>
      <c r="H13" s="2335"/>
      <c r="I13" s="2335"/>
      <c r="J13" s="2335"/>
      <c r="K13" s="2335"/>
      <c r="L13" s="2335"/>
      <c r="M13" s="1648">
        <f t="shared" si="0"/>
        <v>0</v>
      </c>
      <c r="N13" s="1649">
        <f t="shared" si="2"/>
        <v>0</v>
      </c>
      <c r="O13" s="1648">
        <f t="shared" si="1"/>
        <v>0</v>
      </c>
      <c r="P13" s="1729">
        <f t="shared" si="3"/>
        <v>0</v>
      </c>
      <c r="Q13" s="2496" t="str">
        <f t="shared" si="4"/>
        <v xml:space="preserve">STATE: ; PDY: ; KKL: ; MHE: ; YNM: </v>
      </c>
      <c r="R13" s="2103">
        <f>'Abs5. Blood services &amp; Disorder'!Q32</f>
        <v>0</v>
      </c>
      <c r="S13" s="1729">
        <f>'Abs5. Blood services &amp; Disorder'!R32</f>
        <v>0</v>
      </c>
      <c r="T13" s="2156"/>
      <c r="U13" s="1666">
        <f t="shared" si="5"/>
        <v>0</v>
      </c>
      <c r="V13" s="1666">
        <f t="shared" si="6"/>
        <v>0</v>
      </c>
      <c r="W13" s="1666">
        <f t="shared" si="7"/>
        <v>0</v>
      </c>
      <c r="X13" s="1669" t="str">
        <f t="shared" si="8"/>
        <v xml:space="preserve">STATE: ; PDY: ; KKL: ; MHE: ; YNM: </v>
      </c>
      <c r="Y13" s="1666"/>
      <c r="Z13" s="1666"/>
      <c r="AA13" s="1666">
        <f t="shared" si="9"/>
        <v>0</v>
      </c>
      <c r="AB13" s="1666"/>
      <c r="AC13" s="1666"/>
      <c r="AD13" s="1666"/>
      <c r="AE13" s="1666">
        <f t="shared" si="10"/>
        <v>0</v>
      </c>
      <c r="AF13" s="1666"/>
      <c r="AG13" s="1666"/>
      <c r="AH13" s="1666"/>
      <c r="AI13" s="1666">
        <f t="shared" si="11"/>
        <v>0</v>
      </c>
      <c r="AJ13" s="1666"/>
      <c r="AK13" s="1666"/>
      <c r="AL13" s="1666"/>
      <c r="AM13" s="1666">
        <f t="shared" si="12"/>
        <v>0</v>
      </c>
      <c r="AN13" s="1666"/>
      <c r="AO13" s="1666"/>
      <c r="AP13" s="1666"/>
      <c r="AQ13" s="1666">
        <f t="shared" si="13"/>
        <v>0</v>
      </c>
      <c r="AR13" s="1666"/>
      <c r="AS13" s="1666">
        <f t="shared" si="14"/>
        <v>0</v>
      </c>
      <c r="AT13" s="1666">
        <f t="shared" si="15"/>
        <v>0</v>
      </c>
      <c r="AU13" s="1666">
        <f t="shared" si="16"/>
        <v>0</v>
      </c>
      <c r="AV13" s="1669" t="str">
        <f t="shared" si="17"/>
        <v xml:space="preserve">STATE: ; PDY: ; KKL: ; MHE: ; YNM: </v>
      </c>
      <c r="AW13" s="350">
        <v>17.399999999999999</v>
      </c>
      <c r="AX13" s="4728" t="s">
        <v>6302</v>
      </c>
    </row>
    <row r="14" spans="1:54" s="1747" customFormat="1" ht="74.25" customHeight="1">
      <c r="A14" s="2595">
        <v>17.5</v>
      </c>
      <c r="B14" s="1828" t="s">
        <v>1152</v>
      </c>
      <c r="C14" s="2317" t="s">
        <v>2306</v>
      </c>
      <c r="D14" s="1620" t="s">
        <v>70</v>
      </c>
      <c r="E14" s="2104" t="s">
        <v>4702</v>
      </c>
      <c r="F14" s="772" t="s">
        <v>6303</v>
      </c>
      <c r="G14" s="2335"/>
      <c r="H14" s="2335"/>
      <c r="I14" s="2335"/>
      <c r="J14" s="2335"/>
      <c r="K14" s="2335"/>
      <c r="L14" s="2335"/>
      <c r="M14" s="1648">
        <f t="shared" si="0"/>
        <v>0</v>
      </c>
      <c r="N14" s="1649">
        <f t="shared" si="2"/>
        <v>0</v>
      </c>
      <c r="O14" s="1648">
        <f t="shared" si="1"/>
        <v>0</v>
      </c>
      <c r="P14" s="1729">
        <f t="shared" si="3"/>
        <v>0</v>
      </c>
      <c r="Q14" s="2496" t="str">
        <f t="shared" si="4"/>
        <v xml:space="preserve">STATE: ; PDY: ; KKL: ; MHE: ; YNM: </v>
      </c>
      <c r="R14" s="2606"/>
      <c r="S14" s="2607"/>
      <c r="T14" s="2156"/>
      <c r="U14" s="1666">
        <f t="shared" si="5"/>
        <v>0</v>
      </c>
      <c r="V14" s="1666">
        <f t="shared" si="6"/>
        <v>0</v>
      </c>
      <c r="W14" s="1666">
        <f t="shared" si="7"/>
        <v>0</v>
      </c>
      <c r="X14" s="1669" t="str">
        <f t="shared" si="8"/>
        <v xml:space="preserve">STATE: ; PDY: ; KKL: ; MHE: ; YNM: </v>
      </c>
      <c r="Y14" s="1666"/>
      <c r="Z14" s="1666"/>
      <c r="AA14" s="1666">
        <f t="shared" si="9"/>
        <v>0</v>
      </c>
      <c r="AB14" s="1666"/>
      <c r="AC14" s="1666"/>
      <c r="AD14" s="1666"/>
      <c r="AE14" s="1666">
        <f t="shared" si="10"/>
        <v>0</v>
      </c>
      <c r="AF14" s="1666"/>
      <c r="AG14" s="1666"/>
      <c r="AH14" s="1666"/>
      <c r="AI14" s="1666">
        <f t="shared" si="11"/>
        <v>0</v>
      </c>
      <c r="AJ14" s="1666"/>
      <c r="AK14" s="1666"/>
      <c r="AL14" s="1666"/>
      <c r="AM14" s="1666">
        <f t="shared" si="12"/>
        <v>0</v>
      </c>
      <c r="AN14" s="1666"/>
      <c r="AO14" s="1666"/>
      <c r="AP14" s="1666"/>
      <c r="AQ14" s="1666">
        <f t="shared" si="13"/>
        <v>0</v>
      </c>
      <c r="AR14" s="1666"/>
      <c r="AS14" s="1666">
        <f t="shared" si="14"/>
        <v>0</v>
      </c>
      <c r="AT14" s="1666">
        <f t="shared" si="15"/>
        <v>0</v>
      </c>
      <c r="AU14" s="1666">
        <f t="shared" si="16"/>
        <v>0</v>
      </c>
      <c r="AV14" s="1669" t="str">
        <f t="shared" si="17"/>
        <v xml:space="preserve">STATE: ; PDY: ; KKL: ; MHE: ; YNM: </v>
      </c>
      <c r="AW14" s="350">
        <v>17.5</v>
      </c>
      <c r="AX14" s="4728" t="s">
        <v>6303</v>
      </c>
    </row>
    <row r="15" spans="1:54" s="1747" customFormat="1" ht="55.5" customHeight="1">
      <c r="A15" s="2595">
        <v>17.600000000000001</v>
      </c>
      <c r="B15" s="1828" t="s">
        <v>2307</v>
      </c>
      <c r="C15" s="2317" t="s">
        <v>2308</v>
      </c>
      <c r="D15" s="1620" t="s">
        <v>70</v>
      </c>
      <c r="E15" s="2296" t="s">
        <v>5088</v>
      </c>
      <c r="F15" s="3698"/>
      <c r="G15" s="2335"/>
      <c r="H15" s="2442"/>
      <c r="I15" s="2608"/>
      <c r="J15" s="2608"/>
      <c r="K15" s="2335"/>
      <c r="L15" s="2335"/>
      <c r="M15" s="1648">
        <f t="shared" si="0"/>
        <v>0</v>
      </c>
      <c r="N15" s="1649">
        <f t="shared" si="2"/>
        <v>0</v>
      </c>
      <c r="O15" s="1648">
        <f t="shared" si="1"/>
        <v>0</v>
      </c>
      <c r="P15" s="1729">
        <f t="shared" si="3"/>
        <v>0</v>
      </c>
      <c r="Q15" s="2496" t="str">
        <f t="shared" si="4"/>
        <v xml:space="preserve">STATE: ; PDY: ; KKL: ; MHE: ; YNM: </v>
      </c>
      <c r="R15" s="2103">
        <f>'Ab4. HMIS-MCTS'!Q27</f>
        <v>0</v>
      </c>
      <c r="S15" s="1729">
        <f>'Ab4. HMIS-MCTS'!R27</f>
        <v>0</v>
      </c>
      <c r="T15" s="2156"/>
      <c r="U15" s="1666">
        <f t="shared" si="5"/>
        <v>0</v>
      </c>
      <c r="V15" s="1666">
        <f t="shared" si="6"/>
        <v>0</v>
      </c>
      <c r="W15" s="1666">
        <f t="shared" si="7"/>
        <v>0</v>
      </c>
      <c r="X15" s="1669" t="str">
        <f t="shared" si="8"/>
        <v xml:space="preserve">STATE: ; PDY: ; KKL: ; MHE: ; YNM: </v>
      </c>
      <c r="Y15" s="1666"/>
      <c r="Z15" s="1666"/>
      <c r="AA15" s="1666">
        <f t="shared" si="9"/>
        <v>0</v>
      </c>
      <c r="AB15" s="1666"/>
      <c r="AC15" s="1666"/>
      <c r="AD15" s="1666"/>
      <c r="AE15" s="1666">
        <f t="shared" si="10"/>
        <v>0</v>
      </c>
      <c r="AF15" s="1666"/>
      <c r="AG15" s="1666"/>
      <c r="AH15" s="1666"/>
      <c r="AI15" s="1666">
        <f t="shared" si="11"/>
        <v>0</v>
      </c>
      <c r="AJ15" s="1666"/>
      <c r="AK15" s="1666"/>
      <c r="AL15" s="1666"/>
      <c r="AM15" s="1666">
        <f t="shared" si="12"/>
        <v>0</v>
      </c>
      <c r="AN15" s="1666"/>
      <c r="AO15" s="1666"/>
      <c r="AP15" s="1666"/>
      <c r="AQ15" s="1666">
        <f t="shared" si="13"/>
        <v>0</v>
      </c>
      <c r="AR15" s="1666"/>
      <c r="AS15" s="1666">
        <f t="shared" si="14"/>
        <v>0</v>
      </c>
      <c r="AT15" s="1666">
        <f t="shared" si="15"/>
        <v>0</v>
      </c>
      <c r="AU15" s="1666">
        <f t="shared" si="16"/>
        <v>0</v>
      </c>
      <c r="AV15" s="1669" t="str">
        <f t="shared" si="17"/>
        <v xml:space="preserve">STATE: ; PDY: ; KKL: ; MHE: ; YNM: </v>
      </c>
      <c r="AW15" s="350">
        <v>17.600000000000001</v>
      </c>
      <c r="AX15" s="4729"/>
    </row>
    <row r="16" spans="1:54" s="1747" customFormat="1" ht="59.25" customHeight="1">
      <c r="A16" s="2595">
        <v>17.7</v>
      </c>
      <c r="B16" s="1828"/>
      <c r="C16" s="2317" t="s">
        <v>3946</v>
      </c>
      <c r="D16" s="1620" t="s">
        <v>70</v>
      </c>
      <c r="E16" s="2296" t="s">
        <v>3878</v>
      </c>
      <c r="F16" s="772" t="s">
        <v>6304</v>
      </c>
      <c r="G16" s="2335"/>
      <c r="H16" s="2442"/>
      <c r="I16" s="2608"/>
      <c r="J16" s="2608"/>
      <c r="K16" s="2335"/>
      <c r="L16" s="2335"/>
      <c r="M16" s="1648">
        <f t="shared" si="0"/>
        <v>0</v>
      </c>
      <c r="N16" s="1649">
        <f t="shared" si="2"/>
        <v>0</v>
      </c>
      <c r="O16" s="1648">
        <f t="shared" si="1"/>
        <v>0</v>
      </c>
      <c r="P16" s="1729">
        <f t="shared" si="3"/>
        <v>0</v>
      </c>
      <c r="Q16" s="2496" t="str">
        <f t="shared" si="4"/>
        <v xml:space="preserve">STATE: ; PDY: ; KKL: ; MHE: ; YNM: </v>
      </c>
      <c r="R16" s="2606"/>
      <c r="S16" s="2607"/>
      <c r="T16" s="2156"/>
      <c r="U16" s="1666">
        <f t="shared" si="5"/>
        <v>0</v>
      </c>
      <c r="V16" s="1666">
        <f t="shared" si="6"/>
        <v>0</v>
      </c>
      <c r="W16" s="1666">
        <f t="shared" si="7"/>
        <v>0</v>
      </c>
      <c r="X16" s="1669" t="str">
        <f t="shared" si="8"/>
        <v xml:space="preserve">STATE: ; PDY: ; KKL: ; MHE: ; YNM: </v>
      </c>
      <c r="Y16" s="1666"/>
      <c r="Z16" s="1666"/>
      <c r="AA16" s="1666">
        <f t="shared" si="9"/>
        <v>0</v>
      </c>
      <c r="AB16" s="1666"/>
      <c r="AC16" s="1666"/>
      <c r="AD16" s="1666"/>
      <c r="AE16" s="1666">
        <f t="shared" si="10"/>
        <v>0</v>
      </c>
      <c r="AF16" s="1666"/>
      <c r="AG16" s="1666"/>
      <c r="AH16" s="1666"/>
      <c r="AI16" s="1666">
        <f t="shared" si="11"/>
        <v>0</v>
      </c>
      <c r="AJ16" s="1666"/>
      <c r="AK16" s="1666"/>
      <c r="AL16" s="1666"/>
      <c r="AM16" s="1666">
        <f t="shared" si="12"/>
        <v>0</v>
      </c>
      <c r="AN16" s="1666"/>
      <c r="AO16" s="1666"/>
      <c r="AP16" s="1666"/>
      <c r="AQ16" s="1666">
        <f t="shared" si="13"/>
        <v>0</v>
      </c>
      <c r="AR16" s="1666"/>
      <c r="AS16" s="1666">
        <f t="shared" si="14"/>
        <v>0</v>
      </c>
      <c r="AT16" s="1666">
        <f t="shared" si="15"/>
        <v>0</v>
      </c>
      <c r="AU16" s="1666">
        <f t="shared" si="16"/>
        <v>0</v>
      </c>
      <c r="AV16" s="1669" t="str">
        <f t="shared" si="17"/>
        <v xml:space="preserve">STATE: ; PDY: ; KKL: ; MHE: ; YNM: </v>
      </c>
      <c r="AW16" s="350">
        <v>17.7</v>
      </c>
      <c r="AX16" s="4728" t="s">
        <v>6304</v>
      </c>
    </row>
    <row r="17" spans="1:50" s="1747" customFormat="1" ht="72" customHeight="1">
      <c r="A17" s="2595">
        <v>17.8</v>
      </c>
      <c r="B17" s="1828"/>
      <c r="C17" s="2317" t="s">
        <v>2858</v>
      </c>
      <c r="D17" s="1620" t="s">
        <v>70</v>
      </c>
      <c r="E17" s="2296" t="s">
        <v>2374</v>
      </c>
      <c r="F17" s="772"/>
      <c r="G17" s="2335"/>
      <c r="H17" s="2442"/>
      <c r="I17" s="2608"/>
      <c r="J17" s="2608"/>
      <c r="K17" s="2335"/>
      <c r="L17" s="2335"/>
      <c r="M17" s="1648">
        <f t="shared" si="0"/>
        <v>0</v>
      </c>
      <c r="N17" s="1649">
        <f t="shared" si="2"/>
        <v>0</v>
      </c>
      <c r="O17" s="1648">
        <f t="shared" si="1"/>
        <v>0</v>
      </c>
      <c r="P17" s="1729">
        <f t="shared" si="3"/>
        <v>0</v>
      </c>
      <c r="Q17" s="2496" t="str">
        <f t="shared" si="4"/>
        <v xml:space="preserve">STATE: ; PDY: ; KKL: ; MHE: ; YNM: </v>
      </c>
      <c r="R17" s="1841">
        <f>'Ab4. HMIS-MCTS'!Q28</f>
        <v>0</v>
      </c>
      <c r="S17" s="2410">
        <f>'Ab4. HMIS-MCTS'!R28</f>
        <v>0</v>
      </c>
      <c r="T17" s="2156"/>
      <c r="U17" s="1666">
        <f t="shared" si="5"/>
        <v>0</v>
      </c>
      <c r="V17" s="1666">
        <f t="shared" si="6"/>
        <v>0</v>
      </c>
      <c r="W17" s="1666">
        <f t="shared" si="7"/>
        <v>0</v>
      </c>
      <c r="X17" s="1669" t="str">
        <f t="shared" si="8"/>
        <v xml:space="preserve">STATE: ; PDY: ; KKL: ; MHE: ; YNM: </v>
      </c>
      <c r="Y17" s="1666"/>
      <c r="Z17" s="1666"/>
      <c r="AA17" s="1666">
        <f t="shared" si="9"/>
        <v>0</v>
      </c>
      <c r="AB17" s="1666"/>
      <c r="AC17" s="1666"/>
      <c r="AD17" s="1666"/>
      <c r="AE17" s="1666">
        <f t="shared" si="10"/>
        <v>0</v>
      </c>
      <c r="AF17" s="1666"/>
      <c r="AG17" s="1666"/>
      <c r="AH17" s="1666"/>
      <c r="AI17" s="1666">
        <f t="shared" si="11"/>
        <v>0</v>
      </c>
      <c r="AJ17" s="1666"/>
      <c r="AK17" s="1666"/>
      <c r="AL17" s="1666"/>
      <c r="AM17" s="1666">
        <f t="shared" si="12"/>
        <v>0</v>
      </c>
      <c r="AN17" s="1666"/>
      <c r="AO17" s="1666"/>
      <c r="AP17" s="1666"/>
      <c r="AQ17" s="1666">
        <f t="shared" si="13"/>
        <v>0</v>
      </c>
      <c r="AR17" s="1666"/>
      <c r="AS17" s="1666">
        <f t="shared" si="14"/>
        <v>0</v>
      </c>
      <c r="AT17" s="1666">
        <f t="shared" si="15"/>
        <v>0</v>
      </c>
      <c r="AU17" s="1666">
        <f t="shared" si="16"/>
        <v>0</v>
      </c>
      <c r="AV17" s="1669" t="str">
        <f t="shared" si="17"/>
        <v xml:space="preserve">STATE: ; PDY: ; KKL: ; MHE: ; YNM: </v>
      </c>
      <c r="AW17" s="350">
        <v>17.8</v>
      </c>
      <c r="AX17" s="4728"/>
    </row>
    <row r="18" spans="1:50" ht="32.25" customHeight="1">
      <c r="F18" s="465"/>
    </row>
    <row r="19" spans="1:50" ht="32.25" customHeight="1">
      <c r="F19" s="465"/>
    </row>
    <row r="20" spans="1:50" ht="32.25" customHeight="1">
      <c r="F20" s="465"/>
    </row>
    <row r="21" spans="1:50" ht="32.25" customHeight="1">
      <c r="F21" s="465"/>
    </row>
    <row r="22" spans="1:50" ht="32.25" customHeight="1">
      <c r="F22" s="465"/>
    </row>
    <row r="23" spans="1:50" ht="32.25" customHeight="1">
      <c r="F23" s="465"/>
    </row>
    <row r="24" spans="1:50" ht="32.25" customHeight="1">
      <c r="F24" s="465"/>
    </row>
    <row r="25" spans="1:50" ht="32.25" customHeight="1">
      <c r="F25" s="465"/>
    </row>
    <row r="26" spans="1:50" ht="32.25" customHeight="1">
      <c r="F26" s="465"/>
    </row>
    <row r="27" spans="1:50" ht="32.25" customHeight="1">
      <c r="F27" s="465"/>
    </row>
    <row r="28" spans="1:50" ht="32.25" customHeight="1">
      <c r="F28" s="465"/>
    </row>
    <row r="29" spans="1:50" ht="32.25" customHeight="1">
      <c r="F29" s="465"/>
    </row>
    <row r="30" spans="1:50" ht="32.25" customHeight="1">
      <c r="F30" s="465"/>
    </row>
    <row r="31" spans="1:50" ht="32.25" customHeight="1">
      <c r="F31" s="465"/>
    </row>
    <row r="32" spans="1:50" ht="32.25" customHeight="1">
      <c r="F32" s="465"/>
    </row>
    <row r="33" spans="6:6" ht="32.25" customHeight="1">
      <c r="F33" s="465"/>
    </row>
    <row r="34" spans="6:6" ht="32.25" customHeight="1">
      <c r="F34" s="465"/>
    </row>
    <row r="35" spans="6:6" ht="32.25" customHeight="1">
      <c r="F35" s="465"/>
    </row>
    <row r="36" spans="6:6" ht="32.25" customHeight="1">
      <c r="F36" s="465"/>
    </row>
    <row r="37" spans="6:6" ht="32.25" customHeight="1">
      <c r="F37" s="465"/>
    </row>
    <row r="38" spans="6:6" ht="32.25" customHeight="1">
      <c r="F38" s="465"/>
    </row>
    <row r="39" spans="6:6" ht="32.25" customHeight="1">
      <c r="F39" s="465"/>
    </row>
  </sheetData>
  <sheetProtection formatCells="0" formatColumns="0" formatRows="0" autoFilter="0"/>
  <autoFilter ref="A6:S17"/>
  <mergeCells count="23">
    <mergeCell ref="AW5:AX6"/>
    <mergeCell ref="AS5:AU5"/>
    <mergeCell ref="Y5:AB5"/>
    <mergeCell ref="AC5:AF5"/>
    <mergeCell ref="AG5:AJ5"/>
    <mergeCell ref="AK5:AN5"/>
    <mergeCell ref="AO5:AR5"/>
    <mergeCell ref="AJ1:AP1"/>
    <mergeCell ref="AQ1:BB1"/>
    <mergeCell ref="L5:Q5"/>
    <mergeCell ref="R5:S5"/>
    <mergeCell ref="A1:C1"/>
    <mergeCell ref="G5:K5"/>
    <mergeCell ref="A5:A6"/>
    <mergeCell ref="B5:B6"/>
    <mergeCell ref="C5:C6"/>
    <mergeCell ref="D5:D6"/>
    <mergeCell ref="E5:E6"/>
    <mergeCell ref="E1:E2"/>
    <mergeCell ref="G1:O1"/>
    <mergeCell ref="A2:A4"/>
    <mergeCell ref="P1:AI1"/>
    <mergeCell ref="U5:X5"/>
  </mergeCells>
  <pageMargins left="0.7" right="0.7" top="0.75" bottom="0.75" header="0.3" footer="0.3"/>
  <pageSetup paperSize="8" scale="29" orientation="landscape" r:id="rId1"/>
  <colBreaks count="2" manualBreakCount="2">
    <brk id="31" max="16" man="1"/>
    <brk id="51" max="1048575" man="1"/>
  </colBreaks>
</worksheet>
</file>

<file path=xl/worksheets/sheet34.xml><?xml version="1.0" encoding="utf-8"?>
<worksheet xmlns="http://schemas.openxmlformats.org/spreadsheetml/2006/main" xmlns:r="http://schemas.openxmlformats.org/officeDocument/2006/relationships">
  <sheetPr codeName="Sheet51"/>
  <dimension ref="A1:BD31"/>
  <sheetViews>
    <sheetView view="pageBreakPreview" zoomScale="70" zoomScaleSheetLayoutView="70" workbookViewId="0">
      <pane xSplit="5" ySplit="6" topLeftCell="F7" activePane="bottomRight" state="frozen"/>
      <selection pane="topRight" activeCell="F1" sqref="F1"/>
      <selection pane="bottomLeft" activeCell="A7" sqref="A7"/>
      <selection pane="bottomRight" activeCell="AV21" sqref="AV21"/>
    </sheetView>
  </sheetViews>
  <sheetFormatPr defaultColWidth="8.85546875" defaultRowHeight="21" customHeight="1"/>
  <cols>
    <col min="1" max="1" width="18.85546875" style="59" customWidth="1"/>
    <col min="2" max="2" width="18.85546875" style="59" hidden="1" customWidth="1"/>
    <col min="3" max="3" width="33.85546875" style="59" customWidth="1"/>
    <col min="4" max="4" width="9.5703125" style="60" customWidth="1"/>
    <col min="5" max="5" width="18.7109375" style="59" hidden="1" customWidth="1"/>
    <col min="6" max="6" width="9.85546875" style="59" hidden="1" customWidth="1"/>
    <col min="7" max="7" width="14" style="59" hidden="1" customWidth="1"/>
    <col min="8" max="8" width="10.5703125" style="59" hidden="1" customWidth="1"/>
    <col min="9" max="9" width="12.28515625" style="59" hidden="1" customWidth="1"/>
    <col min="10" max="10" width="13.85546875" style="59" hidden="1" customWidth="1"/>
    <col min="11" max="11" width="13.42578125" style="59" hidden="1" customWidth="1"/>
    <col min="12" max="12" width="11.5703125" style="59" hidden="1" customWidth="1"/>
    <col min="13" max="13" width="12.140625" style="245" customWidth="1"/>
    <col min="14" max="14" width="12.85546875" style="59" customWidth="1"/>
    <col min="15" max="15" width="16.5703125" style="245" customWidth="1"/>
    <col min="16" max="16" width="56.28515625" style="58" customWidth="1"/>
    <col min="17" max="17" width="15" style="58" hidden="1" customWidth="1"/>
    <col min="18" max="18" width="11.7109375" style="245" hidden="1" customWidth="1"/>
    <col min="19" max="19" width="8.85546875" style="59" hidden="1" customWidth="1"/>
    <col min="20" max="20" width="11.7109375" style="59" hidden="1" customWidth="1"/>
    <col min="21" max="21" width="14.85546875" style="59" hidden="1" customWidth="1"/>
    <col min="22" max="22" width="20.7109375" style="59" hidden="1" customWidth="1"/>
    <col min="23" max="23" width="65.140625" style="59" hidden="1" customWidth="1"/>
    <col min="24" max="24" width="13.140625" style="59" hidden="1" customWidth="1"/>
    <col min="25" max="25" width="18.140625" style="59" hidden="1" customWidth="1"/>
    <col min="26" max="26" width="21.5703125" style="59" hidden="1" customWidth="1"/>
    <col min="27" max="27" width="57" style="59" hidden="1" customWidth="1"/>
    <col min="28" max="28" width="17.85546875" style="59" hidden="1" customWidth="1"/>
    <col min="29" max="29" width="18.42578125" style="59" hidden="1" customWidth="1"/>
    <col min="30" max="30" width="17.85546875" style="59" hidden="1" customWidth="1"/>
    <col min="31" max="31" width="18.42578125" style="59" hidden="1" customWidth="1"/>
    <col min="32" max="32" width="13.140625" style="59" hidden="1" customWidth="1"/>
    <col min="33" max="33" width="14.5703125" style="59" hidden="1" customWidth="1"/>
    <col min="34" max="34" width="21.7109375" style="59" hidden="1" customWidth="1"/>
    <col min="35" max="35" width="22.7109375" style="59" hidden="1" customWidth="1"/>
    <col min="36" max="36" width="17.42578125" style="59" hidden="1" customWidth="1"/>
    <col min="37" max="37" width="16" style="59" hidden="1" customWidth="1"/>
    <col min="38" max="38" width="17" style="59" hidden="1" customWidth="1"/>
    <col min="39" max="39" width="19.28515625" style="59" hidden="1" customWidth="1"/>
    <col min="40" max="41" width="13.85546875" style="59" hidden="1" customWidth="1"/>
    <col min="42" max="42" width="13.42578125" style="59" hidden="1" customWidth="1"/>
    <col min="43" max="43" width="17.42578125" style="59" hidden="1" customWidth="1"/>
    <col min="44" max="44" width="19.85546875" style="59" hidden="1" customWidth="1"/>
    <col min="45" max="45" width="15" style="59" hidden="1" customWidth="1"/>
    <col min="46" max="46" width="19.5703125" style="59" hidden="1" customWidth="1"/>
    <col min="47" max="47" width="57.7109375" style="59" hidden="1" customWidth="1"/>
    <col min="48" max="48" width="19.5703125" style="59" customWidth="1"/>
    <col min="49" max="16384" width="8.85546875" style="59"/>
  </cols>
  <sheetData>
    <row r="1" spans="1:56" s="2168" customFormat="1" ht="21" customHeight="1">
      <c r="A1" s="5602" t="s">
        <v>2545</v>
      </c>
      <c r="B1" s="5602"/>
      <c r="C1" s="5602"/>
      <c r="D1" s="2613"/>
      <c r="E1" s="5603" t="s">
        <v>4691</v>
      </c>
      <c r="F1" s="5604" t="s">
        <v>4689</v>
      </c>
      <c r="G1" s="5604"/>
      <c r="H1" s="5604"/>
      <c r="I1" s="5604"/>
      <c r="J1" s="5604"/>
      <c r="K1" s="5604"/>
      <c r="L1" s="5604"/>
      <c r="M1" s="5604"/>
      <c r="N1" s="5604"/>
      <c r="O1" s="5606" t="s">
        <v>70</v>
      </c>
      <c r="P1" s="5606"/>
      <c r="Q1" s="5606"/>
      <c r="R1" s="5606"/>
      <c r="S1" s="5606"/>
      <c r="T1" s="5606"/>
      <c r="U1" s="5606"/>
      <c r="V1" s="5606"/>
      <c r="W1" s="5606"/>
      <c r="X1" s="5606"/>
      <c r="Y1" s="5606"/>
      <c r="Z1" s="5606"/>
      <c r="AA1" s="5606"/>
      <c r="AB1" s="5606"/>
      <c r="AC1" s="5606"/>
      <c r="AD1" s="5606"/>
      <c r="AE1" s="5606"/>
      <c r="AF1" s="5606"/>
      <c r="AG1" s="5606"/>
      <c r="AH1" s="5606"/>
      <c r="AI1" s="5607" t="s">
        <v>4345</v>
      </c>
      <c r="AJ1" s="5607"/>
      <c r="AK1" s="5607"/>
      <c r="AL1" s="5607"/>
      <c r="AM1" s="5607"/>
      <c r="AN1" s="5607"/>
      <c r="AO1" s="5607"/>
      <c r="AP1" s="5608" t="s">
        <v>85</v>
      </c>
      <c r="AQ1" s="5608"/>
      <c r="AR1" s="5608"/>
      <c r="AS1" s="5608"/>
      <c r="AT1" s="5608"/>
      <c r="AU1" s="5608"/>
      <c r="AV1" s="5608"/>
      <c r="AW1" s="5608"/>
      <c r="AX1" s="5608"/>
      <c r="AY1" s="5608"/>
      <c r="AZ1" s="5608"/>
      <c r="BA1" s="5608"/>
      <c r="BB1" s="5609" t="s">
        <v>5086</v>
      </c>
      <c r="BC1" s="5598" t="s">
        <v>5087</v>
      </c>
      <c r="BD1" s="5599" t="s">
        <v>5152</v>
      </c>
    </row>
    <row r="2" spans="1:56" s="2623" customFormat="1" ht="21" customHeight="1">
      <c r="A2" s="5605" t="str">
        <f>HYPERLINK("#Index!A4", "Index Pg")</f>
        <v>Index Pg</v>
      </c>
      <c r="B2" s="2614"/>
      <c r="C2" s="2615"/>
      <c r="D2" s="2616"/>
      <c r="E2" s="5603"/>
      <c r="F2" s="2617" t="s">
        <v>118</v>
      </c>
      <c r="G2" s="2617" t="s">
        <v>131</v>
      </c>
      <c r="H2" s="2617" t="s">
        <v>91</v>
      </c>
      <c r="I2" s="2617" t="s">
        <v>4687</v>
      </c>
      <c r="J2" s="2617" t="s">
        <v>96</v>
      </c>
      <c r="K2" s="2618" t="s">
        <v>4052</v>
      </c>
      <c r="L2" s="2619" t="s">
        <v>4688</v>
      </c>
      <c r="M2" s="2619" t="s">
        <v>4692</v>
      </c>
      <c r="N2" s="2619" t="s">
        <v>208</v>
      </c>
      <c r="O2" s="2620" t="s">
        <v>4344</v>
      </c>
      <c r="P2" s="2620" t="s">
        <v>3838</v>
      </c>
      <c r="Q2" s="2620" t="s">
        <v>4701</v>
      </c>
      <c r="R2" s="2620" t="s">
        <v>4698</v>
      </c>
      <c r="S2" s="2620" t="s">
        <v>4699</v>
      </c>
      <c r="T2" s="2620" t="s">
        <v>4700</v>
      </c>
      <c r="U2" s="2620" t="s">
        <v>4702</v>
      </c>
      <c r="V2" s="2620" t="s">
        <v>4677</v>
      </c>
      <c r="W2" s="2620" t="s">
        <v>4703</v>
      </c>
      <c r="X2" s="2620" t="s">
        <v>33</v>
      </c>
      <c r="Y2" s="2620" t="s">
        <v>4704</v>
      </c>
      <c r="Z2" s="2620" t="s">
        <v>4705</v>
      </c>
      <c r="AA2" s="2620" t="s">
        <v>4695</v>
      </c>
      <c r="AB2" s="2620" t="s">
        <v>740</v>
      </c>
      <c r="AC2" s="2620" t="s">
        <v>4696</v>
      </c>
      <c r="AD2" s="2620" t="s">
        <v>4697</v>
      </c>
      <c r="AE2" s="2620" t="s">
        <v>2374</v>
      </c>
      <c r="AF2" s="2620" t="s">
        <v>4706</v>
      </c>
      <c r="AG2" s="2620" t="s">
        <v>3837</v>
      </c>
      <c r="AH2" s="2620" t="s">
        <v>307</v>
      </c>
      <c r="AI2" s="2621" t="s">
        <v>293</v>
      </c>
      <c r="AJ2" s="2621" t="s">
        <v>114</v>
      </c>
      <c r="AK2" s="2621" t="s">
        <v>146</v>
      </c>
      <c r="AL2" s="2621" t="s">
        <v>4656</v>
      </c>
      <c r="AM2" s="2621" t="s">
        <v>3306</v>
      </c>
      <c r="AN2" s="2621" t="s">
        <v>3976</v>
      </c>
      <c r="AO2" s="2621" t="s">
        <v>4527</v>
      </c>
      <c r="AP2" s="2622" t="s">
        <v>86</v>
      </c>
      <c r="AQ2" s="2622" t="s">
        <v>150</v>
      </c>
      <c r="AR2" s="2622" t="s">
        <v>399</v>
      </c>
      <c r="AS2" s="2622" t="s">
        <v>152</v>
      </c>
      <c r="AT2" s="2622" t="s">
        <v>415</v>
      </c>
      <c r="AU2" s="2622" t="s">
        <v>4581</v>
      </c>
      <c r="AV2" s="2622" t="s">
        <v>4111</v>
      </c>
      <c r="AW2" s="2622" t="s">
        <v>312</v>
      </c>
      <c r="AX2" s="2622" t="s">
        <v>314</v>
      </c>
      <c r="AY2" s="2622" t="s">
        <v>1032</v>
      </c>
      <c r="AZ2" s="2622" t="s">
        <v>1018</v>
      </c>
      <c r="BA2" s="2622" t="s">
        <v>4690</v>
      </c>
      <c r="BB2" s="5609"/>
      <c r="BC2" s="5598"/>
      <c r="BD2" s="5599"/>
    </row>
    <row r="3" spans="1:56" s="2623" customFormat="1" ht="21" customHeight="1">
      <c r="A3" s="5605"/>
      <c r="B3" s="2624" t="str">
        <f>HYPERLINK("#'Budget Summary I'!A1:AL1", "Budget Summary I")</f>
        <v>Budget Summary I</v>
      </c>
      <c r="C3" s="2625" t="s">
        <v>4582</v>
      </c>
      <c r="D3" s="2616"/>
      <c r="E3" s="2626">
        <f>R7</f>
        <v>0</v>
      </c>
      <c r="F3" s="2627"/>
      <c r="G3" s="2627"/>
      <c r="H3" s="2627"/>
      <c r="I3" s="2627"/>
      <c r="J3" s="2627"/>
      <c r="K3" s="2628"/>
      <c r="L3" s="2627"/>
      <c r="M3" s="2627"/>
      <c r="N3" s="2628"/>
      <c r="O3" s="2628"/>
      <c r="P3" s="2628"/>
      <c r="Q3" s="2628"/>
      <c r="R3" s="2628"/>
      <c r="S3" s="2628"/>
      <c r="T3" s="2628"/>
      <c r="U3" s="2628"/>
      <c r="V3" s="2628"/>
      <c r="W3" s="2628"/>
      <c r="X3" s="2628"/>
      <c r="Y3" s="2628"/>
      <c r="Z3" s="2628"/>
      <c r="AA3" s="2628"/>
      <c r="AB3" s="2628"/>
      <c r="AC3" s="2628"/>
      <c r="AD3" s="2628">
        <f>R14</f>
        <v>0</v>
      </c>
      <c r="AE3" s="2628"/>
      <c r="AF3" s="2628"/>
      <c r="AG3" s="2628"/>
      <c r="AI3" s="2628"/>
      <c r="AJ3" s="2628"/>
      <c r="AK3" s="2628"/>
      <c r="AL3" s="2628"/>
      <c r="AM3" s="2628"/>
      <c r="AN3" s="2628"/>
      <c r="AO3" s="2628"/>
      <c r="AP3" s="2628"/>
      <c r="AQ3" s="2628"/>
      <c r="AR3" s="2628"/>
      <c r="AS3" s="2628"/>
      <c r="AT3" s="2628"/>
      <c r="AU3" s="2628"/>
      <c r="AV3" s="2628"/>
      <c r="AW3" s="2628"/>
      <c r="AX3" s="2628"/>
      <c r="AY3" s="2628"/>
      <c r="AZ3" s="2628"/>
      <c r="BA3" s="2628"/>
      <c r="BB3" s="2629">
        <f>R8</f>
        <v>0</v>
      </c>
      <c r="BC3" s="2629">
        <f>R20</f>
        <v>0</v>
      </c>
      <c r="BD3" s="2629">
        <f>R26</f>
        <v>0</v>
      </c>
    </row>
    <row r="4" spans="1:56" s="2623" customFormat="1" ht="21" customHeight="1">
      <c r="A4" s="5605"/>
      <c r="B4" s="2624" t="str">
        <f>HYPERLINK("#'Budget Summary II'!A3:B5", "Budget Summary II")</f>
        <v>Budget Summary II</v>
      </c>
      <c r="C4" s="2625" t="s">
        <v>4583</v>
      </c>
      <c r="D4" s="2616"/>
      <c r="E4" s="2626">
        <f>+O7</f>
        <v>1</v>
      </c>
      <c r="F4" s="2627"/>
      <c r="G4" s="2627"/>
      <c r="H4" s="2627"/>
      <c r="I4" s="2627"/>
      <c r="J4" s="2627"/>
      <c r="K4" s="2628"/>
      <c r="L4" s="2627"/>
      <c r="M4" s="2627"/>
      <c r="N4" s="2628"/>
      <c r="O4" s="2628"/>
      <c r="P4" s="2628"/>
      <c r="Q4" s="2628"/>
      <c r="R4" s="2628"/>
      <c r="S4" s="2628"/>
      <c r="T4" s="2628"/>
      <c r="U4" s="2628"/>
      <c r="V4" s="2628"/>
      <c r="W4" s="2628"/>
      <c r="X4" s="2628"/>
      <c r="Y4" s="2628"/>
      <c r="Z4" s="2628"/>
      <c r="AA4" s="2628"/>
      <c r="AB4" s="2628"/>
      <c r="AC4" s="2628"/>
      <c r="AD4" s="2628">
        <f>O14</f>
        <v>0</v>
      </c>
      <c r="AE4" s="2628"/>
      <c r="AF4" s="2628"/>
      <c r="AG4" s="2628"/>
      <c r="AI4" s="2628"/>
      <c r="AJ4" s="2628"/>
      <c r="AK4" s="2628"/>
      <c r="AL4" s="2628"/>
      <c r="AM4" s="2628"/>
      <c r="AN4" s="2628"/>
      <c r="AO4" s="2628"/>
      <c r="AP4" s="2628"/>
      <c r="AQ4" s="2628"/>
      <c r="AR4" s="2628"/>
      <c r="AS4" s="2628"/>
      <c r="AT4" s="2628"/>
      <c r="AU4" s="2628"/>
      <c r="AV4" s="2628"/>
      <c r="AW4" s="2628"/>
      <c r="AX4" s="2628"/>
      <c r="AY4" s="2628"/>
      <c r="AZ4" s="2628"/>
      <c r="BA4" s="2628"/>
      <c r="BB4" s="2629">
        <f>O8</f>
        <v>0</v>
      </c>
      <c r="BC4" s="2629">
        <f>O20</f>
        <v>1</v>
      </c>
      <c r="BD4" s="2629">
        <f>O26</f>
        <v>0</v>
      </c>
    </row>
    <row r="5" spans="1:56" s="2630" customFormat="1" ht="21" customHeight="1">
      <c r="A5" s="5601" t="s">
        <v>53</v>
      </c>
      <c r="B5" s="5601" t="s">
        <v>54</v>
      </c>
      <c r="C5" s="5601" t="s">
        <v>55</v>
      </c>
      <c r="D5" s="5601" t="s">
        <v>56</v>
      </c>
      <c r="E5" s="5601" t="s">
        <v>57</v>
      </c>
      <c r="F5" s="5600" t="s">
        <v>4603</v>
      </c>
      <c r="G5" s="5600"/>
      <c r="H5" s="5600"/>
      <c r="I5" s="5600"/>
      <c r="J5" s="5600"/>
      <c r="K5" s="5600" t="s">
        <v>7689</v>
      </c>
      <c r="L5" s="5600"/>
      <c r="M5" s="5600"/>
      <c r="N5" s="5600"/>
      <c r="O5" s="5600"/>
      <c r="P5" s="5600"/>
      <c r="Q5" s="5601" t="s">
        <v>4643</v>
      </c>
      <c r="R5" s="5601"/>
      <c r="T5" s="5277" t="s">
        <v>5743</v>
      </c>
      <c r="U5" s="5277"/>
      <c r="V5" s="5277"/>
      <c r="W5" s="5277"/>
      <c r="X5" s="5266" t="s">
        <v>5744</v>
      </c>
      <c r="Y5" s="5266"/>
      <c r="Z5" s="5266"/>
      <c r="AA5" s="5266"/>
      <c r="AB5" s="5267" t="s">
        <v>5745</v>
      </c>
      <c r="AC5" s="5267"/>
      <c r="AD5" s="5267"/>
      <c r="AE5" s="5267"/>
      <c r="AF5" s="5268" t="s">
        <v>5746</v>
      </c>
      <c r="AG5" s="5268"/>
      <c r="AH5" s="5268"/>
      <c r="AI5" s="5268"/>
      <c r="AJ5" s="5269" t="s">
        <v>5747</v>
      </c>
      <c r="AK5" s="5269"/>
      <c r="AL5" s="5269"/>
      <c r="AM5" s="5269"/>
      <c r="AN5" s="5270" t="s">
        <v>5748</v>
      </c>
      <c r="AO5" s="5270"/>
      <c r="AP5" s="5270"/>
      <c r="AQ5" s="5270"/>
      <c r="AR5" s="5266" t="s">
        <v>5749</v>
      </c>
      <c r="AS5" s="5266"/>
      <c r="AT5" s="5266"/>
      <c r="AU5" s="2631"/>
      <c r="AV5" s="2631"/>
      <c r="AW5" s="2632"/>
      <c r="AX5" s="2632"/>
      <c r="AY5" s="2632"/>
      <c r="AZ5" s="2632"/>
      <c r="BA5" s="2632"/>
      <c r="BB5" s="1798"/>
    </row>
    <row r="6" spans="1:56" s="2639" customFormat="1" ht="21" customHeight="1">
      <c r="A6" s="5601"/>
      <c r="B6" s="5601"/>
      <c r="C6" s="5601"/>
      <c r="D6" s="5601"/>
      <c r="E6" s="5601"/>
      <c r="F6" s="2633" t="s">
        <v>4604</v>
      </c>
      <c r="G6" s="2633" t="s">
        <v>4611</v>
      </c>
      <c r="H6" s="2633" t="s">
        <v>4605</v>
      </c>
      <c r="I6" s="2633" t="s">
        <v>4612</v>
      </c>
      <c r="J6" s="2634" t="s">
        <v>2527</v>
      </c>
      <c r="K6" s="2635" t="s">
        <v>58</v>
      </c>
      <c r="L6" s="2635" t="s">
        <v>59</v>
      </c>
      <c r="M6" s="2636" t="s">
        <v>60</v>
      </c>
      <c r="N6" s="2635" t="s">
        <v>61</v>
      </c>
      <c r="O6" s="2636" t="s">
        <v>62</v>
      </c>
      <c r="P6" s="2635" t="s">
        <v>5545</v>
      </c>
      <c r="Q6" s="2637" t="s">
        <v>2529</v>
      </c>
      <c r="R6" s="2638" t="s">
        <v>4644</v>
      </c>
      <c r="T6" s="1777" t="s">
        <v>5750</v>
      </c>
      <c r="U6" s="1777" t="s">
        <v>61</v>
      </c>
      <c r="V6" s="1777" t="s">
        <v>5751</v>
      </c>
      <c r="W6" s="1778" t="s">
        <v>5752</v>
      </c>
      <c r="X6" s="1779" t="s">
        <v>5750</v>
      </c>
      <c r="Y6" s="1779" t="s">
        <v>61</v>
      </c>
      <c r="Z6" s="1777" t="s">
        <v>5751</v>
      </c>
      <c r="AA6" s="1778" t="s">
        <v>5752</v>
      </c>
      <c r="AB6" s="1779" t="s">
        <v>5750</v>
      </c>
      <c r="AC6" s="1779" t="s">
        <v>61</v>
      </c>
      <c r="AD6" s="1777" t="s">
        <v>5751</v>
      </c>
      <c r="AE6" s="1778" t="s">
        <v>5752</v>
      </c>
      <c r="AF6" s="1779" t="s">
        <v>5750</v>
      </c>
      <c r="AG6" s="1779" t="s">
        <v>61</v>
      </c>
      <c r="AH6" s="1777" t="s">
        <v>5751</v>
      </c>
      <c r="AI6" s="1778" t="s">
        <v>5752</v>
      </c>
      <c r="AJ6" s="1779" t="s">
        <v>5750</v>
      </c>
      <c r="AK6" s="1779" t="s">
        <v>61</v>
      </c>
      <c r="AL6" s="1777" t="s">
        <v>5751</v>
      </c>
      <c r="AM6" s="1778" t="s">
        <v>5752</v>
      </c>
      <c r="AN6" s="1779" t="s">
        <v>5750</v>
      </c>
      <c r="AO6" s="1779" t="s">
        <v>61</v>
      </c>
      <c r="AP6" s="1777" t="s">
        <v>5751</v>
      </c>
      <c r="AQ6" s="1778" t="s">
        <v>5752</v>
      </c>
      <c r="AR6" s="1777" t="s">
        <v>5751</v>
      </c>
      <c r="AS6" s="1781" t="s">
        <v>5753</v>
      </c>
      <c r="AT6" s="1777" t="s">
        <v>5754</v>
      </c>
      <c r="AU6" s="1778"/>
      <c r="AV6" s="4876" t="s">
        <v>7688</v>
      </c>
      <c r="AW6" s="2640"/>
      <c r="AX6" s="1781"/>
      <c r="AY6" s="1777"/>
      <c r="AZ6" s="1711"/>
      <c r="BA6" s="2641"/>
      <c r="BB6" s="2641"/>
    </row>
    <row r="7" spans="1:56" s="2647" customFormat="1" ht="21" customHeight="1">
      <c r="A7" s="2642">
        <v>18</v>
      </c>
      <c r="B7" s="2642" t="s">
        <v>2773</v>
      </c>
      <c r="C7" s="2642" t="s">
        <v>2772</v>
      </c>
      <c r="D7" s="2643"/>
      <c r="E7" s="2644"/>
      <c r="F7" s="2644"/>
      <c r="G7" s="2644"/>
      <c r="H7" s="2644"/>
      <c r="I7" s="2644"/>
      <c r="J7" s="2644"/>
      <c r="K7" s="2644"/>
      <c r="L7" s="2644"/>
      <c r="M7" s="2645"/>
      <c r="N7" s="2644"/>
      <c r="O7" s="2646">
        <f>O8+O14+O20+O26</f>
        <v>1</v>
      </c>
      <c r="P7" s="2644"/>
      <c r="Q7" s="2644"/>
      <c r="R7" s="2646">
        <f>R8+R14+R20+R26</f>
        <v>0</v>
      </c>
      <c r="V7" s="2646">
        <f>V8+V14+V20+V26</f>
        <v>100000</v>
      </c>
      <c r="Z7" s="2646">
        <f>Z8+Z14+Z20+Z26</f>
        <v>100000</v>
      </c>
      <c r="AD7" s="2646">
        <f>AD8+AD14+AD20+AD26</f>
        <v>0</v>
      </c>
      <c r="AH7" s="2646">
        <f>AH8+AH14+AH20+AH26</f>
        <v>0</v>
      </c>
      <c r="AL7" s="2646">
        <f>AL8+AL14+AL20+AL26</f>
        <v>0</v>
      </c>
      <c r="AP7" s="2646">
        <f>AP8+AP14+AP20+AP26</f>
        <v>0</v>
      </c>
      <c r="AR7" s="2646">
        <f>AR8+AR14+AR20+AR26</f>
        <v>100000</v>
      </c>
    </row>
    <row r="8" spans="1:56" s="2168" customFormat="1" ht="21" customHeight="1">
      <c r="A8" s="2648">
        <v>18.100000000000001</v>
      </c>
      <c r="B8" s="2649"/>
      <c r="C8" s="2649" t="s">
        <v>4624</v>
      </c>
      <c r="D8" s="2650"/>
      <c r="E8" s="2649"/>
      <c r="F8" s="2649"/>
      <c r="G8" s="2649"/>
      <c r="H8" s="2649"/>
      <c r="I8" s="2649"/>
      <c r="J8" s="2649"/>
      <c r="K8" s="2649"/>
      <c r="L8" s="2651"/>
      <c r="M8" s="1707"/>
      <c r="N8" s="2651"/>
      <c r="O8" s="2652">
        <f>SUM(O9:O13)</f>
        <v>0</v>
      </c>
      <c r="P8" s="2653"/>
      <c r="Q8" s="2653"/>
      <c r="R8" s="2652">
        <f>SUM(R9:R13)</f>
        <v>0</v>
      </c>
      <c r="V8" s="2652">
        <f>SUM(V9:V13)</f>
        <v>0</v>
      </c>
      <c r="Z8" s="2652">
        <f>SUM(Z9:Z13)</f>
        <v>0</v>
      </c>
      <c r="AD8" s="2652">
        <f>SUM(AD9:AD13)</f>
        <v>0</v>
      </c>
      <c r="AH8" s="2652">
        <f>SUM(AH9:AH13)</f>
        <v>0</v>
      </c>
      <c r="AL8" s="2652">
        <f>SUM(AL9:AL13)</f>
        <v>0</v>
      </c>
      <c r="AP8" s="2652">
        <f>SUM(AP9:AP13)</f>
        <v>0</v>
      </c>
      <c r="AR8" s="2652">
        <f>SUM(AR9:AR13)</f>
        <v>0</v>
      </c>
    </row>
    <row r="9" spans="1:56" s="2168" customFormat="1" ht="21" customHeight="1">
      <c r="A9" s="2654" t="s">
        <v>4619</v>
      </c>
      <c r="B9" s="2655"/>
      <c r="C9" s="1653"/>
      <c r="D9" s="2656" t="s">
        <v>90</v>
      </c>
      <c r="E9" s="2655"/>
      <c r="F9" s="2655"/>
      <c r="G9" s="2655"/>
      <c r="H9" s="2655"/>
      <c r="I9" s="2655"/>
      <c r="J9" s="2655"/>
      <c r="K9" s="2655"/>
      <c r="L9" s="1648">
        <f>T9</f>
        <v>0</v>
      </c>
      <c r="M9" s="1729">
        <f t="shared" ref="M9:M25" si="0">L9/100000</f>
        <v>0</v>
      </c>
      <c r="N9" s="1648">
        <f>U9</f>
        <v>0</v>
      </c>
      <c r="O9" s="2657">
        <f>M9*N9</f>
        <v>0</v>
      </c>
      <c r="P9" s="2496" t="str">
        <f>W9</f>
        <v xml:space="preserve">STATE: ; PDY: ; KKL: ; MHE: ; YNM: </v>
      </c>
      <c r="Q9" s="2658">
        <f>'Ab1. RMNCH+A'!Q477</f>
        <v>0</v>
      </c>
      <c r="R9" s="2659">
        <f>'Ab1. RMNCH+A'!R477</f>
        <v>0</v>
      </c>
      <c r="T9" s="1711">
        <f>IFERROR(AR9/AS9,0)</f>
        <v>0</v>
      </c>
      <c r="U9" s="1711">
        <f>Y9+AC9+AG9+AK9+AO9</f>
        <v>0</v>
      </c>
      <c r="V9" s="1711">
        <f>T9*U9</f>
        <v>0</v>
      </c>
      <c r="W9" s="1780" t="str">
        <f>"STATE: "&amp;AA9&amp;"; PDY: "&amp;AE9&amp;"; KKL: "&amp;AI9&amp;"; MHE: "&amp;AM9&amp;"; YNM: "&amp;AQ9</f>
        <v xml:space="preserve">STATE: ; PDY: ; KKL: ; MHE: ; YNM: </v>
      </c>
      <c r="X9" s="1711"/>
      <c r="Y9" s="1711"/>
      <c r="Z9" s="1711">
        <f>X9*Y9</f>
        <v>0</v>
      </c>
      <c r="AA9" s="1711"/>
      <c r="AB9" s="1711"/>
      <c r="AC9" s="1711"/>
      <c r="AD9" s="1711">
        <f>AB9*AC9</f>
        <v>0</v>
      </c>
      <c r="AE9" s="1711"/>
      <c r="AF9" s="1711"/>
      <c r="AG9" s="1711"/>
      <c r="AH9" s="1711">
        <f>AF9*AG9</f>
        <v>0</v>
      </c>
      <c r="AI9" s="1711"/>
      <c r="AJ9" s="1711"/>
      <c r="AK9" s="1711"/>
      <c r="AL9" s="1711">
        <f>AJ9*AK9</f>
        <v>0</v>
      </c>
      <c r="AM9" s="1711"/>
      <c r="AN9" s="1711"/>
      <c r="AO9" s="1711"/>
      <c r="AP9" s="1711">
        <f>AN9*AO9</f>
        <v>0</v>
      </c>
      <c r="AQ9" s="1711"/>
      <c r="AR9" s="1711">
        <f>Z9+AD9+AH9+AL9+AP9</f>
        <v>0</v>
      </c>
      <c r="AS9" s="1711">
        <f>Y9+AC9+AG9+AK9+AO9</f>
        <v>0</v>
      </c>
      <c r="AT9" s="1711">
        <f>IFERROR((AR9/AS9),0)</f>
        <v>0</v>
      </c>
      <c r="AU9" s="1711" t="str">
        <f>"STATE: "&amp;AA9&amp;"; PDY: "&amp;AE9&amp;"; KKL: "&amp;AI9&amp;"; MHE: "&amp;AM9&amp;"; YNM: "&amp;AQ9</f>
        <v xml:space="preserve">STATE: ; PDY: ; KKL: ; MHE: ; YNM: </v>
      </c>
    </row>
    <row r="10" spans="1:56" s="2168" customFormat="1" ht="21" customHeight="1">
      <c r="A10" s="2654" t="s">
        <v>4620</v>
      </c>
      <c r="B10" s="2655"/>
      <c r="C10" s="2655"/>
      <c r="D10" s="2656" t="s">
        <v>90</v>
      </c>
      <c r="E10" s="2655"/>
      <c r="F10" s="2655"/>
      <c r="G10" s="2655"/>
      <c r="H10" s="2655"/>
      <c r="I10" s="2655"/>
      <c r="J10" s="2655"/>
      <c r="K10" s="2655"/>
      <c r="L10" s="1648"/>
      <c r="M10" s="1729">
        <f t="shared" si="0"/>
        <v>0</v>
      </c>
      <c r="N10" s="1648"/>
      <c r="O10" s="2657">
        <f>M10*N10</f>
        <v>0</v>
      </c>
      <c r="P10" s="2496" t="str">
        <f t="shared" ref="P10:P31" si="1">W10</f>
        <v xml:space="preserve">STATE: ; PDY: ; KKL: ; MHE: ; YNM: </v>
      </c>
      <c r="Q10" s="2658">
        <f>'Ab1. RMNCH+A'!Q478</f>
        <v>0</v>
      </c>
      <c r="R10" s="2659">
        <f>'Ab1. RMNCH+A'!R478</f>
        <v>0</v>
      </c>
      <c r="T10" s="1711">
        <f>IFERROR(AR10/AS10,0)</f>
        <v>0</v>
      </c>
      <c r="U10" s="1711">
        <f>Y10+AC10+AG10+AK10+AO10</f>
        <v>0</v>
      </c>
      <c r="V10" s="1711">
        <f>T10*U10</f>
        <v>0</v>
      </c>
      <c r="W10" s="1780" t="str">
        <f>"STATE: "&amp;AA10&amp;"; PDY: "&amp;AE10&amp;"; KKL: "&amp;AI10&amp;"; MHE: "&amp;AM10&amp;"; YNM: "&amp;AQ10</f>
        <v xml:space="preserve">STATE: ; PDY: ; KKL: ; MHE: ; YNM: </v>
      </c>
      <c r="X10" s="1711"/>
      <c r="Y10" s="1711"/>
      <c r="Z10" s="1711">
        <f>X10*Y10</f>
        <v>0</v>
      </c>
      <c r="AA10" s="1711"/>
      <c r="AB10" s="1711"/>
      <c r="AC10" s="1711"/>
      <c r="AD10" s="1711">
        <f>AB10*AC10</f>
        <v>0</v>
      </c>
      <c r="AE10" s="1711"/>
      <c r="AF10" s="1711"/>
      <c r="AG10" s="1711"/>
      <c r="AH10" s="1711">
        <f>AF10*AG10</f>
        <v>0</v>
      </c>
      <c r="AI10" s="1711"/>
      <c r="AJ10" s="1711"/>
      <c r="AK10" s="1711"/>
      <c r="AL10" s="1711">
        <f>AJ10*AK10</f>
        <v>0</v>
      </c>
      <c r="AM10" s="1711"/>
      <c r="AN10" s="1711"/>
      <c r="AO10" s="1711"/>
      <c r="AP10" s="1711">
        <f>AN10*AO10</f>
        <v>0</v>
      </c>
      <c r="AQ10" s="1711"/>
      <c r="AR10" s="1711">
        <f>Z10+AD10+AH10+AL10+AP10</f>
        <v>0</v>
      </c>
      <c r="AS10" s="1711">
        <f>Y10+AC10+AG10+AK10+AO10</f>
        <v>0</v>
      </c>
      <c r="AT10" s="1711">
        <f>IFERROR((AR10/AS10),0)</f>
        <v>0</v>
      </c>
      <c r="AU10" s="1711" t="str">
        <f>"STATE: "&amp;AA10&amp;"; PDY: "&amp;AE10&amp;"; KKL: "&amp;AI10&amp;"; MHE: "&amp;AM10&amp;"; YNM: "&amp;AQ10</f>
        <v xml:space="preserve">STATE: ; PDY: ; KKL: ; MHE: ; YNM: </v>
      </c>
    </row>
    <row r="11" spans="1:56" s="2168" customFormat="1" ht="21" customHeight="1">
      <c r="A11" s="2654" t="s">
        <v>4621</v>
      </c>
      <c r="B11" s="2655"/>
      <c r="C11" s="2655"/>
      <c r="D11" s="2656" t="s">
        <v>90</v>
      </c>
      <c r="E11" s="2655"/>
      <c r="F11" s="2655"/>
      <c r="G11" s="2655"/>
      <c r="H11" s="2655"/>
      <c r="I11" s="2655"/>
      <c r="J11" s="2655"/>
      <c r="K11" s="2655"/>
      <c r="L11" s="1648"/>
      <c r="M11" s="1729">
        <f t="shared" si="0"/>
        <v>0</v>
      </c>
      <c r="N11" s="1648"/>
      <c r="O11" s="2657">
        <f>M11*N11</f>
        <v>0</v>
      </c>
      <c r="P11" s="2496" t="str">
        <f t="shared" si="1"/>
        <v xml:space="preserve">STATE: ; PDY: ; KKL: ; MHE: ; YNM: </v>
      </c>
      <c r="Q11" s="2658">
        <f>'Ab1. RMNCH+A'!Q479</f>
        <v>0</v>
      </c>
      <c r="R11" s="2659">
        <f>'Ab1. RMNCH+A'!R479</f>
        <v>0</v>
      </c>
      <c r="T11" s="1711">
        <f t="shared" ref="T11:T31" si="2">IFERROR(AR11/AS11,0)</f>
        <v>0</v>
      </c>
      <c r="U11" s="1711">
        <f t="shared" ref="U11:U31" si="3">Y11+AC11+AG11+AK11+AO11</f>
        <v>0</v>
      </c>
      <c r="V11" s="1711">
        <f t="shared" ref="V11:V31" si="4">T11*U11</f>
        <v>0</v>
      </c>
      <c r="W11" s="1780" t="str">
        <f t="shared" ref="W11:W31" si="5">"STATE: "&amp;AA11&amp;"; PDY: "&amp;AE11&amp;"; KKL: "&amp;AI11&amp;"; MHE: "&amp;AM11&amp;"; YNM: "&amp;AQ11</f>
        <v xml:space="preserve">STATE: ; PDY: ; KKL: ; MHE: ; YNM: </v>
      </c>
      <c r="X11" s="1711"/>
      <c r="Y11" s="1711"/>
      <c r="Z11" s="1711">
        <f t="shared" ref="Z11:Z31" si="6">X11*Y11</f>
        <v>0</v>
      </c>
      <c r="AA11" s="1711"/>
      <c r="AB11" s="1711"/>
      <c r="AC11" s="1711"/>
      <c r="AD11" s="1711">
        <f t="shared" ref="AD11:AD31" si="7">AB11*AC11</f>
        <v>0</v>
      </c>
      <c r="AE11" s="1711"/>
      <c r="AF11" s="1711"/>
      <c r="AG11" s="1711"/>
      <c r="AH11" s="1711">
        <f t="shared" ref="AH11:AH31" si="8">AF11*AG11</f>
        <v>0</v>
      </c>
      <c r="AI11" s="1711"/>
      <c r="AJ11" s="1711"/>
      <c r="AK11" s="1711"/>
      <c r="AL11" s="1711">
        <f t="shared" ref="AL11:AL31" si="9">AJ11*AK11</f>
        <v>0</v>
      </c>
      <c r="AM11" s="1711"/>
      <c r="AN11" s="1711"/>
      <c r="AO11" s="1711"/>
      <c r="AP11" s="1711">
        <f t="shared" ref="AP11:AP31" si="10">AN11*AO11</f>
        <v>0</v>
      </c>
      <c r="AQ11" s="1711"/>
      <c r="AR11" s="1711">
        <f t="shared" ref="AR11:AR31" si="11">Z11+AD11+AH11+AL11+AP11</f>
        <v>0</v>
      </c>
      <c r="AS11" s="1711">
        <f t="shared" ref="AS11:AS31" si="12">Y11+AC11+AG11+AK11+AO11</f>
        <v>0</v>
      </c>
      <c r="AT11" s="1711">
        <f t="shared" ref="AT11:AT31" si="13">IFERROR((AR11/AS11),0)</f>
        <v>0</v>
      </c>
      <c r="AU11" s="1711" t="str">
        <f t="shared" ref="AU11:AU31" si="14">"STATE: "&amp;AA11&amp;"; PDY: "&amp;AE11&amp;"; KKL: "&amp;AI11&amp;"; MHE: "&amp;AM11&amp;"; YNM: "&amp;AQ11</f>
        <v xml:space="preserve">STATE: ; PDY: ; KKL: ; MHE: ; YNM: </v>
      </c>
    </row>
    <row r="12" spans="1:56" s="2168" customFormat="1" ht="21" customHeight="1">
      <c r="A12" s="2654" t="s">
        <v>4622</v>
      </c>
      <c r="B12" s="2655"/>
      <c r="C12" s="1653"/>
      <c r="D12" s="2656" t="s">
        <v>90</v>
      </c>
      <c r="E12" s="2655"/>
      <c r="F12" s="2655"/>
      <c r="G12" s="2655"/>
      <c r="H12" s="2655"/>
      <c r="I12" s="2655"/>
      <c r="J12" s="2655"/>
      <c r="K12" s="1653"/>
      <c r="L12" s="1648"/>
      <c r="M12" s="1729">
        <f t="shared" si="0"/>
        <v>0</v>
      </c>
      <c r="N12" s="1648"/>
      <c r="O12" s="2657">
        <f>M12*N12</f>
        <v>0</v>
      </c>
      <c r="P12" s="2496" t="str">
        <f t="shared" si="1"/>
        <v xml:space="preserve">STATE: ; PDY: ; KKL: ; MHE: ; YNM: </v>
      </c>
      <c r="Q12" s="2658">
        <f>'Ab1. RMNCH+A'!Q480</f>
        <v>0</v>
      </c>
      <c r="R12" s="2659">
        <f>'Ab1. RMNCH+A'!R480</f>
        <v>0</v>
      </c>
      <c r="T12" s="1711">
        <f t="shared" si="2"/>
        <v>0</v>
      </c>
      <c r="U12" s="1711">
        <f t="shared" si="3"/>
        <v>0</v>
      </c>
      <c r="V12" s="1711">
        <f t="shared" si="4"/>
        <v>0</v>
      </c>
      <c r="W12" s="1780" t="str">
        <f t="shared" si="5"/>
        <v xml:space="preserve">STATE: ; PDY: ; KKL: ; MHE: ; YNM: </v>
      </c>
      <c r="X12" s="1711"/>
      <c r="Y12" s="1711"/>
      <c r="Z12" s="1711">
        <f t="shared" si="6"/>
        <v>0</v>
      </c>
      <c r="AA12" s="1711"/>
      <c r="AB12" s="1711"/>
      <c r="AC12" s="1711"/>
      <c r="AD12" s="1711">
        <f t="shared" si="7"/>
        <v>0</v>
      </c>
      <c r="AE12" s="1711"/>
      <c r="AF12" s="1711"/>
      <c r="AG12" s="1711"/>
      <c r="AH12" s="1711">
        <f t="shared" si="8"/>
        <v>0</v>
      </c>
      <c r="AI12" s="1711"/>
      <c r="AJ12" s="1711"/>
      <c r="AK12" s="1711"/>
      <c r="AL12" s="1711">
        <f t="shared" si="9"/>
        <v>0</v>
      </c>
      <c r="AM12" s="1711"/>
      <c r="AN12" s="1711"/>
      <c r="AO12" s="1711"/>
      <c r="AP12" s="1711">
        <f t="shared" si="10"/>
        <v>0</v>
      </c>
      <c r="AQ12" s="1711"/>
      <c r="AR12" s="1711">
        <f t="shared" si="11"/>
        <v>0</v>
      </c>
      <c r="AS12" s="1711">
        <f t="shared" si="12"/>
        <v>0</v>
      </c>
      <c r="AT12" s="1711">
        <f t="shared" si="13"/>
        <v>0</v>
      </c>
      <c r="AU12" s="1711" t="str">
        <f t="shared" si="14"/>
        <v xml:space="preserve">STATE: ; PDY: ; KKL: ; MHE: ; YNM: </v>
      </c>
    </row>
    <row r="13" spans="1:56" s="2168" customFormat="1" ht="21" customHeight="1">
      <c r="A13" s="2654" t="s">
        <v>4623</v>
      </c>
      <c r="B13" s="2655"/>
      <c r="C13" s="1653"/>
      <c r="D13" s="2656" t="s">
        <v>90</v>
      </c>
      <c r="E13" s="2655"/>
      <c r="F13" s="2655"/>
      <c r="G13" s="2655"/>
      <c r="H13" s="2655"/>
      <c r="I13" s="2655"/>
      <c r="J13" s="2655"/>
      <c r="K13" s="1653"/>
      <c r="L13" s="1648"/>
      <c r="M13" s="1729">
        <f t="shared" si="0"/>
        <v>0</v>
      </c>
      <c r="N13" s="1648"/>
      <c r="O13" s="2657">
        <f>M13*N13</f>
        <v>0</v>
      </c>
      <c r="P13" s="2496" t="str">
        <f t="shared" si="1"/>
        <v xml:space="preserve">STATE: ; PDY: ; KKL: ; MHE: ; YNM: </v>
      </c>
      <c r="Q13" s="2658">
        <f>'Ab1. RMNCH+A'!Q481</f>
        <v>0</v>
      </c>
      <c r="R13" s="2659">
        <f>'Ab1. RMNCH+A'!R481</f>
        <v>0</v>
      </c>
      <c r="T13" s="1711">
        <f t="shared" si="2"/>
        <v>0</v>
      </c>
      <c r="U13" s="1711">
        <f t="shared" si="3"/>
        <v>0</v>
      </c>
      <c r="V13" s="1711">
        <f t="shared" si="4"/>
        <v>0</v>
      </c>
      <c r="W13" s="1780" t="str">
        <f t="shared" si="5"/>
        <v xml:space="preserve">STATE: ; PDY: ; KKL: ; MHE: ; YNM: </v>
      </c>
      <c r="X13" s="1711"/>
      <c r="Y13" s="1711"/>
      <c r="Z13" s="1711">
        <f t="shared" si="6"/>
        <v>0</v>
      </c>
      <c r="AA13" s="1711"/>
      <c r="AB13" s="1711"/>
      <c r="AC13" s="1711"/>
      <c r="AD13" s="1711">
        <f t="shared" si="7"/>
        <v>0</v>
      </c>
      <c r="AE13" s="1711"/>
      <c r="AF13" s="1711"/>
      <c r="AG13" s="1711"/>
      <c r="AH13" s="1711">
        <f t="shared" si="8"/>
        <v>0</v>
      </c>
      <c r="AI13" s="1711"/>
      <c r="AJ13" s="1711"/>
      <c r="AK13" s="1711"/>
      <c r="AL13" s="1711">
        <f t="shared" si="9"/>
        <v>0</v>
      </c>
      <c r="AM13" s="1711"/>
      <c r="AN13" s="1711"/>
      <c r="AO13" s="1711"/>
      <c r="AP13" s="1711">
        <f t="shared" si="10"/>
        <v>0</v>
      </c>
      <c r="AQ13" s="1711"/>
      <c r="AR13" s="1711">
        <f t="shared" si="11"/>
        <v>0</v>
      </c>
      <c r="AS13" s="1711">
        <f t="shared" si="12"/>
        <v>0</v>
      </c>
      <c r="AT13" s="1711">
        <f t="shared" si="13"/>
        <v>0</v>
      </c>
      <c r="AU13" s="1711" t="str">
        <f t="shared" si="14"/>
        <v xml:space="preserve">STATE: ; PDY: ; KKL: ; MHE: ; YNM: </v>
      </c>
    </row>
    <row r="14" spans="1:56" s="2168" customFormat="1" ht="21" customHeight="1">
      <c r="A14" s="2648">
        <v>18.2</v>
      </c>
      <c r="B14" s="2649"/>
      <c r="C14" s="2649" t="s">
        <v>4625</v>
      </c>
      <c r="D14" s="2650"/>
      <c r="E14" s="2649"/>
      <c r="F14" s="2649"/>
      <c r="G14" s="2649"/>
      <c r="H14" s="2649"/>
      <c r="I14" s="2649"/>
      <c r="J14" s="2649"/>
      <c r="K14" s="2649"/>
      <c r="L14" s="2651"/>
      <c r="M14" s="1707"/>
      <c r="N14" s="2651"/>
      <c r="O14" s="2652">
        <f>SUM(O15:O19)</f>
        <v>0</v>
      </c>
      <c r="P14" s="2496"/>
      <c r="Q14" s="2653"/>
      <c r="R14" s="2652">
        <f>SUM(R15:R19)</f>
        <v>0</v>
      </c>
      <c r="T14" s="1711"/>
      <c r="U14" s="1711"/>
      <c r="V14" s="2652">
        <f>SUM(V15:V19)</f>
        <v>0</v>
      </c>
      <c r="W14" s="1780"/>
      <c r="X14" s="1711"/>
      <c r="Y14" s="1711"/>
      <c r="Z14" s="2652">
        <f>SUM(Z15:Z19)</f>
        <v>0</v>
      </c>
      <c r="AA14" s="1711"/>
      <c r="AB14" s="1711"/>
      <c r="AC14" s="1711"/>
      <c r="AD14" s="2652">
        <f>SUM(AD15:AD19)</f>
        <v>0</v>
      </c>
      <c r="AE14" s="1711"/>
      <c r="AF14" s="1711"/>
      <c r="AG14" s="1711"/>
      <c r="AH14" s="2652">
        <f>SUM(AH15:AH19)</f>
        <v>0</v>
      </c>
      <c r="AI14" s="1711"/>
      <c r="AJ14" s="1711"/>
      <c r="AK14" s="1711"/>
      <c r="AL14" s="2652">
        <f>SUM(AL15:AL19)</f>
        <v>0</v>
      </c>
      <c r="AM14" s="1711"/>
      <c r="AN14" s="1711"/>
      <c r="AO14" s="1711"/>
      <c r="AP14" s="2652">
        <f>SUM(AP15:AP19)</f>
        <v>0</v>
      </c>
      <c r="AQ14" s="1711"/>
      <c r="AR14" s="2652">
        <f>SUM(AR15:AR19)</f>
        <v>0</v>
      </c>
      <c r="AS14" s="1711"/>
      <c r="AT14" s="1711"/>
      <c r="AU14" s="1711"/>
    </row>
    <row r="15" spans="1:56" s="2168" customFormat="1" ht="21" customHeight="1">
      <c r="A15" s="2654" t="s">
        <v>4626</v>
      </c>
      <c r="B15" s="2655"/>
      <c r="C15" s="1653"/>
      <c r="D15" s="2660" t="s">
        <v>70</v>
      </c>
      <c r="E15" s="2655"/>
      <c r="F15" s="2655"/>
      <c r="G15" s="2655"/>
      <c r="H15" s="2655"/>
      <c r="I15" s="2655"/>
      <c r="J15" s="2655"/>
      <c r="K15" s="1653"/>
      <c r="L15" s="1648"/>
      <c r="M15" s="1729">
        <f t="shared" si="0"/>
        <v>0</v>
      </c>
      <c r="N15" s="1648"/>
      <c r="O15" s="2657">
        <f>M15*N15</f>
        <v>0</v>
      </c>
      <c r="P15" s="2496" t="str">
        <f t="shared" si="1"/>
        <v xml:space="preserve">STATE: ; PDY: ; KKL: ; MHE: ; YNM: </v>
      </c>
      <c r="Q15" s="2658"/>
      <c r="R15" s="2661"/>
      <c r="T15" s="1711">
        <f t="shared" si="2"/>
        <v>0</v>
      </c>
      <c r="U15" s="1711">
        <f t="shared" si="3"/>
        <v>0</v>
      </c>
      <c r="V15" s="1711">
        <f>+T15*U15</f>
        <v>0</v>
      </c>
      <c r="W15" s="1780" t="str">
        <f t="shared" si="5"/>
        <v xml:space="preserve">STATE: ; PDY: ; KKL: ; MHE: ; YNM: </v>
      </c>
      <c r="X15" s="1711"/>
      <c r="Y15" s="1711"/>
      <c r="Z15" s="1711">
        <f t="shared" si="6"/>
        <v>0</v>
      </c>
      <c r="AA15" s="1653"/>
      <c r="AB15" s="1711"/>
      <c r="AC15" s="1711"/>
      <c r="AD15" s="1711">
        <f t="shared" si="7"/>
        <v>0</v>
      </c>
      <c r="AE15" s="1711"/>
      <c r="AF15" s="1711"/>
      <c r="AG15" s="1711"/>
      <c r="AH15" s="1711">
        <f t="shared" si="8"/>
        <v>0</v>
      </c>
      <c r="AI15" s="1711"/>
      <c r="AJ15" s="1711"/>
      <c r="AK15" s="1711"/>
      <c r="AL15" s="1711">
        <f t="shared" si="9"/>
        <v>0</v>
      </c>
      <c r="AM15" s="1711"/>
      <c r="AN15" s="1711"/>
      <c r="AO15" s="1711"/>
      <c r="AP15" s="1711">
        <f t="shared" si="10"/>
        <v>0</v>
      </c>
      <c r="AQ15" s="1711"/>
      <c r="AR15" s="1711">
        <f t="shared" si="11"/>
        <v>0</v>
      </c>
      <c r="AS15" s="1711">
        <f t="shared" si="12"/>
        <v>0</v>
      </c>
      <c r="AT15" s="1711">
        <f t="shared" si="13"/>
        <v>0</v>
      </c>
      <c r="AU15" s="1711" t="str">
        <f t="shared" si="14"/>
        <v xml:space="preserve">STATE: ; PDY: ; KKL: ; MHE: ; YNM: </v>
      </c>
    </row>
    <row r="16" spans="1:56" s="2168" customFormat="1" ht="21" customHeight="1">
      <c r="A16" s="2654" t="s">
        <v>4627</v>
      </c>
      <c r="B16" s="2655"/>
      <c r="C16" s="1653"/>
      <c r="D16" s="2660" t="s">
        <v>70</v>
      </c>
      <c r="E16" s="2655"/>
      <c r="F16" s="2655"/>
      <c r="G16" s="2655"/>
      <c r="H16" s="2655"/>
      <c r="I16" s="2655"/>
      <c r="J16" s="2655"/>
      <c r="K16" s="1653"/>
      <c r="L16" s="1648"/>
      <c r="M16" s="1729">
        <f t="shared" si="0"/>
        <v>0</v>
      </c>
      <c r="N16" s="1648"/>
      <c r="O16" s="2657">
        <f>M16*N16</f>
        <v>0</v>
      </c>
      <c r="P16" s="2496" t="str">
        <f t="shared" si="1"/>
        <v xml:space="preserve">STATE: ; PDY: ; KKL: ; MHE: ; YNM: </v>
      </c>
      <c r="Q16" s="2658"/>
      <c r="R16" s="2661"/>
      <c r="T16" s="1711">
        <f t="shared" si="2"/>
        <v>0</v>
      </c>
      <c r="U16" s="1711">
        <f t="shared" si="3"/>
        <v>0</v>
      </c>
      <c r="V16" s="1711">
        <f t="shared" si="4"/>
        <v>0</v>
      </c>
      <c r="W16" s="1780" t="str">
        <f t="shared" si="5"/>
        <v xml:space="preserve">STATE: ; PDY: ; KKL: ; MHE: ; YNM: </v>
      </c>
      <c r="X16" s="1711"/>
      <c r="Y16" s="1711"/>
      <c r="Z16" s="1711">
        <f t="shared" si="6"/>
        <v>0</v>
      </c>
      <c r="AA16" s="1711"/>
      <c r="AB16" s="1711"/>
      <c r="AC16" s="1711"/>
      <c r="AD16" s="1711">
        <f t="shared" si="7"/>
        <v>0</v>
      </c>
      <c r="AE16" s="1711"/>
      <c r="AF16" s="1711"/>
      <c r="AG16" s="1711"/>
      <c r="AH16" s="1711">
        <f t="shared" si="8"/>
        <v>0</v>
      </c>
      <c r="AI16" s="1711"/>
      <c r="AJ16" s="1711"/>
      <c r="AK16" s="1711"/>
      <c r="AL16" s="1711">
        <f t="shared" si="9"/>
        <v>0</v>
      </c>
      <c r="AM16" s="1711"/>
      <c r="AN16" s="1711"/>
      <c r="AO16" s="1711"/>
      <c r="AP16" s="1711">
        <f t="shared" si="10"/>
        <v>0</v>
      </c>
      <c r="AQ16" s="1711"/>
      <c r="AR16" s="1711">
        <f t="shared" si="11"/>
        <v>0</v>
      </c>
      <c r="AS16" s="1711">
        <f t="shared" si="12"/>
        <v>0</v>
      </c>
      <c r="AT16" s="1711">
        <f t="shared" si="13"/>
        <v>0</v>
      </c>
      <c r="AU16" s="1711" t="str">
        <f t="shared" si="14"/>
        <v xml:space="preserve">STATE: ; PDY: ; KKL: ; MHE: ; YNM: </v>
      </c>
    </row>
    <row r="17" spans="1:48" s="2168" customFormat="1" ht="21" customHeight="1">
      <c r="A17" s="2654" t="s">
        <v>4628</v>
      </c>
      <c r="B17" s="2655"/>
      <c r="C17" s="1653"/>
      <c r="D17" s="2660" t="s">
        <v>70</v>
      </c>
      <c r="E17" s="2655"/>
      <c r="F17" s="2655"/>
      <c r="G17" s="2655"/>
      <c r="H17" s="2655"/>
      <c r="I17" s="2655"/>
      <c r="J17" s="2655"/>
      <c r="K17" s="1653"/>
      <c r="L17" s="1648"/>
      <c r="M17" s="1729">
        <f t="shared" si="0"/>
        <v>0</v>
      </c>
      <c r="N17" s="1648"/>
      <c r="O17" s="2657">
        <f>M17*N17</f>
        <v>0</v>
      </c>
      <c r="P17" s="2496" t="str">
        <f t="shared" si="1"/>
        <v xml:space="preserve">STATE: ; PDY: ; KKL: ; MHE: ; YNM: </v>
      </c>
      <c r="Q17" s="2658"/>
      <c r="R17" s="2661"/>
      <c r="T17" s="1711">
        <f t="shared" si="2"/>
        <v>0</v>
      </c>
      <c r="U17" s="1711">
        <f t="shared" si="3"/>
        <v>0</v>
      </c>
      <c r="V17" s="1711">
        <f t="shared" si="4"/>
        <v>0</v>
      </c>
      <c r="W17" s="1780" t="str">
        <f t="shared" si="5"/>
        <v xml:space="preserve">STATE: ; PDY: ; KKL: ; MHE: ; YNM: </v>
      </c>
      <c r="X17" s="1711"/>
      <c r="Y17" s="1711"/>
      <c r="Z17" s="1711">
        <f t="shared" si="6"/>
        <v>0</v>
      </c>
      <c r="AA17" s="1711"/>
      <c r="AB17" s="1711"/>
      <c r="AC17" s="1711"/>
      <c r="AD17" s="1711">
        <f t="shared" si="7"/>
        <v>0</v>
      </c>
      <c r="AE17" s="1711"/>
      <c r="AF17" s="1711"/>
      <c r="AG17" s="1711"/>
      <c r="AH17" s="1711">
        <f t="shared" si="8"/>
        <v>0</v>
      </c>
      <c r="AI17" s="1711"/>
      <c r="AJ17" s="1711"/>
      <c r="AK17" s="1711"/>
      <c r="AL17" s="1711">
        <f t="shared" si="9"/>
        <v>0</v>
      </c>
      <c r="AM17" s="1711"/>
      <c r="AN17" s="1711"/>
      <c r="AO17" s="1711"/>
      <c r="AP17" s="1711">
        <f t="shared" si="10"/>
        <v>0</v>
      </c>
      <c r="AQ17" s="1711"/>
      <c r="AR17" s="1711">
        <f t="shared" si="11"/>
        <v>0</v>
      </c>
      <c r="AS17" s="1711">
        <f t="shared" si="12"/>
        <v>0</v>
      </c>
      <c r="AT17" s="1711">
        <f t="shared" si="13"/>
        <v>0</v>
      </c>
      <c r="AU17" s="1711" t="str">
        <f t="shared" si="14"/>
        <v xml:space="preserve">STATE: ; PDY: ; KKL: ; MHE: ; YNM: </v>
      </c>
    </row>
    <row r="18" spans="1:48" s="2168" customFormat="1" ht="21" customHeight="1">
      <c r="A18" s="2654" t="s">
        <v>4629</v>
      </c>
      <c r="B18" s="2655"/>
      <c r="C18" s="1653"/>
      <c r="D18" s="2660" t="s">
        <v>70</v>
      </c>
      <c r="E18" s="2655"/>
      <c r="F18" s="2655"/>
      <c r="G18" s="2655"/>
      <c r="H18" s="2655"/>
      <c r="I18" s="2655"/>
      <c r="J18" s="2655"/>
      <c r="K18" s="1653"/>
      <c r="L18" s="1648"/>
      <c r="M18" s="1729">
        <f t="shared" si="0"/>
        <v>0</v>
      </c>
      <c r="N18" s="1648"/>
      <c r="O18" s="2657">
        <f>M18*N18</f>
        <v>0</v>
      </c>
      <c r="P18" s="2496" t="str">
        <f t="shared" si="1"/>
        <v xml:space="preserve">STATE: ; PDY: ; KKL: ; MHE: ; YNM: </v>
      </c>
      <c r="Q18" s="2658"/>
      <c r="R18" s="2661"/>
      <c r="T18" s="1711">
        <f t="shared" si="2"/>
        <v>0</v>
      </c>
      <c r="U18" s="1711">
        <f t="shared" si="3"/>
        <v>0</v>
      </c>
      <c r="V18" s="1711">
        <f t="shared" si="4"/>
        <v>0</v>
      </c>
      <c r="W18" s="1780" t="str">
        <f t="shared" si="5"/>
        <v xml:space="preserve">STATE: ; PDY: ; KKL: ; MHE: ; YNM: </v>
      </c>
      <c r="X18" s="1711"/>
      <c r="Y18" s="1711"/>
      <c r="Z18" s="1711">
        <f t="shared" si="6"/>
        <v>0</v>
      </c>
      <c r="AA18" s="1711"/>
      <c r="AB18" s="1711"/>
      <c r="AC18" s="1711"/>
      <c r="AD18" s="1711">
        <f t="shared" si="7"/>
        <v>0</v>
      </c>
      <c r="AE18" s="1711"/>
      <c r="AF18" s="1711"/>
      <c r="AG18" s="1711"/>
      <c r="AH18" s="1711">
        <f t="shared" si="8"/>
        <v>0</v>
      </c>
      <c r="AI18" s="1711"/>
      <c r="AJ18" s="1711"/>
      <c r="AK18" s="1711"/>
      <c r="AL18" s="1711">
        <f t="shared" si="9"/>
        <v>0</v>
      </c>
      <c r="AM18" s="1711"/>
      <c r="AN18" s="1711"/>
      <c r="AO18" s="1711"/>
      <c r="AP18" s="1711">
        <f t="shared" si="10"/>
        <v>0</v>
      </c>
      <c r="AQ18" s="1711"/>
      <c r="AR18" s="1711">
        <f t="shared" si="11"/>
        <v>0</v>
      </c>
      <c r="AS18" s="1711">
        <f t="shared" si="12"/>
        <v>0</v>
      </c>
      <c r="AT18" s="1711">
        <f t="shared" si="13"/>
        <v>0</v>
      </c>
      <c r="AU18" s="1711" t="str">
        <f t="shared" si="14"/>
        <v xml:space="preserve">STATE: ; PDY: ; KKL: ; MHE: ; YNM: </v>
      </c>
    </row>
    <row r="19" spans="1:48" s="2168" customFormat="1" ht="21" customHeight="1">
      <c r="A19" s="2654" t="s">
        <v>4630</v>
      </c>
      <c r="B19" s="2655"/>
      <c r="C19" s="1653"/>
      <c r="D19" s="2660" t="s">
        <v>70</v>
      </c>
      <c r="E19" s="2655"/>
      <c r="F19" s="2655"/>
      <c r="G19" s="2655"/>
      <c r="H19" s="2655"/>
      <c r="I19" s="2655"/>
      <c r="J19" s="2655"/>
      <c r="K19" s="1653"/>
      <c r="L19" s="1648"/>
      <c r="M19" s="1729">
        <f t="shared" si="0"/>
        <v>0</v>
      </c>
      <c r="N19" s="1648"/>
      <c r="O19" s="2657">
        <f>M19*N19</f>
        <v>0</v>
      </c>
      <c r="P19" s="2496" t="str">
        <f t="shared" si="1"/>
        <v xml:space="preserve">STATE: ; PDY: ; KKL: ; MHE: ; YNM: </v>
      </c>
      <c r="Q19" s="2658"/>
      <c r="R19" s="2661"/>
      <c r="T19" s="1711">
        <f t="shared" si="2"/>
        <v>0</v>
      </c>
      <c r="U19" s="1711">
        <f t="shared" si="3"/>
        <v>0</v>
      </c>
      <c r="V19" s="1711">
        <f t="shared" si="4"/>
        <v>0</v>
      </c>
      <c r="W19" s="1780" t="str">
        <f t="shared" si="5"/>
        <v xml:space="preserve">STATE: ; PDY: ; KKL: ; MHE: ; YNM: </v>
      </c>
      <c r="X19" s="1711"/>
      <c r="Y19" s="1711"/>
      <c r="Z19" s="1711">
        <f t="shared" si="6"/>
        <v>0</v>
      </c>
      <c r="AA19" s="1711"/>
      <c r="AB19" s="1711"/>
      <c r="AC19" s="1711"/>
      <c r="AD19" s="1711">
        <f t="shared" si="7"/>
        <v>0</v>
      </c>
      <c r="AE19" s="1711"/>
      <c r="AF19" s="1711"/>
      <c r="AG19" s="1711"/>
      <c r="AH19" s="1711">
        <f t="shared" si="8"/>
        <v>0</v>
      </c>
      <c r="AI19" s="1711"/>
      <c r="AJ19" s="1711"/>
      <c r="AK19" s="1711"/>
      <c r="AL19" s="1711">
        <f t="shared" si="9"/>
        <v>0</v>
      </c>
      <c r="AM19" s="1711"/>
      <c r="AN19" s="1711"/>
      <c r="AO19" s="1711"/>
      <c r="AP19" s="1711">
        <f t="shared" si="10"/>
        <v>0</v>
      </c>
      <c r="AQ19" s="1711"/>
      <c r="AR19" s="1711">
        <f t="shared" si="11"/>
        <v>0</v>
      </c>
      <c r="AS19" s="1711">
        <f t="shared" si="12"/>
        <v>0</v>
      </c>
      <c r="AT19" s="1711">
        <f t="shared" si="13"/>
        <v>0</v>
      </c>
      <c r="AU19" s="1711" t="str">
        <f t="shared" si="14"/>
        <v xml:space="preserve">STATE: ; PDY: ; KKL: ; MHE: ; YNM: </v>
      </c>
    </row>
    <row r="20" spans="1:48" s="2168" customFormat="1" ht="21" customHeight="1">
      <c r="A20" s="2648">
        <v>18.3</v>
      </c>
      <c r="B20" s="2649"/>
      <c r="C20" s="2649" t="s">
        <v>4631</v>
      </c>
      <c r="D20" s="2650"/>
      <c r="E20" s="2649"/>
      <c r="F20" s="2649"/>
      <c r="G20" s="2649"/>
      <c r="H20" s="2649"/>
      <c r="I20" s="2649"/>
      <c r="J20" s="2649"/>
      <c r="K20" s="2649"/>
      <c r="L20" s="2651"/>
      <c r="M20" s="1707"/>
      <c r="N20" s="2651"/>
      <c r="O20" s="2652">
        <f>SUM(O21:O25)</f>
        <v>1</v>
      </c>
      <c r="P20" s="2496"/>
      <c r="Q20" s="2653"/>
      <c r="R20" s="2652">
        <f>SUM(R21:R25)</f>
        <v>0</v>
      </c>
      <c r="T20" s="1711"/>
      <c r="U20" s="1711"/>
      <c r="V20" s="2652">
        <f>SUM(V21:V25)</f>
        <v>100000</v>
      </c>
      <c r="W20" s="1780"/>
      <c r="X20" s="1711"/>
      <c r="Y20" s="1711"/>
      <c r="Z20" s="2652">
        <f>SUM(Z21:Z25)</f>
        <v>100000</v>
      </c>
      <c r="AA20" s="1711"/>
      <c r="AB20" s="1711"/>
      <c r="AC20" s="1711"/>
      <c r="AD20" s="2652">
        <f>SUM(AD21:AD25)</f>
        <v>0</v>
      </c>
      <c r="AE20" s="1711"/>
      <c r="AF20" s="1711"/>
      <c r="AG20" s="1711"/>
      <c r="AH20" s="2652">
        <f>SUM(AH21:AH25)</f>
        <v>0</v>
      </c>
      <c r="AI20" s="1711"/>
      <c r="AJ20" s="1711"/>
      <c r="AK20" s="1711"/>
      <c r="AL20" s="2652">
        <f>SUM(AL21:AL25)</f>
        <v>0</v>
      </c>
      <c r="AM20" s="1711"/>
      <c r="AN20" s="1711"/>
      <c r="AO20" s="1711"/>
      <c r="AP20" s="2652">
        <f>SUM(AP21:AP25)</f>
        <v>0</v>
      </c>
      <c r="AQ20" s="1711"/>
      <c r="AR20" s="2652">
        <f>SUM(AR21:AR25)</f>
        <v>100000</v>
      </c>
      <c r="AS20" s="1711"/>
      <c r="AT20" s="1711"/>
      <c r="AU20" s="1711"/>
    </row>
    <row r="21" spans="1:48" s="2168" customFormat="1" ht="141" customHeight="1">
      <c r="A21" s="2654" t="s">
        <v>4632</v>
      </c>
      <c r="B21" s="2655"/>
      <c r="C21" s="1653" t="s">
        <v>293</v>
      </c>
      <c r="D21" s="2662" t="s">
        <v>4345</v>
      </c>
      <c r="E21" s="2655" t="s">
        <v>293</v>
      </c>
      <c r="F21" s="2655"/>
      <c r="G21" s="2655"/>
      <c r="H21" s="2655"/>
      <c r="I21" s="2655"/>
      <c r="J21" s="2655"/>
      <c r="K21" s="2655"/>
      <c r="L21" s="3746">
        <v>10000</v>
      </c>
      <c r="M21" s="1729">
        <f>L21/100000</f>
        <v>0.1</v>
      </c>
      <c r="N21" s="3746">
        <v>10</v>
      </c>
      <c r="O21" s="2657">
        <f>M21*N21</f>
        <v>1</v>
      </c>
      <c r="P21" s="2496" t="str">
        <f>W21</f>
        <v xml:space="preserve">STATE: The IDSP SSU performs covid related and other Diseases research studies independently and in collaboration with key organizations.  The expenditure for performing study and published charge are to be addressed.; PDY: ; KKL: ; MHE: ; YNM: </v>
      </c>
      <c r="Q21" s="2658"/>
      <c r="R21" s="2661"/>
      <c r="T21" s="1711">
        <f t="shared" si="2"/>
        <v>100000</v>
      </c>
      <c r="U21" s="1711">
        <f t="shared" si="3"/>
        <v>1</v>
      </c>
      <c r="V21" s="1711">
        <f t="shared" si="4"/>
        <v>100000</v>
      </c>
      <c r="W21" s="1780" t="str">
        <f t="shared" si="5"/>
        <v xml:space="preserve">STATE: The IDSP SSU performs covid related and other Diseases research studies independently and in collaboration with key organizations.  The expenditure for performing study and published charge are to be addressed.; PDY: ; KKL: ; MHE: ; YNM: </v>
      </c>
      <c r="X21" s="1666">
        <v>100000</v>
      </c>
      <c r="Y21" s="1666">
        <v>1</v>
      </c>
      <c r="Z21" s="1666">
        <f>X21*Y21</f>
        <v>100000</v>
      </c>
      <c r="AA21" s="3797" t="s">
        <v>6636</v>
      </c>
      <c r="AB21" s="1711"/>
      <c r="AC21" s="1711"/>
      <c r="AD21" s="1711">
        <f t="shared" si="7"/>
        <v>0</v>
      </c>
      <c r="AE21" s="1711"/>
      <c r="AF21" s="1711"/>
      <c r="AG21" s="1711"/>
      <c r="AH21" s="1711">
        <f t="shared" si="8"/>
        <v>0</v>
      </c>
      <c r="AI21" s="1711"/>
      <c r="AJ21" s="1711"/>
      <c r="AK21" s="1711"/>
      <c r="AL21" s="1711">
        <f t="shared" si="9"/>
        <v>0</v>
      </c>
      <c r="AM21" s="1711"/>
      <c r="AN21" s="1711"/>
      <c r="AO21" s="1711"/>
      <c r="AP21" s="1711">
        <f t="shared" si="10"/>
        <v>0</v>
      </c>
      <c r="AQ21" s="1711"/>
      <c r="AR21" s="1711">
        <f t="shared" si="11"/>
        <v>100000</v>
      </c>
      <c r="AS21" s="1711">
        <f t="shared" si="12"/>
        <v>1</v>
      </c>
      <c r="AT21" s="1711">
        <f t="shared" si="13"/>
        <v>100000</v>
      </c>
      <c r="AU21" s="1780" t="str">
        <f t="shared" si="14"/>
        <v xml:space="preserve">STATE: The IDSP SSU performs covid related and other Diseases research studies independently and in collaboration with key organizations.  The expenditure for performing study and published charge are to be addressed.; PDY: ; KKL: ; MHE: ; YNM: </v>
      </c>
      <c r="AV21" s="5047" t="s">
        <v>8232</v>
      </c>
    </row>
    <row r="22" spans="1:48" s="2168" customFormat="1" ht="21" customHeight="1">
      <c r="A22" s="2654" t="s">
        <v>4633</v>
      </c>
      <c r="B22" s="2655"/>
      <c r="C22" s="2655"/>
      <c r="D22" s="2662" t="s">
        <v>4345</v>
      </c>
      <c r="E22" s="2655"/>
      <c r="F22" s="2655"/>
      <c r="G22" s="2655"/>
      <c r="H22" s="2655"/>
      <c r="I22" s="2655"/>
      <c r="J22" s="2655"/>
      <c r="K22" s="2655"/>
      <c r="L22" s="1648"/>
      <c r="M22" s="1729">
        <f t="shared" si="0"/>
        <v>0</v>
      </c>
      <c r="N22" s="1648"/>
      <c r="O22" s="2657">
        <f>M22*N22</f>
        <v>0</v>
      </c>
      <c r="P22" s="2496" t="str">
        <f t="shared" si="1"/>
        <v xml:space="preserve">STATE: ; PDY: ; KKL: ; MHE: ; YNM: </v>
      </c>
      <c r="Q22" s="2658"/>
      <c r="R22" s="2661"/>
      <c r="T22" s="1711">
        <f t="shared" si="2"/>
        <v>0</v>
      </c>
      <c r="U22" s="1711">
        <f t="shared" si="3"/>
        <v>0</v>
      </c>
      <c r="V22" s="1711">
        <f t="shared" si="4"/>
        <v>0</v>
      </c>
      <c r="W22" s="1780" t="str">
        <f t="shared" si="5"/>
        <v xml:space="preserve">STATE: ; PDY: ; KKL: ; MHE: ; YNM: </v>
      </c>
      <c r="X22" s="1711"/>
      <c r="Y22" s="1711"/>
      <c r="Z22" s="1711">
        <f t="shared" si="6"/>
        <v>0</v>
      </c>
      <c r="AA22" s="1711"/>
      <c r="AB22" s="1711"/>
      <c r="AC22" s="1711"/>
      <c r="AD22" s="1711">
        <f t="shared" si="7"/>
        <v>0</v>
      </c>
      <c r="AE22" s="1711"/>
      <c r="AF22" s="1711"/>
      <c r="AG22" s="1711"/>
      <c r="AH22" s="1711">
        <f t="shared" si="8"/>
        <v>0</v>
      </c>
      <c r="AI22" s="1711"/>
      <c r="AJ22" s="1711"/>
      <c r="AK22" s="1711"/>
      <c r="AL22" s="1711">
        <f t="shared" si="9"/>
        <v>0</v>
      </c>
      <c r="AM22" s="1711"/>
      <c r="AN22" s="1711"/>
      <c r="AO22" s="1711"/>
      <c r="AP22" s="1711">
        <f t="shared" si="10"/>
        <v>0</v>
      </c>
      <c r="AQ22" s="1711"/>
      <c r="AR22" s="1711">
        <f t="shared" si="11"/>
        <v>0</v>
      </c>
      <c r="AS22" s="1711">
        <f t="shared" si="12"/>
        <v>0</v>
      </c>
      <c r="AT22" s="1711">
        <f t="shared" si="13"/>
        <v>0</v>
      </c>
      <c r="AU22" s="1711" t="str">
        <f t="shared" si="14"/>
        <v xml:space="preserve">STATE: ; PDY: ; KKL: ; MHE: ; YNM: </v>
      </c>
    </row>
    <row r="23" spans="1:48" s="2168" customFormat="1" ht="21" customHeight="1">
      <c r="A23" s="2654" t="s">
        <v>4634</v>
      </c>
      <c r="B23" s="2655"/>
      <c r="C23" s="2655"/>
      <c r="D23" s="2662" t="s">
        <v>4345</v>
      </c>
      <c r="E23" s="2655"/>
      <c r="F23" s="2655"/>
      <c r="G23" s="2655"/>
      <c r="H23" s="2655"/>
      <c r="I23" s="2655"/>
      <c r="J23" s="2655"/>
      <c r="K23" s="2655"/>
      <c r="L23" s="1648"/>
      <c r="M23" s="1729">
        <f t="shared" si="0"/>
        <v>0</v>
      </c>
      <c r="N23" s="1648"/>
      <c r="O23" s="2657">
        <f>M23*N23</f>
        <v>0</v>
      </c>
      <c r="P23" s="2496" t="str">
        <f t="shared" si="1"/>
        <v xml:space="preserve">STATE: ; PDY: ; KKL: ; MHE: ; YNM: </v>
      </c>
      <c r="Q23" s="2658"/>
      <c r="R23" s="2661"/>
      <c r="T23" s="1711">
        <f t="shared" si="2"/>
        <v>0</v>
      </c>
      <c r="U23" s="1711">
        <f t="shared" si="3"/>
        <v>0</v>
      </c>
      <c r="V23" s="1711">
        <f t="shared" si="4"/>
        <v>0</v>
      </c>
      <c r="W23" s="1780" t="str">
        <f t="shared" si="5"/>
        <v xml:space="preserve">STATE: ; PDY: ; KKL: ; MHE: ; YNM: </v>
      </c>
      <c r="X23" s="1711"/>
      <c r="Y23" s="1711"/>
      <c r="Z23" s="1711">
        <f t="shared" si="6"/>
        <v>0</v>
      </c>
      <c r="AA23" s="1711"/>
      <c r="AB23" s="1711"/>
      <c r="AC23" s="1711"/>
      <c r="AD23" s="1711">
        <f t="shared" si="7"/>
        <v>0</v>
      </c>
      <c r="AE23" s="1711"/>
      <c r="AF23" s="1711"/>
      <c r="AG23" s="1711"/>
      <c r="AH23" s="1711">
        <f t="shared" si="8"/>
        <v>0</v>
      </c>
      <c r="AI23" s="1711"/>
      <c r="AJ23" s="1711"/>
      <c r="AK23" s="1711"/>
      <c r="AL23" s="1711">
        <f t="shared" si="9"/>
        <v>0</v>
      </c>
      <c r="AM23" s="1711"/>
      <c r="AN23" s="1711"/>
      <c r="AO23" s="1711"/>
      <c r="AP23" s="1711">
        <f t="shared" si="10"/>
        <v>0</v>
      </c>
      <c r="AQ23" s="1711"/>
      <c r="AR23" s="1711">
        <f t="shared" si="11"/>
        <v>0</v>
      </c>
      <c r="AS23" s="1711">
        <f t="shared" si="12"/>
        <v>0</v>
      </c>
      <c r="AT23" s="1711">
        <f t="shared" si="13"/>
        <v>0</v>
      </c>
      <c r="AU23" s="1711" t="str">
        <f t="shared" si="14"/>
        <v xml:space="preserve">STATE: ; PDY: ; KKL: ; MHE: ; YNM: </v>
      </c>
    </row>
    <row r="24" spans="1:48" s="2168" customFormat="1" ht="21" customHeight="1">
      <c r="A24" s="2654" t="s">
        <v>4635</v>
      </c>
      <c r="B24" s="2655"/>
      <c r="C24" s="2655"/>
      <c r="D24" s="2662" t="s">
        <v>4345</v>
      </c>
      <c r="E24" s="2655"/>
      <c r="F24" s="2655"/>
      <c r="G24" s="2655"/>
      <c r="H24" s="2655"/>
      <c r="I24" s="2655"/>
      <c r="J24" s="2655"/>
      <c r="K24" s="2655"/>
      <c r="L24" s="1648"/>
      <c r="M24" s="1729">
        <f t="shared" si="0"/>
        <v>0</v>
      </c>
      <c r="N24" s="1648"/>
      <c r="O24" s="2657">
        <f>M24*N24</f>
        <v>0</v>
      </c>
      <c r="P24" s="2496" t="str">
        <f t="shared" si="1"/>
        <v xml:space="preserve">STATE: ; PDY: ; KKL: ; MHE: ; YNM: </v>
      </c>
      <c r="Q24" s="2658"/>
      <c r="R24" s="2661"/>
      <c r="T24" s="1711">
        <f t="shared" si="2"/>
        <v>0</v>
      </c>
      <c r="U24" s="1711">
        <f t="shared" si="3"/>
        <v>0</v>
      </c>
      <c r="V24" s="1711">
        <f t="shared" si="4"/>
        <v>0</v>
      </c>
      <c r="W24" s="1780" t="str">
        <f t="shared" si="5"/>
        <v xml:space="preserve">STATE: ; PDY: ; KKL: ; MHE: ; YNM: </v>
      </c>
      <c r="X24" s="1711"/>
      <c r="Y24" s="1711"/>
      <c r="Z24" s="1711">
        <f t="shared" si="6"/>
        <v>0</v>
      </c>
      <c r="AA24" s="1711"/>
      <c r="AB24" s="1711"/>
      <c r="AC24" s="1711"/>
      <c r="AD24" s="1711">
        <f t="shared" si="7"/>
        <v>0</v>
      </c>
      <c r="AE24" s="1711"/>
      <c r="AF24" s="1711"/>
      <c r="AG24" s="1711"/>
      <c r="AH24" s="1711">
        <f t="shared" si="8"/>
        <v>0</v>
      </c>
      <c r="AI24" s="1711"/>
      <c r="AJ24" s="1711"/>
      <c r="AK24" s="1711"/>
      <c r="AL24" s="1711">
        <f t="shared" si="9"/>
        <v>0</v>
      </c>
      <c r="AM24" s="1711"/>
      <c r="AN24" s="1711"/>
      <c r="AO24" s="1711"/>
      <c r="AP24" s="1711">
        <f t="shared" si="10"/>
        <v>0</v>
      </c>
      <c r="AQ24" s="1711"/>
      <c r="AR24" s="1711">
        <f t="shared" si="11"/>
        <v>0</v>
      </c>
      <c r="AS24" s="1711">
        <f t="shared" si="12"/>
        <v>0</v>
      </c>
      <c r="AT24" s="1711">
        <f t="shared" si="13"/>
        <v>0</v>
      </c>
      <c r="AU24" s="1711" t="str">
        <f t="shared" si="14"/>
        <v xml:space="preserve">STATE: ; PDY: ; KKL: ; MHE: ; YNM: </v>
      </c>
    </row>
    <row r="25" spans="1:48" s="2168" customFormat="1" ht="21" customHeight="1">
      <c r="A25" s="2654" t="s">
        <v>4636</v>
      </c>
      <c r="B25" s="2655"/>
      <c r="C25" s="2655"/>
      <c r="D25" s="2662" t="s">
        <v>4345</v>
      </c>
      <c r="E25" s="2655"/>
      <c r="F25" s="2655"/>
      <c r="G25" s="2655"/>
      <c r="H25" s="2655"/>
      <c r="I25" s="2655"/>
      <c r="J25" s="2655"/>
      <c r="K25" s="2655"/>
      <c r="L25" s="1648"/>
      <c r="M25" s="1729">
        <f t="shared" si="0"/>
        <v>0</v>
      </c>
      <c r="N25" s="1648"/>
      <c r="O25" s="2657">
        <f>M25*N25</f>
        <v>0</v>
      </c>
      <c r="P25" s="2496" t="str">
        <f t="shared" si="1"/>
        <v xml:space="preserve">STATE: ; PDY: ; KKL: ; MHE: ; YNM: </v>
      </c>
      <c r="Q25" s="2658"/>
      <c r="R25" s="2661"/>
      <c r="T25" s="1711">
        <f t="shared" si="2"/>
        <v>0</v>
      </c>
      <c r="U25" s="1711">
        <f t="shared" si="3"/>
        <v>0</v>
      </c>
      <c r="V25" s="1711">
        <f t="shared" si="4"/>
        <v>0</v>
      </c>
      <c r="W25" s="1780" t="str">
        <f t="shared" si="5"/>
        <v xml:space="preserve">STATE: ; PDY: ; KKL: ; MHE: ; YNM: </v>
      </c>
      <c r="X25" s="1711"/>
      <c r="Y25" s="1711"/>
      <c r="Z25" s="1711">
        <f t="shared" si="6"/>
        <v>0</v>
      </c>
      <c r="AA25" s="1711"/>
      <c r="AB25" s="1711"/>
      <c r="AC25" s="1711"/>
      <c r="AD25" s="1711">
        <f t="shared" si="7"/>
        <v>0</v>
      </c>
      <c r="AE25" s="1711"/>
      <c r="AF25" s="1711"/>
      <c r="AG25" s="1711"/>
      <c r="AH25" s="1711">
        <f t="shared" si="8"/>
        <v>0</v>
      </c>
      <c r="AI25" s="1711"/>
      <c r="AJ25" s="1711"/>
      <c r="AK25" s="1711"/>
      <c r="AL25" s="1711">
        <f t="shared" si="9"/>
        <v>0</v>
      </c>
      <c r="AM25" s="1711"/>
      <c r="AN25" s="1711"/>
      <c r="AO25" s="1711"/>
      <c r="AP25" s="1711">
        <f t="shared" si="10"/>
        <v>0</v>
      </c>
      <c r="AQ25" s="1711"/>
      <c r="AR25" s="1711">
        <f t="shared" si="11"/>
        <v>0</v>
      </c>
      <c r="AS25" s="1711">
        <f t="shared" si="12"/>
        <v>0</v>
      </c>
      <c r="AT25" s="1711">
        <f t="shared" si="13"/>
        <v>0</v>
      </c>
      <c r="AU25" s="1711" t="str">
        <f t="shared" si="14"/>
        <v xml:space="preserve">STATE: ; PDY: ; KKL: ; MHE: ; YNM: </v>
      </c>
    </row>
    <row r="26" spans="1:48" s="2168" customFormat="1" ht="21" customHeight="1">
      <c r="A26" s="2648">
        <v>18.399999999999999</v>
      </c>
      <c r="B26" s="2649"/>
      <c r="C26" s="2649" t="s">
        <v>4637</v>
      </c>
      <c r="D26" s="2650"/>
      <c r="E26" s="2649"/>
      <c r="F26" s="2649"/>
      <c r="G26" s="2649"/>
      <c r="H26" s="2649"/>
      <c r="I26" s="2649"/>
      <c r="J26" s="2649"/>
      <c r="K26" s="2649"/>
      <c r="L26" s="2651"/>
      <c r="M26" s="1707"/>
      <c r="N26" s="2651"/>
      <c r="O26" s="2652">
        <f>SUM(O27:O31)</f>
        <v>0</v>
      </c>
      <c r="P26" s="2496"/>
      <c r="Q26" s="2653"/>
      <c r="R26" s="2652">
        <f>SUM(R27:R31)</f>
        <v>0</v>
      </c>
      <c r="T26" s="1711"/>
      <c r="U26" s="1711"/>
      <c r="V26" s="2652">
        <f>SUM(V27:V31)</f>
        <v>0</v>
      </c>
      <c r="W26" s="1780"/>
      <c r="X26" s="1711"/>
      <c r="Y26" s="1711"/>
      <c r="Z26" s="2652">
        <f>SUM(Z27:Z31)</f>
        <v>0</v>
      </c>
      <c r="AA26" s="1711"/>
      <c r="AB26" s="1711"/>
      <c r="AC26" s="1711"/>
      <c r="AD26" s="2652">
        <f>SUM(AD27:AD31)</f>
        <v>0</v>
      </c>
      <c r="AE26" s="1711"/>
      <c r="AF26" s="1711"/>
      <c r="AG26" s="1711"/>
      <c r="AH26" s="2652">
        <f>SUM(AH27:AH31)</f>
        <v>0</v>
      </c>
      <c r="AI26" s="1711"/>
      <c r="AJ26" s="1711"/>
      <c r="AK26" s="1711"/>
      <c r="AL26" s="2652">
        <f>SUM(AL27:AL31)</f>
        <v>0</v>
      </c>
      <c r="AM26" s="1711"/>
      <c r="AN26" s="1711"/>
      <c r="AO26" s="1711"/>
      <c r="AP26" s="2652">
        <f>SUM(AP27:AP31)</f>
        <v>0</v>
      </c>
      <c r="AQ26" s="1711"/>
      <c r="AR26" s="2652">
        <f>SUM(AR27:AR31)</f>
        <v>0</v>
      </c>
      <c r="AS26" s="1711"/>
      <c r="AT26" s="1711"/>
      <c r="AU26" s="1711"/>
    </row>
    <row r="27" spans="1:48" s="2168" customFormat="1" ht="21" customHeight="1">
      <c r="A27" s="2654" t="s">
        <v>4638</v>
      </c>
      <c r="B27" s="2655"/>
      <c r="C27" s="2655"/>
      <c r="D27" s="2663" t="s">
        <v>85</v>
      </c>
      <c r="E27" s="2655"/>
      <c r="F27" s="2655"/>
      <c r="G27" s="2655"/>
      <c r="H27" s="2655"/>
      <c r="I27" s="2655"/>
      <c r="J27" s="2655"/>
      <c r="K27" s="2655"/>
      <c r="L27" s="1648"/>
      <c r="M27" s="1729">
        <f>L27/100000</f>
        <v>0</v>
      </c>
      <c r="N27" s="1648"/>
      <c r="O27" s="2657">
        <f>M27*N27</f>
        <v>0</v>
      </c>
      <c r="P27" s="2496" t="str">
        <f t="shared" si="1"/>
        <v xml:space="preserve">STATE: ; PDY: ; KKL: ; MHE: ; YNM: </v>
      </c>
      <c r="Q27" s="2658"/>
      <c r="R27" s="2661"/>
      <c r="T27" s="1711">
        <f t="shared" si="2"/>
        <v>0</v>
      </c>
      <c r="U27" s="1711">
        <f t="shared" si="3"/>
        <v>0</v>
      </c>
      <c r="V27" s="1711">
        <f t="shared" si="4"/>
        <v>0</v>
      </c>
      <c r="W27" s="1780" t="str">
        <f t="shared" si="5"/>
        <v xml:space="preserve">STATE: ; PDY: ; KKL: ; MHE: ; YNM: </v>
      </c>
      <c r="X27" s="1711"/>
      <c r="Y27" s="1711"/>
      <c r="Z27" s="1711">
        <f t="shared" si="6"/>
        <v>0</v>
      </c>
      <c r="AA27" s="1711"/>
      <c r="AB27" s="1711"/>
      <c r="AC27" s="1711"/>
      <c r="AD27" s="1711">
        <f t="shared" si="7"/>
        <v>0</v>
      </c>
      <c r="AE27" s="1711"/>
      <c r="AF27" s="1711"/>
      <c r="AG27" s="1711"/>
      <c r="AH27" s="1711">
        <f t="shared" si="8"/>
        <v>0</v>
      </c>
      <c r="AI27" s="1711"/>
      <c r="AJ27" s="1711"/>
      <c r="AK27" s="1711"/>
      <c r="AL27" s="1711">
        <f t="shared" si="9"/>
        <v>0</v>
      </c>
      <c r="AM27" s="1711"/>
      <c r="AN27" s="1711"/>
      <c r="AO27" s="1711"/>
      <c r="AP27" s="1711">
        <f t="shared" si="10"/>
        <v>0</v>
      </c>
      <c r="AQ27" s="1711"/>
      <c r="AR27" s="1711">
        <f t="shared" si="11"/>
        <v>0</v>
      </c>
      <c r="AS27" s="1711">
        <f t="shared" si="12"/>
        <v>0</v>
      </c>
      <c r="AT27" s="1711">
        <f t="shared" si="13"/>
        <v>0</v>
      </c>
      <c r="AU27" s="1711" t="str">
        <f t="shared" si="14"/>
        <v xml:space="preserve">STATE: ; PDY: ; KKL: ; MHE: ; YNM: </v>
      </c>
    </row>
    <row r="28" spans="1:48" s="2168" customFormat="1" ht="21" customHeight="1">
      <c r="A28" s="2654" t="s">
        <v>4639</v>
      </c>
      <c r="B28" s="2655"/>
      <c r="C28" s="2655"/>
      <c r="D28" s="2663" t="s">
        <v>85</v>
      </c>
      <c r="E28" s="2655"/>
      <c r="F28" s="2655"/>
      <c r="G28" s="2655"/>
      <c r="H28" s="2655"/>
      <c r="I28" s="2655"/>
      <c r="J28" s="2655"/>
      <c r="K28" s="2655"/>
      <c r="L28" s="1648"/>
      <c r="M28" s="1729">
        <f>L28/100000</f>
        <v>0</v>
      </c>
      <c r="N28" s="1648"/>
      <c r="O28" s="2657">
        <f>M28*N28</f>
        <v>0</v>
      </c>
      <c r="P28" s="2496" t="str">
        <f t="shared" si="1"/>
        <v xml:space="preserve">STATE: ; PDY: ; KKL: ; MHE: ; YNM: </v>
      </c>
      <c r="Q28" s="2658"/>
      <c r="R28" s="2661"/>
      <c r="T28" s="1711">
        <f t="shared" si="2"/>
        <v>0</v>
      </c>
      <c r="U28" s="1711">
        <f t="shared" si="3"/>
        <v>0</v>
      </c>
      <c r="V28" s="1711">
        <f t="shared" si="4"/>
        <v>0</v>
      </c>
      <c r="W28" s="1780" t="str">
        <f t="shared" si="5"/>
        <v xml:space="preserve">STATE: ; PDY: ; KKL: ; MHE: ; YNM: </v>
      </c>
      <c r="X28" s="1711"/>
      <c r="Y28" s="1711"/>
      <c r="Z28" s="1711">
        <f t="shared" si="6"/>
        <v>0</v>
      </c>
      <c r="AA28" s="1711"/>
      <c r="AB28" s="1711"/>
      <c r="AC28" s="1711"/>
      <c r="AD28" s="1711">
        <f t="shared" si="7"/>
        <v>0</v>
      </c>
      <c r="AE28" s="1711"/>
      <c r="AF28" s="1711"/>
      <c r="AG28" s="1711"/>
      <c r="AH28" s="1711">
        <f t="shared" si="8"/>
        <v>0</v>
      </c>
      <c r="AI28" s="1711"/>
      <c r="AJ28" s="1711"/>
      <c r="AK28" s="1711"/>
      <c r="AL28" s="1711">
        <f t="shared" si="9"/>
        <v>0</v>
      </c>
      <c r="AM28" s="1711"/>
      <c r="AN28" s="1711"/>
      <c r="AO28" s="1711"/>
      <c r="AP28" s="1711">
        <f t="shared" si="10"/>
        <v>0</v>
      </c>
      <c r="AQ28" s="1711"/>
      <c r="AR28" s="1711">
        <f t="shared" si="11"/>
        <v>0</v>
      </c>
      <c r="AS28" s="1711">
        <f t="shared" si="12"/>
        <v>0</v>
      </c>
      <c r="AT28" s="1711">
        <f t="shared" si="13"/>
        <v>0</v>
      </c>
      <c r="AU28" s="1711" t="str">
        <f t="shared" si="14"/>
        <v xml:space="preserve">STATE: ; PDY: ; KKL: ; MHE: ; YNM: </v>
      </c>
    </row>
    <row r="29" spans="1:48" s="2168" customFormat="1" ht="21" customHeight="1">
      <c r="A29" s="2654" t="s">
        <v>4640</v>
      </c>
      <c r="B29" s="2655"/>
      <c r="C29" s="2655"/>
      <c r="D29" s="2663" t="s">
        <v>85</v>
      </c>
      <c r="E29" s="2655"/>
      <c r="F29" s="2655"/>
      <c r="G29" s="2655"/>
      <c r="H29" s="2655"/>
      <c r="I29" s="2655"/>
      <c r="J29" s="2655"/>
      <c r="K29" s="2655"/>
      <c r="L29" s="1648"/>
      <c r="M29" s="1729">
        <f>L29/100000</f>
        <v>0</v>
      </c>
      <c r="N29" s="1648"/>
      <c r="O29" s="2657">
        <f>M29*N29</f>
        <v>0</v>
      </c>
      <c r="P29" s="2496" t="str">
        <f t="shared" si="1"/>
        <v xml:space="preserve">STATE: ; PDY: ; KKL: ; MHE: ; YNM: </v>
      </c>
      <c r="Q29" s="2658"/>
      <c r="R29" s="2661"/>
      <c r="T29" s="1711">
        <f t="shared" si="2"/>
        <v>0</v>
      </c>
      <c r="U29" s="1711">
        <f t="shared" si="3"/>
        <v>0</v>
      </c>
      <c r="V29" s="1711">
        <f t="shared" si="4"/>
        <v>0</v>
      </c>
      <c r="W29" s="1780" t="str">
        <f t="shared" si="5"/>
        <v xml:space="preserve">STATE: ; PDY: ; KKL: ; MHE: ; YNM: </v>
      </c>
      <c r="X29" s="1711"/>
      <c r="Y29" s="1711"/>
      <c r="Z29" s="1711">
        <f t="shared" si="6"/>
        <v>0</v>
      </c>
      <c r="AA29" s="1711"/>
      <c r="AB29" s="1711"/>
      <c r="AC29" s="1711"/>
      <c r="AD29" s="1711">
        <f t="shared" si="7"/>
        <v>0</v>
      </c>
      <c r="AE29" s="1711"/>
      <c r="AF29" s="1711"/>
      <c r="AG29" s="1711"/>
      <c r="AH29" s="1711">
        <f t="shared" si="8"/>
        <v>0</v>
      </c>
      <c r="AI29" s="1711"/>
      <c r="AJ29" s="1711"/>
      <c r="AK29" s="1711"/>
      <c r="AL29" s="1711">
        <f t="shared" si="9"/>
        <v>0</v>
      </c>
      <c r="AM29" s="1711"/>
      <c r="AN29" s="1711"/>
      <c r="AO29" s="1711"/>
      <c r="AP29" s="1711">
        <f t="shared" si="10"/>
        <v>0</v>
      </c>
      <c r="AQ29" s="1711"/>
      <c r="AR29" s="1711">
        <f t="shared" si="11"/>
        <v>0</v>
      </c>
      <c r="AS29" s="1711">
        <f t="shared" si="12"/>
        <v>0</v>
      </c>
      <c r="AT29" s="1711">
        <f t="shared" si="13"/>
        <v>0</v>
      </c>
      <c r="AU29" s="1711" t="str">
        <f t="shared" si="14"/>
        <v xml:space="preserve">STATE: ; PDY: ; KKL: ; MHE: ; YNM: </v>
      </c>
    </row>
    <row r="30" spans="1:48" s="2168" customFormat="1" ht="21" customHeight="1">
      <c r="A30" s="2654" t="s">
        <v>4641</v>
      </c>
      <c r="B30" s="2655"/>
      <c r="C30" s="2655"/>
      <c r="D30" s="2663" t="s">
        <v>85</v>
      </c>
      <c r="E30" s="2655"/>
      <c r="F30" s="2655"/>
      <c r="G30" s="2655"/>
      <c r="H30" s="2655"/>
      <c r="I30" s="2655"/>
      <c r="J30" s="2655"/>
      <c r="K30" s="2655"/>
      <c r="L30" s="1648"/>
      <c r="M30" s="1729">
        <f>L30/100000</f>
        <v>0</v>
      </c>
      <c r="N30" s="1648"/>
      <c r="O30" s="2657">
        <f>M30*N30</f>
        <v>0</v>
      </c>
      <c r="P30" s="2496" t="str">
        <f t="shared" si="1"/>
        <v xml:space="preserve">STATE: ; PDY: ; KKL: ; MHE: ; YNM: </v>
      </c>
      <c r="Q30" s="2658"/>
      <c r="R30" s="2661"/>
      <c r="T30" s="1711">
        <f t="shared" si="2"/>
        <v>0</v>
      </c>
      <c r="U30" s="1711">
        <f t="shared" si="3"/>
        <v>0</v>
      </c>
      <c r="V30" s="1711">
        <f t="shared" si="4"/>
        <v>0</v>
      </c>
      <c r="W30" s="1780" t="str">
        <f t="shared" si="5"/>
        <v xml:space="preserve">STATE: ; PDY: ; KKL: ; MHE: ; YNM: </v>
      </c>
      <c r="X30" s="1711"/>
      <c r="Y30" s="1711"/>
      <c r="Z30" s="1711">
        <f t="shared" si="6"/>
        <v>0</v>
      </c>
      <c r="AA30" s="1711"/>
      <c r="AB30" s="1711"/>
      <c r="AC30" s="1711"/>
      <c r="AD30" s="1711">
        <f t="shared" si="7"/>
        <v>0</v>
      </c>
      <c r="AE30" s="1711"/>
      <c r="AF30" s="1711"/>
      <c r="AG30" s="1711"/>
      <c r="AH30" s="1711">
        <f t="shared" si="8"/>
        <v>0</v>
      </c>
      <c r="AI30" s="1711"/>
      <c r="AJ30" s="1711"/>
      <c r="AK30" s="1711"/>
      <c r="AL30" s="1711">
        <f t="shared" si="9"/>
        <v>0</v>
      </c>
      <c r="AM30" s="1711"/>
      <c r="AN30" s="1711"/>
      <c r="AO30" s="1711"/>
      <c r="AP30" s="1711">
        <f t="shared" si="10"/>
        <v>0</v>
      </c>
      <c r="AQ30" s="1711"/>
      <c r="AR30" s="1711">
        <f t="shared" si="11"/>
        <v>0</v>
      </c>
      <c r="AS30" s="1711">
        <f t="shared" si="12"/>
        <v>0</v>
      </c>
      <c r="AT30" s="1711">
        <f t="shared" si="13"/>
        <v>0</v>
      </c>
      <c r="AU30" s="1711" t="str">
        <f t="shared" si="14"/>
        <v xml:space="preserve">STATE: ; PDY: ; KKL: ; MHE: ; YNM: </v>
      </c>
    </row>
    <row r="31" spans="1:48" s="2168" customFormat="1" ht="21" customHeight="1">
      <c r="A31" s="2654" t="s">
        <v>4642</v>
      </c>
      <c r="B31" s="2655"/>
      <c r="C31" s="2655"/>
      <c r="D31" s="2663" t="s">
        <v>85</v>
      </c>
      <c r="E31" s="2655"/>
      <c r="F31" s="2655"/>
      <c r="G31" s="2655"/>
      <c r="H31" s="2655"/>
      <c r="I31" s="2655"/>
      <c r="J31" s="2655"/>
      <c r="K31" s="2655"/>
      <c r="L31" s="1648"/>
      <c r="M31" s="1729">
        <f>L31/100000</f>
        <v>0</v>
      </c>
      <c r="N31" s="1648"/>
      <c r="O31" s="2657">
        <f>M31*N31</f>
        <v>0</v>
      </c>
      <c r="P31" s="2496" t="str">
        <f t="shared" si="1"/>
        <v xml:space="preserve">STATE: ; PDY: ; KKL: ; MHE: ; YNM: </v>
      </c>
      <c r="Q31" s="2658"/>
      <c r="R31" s="2661"/>
      <c r="T31" s="1711">
        <f t="shared" si="2"/>
        <v>0</v>
      </c>
      <c r="U31" s="1711">
        <f t="shared" si="3"/>
        <v>0</v>
      </c>
      <c r="V31" s="1711">
        <f t="shared" si="4"/>
        <v>0</v>
      </c>
      <c r="W31" s="1780" t="str">
        <f t="shared" si="5"/>
        <v xml:space="preserve">STATE: ; PDY: ; KKL: ; MHE: ; YNM: </v>
      </c>
      <c r="X31" s="1711"/>
      <c r="Y31" s="1711"/>
      <c r="Z31" s="1711">
        <f t="shared" si="6"/>
        <v>0</v>
      </c>
      <c r="AA31" s="1711"/>
      <c r="AB31" s="1711"/>
      <c r="AC31" s="1711"/>
      <c r="AD31" s="1711">
        <f t="shared" si="7"/>
        <v>0</v>
      </c>
      <c r="AE31" s="1711"/>
      <c r="AF31" s="1711"/>
      <c r="AG31" s="1711"/>
      <c r="AH31" s="1711">
        <f t="shared" si="8"/>
        <v>0</v>
      </c>
      <c r="AI31" s="1711"/>
      <c r="AJ31" s="1711"/>
      <c r="AK31" s="1711"/>
      <c r="AL31" s="1711">
        <f t="shared" si="9"/>
        <v>0</v>
      </c>
      <c r="AM31" s="1711"/>
      <c r="AN31" s="1711"/>
      <c r="AO31" s="1711"/>
      <c r="AP31" s="1711">
        <f t="shared" si="10"/>
        <v>0</v>
      </c>
      <c r="AQ31" s="1711"/>
      <c r="AR31" s="1711">
        <f t="shared" si="11"/>
        <v>0</v>
      </c>
      <c r="AS31" s="1711">
        <f t="shared" si="12"/>
        <v>0</v>
      </c>
      <c r="AT31" s="1711">
        <f t="shared" si="13"/>
        <v>0</v>
      </c>
      <c r="AU31" s="1711" t="str">
        <f t="shared" si="14"/>
        <v xml:space="preserve">STATE: ; PDY: ; KKL: ; MHE: ; YNM: </v>
      </c>
    </row>
  </sheetData>
  <sheetProtection formatCells="0" formatColumns="0" formatRows="0" insertRows="0" autoFilter="0"/>
  <autoFilter ref="A6:R31"/>
  <mergeCells count="25">
    <mergeCell ref="T5:W5"/>
    <mergeCell ref="AI1:AO1"/>
    <mergeCell ref="AP1:BA1"/>
    <mergeCell ref="BB1:BB2"/>
    <mergeCell ref="X5:AA5"/>
    <mergeCell ref="AB5:AE5"/>
    <mergeCell ref="AF5:AI5"/>
    <mergeCell ref="AJ5:AM5"/>
    <mergeCell ref="AN5:AQ5"/>
    <mergeCell ref="BC1:BC2"/>
    <mergeCell ref="BD1:BD2"/>
    <mergeCell ref="K5:P5"/>
    <mergeCell ref="Q5:R5"/>
    <mergeCell ref="A1:C1"/>
    <mergeCell ref="F5:J5"/>
    <mergeCell ref="A5:A6"/>
    <mergeCell ref="B5:B6"/>
    <mergeCell ref="C5:C6"/>
    <mergeCell ref="D5:D6"/>
    <mergeCell ref="E5:E6"/>
    <mergeCell ref="E1:E2"/>
    <mergeCell ref="F1:N1"/>
    <mergeCell ref="A2:A4"/>
    <mergeCell ref="O1:AH1"/>
    <mergeCell ref="AR5:AT5"/>
  </mergeCells>
  <phoneticPr fontId="38" type="noConversion"/>
  <printOptions horizontalCentered="1"/>
  <pageMargins left="0.7" right="0.7" top="0.75" bottom="0.75" header="0.3" footer="0.3"/>
  <pageSetup paperSize="8" scale="54" orientation="landscape" horizontalDpi="300" verticalDpi="300" r:id="rId1"/>
</worksheet>
</file>

<file path=xl/worksheets/sheet35.xml><?xml version="1.0" encoding="utf-8"?>
<worksheet xmlns="http://schemas.openxmlformats.org/spreadsheetml/2006/main" xmlns:r="http://schemas.openxmlformats.org/officeDocument/2006/relationships">
  <sheetPr codeName="Sheet20">
    <pageSetUpPr fitToPage="1"/>
  </sheetPr>
  <dimension ref="A1:AW274"/>
  <sheetViews>
    <sheetView zoomScale="90" zoomScaleNormal="90" workbookViewId="0">
      <pane xSplit="4" ySplit="6" topLeftCell="K7" activePane="bottomRight" state="frozen"/>
      <selection pane="topRight" activeCell="E1" sqref="E1"/>
      <selection pane="bottomLeft" activeCell="A7" sqref="A7"/>
      <selection pane="bottomRight" activeCell="O10" sqref="O10"/>
    </sheetView>
  </sheetViews>
  <sheetFormatPr defaultColWidth="9.140625" defaultRowHeight="15"/>
  <cols>
    <col min="1" max="1" width="20.28515625" style="319" customWidth="1"/>
    <col min="2" max="2" width="23.7109375" style="319" hidden="1" customWidth="1"/>
    <col min="3" max="3" width="51.85546875" style="319" customWidth="1"/>
    <col min="4" max="4" width="16.42578125" style="319" customWidth="1"/>
    <col min="5" max="5" width="19" style="319" hidden="1" customWidth="1"/>
    <col min="6" max="6" width="18.7109375" style="319" hidden="1" customWidth="1"/>
    <col min="7" max="7" width="14.85546875" style="319" hidden="1" customWidth="1"/>
    <col min="8" max="8" width="13.85546875" style="319" hidden="1" customWidth="1"/>
    <col min="9" max="9" width="15.140625" style="319" hidden="1" customWidth="1"/>
    <col min="10" max="10" width="8.7109375" style="319" hidden="1" customWidth="1"/>
    <col min="11" max="11" width="13.42578125" style="319" customWidth="1"/>
    <col min="12" max="12" width="15.28515625" style="319" customWidth="1"/>
    <col min="13" max="13" width="14.42578125" style="319" customWidth="1"/>
    <col min="14" max="14" width="13.28515625" style="373" customWidth="1"/>
    <col min="15" max="15" width="56.7109375" style="374" customWidth="1"/>
    <col min="16" max="16" width="12.42578125" style="374" hidden="1" customWidth="1"/>
    <col min="17" max="17" width="11.42578125" style="319" hidden="1" customWidth="1"/>
    <col min="18" max="19" width="8.7109375" style="319" hidden="1" customWidth="1"/>
    <col min="20" max="20" width="12.140625" style="319" customWidth="1"/>
    <col min="21" max="21" width="12.85546875" style="319" customWidth="1"/>
    <col min="22" max="22" width="20.85546875" style="319" customWidth="1"/>
    <col min="23" max="23" width="39.5703125" style="319" customWidth="1"/>
    <col min="24" max="24" width="14.5703125" style="319" customWidth="1"/>
    <col min="25" max="25" width="12.7109375" style="319" customWidth="1"/>
    <col min="26" max="26" width="18.85546875" style="319" customWidth="1"/>
    <col min="27" max="27" width="24.42578125" style="319" customWidth="1"/>
    <col min="28" max="28" width="13.5703125" style="319" customWidth="1"/>
    <col min="29" max="29" width="13.42578125" style="319" customWidth="1"/>
    <col min="30" max="30" width="22.85546875" style="319" customWidth="1"/>
    <col min="31" max="31" width="31.28515625" style="319" customWidth="1"/>
    <col min="32" max="32" width="14.7109375" style="319" customWidth="1"/>
    <col min="33" max="33" width="10.85546875" style="319" customWidth="1"/>
    <col min="34" max="34" width="18.140625" style="319" customWidth="1"/>
    <col min="35" max="35" width="28.42578125" style="319" customWidth="1"/>
    <col min="36" max="36" width="19.42578125" style="319" customWidth="1"/>
    <col min="37" max="37" width="13.85546875" style="319" customWidth="1"/>
    <col min="38" max="38" width="19.42578125" style="319" customWidth="1"/>
    <col min="39" max="39" width="29.85546875" style="319" customWidth="1"/>
    <col min="40" max="40" width="16.42578125" style="319" customWidth="1"/>
    <col min="41" max="41" width="13.5703125" style="319" customWidth="1"/>
    <col min="42" max="42" width="23.5703125" style="319" customWidth="1"/>
    <col min="43" max="43" width="26.7109375" style="319" customWidth="1"/>
    <col min="44" max="44" width="19.42578125" style="319" customWidth="1"/>
    <col min="45" max="45" width="13.28515625" style="319" customWidth="1"/>
    <col min="46" max="46" width="16.42578125" style="319" customWidth="1"/>
    <col min="47" max="47" width="55.85546875" style="319" customWidth="1"/>
    <col min="48" max="48" width="35.140625" style="319" customWidth="1"/>
    <col min="49" max="16384" width="9.140625" style="319"/>
  </cols>
  <sheetData>
    <row r="1" spans="1:49" s="2664" customFormat="1" ht="15.75">
      <c r="A1" s="5610" t="s">
        <v>3111</v>
      </c>
      <c r="B1" s="5610"/>
      <c r="C1" s="5610"/>
      <c r="D1" s="5610"/>
      <c r="E1" s="5610"/>
      <c r="F1" s="5610"/>
      <c r="G1" s="5610"/>
      <c r="H1" s="5610"/>
      <c r="I1" s="5610"/>
      <c r="J1" s="5610"/>
      <c r="K1" s="5610"/>
      <c r="L1" s="5610"/>
      <c r="M1" s="5610"/>
      <c r="N1" s="5610"/>
      <c r="O1" s="5610"/>
      <c r="P1" s="5610"/>
      <c r="Q1" s="5610"/>
    </row>
    <row r="2" spans="1:49" s="2238" customFormat="1" ht="31.5">
      <c r="A2" s="5310" t="str">
        <f>HYPERLINK("#Index!A4", "Index Pg")</f>
        <v>Index Pg</v>
      </c>
      <c r="B2" s="1880" t="str">
        <f>HYPERLINK("#'Summary of Abstracts'!A2", "Summary of Abst.")</f>
        <v>Summary of Abst.</v>
      </c>
      <c r="C2" s="1880" t="str">
        <f>HYPERLINK("#'NUHM Summary'!A4:A5", "NUHM Summary Sheet.")</f>
        <v>NUHM Summary Sheet.</v>
      </c>
      <c r="D2" s="2665"/>
      <c r="E2" s="2008" t="s">
        <v>5331</v>
      </c>
      <c r="F2" s="2008" t="s">
        <v>5332</v>
      </c>
      <c r="G2" s="2008" t="s">
        <v>5333</v>
      </c>
      <c r="H2" s="2008" t="s">
        <v>5334</v>
      </c>
      <c r="I2" s="2008" t="s">
        <v>5335</v>
      </c>
      <c r="J2" s="2008" t="s">
        <v>5336</v>
      </c>
      <c r="K2" s="2008" t="s">
        <v>5337</v>
      </c>
      <c r="L2" s="2008" t="s">
        <v>5338</v>
      </c>
      <c r="M2" s="2008" t="s">
        <v>5339</v>
      </c>
      <c r="N2" s="2008" t="s">
        <v>5340</v>
      </c>
      <c r="O2" s="2666"/>
      <c r="P2" s="2666"/>
      <c r="Q2" s="2666"/>
      <c r="R2" s="2664"/>
      <c r="S2" s="2664"/>
    </row>
    <row r="3" spans="1:49" s="2675" customFormat="1" ht="15.75">
      <c r="A3" s="5311"/>
      <c r="B3" s="1891" t="str">
        <f>HYPERLINK("#'Budget Summary I'!A1:AL1", "Budget Summary I")</f>
        <v>Budget Summary I</v>
      </c>
      <c r="C3" s="1892" t="s">
        <v>4582</v>
      </c>
      <c r="D3" s="2667">
        <f>Q7</f>
        <v>0</v>
      </c>
      <c r="E3" s="2668">
        <f>Q49</f>
        <v>0</v>
      </c>
      <c r="F3" s="2668">
        <f>Q89</f>
        <v>0</v>
      </c>
      <c r="G3" s="2668">
        <f>Q93+Q100+Q105+Q106+Q113+Q114+Q116</f>
        <v>0</v>
      </c>
      <c r="H3" s="2668">
        <f>Q172</f>
        <v>0</v>
      </c>
      <c r="I3" s="2668">
        <f>Q186+Q187+Q189+Q188</f>
        <v>0</v>
      </c>
      <c r="J3" s="2669">
        <f>Q206</f>
        <v>0</v>
      </c>
      <c r="K3" s="2670">
        <f>Q209</f>
        <v>0</v>
      </c>
      <c r="L3" s="2670">
        <f>Q228</f>
        <v>0</v>
      </c>
      <c r="M3" s="2670">
        <f>Q237</f>
        <v>0</v>
      </c>
      <c r="N3" s="2671">
        <f>Q271</f>
        <v>0</v>
      </c>
      <c r="O3" s="2672"/>
      <c r="P3" s="2673"/>
      <c r="Q3" s="2672"/>
      <c r="R3" s="2674"/>
      <c r="S3" s="2674"/>
    </row>
    <row r="4" spans="1:49" s="2675" customFormat="1" ht="15.75">
      <c r="A4" s="5312"/>
      <c r="B4" s="1891" t="str">
        <f>HYPERLINK("#'Budget Summary II'!A3:B5", "Budget Summary II")</f>
        <v>Budget Summary II</v>
      </c>
      <c r="C4" s="1892" t="s">
        <v>4583</v>
      </c>
      <c r="D4" s="2667">
        <f>N7</f>
        <v>758.85723999961078</v>
      </c>
      <c r="E4" s="2668">
        <f>N49</f>
        <v>0</v>
      </c>
      <c r="F4" s="2668">
        <f>N89</f>
        <v>0</v>
      </c>
      <c r="G4" s="2668">
        <f>N93+N100+N105+N106+N113+N114+N116</f>
        <v>12.6</v>
      </c>
      <c r="H4" s="2668">
        <f>N172</f>
        <v>105</v>
      </c>
      <c r="I4" s="2668">
        <f>N186+N187+N189+N188</f>
        <v>19.95</v>
      </c>
      <c r="J4" s="2669">
        <f>N206</f>
        <v>21</v>
      </c>
      <c r="K4" s="2670">
        <f>N209</f>
        <v>0</v>
      </c>
      <c r="L4" s="2670">
        <f>N228</f>
        <v>0</v>
      </c>
      <c r="M4" s="2670">
        <f>N237</f>
        <v>8.4</v>
      </c>
      <c r="N4" s="2671">
        <f>N271</f>
        <v>0</v>
      </c>
      <c r="O4" s="2672"/>
      <c r="P4" s="2673"/>
      <c r="Q4" s="2672"/>
      <c r="R4" s="2674"/>
      <c r="S4" s="2674"/>
    </row>
    <row r="5" spans="1:49" s="1881" customFormat="1" ht="15.75">
      <c r="A5" s="5611" t="s">
        <v>53</v>
      </c>
      <c r="B5" s="5611" t="s">
        <v>54</v>
      </c>
      <c r="C5" s="5611" t="s">
        <v>55</v>
      </c>
      <c r="D5" s="5611" t="s">
        <v>4645</v>
      </c>
      <c r="E5" s="5304" t="s">
        <v>4603</v>
      </c>
      <c r="F5" s="5304"/>
      <c r="G5" s="5304"/>
      <c r="H5" s="5304"/>
      <c r="I5" s="5304"/>
      <c r="J5" s="5320" t="s">
        <v>7689</v>
      </c>
      <c r="K5" s="5321"/>
      <c r="L5" s="5321"/>
      <c r="M5" s="5321"/>
      <c r="N5" s="5321"/>
      <c r="O5" s="5322"/>
      <c r="P5" s="5323" t="s">
        <v>5913</v>
      </c>
      <c r="Q5" s="5324"/>
      <c r="R5" s="2676"/>
      <c r="S5" s="2676"/>
      <c r="T5" s="5615" t="s">
        <v>5743</v>
      </c>
      <c r="U5" s="5615"/>
      <c r="V5" s="5615"/>
      <c r="W5" s="5615"/>
      <c r="X5" s="5614" t="s">
        <v>5744</v>
      </c>
      <c r="Y5" s="5614"/>
      <c r="Z5" s="5614"/>
      <c r="AA5" s="5614"/>
      <c r="AB5" s="5616" t="s">
        <v>5745</v>
      </c>
      <c r="AC5" s="5616"/>
      <c r="AD5" s="5616"/>
      <c r="AE5" s="5616"/>
      <c r="AF5" s="5617" t="s">
        <v>5746</v>
      </c>
      <c r="AG5" s="5617"/>
      <c r="AH5" s="5617"/>
      <c r="AI5" s="5617"/>
      <c r="AJ5" s="5618" t="s">
        <v>5747</v>
      </c>
      <c r="AK5" s="5618"/>
      <c r="AL5" s="5618"/>
      <c r="AM5" s="5618"/>
      <c r="AN5" s="5613" t="s">
        <v>5748</v>
      </c>
      <c r="AO5" s="5613"/>
      <c r="AP5" s="5613"/>
      <c r="AQ5" s="5613"/>
      <c r="AR5" s="5614" t="s">
        <v>5749</v>
      </c>
      <c r="AS5" s="5614"/>
      <c r="AT5" s="5614"/>
      <c r="AU5" s="2587"/>
    </row>
    <row r="6" spans="1:49" s="2676" customFormat="1" ht="63">
      <c r="A6" s="5612"/>
      <c r="B6" s="5612"/>
      <c r="C6" s="5612"/>
      <c r="D6" s="5612"/>
      <c r="E6" s="1898" t="s">
        <v>4604</v>
      </c>
      <c r="F6" s="1898" t="s">
        <v>4611</v>
      </c>
      <c r="G6" s="1898" t="s">
        <v>4605</v>
      </c>
      <c r="H6" s="1898" t="s">
        <v>4612</v>
      </c>
      <c r="I6" s="1898" t="s">
        <v>2527</v>
      </c>
      <c r="J6" s="1899" t="s">
        <v>58</v>
      </c>
      <c r="K6" s="1899" t="s">
        <v>59</v>
      </c>
      <c r="L6" s="1900" t="s">
        <v>60</v>
      </c>
      <c r="M6" s="1899" t="s">
        <v>61</v>
      </c>
      <c r="N6" s="1900" t="s">
        <v>62</v>
      </c>
      <c r="O6" s="1899" t="s">
        <v>63</v>
      </c>
      <c r="P6" s="1901" t="s">
        <v>2529</v>
      </c>
      <c r="Q6" s="1902" t="s">
        <v>4644</v>
      </c>
      <c r="T6" s="2728" t="s">
        <v>5750</v>
      </c>
      <c r="U6" s="2728" t="s">
        <v>61</v>
      </c>
      <c r="V6" s="2728" t="s">
        <v>5751</v>
      </c>
      <c r="W6" s="2729" t="s">
        <v>5752</v>
      </c>
      <c r="X6" s="2730" t="s">
        <v>5750</v>
      </c>
      <c r="Y6" s="2730" t="s">
        <v>61</v>
      </c>
      <c r="Z6" s="2728" t="s">
        <v>5751</v>
      </c>
      <c r="AA6" s="2729" t="s">
        <v>5752</v>
      </c>
      <c r="AB6" s="2730" t="s">
        <v>5750</v>
      </c>
      <c r="AC6" s="2730" t="s">
        <v>61</v>
      </c>
      <c r="AD6" s="2728" t="s">
        <v>5751</v>
      </c>
      <c r="AE6" s="2729" t="s">
        <v>5752</v>
      </c>
      <c r="AF6" s="2730" t="s">
        <v>5750</v>
      </c>
      <c r="AG6" s="2730" t="s">
        <v>61</v>
      </c>
      <c r="AH6" s="2728" t="s">
        <v>5751</v>
      </c>
      <c r="AI6" s="2729" t="s">
        <v>5752</v>
      </c>
      <c r="AJ6" s="2730" t="s">
        <v>5750</v>
      </c>
      <c r="AK6" s="2730" t="s">
        <v>61</v>
      </c>
      <c r="AL6" s="2728" t="s">
        <v>5751</v>
      </c>
      <c r="AM6" s="2729" t="s">
        <v>5752</v>
      </c>
      <c r="AN6" s="2730" t="s">
        <v>5750</v>
      </c>
      <c r="AO6" s="2730" t="s">
        <v>61</v>
      </c>
      <c r="AP6" s="2728" t="s">
        <v>5751</v>
      </c>
      <c r="AQ6" s="2729" t="s">
        <v>5752</v>
      </c>
      <c r="AR6" s="2728" t="s">
        <v>5751</v>
      </c>
      <c r="AS6" s="2731" t="s">
        <v>5753</v>
      </c>
      <c r="AT6" s="2728" t="s">
        <v>5754</v>
      </c>
      <c r="AU6" s="2677"/>
      <c r="AV6" s="2677" t="s">
        <v>7690</v>
      </c>
      <c r="AW6" s="2677"/>
    </row>
    <row r="7" spans="1:49" s="2680" customFormat="1" ht="21.75" customHeight="1">
      <c r="A7" s="2678"/>
      <c r="B7" s="2678"/>
      <c r="C7" s="2678" t="s">
        <v>3939</v>
      </c>
      <c r="D7" s="2678"/>
      <c r="E7" s="2678"/>
      <c r="F7" s="2678"/>
      <c r="G7" s="2678"/>
      <c r="H7" s="2678"/>
      <c r="I7" s="2678"/>
      <c r="J7" s="2678"/>
      <c r="K7" s="2678"/>
      <c r="L7" s="2678"/>
      <c r="M7" s="2678"/>
      <c r="N7" s="2679">
        <f>N8+N38+N51+N70+N77+N91+N118+N120+N174+N195+N204+N207+N210+N223+N227+N230+N270+N273</f>
        <v>758.85723999961078</v>
      </c>
      <c r="O7" s="2678"/>
      <c r="P7" s="2678"/>
      <c r="Q7" s="2679">
        <f>Q8+Q38+Q51+Q70+Q77+Q91+Q118+Q120+Q174+Q195+Q204+Q207+Q210+Q223+Q227+Q230+Q270+Q273</f>
        <v>0</v>
      </c>
      <c r="T7" s="2581"/>
      <c r="U7" s="2581"/>
      <c r="V7" s="2679">
        <f>V8+V38+V51+V70+V77+V91+V118+V120+V174+V195+V204+V207+V210+V223+V227+V230+V270+V273</f>
        <v>75585723.999961078</v>
      </c>
      <c r="W7" s="2681"/>
      <c r="X7" s="2581"/>
      <c r="Y7" s="2581"/>
      <c r="Z7" s="2679">
        <f>Z8+Z38+Z51+Z70+Z77+Z91+Z118+Z120+Z174+Z195+Z204+Z207+Z210+Z223+Z227+Z230+Z270+Z273</f>
        <v>1823040</v>
      </c>
      <c r="AA7" s="2581"/>
      <c r="AB7" s="2581"/>
      <c r="AC7" s="2581"/>
      <c r="AD7" s="2679">
        <f>AD8+AD38+AD51+AD70+AD77+AD91+AD118+AD120+AD174+AD195+AD204+AD207+AD210+AD223+AD227+AD230+AD270+AD273</f>
        <v>47748715.999971434</v>
      </c>
      <c r="AE7" s="2581"/>
      <c r="AF7" s="2581"/>
      <c r="AG7" s="2581"/>
      <c r="AH7" s="2679">
        <f>AH8+AH38+AH51+AH70+AH77+AH91+AH118+AH120+AH174+AH195+AH204+AH207+AH210+AH223+AH227+AH230+AH270+AH273</f>
        <v>11400849.999995999</v>
      </c>
      <c r="AI7" s="2581"/>
      <c r="AJ7" s="2581"/>
      <c r="AK7" s="2581"/>
      <c r="AL7" s="2679">
        <f>AL8+AL38+AL51+AL70+AL77+AL91+AL118+AL120+AL174+AL195+AL204+AL207+AL210+AL223+AL227+AL230+AL270+AL273</f>
        <v>7549136</v>
      </c>
      <c r="AM7" s="2581"/>
      <c r="AN7" s="2581"/>
      <c r="AO7" s="2581"/>
      <c r="AP7" s="2679">
        <f>AP8+AP38+AP51+AP70+AP77+AP91+AP118+AP120+AP174+AP195+AP204+AP207+AP210+AP223+AP227+AP230+AP270+AP273</f>
        <v>6216121.99999364</v>
      </c>
      <c r="AQ7" s="2581"/>
      <c r="AR7" s="2679">
        <f>AR8+AR38+AR51+AR70+AR77+AR91+AR118+AR120+AR174+AR195+AR204+AR207+AR210+AR223+AR227+AR230+AR270+AR273</f>
        <v>74737863.999961078</v>
      </c>
      <c r="AS7" s="2581"/>
      <c r="AT7" s="2581"/>
      <c r="AU7" s="2681"/>
      <c r="AV7" s="2581"/>
      <c r="AW7" s="2581"/>
    </row>
    <row r="8" spans="1:49" s="2664" customFormat="1" ht="24" customHeight="1">
      <c r="A8" s="2678" t="s">
        <v>3112</v>
      </c>
      <c r="B8" s="2678"/>
      <c r="C8" s="2678" t="s">
        <v>4</v>
      </c>
      <c r="D8" s="2678"/>
      <c r="E8" s="2678"/>
      <c r="F8" s="2678"/>
      <c r="G8" s="2678"/>
      <c r="H8" s="2678"/>
      <c r="I8" s="2678"/>
      <c r="J8" s="2678"/>
      <c r="K8" s="2678"/>
      <c r="L8" s="2678"/>
      <c r="M8" s="2678"/>
      <c r="N8" s="2679">
        <f>N9+N33+N30</f>
        <v>3</v>
      </c>
      <c r="O8" s="2678"/>
      <c r="P8" s="2678"/>
      <c r="Q8" s="2679">
        <f>Q9+Q33+Q30</f>
        <v>0</v>
      </c>
      <c r="T8" s="2590"/>
      <c r="U8" s="2590"/>
      <c r="V8" s="2679">
        <f>V9+V33+V30</f>
        <v>0</v>
      </c>
      <c r="W8" s="2590"/>
      <c r="X8" s="2590"/>
      <c r="Y8" s="2590"/>
      <c r="Z8" s="2679">
        <f>Z9+Z33+Z30</f>
        <v>0</v>
      </c>
      <c r="AA8" s="2590"/>
      <c r="AB8" s="2590"/>
      <c r="AC8" s="2590"/>
      <c r="AD8" s="2679">
        <f>AD9+AD33+AD30</f>
        <v>0</v>
      </c>
      <c r="AE8" s="2590"/>
      <c r="AF8" s="2590"/>
      <c r="AG8" s="2590"/>
      <c r="AH8" s="2679">
        <f>AH9+AH33+AH30</f>
        <v>0</v>
      </c>
      <c r="AI8" s="2590"/>
      <c r="AJ8" s="2590"/>
      <c r="AK8" s="2590"/>
      <c r="AL8" s="2679">
        <f>AL9+AL33+AL30</f>
        <v>0</v>
      </c>
      <c r="AM8" s="2590"/>
      <c r="AN8" s="2590"/>
      <c r="AO8" s="2590"/>
      <c r="AP8" s="2679">
        <f>AP9+AP33+AP30</f>
        <v>0</v>
      </c>
      <c r="AQ8" s="2590"/>
      <c r="AR8" s="2679">
        <f>AR9+AR33+AR30</f>
        <v>0</v>
      </c>
      <c r="AS8" s="2590"/>
      <c r="AT8" s="2590"/>
      <c r="AU8" s="2590"/>
      <c r="AV8" s="2590"/>
      <c r="AW8" s="2590"/>
    </row>
    <row r="9" spans="1:49" s="2664" customFormat="1" ht="18.75" customHeight="1">
      <c r="A9" s="2682" t="s">
        <v>3113</v>
      </c>
      <c r="B9" s="2682"/>
      <c r="C9" s="2682" t="s">
        <v>5</v>
      </c>
      <c r="D9" s="2682"/>
      <c r="E9" s="2682"/>
      <c r="F9" s="2682"/>
      <c r="G9" s="2682"/>
      <c r="H9" s="2682"/>
      <c r="I9" s="2682"/>
      <c r="J9" s="2682"/>
      <c r="K9" s="2682"/>
      <c r="L9" s="2682"/>
      <c r="M9" s="2682"/>
      <c r="N9" s="2683">
        <f>N10+N18</f>
        <v>0</v>
      </c>
      <c r="O9" s="2682"/>
      <c r="P9" s="2682"/>
      <c r="Q9" s="2683">
        <f>Q10+Q18</f>
        <v>0</v>
      </c>
      <c r="T9" s="2590"/>
      <c r="U9" s="2590"/>
      <c r="V9" s="2683">
        <f>V10+V18</f>
        <v>0</v>
      </c>
      <c r="W9" s="2590"/>
      <c r="X9" s="2590"/>
      <c r="Y9" s="2590"/>
      <c r="Z9" s="2683">
        <f>Z10+Z18</f>
        <v>0</v>
      </c>
      <c r="AA9" s="2590"/>
      <c r="AB9" s="2590"/>
      <c r="AC9" s="2590"/>
      <c r="AD9" s="2683">
        <f>AD10+AD18</f>
        <v>0</v>
      </c>
      <c r="AE9" s="2590"/>
      <c r="AF9" s="2590"/>
      <c r="AG9" s="2590"/>
      <c r="AH9" s="2683">
        <f>AH10+AH18</f>
        <v>0</v>
      </c>
      <c r="AI9" s="2590"/>
      <c r="AJ9" s="2590"/>
      <c r="AK9" s="2590"/>
      <c r="AL9" s="2683">
        <f>AL10+AL18</f>
        <v>0</v>
      </c>
      <c r="AM9" s="2590"/>
      <c r="AN9" s="2590"/>
      <c r="AO9" s="2590"/>
      <c r="AP9" s="2683">
        <f>AP10+AP18</f>
        <v>0</v>
      </c>
      <c r="AQ9" s="2590"/>
      <c r="AR9" s="2683">
        <f>AR10+AR18</f>
        <v>0</v>
      </c>
      <c r="AS9" s="2590"/>
      <c r="AT9" s="2590"/>
      <c r="AU9" s="2590"/>
      <c r="AV9" s="2590"/>
      <c r="AW9" s="2590"/>
    </row>
    <row r="10" spans="1:49" s="2664" customFormat="1" ht="31.5">
      <c r="A10" s="2240" t="s">
        <v>3114</v>
      </c>
      <c r="B10" s="2540" t="s">
        <v>2927</v>
      </c>
      <c r="C10" s="2540" t="s">
        <v>2928</v>
      </c>
      <c r="D10" s="2540"/>
      <c r="E10" s="2684"/>
      <c r="F10" s="2684"/>
      <c r="G10" s="2684"/>
      <c r="H10" s="2684"/>
      <c r="I10" s="2684"/>
      <c r="J10" s="2684"/>
      <c r="K10" s="1948"/>
      <c r="L10" s="2591">
        <f t="shared" ref="L10:L50" si="0">K10/100000</f>
        <v>0</v>
      </c>
      <c r="M10" s="1948"/>
      <c r="N10" s="2685">
        <f>SUM(N11:N17)</f>
        <v>0</v>
      </c>
      <c r="O10" s="2686"/>
      <c r="P10" s="2687"/>
      <c r="Q10" s="2685">
        <f>SUM(Q11:Q17)</f>
        <v>0</v>
      </c>
      <c r="T10" s="2724"/>
      <c r="U10" s="2724"/>
      <c r="V10" s="2685">
        <f>SUM(V11:V17)</f>
        <v>0</v>
      </c>
      <c r="W10" s="2725"/>
      <c r="X10" s="2724"/>
      <c r="Y10" s="2724"/>
      <c r="Z10" s="2685">
        <f>SUM(Z11:Z17)</f>
        <v>0</v>
      </c>
      <c r="AA10" s="2724"/>
      <c r="AB10" s="2724"/>
      <c r="AC10" s="2724"/>
      <c r="AD10" s="2685">
        <f>SUM(AD11:AD17)</f>
        <v>0</v>
      </c>
      <c r="AE10" s="2724"/>
      <c r="AF10" s="2724"/>
      <c r="AG10" s="2724"/>
      <c r="AH10" s="2685">
        <f>SUM(AH11:AH17)</f>
        <v>0</v>
      </c>
      <c r="AI10" s="2724"/>
      <c r="AJ10" s="2724"/>
      <c r="AK10" s="2724"/>
      <c r="AL10" s="2685">
        <f>SUM(AL11:AL17)</f>
        <v>0</v>
      </c>
      <c r="AM10" s="2724"/>
      <c r="AN10" s="2724"/>
      <c r="AO10" s="2724"/>
      <c r="AP10" s="2685">
        <f>SUM(AP11:AP17)</f>
        <v>0</v>
      </c>
      <c r="AQ10" s="2724"/>
      <c r="AR10" s="2685">
        <f>SUM(AR11:AR17)</f>
        <v>0</v>
      </c>
      <c r="AS10" s="2724">
        <f>Y10+AC10+AG10+AK10+AO10</f>
        <v>0</v>
      </c>
      <c r="AT10" s="2724">
        <f>IFERROR((AR10/AS10),0)</f>
        <v>0</v>
      </c>
      <c r="AU10" s="2725" t="str">
        <f>"STATE: "&amp;AA10&amp;"; PDY: "&amp;AE10&amp;"; KKL: "&amp;AI10&amp;"; MHE: "&amp;AM10&amp;"; YNM: "&amp;AQ10</f>
        <v xml:space="preserve">STATE: ; PDY: ; KKL: ; MHE: ; YNM: </v>
      </c>
      <c r="AV10" s="2590"/>
      <c r="AW10" s="2590"/>
    </row>
    <row r="11" spans="1:49" s="2664" customFormat="1" ht="31.5">
      <c r="A11" s="2240" t="s">
        <v>4787</v>
      </c>
      <c r="B11" s="2540"/>
      <c r="C11" s="2540" t="s">
        <v>5553</v>
      </c>
      <c r="D11" s="2540" t="s">
        <v>293</v>
      </c>
      <c r="E11" s="2684"/>
      <c r="F11" s="2684"/>
      <c r="G11" s="2684"/>
      <c r="H11" s="2684"/>
      <c r="I11" s="2684"/>
      <c r="J11" s="2684"/>
      <c r="K11" s="1948">
        <f t="shared" ref="K11:K74" si="1">T11</f>
        <v>0</v>
      </c>
      <c r="L11" s="2591">
        <f t="shared" si="0"/>
        <v>0</v>
      </c>
      <c r="M11" s="1948">
        <f t="shared" ref="M11:M74" si="2">U11</f>
        <v>0</v>
      </c>
      <c r="N11" s="2685">
        <f t="shared" ref="N11:N17" si="3">L11*M11</f>
        <v>0</v>
      </c>
      <c r="O11" s="2686" t="str">
        <f>W11</f>
        <v xml:space="preserve">STATE: ; PDY: ; KKL: ; MHE: ; YNM: </v>
      </c>
      <c r="P11" s="2687">
        <f>'Abs8. IDSP'!Q38</f>
        <v>0</v>
      </c>
      <c r="Q11" s="2688">
        <f>'Abs8. IDSP'!R38</f>
        <v>0</v>
      </c>
      <c r="T11" s="2724">
        <f t="shared" ref="T11:T74" si="4">IFERROR(AR11/AS11,0)</f>
        <v>0</v>
      </c>
      <c r="U11" s="2724">
        <f t="shared" ref="U11:U74" si="5">Y11+AC11+AG11+AK11+AO11</f>
        <v>0</v>
      </c>
      <c r="V11" s="2724">
        <f t="shared" ref="V11:V74" si="6">T11*U11</f>
        <v>0</v>
      </c>
      <c r="W11" s="2725" t="str">
        <f t="shared" ref="W11:W74" si="7">"STATE: "&amp;AA11&amp;"; PDY: "&amp;AE11&amp;"; KKL: "&amp;AI11&amp;"; MHE: "&amp;AM11&amp;"; YNM: "&amp;AQ11</f>
        <v xml:space="preserve">STATE: ; PDY: ; KKL: ; MHE: ; YNM: </v>
      </c>
      <c r="X11" s="2724"/>
      <c r="Y11" s="2724"/>
      <c r="Z11" s="2724">
        <f t="shared" ref="Z11:Z74" si="8">X11*Y11</f>
        <v>0</v>
      </c>
      <c r="AA11" s="2724"/>
      <c r="AB11" s="2724"/>
      <c r="AC11" s="2724"/>
      <c r="AD11" s="2724">
        <f t="shared" ref="AD11:AD74" si="9">AB11*AC11</f>
        <v>0</v>
      </c>
      <c r="AE11" s="2724"/>
      <c r="AF11" s="2724"/>
      <c r="AG11" s="2724"/>
      <c r="AH11" s="2724">
        <f t="shared" ref="AH11:AH74" si="10">AF11*AG11</f>
        <v>0</v>
      </c>
      <c r="AI11" s="2724"/>
      <c r="AJ11" s="2724"/>
      <c r="AK11" s="2724"/>
      <c r="AL11" s="2724">
        <f t="shared" ref="AL11:AL74" si="11">AJ11*AK11</f>
        <v>0</v>
      </c>
      <c r="AM11" s="2724"/>
      <c r="AN11" s="2724"/>
      <c r="AO11" s="2724"/>
      <c r="AP11" s="2724">
        <f t="shared" ref="AP11:AP74" si="12">AN11*AO11</f>
        <v>0</v>
      </c>
      <c r="AQ11" s="2724"/>
      <c r="AR11" s="2724">
        <f t="shared" ref="AR11:AR74" si="13">Z11+AD11+AH11+AL11+AP11</f>
        <v>0</v>
      </c>
      <c r="AS11" s="2724">
        <f t="shared" ref="AS11:AS74" si="14">Y11+AC11+AG11+AK11+AO11</f>
        <v>0</v>
      </c>
      <c r="AT11" s="2724">
        <f t="shared" ref="AT11:AT74" si="15">IFERROR((AR11/AS11),0)</f>
        <v>0</v>
      </c>
      <c r="AU11" s="2725" t="str">
        <f t="shared" ref="AU11:AU74" si="16">"STATE: "&amp;AA11&amp;"; PDY: "&amp;AE11&amp;"; KKL: "&amp;AI11&amp;"; MHE: "&amp;AM11&amp;"; YNM: "&amp;AQ11</f>
        <v xml:space="preserve">STATE: ; PDY: ; KKL: ; MHE: ; YNM: </v>
      </c>
      <c r="AV11" s="2590" t="s">
        <v>7610</v>
      </c>
      <c r="AW11" s="2590"/>
    </row>
    <row r="12" spans="1:49" s="2664" customFormat="1" ht="31.5">
      <c r="A12" s="2240" t="s">
        <v>4788</v>
      </c>
      <c r="B12" s="2540"/>
      <c r="C12" s="2540" t="s">
        <v>5260</v>
      </c>
      <c r="D12" s="2540" t="s">
        <v>114</v>
      </c>
      <c r="E12" s="2684"/>
      <c r="F12" s="2684"/>
      <c r="G12" s="2684"/>
      <c r="H12" s="2684"/>
      <c r="I12" s="2684"/>
      <c r="J12" s="2684"/>
      <c r="K12" s="1948">
        <f t="shared" si="1"/>
        <v>0</v>
      </c>
      <c r="L12" s="2591">
        <f t="shared" si="0"/>
        <v>0</v>
      </c>
      <c r="M12" s="1948">
        <f t="shared" si="2"/>
        <v>0</v>
      </c>
      <c r="N12" s="2685">
        <f t="shared" si="3"/>
        <v>0</v>
      </c>
      <c r="O12" s="2686" t="str">
        <f t="shared" ref="O12:O75" si="17">W12</f>
        <v xml:space="preserve">STATE: ; PDY: ; KKL: ; MHE: ; YNM: </v>
      </c>
      <c r="P12" s="2687">
        <f>'Abs9. NVBDCP'!Q138</f>
        <v>0</v>
      </c>
      <c r="Q12" s="2688">
        <f>'Abs9. NVBDCP'!R138</f>
        <v>0</v>
      </c>
      <c r="T12" s="2724">
        <f t="shared" si="4"/>
        <v>0</v>
      </c>
      <c r="U12" s="2724">
        <f t="shared" si="5"/>
        <v>0</v>
      </c>
      <c r="V12" s="2724">
        <f t="shared" si="6"/>
        <v>0</v>
      </c>
      <c r="W12" s="2725" t="str">
        <f t="shared" si="7"/>
        <v xml:space="preserve">STATE: ; PDY: ; KKL: ; MHE: ; YNM: </v>
      </c>
      <c r="X12" s="2724"/>
      <c r="Y12" s="2724"/>
      <c r="Z12" s="2724">
        <f t="shared" si="8"/>
        <v>0</v>
      </c>
      <c r="AA12" s="2724"/>
      <c r="AB12" s="2724"/>
      <c r="AC12" s="2724"/>
      <c r="AD12" s="2724">
        <f t="shared" si="9"/>
        <v>0</v>
      </c>
      <c r="AE12" s="2724"/>
      <c r="AF12" s="2724"/>
      <c r="AG12" s="2724"/>
      <c r="AH12" s="2724">
        <f t="shared" si="10"/>
        <v>0</v>
      </c>
      <c r="AI12" s="2724"/>
      <c r="AJ12" s="2724"/>
      <c r="AK12" s="2724"/>
      <c r="AL12" s="2724">
        <f t="shared" si="11"/>
        <v>0</v>
      </c>
      <c r="AM12" s="2724"/>
      <c r="AN12" s="2724"/>
      <c r="AO12" s="2724"/>
      <c r="AP12" s="2724">
        <f t="shared" si="12"/>
        <v>0</v>
      </c>
      <c r="AQ12" s="2724"/>
      <c r="AR12" s="2724">
        <f t="shared" si="13"/>
        <v>0</v>
      </c>
      <c r="AS12" s="2724">
        <f t="shared" si="14"/>
        <v>0</v>
      </c>
      <c r="AT12" s="2724">
        <f t="shared" si="15"/>
        <v>0</v>
      </c>
      <c r="AU12" s="2725" t="str">
        <f t="shared" si="16"/>
        <v xml:space="preserve">STATE: ; PDY: ; KKL: ; MHE: ; YNM: </v>
      </c>
      <c r="AV12" s="2590" t="s">
        <v>7611</v>
      </c>
      <c r="AW12" s="2590"/>
    </row>
    <row r="13" spans="1:49" s="2664" customFormat="1" ht="31.5">
      <c r="A13" s="2240" t="s">
        <v>4789</v>
      </c>
      <c r="B13" s="2540"/>
      <c r="C13" s="2540" t="s">
        <v>5262</v>
      </c>
      <c r="D13" s="2540" t="s">
        <v>146</v>
      </c>
      <c r="E13" s="2684"/>
      <c r="F13" s="2684"/>
      <c r="G13" s="2684"/>
      <c r="H13" s="2684"/>
      <c r="I13" s="2684"/>
      <c r="J13" s="2684"/>
      <c r="K13" s="1948">
        <f t="shared" si="1"/>
        <v>0</v>
      </c>
      <c r="L13" s="2591">
        <f t="shared" si="0"/>
        <v>0</v>
      </c>
      <c r="M13" s="1948">
        <f t="shared" si="2"/>
        <v>0</v>
      </c>
      <c r="N13" s="2685">
        <f t="shared" si="3"/>
        <v>0</v>
      </c>
      <c r="O13" s="2686" t="str">
        <f t="shared" si="17"/>
        <v xml:space="preserve">STATE: ; PDY: ; KKL: ; MHE: ; YNM: </v>
      </c>
      <c r="P13" s="2687">
        <f>'Abs10. NLEP'!Q50</f>
        <v>0</v>
      </c>
      <c r="Q13" s="2688">
        <f>'Abs10. NLEP'!R50</f>
        <v>0</v>
      </c>
      <c r="T13" s="2724">
        <f t="shared" si="4"/>
        <v>0</v>
      </c>
      <c r="U13" s="2724">
        <f t="shared" si="5"/>
        <v>0</v>
      </c>
      <c r="V13" s="2724">
        <f t="shared" si="6"/>
        <v>0</v>
      </c>
      <c r="W13" s="2725" t="str">
        <f t="shared" si="7"/>
        <v xml:space="preserve">STATE: ; PDY: ; KKL: ; MHE: ; YNM: </v>
      </c>
      <c r="X13" s="2724"/>
      <c r="Y13" s="2724"/>
      <c r="Z13" s="2724">
        <f t="shared" si="8"/>
        <v>0</v>
      </c>
      <c r="AA13" s="2724"/>
      <c r="AB13" s="2724"/>
      <c r="AC13" s="2724"/>
      <c r="AD13" s="2724">
        <f t="shared" si="9"/>
        <v>0</v>
      </c>
      <c r="AE13" s="2724"/>
      <c r="AF13" s="2724"/>
      <c r="AG13" s="2724"/>
      <c r="AH13" s="2724">
        <f t="shared" si="10"/>
        <v>0</v>
      </c>
      <c r="AI13" s="2724"/>
      <c r="AJ13" s="2724"/>
      <c r="AK13" s="2724"/>
      <c r="AL13" s="2724">
        <f t="shared" si="11"/>
        <v>0</v>
      </c>
      <c r="AM13" s="2724"/>
      <c r="AN13" s="2724"/>
      <c r="AO13" s="2724"/>
      <c r="AP13" s="2724">
        <f t="shared" si="12"/>
        <v>0</v>
      </c>
      <c r="AQ13" s="2724"/>
      <c r="AR13" s="2724">
        <f t="shared" si="13"/>
        <v>0</v>
      </c>
      <c r="AS13" s="2724">
        <f t="shared" si="14"/>
        <v>0</v>
      </c>
      <c r="AT13" s="2724">
        <f t="shared" si="15"/>
        <v>0</v>
      </c>
      <c r="AU13" s="2725" t="str">
        <f t="shared" si="16"/>
        <v xml:space="preserve">STATE: ; PDY: ; KKL: ; MHE: ; YNM: </v>
      </c>
      <c r="AV13" s="2590" t="s">
        <v>7612</v>
      </c>
      <c r="AW13" s="2590"/>
    </row>
    <row r="14" spans="1:49" s="2664" customFormat="1" ht="31.5">
      <c r="A14" s="2240" t="s">
        <v>4790</v>
      </c>
      <c r="B14" s="2540"/>
      <c r="C14" s="2540" t="s">
        <v>5261</v>
      </c>
      <c r="D14" s="2540" t="s">
        <v>4656</v>
      </c>
      <c r="E14" s="2684"/>
      <c r="F14" s="2684"/>
      <c r="G14" s="2684"/>
      <c r="H14" s="2684"/>
      <c r="I14" s="2684"/>
      <c r="J14" s="2684"/>
      <c r="K14" s="1948">
        <f t="shared" si="1"/>
        <v>0</v>
      </c>
      <c r="L14" s="2591">
        <f t="shared" si="0"/>
        <v>0</v>
      </c>
      <c r="M14" s="1948">
        <f t="shared" si="2"/>
        <v>0</v>
      </c>
      <c r="N14" s="2685">
        <f t="shared" si="3"/>
        <v>0</v>
      </c>
      <c r="O14" s="2686" t="str">
        <f t="shared" si="17"/>
        <v xml:space="preserve">STATE: ; PDY: ; KKL: ; MHE: ; YNM: </v>
      </c>
      <c r="P14" s="2687">
        <f>'Abs11. NTEP'!Q67</f>
        <v>0</v>
      </c>
      <c r="Q14" s="2688">
        <f>'Abs11. NTEP'!R67</f>
        <v>0</v>
      </c>
      <c r="T14" s="2724">
        <f t="shared" si="4"/>
        <v>0</v>
      </c>
      <c r="U14" s="2724">
        <f t="shared" si="5"/>
        <v>0</v>
      </c>
      <c r="V14" s="2724">
        <f t="shared" si="6"/>
        <v>0</v>
      </c>
      <c r="W14" s="2725" t="str">
        <f t="shared" si="7"/>
        <v xml:space="preserve">STATE: ; PDY: ; KKL: ; MHE: ; YNM: </v>
      </c>
      <c r="X14" s="2724"/>
      <c r="Y14" s="2724"/>
      <c r="Z14" s="2724">
        <f t="shared" si="8"/>
        <v>0</v>
      </c>
      <c r="AA14" s="2724"/>
      <c r="AB14" s="2724"/>
      <c r="AC14" s="2724"/>
      <c r="AD14" s="2724">
        <f t="shared" si="9"/>
        <v>0</v>
      </c>
      <c r="AE14" s="2724"/>
      <c r="AF14" s="2724"/>
      <c r="AG14" s="2724"/>
      <c r="AH14" s="2724">
        <f t="shared" si="10"/>
        <v>0</v>
      </c>
      <c r="AI14" s="2724"/>
      <c r="AJ14" s="2724"/>
      <c r="AK14" s="2724"/>
      <c r="AL14" s="2724">
        <f t="shared" si="11"/>
        <v>0</v>
      </c>
      <c r="AM14" s="2724"/>
      <c r="AN14" s="2724"/>
      <c r="AO14" s="2724"/>
      <c r="AP14" s="2724">
        <f t="shared" si="12"/>
        <v>0</v>
      </c>
      <c r="AQ14" s="2724"/>
      <c r="AR14" s="2724">
        <f t="shared" si="13"/>
        <v>0</v>
      </c>
      <c r="AS14" s="2724">
        <f t="shared" si="14"/>
        <v>0</v>
      </c>
      <c r="AT14" s="2724">
        <f t="shared" si="15"/>
        <v>0</v>
      </c>
      <c r="AU14" s="2725" t="str">
        <f t="shared" si="16"/>
        <v xml:space="preserve">STATE: ; PDY: ; KKL: ; MHE: ; YNM: </v>
      </c>
      <c r="AV14" s="2590" t="s">
        <v>7613</v>
      </c>
      <c r="AW14" s="2590"/>
    </row>
    <row r="15" spans="1:49" s="2664" customFormat="1" ht="31.5">
      <c r="A15" s="2240" t="s">
        <v>5565</v>
      </c>
      <c r="B15" s="2540"/>
      <c r="C15" s="2540" t="s">
        <v>5265</v>
      </c>
      <c r="D15" s="2540" t="s">
        <v>3306</v>
      </c>
      <c r="E15" s="2684"/>
      <c r="F15" s="2684"/>
      <c r="G15" s="2684"/>
      <c r="H15" s="2684"/>
      <c r="I15" s="2684"/>
      <c r="J15" s="2684"/>
      <c r="K15" s="1948">
        <f t="shared" si="1"/>
        <v>0</v>
      </c>
      <c r="L15" s="2591">
        <f t="shared" si="0"/>
        <v>0</v>
      </c>
      <c r="M15" s="1948">
        <f t="shared" si="2"/>
        <v>0</v>
      </c>
      <c r="N15" s="2685">
        <f t="shared" si="3"/>
        <v>0</v>
      </c>
      <c r="O15" s="2686" t="str">
        <f t="shared" si="17"/>
        <v xml:space="preserve">STATE: ; PDY: ; KKL: ; MHE: ; YNM: </v>
      </c>
      <c r="P15" s="2687">
        <f>'Abs12. NVHCP'!Q48</f>
        <v>0</v>
      </c>
      <c r="Q15" s="2688">
        <f>'Abs12. NVHCP'!R48</f>
        <v>0</v>
      </c>
      <c r="T15" s="2724">
        <f t="shared" si="4"/>
        <v>0</v>
      </c>
      <c r="U15" s="2724">
        <f t="shared" si="5"/>
        <v>0</v>
      </c>
      <c r="V15" s="2724">
        <f t="shared" si="6"/>
        <v>0</v>
      </c>
      <c r="W15" s="2725" t="str">
        <f t="shared" si="7"/>
        <v xml:space="preserve">STATE: ; PDY: ; KKL: ; MHE: ; YNM: </v>
      </c>
      <c r="X15" s="2724"/>
      <c r="Y15" s="2724"/>
      <c r="Z15" s="2724">
        <f t="shared" si="8"/>
        <v>0</v>
      </c>
      <c r="AA15" s="2724"/>
      <c r="AB15" s="2724"/>
      <c r="AC15" s="2724"/>
      <c r="AD15" s="2724">
        <f t="shared" si="9"/>
        <v>0</v>
      </c>
      <c r="AE15" s="2724"/>
      <c r="AF15" s="2724"/>
      <c r="AG15" s="2724"/>
      <c r="AH15" s="2724">
        <f t="shared" si="10"/>
        <v>0</v>
      </c>
      <c r="AI15" s="2724"/>
      <c r="AJ15" s="2724"/>
      <c r="AK15" s="2724"/>
      <c r="AL15" s="2724">
        <f t="shared" si="11"/>
        <v>0</v>
      </c>
      <c r="AM15" s="2724"/>
      <c r="AN15" s="2724"/>
      <c r="AO15" s="2724"/>
      <c r="AP15" s="2724">
        <f t="shared" si="12"/>
        <v>0</v>
      </c>
      <c r="AQ15" s="2724"/>
      <c r="AR15" s="2724">
        <f t="shared" si="13"/>
        <v>0</v>
      </c>
      <c r="AS15" s="2724">
        <f t="shared" si="14"/>
        <v>0</v>
      </c>
      <c r="AT15" s="2724">
        <f t="shared" si="15"/>
        <v>0</v>
      </c>
      <c r="AU15" s="2725" t="str">
        <f t="shared" si="16"/>
        <v xml:space="preserve">STATE: ; PDY: ; KKL: ; MHE: ; YNM: </v>
      </c>
      <c r="AV15" s="2590" t="s">
        <v>7614</v>
      </c>
      <c r="AW15" s="2590"/>
    </row>
    <row r="16" spans="1:49" s="2664" customFormat="1" ht="31.5">
      <c r="A16" s="2240" t="s">
        <v>5566</v>
      </c>
      <c r="B16" s="2540"/>
      <c r="C16" s="2540" t="s">
        <v>5263</v>
      </c>
      <c r="D16" s="2540" t="s">
        <v>3976</v>
      </c>
      <c r="E16" s="2684"/>
      <c r="F16" s="2684"/>
      <c r="G16" s="2684"/>
      <c r="H16" s="2684"/>
      <c r="I16" s="2684"/>
      <c r="J16" s="2684"/>
      <c r="K16" s="1948">
        <f t="shared" si="1"/>
        <v>0</v>
      </c>
      <c r="L16" s="2591">
        <f t="shared" si="0"/>
        <v>0</v>
      </c>
      <c r="M16" s="1948">
        <f t="shared" si="2"/>
        <v>0</v>
      </c>
      <c r="N16" s="2685">
        <f t="shared" si="3"/>
        <v>0</v>
      </c>
      <c r="O16" s="2686" t="str">
        <f t="shared" si="17"/>
        <v xml:space="preserve">STATE: ; PDY: ; KKL: ; MHE: ; YNM: </v>
      </c>
      <c r="P16" s="2687">
        <f>'Abs13. NRCP'!Q20</f>
        <v>0</v>
      </c>
      <c r="Q16" s="2688">
        <f>'Abs13. NRCP'!R20</f>
        <v>0</v>
      </c>
      <c r="T16" s="2724">
        <f t="shared" si="4"/>
        <v>0</v>
      </c>
      <c r="U16" s="2724">
        <f t="shared" si="5"/>
        <v>0</v>
      </c>
      <c r="V16" s="2724">
        <f t="shared" si="6"/>
        <v>0</v>
      </c>
      <c r="W16" s="2725" t="str">
        <f t="shared" si="7"/>
        <v xml:space="preserve">STATE: ; PDY: ; KKL: ; MHE: ; YNM: </v>
      </c>
      <c r="X16" s="2724"/>
      <c r="Y16" s="2724"/>
      <c r="Z16" s="2724">
        <f t="shared" si="8"/>
        <v>0</v>
      </c>
      <c r="AA16" s="2724"/>
      <c r="AB16" s="2724"/>
      <c r="AC16" s="2724"/>
      <c r="AD16" s="2724">
        <f t="shared" si="9"/>
        <v>0</v>
      </c>
      <c r="AE16" s="2724"/>
      <c r="AF16" s="2724"/>
      <c r="AG16" s="2724"/>
      <c r="AH16" s="2724">
        <f t="shared" si="10"/>
        <v>0</v>
      </c>
      <c r="AI16" s="2724"/>
      <c r="AJ16" s="2724"/>
      <c r="AK16" s="2724"/>
      <c r="AL16" s="2724">
        <f t="shared" si="11"/>
        <v>0</v>
      </c>
      <c r="AM16" s="2724"/>
      <c r="AN16" s="2724"/>
      <c r="AO16" s="2724"/>
      <c r="AP16" s="2724">
        <f t="shared" si="12"/>
        <v>0</v>
      </c>
      <c r="AQ16" s="2724"/>
      <c r="AR16" s="2724">
        <f t="shared" si="13"/>
        <v>0</v>
      </c>
      <c r="AS16" s="2724">
        <f t="shared" si="14"/>
        <v>0</v>
      </c>
      <c r="AT16" s="2724">
        <f t="shared" si="15"/>
        <v>0</v>
      </c>
      <c r="AU16" s="2725" t="str">
        <f t="shared" si="16"/>
        <v xml:space="preserve">STATE: ; PDY: ; KKL: ; MHE: ; YNM: </v>
      </c>
      <c r="AV16" s="2590" t="s">
        <v>7615</v>
      </c>
      <c r="AW16" s="2590"/>
    </row>
    <row r="17" spans="1:49" s="2664" customFormat="1" ht="31.5">
      <c r="A17" s="2240" t="s">
        <v>5567</v>
      </c>
      <c r="B17" s="2540"/>
      <c r="C17" s="2540" t="s">
        <v>5554</v>
      </c>
      <c r="D17" s="2540" t="s">
        <v>4527</v>
      </c>
      <c r="E17" s="2684"/>
      <c r="F17" s="2684"/>
      <c r="G17" s="2684"/>
      <c r="H17" s="2684"/>
      <c r="I17" s="2684"/>
      <c r="J17" s="2684"/>
      <c r="K17" s="1948">
        <f t="shared" si="1"/>
        <v>0</v>
      </c>
      <c r="L17" s="2591">
        <f t="shared" si="0"/>
        <v>0</v>
      </c>
      <c r="M17" s="1948">
        <f t="shared" si="2"/>
        <v>0</v>
      </c>
      <c r="N17" s="2685">
        <f t="shared" si="3"/>
        <v>0</v>
      </c>
      <c r="O17" s="2686" t="str">
        <f t="shared" si="17"/>
        <v xml:space="preserve">STATE: ; PDY: ; KKL: ; MHE: ; YNM: </v>
      </c>
      <c r="P17" s="2687">
        <f>'Abs14. PPCL'!Q21</f>
        <v>0</v>
      </c>
      <c r="Q17" s="2688">
        <f>'Abs14. PPCL'!R21</f>
        <v>0</v>
      </c>
      <c r="T17" s="2724">
        <f t="shared" si="4"/>
        <v>0</v>
      </c>
      <c r="U17" s="2724">
        <f t="shared" si="5"/>
        <v>0</v>
      </c>
      <c r="V17" s="2724">
        <f t="shared" si="6"/>
        <v>0</v>
      </c>
      <c r="W17" s="2725" t="str">
        <f t="shared" si="7"/>
        <v xml:space="preserve">STATE: ; PDY: ; KKL: ; MHE: ; YNM: </v>
      </c>
      <c r="X17" s="2724"/>
      <c r="Y17" s="2724"/>
      <c r="Z17" s="2724">
        <f t="shared" si="8"/>
        <v>0</v>
      </c>
      <c r="AA17" s="2724"/>
      <c r="AB17" s="2724"/>
      <c r="AC17" s="2724"/>
      <c r="AD17" s="2724">
        <f t="shared" si="9"/>
        <v>0</v>
      </c>
      <c r="AE17" s="2724"/>
      <c r="AF17" s="2724"/>
      <c r="AG17" s="2724"/>
      <c r="AH17" s="2724">
        <f t="shared" si="10"/>
        <v>0</v>
      </c>
      <c r="AI17" s="2724"/>
      <c r="AJ17" s="2724"/>
      <c r="AK17" s="2724"/>
      <c r="AL17" s="2724">
        <f t="shared" si="11"/>
        <v>0</v>
      </c>
      <c r="AM17" s="2724"/>
      <c r="AN17" s="2724"/>
      <c r="AO17" s="2724"/>
      <c r="AP17" s="2724">
        <f t="shared" si="12"/>
        <v>0</v>
      </c>
      <c r="AQ17" s="2724"/>
      <c r="AR17" s="2724">
        <f t="shared" si="13"/>
        <v>0</v>
      </c>
      <c r="AS17" s="2724">
        <f t="shared" si="14"/>
        <v>0</v>
      </c>
      <c r="AT17" s="2724">
        <f t="shared" si="15"/>
        <v>0</v>
      </c>
      <c r="AU17" s="2725" t="str">
        <f t="shared" si="16"/>
        <v xml:space="preserve">STATE: ; PDY: ; KKL: ; MHE: ; YNM: </v>
      </c>
      <c r="AV17" s="2590" t="s">
        <v>7616</v>
      </c>
      <c r="AW17" s="2590"/>
    </row>
    <row r="18" spans="1:49" s="2664" customFormat="1" ht="31.5">
      <c r="A18" s="2240" t="s">
        <v>3115</v>
      </c>
      <c r="B18" s="2540"/>
      <c r="C18" s="2540" t="s">
        <v>2929</v>
      </c>
      <c r="D18" s="2540"/>
      <c r="E18" s="2684"/>
      <c r="F18" s="2684"/>
      <c r="G18" s="2684"/>
      <c r="H18" s="2684"/>
      <c r="I18" s="2684"/>
      <c r="J18" s="2684"/>
      <c r="K18" s="1948">
        <f t="shared" si="1"/>
        <v>0</v>
      </c>
      <c r="L18" s="2591">
        <f t="shared" si="0"/>
        <v>0</v>
      </c>
      <c r="M18" s="1948">
        <f t="shared" si="2"/>
        <v>0</v>
      </c>
      <c r="N18" s="2685">
        <f>SUM(N19:N29)</f>
        <v>0</v>
      </c>
      <c r="O18" s="2686">
        <f t="shared" si="17"/>
        <v>0</v>
      </c>
      <c r="P18" s="2687"/>
      <c r="Q18" s="2685">
        <f>SUM(Q19:Q29)</f>
        <v>0</v>
      </c>
      <c r="T18" s="2724">
        <f t="shared" si="4"/>
        <v>0</v>
      </c>
      <c r="U18" s="2724">
        <f t="shared" si="5"/>
        <v>0</v>
      </c>
      <c r="V18" s="2685">
        <f>SUM(V19:V29)</f>
        <v>0</v>
      </c>
      <c r="W18" s="2725"/>
      <c r="X18" s="2724"/>
      <c r="Y18" s="2724"/>
      <c r="Z18" s="2685">
        <f>SUM(Z19:Z29)</f>
        <v>0</v>
      </c>
      <c r="AA18" s="2724"/>
      <c r="AB18" s="2724"/>
      <c r="AC18" s="2724"/>
      <c r="AD18" s="2685">
        <f>SUM(AD19:AD29)</f>
        <v>0</v>
      </c>
      <c r="AE18" s="2724"/>
      <c r="AF18" s="2724"/>
      <c r="AG18" s="2724"/>
      <c r="AH18" s="2685">
        <f>SUM(AH19:AH29)</f>
        <v>0</v>
      </c>
      <c r="AI18" s="2724"/>
      <c r="AJ18" s="2724"/>
      <c r="AK18" s="2724"/>
      <c r="AL18" s="2685">
        <f>SUM(AL19:AL29)</f>
        <v>0</v>
      </c>
      <c r="AM18" s="2724"/>
      <c r="AN18" s="2724"/>
      <c r="AO18" s="2724"/>
      <c r="AP18" s="2685">
        <f>SUM(AP19:AP29)</f>
        <v>0</v>
      </c>
      <c r="AQ18" s="2724"/>
      <c r="AR18" s="2685">
        <f>SUM(AR19:AR29)</f>
        <v>0</v>
      </c>
      <c r="AS18" s="2724"/>
      <c r="AT18" s="2724"/>
      <c r="AU18" s="2725"/>
      <c r="AV18" s="2590"/>
      <c r="AW18" s="2590"/>
    </row>
    <row r="19" spans="1:49" s="2664" customFormat="1" ht="31.5">
      <c r="A19" s="2240" t="s">
        <v>5270</v>
      </c>
      <c r="B19" s="2540"/>
      <c r="C19" s="2540" t="s">
        <v>5555</v>
      </c>
      <c r="D19" s="2540" t="s">
        <v>86</v>
      </c>
      <c r="E19" s="2684"/>
      <c r="F19" s="2684"/>
      <c r="G19" s="2684"/>
      <c r="H19" s="2684"/>
      <c r="I19" s="2684"/>
      <c r="J19" s="2684"/>
      <c r="K19" s="1948">
        <f t="shared" si="1"/>
        <v>0</v>
      </c>
      <c r="L19" s="2591">
        <f t="shared" si="0"/>
        <v>0</v>
      </c>
      <c r="M19" s="1948">
        <f t="shared" si="2"/>
        <v>0</v>
      </c>
      <c r="N19" s="2685">
        <f t="shared" ref="N19:N29" si="18">L19*M19</f>
        <v>0</v>
      </c>
      <c r="O19" s="2686" t="str">
        <f t="shared" si="17"/>
        <v xml:space="preserve">STATE: ; PDY: ; KKL: ; MHE: ; YNM: </v>
      </c>
      <c r="P19" s="2686"/>
      <c r="Q19" s="2689"/>
      <c r="T19" s="2724">
        <f t="shared" si="4"/>
        <v>0</v>
      </c>
      <c r="U19" s="2724">
        <f t="shared" si="5"/>
        <v>0</v>
      </c>
      <c r="V19" s="2724">
        <f t="shared" si="6"/>
        <v>0</v>
      </c>
      <c r="W19" s="2725" t="str">
        <f t="shared" si="7"/>
        <v xml:space="preserve">STATE: ; PDY: ; KKL: ; MHE: ; YNM: </v>
      </c>
      <c r="X19" s="2724"/>
      <c r="Y19" s="2724"/>
      <c r="Z19" s="2724">
        <f t="shared" si="8"/>
        <v>0</v>
      </c>
      <c r="AA19" s="2724"/>
      <c r="AB19" s="2724"/>
      <c r="AC19" s="2724"/>
      <c r="AD19" s="2724">
        <f t="shared" si="9"/>
        <v>0</v>
      </c>
      <c r="AE19" s="2724"/>
      <c r="AF19" s="2724"/>
      <c r="AG19" s="2724"/>
      <c r="AH19" s="2724">
        <f t="shared" si="10"/>
        <v>0</v>
      </c>
      <c r="AI19" s="2724"/>
      <c r="AJ19" s="2724"/>
      <c r="AK19" s="2724"/>
      <c r="AL19" s="2724">
        <f t="shared" si="11"/>
        <v>0</v>
      </c>
      <c r="AM19" s="2724"/>
      <c r="AN19" s="2724"/>
      <c r="AO19" s="2724"/>
      <c r="AP19" s="2724">
        <f t="shared" si="12"/>
        <v>0</v>
      </c>
      <c r="AQ19" s="2724"/>
      <c r="AR19" s="2724">
        <f t="shared" si="13"/>
        <v>0</v>
      </c>
      <c r="AS19" s="2724">
        <f t="shared" si="14"/>
        <v>0</v>
      </c>
      <c r="AT19" s="2724">
        <f t="shared" si="15"/>
        <v>0</v>
      </c>
      <c r="AU19" s="2725" t="str">
        <f t="shared" si="16"/>
        <v xml:space="preserve">STATE: ; PDY: ; KKL: ; MHE: ; YNM: </v>
      </c>
      <c r="AV19" s="2590" t="s">
        <v>7617</v>
      </c>
      <c r="AW19" s="2590"/>
    </row>
    <row r="20" spans="1:49" s="2664" customFormat="1" ht="31.5">
      <c r="A20" s="2240" t="s">
        <v>5271</v>
      </c>
      <c r="B20" s="2540"/>
      <c r="C20" s="2540" t="s">
        <v>5266</v>
      </c>
      <c r="D20" s="2540" t="s">
        <v>150</v>
      </c>
      <c r="E20" s="2684"/>
      <c r="F20" s="2684"/>
      <c r="G20" s="2684"/>
      <c r="H20" s="2684"/>
      <c r="I20" s="2684"/>
      <c r="J20" s="2684"/>
      <c r="K20" s="1948">
        <f t="shared" si="1"/>
        <v>0</v>
      </c>
      <c r="L20" s="2591">
        <f t="shared" si="0"/>
        <v>0</v>
      </c>
      <c r="M20" s="1948">
        <f t="shared" si="2"/>
        <v>0</v>
      </c>
      <c r="N20" s="2685">
        <f t="shared" si="18"/>
        <v>0</v>
      </c>
      <c r="O20" s="2686" t="str">
        <f t="shared" si="17"/>
        <v xml:space="preserve">STATE: ; PDY: ; KKL: ; MHE: ; YNM: </v>
      </c>
      <c r="P20" s="2686"/>
      <c r="Q20" s="2689"/>
      <c r="T20" s="2724">
        <f t="shared" si="4"/>
        <v>0</v>
      </c>
      <c r="U20" s="2724">
        <f t="shared" si="5"/>
        <v>0</v>
      </c>
      <c r="V20" s="2724">
        <f t="shared" si="6"/>
        <v>0</v>
      </c>
      <c r="W20" s="2725" t="str">
        <f t="shared" si="7"/>
        <v xml:space="preserve">STATE: ; PDY: ; KKL: ; MHE: ; YNM: </v>
      </c>
      <c r="X20" s="2724"/>
      <c r="Y20" s="2724"/>
      <c r="Z20" s="2724">
        <f t="shared" si="8"/>
        <v>0</v>
      </c>
      <c r="AA20" s="2724"/>
      <c r="AB20" s="2724"/>
      <c r="AC20" s="2724"/>
      <c r="AD20" s="2724">
        <f t="shared" si="9"/>
        <v>0</v>
      </c>
      <c r="AE20" s="2724"/>
      <c r="AF20" s="2724"/>
      <c r="AG20" s="2724"/>
      <c r="AH20" s="2724">
        <f t="shared" si="10"/>
        <v>0</v>
      </c>
      <c r="AI20" s="2724"/>
      <c r="AJ20" s="2724"/>
      <c r="AK20" s="2724"/>
      <c r="AL20" s="2724">
        <f t="shared" si="11"/>
        <v>0</v>
      </c>
      <c r="AM20" s="2724"/>
      <c r="AN20" s="2724"/>
      <c r="AO20" s="2724"/>
      <c r="AP20" s="2724">
        <f t="shared" si="12"/>
        <v>0</v>
      </c>
      <c r="AQ20" s="2724"/>
      <c r="AR20" s="2724">
        <f t="shared" si="13"/>
        <v>0</v>
      </c>
      <c r="AS20" s="2724">
        <f t="shared" si="14"/>
        <v>0</v>
      </c>
      <c r="AT20" s="2724">
        <f t="shared" si="15"/>
        <v>0</v>
      </c>
      <c r="AU20" s="2725" t="str">
        <f t="shared" si="16"/>
        <v xml:space="preserve">STATE: ; PDY: ; KKL: ; MHE: ; YNM: </v>
      </c>
      <c r="AV20" s="2590" t="s">
        <v>7618</v>
      </c>
      <c r="AW20" s="2590"/>
    </row>
    <row r="21" spans="1:49" s="2664" customFormat="1" ht="31.5">
      <c r="A21" s="2240" t="s">
        <v>5272</v>
      </c>
      <c r="B21" s="2540"/>
      <c r="C21" s="2540" t="s">
        <v>5268</v>
      </c>
      <c r="D21" s="2540" t="s">
        <v>399</v>
      </c>
      <c r="E21" s="2684"/>
      <c r="F21" s="2684"/>
      <c r="G21" s="2684"/>
      <c r="H21" s="2684"/>
      <c r="I21" s="2684"/>
      <c r="J21" s="2684"/>
      <c r="K21" s="1948">
        <f t="shared" si="1"/>
        <v>0</v>
      </c>
      <c r="L21" s="2591">
        <f t="shared" si="0"/>
        <v>0</v>
      </c>
      <c r="M21" s="1948">
        <f t="shared" si="2"/>
        <v>0</v>
      </c>
      <c r="N21" s="2685">
        <f t="shared" si="18"/>
        <v>0</v>
      </c>
      <c r="O21" s="2686" t="str">
        <f t="shared" si="17"/>
        <v xml:space="preserve">STATE: ; PDY: ; KKL: ; MHE: ; YNM: </v>
      </c>
      <c r="P21" s="2686"/>
      <c r="Q21" s="2689"/>
      <c r="T21" s="2724">
        <f t="shared" si="4"/>
        <v>0</v>
      </c>
      <c r="U21" s="2724">
        <f t="shared" si="5"/>
        <v>0</v>
      </c>
      <c r="V21" s="2724">
        <f t="shared" si="6"/>
        <v>0</v>
      </c>
      <c r="W21" s="2725" t="str">
        <f t="shared" si="7"/>
        <v xml:space="preserve">STATE: ; PDY: ; KKL: ; MHE: ; YNM: </v>
      </c>
      <c r="X21" s="2724"/>
      <c r="Y21" s="2724"/>
      <c r="Z21" s="2724">
        <f t="shared" si="8"/>
        <v>0</v>
      </c>
      <c r="AA21" s="2724"/>
      <c r="AB21" s="2724"/>
      <c r="AC21" s="2724"/>
      <c r="AD21" s="2724">
        <f t="shared" si="9"/>
        <v>0</v>
      </c>
      <c r="AE21" s="2724"/>
      <c r="AF21" s="2724"/>
      <c r="AG21" s="2724"/>
      <c r="AH21" s="2724">
        <f t="shared" si="10"/>
        <v>0</v>
      </c>
      <c r="AI21" s="2724"/>
      <c r="AJ21" s="2724"/>
      <c r="AK21" s="2724"/>
      <c r="AL21" s="2724">
        <f t="shared" si="11"/>
        <v>0</v>
      </c>
      <c r="AM21" s="2724"/>
      <c r="AN21" s="2724"/>
      <c r="AO21" s="2724"/>
      <c r="AP21" s="2724">
        <f t="shared" si="12"/>
        <v>0</v>
      </c>
      <c r="AQ21" s="2724"/>
      <c r="AR21" s="2724">
        <f t="shared" si="13"/>
        <v>0</v>
      </c>
      <c r="AS21" s="2724">
        <f t="shared" si="14"/>
        <v>0</v>
      </c>
      <c r="AT21" s="2724">
        <f t="shared" si="15"/>
        <v>0</v>
      </c>
      <c r="AU21" s="2725" t="str">
        <f t="shared" si="16"/>
        <v xml:space="preserve">STATE: ; PDY: ; KKL: ; MHE: ; YNM: </v>
      </c>
      <c r="AV21" s="2590" t="s">
        <v>7619</v>
      </c>
      <c r="AW21" s="2590"/>
    </row>
    <row r="22" spans="1:49" s="2664" customFormat="1" ht="31.5">
      <c r="A22" s="2240" t="s">
        <v>5273</v>
      </c>
      <c r="B22" s="2540"/>
      <c r="C22" s="2540" t="s">
        <v>5267</v>
      </c>
      <c r="D22" s="2540" t="s">
        <v>152</v>
      </c>
      <c r="E22" s="2684"/>
      <c r="F22" s="2684"/>
      <c r="G22" s="2684"/>
      <c r="H22" s="2684"/>
      <c r="I22" s="2684"/>
      <c r="J22" s="2684"/>
      <c r="K22" s="1948">
        <f t="shared" si="1"/>
        <v>0</v>
      </c>
      <c r="L22" s="2591">
        <f t="shared" si="0"/>
        <v>0</v>
      </c>
      <c r="M22" s="1948">
        <f t="shared" si="2"/>
        <v>0</v>
      </c>
      <c r="N22" s="2685">
        <f t="shared" si="18"/>
        <v>0</v>
      </c>
      <c r="O22" s="2686" t="str">
        <f t="shared" si="17"/>
        <v xml:space="preserve">STATE: ; PDY: ; KKL: ; MHE: ; YNM: </v>
      </c>
      <c r="P22" s="2686"/>
      <c r="Q22" s="2689"/>
      <c r="T22" s="2724">
        <f t="shared" si="4"/>
        <v>0</v>
      </c>
      <c r="U22" s="2724">
        <f t="shared" si="5"/>
        <v>0</v>
      </c>
      <c r="V22" s="2724">
        <f t="shared" si="6"/>
        <v>0</v>
      </c>
      <c r="W22" s="2725" t="str">
        <f t="shared" si="7"/>
        <v xml:space="preserve">STATE: ; PDY: ; KKL: ; MHE: ; YNM: </v>
      </c>
      <c r="X22" s="2724"/>
      <c r="Y22" s="2724"/>
      <c r="Z22" s="2724">
        <f t="shared" si="8"/>
        <v>0</v>
      </c>
      <c r="AA22" s="2724"/>
      <c r="AB22" s="2724"/>
      <c r="AC22" s="2724"/>
      <c r="AD22" s="2724">
        <f t="shared" si="9"/>
        <v>0</v>
      </c>
      <c r="AE22" s="2724"/>
      <c r="AF22" s="2724"/>
      <c r="AG22" s="2724"/>
      <c r="AH22" s="2724">
        <f t="shared" si="10"/>
        <v>0</v>
      </c>
      <c r="AI22" s="2724"/>
      <c r="AJ22" s="2724"/>
      <c r="AK22" s="2724"/>
      <c r="AL22" s="2724">
        <f t="shared" si="11"/>
        <v>0</v>
      </c>
      <c r="AM22" s="2724"/>
      <c r="AN22" s="2724"/>
      <c r="AO22" s="2724"/>
      <c r="AP22" s="2724">
        <f t="shared" si="12"/>
        <v>0</v>
      </c>
      <c r="AQ22" s="2724"/>
      <c r="AR22" s="2724">
        <f t="shared" si="13"/>
        <v>0</v>
      </c>
      <c r="AS22" s="2724">
        <f t="shared" si="14"/>
        <v>0</v>
      </c>
      <c r="AT22" s="2724">
        <f t="shared" si="15"/>
        <v>0</v>
      </c>
      <c r="AU22" s="2725" t="str">
        <f t="shared" si="16"/>
        <v xml:space="preserve">STATE: ; PDY: ; KKL: ; MHE: ; YNM: </v>
      </c>
      <c r="AV22" s="2590" t="s">
        <v>7620</v>
      </c>
      <c r="AW22" s="2590"/>
    </row>
    <row r="23" spans="1:49" s="2664" customFormat="1" ht="31.5">
      <c r="A23" s="2240" t="s">
        <v>5274</v>
      </c>
      <c r="B23" s="2540"/>
      <c r="C23" s="2540" t="s">
        <v>5269</v>
      </c>
      <c r="D23" s="2540" t="s">
        <v>415</v>
      </c>
      <c r="E23" s="2684"/>
      <c r="F23" s="2684"/>
      <c r="G23" s="2684"/>
      <c r="H23" s="2684"/>
      <c r="I23" s="2684"/>
      <c r="J23" s="2684"/>
      <c r="K23" s="1948">
        <f t="shared" si="1"/>
        <v>0</v>
      </c>
      <c r="L23" s="2591">
        <f t="shared" si="0"/>
        <v>0</v>
      </c>
      <c r="M23" s="1948">
        <f t="shared" si="2"/>
        <v>0</v>
      </c>
      <c r="N23" s="2685">
        <f t="shared" si="18"/>
        <v>0</v>
      </c>
      <c r="O23" s="2686" t="str">
        <f t="shared" si="17"/>
        <v xml:space="preserve">STATE: ; PDY: ; KKL: ; MHE: ; YNM: </v>
      </c>
      <c r="P23" s="2686"/>
      <c r="Q23" s="2689"/>
      <c r="T23" s="2724">
        <f t="shared" si="4"/>
        <v>0</v>
      </c>
      <c r="U23" s="2724">
        <f t="shared" si="5"/>
        <v>0</v>
      </c>
      <c r="V23" s="2724">
        <f t="shared" si="6"/>
        <v>0</v>
      </c>
      <c r="W23" s="2725" t="str">
        <f t="shared" si="7"/>
        <v xml:space="preserve">STATE: ; PDY: ; KKL: ; MHE: ; YNM: </v>
      </c>
      <c r="X23" s="2724"/>
      <c r="Y23" s="2724"/>
      <c r="Z23" s="2724">
        <f t="shared" si="8"/>
        <v>0</v>
      </c>
      <c r="AA23" s="2724"/>
      <c r="AB23" s="2724"/>
      <c r="AC23" s="2724"/>
      <c r="AD23" s="2724">
        <f t="shared" si="9"/>
        <v>0</v>
      </c>
      <c r="AE23" s="2724"/>
      <c r="AF23" s="2724"/>
      <c r="AG23" s="2724"/>
      <c r="AH23" s="2724">
        <f t="shared" si="10"/>
        <v>0</v>
      </c>
      <c r="AI23" s="2724"/>
      <c r="AJ23" s="2724"/>
      <c r="AK23" s="2724"/>
      <c r="AL23" s="2724">
        <f t="shared" si="11"/>
        <v>0</v>
      </c>
      <c r="AM23" s="2724"/>
      <c r="AN23" s="2724"/>
      <c r="AO23" s="2724"/>
      <c r="AP23" s="2724">
        <f t="shared" si="12"/>
        <v>0</v>
      </c>
      <c r="AQ23" s="2724"/>
      <c r="AR23" s="2724">
        <f t="shared" si="13"/>
        <v>0</v>
      </c>
      <c r="AS23" s="2724">
        <f t="shared" si="14"/>
        <v>0</v>
      </c>
      <c r="AT23" s="2724">
        <f t="shared" si="15"/>
        <v>0</v>
      </c>
      <c r="AU23" s="2725" t="str">
        <f t="shared" si="16"/>
        <v xml:space="preserve">STATE: ; PDY: ; KKL: ; MHE: ; YNM: </v>
      </c>
      <c r="AV23" s="2590" t="s">
        <v>7621</v>
      </c>
      <c r="AW23" s="2590"/>
    </row>
    <row r="24" spans="1:49" s="2664" customFormat="1" ht="31.5">
      <c r="A24" s="2240" t="s">
        <v>5275</v>
      </c>
      <c r="B24" s="2540"/>
      <c r="C24" s="2540" t="s">
        <v>5556</v>
      </c>
      <c r="D24" s="2540" t="s">
        <v>4897</v>
      </c>
      <c r="E24" s="2684"/>
      <c r="F24" s="2684"/>
      <c r="G24" s="2684"/>
      <c r="H24" s="2684"/>
      <c r="I24" s="2684"/>
      <c r="J24" s="2684"/>
      <c r="K24" s="1948">
        <f t="shared" si="1"/>
        <v>0</v>
      </c>
      <c r="L24" s="2591">
        <f t="shared" si="0"/>
        <v>0</v>
      </c>
      <c r="M24" s="1948">
        <f t="shared" si="2"/>
        <v>0</v>
      </c>
      <c r="N24" s="2685">
        <f t="shared" si="18"/>
        <v>0</v>
      </c>
      <c r="O24" s="2686" t="str">
        <f t="shared" si="17"/>
        <v xml:space="preserve">STATE: ; PDY: ; KKL: ; MHE: ; YNM: </v>
      </c>
      <c r="P24" s="2686"/>
      <c r="Q24" s="2689"/>
      <c r="T24" s="2724">
        <f t="shared" si="4"/>
        <v>0</v>
      </c>
      <c r="U24" s="2724">
        <f t="shared" si="5"/>
        <v>0</v>
      </c>
      <c r="V24" s="2724">
        <f t="shared" si="6"/>
        <v>0</v>
      </c>
      <c r="W24" s="2725" t="str">
        <f t="shared" si="7"/>
        <v xml:space="preserve">STATE: ; PDY: ; KKL: ; MHE: ; YNM: </v>
      </c>
      <c r="X24" s="2724"/>
      <c r="Y24" s="2724"/>
      <c r="Z24" s="2724">
        <f t="shared" si="8"/>
        <v>0</v>
      </c>
      <c r="AA24" s="2724"/>
      <c r="AB24" s="2724"/>
      <c r="AC24" s="2724"/>
      <c r="AD24" s="2724">
        <f t="shared" si="9"/>
        <v>0</v>
      </c>
      <c r="AE24" s="2724"/>
      <c r="AF24" s="2724"/>
      <c r="AG24" s="2724"/>
      <c r="AH24" s="2724">
        <f t="shared" si="10"/>
        <v>0</v>
      </c>
      <c r="AI24" s="2724"/>
      <c r="AJ24" s="2724"/>
      <c r="AK24" s="2724"/>
      <c r="AL24" s="2724">
        <f t="shared" si="11"/>
        <v>0</v>
      </c>
      <c r="AM24" s="2724"/>
      <c r="AN24" s="2724"/>
      <c r="AO24" s="2724"/>
      <c r="AP24" s="2724">
        <f t="shared" si="12"/>
        <v>0</v>
      </c>
      <c r="AQ24" s="2724"/>
      <c r="AR24" s="2724">
        <f t="shared" si="13"/>
        <v>0</v>
      </c>
      <c r="AS24" s="2724">
        <f t="shared" si="14"/>
        <v>0</v>
      </c>
      <c r="AT24" s="2724">
        <f t="shared" si="15"/>
        <v>0</v>
      </c>
      <c r="AU24" s="2725" t="str">
        <f t="shared" si="16"/>
        <v xml:space="preserve">STATE: ; PDY: ; KKL: ; MHE: ; YNM: </v>
      </c>
      <c r="AV24" s="2590" t="s">
        <v>7622</v>
      </c>
      <c r="AW24" s="2590"/>
    </row>
    <row r="25" spans="1:49" s="2664" customFormat="1" ht="31.5">
      <c r="A25" s="2240" t="s">
        <v>5276</v>
      </c>
      <c r="B25" s="2540"/>
      <c r="C25" s="2540" t="s">
        <v>5557</v>
      </c>
      <c r="D25" s="2540" t="s">
        <v>4111</v>
      </c>
      <c r="E25" s="2684"/>
      <c r="F25" s="2684"/>
      <c r="G25" s="2684"/>
      <c r="H25" s="2684"/>
      <c r="I25" s="2684"/>
      <c r="J25" s="2684"/>
      <c r="K25" s="1948">
        <f t="shared" si="1"/>
        <v>0</v>
      </c>
      <c r="L25" s="2591">
        <f t="shared" si="0"/>
        <v>0</v>
      </c>
      <c r="M25" s="1948">
        <f t="shared" si="2"/>
        <v>0</v>
      </c>
      <c r="N25" s="2685">
        <f t="shared" si="18"/>
        <v>0</v>
      </c>
      <c r="O25" s="2686" t="str">
        <f t="shared" si="17"/>
        <v xml:space="preserve">STATE: ; PDY: ; KKL: ; MHE: ; YNM: </v>
      </c>
      <c r="P25" s="2686"/>
      <c r="Q25" s="2689"/>
      <c r="T25" s="2724">
        <f t="shared" si="4"/>
        <v>0</v>
      </c>
      <c r="U25" s="2724">
        <f t="shared" si="5"/>
        <v>0</v>
      </c>
      <c r="V25" s="2724">
        <f t="shared" si="6"/>
        <v>0</v>
      </c>
      <c r="W25" s="2725" t="str">
        <f t="shared" si="7"/>
        <v xml:space="preserve">STATE: ; PDY: ; KKL: ; MHE: ; YNM: </v>
      </c>
      <c r="X25" s="2724"/>
      <c r="Y25" s="2724"/>
      <c r="Z25" s="2724">
        <f t="shared" si="8"/>
        <v>0</v>
      </c>
      <c r="AA25" s="2724"/>
      <c r="AB25" s="2724"/>
      <c r="AC25" s="2724"/>
      <c r="AD25" s="2724">
        <f t="shared" si="9"/>
        <v>0</v>
      </c>
      <c r="AE25" s="2724"/>
      <c r="AF25" s="2724"/>
      <c r="AG25" s="2724"/>
      <c r="AH25" s="2724">
        <f t="shared" si="10"/>
        <v>0</v>
      </c>
      <c r="AI25" s="2724"/>
      <c r="AJ25" s="2724"/>
      <c r="AK25" s="2724"/>
      <c r="AL25" s="2724">
        <f t="shared" si="11"/>
        <v>0</v>
      </c>
      <c r="AM25" s="2724"/>
      <c r="AN25" s="2724"/>
      <c r="AO25" s="2724"/>
      <c r="AP25" s="2724">
        <f t="shared" si="12"/>
        <v>0</v>
      </c>
      <c r="AQ25" s="2724"/>
      <c r="AR25" s="2724">
        <f t="shared" si="13"/>
        <v>0</v>
      </c>
      <c r="AS25" s="2724">
        <f t="shared" si="14"/>
        <v>0</v>
      </c>
      <c r="AT25" s="2724">
        <f t="shared" si="15"/>
        <v>0</v>
      </c>
      <c r="AU25" s="2725" t="str">
        <f t="shared" si="16"/>
        <v xml:space="preserve">STATE: ; PDY: ; KKL: ; MHE: ; YNM: </v>
      </c>
      <c r="AV25" s="2590" t="s">
        <v>7623</v>
      </c>
      <c r="AW25" s="2590"/>
    </row>
    <row r="26" spans="1:49" s="2664" customFormat="1" ht="31.5">
      <c r="A26" s="2240" t="s">
        <v>5561</v>
      </c>
      <c r="B26" s="2540"/>
      <c r="C26" s="2540" t="s">
        <v>5558</v>
      </c>
      <c r="D26" s="2540" t="s">
        <v>1018</v>
      </c>
      <c r="E26" s="2684"/>
      <c r="F26" s="2684"/>
      <c r="G26" s="2684"/>
      <c r="H26" s="2684"/>
      <c r="I26" s="2684"/>
      <c r="J26" s="2684"/>
      <c r="K26" s="1948">
        <f t="shared" si="1"/>
        <v>0</v>
      </c>
      <c r="L26" s="2591">
        <f t="shared" si="0"/>
        <v>0</v>
      </c>
      <c r="M26" s="1948">
        <f t="shared" si="2"/>
        <v>0</v>
      </c>
      <c r="N26" s="2685">
        <f t="shared" si="18"/>
        <v>0</v>
      </c>
      <c r="O26" s="2686" t="str">
        <f t="shared" si="17"/>
        <v xml:space="preserve">STATE: ; PDY: ; KKL: ; MHE: ; YNM: </v>
      </c>
      <c r="P26" s="2686"/>
      <c r="Q26" s="2689"/>
      <c r="T26" s="2724">
        <f t="shared" si="4"/>
        <v>0</v>
      </c>
      <c r="U26" s="2724">
        <f t="shared" si="5"/>
        <v>0</v>
      </c>
      <c r="V26" s="2724">
        <f t="shared" si="6"/>
        <v>0</v>
      </c>
      <c r="W26" s="2725" t="str">
        <f t="shared" si="7"/>
        <v xml:space="preserve">STATE: ; PDY: ; KKL: ; MHE: ; YNM: </v>
      </c>
      <c r="X26" s="2724"/>
      <c r="Y26" s="2724"/>
      <c r="Z26" s="2724">
        <f t="shared" si="8"/>
        <v>0</v>
      </c>
      <c r="AA26" s="2724"/>
      <c r="AB26" s="2724"/>
      <c r="AC26" s="2724"/>
      <c r="AD26" s="2724">
        <f t="shared" si="9"/>
        <v>0</v>
      </c>
      <c r="AE26" s="2724"/>
      <c r="AF26" s="2724"/>
      <c r="AG26" s="2724"/>
      <c r="AH26" s="2724">
        <f t="shared" si="10"/>
        <v>0</v>
      </c>
      <c r="AI26" s="2724"/>
      <c r="AJ26" s="2724"/>
      <c r="AK26" s="2724"/>
      <c r="AL26" s="2724">
        <f t="shared" si="11"/>
        <v>0</v>
      </c>
      <c r="AM26" s="2724"/>
      <c r="AN26" s="2724"/>
      <c r="AO26" s="2724"/>
      <c r="AP26" s="2724">
        <f t="shared" si="12"/>
        <v>0</v>
      </c>
      <c r="AQ26" s="2724"/>
      <c r="AR26" s="2724">
        <f t="shared" si="13"/>
        <v>0</v>
      </c>
      <c r="AS26" s="2724">
        <f t="shared" si="14"/>
        <v>0</v>
      </c>
      <c r="AT26" s="2724">
        <f t="shared" si="15"/>
        <v>0</v>
      </c>
      <c r="AU26" s="2725" t="str">
        <f t="shared" si="16"/>
        <v xml:space="preserve">STATE: ; PDY: ; KKL: ; MHE: ; YNM: </v>
      </c>
      <c r="AV26" s="2590" t="s">
        <v>7624</v>
      </c>
      <c r="AW26" s="2590"/>
    </row>
    <row r="27" spans="1:49" s="2664" customFormat="1" ht="31.5">
      <c r="A27" s="2240" t="s">
        <v>5562</v>
      </c>
      <c r="B27" s="2540"/>
      <c r="C27" s="2540" t="s">
        <v>5559</v>
      </c>
      <c r="D27" s="2540" t="s">
        <v>1032</v>
      </c>
      <c r="E27" s="2684"/>
      <c r="F27" s="2684"/>
      <c r="G27" s="2684"/>
      <c r="H27" s="2684"/>
      <c r="I27" s="2684"/>
      <c r="J27" s="2684"/>
      <c r="K27" s="1948">
        <f t="shared" si="1"/>
        <v>0</v>
      </c>
      <c r="L27" s="2591">
        <f t="shared" si="0"/>
        <v>0</v>
      </c>
      <c r="M27" s="1948">
        <f t="shared" si="2"/>
        <v>0</v>
      </c>
      <c r="N27" s="2685">
        <f t="shared" si="18"/>
        <v>0</v>
      </c>
      <c r="O27" s="2686" t="str">
        <f t="shared" si="17"/>
        <v xml:space="preserve">STATE: ; PDY: ; KKL: ; MHE: ; YNM: </v>
      </c>
      <c r="P27" s="2686"/>
      <c r="Q27" s="2689"/>
      <c r="T27" s="2724">
        <f t="shared" si="4"/>
        <v>0</v>
      </c>
      <c r="U27" s="2724">
        <f t="shared" si="5"/>
        <v>0</v>
      </c>
      <c r="V27" s="2724">
        <f t="shared" si="6"/>
        <v>0</v>
      </c>
      <c r="W27" s="2725" t="str">
        <f t="shared" si="7"/>
        <v xml:space="preserve">STATE: ; PDY: ; KKL: ; MHE: ; YNM: </v>
      </c>
      <c r="X27" s="2724"/>
      <c r="Y27" s="2724"/>
      <c r="Z27" s="2724">
        <f t="shared" si="8"/>
        <v>0</v>
      </c>
      <c r="AA27" s="2724"/>
      <c r="AB27" s="2724"/>
      <c r="AC27" s="2724"/>
      <c r="AD27" s="2724">
        <f t="shared" si="9"/>
        <v>0</v>
      </c>
      <c r="AE27" s="2724"/>
      <c r="AF27" s="2724"/>
      <c r="AG27" s="2724"/>
      <c r="AH27" s="2724">
        <f t="shared" si="10"/>
        <v>0</v>
      </c>
      <c r="AI27" s="2724"/>
      <c r="AJ27" s="2724"/>
      <c r="AK27" s="2724"/>
      <c r="AL27" s="2724">
        <f t="shared" si="11"/>
        <v>0</v>
      </c>
      <c r="AM27" s="2724"/>
      <c r="AN27" s="2724"/>
      <c r="AO27" s="2724"/>
      <c r="AP27" s="2724">
        <f t="shared" si="12"/>
        <v>0</v>
      </c>
      <c r="AQ27" s="2724"/>
      <c r="AR27" s="2724">
        <f t="shared" si="13"/>
        <v>0</v>
      </c>
      <c r="AS27" s="2724">
        <f t="shared" si="14"/>
        <v>0</v>
      </c>
      <c r="AT27" s="2724">
        <f t="shared" si="15"/>
        <v>0</v>
      </c>
      <c r="AU27" s="2725" t="str">
        <f t="shared" si="16"/>
        <v xml:space="preserve">STATE: ; PDY: ; KKL: ; MHE: ; YNM: </v>
      </c>
      <c r="AV27" s="2590" t="s">
        <v>7625</v>
      </c>
      <c r="AW27" s="2590"/>
    </row>
    <row r="28" spans="1:49" s="2664" customFormat="1" ht="31.5">
      <c r="A28" s="2240" t="s">
        <v>5563</v>
      </c>
      <c r="B28" s="2540"/>
      <c r="C28" s="2540" t="s">
        <v>5560</v>
      </c>
      <c r="D28" s="2540" t="s">
        <v>312</v>
      </c>
      <c r="E28" s="2684"/>
      <c r="F28" s="2684"/>
      <c r="G28" s="2684"/>
      <c r="H28" s="2684"/>
      <c r="I28" s="2684"/>
      <c r="J28" s="2684"/>
      <c r="K28" s="1948">
        <f t="shared" si="1"/>
        <v>0</v>
      </c>
      <c r="L28" s="2591">
        <f t="shared" si="0"/>
        <v>0</v>
      </c>
      <c r="M28" s="1948">
        <f t="shared" si="2"/>
        <v>0</v>
      </c>
      <c r="N28" s="2685">
        <f t="shared" si="18"/>
        <v>0</v>
      </c>
      <c r="O28" s="2686" t="str">
        <f t="shared" si="17"/>
        <v xml:space="preserve">STATE: ; PDY: ; KKL: ; MHE: ; YNM: </v>
      </c>
      <c r="P28" s="2686"/>
      <c r="Q28" s="2689"/>
      <c r="T28" s="2724">
        <f t="shared" si="4"/>
        <v>0</v>
      </c>
      <c r="U28" s="2724">
        <f t="shared" si="5"/>
        <v>0</v>
      </c>
      <c r="V28" s="2724">
        <f t="shared" si="6"/>
        <v>0</v>
      </c>
      <c r="W28" s="2725" t="str">
        <f t="shared" si="7"/>
        <v xml:space="preserve">STATE: ; PDY: ; KKL: ; MHE: ; YNM: </v>
      </c>
      <c r="X28" s="2724"/>
      <c r="Y28" s="2724"/>
      <c r="Z28" s="2724">
        <f t="shared" si="8"/>
        <v>0</v>
      </c>
      <c r="AA28" s="2724"/>
      <c r="AB28" s="2724"/>
      <c r="AC28" s="2724"/>
      <c r="AD28" s="2724">
        <f t="shared" si="9"/>
        <v>0</v>
      </c>
      <c r="AE28" s="2724"/>
      <c r="AF28" s="2724"/>
      <c r="AG28" s="2724"/>
      <c r="AH28" s="2724">
        <f t="shared" si="10"/>
        <v>0</v>
      </c>
      <c r="AI28" s="2724"/>
      <c r="AJ28" s="2724"/>
      <c r="AK28" s="2724"/>
      <c r="AL28" s="2724">
        <f t="shared" si="11"/>
        <v>0</v>
      </c>
      <c r="AM28" s="2724"/>
      <c r="AN28" s="2724"/>
      <c r="AO28" s="2724"/>
      <c r="AP28" s="2724">
        <f t="shared" si="12"/>
        <v>0</v>
      </c>
      <c r="AQ28" s="2724"/>
      <c r="AR28" s="2724">
        <f t="shared" si="13"/>
        <v>0</v>
      </c>
      <c r="AS28" s="2724">
        <f t="shared" si="14"/>
        <v>0</v>
      </c>
      <c r="AT28" s="2724">
        <f t="shared" si="15"/>
        <v>0</v>
      </c>
      <c r="AU28" s="2725" t="str">
        <f t="shared" si="16"/>
        <v xml:space="preserve">STATE: ; PDY: ; KKL: ; MHE: ; YNM: </v>
      </c>
      <c r="AV28" s="2590" t="s">
        <v>7626</v>
      </c>
      <c r="AW28" s="2590"/>
    </row>
    <row r="29" spans="1:49" s="2664" customFormat="1" ht="31.5">
      <c r="A29" s="2240" t="s">
        <v>5564</v>
      </c>
      <c r="B29" s="2540"/>
      <c r="C29" s="2540" t="s">
        <v>5264</v>
      </c>
      <c r="D29" s="2540" t="s">
        <v>314</v>
      </c>
      <c r="E29" s="2684"/>
      <c r="F29" s="2684"/>
      <c r="G29" s="2684"/>
      <c r="H29" s="2684"/>
      <c r="I29" s="2684"/>
      <c r="J29" s="2684"/>
      <c r="K29" s="1948">
        <f t="shared" si="1"/>
        <v>0</v>
      </c>
      <c r="L29" s="2591">
        <f t="shared" si="0"/>
        <v>0</v>
      </c>
      <c r="M29" s="1948">
        <f t="shared" si="2"/>
        <v>0</v>
      </c>
      <c r="N29" s="2685">
        <f t="shared" si="18"/>
        <v>0</v>
      </c>
      <c r="O29" s="2686" t="str">
        <f t="shared" si="17"/>
        <v xml:space="preserve">STATE: ; PDY: ; KKL: ; MHE: ; YNM: </v>
      </c>
      <c r="P29" s="2686"/>
      <c r="Q29" s="2689"/>
      <c r="T29" s="2724">
        <f t="shared" si="4"/>
        <v>0</v>
      </c>
      <c r="U29" s="2724">
        <f t="shared" si="5"/>
        <v>0</v>
      </c>
      <c r="V29" s="2724">
        <f t="shared" si="6"/>
        <v>0</v>
      </c>
      <c r="W29" s="2725" t="str">
        <f t="shared" si="7"/>
        <v xml:space="preserve">STATE: ; PDY: ; KKL: ; MHE: ; YNM: </v>
      </c>
      <c r="X29" s="2724"/>
      <c r="Y29" s="2724"/>
      <c r="Z29" s="2724">
        <f t="shared" si="8"/>
        <v>0</v>
      </c>
      <c r="AA29" s="2724"/>
      <c r="AB29" s="2724"/>
      <c r="AC29" s="2724"/>
      <c r="AD29" s="2724">
        <f t="shared" si="9"/>
        <v>0</v>
      </c>
      <c r="AE29" s="2724"/>
      <c r="AF29" s="2724"/>
      <c r="AG29" s="2724"/>
      <c r="AH29" s="2724">
        <f t="shared" si="10"/>
        <v>0</v>
      </c>
      <c r="AI29" s="2724"/>
      <c r="AJ29" s="2724"/>
      <c r="AK29" s="2724"/>
      <c r="AL29" s="2724">
        <f t="shared" si="11"/>
        <v>0</v>
      </c>
      <c r="AM29" s="2724"/>
      <c r="AN29" s="2724"/>
      <c r="AO29" s="2724"/>
      <c r="AP29" s="2724">
        <f t="shared" si="12"/>
        <v>0</v>
      </c>
      <c r="AQ29" s="2724"/>
      <c r="AR29" s="2724">
        <f t="shared" si="13"/>
        <v>0</v>
      </c>
      <c r="AS29" s="2724">
        <f t="shared" si="14"/>
        <v>0</v>
      </c>
      <c r="AT29" s="2724">
        <f t="shared" si="15"/>
        <v>0</v>
      </c>
      <c r="AU29" s="2725" t="str">
        <f t="shared" si="16"/>
        <v xml:space="preserve">STATE: ; PDY: ; KKL: ; MHE: ; YNM: </v>
      </c>
      <c r="AV29" s="2590" t="s">
        <v>7617</v>
      </c>
      <c r="AW29" s="2590"/>
    </row>
    <row r="30" spans="1:49" s="2664" customFormat="1" ht="15.75">
      <c r="A30" s="2690" t="s">
        <v>3116</v>
      </c>
      <c r="B30" s="2691"/>
      <c r="C30" s="2692" t="s">
        <v>42</v>
      </c>
      <c r="D30" s="2692"/>
      <c r="E30" s="2693"/>
      <c r="F30" s="2693"/>
      <c r="G30" s="2693"/>
      <c r="H30" s="2693"/>
      <c r="I30" s="2693"/>
      <c r="J30" s="2693"/>
      <c r="K30" s="1948">
        <f t="shared" si="1"/>
        <v>0</v>
      </c>
      <c r="L30" s="1936"/>
      <c r="M30" s="1948">
        <f t="shared" si="2"/>
        <v>0</v>
      </c>
      <c r="N30" s="1936">
        <f>N31+N32</f>
        <v>0</v>
      </c>
      <c r="O30" s="2686">
        <f t="shared" si="17"/>
        <v>0</v>
      </c>
      <c r="P30" s="2072"/>
      <c r="Q30" s="1936">
        <f>Q31+Q32</f>
        <v>0</v>
      </c>
      <c r="T30" s="2724">
        <f t="shared" si="4"/>
        <v>0</v>
      </c>
      <c r="U30" s="2724">
        <f t="shared" si="5"/>
        <v>0</v>
      </c>
      <c r="V30" s="1936">
        <f>V31+V32</f>
        <v>0</v>
      </c>
      <c r="W30" s="2725"/>
      <c r="X30" s="2724"/>
      <c r="Y30" s="2724"/>
      <c r="Z30" s="1936">
        <f>Z31+Z32</f>
        <v>0</v>
      </c>
      <c r="AA30" s="2724"/>
      <c r="AB30" s="2724"/>
      <c r="AC30" s="2724"/>
      <c r="AD30" s="1936">
        <f>AD31+AD32</f>
        <v>0</v>
      </c>
      <c r="AE30" s="2724"/>
      <c r="AF30" s="2724"/>
      <c r="AG30" s="2724"/>
      <c r="AH30" s="1936">
        <f>AH31+AH32</f>
        <v>0</v>
      </c>
      <c r="AI30" s="2724"/>
      <c r="AJ30" s="2724"/>
      <c r="AK30" s="2724"/>
      <c r="AL30" s="1936">
        <f>AL31+AL32</f>
        <v>0</v>
      </c>
      <c r="AM30" s="2724"/>
      <c r="AN30" s="2724"/>
      <c r="AO30" s="2724"/>
      <c r="AP30" s="1936">
        <f>AP31+AP32</f>
        <v>0</v>
      </c>
      <c r="AQ30" s="2724"/>
      <c r="AR30" s="1936">
        <f>AR31+AR32</f>
        <v>0</v>
      </c>
      <c r="AS30" s="2724"/>
      <c r="AT30" s="2724"/>
      <c r="AU30" s="2725"/>
      <c r="AV30" s="2590"/>
      <c r="AW30" s="2590"/>
    </row>
    <row r="31" spans="1:49" s="2664" customFormat="1" ht="31.5">
      <c r="A31" s="2568" t="s">
        <v>3117</v>
      </c>
      <c r="B31" s="2589"/>
      <c r="C31" s="2077" t="s">
        <v>2930</v>
      </c>
      <c r="D31" s="2077" t="s">
        <v>118</v>
      </c>
      <c r="E31" s="2076"/>
      <c r="F31" s="2076"/>
      <c r="G31" s="2076"/>
      <c r="H31" s="2076"/>
      <c r="I31" s="2076"/>
      <c r="J31" s="2076"/>
      <c r="K31" s="1948">
        <f t="shared" si="1"/>
        <v>0</v>
      </c>
      <c r="L31" s="2591">
        <f t="shared" si="0"/>
        <v>0</v>
      </c>
      <c r="M31" s="1948">
        <f t="shared" si="2"/>
        <v>0</v>
      </c>
      <c r="N31" s="2685">
        <f>L31*M31</f>
        <v>0</v>
      </c>
      <c r="O31" s="2686" t="str">
        <f t="shared" si="17"/>
        <v xml:space="preserve">STATE: ; PDY: ; KKL: ; MHE: ; YNM: </v>
      </c>
      <c r="P31" s="2073"/>
      <c r="Q31" s="2694"/>
      <c r="T31" s="2724">
        <f t="shared" si="4"/>
        <v>0</v>
      </c>
      <c r="U31" s="2724">
        <f t="shared" si="5"/>
        <v>0</v>
      </c>
      <c r="V31" s="2724">
        <f t="shared" si="6"/>
        <v>0</v>
      </c>
      <c r="W31" s="2725" t="str">
        <f t="shared" si="7"/>
        <v xml:space="preserve">STATE: ; PDY: ; KKL: ; MHE: ; YNM: </v>
      </c>
      <c r="X31" s="2724"/>
      <c r="Y31" s="2724"/>
      <c r="Z31" s="2724">
        <f t="shared" si="8"/>
        <v>0</v>
      </c>
      <c r="AA31" s="2724"/>
      <c r="AB31" s="2724"/>
      <c r="AC31" s="2724"/>
      <c r="AD31" s="2724">
        <f t="shared" si="9"/>
        <v>0</v>
      </c>
      <c r="AE31" s="2724"/>
      <c r="AF31" s="2724"/>
      <c r="AG31" s="2724"/>
      <c r="AH31" s="2724">
        <f t="shared" si="10"/>
        <v>0</v>
      </c>
      <c r="AI31" s="2724"/>
      <c r="AJ31" s="2724"/>
      <c r="AK31" s="2724"/>
      <c r="AL31" s="2724">
        <f t="shared" si="11"/>
        <v>0</v>
      </c>
      <c r="AM31" s="2724"/>
      <c r="AN31" s="2724"/>
      <c r="AO31" s="2724"/>
      <c r="AP31" s="2724">
        <f t="shared" si="12"/>
        <v>0</v>
      </c>
      <c r="AQ31" s="2724"/>
      <c r="AR31" s="2724">
        <f t="shared" si="13"/>
        <v>0</v>
      </c>
      <c r="AS31" s="2724">
        <f t="shared" si="14"/>
        <v>0</v>
      </c>
      <c r="AT31" s="2724">
        <f t="shared" si="15"/>
        <v>0</v>
      </c>
      <c r="AU31" s="2725" t="str">
        <f t="shared" si="16"/>
        <v xml:space="preserve">STATE: ; PDY: ; KKL: ; MHE: ; YNM: </v>
      </c>
      <c r="AV31" s="2590" t="s">
        <v>7627</v>
      </c>
      <c r="AW31" s="2590"/>
    </row>
    <row r="32" spans="1:49" s="2664" customFormat="1" ht="31.5">
      <c r="A32" s="2568" t="s">
        <v>3118</v>
      </c>
      <c r="B32" s="2589"/>
      <c r="C32" s="2077" t="s">
        <v>2931</v>
      </c>
      <c r="D32" s="2077" t="s">
        <v>91</v>
      </c>
      <c r="E32" s="2076"/>
      <c r="F32" s="2076"/>
      <c r="G32" s="2076"/>
      <c r="H32" s="2076"/>
      <c r="I32" s="2076"/>
      <c r="J32" s="2076"/>
      <c r="K32" s="1948">
        <f t="shared" si="1"/>
        <v>0</v>
      </c>
      <c r="L32" s="2591">
        <f t="shared" si="0"/>
        <v>0</v>
      </c>
      <c r="M32" s="1948">
        <f t="shared" si="2"/>
        <v>0</v>
      </c>
      <c r="N32" s="2685">
        <f>L32*M32</f>
        <v>0</v>
      </c>
      <c r="O32" s="2686" t="str">
        <f t="shared" si="17"/>
        <v xml:space="preserve">STATE: ; PDY: ; KKL: ; MHE: ; YNM: </v>
      </c>
      <c r="P32" s="2073"/>
      <c r="Q32" s="2694"/>
      <c r="T32" s="2724">
        <f t="shared" si="4"/>
        <v>0</v>
      </c>
      <c r="U32" s="2724">
        <f t="shared" si="5"/>
        <v>0</v>
      </c>
      <c r="V32" s="2724">
        <f t="shared" si="6"/>
        <v>0</v>
      </c>
      <c r="W32" s="2725" t="str">
        <f t="shared" si="7"/>
        <v xml:space="preserve">STATE: ; PDY: ; KKL: ; MHE: ; YNM: </v>
      </c>
      <c r="X32" s="2724"/>
      <c r="Y32" s="2724"/>
      <c r="Z32" s="2724">
        <f t="shared" si="8"/>
        <v>0</v>
      </c>
      <c r="AA32" s="2724"/>
      <c r="AB32" s="2724"/>
      <c r="AC32" s="2724"/>
      <c r="AD32" s="2724">
        <f t="shared" si="9"/>
        <v>0</v>
      </c>
      <c r="AE32" s="2724"/>
      <c r="AF32" s="2724"/>
      <c r="AG32" s="2724"/>
      <c r="AH32" s="2724">
        <f t="shared" si="10"/>
        <v>0</v>
      </c>
      <c r="AI32" s="2724"/>
      <c r="AJ32" s="2724"/>
      <c r="AK32" s="2724"/>
      <c r="AL32" s="2724">
        <f t="shared" si="11"/>
        <v>0</v>
      </c>
      <c r="AM32" s="2724"/>
      <c r="AN32" s="2724"/>
      <c r="AO32" s="2724"/>
      <c r="AP32" s="2724">
        <f t="shared" si="12"/>
        <v>0</v>
      </c>
      <c r="AQ32" s="2724"/>
      <c r="AR32" s="2724">
        <f t="shared" si="13"/>
        <v>0</v>
      </c>
      <c r="AS32" s="2724">
        <f t="shared" si="14"/>
        <v>0</v>
      </c>
      <c r="AT32" s="2724">
        <f t="shared" si="15"/>
        <v>0</v>
      </c>
      <c r="AU32" s="2725" t="str">
        <f t="shared" si="16"/>
        <v xml:space="preserve">STATE: ; PDY: ; KKL: ; MHE: ; YNM: </v>
      </c>
      <c r="AV32" s="2590" t="s">
        <v>7628</v>
      </c>
      <c r="AW32" s="2590"/>
    </row>
    <row r="33" spans="1:49" s="2664" customFormat="1" ht="15.75">
      <c r="A33" s="2682" t="s">
        <v>3119</v>
      </c>
      <c r="B33" s="2682"/>
      <c r="C33" s="2682" t="s">
        <v>45</v>
      </c>
      <c r="D33" s="2682"/>
      <c r="E33" s="2695"/>
      <c r="F33" s="2695"/>
      <c r="G33" s="2695"/>
      <c r="H33" s="2695"/>
      <c r="I33" s="2695"/>
      <c r="J33" s="2695"/>
      <c r="K33" s="1948">
        <f t="shared" si="1"/>
        <v>0</v>
      </c>
      <c r="L33" s="2682"/>
      <c r="M33" s="1948">
        <f t="shared" si="2"/>
        <v>0</v>
      </c>
      <c r="N33" s="2683">
        <f>SUM(N34:N37)</f>
        <v>3</v>
      </c>
      <c r="O33" s="2686">
        <f t="shared" si="17"/>
        <v>0</v>
      </c>
      <c r="P33" s="2695"/>
      <c r="Q33" s="2683">
        <f>SUM(Q34:Q37)</f>
        <v>0</v>
      </c>
      <c r="T33" s="2724">
        <f t="shared" si="4"/>
        <v>0</v>
      </c>
      <c r="U33" s="2724">
        <f t="shared" si="5"/>
        <v>0</v>
      </c>
      <c r="V33" s="2724">
        <f t="shared" si="6"/>
        <v>0</v>
      </c>
      <c r="W33" s="2725"/>
      <c r="X33" s="2724"/>
      <c r="Y33" s="2724"/>
      <c r="Z33" s="2724"/>
      <c r="AA33" s="2724"/>
      <c r="AB33" s="2724"/>
      <c r="AC33" s="2724"/>
      <c r="AD33" s="2724"/>
      <c r="AE33" s="2724"/>
      <c r="AF33" s="2724"/>
      <c r="AG33" s="2724"/>
      <c r="AH33" s="2724"/>
      <c r="AI33" s="2724"/>
      <c r="AJ33" s="2724"/>
      <c r="AK33" s="2724"/>
      <c r="AL33" s="2724"/>
      <c r="AM33" s="2724"/>
      <c r="AN33" s="2724"/>
      <c r="AO33" s="2724"/>
      <c r="AP33" s="2724"/>
      <c r="AQ33" s="2724"/>
      <c r="AR33" s="2724"/>
      <c r="AS33" s="2724"/>
      <c r="AT33" s="2724"/>
      <c r="AU33" s="2725"/>
      <c r="AV33" s="2590"/>
      <c r="AW33" s="2590"/>
    </row>
    <row r="34" spans="1:49" s="2664" customFormat="1" ht="110.25">
      <c r="A34" s="2240" t="s">
        <v>3120</v>
      </c>
      <c r="B34" s="2240" t="s">
        <v>2932</v>
      </c>
      <c r="C34" s="2240" t="s">
        <v>2933</v>
      </c>
      <c r="D34" s="2240" t="s">
        <v>5323</v>
      </c>
      <c r="E34" s="2478"/>
      <c r="F34" s="2478"/>
      <c r="G34" s="2239">
        <v>3</v>
      </c>
      <c r="H34" s="2478"/>
      <c r="I34" s="2478"/>
      <c r="J34" s="2478"/>
      <c r="K34" s="1948">
        <f t="shared" si="1"/>
        <v>60000</v>
      </c>
      <c r="L34" s="2591">
        <f t="shared" si="0"/>
        <v>0.6</v>
      </c>
      <c r="M34" s="1948">
        <f t="shared" si="2"/>
        <v>5</v>
      </c>
      <c r="N34" s="2685">
        <f>L34*M34</f>
        <v>3</v>
      </c>
      <c r="O34" s="2686" t="str">
        <f t="shared" si="17"/>
        <v>STATE: ; PDY: PDY - Rs.5000/- *2 UPHCs * 12 months; KKL: KKL - Rs.5000/- *1 UPHC * 12 months; MHE: MHE - Rs.5000/- *1 UPHC * 12 months; YNM: YNM - Rs.5000/- *1 UPHC * 12 months</v>
      </c>
      <c r="P34" s="2478"/>
      <c r="Q34" s="2689"/>
      <c r="T34" s="2724">
        <f t="shared" si="4"/>
        <v>60000</v>
      </c>
      <c r="U34" s="2724">
        <f t="shared" si="5"/>
        <v>5</v>
      </c>
      <c r="V34" s="2724">
        <f t="shared" si="6"/>
        <v>300000</v>
      </c>
      <c r="W34" s="2725" t="str">
        <f t="shared" si="7"/>
        <v>STATE: ; PDY: PDY - Rs.5000/- *2 UPHCs * 12 months; KKL: KKL - Rs.5000/- *1 UPHC * 12 months; MHE: MHE - Rs.5000/- *1 UPHC * 12 months; YNM: YNM - Rs.5000/- *1 UPHC * 12 months</v>
      </c>
      <c r="X34" s="2689"/>
      <c r="Y34" s="2689"/>
      <c r="Z34" s="2689">
        <f>X34*Y34</f>
        <v>0</v>
      </c>
      <c r="AA34" s="2689"/>
      <c r="AB34" s="4056">
        <v>60000</v>
      </c>
      <c r="AC34" s="4056">
        <v>2</v>
      </c>
      <c r="AD34" s="4056">
        <f>AB34*AC34</f>
        <v>120000</v>
      </c>
      <c r="AE34" s="4056" t="s">
        <v>6855</v>
      </c>
      <c r="AF34" s="4056">
        <v>60000</v>
      </c>
      <c r="AG34" s="4056">
        <v>1</v>
      </c>
      <c r="AH34" s="4068">
        <f>AF34*AG34</f>
        <v>60000</v>
      </c>
      <c r="AI34" s="4056" t="s">
        <v>6856</v>
      </c>
      <c r="AJ34" s="4056">
        <v>60000</v>
      </c>
      <c r="AK34" s="4056">
        <v>1</v>
      </c>
      <c r="AL34" s="4068">
        <f>AJ34*AK34</f>
        <v>60000</v>
      </c>
      <c r="AM34" s="4056" t="s">
        <v>6857</v>
      </c>
      <c r="AN34" s="4056">
        <v>60000</v>
      </c>
      <c r="AO34" s="4056">
        <v>1</v>
      </c>
      <c r="AP34" s="4068">
        <f>AN34*AO34</f>
        <v>60000</v>
      </c>
      <c r="AQ34" s="4056" t="s">
        <v>6858</v>
      </c>
      <c r="AR34" s="5032">
        <f t="shared" si="13"/>
        <v>300000</v>
      </c>
      <c r="AS34" s="2724">
        <f t="shared" si="14"/>
        <v>5</v>
      </c>
      <c r="AT34" s="2724">
        <f t="shared" si="15"/>
        <v>60000</v>
      </c>
      <c r="AU34" s="2725" t="str">
        <f t="shared" si="16"/>
        <v>STATE: ; PDY: PDY - Rs.5000/- *2 UPHCs * 12 months; KKL: KKL - Rs.5000/- *1 UPHC * 12 months; MHE: MHE - Rs.5000/- *1 UPHC * 12 months; YNM: YNM - Rs.5000/- *1 UPHC * 12 months</v>
      </c>
      <c r="AV34" s="2590" t="s">
        <v>7629</v>
      </c>
      <c r="AW34" s="5031" t="s">
        <v>8135</v>
      </c>
    </row>
    <row r="35" spans="1:49" s="2664" customFormat="1" ht="31.5">
      <c r="A35" s="2240" t="s">
        <v>3121</v>
      </c>
      <c r="B35" s="2240" t="s">
        <v>2934</v>
      </c>
      <c r="C35" s="2240" t="s">
        <v>2935</v>
      </c>
      <c r="D35" s="2240" t="s">
        <v>5323</v>
      </c>
      <c r="E35" s="2478"/>
      <c r="F35" s="2478"/>
      <c r="G35" s="2478"/>
      <c r="H35" s="2478"/>
      <c r="I35" s="2478"/>
      <c r="J35" s="2478"/>
      <c r="K35" s="1948">
        <f t="shared" si="1"/>
        <v>0</v>
      </c>
      <c r="L35" s="2591">
        <f t="shared" si="0"/>
        <v>0</v>
      </c>
      <c r="M35" s="1948">
        <f t="shared" si="2"/>
        <v>0</v>
      </c>
      <c r="N35" s="2685">
        <f>L35*M35</f>
        <v>0</v>
      </c>
      <c r="O35" s="2686" t="str">
        <f t="shared" si="17"/>
        <v xml:space="preserve">STATE: ; PDY: ; KKL: ; MHE: ; YNM: </v>
      </c>
      <c r="P35" s="2478"/>
      <c r="Q35" s="2689"/>
      <c r="T35" s="2724">
        <f t="shared" si="4"/>
        <v>0</v>
      </c>
      <c r="U35" s="2724">
        <f t="shared" si="5"/>
        <v>0</v>
      </c>
      <c r="V35" s="2724">
        <f t="shared" si="6"/>
        <v>0</v>
      </c>
      <c r="W35" s="2725" t="str">
        <f t="shared" si="7"/>
        <v xml:space="preserve">STATE: ; PDY: ; KKL: ; MHE: ; YNM: </v>
      </c>
      <c r="X35" s="2724"/>
      <c r="Y35" s="2724"/>
      <c r="Z35" s="2724">
        <f t="shared" si="8"/>
        <v>0</v>
      </c>
      <c r="AA35" s="2724"/>
      <c r="AB35" s="2724"/>
      <c r="AC35" s="2724"/>
      <c r="AD35" s="2724">
        <f t="shared" si="9"/>
        <v>0</v>
      </c>
      <c r="AE35" s="2724"/>
      <c r="AF35" s="2724"/>
      <c r="AG35" s="2724"/>
      <c r="AH35" s="2724">
        <f t="shared" si="10"/>
        <v>0</v>
      </c>
      <c r="AI35" s="2724"/>
      <c r="AJ35" s="2724"/>
      <c r="AK35" s="2724"/>
      <c r="AL35" s="2724">
        <f t="shared" si="11"/>
        <v>0</v>
      </c>
      <c r="AM35" s="2724"/>
      <c r="AN35" s="2724"/>
      <c r="AO35" s="2724"/>
      <c r="AP35" s="2724">
        <f t="shared" si="12"/>
        <v>0</v>
      </c>
      <c r="AQ35" s="2724"/>
      <c r="AR35" s="2724">
        <f t="shared" si="13"/>
        <v>0</v>
      </c>
      <c r="AS35" s="2724">
        <f t="shared" si="14"/>
        <v>0</v>
      </c>
      <c r="AT35" s="2724">
        <f t="shared" si="15"/>
        <v>0</v>
      </c>
      <c r="AU35" s="2725" t="str">
        <f t="shared" si="16"/>
        <v xml:space="preserve">STATE: ; PDY: ; KKL: ; MHE: ; YNM: </v>
      </c>
      <c r="AV35" s="2590" t="s">
        <v>7630</v>
      </c>
      <c r="AW35" s="2590"/>
    </row>
    <row r="36" spans="1:49" s="2664" customFormat="1" ht="47.25">
      <c r="A36" s="2240" t="s">
        <v>3122</v>
      </c>
      <c r="B36" s="2240" t="s">
        <v>2936</v>
      </c>
      <c r="C36" s="2240" t="s">
        <v>2937</v>
      </c>
      <c r="D36" s="2240" t="s">
        <v>5323</v>
      </c>
      <c r="E36" s="2478"/>
      <c r="F36" s="2478"/>
      <c r="G36" s="2478"/>
      <c r="H36" s="2478"/>
      <c r="I36" s="2478"/>
      <c r="J36" s="2478"/>
      <c r="K36" s="1948">
        <f t="shared" si="1"/>
        <v>0</v>
      </c>
      <c r="L36" s="2591">
        <f t="shared" si="0"/>
        <v>0</v>
      </c>
      <c r="M36" s="1948">
        <f t="shared" si="2"/>
        <v>0</v>
      </c>
      <c r="N36" s="2685">
        <f>L36*M36</f>
        <v>0</v>
      </c>
      <c r="O36" s="2686" t="str">
        <f t="shared" si="17"/>
        <v xml:space="preserve">STATE: ; PDY: ; KKL: ; MHE: ; YNM: </v>
      </c>
      <c r="P36" s="2478"/>
      <c r="Q36" s="2689"/>
      <c r="T36" s="2724">
        <f t="shared" si="4"/>
        <v>0</v>
      </c>
      <c r="U36" s="2724">
        <f t="shared" si="5"/>
        <v>0</v>
      </c>
      <c r="V36" s="2724">
        <f t="shared" si="6"/>
        <v>0</v>
      </c>
      <c r="W36" s="2725" t="str">
        <f t="shared" si="7"/>
        <v xml:space="preserve">STATE: ; PDY: ; KKL: ; MHE: ; YNM: </v>
      </c>
      <c r="X36" s="2724"/>
      <c r="Y36" s="2724"/>
      <c r="Z36" s="2724">
        <f t="shared" si="8"/>
        <v>0</v>
      </c>
      <c r="AA36" s="2724"/>
      <c r="AB36" s="2724"/>
      <c r="AC36" s="2724"/>
      <c r="AD36" s="2724">
        <f t="shared" si="9"/>
        <v>0</v>
      </c>
      <c r="AE36" s="2724"/>
      <c r="AF36" s="2724"/>
      <c r="AG36" s="2724"/>
      <c r="AH36" s="2724">
        <f t="shared" si="10"/>
        <v>0</v>
      </c>
      <c r="AI36" s="2724"/>
      <c r="AJ36" s="2724"/>
      <c r="AK36" s="2724"/>
      <c r="AL36" s="2724">
        <f t="shared" si="11"/>
        <v>0</v>
      </c>
      <c r="AM36" s="2724"/>
      <c r="AN36" s="2724"/>
      <c r="AO36" s="2724"/>
      <c r="AP36" s="2724">
        <f t="shared" si="12"/>
        <v>0</v>
      </c>
      <c r="AQ36" s="2724"/>
      <c r="AR36" s="2724">
        <f t="shared" si="13"/>
        <v>0</v>
      </c>
      <c r="AS36" s="2724">
        <f t="shared" si="14"/>
        <v>0</v>
      </c>
      <c r="AT36" s="2724">
        <f t="shared" si="15"/>
        <v>0</v>
      </c>
      <c r="AU36" s="2725" t="str">
        <f t="shared" si="16"/>
        <v xml:space="preserve">STATE: ; PDY: ; KKL: ; MHE: ; YNM: </v>
      </c>
      <c r="AV36" s="2590" t="s">
        <v>7631</v>
      </c>
      <c r="AW36" s="2590"/>
    </row>
    <row r="37" spans="1:49" s="2664" customFormat="1" ht="31.5">
      <c r="A37" s="2240" t="s">
        <v>3123</v>
      </c>
      <c r="B37" s="2677"/>
      <c r="C37" s="2540" t="s">
        <v>307</v>
      </c>
      <c r="D37" s="2240" t="s">
        <v>5323</v>
      </c>
      <c r="E37" s="2239"/>
      <c r="F37" s="2239"/>
      <c r="G37" s="2239"/>
      <c r="H37" s="2239"/>
      <c r="I37" s="2239"/>
      <c r="J37" s="2239"/>
      <c r="K37" s="1948">
        <f t="shared" si="1"/>
        <v>0</v>
      </c>
      <c r="L37" s="2591">
        <f t="shared" si="0"/>
        <v>0</v>
      </c>
      <c r="M37" s="1948">
        <f t="shared" si="2"/>
        <v>0</v>
      </c>
      <c r="N37" s="2685">
        <f>L37*M37</f>
        <v>0</v>
      </c>
      <c r="O37" s="2686" t="str">
        <f t="shared" si="17"/>
        <v xml:space="preserve">STATE: ; PDY: ; KKL: ; MHE: ; YNM: </v>
      </c>
      <c r="P37" s="2478"/>
      <c r="Q37" s="2689"/>
      <c r="T37" s="2724">
        <f t="shared" si="4"/>
        <v>0</v>
      </c>
      <c r="U37" s="2724">
        <f t="shared" si="5"/>
        <v>0</v>
      </c>
      <c r="V37" s="2724">
        <f t="shared" si="6"/>
        <v>0</v>
      </c>
      <c r="W37" s="2725" t="str">
        <f t="shared" si="7"/>
        <v xml:space="preserve">STATE: ; PDY: ; KKL: ; MHE: ; YNM: </v>
      </c>
      <c r="X37" s="2724"/>
      <c r="Y37" s="2724"/>
      <c r="Z37" s="2724">
        <f t="shared" si="8"/>
        <v>0</v>
      </c>
      <c r="AA37" s="2724"/>
      <c r="AB37" s="2724"/>
      <c r="AC37" s="2724"/>
      <c r="AD37" s="2724">
        <f t="shared" si="9"/>
        <v>0</v>
      </c>
      <c r="AE37" s="2724"/>
      <c r="AF37" s="2724"/>
      <c r="AG37" s="2724"/>
      <c r="AH37" s="2724">
        <f t="shared" si="10"/>
        <v>0</v>
      </c>
      <c r="AI37" s="2724"/>
      <c r="AJ37" s="2724"/>
      <c r="AK37" s="2724"/>
      <c r="AL37" s="2724">
        <f t="shared" si="11"/>
        <v>0</v>
      </c>
      <c r="AM37" s="2724"/>
      <c r="AN37" s="2724"/>
      <c r="AO37" s="2724"/>
      <c r="AP37" s="2724">
        <f t="shared" si="12"/>
        <v>0</v>
      </c>
      <c r="AQ37" s="2724"/>
      <c r="AR37" s="2724">
        <f t="shared" si="13"/>
        <v>0</v>
      </c>
      <c r="AS37" s="2724">
        <f t="shared" si="14"/>
        <v>0</v>
      </c>
      <c r="AT37" s="2724">
        <f t="shared" si="15"/>
        <v>0</v>
      </c>
      <c r="AU37" s="2725" t="str">
        <f t="shared" si="16"/>
        <v xml:space="preserve">STATE: ; PDY: ; KKL: ; MHE: ; YNM: </v>
      </c>
      <c r="AV37" s="2590"/>
      <c r="AW37" s="2590"/>
    </row>
    <row r="38" spans="1:49" s="2664" customFormat="1" ht="15.75">
      <c r="A38" s="2678" t="s">
        <v>3124</v>
      </c>
      <c r="B38" s="2678"/>
      <c r="C38" s="2678" t="s">
        <v>6</v>
      </c>
      <c r="D38" s="2678"/>
      <c r="E38" s="2696"/>
      <c r="F38" s="2696"/>
      <c r="G38" s="2696"/>
      <c r="H38" s="2696"/>
      <c r="I38" s="2696"/>
      <c r="J38" s="2696"/>
      <c r="K38" s="1948">
        <f t="shared" si="1"/>
        <v>0</v>
      </c>
      <c r="L38" s="2678"/>
      <c r="M38" s="1948">
        <f t="shared" si="2"/>
        <v>0</v>
      </c>
      <c r="N38" s="2679">
        <f>N39+N42+N45</f>
        <v>2.0599999999963599</v>
      </c>
      <c r="O38" s="2686">
        <f t="shared" si="17"/>
        <v>0</v>
      </c>
      <c r="P38" s="2696"/>
      <c r="Q38" s="2679">
        <f>Q39+Q42+Q45</f>
        <v>0</v>
      </c>
      <c r="T38" s="2724">
        <f t="shared" si="4"/>
        <v>0</v>
      </c>
      <c r="U38" s="2724">
        <f t="shared" si="5"/>
        <v>0</v>
      </c>
      <c r="V38" s="2679">
        <f>V39+V42+V45</f>
        <v>205999.999999636</v>
      </c>
      <c r="W38" s="2725"/>
      <c r="X38" s="2724"/>
      <c r="Y38" s="2724"/>
      <c r="Z38" s="2679">
        <f>Z39+Z42+Z45</f>
        <v>0</v>
      </c>
      <c r="AA38" s="2724"/>
      <c r="AB38" s="2724"/>
      <c r="AC38" s="2724"/>
      <c r="AD38" s="2679">
        <f>AD39+AD42+AD45</f>
        <v>175999.999999636</v>
      </c>
      <c r="AE38" s="2724"/>
      <c r="AF38" s="2724"/>
      <c r="AG38" s="2724"/>
      <c r="AH38" s="2679">
        <f>AH39+AH42+AH45</f>
        <v>10000</v>
      </c>
      <c r="AI38" s="2724"/>
      <c r="AJ38" s="2724"/>
      <c r="AK38" s="2724"/>
      <c r="AL38" s="2679">
        <f>AL39+AL42+AL45</f>
        <v>10000</v>
      </c>
      <c r="AM38" s="2724"/>
      <c r="AN38" s="2724"/>
      <c r="AO38" s="2724"/>
      <c r="AP38" s="2679">
        <f>AP39+AP42+AP45</f>
        <v>10000</v>
      </c>
      <c r="AQ38" s="2724"/>
      <c r="AR38" s="2679">
        <f>AR39+AR42+AR45</f>
        <v>205999.999999636</v>
      </c>
      <c r="AS38" s="2724"/>
      <c r="AT38" s="2724"/>
      <c r="AU38" s="2725"/>
      <c r="AV38" s="2590"/>
      <c r="AW38" s="2590"/>
    </row>
    <row r="39" spans="1:49" s="2664" customFormat="1" ht="15.75">
      <c r="A39" s="2682" t="s">
        <v>3125</v>
      </c>
      <c r="B39" s="2682"/>
      <c r="C39" s="2682" t="s">
        <v>7</v>
      </c>
      <c r="D39" s="2682"/>
      <c r="E39" s="2695"/>
      <c r="F39" s="2695"/>
      <c r="G39" s="2695"/>
      <c r="H39" s="2695"/>
      <c r="I39" s="2695"/>
      <c r="J39" s="2695"/>
      <c r="K39" s="1948">
        <f t="shared" si="1"/>
        <v>0</v>
      </c>
      <c r="L39" s="2682"/>
      <c r="M39" s="1948">
        <f t="shared" si="2"/>
        <v>0</v>
      </c>
      <c r="N39" s="2683">
        <f>SUM(N40:N41)</f>
        <v>0</v>
      </c>
      <c r="O39" s="2686">
        <f t="shared" si="17"/>
        <v>0</v>
      </c>
      <c r="P39" s="2695"/>
      <c r="Q39" s="2683">
        <f>SUM(Q40:Q41)</f>
        <v>0</v>
      </c>
      <c r="T39" s="2724">
        <f t="shared" si="4"/>
        <v>0</v>
      </c>
      <c r="U39" s="2724">
        <f t="shared" si="5"/>
        <v>0</v>
      </c>
      <c r="V39" s="2683">
        <f>SUM(V40:V41)</f>
        <v>0</v>
      </c>
      <c r="W39" s="2725"/>
      <c r="X39" s="2724"/>
      <c r="Y39" s="2724"/>
      <c r="Z39" s="2683">
        <f>SUM(Z40:Z41)</f>
        <v>0</v>
      </c>
      <c r="AA39" s="2724"/>
      <c r="AB39" s="2724"/>
      <c r="AC39" s="2724"/>
      <c r="AD39" s="2683">
        <f>SUM(AD40:AD41)</f>
        <v>0</v>
      </c>
      <c r="AE39" s="2724"/>
      <c r="AF39" s="2724"/>
      <c r="AG39" s="2724"/>
      <c r="AH39" s="2683">
        <f>SUM(AH40:AH41)</f>
        <v>0</v>
      </c>
      <c r="AI39" s="2724"/>
      <c r="AJ39" s="2724"/>
      <c r="AK39" s="2724"/>
      <c r="AL39" s="2683">
        <f>SUM(AL40:AL41)</f>
        <v>0</v>
      </c>
      <c r="AM39" s="2724"/>
      <c r="AN39" s="2724"/>
      <c r="AO39" s="2724"/>
      <c r="AP39" s="2683">
        <f>SUM(AP40:AP41)</f>
        <v>0</v>
      </c>
      <c r="AQ39" s="2724"/>
      <c r="AR39" s="2683">
        <f>SUM(AR40:AR41)</f>
        <v>0</v>
      </c>
      <c r="AS39" s="2724"/>
      <c r="AT39" s="2724"/>
      <c r="AU39" s="2725"/>
      <c r="AV39" s="2590"/>
      <c r="AW39" s="2590"/>
    </row>
    <row r="40" spans="1:49" s="2664" customFormat="1" ht="31.5">
      <c r="A40" s="2240" t="s">
        <v>3126</v>
      </c>
      <c r="B40" s="2240" t="s">
        <v>2938</v>
      </c>
      <c r="C40" s="2240" t="s">
        <v>2939</v>
      </c>
      <c r="D40" s="2240" t="s">
        <v>5323</v>
      </c>
      <c r="E40" s="2478"/>
      <c r="F40" s="2478"/>
      <c r="G40" s="2478"/>
      <c r="H40" s="2478"/>
      <c r="I40" s="2478"/>
      <c r="J40" s="2478"/>
      <c r="K40" s="1948">
        <f t="shared" si="1"/>
        <v>0</v>
      </c>
      <c r="L40" s="2591">
        <f t="shared" si="0"/>
        <v>0</v>
      </c>
      <c r="M40" s="1948">
        <f t="shared" si="2"/>
        <v>0</v>
      </c>
      <c r="N40" s="2685">
        <f>L40*M40</f>
        <v>0</v>
      </c>
      <c r="O40" s="2686" t="str">
        <f t="shared" si="17"/>
        <v xml:space="preserve">STATE: ; PDY: ; KKL: ; MHE: ; YNM: </v>
      </c>
      <c r="P40" s="2478"/>
      <c r="Q40" s="2689"/>
      <c r="T40" s="2724">
        <f t="shared" si="4"/>
        <v>0</v>
      </c>
      <c r="U40" s="2724">
        <f t="shared" si="5"/>
        <v>0</v>
      </c>
      <c r="V40" s="2724">
        <f t="shared" si="6"/>
        <v>0</v>
      </c>
      <c r="W40" s="2725" t="str">
        <f t="shared" si="7"/>
        <v xml:space="preserve">STATE: ; PDY: ; KKL: ; MHE: ; YNM: </v>
      </c>
      <c r="X40" s="2724"/>
      <c r="Y40" s="2724"/>
      <c r="Z40" s="2724">
        <f t="shared" si="8"/>
        <v>0</v>
      </c>
      <c r="AA40" s="2724"/>
      <c r="AB40" s="2724"/>
      <c r="AC40" s="2724"/>
      <c r="AD40" s="2724">
        <f t="shared" si="9"/>
        <v>0</v>
      </c>
      <c r="AE40" s="2724"/>
      <c r="AF40" s="2724"/>
      <c r="AG40" s="2724"/>
      <c r="AH40" s="2724">
        <f t="shared" si="10"/>
        <v>0</v>
      </c>
      <c r="AI40" s="2724"/>
      <c r="AJ40" s="2724"/>
      <c r="AK40" s="2724"/>
      <c r="AL40" s="2724">
        <f t="shared" si="11"/>
        <v>0</v>
      </c>
      <c r="AM40" s="2724"/>
      <c r="AN40" s="2724"/>
      <c r="AO40" s="2724"/>
      <c r="AP40" s="2724">
        <f t="shared" si="12"/>
        <v>0</v>
      </c>
      <c r="AQ40" s="2724"/>
      <c r="AR40" s="2724">
        <f t="shared" si="13"/>
        <v>0</v>
      </c>
      <c r="AS40" s="2724">
        <f t="shared" si="14"/>
        <v>0</v>
      </c>
      <c r="AT40" s="2724">
        <f t="shared" si="15"/>
        <v>0</v>
      </c>
      <c r="AU40" s="2725" t="str">
        <f t="shared" si="16"/>
        <v xml:space="preserve">STATE: ; PDY: ; KKL: ; MHE: ; YNM: </v>
      </c>
      <c r="AV40" s="2590" t="s">
        <v>7632</v>
      </c>
      <c r="AW40" s="2590"/>
    </row>
    <row r="41" spans="1:49" s="2664" customFormat="1" ht="31.5">
      <c r="A41" s="2240" t="s">
        <v>3127</v>
      </c>
      <c r="B41" s="2677"/>
      <c r="C41" s="2540" t="s">
        <v>307</v>
      </c>
      <c r="D41" s="2240" t="s">
        <v>5323</v>
      </c>
      <c r="E41" s="2239"/>
      <c r="F41" s="2239"/>
      <c r="G41" s="2239"/>
      <c r="H41" s="2239"/>
      <c r="I41" s="2239"/>
      <c r="J41" s="2239"/>
      <c r="K41" s="1948">
        <f t="shared" si="1"/>
        <v>0</v>
      </c>
      <c r="L41" s="2591">
        <f t="shared" si="0"/>
        <v>0</v>
      </c>
      <c r="M41" s="1948">
        <f t="shared" si="2"/>
        <v>0</v>
      </c>
      <c r="N41" s="2685">
        <f>L41*M41</f>
        <v>0</v>
      </c>
      <c r="O41" s="2686" t="str">
        <f t="shared" si="17"/>
        <v xml:space="preserve">STATE: ; PDY: ; KKL: ; MHE: ; YNM: </v>
      </c>
      <c r="P41" s="2478"/>
      <c r="Q41" s="2689"/>
      <c r="T41" s="2724">
        <f t="shared" si="4"/>
        <v>0</v>
      </c>
      <c r="U41" s="2724">
        <f t="shared" si="5"/>
        <v>0</v>
      </c>
      <c r="V41" s="2724">
        <f t="shared" si="6"/>
        <v>0</v>
      </c>
      <c r="W41" s="2725" t="str">
        <f t="shared" si="7"/>
        <v xml:space="preserve">STATE: ; PDY: ; KKL: ; MHE: ; YNM: </v>
      </c>
      <c r="X41" s="2724"/>
      <c r="Y41" s="2724"/>
      <c r="Z41" s="2724">
        <f t="shared" si="8"/>
        <v>0</v>
      </c>
      <c r="AA41" s="2724"/>
      <c r="AB41" s="2724"/>
      <c r="AC41" s="2724"/>
      <c r="AD41" s="2724">
        <f t="shared" si="9"/>
        <v>0</v>
      </c>
      <c r="AE41" s="2724"/>
      <c r="AF41" s="2724"/>
      <c r="AG41" s="2724"/>
      <c r="AH41" s="2724">
        <f t="shared" si="10"/>
        <v>0</v>
      </c>
      <c r="AI41" s="2724"/>
      <c r="AJ41" s="2724"/>
      <c r="AK41" s="2724"/>
      <c r="AL41" s="2724">
        <f t="shared" si="11"/>
        <v>0</v>
      </c>
      <c r="AM41" s="2724"/>
      <c r="AN41" s="2724"/>
      <c r="AO41" s="2724"/>
      <c r="AP41" s="2724">
        <f t="shared" si="12"/>
        <v>0</v>
      </c>
      <c r="AQ41" s="2724"/>
      <c r="AR41" s="2724">
        <f t="shared" si="13"/>
        <v>0</v>
      </c>
      <c r="AS41" s="2724">
        <f t="shared" si="14"/>
        <v>0</v>
      </c>
      <c r="AT41" s="2724">
        <f t="shared" si="15"/>
        <v>0</v>
      </c>
      <c r="AU41" s="2725" t="str">
        <f t="shared" si="16"/>
        <v xml:space="preserve">STATE: ; PDY: ; KKL: ; MHE: ; YNM: </v>
      </c>
      <c r="AV41" s="2590"/>
      <c r="AW41" s="2590"/>
    </row>
    <row r="42" spans="1:49" s="2664" customFormat="1" ht="15.75">
      <c r="A42" s="2682" t="s">
        <v>3128</v>
      </c>
      <c r="B42" s="2682"/>
      <c r="C42" s="2682" t="s">
        <v>8</v>
      </c>
      <c r="D42" s="2682"/>
      <c r="E42" s="2695"/>
      <c r="F42" s="2695"/>
      <c r="G42" s="2695"/>
      <c r="H42" s="2695"/>
      <c r="I42" s="2695"/>
      <c r="J42" s="2695"/>
      <c r="K42" s="1948">
        <f t="shared" si="1"/>
        <v>0</v>
      </c>
      <c r="L42" s="2682"/>
      <c r="M42" s="1948">
        <f t="shared" si="2"/>
        <v>0</v>
      </c>
      <c r="N42" s="2683">
        <f>SUM(N43:N44)</f>
        <v>0</v>
      </c>
      <c r="O42" s="2686">
        <f t="shared" si="17"/>
        <v>0</v>
      </c>
      <c r="P42" s="2695"/>
      <c r="Q42" s="2683">
        <f>SUM(Q43:Q44)</f>
        <v>0</v>
      </c>
      <c r="T42" s="2724">
        <f t="shared" si="4"/>
        <v>0</v>
      </c>
      <c r="U42" s="2724">
        <f t="shared" si="5"/>
        <v>0</v>
      </c>
      <c r="V42" s="2683">
        <f>SUM(V43:V44)</f>
        <v>0</v>
      </c>
      <c r="W42" s="2725"/>
      <c r="X42" s="2724"/>
      <c r="Y42" s="2724"/>
      <c r="Z42" s="2683">
        <f>SUM(Z43:Z44)</f>
        <v>0</v>
      </c>
      <c r="AA42" s="2724"/>
      <c r="AB42" s="2724"/>
      <c r="AC42" s="2724"/>
      <c r="AD42" s="2683">
        <f>SUM(AD43:AD44)</f>
        <v>0</v>
      </c>
      <c r="AE42" s="2724"/>
      <c r="AF42" s="2724"/>
      <c r="AG42" s="2724"/>
      <c r="AH42" s="2683">
        <f>SUM(AH43:AH44)</f>
        <v>0</v>
      </c>
      <c r="AI42" s="2724"/>
      <c r="AJ42" s="2724"/>
      <c r="AK42" s="2724"/>
      <c r="AL42" s="2683">
        <f>SUM(AL43:AL44)</f>
        <v>0</v>
      </c>
      <c r="AM42" s="2724"/>
      <c r="AN42" s="2724"/>
      <c r="AO42" s="2724"/>
      <c r="AP42" s="2683">
        <f>SUM(AP43:AP44)</f>
        <v>0</v>
      </c>
      <c r="AQ42" s="2724"/>
      <c r="AR42" s="2683">
        <f>SUM(AR43:AR44)</f>
        <v>0</v>
      </c>
      <c r="AS42" s="2724"/>
      <c r="AT42" s="2724"/>
      <c r="AU42" s="2725"/>
      <c r="AV42" s="2590"/>
      <c r="AW42" s="2590"/>
    </row>
    <row r="43" spans="1:49" s="2664" customFormat="1" ht="31.5">
      <c r="A43" s="2240" t="s">
        <v>3129</v>
      </c>
      <c r="B43" s="2240" t="s">
        <v>2940</v>
      </c>
      <c r="C43" s="2240" t="s">
        <v>2941</v>
      </c>
      <c r="D43" s="2240" t="s">
        <v>5323</v>
      </c>
      <c r="E43" s="2478"/>
      <c r="F43" s="2478"/>
      <c r="G43" s="2478"/>
      <c r="H43" s="2478"/>
      <c r="I43" s="2478"/>
      <c r="J43" s="2478"/>
      <c r="K43" s="1948">
        <f t="shared" si="1"/>
        <v>0</v>
      </c>
      <c r="L43" s="2591">
        <f t="shared" si="0"/>
        <v>0</v>
      </c>
      <c r="M43" s="1948">
        <f t="shared" si="2"/>
        <v>0</v>
      </c>
      <c r="N43" s="2685">
        <f>L43*M43</f>
        <v>0</v>
      </c>
      <c r="O43" s="2686" t="str">
        <f t="shared" si="17"/>
        <v xml:space="preserve">STATE: ; PDY: ; KKL: ; MHE: ; YNM: </v>
      </c>
      <c r="P43" s="2478"/>
      <c r="Q43" s="2689"/>
      <c r="T43" s="2724">
        <f t="shared" si="4"/>
        <v>0</v>
      </c>
      <c r="U43" s="2724">
        <f t="shared" si="5"/>
        <v>0</v>
      </c>
      <c r="V43" s="2724">
        <f t="shared" si="6"/>
        <v>0</v>
      </c>
      <c r="W43" s="2725" t="str">
        <f t="shared" si="7"/>
        <v xml:space="preserve">STATE: ; PDY: ; KKL: ; MHE: ; YNM: </v>
      </c>
      <c r="X43" s="2724"/>
      <c r="Y43" s="2724"/>
      <c r="Z43" s="2724">
        <f t="shared" si="8"/>
        <v>0</v>
      </c>
      <c r="AA43" s="2724"/>
      <c r="AB43" s="2724"/>
      <c r="AC43" s="2724"/>
      <c r="AD43" s="2724">
        <f t="shared" si="9"/>
        <v>0</v>
      </c>
      <c r="AE43" s="2724"/>
      <c r="AF43" s="2724"/>
      <c r="AG43" s="2724"/>
      <c r="AH43" s="2724">
        <f t="shared" si="10"/>
        <v>0</v>
      </c>
      <c r="AI43" s="2724"/>
      <c r="AJ43" s="2724"/>
      <c r="AK43" s="2724"/>
      <c r="AL43" s="2724">
        <f t="shared" si="11"/>
        <v>0</v>
      </c>
      <c r="AM43" s="2724"/>
      <c r="AN43" s="2724"/>
      <c r="AO43" s="2724"/>
      <c r="AP43" s="2724">
        <f t="shared" si="12"/>
        <v>0</v>
      </c>
      <c r="AQ43" s="2724"/>
      <c r="AR43" s="2724">
        <f t="shared" si="13"/>
        <v>0</v>
      </c>
      <c r="AS43" s="2724">
        <f t="shared" si="14"/>
        <v>0</v>
      </c>
      <c r="AT43" s="2724">
        <f t="shared" si="15"/>
        <v>0</v>
      </c>
      <c r="AU43" s="2725" t="str">
        <f t="shared" si="16"/>
        <v xml:space="preserve">STATE: ; PDY: ; KKL: ; MHE: ; YNM: </v>
      </c>
      <c r="AV43" s="2590" t="s">
        <v>7633</v>
      </c>
      <c r="AW43" s="2590"/>
    </row>
    <row r="44" spans="1:49" s="2664" customFormat="1" ht="31.5">
      <c r="A44" s="2240" t="s">
        <v>3130</v>
      </c>
      <c r="B44" s="2240"/>
      <c r="C44" s="2240" t="s">
        <v>307</v>
      </c>
      <c r="D44" s="2240" t="s">
        <v>5323</v>
      </c>
      <c r="E44" s="2478"/>
      <c r="F44" s="2478"/>
      <c r="G44" s="2478"/>
      <c r="H44" s="2478"/>
      <c r="I44" s="2478"/>
      <c r="J44" s="2478"/>
      <c r="K44" s="1948">
        <f t="shared" si="1"/>
        <v>0</v>
      </c>
      <c r="L44" s="2591">
        <f t="shared" si="0"/>
        <v>0</v>
      </c>
      <c r="M44" s="1948">
        <f t="shared" si="2"/>
        <v>0</v>
      </c>
      <c r="N44" s="2685">
        <f>L44*M44</f>
        <v>0</v>
      </c>
      <c r="O44" s="2686" t="str">
        <f t="shared" si="17"/>
        <v xml:space="preserve">STATE: ; PDY: ; KKL: ; MHE: ; YNM: </v>
      </c>
      <c r="P44" s="2478"/>
      <c r="Q44" s="2689"/>
      <c r="T44" s="2724">
        <f t="shared" si="4"/>
        <v>0</v>
      </c>
      <c r="U44" s="2724">
        <f t="shared" si="5"/>
        <v>0</v>
      </c>
      <c r="V44" s="2724">
        <f t="shared" si="6"/>
        <v>0</v>
      </c>
      <c r="W44" s="2725" t="str">
        <f t="shared" si="7"/>
        <v xml:space="preserve">STATE: ; PDY: ; KKL: ; MHE: ; YNM: </v>
      </c>
      <c r="X44" s="2724"/>
      <c r="Y44" s="2724"/>
      <c r="Z44" s="2724">
        <f t="shared" si="8"/>
        <v>0</v>
      </c>
      <c r="AA44" s="2724"/>
      <c r="AB44" s="2724"/>
      <c r="AC44" s="2724"/>
      <c r="AD44" s="2724">
        <f t="shared" si="9"/>
        <v>0</v>
      </c>
      <c r="AE44" s="2724"/>
      <c r="AF44" s="2724"/>
      <c r="AG44" s="2724"/>
      <c r="AH44" s="2724">
        <f t="shared" si="10"/>
        <v>0</v>
      </c>
      <c r="AI44" s="2724"/>
      <c r="AJ44" s="2724"/>
      <c r="AK44" s="2724"/>
      <c r="AL44" s="2724">
        <f t="shared" si="11"/>
        <v>0</v>
      </c>
      <c r="AM44" s="2724"/>
      <c r="AN44" s="2724"/>
      <c r="AO44" s="2724"/>
      <c r="AP44" s="2724">
        <f t="shared" si="12"/>
        <v>0</v>
      </c>
      <c r="AQ44" s="2724"/>
      <c r="AR44" s="2724">
        <f t="shared" si="13"/>
        <v>0</v>
      </c>
      <c r="AS44" s="2724">
        <f t="shared" si="14"/>
        <v>0</v>
      </c>
      <c r="AT44" s="2724">
        <f t="shared" si="15"/>
        <v>0</v>
      </c>
      <c r="AU44" s="2725" t="str">
        <f t="shared" si="16"/>
        <v xml:space="preserve">STATE: ; PDY: ; KKL: ; MHE: ; YNM: </v>
      </c>
      <c r="AV44" s="2590"/>
      <c r="AW44" s="2590"/>
    </row>
    <row r="45" spans="1:49" s="2664" customFormat="1" ht="15.75">
      <c r="A45" s="2682" t="s">
        <v>3131</v>
      </c>
      <c r="B45" s="2682"/>
      <c r="C45" s="2682" t="s">
        <v>9</v>
      </c>
      <c r="D45" s="2682"/>
      <c r="E45" s="2695"/>
      <c r="F45" s="2695"/>
      <c r="G45" s="2695"/>
      <c r="H45" s="2695"/>
      <c r="I45" s="2695"/>
      <c r="J45" s="2695"/>
      <c r="K45" s="1948">
        <f t="shared" si="1"/>
        <v>0</v>
      </c>
      <c r="L45" s="2682"/>
      <c r="M45" s="1948">
        <f t="shared" si="2"/>
        <v>0</v>
      </c>
      <c r="N45" s="2683">
        <f>SUM(N46:N50)</f>
        <v>2.0599999999963599</v>
      </c>
      <c r="O45" s="2686">
        <f t="shared" si="17"/>
        <v>0</v>
      </c>
      <c r="P45" s="2695"/>
      <c r="Q45" s="2683">
        <f>SUM(Q46:Q50)</f>
        <v>0</v>
      </c>
      <c r="T45" s="2724">
        <f t="shared" si="4"/>
        <v>0</v>
      </c>
      <c r="U45" s="2724">
        <f t="shared" si="5"/>
        <v>0</v>
      </c>
      <c r="V45" s="2683">
        <f>SUM(V46:V50)</f>
        <v>205999.999999636</v>
      </c>
      <c r="W45" s="2725"/>
      <c r="X45" s="2724"/>
      <c r="Y45" s="2724"/>
      <c r="Z45" s="2683">
        <f>SUM(Z46:Z50)</f>
        <v>0</v>
      </c>
      <c r="AA45" s="2724"/>
      <c r="AB45" s="2724"/>
      <c r="AC45" s="2724"/>
      <c r="AD45" s="2683">
        <f>SUM(AD46:AD50)</f>
        <v>175999.999999636</v>
      </c>
      <c r="AE45" s="2724"/>
      <c r="AF45" s="2724"/>
      <c r="AG45" s="2724"/>
      <c r="AH45" s="2683">
        <f>SUM(AH46:AH50)</f>
        <v>10000</v>
      </c>
      <c r="AI45" s="2724"/>
      <c r="AJ45" s="2724"/>
      <c r="AK45" s="2724"/>
      <c r="AL45" s="2683">
        <f>SUM(AL46:AL50)</f>
        <v>10000</v>
      </c>
      <c r="AM45" s="2724"/>
      <c r="AN45" s="2724"/>
      <c r="AO45" s="2724"/>
      <c r="AP45" s="2683">
        <f>SUM(AP46:AP50)</f>
        <v>10000</v>
      </c>
      <c r="AQ45" s="2724"/>
      <c r="AR45" s="2683">
        <f>SUM(AR46:AR50)</f>
        <v>205999.999999636</v>
      </c>
      <c r="AS45" s="2724"/>
      <c r="AT45" s="2724"/>
      <c r="AU45" s="2725"/>
      <c r="AV45" s="2590"/>
      <c r="AW45" s="2590"/>
    </row>
    <row r="46" spans="1:49" s="2664" customFormat="1" ht="47.25">
      <c r="A46" s="2240" t="s">
        <v>3132</v>
      </c>
      <c r="B46" s="2240" t="s">
        <v>2942</v>
      </c>
      <c r="C46" s="2240" t="s">
        <v>2943</v>
      </c>
      <c r="D46" s="2240" t="s">
        <v>5323</v>
      </c>
      <c r="E46" s="2478"/>
      <c r="F46" s="2478"/>
      <c r="G46" s="2478">
        <v>1.6599999999963599</v>
      </c>
      <c r="H46" s="2478"/>
      <c r="I46" s="2478"/>
      <c r="J46" s="2478"/>
      <c r="K46" s="1948">
        <f t="shared" si="1"/>
        <v>200.48309178700001</v>
      </c>
      <c r="L46" s="2591">
        <f t="shared" si="0"/>
        <v>2.00483091787E-3</v>
      </c>
      <c r="M46" s="1948">
        <f t="shared" si="2"/>
        <v>828</v>
      </c>
      <c r="N46" s="2685">
        <f>L46*M46</f>
        <v>1.6599999999963599</v>
      </c>
      <c r="O46" s="2686" t="str">
        <f t="shared" si="17"/>
        <v xml:space="preserve">STATE: ; PDY: 69 UHND (Rs.200/-*12 = 165600; KKL: ; MHE: ; YNM: </v>
      </c>
      <c r="P46" s="2478"/>
      <c r="Q46" s="2689"/>
      <c r="T46" s="2724">
        <f t="shared" si="4"/>
        <v>200.48309178700001</v>
      </c>
      <c r="U46" s="2724">
        <f t="shared" si="5"/>
        <v>828</v>
      </c>
      <c r="V46" s="2724">
        <f t="shared" si="6"/>
        <v>165999.999999636</v>
      </c>
      <c r="W46" s="2725" t="str">
        <f t="shared" si="7"/>
        <v xml:space="preserve">STATE: ; PDY: 69 UHND (Rs.200/-*12 = 165600; KKL: ; MHE: ; YNM: </v>
      </c>
      <c r="X46" s="2689"/>
      <c r="Y46" s="2689"/>
      <c r="Z46" s="2689">
        <f>X46*Y46</f>
        <v>0</v>
      </c>
      <c r="AA46" s="2689"/>
      <c r="AB46" s="4034">
        <v>200.48309178700001</v>
      </c>
      <c r="AC46" s="4034">
        <v>828</v>
      </c>
      <c r="AD46" s="2242">
        <f>AB46*AC46</f>
        <v>165999.999999636</v>
      </c>
      <c r="AE46" s="4042" t="s">
        <v>6660</v>
      </c>
      <c r="AF46" s="2689"/>
      <c r="AG46" s="2689"/>
      <c r="AH46" s="2689">
        <f>AF46*AG46</f>
        <v>0</v>
      </c>
      <c r="AI46" s="2689"/>
      <c r="AJ46" s="2689"/>
      <c r="AK46" s="2689"/>
      <c r="AL46" s="2689">
        <f>AJ46*AK46</f>
        <v>0</v>
      </c>
      <c r="AM46" s="2689"/>
      <c r="AN46" s="2689"/>
      <c r="AO46" s="2689"/>
      <c r="AP46" s="2689">
        <f>AN46*AO46</f>
        <v>0</v>
      </c>
      <c r="AQ46" s="2689"/>
      <c r="AR46" s="2724">
        <f t="shared" si="13"/>
        <v>165999.999999636</v>
      </c>
      <c r="AS46" s="2724">
        <f t="shared" si="14"/>
        <v>828</v>
      </c>
      <c r="AT46" s="2724">
        <f t="shared" si="15"/>
        <v>200.48309178700001</v>
      </c>
      <c r="AU46" s="2725" t="str">
        <f t="shared" si="16"/>
        <v xml:space="preserve">STATE: ; PDY: 69 UHND (Rs.200/-*12 = 165600; KKL: ; MHE: ; YNM: </v>
      </c>
      <c r="AV46" s="2590" t="s">
        <v>7633</v>
      </c>
      <c r="AW46" s="5031" t="s">
        <v>8136</v>
      </c>
    </row>
    <row r="47" spans="1:49" s="2664" customFormat="1" ht="63">
      <c r="A47" s="2240" t="s">
        <v>3133</v>
      </c>
      <c r="B47" s="2240" t="s">
        <v>2944</v>
      </c>
      <c r="C47" s="2240" t="s">
        <v>5277</v>
      </c>
      <c r="D47" s="2240" t="s">
        <v>5323</v>
      </c>
      <c r="E47" s="2478"/>
      <c r="F47" s="2478"/>
      <c r="G47" s="2478">
        <v>0.4</v>
      </c>
      <c r="H47" s="2478"/>
      <c r="I47" s="2478"/>
      <c r="J47" s="2478"/>
      <c r="K47" s="1948">
        <f t="shared" si="1"/>
        <v>10000</v>
      </c>
      <c r="L47" s="2591">
        <f t="shared" si="0"/>
        <v>0.1</v>
      </c>
      <c r="M47" s="1948">
        <f t="shared" si="2"/>
        <v>4</v>
      </c>
      <c r="N47" s="2685">
        <f>L47*M47</f>
        <v>0.4</v>
      </c>
      <c r="O47" s="2686" t="str">
        <f t="shared" si="17"/>
        <v>STATE: ; PDY: Rs.10,000/ 1 Camp; KKL: Rs.10,000/ 1 Camp; MHE: Rs.10,000/ 1 Camp; YNM: Rs.10,000/ 1 Camp</v>
      </c>
      <c r="P47" s="2478"/>
      <c r="Q47" s="2689"/>
      <c r="T47" s="2724">
        <f t="shared" si="4"/>
        <v>10000</v>
      </c>
      <c r="U47" s="2724">
        <f t="shared" si="5"/>
        <v>4</v>
      </c>
      <c r="V47" s="2724">
        <f t="shared" si="6"/>
        <v>40000</v>
      </c>
      <c r="W47" s="2725" t="str">
        <f t="shared" si="7"/>
        <v>STATE: ; PDY: Rs.10,000/ 1 Camp; KKL: Rs.10,000/ 1 Camp; MHE: Rs.10,000/ 1 Camp; YNM: Rs.10,000/ 1 Camp</v>
      </c>
      <c r="X47" s="2689"/>
      <c r="Y47" s="2689"/>
      <c r="Z47" s="2689">
        <f>X47*Y47</f>
        <v>0</v>
      </c>
      <c r="AA47" s="2689"/>
      <c r="AB47" s="4034">
        <v>10000</v>
      </c>
      <c r="AC47" s="4034">
        <v>1</v>
      </c>
      <c r="AD47" s="2242">
        <f>AB47*AC47</f>
        <v>10000</v>
      </c>
      <c r="AE47" s="1876" t="s">
        <v>6661</v>
      </c>
      <c r="AF47" s="4034">
        <v>10000</v>
      </c>
      <c r="AG47" s="4034">
        <v>1</v>
      </c>
      <c r="AH47" s="2242">
        <f>AF47*AG47</f>
        <v>10000</v>
      </c>
      <c r="AI47" s="2242" t="s">
        <v>6661</v>
      </c>
      <c r="AJ47" s="4034">
        <v>10000</v>
      </c>
      <c r="AK47" s="4034">
        <v>1</v>
      </c>
      <c r="AL47" s="2242">
        <f>AJ47*AK47</f>
        <v>10000</v>
      </c>
      <c r="AM47" s="2242" t="s">
        <v>6661</v>
      </c>
      <c r="AN47" s="4034">
        <v>10000</v>
      </c>
      <c r="AO47" s="4034">
        <v>1</v>
      </c>
      <c r="AP47" s="2242">
        <f>AN47*AO47</f>
        <v>10000</v>
      </c>
      <c r="AQ47" s="2242" t="s">
        <v>6661</v>
      </c>
      <c r="AR47" s="2724">
        <f t="shared" si="13"/>
        <v>40000</v>
      </c>
      <c r="AS47" s="2724">
        <f t="shared" si="14"/>
        <v>4</v>
      </c>
      <c r="AT47" s="2724">
        <f t="shared" si="15"/>
        <v>10000</v>
      </c>
      <c r="AU47" s="2725" t="str">
        <f t="shared" si="16"/>
        <v>STATE: ; PDY: Rs.10,000/ 1 Camp; KKL: Rs.10,000/ 1 Camp; MHE: Rs.10,000/ 1 Camp; YNM: Rs.10,000/ 1 Camp</v>
      </c>
      <c r="AV47" s="2590" t="s">
        <v>7633</v>
      </c>
      <c r="AW47" s="5031" t="s">
        <v>8136</v>
      </c>
    </row>
    <row r="48" spans="1:49" s="2238" customFormat="1" ht="47.25">
      <c r="A48" s="2559" t="s">
        <v>3134</v>
      </c>
      <c r="B48" s="2559" t="s">
        <v>3068</v>
      </c>
      <c r="C48" s="2559" t="s">
        <v>3069</v>
      </c>
      <c r="D48" s="2240" t="s">
        <v>5323</v>
      </c>
      <c r="E48" s="2697"/>
      <c r="F48" s="2697"/>
      <c r="G48" s="2697"/>
      <c r="H48" s="2697"/>
      <c r="I48" s="2697"/>
      <c r="J48" s="2697"/>
      <c r="K48" s="1948">
        <f t="shared" si="1"/>
        <v>0</v>
      </c>
      <c r="L48" s="2591">
        <f t="shared" si="0"/>
        <v>0</v>
      </c>
      <c r="M48" s="1948">
        <f t="shared" si="2"/>
        <v>0</v>
      </c>
      <c r="N48" s="1981">
        <f>L48*M48</f>
        <v>0</v>
      </c>
      <c r="O48" s="2686" t="str">
        <f t="shared" si="17"/>
        <v xml:space="preserve">STATE: ; PDY: ; KKL: ; MHE: ; YNM: </v>
      </c>
      <c r="P48" s="2078"/>
      <c r="Q48" s="2694"/>
      <c r="T48" s="2724">
        <f t="shared" si="4"/>
        <v>0</v>
      </c>
      <c r="U48" s="2724">
        <f t="shared" si="5"/>
        <v>0</v>
      </c>
      <c r="V48" s="2724">
        <f t="shared" si="6"/>
        <v>0</v>
      </c>
      <c r="W48" s="2725" t="str">
        <f t="shared" si="7"/>
        <v xml:space="preserve">STATE: ; PDY: ; KKL: ; MHE: ; YNM: </v>
      </c>
      <c r="X48" s="2707"/>
      <c r="Y48" s="2707"/>
      <c r="Z48" s="2707">
        <f>X48*Y48</f>
        <v>0</v>
      </c>
      <c r="AA48" s="2707"/>
      <c r="AB48" s="2724"/>
      <c r="AC48" s="2724"/>
      <c r="AD48" s="2724">
        <f>AB48*AC48</f>
        <v>0</v>
      </c>
      <c r="AE48" s="3575"/>
      <c r="AF48" s="2724"/>
      <c r="AG48" s="2724"/>
      <c r="AH48" s="2724">
        <f>AF48*AG48</f>
        <v>0</v>
      </c>
      <c r="AI48" s="2724"/>
      <c r="AJ48" s="2724"/>
      <c r="AK48" s="2724"/>
      <c r="AL48" s="2724">
        <f>AJ48*AK48</f>
        <v>0</v>
      </c>
      <c r="AM48" s="2724"/>
      <c r="AN48" s="2724"/>
      <c r="AO48" s="2724"/>
      <c r="AP48" s="2724">
        <f>AN48*AO48</f>
        <v>0</v>
      </c>
      <c r="AQ48" s="2724"/>
      <c r="AR48" s="2724">
        <f t="shared" si="13"/>
        <v>0</v>
      </c>
      <c r="AS48" s="2724">
        <f t="shared" si="14"/>
        <v>0</v>
      </c>
      <c r="AT48" s="2724">
        <f t="shared" si="15"/>
        <v>0</v>
      </c>
      <c r="AU48" s="2725" t="str">
        <f t="shared" si="16"/>
        <v xml:space="preserve">STATE: ; PDY: ; KKL: ; MHE: ; YNM: </v>
      </c>
      <c r="AV48" s="2509" t="s">
        <v>7634</v>
      </c>
      <c r="AW48" s="2509"/>
    </row>
    <row r="49" spans="1:49" s="2238" customFormat="1" ht="31.5">
      <c r="A49" s="2559" t="s">
        <v>4539</v>
      </c>
      <c r="B49" s="2559"/>
      <c r="C49" s="2559" t="s">
        <v>4544</v>
      </c>
      <c r="D49" s="2559" t="s">
        <v>5324</v>
      </c>
      <c r="E49" s="2697"/>
      <c r="F49" s="2697"/>
      <c r="G49" s="2697"/>
      <c r="H49" s="2697"/>
      <c r="I49" s="2697"/>
      <c r="J49" s="2697"/>
      <c r="K49" s="1948">
        <f t="shared" si="1"/>
        <v>0</v>
      </c>
      <c r="L49" s="2591">
        <f t="shared" si="0"/>
        <v>0</v>
      </c>
      <c r="M49" s="1948">
        <f t="shared" si="2"/>
        <v>0</v>
      </c>
      <c r="N49" s="1981">
        <f>L49*M49</f>
        <v>0</v>
      </c>
      <c r="O49" s="2686" t="str">
        <f t="shared" si="17"/>
        <v xml:space="preserve">STATE: ; PDY: ; KKL: ; MHE: ; YNM: </v>
      </c>
      <c r="P49" s="2078"/>
      <c r="Q49" s="2694"/>
      <c r="T49" s="2724">
        <f t="shared" si="4"/>
        <v>0</v>
      </c>
      <c r="U49" s="2724">
        <f t="shared" si="5"/>
        <v>0</v>
      </c>
      <c r="V49" s="2724">
        <f t="shared" si="6"/>
        <v>0</v>
      </c>
      <c r="W49" s="2725" t="str">
        <f t="shared" si="7"/>
        <v xml:space="preserve">STATE: ; PDY: ; KKL: ; MHE: ; YNM: </v>
      </c>
      <c r="X49" s="2724"/>
      <c r="Y49" s="2724"/>
      <c r="Z49" s="2724">
        <f t="shared" si="8"/>
        <v>0</v>
      </c>
      <c r="AA49" s="2724"/>
      <c r="AB49" s="2724"/>
      <c r="AC49" s="2724"/>
      <c r="AD49" s="2724">
        <f t="shared" si="9"/>
        <v>0</v>
      </c>
      <c r="AE49" s="2724"/>
      <c r="AF49" s="2724"/>
      <c r="AG49" s="2724"/>
      <c r="AH49" s="2724">
        <f t="shared" si="10"/>
        <v>0</v>
      </c>
      <c r="AI49" s="2724"/>
      <c r="AJ49" s="2724"/>
      <c r="AK49" s="2724"/>
      <c r="AL49" s="2724">
        <f t="shared" si="11"/>
        <v>0</v>
      </c>
      <c r="AM49" s="2724"/>
      <c r="AN49" s="2724"/>
      <c r="AO49" s="2724"/>
      <c r="AP49" s="2724">
        <f t="shared" si="12"/>
        <v>0</v>
      </c>
      <c r="AQ49" s="2724"/>
      <c r="AR49" s="2724">
        <f t="shared" si="13"/>
        <v>0</v>
      </c>
      <c r="AS49" s="2724">
        <f t="shared" si="14"/>
        <v>0</v>
      </c>
      <c r="AT49" s="2724">
        <f t="shared" si="15"/>
        <v>0</v>
      </c>
      <c r="AU49" s="2725" t="str">
        <f t="shared" si="16"/>
        <v xml:space="preserve">STATE: ; PDY: ; KKL: ; MHE: ; YNM: </v>
      </c>
      <c r="AV49" s="2509" t="s">
        <v>7635</v>
      </c>
      <c r="AW49" s="2509"/>
    </row>
    <row r="50" spans="1:49" s="2664" customFormat="1" ht="31.5">
      <c r="A50" s="2664" t="s">
        <v>4543</v>
      </c>
      <c r="B50" s="2677"/>
      <c r="C50" s="2540" t="s">
        <v>307</v>
      </c>
      <c r="D50" s="2540"/>
      <c r="E50" s="2239"/>
      <c r="F50" s="2239"/>
      <c r="G50" s="2239"/>
      <c r="H50" s="2239"/>
      <c r="I50" s="2239"/>
      <c r="J50" s="2239"/>
      <c r="K50" s="1948">
        <f t="shared" si="1"/>
        <v>0</v>
      </c>
      <c r="L50" s="2591">
        <f t="shared" si="0"/>
        <v>0</v>
      </c>
      <c r="M50" s="1948">
        <f t="shared" si="2"/>
        <v>0</v>
      </c>
      <c r="N50" s="1981">
        <f>L50*M50</f>
        <v>0</v>
      </c>
      <c r="O50" s="2686" t="str">
        <f t="shared" si="17"/>
        <v xml:space="preserve">STATE: ; PDY: ; KKL: ; MHE: ; YNM: </v>
      </c>
      <c r="P50" s="2478"/>
      <c r="Q50" s="2689"/>
      <c r="T50" s="2724">
        <f t="shared" si="4"/>
        <v>0</v>
      </c>
      <c r="U50" s="2724">
        <f t="shared" si="5"/>
        <v>0</v>
      </c>
      <c r="V50" s="2724">
        <f t="shared" si="6"/>
        <v>0</v>
      </c>
      <c r="W50" s="2725" t="str">
        <f t="shared" si="7"/>
        <v xml:space="preserve">STATE: ; PDY: ; KKL: ; MHE: ; YNM: </v>
      </c>
      <c r="X50" s="2724"/>
      <c r="Y50" s="2724"/>
      <c r="Z50" s="2724">
        <f t="shared" si="8"/>
        <v>0</v>
      </c>
      <c r="AA50" s="2724"/>
      <c r="AB50" s="2724"/>
      <c r="AC50" s="2724"/>
      <c r="AD50" s="2724">
        <f t="shared" si="9"/>
        <v>0</v>
      </c>
      <c r="AE50" s="2724"/>
      <c r="AF50" s="2724"/>
      <c r="AG50" s="2724"/>
      <c r="AH50" s="2724">
        <f t="shared" si="10"/>
        <v>0</v>
      </c>
      <c r="AI50" s="2724"/>
      <c r="AJ50" s="2724"/>
      <c r="AK50" s="2724"/>
      <c r="AL50" s="2724">
        <f t="shared" si="11"/>
        <v>0</v>
      </c>
      <c r="AM50" s="2724"/>
      <c r="AN50" s="2724"/>
      <c r="AO50" s="2724"/>
      <c r="AP50" s="2724">
        <f t="shared" si="12"/>
        <v>0</v>
      </c>
      <c r="AQ50" s="2724"/>
      <c r="AR50" s="2724">
        <f t="shared" si="13"/>
        <v>0</v>
      </c>
      <c r="AS50" s="2724">
        <f t="shared" si="14"/>
        <v>0</v>
      </c>
      <c r="AT50" s="2724">
        <f t="shared" si="15"/>
        <v>0</v>
      </c>
      <c r="AU50" s="2725" t="str">
        <f t="shared" si="16"/>
        <v xml:space="preserve">STATE: ; PDY: ; KKL: ; MHE: ; YNM: </v>
      </c>
      <c r="AV50" s="2590"/>
      <c r="AW50" s="2590"/>
    </row>
    <row r="51" spans="1:49" s="2664" customFormat="1" ht="15.75">
      <c r="A51" s="2678" t="s">
        <v>3135</v>
      </c>
      <c r="B51" s="2678"/>
      <c r="C51" s="2678" t="s">
        <v>10</v>
      </c>
      <c r="D51" s="2678"/>
      <c r="E51" s="2696"/>
      <c r="F51" s="2696"/>
      <c r="G51" s="2696"/>
      <c r="H51" s="2696"/>
      <c r="I51" s="2696"/>
      <c r="J51" s="2696"/>
      <c r="K51" s="1948">
        <f t="shared" si="1"/>
        <v>0</v>
      </c>
      <c r="L51" s="2678"/>
      <c r="M51" s="1948">
        <f t="shared" si="2"/>
        <v>0</v>
      </c>
      <c r="N51" s="2679">
        <f>N52+N64</f>
        <v>135.72860000000003</v>
      </c>
      <c r="O51" s="2686">
        <f t="shared" si="17"/>
        <v>0</v>
      </c>
      <c r="P51" s="2696"/>
      <c r="Q51" s="2679">
        <f>Q52+Q64</f>
        <v>0</v>
      </c>
      <c r="T51" s="2724">
        <f t="shared" si="4"/>
        <v>0</v>
      </c>
      <c r="U51" s="2724">
        <f t="shared" si="5"/>
        <v>0</v>
      </c>
      <c r="V51" s="2679">
        <f>V52+V64</f>
        <v>13572860</v>
      </c>
      <c r="W51" s="2725"/>
      <c r="X51" s="2724"/>
      <c r="Y51" s="2724"/>
      <c r="Z51" s="2679">
        <f>Z52+Z64</f>
        <v>0</v>
      </c>
      <c r="AA51" s="2724"/>
      <c r="AB51" s="2724"/>
      <c r="AC51" s="2724"/>
      <c r="AD51" s="2679">
        <f>AD52+AD64</f>
        <v>9210000</v>
      </c>
      <c r="AE51" s="2724"/>
      <c r="AF51" s="2724"/>
      <c r="AG51" s="2724"/>
      <c r="AH51" s="2679">
        <f>AH52+AH64</f>
        <v>1480000</v>
      </c>
      <c r="AI51" s="2724"/>
      <c r="AJ51" s="2724"/>
      <c r="AK51" s="2724"/>
      <c r="AL51" s="2679">
        <f>AL52+AL64</f>
        <v>629000</v>
      </c>
      <c r="AM51" s="2724"/>
      <c r="AN51" s="2724"/>
      <c r="AO51" s="2724"/>
      <c r="AP51" s="2679">
        <f>AP52+AP64</f>
        <v>1406000</v>
      </c>
      <c r="AQ51" s="2724"/>
      <c r="AR51" s="2679">
        <f>AR52+AR64</f>
        <v>12725000</v>
      </c>
      <c r="AS51" s="2724"/>
      <c r="AT51" s="2724"/>
      <c r="AU51" s="2725"/>
      <c r="AV51" s="2590"/>
      <c r="AW51" s="2590"/>
    </row>
    <row r="52" spans="1:49" s="2664" customFormat="1" ht="15.75">
      <c r="A52" s="2682" t="s">
        <v>3136</v>
      </c>
      <c r="B52" s="2682"/>
      <c r="C52" s="2682" t="s">
        <v>11</v>
      </c>
      <c r="D52" s="2682"/>
      <c r="E52" s="2695"/>
      <c r="F52" s="2695"/>
      <c r="G52" s="2695"/>
      <c r="H52" s="2695"/>
      <c r="I52" s="2695"/>
      <c r="J52" s="2695"/>
      <c r="K52" s="1948">
        <f t="shared" si="1"/>
        <v>0</v>
      </c>
      <c r="L52" s="2682"/>
      <c r="M52" s="1948">
        <f t="shared" si="2"/>
        <v>0</v>
      </c>
      <c r="N52" s="2683">
        <f>N53+N57+N60</f>
        <v>134.64860000000002</v>
      </c>
      <c r="O52" s="2686">
        <f t="shared" si="17"/>
        <v>0</v>
      </c>
      <c r="P52" s="2695"/>
      <c r="Q52" s="2683">
        <f>Q53+Q57+Q60</f>
        <v>0</v>
      </c>
      <c r="T52" s="2724">
        <f t="shared" si="4"/>
        <v>0</v>
      </c>
      <c r="U52" s="2724">
        <f t="shared" si="5"/>
        <v>0</v>
      </c>
      <c r="V52" s="2683">
        <f>V53+V57+V60</f>
        <v>13464860</v>
      </c>
      <c r="W52" s="2725"/>
      <c r="X52" s="2724"/>
      <c r="Y52" s="2724"/>
      <c r="Z52" s="2683">
        <f>Z53+Z57+Z60</f>
        <v>0</v>
      </c>
      <c r="AA52" s="2724"/>
      <c r="AB52" s="2724"/>
      <c r="AC52" s="2724"/>
      <c r="AD52" s="2683">
        <f>AD53+AD57+AD60</f>
        <v>9102000</v>
      </c>
      <c r="AE52" s="2724"/>
      <c r="AF52" s="2724"/>
      <c r="AG52" s="2724"/>
      <c r="AH52" s="2683">
        <f>AH53+AH57+AH60</f>
        <v>1480000</v>
      </c>
      <c r="AI52" s="2724"/>
      <c r="AJ52" s="2724"/>
      <c r="AK52" s="2724"/>
      <c r="AL52" s="2683">
        <f>AL53+AL57+AL60</f>
        <v>629000</v>
      </c>
      <c r="AM52" s="2724"/>
      <c r="AN52" s="2724"/>
      <c r="AO52" s="2724"/>
      <c r="AP52" s="2683">
        <f>AP53+AP57+AP60</f>
        <v>1406000</v>
      </c>
      <c r="AQ52" s="2724"/>
      <c r="AR52" s="2683">
        <f>AR53+AR57+AR60</f>
        <v>12617000</v>
      </c>
      <c r="AS52" s="2724"/>
      <c r="AT52" s="2724"/>
      <c r="AU52" s="2725"/>
      <c r="AV52" s="2590"/>
      <c r="AW52" s="2590"/>
    </row>
    <row r="53" spans="1:49" s="2664" customFormat="1" ht="15.75">
      <c r="A53" s="2698" t="s">
        <v>3137</v>
      </c>
      <c r="B53" s="2698" t="s">
        <v>2945</v>
      </c>
      <c r="C53" s="2698" t="s">
        <v>2946</v>
      </c>
      <c r="D53" s="2698"/>
      <c r="E53" s="2699"/>
      <c r="F53" s="2699"/>
      <c r="G53" s="2699"/>
      <c r="H53" s="2699"/>
      <c r="I53" s="2699"/>
      <c r="J53" s="2699"/>
      <c r="K53" s="1948">
        <f t="shared" si="1"/>
        <v>0</v>
      </c>
      <c r="L53" s="2698"/>
      <c r="M53" s="1948">
        <f t="shared" si="2"/>
        <v>0</v>
      </c>
      <c r="N53" s="2700">
        <f>SUM(N54:N56)</f>
        <v>122.76</v>
      </c>
      <c r="O53" s="2686">
        <f t="shared" si="17"/>
        <v>0</v>
      </c>
      <c r="P53" s="2699"/>
      <c r="Q53" s="2700">
        <f>SUM(Q54:Q56)</f>
        <v>0</v>
      </c>
      <c r="T53" s="2724">
        <f t="shared" si="4"/>
        <v>0</v>
      </c>
      <c r="U53" s="2724">
        <f t="shared" si="5"/>
        <v>0</v>
      </c>
      <c r="V53" s="2700">
        <f>SUM(V54:V56)</f>
        <v>12276000</v>
      </c>
      <c r="W53" s="2725"/>
      <c r="X53" s="2724"/>
      <c r="Y53" s="2724"/>
      <c r="Z53" s="2700">
        <f>SUM(Z54:Z56)</f>
        <v>0</v>
      </c>
      <c r="AA53" s="2724"/>
      <c r="AB53" s="2724"/>
      <c r="AC53" s="2724"/>
      <c r="AD53" s="2700">
        <f>SUM(AD54:AD56)</f>
        <v>8856000</v>
      </c>
      <c r="AE53" s="2724"/>
      <c r="AF53" s="2724"/>
      <c r="AG53" s="2724"/>
      <c r="AH53" s="2700">
        <f>SUM(AH54:AH56)</f>
        <v>1440000</v>
      </c>
      <c r="AI53" s="2724"/>
      <c r="AJ53" s="2724"/>
      <c r="AK53" s="2724"/>
      <c r="AL53" s="2700">
        <f>SUM(AL54:AL56)</f>
        <v>612000</v>
      </c>
      <c r="AM53" s="2724"/>
      <c r="AN53" s="2724"/>
      <c r="AO53" s="2724"/>
      <c r="AP53" s="2700">
        <f>SUM(AP54:AP56)</f>
        <v>1368000</v>
      </c>
      <c r="AQ53" s="2724"/>
      <c r="AR53" s="2700">
        <f>SUM(AR54:AR56)</f>
        <v>12276000</v>
      </c>
      <c r="AS53" s="2724"/>
      <c r="AT53" s="2724"/>
      <c r="AU53" s="2725"/>
      <c r="AV53" s="2590"/>
      <c r="AW53" s="2590"/>
    </row>
    <row r="54" spans="1:49" s="3564" customFormat="1" ht="299.25">
      <c r="A54" s="3558" t="s">
        <v>3138</v>
      </c>
      <c r="B54" s="3558" t="s">
        <v>2947</v>
      </c>
      <c r="C54" s="3558" t="s">
        <v>2948</v>
      </c>
      <c r="D54" s="3558" t="s">
        <v>5325</v>
      </c>
      <c r="E54" s="3559"/>
      <c r="F54" s="3559"/>
      <c r="G54" s="3559">
        <v>81.84</v>
      </c>
      <c r="H54" s="3559"/>
      <c r="I54" s="3559"/>
      <c r="J54" s="3559"/>
      <c r="K54" s="3560">
        <f t="shared" si="1"/>
        <v>24000</v>
      </c>
      <c r="L54" s="3561">
        <f>K54/100000</f>
        <v>0.24</v>
      </c>
      <c r="M54" s="3560">
        <f t="shared" si="2"/>
        <v>341</v>
      </c>
      <c r="N54" s="3562">
        <f>L54*M54</f>
        <v>81.84</v>
      </c>
      <c r="O54" s="3559" t="str">
        <f t="shared" si="17"/>
        <v>STATE: UT of Puducherry approved only for Urban ASHAs (341 Nos.). Though the routine &amp; recurrent activity payment approved in NUHM, the funds are released partly in HSS(MFP) &amp; NUHM in each FY,hence we are facing the difficulty in disbursement of payment to ASHAs. So pls release the full approved R&amp;R ASHA incentive to either NUHM or HSS (MFP) as per the poposal; PDY: PDY - Rs.2000/-*246 ASHAs*12 months; KKL: KKL - Rs.2000/-*40 ASHAs*12 months; MHE: MHE - Rs.2000/-*17 ASHAs*12 months; YNM: YNM - Rs.2000/-*38 ASHAs*12 months</v>
      </c>
      <c r="P54" s="3559"/>
      <c r="Q54" s="3563"/>
      <c r="T54" s="3565">
        <f t="shared" si="4"/>
        <v>24000</v>
      </c>
      <c r="U54" s="3565">
        <f t="shared" si="5"/>
        <v>341</v>
      </c>
      <c r="V54" s="3565">
        <f t="shared" si="6"/>
        <v>8184000</v>
      </c>
      <c r="W54" s="2050" t="str">
        <f t="shared" si="7"/>
        <v>STATE: UT of Puducherry approved only for Urban ASHAs (341 Nos.). Though the routine &amp; recurrent activity payment approved in NUHM, the funds are released partly in HSS(MFP) &amp; NUHM in each FY,hence we are facing the difficulty in disbursement of payment to ASHAs. So pls release the full approved R&amp;R ASHA incentive to either NUHM or HSS (MFP) as per the poposal; PDY: PDY - Rs.2000/-*246 ASHAs*12 months; KKL: KKL - Rs.2000/-*40 ASHAs*12 months; MHE: MHE - Rs.2000/-*17 ASHAs*12 months; YNM: YNM - Rs.2000/-*38 ASHAs*12 months</v>
      </c>
      <c r="X54" s="3563"/>
      <c r="Y54" s="3563"/>
      <c r="Z54" s="3563">
        <f>X54*Y54</f>
        <v>0</v>
      </c>
      <c r="AA54" s="4069" t="s">
        <v>6666</v>
      </c>
      <c r="AB54" s="4042">
        <v>24000</v>
      </c>
      <c r="AC54" s="4042">
        <v>246</v>
      </c>
      <c r="AD54" s="3358">
        <f>AB54*AC54</f>
        <v>5904000</v>
      </c>
      <c r="AE54" s="4042" t="s">
        <v>6662</v>
      </c>
      <c r="AF54" s="4034">
        <v>24000</v>
      </c>
      <c r="AG54" s="4034">
        <v>40</v>
      </c>
      <c r="AH54" s="3358">
        <f>AF54*AG54</f>
        <v>960000</v>
      </c>
      <c r="AI54" s="4034" t="s">
        <v>6663</v>
      </c>
      <c r="AJ54" s="4034">
        <v>24000</v>
      </c>
      <c r="AK54" s="4034">
        <v>17</v>
      </c>
      <c r="AL54" s="3358">
        <f>AJ54*AK54</f>
        <v>408000</v>
      </c>
      <c r="AM54" s="4034" t="s">
        <v>6664</v>
      </c>
      <c r="AN54" s="4034">
        <v>24000</v>
      </c>
      <c r="AO54" s="4034">
        <v>38</v>
      </c>
      <c r="AP54" s="3358">
        <f>AN54*AO54</f>
        <v>912000</v>
      </c>
      <c r="AQ54" s="4034" t="s">
        <v>6665</v>
      </c>
      <c r="AR54" s="3565">
        <f t="shared" si="13"/>
        <v>8184000</v>
      </c>
      <c r="AS54" s="3565">
        <f t="shared" si="14"/>
        <v>341</v>
      </c>
      <c r="AT54" s="3565">
        <f t="shared" si="15"/>
        <v>24000</v>
      </c>
      <c r="AU54" s="2050" t="str">
        <f t="shared" si="16"/>
        <v>STATE: UT of Puducherry approved only for Urban ASHAs (341 Nos.). Though the routine &amp; recurrent activity payment approved in NUHM, the funds are released partly in HSS(MFP) &amp; NUHM in each FY,hence we are facing the difficulty in disbursement of payment to ASHAs. So pls release the full approved R&amp;R ASHA incentive to either NUHM or HSS (MFP) as per the poposal; PDY: PDY - Rs.2000/-*246 ASHAs*12 months; KKL: KKL - Rs.2000/-*40 ASHAs*12 months; MHE: MHE - Rs.2000/-*17 ASHAs*12 months; YNM: YNM - Rs.2000/-*38 ASHAs*12 months</v>
      </c>
      <c r="AV54" s="2590" t="s">
        <v>7636</v>
      </c>
      <c r="AW54" s="5033" t="s">
        <v>8138</v>
      </c>
    </row>
    <row r="55" spans="1:49" s="3564" customFormat="1" ht="141.75">
      <c r="A55" s="3558" t="s">
        <v>3139</v>
      </c>
      <c r="B55" s="3558"/>
      <c r="C55" s="3558" t="s">
        <v>3874</v>
      </c>
      <c r="D55" s="3558" t="s">
        <v>5325</v>
      </c>
      <c r="E55" s="3559"/>
      <c r="F55" s="3559"/>
      <c r="G55" s="3559">
        <v>40.92</v>
      </c>
      <c r="H55" s="3559"/>
      <c r="I55" s="3559"/>
      <c r="J55" s="3559"/>
      <c r="K55" s="3560">
        <f t="shared" si="1"/>
        <v>12000</v>
      </c>
      <c r="L55" s="3561">
        <f>K55/100000</f>
        <v>0.12</v>
      </c>
      <c r="M55" s="3560">
        <f t="shared" si="2"/>
        <v>341</v>
      </c>
      <c r="N55" s="3562">
        <f>L55*M55</f>
        <v>40.92</v>
      </c>
      <c r="O55" s="3559" t="str">
        <f t="shared" si="17"/>
        <v>STATE: ; PDY:  246 ASHAs*Rs.1000*12 months= Rs. 29,52,000; KKL: 40 ASHAs*Rs.1000*12 months= Rs. 4,80,000; MHE: 17 ASHAs*Rs.1000*12 months= Rs. 2,04,000; YNM: 38 ASHAs*Rs.1000*12 months= Rs. 4,56,000</v>
      </c>
      <c r="P55" s="3559"/>
      <c r="Q55" s="3563"/>
      <c r="T55" s="3565">
        <f t="shared" si="4"/>
        <v>12000</v>
      </c>
      <c r="U55" s="3565">
        <f t="shared" si="5"/>
        <v>341</v>
      </c>
      <c r="V55" s="3565">
        <f t="shared" si="6"/>
        <v>4092000</v>
      </c>
      <c r="W55" s="2050" t="str">
        <f t="shared" si="7"/>
        <v>STATE: ; PDY:  246 ASHAs*Rs.1000*12 months= Rs. 29,52,000; KKL: 40 ASHAs*Rs.1000*12 months= Rs. 4,80,000; MHE: 17 ASHAs*Rs.1000*12 months= Rs. 2,04,000; YNM: 38 ASHAs*Rs.1000*12 months= Rs. 4,56,000</v>
      </c>
      <c r="X55" s="3563"/>
      <c r="Y55" s="3563"/>
      <c r="Z55" s="3563">
        <f>X55*Y55</f>
        <v>0</v>
      </c>
      <c r="AA55" s="3563"/>
      <c r="AB55" s="2961">
        <v>12000</v>
      </c>
      <c r="AC55" s="2961">
        <v>246</v>
      </c>
      <c r="AD55" s="3358">
        <f>AB55*AC55</f>
        <v>2952000</v>
      </c>
      <c r="AE55" s="2961" t="s">
        <v>6667</v>
      </c>
      <c r="AF55" s="2961">
        <v>12000</v>
      </c>
      <c r="AG55" s="2961">
        <v>40</v>
      </c>
      <c r="AH55" s="3358">
        <f>AF55*AG55</f>
        <v>480000</v>
      </c>
      <c r="AI55" s="2961" t="s">
        <v>6668</v>
      </c>
      <c r="AJ55" s="2961">
        <v>12000</v>
      </c>
      <c r="AK55" s="2961">
        <v>17</v>
      </c>
      <c r="AL55" s="3358">
        <f>AJ55*AK55</f>
        <v>204000</v>
      </c>
      <c r="AM55" s="2961" t="s">
        <v>6669</v>
      </c>
      <c r="AN55" s="2961">
        <v>12000</v>
      </c>
      <c r="AO55" s="2961">
        <v>38</v>
      </c>
      <c r="AP55" s="3358">
        <f>AN55*AO55</f>
        <v>456000</v>
      </c>
      <c r="AQ55" s="2961" t="s">
        <v>6670</v>
      </c>
      <c r="AR55" s="3565">
        <f t="shared" si="13"/>
        <v>4092000</v>
      </c>
      <c r="AS55" s="3565">
        <f t="shared" si="14"/>
        <v>341</v>
      </c>
      <c r="AT55" s="3565">
        <f t="shared" si="15"/>
        <v>12000</v>
      </c>
      <c r="AU55" s="2050" t="str">
        <f t="shared" si="16"/>
        <v>STATE: ; PDY:  246 ASHAs*Rs.1000*12 months= Rs. 29,52,000; KKL: 40 ASHAs*Rs.1000*12 months= Rs. 4,80,000; MHE: 17 ASHAs*Rs.1000*12 months= Rs. 2,04,000; YNM: 38 ASHAs*Rs.1000*12 months= Rs. 4,56,000</v>
      </c>
      <c r="AV55" s="2590" t="s">
        <v>7637</v>
      </c>
      <c r="AW55" s="5033" t="s">
        <v>8138</v>
      </c>
    </row>
    <row r="56" spans="1:49" s="3564" customFormat="1" ht="31.5">
      <c r="A56" s="3558" t="s">
        <v>3140</v>
      </c>
      <c r="B56" s="3558" t="s">
        <v>2949</v>
      </c>
      <c r="C56" s="3567" t="s">
        <v>605</v>
      </c>
      <c r="D56" s="3558" t="s">
        <v>5325</v>
      </c>
      <c r="E56" s="3559"/>
      <c r="F56" s="3559"/>
      <c r="G56" s="3559"/>
      <c r="H56" s="3559"/>
      <c r="I56" s="3559"/>
      <c r="J56" s="3559"/>
      <c r="K56" s="3560">
        <f t="shared" si="1"/>
        <v>0</v>
      </c>
      <c r="L56" s="3561">
        <f>K56/100000</f>
        <v>0</v>
      </c>
      <c r="M56" s="3560">
        <f t="shared" si="2"/>
        <v>8</v>
      </c>
      <c r="N56" s="3562">
        <f>L56*M56</f>
        <v>0</v>
      </c>
      <c r="O56" s="3559" t="str">
        <f t="shared" si="17"/>
        <v xml:space="preserve">STATE: ; PDY: ; KKL: ; MHE: ; YNM: </v>
      </c>
      <c r="P56" s="3559"/>
      <c r="Q56" s="3563"/>
      <c r="T56" s="3565">
        <f t="shared" si="4"/>
        <v>0</v>
      </c>
      <c r="U56" s="3565">
        <f t="shared" si="5"/>
        <v>8</v>
      </c>
      <c r="V56" s="3565">
        <f t="shared" si="6"/>
        <v>0</v>
      </c>
      <c r="W56" s="2050" t="str">
        <f t="shared" si="7"/>
        <v xml:space="preserve">STATE: ; PDY: ; KKL: ; MHE: ; YNM: </v>
      </c>
      <c r="X56" s="3563"/>
      <c r="Y56" s="3563"/>
      <c r="Z56" s="3563"/>
      <c r="AA56" s="3566"/>
      <c r="AB56" s="4037"/>
      <c r="AC56" s="2961">
        <v>8</v>
      </c>
      <c r="AD56" s="3563">
        <f>AB56*AC56</f>
        <v>0</v>
      </c>
      <c r="AE56" s="4070"/>
      <c r="AF56" s="3568"/>
      <c r="AG56" s="3563"/>
      <c r="AH56" s="3563">
        <f>AF56*AG56</f>
        <v>0</v>
      </c>
      <c r="AI56" s="3566"/>
      <c r="AJ56" s="3568"/>
      <c r="AK56" s="3563"/>
      <c r="AL56" s="3563">
        <f>AJ56*AK56</f>
        <v>0</v>
      </c>
      <c r="AM56" s="3566"/>
      <c r="AN56" s="3568"/>
      <c r="AO56" s="3563"/>
      <c r="AP56" s="3563">
        <f>AN56*AO56</f>
        <v>0</v>
      </c>
      <c r="AQ56" s="3566"/>
      <c r="AR56" s="3565">
        <f t="shared" si="13"/>
        <v>0</v>
      </c>
      <c r="AS56" s="3565">
        <f t="shared" si="14"/>
        <v>8</v>
      </c>
      <c r="AT56" s="3565">
        <f t="shared" si="15"/>
        <v>0</v>
      </c>
      <c r="AU56" s="2050" t="str">
        <f t="shared" si="16"/>
        <v xml:space="preserve">STATE: ; PDY: ; KKL: ; MHE: ; YNM: </v>
      </c>
      <c r="AV56" s="2590"/>
      <c r="AW56" s="4606"/>
    </row>
    <row r="57" spans="1:49" s="2664" customFormat="1" ht="46.5" customHeight="1">
      <c r="A57" s="2701" t="s">
        <v>3141</v>
      </c>
      <c r="B57" s="2698" t="s">
        <v>2951</v>
      </c>
      <c r="C57" s="2698" t="s">
        <v>2952</v>
      </c>
      <c r="D57" s="2698"/>
      <c r="E57" s="2699"/>
      <c r="F57" s="2699"/>
      <c r="G57" s="2699">
        <v>10.7359999999923</v>
      </c>
      <c r="H57" s="2699"/>
      <c r="I57" s="2699"/>
      <c r="J57" s="2699"/>
      <c r="K57" s="1948">
        <f t="shared" si="1"/>
        <v>0</v>
      </c>
      <c r="L57" s="2700"/>
      <c r="M57" s="1948">
        <f t="shared" si="2"/>
        <v>0</v>
      </c>
      <c r="N57" s="2702">
        <f>SUM(N58:N59)</f>
        <v>8.4786000000000001</v>
      </c>
      <c r="O57" s="3559">
        <f>W57</f>
        <v>0</v>
      </c>
      <c r="P57" s="2699"/>
      <c r="Q57" s="2700">
        <f>SUM(Q58:Q59)</f>
        <v>0</v>
      </c>
      <c r="T57" s="2724">
        <f t="shared" si="4"/>
        <v>0</v>
      </c>
      <c r="U57" s="2724">
        <f t="shared" si="5"/>
        <v>0</v>
      </c>
      <c r="V57" s="2700">
        <f>SUM(V58:V59)</f>
        <v>847860</v>
      </c>
      <c r="W57" s="2725"/>
      <c r="X57" s="2707"/>
      <c r="Y57" s="2707"/>
      <c r="Z57" s="2707">
        <f t="shared" si="8"/>
        <v>0</v>
      </c>
      <c r="AA57" s="1876"/>
      <c r="AB57" s="1876"/>
      <c r="AC57" s="1876"/>
      <c r="AD57" s="1876">
        <f t="shared" si="9"/>
        <v>0</v>
      </c>
      <c r="AE57" s="1876"/>
      <c r="AF57" s="1876"/>
      <c r="AG57" s="1876"/>
      <c r="AH57" s="1876">
        <f t="shared" si="10"/>
        <v>0</v>
      </c>
      <c r="AI57" s="1876"/>
      <c r="AJ57" s="1876"/>
      <c r="AK57" s="1876"/>
      <c r="AL57" s="1876">
        <f t="shared" si="11"/>
        <v>0</v>
      </c>
      <c r="AM57" s="1876"/>
      <c r="AN57" s="1876"/>
      <c r="AO57" s="1876"/>
      <c r="AP57" s="1876">
        <f t="shared" si="12"/>
        <v>0</v>
      </c>
      <c r="AQ57" s="1876"/>
      <c r="AR57" s="3565">
        <f t="shared" ref="AR57" si="19">Z57+AD57+AH57+AL57+AP57</f>
        <v>0</v>
      </c>
      <c r="AS57" s="3565">
        <f t="shared" ref="AS57" si="20">Y57+AC57+AG57+AK57+AO57</f>
        <v>0</v>
      </c>
      <c r="AT57" s="3565">
        <f t="shared" ref="AT57" si="21">IFERROR((AR57/AS57),0)</f>
        <v>0</v>
      </c>
      <c r="AU57" s="2050" t="str">
        <f t="shared" ref="AU57" si="22">"STATE: "&amp;AA57&amp;"; PDY: "&amp;AE57&amp;"; KKL: "&amp;AI57&amp;"; MHE: "&amp;AM57&amp;"; YNM: "&amp;AQ57</f>
        <v xml:space="preserve">STATE: ; PDY: ; KKL: ; MHE: ; YNM: </v>
      </c>
      <c r="AV57" s="2590"/>
      <c r="AW57" s="2590"/>
    </row>
    <row r="58" spans="1:49" s="2238" customFormat="1" ht="231" customHeight="1">
      <c r="A58" s="3569" t="s">
        <v>4764</v>
      </c>
      <c r="B58" s="3569"/>
      <c r="C58" s="1917" t="s">
        <v>5278</v>
      </c>
      <c r="D58" s="2240" t="s">
        <v>5325</v>
      </c>
      <c r="E58" s="1996"/>
      <c r="F58" s="1996"/>
      <c r="G58" s="1996"/>
      <c r="H58" s="1996"/>
      <c r="I58" s="1996"/>
      <c r="J58" s="1996"/>
      <c r="K58" s="1948">
        <f t="shared" si="1"/>
        <v>9318.4210526315783</v>
      </c>
      <c r="L58" s="2591">
        <f>K58/100000</f>
        <v>9.3184210526315786E-2</v>
      </c>
      <c r="M58" s="1948">
        <f t="shared" si="2"/>
        <v>19</v>
      </c>
      <c r="N58" s="2703">
        <f>L58*M58</f>
        <v>1.7705</v>
      </c>
      <c r="O58" s="2686" t="str">
        <f t="shared" si="17"/>
        <v xml:space="preserve">STATE: ; PDY: For New ASHAs- Induction training (6 days), HBNC training (9 days)-Total 15 days- PDY- DA for ASHA- 8 ASHAs*Rs.150/ASHA*15 days= Rs. 18000;  DA for Resource person- Rs.500/RP*3 RP/training*15days- Rs.22,500; SA-Rs.100*1*15days- Rs.1,500; Incidental expenses- RS.100*8ASHA*2 training= Rs.1600; Refreshment- Rs.200*8ASHA*15days= Rs.24000- TOTAL Rs. 67,600                                                ; KKL: For New ASHAs- Induction training (6 days), HBNC training (9 days)-Total 15 days- PDY- DA for ASHA- 3 ASHAs*Rs.150/ASHA*15 days= Rs. 6750;  DA for Resource person- Rs.500/RP*2 RP/training*15days- Rs.15,000; SA-Rs.100*1*15days- Rs.1,500; Incidental expenses- RS.100*3ASHA*2 training= Rs.600; Refreshment- Rs.200*3ASHA*15days= Rs.9000- TOTAL Rs. 32,850                                                ; MHE: For New ASHAs- Induction training (6 days), HBNC training (9 days)-Total 15 days- PDY- DA for ASHA- 2 ASHAs*Rs.150/ASHA*15 days= Rs. 4500;  DA for Resource person- Rs.500/RP*2 RP/training*15days- Rs.15,000; SA-Rs.100*1*15days- Rs.1,500; Incidental expenses- RS.100*2ASHA*2 training= Rs.400; Refreshment- Rs.200*2ASHA*15days= Rs.6000- TOTAL Rs.   27,400                                             ; YNM: For New ASHAs- Induction training (6 days), HBNC training (9 days)-Total 15 days- PDY- DA for ASHA- 6 ASHAs*Rs.150/ASHA*15 days= Rs. 13,500;  DA for Resource person- Rs.500/RP*2 RP/training*15days- Rs.15,000; SA-Rs.100*1*15days- Rs.1,500; Incidental expenses- RS.100*6ASHA*2 training= Rs.1200; Refreshment- Rs.200*6ASHA*15days= Rs.18000- TOTAL Rs. 49,200                                                </v>
      </c>
      <c r="P58" s="1996"/>
      <c r="Q58" s="2694"/>
      <c r="T58" s="2724">
        <f t="shared" si="4"/>
        <v>9318.4210526315783</v>
      </c>
      <c r="U58" s="2724">
        <f t="shared" si="5"/>
        <v>19</v>
      </c>
      <c r="V58" s="2724">
        <f t="shared" si="6"/>
        <v>177050</v>
      </c>
      <c r="W58" s="2725" t="str">
        <f t="shared" si="7"/>
        <v xml:space="preserve">STATE: ; PDY: For New ASHAs- Induction training (6 days), HBNC training (9 days)-Total 15 days- PDY- DA for ASHA- 8 ASHAs*Rs.150/ASHA*15 days= Rs. 18000;  DA for Resource person- Rs.500/RP*3 RP/training*15days- Rs.22,500; SA-Rs.100*1*15days- Rs.1,500; Incidental expenses- RS.100*8ASHA*2 training= Rs.1600; Refreshment- Rs.200*8ASHA*15days= Rs.24000- TOTAL Rs. 67,600                                                ; KKL: For New ASHAs- Induction training (6 days), HBNC training (9 days)-Total 15 days- PDY- DA for ASHA- 3 ASHAs*Rs.150/ASHA*15 days= Rs. 6750;  DA for Resource person- Rs.500/RP*2 RP/training*15days- Rs.15,000; SA-Rs.100*1*15days- Rs.1,500; Incidental expenses- RS.100*3ASHA*2 training= Rs.600; Refreshment- Rs.200*3ASHA*15days= Rs.9000- TOTAL Rs. 32,850                                                ; MHE: For New ASHAs- Induction training (6 days), HBNC training (9 days)-Total 15 days- PDY- DA for ASHA- 2 ASHAs*Rs.150/ASHA*15 days= Rs. 4500;  DA for Resource person- Rs.500/RP*2 RP/training*15days- Rs.15,000; SA-Rs.100*1*15days- Rs.1,500; Incidental expenses- RS.100*2ASHA*2 training= Rs.400; Refreshment- Rs.200*2ASHA*15days= Rs.6000- TOTAL Rs.   27,400                                             ; YNM: For New ASHAs- Induction training (6 days), HBNC training (9 days)-Total 15 days- PDY- DA for ASHA- 6 ASHAs*Rs.150/ASHA*15 days= Rs. 13,500;  DA for Resource person- Rs.500/RP*2 RP/training*15days- Rs.15,000; SA-Rs.100*1*15days- Rs.1,500; Incidental expenses- RS.100*6ASHA*2 training= Rs.1200; Refreshment- Rs.200*6ASHA*15days= Rs.18000- TOTAL Rs. 49,200                                                </v>
      </c>
      <c r="X58" s="2962"/>
      <c r="Y58" s="2962"/>
      <c r="Z58" s="2962">
        <v>0</v>
      </c>
      <c r="AA58" s="2961"/>
      <c r="AB58" s="2961">
        <v>8450</v>
      </c>
      <c r="AC58" s="2961">
        <v>8</v>
      </c>
      <c r="AD58" s="1876">
        <f t="shared" si="9"/>
        <v>67600</v>
      </c>
      <c r="AE58" s="4036" t="s">
        <v>6673</v>
      </c>
      <c r="AF58" s="2961">
        <v>10950</v>
      </c>
      <c r="AG58" s="2961">
        <v>3</v>
      </c>
      <c r="AH58" s="1876">
        <f t="shared" si="10"/>
        <v>32850</v>
      </c>
      <c r="AI58" s="4036" t="s">
        <v>6674</v>
      </c>
      <c r="AJ58" s="2961">
        <v>13700</v>
      </c>
      <c r="AK58" s="2961">
        <v>2</v>
      </c>
      <c r="AL58" s="1876">
        <f t="shared" si="11"/>
        <v>27400</v>
      </c>
      <c r="AM58" s="4036" t="s">
        <v>6675</v>
      </c>
      <c r="AN58" s="2961">
        <v>8200</v>
      </c>
      <c r="AO58" s="2961">
        <v>6</v>
      </c>
      <c r="AP58" s="1876">
        <f t="shared" si="12"/>
        <v>49200</v>
      </c>
      <c r="AQ58" s="4036" t="s">
        <v>6676</v>
      </c>
      <c r="AR58" s="2724">
        <f t="shared" si="13"/>
        <v>177050</v>
      </c>
      <c r="AS58" s="2724">
        <f t="shared" si="14"/>
        <v>19</v>
      </c>
      <c r="AT58" s="2724">
        <f t="shared" si="15"/>
        <v>9318.4210526315783</v>
      </c>
      <c r="AU58" s="2725" t="str">
        <f t="shared" si="16"/>
        <v xml:space="preserve">STATE: ; PDY: For New ASHAs- Induction training (6 days), HBNC training (9 days)-Total 15 days- PDY- DA for ASHA- 8 ASHAs*Rs.150/ASHA*15 days= Rs. 18000;  DA for Resource person- Rs.500/RP*3 RP/training*15days- Rs.22,500; SA-Rs.100*1*15days- Rs.1,500; Incidental expenses- RS.100*8ASHA*2 training= Rs.1600; Refreshment- Rs.200*8ASHA*15days= Rs.24000- TOTAL Rs. 67,600                                                ; KKL: For New ASHAs- Induction training (6 days), HBNC training (9 days)-Total 15 days- PDY- DA for ASHA- 3 ASHAs*Rs.150/ASHA*15 days= Rs. 6750;  DA for Resource person- Rs.500/RP*2 RP/training*15days- Rs.15,000; SA-Rs.100*1*15days- Rs.1,500; Incidental expenses- RS.100*3ASHA*2 training= Rs.600; Refreshment- Rs.200*3ASHA*15days= Rs.9000- TOTAL Rs. 32,850                                                ; MHE: For New ASHAs- Induction training (6 days), HBNC training (9 days)-Total 15 days- PDY- DA for ASHA- 2 ASHAs*Rs.150/ASHA*15 days= Rs. 4500;  DA for Resource person- Rs.500/RP*2 RP/training*15days- Rs.15,000; SA-Rs.100*1*15days- Rs.1,500; Incidental expenses- RS.100*2ASHA*2 training= Rs.400; Refreshment- Rs.200*2ASHA*15days= Rs.6000- TOTAL Rs.   27,400                                             ; YNM: For New ASHAs- Induction training (6 days), HBNC training (9 days)-Total 15 days- PDY- DA for ASHA- 6 ASHAs*Rs.150/ASHA*15 days= Rs. 13,500;  DA for Resource person- Rs.500/RP*2 RP/training*15days- Rs.15,000; SA-Rs.100*1*15days- Rs.1,500; Incidental expenses- RS.100*6ASHA*2 training= Rs.1200; Refreshment- Rs.200*6ASHA*15days= Rs.18000- TOTAL Rs. 49,200                                                </v>
      </c>
      <c r="AV58" s="2509" t="s">
        <v>7482</v>
      </c>
      <c r="AW58" s="5031" t="s">
        <v>8139</v>
      </c>
    </row>
    <row r="59" spans="1:49" s="3549" customFormat="1" ht="409.5">
      <c r="A59" s="3569" t="s">
        <v>4765</v>
      </c>
      <c r="B59" s="3569"/>
      <c r="C59" s="3569" t="s">
        <v>3309</v>
      </c>
      <c r="D59" s="3108" t="s">
        <v>5325</v>
      </c>
      <c r="E59" s="3570"/>
      <c r="F59" s="3570"/>
      <c r="G59" s="3570"/>
      <c r="H59" s="3570"/>
      <c r="I59" s="3570"/>
      <c r="J59" s="3570"/>
      <c r="K59" s="3560">
        <f t="shared" si="1"/>
        <v>1889.605633802817</v>
      </c>
      <c r="L59" s="3561">
        <f>K59/100000</f>
        <v>1.8896056338028169E-2</v>
      </c>
      <c r="M59" s="3560">
        <f t="shared" si="2"/>
        <v>355</v>
      </c>
      <c r="N59" s="2703">
        <f>L59*M59</f>
        <v>6.7081</v>
      </c>
      <c r="O59" s="3571" t="str">
        <f t="shared" si="17"/>
        <v>STATE: State level training for ASHA ToTs- HBYC training (4 days)- DA for ToTs- 14 ToTs*Rs.300*4 days= Rs.16,800;   TA for ASHA ToTs- Rs.5000*6= Rs.30,000; SA- Rs.100*4Days= Rs.400; Incidental expenses- RS.100*14 ToTs= Rs.1,400; Refreshment- Rs.200*4 days*14ToTs= Rs.11,200; Accommodation for RP from Newdelhi (approx)- Rs. 35,000 (TOTAL- Rs. 94,800); PDY: HBYC training(4 days)- DA for ASHA- 246 ASHAs*Rs.150/ASHA*4 days= Rs.1,47,600;  DA for Resource person- Rs.500/RP*3 RP/batch*8 batch*4 days- Rs.48000; SA-Rs.100*1*8 batch*4days- Rs.3200; Incidental expenses- RS.100*246ASHA= Rs.24,600; Refreshment- Rs.200*246ASHA*4 days= Rs.1,96,800 (Total- Rs. 4,20,200); KKL: HBYC training(4 days)- DA for ASHA- 40 ASHAs*Rs.100/ASHA*4 days= Rs.24,000;  DA for Resource person- Rs.500/RP*2 RP*4 days- Rs.4000; SA-Rs.100*1*4days- Rs.400; Incidental expenses- RS.100*40ASHA= Rs.4000; Refreshment- Rs.200*40ASHA*4 days= Rs.32000 - Total- Rs. 64,400; MHE: HBYC training(4 days)- MHE- DA for ASHA- 17ASHAs*Rs.150/ASHA*4 days= Rs.10200;  DA for Resource person- Rs.500*2*4 days- Rs.4000; SA-Rs.100*1*4days- Rs.400; Incidental expenses- RS.100*17ASHA= Rs.1700; Refreshment- Rs.200*17ASHA*4 days= Rs.13600 -Total- Rs. 29,900; YNM: HBYC training(4 days)- YNM- DA for ASHA- 38ASHAs*Rs.150/ASHA*4 days= Rs.22800;  DA for Resource person- Rs.500*2 RP*4 days- Rs.4000; SA-Rs.100*1*4days- Rs.400; Incidental expenses- RS.100*38ASHA= Rs.3800; Refreshment- Rs.200*38ASHA*4 days= Rs.30400- Total- Rs. 61,400</v>
      </c>
      <c r="P59" s="3570"/>
      <c r="Q59" s="2707"/>
      <c r="R59" s="3572"/>
      <c r="S59" s="3572"/>
      <c r="T59" s="3573">
        <f t="shared" si="4"/>
        <v>1889.605633802817</v>
      </c>
      <c r="U59" s="3573">
        <f t="shared" si="5"/>
        <v>355</v>
      </c>
      <c r="V59" s="3573">
        <f t="shared" si="6"/>
        <v>670810</v>
      </c>
      <c r="W59" s="3574" t="str">
        <f>"STATE: "&amp;AA59&amp;"; PDY: "&amp;AE59&amp;"; KKL: "&amp;AI59&amp;"; MHE: "&amp;AM59&amp;"; YNM: "&amp;AQ59</f>
        <v>STATE: State level training for ASHA ToTs- HBYC training (4 days)- DA for ToTs- 14 ToTs*Rs.300*4 days= Rs.16,800;   TA for ASHA ToTs- Rs.5000*6= Rs.30,000; SA- Rs.100*4Days= Rs.400; Incidental expenses- RS.100*14 ToTs= Rs.1,400; Refreshment- Rs.200*4 days*14ToTs= Rs.11,200; Accommodation for RP from Newdelhi (approx)- Rs. 35,000 (TOTAL- Rs. 94,800); PDY: HBYC training(4 days)- DA for ASHA- 246 ASHAs*Rs.150/ASHA*4 days= Rs.1,47,600;  DA for Resource person- Rs.500/RP*3 RP/batch*8 batch*4 days- Rs.48000; SA-Rs.100*1*8 batch*4days- Rs.3200; Incidental expenses- RS.100*246ASHA= Rs.24,600; Refreshment- Rs.200*246ASHA*4 days= Rs.1,96,800 (Total- Rs. 4,20,200); KKL: HBYC training(4 days)- DA for ASHA- 40 ASHAs*Rs.100/ASHA*4 days= Rs.24,000;  DA for Resource person- Rs.500/RP*2 RP*4 days- Rs.4000; SA-Rs.100*1*4days- Rs.400; Incidental expenses- RS.100*40ASHA= Rs.4000; Refreshment- Rs.200*40ASHA*4 days= Rs.32000 - Total- Rs. 64,400; MHE: HBYC training(4 days)- MHE- DA for ASHA- 17ASHAs*Rs.150/ASHA*4 days= Rs.10200;  DA for Resource person- Rs.500*2*4 days- Rs.4000; SA-Rs.100*1*4days- Rs.400; Incidental expenses- RS.100*17ASHA= Rs.1700; Refreshment- Rs.200*17ASHA*4 days= Rs.13600 -Total- Rs. 29,900; YNM: HBYC training(4 days)- YNM- DA for ASHA- 38ASHAs*Rs.150/ASHA*4 days= Rs.22800;  DA for Resource person- Rs.500*2 RP*4 days- Rs.4000; SA-Rs.100*1*4days- Rs.400; Incidental expenses- RS.100*38ASHA= Rs.3800; Refreshment- Rs.200*38ASHA*4 days= Rs.30400- Total- Rs. 61,400</v>
      </c>
      <c r="X59" s="2962">
        <v>6772</v>
      </c>
      <c r="Y59" s="2962">
        <v>14</v>
      </c>
      <c r="Z59" s="1876">
        <f>X59*Y59</f>
        <v>94808</v>
      </c>
      <c r="AA59" s="4036" t="s">
        <v>6677</v>
      </c>
      <c r="AB59" s="2961">
        <v>1708.5</v>
      </c>
      <c r="AC59" s="2961">
        <v>246</v>
      </c>
      <c r="AD59" s="1876">
        <f t="shared" si="9"/>
        <v>420291</v>
      </c>
      <c r="AE59" s="4036" t="s">
        <v>6681</v>
      </c>
      <c r="AF59" s="2961">
        <v>1610</v>
      </c>
      <c r="AG59" s="2961">
        <v>40</v>
      </c>
      <c r="AH59" s="1876">
        <f t="shared" si="10"/>
        <v>64400</v>
      </c>
      <c r="AI59" s="2961" t="s">
        <v>6680</v>
      </c>
      <c r="AJ59" s="2961">
        <v>1759</v>
      </c>
      <c r="AK59" s="2961">
        <v>17</v>
      </c>
      <c r="AL59" s="1876">
        <f t="shared" si="11"/>
        <v>29903</v>
      </c>
      <c r="AM59" s="2961" t="s">
        <v>6679</v>
      </c>
      <c r="AN59" s="2961">
        <v>1616</v>
      </c>
      <c r="AO59" s="2961">
        <v>38</v>
      </c>
      <c r="AP59" s="1876">
        <f t="shared" si="12"/>
        <v>61408</v>
      </c>
      <c r="AQ59" s="2961" t="s">
        <v>6678</v>
      </c>
      <c r="AR59" s="3573">
        <f>Z59+AD59+AH59+AL59+AP59</f>
        <v>670810</v>
      </c>
      <c r="AS59" s="3573">
        <f t="shared" si="14"/>
        <v>355</v>
      </c>
      <c r="AT59" s="3573">
        <f t="shared" si="15"/>
        <v>1889.605633802817</v>
      </c>
      <c r="AU59" s="3574" t="str">
        <f>"STATE: "&amp;AA59&amp;"; PDY: "&amp;AE59&amp;"; KKL: "&amp;AI59&amp;"; MHE: "&amp;AM59&amp;"; YNM: "&amp;AQ59</f>
        <v>STATE: State level training for ASHA ToTs- HBYC training (4 days)- DA for ToTs- 14 ToTs*Rs.300*4 days= Rs.16,800;   TA for ASHA ToTs- Rs.5000*6= Rs.30,000; SA- Rs.100*4Days= Rs.400; Incidental expenses- RS.100*14 ToTs= Rs.1,400; Refreshment- Rs.200*4 days*14ToTs= Rs.11,200; Accommodation for RP from Newdelhi (approx)- Rs. 35,000 (TOTAL- Rs. 94,800); PDY: HBYC training(4 days)- DA for ASHA- 246 ASHAs*Rs.150/ASHA*4 days= Rs.1,47,600;  DA for Resource person- Rs.500/RP*3 RP/batch*8 batch*4 days- Rs.48000; SA-Rs.100*1*8 batch*4days- Rs.3200; Incidental expenses- RS.100*246ASHA= Rs.24,600; Refreshment- Rs.200*246ASHA*4 days= Rs.1,96,800 (Total- Rs. 4,20,200); KKL: HBYC training(4 days)- DA for ASHA- 40 ASHAs*Rs.100/ASHA*4 days= Rs.24,000;  DA for Resource person- Rs.500/RP*2 RP*4 days- Rs.4000; SA-Rs.100*1*4days- Rs.400; Incidental expenses- RS.100*40ASHA= Rs.4000; Refreshment- Rs.200*40ASHA*4 days= Rs.32000 - Total- Rs. 64,400; MHE: HBYC training(4 days)- MHE- DA for ASHA- 17ASHAs*Rs.150/ASHA*4 days= Rs.10200;  DA for Resource person- Rs.500*2*4 days- Rs.4000; SA-Rs.100*1*4days- Rs.400; Incidental expenses- RS.100*17ASHA= Rs.1700; Refreshment- Rs.200*17ASHA*4 days= Rs.13600 -Total- Rs. 29,900; YNM: HBYC training(4 days)- YNM- DA for ASHA- 38ASHAs*Rs.150/ASHA*4 days= Rs.22800;  DA for Resource person- Rs.500*2 RP*4 days- Rs.4000; SA-Rs.100*1*4days- Rs.400; Incidental expenses- RS.100*38ASHA= Rs.3800; Refreshment- Rs.200*38ASHA*4 days= Rs.30400- Total- Rs. 61,400</v>
      </c>
      <c r="AV59" s="2509" t="s">
        <v>7638</v>
      </c>
      <c r="AW59" s="5031" t="s">
        <v>8139</v>
      </c>
    </row>
    <row r="60" spans="1:49" s="2664" customFormat="1" ht="15.75">
      <c r="A60" s="2698" t="s">
        <v>3142</v>
      </c>
      <c r="B60" s="2698"/>
      <c r="C60" s="2698" t="s">
        <v>4818</v>
      </c>
      <c r="D60" s="2698"/>
      <c r="E60" s="2699"/>
      <c r="F60" s="2699"/>
      <c r="G60" s="2699"/>
      <c r="H60" s="2699"/>
      <c r="I60" s="2699"/>
      <c r="J60" s="2699"/>
      <c r="K60" s="1948">
        <f t="shared" si="1"/>
        <v>0</v>
      </c>
      <c r="L60" s="2698"/>
      <c r="M60" s="1948">
        <f t="shared" si="2"/>
        <v>0</v>
      </c>
      <c r="N60" s="2700">
        <f>SUM(N61:N63)</f>
        <v>3.41</v>
      </c>
      <c r="O60" s="2686">
        <f t="shared" si="17"/>
        <v>0</v>
      </c>
      <c r="P60" s="2699"/>
      <c r="Q60" s="2700">
        <f>SUM(Q61:Q63)</f>
        <v>0</v>
      </c>
      <c r="T60" s="2724">
        <f t="shared" si="4"/>
        <v>0</v>
      </c>
      <c r="U60" s="2724">
        <f t="shared" si="5"/>
        <v>0</v>
      </c>
      <c r="V60" s="2700">
        <f>SUM(V61:V63)</f>
        <v>341000</v>
      </c>
      <c r="W60" s="2725"/>
      <c r="X60" s="2724"/>
      <c r="Y60" s="2724"/>
      <c r="Z60" s="2700">
        <f>SUM(Z61:Z63)</f>
        <v>0</v>
      </c>
      <c r="AA60" s="3573"/>
      <c r="AB60" s="3573"/>
      <c r="AC60" s="3573"/>
      <c r="AD60" s="2702">
        <f>SUM(AD61:AD63)</f>
        <v>246000</v>
      </c>
      <c r="AE60" s="3573"/>
      <c r="AF60" s="2724"/>
      <c r="AG60" s="2724"/>
      <c r="AH60" s="2700">
        <f>SUM(AH61:AH63)</f>
        <v>40000</v>
      </c>
      <c r="AI60" s="2724"/>
      <c r="AJ60" s="2724"/>
      <c r="AK60" s="2724"/>
      <c r="AL60" s="2700">
        <f>SUM(AL61:AL63)</f>
        <v>17000</v>
      </c>
      <c r="AM60" s="2724"/>
      <c r="AN60" s="2724"/>
      <c r="AO60" s="2724"/>
      <c r="AP60" s="2700">
        <f>SUM(AP61:AP63)</f>
        <v>38000</v>
      </c>
      <c r="AQ60" s="2724"/>
      <c r="AR60" s="2700">
        <f>SUM(AR61:AR63)</f>
        <v>341000</v>
      </c>
      <c r="AS60" s="2724"/>
      <c r="AT60" s="2724"/>
      <c r="AU60" s="2725"/>
      <c r="AV60" s="2590"/>
      <c r="AW60" s="2590"/>
    </row>
    <row r="61" spans="1:49" s="2664" customFormat="1" ht="227.25" customHeight="1">
      <c r="A61" s="2704" t="s">
        <v>3143</v>
      </c>
      <c r="B61" s="2075" t="s">
        <v>2953</v>
      </c>
      <c r="C61" s="2075" t="s">
        <v>4819</v>
      </c>
      <c r="D61" s="2240" t="s">
        <v>5325</v>
      </c>
      <c r="E61" s="2705"/>
      <c r="F61" s="2705"/>
      <c r="G61" s="2705">
        <v>2.2799824000000002</v>
      </c>
      <c r="H61" s="2705"/>
      <c r="I61" s="2705"/>
      <c r="J61" s="2705"/>
      <c r="K61" s="1948">
        <f t="shared" si="1"/>
        <v>1000</v>
      </c>
      <c r="L61" s="2591">
        <f>K61/100000</f>
        <v>0.01</v>
      </c>
      <c r="M61" s="1948">
        <f t="shared" si="2"/>
        <v>341</v>
      </c>
      <c r="N61" s="2685">
        <f>L61*M61</f>
        <v>3.41</v>
      </c>
      <c r="O61" s="2686" t="str">
        <f t="shared" si="17"/>
        <v>STATE: ; PDY: Uniform- Rs.600, Other provisions-Rs.400 (ID cards, Badge, Torch, Umbrella / Rain coat)=Rs.1000*246 ASHAs= Rs.2,46,000; KKL: Uniform- Rs.600, Other provisions-Rs.400 (ID cards, Badge, Torch, Umbrella / Rain coat)=Rs.1000*40 ASHAs= Rs.40,000; MHE: Uniform- Rs.600, Other provisions-Rs.400 (ID cards, Badge, Torch, Umbrella / Rain coat)=Rs.1000*17 ASHAs= Rs.17,000; YNM: Uniform- Rs.600, Other provisions-Rs.400 (ID cards, Badge, Torch, Umbrella / Rain coat)=Rs.1000*38ASHAs= Rs.38,000</v>
      </c>
      <c r="P61" s="2706"/>
      <c r="Q61" s="2689"/>
      <c r="T61" s="2724">
        <f t="shared" si="4"/>
        <v>1000</v>
      </c>
      <c r="U61" s="2724">
        <f t="shared" si="5"/>
        <v>341</v>
      </c>
      <c r="V61" s="2724">
        <f t="shared" si="6"/>
        <v>341000</v>
      </c>
      <c r="W61" s="2725" t="str">
        <f t="shared" si="7"/>
        <v>STATE: ; PDY: Uniform- Rs.600, Other provisions-Rs.400 (ID cards, Badge, Torch, Umbrella / Rain coat)=Rs.1000*246 ASHAs= Rs.2,46,000; KKL: Uniform- Rs.600, Other provisions-Rs.400 (ID cards, Badge, Torch, Umbrella / Rain coat)=Rs.1000*40 ASHAs= Rs.40,000; MHE: Uniform- Rs.600, Other provisions-Rs.400 (ID cards, Badge, Torch, Umbrella / Rain coat)=Rs.1000*17 ASHAs= Rs.17,000; YNM: Uniform- Rs.600, Other provisions-Rs.400 (ID cards, Badge, Torch, Umbrella / Rain coat)=Rs.1000*38ASHAs= Rs.38,000</v>
      </c>
      <c r="X61" s="2689"/>
      <c r="Y61" s="2689"/>
      <c r="Z61" s="2689">
        <f>X61*Y61</f>
        <v>0</v>
      </c>
      <c r="AA61" s="2707"/>
      <c r="AB61" s="1876">
        <v>1000</v>
      </c>
      <c r="AC61" s="1876">
        <v>246</v>
      </c>
      <c r="AD61" s="1876">
        <f>AB61*AC61</f>
        <v>246000</v>
      </c>
      <c r="AE61" s="4035" t="s">
        <v>6682</v>
      </c>
      <c r="AF61" s="2242">
        <v>1000</v>
      </c>
      <c r="AG61" s="2242">
        <v>40</v>
      </c>
      <c r="AH61" s="2242">
        <f>AF61*AG61</f>
        <v>40000</v>
      </c>
      <c r="AI61" s="4035" t="s">
        <v>6683</v>
      </c>
      <c r="AJ61" s="2242">
        <v>1000</v>
      </c>
      <c r="AK61" s="2242">
        <v>17</v>
      </c>
      <c r="AL61" s="2242">
        <f>AJ61*AK61</f>
        <v>17000</v>
      </c>
      <c r="AM61" s="4035" t="s">
        <v>6684</v>
      </c>
      <c r="AN61" s="2242">
        <v>1000</v>
      </c>
      <c r="AO61" s="2242">
        <v>38</v>
      </c>
      <c r="AP61" s="2242">
        <f>AN61*AO61</f>
        <v>38000</v>
      </c>
      <c r="AQ61" s="4035" t="s">
        <v>6685</v>
      </c>
      <c r="AR61" s="2724">
        <f t="shared" si="13"/>
        <v>341000</v>
      </c>
      <c r="AS61" s="2724">
        <f t="shared" si="14"/>
        <v>341</v>
      </c>
      <c r="AT61" s="2724">
        <f t="shared" si="15"/>
        <v>1000</v>
      </c>
      <c r="AU61" s="2725" t="str">
        <f t="shared" si="16"/>
        <v>STATE: ; PDY: Uniform- Rs.600, Other provisions-Rs.400 (ID cards, Badge, Torch, Umbrella / Rain coat)=Rs.1000*246 ASHAs= Rs.2,46,000; KKL: Uniform- Rs.600, Other provisions-Rs.400 (ID cards, Badge, Torch, Umbrella / Rain coat)=Rs.1000*40 ASHAs= Rs.40,000; MHE: Uniform- Rs.600, Other provisions-Rs.400 (ID cards, Badge, Torch, Umbrella / Rain coat)=Rs.1000*17 ASHAs= Rs.17,000; YNM: Uniform- Rs.600, Other provisions-Rs.400 (ID cards, Badge, Torch, Umbrella / Rain coat)=Rs.1000*38ASHAs= Rs.38,000</v>
      </c>
      <c r="AV61" s="2590" t="s">
        <v>7639</v>
      </c>
      <c r="AW61" s="5031" t="s">
        <v>8140</v>
      </c>
    </row>
    <row r="62" spans="1:49" s="2664" customFormat="1" ht="31.5">
      <c r="A62" s="2704" t="s">
        <v>5279</v>
      </c>
      <c r="B62" s="2075"/>
      <c r="C62" s="2075" t="s">
        <v>367</v>
      </c>
      <c r="D62" s="2240" t="s">
        <v>5325</v>
      </c>
      <c r="E62" s="2705"/>
      <c r="F62" s="2705"/>
      <c r="G62" s="2705"/>
      <c r="H62" s="2705"/>
      <c r="I62" s="2705"/>
      <c r="J62" s="2705"/>
      <c r="K62" s="1948">
        <f t="shared" si="1"/>
        <v>0</v>
      </c>
      <c r="L62" s="2591">
        <f>K62/100000</f>
        <v>0</v>
      </c>
      <c r="M62" s="1948">
        <f t="shared" si="2"/>
        <v>0</v>
      </c>
      <c r="N62" s="2685">
        <f>L62*M62</f>
        <v>0</v>
      </c>
      <c r="O62" s="2686" t="str">
        <f t="shared" si="17"/>
        <v xml:space="preserve">STATE: ; PDY: ; KKL: ; MHE: ; YNM: </v>
      </c>
      <c r="P62" s="2706"/>
      <c r="Q62" s="2689"/>
      <c r="T62" s="2724">
        <f t="shared" si="4"/>
        <v>0</v>
      </c>
      <c r="U62" s="2724">
        <f t="shared" si="5"/>
        <v>0</v>
      </c>
      <c r="V62" s="2724">
        <f t="shared" si="6"/>
        <v>0</v>
      </c>
      <c r="W62" s="2725" t="str">
        <f t="shared" si="7"/>
        <v xml:space="preserve">STATE: ; PDY: ; KKL: ; MHE: ; YNM: </v>
      </c>
      <c r="X62" s="2724"/>
      <c r="Y62" s="2724"/>
      <c r="Z62" s="2724">
        <f t="shared" si="8"/>
        <v>0</v>
      </c>
      <c r="AA62" s="2724"/>
      <c r="AB62" s="2724"/>
      <c r="AC62" s="2724"/>
      <c r="AD62" s="2724">
        <f t="shared" si="9"/>
        <v>0</v>
      </c>
      <c r="AE62" s="2724"/>
      <c r="AF62" s="2724"/>
      <c r="AG62" s="2724"/>
      <c r="AH62" s="2724">
        <f t="shared" si="10"/>
        <v>0</v>
      </c>
      <c r="AI62" s="2724"/>
      <c r="AJ62" s="2724"/>
      <c r="AK62" s="2724"/>
      <c r="AL62" s="2724">
        <f t="shared" si="11"/>
        <v>0</v>
      </c>
      <c r="AM62" s="2724"/>
      <c r="AN62" s="2724"/>
      <c r="AO62" s="2724"/>
      <c r="AP62" s="2724">
        <f t="shared" si="12"/>
        <v>0</v>
      </c>
      <c r="AQ62" s="2724"/>
      <c r="AR62" s="2724">
        <f t="shared" si="13"/>
        <v>0</v>
      </c>
      <c r="AS62" s="2724">
        <f t="shared" si="14"/>
        <v>0</v>
      </c>
      <c r="AT62" s="2724">
        <f t="shared" si="15"/>
        <v>0</v>
      </c>
      <c r="AU62" s="2725" t="str">
        <f t="shared" si="16"/>
        <v xml:space="preserve">STATE: ; PDY: ; KKL: ; MHE: ; YNM: </v>
      </c>
      <c r="AV62" s="2590" t="s">
        <v>7639</v>
      </c>
      <c r="AW62" s="2590"/>
    </row>
    <row r="63" spans="1:49" s="2664" customFormat="1" ht="31.5">
      <c r="A63" s="2704" t="s">
        <v>5280</v>
      </c>
      <c r="B63" s="2075"/>
      <c r="C63" s="2075" t="s">
        <v>4499</v>
      </c>
      <c r="D63" s="2240" t="s">
        <v>5325</v>
      </c>
      <c r="E63" s="2705"/>
      <c r="F63" s="2705"/>
      <c r="G63" s="2705"/>
      <c r="H63" s="2705"/>
      <c r="I63" s="2705"/>
      <c r="J63" s="2705"/>
      <c r="K63" s="1948">
        <f t="shared" si="1"/>
        <v>0</v>
      </c>
      <c r="L63" s="2591">
        <f>K63/100000</f>
        <v>0</v>
      </c>
      <c r="M63" s="1948">
        <f t="shared" si="2"/>
        <v>0</v>
      </c>
      <c r="N63" s="2685">
        <f>L63*M63</f>
        <v>0</v>
      </c>
      <c r="O63" s="2686" t="str">
        <f t="shared" si="17"/>
        <v xml:space="preserve">STATE: ; PDY: ; KKL: ; MHE: ; YNM: </v>
      </c>
      <c r="P63" s="2706"/>
      <c r="Q63" s="2689"/>
      <c r="T63" s="2724">
        <f t="shared" si="4"/>
        <v>0</v>
      </c>
      <c r="U63" s="2724">
        <f t="shared" si="5"/>
        <v>0</v>
      </c>
      <c r="V63" s="2724">
        <f t="shared" si="6"/>
        <v>0</v>
      </c>
      <c r="W63" s="2725" t="str">
        <f t="shared" si="7"/>
        <v xml:space="preserve">STATE: ; PDY: ; KKL: ; MHE: ; YNM: </v>
      </c>
      <c r="X63" s="2724"/>
      <c r="Y63" s="2724"/>
      <c r="Z63" s="2724">
        <f t="shared" si="8"/>
        <v>0</v>
      </c>
      <c r="AA63" s="2724"/>
      <c r="AB63" s="2724"/>
      <c r="AC63" s="2724"/>
      <c r="AD63" s="2724">
        <f t="shared" si="9"/>
        <v>0</v>
      </c>
      <c r="AE63" s="2724"/>
      <c r="AF63" s="2724"/>
      <c r="AG63" s="2724"/>
      <c r="AH63" s="2724">
        <f t="shared" si="10"/>
        <v>0</v>
      </c>
      <c r="AI63" s="2724"/>
      <c r="AJ63" s="2724"/>
      <c r="AK63" s="2724"/>
      <c r="AL63" s="2724">
        <f t="shared" si="11"/>
        <v>0</v>
      </c>
      <c r="AM63" s="2724"/>
      <c r="AN63" s="2724"/>
      <c r="AO63" s="2724"/>
      <c r="AP63" s="2724">
        <f t="shared" si="12"/>
        <v>0</v>
      </c>
      <c r="AQ63" s="2724"/>
      <c r="AR63" s="2724">
        <f t="shared" si="13"/>
        <v>0</v>
      </c>
      <c r="AS63" s="2724">
        <f t="shared" si="14"/>
        <v>0</v>
      </c>
      <c r="AT63" s="2724">
        <f t="shared" si="15"/>
        <v>0</v>
      </c>
      <c r="AU63" s="2725" t="str">
        <f t="shared" si="16"/>
        <v xml:space="preserve">STATE: ; PDY: ; KKL: ; MHE: ; YNM: </v>
      </c>
      <c r="AV63" s="2590"/>
      <c r="AW63" s="2590"/>
    </row>
    <row r="64" spans="1:49" s="2664" customFormat="1" ht="15.75">
      <c r="A64" s="2682" t="s">
        <v>3144</v>
      </c>
      <c r="B64" s="2682"/>
      <c r="C64" s="2682" t="s">
        <v>12</v>
      </c>
      <c r="D64" s="2682"/>
      <c r="E64" s="2695"/>
      <c r="F64" s="2695"/>
      <c r="G64" s="2695"/>
      <c r="H64" s="2695"/>
      <c r="I64" s="2695"/>
      <c r="J64" s="2695"/>
      <c r="K64" s="1948">
        <f t="shared" si="1"/>
        <v>0</v>
      </c>
      <c r="L64" s="2682"/>
      <c r="M64" s="1948">
        <f t="shared" si="2"/>
        <v>0</v>
      </c>
      <c r="N64" s="2683">
        <f>N65</f>
        <v>1.08</v>
      </c>
      <c r="O64" s="2686">
        <f t="shared" si="17"/>
        <v>0</v>
      </c>
      <c r="P64" s="2695"/>
      <c r="Q64" s="2683">
        <f>Q65</f>
        <v>0</v>
      </c>
      <c r="T64" s="2724">
        <f t="shared" si="4"/>
        <v>0</v>
      </c>
      <c r="U64" s="2724">
        <f t="shared" si="5"/>
        <v>0</v>
      </c>
      <c r="V64" s="2683">
        <f>V65</f>
        <v>108000</v>
      </c>
      <c r="W64" s="2725"/>
      <c r="X64" s="2724"/>
      <c r="Y64" s="2724"/>
      <c r="Z64" s="2683">
        <f>Z65</f>
        <v>0</v>
      </c>
      <c r="AA64" s="2724"/>
      <c r="AB64" s="2724"/>
      <c r="AC64" s="2724"/>
      <c r="AD64" s="2683">
        <f>AD65</f>
        <v>108000</v>
      </c>
      <c r="AE64" s="2724"/>
      <c r="AF64" s="2724"/>
      <c r="AG64" s="2724"/>
      <c r="AH64" s="2683">
        <f>AH65</f>
        <v>0</v>
      </c>
      <c r="AI64" s="2724"/>
      <c r="AJ64" s="2724"/>
      <c r="AK64" s="2724"/>
      <c r="AL64" s="2683">
        <f>AL65</f>
        <v>0</v>
      </c>
      <c r="AM64" s="2724"/>
      <c r="AN64" s="2724"/>
      <c r="AO64" s="2724"/>
      <c r="AP64" s="2683">
        <f>AP65</f>
        <v>0</v>
      </c>
      <c r="AQ64" s="2724"/>
      <c r="AR64" s="2683">
        <f>AR65</f>
        <v>108000</v>
      </c>
      <c r="AS64" s="2724"/>
      <c r="AT64" s="2724"/>
      <c r="AU64" s="2725"/>
      <c r="AV64" s="2590"/>
      <c r="AW64" s="2590"/>
    </row>
    <row r="65" spans="1:49" s="2664" customFormat="1" ht="15.75">
      <c r="A65" s="2698" t="s">
        <v>3145</v>
      </c>
      <c r="B65" s="2698" t="s">
        <v>2954</v>
      </c>
      <c r="C65" s="2698" t="s">
        <v>2955</v>
      </c>
      <c r="D65" s="2698"/>
      <c r="E65" s="2699"/>
      <c r="F65" s="2699"/>
      <c r="G65" s="2699"/>
      <c r="H65" s="2699"/>
      <c r="I65" s="2699"/>
      <c r="J65" s="2699"/>
      <c r="K65" s="1948">
        <f t="shared" si="1"/>
        <v>0</v>
      </c>
      <c r="L65" s="2698"/>
      <c r="M65" s="1948">
        <f t="shared" si="2"/>
        <v>0</v>
      </c>
      <c r="N65" s="2700">
        <f>SUM(N66:N69)</f>
        <v>1.08</v>
      </c>
      <c r="O65" s="2686">
        <f t="shared" si="17"/>
        <v>0</v>
      </c>
      <c r="P65" s="2699"/>
      <c r="Q65" s="2700">
        <f>SUM(Q66:Q69)</f>
        <v>0</v>
      </c>
      <c r="T65" s="2724">
        <f t="shared" si="4"/>
        <v>0</v>
      </c>
      <c r="U65" s="2724">
        <f t="shared" si="5"/>
        <v>0</v>
      </c>
      <c r="V65" s="2700">
        <f>SUM(V66:V69)</f>
        <v>108000</v>
      </c>
      <c r="W65" s="2725"/>
      <c r="X65" s="2724"/>
      <c r="Y65" s="2724"/>
      <c r="Z65" s="2700">
        <f>SUM(Z66:Z69)</f>
        <v>0</v>
      </c>
      <c r="AA65" s="2724"/>
      <c r="AB65" s="2724"/>
      <c r="AC65" s="2724"/>
      <c r="AD65" s="2700">
        <f>SUM(AD66:AD69)</f>
        <v>108000</v>
      </c>
      <c r="AE65" s="2724"/>
      <c r="AF65" s="2724"/>
      <c r="AG65" s="2724"/>
      <c r="AH65" s="2700">
        <f>SUM(AH66:AH69)</f>
        <v>0</v>
      </c>
      <c r="AI65" s="2724"/>
      <c r="AJ65" s="2724"/>
      <c r="AK65" s="2724"/>
      <c r="AL65" s="2700">
        <f>SUM(AL66:AL69)</f>
        <v>0</v>
      </c>
      <c r="AM65" s="2724"/>
      <c r="AN65" s="2724"/>
      <c r="AO65" s="2724"/>
      <c r="AP65" s="2700">
        <f>SUM(AP66:AP69)</f>
        <v>0</v>
      </c>
      <c r="AQ65" s="2724"/>
      <c r="AR65" s="2700">
        <f>SUM(AR66:AR69)</f>
        <v>108000</v>
      </c>
      <c r="AS65" s="2724"/>
      <c r="AT65" s="2724"/>
      <c r="AU65" s="2725"/>
      <c r="AV65" s="2590"/>
      <c r="AW65" s="2590"/>
    </row>
    <row r="66" spans="1:49" s="2664" customFormat="1" ht="47.25">
      <c r="A66" s="2240" t="s">
        <v>3146</v>
      </c>
      <c r="B66" s="2240" t="s">
        <v>2956</v>
      </c>
      <c r="C66" s="2240" t="s">
        <v>2957</v>
      </c>
      <c r="D66" s="2240" t="s">
        <v>5325</v>
      </c>
      <c r="E66" s="2478"/>
      <c r="F66" s="2478"/>
      <c r="G66" s="2478">
        <v>1.08</v>
      </c>
      <c r="H66" s="2478"/>
      <c r="I66" s="2478"/>
      <c r="J66" s="2478"/>
      <c r="K66" s="1948">
        <f t="shared" si="1"/>
        <v>1000</v>
      </c>
      <c r="L66" s="2591">
        <f>K66/100000</f>
        <v>0.01</v>
      </c>
      <c r="M66" s="1948">
        <f t="shared" si="2"/>
        <v>108</v>
      </c>
      <c r="N66" s="2685">
        <f>L66*M66</f>
        <v>1.08</v>
      </c>
      <c r="O66" s="2686" t="str">
        <f t="shared" si="17"/>
        <v xml:space="preserve">STATE: ; PDY: Rs.1000*108 MAS = Rs.108000; KKL: ; MHE: ; YNM: </v>
      </c>
      <c r="P66" s="2478"/>
      <c r="Q66" s="2689"/>
      <c r="T66" s="2724">
        <f t="shared" si="4"/>
        <v>1000</v>
      </c>
      <c r="U66" s="2724">
        <f t="shared" si="5"/>
        <v>108</v>
      </c>
      <c r="V66" s="2724">
        <f t="shared" si="6"/>
        <v>108000</v>
      </c>
      <c r="W66" s="2725" t="str">
        <f t="shared" si="7"/>
        <v xml:space="preserve">STATE: ; PDY: Rs.1000*108 MAS = Rs.108000; KKL: ; MHE: ; YNM: </v>
      </c>
      <c r="X66" s="2689"/>
      <c r="Y66" s="2689"/>
      <c r="Z66" s="2689">
        <f>X66*Y66</f>
        <v>0</v>
      </c>
      <c r="AA66" s="2689"/>
      <c r="AB66" s="4038">
        <v>1000</v>
      </c>
      <c r="AC66" s="4038">
        <v>108</v>
      </c>
      <c r="AD66" s="2724">
        <f t="shared" ref="AD66" si="23">AB66*AC66</f>
        <v>108000</v>
      </c>
      <c r="AE66" s="4039" t="s">
        <v>6686</v>
      </c>
      <c r="AF66" s="2689"/>
      <c r="AG66" s="2689"/>
      <c r="AH66" s="2689">
        <f>AF66*AG66</f>
        <v>0</v>
      </c>
      <c r="AI66" s="2689"/>
      <c r="AJ66" s="2689"/>
      <c r="AK66" s="2689"/>
      <c r="AL66" s="2689">
        <f>AJ66*AK66</f>
        <v>0</v>
      </c>
      <c r="AM66" s="2689"/>
      <c r="AN66" s="2689"/>
      <c r="AO66" s="2689"/>
      <c r="AP66" s="2689">
        <f>AN66*AO66</f>
        <v>0</v>
      </c>
      <c r="AQ66" s="2689"/>
      <c r="AR66" s="2724">
        <f t="shared" si="13"/>
        <v>108000</v>
      </c>
      <c r="AS66" s="2724">
        <f t="shared" si="14"/>
        <v>108</v>
      </c>
      <c r="AT66" s="2724">
        <f t="shared" si="15"/>
        <v>1000</v>
      </c>
      <c r="AU66" s="2725" t="str">
        <f t="shared" si="16"/>
        <v xml:space="preserve">STATE: ; PDY: Rs.1000*108 MAS = Rs.108000; KKL: ; MHE: ; YNM: </v>
      </c>
      <c r="AV66" s="2590" t="s">
        <v>7640</v>
      </c>
      <c r="AW66" s="5031" t="s">
        <v>8137</v>
      </c>
    </row>
    <row r="67" spans="1:49" s="2664" customFormat="1" ht="47.25">
      <c r="A67" s="2240" t="s">
        <v>3147</v>
      </c>
      <c r="B67" s="2240" t="s">
        <v>2958</v>
      </c>
      <c r="C67" s="2240" t="s">
        <v>2959</v>
      </c>
      <c r="D67" s="2240" t="s">
        <v>5325</v>
      </c>
      <c r="E67" s="2478"/>
      <c r="F67" s="2478"/>
      <c r="G67" s="2478"/>
      <c r="H67" s="2478"/>
      <c r="I67" s="2478"/>
      <c r="J67" s="2478"/>
      <c r="K67" s="1948">
        <f t="shared" si="1"/>
        <v>0</v>
      </c>
      <c r="L67" s="2591">
        <f>K67/100000</f>
        <v>0</v>
      </c>
      <c r="M67" s="1948">
        <f t="shared" si="2"/>
        <v>0</v>
      </c>
      <c r="N67" s="2685">
        <f>L67*M67</f>
        <v>0</v>
      </c>
      <c r="O67" s="2686" t="str">
        <f t="shared" si="17"/>
        <v xml:space="preserve">STATE: ; PDY: ; KKL: ; MHE: ; YNM: </v>
      </c>
      <c r="P67" s="2478"/>
      <c r="Q67" s="2689"/>
      <c r="T67" s="2724">
        <f t="shared" si="4"/>
        <v>0</v>
      </c>
      <c r="U67" s="2724">
        <f t="shared" si="5"/>
        <v>0</v>
      </c>
      <c r="V67" s="2724">
        <f t="shared" si="6"/>
        <v>0</v>
      </c>
      <c r="W67" s="2725" t="str">
        <f t="shared" si="7"/>
        <v xml:space="preserve">STATE: ; PDY: ; KKL: ; MHE: ; YNM: </v>
      </c>
      <c r="X67" s="2724"/>
      <c r="Y67" s="2724"/>
      <c r="Z67" s="2724">
        <f t="shared" si="8"/>
        <v>0</v>
      </c>
      <c r="AA67" s="2724"/>
      <c r="AB67" s="4038"/>
      <c r="AC67" s="4038"/>
      <c r="AD67" s="2724">
        <f t="shared" si="9"/>
        <v>0</v>
      </c>
      <c r="AE67" s="4039"/>
      <c r="AF67" s="2724"/>
      <c r="AG67" s="2724"/>
      <c r="AH67" s="2724">
        <f t="shared" si="10"/>
        <v>0</v>
      </c>
      <c r="AI67" s="2724"/>
      <c r="AJ67" s="2724"/>
      <c r="AK67" s="2724"/>
      <c r="AL67" s="2724">
        <f t="shared" si="11"/>
        <v>0</v>
      </c>
      <c r="AM67" s="2724"/>
      <c r="AN67" s="2724"/>
      <c r="AO67" s="2724"/>
      <c r="AP67" s="2724">
        <f t="shared" si="12"/>
        <v>0</v>
      </c>
      <c r="AQ67" s="2724"/>
      <c r="AR67" s="2724">
        <f t="shared" si="13"/>
        <v>0</v>
      </c>
      <c r="AS67" s="2724">
        <f t="shared" si="14"/>
        <v>0</v>
      </c>
      <c r="AT67" s="2724">
        <f t="shared" si="15"/>
        <v>0</v>
      </c>
      <c r="AU67" s="2725" t="str">
        <f t="shared" si="16"/>
        <v xml:space="preserve">STATE: ; PDY: ; KKL: ; MHE: ; YNM: </v>
      </c>
      <c r="AV67" s="2590" t="s">
        <v>7641</v>
      </c>
      <c r="AW67" s="2590"/>
    </row>
    <row r="68" spans="1:49" s="2664" customFormat="1" ht="31.5">
      <c r="A68" s="2240" t="s">
        <v>3996</v>
      </c>
      <c r="B68" s="2240"/>
      <c r="C68" s="2708" t="s">
        <v>605</v>
      </c>
      <c r="D68" s="2240" t="s">
        <v>5325</v>
      </c>
      <c r="E68" s="2478"/>
      <c r="F68" s="2478"/>
      <c r="G68" s="2478"/>
      <c r="H68" s="2478"/>
      <c r="I68" s="2478"/>
      <c r="J68" s="2478"/>
      <c r="K68" s="1948">
        <f t="shared" si="1"/>
        <v>0</v>
      </c>
      <c r="L68" s="2591">
        <f>K68/100000</f>
        <v>0</v>
      </c>
      <c r="M68" s="1948">
        <f t="shared" si="2"/>
        <v>0</v>
      </c>
      <c r="N68" s="2685">
        <f>L68*M68</f>
        <v>0</v>
      </c>
      <c r="O68" s="2686" t="str">
        <f t="shared" si="17"/>
        <v xml:space="preserve">STATE: ; PDY: ; KKL: ; MHE: ; YNM: </v>
      </c>
      <c r="P68" s="2478"/>
      <c r="Q68" s="2689"/>
      <c r="T68" s="2724">
        <f t="shared" si="4"/>
        <v>0</v>
      </c>
      <c r="U68" s="2724">
        <f t="shared" si="5"/>
        <v>0</v>
      </c>
      <c r="V68" s="2724">
        <f t="shared" si="6"/>
        <v>0</v>
      </c>
      <c r="W68" s="2725" t="str">
        <f t="shared" si="7"/>
        <v xml:space="preserve">STATE: ; PDY: ; KKL: ; MHE: ; YNM: </v>
      </c>
      <c r="X68" s="2724"/>
      <c r="Y68" s="2724"/>
      <c r="Z68" s="2724">
        <f t="shared" si="8"/>
        <v>0</v>
      </c>
      <c r="AA68" s="2724"/>
      <c r="AB68" s="2724"/>
      <c r="AC68" s="2724"/>
      <c r="AD68" s="2724">
        <f t="shared" si="9"/>
        <v>0</v>
      </c>
      <c r="AE68" s="3573"/>
      <c r="AF68" s="2724"/>
      <c r="AG68" s="2724"/>
      <c r="AH68" s="2724">
        <f t="shared" si="10"/>
        <v>0</v>
      </c>
      <c r="AI68" s="2724"/>
      <c r="AJ68" s="2724"/>
      <c r="AK68" s="2724"/>
      <c r="AL68" s="2724">
        <f t="shared" si="11"/>
        <v>0</v>
      </c>
      <c r="AM68" s="2724"/>
      <c r="AN68" s="2724"/>
      <c r="AO68" s="2724"/>
      <c r="AP68" s="2724">
        <f t="shared" si="12"/>
        <v>0</v>
      </c>
      <c r="AQ68" s="2724"/>
      <c r="AR68" s="2724">
        <f t="shared" si="13"/>
        <v>0</v>
      </c>
      <c r="AS68" s="2724">
        <f t="shared" si="14"/>
        <v>0</v>
      </c>
      <c r="AT68" s="2724">
        <f t="shared" si="15"/>
        <v>0</v>
      </c>
      <c r="AU68" s="2725" t="str">
        <f t="shared" si="16"/>
        <v xml:space="preserve">STATE: ; PDY: ; KKL: ; MHE: ; YNM: </v>
      </c>
      <c r="AV68" s="2590"/>
      <c r="AW68" s="2590"/>
    </row>
    <row r="69" spans="1:49" s="2664" customFormat="1" ht="47.25">
      <c r="A69" s="2568" t="s">
        <v>3148</v>
      </c>
      <c r="B69" s="2589"/>
      <c r="C69" s="2077" t="s">
        <v>5568</v>
      </c>
      <c r="D69" s="2240" t="s">
        <v>5325</v>
      </c>
      <c r="E69" s="2076"/>
      <c r="F69" s="2076"/>
      <c r="G69" s="2076"/>
      <c r="H69" s="2076"/>
      <c r="I69" s="2076"/>
      <c r="J69" s="2076"/>
      <c r="K69" s="1948">
        <f t="shared" si="1"/>
        <v>0</v>
      </c>
      <c r="L69" s="2591">
        <f>K69/100000</f>
        <v>0</v>
      </c>
      <c r="M69" s="1948">
        <f t="shared" si="2"/>
        <v>0</v>
      </c>
      <c r="N69" s="2685">
        <f>L69*M69</f>
        <v>0</v>
      </c>
      <c r="O69" s="2686" t="str">
        <f t="shared" si="17"/>
        <v xml:space="preserve">STATE: ; PDY: ; KKL: ; MHE: ; YNM: </v>
      </c>
      <c r="P69" s="2709" t="s">
        <v>5281</v>
      </c>
      <c r="Q69" s="2694"/>
      <c r="T69" s="2724">
        <f t="shared" si="4"/>
        <v>0</v>
      </c>
      <c r="U69" s="2724">
        <f t="shared" si="5"/>
        <v>0</v>
      </c>
      <c r="V69" s="2724">
        <f t="shared" si="6"/>
        <v>0</v>
      </c>
      <c r="W69" s="2725" t="str">
        <f t="shared" si="7"/>
        <v xml:space="preserve">STATE: ; PDY: ; KKL: ; MHE: ; YNM: </v>
      </c>
      <c r="X69" s="2724"/>
      <c r="Y69" s="2724"/>
      <c r="Z69" s="2724">
        <f t="shared" si="8"/>
        <v>0</v>
      </c>
      <c r="AA69" s="2724"/>
      <c r="AB69" s="2724"/>
      <c r="AC69" s="2724"/>
      <c r="AD69" s="2724">
        <f t="shared" si="9"/>
        <v>0</v>
      </c>
      <c r="AE69" s="3573"/>
      <c r="AF69" s="2724"/>
      <c r="AG69" s="2724"/>
      <c r="AH69" s="2724">
        <f t="shared" si="10"/>
        <v>0</v>
      </c>
      <c r="AI69" s="2724"/>
      <c r="AJ69" s="2724"/>
      <c r="AK69" s="2724"/>
      <c r="AL69" s="2724">
        <f t="shared" si="11"/>
        <v>0</v>
      </c>
      <c r="AM69" s="2724"/>
      <c r="AN69" s="2724"/>
      <c r="AO69" s="2724"/>
      <c r="AP69" s="2724">
        <f t="shared" si="12"/>
        <v>0</v>
      </c>
      <c r="AQ69" s="2724"/>
      <c r="AR69" s="2724">
        <f t="shared" si="13"/>
        <v>0</v>
      </c>
      <c r="AS69" s="2724">
        <f t="shared" si="14"/>
        <v>0</v>
      </c>
      <c r="AT69" s="2724">
        <f t="shared" si="15"/>
        <v>0</v>
      </c>
      <c r="AU69" s="2725" t="str">
        <f t="shared" si="16"/>
        <v xml:space="preserve">STATE: ; PDY: ; KKL: ; MHE: ; YNM: </v>
      </c>
      <c r="AV69" s="2590" t="s">
        <v>7641</v>
      </c>
      <c r="AW69" s="2590"/>
    </row>
    <row r="70" spans="1:49" s="2664" customFormat="1" ht="15.75">
      <c r="A70" s="2678" t="s">
        <v>3149</v>
      </c>
      <c r="B70" s="2678"/>
      <c r="C70" s="2678" t="s">
        <v>2961</v>
      </c>
      <c r="D70" s="2678"/>
      <c r="E70" s="2696"/>
      <c r="F70" s="2696"/>
      <c r="G70" s="2696"/>
      <c r="H70" s="2696"/>
      <c r="I70" s="2696"/>
      <c r="J70" s="2696"/>
      <c r="K70" s="1948">
        <f t="shared" si="1"/>
        <v>0</v>
      </c>
      <c r="L70" s="2678"/>
      <c r="M70" s="1948">
        <f t="shared" si="2"/>
        <v>0</v>
      </c>
      <c r="N70" s="2679">
        <f>N71+N74+N75+N76</f>
        <v>31.837499999999999</v>
      </c>
      <c r="O70" s="2686">
        <f t="shared" si="17"/>
        <v>0</v>
      </c>
      <c r="P70" s="2696"/>
      <c r="Q70" s="2679">
        <f>Q71+Q74+Q75+Q76</f>
        <v>0</v>
      </c>
      <c r="T70" s="2724">
        <f t="shared" si="4"/>
        <v>0</v>
      </c>
      <c r="U70" s="2724">
        <f t="shared" si="5"/>
        <v>0</v>
      </c>
      <c r="V70" s="2679">
        <f>V71+V74+V75+V76</f>
        <v>3183750</v>
      </c>
      <c r="W70" s="2725"/>
      <c r="X70" s="2724"/>
      <c r="Y70" s="2724"/>
      <c r="Z70" s="2679">
        <f>Z71+Z74+Z75+Z76</f>
        <v>0</v>
      </c>
      <c r="AA70" s="2724"/>
      <c r="AB70" s="2724"/>
      <c r="AC70" s="2724"/>
      <c r="AD70" s="2679">
        <f>AD71+AD74+AD75+AD76</f>
        <v>2452500</v>
      </c>
      <c r="AE70" s="3573"/>
      <c r="AF70" s="2724"/>
      <c r="AG70" s="2724"/>
      <c r="AH70" s="2679">
        <f>AH71+AH74+AH75+AH76</f>
        <v>393750</v>
      </c>
      <c r="AI70" s="2724"/>
      <c r="AJ70" s="2724"/>
      <c r="AK70" s="2724"/>
      <c r="AL70" s="2679">
        <f>AL71+AL74+AL75+AL76</f>
        <v>206250</v>
      </c>
      <c r="AM70" s="2724"/>
      <c r="AN70" s="2724"/>
      <c r="AO70" s="2724"/>
      <c r="AP70" s="2679">
        <f>AP71+AP74+AP75+AP76</f>
        <v>131250</v>
      </c>
      <c r="AQ70" s="2724"/>
      <c r="AR70" s="2679">
        <f>AR71+AR74+AR75+AR76</f>
        <v>3183750</v>
      </c>
      <c r="AS70" s="2724"/>
      <c r="AT70" s="2724"/>
      <c r="AU70" s="2725"/>
      <c r="AV70" s="2590"/>
      <c r="AW70" s="2590"/>
    </row>
    <row r="71" spans="1:49" s="2664" customFormat="1" ht="15.75">
      <c r="A71" s="2682" t="s">
        <v>3150</v>
      </c>
      <c r="B71" s="2682" t="s">
        <v>2962</v>
      </c>
      <c r="C71" s="2682" t="s">
        <v>2963</v>
      </c>
      <c r="D71" s="2682"/>
      <c r="E71" s="2695"/>
      <c r="F71" s="2695"/>
      <c r="G71" s="2695"/>
      <c r="H71" s="2695"/>
      <c r="I71" s="2695"/>
      <c r="J71" s="2695"/>
      <c r="K71" s="1948">
        <f t="shared" si="1"/>
        <v>0</v>
      </c>
      <c r="L71" s="2682"/>
      <c r="M71" s="1948">
        <f t="shared" si="2"/>
        <v>0</v>
      </c>
      <c r="N71" s="2683">
        <f>SUM(N72:N73)</f>
        <v>26.4375</v>
      </c>
      <c r="O71" s="2686">
        <f t="shared" si="17"/>
        <v>0</v>
      </c>
      <c r="P71" s="2695"/>
      <c r="Q71" s="2683">
        <f>SUM(Q72:Q73)</f>
        <v>0</v>
      </c>
      <c r="T71" s="2724">
        <f t="shared" si="4"/>
        <v>0</v>
      </c>
      <c r="U71" s="2724">
        <f t="shared" si="5"/>
        <v>0</v>
      </c>
      <c r="V71" s="2683">
        <f>SUM(V72:V73)</f>
        <v>2643750</v>
      </c>
      <c r="W71" s="2725"/>
      <c r="X71" s="2724"/>
      <c r="Y71" s="2724"/>
      <c r="Z71" s="2683">
        <f>SUM(Z72:Z73)</f>
        <v>0</v>
      </c>
      <c r="AA71" s="2724"/>
      <c r="AB71" s="2724"/>
      <c r="AC71" s="2724"/>
      <c r="AD71" s="2683">
        <f>SUM(AD72:AD73)</f>
        <v>1912500</v>
      </c>
      <c r="AE71" s="3573"/>
      <c r="AF71" s="2724"/>
      <c r="AG71" s="2724"/>
      <c r="AH71" s="2683">
        <f>SUM(AH72:AH73)</f>
        <v>393750</v>
      </c>
      <c r="AI71" s="2724"/>
      <c r="AJ71" s="2724"/>
      <c r="AK71" s="2724"/>
      <c r="AL71" s="2683">
        <f>SUM(AL72:AL73)</f>
        <v>206250</v>
      </c>
      <c r="AM71" s="2724"/>
      <c r="AN71" s="2724"/>
      <c r="AO71" s="2724"/>
      <c r="AP71" s="2683">
        <f>SUM(AP72:AP73)</f>
        <v>131250</v>
      </c>
      <c r="AQ71" s="2724"/>
      <c r="AR71" s="2683">
        <f>SUM(AR72:AR73)</f>
        <v>2643750</v>
      </c>
      <c r="AS71" s="2724"/>
      <c r="AT71" s="2724"/>
      <c r="AU71" s="2725"/>
      <c r="AV71" s="2590"/>
      <c r="AW71" s="2590"/>
    </row>
    <row r="72" spans="1:49" s="2664" customFormat="1" ht="94.5">
      <c r="A72" s="2710" t="s">
        <v>3151</v>
      </c>
      <c r="B72" s="2240" t="s">
        <v>2964</v>
      </c>
      <c r="C72" s="2240" t="s">
        <v>2965</v>
      </c>
      <c r="D72" s="2240" t="s">
        <v>5323</v>
      </c>
      <c r="E72" s="2478"/>
      <c r="F72" s="2478"/>
      <c r="G72" s="2241">
        <f>E72*F72</f>
        <v>0</v>
      </c>
      <c r="H72" s="2478"/>
      <c r="I72" s="2478"/>
      <c r="J72" s="2478"/>
      <c r="K72" s="1948">
        <f t="shared" si="1"/>
        <v>131250</v>
      </c>
      <c r="L72" s="2591">
        <f>K72/100000</f>
        <v>1.3125</v>
      </c>
      <c r="M72" s="1948">
        <f t="shared" si="2"/>
        <v>19</v>
      </c>
      <c r="N72" s="2685">
        <f>L72*M72</f>
        <v>24.9375</v>
      </c>
      <c r="O72" s="2686" t="str">
        <f t="shared" si="17"/>
        <v xml:space="preserve">STATE: ; PDY: Rs.175000 x 75% x 14 UPHC ; KKL: Rs.175000 x 75% x 3 UPHC ; MHE: Rs.175000 x 75% x 1 UPHC ; YNM: Rs.175000 x 75% x 1 UPHC </v>
      </c>
      <c r="P72" s="2478"/>
      <c r="Q72" s="2689"/>
      <c r="T72" s="2724">
        <f t="shared" si="4"/>
        <v>131250</v>
      </c>
      <c r="U72" s="2724">
        <f t="shared" si="5"/>
        <v>19</v>
      </c>
      <c r="V72" s="2724">
        <f t="shared" si="6"/>
        <v>2493750</v>
      </c>
      <c r="W72" s="2725" t="str">
        <f t="shared" si="7"/>
        <v xml:space="preserve">STATE: ; PDY: Rs.175000 x 75% x 14 UPHC ; KKL: Rs.175000 x 75% x 3 UPHC ; MHE: Rs.175000 x 75% x 1 UPHC ; YNM: Rs.175000 x 75% x 1 UPHC </v>
      </c>
      <c r="X72" s="2689"/>
      <c r="Y72" s="2689"/>
      <c r="Z72" s="2689">
        <f>X72*Y72</f>
        <v>0</v>
      </c>
      <c r="AA72" s="2689"/>
      <c r="AB72" s="2242">
        <v>131250</v>
      </c>
      <c r="AC72" s="2242">
        <f>14</f>
        <v>14</v>
      </c>
      <c r="AD72" s="2242">
        <f>AB72*AC72</f>
        <v>1837500</v>
      </c>
      <c r="AE72" s="4035" t="s">
        <v>7703</v>
      </c>
      <c r="AF72" s="2242">
        <v>131250</v>
      </c>
      <c r="AG72" s="2242">
        <v>3</v>
      </c>
      <c r="AH72" s="2242">
        <f>AF72*AG72</f>
        <v>393750</v>
      </c>
      <c r="AI72" s="4035" t="s">
        <v>7702</v>
      </c>
      <c r="AJ72" s="2242">
        <v>131250</v>
      </c>
      <c r="AK72" s="2242">
        <v>1</v>
      </c>
      <c r="AL72" s="2242">
        <f>AJ72*AK72</f>
        <v>131250</v>
      </c>
      <c r="AM72" s="4035" t="s">
        <v>7704</v>
      </c>
      <c r="AN72" s="2242">
        <v>131250</v>
      </c>
      <c r="AO72" s="2242">
        <v>1</v>
      </c>
      <c r="AP72" s="2242">
        <f>AN72*AO72</f>
        <v>131250</v>
      </c>
      <c r="AQ72" s="4035" t="s">
        <v>7704</v>
      </c>
      <c r="AR72" s="2724">
        <f t="shared" si="13"/>
        <v>2493750</v>
      </c>
      <c r="AS72" s="2724">
        <f t="shared" si="14"/>
        <v>19</v>
      </c>
      <c r="AT72" s="2724">
        <f t="shared" si="15"/>
        <v>131250</v>
      </c>
      <c r="AU72" s="2725" t="str">
        <f t="shared" si="16"/>
        <v xml:space="preserve">STATE: ; PDY: Rs.175000 x 75% x 14 UPHC ; KKL: Rs.175000 x 75% x 3 UPHC ; MHE: Rs.175000 x 75% x 1 UPHC ; YNM: Rs.175000 x 75% x 1 UPHC </v>
      </c>
      <c r="AV72" s="2590" t="s">
        <v>7642</v>
      </c>
      <c r="AW72" s="5031" t="s">
        <v>8131</v>
      </c>
    </row>
    <row r="73" spans="1:49" s="2664" customFormat="1" ht="63">
      <c r="A73" s="2710" t="s">
        <v>3152</v>
      </c>
      <c r="B73" s="2240" t="s">
        <v>2966</v>
      </c>
      <c r="C73" s="2240" t="s">
        <v>2967</v>
      </c>
      <c r="D73" s="2240" t="s">
        <v>5323</v>
      </c>
      <c r="E73" s="2478"/>
      <c r="F73" s="2478"/>
      <c r="G73" s="2478"/>
      <c r="H73" s="2478"/>
      <c r="I73" s="2478"/>
      <c r="J73" s="2478"/>
      <c r="K73" s="1948">
        <f t="shared" si="1"/>
        <v>75000</v>
      </c>
      <c r="L73" s="2591">
        <f>K73/100000</f>
        <v>0.75</v>
      </c>
      <c r="M73" s="1948">
        <f t="shared" si="2"/>
        <v>2</v>
      </c>
      <c r="N73" s="2685">
        <f>L73*M73</f>
        <v>1.5</v>
      </c>
      <c r="O73" s="2686" t="str">
        <f t="shared" si="17"/>
        <v xml:space="preserve">STATE: ; PDY: Rs.100000 x 75% x 1 UPHC ; KKL: ; MHE: Rs.100000 x 75% x 1 UPHC ; YNM: </v>
      </c>
      <c r="P73" s="2478"/>
      <c r="Q73" s="2689"/>
      <c r="T73" s="2724">
        <f t="shared" si="4"/>
        <v>75000</v>
      </c>
      <c r="U73" s="2724">
        <f t="shared" si="5"/>
        <v>2</v>
      </c>
      <c r="V73" s="2724">
        <f t="shared" si="6"/>
        <v>150000</v>
      </c>
      <c r="W73" s="2725" t="str">
        <f t="shared" si="7"/>
        <v xml:space="preserve">STATE: ; PDY: Rs.100000 x 75% x 1 UPHC ; KKL: ; MHE: Rs.100000 x 75% x 1 UPHC ; YNM: </v>
      </c>
      <c r="X73" s="2689"/>
      <c r="Y73" s="2689"/>
      <c r="Z73" s="2689">
        <f>X73*Y73</f>
        <v>0</v>
      </c>
      <c r="AA73" s="2689"/>
      <c r="AB73" s="2242">
        <v>75000</v>
      </c>
      <c r="AC73" s="2242">
        <v>1</v>
      </c>
      <c r="AD73" s="2242">
        <f>AB73*AC73</f>
        <v>75000</v>
      </c>
      <c r="AE73" s="4035" t="s">
        <v>7701</v>
      </c>
      <c r="AF73" s="2242"/>
      <c r="AG73" s="2242"/>
      <c r="AH73" s="2242">
        <f>AF73*AG73</f>
        <v>0</v>
      </c>
      <c r="AI73" s="2242"/>
      <c r="AJ73" s="2242">
        <v>75000</v>
      </c>
      <c r="AK73" s="2242">
        <v>1</v>
      </c>
      <c r="AL73" s="2242">
        <f>AJ73*AK73</f>
        <v>75000</v>
      </c>
      <c r="AM73" s="4035" t="s">
        <v>7701</v>
      </c>
      <c r="AN73" s="2242"/>
      <c r="AO73" s="2242"/>
      <c r="AP73" s="2242">
        <f>AN73*AO73</f>
        <v>0</v>
      </c>
      <c r="AQ73" s="2242"/>
      <c r="AR73" s="2724">
        <f t="shared" si="13"/>
        <v>150000</v>
      </c>
      <c r="AS73" s="2724">
        <f t="shared" si="14"/>
        <v>2</v>
      </c>
      <c r="AT73" s="2724">
        <f t="shared" si="15"/>
        <v>75000</v>
      </c>
      <c r="AU73" s="2725" t="str">
        <f t="shared" si="16"/>
        <v xml:space="preserve">STATE: ; PDY: Rs.100000 x 75% x 1 UPHC ; KKL: ; MHE: Rs.100000 x 75% x 1 UPHC ; YNM: </v>
      </c>
      <c r="AV73" s="2590" t="s">
        <v>7642</v>
      </c>
      <c r="AW73" s="5031" t="s">
        <v>8131</v>
      </c>
    </row>
    <row r="74" spans="1:49" s="2664" customFormat="1" ht="31.5">
      <c r="A74" s="2682" t="s">
        <v>3153</v>
      </c>
      <c r="B74" s="2682" t="s">
        <v>2968</v>
      </c>
      <c r="C74" s="2682" t="s">
        <v>2969</v>
      </c>
      <c r="D74" s="2711" t="s">
        <v>5323</v>
      </c>
      <c r="E74" s="2695"/>
      <c r="F74" s="2695"/>
      <c r="G74" s="2695"/>
      <c r="H74" s="2695"/>
      <c r="I74" s="2695"/>
      <c r="J74" s="2695"/>
      <c r="K74" s="1948">
        <f t="shared" si="1"/>
        <v>0</v>
      </c>
      <c r="L74" s="2683">
        <f>K74/100000</f>
        <v>0</v>
      </c>
      <c r="M74" s="1948">
        <f t="shared" si="2"/>
        <v>0</v>
      </c>
      <c r="N74" s="2683">
        <f>L74*M74</f>
        <v>0</v>
      </c>
      <c r="O74" s="2686" t="str">
        <f t="shared" si="17"/>
        <v xml:space="preserve">STATE: ; PDY: ; KKL: ; MHE: ; YNM: </v>
      </c>
      <c r="P74" s="2695"/>
      <c r="Q74" s="2712"/>
      <c r="T74" s="2724">
        <f t="shared" si="4"/>
        <v>0</v>
      </c>
      <c r="U74" s="2724">
        <f t="shared" si="5"/>
        <v>0</v>
      </c>
      <c r="V74" s="2724">
        <f t="shared" si="6"/>
        <v>0</v>
      </c>
      <c r="W74" s="2725" t="str">
        <f t="shared" si="7"/>
        <v xml:space="preserve">STATE: ; PDY: ; KKL: ; MHE: ; YNM: </v>
      </c>
      <c r="X74" s="2724"/>
      <c r="Y74" s="2724"/>
      <c r="Z74" s="2724">
        <f t="shared" si="8"/>
        <v>0</v>
      </c>
      <c r="AA74" s="2724"/>
      <c r="AB74" s="2724"/>
      <c r="AC74" s="2724"/>
      <c r="AD74" s="2724">
        <f t="shared" si="9"/>
        <v>0</v>
      </c>
      <c r="AE74" s="3573"/>
      <c r="AF74" s="2724"/>
      <c r="AG74" s="2724"/>
      <c r="AH74" s="2724">
        <f t="shared" si="10"/>
        <v>0</v>
      </c>
      <c r="AI74" s="2724"/>
      <c r="AJ74" s="2724"/>
      <c r="AK74" s="2724"/>
      <c r="AL74" s="2724">
        <f t="shared" si="11"/>
        <v>0</v>
      </c>
      <c r="AM74" s="2724"/>
      <c r="AN74" s="2724"/>
      <c r="AO74" s="2724"/>
      <c r="AP74" s="2724">
        <f t="shared" si="12"/>
        <v>0</v>
      </c>
      <c r="AQ74" s="2724"/>
      <c r="AR74" s="2724">
        <f t="shared" si="13"/>
        <v>0</v>
      </c>
      <c r="AS74" s="2724">
        <f t="shared" si="14"/>
        <v>0</v>
      </c>
      <c r="AT74" s="2724">
        <f t="shared" si="15"/>
        <v>0</v>
      </c>
      <c r="AU74" s="2725" t="str">
        <f t="shared" si="16"/>
        <v xml:space="preserve">STATE: ; PDY: ; KKL: ; MHE: ; YNM: </v>
      </c>
      <c r="AV74" s="2590" t="s">
        <v>7642</v>
      </c>
      <c r="AW74" s="2590"/>
    </row>
    <row r="75" spans="1:49" s="2664" customFormat="1" ht="31.5">
      <c r="A75" s="2682" t="s">
        <v>3154</v>
      </c>
      <c r="B75" s="2682" t="s">
        <v>2970</v>
      </c>
      <c r="C75" s="2682" t="s">
        <v>2971</v>
      </c>
      <c r="D75" s="2711" t="s">
        <v>5323</v>
      </c>
      <c r="E75" s="2695"/>
      <c r="F75" s="2695"/>
      <c r="G75" s="2695"/>
      <c r="H75" s="2695"/>
      <c r="I75" s="2695"/>
      <c r="J75" s="2695"/>
      <c r="K75" s="1948">
        <f t="shared" ref="K75:K138" si="24">T75</f>
        <v>0</v>
      </c>
      <c r="L75" s="2683">
        <f>K75/100000</f>
        <v>0</v>
      </c>
      <c r="M75" s="1948">
        <f t="shared" ref="M75:M138" si="25">U75</f>
        <v>0</v>
      </c>
      <c r="N75" s="2683">
        <f>L75*M75</f>
        <v>0</v>
      </c>
      <c r="O75" s="2686" t="str">
        <f t="shared" si="17"/>
        <v xml:space="preserve">STATE: ; PDY: ; KKL: ; MHE: ; YNM: </v>
      </c>
      <c r="P75" s="2695"/>
      <c r="Q75" s="2712"/>
      <c r="T75" s="2724">
        <f t="shared" ref="T75:T138" si="26">IFERROR(AR75/AS75,0)</f>
        <v>0</v>
      </c>
      <c r="U75" s="2724">
        <f t="shared" ref="U75:U138" si="27">Y75+AC75+AG75+AK75+AO75</f>
        <v>0</v>
      </c>
      <c r="V75" s="2724">
        <f t="shared" ref="V75:V137" si="28">T75*U75</f>
        <v>0</v>
      </c>
      <c r="W75" s="2725" t="str">
        <f t="shared" ref="W75:W137" si="29">"STATE: "&amp;AA75&amp;"; PDY: "&amp;AE75&amp;"; KKL: "&amp;AI75&amp;"; MHE: "&amp;AM75&amp;"; YNM: "&amp;AQ75</f>
        <v xml:space="preserve">STATE: ; PDY: ; KKL: ; MHE: ; YNM: </v>
      </c>
      <c r="X75" s="2724"/>
      <c r="Y75" s="2724"/>
      <c r="Z75" s="2724">
        <f t="shared" ref="Z75:Z137" si="30">X75*Y75</f>
        <v>0</v>
      </c>
      <c r="AA75" s="2724"/>
      <c r="AB75" s="2724"/>
      <c r="AC75" s="2724"/>
      <c r="AD75" s="2724">
        <f t="shared" ref="AD75:AD137" si="31">AB75*AC75</f>
        <v>0</v>
      </c>
      <c r="AE75" s="3573"/>
      <c r="AF75" s="2724"/>
      <c r="AG75" s="2724"/>
      <c r="AH75" s="2724">
        <f t="shared" ref="AH75:AH137" si="32">AF75*AG75</f>
        <v>0</v>
      </c>
      <c r="AI75" s="2724"/>
      <c r="AJ75" s="2724"/>
      <c r="AK75" s="2724"/>
      <c r="AL75" s="2724">
        <f t="shared" ref="AL75:AL137" si="33">AJ75*AK75</f>
        <v>0</v>
      </c>
      <c r="AM75" s="2724"/>
      <c r="AN75" s="2724"/>
      <c r="AO75" s="2724"/>
      <c r="AP75" s="2724">
        <f t="shared" ref="AP75:AP137" si="34">AN75*AO75</f>
        <v>0</v>
      </c>
      <c r="AQ75" s="2724"/>
      <c r="AR75" s="2724">
        <f t="shared" ref="AR75:AR137" si="35">Z75+AD75+AH75+AL75+AP75</f>
        <v>0</v>
      </c>
      <c r="AS75" s="2724">
        <f t="shared" ref="AS75:AS137" si="36">Y75+AC75+AG75+AK75+AO75</f>
        <v>0</v>
      </c>
      <c r="AT75" s="2724">
        <f t="shared" ref="AT75:AT137" si="37">IFERROR((AR75/AS75),0)</f>
        <v>0</v>
      </c>
      <c r="AU75" s="2725" t="str">
        <f t="shared" ref="AU75:AU137" si="38">"STATE: "&amp;AA75&amp;"; PDY: "&amp;AE75&amp;"; KKL: "&amp;AI75&amp;"; MHE: "&amp;AM75&amp;"; YNM: "&amp;AQ75</f>
        <v xml:space="preserve">STATE: ; PDY: ; KKL: ; MHE: ; YNM: </v>
      </c>
      <c r="AV75" s="2590" t="s">
        <v>7642</v>
      </c>
      <c r="AW75" s="2590"/>
    </row>
    <row r="76" spans="1:49" s="2664" customFormat="1" ht="47.25">
      <c r="A76" s="2682" t="s">
        <v>3155</v>
      </c>
      <c r="B76" s="2682" t="s">
        <v>2972</v>
      </c>
      <c r="C76" s="2682" t="s">
        <v>2973</v>
      </c>
      <c r="D76" s="2711" t="s">
        <v>5325</v>
      </c>
      <c r="E76" s="2695"/>
      <c r="F76" s="2695"/>
      <c r="G76" s="2695"/>
      <c r="H76" s="2695"/>
      <c r="I76" s="2695"/>
      <c r="J76" s="2695"/>
      <c r="K76" s="1948">
        <f t="shared" si="24"/>
        <v>5000</v>
      </c>
      <c r="L76" s="2683">
        <f>K76/100000</f>
        <v>0.05</v>
      </c>
      <c r="M76" s="1948">
        <f t="shared" si="25"/>
        <v>108</v>
      </c>
      <c r="N76" s="2683">
        <f>L76*M76</f>
        <v>5.4</v>
      </c>
      <c r="O76" s="2686" t="str">
        <f t="shared" ref="O76:O139" si="39">W76</f>
        <v xml:space="preserve">STATE: ; PDY: Rs.5000*108MAS = Rs.5,40,000; KKL: ; MHE: ; YNM: </v>
      </c>
      <c r="P76" s="2695"/>
      <c r="Q76" s="2712"/>
      <c r="T76" s="2724">
        <f t="shared" si="26"/>
        <v>5000</v>
      </c>
      <c r="U76" s="2724">
        <f t="shared" si="27"/>
        <v>108</v>
      </c>
      <c r="V76" s="2724">
        <f t="shared" si="28"/>
        <v>540000</v>
      </c>
      <c r="W76" s="2725" t="str">
        <f t="shared" si="29"/>
        <v xml:space="preserve">STATE: ; PDY: Rs.5000*108MAS = Rs.5,40,000; KKL: ; MHE: ; YNM: </v>
      </c>
      <c r="X76" s="2712"/>
      <c r="Y76" s="2712"/>
      <c r="Z76" s="2712">
        <f t="shared" si="30"/>
        <v>0</v>
      </c>
      <c r="AA76" s="2712"/>
      <c r="AB76" s="4040">
        <v>5000</v>
      </c>
      <c r="AC76" s="4040">
        <v>108</v>
      </c>
      <c r="AD76" s="2712">
        <f t="shared" si="31"/>
        <v>540000</v>
      </c>
      <c r="AE76" s="4042" t="s">
        <v>6687</v>
      </c>
      <c r="AF76" s="2712"/>
      <c r="AG76" s="2712"/>
      <c r="AH76" s="2712">
        <f t="shared" si="32"/>
        <v>0</v>
      </c>
      <c r="AI76" s="2712"/>
      <c r="AJ76" s="2712"/>
      <c r="AK76" s="2712"/>
      <c r="AL76" s="2712">
        <f t="shared" si="33"/>
        <v>0</v>
      </c>
      <c r="AM76" s="2712"/>
      <c r="AN76" s="2712"/>
      <c r="AO76" s="2712"/>
      <c r="AP76" s="2712">
        <f t="shared" si="34"/>
        <v>0</v>
      </c>
      <c r="AQ76" s="2712"/>
      <c r="AR76" s="2724">
        <f t="shared" si="35"/>
        <v>540000</v>
      </c>
      <c r="AS76" s="2724">
        <f t="shared" si="36"/>
        <v>108</v>
      </c>
      <c r="AT76" s="2724">
        <f t="shared" si="37"/>
        <v>5000</v>
      </c>
      <c r="AU76" s="2725" t="str">
        <f t="shared" si="38"/>
        <v xml:space="preserve">STATE: ; PDY: Rs.5000*108MAS = Rs.5,40,000; KKL: ; MHE: ; YNM: </v>
      </c>
      <c r="AV76" s="2590" t="s">
        <v>7642</v>
      </c>
      <c r="AW76" s="5031" t="s">
        <v>8131</v>
      </c>
    </row>
    <row r="77" spans="1:49" s="2664" customFormat="1" ht="15.75">
      <c r="A77" s="2678" t="s">
        <v>3156</v>
      </c>
      <c r="B77" s="2678"/>
      <c r="C77" s="2678" t="s">
        <v>14</v>
      </c>
      <c r="D77" s="2678"/>
      <c r="E77" s="2696"/>
      <c r="F77" s="2696"/>
      <c r="G77" s="2696"/>
      <c r="H77" s="2696"/>
      <c r="I77" s="2696"/>
      <c r="J77" s="2696"/>
      <c r="K77" s="1948">
        <f t="shared" si="24"/>
        <v>0</v>
      </c>
      <c r="L77" s="2678"/>
      <c r="M77" s="1948">
        <f t="shared" si="25"/>
        <v>0</v>
      </c>
      <c r="N77" s="2679">
        <f>N78+N84+N88</f>
        <v>3.36</v>
      </c>
      <c r="O77" s="2686">
        <f t="shared" si="39"/>
        <v>0</v>
      </c>
      <c r="P77" s="2696"/>
      <c r="Q77" s="2679">
        <f>Q78+Q84+Q88</f>
        <v>0</v>
      </c>
      <c r="T77" s="2724">
        <f t="shared" si="26"/>
        <v>0</v>
      </c>
      <c r="U77" s="2724">
        <f t="shared" si="27"/>
        <v>0</v>
      </c>
      <c r="V77" s="2679">
        <f>V78+V84+V88</f>
        <v>336000</v>
      </c>
      <c r="W77" s="2725"/>
      <c r="X77" s="2724"/>
      <c r="Y77" s="2724"/>
      <c r="Z77" s="2679">
        <f>Z78+Z84+Z88</f>
        <v>0</v>
      </c>
      <c r="AA77" s="2724"/>
      <c r="AB77" s="2724"/>
      <c r="AC77" s="2724"/>
      <c r="AD77" s="2679">
        <f>AD78+AD84+AD88</f>
        <v>168000</v>
      </c>
      <c r="AE77" s="2724"/>
      <c r="AF77" s="2724"/>
      <c r="AG77" s="2724"/>
      <c r="AH77" s="2679">
        <f>AH78+AH84+AH88</f>
        <v>0</v>
      </c>
      <c r="AI77" s="2724"/>
      <c r="AJ77" s="2724"/>
      <c r="AK77" s="2724"/>
      <c r="AL77" s="2679">
        <f>AL78+AL84+AL88</f>
        <v>168000</v>
      </c>
      <c r="AM77" s="2724"/>
      <c r="AN77" s="2724"/>
      <c r="AO77" s="2724"/>
      <c r="AP77" s="2679">
        <f>AP78+AP84+AP88</f>
        <v>0</v>
      </c>
      <c r="AQ77" s="2724"/>
      <c r="AR77" s="2679">
        <f>AR78+AR84+AR88</f>
        <v>336000</v>
      </c>
      <c r="AS77" s="2724"/>
      <c r="AT77" s="2724"/>
      <c r="AU77" s="2725"/>
      <c r="AV77" s="2590"/>
      <c r="AW77" s="2590"/>
    </row>
    <row r="78" spans="1:49" s="2664" customFormat="1" ht="15.75">
      <c r="A78" s="2682" t="s">
        <v>3157</v>
      </c>
      <c r="B78" s="2682"/>
      <c r="C78" s="2682" t="s">
        <v>15</v>
      </c>
      <c r="D78" s="2682"/>
      <c r="E78" s="2695"/>
      <c r="F78" s="2695"/>
      <c r="G78" s="2695"/>
      <c r="H78" s="2695"/>
      <c r="I78" s="2695"/>
      <c r="J78" s="2695"/>
      <c r="K78" s="1948">
        <f t="shared" si="24"/>
        <v>0</v>
      </c>
      <c r="L78" s="2682"/>
      <c r="M78" s="1948">
        <f t="shared" si="25"/>
        <v>0</v>
      </c>
      <c r="N78" s="2683">
        <f>SUM(N79:N83)</f>
        <v>3.36</v>
      </c>
      <c r="O78" s="2686">
        <f t="shared" si="39"/>
        <v>0</v>
      </c>
      <c r="P78" s="2695"/>
      <c r="Q78" s="2683">
        <f>SUM(Q79:Q83)</f>
        <v>0</v>
      </c>
      <c r="T78" s="2724">
        <f t="shared" si="26"/>
        <v>0</v>
      </c>
      <c r="U78" s="2724">
        <f t="shared" si="27"/>
        <v>0</v>
      </c>
      <c r="V78" s="2683">
        <f>SUM(V79:V83)</f>
        <v>336000</v>
      </c>
      <c r="W78" s="2725"/>
      <c r="X78" s="2724"/>
      <c r="Y78" s="2724"/>
      <c r="Z78" s="2683">
        <f>SUM(Z79:Z83)</f>
        <v>0</v>
      </c>
      <c r="AA78" s="2724"/>
      <c r="AB78" s="2724"/>
      <c r="AC78" s="2724"/>
      <c r="AD78" s="2683">
        <f>SUM(AD79:AD83)</f>
        <v>168000</v>
      </c>
      <c r="AE78" s="2724"/>
      <c r="AF78" s="2724"/>
      <c r="AG78" s="2724"/>
      <c r="AH78" s="2683">
        <f>SUM(AH79:AH83)</f>
        <v>0</v>
      </c>
      <c r="AI78" s="2724"/>
      <c r="AJ78" s="2724"/>
      <c r="AK78" s="2724"/>
      <c r="AL78" s="2683">
        <f>SUM(AL79:AL83)</f>
        <v>168000</v>
      </c>
      <c r="AM78" s="2724"/>
      <c r="AN78" s="2724"/>
      <c r="AO78" s="2724"/>
      <c r="AP78" s="2683">
        <f>SUM(AP79:AP83)</f>
        <v>0</v>
      </c>
      <c r="AQ78" s="2724"/>
      <c r="AR78" s="2683">
        <f>SUM(AR79:AR83)</f>
        <v>336000</v>
      </c>
      <c r="AS78" s="2724"/>
      <c r="AT78" s="2724"/>
      <c r="AU78" s="2725"/>
      <c r="AV78" s="2590"/>
      <c r="AW78" s="2590"/>
    </row>
    <row r="79" spans="1:49" s="2664" customFormat="1" ht="31.5">
      <c r="A79" s="2240" t="s">
        <v>3158</v>
      </c>
      <c r="B79" s="2677" t="s">
        <v>2974</v>
      </c>
      <c r="C79" s="2540" t="s">
        <v>2975</v>
      </c>
      <c r="D79" s="2240" t="s">
        <v>5323</v>
      </c>
      <c r="E79" s="2239"/>
      <c r="F79" s="2239"/>
      <c r="G79" s="2239"/>
      <c r="H79" s="2239"/>
      <c r="I79" s="2239"/>
      <c r="J79" s="2239"/>
      <c r="K79" s="1948">
        <f t="shared" si="24"/>
        <v>0</v>
      </c>
      <c r="L79" s="2591">
        <f>K79/100000</f>
        <v>0</v>
      </c>
      <c r="M79" s="1948">
        <f t="shared" si="25"/>
        <v>0</v>
      </c>
      <c r="N79" s="2685">
        <f>L79*M79</f>
        <v>0</v>
      </c>
      <c r="O79" s="2686" t="str">
        <f t="shared" si="39"/>
        <v xml:space="preserve">STATE: ; PDY: ; KKL: ; MHE: ; YNM: </v>
      </c>
      <c r="P79" s="2478"/>
      <c r="Q79" s="2689"/>
      <c r="T79" s="2724">
        <f t="shared" si="26"/>
        <v>0</v>
      </c>
      <c r="U79" s="2724">
        <f t="shared" si="27"/>
        <v>0</v>
      </c>
      <c r="V79" s="2724">
        <f t="shared" si="28"/>
        <v>0</v>
      </c>
      <c r="W79" s="2725" t="str">
        <f t="shared" si="29"/>
        <v xml:space="preserve">STATE: ; PDY: ; KKL: ; MHE: ; YNM: </v>
      </c>
      <c r="X79" s="2724"/>
      <c r="Y79" s="2724"/>
      <c r="Z79" s="2724">
        <f t="shared" si="30"/>
        <v>0</v>
      </c>
      <c r="AA79" s="2724"/>
      <c r="AB79" s="2724"/>
      <c r="AC79" s="2724"/>
      <c r="AD79" s="2724">
        <f t="shared" si="31"/>
        <v>0</v>
      </c>
      <c r="AE79" s="2724"/>
      <c r="AF79" s="2724"/>
      <c r="AG79" s="2724"/>
      <c r="AH79" s="2724">
        <f t="shared" si="32"/>
        <v>0</v>
      </c>
      <c r="AI79" s="2724"/>
      <c r="AJ79" s="2724"/>
      <c r="AK79" s="2724"/>
      <c r="AL79" s="2724">
        <f t="shared" si="33"/>
        <v>0</v>
      </c>
      <c r="AM79" s="2724"/>
      <c r="AN79" s="2724"/>
      <c r="AO79" s="2724"/>
      <c r="AP79" s="2724">
        <f t="shared" si="34"/>
        <v>0</v>
      </c>
      <c r="AQ79" s="2724"/>
      <c r="AR79" s="2724">
        <f t="shared" si="35"/>
        <v>0</v>
      </c>
      <c r="AS79" s="2724">
        <f t="shared" si="36"/>
        <v>0</v>
      </c>
      <c r="AT79" s="2724">
        <f t="shared" si="37"/>
        <v>0</v>
      </c>
      <c r="AU79" s="2725" t="str">
        <f t="shared" si="38"/>
        <v xml:space="preserve">STATE: ; PDY: ; KKL: ; MHE: ; YNM: </v>
      </c>
      <c r="AV79" s="2590" t="s">
        <v>7643</v>
      </c>
      <c r="AW79" s="2590"/>
    </row>
    <row r="80" spans="1:49" s="2664" customFormat="1" ht="31.5">
      <c r="A80" s="2240" t="s">
        <v>3159</v>
      </c>
      <c r="B80" s="2677" t="s">
        <v>2976</v>
      </c>
      <c r="C80" s="2540" t="s">
        <v>2977</v>
      </c>
      <c r="D80" s="2240" t="s">
        <v>5323</v>
      </c>
      <c r="E80" s="2239"/>
      <c r="F80" s="2239"/>
      <c r="G80" s="2239"/>
      <c r="H80" s="2239"/>
      <c r="I80" s="2239"/>
      <c r="J80" s="2239"/>
      <c r="K80" s="1948">
        <f t="shared" si="24"/>
        <v>0</v>
      </c>
      <c r="L80" s="2591">
        <f>K80/100000</f>
        <v>0</v>
      </c>
      <c r="M80" s="1948">
        <f t="shared" si="25"/>
        <v>0</v>
      </c>
      <c r="N80" s="2685">
        <f>L80*M80</f>
        <v>0</v>
      </c>
      <c r="O80" s="2686" t="str">
        <f t="shared" si="39"/>
        <v xml:space="preserve">STATE: ; PDY: ; KKL: ; MHE: ; YNM: </v>
      </c>
      <c r="P80" s="2478"/>
      <c r="Q80" s="2689"/>
      <c r="T80" s="2724">
        <f t="shared" si="26"/>
        <v>0</v>
      </c>
      <c r="U80" s="2724">
        <f t="shared" si="27"/>
        <v>0</v>
      </c>
      <c r="V80" s="2724">
        <f t="shared" si="28"/>
        <v>0</v>
      </c>
      <c r="W80" s="2725" t="str">
        <f t="shared" si="29"/>
        <v xml:space="preserve">STATE: ; PDY: ; KKL: ; MHE: ; YNM: </v>
      </c>
      <c r="X80" s="2724"/>
      <c r="Y80" s="2724"/>
      <c r="Z80" s="2724">
        <f t="shared" si="30"/>
        <v>0</v>
      </c>
      <c r="AA80" s="2724"/>
      <c r="AB80" s="2724"/>
      <c r="AC80" s="2724"/>
      <c r="AD80" s="2724">
        <f t="shared" si="31"/>
        <v>0</v>
      </c>
      <c r="AE80" s="2724"/>
      <c r="AF80" s="2724"/>
      <c r="AG80" s="2724"/>
      <c r="AH80" s="2724">
        <f t="shared" si="32"/>
        <v>0</v>
      </c>
      <c r="AI80" s="2724"/>
      <c r="AJ80" s="2724"/>
      <c r="AK80" s="2724"/>
      <c r="AL80" s="2724">
        <f t="shared" si="33"/>
        <v>0</v>
      </c>
      <c r="AM80" s="2724"/>
      <c r="AN80" s="2724"/>
      <c r="AO80" s="2724"/>
      <c r="AP80" s="2724">
        <f t="shared" si="34"/>
        <v>0</v>
      </c>
      <c r="AQ80" s="2724"/>
      <c r="AR80" s="2724">
        <f t="shared" si="35"/>
        <v>0</v>
      </c>
      <c r="AS80" s="2724">
        <f t="shared" si="36"/>
        <v>0</v>
      </c>
      <c r="AT80" s="2724">
        <f t="shared" si="37"/>
        <v>0</v>
      </c>
      <c r="AU80" s="2725" t="str">
        <f t="shared" si="38"/>
        <v xml:space="preserve">STATE: ; PDY: ; KKL: ; MHE: ; YNM: </v>
      </c>
      <c r="AV80" s="2590" t="s">
        <v>7644</v>
      </c>
      <c r="AW80" s="2590"/>
    </row>
    <row r="81" spans="1:49" s="2664" customFormat="1" ht="31.5">
      <c r="A81" s="2240" t="s">
        <v>3160</v>
      </c>
      <c r="B81" s="2677" t="s">
        <v>2976</v>
      </c>
      <c r="C81" s="2540" t="s">
        <v>2978</v>
      </c>
      <c r="D81" s="2240" t="s">
        <v>5323</v>
      </c>
      <c r="E81" s="2239"/>
      <c r="F81" s="2239"/>
      <c r="G81" s="2239"/>
      <c r="H81" s="2239"/>
      <c r="I81" s="2239"/>
      <c r="J81" s="2239"/>
      <c r="K81" s="1948">
        <f t="shared" si="24"/>
        <v>0</v>
      </c>
      <c r="L81" s="2591">
        <f>K81/100000</f>
        <v>0</v>
      </c>
      <c r="M81" s="1948">
        <f t="shared" si="25"/>
        <v>0</v>
      </c>
      <c r="N81" s="2685">
        <f>L81*M81</f>
        <v>0</v>
      </c>
      <c r="O81" s="2686" t="str">
        <f t="shared" si="39"/>
        <v xml:space="preserve">STATE: ; PDY: ; KKL: ; MHE: ; YNM: </v>
      </c>
      <c r="P81" s="2478"/>
      <c r="Q81" s="2689"/>
      <c r="T81" s="2724">
        <f t="shared" si="26"/>
        <v>0</v>
      </c>
      <c r="U81" s="2724">
        <f t="shared" si="27"/>
        <v>0</v>
      </c>
      <c r="V81" s="2724">
        <f t="shared" si="28"/>
        <v>0</v>
      </c>
      <c r="W81" s="2725" t="str">
        <f t="shared" si="29"/>
        <v xml:space="preserve">STATE: ; PDY: ; KKL: ; MHE: ; YNM: </v>
      </c>
      <c r="X81" s="2724"/>
      <c r="Y81" s="2724"/>
      <c r="Z81" s="2724">
        <f t="shared" si="30"/>
        <v>0</v>
      </c>
      <c r="AA81" s="2724"/>
      <c r="AB81" s="2724"/>
      <c r="AC81" s="2724"/>
      <c r="AD81" s="2724">
        <f t="shared" si="31"/>
        <v>0</v>
      </c>
      <c r="AE81" s="2724"/>
      <c r="AF81" s="2724"/>
      <c r="AG81" s="2724"/>
      <c r="AH81" s="2724">
        <f t="shared" si="32"/>
        <v>0</v>
      </c>
      <c r="AI81" s="2724"/>
      <c r="AJ81" s="2724"/>
      <c r="AK81" s="2724"/>
      <c r="AL81" s="2724">
        <f t="shared" si="33"/>
        <v>0</v>
      </c>
      <c r="AM81" s="2724"/>
      <c r="AN81" s="2724"/>
      <c r="AO81" s="2724"/>
      <c r="AP81" s="2724">
        <f t="shared" si="34"/>
        <v>0</v>
      </c>
      <c r="AQ81" s="2724"/>
      <c r="AR81" s="2724">
        <f t="shared" si="35"/>
        <v>0</v>
      </c>
      <c r="AS81" s="2724">
        <f t="shared" si="36"/>
        <v>0</v>
      </c>
      <c r="AT81" s="2724">
        <f t="shared" si="37"/>
        <v>0</v>
      </c>
      <c r="AU81" s="2725" t="str">
        <f t="shared" si="38"/>
        <v xml:space="preserve">STATE: ; PDY: ; KKL: ; MHE: ; YNM: </v>
      </c>
      <c r="AV81" s="2590" t="s">
        <v>7644</v>
      </c>
      <c r="AW81" s="2590"/>
    </row>
    <row r="82" spans="1:49" s="2664" customFormat="1" ht="63">
      <c r="A82" s="2240" t="s">
        <v>3161</v>
      </c>
      <c r="B82" s="2240" t="s">
        <v>2979</v>
      </c>
      <c r="C82" s="2240" t="s">
        <v>2980</v>
      </c>
      <c r="D82" s="2240" t="s">
        <v>5323</v>
      </c>
      <c r="E82" s="2478"/>
      <c r="F82" s="2478"/>
      <c r="G82" s="2478"/>
      <c r="H82" s="2478"/>
      <c r="I82" s="2478"/>
      <c r="J82" s="2478"/>
      <c r="K82" s="1948">
        <f t="shared" si="24"/>
        <v>168000</v>
      </c>
      <c r="L82" s="2591">
        <f>K82/100000</f>
        <v>1.68</v>
      </c>
      <c r="M82" s="1948">
        <f t="shared" si="25"/>
        <v>2</v>
      </c>
      <c r="N82" s="2685">
        <f>L82*M82</f>
        <v>3.36</v>
      </c>
      <c r="O82" s="2686" t="str">
        <f t="shared" si="39"/>
        <v xml:space="preserve">STATE: ; PDY: Rs.14000/- * 1 UPHC *12 Months; KKL: ; MHE: Rs.14000/- * 1 UPHC *12 Months; YNM: </v>
      </c>
      <c r="P82" s="2478"/>
      <c r="Q82" s="2689"/>
      <c r="T82" s="2724">
        <f t="shared" si="26"/>
        <v>168000</v>
      </c>
      <c r="U82" s="2724">
        <f t="shared" si="27"/>
        <v>2</v>
      </c>
      <c r="V82" s="2724">
        <f t="shared" si="28"/>
        <v>336000</v>
      </c>
      <c r="W82" s="2725" t="str">
        <f t="shared" si="29"/>
        <v xml:space="preserve">STATE: ; PDY: Rs.14000/- * 1 UPHC *12 Months; KKL: ; MHE: Rs.14000/- * 1 UPHC *12 Months; YNM: </v>
      </c>
      <c r="X82" s="2689"/>
      <c r="Y82" s="2689"/>
      <c r="Z82" s="2689">
        <f t="shared" si="30"/>
        <v>0</v>
      </c>
      <c r="AA82" s="2689"/>
      <c r="AB82" s="4952">
        <v>168000</v>
      </c>
      <c r="AC82" s="4952">
        <v>1</v>
      </c>
      <c r="AD82" s="2242">
        <f t="shared" si="31"/>
        <v>168000</v>
      </c>
      <c r="AE82" s="4034" t="s">
        <v>6688</v>
      </c>
      <c r="AF82" s="2242"/>
      <c r="AG82" s="2242"/>
      <c r="AH82" s="2242">
        <f t="shared" si="32"/>
        <v>0</v>
      </c>
      <c r="AI82" s="2242"/>
      <c r="AJ82" s="4034">
        <v>168000</v>
      </c>
      <c r="AK82" s="4034">
        <v>1</v>
      </c>
      <c r="AL82" s="2242">
        <f t="shared" si="33"/>
        <v>168000</v>
      </c>
      <c r="AM82" s="4034" t="s">
        <v>6688</v>
      </c>
      <c r="AN82" s="2242"/>
      <c r="AO82" s="2242"/>
      <c r="AP82" s="2242">
        <f t="shared" si="34"/>
        <v>0</v>
      </c>
      <c r="AQ82" s="2242"/>
      <c r="AR82" s="5032">
        <f t="shared" si="35"/>
        <v>336000</v>
      </c>
      <c r="AS82" s="2724">
        <f t="shared" si="36"/>
        <v>2</v>
      </c>
      <c r="AT82" s="2724">
        <f t="shared" si="37"/>
        <v>168000</v>
      </c>
      <c r="AU82" s="2725" t="str">
        <f t="shared" si="38"/>
        <v xml:space="preserve">STATE: ; PDY: Rs.14000/- * 1 UPHC *12 Months; KKL: ; MHE: Rs.14000/- * 1 UPHC *12 Months; YNM: </v>
      </c>
      <c r="AV82" s="2590" t="s">
        <v>7629</v>
      </c>
      <c r="AW82" s="5031" t="s">
        <v>8135</v>
      </c>
    </row>
    <row r="83" spans="1:49" s="2664" customFormat="1" ht="31.5">
      <c r="A83" s="2240" t="s">
        <v>5282</v>
      </c>
      <c r="B83" s="2240"/>
      <c r="C83" s="2240" t="s">
        <v>1308</v>
      </c>
      <c r="D83" s="2240" t="s">
        <v>5323</v>
      </c>
      <c r="E83" s="2478"/>
      <c r="F83" s="2478"/>
      <c r="G83" s="2478"/>
      <c r="H83" s="2478"/>
      <c r="I83" s="2478"/>
      <c r="J83" s="2478"/>
      <c r="K83" s="1948">
        <f t="shared" si="24"/>
        <v>0</v>
      </c>
      <c r="L83" s="2591">
        <f>K83/100000</f>
        <v>0</v>
      </c>
      <c r="M83" s="1948">
        <f t="shared" si="25"/>
        <v>0</v>
      </c>
      <c r="N83" s="2685">
        <f>L83*M83</f>
        <v>0</v>
      </c>
      <c r="O83" s="2686" t="str">
        <f t="shared" si="39"/>
        <v xml:space="preserve">STATE: ; PDY: ; KKL: ; MHE: ; YNM: </v>
      </c>
      <c r="P83" s="2478"/>
      <c r="Q83" s="2689"/>
      <c r="T83" s="2724">
        <f t="shared" si="26"/>
        <v>0</v>
      </c>
      <c r="U83" s="2724">
        <f t="shared" si="27"/>
        <v>0</v>
      </c>
      <c r="V83" s="2724">
        <f t="shared" si="28"/>
        <v>0</v>
      </c>
      <c r="W83" s="2725" t="str">
        <f t="shared" si="29"/>
        <v xml:space="preserve">STATE: ; PDY: ; KKL: ; MHE: ; YNM: </v>
      </c>
      <c r="X83" s="2724"/>
      <c r="Y83" s="2724"/>
      <c r="Z83" s="2724">
        <f t="shared" si="30"/>
        <v>0</v>
      </c>
      <c r="AA83" s="2724"/>
      <c r="AB83" s="2724"/>
      <c r="AC83" s="2724"/>
      <c r="AD83" s="2724">
        <f t="shared" si="31"/>
        <v>0</v>
      </c>
      <c r="AE83" s="2724"/>
      <c r="AF83" s="2724"/>
      <c r="AG83" s="2724"/>
      <c r="AH83" s="2724">
        <f t="shared" si="32"/>
        <v>0</v>
      </c>
      <c r="AI83" s="2724"/>
      <c r="AJ83" s="2724"/>
      <c r="AK83" s="2724"/>
      <c r="AL83" s="2724">
        <f t="shared" si="33"/>
        <v>0</v>
      </c>
      <c r="AM83" s="2724"/>
      <c r="AN83" s="2724"/>
      <c r="AO83" s="2724"/>
      <c r="AP83" s="2724">
        <f t="shared" si="34"/>
        <v>0</v>
      </c>
      <c r="AQ83" s="2724"/>
      <c r="AR83" s="2724">
        <f t="shared" si="35"/>
        <v>0</v>
      </c>
      <c r="AS83" s="2724">
        <f t="shared" si="36"/>
        <v>0</v>
      </c>
      <c r="AT83" s="2724">
        <f t="shared" si="37"/>
        <v>0</v>
      </c>
      <c r="AU83" s="2725" t="str">
        <f t="shared" si="38"/>
        <v xml:space="preserve">STATE: ; PDY: ; KKL: ; MHE: ; YNM: </v>
      </c>
      <c r="AV83" s="2590"/>
      <c r="AW83" s="2590"/>
    </row>
    <row r="84" spans="1:49" s="2664" customFormat="1" ht="15.75">
      <c r="A84" s="2682" t="s">
        <v>3162</v>
      </c>
      <c r="B84" s="2682"/>
      <c r="C84" s="2682" t="s">
        <v>16</v>
      </c>
      <c r="D84" s="2682"/>
      <c r="E84" s="2695"/>
      <c r="F84" s="2695"/>
      <c r="G84" s="2695"/>
      <c r="H84" s="2695"/>
      <c r="I84" s="2695"/>
      <c r="J84" s="2695"/>
      <c r="K84" s="1948">
        <f t="shared" si="24"/>
        <v>0</v>
      </c>
      <c r="L84" s="2682"/>
      <c r="M84" s="1948">
        <f t="shared" si="25"/>
        <v>0</v>
      </c>
      <c r="N84" s="2683">
        <f>SUM(N85:N87)</f>
        <v>0</v>
      </c>
      <c r="O84" s="2686">
        <f t="shared" si="39"/>
        <v>0</v>
      </c>
      <c r="P84" s="2695"/>
      <c r="Q84" s="2683">
        <f>SUM(Q85:Q87)</f>
        <v>0</v>
      </c>
      <c r="T84" s="2724">
        <f t="shared" si="26"/>
        <v>0</v>
      </c>
      <c r="U84" s="2724">
        <f t="shared" si="27"/>
        <v>0</v>
      </c>
      <c r="V84" s="2683">
        <f>SUM(V85:V87)</f>
        <v>0</v>
      </c>
      <c r="W84" s="2725"/>
      <c r="X84" s="2724"/>
      <c r="Y84" s="2724"/>
      <c r="Z84" s="2683">
        <f>SUM(Z85:Z87)</f>
        <v>0</v>
      </c>
      <c r="AA84" s="2724"/>
      <c r="AB84" s="2724"/>
      <c r="AC84" s="2724"/>
      <c r="AD84" s="2683">
        <f>SUM(AD85:AD87)</f>
        <v>0</v>
      </c>
      <c r="AE84" s="2724"/>
      <c r="AF84" s="2724"/>
      <c r="AG84" s="2724"/>
      <c r="AH84" s="2683">
        <f>SUM(AH85:AH87)</f>
        <v>0</v>
      </c>
      <c r="AI84" s="2724"/>
      <c r="AJ84" s="2724"/>
      <c r="AK84" s="2724"/>
      <c r="AL84" s="2683">
        <f>SUM(AL85:AL87)</f>
        <v>0</v>
      </c>
      <c r="AM84" s="2724"/>
      <c r="AN84" s="2724"/>
      <c r="AO84" s="2724"/>
      <c r="AP84" s="2683">
        <f>SUM(AP85:AP87)</f>
        <v>0</v>
      </c>
      <c r="AQ84" s="2724"/>
      <c r="AR84" s="2683">
        <f>SUM(AR85:AR87)</f>
        <v>0</v>
      </c>
      <c r="AS84" s="2724"/>
      <c r="AT84" s="2724"/>
      <c r="AU84" s="2725"/>
      <c r="AV84" s="2590"/>
      <c r="AW84" s="2590"/>
    </row>
    <row r="85" spans="1:49" s="2664" customFormat="1" ht="31.5">
      <c r="A85" s="2240" t="s">
        <v>3163</v>
      </c>
      <c r="B85" s="2240" t="s">
        <v>2981</v>
      </c>
      <c r="C85" s="2240" t="s">
        <v>2975</v>
      </c>
      <c r="D85" s="2240" t="s">
        <v>5323</v>
      </c>
      <c r="E85" s="2478"/>
      <c r="F85" s="2478"/>
      <c r="G85" s="2478"/>
      <c r="H85" s="2478"/>
      <c r="I85" s="2478"/>
      <c r="J85" s="2478"/>
      <c r="K85" s="1948">
        <f t="shared" si="24"/>
        <v>0</v>
      </c>
      <c r="L85" s="2591">
        <f>K85/100000</f>
        <v>0</v>
      </c>
      <c r="M85" s="1948">
        <f t="shared" si="25"/>
        <v>0</v>
      </c>
      <c r="N85" s="2685">
        <f>L85*M85</f>
        <v>0</v>
      </c>
      <c r="O85" s="2686" t="str">
        <f t="shared" si="39"/>
        <v xml:space="preserve">STATE: ; PDY: ; KKL: ; MHE: ; YNM: </v>
      </c>
      <c r="P85" s="2478"/>
      <c r="Q85" s="2689"/>
      <c r="T85" s="2724">
        <f t="shared" si="26"/>
        <v>0</v>
      </c>
      <c r="U85" s="2724">
        <f t="shared" si="27"/>
        <v>0</v>
      </c>
      <c r="V85" s="2724">
        <f t="shared" si="28"/>
        <v>0</v>
      </c>
      <c r="W85" s="2725" t="str">
        <f t="shared" si="29"/>
        <v xml:space="preserve">STATE: ; PDY: ; KKL: ; MHE: ; YNM: </v>
      </c>
      <c r="X85" s="2724"/>
      <c r="Y85" s="2724"/>
      <c r="Z85" s="2724">
        <f t="shared" si="30"/>
        <v>0</v>
      </c>
      <c r="AA85" s="2724"/>
      <c r="AB85" s="2724"/>
      <c r="AC85" s="2724"/>
      <c r="AD85" s="2724">
        <f t="shared" si="31"/>
        <v>0</v>
      </c>
      <c r="AE85" s="2724"/>
      <c r="AF85" s="2724"/>
      <c r="AG85" s="2724"/>
      <c r="AH85" s="2724">
        <f t="shared" si="32"/>
        <v>0</v>
      </c>
      <c r="AI85" s="2724"/>
      <c r="AJ85" s="2724"/>
      <c r="AK85" s="2724"/>
      <c r="AL85" s="2724">
        <f t="shared" si="33"/>
        <v>0</v>
      </c>
      <c r="AM85" s="2724"/>
      <c r="AN85" s="2724"/>
      <c r="AO85" s="2724"/>
      <c r="AP85" s="2724">
        <f t="shared" si="34"/>
        <v>0</v>
      </c>
      <c r="AQ85" s="2724"/>
      <c r="AR85" s="2724">
        <f t="shared" si="35"/>
        <v>0</v>
      </c>
      <c r="AS85" s="2724">
        <f t="shared" si="36"/>
        <v>0</v>
      </c>
      <c r="AT85" s="2724">
        <f t="shared" si="37"/>
        <v>0</v>
      </c>
      <c r="AU85" s="2725" t="str">
        <f t="shared" si="38"/>
        <v xml:space="preserve">STATE: ; PDY: ; KKL: ; MHE: ; YNM: </v>
      </c>
      <c r="AV85" s="2590" t="s">
        <v>7643</v>
      </c>
      <c r="AW85" s="2590"/>
    </row>
    <row r="86" spans="1:49" s="2664" customFormat="1" ht="31.5">
      <c r="A86" s="2240" t="s">
        <v>3164</v>
      </c>
      <c r="B86" s="2240" t="s">
        <v>2982</v>
      </c>
      <c r="C86" s="2240" t="s">
        <v>2977</v>
      </c>
      <c r="D86" s="2240" t="s">
        <v>5323</v>
      </c>
      <c r="E86" s="2478"/>
      <c r="F86" s="2478"/>
      <c r="G86" s="2478"/>
      <c r="H86" s="2478"/>
      <c r="I86" s="2478"/>
      <c r="J86" s="2478"/>
      <c r="K86" s="1948">
        <f t="shared" si="24"/>
        <v>0</v>
      </c>
      <c r="L86" s="2591">
        <f>K86/100000</f>
        <v>0</v>
      </c>
      <c r="M86" s="1948">
        <f t="shared" si="25"/>
        <v>0</v>
      </c>
      <c r="N86" s="2685">
        <f>L86*M86</f>
        <v>0</v>
      </c>
      <c r="O86" s="2686" t="str">
        <f t="shared" si="39"/>
        <v xml:space="preserve">STATE: ; PDY: ; KKL: ; MHE: ; YNM: </v>
      </c>
      <c r="P86" s="2478"/>
      <c r="Q86" s="2689"/>
      <c r="T86" s="2724">
        <f t="shared" si="26"/>
        <v>0</v>
      </c>
      <c r="U86" s="2724">
        <f t="shared" si="27"/>
        <v>0</v>
      </c>
      <c r="V86" s="2724">
        <f t="shared" si="28"/>
        <v>0</v>
      </c>
      <c r="W86" s="2725" t="str">
        <f t="shared" si="29"/>
        <v xml:space="preserve">STATE: ; PDY: ; KKL: ; MHE: ; YNM: </v>
      </c>
      <c r="X86" s="2724"/>
      <c r="Y86" s="2724"/>
      <c r="Z86" s="2724">
        <f t="shared" si="30"/>
        <v>0</v>
      </c>
      <c r="AA86" s="2724"/>
      <c r="AB86" s="2724"/>
      <c r="AC86" s="2724"/>
      <c r="AD86" s="2724">
        <f t="shared" si="31"/>
        <v>0</v>
      </c>
      <c r="AE86" s="2724"/>
      <c r="AF86" s="2724"/>
      <c r="AG86" s="2724"/>
      <c r="AH86" s="2724">
        <f t="shared" si="32"/>
        <v>0</v>
      </c>
      <c r="AI86" s="2724"/>
      <c r="AJ86" s="2724"/>
      <c r="AK86" s="2724"/>
      <c r="AL86" s="2724">
        <f t="shared" si="33"/>
        <v>0</v>
      </c>
      <c r="AM86" s="2724"/>
      <c r="AN86" s="2724"/>
      <c r="AO86" s="2724"/>
      <c r="AP86" s="2724">
        <f t="shared" si="34"/>
        <v>0</v>
      </c>
      <c r="AQ86" s="2724"/>
      <c r="AR86" s="2724">
        <f t="shared" si="35"/>
        <v>0</v>
      </c>
      <c r="AS86" s="2724">
        <f t="shared" si="36"/>
        <v>0</v>
      </c>
      <c r="AT86" s="2724">
        <f t="shared" si="37"/>
        <v>0</v>
      </c>
      <c r="AU86" s="2725" t="str">
        <f t="shared" si="38"/>
        <v xml:space="preserve">STATE: ; PDY: ; KKL: ; MHE: ; YNM: </v>
      </c>
      <c r="AV86" s="2590" t="s">
        <v>7644</v>
      </c>
      <c r="AW86" s="2590"/>
    </row>
    <row r="87" spans="1:49" s="2664" customFormat="1" ht="47.25">
      <c r="A87" s="2240" t="s">
        <v>3165</v>
      </c>
      <c r="B87" s="2240" t="s">
        <v>2983</v>
      </c>
      <c r="C87" s="2240" t="s">
        <v>2984</v>
      </c>
      <c r="D87" s="2240" t="s">
        <v>5323</v>
      </c>
      <c r="E87" s="2478"/>
      <c r="F87" s="2478"/>
      <c r="G87" s="2478"/>
      <c r="H87" s="2478"/>
      <c r="I87" s="2478"/>
      <c r="J87" s="2478"/>
      <c r="K87" s="1948">
        <f t="shared" si="24"/>
        <v>0</v>
      </c>
      <c r="L87" s="2591">
        <f>K87/100000</f>
        <v>0</v>
      </c>
      <c r="M87" s="1948">
        <f t="shared" si="25"/>
        <v>0</v>
      </c>
      <c r="N87" s="2685">
        <f>L87*M87</f>
        <v>0</v>
      </c>
      <c r="O87" s="2686" t="str">
        <f t="shared" si="39"/>
        <v xml:space="preserve">STATE: ; PDY: ; KKL: ; MHE: ; YNM: </v>
      </c>
      <c r="P87" s="2478"/>
      <c r="Q87" s="2689"/>
      <c r="T87" s="2724">
        <f t="shared" si="26"/>
        <v>0</v>
      </c>
      <c r="U87" s="2724">
        <f t="shared" si="27"/>
        <v>0</v>
      </c>
      <c r="V87" s="2724">
        <f t="shared" si="28"/>
        <v>0</v>
      </c>
      <c r="W87" s="2725" t="str">
        <f t="shared" si="29"/>
        <v xml:space="preserve">STATE: ; PDY: ; KKL: ; MHE: ; YNM: </v>
      </c>
      <c r="X87" s="2724"/>
      <c r="Y87" s="2724"/>
      <c r="Z87" s="2724">
        <f t="shared" si="30"/>
        <v>0</v>
      </c>
      <c r="AA87" s="2724"/>
      <c r="AB87" s="2724"/>
      <c r="AC87" s="2724"/>
      <c r="AD87" s="2724">
        <f t="shared" si="31"/>
        <v>0</v>
      </c>
      <c r="AE87" s="2724"/>
      <c r="AF87" s="2724"/>
      <c r="AG87" s="2724"/>
      <c r="AH87" s="2724">
        <f t="shared" si="32"/>
        <v>0</v>
      </c>
      <c r="AI87" s="2724"/>
      <c r="AJ87" s="2724"/>
      <c r="AK87" s="2724"/>
      <c r="AL87" s="2724">
        <f t="shared" si="33"/>
        <v>0</v>
      </c>
      <c r="AM87" s="2724"/>
      <c r="AN87" s="2724"/>
      <c r="AO87" s="2724"/>
      <c r="AP87" s="2724">
        <f t="shared" si="34"/>
        <v>0</v>
      </c>
      <c r="AQ87" s="2724"/>
      <c r="AR87" s="2724">
        <f t="shared" si="35"/>
        <v>0</v>
      </c>
      <c r="AS87" s="2724">
        <f t="shared" si="36"/>
        <v>0</v>
      </c>
      <c r="AT87" s="2724">
        <f t="shared" si="37"/>
        <v>0</v>
      </c>
      <c r="AU87" s="2725" t="str">
        <f t="shared" si="38"/>
        <v xml:space="preserve">STATE: ; PDY: ; KKL: ; MHE: ; YNM: </v>
      </c>
      <c r="AV87" s="2590" t="s">
        <v>7645</v>
      </c>
      <c r="AW87" s="2590"/>
    </row>
    <row r="88" spans="1:49" s="2664" customFormat="1" ht="15.75">
      <c r="A88" s="2682" t="s">
        <v>3166</v>
      </c>
      <c r="B88" s="2682"/>
      <c r="C88" s="2682" t="s">
        <v>17</v>
      </c>
      <c r="D88" s="2682"/>
      <c r="E88" s="2695"/>
      <c r="F88" s="2695"/>
      <c r="G88" s="2695"/>
      <c r="H88" s="2695"/>
      <c r="I88" s="2695"/>
      <c r="J88" s="2695"/>
      <c r="K88" s="1948">
        <f t="shared" si="24"/>
        <v>0</v>
      </c>
      <c r="L88" s="2682"/>
      <c r="M88" s="1948">
        <f t="shared" si="25"/>
        <v>0</v>
      </c>
      <c r="N88" s="2683">
        <f>N89+N90</f>
        <v>0</v>
      </c>
      <c r="O88" s="2686">
        <f t="shared" si="39"/>
        <v>0</v>
      </c>
      <c r="P88" s="2695"/>
      <c r="Q88" s="2683">
        <f>Q89+Q90</f>
        <v>0</v>
      </c>
      <c r="T88" s="2724">
        <f t="shared" si="26"/>
        <v>0</v>
      </c>
      <c r="U88" s="2724">
        <f t="shared" si="27"/>
        <v>0</v>
      </c>
      <c r="V88" s="2683">
        <f>V89+V90</f>
        <v>0</v>
      </c>
      <c r="W88" s="2725"/>
      <c r="X88" s="2724"/>
      <c r="Y88" s="2724"/>
      <c r="Z88" s="2683">
        <f>Z89+Z90</f>
        <v>0</v>
      </c>
      <c r="AA88" s="2724"/>
      <c r="AB88" s="2724"/>
      <c r="AC88" s="2724"/>
      <c r="AD88" s="2683">
        <f>AD89+AD90</f>
        <v>0</v>
      </c>
      <c r="AE88" s="2724"/>
      <c r="AF88" s="2724"/>
      <c r="AG88" s="2724"/>
      <c r="AH88" s="2683">
        <f>AH89+AH90</f>
        <v>0</v>
      </c>
      <c r="AI88" s="2724"/>
      <c r="AJ88" s="2724"/>
      <c r="AK88" s="2724"/>
      <c r="AL88" s="2683">
        <f>AL89+AL90</f>
        <v>0</v>
      </c>
      <c r="AM88" s="2724"/>
      <c r="AN88" s="2724"/>
      <c r="AO88" s="2724"/>
      <c r="AP88" s="2683">
        <f>AP89+AP90</f>
        <v>0</v>
      </c>
      <c r="AQ88" s="2724"/>
      <c r="AR88" s="2683">
        <f>AR89+AR90</f>
        <v>0</v>
      </c>
      <c r="AS88" s="2724"/>
      <c r="AT88" s="2724"/>
      <c r="AU88" s="2725"/>
      <c r="AV88" s="2590"/>
      <c r="AW88" s="2590"/>
    </row>
    <row r="89" spans="1:49" s="2664" customFormat="1" ht="31.5">
      <c r="A89" s="2559" t="s">
        <v>3167</v>
      </c>
      <c r="B89" s="2677"/>
      <c r="C89" s="2540" t="s">
        <v>3912</v>
      </c>
      <c r="D89" s="2240" t="s">
        <v>5324</v>
      </c>
      <c r="E89" s="2239"/>
      <c r="F89" s="2239"/>
      <c r="G89" s="2239">
        <v>5</v>
      </c>
      <c r="H89" s="2239"/>
      <c r="I89" s="2239"/>
      <c r="J89" s="2239"/>
      <c r="K89" s="1948">
        <f t="shared" si="24"/>
        <v>0</v>
      </c>
      <c r="L89" s="2591">
        <f>K89/100000</f>
        <v>0</v>
      </c>
      <c r="M89" s="1948">
        <f t="shared" si="25"/>
        <v>0</v>
      </c>
      <c r="N89" s="2685">
        <f>L89*M89</f>
        <v>0</v>
      </c>
      <c r="O89" s="2686" t="str">
        <f t="shared" si="39"/>
        <v xml:space="preserve">STATE: ; PDY: ; KKL: ; MHE: ; YNM: </v>
      </c>
      <c r="P89" s="2478"/>
      <c r="Q89" s="2689"/>
      <c r="T89" s="2724">
        <f t="shared" si="26"/>
        <v>0</v>
      </c>
      <c r="U89" s="2724">
        <f t="shared" si="27"/>
        <v>0</v>
      </c>
      <c r="V89" s="2724">
        <f t="shared" si="28"/>
        <v>0</v>
      </c>
      <c r="W89" s="2725" t="str">
        <f t="shared" si="29"/>
        <v xml:space="preserve">STATE: ; PDY: ; KKL: ; MHE: ; YNM: </v>
      </c>
      <c r="X89" s="2724"/>
      <c r="Y89" s="2724"/>
      <c r="Z89" s="2724">
        <f t="shared" si="30"/>
        <v>0</v>
      </c>
      <c r="AA89" s="2724"/>
      <c r="AB89" s="2724"/>
      <c r="AC89" s="2724"/>
      <c r="AD89" s="2724">
        <f t="shared" si="31"/>
        <v>0</v>
      </c>
      <c r="AE89" s="2724"/>
      <c r="AF89" s="2724"/>
      <c r="AG89" s="2724"/>
      <c r="AH89" s="2724">
        <f t="shared" si="32"/>
        <v>0</v>
      </c>
      <c r="AI89" s="2724"/>
      <c r="AJ89" s="2724"/>
      <c r="AK89" s="2724"/>
      <c r="AL89" s="2724">
        <f t="shared" si="33"/>
        <v>0</v>
      </c>
      <c r="AM89" s="2724"/>
      <c r="AN89" s="2724"/>
      <c r="AO89" s="2724"/>
      <c r="AP89" s="2724">
        <f t="shared" si="34"/>
        <v>0</v>
      </c>
      <c r="AQ89" s="2724"/>
      <c r="AR89" s="2724">
        <f t="shared" si="35"/>
        <v>0</v>
      </c>
      <c r="AS89" s="2724">
        <f t="shared" si="36"/>
        <v>0</v>
      </c>
      <c r="AT89" s="2724">
        <f t="shared" si="37"/>
        <v>0</v>
      </c>
      <c r="AU89" s="2725" t="str">
        <f t="shared" si="38"/>
        <v xml:space="preserve">STATE: ; PDY: ; KKL: ; MHE: ; YNM: </v>
      </c>
      <c r="AV89" s="2590" t="s">
        <v>7646</v>
      </c>
      <c r="AW89" s="2590"/>
    </row>
    <row r="90" spans="1:49" s="2664" customFormat="1" ht="31.5">
      <c r="A90" s="2240" t="s">
        <v>3997</v>
      </c>
      <c r="B90" s="2713"/>
      <c r="C90" s="2540" t="s">
        <v>3859</v>
      </c>
      <c r="D90" s="2240" t="s">
        <v>5323</v>
      </c>
      <c r="E90" s="2239"/>
      <c r="F90" s="2239"/>
      <c r="G90" s="2239"/>
      <c r="H90" s="2239"/>
      <c r="I90" s="2239"/>
      <c r="J90" s="2239"/>
      <c r="K90" s="1948">
        <f t="shared" si="24"/>
        <v>0</v>
      </c>
      <c r="L90" s="2591">
        <f>K90/100000</f>
        <v>0</v>
      </c>
      <c r="M90" s="1948">
        <f t="shared" si="25"/>
        <v>0</v>
      </c>
      <c r="N90" s="2685">
        <f>L90*M90</f>
        <v>0</v>
      </c>
      <c r="O90" s="2686" t="str">
        <f t="shared" si="39"/>
        <v xml:space="preserve">STATE: ; PDY: ; KKL: ; MHE: ; YNM: </v>
      </c>
      <c r="P90" s="2478"/>
      <c r="Q90" s="2689"/>
      <c r="T90" s="2724">
        <f t="shared" si="26"/>
        <v>0</v>
      </c>
      <c r="U90" s="2724">
        <f t="shared" si="27"/>
        <v>0</v>
      </c>
      <c r="V90" s="2724">
        <f t="shared" si="28"/>
        <v>0</v>
      </c>
      <c r="W90" s="2725" t="str">
        <f t="shared" si="29"/>
        <v xml:space="preserve">STATE: ; PDY: ; KKL: ; MHE: ; YNM: </v>
      </c>
      <c r="X90" s="2724"/>
      <c r="Y90" s="2724"/>
      <c r="Z90" s="2724">
        <f t="shared" si="30"/>
        <v>0</v>
      </c>
      <c r="AA90" s="2724"/>
      <c r="AB90" s="2724"/>
      <c r="AC90" s="2724"/>
      <c r="AD90" s="2724">
        <f t="shared" si="31"/>
        <v>0</v>
      </c>
      <c r="AE90" s="2724"/>
      <c r="AF90" s="2724"/>
      <c r="AG90" s="2724"/>
      <c r="AH90" s="2724">
        <f t="shared" si="32"/>
        <v>0</v>
      </c>
      <c r="AI90" s="2724"/>
      <c r="AJ90" s="2724"/>
      <c r="AK90" s="2724"/>
      <c r="AL90" s="2724">
        <f t="shared" si="33"/>
        <v>0</v>
      </c>
      <c r="AM90" s="2724"/>
      <c r="AN90" s="2724"/>
      <c r="AO90" s="2724"/>
      <c r="AP90" s="2724">
        <f t="shared" si="34"/>
        <v>0</v>
      </c>
      <c r="AQ90" s="2724"/>
      <c r="AR90" s="2724">
        <f t="shared" si="35"/>
        <v>0</v>
      </c>
      <c r="AS90" s="2724">
        <f t="shared" si="36"/>
        <v>0</v>
      </c>
      <c r="AT90" s="2724">
        <f t="shared" si="37"/>
        <v>0</v>
      </c>
      <c r="AU90" s="2725" t="str">
        <f t="shared" si="38"/>
        <v xml:space="preserve">STATE: ; PDY: ; KKL: ; MHE: ; YNM: </v>
      </c>
      <c r="AV90" s="2590"/>
      <c r="AW90" s="2590"/>
    </row>
    <row r="91" spans="1:49" s="2664" customFormat="1" ht="15.75">
      <c r="A91" s="2678" t="s">
        <v>3168</v>
      </c>
      <c r="B91" s="2678"/>
      <c r="C91" s="2678" t="s">
        <v>18</v>
      </c>
      <c r="D91" s="2678"/>
      <c r="E91" s="2696"/>
      <c r="F91" s="2696"/>
      <c r="G91" s="2696"/>
      <c r="H91" s="2696"/>
      <c r="I91" s="2696"/>
      <c r="J91" s="2696"/>
      <c r="K91" s="1948">
        <f t="shared" si="24"/>
        <v>0</v>
      </c>
      <c r="L91" s="2678"/>
      <c r="M91" s="1948">
        <f t="shared" si="25"/>
        <v>0</v>
      </c>
      <c r="N91" s="2679">
        <f>N92+N103+N115</f>
        <v>18.226500000000001</v>
      </c>
      <c r="O91" s="2686">
        <f t="shared" si="39"/>
        <v>0</v>
      </c>
      <c r="P91" s="2696"/>
      <c r="Q91" s="2679">
        <f>Q92+Q103+Q115</f>
        <v>0</v>
      </c>
      <c r="T91" s="2724">
        <f t="shared" si="26"/>
        <v>0</v>
      </c>
      <c r="U91" s="2724">
        <f t="shared" si="27"/>
        <v>0</v>
      </c>
      <c r="V91" s="2679">
        <f>V92+V103+V115</f>
        <v>1822650</v>
      </c>
      <c r="W91" s="2725"/>
      <c r="X91" s="2724"/>
      <c r="Y91" s="2724"/>
      <c r="Z91" s="2679">
        <f>Z92+Z103+Z115</f>
        <v>0</v>
      </c>
      <c r="AA91" s="2724"/>
      <c r="AB91" s="2724"/>
      <c r="AC91" s="2724"/>
      <c r="AD91" s="2679">
        <f>AD92+AD103+AD115</f>
        <v>1305900</v>
      </c>
      <c r="AE91" s="2724"/>
      <c r="AF91" s="2724"/>
      <c r="AG91" s="2724"/>
      <c r="AH91" s="2679">
        <f>AH92+AH103+AH115</f>
        <v>246000</v>
      </c>
      <c r="AI91" s="2724"/>
      <c r="AJ91" s="2724"/>
      <c r="AK91" s="2724"/>
      <c r="AL91" s="2679">
        <f>AL92+AL103+AL115</f>
        <v>148050</v>
      </c>
      <c r="AM91" s="2724"/>
      <c r="AN91" s="2724"/>
      <c r="AO91" s="2724"/>
      <c r="AP91" s="2679">
        <f>AP92+AP103+AP115</f>
        <v>122700</v>
      </c>
      <c r="AQ91" s="2724"/>
      <c r="AR91" s="2679">
        <f>AR92+AR103+AR115</f>
        <v>1822650</v>
      </c>
      <c r="AS91" s="2724"/>
      <c r="AT91" s="2724"/>
      <c r="AU91" s="2725"/>
      <c r="AV91" s="2590"/>
      <c r="AW91" s="2590"/>
    </row>
    <row r="92" spans="1:49" s="2664" customFormat="1" ht="15.75">
      <c r="A92" s="2682" t="s">
        <v>3169</v>
      </c>
      <c r="B92" s="2682"/>
      <c r="C92" s="2682" t="s">
        <v>1583</v>
      </c>
      <c r="D92" s="2682"/>
      <c r="E92" s="2695"/>
      <c r="F92" s="2695"/>
      <c r="G92" s="2695"/>
      <c r="H92" s="2695"/>
      <c r="I92" s="2695"/>
      <c r="J92" s="2695"/>
      <c r="K92" s="1948">
        <f t="shared" si="24"/>
        <v>0</v>
      </c>
      <c r="L92" s="2682"/>
      <c r="M92" s="1948">
        <f t="shared" si="25"/>
        <v>0</v>
      </c>
      <c r="N92" s="2683">
        <f>SUM(N93:N99)</f>
        <v>15.615</v>
      </c>
      <c r="O92" s="2686">
        <f t="shared" si="39"/>
        <v>0</v>
      </c>
      <c r="P92" s="2695"/>
      <c r="Q92" s="2683">
        <f>SUM(Q93:Q99)</f>
        <v>0</v>
      </c>
      <c r="T92" s="2724">
        <f t="shared" si="26"/>
        <v>0</v>
      </c>
      <c r="U92" s="2724">
        <f t="shared" si="27"/>
        <v>0</v>
      </c>
      <c r="V92" s="2683">
        <f>SUM(V93:V99)</f>
        <v>1561500</v>
      </c>
      <c r="W92" s="2725"/>
      <c r="X92" s="2724"/>
      <c r="Y92" s="2724"/>
      <c r="Z92" s="2683">
        <f>SUM(Z93:Z99)</f>
        <v>0</v>
      </c>
      <c r="AA92" s="2724"/>
      <c r="AB92" s="2724"/>
      <c r="AC92" s="2724"/>
      <c r="AD92" s="2683">
        <f>SUM(AD93:AD99)</f>
        <v>1119000</v>
      </c>
      <c r="AE92" s="2724"/>
      <c r="AF92" s="2724"/>
      <c r="AG92" s="2724"/>
      <c r="AH92" s="2683">
        <f>SUM(AH93:AH99)</f>
        <v>210000</v>
      </c>
      <c r="AI92" s="2724"/>
      <c r="AJ92" s="2724"/>
      <c r="AK92" s="2724"/>
      <c r="AL92" s="2683">
        <f>SUM(AL93:AL99)</f>
        <v>125500</v>
      </c>
      <c r="AM92" s="2724"/>
      <c r="AN92" s="2724"/>
      <c r="AO92" s="2724"/>
      <c r="AP92" s="2683">
        <f>SUM(AP93:AP99)</f>
        <v>107000</v>
      </c>
      <c r="AQ92" s="2724"/>
      <c r="AR92" s="2683">
        <f>SUM(AR93:AR99)</f>
        <v>1561500</v>
      </c>
      <c r="AS92" s="2724"/>
      <c r="AT92" s="2724"/>
      <c r="AU92" s="2725"/>
      <c r="AV92" s="2590"/>
      <c r="AW92" s="2590"/>
    </row>
    <row r="93" spans="1:49" s="2238" customFormat="1" ht="31.5">
      <c r="A93" s="2559" t="s">
        <v>3170</v>
      </c>
      <c r="B93" s="2714"/>
      <c r="C93" s="2708" t="s">
        <v>4541</v>
      </c>
      <c r="D93" s="2240" t="s">
        <v>5324</v>
      </c>
      <c r="E93" s="2715"/>
      <c r="F93" s="2715"/>
      <c r="G93" s="2715"/>
      <c r="H93" s="2715"/>
      <c r="I93" s="2715"/>
      <c r="J93" s="2715"/>
      <c r="K93" s="1948">
        <f t="shared" si="24"/>
        <v>0</v>
      </c>
      <c r="L93" s="2591">
        <f t="shared" ref="L93:L102" si="40">K93/100000</f>
        <v>0</v>
      </c>
      <c r="M93" s="1948">
        <f t="shared" si="25"/>
        <v>0</v>
      </c>
      <c r="N93" s="1981">
        <f t="shared" ref="N93:N98" si="41">L93*M93</f>
        <v>0</v>
      </c>
      <c r="O93" s="2686" t="str">
        <f t="shared" si="39"/>
        <v xml:space="preserve">STATE: ; PDY: ; KKL: ; MHE: ; YNM: </v>
      </c>
      <c r="P93" s="2715"/>
      <c r="Q93" s="2716"/>
      <c r="T93" s="2724">
        <f t="shared" si="26"/>
        <v>0</v>
      </c>
      <c r="U93" s="2724">
        <f t="shared" si="27"/>
        <v>0</v>
      </c>
      <c r="V93" s="2724">
        <f t="shared" si="28"/>
        <v>0</v>
      </c>
      <c r="W93" s="2725" t="str">
        <f t="shared" si="29"/>
        <v xml:space="preserve">STATE: ; PDY: ; KKL: ; MHE: ; YNM: </v>
      </c>
      <c r="X93" s="2724"/>
      <c r="Y93" s="2724"/>
      <c r="Z93" s="2724">
        <f t="shared" si="30"/>
        <v>0</v>
      </c>
      <c r="AA93" s="2724"/>
      <c r="AB93" s="2724"/>
      <c r="AC93" s="2724"/>
      <c r="AD93" s="2724">
        <f t="shared" si="31"/>
        <v>0</v>
      </c>
      <c r="AE93" s="2724"/>
      <c r="AF93" s="2724"/>
      <c r="AG93" s="2724"/>
      <c r="AH93" s="2724">
        <f t="shared" si="32"/>
        <v>0</v>
      </c>
      <c r="AI93" s="2724"/>
      <c r="AJ93" s="2724"/>
      <c r="AK93" s="2724"/>
      <c r="AL93" s="2724">
        <f t="shared" si="33"/>
        <v>0</v>
      </c>
      <c r="AM93" s="2724"/>
      <c r="AN93" s="2724"/>
      <c r="AO93" s="2724"/>
      <c r="AP93" s="2724">
        <f t="shared" si="34"/>
        <v>0</v>
      </c>
      <c r="AQ93" s="2724"/>
      <c r="AR93" s="2724">
        <f t="shared" si="35"/>
        <v>0</v>
      </c>
      <c r="AS93" s="2724">
        <f t="shared" si="36"/>
        <v>0</v>
      </c>
      <c r="AT93" s="2724">
        <f t="shared" si="37"/>
        <v>0</v>
      </c>
      <c r="AU93" s="2725" t="str">
        <f t="shared" si="38"/>
        <v xml:space="preserve">STATE: ; PDY: ; KKL: ; MHE: ; YNM: </v>
      </c>
      <c r="AV93" s="2708" t="s">
        <v>7647</v>
      </c>
      <c r="AW93" s="2509"/>
    </row>
    <row r="94" spans="1:49" s="2664" customFormat="1" ht="31.5">
      <c r="A94" s="2240" t="s">
        <v>3171</v>
      </c>
      <c r="B94" s="2240" t="s">
        <v>2985</v>
      </c>
      <c r="C94" s="2240" t="s">
        <v>2986</v>
      </c>
      <c r="D94" s="2240" t="s">
        <v>5326</v>
      </c>
      <c r="E94" s="2478"/>
      <c r="F94" s="2478"/>
      <c r="G94" s="2478"/>
      <c r="H94" s="2478"/>
      <c r="I94" s="2478"/>
      <c r="J94" s="2478"/>
      <c r="K94" s="1948">
        <f t="shared" si="24"/>
        <v>0</v>
      </c>
      <c r="L94" s="2591">
        <f t="shared" si="40"/>
        <v>0</v>
      </c>
      <c r="M94" s="1948">
        <f t="shared" si="25"/>
        <v>0</v>
      </c>
      <c r="N94" s="2685">
        <f t="shared" si="41"/>
        <v>0</v>
      </c>
      <c r="O94" s="2686" t="str">
        <f t="shared" si="39"/>
        <v xml:space="preserve">STATE: ; PDY: ; KKL: ; MHE: ; YNM: </v>
      </c>
      <c r="P94" s="2478"/>
      <c r="Q94" s="2689"/>
      <c r="T94" s="2724">
        <f t="shared" si="26"/>
        <v>0</v>
      </c>
      <c r="U94" s="2724">
        <f t="shared" si="27"/>
        <v>0</v>
      </c>
      <c r="V94" s="2724">
        <f t="shared" si="28"/>
        <v>0</v>
      </c>
      <c r="W94" s="2725" t="str">
        <f t="shared" si="29"/>
        <v xml:space="preserve">STATE: ; PDY: ; KKL: ; MHE: ; YNM: </v>
      </c>
      <c r="X94" s="2724"/>
      <c r="Y94" s="2724"/>
      <c r="Z94" s="2724">
        <f t="shared" si="30"/>
        <v>0</v>
      </c>
      <c r="AA94" s="2724"/>
      <c r="AB94" s="2724"/>
      <c r="AC94" s="2724"/>
      <c r="AD94" s="2724">
        <f t="shared" si="31"/>
        <v>0</v>
      </c>
      <c r="AE94" s="2724"/>
      <c r="AF94" s="2724"/>
      <c r="AG94" s="2724"/>
      <c r="AH94" s="2724">
        <f t="shared" si="32"/>
        <v>0</v>
      </c>
      <c r="AI94" s="2724"/>
      <c r="AJ94" s="2724"/>
      <c r="AK94" s="2724"/>
      <c r="AL94" s="2724">
        <f t="shared" si="33"/>
        <v>0</v>
      </c>
      <c r="AM94" s="2724"/>
      <c r="AN94" s="2724"/>
      <c r="AO94" s="2724"/>
      <c r="AP94" s="2724">
        <f t="shared" si="34"/>
        <v>0</v>
      </c>
      <c r="AQ94" s="2724"/>
      <c r="AR94" s="2724">
        <f t="shared" si="35"/>
        <v>0</v>
      </c>
      <c r="AS94" s="2724">
        <f t="shared" si="36"/>
        <v>0</v>
      </c>
      <c r="AT94" s="2724">
        <f t="shared" si="37"/>
        <v>0</v>
      </c>
      <c r="AU94" s="2725" t="str">
        <f t="shared" si="38"/>
        <v xml:space="preserve">STATE: ; PDY: ; KKL: ; MHE: ; YNM: </v>
      </c>
      <c r="AV94" s="2590" t="s">
        <v>7648</v>
      </c>
      <c r="AW94" s="2590"/>
    </row>
    <row r="95" spans="1:49" s="2664" customFormat="1" ht="31.5">
      <c r="A95" s="2240" t="s">
        <v>3172</v>
      </c>
      <c r="B95" s="2240" t="s">
        <v>2987</v>
      </c>
      <c r="C95" s="2240" t="s">
        <v>2988</v>
      </c>
      <c r="D95" s="2240" t="s">
        <v>5326</v>
      </c>
      <c r="E95" s="2478"/>
      <c r="F95" s="2478"/>
      <c r="G95" s="2478"/>
      <c r="H95" s="2478"/>
      <c r="I95" s="2478"/>
      <c r="J95" s="2478"/>
      <c r="K95" s="1948">
        <f t="shared" si="24"/>
        <v>0</v>
      </c>
      <c r="L95" s="2591">
        <f t="shared" si="40"/>
        <v>0</v>
      </c>
      <c r="M95" s="1948">
        <f t="shared" si="25"/>
        <v>0</v>
      </c>
      <c r="N95" s="2685">
        <f t="shared" si="41"/>
        <v>0</v>
      </c>
      <c r="O95" s="2686" t="str">
        <f t="shared" si="39"/>
        <v xml:space="preserve">STATE: ; PDY: ; KKL: ; MHE: ; YNM: </v>
      </c>
      <c r="P95" s="2478"/>
      <c r="Q95" s="2689"/>
      <c r="T95" s="2724">
        <f t="shared" si="26"/>
        <v>0</v>
      </c>
      <c r="U95" s="2724">
        <f t="shared" si="27"/>
        <v>0</v>
      </c>
      <c r="V95" s="2724">
        <f t="shared" si="28"/>
        <v>0</v>
      </c>
      <c r="W95" s="2725" t="str">
        <f t="shared" si="29"/>
        <v xml:space="preserve">STATE: ; PDY: ; KKL: ; MHE: ; YNM: </v>
      </c>
      <c r="X95" s="2724"/>
      <c r="Y95" s="2724"/>
      <c r="Z95" s="2724">
        <f t="shared" si="30"/>
        <v>0</v>
      </c>
      <c r="AA95" s="2724"/>
      <c r="AB95" s="2724"/>
      <c r="AC95" s="2724"/>
      <c r="AD95" s="2724">
        <f t="shared" si="31"/>
        <v>0</v>
      </c>
      <c r="AE95" s="2724"/>
      <c r="AF95" s="2724"/>
      <c r="AG95" s="2724"/>
      <c r="AH95" s="2724">
        <f t="shared" si="32"/>
        <v>0</v>
      </c>
      <c r="AI95" s="2724"/>
      <c r="AJ95" s="2724"/>
      <c r="AK95" s="2724"/>
      <c r="AL95" s="2724">
        <f t="shared" si="33"/>
        <v>0</v>
      </c>
      <c r="AM95" s="2724"/>
      <c r="AN95" s="2724"/>
      <c r="AO95" s="2724"/>
      <c r="AP95" s="2724">
        <f t="shared" si="34"/>
        <v>0</v>
      </c>
      <c r="AQ95" s="2724"/>
      <c r="AR95" s="2724">
        <f t="shared" si="35"/>
        <v>0</v>
      </c>
      <c r="AS95" s="2724">
        <f t="shared" si="36"/>
        <v>0</v>
      </c>
      <c r="AT95" s="2724">
        <f t="shared" si="37"/>
        <v>0</v>
      </c>
      <c r="AU95" s="2725" t="str">
        <f t="shared" si="38"/>
        <v xml:space="preserve">STATE: ; PDY: ; KKL: ; MHE: ; YNM: </v>
      </c>
      <c r="AV95" s="2590" t="s">
        <v>7649</v>
      </c>
      <c r="AW95" s="2590"/>
    </row>
    <row r="96" spans="1:49" s="2664" customFormat="1" ht="31.5">
      <c r="A96" s="2240" t="s">
        <v>3297</v>
      </c>
      <c r="B96" s="2240" t="s">
        <v>2989</v>
      </c>
      <c r="C96" s="2240" t="s">
        <v>2990</v>
      </c>
      <c r="D96" s="2240" t="s">
        <v>5326</v>
      </c>
      <c r="E96" s="2478"/>
      <c r="F96" s="2478"/>
      <c r="G96" s="2478"/>
      <c r="H96" s="2478"/>
      <c r="I96" s="2478"/>
      <c r="J96" s="2478"/>
      <c r="K96" s="1948">
        <f t="shared" si="24"/>
        <v>0</v>
      </c>
      <c r="L96" s="2591">
        <f t="shared" si="40"/>
        <v>0</v>
      </c>
      <c r="M96" s="1948">
        <f t="shared" si="25"/>
        <v>0</v>
      </c>
      <c r="N96" s="2685">
        <f t="shared" si="41"/>
        <v>0</v>
      </c>
      <c r="O96" s="2686" t="str">
        <f t="shared" si="39"/>
        <v xml:space="preserve">STATE: ; PDY: ; KKL: ; MHE: ; YNM: </v>
      </c>
      <c r="P96" s="2478"/>
      <c r="Q96" s="2689"/>
      <c r="T96" s="2724">
        <f t="shared" si="26"/>
        <v>0</v>
      </c>
      <c r="U96" s="2724">
        <f t="shared" si="27"/>
        <v>0</v>
      </c>
      <c r="V96" s="2724">
        <f t="shared" si="28"/>
        <v>0</v>
      </c>
      <c r="W96" s="2725" t="str">
        <f t="shared" si="29"/>
        <v xml:space="preserve">STATE: ; PDY: ; KKL: ; MHE: ; YNM: </v>
      </c>
      <c r="X96" s="2724"/>
      <c r="Y96" s="2724"/>
      <c r="Z96" s="2724">
        <f t="shared" si="30"/>
        <v>0</v>
      </c>
      <c r="AA96" s="2724"/>
      <c r="AB96" s="2724"/>
      <c r="AC96" s="2724"/>
      <c r="AD96" s="2724">
        <f t="shared" si="31"/>
        <v>0</v>
      </c>
      <c r="AE96" s="2724"/>
      <c r="AF96" s="2724"/>
      <c r="AG96" s="2724"/>
      <c r="AH96" s="2724">
        <f t="shared" si="32"/>
        <v>0</v>
      </c>
      <c r="AI96" s="2724"/>
      <c r="AJ96" s="2724"/>
      <c r="AK96" s="2724"/>
      <c r="AL96" s="2724">
        <f t="shared" si="33"/>
        <v>0</v>
      </c>
      <c r="AM96" s="2724"/>
      <c r="AN96" s="2724"/>
      <c r="AO96" s="2724"/>
      <c r="AP96" s="2724">
        <f t="shared" si="34"/>
        <v>0</v>
      </c>
      <c r="AQ96" s="2724"/>
      <c r="AR96" s="2724">
        <f t="shared" si="35"/>
        <v>0</v>
      </c>
      <c r="AS96" s="2724">
        <f t="shared" si="36"/>
        <v>0</v>
      </c>
      <c r="AT96" s="2724">
        <f t="shared" si="37"/>
        <v>0</v>
      </c>
      <c r="AU96" s="2725" t="str">
        <f t="shared" si="38"/>
        <v xml:space="preserve">STATE: ; PDY: ; KKL: ; MHE: ; YNM: </v>
      </c>
      <c r="AV96" s="2590" t="s">
        <v>7649</v>
      </c>
      <c r="AW96" s="2590"/>
    </row>
    <row r="97" spans="1:49" s="2664" customFormat="1" ht="47.25">
      <c r="A97" s="2240" t="s">
        <v>4540</v>
      </c>
      <c r="B97" s="2240"/>
      <c r="C97" s="2240" t="s">
        <v>5284</v>
      </c>
      <c r="D97" s="2240" t="s">
        <v>5326</v>
      </c>
      <c r="E97" s="2478"/>
      <c r="F97" s="2478"/>
      <c r="G97" s="2478"/>
      <c r="H97" s="2478"/>
      <c r="I97" s="2478"/>
      <c r="J97" s="2478"/>
      <c r="K97" s="1948">
        <f t="shared" si="24"/>
        <v>0</v>
      </c>
      <c r="L97" s="2591">
        <f t="shared" si="40"/>
        <v>0</v>
      </c>
      <c r="M97" s="1948">
        <f t="shared" si="25"/>
        <v>0</v>
      </c>
      <c r="N97" s="2685">
        <f t="shared" si="41"/>
        <v>0</v>
      </c>
      <c r="O97" s="2686" t="str">
        <f t="shared" si="39"/>
        <v xml:space="preserve">STATE: ; PDY: ; KKL: ; MHE: ; YNM: </v>
      </c>
      <c r="P97" s="2478"/>
      <c r="Q97" s="2689"/>
      <c r="T97" s="2724">
        <f t="shared" si="26"/>
        <v>0</v>
      </c>
      <c r="U97" s="2724">
        <f t="shared" si="27"/>
        <v>0</v>
      </c>
      <c r="V97" s="2724">
        <f t="shared" si="28"/>
        <v>0</v>
      </c>
      <c r="W97" s="2725" t="str">
        <f t="shared" si="29"/>
        <v xml:space="preserve">STATE: ; PDY: ; KKL: ; MHE: ; YNM: </v>
      </c>
      <c r="X97" s="2724"/>
      <c r="Y97" s="2724"/>
      <c r="Z97" s="2724">
        <f t="shared" si="30"/>
        <v>0</v>
      </c>
      <c r="AA97" s="2724"/>
      <c r="AB97" s="2724"/>
      <c r="AC97" s="2724"/>
      <c r="AD97" s="2724">
        <f t="shared" si="31"/>
        <v>0</v>
      </c>
      <c r="AE97" s="2724"/>
      <c r="AF97" s="2724"/>
      <c r="AG97" s="2724"/>
      <c r="AH97" s="2724">
        <f t="shared" si="32"/>
        <v>0</v>
      </c>
      <c r="AI97" s="2724"/>
      <c r="AJ97" s="2724"/>
      <c r="AK97" s="2724"/>
      <c r="AL97" s="2724">
        <f t="shared" si="33"/>
        <v>0</v>
      </c>
      <c r="AM97" s="2724"/>
      <c r="AN97" s="2724"/>
      <c r="AO97" s="2724"/>
      <c r="AP97" s="2724">
        <f t="shared" si="34"/>
        <v>0</v>
      </c>
      <c r="AQ97" s="2724"/>
      <c r="AR97" s="2724">
        <f t="shared" si="35"/>
        <v>0</v>
      </c>
      <c r="AS97" s="2724">
        <f t="shared" si="36"/>
        <v>0</v>
      </c>
      <c r="AT97" s="2724">
        <f t="shared" si="37"/>
        <v>0</v>
      </c>
      <c r="AU97" s="2725" t="str">
        <f t="shared" si="38"/>
        <v xml:space="preserve">STATE: ; PDY: ; KKL: ; MHE: ; YNM: </v>
      </c>
      <c r="AV97" s="2590" t="s">
        <v>7650</v>
      </c>
      <c r="AW97" s="2590"/>
    </row>
    <row r="98" spans="1:49" s="2664" customFormat="1" ht="94.5">
      <c r="A98" s="2240" t="s">
        <v>5283</v>
      </c>
      <c r="B98" s="2240"/>
      <c r="C98" s="4041" t="s">
        <v>6693</v>
      </c>
      <c r="D98" s="2240" t="s">
        <v>5326</v>
      </c>
      <c r="E98" s="2478"/>
      <c r="F98" s="2478"/>
      <c r="G98" s="2478"/>
      <c r="H98" s="2478"/>
      <c r="I98" s="2478"/>
      <c r="J98" s="2478"/>
      <c r="K98" s="1948">
        <f t="shared" si="24"/>
        <v>1500</v>
      </c>
      <c r="L98" s="2591">
        <f t="shared" si="40"/>
        <v>1.4999999999999999E-2</v>
      </c>
      <c r="M98" s="1948">
        <f t="shared" si="25"/>
        <v>341</v>
      </c>
      <c r="N98" s="2685">
        <f t="shared" si="41"/>
        <v>5.1150000000000002</v>
      </c>
      <c r="O98" s="2686" t="str">
        <f t="shared" si="39"/>
        <v xml:space="preserve">STATE: ; PDY: AMC Charges for Smart phones ; KKL: AMC Charges for Smart phones ; MHE: AMC Charges for Smart phones ; YNM: AMC Charges for Smart phones </v>
      </c>
      <c r="P98" s="2478"/>
      <c r="Q98" s="2689"/>
      <c r="T98" s="2724">
        <f t="shared" si="26"/>
        <v>1500</v>
      </c>
      <c r="U98" s="2724">
        <f t="shared" si="27"/>
        <v>341</v>
      </c>
      <c r="V98" s="2724">
        <f t="shared" si="28"/>
        <v>511500</v>
      </c>
      <c r="W98" s="2725" t="str">
        <f t="shared" si="29"/>
        <v xml:space="preserve">STATE: ; PDY: AMC Charges for Smart phones ; KKL: AMC Charges for Smart phones ; MHE: AMC Charges for Smart phones ; YNM: AMC Charges for Smart phones </v>
      </c>
      <c r="X98" s="2689"/>
      <c r="Y98" s="2689"/>
      <c r="Z98" s="2689">
        <f t="shared" si="30"/>
        <v>0</v>
      </c>
      <c r="AA98" s="2689"/>
      <c r="AB98" s="2689">
        <v>1500</v>
      </c>
      <c r="AC98" s="2689">
        <v>246</v>
      </c>
      <c r="AD98" s="2689">
        <f t="shared" si="31"/>
        <v>369000</v>
      </c>
      <c r="AE98" s="2722" t="s">
        <v>6698</v>
      </c>
      <c r="AF98" s="2689">
        <v>1500</v>
      </c>
      <c r="AG98" s="2689">
        <v>40</v>
      </c>
      <c r="AH98" s="2689">
        <f t="shared" si="32"/>
        <v>60000</v>
      </c>
      <c r="AI98" s="2722" t="s">
        <v>6698</v>
      </c>
      <c r="AJ98" s="2689">
        <v>1500</v>
      </c>
      <c r="AK98" s="2689">
        <v>17</v>
      </c>
      <c r="AL98" s="2689">
        <f t="shared" si="33"/>
        <v>25500</v>
      </c>
      <c r="AM98" s="2722" t="s">
        <v>6698</v>
      </c>
      <c r="AN98" s="2689">
        <v>1500</v>
      </c>
      <c r="AO98" s="2689">
        <v>38</v>
      </c>
      <c r="AP98" s="2689">
        <f t="shared" si="34"/>
        <v>57000</v>
      </c>
      <c r="AQ98" s="2722" t="s">
        <v>6698</v>
      </c>
      <c r="AR98" s="2724">
        <f t="shared" si="35"/>
        <v>511500</v>
      </c>
      <c r="AS98" s="2724">
        <f t="shared" si="36"/>
        <v>341</v>
      </c>
      <c r="AT98" s="2724">
        <f t="shared" si="37"/>
        <v>1500</v>
      </c>
      <c r="AU98" s="2725" t="str">
        <f t="shared" si="38"/>
        <v xml:space="preserve">STATE: ; PDY: AMC Charges for Smart phones ; KKL: AMC Charges for Smart phones ; MHE: AMC Charges for Smart phones ; YNM: AMC Charges for Smart phones </v>
      </c>
      <c r="AV98" s="2590"/>
      <c r="AW98" s="5031" t="s">
        <v>8141</v>
      </c>
    </row>
    <row r="99" spans="1:49" s="2719" customFormat="1" ht="15.75">
      <c r="A99" s="2714" t="s">
        <v>5287</v>
      </c>
      <c r="B99" s="2714" t="s">
        <v>3181</v>
      </c>
      <c r="C99" s="2714" t="s">
        <v>4931</v>
      </c>
      <c r="D99" s="2714"/>
      <c r="E99" s="2074"/>
      <c r="F99" s="2074"/>
      <c r="G99" s="2074"/>
      <c r="H99" s="2074"/>
      <c r="I99" s="2074"/>
      <c r="J99" s="2074"/>
      <c r="K99" s="1948">
        <f t="shared" si="24"/>
        <v>0</v>
      </c>
      <c r="L99" s="2591">
        <f t="shared" si="40"/>
        <v>0</v>
      </c>
      <c r="M99" s="1948">
        <f t="shared" si="25"/>
        <v>0</v>
      </c>
      <c r="N99" s="2717">
        <f>N100+N101+N102</f>
        <v>10.5</v>
      </c>
      <c r="O99" s="2686">
        <f t="shared" si="39"/>
        <v>0</v>
      </c>
      <c r="P99" s="2718"/>
      <c r="Q99" s="2717">
        <f>Q100+Q101+Q102</f>
        <v>0</v>
      </c>
      <c r="T99" s="2724">
        <f t="shared" si="26"/>
        <v>0</v>
      </c>
      <c r="U99" s="2724">
        <f t="shared" si="27"/>
        <v>0</v>
      </c>
      <c r="V99" s="2717">
        <f>V100+V101+V102</f>
        <v>1050000</v>
      </c>
      <c r="W99" s="2725"/>
      <c r="X99" s="2724"/>
      <c r="Y99" s="2724"/>
      <c r="Z99" s="2717">
        <f>Z100+Z101+Z102</f>
        <v>0</v>
      </c>
      <c r="AA99" s="2724"/>
      <c r="AB99" s="2724"/>
      <c r="AC99" s="2724"/>
      <c r="AD99" s="2717">
        <f>AD100+AD101+AD102</f>
        <v>750000</v>
      </c>
      <c r="AE99" s="2724"/>
      <c r="AF99" s="2724"/>
      <c r="AG99" s="2724"/>
      <c r="AH99" s="2717">
        <f>AH100+AH101+AH102</f>
        <v>150000</v>
      </c>
      <c r="AI99" s="2724"/>
      <c r="AJ99" s="2724"/>
      <c r="AK99" s="2724"/>
      <c r="AL99" s="2717">
        <f>AL100+AL101+AL102</f>
        <v>100000</v>
      </c>
      <c r="AM99" s="2724"/>
      <c r="AN99" s="2724"/>
      <c r="AO99" s="2724"/>
      <c r="AP99" s="2717">
        <f>AP100+AP101+AP102</f>
        <v>50000</v>
      </c>
      <c r="AQ99" s="2724"/>
      <c r="AR99" s="2717">
        <f>AR100+AR101+AR102</f>
        <v>1050000</v>
      </c>
      <c r="AS99" s="2724"/>
      <c r="AT99" s="2724"/>
      <c r="AU99" s="2725"/>
      <c r="AV99" s="4877"/>
      <c r="AW99" s="4877"/>
    </row>
    <row r="100" spans="1:49" s="2664" customFormat="1" ht="126">
      <c r="A100" s="2559" t="s">
        <v>5288</v>
      </c>
      <c r="B100" s="2240" t="s">
        <v>4560</v>
      </c>
      <c r="C100" s="2559" t="s">
        <v>4558</v>
      </c>
      <c r="D100" s="2559" t="s">
        <v>5324</v>
      </c>
      <c r="E100" s="2242"/>
      <c r="F100" s="2242"/>
      <c r="G100" s="2242">
        <v>12.999999999988001</v>
      </c>
      <c r="H100" s="2242"/>
      <c r="I100" s="2242"/>
      <c r="J100" s="2242"/>
      <c r="K100" s="1948">
        <f t="shared" si="24"/>
        <v>50000</v>
      </c>
      <c r="L100" s="2591">
        <f t="shared" si="40"/>
        <v>0.5</v>
      </c>
      <c r="M100" s="1948">
        <f t="shared" si="25"/>
        <v>21</v>
      </c>
      <c r="N100" s="2685">
        <f>L100*M100</f>
        <v>10.5</v>
      </c>
      <c r="O100" s="2686" t="str">
        <f>W100</f>
        <v xml:space="preserve">STATE: ; PDY: Ongoing activity- PDY-Rs.50,000 *15 UPHC= Rs.7,50,000       ; KKL: KKL- Rs.50,000 *3 UPHC= Rs.1,50,000       ; MHE: MHE- Rs.50,000 *2 UPHC= Rs.1,00,000       ; YNM: YNM- Rs.50,000 *1 UPHC= Rs.50,000       </v>
      </c>
      <c r="P100" s="2478"/>
      <c r="Q100" s="2689"/>
      <c r="T100" s="2724">
        <f t="shared" si="26"/>
        <v>50000</v>
      </c>
      <c r="U100" s="2724">
        <f t="shared" si="27"/>
        <v>21</v>
      </c>
      <c r="V100" s="2724">
        <f t="shared" si="28"/>
        <v>1050000</v>
      </c>
      <c r="W100" s="2725" t="str">
        <f t="shared" si="29"/>
        <v xml:space="preserve">STATE: ; PDY: Ongoing activity- PDY-Rs.50,000 *15 UPHC= Rs.7,50,000       ; KKL: KKL- Rs.50,000 *3 UPHC= Rs.1,50,000       ; MHE: MHE- Rs.50,000 *2 UPHC= Rs.1,00,000       ; YNM: YNM- Rs.50,000 *1 UPHC= Rs.50,000       </v>
      </c>
      <c r="X100" s="2707"/>
      <c r="Y100" s="2707"/>
      <c r="Z100" s="2707">
        <f>X100*Y100</f>
        <v>0</v>
      </c>
      <c r="AA100" s="2707"/>
      <c r="AB100" s="2961">
        <v>50000</v>
      </c>
      <c r="AC100" s="2961">
        <v>15</v>
      </c>
      <c r="AD100" s="1876">
        <f>AB100*AC100</f>
        <v>750000</v>
      </c>
      <c r="AE100" s="2961" t="s">
        <v>6694</v>
      </c>
      <c r="AF100" s="2961">
        <v>50000</v>
      </c>
      <c r="AG100" s="2961">
        <v>3</v>
      </c>
      <c r="AH100" s="1876">
        <f>AF100*AG100</f>
        <v>150000</v>
      </c>
      <c r="AI100" s="2961" t="s">
        <v>6695</v>
      </c>
      <c r="AJ100" s="2961">
        <v>50000</v>
      </c>
      <c r="AK100" s="2961">
        <v>2</v>
      </c>
      <c r="AL100" s="1876">
        <f>AJ100*AK100</f>
        <v>100000</v>
      </c>
      <c r="AM100" s="2961" t="s">
        <v>6696</v>
      </c>
      <c r="AN100" s="2961">
        <v>50000</v>
      </c>
      <c r="AO100" s="2961">
        <v>1</v>
      </c>
      <c r="AP100" s="1876">
        <f>AN100*AO100</f>
        <v>50000</v>
      </c>
      <c r="AQ100" s="2961" t="s">
        <v>6697</v>
      </c>
      <c r="AR100" s="2724">
        <f t="shared" si="35"/>
        <v>1050000</v>
      </c>
      <c r="AS100" s="2724">
        <f t="shared" si="36"/>
        <v>21</v>
      </c>
      <c r="AT100" s="2724">
        <f t="shared" si="37"/>
        <v>50000</v>
      </c>
      <c r="AU100" s="2725" t="str">
        <f t="shared" si="38"/>
        <v xml:space="preserve">STATE: ; PDY: Ongoing activity- PDY-Rs.50,000 *15 UPHC= Rs.7,50,000       ; KKL: KKL- Rs.50,000 *3 UPHC= Rs.1,50,000       ; MHE: MHE- Rs.50,000 *2 UPHC= Rs.1,00,000       ; YNM: YNM- Rs.50,000 *1 UPHC= Rs.50,000       </v>
      </c>
      <c r="AV100" s="2590" t="s">
        <v>7651</v>
      </c>
      <c r="AW100" s="5031" t="s">
        <v>8144</v>
      </c>
    </row>
    <row r="101" spans="1:49" s="2664" customFormat="1" ht="47.25">
      <c r="A101" s="2240" t="s">
        <v>5289</v>
      </c>
      <c r="B101" s="2240" t="s">
        <v>4561</v>
      </c>
      <c r="C101" s="2559" t="s">
        <v>4559</v>
      </c>
      <c r="D101" s="2559" t="s">
        <v>5323</v>
      </c>
      <c r="E101" s="2242"/>
      <c r="F101" s="2242"/>
      <c r="G101" s="2242"/>
      <c r="H101" s="2242"/>
      <c r="I101" s="2242"/>
      <c r="J101" s="2242"/>
      <c r="K101" s="1948">
        <f t="shared" si="24"/>
        <v>0</v>
      </c>
      <c r="L101" s="2591">
        <f t="shared" si="40"/>
        <v>0</v>
      </c>
      <c r="M101" s="1948">
        <f t="shared" si="25"/>
        <v>0</v>
      </c>
      <c r="N101" s="2685">
        <f>L101*M101</f>
        <v>0</v>
      </c>
      <c r="O101" s="2686" t="str">
        <f t="shared" si="39"/>
        <v xml:space="preserve">STATE: ; PDY: ; KKL: ; MHE: ; YNM: </v>
      </c>
      <c r="P101" s="2478"/>
      <c r="Q101" s="2689"/>
      <c r="T101" s="2724">
        <f t="shared" si="26"/>
        <v>0</v>
      </c>
      <c r="U101" s="2724">
        <f t="shared" si="27"/>
        <v>0</v>
      </c>
      <c r="V101" s="2724">
        <f t="shared" si="28"/>
        <v>0</v>
      </c>
      <c r="W101" s="2725" t="str">
        <f t="shared" si="29"/>
        <v xml:space="preserve">STATE: ; PDY: ; KKL: ; MHE: ; YNM: </v>
      </c>
      <c r="X101" s="2724"/>
      <c r="Y101" s="2724"/>
      <c r="Z101" s="2724">
        <f t="shared" si="30"/>
        <v>0</v>
      </c>
      <c r="AA101" s="2724"/>
      <c r="AB101" s="2724"/>
      <c r="AC101" s="2724"/>
      <c r="AD101" s="2724">
        <f t="shared" si="31"/>
        <v>0</v>
      </c>
      <c r="AE101" s="2724"/>
      <c r="AF101" s="2724"/>
      <c r="AG101" s="2724"/>
      <c r="AH101" s="2724">
        <f t="shared" si="32"/>
        <v>0</v>
      </c>
      <c r="AI101" s="2724"/>
      <c r="AJ101" s="2724"/>
      <c r="AK101" s="2724"/>
      <c r="AL101" s="2724">
        <f t="shared" si="33"/>
        <v>0</v>
      </c>
      <c r="AM101" s="2724"/>
      <c r="AN101" s="2724"/>
      <c r="AO101" s="2724"/>
      <c r="AP101" s="2724">
        <f t="shared" si="34"/>
        <v>0</v>
      </c>
      <c r="AQ101" s="2724"/>
      <c r="AR101" s="2724">
        <f t="shared" si="35"/>
        <v>0</v>
      </c>
      <c r="AS101" s="2724">
        <f t="shared" si="36"/>
        <v>0</v>
      </c>
      <c r="AT101" s="2724">
        <f t="shared" si="37"/>
        <v>0</v>
      </c>
      <c r="AU101" s="2725" t="str">
        <f t="shared" si="38"/>
        <v xml:space="preserve">STATE: ; PDY: ; KKL: ; MHE: ; YNM: </v>
      </c>
      <c r="AV101" s="2590" t="s">
        <v>7652</v>
      </c>
      <c r="AW101" s="2590"/>
    </row>
    <row r="102" spans="1:49" s="2664" customFormat="1" ht="31.5">
      <c r="A102" s="2240" t="s">
        <v>5290</v>
      </c>
      <c r="B102" s="2240" t="s">
        <v>4562</v>
      </c>
      <c r="C102" s="2559" t="s">
        <v>2960</v>
      </c>
      <c r="D102" s="2559" t="s">
        <v>5323</v>
      </c>
      <c r="E102" s="2242"/>
      <c r="F102" s="2242"/>
      <c r="G102" s="2242"/>
      <c r="H102" s="2242"/>
      <c r="I102" s="2242"/>
      <c r="J102" s="2242"/>
      <c r="K102" s="1948">
        <f t="shared" si="24"/>
        <v>0</v>
      </c>
      <c r="L102" s="2591">
        <f t="shared" si="40"/>
        <v>0</v>
      </c>
      <c r="M102" s="1948">
        <f t="shared" si="25"/>
        <v>0</v>
      </c>
      <c r="N102" s="2685">
        <f>L102*M102</f>
        <v>0</v>
      </c>
      <c r="O102" s="2686" t="str">
        <f t="shared" si="39"/>
        <v xml:space="preserve">STATE: ; PDY: ; KKL: ; MHE: ; YNM: </v>
      </c>
      <c r="P102" s="2478"/>
      <c r="Q102" s="2689"/>
      <c r="T102" s="2724">
        <f t="shared" si="26"/>
        <v>0</v>
      </c>
      <c r="U102" s="2724">
        <f t="shared" si="27"/>
        <v>0</v>
      </c>
      <c r="V102" s="2724">
        <f t="shared" si="28"/>
        <v>0</v>
      </c>
      <c r="W102" s="2725" t="str">
        <f t="shared" si="29"/>
        <v xml:space="preserve">STATE: ; PDY: ; KKL: ; MHE: ; YNM: </v>
      </c>
      <c r="X102" s="2724"/>
      <c r="Y102" s="2724"/>
      <c r="Z102" s="2724">
        <f t="shared" si="30"/>
        <v>0</v>
      </c>
      <c r="AA102" s="2724"/>
      <c r="AB102" s="2724"/>
      <c r="AC102" s="2724"/>
      <c r="AD102" s="2724">
        <f t="shared" si="31"/>
        <v>0</v>
      </c>
      <c r="AE102" s="2724"/>
      <c r="AF102" s="2724"/>
      <c r="AG102" s="2724"/>
      <c r="AH102" s="2724">
        <f t="shared" si="32"/>
        <v>0</v>
      </c>
      <c r="AI102" s="2724"/>
      <c r="AJ102" s="2724"/>
      <c r="AK102" s="2724"/>
      <c r="AL102" s="2724">
        <f t="shared" si="33"/>
        <v>0</v>
      </c>
      <c r="AM102" s="2724"/>
      <c r="AN102" s="2724"/>
      <c r="AO102" s="2724"/>
      <c r="AP102" s="2724">
        <f t="shared" si="34"/>
        <v>0</v>
      </c>
      <c r="AQ102" s="2724"/>
      <c r="AR102" s="2724">
        <f t="shared" si="35"/>
        <v>0</v>
      </c>
      <c r="AS102" s="2724">
        <f t="shared" si="36"/>
        <v>0</v>
      </c>
      <c r="AT102" s="2724">
        <f t="shared" si="37"/>
        <v>0</v>
      </c>
      <c r="AU102" s="2725" t="str">
        <f t="shared" si="38"/>
        <v xml:space="preserve">STATE: ; PDY: ; KKL: ; MHE: ; YNM: </v>
      </c>
      <c r="AV102" s="2590"/>
      <c r="AW102" s="2590"/>
    </row>
    <row r="103" spans="1:49" s="2664" customFormat="1" ht="15.75">
      <c r="A103" s="2682" t="s">
        <v>3173</v>
      </c>
      <c r="B103" s="2682"/>
      <c r="C103" s="2682" t="s">
        <v>4545</v>
      </c>
      <c r="D103" s="2682"/>
      <c r="E103" s="2695"/>
      <c r="F103" s="2695"/>
      <c r="G103" s="2695"/>
      <c r="H103" s="2695"/>
      <c r="I103" s="2695"/>
      <c r="J103" s="2695"/>
      <c r="K103" s="1948">
        <f t="shared" si="24"/>
        <v>0</v>
      </c>
      <c r="L103" s="2682"/>
      <c r="M103" s="1948">
        <f t="shared" si="25"/>
        <v>0</v>
      </c>
      <c r="N103" s="2683">
        <f>N104+N108+N111+N112</f>
        <v>0.51150000000000007</v>
      </c>
      <c r="O103" s="2686">
        <f t="shared" si="39"/>
        <v>0</v>
      </c>
      <c r="P103" s="2695"/>
      <c r="Q103" s="2683">
        <f>Q104+Q108+Q111+Q112</f>
        <v>0</v>
      </c>
      <c r="T103" s="2724">
        <f t="shared" si="26"/>
        <v>0</v>
      </c>
      <c r="U103" s="2724">
        <f t="shared" si="27"/>
        <v>0</v>
      </c>
      <c r="V103" s="2683">
        <f>V104+V108+V111+V112</f>
        <v>51150</v>
      </c>
      <c r="W103" s="2725"/>
      <c r="X103" s="2724"/>
      <c r="Y103" s="2724"/>
      <c r="Z103" s="2683">
        <f>Z104+Z108+Z111+Z112</f>
        <v>0</v>
      </c>
      <c r="AA103" s="2724"/>
      <c r="AB103" s="2724"/>
      <c r="AC103" s="2724"/>
      <c r="AD103" s="2683">
        <f>AD104+AD108+AD111+AD112</f>
        <v>36900</v>
      </c>
      <c r="AE103" s="2724"/>
      <c r="AF103" s="2724"/>
      <c r="AG103" s="2724"/>
      <c r="AH103" s="2683">
        <f>AH104+AH108+AH111+AH112</f>
        <v>6000</v>
      </c>
      <c r="AI103" s="2724"/>
      <c r="AJ103" s="2724"/>
      <c r="AK103" s="2724"/>
      <c r="AL103" s="2683">
        <f>AL104+AL108+AL111+AL112</f>
        <v>2550</v>
      </c>
      <c r="AM103" s="2724"/>
      <c r="AN103" s="2724"/>
      <c r="AO103" s="2724"/>
      <c r="AP103" s="2683">
        <f>AP104+AP108+AP111+AP112</f>
        <v>5700</v>
      </c>
      <c r="AQ103" s="2724"/>
      <c r="AR103" s="2683">
        <f>AR104+AR108+AR111+AR112</f>
        <v>51150</v>
      </c>
      <c r="AS103" s="2724"/>
      <c r="AT103" s="2724"/>
      <c r="AU103" s="2725"/>
      <c r="AV103" s="2590"/>
      <c r="AW103" s="2590"/>
    </row>
    <row r="104" spans="1:49" s="2721" customFormat="1" ht="15.75">
      <c r="A104" s="2588" t="s">
        <v>3174</v>
      </c>
      <c r="B104" s="2588"/>
      <c r="C104" s="2588" t="s">
        <v>4542</v>
      </c>
      <c r="D104" s="2588"/>
      <c r="E104" s="2720"/>
      <c r="F104" s="2720"/>
      <c r="G104" s="2720"/>
      <c r="H104" s="2720"/>
      <c r="I104" s="2720"/>
      <c r="J104" s="2720"/>
      <c r="K104" s="1948">
        <f t="shared" si="24"/>
        <v>0</v>
      </c>
      <c r="L104" s="2591">
        <f>K104/100000</f>
        <v>0</v>
      </c>
      <c r="M104" s="1948">
        <f t="shared" si="25"/>
        <v>0</v>
      </c>
      <c r="N104" s="2717">
        <f>SUM(N105:N107)</f>
        <v>0</v>
      </c>
      <c r="O104" s="2686">
        <f t="shared" si="39"/>
        <v>0</v>
      </c>
      <c r="P104" s="2720"/>
      <c r="Q104" s="2717">
        <f>SUM(Q105:Q107)</f>
        <v>0</v>
      </c>
      <c r="T104" s="2724">
        <f t="shared" si="26"/>
        <v>0</v>
      </c>
      <c r="U104" s="2724">
        <f t="shared" si="27"/>
        <v>0</v>
      </c>
      <c r="V104" s="2717">
        <f>SUM(V105:V107)</f>
        <v>0</v>
      </c>
      <c r="W104" s="2725"/>
      <c r="X104" s="2724"/>
      <c r="Y104" s="2724"/>
      <c r="Z104" s="2717">
        <f>SUM(Z105:Z107)</f>
        <v>0</v>
      </c>
      <c r="AA104" s="2724"/>
      <c r="AB104" s="2724"/>
      <c r="AC104" s="2724"/>
      <c r="AD104" s="2717">
        <f>SUM(AD105:AD107)</f>
        <v>0</v>
      </c>
      <c r="AE104" s="2724"/>
      <c r="AF104" s="2724"/>
      <c r="AG104" s="2724"/>
      <c r="AH104" s="2717">
        <f>SUM(AH105:AH107)</f>
        <v>0</v>
      </c>
      <c r="AI104" s="2724"/>
      <c r="AJ104" s="2724"/>
      <c r="AK104" s="2724"/>
      <c r="AL104" s="2717">
        <f>SUM(AL105:AL107)</f>
        <v>0</v>
      </c>
      <c r="AM104" s="2724"/>
      <c r="AN104" s="2724"/>
      <c r="AO104" s="2724"/>
      <c r="AP104" s="2717">
        <f>SUM(AP105:AP107)</f>
        <v>0</v>
      </c>
      <c r="AQ104" s="2724"/>
      <c r="AR104" s="2717">
        <f>SUM(AR105:AR107)</f>
        <v>0</v>
      </c>
      <c r="AS104" s="2724"/>
      <c r="AT104" s="2724"/>
      <c r="AU104" s="2725"/>
      <c r="AV104" s="2505"/>
      <c r="AW104" s="2505"/>
    </row>
    <row r="105" spans="1:49" s="2238" customFormat="1" ht="31.5">
      <c r="A105" s="2559" t="s">
        <v>4550</v>
      </c>
      <c r="B105" s="2559" t="s">
        <v>2991</v>
      </c>
      <c r="C105" s="2559" t="s">
        <v>4555</v>
      </c>
      <c r="D105" s="2559" t="s">
        <v>5324</v>
      </c>
      <c r="E105" s="2078"/>
      <c r="F105" s="2078"/>
      <c r="G105" s="2078"/>
      <c r="H105" s="2078"/>
      <c r="I105" s="2078"/>
      <c r="J105" s="2078"/>
      <c r="K105" s="1948">
        <f t="shared" si="24"/>
        <v>0</v>
      </c>
      <c r="L105" s="2591">
        <f>K105/100000</f>
        <v>0</v>
      </c>
      <c r="M105" s="1948">
        <f t="shared" si="25"/>
        <v>0</v>
      </c>
      <c r="N105" s="1981">
        <f>L105*M105</f>
        <v>0</v>
      </c>
      <c r="O105" s="2686" t="str">
        <f t="shared" si="39"/>
        <v xml:space="preserve">STATE: ; PDY: ; KKL: ; MHE: ; YNM: </v>
      </c>
      <c r="P105" s="2078"/>
      <c r="Q105" s="2694"/>
      <c r="T105" s="2724">
        <f t="shared" si="26"/>
        <v>0</v>
      </c>
      <c r="U105" s="2724">
        <f t="shared" si="27"/>
        <v>0</v>
      </c>
      <c r="V105" s="2724">
        <f t="shared" si="28"/>
        <v>0</v>
      </c>
      <c r="W105" s="2725" t="str">
        <f t="shared" si="29"/>
        <v xml:space="preserve">STATE: ; PDY: ; KKL: ; MHE: ; YNM: </v>
      </c>
      <c r="X105" s="2724"/>
      <c r="Y105" s="2724"/>
      <c r="Z105" s="2724">
        <f t="shared" si="30"/>
        <v>0</v>
      </c>
      <c r="AA105" s="2724"/>
      <c r="AB105" s="2724"/>
      <c r="AC105" s="2724"/>
      <c r="AD105" s="2724">
        <f t="shared" si="31"/>
        <v>0</v>
      </c>
      <c r="AE105" s="2724"/>
      <c r="AF105" s="2724"/>
      <c r="AG105" s="2724"/>
      <c r="AH105" s="2724">
        <f t="shared" si="32"/>
        <v>0</v>
      </c>
      <c r="AI105" s="2724"/>
      <c r="AJ105" s="2724"/>
      <c r="AK105" s="2724"/>
      <c r="AL105" s="2724">
        <f t="shared" si="33"/>
        <v>0</v>
      </c>
      <c r="AM105" s="2724"/>
      <c r="AN105" s="2724"/>
      <c r="AO105" s="2724"/>
      <c r="AP105" s="2724">
        <f t="shared" si="34"/>
        <v>0</v>
      </c>
      <c r="AQ105" s="2724"/>
      <c r="AR105" s="2724">
        <f t="shared" si="35"/>
        <v>0</v>
      </c>
      <c r="AS105" s="2724">
        <f t="shared" si="36"/>
        <v>0</v>
      </c>
      <c r="AT105" s="2724">
        <f t="shared" si="37"/>
        <v>0</v>
      </c>
      <c r="AU105" s="2725" t="str">
        <f t="shared" si="38"/>
        <v xml:space="preserve">STATE: ; PDY: ; KKL: ; MHE: ; YNM: </v>
      </c>
      <c r="AV105" s="2590" t="s">
        <v>7653</v>
      </c>
      <c r="AW105" s="2509"/>
    </row>
    <row r="106" spans="1:49" s="2238" customFormat="1" ht="49.5">
      <c r="A106" s="4326" t="s">
        <v>4551</v>
      </c>
      <c r="B106" s="4326" t="s">
        <v>4548</v>
      </c>
      <c r="C106" s="4326" t="s">
        <v>4549</v>
      </c>
      <c r="D106" s="4326" t="s">
        <v>5324</v>
      </c>
      <c r="E106" s="4327"/>
      <c r="F106" s="4327"/>
      <c r="G106" s="4327"/>
      <c r="H106" s="4327"/>
      <c r="I106" s="4327"/>
      <c r="J106" s="4327"/>
      <c r="K106" s="4328">
        <f t="shared" si="24"/>
        <v>0</v>
      </c>
      <c r="L106" s="4329">
        <f>K106/100000</f>
        <v>0</v>
      </c>
      <c r="M106" s="4328">
        <f t="shared" si="25"/>
        <v>0</v>
      </c>
      <c r="N106" s="4330">
        <f>L106*M106</f>
        <v>0</v>
      </c>
      <c r="O106" s="4331" t="str">
        <f t="shared" si="39"/>
        <v xml:space="preserve">STATE: ; PDY: ; KKL: ; MHE: ; YNM: </v>
      </c>
      <c r="P106" s="4327"/>
      <c r="Q106" s="4332"/>
      <c r="R106" s="4333"/>
      <c r="S106" s="4333"/>
      <c r="T106" s="3371">
        <f t="shared" si="26"/>
        <v>0</v>
      </c>
      <c r="U106" s="3371">
        <f t="shared" si="27"/>
        <v>0</v>
      </c>
      <c r="V106" s="3371">
        <f t="shared" si="28"/>
        <v>0</v>
      </c>
      <c r="W106" s="4334" t="str">
        <f t="shared" si="29"/>
        <v xml:space="preserve">STATE: ; PDY: ; KKL: ; MHE: ; YNM: </v>
      </c>
      <c r="X106" s="3371"/>
      <c r="Y106" s="3371"/>
      <c r="Z106" s="3371">
        <f t="shared" si="30"/>
        <v>0</v>
      </c>
      <c r="AA106" s="3371"/>
      <c r="AB106" s="3371"/>
      <c r="AC106" s="3371"/>
      <c r="AD106" s="3371">
        <f t="shared" si="31"/>
        <v>0</v>
      </c>
      <c r="AE106" s="3371"/>
      <c r="AF106" s="3371"/>
      <c r="AG106" s="3371"/>
      <c r="AH106" s="3371">
        <f t="shared" si="32"/>
        <v>0</v>
      </c>
      <c r="AI106" s="3371"/>
      <c r="AJ106" s="3371"/>
      <c r="AK106" s="3371"/>
      <c r="AL106" s="3371">
        <f t="shared" si="33"/>
        <v>0</v>
      </c>
      <c r="AM106" s="3371"/>
      <c r="AN106" s="3371"/>
      <c r="AO106" s="3371"/>
      <c r="AP106" s="3371">
        <f t="shared" si="34"/>
        <v>0</v>
      </c>
      <c r="AQ106" s="3371"/>
      <c r="AR106" s="3371">
        <f t="shared" si="35"/>
        <v>0</v>
      </c>
      <c r="AS106" s="3371">
        <f t="shared" si="36"/>
        <v>0</v>
      </c>
      <c r="AT106" s="3371">
        <f t="shared" si="37"/>
        <v>0</v>
      </c>
      <c r="AU106" s="4334" t="str">
        <f t="shared" si="38"/>
        <v xml:space="preserve">STATE: ; PDY: ; KKL: ; MHE: ; YNM: </v>
      </c>
      <c r="AV106" s="2590" t="s">
        <v>7654</v>
      </c>
      <c r="AW106" s="2509"/>
    </row>
    <row r="107" spans="1:49" s="2238" customFormat="1" ht="33">
      <c r="A107" s="4326" t="s">
        <v>5285</v>
      </c>
      <c r="B107" s="4326"/>
      <c r="C107" s="4326" t="s">
        <v>3859</v>
      </c>
      <c r="D107" s="4326" t="s">
        <v>5323</v>
      </c>
      <c r="E107" s="4327"/>
      <c r="F107" s="4327"/>
      <c r="G107" s="4327"/>
      <c r="H107" s="4327"/>
      <c r="I107" s="4327"/>
      <c r="J107" s="4327"/>
      <c r="K107" s="4328">
        <f t="shared" si="24"/>
        <v>0</v>
      </c>
      <c r="L107" s="4329">
        <f>K107/100000</f>
        <v>0</v>
      </c>
      <c r="M107" s="4328">
        <f t="shared" si="25"/>
        <v>0</v>
      </c>
      <c r="N107" s="4330">
        <f>L107*M107</f>
        <v>0</v>
      </c>
      <c r="O107" s="4331" t="str">
        <f t="shared" si="39"/>
        <v xml:space="preserve">STATE: ; PDY: ; KKL: ; MHE: ; YNM: </v>
      </c>
      <c r="P107" s="4327"/>
      <c r="Q107" s="4332"/>
      <c r="R107" s="4333"/>
      <c r="S107" s="4333"/>
      <c r="T107" s="3371">
        <f t="shared" si="26"/>
        <v>0</v>
      </c>
      <c r="U107" s="3371">
        <f t="shared" si="27"/>
        <v>0</v>
      </c>
      <c r="V107" s="3371">
        <f t="shared" si="28"/>
        <v>0</v>
      </c>
      <c r="W107" s="4334" t="str">
        <f t="shared" si="29"/>
        <v xml:space="preserve">STATE: ; PDY: ; KKL: ; MHE: ; YNM: </v>
      </c>
      <c r="X107" s="3371"/>
      <c r="Y107" s="3371"/>
      <c r="Z107" s="3371">
        <f t="shared" si="30"/>
        <v>0</v>
      </c>
      <c r="AA107" s="3371"/>
      <c r="AB107" s="3371"/>
      <c r="AC107" s="3371"/>
      <c r="AD107" s="3371">
        <f t="shared" si="31"/>
        <v>0</v>
      </c>
      <c r="AE107" s="3371"/>
      <c r="AF107" s="3371"/>
      <c r="AG107" s="3371"/>
      <c r="AH107" s="3371">
        <f t="shared" si="32"/>
        <v>0</v>
      </c>
      <c r="AI107" s="3371"/>
      <c r="AJ107" s="3371"/>
      <c r="AK107" s="3371"/>
      <c r="AL107" s="3371">
        <f t="shared" si="33"/>
        <v>0</v>
      </c>
      <c r="AM107" s="3371"/>
      <c r="AN107" s="3371"/>
      <c r="AO107" s="3371"/>
      <c r="AP107" s="3371">
        <f t="shared" si="34"/>
        <v>0</v>
      </c>
      <c r="AQ107" s="3371"/>
      <c r="AR107" s="3371">
        <f t="shared" si="35"/>
        <v>0</v>
      </c>
      <c r="AS107" s="3371">
        <f t="shared" si="36"/>
        <v>0</v>
      </c>
      <c r="AT107" s="3371">
        <f t="shared" si="37"/>
        <v>0</v>
      </c>
      <c r="AU107" s="4334" t="str">
        <f t="shared" si="38"/>
        <v xml:space="preserve">STATE: ; PDY: ; KKL: ; MHE: ; YNM: </v>
      </c>
      <c r="AV107" s="2509"/>
      <c r="AW107" s="2509"/>
    </row>
    <row r="108" spans="1:49" s="2719" customFormat="1" ht="16.5">
      <c r="A108" s="4335" t="s">
        <v>3175</v>
      </c>
      <c r="B108" s="4335"/>
      <c r="C108" s="4336" t="s">
        <v>1786</v>
      </c>
      <c r="D108" s="4336"/>
      <c r="E108" s="4337"/>
      <c r="F108" s="4337"/>
      <c r="G108" s="4337"/>
      <c r="H108" s="4337"/>
      <c r="I108" s="4337"/>
      <c r="J108" s="4337"/>
      <c r="K108" s="4328">
        <f t="shared" si="24"/>
        <v>0</v>
      </c>
      <c r="L108" s="4338"/>
      <c r="M108" s="4328">
        <f t="shared" si="25"/>
        <v>0</v>
      </c>
      <c r="N108" s="4338">
        <f>SUM(N109:N110)</f>
        <v>0.51150000000000007</v>
      </c>
      <c r="O108" s="4331">
        <f t="shared" si="39"/>
        <v>0</v>
      </c>
      <c r="P108" s="4337"/>
      <c r="Q108" s="4338">
        <f>SUM(Q109:Q110)</f>
        <v>0</v>
      </c>
      <c r="R108" s="4339"/>
      <c r="S108" s="4339"/>
      <c r="T108" s="3371">
        <f t="shared" si="26"/>
        <v>0</v>
      </c>
      <c r="U108" s="3371">
        <f t="shared" si="27"/>
        <v>0</v>
      </c>
      <c r="V108" s="4338">
        <f>SUM(V109:V110)</f>
        <v>51150</v>
      </c>
      <c r="W108" s="4334"/>
      <c r="X108" s="3371"/>
      <c r="Y108" s="3371"/>
      <c r="Z108" s="4338">
        <f>SUM(Z109:Z110)</f>
        <v>0</v>
      </c>
      <c r="AA108" s="3371"/>
      <c r="AB108" s="3371"/>
      <c r="AC108" s="3371"/>
      <c r="AD108" s="4338">
        <f>SUM(AD109:AD110)</f>
        <v>36900</v>
      </c>
      <c r="AE108" s="3371"/>
      <c r="AF108" s="3371"/>
      <c r="AG108" s="3371"/>
      <c r="AH108" s="4338">
        <f>SUM(AH109:AH110)</f>
        <v>6000</v>
      </c>
      <c r="AI108" s="3371"/>
      <c r="AJ108" s="3371"/>
      <c r="AK108" s="3371"/>
      <c r="AL108" s="4338">
        <f>SUM(AL109:AL110)</f>
        <v>2550</v>
      </c>
      <c r="AM108" s="3371"/>
      <c r="AN108" s="3371"/>
      <c r="AO108" s="3371"/>
      <c r="AP108" s="4338">
        <f>SUM(AP109:AP110)</f>
        <v>5700</v>
      </c>
      <c r="AQ108" s="3371"/>
      <c r="AR108" s="4338">
        <f>SUM(AR109:AR110)</f>
        <v>51150</v>
      </c>
      <c r="AS108" s="3371"/>
      <c r="AT108" s="3371"/>
      <c r="AU108" s="4334"/>
      <c r="AV108" s="4877"/>
      <c r="AW108" s="4877"/>
    </row>
    <row r="109" spans="1:49" s="2664" customFormat="1" ht="181.5">
      <c r="A109" s="4340" t="s">
        <v>4552</v>
      </c>
      <c r="B109" s="4340" t="s">
        <v>2992</v>
      </c>
      <c r="C109" s="4340" t="s">
        <v>2993</v>
      </c>
      <c r="D109" s="4340" t="s">
        <v>5325</v>
      </c>
      <c r="E109" s="4341"/>
      <c r="F109" s="4341"/>
      <c r="G109" s="4341"/>
      <c r="H109" s="4341"/>
      <c r="I109" s="4341"/>
      <c r="J109" s="4341"/>
      <c r="K109" s="4328">
        <f t="shared" si="24"/>
        <v>150</v>
      </c>
      <c r="L109" s="4329">
        <f>K109/100000</f>
        <v>1.5E-3</v>
      </c>
      <c r="M109" s="4328">
        <f t="shared" si="25"/>
        <v>341</v>
      </c>
      <c r="N109" s="4342">
        <f>L109*M109</f>
        <v>0.51150000000000007</v>
      </c>
      <c r="O109" s="4331" t="str">
        <f t="shared" si="39"/>
        <v>STATE: ; PDY: Replenishment of ASHA Drug kit- Rs.150*246 ASHAs = Rs.36,900; KKL: Replenishment of ASHA Drug kit- Rs.150*40 ASHAs = Rs.6,000; MHE: Replenishment of ASHA Drug kit- Rs.150*17 ASHAs = Rs.2,550; YNM: Replenishment of ASHA Drug kit- Rs.150*38 ASHAs = Rs.5,700</v>
      </c>
      <c r="P109" s="4341"/>
      <c r="Q109" s="4343"/>
      <c r="R109" s="4344"/>
      <c r="S109" s="4344"/>
      <c r="T109" s="3371">
        <f t="shared" si="26"/>
        <v>150</v>
      </c>
      <c r="U109" s="3371">
        <f t="shared" si="27"/>
        <v>341</v>
      </c>
      <c r="V109" s="3371">
        <f t="shared" si="28"/>
        <v>51150</v>
      </c>
      <c r="W109" s="4334" t="str">
        <f t="shared" si="29"/>
        <v>STATE: ; PDY: Replenishment of ASHA Drug kit- Rs.150*246 ASHAs = Rs.36,900; KKL: Replenishment of ASHA Drug kit- Rs.150*40 ASHAs = Rs.6,000; MHE: Replenishment of ASHA Drug kit- Rs.150*17 ASHAs = Rs.2,550; YNM: Replenishment of ASHA Drug kit- Rs.150*38 ASHAs = Rs.5,700</v>
      </c>
      <c r="X109" s="4343"/>
      <c r="Y109" s="4343"/>
      <c r="Z109" s="4343">
        <f>X109*Y109</f>
        <v>0</v>
      </c>
      <c r="AA109" s="4343"/>
      <c r="AB109" s="4345">
        <v>150</v>
      </c>
      <c r="AC109" s="4345">
        <v>246</v>
      </c>
      <c r="AD109" s="4343">
        <f>AB109*AC109</f>
        <v>36900</v>
      </c>
      <c r="AE109" s="4345" t="s">
        <v>6689</v>
      </c>
      <c r="AF109" s="4345">
        <v>150</v>
      </c>
      <c r="AG109" s="4346">
        <v>40</v>
      </c>
      <c r="AH109" s="4343">
        <f>AF109*AG109</f>
        <v>6000</v>
      </c>
      <c r="AI109" s="4345" t="s">
        <v>6690</v>
      </c>
      <c r="AJ109" s="4345">
        <v>150</v>
      </c>
      <c r="AK109" s="4346">
        <v>17</v>
      </c>
      <c r="AL109" s="4343">
        <f>AJ109*AK109</f>
        <v>2550</v>
      </c>
      <c r="AM109" s="4345" t="s">
        <v>6691</v>
      </c>
      <c r="AN109" s="4345">
        <v>150</v>
      </c>
      <c r="AO109" s="4346">
        <v>38</v>
      </c>
      <c r="AP109" s="4343">
        <f>AN109*AO109</f>
        <v>5700</v>
      </c>
      <c r="AQ109" s="4345" t="s">
        <v>6692</v>
      </c>
      <c r="AR109" s="3371">
        <f t="shared" si="35"/>
        <v>51150</v>
      </c>
      <c r="AS109" s="3371">
        <f t="shared" si="36"/>
        <v>341</v>
      </c>
      <c r="AT109" s="3371">
        <f t="shared" si="37"/>
        <v>150</v>
      </c>
      <c r="AU109" s="4334" t="str">
        <f t="shared" si="38"/>
        <v>STATE: ; PDY: Replenishment of ASHA Drug kit- Rs.150*246 ASHAs = Rs.36,900; KKL: Replenishment of ASHA Drug kit- Rs.150*40 ASHAs = Rs.6,000; MHE: Replenishment of ASHA Drug kit- Rs.150*17 ASHAs = Rs.2,550; YNM: Replenishment of ASHA Drug kit- Rs.150*38 ASHAs = Rs.5,700</v>
      </c>
      <c r="AV109" s="2590" t="s">
        <v>7655</v>
      </c>
      <c r="AW109" s="5031" t="s">
        <v>8142</v>
      </c>
    </row>
    <row r="110" spans="1:49" s="2664" customFormat="1" ht="33">
      <c r="A110" s="4340" t="s">
        <v>4553</v>
      </c>
      <c r="B110" s="4340" t="s">
        <v>2994</v>
      </c>
      <c r="C110" s="4340" t="s">
        <v>5286</v>
      </c>
      <c r="D110" s="4340" t="s">
        <v>5325</v>
      </c>
      <c r="E110" s="4341"/>
      <c r="F110" s="4341"/>
      <c r="G110" s="4341"/>
      <c r="H110" s="4341"/>
      <c r="I110" s="4341"/>
      <c r="J110" s="4341"/>
      <c r="K110" s="4328">
        <f t="shared" si="24"/>
        <v>0</v>
      </c>
      <c r="L110" s="4329">
        <f>K110/100000</f>
        <v>0</v>
      </c>
      <c r="M110" s="4328">
        <f t="shared" si="25"/>
        <v>0</v>
      </c>
      <c r="N110" s="4342">
        <f>L110*M110</f>
        <v>0</v>
      </c>
      <c r="O110" s="4331" t="str">
        <f>W110</f>
        <v xml:space="preserve">STATE: ; PDY: ; KKL: ; MHE: ; YNM: </v>
      </c>
      <c r="P110" s="4341"/>
      <c r="Q110" s="4343"/>
      <c r="R110" s="4344"/>
      <c r="S110" s="4344"/>
      <c r="T110" s="3371">
        <f t="shared" si="26"/>
        <v>0</v>
      </c>
      <c r="U110" s="3371">
        <f t="shared" si="27"/>
        <v>0</v>
      </c>
      <c r="V110" s="3371">
        <f t="shared" si="28"/>
        <v>0</v>
      </c>
      <c r="W110" s="4334" t="str">
        <f t="shared" si="29"/>
        <v xml:space="preserve">STATE: ; PDY: ; KKL: ; MHE: ; YNM: </v>
      </c>
      <c r="X110" s="4343"/>
      <c r="Y110" s="4343"/>
      <c r="Z110" s="4343">
        <f>X110*Y110</f>
        <v>0</v>
      </c>
      <c r="AA110" s="4347"/>
      <c r="AB110" s="4346"/>
      <c r="AC110" s="4346"/>
      <c r="AD110" s="4343">
        <f>AB110*AC110</f>
        <v>0</v>
      </c>
      <c r="AE110" s="4347"/>
      <c r="AF110" s="4346"/>
      <c r="AG110" s="4346"/>
      <c r="AH110" s="4343">
        <f>AF110*AG110</f>
        <v>0</v>
      </c>
      <c r="AI110" s="4346"/>
      <c r="AJ110" s="4346"/>
      <c r="AK110" s="4346"/>
      <c r="AL110" s="4343">
        <f>AJ110*AK110</f>
        <v>0</v>
      </c>
      <c r="AM110" s="4346"/>
      <c r="AN110" s="4346"/>
      <c r="AO110" s="4346"/>
      <c r="AP110" s="4343">
        <f>AN110*AO110</f>
        <v>0</v>
      </c>
      <c r="AQ110" s="4346"/>
      <c r="AR110" s="3371">
        <f t="shared" si="35"/>
        <v>0</v>
      </c>
      <c r="AS110" s="3371">
        <f t="shared" si="36"/>
        <v>0</v>
      </c>
      <c r="AT110" s="3371">
        <f t="shared" si="37"/>
        <v>0</v>
      </c>
      <c r="AU110" s="4334" t="str">
        <f t="shared" si="38"/>
        <v xml:space="preserve">STATE: ; PDY: ; KKL: ; MHE: ; YNM: </v>
      </c>
      <c r="AV110" s="2590" t="s">
        <v>7401</v>
      </c>
      <c r="AW110" s="2590"/>
    </row>
    <row r="111" spans="1:49" s="2719" customFormat="1" ht="33">
      <c r="A111" s="4348" t="s">
        <v>3176</v>
      </c>
      <c r="B111" s="4349" t="s">
        <v>2995</v>
      </c>
      <c r="C111" s="4349" t="s">
        <v>1873</v>
      </c>
      <c r="D111" s="4349" t="s">
        <v>5323</v>
      </c>
      <c r="E111" s="4350"/>
      <c r="F111" s="4350"/>
      <c r="G111" s="4350"/>
      <c r="H111" s="4350"/>
      <c r="I111" s="4350"/>
      <c r="J111" s="4350"/>
      <c r="K111" s="4328">
        <f t="shared" si="24"/>
        <v>0</v>
      </c>
      <c r="L111" s="4329">
        <f>K111/100000</f>
        <v>0</v>
      </c>
      <c r="M111" s="4328">
        <f t="shared" si="25"/>
        <v>0</v>
      </c>
      <c r="N111" s="4351">
        <f>L111*M111</f>
        <v>0</v>
      </c>
      <c r="O111" s="4331" t="str">
        <f t="shared" si="39"/>
        <v xml:space="preserve">STATE: ; PDY: ; KKL: ; MHE: ; YNM: </v>
      </c>
      <c r="P111" s="4350"/>
      <c r="Q111" s="4352"/>
      <c r="R111" s="4339"/>
      <c r="S111" s="4339"/>
      <c r="T111" s="3371">
        <f t="shared" si="26"/>
        <v>0</v>
      </c>
      <c r="U111" s="3371">
        <f t="shared" si="27"/>
        <v>0</v>
      </c>
      <c r="V111" s="3371">
        <f t="shared" si="28"/>
        <v>0</v>
      </c>
      <c r="W111" s="4334" t="str">
        <f t="shared" si="29"/>
        <v xml:space="preserve">STATE: ; PDY: ; KKL: ; MHE: ; YNM: </v>
      </c>
      <c r="X111" s="3371"/>
      <c r="Y111" s="3371"/>
      <c r="Z111" s="3371">
        <f t="shared" si="30"/>
        <v>0</v>
      </c>
      <c r="AA111" s="3371"/>
      <c r="AB111" s="3371"/>
      <c r="AC111" s="3371"/>
      <c r="AD111" s="3371">
        <f t="shared" si="31"/>
        <v>0</v>
      </c>
      <c r="AE111" s="3371"/>
      <c r="AF111" s="3371"/>
      <c r="AG111" s="3371"/>
      <c r="AH111" s="3371">
        <f t="shared" si="32"/>
        <v>0</v>
      </c>
      <c r="AI111" s="3371"/>
      <c r="AJ111" s="3371"/>
      <c r="AK111" s="3371"/>
      <c r="AL111" s="3371">
        <f t="shared" si="33"/>
        <v>0</v>
      </c>
      <c r="AM111" s="3371"/>
      <c r="AN111" s="3371"/>
      <c r="AO111" s="3371"/>
      <c r="AP111" s="3371">
        <f t="shared" si="34"/>
        <v>0</v>
      </c>
      <c r="AQ111" s="3371"/>
      <c r="AR111" s="3371">
        <f t="shared" si="35"/>
        <v>0</v>
      </c>
      <c r="AS111" s="3371">
        <f t="shared" si="36"/>
        <v>0</v>
      </c>
      <c r="AT111" s="3371">
        <f t="shared" si="37"/>
        <v>0</v>
      </c>
      <c r="AU111" s="4334" t="str">
        <f t="shared" si="38"/>
        <v xml:space="preserve">STATE: ; PDY: ; KKL: ; MHE: ; YNM: </v>
      </c>
      <c r="AV111" s="4877"/>
      <c r="AW111" s="4877"/>
    </row>
    <row r="112" spans="1:49" s="2238" customFormat="1" ht="16.5">
      <c r="A112" s="4353" t="s">
        <v>3177</v>
      </c>
      <c r="B112" s="4354"/>
      <c r="C112" s="4355" t="s">
        <v>4556</v>
      </c>
      <c r="D112" s="4355"/>
      <c r="E112" s="4356"/>
      <c r="F112" s="4356"/>
      <c r="G112" s="4356"/>
      <c r="H112" s="4356"/>
      <c r="I112" s="4356"/>
      <c r="J112" s="4356"/>
      <c r="K112" s="4328">
        <f t="shared" si="24"/>
        <v>0</v>
      </c>
      <c r="L112" s="4357"/>
      <c r="M112" s="4328">
        <f t="shared" si="25"/>
        <v>0</v>
      </c>
      <c r="N112" s="4357">
        <f>SUM(N113:N114)</f>
        <v>0</v>
      </c>
      <c r="O112" s="4331">
        <f t="shared" si="39"/>
        <v>0</v>
      </c>
      <c r="P112" s="4356"/>
      <c r="Q112" s="4357">
        <f>SUM(Q113:Q114)</f>
        <v>0</v>
      </c>
      <c r="R112" s="4333"/>
      <c r="S112" s="4333"/>
      <c r="T112" s="3371">
        <f t="shared" si="26"/>
        <v>0</v>
      </c>
      <c r="U112" s="3371">
        <f t="shared" si="27"/>
        <v>0</v>
      </c>
      <c r="V112" s="4357">
        <f>SUM(V113:V114)</f>
        <v>0</v>
      </c>
      <c r="W112" s="4334"/>
      <c r="X112" s="3371"/>
      <c r="Y112" s="3371"/>
      <c r="Z112" s="4357">
        <f>SUM(Z113:Z114)</f>
        <v>0</v>
      </c>
      <c r="AA112" s="3371"/>
      <c r="AB112" s="3371"/>
      <c r="AC112" s="3371"/>
      <c r="AD112" s="4357">
        <f>SUM(AD113:AD114)</f>
        <v>0</v>
      </c>
      <c r="AE112" s="3371"/>
      <c r="AF112" s="3371"/>
      <c r="AG112" s="3371"/>
      <c r="AH112" s="4338">
        <f>SUM(AH113:AH114)</f>
        <v>0</v>
      </c>
      <c r="AI112" s="3371"/>
      <c r="AJ112" s="3371"/>
      <c r="AK112" s="3371"/>
      <c r="AL112" s="4338">
        <f>SUM(AL113:AL114)</f>
        <v>0</v>
      </c>
      <c r="AM112" s="3371"/>
      <c r="AN112" s="3371"/>
      <c r="AO112" s="3371"/>
      <c r="AP112" s="4338">
        <f>SUM(AP113:AP114)</f>
        <v>0</v>
      </c>
      <c r="AQ112" s="3371"/>
      <c r="AR112" s="4357">
        <f>SUM(AR113:AR114)</f>
        <v>0</v>
      </c>
      <c r="AS112" s="3371"/>
      <c r="AT112" s="3371"/>
      <c r="AU112" s="4334"/>
      <c r="AV112" s="2509"/>
      <c r="AW112" s="2509"/>
    </row>
    <row r="113" spans="1:49" s="2238" customFormat="1" ht="33">
      <c r="A113" s="4348" t="s">
        <v>3178</v>
      </c>
      <c r="B113" s="4326"/>
      <c r="C113" s="4326" t="s">
        <v>4554</v>
      </c>
      <c r="D113" s="4326" t="s">
        <v>5324</v>
      </c>
      <c r="E113" s="4327"/>
      <c r="F113" s="4327"/>
      <c r="G113" s="4327"/>
      <c r="H113" s="4327"/>
      <c r="I113" s="4327"/>
      <c r="J113" s="4327"/>
      <c r="K113" s="4328">
        <f t="shared" si="24"/>
        <v>0</v>
      </c>
      <c r="L113" s="4329">
        <f>K113/100000</f>
        <v>0</v>
      </c>
      <c r="M113" s="4328">
        <f t="shared" si="25"/>
        <v>0</v>
      </c>
      <c r="N113" s="4330">
        <f>L113*M113</f>
        <v>0</v>
      </c>
      <c r="O113" s="4331" t="str">
        <f t="shared" si="39"/>
        <v xml:space="preserve">STATE: ; PDY: ; KKL: ; MHE: ; YNM: </v>
      </c>
      <c r="P113" s="4327"/>
      <c r="Q113" s="4332"/>
      <c r="R113" s="4333"/>
      <c r="S113" s="4333"/>
      <c r="T113" s="3371">
        <f t="shared" si="26"/>
        <v>0</v>
      </c>
      <c r="U113" s="3371">
        <f t="shared" si="27"/>
        <v>0</v>
      </c>
      <c r="V113" s="3371">
        <f t="shared" si="28"/>
        <v>0</v>
      </c>
      <c r="W113" s="4334" t="str">
        <f t="shared" si="29"/>
        <v xml:space="preserve">STATE: ; PDY: ; KKL: ; MHE: ; YNM: </v>
      </c>
      <c r="X113" s="3371"/>
      <c r="Y113" s="3371"/>
      <c r="Z113" s="3371">
        <f t="shared" si="30"/>
        <v>0</v>
      </c>
      <c r="AA113" s="3371"/>
      <c r="AB113" s="3371"/>
      <c r="AC113" s="3371"/>
      <c r="AD113" s="3371">
        <f t="shared" si="31"/>
        <v>0</v>
      </c>
      <c r="AE113" s="3371"/>
      <c r="AF113" s="3371"/>
      <c r="AG113" s="3371"/>
      <c r="AH113" s="3371">
        <f t="shared" si="32"/>
        <v>0</v>
      </c>
      <c r="AI113" s="3371"/>
      <c r="AJ113" s="3371"/>
      <c r="AK113" s="3371"/>
      <c r="AL113" s="3371">
        <f t="shared" si="33"/>
        <v>0</v>
      </c>
      <c r="AM113" s="3371"/>
      <c r="AN113" s="3371"/>
      <c r="AO113" s="3371"/>
      <c r="AP113" s="3371">
        <f t="shared" si="34"/>
        <v>0</v>
      </c>
      <c r="AQ113" s="3371"/>
      <c r="AR113" s="3371">
        <f t="shared" si="35"/>
        <v>0</v>
      </c>
      <c r="AS113" s="3371">
        <f t="shared" si="36"/>
        <v>0</v>
      </c>
      <c r="AT113" s="3371">
        <f t="shared" si="37"/>
        <v>0</v>
      </c>
      <c r="AU113" s="4334" t="str">
        <f t="shared" si="38"/>
        <v xml:space="preserve">STATE: ; PDY: ; KKL: ; MHE: ; YNM: </v>
      </c>
      <c r="AV113" s="2559" t="s">
        <v>7656</v>
      </c>
      <c r="AW113" s="2509"/>
    </row>
    <row r="114" spans="1:49" s="2238" customFormat="1" ht="49.5">
      <c r="A114" s="4348" t="s">
        <v>3179</v>
      </c>
      <c r="B114" s="4326"/>
      <c r="C114" s="4326" t="s">
        <v>4557</v>
      </c>
      <c r="D114" s="4326" t="s">
        <v>5324</v>
      </c>
      <c r="E114" s="4327"/>
      <c r="F114" s="4327"/>
      <c r="G114" s="4327"/>
      <c r="H114" s="4327"/>
      <c r="I114" s="4327"/>
      <c r="J114" s="4327"/>
      <c r="K114" s="4328">
        <f t="shared" si="24"/>
        <v>0</v>
      </c>
      <c r="L114" s="4329">
        <f>K114/100000</f>
        <v>0</v>
      </c>
      <c r="M114" s="4328">
        <f t="shared" si="25"/>
        <v>0</v>
      </c>
      <c r="N114" s="4330">
        <f>L114*M114</f>
        <v>0</v>
      </c>
      <c r="O114" s="4331" t="str">
        <f t="shared" si="39"/>
        <v xml:space="preserve">STATE: ; PDY: ; KKL: ; MHE: ; YNM: </v>
      </c>
      <c r="P114" s="4327"/>
      <c r="Q114" s="4332"/>
      <c r="R114" s="4333"/>
      <c r="S114" s="4333"/>
      <c r="T114" s="3371">
        <f t="shared" si="26"/>
        <v>0</v>
      </c>
      <c r="U114" s="3371">
        <f t="shared" si="27"/>
        <v>0</v>
      </c>
      <c r="V114" s="3371">
        <f t="shared" si="28"/>
        <v>0</v>
      </c>
      <c r="W114" s="4334" t="str">
        <f t="shared" si="29"/>
        <v xml:space="preserve">STATE: ; PDY: ; KKL: ; MHE: ; YNM: </v>
      </c>
      <c r="X114" s="3371"/>
      <c r="Y114" s="3371"/>
      <c r="Z114" s="3371">
        <f t="shared" si="30"/>
        <v>0</v>
      </c>
      <c r="AA114" s="3371"/>
      <c r="AB114" s="3371"/>
      <c r="AC114" s="3371"/>
      <c r="AD114" s="3371">
        <f t="shared" si="31"/>
        <v>0</v>
      </c>
      <c r="AE114" s="3371"/>
      <c r="AF114" s="3371"/>
      <c r="AG114" s="3371"/>
      <c r="AH114" s="3371">
        <f t="shared" si="32"/>
        <v>0</v>
      </c>
      <c r="AI114" s="3371"/>
      <c r="AJ114" s="3371"/>
      <c r="AK114" s="3371"/>
      <c r="AL114" s="3371">
        <f t="shared" si="33"/>
        <v>0</v>
      </c>
      <c r="AM114" s="3371"/>
      <c r="AN114" s="3371"/>
      <c r="AO114" s="3371"/>
      <c r="AP114" s="3371">
        <f t="shared" si="34"/>
        <v>0</v>
      </c>
      <c r="AQ114" s="3371"/>
      <c r="AR114" s="3371">
        <f t="shared" si="35"/>
        <v>0</v>
      </c>
      <c r="AS114" s="3371">
        <f t="shared" si="36"/>
        <v>0</v>
      </c>
      <c r="AT114" s="3371">
        <f t="shared" si="37"/>
        <v>0</v>
      </c>
      <c r="AU114" s="4334" t="str">
        <f t="shared" si="38"/>
        <v xml:space="preserve">STATE: ; PDY: ; KKL: ; MHE: ; YNM: </v>
      </c>
      <c r="AV114" s="2559" t="s">
        <v>7657</v>
      </c>
      <c r="AW114" s="2509"/>
    </row>
    <row r="115" spans="1:49" s="2723" customFormat="1" ht="16.5">
      <c r="A115" s="4358" t="s">
        <v>3180</v>
      </c>
      <c r="B115" s="4358" t="s">
        <v>3287</v>
      </c>
      <c r="C115" s="4358" t="s">
        <v>4911</v>
      </c>
      <c r="D115" s="4358"/>
      <c r="E115" s="4359"/>
      <c r="F115" s="4359"/>
      <c r="G115" s="4359"/>
      <c r="H115" s="4359"/>
      <c r="I115" s="4359"/>
      <c r="J115" s="4359"/>
      <c r="K115" s="4328">
        <f t="shared" si="24"/>
        <v>0</v>
      </c>
      <c r="L115" s="4358"/>
      <c r="M115" s="4328">
        <f t="shared" si="25"/>
        <v>0</v>
      </c>
      <c r="N115" s="4360">
        <f>SUM(N116:N117)</f>
        <v>2.1</v>
      </c>
      <c r="O115" s="4331">
        <f t="shared" si="39"/>
        <v>0</v>
      </c>
      <c r="P115" s="4359"/>
      <c r="Q115" s="4360">
        <f>SUM(Q116:Q117)</f>
        <v>0</v>
      </c>
      <c r="R115" s="4361"/>
      <c r="S115" s="4361"/>
      <c r="T115" s="3371">
        <f t="shared" si="26"/>
        <v>0</v>
      </c>
      <c r="U115" s="3371">
        <f t="shared" si="27"/>
        <v>0</v>
      </c>
      <c r="V115" s="4360">
        <f>SUM(V116:V117)</f>
        <v>210000</v>
      </c>
      <c r="W115" s="4334"/>
      <c r="X115" s="3371"/>
      <c r="Y115" s="3371"/>
      <c r="Z115" s="4360">
        <f>SUM(Z116:Z117)</f>
        <v>0</v>
      </c>
      <c r="AA115" s="3371"/>
      <c r="AB115" s="3371"/>
      <c r="AC115" s="3371"/>
      <c r="AD115" s="4360">
        <f>SUM(AD116:AD117)</f>
        <v>150000</v>
      </c>
      <c r="AE115" s="3371"/>
      <c r="AF115" s="3371"/>
      <c r="AG115" s="3371"/>
      <c r="AH115" s="4360">
        <f>SUM(AH116:AH117)</f>
        <v>30000</v>
      </c>
      <c r="AI115" s="3371"/>
      <c r="AJ115" s="3371"/>
      <c r="AK115" s="3371"/>
      <c r="AL115" s="4360">
        <f>SUM(AL116:AL117)</f>
        <v>20000</v>
      </c>
      <c r="AM115" s="3371"/>
      <c r="AN115" s="3371"/>
      <c r="AO115" s="3371"/>
      <c r="AP115" s="4360">
        <f>SUM(AP116:AP117)</f>
        <v>10000</v>
      </c>
      <c r="AQ115" s="3371"/>
      <c r="AR115" s="4360">
        <f>SUM(AR116:AR117)</f>
        <v>210000</v>
      </c>
      <c r="AS115" s="3371"/>
      <c r="AT115" s="3371"/>
      <c r="AU115" s="4334"/>
      <c r="AV115" s="4878"/>
      <c r="AW115" s="4878"/>
    </row>
    <row r="116" spans="1:49" s="2674" customFormat="1" ht="115.5">
      <c r="A116" s="4459" t="s">
        <v>4579</v>
      </c>
      <c r="B116" s="4460" t="s">
        <v>3913</v>
      </c>
      <c r="C116" s="3113" t="s">
        <v>3915</v>
      </c>
      <c r="D116" s="3113" t="s">
        <v>5322</v>
      </c>
      <c r="E116" s="4461"/>
      <c r="F116" s="4461"/>
      <c r="G116" s="4461"/>
      <c r="H116" s="4461"/>
      <c r="I116" s="4461"/>
      <c r="J116" s="4461"/>
      <c r="K116" s="4462">
        <f t="shared" si="24"/>
        <v>10000</v>
      </c>
      <c r="L116" s="4463">
        <f>K116/100000</f>
        <v>0.1</v>
      </c>
      <c r="M116" s="4462">
        <f>U116</f>
        <v>21</v>
      </c>
      <c r="N116" s="4464">
        <f>L116*M116</f>
        <v>2.1</v>
      </c>
      <c r="O116" s="4465" t="str">
        <f>W116</f>
        <v>STATE: ; PDY: Ongoing activity- PDY-Rs.10,000 *15 UPHC= Rs.1,50,000 ; KKL: KKL- Rs.10,000 *3 UPHC= Rs.30,000 ; MHE: MHE- Rs.10,000 *2 UPHC= Rs.20,000 ; YNM: YNM-Rs.10000 *1 UPHC= Rs.10000</v>
      </c>
      <c r="P116" s="4466"/>
      <c r="Q116" s="4385"/>
      <c r="R116" s="4467"/>
      <c r="S116" s="4467"/>
      <c r="T116" s="4409">
        <f t="shared" si="26"/>
        <v>10000</v>
      </c>
      <c r="U116" s="4409">
        <f t="shared" si="27"/>
        <v>21</v>
      </c>
      <c r="V116" s="4409">
        <f t="shared" si="28"/>
        <v>210000</v>
      </c>
      <c r="W116" s="4431" t="str">
        <f t="shared" si="29"/>
        <v>STATE: ; PDY: Ongoing activity- PDY-Rs.10,000 *15 UPHC= Rs.1,50,000 ; KKL: KKL- Rs.10,000 *3 UPHC= Rs.30,000 ; MHE: MHE- Rs.10,000 *2 UPHC= Rs.20,000 ; YNM: YNM-Rs.10000 *1 UPHC= Rs.10000</v>
      </c>
      <c r="X116" s="3300"/>
      <c r="Y116" s="3300"/>
      <c r="Z116" s="3109">
        <f>X116*Y116</f>
        <v>0</v>
      </c>
      <c r="AA116" s="3300"/>
      <c r="AB116" s="5036">
        <v>10000</v>
      </c>
      <c r="AC116" s="5036">
        <v>15</v>
      </c>
      <c r="AD116" s="5036">
        <f>AB116*AC116</f>
        <v>150000</v>
      </c>
      <c r="AE116" s="5036" t="s">
        <v>8149</v>
      </c>
      <c r="AF116" s="5036">
        <v>10000</v>
      </c>
      <c r="AG116" s="5036">
        <v>3</v>
      </c>
      <c r="AH116" s="5036">
        <f>AF116*AG116</f>
        <v>30000</v>
      </c>
      <c r="AI116" s="5036" t="s">
        <v>8150</v>
      </c>
      <c r="AJ116" s="5036">
        <v>10000</v>
      </c>
      <c r="AK116" s="5036">
        <v>2</v>
      </c>
      <c r="AL116" s="5036">
        <f>AJ116*AK116</f>
        <v>20000</v>
      </c>
      <c r="AM116" s="5036" t="s">
        <v>8151</v>
      </c>
      <c r="AN116" s="5036">
        <v>10000</v>
      </c>
      <c r="AO116" s="5036">
        <v>1</v>
      </c>
      <c r="AP116" s="5036">
        <f>AN116*AO116</f>
        <v>10000</v>
      </c>
      <c r="AQ116" s="5036" t="s">
        <v>8152</v>
      </c>
      <c r="AR116" s="3594">
        <f t="shared" ref="AR116" si="42">Z116+AD116+AH116+AL116+AP116</f>
        <v>210000</v>
      </c>
      <c r="AS116" s="3594">
        <f t="shared" ref="AS116" si="43">Y116+AC116+AG116+AK116+AO116</f>
        <v>21</v>
      </c>
      <c r="AT116" s="3594">
        <f t="shared" ref="AT116" si="44">IFERROR((AR116/AS116),0)</f>
        <v>10000</v>
      </c>
      <c r="AU116" s="5037" t="str">
        <f t="shared" ref="AU116" si="45">"STATE: "&amp;AA116&amp;"; PDY: "&amp;AE116&amp;"; KKL: "&amp;AI116&amp;"; MHE: "&amp;AM116&amp;"; YNM: "&amp;AQ116</f>
        <v>STATE: ; PDY: Ongoing activity- PDY-Rs.10,000 *15 UPHC= Rs.1,50,000 ; KKL: KKL- Rs.10,000 *3 UPHC= Rs.30,000 ; MHE: MHE- Rs.10,000 *2 UPHC= Rs.20,000 ; YNM: YNM-Rs.10000 *1 UPHC= Rs.10000</v>
      </c>
      <c r="AV116" s="2077" t="s">
        <v>7658</v>
      </c>
      <c r="AW116" s="5033" t="s">
        <v>8153</v>
      </c>
    </row>
    <row r="117" spans="1:49" s="2674" customFormat="1" ht="33">
      <c r="A117" s="4362" t="s">
        <v>5291</v>
      </c>
      <c r="B117" s="4363" t="s">
        <v>3914</v>
      </c>
      <c r="C117" s="4340" t="s">
        <v>1308</v>
      </c>
      <c r="D117" s="4340" t="s">
        <v>3286</v>
      </c>
      <c r="E117" s="4364"/>
      <c r="F117" s="4364"/>
      <c r="G117" s="4364"/>
      <c r="H117" s="4364"/>
      <c r="I117" s="4364"/>
      <c r="J117" s="4364"/>
      <c r="K117" s="4328">
        <f t="shared" si="24"/>
        <v>0</v>
      </c>
      <c r="L117" s="4329">
        <f>K117/100000</f>
        <v>0</v>
      </c>
      <c r="M117" s="4328">
        <f t="shared" si="25"/>
        <v>0</v>
      </c>
      <c r="N117" s="4351">
        <f>L117*M117</f>
        <v>0</v>
      </c>
      <c r="O117" s="4331" t="str">
        <f t="shared" si="39"/>
        <v xml:space="preserve">STATE: ; PDY: ; KKL: ; MHE: ; YNM: </v>
      </c>
      <c r="P117" s="4365"/>
      <c r="Q117" s="4343"/>
      <c r="R117" s="4366"/>
      <c r="S117" s="4366"/>
      <c r="T117" s="3371">
        <f t="shared" si="26"/>
        <v>0</v>
      </c>
      <c r="U117" s="3371">
        <f t="shared" si="27"/>
        <v>0</v>
      </c>
      <c r="V117" s="3371">
        <f t="shared" si="28"/>
        <v>0</v>
      </c>
      <c r="W117" s="4334" t="str">
        <f t="shared" si="29"/>
        <v xml:space="preserve">STATE: ; PDY: ; KKL: ; MHE: ; YNM: </v>
      </c>
      <c r="X117" s="3371"/>
      <c r="Y117" s="3371"/>
      <c r="Z117" s="3371">
        <f t="shared" si="30"/>
        <v>0</v>
      </c>
      <c r="AA117" s="3371"/>
      <c r="AB117" s="3371"/>
      <c r="AC117" s="3371"/>
      <c r="AD117" s="3371">
        <f t="shared" si="31"/>
        <v>0</v>
      </c>
      <c r="AE117" s="3371"/>
      <c r="AF117" s="3371"/>
      <c r="AG117" s="3371"/>
      <c r="AH117" s="3371">
        <f t="shared" si="32"/>
        <v>0</v>
      </c>
      <c r="AI117" s="3371"/>
      <c r="AJ117" s="3371"/>
      <c r="AK117" s="3371"/>
      <c r="AL117" s="3371">
        <f t="shared" si="33"/>
        <v>0</v>
      </c>
      <c r="AM117" s="3371"/>
      <c r="AN117" s="3371"/>
      <c r="AO117" s="3371"/>
      <c r="AP117" s="3371">
        <f t="shared" si="34"/>
        <v>0</v>
      </c>
      <c r="AQ117" s="3371"/>
      <c r="AR117" s="3371">
        <f t="shared" si="35"/>
        <v>0</v>
      </c>
      <c r="AS117" s="3371">
        <f t="shared" si="36"/>
        <v>0</v>
      </c>
      <c r="AT117" s="3371">
        <f t="shared" si="37"/>
        <v>0</v>
      </c>
      <c r="AU117" s="4334" t="str">
        <f t="shared" si="38"/>
        <v xml:space="preserve">STATE: ; PDY: ; KKL: ; MHE: ; YNM: </v>
      </c>
      <c r="AV117" s="2077"/>
      <c r="AW117" s="2077"/>
    </row>
    <row r="118" spans="1:49" s="2664" customFormat="1" ht="33">
      <c r="A118" s="4367" t="s">
        <v>3182</v>
      </c>
      <c r="B118" s="4367"/>
      <c r="C118" s="4367" t="s">
        <v>20</v>
      </c>
      <c r="D118" s="4367"/>
      <c r="E118" s="4368"/>
      <c r="F118" s="4368"/>
      <c r="G118" s="4368"/>
      <c r="H118" s="4368"/>
      <c r="I118" s="4368"/>
      <c r="J118" s="4368"/>
      <c r="K118" s="4328">
        <f t="shared" si="24"/>
        <v>0</v>
      </c>
      <c r="L118" s="4367"/>
      <c r="M118" s="4328">
        <f t="shared" si="25"/>
        <v>0</v>
      </c>
      <c r="N118" s="4369">
        <f>N119</f>
        <v>0</v>
      </c>
      <c r="O118" s="4331" t="str">
        <f t="shared" si="39"/>
        <v xml:space="preserve">STATE: ; PDY: ; KKL: ; MHE: ; YNM: </v>
      </c>
      <c r="P118" s="4368"/>
      <c r="Q118" s="4369">
        <f>Q119</f>
        <v>0</v>
      </c>
      <c r="R118" s="4344"/>
      <c r="S118" s="4344"/>
      <c r="T118" s="3371">
        <f t="shared" si="26"/>
        <v>0</v>
      </c>
      <c r="U118" s="3371">
        <f t="shared" si="27"/>
        <v>0</v>
      </c>
      <c r="V118" s="3371">
        <f t="shared" si="28"/>
        <v>0</v>
      </c>
      <c r="W118" s="4334" t="str">
        <f t="shared" si="29"/>
        <v xml:space="preserve">STATE: ; PDY: ; KKL: ; MHE: ; YNM: </v>
      </c>
      <c r="X118" s="3371"/>
      <c r="Y118" s="3371"/>
      <c r="Z118" s="3371">
        <f t="shared" si="30"/>
        <v>0</v>
      </c>
      <c r="AA118" s="3371"/>
      <c r="AB118" s="3371"/>
      <c r="AC118" s="3371"/>
      <c r="AD118" s="3371">
        <f t="shared" si="31"/>
        <v>0</v>
      </c>
      <c r="AE118" s="3371"/>
      <c r="AF118" s="3371"/>
      <c r="AG118" s="3371"/>
      <c r="AH118" s="3371">
        <f t="shared" si="32"/>
        <v>0</v>
      </c>
      <c r="AI118" s="3371"/>
      <c r="AJ118" s="3371"/>
      <c r="AK118" s="3371"/>
      <c r="AL118" s="3371">
        <f t="shared" si="33"/>
        <v>0</v>
      </c>
      <c r="AM118" s="3371"/>
      <c r="AN118" s="3371"/>
      <c r="AO118" s="3371"/>
      <c r="AP118" s="3371">
        <f t="shared" si="34"/>
        <v>0</v>
      </c>
      <c r="AQ118" s="3371"/>
      <c r="AR118" s="3371">
        <f t="shared" si="35"/>
        <v>0</v>
      </c>
      <c r="AS118" s="3371">
        <f t="shared" si="36"/>
        <v>0</v>
      </c>
      <c r="AT118" s="3371">
        <f t="shared" si="37"/>
        <v>0</v>
      </c>
      <c r="AU118" s="4334" t="str">
        <f t="shared" si="38"/>
        <v xml:space="preserve">STATE: ; PDY: ; KKL: ; MHE: ; YNM: </v>
      </c>
      <c r="AV118" s="2590"/>
      <c r="AW118" s="2590"/>
    </row>
    <row r="119" spans="1:49" s="2664" customFormat="1" ht="33">
      <c r="A119" s="4340" t="s">
        <v>3183</v>
      </c>
      <c r="B119" s="4340"/>
      <c r="C119" s="4340" t="s">
        <v>4433</v>
      </c>
      <c r="D119" s="4340" t="s">
        <v>5323</v>
      </c>
      <c r="E119" s="4341"/>
      <c r="F119" s="4341"/>
      <c r="G119" s="4341"/>
      <c r="H119" s="4341"/>
      <c r="I119" s="4341"/>
      <c r="J119" s="4341"/>
      <c r="K119" s="4328">
        <f t="shared" si="24"/>
        <v>0</v>
      </c>
      <c r="L119" s="4329">
        <f>K119/100000</f>
        <v>0</v>
      </c>
      <c r="M119" s="4328">
        <f t="shared" si="25"/>
        <v>0</v>
      </c>
      <c r="N119" s="4342">
        <f>L119*M119</f>
        <v>0</v>
      </c>
      <c r="O119" s="4331" t="str">
        <f t="shared" si="39"/>
        <v xml:space="preserve">STATE: ; PDY: ; KKL: ; MHE: ; YNM: </v>
      </c>
      <c r="P119" s="4341"/>
      <c r="Q119" s="4343"/>
      <c r="R119" s="4344"/>
      <c r="S119" s="4344"/>
      <c r="T119" s="3371">
        <f t="shared" si="26"/>
        <v>0</v>
      </c>
      <c r="U119" s="3371">
        <f t="shared" si="27"/>
        <v>0</v>
      </c>
      <c r="V119" s="3371">
        <f t="shared" si="28"/>
        <v>0</v>
      </c>
      <c r="W119" s="4334" t="str">
        <f t="shared" si="29"/>
        <v xml:space="preserve">STATE: ; PDY: ; KKL: ; MHE: ; YNM: </v>
      </c>
      <c r="X119" s="3371"/>
      <c r="Y119" s="3371"/>
      <c r="Z119" s="3371">
        <f t="shared" si="30"/>
        <v>0</v>
      </c>
      <c r="AA119" s="3371"/>
      <c r="AB119" s="3371"/>
      <c r="AC119" s="3371"/>
      <c r="AD119" s="3371">
        <f t="shared" si="31"/>
        <v>0</v>
      </c>
      <c r="AE119" s="3371"/>
      <c r="AF119" s="3371"/>
      <c r="AG119" s="3371"/>
      <c r="AH119" s="3371">
        <f t="shared" si="32"/>
        <v>0</v>
      </c>
      <c r="AI119" s="3371"/>
      <c r="AJ119" s="3371"/>
      <c r="AK119" s="3371"/>
      <c r="AL119" s="3371">
        <f t="shared" si="33"/>
        <v>0</v>
      </c>
      <c r="AM119" s="3371"/>
      <c r="AN119" s="3371"/>
      <c r="AO119" s="3371"/>
      <c r="AP119" s="3371">
        <f t="shared" si="34"/>
        <v>0</v>
      </c>
      <c r="AQ119" s="3371"/>
      <c r="AR119" s="3371">
        <f t="shared" si="35"/>
        <v>0</v>
      </c>
      <c r="AS119" s="3371">
        <f t="shared" si="36"/>
        <v>0</v>
      </c>
      <c r="AT119" s="3371">
        <f t="shared" si="37"/>
        <v>0</v>
      </c>
      <c r="AU119" s="4334" t="str">
        <f t="shared" si="38"/>
        <v xml:space="preserve">STATE: ; PDY: ; KKL: ; MHE: ; YNM: </v>
      </c>
      <c r="AV119" s="2590" t="s">
        <v>7659</v>
      </c>
      <c r="AW119" s="2590"/>
    </row>
    <row r="120" spans="1:49" s="2664" customFormat="1" ht="26.25" customHeight="1">
      <c r="A120" s="4367" t="s">
        <v>3184</v>
      </c>
      <c r="B120" s="4367"/>
      <c r="C120" s="4367" t="s">
        <v>21</v>
      </c>
      <c r="D120" s="4367"/>
      <c r="E120" s="4368"/>
      <c r="F120" s="4368"/>
      <c r="G120" s="4368"/>
      <c r="H120" s="4368"/>
      <c r="I120" s="4368"/>
      <c r="J120" s="4368"/>
      <c r="K120" s="4328">
        <f t="shared" si="24"/>
        <v>88087.13696052802</v>
      </c>
      <c r="L120" s="4367"/>
      <c r="M120" s="4328">
        <f t="shared" si="25"/>
        <v>0</v>
      </c>
      <c r="N120" s="4369">
        <f>N121+N169+N170+N171</f>
        <v>469.50443999961436</v>
      </c>
      <c r="O120" s="4331">
        <f t="shared" si="39"/>
        <v>0</v>
      </c>
      <c r="P120" s="4368"/>
      <c r="Q120" s="4369">
        <f>Q121+Q169+Q170+Q171</f>
        <v>0</v>
      </c>
      <c r="R120" s="4344"/>
      <c r="S120" s="4344"/>
      <c r="T120" s="3371">
        <f t="shared" si="26"/>
        <v>88087.13696052802</v>
      </c>
      <c r="U120" s="3371">
        <f t="shared" si="27"/>
        <v>0</v>
      </c>
      <c r="V120" s="4369">
        <f>V121+V169+V170+V171</f>
        <v>46950443.999961436</v>
      </c>
      <c r="W120" s="4334"/>
      <c r="X120" s="3371"/>
      <c r="Y120" s="3371"/>
      <c r="Z120" s="4369">
        <f>Z121+Z169+Z170+Z171</f>
        <v>441000</v>
      </c>
      <c r="AA120" s="3371"/>
      <c r="AB120" s="3371"/>
      <c r="AC120" s="3371"/>
      <c r="AD120" s="4369">
        <f>AD121+AD169+AD170+AD171</f>
        <v>30111515.999971796</v>
      </c>
      <c r="AE120" s="3371"/>
      <c r="AF120" s="3371"/>
      <c r="AG120" s="3371"/>
      <c r="AH120" s="4369">
        <f>AH121+AH169+AH170+AH171</f>
        <v>7705187.999996</v>
      </c>
      <c r="AI120" s="3371"/>
      <c r="AJ120" s="3371"/>
      <c r="AK120" s="3371"/>
      <c r="AL120" s="4369">
        <f>AL121+AL169+AL170+AL171</f>
        <v>5181880</v>
      </c>
      <c r="AM120" s="3371"/>
      <c r="AN120" s="3371"/>
      <c r="AO120" s="3371"/>
      <c r="AP120" s="4369">
        <f>AP121+AP169+AP170+AP171</f>
        <v>3510859.99999364</v>
      </c>
      <c r="AQ120" s="3371"/>
      <c r="AR120" s="4369">
        <f>AR121+AR169+AR170+AR171</f>
        <v>46950443.999961436</v>
      </c>
      <c r="AS120" s="4369">
        <f>AS121+AS169+AS170+AS171</f>
        <v>533</v>
      </c>
      <c r="AT120" s="4369">
        <f>AT121+AT169+AT170+AT171</f>
        <v>346234.278219664</v>
      </c>
      <c r="AU120" s="4334"/>
      <c r="AV120" s="2590"/>
      <c r="AW120" s="2590"/>
    </row>
    <row r="121" spans="1:49" s="2664" customFormat="1" ht="34.5" customHeight="1">
      <c r="A121" s="4358" t="s">
        <v>3185</v>
      </c>
      <c r="B121" s="4358"/>
      <c r="C121" s="4358" t="s">
        <v>41</v>
      </c>
      <c r="D121" s="4358"/>
      <c r="E121" s="4359"/>
      <c r="F121" s="4359"/>
      <c r="G121" s="4359"/>
      <c r="H121" s="4359"/>
      <c r="I121" s="4359"/>
      <c r="J121" s="4359"/>
      <c r="K121" s="4328">
        <f t="shared" si="24"/>
        <v>306621.34615355765</v>
      </c>
      <c r="L121" s="4358"/>
      <c r="M121" s="4328">
        <f t="shared" si="25"/>
        <v>0</v>
      </c>
      <c r="N121" s="4360">
        <f>N122+N126+N130+N134+N138+N142+N150+N152+N162+N166</f>
        <v>318.88619999969995</v>
      </c>
      <c r="O121" s="4331">
        <f t="shared" si="39"/>
        <v>0</v>
      </c>
      <c r="P121" s="4359"/>
      <c r="Q121" s="4360">
        <f>Q122+Q126+Q130+Q134+Q138+Q142+Q150+Q152+Q162+Q166</f>
        <v>0</v>
      </c>
      <c r="R121" s="4344"/>
      <c r="S121" s="4344"/>
      <c r="T121" s="3371">
        <f t="shared" si="26"/>
        <v>306621.34615355765</v>
      </c>
      <c r="U121" s="3371">
        <f t="shared" si="27"/>
        <v>0</v>
      </c>
      <c r="V121" s="4360">
        <f>V122+V126+V130+V134+V138+V142+V150+V152+V162+V166</f>
        <v>31888619.999969997</v>
      </c>
      <c r="W121" s="4334"/>
      <c r="X121" s="3371"/>
      <c r="Y121" s="3371"/>
      <c r="Z121" s="4360">
        <f>Z122+Z126+Z130+Z134+Z138+Z142+Z150+Z152+Z162+Z166</f>
        <v>0</v>
      </c>
      <c r="AA121" s="3371"/>
      <c r="AB121" s="3371"/>
      <c r="AC121" s="3371"/>
      <c r="AD121" s="4360">
        <f>AD122+AD126+AD130+AD134+AD138+AD142+AD150+AD152+AD162+AD166</f>
        <v>20210519.999978997</v>
      </c>
      <c r="AE121" s="3371"/>
      <c r="AF121" s="3371"/>
      <c r="AG121" s="3371"/>
      <c r="AH121" s="4360">
        <f>AH122+AH126+AH130+AH134+AH138+AH142+AH150+AH152+AH162+AH166</f>
        <v>5434223.9999970002</v>
      </c>
      <c r="AI121" s="3371"/>
      <c r="AJ121" s="3371"/>
      <c r="AK121" s="3371"/>
      <c r="AL121" s="4360">
        <f>AL122+AL126+AL130+AL134+AL138+AL142+AL150+AL152+AL162+AL166</f>
        <v>3669420</v>
      </c>
      <c r="AM121" s="3371"/>
      <c r="AN121" s="3371"/>
      <c r="AO121" s="3371"/>
      <c r="AP121" s="4360">
        <f>AP122+AP126+AP130+AP134+AP138+AP142+AP150+AP152+AP162+AP166</f>
        <v>2574455.999994</v>
      </c>
      <c r="AQ121" s="3371"/>
      <c r="AR121" s="4360">
        <f>AR122+AR126+AR130+AR134+AR138+AR142+AR150+AR152+AR162+AR166</f>
        <v>31888619.999969997</v>
      </c>
      <c r="AS121" s="4360">
        <f>AS122+AS126+AS130+AS134+AS138+AS142+AS150+AS152+AS162+AS166</f>
        <v>104</v>
      </c>
      <c r="AT121" s="4360">
        <f>AT122+AT126+AT130+AT134+AT138+AT142+AT150+AT152+AT162+AT166</f>
        <v>319259.24848454539</v>
      </c>
      <c r="AU121" s="4334"/>
      <c r="AV121" s="2590"/>
      <c r="AW121" s="5031" t="s">
        <v>7903</v>
      </c>
    </row>
    <row r="122" spans="1:49" s="2664" customFormat="1" ht="31.5">
      <c r="A122" s="4370" t="s">
        <v>3186</v>
      </c>
      <c r="B122" s="4370" t="s">
        <v>2997</v>
      </c>
      <c r="C122" s="4370" t="s">
        <v>2998</v>
      </c>
      <c r="D122" s="4370"/>
      <c r="E122" s="4371"/>
      <c r="F122" s="4371"/>
      <c r="G122" s="4371"/>
      <c r="H122" s="4371"/>
      <c r="I122" s="4371"/>
      <c r="J122" s="4371"/>
      <c r="K122" s="4328">
        <f t="shared" si="24"/>
        <v>189788.84848454542</v>
      </c>
      <c r="L122" s="4370"/>
      <c r="M122" s="4328">
        <f t="shared" si="25"/>
        <v>0</v>
      </c>
      <c r="N122" s="4372">
        <f>SUM(N123:N125)</f>
        <v>187.89095999969996</v>
      </c>
      <c r="O122" s="4331">
        <f t="shared" si="39"/>
        <v>0</v>
      </c>
      <c r="P122" s="4371"/>
      <c r="Q122" s="4372">
        <f>SUM(Q123:Q125)</f>
        <v>0</v>
      </c>
      <c r="R122" s="4344"/>
      <c r="S122" s="4344"/>
      <c r="T122" s="3371">
        <f t="shared" si="26"/>
        <v>189788.84848454542</v>
      </c>
      <c r="U122" s="3371">
        <f t="shared" si="27"/>
        <v>0</v>
      </c>
      <c r="V122" s="4372">
        <f>SUM(V123:V125)</f>
        <v>18789095.999969997</v>
      </c>
      <c r="W122" s="4334"/>
      <c r="X122" s="3371"/>
      <c r="Y122" s="3371"/>
      <c r="Z122" s="4372">
        <f>SUM(Z123:Z125)</f>
        <v>0</v>
      </c>
      <c r="AA122" s="3371"/>
      <c r="AB122" s="3371"/>
      <c r="AC122" s="3371"/>
      <c r="AD122" s="4372">
        <f>SUM(AD123:AD125)</f>
        <v>12551195.999978999</v>
      </c>
      <c r="AE122" s="3371"/>
      <c r="AF122" s="3371"/>
      <c r="AG122" s="3371"/>
      <c r="AH122" s="4372">
        <f>SUM(AH123:AH125)</f>
        <v>3634451.9999970002</v>
      </c>
      <c r="AI122" s="3371"/>
      <c r="AJ122" s="3371"/>
      <c r="AK122" s="3371"/>
      <c r="AL122" s="4372">
        <f>SUM(AL123:AL125)</f>
        <v>1343736</v>
      </c>
      <c r="AM122" s="3371"/>
      <c r="AN122" s="3371"/>
      <c r="AO122" s="3371"/>
      <c r="AP122" s="4372">
        <f>SUM(AP123:AP125)</f>
        <v>1259711.999994</v>
      </c>
      <c r="AQ122" s="3371"/>
      <c r="AR122" s="4372">
        <f>SUM(AR123:AR125)</f>
        <v>18789095.999969997</v>
      </c>
      <c r="AS122" s="4372">
        <f>SUM(AS123:AS125)</f>
        <v>99</v>
      </c>
      <c r="AT122" s="4372">
        <f>SUM(AT123:AT125)</f>
        <v>189788.84848454542</v>
      </c>
      <c r="AU122" s="4334"/>
      <c r="AV122" s="2590" t="s">
        <v>6231</v>
      </c>
      <c r="AW122" s="2590"/>
    </row>
    <row r="123" spans="1:49" s="2664" customFormat="1" ht="214.5">
      <c r="A123" s="4340" t="s">
        <v>3187</v>
      </c>
      <c r="B123" s="4340" t="s">
        <v>2999</v>
      </c>
      <c r="C123" s="4340" t="s">
        <v>2975</v>
      </c>
      <c r="D123" s="4340" t="s">
        <v>5327</v>
      </c>
      <c r="E123" s="4341"/>
      <c r="F123" s="4341"/>
      <c r="G123" s="4341">
        <v>190.50875999951</v>
      </c>
      <c r="H123" s="4341"/>
      <c r="I123" s="4341"/>
      <c r="J123" s="4341"/>
      <c r="K123" s="4328">
        <f t="shared" si="24"/>
        <v>189788.84848454542</v>
      </c>
      <c r="L123" s="4329">
        <f>K123/100000</f>
        <v>1.8978884848454542</v>
      </c>
      <c r="M123" s="4328">
        <f t="shared" si="25"/>
        <v>99</v>
      </c>
      <c r="N123" s="4342">
        <f>L123*M123</f>
        <v>187.89095999969996</v>
      </c>
      <c r="O123" s="4331" t="str">
        <f>W123</f>
        <v>STATE: ; PDY:  ANMs - Rs. 20792 x 40 x 12, 14884 x 3 x 12, 12301 x 1 x 12, 10650 x 2 x 12, 8000 x 17 x 12 m; KKL:  ANMs - Rs. 20792 x 10 x 12, 12301 x 1 x 12, 10650 x 1 x 12, 8000 x 9 x 12 m; MHE:  ANMs - Rs. 20792 x 3 x 12, 12301 x 1 x 12, 10650 x 2 x 12, 8000 x 1 x 12m, Rs.8000 x 1 x 12 m; YNM:  ANMs - Rs. 20792 x 3 x 12, 10650 x 4 x 12 m</v>
      </c>
      <c r="P123" s="4341"/>
      <c r="Q123" s="4343"/>
      <c r="R123" s="4344"/>
      <c r="S123" s="4344"/>
      <c r="T123" s="3371">
        <f t="shared" si="26"/>
        <v>189788.84848454542</v>
      </c>
      <c r="U123" s="3371">
        <f t="shared" si="27"/>
        <v>99</v>
      </c>
      <c r="V123" s="3371">
        <f t="shared" si="28"/>
        <v>18789095.999969997</v>
      </c>
      <c r="W123" s="4334" t="str">
        <f t="shared" si="29"/>
        <v>STATE: ; PDY:  ANMs - Rs. 20792 x 40 x 12, 14884 x 3 x 12, 12301 x 1 x 12, 10650 x 2 x 12, 8000 x 17 x 12 m; KKL:  ANMs - Rs. 20792 x 10 x 12, 12301 x 1 x 12, 10650 x 1 x 12, 8000 x 9 x 12 m; MHE:  ANMs - Rs. 20792 x 3 x 12, 12301 x 1 x 12, 10650 x 2 x 12, 8000 x 1 x 12m, Rs.8000 x 1 x 12 m; YNM:  ANMs - Rs. 20792 x 3 x 12, 10650 x 4 x 12 m</v>
      </c>
      <c r="X123" s="4343"/>
      <c r="Y123" s="4343"/>
      <c r="Z123" s="4343">
        <f>X123*Y123</f>
        <v>0</v>
      </c>
      <c r="AA123" s="4343"/>
      <c r="AB123" s="4373">
        <v>199225.33333299999</v>
      </c>
      <c r="AC123" s="3109">
        <v>63</v>
      </c>
      <c r="AD123" s="3109">
        <f>AB123*AC123</f>
        <v>12551195.999978999</v>
      </c>
      <c r="AE123" s="3109" t="s">
        <v>7825</v>
      </c>
      <c r="AF123" s="4373">
        <v>173069.142857</v>
      </c>
      <c r="AG123" s="3109">
        <v>21</v>
      </c>
      <c r="AH123" s="3109">
        <f>AF123*AG123</f>
        <v>3634451.9999970002</v>
      </c>
      <c r="AI123" s="3109" t="s">
        <v>7831</v>
      </c>
      <c r="AJ123" s="4373">
        <v>167967</v>
      </c>
      <c r="AK123" s="3109">
        <v>8</v>
      </c>
      <c r="AL123" s="3109">
        <f>AJ123*AK123</f>
        <v>1343736</v>
      </c>
      <c r="AM123" s="3109" t="s">
        <v>7836</v>
      </c>
      <c r="AN123" s="4373">
        <v>179958.85714199999</v>
      </c>
      <c r="AO123" s="3109">
        <v>7</v>
      </c>
      <c r="AP123" s="3109">
        <f>AN123*AO123</f>
        <v>1259711.999994</v>
      </c>
      <c r="AQ123" s="3109" t="s">
        <v>7255</v>
      </c>
      <c r="AR123" s="4374">
        <f>Z123+AD123+AH123+AL123+AP123</f>
        <v>18789095.999969997</v>
      </c>
      <c r="AS123" s="3371">
        <f t="shared" si="36"/>
        <v>99</v>
      </c>
      <c r="AT123" s="3371">
        <f t="shared" si="37"/>
        <v>189788.84848454542</v>
      </c>
      <c r="AU123" s="4334" t="str">
        <f t="shared" si="38"/>
        <v>STATE: ; PDY:  ANMs - Rs. 20792 x 40 x 12, 14884 x 3 x 12, 12301 x 1 x 12, 10650 x 2 x 12, 8000 x 17 x 12 m; KKL:  ANMs - Rs. 20792 x 10 x 12, 12301 x 1 x 12, 10650 x 1 x 12, 8000 x 9 x 12 m; MHE:  ANMs - Rs. 20792 x 3 x 12, 12301 x 1 x 12, 10650 x 2 x 12, 8000 x 1 x 12m, Rs.8000 x 1 x 12 m; YNM:  ANMs - Rs. 20792 x 3 x 12, 10650 x 4 x 12 m</v>
      </c>
      <c r="AV123" s="2590" t="s">
        <v>6231</v>
      </c>
      <c r="AW123" s="5031" t="s">
        <v>7903</v>
      </c>
    </row>
    <row r="124" spans="1:49" s="2664" customFormat="1" ht="33">
      <c r="A124" s="4340" t="s">
        <v>3188</v>
      </c>
      <c r="B124" s="4340" t="s">
        <v>3000</v>
      </c>
      <c r="C124" s="4340" t="s">
        <v>2977</v>
      </c>
      <c r="D124" s="4340" t="s">
        <v>5327</v>
      </c>
      <c r="E124" s="4341"/>
      <c r="F124" s="4341"/>
      <c r="G124" s="4341"/>
      <c r="H124" s="4341"/>
      <c r="I124" s="4341"/>
      <c r="J124" s="4341"/>
      <c r="K124" s="4328">
        <f t="shared" si="24"/>
        <v>0</v>
      </c>
      <c r="L124" s="4329">
        <f>K124/100000</f>
        <v>0</v>
      </c>
      <c r="M124" s="4328">
        <f t="shared" si="25"/>
        <v>0</v>
      </c>
      <c r="N124" s="4342">
        <f>L124*M124</f>
        <v>0</v>
      </c>
      <c r="O124" s="4331" t="str">
        <f t="shared" si="39"/>
        <v xml:space="preserve">STATE: ; PDY: ; KKL: ; MHE: ; YNM: </v>
      </c>
      <c r="P124" s="4341"/>
      <c r="Q124" s="4343"/>
      <c r="R124" s="4344"/>
      <c r="S124" s="4344"/>
      <c r="T124" s="3371">
        <f t="shared" si="26"/>
        <v>0</v>
      </c>
      <c r="U124" s="3371">
        <f t="shared" si="27"/>
        <v>0</v>
      </c>
      <c r="V124" s="3371">
        <f t="shared" si="28"/>
        <v>0</v>
      </c>
      <c r="W124" s="4334" t="str">
        <f t="shared" si="29"/>
        <v xml:space="preserve">STATE: ; PDY: ; KKL: ; MHE: ; YNM: </v>
      </c>
      <c r="X124" s="3371"/>
      <c r="Y124" s="3371"/>
      <c r="Z124" s="3371">
        <f t="shared" si="30"/>
        <v>0</v>
      </c>
      <c r="AA124" s="3371"/>
      <c r="AB124" s="3371"/>
      <c r="AC124" s="3371"/>
      <c r="AD124" s="3371">
        <f t="shared" si="31"/>
        <v>0</v>
      </c>
      <c r="AE124" s="3371"/>
      <c r="AF124" s="3371"/>
      <c r="AG124" s="3371"/>
      <c r="AH124" s="3371">
        <f t="shared" si="32"/>
        <v>0</v>
      </c>
      <c r="AI124" s="3371"/>
      <c r="AJ124" s="3371"/>
      <c r="AK124" s="3371"/>
      <c r="AL124" s="3371">
        <f t="shared" si="33"/>
        <v>0</v>
      </c>
      <c r="AM124" s="3371"/>
      <c r="AN124" s="3371"/>
      <c r="AO124" s="3371"/>
      <c r="AP124" s="3371">
        <f t="shared" si="34"/>
        <v>0</v>
      </c>
      <c r="AQ124" s="3371"/>
      <c r="AR124" s="3371">
        <f t="shared" si="35"/>
        <v>0</v>
      </c>
      <c r="AS124" s="3371">
        <f t="shared" si="36"/>
        <v>0</v>
      </c>
      <c r="AT124" s="3371">
        <f t="shared" si="37"/>
        <v>0</v>
      </c>
      <c r="AU124" s="4334" t="str">
        <f t="shared" si="38"/>
        <v xml:space="preserve">STATE: ; PDY: ; KKL: ; MHE: ; YNM: </v>
      </c>
      <c r="AV124" s="2590" t="s">
        <v>6231</v>
      </c>
      <c r="AW124" s="2590"/>
    </row>
    <row r="125" spans="1:49" s="2664" customFormat="1" ht="33">
      <c r="A125" s="4340" t="s">
        <v>3189</v>
      </c>
      <c r="B125" s="4340" t="s">
        <v>3001</v>
      </c>
      <c r="C125" s="4340" t="s">
        <v>2978</v>
      </c>
      <c r="D125" s="4340" t="s">
        <v>5327</v>
      </c>
      <c r="E125" s="4341"/>
      <c r="F125" s="4341"/>
      <c r="G125" s="4341"/>
      <c r="H125" s="4341"/>
      <c r="I125" s="4341"/>
      <c r="J125" s="4341"/>
      <c r="K125" s="4328">
        <f t="shared" si="24"/>
        <v>0</v>
      </c>
      <c r="L125" s="4329">
        <f>K125/100000</f>
        <v>0</v>
      </c>
      <c r="M125" s="4328">
        <f t="shared" si="25"/>
        <v>0</v>
      </c>
      <c r="N125" s="4342">
        <f>L125*M125</f>
        <v>0</v>
      </c>
      <c r="O125" s="4331" t="str">
        <f t="shared" si="39"/>
        <v xml:space="preserve">STATE: ; PDY: ; KKL: ; MHE: ; YNM: </v>
      </c>
      <c r="P125" s="4341"/>
      <c r="Q125" s="4343"/>
      <c r="R125" s="4344"/>
      <c r="S125" s="4344"/>
      <c r="T125" s="3371">
        <f t="shared" si="26"/>
        <v>0</v>
      </c>
      <c r="U125" s="3371">
        <f t="shared" si="27"/>
        <v>0</v>
      </c>
      <c r="V125" s="3371">
        <f t="shared" si="28"/>
        <v>0</v>
      </c>
      <c r="W125" s="4334" t="str">
        <f t="shared" si="29"/>
        <v xml:space="preserve">STATE: ; PDY: ; KKL: ; MHE: ; YNM: </v>
      </c>
      <c r="X125" s="3371"/>
      <c r="Y125" s="3371"/>
      <c r="Z125" s="3371">
        <f t="shared" si="30"/>
        <v>0</v>
      </c>
      <c r="AA125" s="3371"/>
      <c r="AB125" s="3371"/>
      <c r="AC125" s="3371"/>
      <c r="AD125" s="3371">
        <f t="shared" si="31"/>
        <v>0</v>
      </c>
      <c r="AE125" s="3371"/>
      <c r="AF125" s="3371"/>
      <c r="AG125" s="3371"/>
      <c r="AH125" s="3371">
        <f t="shared" si="32"/>
        <v>0</v>
      </c>
      <c r="AI125" s="3371"/>
      <c r="AJ125" s="3371"/>
      <c r="AK125" s="3371"/>
      <c r="AL125" s="3371">
        <f t="shared" si="33"/>
        <v>0</v>
      </c>
      <c r="AM125" s="3371"/>
      <c r="AN125" s="3371"/>
      <c r="AO125" s="3371"/>
      <c r="AP125" s="3371">
        <f t="shared" si="34"/>
        <v>0</v>
      </c>
      <c r="AQ125" s="3371"/>
      <c r="AR125" s="3371">
        <f t="shared" si="35"/>
        <v>0</v>
      </c>
      <c r="AS125" s="3371">
        <f t="shared" si="36"/>
        <v>0</v>
      </c>
      <c r="AT125" s="3371">
        <f t="shared" si="37"/>
        <v>0</v>
      </c>
      <c r="AU125" s="4334" t="str">
        <f t="shared" si="38"/>
        <v xml:space="preserve">STATE: ; PDY: ; KKL: ; MHE: ; YNM: </v>
      </c>
      <c r="AV125" s="2590" t="s">
        <v>6231</v>
      </c>
      <c r="AW125" s="2590"/>
    </row>
    <row r="126" spans="1:49" s="2664" customFormat="1" ht="31.5">
      <c r="A126" s="4370" t="s">
        <v>3190</v>
      </c>
      <c r="B126" s="4370" t="s">
        <v>3002</v>
      </c>
      <c r="C126" s="4370" t="s">
        <v>3003</v>
      </c>
      <c r="D126" s="4370"/>
      <c r="E126" s="4371"/>
      <c r="F126" s="4371"/>
      <c r="G126" s="4371"/>
      <c r="H126" s="4371"/>
      <c r="I126" s="4371"/>
      <c r="J126" s="4371"/>
      <c r="K126" s="4328">
        <f t="shared" si="24"/>
        <v>0</v>
      </c>
      <c r="L126" s="4370"/>
      <c r="M126" s="4328">
        <f t="shared" si="25"/>
        <v>0</v>
      </c>
      <c r="N126" s="4372">
        <f>SUM(N127:N129)</f>
        <v>27.965519999999998</v>
      </c>
      <c r="O126" s="4331">
        <f t="shared" si="39"/>
        <v>0</v>
      </c>
      <c r="P126" s="4371"/>
      <c r="Q126" s="4372">
        <f>SUM(Q127:Q129)</f>
        <v>0</v>
      </c>
      <c r="R126" s="4344"/>
      <c r="S126" s="4344"/>
      <c r="T126" s="3371">
        <f t="shared" si="26"/>
        <v>0</v>
      </c>
      <c r="U126" s="3371">
        <f t="shared" si="27"/>
        <v>0</v>
      </c>
      <c r="V126" s="4372">
        <f>SUM(V127:V129)</f>
        <v>2796552</v>
      </c>
      <c r="W126" s="4334"/>
      <c r="X126" s="3371"/>
      <c r="Y126" s="3371"/>
      <c r="Z126" s="4372">
        <f>SUM(Z127:Z129)</f>
        <v>0</v>
      </c>
      <c r="AA126" s="3371"/>
      <c r="AB126" s="3371"/>
      <c r="AC126" s="3371"/>
      <c r="AD126" s="4372">
        <f>SUM(AD127:AD129)</f>
        <v>1258728</v>
      </c>
      <c r="AE126" s="3371"/>
      <c r="AF126" s="3371"/>
      <c r="AG126" s="3371"/>
      <c r="AH126" s="4372">
        <f>SUM(AH127:AH129)</f>
        <v>527184</v>
      </c>
      <c r="AI126" s="3371"/>
      <c r="AJ126" s="3371"/>
      <c r="AK126" s="3371"/>
      <c r="AL126" s="4372">
        <f>SUM(AL127:AL129)</f>
        <v>527184</v>
      </c>
      <c r="AM126" s="3371"/>
      <c r="AN126" s="3371"/>
      <c r="AO126" s="3371"/>
      <c r="AP126" s="4372">
        <f>SUM(AP127:AP129)</f>
        <v>483456</v>
      </c>
      <c r="AQ126" s="3371"/>
      <c r="AR126" s="4372">
        <f>SUM(AR127:AR129)</f>
        <v>2796552</v>
      </c>
      <c r="AS126" s="3371"/>
      <c r="AT126" s="3371"/>
      <c r="AU126" s="4334"/>
      <c r="AV126" s="2590" t="s">
        <v>6231</v>
      </c>
      <c r="AW126" s="2590"/>
    </row>
    <row r="127" spans="1:49" s="2664" customFormat="1" ht="132">
      <c r="A127" s="4340" t="s">
        <v>3191</v>
      </c>
      <c r="B127" s="4340" t="s">
        <v>3004</v>
      </c>
      <c r="C127" s="4340" t="s">
        <v>2975</v>
      </c>
      <c r="D127" s="4340" t="s">
        <v>5327</v>
      </c>
      <c r="E127" s="4341"/>
      <c r="F127" s="4341"/>
      <c r="G127" s="4341">
        <v>25.184599999979998</v>
      </c>
      <c r="H127" s="4341"/>
      <c r="I127" s="4341"/>
      <c r="J127" s="4341"/>
      <c r="K127" s="4328">
        <f t="shared" si="24"/>
        <v>186436.8</v>
      </c>
      <c r="L127" s="4329">
        <f>K127/100000</f>
        <v>1.8643679999999998</v>
      </c>
      <c r="M127" s="4328">
        <f t="shared" si="25"/>
        <v>15</v>
      </c>
      <c r="N127" s="4342">
        <f>L127*M127</f>
        <v>27.965519999999998</v>
      </c>
      <c r="O127" s="4331" t="str">
        <f t="shared" si="39"/>
        <v>STATE: ; PDY: SNs - Rs. 36692 x 1 x 12, 16914 x 1 x 12, 14644 x 2 x 12, 11000 x 2 x 12 m; KKL: SNs - Rs. 14644 x 3 x 12; MHE: SNs - Rs. 14644 x 3 x 12; YNM: SNs - Rs. 14644 x 2 x 12, Rs.11000 x 1 x 12 m</v>
      </c>
      <c r="P127" s="4341"/>
      <c r="Q127" s="4343"/>
      <c r="R127" s="4344"/>
      <c r="S127" s="4344"/>
      <c r="T127" s="3371">
        <f t="shared" si="26"/>
        <v>186436.8</v>
      </c>
      <c r="U127" s="3371">
        <f t="shared" si="27"/>
        <v>15</v>
      </c>
      <c r="V127" s="3371">
        <f t="shared" si="28"/>
        <v>2796552</v>
      </c>
      <c r="W127" s="4334" t="str">
        <f t="shared" si="29"/>
        <v>STATE: ; PDY: SNs - Rs. 36692 x 1 x 12, 16914 x 1 x 12, 14644 x 2 x 12, 11000 x 2 x 12 m; KKL: SNs - Rs. 14644 x 3 x 12; MHE: SNs - Rs. 14644 x 3 x 12; YNM: SNs - Rs. 14644 x 2 x 12, Rs.11000 x 1 x 12 m</v>
      </c>
      <c r="X127" s="4343"/>
      <c r="Y127" s="4343"/>
      <c r="Z127" s="4343">
        <f>X127*Y127</f>
        <v>0</v>
      </c>
      <c r="AA127" s="4343"/>
      <c r="AB127" s="4373">
        <v>209788</v>
      </c>
      <c r="AC127" s="3109">
        <v>6</v>
      </c>
      <c r="AD127" s="3109">
        <f>AB127*AC127</f>
        <v>1258728</v>
      </c>
      <c r="AE127" s="3109" t="s">
        <v>7826</v>
      </c>
      <c r="AF127" s="4373">
        <v>175728</v>
      </c>
      <c r="AG127" s="3109">
        <v>3</v>
      </c>
      <c r="AH127" s="3109">
        <f>AF127*AG127</f>
        <v>527184</v>
      </c>
      <c r="AI127" s="3109" t="s">
        <v>6865</v>
      </c>
      <c r="AJ127" s="4373">
        <v>175728</v>
      </c>
      <c r="AK127" s="3109">
        <v>3</v>
      </c>
      <c r="AL127" s="3109">
        <f>AJ127*AK127</f>
        <v>527184</v>
      </c>
      <c r="AM127" s="3109" t="s">
        <v>6865</v>
      </c>
      <c r="AN127" s="4373">
        <v>161152</v>
      </c>
      <c r="AO127" s="3109">
        <v>3</v>
      </c>
      <c r="AP127" s="3109">
        <f>AN127*AO127</f>
        <v>483456</v>
      </c>
      <c r="AQ127" s="3109" t="s">
        <v>7839</v>
      </c>
      <c r="AR127" s="3371">
        <f t="shared" si="35"/>
        <v>2796552</v>
      </c>
      <c r="AS127" s="3371">
        <f t="shared" si="36"/>
        <v>15</v>
      </c>
      <c r="AT127" s="3371">
        <f t="shared" si="37"/>
        <v>186436.8</v>
      </c>
      <c r="AU127" s="4334" t="str">
        <f t="shared" si="38"/>
        <v>STATE: ; PDY: SNs - Rs. 36692 x 1 x 12, 16914 x 1 x 12, 14644 x 2 x 12, 11000 x 2 x 12 m; KKL: SNs - Rs. 14644 x 3 x 12; MHE: SNs - Rs. 14644 x 3 x 12; YNM: SNs - Rs. 14644 x 2 x 12, Rs.11000 x 1 x 12 m</v>
      </c>
      <c r="AV127" s="2590" t="s">
        <v>6231</v>
      </c>
      <c r="AW127" s="5031" t="s">
        <v>7903</v>
      </c>
    </row>
    <row r="128" spans="1:49" s="2664" customFormat="1" ht="33">
      <c r="A128" s="4340" t="s">
        <v>3192</v>
      </c>
      <c r="B128" s="4340" t="s">
        <v>3005</v>
      </c>
      <c r="C128" s="4340" t="s">
        <v>2977</v>
      </c>
      <c r="D128" s="4340" t="s">
        <v>5327</v>
      </c>
      <c r="E128" s="4341"/>
      <c r="F128" s="4341"/>
      <c r="G128" s="4341"/>
      <c r="H128" s="4341"/>
      <c r="I128" s="4341"/>
      <c r="J128" s="4341"/>
      <c r="K128" s="4328">
        <f t="shared" si="24"/>
        <v>0</v>
      </c>
      <c r="L128" s="4329">
        <f>K128/100000</f>
        <v>0</v>
      </c>
      <c r="M128" s="4328">
        <f t="shared" si="25"/>
        <v>0</v>
      </c>
      <c r="N128" s="4342">
        <f>L128*M128</f>
        <v>0</v>
      </c>
      <c r="O128" s="4331" t="str">
        <f t="shared" si="39"/>
        <v xml:space="preserve">STATE: ; PDY: ; KKL: ; MHE: ; YNM: </v>
      </c>
      <c r="P128" s="4341"/>
      <c r="Q128" s="4343"/>
      <c r="R128" s="4344"/>
      <c r="S128" s="4344"/>
      <c r="T128" s="3371">
        <f t="shared" si="26"/>
        <v>0</v>
      </c>
      <c r="U128" s="3371">
        <f t="shared" si="27"/>
        <v>0</v>
      </c>
      <c r="V128" s="3371">
        <f t="shared" si="28"/>
        <v>0</v>
      </c>
      <c r="W128" s="4334" t="str">
        <f t="shared" si="29"/>
        <v xml:space="preserve">STATE: ; PDY: ; KKL: ; MHE: ; YNM: </v>
      </c>
      <c r="X128" s="3371"/>
      <c r="Y128" s="3371"/>
      <c r="Z128" s="3371">
        <f t="shared" si="30"/>
        <v>0</v>
      </c>
      <c r="AA128" s="3371"/>
      <c r="AB128" s="3371"/>
      <c r="AC128" s="3371"/>
      <c r="AD128" s="3371">
        <f t="shared" si="31"/>
        <v>0</v>
      </c>
      <c r="AE128" s="3371"/>
      <c r="AF128" s="3371"/>
      <c r="AG128" s="3371"/>
      <c r="AH128" s="3371">
        <f t="shared" si="32"/>
        <v>0</v>
      </c>
      <c r="AI128" s="3371"/>
      <c r="AJ128" s="3371"/>
      <c r="AK128" s="3371"/>
      <c r="AL128" s="3371">
        <f t="shared" si="33"/>
        <v>0</v>
      </c>
      <c r="AM128" s="3371"/>
      <c r="AN128" s="3371"/>
      <c r="AO128" s="3371"/>
      <c r="AP128" s="3371">
        <f t="shared" si="34"/>
        <v>0</v>
      </c>
      <c r="AQ128" s="3371"/>
      <c r="AR128" s="3371">
        <f t="shared" si="35"/>
        <v>0</v>
      </c>
      <c r="AS128" s="3371">
        <f t="shared" si="36"/>
        <v>0</v>
      </c>
      <c r="AT128" s="3371">
        <f t="shared" si="37"/>
        <v>0</v>
      </c>
      <c r="AU128" s="4334" t="str">
        <f t="shared" si="38"/>
        <v xml:space="preserve">STATE: ; PDY: ; KKL: ; MHE: ; YNM: </v>
      </c>
      <c r="AV128" s="2590" t="s">
        <v>6231</v>
      </c>
      <c r="AW128" s="2590"/>
    </row>
    <row r="129" spans="1:49" s="2664" customFormat="1" ht="33">
      <c r="A129" s="4340" t="s">
        <v>3193</v>
      </c>
      <c r="B129" s="4340" t="s">
        <v>3006</v>
      </c>
      <c r="C129" s="4340" t="s">
        <v>2978</v>
      </c>
      <c r="D129" s="4340" t="s">
        <v>5327</v>
      </c>
      <c r="E129" s="4341"/>
      <c r="F129" s="4341"/>
      <c r="G129" s="4341"/>
      <c r="H129" s="4341"/>
      <c r="I129" s="4341"/>
      <c r="J129" s="4341"/>
      <c r="K129" s="4328">
        <f t="shared" si="24"/>
        <v>0</v>
      </c>
      <c r="L129" s="4329">
        <f>K129/100000</f>
        <v>0</v>
      </c>
      <c r="M129" s="4328">
        <f t="shared" si="25"/>
        <v>0</v>
      </c>
      <c r="N129" s="4342">
        <f>L129*M129</f>
        <v>0</v>
      </c>
      <c r="O129" s="4331" t="str">
        <f t="shared" si="39"/>
        <v xml:space="preserve">STATE: ; PDY: ; KKL: ; MHE: ; YNM: </v>
      </c>
      <c r="P129" s="4341"/>
      <c r="Q129" s="4343"/>
      <c r="R129" s="4344"/>
      <c r="S129" s="4344"/>
      <c r="T129" s="3371">
        <f t="shared" si="26"/>
        <v>0</v>
      </c>
      <c r="U129" s="3371">
        <f t="shared" si="27"/>
        <v>0</v>
      </c>
      <c r="V129" s="3371">
        <f t="shared" si="28"/>
        <v>0</v>
      </c>
      <c r="W129" s="4334" t="str">
        <f t="shared" si="29"/>
        <v xml:space="preserve">STATE: ; PDY: ; KKL: ; MHE: ; YNM: </v>
      </c>
      <c r="X129" s="3371"/>
      <c r="Y129" s="3371"/>
      <c r="Z129" s="3371">
        <f t="shared" si="30"/>
        <v>0</v>
      </c>
      <c r="AA129" s="3371"/>
      <c r="AB129" s="3371"/>
      <c r="AC129" s="3371"/>
      <c r="AD129" s="3371">
        <f t="shared" si="31"/>
        <v>0</v>
      </c>
      <c r="AE129" s="3371"/>
      <c r="AF129" s="3371"/>
      <c r="AG129" s="3371"/>
      <c r="AH129" s="3371">
        <f t="shared" si="32"/>
        <v>0</v>
      </c>
      <c r="AI129" s="3371"/>
      <c r="AJ129" s="3371"/>
      <c r="AK129" s="3371"/>
      <c r="AL129" s="3371">
        <f t="shared" si="33"/>
        <v>0</v>
      </c>
      <c r="AM129" s="3371"/>
      <c r="AN129" s="3371"/>
      <c r="AO129" s="3371"/>
      <c r="AP129" s="3371">
        <f t="shared" si="34"/>
        <v>0</v>
      </c>
      <c r="AQ129" s="3371"/>
      <c r="AR129" s="3371">
        <f t="shared" si="35"/>
        <v>0</v>
      </c>
      <c r="AS129" s="3371">
        <f t="shared" si="36"/>
        <v>0</v>
      </c>
      <c r="AT129" s="3371">
        <f t="shared" si="37"/>
        <v>0</v>
      </c>
      <c r="AU129" s="4334" t="str">
        <f t="shared" si="38"/>
        <v xml:space="preserve">STATE: ; PDY: ; KKL: ; MHE: ; YNM: </v>
      </c>
      <c r="AV129" s="2590" t="s">
        <v>6231</v>
      </c>
      <c r="AW129" s="2590"/>
    </row>
    <row r="130" spans="1:49" s="2664" customFormat="1" ht="31.5">
      <c r="A130" s="4370" t="s">
        <v>3194</v>
      </c>
      <c r="B130" s="4370" t="s">
        <v>3007</v>
      </c>
      <c r="C130" s="4370" t="s">
        <v>3008</v>
      </c>
      <c r="D130" s="4370"/>
      <c r="E130" s="4371"/>
      <c r="F130" s="4371"/>
      <c r="G130" s="4371"/>
      <c r="H130" s="4371"/>
      <c r="I130" s="4371"/>
      <c r="J130" s="4371"/>
      <c r="K130" s="4328">
        <f t="shared" si="24"/>
        <v>0</v>
      </c>
      <c r="L130" s="4370"/>
      <c r="M130" s="4328">
        <f t="shared" si="25"/>
        <v>0</v>
      </c>
      <c r="N130" s="4372">
        <f>SUM(N131:N133)</f>
        <v>10.74408</v>
      </c>
      <c r="O130" s="4331">
        <f t="shared" si="39"/>
        <v>0</v>
      </c>
      <c r="P130" s="4371"/>
      <c r="Q130" s="4372">
        <f>SUM(Q131:Q133)</f>
        <v>0</v>
      </c>
      <c r="R130" s="4344"/>
      <c r="S130" s="4344"/>
      <c r="T130" s="3371">
        <f t="shared" si="26"/>
        <v>0</v>
      </c>
      <c r="U130" s="3371">
        <f t="shared" si="27"/>
        <v>0</v>
      </c>
      <c r="V130" s="4372">
        <f>SUM(V131:V133)</f>
        <v>1074408</v>
      </c>
      <c r="W130" s="4334"/>
      <c r="X130" s="3371"/>
      <c r="Y130" s="3371"/>
      <c r="Z130" s="4372">
        <f>SUM(Z131:Z133)</f>
        <v>0</v>
      </c>
      <c r="AA130" s="3371"/>
      <c r="AB130" s="3371"/>
      <c r="AC130" s="3371"/>
      <c r="AD130" s="4372">
        <f>SUM(AD131:AD133)</f>
        <v>587112</v>
      </c>
      <c r="AE130" s="3371"/>
      <c r="AF130" s="3371"/>
      <c r="AG130" s="3371"/>
      <c r="AH130" s="4372">
        <f>SUM(AH131:AH133)</f>
        <v>102000</v>
      </c>
      <c r="AI130" s="3371"/>
      <c r="AJ130" s="3371"/>
      <c r="AK130" s="3371"/>
      <c r="AL130" s="4372">
        <f>SUM(AL131:AL133)</f>
        <v>249504</v>
      </c>
      <c r="AM130" s="3371"/>
      <c r="AN130" s="3371"/>
      <c r="AO130" s="3371"/>
      <c r="AP130" s="4372">
        <f>SUM(AP131:AP133)</f>
        <v>135792</v>
      </c>
      <c r="AQ130" s="3371"/>
      <c r="AR130" s="4372">
        <f>SUM(AR131:AR133)</f>
        <v>1074408</v>
      </c>
      <c r="AS130" s="3371"/>
      <c r="AT130" s="3371"/>
      <c r="AU130" s="4334"/>
      <c r="AV130" s="2590" t="s">
        <v>6231</v>
      </c>
      <c r="AW130" s="2590"/>
    </row>
    <row r="131" spans="1:49" s="2664" customFormat="1" ht="82.5">
      <c r="A131" s="4340" t="s">
        <v>3195</v>
      </c>
      <c r="B131" s="4340" t="s">
        <v>3009</v>
      </c>
      <c r="C131" s="4340" t="s">
        <v>2975</v>
      </c>
      <c r="D131" s="4340" t="s">
        <v>5327</v>
      </c>
      <c r="E131" s="4341"/>
      <c r="F131" s="4341"/>
      <c r="G131" s="4341">
        <v>9.4479600000000001</v>
      </c>
      <c r="H131" s="4341"/>
      <c r="I131" s="4341"/>
      <c r="J131" s="4341"/>
      <c r="K131" s="4328">
        <f t="shared" si="24"/>
        <v>214881.6</v>
      </c>
      <c r="L131" s="4329">
        <f>K131/100000</f>
        <v>2.1488160000000001</v>
      </c>
      <c r="M131" s="4328">
        <f t="shared" si="25"/>
        <v>5</v>
      </c>
      <c r="N131" s="4342">
        <f>L131*M131</f>
        <v>10.74408</v>
      </c>
      <c r="O131" s="4331" t="str">
        <f t="shared" si="39"/>
        <v xml:space="preserve">STATE: ; PDY: LTs - Rs. 24463 x 2 x 12m ; KKL: LTs - Rs. 8500 x 1 x 12 m ; MHE: LTs - Rs. 20792 x 1 x 12 m ; YNM: LTs - Rs. 11316 x 1 x 12 m </v>
      </c>
      <c r="P131" s="4341"/>
      <c r="Q131" s="4343"/>
      <c r="R131" s="4344"/>
      <c r="S131" s="4344"/>
      <c r="T131" s="3371">
        <f t="shared" si="26"/>
        <v>214881.6</v>
      </c>
      <c r="U131" s="3371">
        <f t="shared" si="27"/>
        <v>5</v>
      </c>
      <c r="V131" s="3371">
        <f t="shared" si="28"/>
        <v>1074408</v>
      </c>
      <c r="W131" s="4334" t="str">
        <f t="shared" si="29"/>
        <v xml:space="preserve">STATE: ; PDY: LTs - Rs. 24463 x 2 x 12m ; KKL: LTs - Rs. 8500 x 1 x 12 m ; MHE: LTs - Rs. 20792 x 1 x 12 m ; YNM: LTs - Rs. 11316 x 1 x 12 m </v>
      </c>
      <c r="X131" s="4343"/>
      <c r="Y131" s="4343"/>
      <c r="Z131" s="4343">
        <f>X131*Y131</f>
        <v>0</v>
      </c>
      <c r="AA131" s="4343"/>
      <c r="AB131" s="4373">
        <v>293556</v>
      </c>
      <c r="AC131" s="3109">
        <v>2</v>
      </c>
      <c r="AD131" s="3109">
        <f>AB131*AC131</f>
        <v>587112</v>
      </c>
      <c r="AE131" s="3109" t="s">
        <v>6862</v>
      </c>
      <c r="AF131" s="4373">
        <v>102000</v>
      </c>
      <c r="AG131" s="3109">
        <v>1</v>
      </c>
      <c r="AH131" s="3109">
        <f>AF131*AG131</f>
        <v>102000</v>
      </c>
      <c r="AI131" s="3109" t="s">
        <v>7832</v>
      </c>
      <c r="AJ131" s="4373">
        <v>249504</v>
      </c>
      <c r="AK131" s="3109">
        <v>1</v>
      </c>
      <c r="AL131" s="3109">
        <f>AJ131*AK131</f>
        <v>249504</v>
      </c>
      <c r="AM131" s="3109" t="s">
        <v>7153</v>
      </c>
      <c r="AN131" s="4373">
        <v>135792</v>
      </c>
      <c r="AO131" s="3109">
        <v>1</v>
      </c>
      <c r="AP131" s="3109">
        <f>AN131*AO131</f>
        <v>135792</v>
      </c>
      <c r="AQ131" s="3109" t="s">
        <v>6876</v>
      </c>
      <c r="AR131" s="3371">
        <f t="shared" si="35"/>
        <v>1074408</v>
      </c>
      <c r="AS131" s="3371">
        <f t="shared" si="36"/>
        <v>5</v>
      </c>
      <c r="AT131" s="3371">
        <f t="shared" si="37"/>
        <v>214881.6</v>
      </c>
      <c r="AU131" s="4334" t="str">
        <f t="shared" si="38"/>
        <v xml:space="preserve">STATE: ; PDY: LTs - Rs. 24463 x 2 x 12m ; KKL: LTs - Rs. 8500 x 1 x 12 m ; MHE: LTs - Rs. 20792 x 1 x 12 m ; YNM: LTs - Rs. 11316 x 1 x 12 m </v>
      </c>
      <c r="AV131" s="2590" t="s">
        <v>6231</v>
      </c>
      <c r="AW131" s="5031" t="s">
        <v>7903</v>
      </c>
    </row>
    <row r="132" spans="1:49" s="2664" customFormat="1" ht="33">
      <c r="A132" s="4340" t="s">
        <v>3196</v>
      </c>
      <c r="B132" s="4340" t="s">
        <v>3010</v>
      </c>
      <c r="C132" s="4340" t="s">
        <v>2977</v>
      </c>
      <c r="D132" s="4340" t="s">
        <v>5327</v>
      </c>
      <c r="E132" s="4341"/>
      <c r="F132" s="4341"/>
      <c r="G132" s="4341"/>
      <c r="H132" s="4341"/>
      <c r="I132" s="4341"/>
      <c r="J132" s="4341"/>
      <c r="K132" s="4328">
        <f t="shared" si="24"/>
        <v>0</v>
      </c>
      <c r="L132" s="4329">
        <f>K132/100000</f>
        <v>0</v>
      </c>
      <c r="M132" s="4328">
        <f t="shared" si="25"/>
        <v>0</v>
      </c>
      <c r="N132" s="4342">
        <f>L132*M132</f>
        <v>0</v>
      </c>
      <c r="O132" s="4331" t="str">
        <f t="shared" si="39"/>
        <v xml:space="preserve">STATE: ; PDY: ; KKL: ; MHE: ; YNM: </v>
      </c>
      <c r="P132" s="4341"/>
      <c r="Q132" s="4343"/>
      <c r="R132" s="4344"/>
      <c r="S132" s="4344"/>
      <c r="T132" s="3371">
        <f t="shared" si="26"/>
        <v>0</v>
      </c>
      <c r="U132" s="3371">
        <f t="shared" si="27"/>
        <v>0</v>
      </c>
      <c r="V132" s="3371">
        <f t="shared" si="28"/>
        <v>0</v>
      </c>
      <c r="W132" s="4334" t="str">
        <f t="shared" si="29"/>
        <v xml:space="preserve">STATE: ; PDY: ; KKL: ; MHE: ; YNM: </v>
      </c>
      <c r="X132" s="3371"/>
      <c r="Y132" s="3371"/>
      <c r="Z132" s="3371">
        <f t="shared" si="30"/>
        <v>0</v>
      </c>
      <c r="AA132" s="3371"/>
      <c r="AB132" s="3371"/>
      <c r="AC132" s="3371"/>
      <c r="AD132" s="3371">
        <f t="shared" si="31"/>
        <v>0</v>
      </c>
      <c r="AE132" s="3371"/>
      <c r="AF132" s="3371"/>
      <c r="AG132" s="3371"/>
      <c r="AH132" s="3371">
        <f t="shared" si="32"/>
        <v>0</v>
      </c>
      <c r="AI132" s="3371"/>
      <c r="AJ132" s="3371"/>
      <c r="AK132" s="3371"/>
      <c r="AL132" s="3371">
        <f t="shared" si="33"/>
        <v>0</v>
      </c>
      <c r="AM132" s="3371"/>
      <c r="AN132" s="3371"/>
      <c r="AO132" s="3371"/>
      <c r="AP132" s="3371">
        <f t="shared" si="34"/>
        <v>0</v>
      </c>
      <c r="AQ132" s="3371"/>
      <c r="AR132" s="3371">
        <f t="shared" si="35"/>
        <v>0</v>
      </c>
      <c r="AS132" s="3371">
        <f t="shared" si="36"/>
        <v>0</v>
      </c>
      <c r="AT132" s="3371">
        <f t="shared" si="37"/>
        <v>0</v>
      </c>
      <c r="AU132" s="4334" t="str">
        <f t="shared" si="38"/>
        <v xml:space="preserve">STATE: ; PDY: ; KKL: ; MHE: ; YNM: </v>
      </c>
      <c r="AV132" s="2590" t="s">
        <v>6231</v>
      </c>
      <c r="AW132" s="2590"/>
    </row>
    <row r="133" spans="1:49" s="2664" customFormat="1" ht="33">
      <c r="A133" s="4340" t="s">
        <v>3197</v>
      </c>
      <c r="B133" s="4340" t="s">
        <v>3011</v>
      </c>
      <c r="C133" s="4340" t="s">
        <v>2978</v>
      </c>
      <c r="D133" s="4340" t="s">
        <v>5327</v>
      </c>
      <c r="E133" s="4341"/>
      <c r="F133" s="4341"/>
      <c r="G133" s="4341"/>
      <c r="H133" s="4341"/>
      <c r="I133" s="4341"/>
      <c r="J133" s="4341"/>
      <c r="K133" s="4328">
        <f t="shared" si="24"/>
        <v>0</v>
      </c>
      <c r="L133" s="4329">
        <f>K133/100000</f>
        <v>0</v>
      </c>
      <c r="M133" s="4328">
        <f t="shared" si="25"/>
        <v>0</v>
      </c>
      <c r="N133" s="4342">
        <f>L133*M133</f>
        <v>0</v>
      </c>
      <c r="O133" s="4331" t="str">
        <f t="shared" si="39"/>
        <v xml:space="preserve">STATE: ; PDY: ; KKL: ; MHE: ; YNM: </v>
      </c>
      <c r="P133" s="4341"/>
      <c r="Q133" s="4343"/>
      <c r="R133" s="4344"/>
      <c r="S133" s="4344"/>
      <c r="T133" s="3371">
        <f t="shared" si="26"/>
        <v>0</v>
      </c>
      <c r="U133" s="3371">
        <f t="shared" si="27"/>
        <v>0</v>
      </c>
      <c r="V133" s="3371">
        <f t="shared" si="28"/>
        <v>0</v>
      </c>
      <c r="W133" s="4334" t="str">
        <f t="shared" si="29"/>
        <v xml:space="preserve">STATE: ; PDY: ; KKL: ; MHE: ; YNM: </v>
      </c>
      <c r="X133" s="3371"/>
      <c r="Y133" s="3371"/>
      <c r="Z133" s="3371">
        <f t="shared" si="30"/>
        <v>0</v>
      </c>
      <c r="AA133" s="3371"/>
      <c r="AB133" s="3371"/>
      <c r="AC133" s="3371"/>
      <c r="AD133" s="3371">
        <f t="shared" si="31"/>
        <v>0</v>
      </c>
      <c r="AE133" s="3371"/>
      <c r="AF133" s="3371"/>
      <c r="AG133" s="3371"/>
      <c r="AH133" s="3371">
        <f t="shared" si="32"/>
        <v>0</v>
      </c>
      <c r="AI133" s="3371"/>
      <c r="AJ133" s="3371"/>
      <c r="AK133" s="3371"/>
      <c r="AL133" s="3371">
        <f t="shared" si="33"/>
        <v>0</v>
      </c>
      <c r="AM133" s="3371"/>
      <c r="AN133" s="3371"/>
      <c r="AO133" s="3371"/>
      <c r="AP133" s="3371">
        <f t="shared" si="34"/>
        <v>0</v>
      </c>
      <c r="AQ133" s="3371"/>
      <c r="AR133" s="3371">
        <f t="shared" si="35"/>
        <v>0</v>
      </c>
      <c r="AS133" s="3371">
        <f t="shared" si="36"/>
        <v>0</v>
      </c>
      <c r="AT133" s="3371">
        <f t="shared" si="37"/>
        <v>0</v>
      </c>
      <c r="AU133" s="4334" t="str">
        <f t="shared" si="38"/>
        <v xml:space="preserve">STATE: ; PDY: ; KKL: ; MHE: ; YNM: </v>
      </c>
      <c r="AV133" s="2590" t="s">
        <v>6231</v>
      </c>
      <c r="AW133" s="2590"/>
    </row>
    <row r="134" spans="1:49" s="2664" customFormat="1" ht="16.5">
      <c r="A134" s="4370" t="s">
        <v>3198</v>
      </c>
      <c r="B134" s="4370" t="s">
        <v>3012</v>
      </c>
      <c r="C134" s="4370" t="s">
        <v>551</v>
      </c>
      <c r="D134" s="4370"/>
      <c r="E134" s="4371"/>
      <c r="F134" s="4371"/>
      <c r="G134" s="4371"/>
      <c r="H134" s="4371"/>
      <c r="I134" s="4371"/>
      <c r="J134" s="4371"/>
      <c r="K134" s="4328">
        <f t="shared" si="24"/>
        <v>0</v>
      </c>
      <c r="L134" s="4370"/>
      <c r="M134" s="4328">
        <f t="shared" si="25"/>
        <v>0</v>
      </c>
      <c r="N134" s="4372">
        <f>SUM(N135:N137)</f>
        <v>10.668240000000001</v>
      </c>
      <c r="O134" s="4331">
        <f t="shared" si="39"/>
        <v>0</v>
      </c>
      <c r="P134" s="4371"/>
      <c r="Q134" s="4372">
        <f>SUM(Q135:Q137)</f>
        <v>0</v>
      </c>
      <c r="R134" s="4344"/>
      <c r="S134" s="4344"/>
      <c r="T134" s="3371">
        <f t="shared" si="26"/>
        <v>0</v>
      </c>
      <c r="U134" s="3371">
        <f t="shared" si="27"/>
        <v>0</v>
      </c>
      <c r="V134" s="4372">
        <f>SUM(V135:V137)</f>
        <v>1066824</v>
      </c>
      <c r="W134" s="4334"/>
      <c r="X134" s="3371"/>
      <c r="Y134" s="3371"/>
      <c r="Z134" s="4372">
        <f>SUM(Z135:Z137)</f>
        <v>0</v>
      </c>
      <c r="AA134" s="3371"/>
      <c r="AB134" s="3371"/>
      <c r="AC134" s="3371"/>
      <c r="AD134" s="4372">
        <f>SUM(AD135:AD137)</f>
        <v>437556</v>
      </c>
      <c r="AE134" s="3371"/>
      <c r="AF134" s="3371"/>
      <c r="AG134" s="3371"/>
      <c r="AH134" s="4372">
        <f>SUM(AH135:AH137)</f>
        <v>144000</v>
      </c>
      <c r="AI134" s="3371"/>
      <c r="AJ134" s="3371"/>
      <c r="AK134" s="3371"/>
      <c r="AL134" s="4372">
        <f>SUM(AL135:AL137)</f>
        <v>293556</v>
      </c>
      <c r="AM134" s="3371"/>
      <c r="AN134" s="3371"/>
      <c r="AO134" s="3371"/>
      <c r="AP134" s="4372">
        <f>SUM(AP135:AP137)</f>
        <v>191712</v>
      </c>
      <c r="AQ134" s="3371"/>
      <c r="AR134" s="4372">
        <f>SUM(AR135:AR137)</f>
        <v>1066824</v>
      </c>
      <c r="AS134" s="3371"/>
      <c r="AT134" s="3371"/>
      <c r="AU134" s="4334"/>
      <c r="AV134" s="2590"/>
      <c r="AW134" s="2590"/>
    </row>
    <row r="135" spans="1:49" s="2664" customFormat="1" ht="115.5">
      <c r="A135" s="4340" t="s">
        <v>3199</v>
      </c>
      <c r="B135" s="4340" t="s">
        <v>3013</v>
      </c>
      <c r="C135" s="4340" t="s">
        <v>2975</v>
      </c>
      <c r="D135" s="4340" t="s">
        <v>5327</v>
      </c>
      <c r="E135" s="4341"/>
      <c r="F135" s="4341"/>
      <c r="G135" s="4341">
        <v>11.29308</v>
      </c>
      <c r="H135" s="4341"/>
      <c r="I135" s="4341"/>
      <c r="J135" s="4341"/>
      <c r="K135" s="4328">
        <f t="shared" si="24"/>
        <v>213364.8</v>
      </c>
      <c r="L135" s="4329">
        <f>K135/100000</f>
        <v>2.133648</v>
      </c>
      <c r="M135" s="4328">
        <f t="shared" si="25"/>
        <v>5</v>
      </c>
      <c r="N135" s="4342">
        <f>L135*M135</f>
        <v>10.668240000000001</v>
      </c>
      <c r="O135" s="4331" t="str">
        <f t="shared" si="39"/>
        <v>STATE: ; PDY: Pharamcist - Rs. 24463 x 1 x 12m , Rs. 12000 x 1 x 12 m; KKL: Pharamcist - Rs. 12000 x 1 x 12 m; MHE: Pharamcist - Rs. 24463 x 1 x 12 m; YNM: Pharamcist - Rs. 15976 x 1 x 12 m</v>
      </c>
      <c r="P135" s="4341"/>
      <c r="Q135" s="4343"/>
      <c r="R135" s="4344"/>
      <c r="S135" s="4344"/>
      <c r="T135" s="3371">
        <f t="shared" si="26"/>
        <v>213364.8</v>
      </c>
      <c r="U135" s="3371">
        <f t="shared" si="27"/>
        <v>5</v>
      </c>
      <c r="V135" s="3371">
        <f t="shared" si="28"/>
        <v>1066824</v>
      </c>
      <c r="W135" s="4334" t="str">
        <f t="shared" si="29"/>
        <v>STATE: ; PDY: Pharamcist - Rs. 24463 x 1 x 12m , Rs. 12000 x 1 x 12 m; KKL: Pharamcist - Rs. 12000 x 1 x 12 m; MHE: Pharamcist - Rs. 24463 x 1 x 12 m; YNM: Pharamcist - Rs. 15976 x 1 x 12 m</v>
      </c>
      <c r="X135" s="4343"/>
      <c r="Y135" s="4343"/>
      <c r="Z135" s="4343">
        <f>X135*Y135</f>
        <v>0</v>
      </c>
      <c r="AA135" s="4343"/>
      <c r="AB135" s="4373">
        <v>218778</v>
      </c>
      <c r="AC135" s="3109">
        <v>2</v>
      </c>
      <c r="AD135" s="3109">
        <f>AB135*AC135</f>
        <v>437556</v>
      </c>
      <c r="AE135" s="3109" t="s">
        <v>7827</v>
      </c>
      <c r="AF135" s="4373">
        <v>144000</v>
      </c>
      <c r="AG135" s="3109">
        <v>1</v>
      </c>
      <c r="AH135" s="3109">
        <f>AF135*AG135</f>
        <v>144000</v>
      </c>
      <c r="AI135" s="3109" t="s">
        <v>7833</v>
      </c>
      <c r="AJ135" s="4373">
        <v>293556</v>
      </c>
      <c r="AK135" s="3109">
        <v>1</v>
      </c>
      <c r="AL135" s="3109">
        <f>AJ135*AK135</f>
        <v>293556</v>
      </c>
      <c r="AM135" s="3109" t="s">
        <v>7090</v>
      </c>
      <c r="AN135" s="4373">
        <v>191712</v>
      </c>
      <c r="AO135" s="3109">
        <v>1</v>
      </c>
      <c r="AP135" s="3109">
        <f>AN135*AO135</f>
        <v>191712</v>
      </c>
      <c r="AQ135" s="3109" t="s">
        <v>7154</v>
      </c>
      <c r="AR135" s="3371">
        <f>Z135+AD135+AH135+AL135+AP135</f>
        <v>1066824</v>
      </c>
      <c r="AS135" s="3371">
        <f>Y135+AC135+AG135+AK135+AO135</f>
        <v>5</v>
      </c>
      <c r="AT135" s="3371">
        <f>IFERROR((AR135/AS135),0)</f>
        <v>213364.8</v>
      </c>
      <c r="AU135" s="4334" t="str">
        <f>"STATE: "&amp;AA135&amp;"; PDY: "&amp;AE135&amp;"; KKL: "&amp;AI135&amp;"; MHE: "&amp;AM135&amp;"; YNM: "&amp;AQ135</f>
        <v>STATE: ; PDY: Pharamcist - Rs. 24463 x 1 x 12m , Rs. 12000 x 1 x 12 m; KKL: Pharamcist - Rs. 12000 x 1 x 12 m; MHE: Pharamcist - Rs. 24463 x 1 x 12 m; YNM: Pharamcist - Rs. 15976 x 1 x 12 m</v>
      </c>
      <c r="AV135" s="2590" t="s">
        <v>6231</v>
      </c>
      <c r="AW135" s="5031" t="s">
        <v>7903</v>
      </c>
    </row>
    <row r="136" spans="1:49" s="2664" customFormat="1" ht="33">
      <c r="A136" s="4340" t="s">
        <v>3200</v>
      </c>
      <c r="B136" s="4340" t="s">
        <v>3014</v>
      </c>
      <c r="C136" s="4340" t="s">
        <v>2977</v>
      </c>
      <c r="D136" s="4340" t="s">
        <v>5327</v>
      </c>
      <c r="E136" s="4341"/>
      <c r="F136" s="4341"/>
      <c r="G136" s="4341"/>
      <c r="H136" s="4341"/>
      <c r="I136" s="4341"/>
      <c r="J136" s="4341"/>
      <c r="K136" s="4328">
        <f t="shared" si="24"/>
        <v>0</v>
      </c>
      <c r="L136" s="4329">
        <f>K136/100000</f>
        <v>0</v>
      </c>
      <c r="M136" s="4328">
        <f t="shared" si="25"/>
        <v>0</v>
      </c>
      <c r="N136" s="4342">
        <f>L136*M136</f>
        <v>0</v>
      </c>
      <c r="O136" s="4331" t="str">
        <f t="shared" si="39"/>
        <v xml:space="preserve">STATE: ; PDY: ; KKL: ; MHE: ; YNM: </v>
      </c>
      <c r="P136" s="4341"/>
      <c r="Q136" s="4343"/>
      <c r="R136" s="4344"/>
      <c r="S136" s="4344"/>
      <c r="T136" s="3371">
        <f t="shared" si="26"/>
        <v>0</v>
      </c>
      <c r="U136" s="3371">
        <f t="shared" si="27"/>
        <v>0</v>
      </c>
      <c r="V136" s="3371">
        <f t="shared" si="28"/>
        <v>0</v>
      </c>
      <c r="W136" s="4334" t="str">
        <f t="shared" si="29"/>
        <v xml:space="preserve">STATE: ; PDY: ; KKL: ; MHE: ; YNM: </v>
      </c>
      <c r="X136" s="3371"/>
      <c r="Y136" s="3371"/>
      <c r="Z136" s="3371">
        <f t="shared" si="30"/>
        <v>0</v>
      </c>
      <c r="AA136" s="3371"/>
      <c r="AB136" s="4373"/>
      <c r="AC136" s="3109"/>
      <c r="AD136" s="3109">
        <f>AB136*AC136</f>
        <v>0</v>
      </c>
      <c r="AE136" s="3109"/>
      <c r="AF136" s="4373"/>
      <c r="AG136" s="3109"/>
      <c r="AH136" s="3109">
        <f>AF136*AG136</f>
        <v>0</v>
      </c>
      <c r="AI136" s="3109"/>
      <c r="AJ136" s="4373"/>
      <c r="AK136" s="3109"/>
      <c r="AL136" s="3109">
        <f>AJ136*AK136</f>
        <v>0</v>
      </c>
      <c r="AM136" s="3109"/>
      <c r="AN136" s="4373"/>
      <c r="AO136" s="3109"/>
      <c r="AP136" s="3109">
        <f>AN136*AO136</f>
        <v>0</v>
      </c>
      <c r="AQ136" s="3109"/>
      <c r="AR136" s="3371">
        <f t="shared" si="35"/>
        <v>0</v>
      </c>
      <c r="AS136" s="3371">
        <f t="shared" si="36"/>
        <v>0</v>
      </c>
      <c r="AT136" s="3371">
        <f t="shared" si="37"/>
        <v>0</v>
      </c>
      <c r="AU136" s="4334" t="str">
        <f t="shared" si="38"/>
        <v xml:space="preserve">STATE: ; PDY: ; KKL: ; MHE: ; YNM: </v>
      </c>
      <c r="AV136" s="2590" t="s">
        <v>6231</v>
      </c>
      <c r="AW136" s="2590"/>
    </row>
    <row r="137" spans="1:49" s="2664" customFormat="1" ht="33">
      <c r="A137" s="4340" t="s">
        <v>3201</v>
      </c>
      <c r="B137" s="4340" t="s">
        <v>3015</v>
      </c>
      <c r="C137" s="4340" t="s">
        <v>2978</v>
      </c>
      <c r="D137" s="4340" t="s">
        <v>5327</v>
      </c>
      <c r="E137" s="4341"/>
      <c r="F137" s="4341"/>
      <c r="G137" s="4341"/>
      <c r="H137" s="4341"/>
      <c r="I137" s="4341"/>
      <c r="J137" s="4341"/>
      <c r="K137" s="4328">
        <f t="shared" si="24"/>
        <v>0</v>
      </c>
      <c r="L137" s="4329">
        <f>K137/100000</f>
        <v>0</v>
      </c>
      <c r="M137" s="4328">
        <f t="shared" si="25"/>
        <v>0</v>
      </c>
      <c r="N137" s="4342">
        <f>L137*M137</f>
        <v>0</v>
      </c>
      <c r="O137" s="4331" t="str">
        <f t="shared" si="39"/>
        <v xml:space="preserve">STATE: ; PDY: ; KKL: ; MHE: ; YNM: </v>
      </c>
      <c r="P137" s="4341"/>
      <c r="Q137" s="4343"/>
      <c r="R137" s="4344"/>
      <c r="S137" s="4344"/>
      <c r="T137" s="3371">
        <f t="shared" si="26"/>
        <v>0</v>
      </c>
      <c r="U137" s="3371">
        <f t="shared" si="27"/>
        <v>0</v>
      </c>
      <c r="V137" s="3371">
        <f t="shared" si="28"/>
        <v>0</v>
      </c>
      <c r="W137" s="4334" t="str">
        <f t="shared" si="29"/>
        <v xml:space="preserve">STATE: ; PDY: ; KKL: ; MHE: ; YNM: </v>
      </c>
      <c r="X137" s="3371"/>
      <c r="Y137" s="3371"/>
      <c r="Z137" s="3371">
        <f t="shared" si="30"/>
        <v>0</v>
      </c>
      <c r="AA137" s="3371"/>
      <c r="AB137" s="3371"/>
      <c r="AC137" s="3371"/>
      <c r="AD137" s="3371">
        <f t="shared" si="31"/>
        <v>0</v>
      </c>
      <c r="AE137" s="3371"/>
      <c r="AF137" s="3371"/>
      <c r="AG137" s="3371"/>
      <c r="AH137" s="3371">
        <f t="shared" si="32"/>
        <v>0</v>
      </c>
      <c r="AI137" s="3371"/>
      <c r="AJ137" s="3371"/>
      <c r="AK137" s="3371"/>
      <c r="AL137" s="3371">
        <f t="shared" si="33"/>
        <v>0</v>
      </c>
      <c r="AM137" s="3371"/>
      <c r="AN137" s="3371"/>
      <c r="AO137" s="3371"/>
      <c r="AP137" s="3371">
        <f t="shared" si="34"/>
        <v>0</v>
      </c>
      <c r="AQ137" s="3371"/>
      <c r="AR137" s="3371">
        <f t="shared" si="35"/>
        <v>0</v>
      </c>
      <c r="AS137" s="3371">
        <f t="shared" si="36"/>
        <v>0</v>
      </c>
      <c r="AT137" s="3371">
        <f t="shared" si="37"/>
        <v>0</v>
      </c>
      <c r="AU137" s="4334" t="str">
        <f t="shared" si="38"/>
        <v xml:space="preserve">STATE: ; PDY: ; KKL: ; MHE: ; YNM: </v>
      </c>
      <c r="AV137" s="2590" t="s">
        <v>6231</v>
      </c>
      <c r="AW137" s="2590"/>
    </row>
    <row r="138" spans="1:49" s="2664" customFormat="1" ht="31.5">
      <c r="A138" s="4370" t="s">
        <v>3202</v>
      </c>
      <c r="B138" s="4370" t="s">
        <v>3016</v>
      </c>
      <c r="C138" s="4370" t="s">
        <v>3017</v>
      </c>
      <c r="D138" s="4370"/>
      <c r="E138" s="4371"/>
      <c r="F138" s="4371"/>
      <c r="G138" s="4371"/>
      <c r="H138" s="4371"/>
      <c r="I138" s="4371"/>
      <c r="J138" s="4371"/>
      <c r="K138" s="4328">
        <f t="shared" si="24"/>
        <v>0</v>
      </c>
      <c r="L138" s="4370"/>
      <c r="M138" s="4328">
        <f t="shared" si="25"/>
        <v>0</v>
      </c>
      <c r="N138" s="4372">
        <f>SUM(N139:N141)</f>
        <v>4.5139199999999997</v>
      </c>
      <c r="O138" s="4331">
        <f t="shared" si="39"/>
        <v>0</v>
      </c>
      <c r="P138" s="4371"/>
      <c r="Q138" s="4372">
        <f>SUM(Q139:Q141)</f>
        <v>0</v>
      </c>
      <c r="R138" s="4344"/>
      <c r="S138" s="4344"/>
      <c r="T138" s="3371">
        <f t="shared" si="26"/>
        <v>0</v>
      </c>
      <c r="U138" s="3371">
        <f t="shared" si="27"/>
        <v>0</v>
      </c>
      <c r="V138" s="4372">
        <f>SUM(V139:V141)</f>
        <v>451392</v>
      </c>
      <c r="W138" s="4334"/>
      <c r="X138" s="3371"/>
      <c r="Y138" s="3371"/>
      <c r="Z138" s="4372">
        <f>SUM(Z139:Z141)</f>
        <v>0</v>
      </c>
      <c r="AA138" s="3371"/>
      <c r="AB138" s="3371"/>
      <c r="AC138" s="3371"/>
      <c r="AD138" s="4372">
        <f>SUM(AD139:AD141)</f>
        <v>255696</v>
      </c>
      <c r="AE138" s="3371"/>
      <c r="AF138" s="3371"/>
      <c r="AG138" s="3371"/>
      <c r="AH138" s="4372">
        <f>SUM(AH139:AH141)</f>
        <v>0</v>
      </c>
      <c r="AI138" s="3371"/>
      <c r="AJ138" s="3371"/>
      <c r="AK138" s="3371"/>
      <c r="AL138" s="4372">
        <f>SUM(AL139:AL141)</f>
        <v>195696</v>
      </c>
      <c r="AM138" s="3371"/>
      <c r="AN138" s="3371"/>
      <c r="AO138" s="3371"/>
      <c r="AP138" s="4372">
        <f>SUM(AP139:AP141)</f>
        <v>0</v>
      </c>
      <c r="AQ138" s="3371"/>
      <c r="AR138" s="4372">
        <f>SUM(AR139:AR141)</f>
        <v>451392</v>
      </c>
      <c r="AS138" s="3371"/>
      <c r="AT138" s="3371"/>
      <c r="AU138" s="4334"/>
      <c r="AV138" s="2590" t="s">
        <v>6231</v>
      </c>
      <c r="AW138" s="2590"/>
    </row>
    <row r="139" spans="1:49" s="2664" customFormat="1" ht="33">
      <c r="A139" s="4340" t="s">
        <v>3203</v>
      </c>
      <c r="B139" s="4340" t="s">
        <v>3018</v>
      </c>
      <c r="C139" s="4340" t="s">
        <v>3019</v>
      </c>
      <c r="D139" s="4340" t="s">
        <v>5327</v>
      </c>
      <c r="E139" s="4341"/>
      <c r="F139" s="4341"/>
      <c r="G139" s="4341"/>
      <c r="H139" s="4341"/>
      <c r="I139" s="4341"/>
      <c r="J139" s="4341"/>
      <c r="K139" s="4328">
        <f t="shared" ref="K139:K202" si="46">T139</f>
        <v>0</v>
      </c>
      <c r="L139" s="4329">
        <f>K139/100000</f>
        <v>0</v>
      </c>
      <c r="M139" s="4328">
        <f t="shared" ref="M139:M202" si="47">U139</f>
        <v>0</v>
      </c>
      <c r="N139" s="4342">
        <f>L139*M139</f>
        <v>0</v>
      </c>
      <c r="O139" s="4331" t="str">
        <f t="shared" si="39"/>
        <v xml:space="preserve">STATE: ; PDY: ; KKL: ; MHE: ; YNM: </v>
      </c>
      <c r="P139" s="4341"/>
      <c r="Q139" s="4343"/>
      <c r="R139" s="4344"/>
      <c r="S139" s="4344"/>
      <c r="T139" s="3371">
        <f t="shared" ref="T139:T202" si="48">IFERROR(AR139/AS139,0)</f>
        <v>0</v>
      </c>
      <c r="U139" s="3371">
        <f t="shared" ref="U139:U202" si="49">Y139+AC139+AG139+AK139+AO139</f>
        <v>0</v>
      </c>
      <c r="V139" s="3371">
        <f t="shared" ref="V139:V202" si="50">T139*U139</f>
        <v>0</v>
      </c>
      <c r="W139" s="4334" t="str">
        <f t="shared" ref="W139:W202" si="51">"STATE: "&amp;AA139&amp;"; PDY: "&amp;AE139&amp;"; KKL: "&amp;AI139&amp;"; MHE: "&amp;AM139&amp;"; YNM: "&amp;AQ139</f>
        <v xml:space="preserve">STATE: ; PDY: ; KKL: ; MHE: ; YNM: </v>
      </c>
      <c r="X139" s="3371"/>
      <c r="Y139" s="3371"/>
      <c r="Z139" s="3371">
        <f t="shared" ref="Z139:Z202" si="52">X139*Y139</f>
        <v>0</v>
      </c>
      <c r="AA139" s="3371"/>
      <c r="AB139" s="3371"/>
      <c r="AC139" s="3371"/>
      <c r="AD139" s="3371">
        <f t="shared" ref="AD139:AD202" si="53">AB139*AC139</f>
        <v>0</v>
      </c>
      <c r="AE139" s="3371"/>
      <c r="AF139" s="3371"/>
      <c r="AG139" s="3371"/>
      <c r="AH139" s="3371">
        <f t="shared" ref="AH139:AH202" si="54">AF139*AG139</f>
        <v>0</v>
      </c>
      <c r="AI139" s="3371"/>
      <c r="AJ139" s="3371"/>
      <c r="AK139" s="3371"/>
      <c r="AL139" s="3371">
        <f t="shared" ref="AL139:AL202" si="55">AJ139*AK139</f>
        <v>0</v>
      </c>
      <c r="AM139" s="3371"/>
      <c r="AN139" s="3371"/>
      <c r="AO139" s="3371"/>
      <c r="AP139" s="3371">
        <f t="shared" ref="AP139:AP202" si="56">AN139*AO139</f>
        <v>0</v>
      </c>
      <c r="AQ139" s="3371"/>
      <c r="AR139" s="3371">
        <f t="shared" ref="AR139:AR202" si="57">Z139+AD139+AH139+AL139+AP139</f>
        <v>0</v>
      </c>
      <c r="AS139" s="3371">
        <f t="shared" ref="AS139:AS202" si="58">Y139+AC139+AG139+AK139+AO139</f>
        <v>0</v>
      </c>
      <c r="AT139" s="3371">
        <f t="shared" ref="AT139:AT202" si="59">IFERROR((AR139/AS139),0)</f>
        <v>0</v>
      </c>
      <c r="AU139" s="4334" t="str">
        <f t="shared" ref="AU139:AU202" si="60">"STATE: "&amp;AA139&amp;"; PDY: "&amp;AE139&amp;"; KKL: "&amp;AI139&amp;"; MHE: "&amp;AM139&amp;"; YNM: "&amp;AQ139</f>
        <v xml:space="preserve">STATE: ; PDY: ; KKL: ; MHE: ; YNM: </v>
      </c>
      <c r="AV139" s="2590" t="s">
        <v>6231</v>
      </c>
      <c r="AW139" s="2590"/>
    </row>
    <row r="140" spans="1:49" s="2664" customFormat="1" ht="33">
      <c r="A140" s="4340" t="s">
        <v>3204</v>
      </c>
      <c r="B140" s="4340" t="s">
        <v>3020</v>
      </c>
      <c r="C140" s="4340" t="s">
        <v>638</v>
      </c>
      <c r="D140" s="4340" t="s">
        <v>5327</v>
      </c>
      <c r="E140" s="4341"/>
      <c r="F140" s="4341"/>
      <c r="G140" s="4341"/>
      <c r="H140" s="4341"/>
      <c r="I140" s="4341"/>
      <c r="J140" s="4341"/>
      <c r="K140" s="4328">
        <f t="shared" si="46"/>
        <v>0</v>
      </c>
      <c r="L140" s="4329">
        <f>K140/100000</f>
        <v>0</v>
      </c>
      <c r="M140" s="4328">
        <f t="shared" si="47"/>
        <v>0</v>
      </c>
      <c r="N140" s="4342">
        <f>L140*M140</f>
        <v>0</v>
      </c>
      <c r="O140" s="4331" t="str">
        <f t="shared" ref="O140:O203" si="61">W140</f>
        <v xml:space="preserve">STATE: ; PDY: ; KKL: ; MHE: ; YNM: </v>
      </c>
      <c r="P140" s="4341"/>
      <c r="Q140" s="4343"/>
      <c r="R140" s="4344"/>
      <c r="S140" s="4344"/>
      <c r="T140" s="3371">
        <f t="shared" si="48"/>
        <v>0</v>
      </c>
      <c r="U140" s="3371">
        <f t="shared" si="49"/>
        <v>0</v>
      </c>
      <c r="V140" s="3371">
        <f t="shared" si="50"/>
        <v>0</v>
      </c>
      <c r="W140" s="4334" t="str">
        <f t="shared" si="51"/>
        <v xml:space="preserve">STATE: ; PDY: ; KKL: ; MHE: ; YNM: </v>
      </c>
      <c r="X140" s="3371"/>
      <c r="Y140" s="3371"/>
      <c r="Z140" s="3371">
        <f t="shared" si="52"/>
        <v>0</v>
      </c>
      <c r="AA140" s="3371"/>
      <c r="AB140" s="3371"/>
      <c r="AC140" s="3371"/>
      <c r="AD140" s="3371">
        <f t="shared" si="53"/>
        <v>0</v>
      </c>
      <c r="AE140" s="3371"/>
      <c r="AF140" s="3371"/>
      <c r="AG140" s="3371"/>
      <c r="AH140" s="3371">
        <f t="shared" si="54"/>
        <v>0</v>
      </c>
      <c r="AI140" s="3371"/>
      <c r="AJ140" s="3371"/>
      <c r="AK140" s="3371"/>
      <c r="AL140" s="3371">
        <f t="shared" si="55"/>
        <v>0</v>
      </c>
      <c r="AM140" s="3371"/>
      <c r="AN140" s="3371"/>
      <c r="AO140" s="3371"/>
      <c r="AP140" s="3371">
        <f t="shared" si="56"/>
        <v>0</v>
      </c>
      <c r="AQ140" s="3371"/>
      <c r="AR140" s="3371">
        <f t="shared" si="57"/>
        <v>0</v>
      </c>
      <c r="AS140" s="3371">
        <f t="shared" si="58"/>
        <v>0</v>
      </c>
      <c r="AT140" s="3371">
        <f t="shared" si="59"/>
        <v>0</v>
      </c>
      <c r="AU140" s="4334" t="str">
        <f t="shared" si="60"/>
        <v xml:space="preserve">STATE: ; PDY: ; KKL: ; MHE: ; YNM: </v>
      </c>
      <c r="AV140" s="2590" t="s">
        <v>6231</v>
      </c>
      <c r="AW140" s="2590"/>
    </row>
    <row r="141" spans="1:49" s="2664" customFormat="1" ht="66">
      <c r="A141" s="4340" t="s">
        <v>3205</v>
      </c>
      <c r="B141" s="4340" t="s">
        <v>3021</v>
      </c>
      <c r="C141" s="4340" t="s">
        <v>1308</v>
      </c>
      <c r="D141" s="4340" t="s">
        <v>5327</v>
      </c>
      <c r="E141" s="4341"/>
      <c r="F141" s="4341"/>
      <c r="G141" s="4341">
        <v>3.7716000000000003</v>
      </c>
      <c r="H141" s="4341"/>
      <c r="I141" s="4341"/>
      <c r="J141" s="4341"/>
      <c r="K141" s="4328">
        <f t="shared" si="46"/>
        <v>150464</v>
      </c>
      <c r="L141" s="4329">
        <f>K141/100000</f>
        <v>1.50464</v>
      </c>
      <c r="M141" s="4328">
        <f t="shared" si="47"/>
        <v>3</v>
      </c>
      <c r="N141" s="4342">
        <f>L141*M141</f>
        <v>4.5139199999999997</v>
      </c>
      <c r="O141" s="4331" t="str">
        <f t="shared" si="61"/>
        <v xml:space="preserve">STATE: ; PDY: Peon - Rs. 16308 x 1 x 12m , Rs. 5000 x 1 x 12 m; KKL: ; MHE: Peon - Rs. 16308 x 1 x 12m; YNM: </v>
      </c>
      <c r="P141" s="4341"/>
      <c r="Q141" s="4343"/>
      <c r="R141" s="4344"/>
      <c r="S141" s="4344"/>
      <c r="T141" s="3371">
        <f t="shared" si="48"/>
        <v>150464</v>
      </c>
      <c r="U141" s="3371">
        <f t="shared" si="49"/>
        <v>3</v>
      </c>
      <c r="V141" s="3371">
        <f t="shared" si="50"/>
        <v>451392</v>
      </c>
      <c r="W141" s="4334" t="str">
        <f t="shared" si="51"/>
        <v xml:space="preserve">STATE: ; PDY: Peon - Rs. 16308 x 1 x 12m , Rs. 5000 x 1 x 12 m; KKL: ; MHE: Peon - Rs. 16308 x 1 x 12m; YNM: </v>
      </c>
      <c r="X141" s="4343"/>
      <c r="Y141" s="4343"/>
      <c r="Z141" s="4343">
        <f t="shared" si="52"/>
        <v>0</v>
      </c>
      <c r="AA141" s="4343"/>
      <c r="AB141" s="4373">
        <v>127848</v>
      </c>
      <c r="AC141" s="3109">
        <v>2</v>
      </c>
      <c r="AD141" s="3109">
        <f>AB141*AC141</f>
        <v>255696</v>
      </c>
      <c r="AE141" s="3109" t="s">
        <v>7089</v>
      </c>
      <c r="AF141" s="4375"/>
      <c r="AG141" s="4375"/>
      <c r="AH141" s="4375">
        <f t="shared" si="54"/>
        <v>0</v>
      </c>
      <c r="AI141" s="4375"/>
      <c r="AJ141" s="4373">
        <v>195696</v>
      </c>
      <c r="AK141" s="3109">
        <v>1</v>
      </c>
      <c r="AL141" s="3109">
        <f>AJ141*AK141</f>
        <v>195696</v>
      </c>
      <c r="AM141" s="3109" t="s">
        <v>6873</v>
      </c>
      <c r="AN141" s="4346"/>
      <c r="AO141" s="4346"/>
      <c r="AP141" s="4346">
        <f t="shared" si="56"/>
        <v>0</v>
      </c>
      <c r="AQ141" s="4346"/>
      <c r="AR141" s="3371">
        <f t="shared" si="57"/>
        <v>451392</v>
      </c>
      <c r="AS141" s="3371">
        <f t="shared" si="58"/>
        <v>3</v>
      </c>
      <c r="AT141" s="3371">
        <f t="shared" si="59"/>
        <v>150464</v>
      </c>
      <c r="AU141" s="4334" t="str">
        <f t="shared" si="60"/>
        <v xml:space="preserve">STATE: ; PDY: Peon - Rs. 16308 x 1 x 12m , Rs. 5000 x 1 x 12 m; KKL: ; MHE: Peon - Rs. 16308 x 1 x 12m; YNM: </v>
      </c>
      <c r="AV141" s="2590" t="s">
        <v>6231</v>
      </c>
      <c r="AW141" s="5031" t="s">
        <v>7903</v>
      </c>
    </row>
    <row r="142" spans="1:49" s="2664" customFormat="1" ht="31.5">
      <c r="A142" s="4370" t="s">
        <v>3206</v>
      </c>
      <c r="B142" s="4370" t="s">
        <v>3022</v>
      </c>
      <c r="C142" s="4370" t="s">
        <v>3023</v>
      </c>
      <c r="D142" s="4370"/>
      <c r="E142" s="4371"/>
      <c r="F142" s="4371"/>
      <c r="G142" s="4371"/>
      <c r="H142" s="4371"/>
      <c r="I142" s="4371"/>
      <c r="J142" s="4371"/>
      <c r="K142" s="4328">
        <f t="shared" si="46"/>
        <v>0</v>
      </c>
      <c r="L142" s="4370"/>
      <c r="M142" s="4328">
        <f t="shared" si="47"/>
        <v>0</v>
      </c>
      <c r="N142" s="4372">
        <f>SUM(N143:N149)</f>
        <v>0</v>
      </c>
      <c r="O142" s="4331">
        <f t="shared" si="61"/>
        <v>0</v>
      </c>
      <c r="P142" s="4371"/>
      <c r="Q142" s="4372">
        <f>SUM(Q143:Q149)</f>
        <v>0</v>
      </c>
      <c r="R142" s="4344"/>
      <c r="S142" s="4344"/>
      <c r="T142" s="3371">
        <f t="shared" si="48"/>
        <v>0</v>
      </c>
      <c r="U142" s="3371">
        <f t="shared" si="49"/>
        <v>0</v>
      </c>
      <c r="V142" s="4372">
        <f>SUM(V143:V149)</f>
        <v>0</v>
      </c>
      <c r="W142" s="4334"/>
      <c r="X142" s="3371"/>
      <c r="Y142" s="3371"/>
      <c r="Z142" s="4372">
        <f>SUM(Z143:Z149)</f>
        <v>0</v>
      </c>
      <c r="AA142" s="3371"/>
      <c r="AB142" s="3371"/>
      <c r="AC142" s="3371"/>
      <c r="AD142" s="4372">
        <f>SUM(AD143:AD149)</f>
        <v>0</v>
      </c>
      <c r="AE142" s="3371"/>
      <c r="AF142" s="3371"/>
      <c r="AG142" s="3371"/>
      <c r="AH142" s="4372">
        <f>SUM(AH143:AH149)</f>
        <v>0</v>
      </c>
      <c r="AI142" s="3371"/>
      <c r="AJ142" s="3371"/>
      <c r="AK142" s="3371"/>
      <c r="AL142" s="4372">
        <f>SUM(AL143:AL149)</f>
        <v>0</v>
      </c>
      <c r="AM142" s="3371"/>
      <c r="AN142" s="3371"/>
      <c r="AO142" s="3371"/>
      <c r="AP142" s="4372">
        <f>SUM(AP143:AP149)</f>
        <v>0</v>
      </c>
      <c r="AQ142" s="3371"/>
      <c r="AR142" s="4372">
        <f>SUM(AR143:AR149)</f>
        <v>0</v>
      </c>
      <c r="AS142" s="3371"/>
      <c r="AT142" s="3371"/>
      <c r="AU142" s="4334"/>
      <c r="AV142" s="2590" t="s">
        <v>6231</v>
      </c>
      <c r="AW142" s="2590"/>
    </row>
    <row r="143" spans="1:49" s="2664" customFormat="1" ht="33">
      <c r="A143" s="4340" t="s">
        <v>3207</v>
      </c>
      <c r="B143" s="4340" t="s">
        <v>3024</v>
      </c>
      <c r="C143" s="4340" t="s">
        <v>3025</v>
      </c>
      <c r="D143" s="4340" t="s">
        <v>5327</v>
      </c>
      <c r="E143" s="4341"/>
      <c r="F143" s="4341"/>
      <c r="G143" s="4341"/>
      <c r="H143" s="4341"/>
      <c r="I143" s="4341"/>
      <c r="J143" s="4341"/>
      <c r="K143" s="4328">
        <f t="shared" si="46"/>
        <v>0</v>
      </c>
      <c r="L143" s="4329">
        <f t="shared" ref="L143:L149" si="62">K143/100000</f>
        <v>0</v>
      </c>
      <c r="M143" s="4328">
        <f t="shared" si="47"/>
        <v>0</v>
      </c>
      <c r="N143" s="4342">
        <f t="shared" ref="N143:N149" si="63">L143*M143</f>
        <v>0</v>
      </c>
      <c r="O143" s="4331" t="str">
        <f t="shared" si="61"/>
        <v xml:space="preserve">STATE: ; PDY: ; KKL: ; MHE: ; YNM: </v>
      </c>
      <c r="P143" s="4341"/>
      <c r="Q143" s="4343"/>
      <c r="R143" s="4344"/>
      <c r="S143" s="4344"/>
      <c r="T143" s="3371">
        <f t="shared" si="48"/>
        <v>0</v>
      </c>
      <c r="U143" s="3371">
        <f t="shared" si="49"/>
        <v>0</v>
      </c>
      <c r="V143" s="3371">
        <f t="shared" si="50"/>
        <v>0</v>
      </c>
      <c r="W143" s="4334" t="str">
        <f t="shared" si="51"/>
        <v xml:space="preserve">STATE: ; PDY: ; KKL: ; MHE: ; YNM: </v>
      </c>
      <c r="X143" s="3371"/>
      <c r="Y143" s="3371"/>
      <c r="Z143" s="3371">
        <f t="shared" si="52"/>
        <v>0</v>
      </c>
      <c r="AA143" s="3371"/>
      <c r="AB143" s="3371"/>
      <c r="AC143" s="3371"/>
      <c r="AD143" s="3371">
        <f t="shared" si="53"/>
        <v>0</v>
      </c>
      <c r="AE143" s="3371"/>
      <c r="AF143" s="3371"/>
      <c r="AG143" s="3371"/>
      <c r="AH143" s="3371">
        <f t="shared" si="54"/>
        <v>0</v>
      </c>
      <c r="AI143" s="3371"/>
      <c r="AJ143" s="3371"/>
      <c r="AK143" s="3371"/>
      <c r="AL143" s="3371">
        <f t="shared" si="55"/>
        <v>0</v>
      </c>
      <c r="AM143" s="3371"/>
      <c r="AN143" s="3371"/>
      <c r="AO143" s="3371"/>
      <c r="AP143" s="3371">
        <f t="shared" si="56"/>
        <v>0</v>
      </c>
      <c r="AQ143" s="3371"/>
      <c r="AR143" s="3371">
        <f t="shared" si="57"/>
        <v>0</v>
      </c>
      <c r="AS143" s="3371">
        <f t="shared" si="58"/>
        <v>0</v>
      </c>
      <c r="AT143" s="3371">
        <f t="shared" si="59"/>
        <v>0</v>
      </c>
      <c r="AU143" s="4334" t="str">
        <f t="shared" si="60"/>
        <v xml:space="preserve">STATE: ; PDY: ; KKL: ; MHE: ; YNM: </v>
      </c>
      <c r="AV143" s="2590" t="s">
        <v>6231</v>
      </c>
      <c r="AW143" s="2590"/>
    </row>
    <row r="144" spans="1:49" s="2664" customFormat="1" ht="33">
      <c r="A144" s="4340" t="s">
        <v>3208</v>
      </c>
      <c r="B144" s="4340" t="s">
        <v>3026</v>
      </c>
      <c r="C144" s="4340" t="s">
        <v>555</v>
      </c>
      <c r="D144" s="4340" t="s">
        <v>5327</v>
      </c>
      <c r="E144" s="4341"/>
      <c r="F144" s="4341"/>
      <c r="G144" s="4341"/>
      <c r="H144" s="4341"/>
      <c r="I144" s="4341"/>
      <c r="J144" s="4341"/>
      <c r="K144" s="4328">
        <f t="shared" si="46"/>
        <v>0</v>
      </c>
      <c r="L144" s="4329">
        <f t="shared" si="62"/>
        <v>0</v>
      </c>
      <c r="M144" s="4328">
        <f t="shared" si="47"/>
        <v>0</v>
      </c>
      <c r="N144" s="4342">
        <f t="shared" si="63"/>
        <v>0</v>
      </c>
      <c r="O144" s="4331" t="str">
        <f t="shared" si="61"/>
        <v xml:space="preserve">STATE: ; PDY: ; KKL: ; MHE: ; YNM: </v>
      </c>
      <c r="P144" s="4341"/>
      <c r="Q144" s="4343"/>
      <c r="R144" s="4344"/>
      <c r="S144" s="4344"/>
      <c r="T144" s="3371">
        <f t="shared" si="48"/>
        <v>0</v>
      </c>
      <c r="U144" s="3371">
        <f t="shared" si="49"/>
        <v>0</v>
      </c>
      <c r="V144" s="3371">
        <f t="shared" si="50"/>
        <v>0</v>
      </c>
      <c r="W144" s="4334" t="str">
        <f t="shared" si="51"/>
        <v xml:space="preserve">STATE: ; PDY: ; KKL: ; MHE: ; YNM: </v>
      </c>
      <c r="X144" s="3371"/>
      <c r="Y144" s="3371"/>
      <c r="Z144" s="3371">
        <f t="shared" si="52"/>
        <v>0</v>
      </c>
      <c r="AA144" s="3371"/>
      <c r="AB144" s="3371"/>
      <c r="AC144" s="3371"/>
      <c r="AD144" s="3371">
        <f t="shared" si="53"/>
        <v>0</v>
      </c>
      <c r="AE144" s="3371"/>
      <c r="AF144" s="3371"/>
      <c r="AG144" s="3371"/>
      <c r="AH144" s="3371">
        <f t="shared" si="54"/>
        <v>0</v>
      </c>
      <c r="AI144" s="3371"/>
      <c r="AJ144" s="3371"/>
      <c r="AK144" s="3371"/>
      <c r="AL144" s="3371">
        <f t="shared" si="55"/>
        <v>0</v>
      </c>
      <c r="AM144" s="3371"/>
      <c r="AN144" s="3371"/>
      <c r="AO144" s="3371"/>
      <c r="AP144" s="3371">
        <f t="shared" si="56"/>
        <v>0</v>
      </c>
      <c r="AQ144" s="3371"/>
      <c r="AR144" s="3371">
        <f t="shared" si="57"/>
        <v>0</v>
      </c>
      <c r="AS144" s="3371">
        <f t="shared" si="58"/>
        <v>0</v>
      </c>
      <c r="AT144" s="3371">
        <f t="shared" si="59"/>
        <v>0</v>
      </c>
      <c r="AU144" s="4334" t="str">
        <f t="shared" si="60"/>
        <v xml:space="preserve">STATE: ; PDY: ; KKL: ; MHE: ; YNM: </v>
      </c>
      <c r="AV144" s="2590" t="s">
        <v>6231</v>
      </c>
      <c r="AW144" s="2590"/>
    </row>
    <row r="145" spans="1:49" s="2664" customFormat="1" ht="33">
      <c r="A145" s="4340" t="s">
        <v>3209</v>
      </c>
      <c r="B145" s="4340" t="s">
        <v>3027</v>
      </c>
      <c r="C145" s="4340" t="s">
        <v>3028</v>
      </c>
      <c r="D145" s="4340" t="s">
        <v>5327</v>
      </c>
      <c r="E145" s="4341"/>
      <c r="F145" s="4341"/>
      <c r="G145" s="4341"/>
      <c r="H145" s="4341"/>
      <c r="I145" s="4341"/>
      <c r="J145" s="4341"/>
      <c r="K145" s="4328">
        <f t="shared" si="46"/>
        <v>0</v>
      </c>
      <c r="L145" s="4329">
        <f t="shared" si="62"/>
        <v>0</v>
      </c>
      <c r="M145" s="4328">
        <f t="shared" si="47"/>
        <v>0</v>
      </c>
      <c r="N145" s="4342">
        <f t="shared" si="63"/>
        <v>0</v>
      </c>
      <c r="O145" s="4331" t="str">
        <f t="shared" si="61"/>
        <v xml:space="preserve">STATE: ; PDY: ; KKL: ; MHE: ; YNM: </v>
      </c>
      <c r="P145" s="4341"/>
      <c r="Q145" s="4343"/>
      <c r="R145" s="4344"/>
      <c r="S145" s="4344"/>
      <c r="T145" s="3371">
        <f t="shared" si="48"/>
        <v>0</v>
      </c>
      <c r="U145" s="3371">
        <f t="shared" si="49"/>
        <v>0</v>
      </c>
      <c r="V145" s="3371">
        <f t="shared" si="50"/>
        <v>0</v>
      </c>
      <c r="W145" s="4334" t="str">
        <f t="shared" si="51"/>
        <v xml:space="preserve">STATE: ; PDY: ; KKL: ; MHE: ; YNM: </v>
      </c>
      <c r="X145" s="3371"/>
      <c r="Y145" s="3371"/>
      <c r="Z145" s="3371">
        <f t="shared" si="52"/>
        <v>0</v>
      </c>
      <c r="AA145" s="3371"/>
      <c r="AB145" s="3371"/>
      <c r="AC145" s="3371"/>
      <c r="AD145" s="3371">
        <f t="shared" si="53"/>
        <v>0</v>
      </c>
      <c r="AE145" s="3371"/>
      <c r="AF145" s="3371"/>
      <c r="AG145" s="3371"/>
      <c r="AH145" s="3371">
        <f t="shared" si="54"/>
        <v>0</v>
      </c>
      <c r="AI145" s="3371"/>
      <c r="AJ145" s="3371"/>
      <c r="AK145" s="3371"/>
      <c r="AL145" s="3371">
        <f t="shared" si="55"/>
        <v>0</v>
      </c>
      <c r="AM145" s="3371"/>
      <c r="AN145" s="3371"/>
      <c r="AO145" s="3371"/>
      <c r="AP145" s="3371">
        <f t="shared" si="56"/>
        <v>0</v>
      </c>
      <c r="AQ145" s="3371"/>
      <c r="AR145" s="3371">
        <f t="shared" si="57"/>
        <v>0</v>
      </c>
      <c r="AS145" s="3371">
        <f t="shared" si="58"/>
        <v>0</v>
      </c>
      <c r="AT145" s="3371">
        <f t="shared" si="59"/>
        <v>0</v>
      </c>
      <c r="AU145" s="4334" t="str">
        <f t="shared" si="60"/>
        <v xml:space="preserve">STATE: ; PDY: ; KKL: ; MHE: ; YNM: </v>
      </c>
      <c r="AV145" s="2590" t="s">
        <v>6231</v>
      </c>
      <c r="AW145" s="2590"/>
    </row>
    <row r="146" spans="1:49" s="2664" customFormat="1" ht="33">
      <c r="A146" s="4340" t="s">
        <v>3210</v>
      </c>
      <c r="B146" s="4340" t="s">
        <v>3029</v>
      </c>
      <c r="C146" s="4340" t="s">
        <v>3030</v>
      </c>
      <c r="D146" s="4340" t="s">
        <v>5327</v>
      </c>
      <c r="E146" s="4341"/>
      <c r="F146" s="4341"/>
      <c r="G146" s="4341"/>
      <c r="H146" s="4341"/>
      <c r="I146" s="4341"/>
      <c r="J146" s="4341"/>
      <c r="K146" s="4328">
        <f t="shared" si="46"/>
        <v>0</v>
      </c>
      <c r="L146" s="4329">
        <f t="shared" si="62"/>
        <v>0</v>
      </c>
      <c r="M146" s="4328">
        <f t="shared" si="47"/>
        <v>0</v>
      </c>
      <c r="N146" s="4342">
        <f t="shared" si="63"/>
        <v>0</v>
      </c>
      <c r="O146" s="4331" t="str">
        <f t="shared" si="61"/>
        <v xml:space="preserve">STATE: ; PDY: ; KKL: ; MHE: ; YNM: </v>
      </c>
      <c r="P146" s="4341"/>
      <c r="Q146" s="4343"/>
      <c r="R146" s="4344"/>
      <c r="S146" s="4344"/>
      <c r="T146" s="3371">
        <f t="shared" si="48"/>
        <v>0</v>
      </c>
      <c r="U146" s="3371">
        <f t="shared" si="49"/>
        <v>0</v>
      </c>
      <c r="V146" s="3371">
        <f t="shared" si="50"/>
        <v>0</v>
      </c>
      <c r="W146" s="4334" t="str">
        <f t="shared" si="51"/>
        <v xml:space="preserve">STATE: ; PDY: ; KKL: ; MHE: ; YNM: </v>
      </c>
      <c r="X146" s="3371"/>
      <c r="Y146" s="3371"/>
      <c r="Z146" s="3371">
        <f t="shared" si="52"/>
        <v>0</v>
      </c>
      <c r="AA146" s="3371"/>
      <c r="AB146" s="3371"/>
      <c r="AC146" s="3371"/>
      <c r="AD146" s="3371">
        <f t="shared" si="53"/>
        <v>0</v>
      </c>
      <c r="AE146" s="3371"/>
      <c r="AF146" s="3371"/>
      <c r="AG146" s="3371"/>
      <c r="AH146" s="3371">
        <f t="shared" si="54"/>
        <v>0</v>
      </c>
      <c r="AI146" s="3371"/>
      <c r="AJ146" s="3371"/>
      <c r="AK146" s="3371"/>
      <c r="AL146" s="3371">
        <f t="shared" si="55"/>
        <v>0</v>
      </c>
      <c r="AM146" s="3371"/>
      <c r="AN146" s="3371"/>
      <c r="AO146" s="3371"/>
      <c r="AP146" s="3371">
        <f t="shared" si="56"/>
        <v>0</v>
      </c>
      <c r="AQ146" s="3371"/>
      <c r="AR146" s="3371">
        <f t="shared" si="57"/>
        <v>0</v>
      </c>
      <c r="AS146" s="3371">
        <f t="shared" si="58"/>
        <v>0</v>
      </c>
      <c r="AT146" s="3371">
        <f t="shared" si="59"/>
        <v>0</v>
      </c>
      <c r="AU146" s="4334" t="str">
        <f t="shared" si="60"/>
        <v xml:space="preserve">STATE: ; PDY: ; KKL: ; MHE: ; YNM: </v>
      </c>
      <c r="AV146" s="2590" t="s">
        <v>6231</v>
      </c>
      <c r="AW146" s="2590"/>
    </row>
    <row r="147" spans="1:49" s="2664" customFormat="1" ht="33">
      <c r="A147" s="4340" t="s">
        <v>3211</v>
      </c>
      <c r="B147" s="4340" t="s">
        <v>3031</v>
      </c>
      <c r="C147" s="4340" t="s">
        <v>3032</v>
      </c>
      <c r="D147" s="4340" t="s">
        <v>5327</v>
      </c>
      <c r="E147" s="4341"/>
      <c r="F147" s="4341"/>
      <c r="G147" s="4341"/>
      <c r="H147" s="4341"/>
      <c r="I147" s="4341"/>
      <c r="J147" s="4341"/>
      <c r="K147" s="4328">
        <f t="shared" si="46"/>
        <v>0</v>
      </c>
      <c r="L147" s="4329">
        <f t="shared" si="62"/>
        <v>0</v>
      </c>
      <c r="M147" s="4328">
        <f t="shared" si="47"/>
        <v>0</v>
      </c>
      <c r="N147" s="4342">
        <f t="shared" si="63"/>
        <v>0</v>
      </c>
      <c r="O147" s="4331" t="str">
        <f t="shared" si="61"/>
        <v xml:space="preserve">STATE: ; PDY: ; KKL: ; MHE: ; YNM: </v>
      </c>
      <c r="P147" s="4341"/>
      <c r="Q147" s="4343"/>
      <c r="R147" s="4344"/>
      <c r="S147" s="4344"/>
      <c r="T147" s="3371">
        <f t="shared" si="48"/>
        <v>0</v>
      </c>
      <c r="U147" s="3371">
        <f t="shared" si="49"/>
        <v>0</v>
      </c>
      <c r="V147" s="3371">
        <f t="shared" si="50"/>
        <v>0</v>
      </c>
      <c r="W147" s="4334" t="str">
        <f t="shared" si="51"/>
        <v xml:space="preserve">STATE: ; PDY: ; KKL: ; MHE: ; YNM: </v>
      </c>
      <c r="X147" s="3371"/>
      <c r="Y147" s="3371"/>
      <c r="Z147" s="3371">
        <f t="shared" si="52"/>
        <v>0</v>
      </c>
      <c r="AA147" s="3371"/>
      <c r="AB147" s="3371"/>
      <c r="AC147" s="3371"/>
      <c r="AD147" s="3371">
        <f t="shared" si="53"/>
        <v>0</v>
      </c>
      <c r="AE147" s="3371"/>
      <c r="AF147" s="3371"/>
      <c r="AG147" s="3371"/>
      <c r="AH147" s="3371">
        <f t="shared" si="54"/>
        <v>0</v>
      </c>
      <c r="AI147" s="3371"/>
      <c r="AJ147" s="3371"/>
      <c r="AK147" s="3371"/>
      <c r="AL147" s="3371">
        <f t="shared" si="55"/>
        <v>0</v>
      </c>
      <c r="AM147" s="3371"/>
      <c r="AN147" s="3371"/>
      <c r="AO147" s="3371"/>
      <c r="AP147" s="3371">
        <f t="shared" si="56"/>
        <v>0</v>
      </c>
      <c r="AQ147" s="3371"/>
      <c r="AR147" s="3371">
        <f t="shared" si="57"/>
        <v>0</v>
      </c>
      <c r="AS147" s="3371">
        <f t="shared" si="58"/>
        <v>0</v>
      </c>
      <c r="AT147" s="3371">
        <f t="shared" si="59"/>
        <v>0</v>
      </c>
      <c r="AU147" s="4334" t="str">
        <f t="shared" si="60"/>
        <v xml:space="preserve">STATE: ; PDY: ; KKL: ; MHE: ; YNM: </v>
      </c>
      <c r="AV147" s="2590" t="s">
        <v>6231</v>
      </c>
      <c r="AW147" s="2590"/>
    </row>
    <row r="148" spans="1:49" s="2664" customFormat="1" ht="33">
      <c r="A148" s="4340" t="s">
        <v>3212</v>
      </c>
      <c r="B148" s="4340" t="s">
        <v>3033</v>
      </c>
      <c r="C148" s="4340" t="s">
        <v>3034</v>
      </c>
      <c r="D148" s="4340" t="s">
        <v>5327</v>
      </c>
      <c r="E148" s="4341"/>
      <c r="F148" s="4341"/>
      <c r="G148" s="4341"/>
      <c r="H148" s="4341"/>
      <c r="I148" s="4341"/>
      <c r="J148" s="4341"/>
      <c r="K148" s="4328">
        <f t="shared" si="46"/>
        <v>0</v>
      </c>
      <c r="L148" s="4329">
        <f t="shared" si="62"/>
        <v>0</v>
      </c>
      <c r="M148" s="4328">
        <f t="shared" si="47"/>
        <v>0</v>
      </c>
      <c r="N148" s="4342">
        <f t="shared" si="63"/>
        <v>0</v>
      </c>
      <c r="O148" s="4331" t="str">
        <f t="shared" si="61"/>
        <v xml:space="preserve">STATE: ; PDY: ; KKL: ; MHE: ; YNM: </v>
      </c>
      <c r="P148" s="4341"/>
      <c r="Q148" s="4343"/>
      <c r="R148" s="4344"/>
      <c r="S148" s="4344"/>
      <c r="T148" s="3371">
        <f t="shared" si="48"/>
        <v>0</v>
      </c>
      <c r="U148" s="3371">
        <f t="shared" si="49"/>
        <v>0</v>
      </c>
      <c r="V148" s="3371">
        <f t="shared" si="50"/>
        <v>0</v>
      </c>
      <c r="W148" s="4334" t="str">
        <f t="shared" si="51"/>
        <v xml:space="preserve">STATE: ; PDY: ; KKL: ; MHE: ; YNM: </v>
      </c>
      <c r="X148" s="3371"/>
      <c r="Y148" s="3371"/>
      <c r="Z148" s="3371">
        <f t="shared" si="52"/>
        <v>0</v>
      </c>
      <c r="AA148" s="3371"/>
      <c r="AB148" s="3371"/>
      <c r="AC148" s="3371"/>
      <c r="AD148" s="3371">
        <f t="shared" si="53"/>
        <v>0</v>
      </c>
      <c r="AE148" s="3371"/>
      <c r="AF148" s="3371"/>
      <c r="AG148" s="3371"/>
      <c r="AH148" s="3371">
        <f t="shared" si="54"/>
        <v>0</v>
      </c>
      <c r="AI148" s="3371"/>
      <c r="AJ148" s="3371"/>
      <c r="AK148" s="3371"/>
      <c r="AL148" s="3371">
        <f t="shared" si="55"/>
        <v>0</v>
      </c>
      <c r="AM148" s="3371"/>
      <c r="AN148" s="3371"/>
      <c r="AO148" s="3371"/>
      <c r="AP148" s="3371">
        <f t="shared" si="56"/>
        <v>0</v>
      </c>
      <c r="AQ148" s="3371"/>
      <c r="AR148" s="3371">
        <f t="shared" si="57"/>
        <v>0</v>
      </c>
      <c r="AS148" s="3371">
        <f t="shared" si="58"/>
        <v>0</v>
      </c>
      <c r="AT148" s="3371">
        <f t="shared" si="59"/>
        <v>0</v>
      </c>
      <c r="AU148" s="4334" t="str">
        <f t="shared" si="60"/>
        <v xml:space="preserve">STATE: ; PDY: ; KKL: ; MHE: ; YNM: </v>
      </c>
      <c r="AV148" s="2590" t="s">
        <v>6231</v>
      </c>
      <c r="AW148" s="2590"/>
    </row>
    <row r="149" spans="1:49" s="2664" customFormat="1" ht="33">
      <c r="A149" s="4340" t="s">
        <v>3213</v>
      </c>
      <c r="B149" s="4340" t="s">
        <v>3035</v>
      </c>
      <c r="C149" s="4340" t="s">
        <v>478</v>
      </c>
      <c r="D149" s="4340" t="s">
        <v>5327</v>
      </c>
      <c r="E149" s="4341"/>
      <c r="F149" s="4341"/>
      <c r="G149" s="4341"/>
      <c r="H149" s="4341"/>
      <c r="I149" s="4341"/>
      <c r="J149" s="4341"/>
      <c r="K149" s="4328">
        <f t="shared" si="46"/>
        <v>0</v>
      </c>
      <c r="L149" s="4329">
        <f t="shared" si="62"/>
        <v>0</v>
      </c>
      <c r="M149" s="4328">
        <f t="shared" si="47"/>
        <v>0</v>
      </c>
      <c r="N149" s="4342">
        <f t="shared" si="63"/>
        <v>0</v>
      </c>
      <c r="O149" s="4331" t="str">
        <f t="shared" si="61"/>
        <v xml:space="preserve">STATE: ; PDY: ; KKL: ; MHE: ; YNM: </v>
      </c>
      <c r="P149" s="4341"/>
      <c r="Q149" s="4343"/>
      <c r="R149" s="4344"/>
      <c r="S149" s="4344"/>
      <c r="T149" s="3371">
        <f t="shared" si="48"/>
        <v>0</v>
      </c>
      <c r="U149" s="3371">
        <f t="shared" si="49"/>
        <v>0</v>
      </c>
      <c r="V149" s="3371">
        <f t="shared" si="50"/>
        <v>0</v>
      </c>
      <c r="W149" s="4334" t="str">
        <f t="shared" si="51"/>
        <v xml:space="preserve">STATE: ; PDY: ; KKL: ; MHE: ; YNM: </v>
      </c>
      <c r="X149" s="3371"/>
      <c r="Y149" s="3371"/>
      <c r="Z149" s="3371">
        <f t="shared" si="52"/>
        <v>0</v>
      </c>
      <c r="AA149" s="3371"/>
      <c r="AB149" s="3371"/>
      <c r="AC149" s="3371"/>
      <c r="AD149" s="3371">
        <f t="shared" si="53"/>
        <v>0</v>
      </c>
      <c r="AE149" s="3371"/>
      <c r="AF149" s="3371"/>
      <c r="AG149" s="3371"/>
      <c r="AH149" s="3371">
        <f t="shared" si="54"/>
        <v>0</v>
      </c>
      <c r="AI149" s="3371"/>
      <c r="AJ149" s="3371"/>
      <c r="AK149" s="3371"/>
      <c r="AL149" s="3371">
        <f t="shared" si="55"/>
        <v>0</v>
      </c>
      <c r="AM149" s="3371"/>
      <c r="AN149" s="3371"/>
      <c r="AO149" s="3371"/>
      <c r="AP149" s="3371">
        <f t="shared" si="56"/>
        <v>0</v>
      </c>
      <c r="AQ149" s="3371"/>
      <c r="AR149" s="3371">
        <f t="shared" si="57"/>
        <v>0</v>
      </c>
      <c r="AS149" s="3371">
        <f t="shared" si="58"/>
        <v>0</v>
      </c>
      <c r="AT149" s="3371">
        <f t="shared" si="59"/>
        <v>0</v>
      </c>
      <c r="AU149" s="4334" t="str">
        <f t="shared" si="60"/>
        <v xml:space="preserve">STATE: ; PDY: ; KKL: ; MHE: ; YNM: </v>
      </c>
      <c r="AV149" s="2590" t="s">
        <v>6231</v>
      </c>
      <c r="AW149" s="2590"/>
    </row>
    <row r="150" spans="1:49" s="2664" customFormat="1" ht="31.5">
      <c r="A150" s="4370" t="s">
        <v>3214</v>
      </c>
      <c r="B150" s="4370"/>
      <c r="C150" s="4370" t="s">
        <v>504</v>
      </c>
      <c r="D150" s="4370"/>
      <c r="E150" s="4371"/>
      <c r="F150" s="4371"/>
      <c r="G150" s="4371"/>
      <c r="H150" s="4371"/>
      <c r="I150" s="4371"/>
      <c r="J150" s="4371"/>
      <c r="K150" s="4328">
        <f t="shared" si="46"/>
        <v>0</v>
      </c>
      <c r="L150" s="4370"/>
      <c r="M150" s="4328">
        <f t="shared" si="47"/>
        <v>0</v>
      </c>
      <c r="N150" s="4372">
        <f>N151</f>
        <v>21.071999999999999</v>
      </c>
      <c r="O150" s="4331">
        <f t="shared" si="61"/>
        <v>0</v>
      </c>
      <c r="P150" s="4371"/>
      <c r="Q150" s="4372">
        <f>Q151</f>
        <v>0</v>
      </c>
      <c r="R150" s="4344"/>
      <c r="S150" s="4344"/>
      <c r="T150" s="3371">
        <f t="shared" si="48"/>
        <v>0</v>
      </c>
      <c r="U150" s="3371">
        <f t="shared" si="49"/>
        <v>0</v>
      </c>
      <c r="V150" s="4372">
        <f>V151</f>
        <v>2107200</v>
      </c>
      <c r="W150" s="4334"/>
      <c r="X150" s="3371"/>
      <c r="Y150" s="3371"/>
      <c r="Z150" s="4372">
        <f>Z151</f>
        <v>0</v>
      </c>
      <c r="AA150" s="3371"/>
      <c r="AB150" s="3371"/>
      <c r="AC150" s="3371"/>
      <c r="AD150" s="4372">
        <f>AD151</f>
        <v>1111920</v>
      </c>
      <c r="AE150" s="3371"/>
      <c r="AF150" s="3371"/>
      <c r="AG150" s="3371"/>
      <c r="AH150" s="4372">
        <f>AH151</f>
        <v>439320</v>
      </c>
      <c r="AI150" s="3371"/>
      <c r="AJ150" s="3371"/>
      <c r="AK150" s="3371"/>
      <c r="AL150" s="4372">
        <f>AL151</f>
        <v>555960</v>
      </c>
      <c r="AM150" s="3371"/>
      <c r="AN150" s="3371"/>
      <c r="AO150" s="3371"/>
      <c r="AP150" s="4372">
        <f>AP151</f>
        <v>0</v>
      </c>
      <c r="AQ150" s="3371"/>
      <c r="AR150" s="4372">
        <f>AR151</f>
        <v>2107200</v>
      </c>
      <c r="AS150" s="3371"/>
      <c r="AT150" s="3371"/>
      <c r="AU150" s="4334"/>
      <c r="AV150" s="2590" t="s">
        <v>6231</v>
      </c>
      <c r="AW150" s="2590"/>
    </row>
    <row r="151" spans="1:49" s="2664" customFormat="1" ht="99">
      <c r="A151" s="4340" t="s">
        <v>3215</v>
      </c>
      <c r="B151" s="4340" t="s">
        <v>3035</v>
      </c>
      <c r="C151" s="4340" t="s">
        <v>3036</v>
      </c>
      <c r="D151" s="4340" t="s">
        <v>5327</v>
      </c>
      <c r="E151" s="4341"/>
      <c r="F151" s="4341"/>
      <c r="G151" s="4341"/>
      <c r="H151" s="4341"/>
      <c r="I151" s="4341"/>
      <c r="J151" s="4341"/>
      <c r="K151" s="4328">
        <f t="shared" si="46"/>
        <v>526800</v>
      </c>
      <c r="L151" s="4329">
        <f>K151/100000</f>
        <v>5.2679999999999998</v>
      </c>
      <c r="M151" s="4328">
        <f t="shared" si="47"/>
        <v>4</v>
      </c>
      <c r="N151" s="4342">
        <f>L151*M151</f>
        <v>21.071999999999999</v>
      </c>
      <c r="O151" s="4331" t="str">
        <f t="shared" si="61"/>
        <v xml:space="preserve">STATE: ; PDY: Dental surgeon - Rs. 46330 x 2 x 12m ; KKL: Dental surgeon - Rs. 36610 x 1 x 12m ; MHE: Dental surgeon - Rs. 46330 x 1 x 12m ; YNM: </v>
      </c>
      <c r="P151" s="4341"/>
      <c r="Q151" s="4343"/>
      <c r="R151" s="4344"/>
      <c r="S151" s="4344"/>
      <c r="T151" s="3371">
        <f t="shared" si="48"/>
        <v>526800</v>
      </c>
      <c r="U151" s="3371">
        <f t="shared" si="49"/>
        <v>4</v>
      </c>
      <c r="V151" s="3371">
        <f t="shared" si="50"/>
        <v>2107200</v>
      </c>
      <c r="W151" s="4334" t="str">
        <f t="shared" si="51"/>
        <v xml:space="preserve">STATE: ; PDY: Dental surgeon - Rs. 46330 x 2 x 12m ; KKL: Dental surgeon - Rs. 36610 x 1 x 12m ; MHE: Dental surgeon - Rs. 46330 x 1 x 12m ; YNM: </v>
      </c>
      <c r="X151" s="4352"/>
      <c r="Y151" s="4352"/>
      <c r="Z151" s="4352">
        <f>X151*Y151</f>
        <v>0</v>
      </c>
      <c r="AA151" s="4352"/>
      <c r="AB151" s="4373">
        <v>555960</v>
      </c>
      <c r="AC151" s="3109">
        <v>2</v>
      </c>
      <c r="AD151" s="3109">
        <f>AB151*AC151</f>
        <v>1111920</v>
      </c>
      <c r="AE151" s="3109" t="s">
        <v>6863</v>
      </c>
      <c r="AF151" s="4373">
        <v>439320</v>
      </c>
      <c r="AG151" s="3109">
        <v>1</v>
      </c>
      <c r="AH151" s="3109">
        <f>AF151*AG151</f>
        <v>439320</v>
      </c>
      <c r="AI151" s="3109" t="s">
        <v>6866</v>
      </c>
      <c r="AJ151" s="4373">
        <v>555960</v>
      </c>
      <c r="AK151" s="3109">
        <v>1</v>
      </c>
      <c r="AL151" s="3109">
        <f>AJ151*AK151</f>
        <v>555960</v>
      </c>
      <c r="AM151" s="3109" t="s">
        <v>6874</v>
      </c>
      <c r="AN151" s="4376"/>
      <c r="AO151" s="4376"/>
      <c r="AP151" s="4376">
        <f>AN151*AO151</f>
        <v>0</v>
      </c>
      <c r="AQ151" s="4376"/>
      <c r="AR151" s="3371">
        <f t="shared" si="57"/>
        <v>2107200</v>
      </c>
      <c r="AS151" s="3371">
        <f t="shared" si="58"/>
        <v>4</v>
      </c>
      <c r="AT151" s="3371">
        <f t="shared" si="59"/>
        <v>526800</v>
      </c>
      <c r="AU151" s="4334" t="str">
        <f t="shared" si="60"/>
        <v xml:space="preserve">STATE: ; PDY: Dental surgeon - Rs. 46330 x 2 x 12m ; KKL: Dental surgeon - Rs. 36610 x 1 x 12m ; MHE: Dental surgeon - Rs. 46330 x 1 x 12m ; YNM: </v>
      </c>
      <c r="AV151" s="2590" t="s">
        <v>6231</v>
      </c>
      <c r="AW151" s="5031" t="s">
        <v>7903</v>
      </c>
    </row>
    <row r="152" spans="1:49" s="2664" customFormat="1" ht="31.5">
      <c r="A152" s="4370" t="s">
        <v>3216</v>
      </c>
      <c r="B152" s="4370"/>
      <c r="C152" s="4370" t="s">
        <v>523</v>
      </c>
      <c r="D152" s="4370"/>
      <c r="E152" s="4371"/>
      <c r="F152" s="4371"/>
      <c r="G152" s="4371"/>
      <c r="H152" s="4371"/>
      <c r="I152" s="4371"/>
      <c r="J152" s="4371"/>
      <c r="K152" s="4328">
        <f t="shared" si="46"/>
        <v>0</v>
      </c>
      <c r="L152" s="4370"/>
      <c r="M152" s="4328">
        <f t="shared" si="47"/>
        <v>0</v>
      </c>
      <c r="N152" s="4372">
        <f>N153+N156+N159</f>
        <v>49.557960000000001</v>
      </c>
      <c r="O152" s="4331">
        <f t="shared" si="61"/>
        <v>0</v>
      </c>
      <c r="P152" s="4371"/>
      <c r="Q152" s="4372">
        <f>Q153+Q156+Q159</f>
        <v>0</v>
      </c>
      <c r="R152" s="4344"/>
      <c r="S152" s="4344"/>
      <c r="T152" s="3371">
        <f t="shared" si="48"/>
        <v>0</v>
      </c>
      <c r="U152" s="3371">
        <f t="shared" si="49"/>
        <v>0</v>
      </c>
      <c r="V152" s="4372">
        <f>V153+V156+V159</f>
        <v>4955796</v>
      </c>
      <c r="W152" s="4334"/>
      <c r="X152" s="3371"/>
      <c r="Y152" s="3371"/>
      <c r="Z152" s="4372">
        <f>Z153+Z156+Z159</f>
        <v>0</v>
      </c>
      <c r="AA152" s="3371"/>
      <c r="AB152" s="3371"/>
      <c r="AC152" s="3371"/>
      <c r="AD152" s="4372">
        <f>AD153+AD156+AD159</f>
        <v>3756528</v>
      </c>
      <c r="AE152" s="3371"/>
      <c r="AF152" s="3371"/>
      <c r="AG152" s="3371"/>
      <c r="AH152" s="4372">
        <f>AH153+AH156+AH159</f>
        <v>479268</v>
      </c>
      <c r="AI152" s="3371"/>
      <c r="AJ152" s="3371"/>
      <c r="AK152" s="3371"/>
      <c r="AL152" s="4372">
        <f>AL153+AL156+AL159</f>
        <v>360000</v>
      </c>
      <c r="AM152" s="3371"/>
      <c r="AN152" s="3371"/>
      <c r="AO152" s="3371"/>
      <c r="AP152" s="4372">
        <f>AP153+AP156+AP159</f>
        <v>360000</v>
      </c>
      <c r="AQ152" s="3371"/>
      <c r="AR152" s="4372">
        <f>AR153+AR156+AR159</f>
        <v>4955796</v>
      </c>
      <c r="AS152" s="3371"/>
      <c r="AT152" s="3371"/>
      <c r="AU152" s="4334"/>
      <c r="AV152" s="2590" t="s">
        <v>6231</v>
      </c>
      <c r="AW152" s="2590"/>
    </row>
    <row r="153" spans="1:49" s="2719" customFormat="1" ht="31.5">
      <c r="A153" s="4349" t="s">
        <v>3217</v>
      </c>
      <c r="B153" s="4377" t="s">
        <v>3037</v>
      </c>
      <c r="C153" s="4377" t="s">
        <v>3038</v>
      </c>
      <c r="D153" s="4377"/>
      <c r="E153" s="4378"/>
      <c r="F153" s="4378"/>
      <c r="G153" s="4378"/>
      <c r="H153" s="4378"/>
      <c r="I153" s="4378"/>
      <c r="J153" s="4378"/>
      <c r="K153" s="4328">
        <f t="shared" si="46"/>
        <v>0</v>
      </c>
      <c r="L153" s="4329">
        <f t="shared" ref="L153:L161" si="64">K153/100000</f>
        <v>0</v>
      </c>
      <c r="M153" s="4328">
        <f t="shared" si="47"/>
        <v>0</v>
      </c>
      <c r="N153" s="4351">
        <f>SUM(N154:N155)</f>
        <v>49.557960000000001</v>
      </c>
      <c r="O153" s="4331">
        <f t="shared" si="61"/>
        <v>0</v>
      </c>
      <c r="P153" s="4379"/>
      <c r="Q153" s="4351">
        <f>SUM(Q154:Q155)</f>
        <v>0</v>
      </c>
      <c r="R153" s="4339"/>
      <c r="S153" s="4339"/>
      <c r="T153" s="3371">
        <f t="shared" si="48"/>
        <v>0</v>
      </c>
      <c r="U153" s="3371">
        <f t="shared" si="49"/>
        <v>0</v>
      </c>
      <c r="V153" s="4351">
        <f>SUM(V154:V155)</f>
        <v>4955796</v>
      </c>
      <c r="W153" s="4334"/>
      <c r="X153" s="3371"/>
      <c r="Y153" s="3371"/>
      <c r="Z153" s="4351">
        <f>SUM(Z154:Z155)</f>
        <v>0</v>
      </c>
      <c r="AA153" s="3371"/>
      <c r="AB153" s="3371"/>
      <c r="AC153" s="3371"/>
      <c r="AD153" s="4351">
        <f>SUM(AD154:AD155)</f>
        <v>3756528</v>
      </c>
      <c r="AE153" s="3371"/>
      <c r="AF153" s="3371"/>
      <c r="AG153" s="3371"/>
      <c r="AH153" s="4351">
        <f>SUM(AH154:AH155)</f>
        <v>479268</v>
      </c>
      <c r="AI153" s="3371"/>
      <c r="AJ153" s="3371"/>
      <c r="AK153" s="3371"/>
      <c r="AL153" s="4351">
        <f>SUM(AL154:AL155)</f>
        <v>360000</v>
      </c>
      <c r="AM153" s="3371"/>
      <c r="AN153" s="3371"/>
      <c r="AO153" s="3371"/>
      <c r="AP153" s="4351">
        <f>SUM(AP154:AP155)</f>
        <v>360000</v>
      </c>
      <c r="AQ153" s="3371"/>
      <c r="AR153" s="4351">
        <f>SUM(AR154:AR155)</f>
        <v>4955796</v>
      </c>
      <c r="AS153" s="3371"/>
      <c r="AT153" s="3371"/>
      <c r="AU153" s="4334"/>
      <c r="AV153" s="2590" t="s">
        <v>6231</v>
      </c>
      <c r="AW153" s="4877"/>
    </row>
    <row r="154" spans="1:49" s="2664" customFormat="1" ht="115.5">
      <c r="A154" s="4340" t="s">
        <v>3218</v>
      </c>
      <c r="B154" s="4340" t="s">
        <v>3039</v>
      </c>
      <c r="C154" s="4340" t="s">
        <v>3040</v>
      </c>
      <c r="D154" s="4340" t="s">
        <v>5327</v>
      </c>
      <c r="E154" s="4341"/>
      <c r="F154" s="4341"/>
      <c r="G154" s="4341"/>
      <c r="H154" s="4341"/>
      <c r="I154" s="4341"/>
      <c r="J154" s="4341"/>
      <c r="K154" s="4328">
        <f t="shared" si="46"/>
        <v>450526.90909090912</v>
      </c>
      <c r="L154" s="4329">
        <f t="shared" si="64"/>
        <v>4.5052690909090911</v>
      </c>
      <c r="M154" s="4328">
        <f t="shared" si="47"/>
        <v>11</v>
      </c>
      <c r="N154" s="4342">
        <f t="shared" ref="N154:N161" si="65">L154*M154</f>
        <v>49.557960000000001</v>
      </c>
      <c r="O154" s="4331" t="str">
        <f t="shared" si="61"/>
        <v>STATE: ; PDY: Mos - Rs. 61154 x 1 x 12, 55816 x 1 x 12, 34729 x 2 x 12, 30000 x 4 x 12 ; KKL: Mos - Rs. 39939 x 1 x 12; MHE: Mos - Rs. 30000 x 1 x  12 m; YNM: Mos - Rs. 30000 x 1 x 12 m</v>
      </c>
      <c r="P154" s="4341"/>
      <c r="Q154" s="4343"/>
      <c r="R154" s="4344"/>
      <c r="S154" s="4344"/>
      <c r="T154" s="3371">
        <f t="shared" si="48"/>
        <v>450526.90909090912</v>
      </c>
      <c r="U154" s="3371">
        <f t="shared" si="49"/>
        <v>11</v>
      </c>
      <c r="V154" s="3371">
        <f t="shared" si="50"/>
        <v>4955796</v>
      </c>
      <c r="W154" s="4334" t="str">
        <f t="shared" si="51"/>
        <v>STATE: ; PDY: Mos - Rs. 61154 x 1 x 12, 55816 x 1 x 12, 34729 x 2 x 12, 30000 x 4 x 12 ; KKL: Mos - Rs. 39939 x 1 x 12; MHE: Mos - Rs. 30000 x 1 x  12 m; YNM: Mos - Rs. 30000 x 1 x 12 m</v>
      </c>
      <c r="X154" s="4343"/>
      <c r="Y154" s="4343"/>
      <c r="Z154" s="4343">
        <f>X154*Y154</f>
        <v>0</v>
      </c>
      <c r="AA154" s="4343"/>
      <c r="AB154" s="4373">
        <v>469566</v>
      </c>
      <c r="AC154" s="3109">
        <v>8</v>
      </c>
      <c r="AD154" s="3109">
        <f>AB154*AC154</f>
        <v>3756528</v>
      </c>
      <c r="AE154" s="3109" t="s">
        <v>7828</v>
      </c>
      <c r="AF154" s="4373">
        <v>479268</v>
      </c>
      <c r="AG154" s="3109">
        <v>1</v>
      </c>
      <c r="AH154" s="3109">
        <f>AF154*AG154</f>
        <v>479268</v>
      </c>
      <c r="AI154" s="3109" t="s">
        <v>6867</v>
      </c>
      <c r="AJ154" s="4373">
        <v>360000</v>
      </c>
      <c r="AK154" s="3109">
        <v>1</v>
      </c>
      <c r="AL154" s="3109">
        <f>AJ154*AK154</f>
        <v>360000</v>
      </c>
      <c r="AM154" s="3109" t="s">
        <v>7837</v>
      </c>
      <c r="AN154" s="4373">
        <v>360000</v>
      </c>
      <c r="AO154" s="3109">
        <v>1</v>
      </c>
      <c r="AP154" s="3109">
        <f>AN154*AO154</f>
        <v>360000</v>
      </c>
      <c r="AQ154" s="3109" t="s">
        <v>7840</v>
      </c>
      <c r="AR154" s="3371">
        <f t="shared" si="57"/>
        <v>4955796</v>
      </c>
      <c r="AS154" s="3371">
        <f t="shared" si="58"/>
        <v>11</v>
      </c>
      <c r="AT154" s="3371">
        <f t="shared" si="59"/>
        <v>450526.90909090912</v>
      </c>
      <c r="AU154" s="4334" t="str">
        <f t="shared" si="60"/>
        <v>STATE: ; PDY: Mos - Rs. 61154 x 1 x 12, 55816 x 1 x 12, 34729 x 2 x 12, 30000 x 4 x 12 ; KKL: Mos - Rs. 39939 x 1 x 12; MHE: Mos - Rs. 30000 x 1 x  12 m; YNM: Mos - Rs. 30000 x 1 x 12 m</v>
      </c>
      <c r="AV154" s="2590" t="s">
        <v>6231</v>
      </c>
      <c r="AW154" s="5031" t="s">
        <v>7903</v>
      </c>
    </row>
    <row r="155" spans="1:49" s="2664" customFormat="1" ht="33">
      <c r="A155" s="4340" t="s">
        <v>3219</v>
      </c>
      <c r="B155" s="4340" t="s">
        <v>3041</v>
      </c>
      <c r="C155" s="4340" t="s">
        <v>3042</v>
      </c>
      <c r="D155" s="4340" t="s">
        <v>5327</v>
      </c>
      <c r="E155" s="4341"/>
      <c r="F155" s="4341"/>
      <c r="G155" s="4341"/>
      <c r="H155" s="4341"/>
      <c r="I155" s="4341"/>
      <c r="J155" s="4341"/>
      <c r="K155" s="4328">
        <f t="shared" si="46"/>
        <v>0</v>
      </c>
      <c r="L155" s="4329">
        <f t="shared" si="64"/>
        <v>0</v>
      </c>
      <c r="M155" s="4328">
        <f t="shared" si="47"/>
        <v>0</v>
      </c>
      <c r="N155" s="4342">
        <f t="shared" si="65"/>
        <v>0</v>
      </c>
      <c r="O155" s="4331" t="str">
        <f t="shared" si="61"/>
        <v xml:space="preserve">STATE: ; PDY: ; KKL: ; MHE: ; YNM: </v>
      </c>
      <c r="P155" s="4341"/>
      <c r="Q155" s="4343"/>
      <c r="R155" s="4344"/>
      <c r="S155" s="4344"/>
      <c r="T155" s="3371">
        <f t="shared" si="48"/>
        <v>0</v>
      </c>
      <c r="U155" s="3371">
        <f t="shared" si="49"/>
        <v>0</v>
      </c>
      <c r="V155" s="3371">
        <f t="shared" si="50"/>
        <v>0</v>
      </c>
      <c r="W155" s="4334" t="str">
        <f t="shared" si="51"/>
        <v xml:space="preserve">STATE: ; PDY: ; KKL: ; MHE: ; YNM: </v>
      </c>
      <c r="X155" s="3371"/>
      <c r="Y155" s="3371"/>
      <c r="Z155" s="3371">
        <f t="shared" si="52"/>
        <v>0</v>
      </c>
      <c r="AA155" s="3371"/>
      <c r="AB155" s="3371"/>
      <c r="AC155" s="3371"/>
      <c r="AD155" s="3371">
        <f t="shared" si="53"/>
        <v>0</v>
      </c>
      <c r="AE155" s="3371"/>
      <c r="AF155" s="3371"/>
      <c r="AG155" s="3371"/>
      <c r="AH155" s="3371">
        <f t="shared" si="54"/>
        <v>0</v>
      </c>
      <c r="AI155" s="3371"/>
      <c r="AJ155" s="3371"/>
      <c r="AK155" s="3371"/>
      <c r="AL155" s="3371">
        <f t="shared" si="55"/>
        <v>0</v>
      </c>
      <c r="AM155" s="3371"/>
      <c r="AN155" s="3371"/>
      <c r="AO155" s="3371"/>
      <c r="AP155" s="3371">
        <f t="shared" si="56"/>
        <v>0</v>
      </c>
      <c r="AQ155" s="3371"/>
      <c r="AR155" s="3371">
        <f t="shared" si="57"/>
        <v>0</v>
      </c>
      <c r="AS155" s="3371">
        <f t="shared" si="58"/>
        <v>0</v>
      </c>
      <c r="AT155" s="3371">
        <f t="shared" si="59"/>
        <v>0</v>
      </c>
      <c r="AU155" s="4334" t="str">
        <f t="shared" si="60"/>
        <v xml:space="preserve">STATE: ; PDY: ; KKL: ; MHE: ; YNM: </v>
      </c>
      <c r="AV155" s="2590" t="s">
        <v>6231</v>
      </c>
      <c r="AW155" s="2590"/>
    </row>
    <row r="156" spans="1:49" s="2719" customFormat="1" ht="31.5">
      <c r="A156" s="4349" t="s">
        <v>3220</v>
      </c>
      <c r="B156" s="4377" t="s">
        <v>3043</v>
      </c>
      <c r="C156" s="4377" t="s">
        <v>3044</v>
      </c>
      <c r="D156" s="4377"/>
      <c r="E156" s="4378"/>
      <c r="F156" s="4378"/>
      <c r="G156" s="4378"/>
      <c r="H156" s="4378"/>
      <c r="I156" s="4378"/>
      <c r="J156" s="4378"/>
      <c r="K156" s="4328">
        <f t="shared" si="46"/>
        <v>0</v>
      </c>
      <c r="L156" s="4329">
        <f t="shared" si="64"/>
        <v>0</v>
      </c>
      <c r="M156" s="4328">
        <f t="shared" si="47"/>
        <v>0</v>
      </c>
      <c r="N156" s="4351">
        <f>SUM(N157:N158)</f>
        <v>0</v>
      </c>
      <c r="O156" s="4331">
        <f t="shared" si="61"/>
        <v>0</v>
      </c>
      <c r="P156" s="4379"/>
      <c r="Q156" s="4351">
        <f>SUM(Q157:Q158)</f>
        <v>0</v>
      </c>
      <c r="R156" s="4339"/>
      <c r="S156" s="4339"/>
      <c r="T156" s="3371">
        <f t="shared" si="48"/>
        <v>0</v>
      </c>
      <c r="U156" s="3371">
        <f t="shared" si="49"/>
        <v>0</v>
      </c>
      <c r="V156" s="4351">
        <f>SUM(V157:V158)</f>
        <v>0</v>
      </c>
      <c r="W156" s="4334"/>
      <c r="X156" s="3371"/>
      <c r="Y156" s="3371"/>
      <c r="Z156" s="4351">
        <f>SUM(Z157:Z158)</f>
        <v>0</v>
      </c>
      <c r="AA156" s="3371"/>
      <c r="AB156" s="3371"/>
      <c r="AC156" s="3371"/>
      <c r="AD156" s="4351">
        <f>SUM(AD157:AD158)</f>
        <v>0</v>
      </c>
      <c r="AE156" s="3371"/>
      <c r="AF156" s="3371"/>
      <c r="AG156" s="3371"/>
      <c r="AH156" s="4351">
        <f>SUM(AH157:AH158)</f>
        <v>0</v>
      </c>
      <c r="AI156" s="3371"/>
      <c r="AJ156" s="3371"/>
      <c r="AK156" s="3371"/>
      <c r="AL156" s="4351">
        <f>SUM(AL157:AL158)</f>
        <v>0</v>
      </c>
      <c r="AM156" s="3371"/>
      <c r="AN156" s="3371"/>
      <c r="AO156" s="3371"/>
      <c r="AP156" s="4351">
        <f>SUM(AP157:AP158)</f>
        <v>0</v>
      </c>
      <c r="AQ156" s="3371"/>
      <c r="AR156" s="4351">
        <f>SUM(AR157:AR158)</f>
        <v>0</v>
      </c>
      <c r="AS156" s="3371"/>
      <c r="AT156" s="3371"/>
      <c r="AU156" s="4334"/>
      <c r="AV156" s="2590" t="s">
        <v>6231</v>
      </c>
      <c r="AW156" s="4877"/>
    </row>
    <row r="157" spans="1:49" s="2664" customFormat="1" ht="33">
      <c r="A157" s="4340" t="s">
        <v>3221</v>
      </c>
      <c r="B157" s="4340" t="s">
        <v>3045</v>
      </c>
      <c r="C157" s="4340" t="s">
        <v>3040</v>
      </c>
      <c r="D157" s="4340" t="s">
        <v>5327</v>
      </c>
      <c r="E157" s="4341"/>
      <c r="F157" s="4341"/>
      <c r="G157" s="4341"/>
      <c r="H157" s="4341"/>
      <c r="I157" s="4341"/>
      <c r="J157" s="4341"/>
      <c r="K157" s="4328">
        <f t="shared" si="46"/>
        <v>0</v>
      </c>
      <c r="L157" s="4329">
        <f t="shared" si="64"/>
        <v>0</v>
      </c>
      <c r="M157" s="4328">
        <f t="shared" si="47"/>
        <v>0</v>
      </c>
      <c r="N157" s="4342">
        <f t="shared" si="65"/>
        <v>0</v>
      </c>
      <c r="O157" s="4331" t="str">
        <f t="shared" si="61"/>
        <v xml:space="preserve">STATE: ; PDY: ; KKL: ; MHE: ; YNM: </v>
      </c>
      <c r="P157" s="4341"/>
      <c r="Q157" s="4343"/>
      <c r="R157" s="4344"/>
      <c r="S157" s="4344"/>
      <c r="T157" s="3371">
        <f t="shared" si="48"/>
        <v>0</v>
      </c>
      <c r="U157" s="3371">
        <f t="shared" si="49"/>
        <v>0</v>
      </c>
      <c r="V157" s="3371">
        <f t="shared" si="50"/>
        <v>0</v>
      </c>
      <c r="W157" s="4334" t="str">
        <f t="shared" si="51"/>
        <v xml:space="preserve">STATE: ; PDY: ; KKL: ; MHE: ; YNM: </v>
      </c>
      <c r="X157" s="3371"/>
      <c r="Y157" s="3371"/>
      <c r="Z157" s="3371">
        <f t="shared" si="52"/>
        <v>0</v>
      </c>
      <c r="AA157" s="3371"/>
      <c r="AB157" s="3371"/>
      <c r="AC157" s="3371"/>
      <c r="AD157" s="3371">
        <f t="shared" si="53"/>
        <v>0</v>
      </c>
      <c r="AE157" s="3371"/>
      <c r="AF157" s="3371"/>
      <c r="AG157" s="3371"/>
      <c r="AH157" s="3371">
        <f t="shared" si="54"/>
        <v>0</v>
      </c>
      <c r="AI157" s="3371"/>
      <c r="AJ157" s="3371"/>
      <c r="AK157" s="3371"/>
      <c r="AL157" s="3371">
        <f t="shared" si="55"/>
        <v>0</v>
      </c>
      <c r="AM157" s="3371"/>
      <c r="AN157" s="3371"/>
      <c r="AO157" s="3371"/>
      <c r="AP157" s="3371">
        <f t="shared" si="56"/>
        <v>0</v>
      </c>
      <c r="AQ157" s="3371"/>
      <c r="AR157" s="3371">
        <f t="shared" si="57"/>
        <v>0</v>
      </c>
      <c r="AS157" s="3371">
        <f t="shared" si="58"/>
        <v>0</v>
      </c>
      <c r="AT157" s="3371">
        <f t="shared" si="59"/>
        <v>0</v>
      </c>
      <c r="AU157" s="4334" t="str">
        <f t="shared" si="60"/>
        <v xml:space="preserve">STATE: ; PDY: ; KKL: ; MHE: ; YNM: </v>
      </c>
      <c r="AV157" s="2590" t="s">
        <v>6231</v>
      </c>
      <c r="AW157" s="2590"/>
    </row>
    <row r="158" spans="1:49" s="2664" customFormat="1" ht="33">
      <c r="A158" s="4340" t="s">
        <v>3222</v>
      </c>
      <c r="B158" s="4340" t="s">
        <v>3046</v>
      </c>
      <c r="C158" s="4340" t="s">
        <v>3042</v>
      </c>
      <c r="D158" s="4340" t="s">
        <v>5327</v>
      </c>
      <c r="E158" s="4341"/>
      <c r="F158" s="4341"/>
      <c r="G158" s="4341"/>
      <c r="H158" s="4341"/>
      <c r="I158" s="4341"/>
      <c r="J158" s="4341"/>
      <c r="K158" s="4328">
        <f t="shared" si="46"/>
        <v>0</v>
      </c>
      <c r="L158" s="4329">
        <f t="shared" si="64"/>
        <v>0</v>
      </c>
      <c r="M158" s="4328">
        <f t="shared" si="47"/>
        <v>0</v>
      </c>
      <c r="N158" s="4342">
        <f t="shared" si="65"/>
        <v>0</v>
      </c>
      <c r="O158" s="4331" t="str">
        <f t="shared" si="61"/>
        <v xml:space="preserve">STATE: ; PDY: ; KKL: ; MHE: ; YNM: </v>
      </c>
      <c r="P158" s="4341"/>
      <c r="Q158" s="4343"/>
      <c r="R158" s="4344"/>
      <c r="S158" s="4344"/>
      <c r="T158" s="3371">
        <f t="shared" si="48"/>
        <v>0</v>
      </c>
      <c r="U158" s="3371">
        <f t="shared" si="49"/>
        <v>0</v>
      </c>
      <c r="V158" s="3371">
        <f t="shared" si="50"/>
        <v>0</v>
      </c>
      <c r="W158" s="4334" t="str">
        <f t="shared" si="51"/>
        <v xml:space="preserve">STATE: ; PDY: ; KKL: ; MHE: ; YNM: </v>
      </c>
      <c r="X158" s="3371"/>
      <c r="Y158" s="3371"/>
      <c r="Z158" s="3371">
        <f t="shared" si="52"/>
        <v>0</v>
      </c>
      <c r="AA158" s="3371"/>
      <c r="AB158" s="3371"/>
      <c r="AC158" s="3371"/>
      <c r="AD158" s="3371">
        <f t="shared" si="53"/>
        <v>0</v>
      </c>
      <c r="AE158" s="3371"/>
      <c r="AF158" s="3371"/>
      <c r="AG158" s="3371"/>
      <c r="AH158" s="3371">
        <f t="shared" si="54"/>
        <v>0</v>
      </c>
      <c r="AI158" s="3371"/>
      <c r="AJ158" s="3371"/>
      <c r="AK158" s="3371"/>
      <c r="AL158" s="3371">
        <f t="shared" si="55"/>
        <v>0</v>
      </c>
      <c r="AM158" s="3371"/>
      <c r="AN158" s="3371"/>
      <c r="AO158" s="3371"/>
      <c r="AP158" s="3371">
        <f t="shared" si="56"/>
        <v>0</v>
      </c>
      <c r="AQ158" s="3371"/>
      <c r="AR158" s="3371">
        <f t="shared" si="57"/>
        <v>0</v>
      </c>
      <c r="AS158" s="3371">
        <f t="shared" si="58"/>
        <v>0</v>
      </c>
      <c r="AT158" s="3371">
        <f t="shared" si="59"/>
        <v>0</v>
      </c>
      <c r="AU158" s="4334" t="str">
        <f t="shared" si="60"/>
        <v xml:space="preserve">STATE: ; PDY: ; KKL: ; MHE: ; YNM: </v>
      </c>
      <c r="AV158" s="2590" t="s">
        <v>6231</v>
      </c>
      <c r="AW158" s="2590"/>
    </row>
    <row r="159" spans="1:49" s="2719" customFormat="1" ht="31.5">
      <c r="A159" s="4349" t="s">
        <v>3223</v>
      </c>
      <c r="B159" s="4377" t="s">
        <v>3047</v>
      </c>
      <c r="C159" s="4377" t="s">
        <v>3048</v>
      </c>
      <c r="D159" s="4377"/>
      <c r="E159" s="4378"/>
      <c r="F159" s="4378"/>
      <c r="G159" s="4378"/>
      <c r="H159" s="4378"/>
      <c r="I159" s="4378"/>
      <c r="J159" s="4378"/>
      <c r="K159" s="4328">
        <f t="shared" si="46"/>
        <v>0</v>
      </c>
      <c r="L159" s="4329">
        <f t="shared" si="64"/>
        <v>0</v>
      </c>
      <c r="M159" s="4328">
        <f t="shared" si="47"/>
        <v>0</v>
      </c>
      <c r="N159" s="4351">
        <f>SUM(N160:N161)</f>
        <v>0</v>
      </c>
      <c r="O159" s="4331">
        <f t="shared" si="61"/>
        <v>0</v>
      </c>
      <c r="P159" s="4379"/>
      <c r="Q159" s="4351">
        <f>SUM(Q160:Q161)</f>
        <v>0</v>
      </c>
      <c r="R159" s="4339"/>
      <c r="S159" s="4339"/>
      <c r="T159" s="3371">
        <f t="shared" si="48"/>
        <v>0</v>
      </c>
      <c r="U159" s="3371">
        <f t="shared" si="49"/>
        <v>0</v>
      </c>
      <c r="V159" s="4351">
        <f>SUM(V160:V161)</f>
        <v>0</v>
      </c>
      <c r="W159" s="4334"/>
      <c r="X159" s="3371"/>
      <c r="Y159" s="3371"/>
      <c r="Z159" s="4351">
        <f>SUM(Z160:Z161)</f>
        <v>0</v>
      </c>
      <c r="AA159" s="3371"/>
      <c r="AB159" s="3371"/>
      <c r="AC159" s="3371"/>
      <c r="AD159" s="4351">
        <f>SUM(AD160:AD161)</f>
        <v>0</v>
      </c>
      <c r="AE159" s="3371"/>
      <c r="AF159" s="3371"/>
      <c r="AG159" s="3371"/>
      <c r="AH159" s="4351">
        <f>SUM(AH160:AH161)</f>
        <v>0</v>
      </c>
      <c r="AI159" s="3371"/>
      <c r="AJ159" s="3371"/>
      <c r="AK159" s="3371"/>
      <c r="AL159" s="4351">
        <f>SUM(AL160:AL161)</f>
        <v>0</v>
      </c>
      <c r="AM159" s="3371"/>
      <c r="AN159" s="3371"/>
      <c r="AO159" s="3371"/>
      <c r="AP159" s="4351">
        <f>SUM(AP160:AP161)</f>
        <v>0</v>
      </c>
      <c r="AQ159" s="3371"/>
      <c r="AR159" s="4351">
        <f>SUM(AR160:AR161)</f>
        <v>0</v>
      </c>
      <c r="AS159" s="3371"/>
      <c r="AT159" s="3371"/>
      <c r="AU159" s="4334"/>
      <c r="AV159" s="2590" t="s">
        <v>6231</v>
      </c>
      <c r="AW159" s="4877"/>
    </row>
    <row r="160" spans="1:49" s="2664" customFormat="1" ht="33">
      <c r="A160" s="4340" t="s">
        <v>3224</v>
      </c>
      <c r="B160" s="4340" t="s">
        <v>3049</v>
      </c>
      <c r="C160" s="4340" t="s">
        <v>3040</v>
      </c>
      <c r="D160" s="4340" t="s">
        <v>5327</v>
      </c>
      <c r="E160" s="4341"/>
      <c r="F160" s="4341"/>
      <c r="G160" s="4341"/>
      <c r="H160" s="4341"/>
      <c r="I160" s="4341"/>
      <c r="J160" s="4341"/>
      <c r="K160" s="4328">
        <f t="shared" si="46"/>
        <v>0</v>
      </c>
      <c r="L160" s="4329">
        <f t="shared" si="64"/>
        <v>0</v>
      </c>
      <c r="M160" s="4328">
        <f t="shared" si="47"/>
        <v>0</v>
      </c>
      <c r="N160" s="4342">
        <f t="shared" si="65"/>
        <v>0</v>
      </c>
      <c r="O160" s="4331" t="str">
        <f t="shared" si="61"/>
        <v xml:space="preserve">STATE: ; PDY: ; KKL: ; MHE: ; YNM: </v>
      </c>
      <c r="P160" s="4341"/>
      <c r="Q160" s="4343"/>
      <c r="R160" s="4344"/>
      <c r="S160" s="4344"/>
      <c r="T160" s="3371">
        <f t="shared" si="48"/>
        <v>0</v>
      </c>
      <c r="U160" s="3371">
        <f t="shared" si="49"/>
        <v>0</v>
      </c>
      <c r="V160" s="3371">
        <f t="shared" si="50"/>
        <v>0</v>
      </c>
      <c r="W160" s="4334" t="str">
        <f t="shared" si="51"/>
        <v xml:space="preserve">STATE: ; PDY: ; KKL: ; MHE: ; YNM: </v>
      </c>
      <c r="X160" s="3371"/>
      <c r="Y160" s="3371"/>
      <c r="Z160" s="3371">
        <f t="shared" si="52"/>
        <v>0</v>
      </c>
      <c r="AA160" s="3371"/>
      <c r="AB160" s="3371"/>
      <c r="AC160" s="3371"/>
      <c r="AD160" s="3371">
        <f t="shared" si="53"/>
        <v>0</v>
      </c>
      <c r="AE160" s="3371"/>
      <c r="AF160" s="3371"/>
      <c r="AG160" s="3371"/>
      <c r="AH160" s="3371">
        <f t="shared" si="54"/>
        <v>0</v>
      </c>
      <c r="AI160" s="3371"/>
      <c r="AJ160" s="3371"/>
      <c r="AK160" s="3371"/>
      <c r="AL160" s="3371">
        <f t="shared" si="55"/>
        <v>0</v>
      </c>
      <c r="AM160" s="3371"/>
      <c r="AN160" s="3371"/>
      <c r="AO160" s="3371"/>
      <c r="AP160" s="3371">
        <f t="shared" si="56"/>
        <v>0</v>
      </c>
      <c r="AQ160" s="3371"/>
      <c r="AR160" s="3371">
        <f t="shared" si="57"/>
        <v>0</v>
      </c>
      <c r="AS160" s="3371">
        <f t="shared" si="58"/>
        <v>0</v>
      </c>
      <c r="AT160" s="3371">
        <f t="shared" si="59"/>
        <v>0</v>
      </c>
      <c r="AU160" s="4334" t="str">
        <f t="shared" si="60"/>
        <v xml:space="preserve">STATE: ; PDY: ; KKL: ; MHE: ; YNM: </v>
      </c>
      <c r="AV160" s="2590" t="s">
        <v>6231</v>
      </c>
      <c r="AW160" s="2590"/>
    </row>
    <row r="161" spans="1:49" s="2664" customFormat="1" ht="33">
      <c r="A161" s="4340" t="s">
        <v>3225</v>
      </c>
      <c r="B161" s="4340" t="s">
        <v>3049</v>
      </c>
      <c r="C161" s="4340" t="s">
        <v>3042</v>
      </c>
      <c r="D161" s="4340" t="s">
        <v>5327</v>
      </c>
      <c r="E161" s="4341"/>
      <c r="F161" s="4341"/>
      <c r="G161" s="4341"/>
      <c r="H161" s="4341"/>
      <c r="I161" s="4341"/>
      <c r="J161" s="4341"/>
      <c r="K161" s="4328">
        <f t="shared" si="46"/>
        <v>0</v>
      </c>
      <c r="L161" s="4329">
        <f t="shared" si="64"/>
        <v>0</v>
      </c>
      <c r="M161" s="4328">
        <f t="shared" si="47"/>
        <v>0</v>
      </c>
      <c r="N161" s="4342">
        <f t="shared" si="65"/>
        <v>0</v>
      </c>
      <c r="O161" s="4331" t="str">
        <f t="shared" si="61"/>
        <v xml:space="preserve">STATE: ; PDY: ; KKL: ; MHE: ; YNM: </v>
      </c>
      <c r="P161" s="4341"/>
      <c r="Q161" s="4343"/>
      <c r="R161" s="4344"/>
      <c r="S161" s="4344"/>
      <c r="T161" s="3371">
        <f t="shared" si="48"/>
        <v>0</v>
      </c>
      <c r="U161" s="3371">
        <f t="shared" si="49"/>
        <v>0</v>
      </c>
      <c r="V161" s="3371">
        <f t="shared" si="50"/>
        <v>0</v>
      </c>
      <c r="W161" s="4334" t="str">
        <f t="shared" si="51"/>
        <v xml:space="preserve">STATE: ; PDY: ; KKL: ; MHE: ; YNM: </v>
      </c>
      <c r="X161" s="3371"/>
      <c r="Y161" s="3371"/>
      <c r="Z161" s="3371">
        <f t="shared" si="52"/>
        <v>0</v>
      </c>
      <c r="AA161" s="3371"/>
      <c r="AB161" s="3371"/>
      <c r="AC161" s="3371"/>
      <c r="AD161" s="3371">
        <f t="shared" si="53"/>
        <v>0</v>
      </c>
      <c r="AE161" s="3371"/>
      <c r="AF161" s="3371"/>
      <c r="AG161" s="3371"/>
      <c r="AH161" s="3371">
        <f t="shared" si="54"/>
        <v>0</v>
      </c>
      <c r="AI161" s="3371"/>
      <c r="AJ161" s="3371"/>
      <c r="AK161" s="3371"/>
      <c r="AL161" s="3371">
        <f t="shared" si="55"/>
        <v>0</v>
      </c>
      <c r="AM161" s="3371"/>
      <c r="AN161" s="3371"/>
      <c r="AO161" s="3371"/>
      <c r="AP161" s="3371">
        <f t="shared" si="56"/>
        <v>0</v>
      </c>
      <c r="AQ161" s="3371"/>
      <c r="AR161" s="3371">
        <f t="shared" si="57"/>
        <v>0</v>
      </c>
      <c r="AS161" s="3371">
        <f t="shared" si="58"/>
        <v>0</v>
      </c>
      <c r="AT161" s="3371">
        <f t="shared" si="59"/>
        <v>0</v>
      </c>
      <c r="AU161" s="4334" t="str">
        <f t="shared" si="60"/>
        <v xml:space="preserve">STATE: ; PDY: ; KKL: ; MHE: ; YNM: </v>
      </c>
      <c r="AV161" s="2590" t="s">
        <v>6231</v>
      </c>
      <c r="AW161" s="2590"/>
    </row>
    <row r="162" spans="1:49" s="2664" customFormat="1" ht="31.5">
      <c r="A162" s="4370" t="s">
        <v>3226</v>
      </c>
      <c r="B162" s="4370"/>
      <c r="C162" s="4370" t="s">
        <v>671</v>
      </c>
      <c r="D162" s="4370"/>
      <c r="E162" s="4371"/>
      <c r="F162" s="4371"/>
      <c r="G162" s="4371"/>
      <c r="H162" s="4371"/>
      <c r="I162" s="4371"/>
      <c r="J162" s="4371"/>
      <c r="K162" s="4328">
        <f t="shared" si="46"/>
        <v>0</v>
      </c>
      <c r="L162" s="4370"/>
      <c r="M162" s="4328">
        <f t="shared" si="47"/>
        <v>0</v>
      </c>
      <c r="N162" s="4372">
        <f>N163</f>
        <v>0</v>
      </c>
      <c r="O162" s="4331">
        <f t="shared" si="61"/>
        <v>0</v>
      </c>
      <c r="P162" s="4371"/>
      <c r="Q162" s="4372">
        <f>Q163</f>
        <v>0</v>
      </c>
      <c r="R162" s="4344"/>
      <c r="S162" s="4344"/>
      <c r="T162" s="3371">
        <f t="shared" si="48"/>
        <v>0</v>
      </c>
      <c r="U162" s="3371">
        <f t="shared" si="49"/>
        <v>0</v>
      </c>
      <c r="V162" s="4372">
        <f>V163</f>
        <v>0</v>
      </c>
      <c r="W162" s="4334"/>
      <c r="X162" s="3371"/>
      <c r="Y162" s="3371"/>
      <c r="Z162" s="4372">
        <f>Z163</f>
        <v>0</v>
      </c>
      <c r="AA162" s="3371"/>
      <c r="AB162" s="3371"/>
      <c r="AC162" s="3371"/>
      <c r="AD162" s="4372">
        <f>AD163</f>
        <v>0</v>
      </c>
      <c r="AE162" s="3371"/>
      <c r="AF162" s="3371"/>
      <c r="AG162" s="3371"/>
      <c r="AH162" s="4372">
        <f>AH163</f>
        <v>0</v>
      </c>
      <c r="AI162" s="3371"/>
      <c r="AJ162" s="3371"/>
      <c r="AK162" s="3371"/>
      <c r="AL162" s="4372">
        <f>AL163</f>
        <v>0</v>
      </c>
      <c r="AM162" s="3371"/>
      <c r="AN162" s="3371"/>
      <c r="AO162" s="3371"/>
      <c r="AP162" s="4372">
        <f>AP163</f>
        <v>0</v>
      </c>
      <c r="AQ162" s="3371"/>
      <c r="AR162" s="4372">
        <f>AR163</f>
        <v>0</v>
      </c>
      <c r="AS162" s="3371"/>
      <c r="AT162" s="3371"/>
      <c r="AU162" s="4334"/>
      <c r="AV162" s="2590" t="s">
        <v>6231</v>
      </c>
      <c r="AW162" s="2590"/>
    </row>
    <row r="163" spans="1:49" s="2719" customFormat="1" ht="33">
      <c r="A163" s="4349" t="s">
        <v>3227</v>
      </c>
      <c r="B163" s="4377" t="s">
        <v>3050</v>
      </c>
      <c r="C163" s="4377" t="s">
        <v>3051</v>
      </c>
      <c r="D163" s="4377"/>
      <c r="E163" s="4378"/>
      <c r="F163" s="4378"/>
      <c r="G163" s="4378"/>
      <c r="H163" s="4378"/>
      <c r="I163" s="4378"/>
      <c r="J163" s="4378"/>
      <c r="K163" s="4328">
        <f t="shared" si="46"/>
        <v>0</v>
      </c>
      <c r="L163" s="4329">
        <f>K163/100000</f>
        <v>0</v>
      </c>
      <c r="M163" s="4328">
        <f t="shared" si="47"/>
        <v>0</v>
      </c>
      <c r="N163" s="4351">
        <f>SUM(N164:N165)</f>
        <v>0</v>
      </c>
      <c r="O163" s="4331">
        <f t="shared" si="61"/>
        <v>0</v>
      </c>
      <c r="P163" s="4379"/>
      <c r="Q163" s="4351">
        <f>SUM(Q164:Q165)</f>
        <v>0</v>
      </c>
      <c r="R163" s="4339"/>
      <c r="S163" s="4339"/>
      <c r="T163" s="3371">
        <f t="shared" si="48"/>
        <v>0</v>
      </c>
      <c r="U163" s="3371">
        <f t="shared" si="49"/>
        <v>0</v>
      </c>
      <c r="V163" s="4351">
        <f>SUM(V164:V165)</f>
        <v>0</v>
      </c>
      <c r="W163" s="4334"/>
      <c r="X163" s="3371"/>
      <c r="Y163" s="3371"/>
      <c r="Z163" s="4351">
        <f>SUM(Z164:Z165)</f>
        <v>0</v>
      </c>
      <c r="AA163" s="3371"/>
      <c r="AB163" s="3371"/>
      <c r="AC163" s="3371"/>
      <c r="AD163" s="4351">
        <f>SUM(AD164:AD165)</f>
        <v>0</v>
      </c>
      <c r="AE163" s="3371"/>
      <c r="AF163" s="3371"/>
      <c r="AG163" s="3371"/>
      <c r="AH163" s="4351">
        <f>SUM(AH164:AH165)</f>
        <v>0</v>
      </c>
      <c r="AI163" s="3371"/>
      <c r="AJ163" s="3371"/>
      <c r="AK163" s="3371"/>
      <c r="AL163" s="4351">
        <f>SUM(AL164:AL165)</f>
        <v>0</v>
      </c>
      <c r="AM163" s="3371"/>
      <c r="AN163" s="3371"/>
      <c r="AO163" s="3371"/>
      <c r="AP163" s="4351">
        <f>SUM(AP164:AP165)</f>
        <v>0</v>
      </c>
      <c r="AQ163" s="3371"/>
      <c r="AR163" s="4351">
        <f>SUM(AR164:AR165)</f>
        <v>0</v>
      </c>
      <c r="AS163" s="3371"/>
      <c r="AT163" s="3371"/>
      <c r="AU163" s="4334"/>
      <c r="AV163" s="2590" t="s">
        <v>6231</v>
      </c>
      <c r="AW163" s="4877"/>
    </row>
    <row r="164" spans="1:49" s="2664" customFormat="1" ht="33">
      <c r="A164" s="4340" t="s">
        <v>3228</v>
      </c>
      <c r="B164" s="4340" t="s">
        <v>3052</v>
      </c>
      <c r="C164" s="4340" t="s">
        <v>2975</v>
      </c>
      <c r="D164" s="4340" t="s">
        <v>5327</v>
      </c>
      <c r="E164" s="4341"/>
      <c r="F164" s="4341"/>
      <c r="G164" s="4341"/>
      <c r="H164" s="4341"/>
      <c r="I164" s="4341"/>
      <c r="J164" s="4341"/>
      <c r="K164" s="4328">
        <f t="shared" si="46"/>
        <v>0</v>
      </c>
      <c r="L164" s="4329">
        <f>K164/100000</f>
        <v>0</v>
      </c>
      <c r="M164" s="4328">
        <f t="shared" si="47"/>
        <v>0</v>
      </c>
      <c r="N164" s="4342">
        <f>L164*M164</f>
        <v>0</v>
      </c>
      <c r="O164" s="4331" t="str">
        <f t="shared" si="61"/>
        <v xml:space="preserve">STATE: ; PDY: ; KKL: ; MHE: ; YNM: </v>
      </c>
      <c r="P164" s="4341"/>
      <c r="Q164" s="4343"/>
      <c r="R164" s="4344"/>
      <c r="S164" s="4344"/>
      <c r="T164" s="3371">
        <f t="shared" si="48"/>
        <v>0</v>
      </c>
      <c r="U164" s="3371">
        <f t="shared" si="49"/>
        <v>0</v>
      </c>
      <c r="V164" s="3371">
        <f t="shared" si="50"/>
        <v>0</v>
      </c>
      <c r="W164" s="4334" t="str">
        <f t="shared" si="51"/>
        <v xml:space="preserve">STATE: ; PDY: ; KKL: ; MHE: ; YNM: </v>
      </c>
      <c r="X164" s="3371"/>
      <c r="Y164" s="3371"/>
      <c r="Z164" s="3371">
        <f t="shared" si="52"/>
        <v>0</v>
      </c>
      <c r="AA164" s="3371"/>
      <c r="AB164" s="3371"/>
      <c r="AC164" s="3371"/>
      <c r="AD164" s="3371">
        <f t="shared" si="53"/>
        <v>0</v>
      </c>
      <c r="AE164" s="3371"/>
      <c r="AF164" s="3371"/>
      <c r="AG164" s="3371"/>
      <c r="AH164" s="3371">
        <f t="shared" si="54"/>
        <v>0</v>
      </c>
      <c r="AI164" s="3371"/>
      <c r="AJ164" s="3371"/>
      <c r="AK164" s="3371"/>
      <c r="AL164" s="3371">
        <f t="shared" si="55"/>
        <v>0</v>
      </c>
      <c r="AM164" s="3371"/>
      <c r="AN164" s="3371"/>
      <c r="AO164" s="3371"/>
      <c r="AP164" s="3371">
        <f t="shared" si="56"/>
        <v>0</v>
      </c>
      <c r="AQ164" s="3371"/>
      <c r="AR164" s="3371">
        <f t="shared" si="57"/>
        <v>0</v>
      </c>
      <c r="AS164" s="3371">
        <f t="shared" si="58"/>
        <v>0</v>
      </c>
      <c r="AT164" s="3371">
        <f t="shared" si="59"/>
        <v>0</v>
      </c>
      <c r="AU164" s="4334" t="str">
        <f t="shared" si="60"/>
        <v xml:space="preserve">STATE: ; PDY: ; KKL: ; MHE: ; YNM: </v>
      </c>
      <c r="AV164" s="2590" t="s">
        <v>6231</v>
      </c>
      <c r="AW164" s="2590"/>
    </row>
    <row r="165" spans="1:49" s="2664" customFormat="1" ht="33">
      <c r="A165" s="4340" t="s">
        <v>3229</v>
      </c>
      <c r="B165" s="4340" t="s">
        <v>3020</v>
      </c>
      <c r="C165" s="4340" t="s">
        <v>2977</v>
      </c>
      <c r="D165" s="4340" t="s">
        <v>5327</v>
      </c>
      <c r="E165" s="4341"/>
      <c r="F165" s="4341"/>
      <c r="G165" s="4341"/>
      <c r="H165" s="4341"/>
      <c r="I165" s="4341"/>
      <c r="J165" s="4341"/>
      <c r="K165" s="4328">
        <f t="shared" si="46"/>
        <v>0</v>
      </c>
      <c r="L165" s="4329">
        <f>K165/100000</f>
        <v>0</v>
      </c>
      <c r="M165" s="4328">
        <f t="shared" si="47"/>
        <v>0</v>
      </c>
      <c r="N165" s="4342">
        <f>L165*M165</f>
        <v>0</v>
      </c>
      <c r="O165" s="4331" t="str">
        <f t="shared" si="61"/>
        <v xml:space="preserve">STATE: ; PDY: ; KKL: ; MHE: ; YNM: </v>
      </c>
      <c r="P165" s="4341"/>
      <c r="Q165" s="4343"/>
      <c r="R165" s="4344"/>
      <c r="S165" s="4344"/>
      <c r="T165" s="3371">
        <f t="shared" si="48"/>
        <v>0</v>
      </c>
      <c r="U165" s="3371">
        <f t="shared" si="49"/>
        <v>0</v>
      </c>
      <c r="V165" s="3371">
        <f t="shared" si="50"/>
        <v>0</v>
      </c>
      <c r="W165" s="4334" t="str">
        <f t="shared" si="51"/>
        <v xml:space="preserve">STATE: ; PDY: ; KKL: ; MHE: ; YNM: </v>
      </c>
      <c r="X165" s="3371"/>
      <c r="Y165" s="3371"/>
      <c r="Z165" s="3371">
        <f t="shared" si="52"/>
        <v>0</v>
      </c>
      <c r="AA165" s="3371"/>
      <c r="AB165" s="3371"/>
      <c r="AC165" s="3371"/>
      <c r="AD165" s="3371">
        <f t="shared" si="53"/>
        <v>0</v>
      </c>
      <c r="AE165" s="3371"/>
      <c r="AF165" s="3371"/>
      <c r="AG165" s="3371"/>
      <c r="AH165" s="3371">
        <f t="shared" si="54"/>
        <v>0</v>
      </c>
      <c r="AI165" s="3371"/>
      <c r="AJ165" s="3371"/>
      <c r="AK165" s="3371"/>
      <c r="AL165" s="3371">
        <f t="shared" si="55"/>
        <v>0</v>
      </c>
      <c r="AM165" s="3371"/>
      <c r="AN165" s="3371"/>
      <c r="AO165" s="3371"/>
      <c r="AP165" s="3371">
        <f t="shared" si="56"/>
        <v>0</v>
      </c>
      <c r="AQ165" s="3371"/>
      <c r="AR165" s="3371">
        <f t="shared" si="57"/>
        <v>0</v>
      </c>
      <c r="AS165" s="3371">
        <f t="shared" si="58"/>
        <v>0</v>
      </c>
      <c r="AT165" s="3371">
        <f t="shared" si="59"/>
        <v>0</v>
      </c>
      <c r="AU165" s="4334" t="str">
        <f t="shared" si="60"/>
        <v xml:space="preserve">STATE: ; PDY: ; KKL: ; MHE: ; YNM: </v>
      </c>
      <c r="AV165" s="2590" t="s">
        <v>6231</v>
      </c>
      <c r="AW165" s="2590"/>
    </row>
    <row r="166" spans="1:49" s="2664" customFormat="1" ht="31.5">
      <c r="A166" s="4370" t="s">
        <v>3230</v>
      </c>
      <c r="B166" s="4370"/>
      <c r="C166" s="4370" t="s">
        <v>2426</v>
      </c>
      <c r="D166" s="4370"/>
      <c r="E166" s="4371"/>
      <c r="F166" s="4371"/>
      <c r="G166" s="4371"/>
      <c r="H166" s="4371"/>
      <c r="I166" s="4371"/>
      <c r="J166" s="4371"/>
      <c r="K166" s="4328">
        <f t="shared" si="46"/>
        <v>129470.39999999999</v>
      </c>
      <c r="L166" s="4370"/>
      <c r="M166" s="4328">
        <f t="shared" si="47"/>
        <v>5</v>
      </c>
      <c r="N166" s="4372">
        <f>SUM(N167:N168)</f>
        <v>6.4735199999999988</v>
      </c>
      <c r="O166" s="4331">
        <f t="shared" si="61"/>
        <v>0</v>
      </c>
      <c r="P166" s="4371"/>
      <c r="Q166" s="4372">
        <f>SUM(Q167:Q168)</f>
        <v>0</v>
      </c>
      <c r="R166" s="4344"/>
      <c r="S166" s="4344"/>
      <c r="T166" s="3371">
        <f t="shared" si="48"/>
        <v>129470.39999999999</v>
      </c>
      <c r="U166" s="3371">
        <f t="shared" si="49"/>
        <v>5</v>
      </c>
      <c r="V166" s="3371">
        <f t="shared" si="50"/>
        <v>647352</v>
      </c>
      <c r="W166" s="4334"/>
      <c r="X166" s="4380"/>
      <c r="Y166" s="4380"/>
      <c r="Z166" s="4380"/>
      <c r="AA166" s="4380"/>
      <c r="AB166" s="4381">
        <f>AB167</f>
        <v>125892</v>
      </c>
      <c r="AC166" s="4381">
        <f>AC167</f>
        <v>2</v>
      </c>
      <c r="AD166" s="4381">
        <f>AD167</f>
        <v>251784</v>
      </c>
      <c r="AE166" s="4380"/>
      <c r="AF166" s="4381">
        <f>AF167</f>
        <v>108000</v>
      </c>
      <c r="AG166" s="4381">
        <f>AG167</f>
        <v>1</v>
      </c>
      <c r="AH166" s="4381">
        <f>AH167</f>
        <v>108000</v>
      </c>
      <c r="AI166" s="4380"/>
      <c r="AJ166" s="4381">
        <f>AJ167</f>
        <v>143784</v>
      </c>
      <c r="AK166" s="4381">
        <f>AK167</f>
        <v>1</v>
      </c>
      <c r="AL166" s="4381">
        <f>AL167</f>
        <v>143784</v>
      </c>
      <c r="AM166" s="4380"/>
      <c r="AN166" s="4381">
        <f>AN167</f>
        <v>143784</v>
      </c>
      <c r="AO166" s="4381">
        <f>AO167</f>
        <v>1</v>
      </c>
      <c r="AP166" s="4381">
        <f>AP167</f>
        <v>143784</v>
      </c>
      <c r="AQ166" s="4380"/>
      <c r="AR166" s="4380">
        <f>AR167</f>
        <v>647352</v>
      </c>
      <c r="AS166" s="4380">
        <f>AS167</f>
        <v>5</v>
      </c>
      <c r="AT166" s="4380">
        <f>AT167</f>
        <v>129470.39999999999</v>
      </c>
      <c r="AU166" s="4382"/>
      <c r="AV166" s="2590" t="s">
        <v>6231</v>
      </c>
      <c r="AW166" s="2590"/>
    </row>
    <row r="167" spans="1:49" s="2664" customFormat="1" ht="99">
      <c r="A167" s="4340" t="s">
        <v>3231</v>
      </c>
      <c r="B167" s="4340" t="s">
        <v>3053</v>
      </c>
      <c r="C167" s="4340" t="s">
        <v>3054</v>
      </c>
      <c r="D167" s="4340" t="s">
        <v>5327</v>
      </c>
      <c r="E167" s="4341"/>
      <c r="F167" s="4341"/>
      <c r="G167" s="4341"/>
      <c r="H167" s="4341"/>
      <c r="I167" s="4341"/>
      <c r="J167" s="4341"/>
      <c r="K167" s="4328">
        <f t="shared" si="46"/>
        <v>129470.39999999999</v>
      </c>
      <c r="L167" s="4329">
        <f>K167/100000</f>
        <v>1.2947039999999999</v>
      </c>
      <c r="M167" s="4328">
        <f t="shared" si="47"/>
        <v>5</v>
      </c>
      <c r="N167" s="4342">
        <f>L167*M167</f>
        <v>6.4735199999999988</v>
      </c>
      <c r="O167" s="4331" t="str">
        <f t="shared" si="61"/>
        <v xml:space="preserve">STATE: ; PDY: LDC - Rs. 11982 x 1 x 12 m, 9000 x 1 x 12 m ; KKL: LDC - Rs. 9000 x 1 x 12 m ; MHE: LDC - Rs. 11982 x 1 x 12 m ; YNM: LDC - Rs. 11982 x 1 x 12 m </v>
      </c>
      <c r="P167" s="4341"/>
      <c r="Q167" s="4343"/>
      <c r="R167" s="4344"/>
      <c r="S167" s="4344"/>
      <c r="T167" s="3371">
        <f t="shared" si="48"/>
        <v>129470.39999999999</v>
      </c>
      <c r="U167" s="3371">
        <f t="shared" si="49"/>
        <v>5</v>
      </c>
      <c r="V167" s="3371">
        <f t="shared" si="50"/>
        <v>647352</v>
      </c>
      <c r="W167" s="4334" t="str">
        <f t="shared" si="51"/>
        <v xml:space="preserve">STATE: ; PDY: LDC - Rs. 11982 x 1 x 12 m, 9000 x 1 x 12 m ; KKL: LDC - Rs. 9000 x 1 x 12 m ; MHE: LDC - Rs. 11982 x 1 x 12 m ; YNM: LDC - Rs. 11982 x 1 x 12 m </v>
      </c>
      <c r="X167" s="4343"/>
      <c r="Y167" s="4343"/>
      <c r="Z167" s="4343">
        <f>X167*Y167</f>
        <v>0</v>
      </c>
      <c r="AA167" s="4343"/>
      <c r="AB167" s="4373">
        <v>125892</v>
      </c>
      <c r="AC167" s="3109">
        <v>2</v>
      </c>
      <c r="AD167" s="3109">
        <f>AB167*AC167</f>
        <v>251784</v>
      </c>
      <c r="AE167" s="3109" t="s">
        <v>7829</v>
      </c>
      <c r="AF167" s="4373">
        <v>108000</v>
      </c>
      <c r="AG167" s="3109">
        <v>1</v>
      </c>
      <c r="AH167" s="3109">
        <f>AF167*AG167</f>
        <v>108000</v>
      </c>
      <c r="AI167" s="3109" t="s">
        <v>7834</v>
      </c>
      <c r="AJ167" s="4373">
        <v>143784</v>
      </c>
      <c r="AK167" s="3109">
        <v>1</v>
      </c>
      <c r="AL167" s="3109">
        <f>AJ167*AK167</f>
        <v>143784</v>
      </c>
      <c r="AM167" s="3109" t="s">
        <v>6877</v>
      </c>
      <c r="AN167" s="4373">
        <v>143784</v>
      </c>
      <c r="AO167" s="3109">
        <v>1</v>
      </c>
      <c r="AP167" s="3109">
        <f>AN167*AO167</f>
        <v>143784</v>
      </c>
      <c r="AQ167" s="3109" t="s">
        <v>6877</v>
      </c>
      <c r="AR167" s="3371">
        <f t="shared" si="57"/>
        <v>647352</v>
      </c>
      <c r="AS167" s="3371">
        <f t="shared" si="58"/>
        <v>5</v>
      </c>
      <c r="AT167" s="3371">
        <f t="shared" si="59"/>
        <v>129470.39999999999</v>
      </c>
      <c r="AU167" s="4334" t="str">
        <f t="shared" si="60"/>
        <v xml:space="preserve">STATE: ; PDY: LDC - Rs. 11982 x 1 x 12 m, 9000 x 1 x 12 m ; KKL: LDC - Rs. 9000 x 1 x 12 m ; MHE: LDC - Rs. 11982 x 1 x 12 m ; YNM: LDC - Rs. 11982 x 1 x 12 m </v>
      </c>
      <c r="AV167" s="2590" t="s">
        <v>6231</v>
      </c>
      <c r="AW167" s="5031" t="s">
        <v>7903</v>
      </c>
    </row>
    <row r="168" spans="1:49" s="2664" customFormat="1" ht="33">
      <c r="A168" s="4340" t="s">
        <v>3232</v>
      </c>
      <c r="B168" s="4340" t="s">
        <v>3055</v>
      </c>
      <c r="C168" s="4340" t="s">
        <v>3056</v>
      </c>
      <c r="D168" s="4340" t="s">
        <v>5327</v>
      </c>
      <c r="E168" s="4341"/>
      <c r="F168" s="4341"/>
      <c r="G168" s="4341"/>
      <c r="H168" s="4341"/>
      <c r="I168" s="4341"/>
      <c r="J168" s="4341"/>
      <c r="K168" s="4328">
        <f t="shared" si="46"/>
        <v>0</v>
      </c>
      <c r="L168" s="4329">
        <f>K168/100000</f>
        <v>0</v>
      </c>
      <c r="M168" s="4328">
        <f t="shared" si="47"/>
        <v>0</v>
      </c>
      <c r="N168" s="4342">
        <f>L168*M168</f>
        <v>0</v>
      </c>
      <c r="O168" s="4331" t="str">
        <f t="shared" si="61"/>
        <v xml:space="preserve">STATE: ; PDY: ; KKL: ; MHE: ; YNM: </v>
      </c>
      <c r="P168" s="4341"/>
      <c r="Q168" s="4343"/>
      <c r="R168" s="4344"/>
      <c r="S168" s="4344"/>
      <c r="T168" s="3371">
        <f t="shared" si="48"/>
        <v>0</v>
      </c>
      <c r="U168" s="3371">
        <f t="shared" si="49"/>
        <v>0</v>
      </c>
      <c r="V168" s="3371">
        <f t="shared" si="50"/>
        <v>0</v>
      </c>
      <c r="W168" s="4334" t="str">
        <f t="shared" si="51"/>
        <v xml:space="preserve">STATE: ; PDY: ; KKL: ; MHE: ; YNM: </v>
      </c>
      <c r="X168" s="3371"/>
      <c r="Y168" s="3371"/>
      <c r="Z168" s="3371">
        <f t="shared" si="52"/>
        <v>0</v>
      </c>
      <c r="AA168" s="3371"/>
      <c r="AB168" s="3371"/>
      <c r="AC168" s="3371"/>
      <c r="AD168" s="3371">
        <f t="shared" si="53"/>
        <v>0</v>
      </c>
      <c r="AE168" s="3371"/>
      <c r="AF168" s="3371"/>
      <c r="AG168" s="3371"/>
      <c r="AH168" s="3371">
        <f t="shared" si="54"/>
        <v>0</v>
      </c>
      <c r="AI168" s="3371"/>
      <c r="AJ168" s="3371"/>
      <c r="AK168" s="3371"/>
      <c r="AL168" s="3371">
        <f t="shared" si="55"/>
        <v>0</v>
      </c>
      <c r="AM168" s="3371"/>
      <c r="AN168" s="3371"/>
      <c r="AO168" s="3371"/>
      <c r="AP168" s="3371">
        <f t="shared" si="56"/>
        <v>0</v>
      </c>
      <c r="AQ168" s="3371"/>
      <c r="AR168" s="3371">
        <f t="shared" si="57"/>
        <v>0</v>
      </c>
      <c r="AS168" s="3371">
        <f t="shared" si="58"/>
        <v>0</v>
      </c>
      <c r="AT168" s="3371">
        <f t="shared" si="59"/>
        <v>0</v>
      </c>
      <c r="AU168" s="4334" t="str">
        <f t="shared" si="60"/>
        <v xml:space="preserve">STATE: ; PDY: ; KKL: ; MHE: ; YNM: </v>
      </c>
      <c r="AV168" s="2590" t="s">
        <v>6231</v>
      </c>
      <c r="AW168" s="2590"/>
    </row>
    <row r="169" spans="1:49" s="2664" customFormat="1" ht="165">
      <c r="A169" s="4358" t="s">
        <v>3233</v>
      </c>
      <c r="B169" s="4358"/>
      <c r="C169" s="4358" t="s">
        <v>714</v>
      </c>
      <c r="D169" s="4383" t="s">
        <v>5327</v>
      </c>
      <c r="E169" s="4359"/>
      <c r="F169" s="4359"/>
      <c r="G169" s="4359"/>
      <c r="H169" s="4359"/>
      <c r="I169" s="4359"/>
      <c r="J169" s="4359"/>
      <c r="K169" s="4328">
        <f t="shared" si="46"/>
        <v>7041.7472924033927</v>
      </c>
      <c r="L169" s="4360">
        <f>K169/100000</f>
        <v>7.0417472924033928E-2</v>
      </c>
      <c r="M169" s="4328">
        <f t="shared" si="47"/>
        <v>277</v>
      </c>
      <c r="N169" s="4360">
        <f>L169*M169</f>
        <v>19.505639999957399</v>
      </c>
      <c r="O169" s="4331" t="str">
        <f t="shared" si="61"/>
        <v xml:space="preserve">STATE: Staff welfare fund facility Level Staff; PDY: Pdy (62) - Rs. 831336/- LB (5) - Rs.37548/- ; KKL: Pdy (17) - Rs. 210864/- LB (5) - Rs.56712/- ; MHE: Pdy (14) - Rs. 155892/- LB (6) - Rs.46332/- ; YNM: Pdy (12) - Rs. 104160/- LB (9) - Rs.66720/- </v>
      </c>
      <c r="P169" s="4359"/>
      <c r="Q169" s="4384"/>
      <c r="R169" s="4344"/>
      <c r="S169" s="4344"/>
      <c r="T169" s="3371">
        <f t="shared" si="48"/>
        <v>7041.7472924033927</v>
      </c>
      <c r="U169" s="3371">
        <f t="shared" si="49"/>
        <v>277</v>
      </c>
      <c r="V169" s="4360">
        <f>T169*U169</f>
        <v>1950563.9999957399</v>
      </c>
      <c r="W169" s="4334" t="str">
        <f t="shared" si="51"/>
        <v xml:space="preserve">STATE: Staff welfare fund facility Level Staff; PDY: Pdy (62) - Rs. 831336/- LB (5) - Rs.37548/- ; KKL: Pdy (17) - Rs. 210864/- LB (5) - Rs.56712/- ; MHE: Pdy (14) - Rs. 155892/- LB (6) - Rs.46332/- ; YNM: Pdy (12) - Rs. 104160/- LB (9) - Rs.66720/- </v>
      </c>
      <c r="X169" s="4419">
        <v>3000</v>
      </c>
      <c r="Y169" s="4419">
        <v>147</v>
      </c>
      <c r="Z169" s="4419">
        <f t="shared" si="52"/>
        <v>441000</v>
      </c>
      <c r="AA169" s="4432" t="s">
        <v>7247</v>
      </c>
      <c r="AB169" s="4373">
        <v>12968.4179104</v>
      </c>
      <c r="AC169" s="3109">
        <v>67</v>
      </c>
      <c r="AD169" s="3109">
        <f>AB169*AC169</f>
        <v>868883.99999679998</v>
      </c>
      <c r="AE169" s="3109" t="s">
        <v>6864</v>
      </c>
      <c r="AF169" s="4373">
        <v>12162.545454499999</v>
      </c>
      <c r="AG169" s="3109">
        <v>22</v>
      </c>
      <c r="AH169" s="3109">
        <f>AF169*AG169</f>
        <v>267575.99999899999</v>
      </c>
      <c r="AI169" s="3109" t="s">
        <v>6868</v>
      </c>
      <c r="AJ169" s="4373">
        <v>10111.200000000001</v>
      </c>
      <c r="AK169" s="3109">
        <v>20</v>
      </c>
      <c r="AL169" s="3109">
        <f>AJ169*AK169</f>
        <v>202224</v>
      </c>
      <c r="AM169" s="3109" t="s">
        <v>6875</v>
      </c>
      <c r="AN169" s="4373">
        <v>8137.1428571400002</v>
      </c>
      <c r="AO169" s="3109">
        <v>21</v>
      </c>
      <c r="AP169" s="3109">
        <f>AN169*AO169</f>
        <v>170879.99999994002</v>
      </c>
      <c r="AQ169" s="3109" t="s">
        <v>6878</v>
      </c>
      <c r="AR169" s="3371">
        <f t="shared" si="57"/>
        <v>1950563.9999957399</v>
      </c>
      <c r="AS169" s="3371">
        <f t="shared" si="58"/>
        <v>277</v>
      </c>
      <c r="AT169" s="3371">
        <f t="shared" si="59"/>
        <v>7041.7472924033927</v>
      </c>
      <c r="AU169" s="4334" t="str">
        <f>"STATE: "&amp;AA169&amp;"; PDY: "&amp;AE169&amp;"; KKL: "&amp;AI169&amp;"; MHE: "&amp;AM169&amp;"; YNM: "&amp;AQ169</f>
        <v xml:space="preserve">STATE: Staff welfare fund facility Level Staff; PDY: Pdy (62) - Rs. 831336/- LB (5) - Rs.37548/- ; KKL: Pdy (17) - Rs. 210864/- LB (5) - Rs.56712/- ; MHE: Pdy (14) - Rs. 155892/- LB (6) - Rs.46332/- ; YNM: Pdy (12) - Rs. 104160/- LB (9) - Rs.66720/- </v>
      </c>
      <c r="AV169" s="2590" t="s">
        <v>6231</v>
      </c>
      <c r="AW169" s="5031" t="s">
        <v>8134</v>
      </c>
    </row>
    <row r="170" spans="1:49" s="2664" customFormat="1" ht="82.5">
      <c r="A170" s="4358" t="s">
        <v>3234</v>
      </c>
      <c r="B170" s="4358"/>
      <c r="C170" s="4358" t="s">
        <v>716</v>
      </c>
      <c r="D170" s="4383" t="s">
        <v>5327</v>
      </c>
      <c r="E170" s="4359"/>
      <c r="F170" s="4359"/>
      <c r="G170" s="4359"/>
      <c r="H170" s="4359"/>
      <c r="I170" s="4359"/>
      <c r="J170" s="4359"/>
      <c r="K170" s="4328">
        <f t="shared" si="46"/>
        <v>19933.282442715266</v>
      </c>
      <c r="L170" s="4360">
        <f>K170/100000</f>
        <v>0.19933282442715267</v>
      </c>
      <c r="M170" s="4328">
        <f t="shared" si="47"/>
        <v>131</v>
      </c>
      <c r="N170" s="4360">
        <f>L170*M170</f>
        <v>26.112599999956998</v>
      </c>
      <c r="O170" s="4331" t="str">
        <f t="shared" si="61"/>
        <v xml:space="preserve">STATE: ; PDY: Pdy (76) - Rs. 1532112/- ; KKL: Pdy (27) - Rs. 503388/- ; MHE: Pdy (27) - Rs. 310236/- ; YNM: Pdy (13) - Rs. 265524/- </v>
      </c>
      <c r="P170" s="4359"/>
      <c r="Q170" s="4384"/>
      <c r="R170" s="4344"/>
      <c r="S170" s="4344"/>
      <c r="T170" s="3371">
        <f t="shared" si="48"/>
        <v>19933.282442715266</v>
      </c>
      <c r="U170" s="3371">
        <f t="shared" si="49"/>
        <v>131</v>
      </c>
      <c r="V170" s="3371">
        <f t="shared" si="50"/>
        <v>2611259.9999957001</v>
      </c>
      <c r="W170" s="4334" t="str">
        <f t="shared" si="51"/>
        <v xml:space="preserve">STATE: ; PDY: Pdy (76) - Rs. 1532112/- ; KKL: Pdy (27) - Rs. 503388/- ; MHE: Pdy (27) - Rs. 310236/- ; YNM: Pdy (13) - Rs. 265524/- </v>
      </c>
      <c r="X170" s="4384"/>
      <c r="Y170" s="4384"/>
      <c r="Z170" s="4384">
        <f t="shared" si="52"/>
        <v>0</v>
      </c>
      <c r="AA170" s="4384"/>
      <c r="AB170" s="4373">
        <v>20159.368420999999</v>
      </c>
      <c r="AC170" s="3109">
        <v>76</v>
      </c>
      <c r="AD170" s="3109">
        <f>AB170*AC170</f>
        <v>1532111.999996</v>
      </c>
      <c r="AE170" s="3109" t="s">
        <v>7830</v>
      </c>
      <c r="AF170" s="4373">
        <v>18644</v>
      </c>
      <c r="AG170" s="3109">
        <v>27</v>
      </c>
      <c r="AH170" s="3109">
        <f>AF170*AG170</f>
        <v>503388</v>
      </c>
      <c r="AI170" s="3109" t="s">
        <v>7835</v>
      </c>
      <c r="AJ170" s="4373">
        <v>20682.400000000001</v>
      </c>
      <c r="AK170" s="3109">
        <v>15</v>
      </c>
      <c r="AL170" s="3109">
        <f>AJ170*AK170</f>
        <v>310236</v>
      </c>
      <c r="AM170" s="3109" t="s">
        <v>7838</v>
      </c>
      <c r="AN170" s="4373">
        <v>20424.923076899999</v>
      </c>
      <c r="AO170" s="3109">
        <v>13</v>
      </c>
      <c r="AP170" s="3109">
        <f>AN170*AO170</f>
        <v>265523.9999997</v>
      </c>
      <c r="AQ170" s="3109" t="s">
        <v>7841</v>
      </c>
      <c r="AR170" s="3371">
        <f t="shared" si="57"/>
        <v>2611259.9999957001</v>
      </c>
      <c r="AS170" s="3371">
        <f t="shared" si="58"/>
        <v>131</v>
      </c>
      <c r="AT170" s="3371">
        <f t="shared" si="59"/>
        <v>19933.282442715266</v>
      </c>
      <c r="AU170" s="4334" t="str">
        <f t="shared" si="60"/>
        <v xml:space="preserve">STATE: ; PDY: Pdy (76) - Rs. 1532112/- ; KKL: Pdy (27) - Rs. 503388/- ; MHE: Pdy (27) - Rs. 310236/- ; YNM: Pdy (13) - Rs. 265524/- </v>
      </c>
      <c r="AV170" s="2590" t="s">
        <v>6231</v>
      </c>
      <c r="AW170" s="5031" t="s">
        <v>7903</v>
      </c>
    </row>
    <row r="171" spans="1:49" s="2664" customFormat="1" ht="31.5" customHeight="1">
      <c r="A171" s="4358" t="s">
        <v>3235</v>
      </c>
      <c r="B171" s="4358"/>
      <c r="C171" s="4358" t="s">
        <v>3057</v>
      </c>
      <c r="D171" s="4358"/>
      <c r="E171" s="4359"/>
      <c r="F171" s="4359"/>
      <c r="G171" s="4359"/>
      <c r="H171" s="4359"/>
      <c r="I171" s="4359"/>
      <c r="J171" s="4359"/>
      <c r="K171" s="4328"/>
      <c r="L171" s="4360"/>
      <c r="M171" s="4328"/>
      <c r="N171" s="4360">
        <f>SUM(N172:N173)</f>
        <v>105</v>
      </c>
      <c r="O171" s="4331">
        <f t="shared" si="61"/>
        <v>0</v>
      </c>
      <c r="P171" s="4359"/>
      <c r="Q171" s="4360">
        <f>SUM(Q172:Q173)</f>
        <v>0</v>
      </c>
      <c r="R171" s="4344"/>
      <c r="S171" s="4344"/>
      <c r="T171" s="3371">
        <f t="shared" si="48"/>
        <v>500000</v>
      </c>
      <c r="U171" s="3371">
        <f t="shared" si="49"/>
        <v>21</v>
      </c>
      <c r="V171" s="4360">
        <f>SUM(V172:V173)</f>
        <v>10500000</v>
      </c>
      <c r="W171" s="4334"/>
      <c r="X171" s="4385"/>
      <c r="Y171" s="4385"/>
      <c r="Z171" s="4385">
        <f>X171*Y171</f>
        <v>0</v>
      </c>
      <c r="AA171" s="4385"/>
      <c r="AB171" s="3109">
        <f>AB172</f>
        <v>500000</v>
      </c>
      <c r="AC171" s="3109">
        <f t="shared" ref="AC171" si="66">AC172</f>
        <v>15</v>
      </c>
      <c r="AD171" s="3109">
        <f>AD172</f>
        <v>7500000</v>
      </c>
      <c r="AE171" s="3109"/>
      <c r="AF171" s="3109">
        <f>AF172</f>
        <v>500000</v>
      </c>
      <c r="AG171" s="3109">
        <f t="shared" ref="AG171" si="67">AG172</f>
        <v>3</v>
      </c>
      <c r="AH171" s="3109">
        <f>AH172</f>
        <v>1500000</v>
      </c>
      <c r="AI171" s="3109"/>
      <c r="AJ171" s="3109">
        <f>AJ172</f>
        <v>500000</v>
      </c>
      <c r="AK171" s="3109">
        <f t="shared" ref="AK171" si="68">AK172</f>
        <v>2</v>
      </c>
      <c r="AL171" s="3109">
        <f>AL172</f>
        <v>1000000</v>
      </c>
      <c r="AM171" s="3109"/>
      <c r="AN171" s="3109">
        <f>AN172</f>
        <v>500000</v>
      </c>
      <c r="AO171" s="3109">
        <f t="shared" ref="AO171" si="69">AO172</f>
        <v>1</v>
      </c>
      <c r="AP171" s="3109">
        <f>AP172</f>
        <v>500000</v>
      </c>
      <c r="AQ171" s="3109"/>
      <c r="AR171" s="4360">
        <f>SUM(AR172:AR173)</f>
        <v>10500000</v>
      </c>
      <c r="AS171" s="3371">
        <f t="shared" si="58"/>
        <v>21</v>
      </c>
      <c r="AT171" s="3371"/>
      <c r="AU171" s="4334"/>
      <c r="AV171" s="2590"/>
      <c r="AW171" s="2590"/>
    </row>
    <row r="172" spans="1:49" s="2664" customFormat="1" ht="148.5">
      <c r="A172" s="4326" t="s">
        <v>3236</v>
      </c>
      <c r="B172" s="4386"/>
      <c r="C172" s="4387" t="s">
        <v>5300</v>
      </c>
      <c r="D172" s="4387" t="s">
        <v>5324</v>
      </c>
      <c r="E172" s="4388"/>
      <c r="F172" s="4388"/>
      <c r="G172" s="4388"/>
      <c r="H172" s="4388"/>
      <c r="I172" s="4388"/>
      <c r="J172" s="4388"/>
      <c r="K172" s="4328">
        <f t="shared" si="46"/>
        <v>500000</v>
      </c>
      <c r="L172" s="4329">
        <f>K172/100000</f>
        <v>5</v>
      </c>
      <c r="M172" s="4328">
        <f t="shared" si="47"/>
        <v>21</v>
      </c>
      <c r="N172" s="4342">
        <f>L172*M172</f>
        <v>105</v>
      </c>
      <c r="O172" s="4331" t="str">
        <f t="shared" si="61"/>
        <v>STATE: ; PDY: Ongoing activity- PDY- Rs.500000*15UPHC= Rs.75,00,000; KKL: KKL- Rs.500000*3UPHC= Rs.15,00,000; MHE: MHE- Rs.500000*2UPHC= Rs.10,00,000; YNM: YNM- Rs.500000*1UPHC= Rs.5,00,000</v>
      </c>
      <c r="P172" s="4341"/>
      <c r="Q172" s="4343"/>
      <c r="R172" s="4344"/>
      <c r="S172" s="4344"/>
      <c r="T172" s="3371">
        <f t="shared" si="48"/>
        <v>500000</v>
      </c>
      <c r="U172" s="3371">
        <f t="shared" si="49"/>
        <v>21</v>
      </c>
      <c r="V172" s="3371">
        <f t="shared" si="50"/>
        <v>10500000</v>
      </c>
      <c r="W172" s="4334" t="str">
        <f t="shared" si="51"/>
        <v>STATE: ; PDY: Ongoing activity- PDY- Rs.500000*15UPHC= Rs.75,00,000; KKL: KKL- Rs.500000*3UPHC= Rs.15,00,000; MHE: MHE- Rs.500000*2UPHC= Rs.10,00,000; YNM: YNM- Rs.500000*1UPHC= Rs.5,00,000</v>
      </c>
      <c r="X172" s="4385"/>
      <c r="Y172" s="4385"/>
      <c r="Z172" s="4385">
        <f t="shared" si="52"/>
        <v>0</v>
      </c>
      <c r="AA172" s="4385"/>
      <c r="AB172" s="4389">
        <v>500000</v>
      </c>
      <c r="AC172" s="4389">
        <v>15</v>
      </c>
      <c r="AD172" s="3109">
        <f t="shared" si="53"/>
        <v>7500000</v>
      </c>
      <c r="AE172" s="4389" t="s">
        <v>7208</v>
      </c>
      <c r="AF172" s="4389">
        <v>500000</v>
      </c>
      <c r="AG172" s="4390">
        <v>3</v>
      </c>
      <c r="AH172" s="3109">
        <f t="shared" si="54"/>
        <v>1500000</v>
      </c>
      <c r="AI172" s="4389" t="s">
        <v>7209</v>
      </c>
      <c r="AJ172" s="4389">
        <v>500000</v>
      </c>
      <c r="AK172" s="4390">
        <v>2</v>
      </c>
      <c r="AL172" s="3109">
        <f t="shared" si="55"/>
        <v>1000000</v>
      </c>
      <c r="AM172" s="4389" t="s">
        <v>7210</v>
      </c>
      <c r="AN172" s="4389">
        <v>500000</v>
      </c>
      <c r="AO172" s="3109">
        <v>1</v>
      </c>
      <c r="AP172" s="3109">
        <f t="shared" si="56"/>
        <v>500000</v>
      </c>
      <c r="AQ172" s="4389" t="s">
        <v>7211</v>
      </c>
      <c r="AR172" s="3371">
        <f t="shared" si="57"/>
        <v>10500000</v>
      </c>
      <c r="AS172" s="3371">
        <f t="shared" si="58"/>
        <v>21</v>
      </c>
      <c r="AT172" s="3371">
        <f t="shared" si="59"/>
        <v>500000</v>
      </c>
      <c r="AU172" s="4334" t="str">
        <f t="shared" si="60"/>
        <v>STATE: ; PDY: Ongoing activity- PDY- Rs.500000*15UPHC= Rs.75,00,000; KKL: KKL- Rs.500000*3UPHC= Rs.15,00,000; MHE: MHE- Rs.500000*2UPHC= Rs.10,00,000; YNM: YNM- Rs.500000*1UPHC= Rs.5,00,000</v>
      </c>
      <c r="AV172" s="2590" t="s">
        <v>7660</v>
      </c>
      <c r="AW172" s="5031" t="s">
        <v>8133</v>
      </c>
    </row>
    <row r="173" spans="1:49" s="2664" customFormat="1" ht="33">
      <c r="A173" s="4340" t="s">
        <v>3920</v>
      </c>
      <c r="B173" s="4386"/>
      <c r="C173" s="4387" t="s">
        <v>605</v>
      </c>
      <c r="D173" s="4387" t="s">
        <v>3286</v>
      </c>
      <c r="E173" s="4388"/>
      <c r="F173" s="4388"/>
      <c r="G173" s="4388"/>
      <c r="H173" s="4388"/>
      <c r="I173" s="4388"/>
      <c r="J173" s="4388"/>
      <c r="K173" s="4328">
        <f t="shared" si="46"/>
        <v>0</v>
      </c>
      <c r="L173" s="4329">
        <f>K173/100000</f>
        <v>0</v>
      </c>
      <c r="M173" s="4328">
        <f t="shared" si="47"/>
        <v>0</v>
      </c>
      <c r="N173" s="4342">
        <f>L173*M173</f>
        <v>0</v>
      </c>
      <c r="O173" s="4331" t="str">
        <f t="shared" si="61"/>
        <v xml:space="preserve">STATE: ; PDY: ; KKL: ; MHE: ; YNM: </v>
      </c>
      <c r="P173" s="4341"/>
      <c r="Q173" s="4343"/>
      <c r="R173" s="4344"/>
      <c r="S173" s="4344"/>
      <c r="T173" s="3371">
        <f t="shared" si="48"/>
        <v>0</v>
      </c>
      <c r="U173" s="3371">
        <f t="shared" si="49"/>
        <v>0</v>
      </c>
      <c r="V173" s="3371">
        <f t="shared" si="50"/>
        <v>0</v>
      </c>
      <c r="W173" s="4334" t="str">
        <f t="shared" si="51"/>
        <v xml:space="preserve">STATE: ; PDY: ; KKL: ; MHE: ; YNM: </v>
      </c>
      <c r="X173" s="3371"/>
      <c r="Y173" s="3371"/>
      <c r="Z173" s="3371">
        <f t="shared" si="52"/>
        <v>0</v>
      </c>
      <c r="AA173" s="3371"/>
      <c r="AB173" s="3371"/>
      <c r="AC173" s="3371"/>
      <c r="AD173" s="3371">
        <f t="shared" si="53"/>
        <v>0</v>
      </c>
      <c r="AE173" s="3371"/>
      <c r="AF173" s="3371"/>
      <c r="AG173" s="3371"/>
      <c r="AH173" s="3371">
        <f t="shared" si="54"/>
        <v>0</v>
      </c>
      <c r="AI173" s="3371"/>
      <c r="AJ173" s="3371"/>
      <c r="AK173" s="3371"/>
      <c r="AL173" s="3371">
        <f t="shared" si="55"/>
        <v>0</v>
      </c>
      <c r="AM173" s="3371"/>
      <c r="AN173" s="3371"/>
      <c r="AO173" s="3371"/>
      <c r="AP173" s="3371">
        <f t="shared" si="56"/>
        <v>0</v>
      </c>
      <c r="AQ173" s="3371"/>
      <c r="AR173" s="3371">
        <f t="shared" si="57"/>
        <v>0</v>
      </c>
      <c r="AS173" s="3371">
        <f t="shared" si="58"/>
        <v>0</v>
      </c>
      <c r="AT173" s="3371">
        <f t="shared" si="59"/>
        <v>0</v>
      </c>
      <c r="AU173" s="4334" t="str">
        <f t="shared" si="60"/>
        <v xml:space="preserve">STATE: ; PDY: ; KKL: ; MHE: ; YNM: </v>
      </c>
      <c r="AV173" s="2590"/>
      <c r="AW173" s="2590"/>
    </row>
    <row r="174" spans="1:49" s="2664" customFormat="1" ht="16.5">
      <c r="A174" s="4367" t="s">
        <v>3237</v>
      </c>
      <c r="B174" s="4367"/>
      <c r="C174" s="4367" t="s">
        <v>52</v>
      </c>
      <c r="D174" s="4367"/>
      <c r="E174" s="4368"/>
      <c r="F174" s="4368"/>
      <c r="G174" s="4368"/>
      <c r="H174" s="4368"/>
      <c r="I174" s="4368"/>
      <c r="J174" s="4368"/>
      <c r="K174" s="4328">
        <f t="shared" si="46"/>
        <v>0</v>
      </c>
      <c r="L174" s="4367"/>
      <c r="M174" s="4328">
        <f t="shared" si="47"/>
        <v>0</v>
      </c>
      <c r="N174" s="4369">
        <f>N175+N178</f>
        <v>26.25</v>
      </c>
      <c r="O174" s="4331">
        <f t="shared" si="61"/>
        <v>0</v>
      </c>
      <c r="P174" s="4368"/>
      <c r="Q174" s="4369">
        <f>Q175+Q178</f>
        <v>0</v>
      </c>
      <c r="R174" s="4344"/>
      <c r="S174" s="4344"/>
      <c r="T174" s="3371">
        <f t="shared" si="48"/>
        <v>0</v>
      </c>
      <c r="U174" s="3371">
        <f t="shared" si="49"/>
        <v>0</v>
      </c>
      <c r="V174" s="4369">
        <f>V175+V178</f>
        <v>2625000</v>
      </c>
      <c r="W174" s="4334"/>
      <c r="X174" s="3371"/>
      <c r="Y174" s="3371"/>
      <c r="Z174" s="4369">
        <f>Z175+Z178</f>
        <v>0</v>
      </c>
      <c r="AA174" s="3371"/>
      <c r="AB174" s="3371"/>
      <c r="AC174" s="3371"/>
      <c r="AD174" s="4369">
        <f>AD175+AD178</f>
        <v>1875000</v>
      </c>
      <c r="AE174" s="3371"/>
      <c r="AF174" s="3371"/>
      <c r="AG174" s="3371"/>
      <c r="AH174" s="4369">
        <f>AH175+AH178</f>
        <v>375000</v>
      </c>
      <c r="AI174" s="3371"/>
      <c r="AJ174" s="3371"/>
      <c r="AK174" s="3371"/>
      <c r="AL174" s="4369">
        <f>AL175+AL178</f>
        <v>250000</v>
      </c>
      <c r="AM174" s="3371"/>
      <c r="AN174" s="3371"/>
      <c r="AO174" s="3371"/>
      <c r="AP174" s="4369">
        <f>AP175+AP178</f>
        <v>125000</v>
      </c>
      <c r="AQ174" s="3371"/>
      <c r="AR174" s="4369">
        <f>AR175+AR178</f>
        <v>2625000</v>
      </c>
      <c r="AS174" s="3371"/>
      <c r="AT174" s="3371"/>
      <c r="AU174" s="4334"/>
      <c r="AV174" s="2590"/>
      <c r="AW174" s="2590"/>
    </row>
    <row r="175" spans="1:49" s="2664" customFormat="1" ht="33">
      <c r="A175" s="4358" t="s">
        <v>3238</v>
      </c>
      <c r="B175" s="4358"/>
      <c r="C175" s="4358" t="s">
        <v>22</v>
      </c>
      <c r="D175" s="4358"/>
      <c r="E175" s="4359"/>
      <c r="F175" s="4359"/>
      <c r="G175" s="4359"/>
      <c r="H175" s="4359"/>
      <c r="I175" s="4359"/>
      <c r="J175" s="4359"/>
      <c r="K175" s="4328">
        <f t="shared" si="46"/>
        <v>0</v>
      </c>
      <c r="L175" s="4358"/>
      <c r="M175" s="4328">
        <f t="shared" si="47"/>
        <v>0</v>
      </c>
      <c r="N175" s="4360">
        <f>SUM(N176:N177)</f>
        <v>0</v>
      </c>
      <c r="O175" s="4331">
        <f t="shared" si="61"/>
        <v>0</v>
      </c>
      <c r="P175" s="4359"/>
      <c r="Q175" s="4360">
        <f>SUM(Q176:Q177)</f>
        <v>0</v>
      </c>
      <c r="R175" s="4344"/>
      <c r="S175" s="4344"/>
      <c r="T175" s="3371">
        <f t="shared" si="48"/>
        <v>0</v>
      </c>
      <c r="U175" s="3371">
        <f t="shared" si="49"/>
        <v>0</v>
      </c>
      <c r="V175" s="4360">
        <f>SUM(V176:V177)</f>
        <v>0</v>
      </c>
      <c r="W175" s="4334"/>
      <c r="X175" s="3371"/>
      <c r="Y175" s="3371"/>
      <c r="Z175" s="4360">
        <f>SUM(Z176:Z177)</f>
        <v>0</v>
      </c>
      <c r="AA175" s="3371"/>
      <c r="AB175" s="3371"/>
      <c r="AC175" s="3371"/>
      <c r="AD175" s="4360">
        <f>SUM(AD176:AD177)</f>
        <v>0</v>
      </c>
      <c r="AE175" s="3371"/>
      <c r="AF175" s="3371"/>
      <c r="AG175" s="3371"/>
      <c r="AH175" s="4360">
        <f>SUM(AH176:AH177)</f>
        <v>0</v>
      </c>
      <c r="AI175" s="3371"/>
      <c r="AJ175" s="3371"/>
      <c r="AK175" s="3371"/>
      <c r="AL175" s="4360">
        <f>SUM(AL176:AL177)</f>
        <v>0</v>
      </c>
      <c r="AM175" s="3371"/>
      <c r="AN175" s="3371"/>
      <c r="AO175" s="3371"/>
      <c r="AP175" s="4360">
        <f>SUM(AP176:AP177)</f>
        <v>0</v>
      </c>
      <c r="AQ175" s="3371"/>
      <c r="AR175" s="4360">
        <f>SUM(AR176:AR177)</f>
        <v>0</v>
      </c>
      <c r="AS175" s="3371"/>
      <c r="AT175" s="3371"/>
      <c r="AU175" s="4334"/>
      <c r="AV175" s="2590"/>
      <c r="AW175" s="2590"/>
    </row>
    <row r="176" spans="1:49" s="2664" customFormat="1" ht="33">
      <c r="A176" s="4340" t="s">
        <v>3239</v>
      </c>
      <c r="B176" s="4386" t="s">
        <v>3058</v>
      </c>
      <c r="C176" s="4391" t="s">
        <v>3059</v>
      </c>
      <c r="D176" s="4391" t="s">
        <v>5323</v>
      </c>
      <c r="E176" s="4388"/>
      <c r="F176" s="4388"/>
      <c r="G176" s="4388"/>
      <c r="H176" s="4388"/>
      <c r="I176" s="4388"/>
      <c r="J176" s="4388"/>
      <c r="K176" s="4328">
        <f t="shared" si="46"/>
        <v>0</v>
      </c>
      <c r="L176" s="4329">
        <f>K176/100000</f>
        <v>0</v>
      </c>
      <c r="M176" s="4328">
        <f t="shared" si="47"/>
        <v>0</v>
      </c>
      <c r="N176" s="4342">
        <f>L176*M176</f>
        <v>0</v>
      </c>
      <c r="O176" s="4331" t="str">
        <f t="shared" si="61"/>
        <v xml:space="preserve">STATE: ; PDY: ; KKL: ; MHE: ; YNM: </v>
      </c>
      <c r="P176" s="4341"/>
      <c r="Q176" s="4343"/>
      <c r="R176" s="4344"/>
      <c r="S176" s="4344"/>
      <c r="T176" s="3371">
        <f t="shared" si="48"/>
        <v>0</v>
      </c>
      <c r="U176" s="3371">
        <f t="shared" si="49"/>
        <v>0</v>
      </c>
      <c r="V176" s="3371">
        <f t="shared" si="50"/>
        <v>0</v>
      </c>
      <c r="W176" s="4334" t="str">
        <f t="shared" si="51"/>
        <v xml:space="preserve">STATE: ; PDY: ; KKL: ; MHE: ; YNM: </v>
      </c>
      <c r="X176" s="3371"/>
      <c r="Y176" s="3371"/>
      <c r="Z176" s="3371">
        <f t="shared" si="52"/>
        <v>0</v>
      </c>
      <c r="AA176" s="3371"/>
      <c r="AB176" s="3371"/>
      <c r="AC176" s="3371"/>
      <c r="AD176" s="3371">
        <f t="shared" si="53"/>
        <v>0</v>
      </c>
      <c r="AE176" s="3371"/>
      <c r="AF176" s="3371"/>
      <c r="AG176" s="3371"/>
      <c r="AH176" s="3371">
        <f t="shared" si="54"/>
        <v>0</v>
      </c>
      <c r="AI176" s="3371"/>
      <c r="AJ176" s="3371"/>
      <c r="AK176" s="3371"/>
      <c r="AL176" s="3371">
        <f t="shared" si="55"/>
        <v>0</v>
      </c>
      <c r="AM176" s="3371"/>
      <c r="AN176" s="3371"/>
      <c r="AO176" s="3371"/>
      <c r="AP176" s="3371">
        <f t="shared" si="56"/>
        <v>0</v>
      </c>
      <c r="AQ176" s="3371"/>
      <c r="AR176" s="3371">
        <f t="shared" si="57"/>
        <v>0</v>
      </c>
      <c r="AS176" s="3371">
        <f t="shared" si="58"/>
        <v>0</v>
      </c>
      <c r="AT176" s="3371">
        <f t="shared" si="59"/>
        <v>0</v>
      </c>
      <c r="AU176" s="4334" t="str">
        <f t="shared" si="60"/>
        <v xml:space="preserve">STATE: ; PDY: ; KKL: ; MHE: ; YNM: </v>
      </c>
      <c r="AV176" s="2590" t="s">
        <v>6166</v>
      </c>
      <c r="AW176" s="2590"/>
    </row>
    <row r="177" spans="1:49" s="2664" customFormat="1" ht="33">
      <c r="A177" s="4340" t="s">
        <v>3240</v>
      </c>
      <c r="B177" s="4386"/>
      <c r="C177" s="4391" t="s">
        <v>2960</v>
      </c>
      <c r="D177" s="4391" t="s">
        <v>5323</v>
      </c>
      <c r="E177" s="4388"/>
      <c r="F177" s="4388"/>
      <c r="G177" s="4388"/>
      <c r="H177" s="4388"/>
      <c r="I177" s="4388"/>
      <c r="J177" s="4388"/>
      <c r="K177" s="4328">
        <f t="shared" si="46"/>
        <v>0</v>
      </c>
      <c r="L177" s="4329">
        <f>K177/100000</f>
        <v>0</v>
      </c>
      <c r="M177" s="4328">
        <f t="shared" si="47"/>
        <v>0</v>
      </c>
      <c r="N177" s="4342">
        <f>L177*M177</f>
        <v>0</v>
      </c>
      <c r="O177" s="4331" t="str">
        <f t="shared" si="61"/>
        <v xml:space="preserve">STATE: ; PDY: ; KKL: ; MHE: ; YNM: </v>
      </c>
      <c r="P177" s="4341"/>
      <c r="Q177" s="4343"/>
      <c r="R177" s="4344"/>
      <c r="S177" s="4344"/>
      <c r="T177" s="3371">
        <f t="shared" si="48"/>
        <v>0</v>
      </c>
      <c r="U177" s="3371">
        <f t="shared" si="49"/>
        <v>0</v>
      </c>
      <c r="V177" s="3371">
        <f t="shared" si="50"/>
        <v>0</v>
      </c>
      <c r="W177" s="4334" t="str">
        <f t="shared" si="51"/>
        <v xml:space="preserve">STATE: ; PDY: ; KKL: ; MHE: ; YNM: </v>
      </c>
      <c r="X177" s="3371"/>
      <c r="Y177" s="3371"/>
      <c r="Z177" s="3371">
        <f t="shared" si="52"/>
        <v>0</v>
      </c>
      <c r="AA177" s="3371"/>
      <c r="AB177" s="3371"/>
      <c r="AC177" s="3371"/>
      <c r="AD177" s="3371">
        <f t="shared" si="53"/>
        <v>0</v>
      </c>
      <c r="AE177" s="3371"/>
      <c r="AF177" s="3371"/>
      <c r="AG177" s="3371"/>
      <c r="AH177" s="3371">
        <f t="shared" si="54"/>
        <v>0</v>
      </c>
      <c r="AI177" s="3371"/>
      <c r="AJ177" s="3371"/>
      <c r="AK177" s="3371"/>
      <c r="AL177" s="3371">
        <f t="shared" si="55"/>
        <v>0</v>
      </c>
      <c r="AM177" s="3371"/>
      <c r="AN177" s="3371"/>
      <c r="AO177" s="3371"/>
      <c r="AP177" s="3371">
        <f t="shared" si="56"/>
        <v>0</v>
      </c>
      <c r="AQ177" s="3371"/>
      <c r="AR177" s="3371">
        <f t="shared" si="57"/>
        <v>0</v>
      </c>
      <c r="AS177" s="3371">
        <f t="shared" si="58"/>
        <v>0</v>
      </c>
      <c r="AT177" s="3371">
        <f t="shared" si="59"/>
        <v>0</v>
      </c>
      <c r="AU177" s="4334" t="str">
        <f t="shared" si="60"/>
        <v xml:space="preserve">STATE: ; PDY: ; KKL: ; MHE: ; YNM: </v>
      </c>
      <c r="AV177" s="2590"/>
      <c r="AW177" s="2590"/>
    </row>
    <row r="178" spans="1:49" s="2664" customFormat="1" ht="16.5">
      <c r="A178" s="4358" t="s">
        <v>3241</v>
      </c>
      <c r="B178" s="4358" t="s">
        <v>3242</v>
      </c>
      <c r="C178" s="4358" t="s">
        <v>5292</v>
      </c>
      <c r="D178" s="4358"/>
      <c r="E178" s="4359"/>
      <c r="F178" s="4359"/>
      <c r="G178" s="4359"/>
      <c r="H178" s="4359"/>
      <c r="I178" s="4359"/>
      <c r="J178" s="4359"/>
      <c r="K178" s="4328">
        <f t="shared" si="46"/>
        <v>0</v>
      </c>
      <c r="L178" s="4358"/>
      <c r="M178" s="4328">
        <f t="shared" si="47"/>
        <v>0</v>
      </c>
      <c r="N178" s="4360">
        <f>SUM(N179:N185)+SUM(N189:N194)</f>
        <v>26.25</v>
      </c>
      <c r="O178" s="4331">
        <f t="shared" si="61"/>
        <v>0</v>
      </c>
      <c r="P178" s="4359"/>
      <c r="Q178" s="4360">
        <f>SUM(Q179:Q185)+SUM(Q189:Q194)</f>
        <v>0</v>
      </c>
      <c r="R178" s="4344"/>
      <c r="S178" s="4344"/>
      <c r="T178" s="3371">
        <f t="shared" si="48"/>
        <v>0</v>
      </c>
      <c r="U178" s="3371">
        <f t="shared" si="49"/>
        <v>0</v>
      </c>
      <c r="V178" s="4360">
        <f>SUM(V179:V185)+SUM(V189:V194)</f>
        <v>2625000</v>
      </c>
      <c r="W178" s="4334"/>
      <c r="X178" s="3371"/>
      <c r="Y178" s="3371"/>
      <c r="Z178" s="4360">
        <f>SUM(Z179:Z185)+SUM(Z189:Z194)</f>
        <v>0</v>
      </c>
      <c r="AA178" s="3371"/>
      <c r="AB178" s="3371"/>
      <c r="AC178" s="3371"/>
      <c r="AD178" s="4360">
        <f>SUM(AD179:AD185)+SUM(AD189:AD194)</f>
        <v>1875000</v>
      </c>
      <c r="AE178" s="3371"/>
      <c r="AF178" s="3371"/>
      <c r="AG178" s="3371"/>
      <c r="AH178" s="4360">
        <f>SUM(AH179:AH185)+SUM(AH189:AH194)</f>
        <v>375000</v>
      </c>
      <c r="AI178" s="3371"/>
      <c r="AJ178" s="3371"/>
      <c r="AK178" s="3371"/>
      <c r="AL178" s="4360">
        <f>SUM(AL179:AL185)+SUM(AL189:AL194)</f>
        <v>250000</v>
      </c>
      <c r="AM178" s="3371"/>
      <c r="AN178" s="3371"/>
      <c r="AO178" s="3371"/>
      <c r="AP178" s="4360">
        <f>SUM(AP179:AP185)+SUM(AP189:AP194)</f>
        <v>125000</v>
      </c>
      <c r="AQ178" s="3371"/>
      <c r="AR178" s="4360">
        <f>SUM(AR179:AR185)+SUM(AR189:AR194)</f>
        <v>2625000</v>
      </c>
      <c r="AS178" s="3371"/>
      <c r="AT178" s="3371"/>
      <c r="AU178" s="4334"/>
      <c r="AV178" s="2590"/>
      <c r="AW178" s="2590"/>
    </row>
    <row r="179" spans="1:49" s="2664" customFormat="1" ht="33">
      <c r="A179" s="4340" t="s">
        <v>5304</v>
      </c>
      <c r="B179" s="4340" t="s">
        <v>5293</v>
      </c>
      <c r="C179" s="4340" t="s">
        <v>3060</v>
      </c>
      <c r="D179" s="4391" t="s">
        <v>5323</v>
      </c>
      <c r="E179" s="4341"/>
      <c r="F179" s="4341"/>
      <c r="G179" s="4341"/>
      <c r="H179" s="4341"/>
      <c r="I179" s="4341"/>
      <c r="J179" s="4341"/>
      <c r="K179" s="4328">
        <f t="shared" si="46"/>
        <v>0</v>
      </c>
      <c r="L179" s="4329">
        <f t="shared" ref="L179:L194" si="70">K179/100000</f>
        <v>0</v>
      </c>
      <c r="M179" s="4328">
        <f t="shared" si="47"/>
        <v>0</v>
      </c>
      <c r="N179" s="4342">
        <f t="shared" ref="N179:N189" si="71">L179*M179</f>
        <v>0</v>
      </c>
      <c r="O179" s="4331" t="str">
        <f t="shared" si="61"/>
        <v xml:space="preserve">STATE: ; PDY: ; KKL: ; MHE: ; YNM: </v>
      </c>
      <c r="P179" s="4341"/>
      <c r="Q179" s="4343"/>
      <c r="R179" s="4344"/>
      <c r="S179" s="4344"/>
      <c r="T179" s="3371">
        <f t="shared" si="48"/>
        <v>0</v>
      </c>
      <c r="U179" s="3371">
        <f t="shared" si="49"/>
        <v>0</v>
      </c>
      <c r="V179" s="3371">
        <f t="shared" si="50"/>
        <v>0</v>
      </c>
      <c r="W179" s="4334" t="str">
        <f t="shared" si="51"/>
        <v xml:space="preserve">STATE: ; PDY: ; KKL: ; MHE: ; YNM: </v>
      </c>
      <c r="X179" s="3371"/>
      <c r="Y179" s="3371"/>
      <c r="Z179" s="3371">
        <f t="shared" si="52"/>
        <v>0</v>
      </c>
      <c r="AA179" s="3371"/>
      <c r="AB179" s="3371"/>
      <c r="AC179" s="3371"/>
      <c r="AD179" s="3371">
        <f t="shared" si="53"/>
        <v>0</v>
      </c>
      <c r="AE179" s="3371"/>
      <c r="AF179" s="3371"/>
      <c r="AG179" s="3371"/>
      <c r="AH179" s="3371">
        <f t="shared" si="54"/>
        <v>0</v>
      </c>
      <c r="AI179" s="3371"/>
      <c r="AJ179" s="3371"/>
      <c r="AK179" s="3371"/>
      <c r="AL179" s="3371">
        <f t="shared" si="55"/>
        <v>0</v>
      </c>
      <c r="AM179" s="3371"/>
      <c r="AN179" s="3371"/>
      <c r="AO179" s="3371"/>
      <c r="AP179" s="3371">
        <f t="shared" si="56"/>
        <v>0</v>
      </c>
      <c r="AQ179" s="3371"/>
      <c r="AR179" s="3371">
        <f t="shared" si="57"/>
        <v>0</v>
      </c>
      <c r="AS179" s="3371">
        <f t="shared" si="58"/>
        <v>0</v>
      </c>
      <c r="AT179" s="3371">
        <f t="shared" si="59"/>
        <v>0</v>
      </c>
      <c r="AU179" s="4334" t="str">
        <f t="shared" si="60"/>
        <v xml:space="preserve">STATE: ; PDY: ; KKL: ; MHE: ; YNM: </v>
      </c>
      <c r="AV179" s="2590" t="s">
        <v>7661</v>
      </c>
      <c r="AW179" s="2590"/>
    </row>
    <row r="180" spans="1:49" s="2664" customFormat="1" ht="33">
      <c r="A180" s="4340" t="s">
        <v>5305</v>
      </c>
      <c r="B180" s="4340" t="s">
        <v>5294</v>
      </c>
      <c r="C180" s="4340" t="s">
        <v>3061</v>
      </c>
      <c r="D180" s="4391" t="s">
        <v>5323</v>
      </c>
      <c r="E180" s="4341"/>
      <c r="F180" s="4341"/>
      <c r="G180" s="4341"/>
      <c r="H180" s="4341"/>
      <c r="I180" s="4341"/>
      <c r="J180" s="4341"/>
      <c r="K180" s="4328">
        <f t="shared" si="46"/>
        <v>0</v>
      </c>
      <c r="L180" s="4329">
        <f t="shared" si="70"/>
        <v>0</v>
      </c>
      <c r="M180" s="4328">
        <f t="shared" si="47"/>
        <v>0</v>
      </c>
      <c r="N180" s="4342">
        <f t="shared" si="71"/>
        <v>0</v>
      </c>
      <c r="O180" s="4331" t="str">
        <f t="shared" si="61"/>
        <v xml:space="preserve">STATE: ; PDY: ; KKL: ; MHE: ; YNM: </v>
      </c>
      <c r="P180" s="4341"/>
      <c r="Q180" s="4343"/>
      <c r="R180" s="4344"/>
      <c r="S180" s="4344"/>
      <c r="T180" s="3371">
        <f t="shared" si="48"/>
        <v>0</v>
      </c>
      <c r="U180" s="3371">
        <f t="shared" si="49"/>
        <v>0</v>
      </c>
      <c r="V180" s="3371">
        <f t="shared" si="50"/>
        <v>0</v>
      </c>
      <c r="W180" s="4334" t="str">
        <f t="shared" si="51"/>
        <v xml:space="preserve">STATE: ; PDY: ; KKL: ; MHE: ; YNM: </v>
      </c>
      <c r="X180" s="3371"/>
      <c r="Y180" s="3371"/>
      <c r="Z180" s="3371">
        <f t="shared" si="52"/>
        <v>0</v>
      </c>
      <c r="AA180" s="3371"/>
      <c r="AB180" s="3371"/>
      <c r="AC180" s="3371"/>
      <c r="AD180" s="3371">
        <f t="shared" si="53"/>
        <v>0</v>
      </c>
      <c r="AE180" s="3371"/>
      <c r="AF180" s="3371"/>
      <c r="AG180" s="3371"/>
      <c r="AH180" s="3371">
        <f t="shared" si="54"/>
        <v>0</v>
      </c>
      <c r="AI180" s="3371"/>
      <c r="AJ180" s="3371"/>
      <c r="AK180" s="3371"/>
      <c r="AL180" s="3371">
        <f t="shared" si="55"/>
        <v>0</v>
      </c>
      <c r="AM180" s="3371"/>
      <c r="AN180" s="3371"/>
      <c r="AO180" s="3371"/>
      <c r="AP180" s="3371">
        <f t="shared" si="56"/>
        <v>0</v>
      </c>
      <c r="AQ180" s="3371"/>
      <c r="AR180" s="3371">
        <f t="shared" si="57"/>
        <v>0</v>
      </c>
      <c r="AS180" s="3371">
        <f t="shared" si="58"/>
        <v>0</v>
      </c>
      <c r="AT180" s="3371">
        <f t="shared" si="59"/>
        <v>0</v>
      </c>
      <c r="AU180" s="4334" t="str">
        <f t="shared" si="60"/>
        <v xml:space="preserve">STATE: ; PDY: ; KKL: ; MHE: ; YNM: </v>
      </c>
      <c r="AV180" s="2590" t="s">
        <v>7441</v>
      </c>
      <c r="AW180" s="2590"/>
    </row>
    <row r="181" spans="1:49" s="2664" customFormat="1" ht="33">
      <c r="A181" s="4340" t="s">
        <v>5306</v>
      </c>
      <c r="B181" s="4340" t="s">
        <v>5295</v>
      </c>
      <c r="C181" s="4340" t="s">
        <v>3062</v>
      </c>
      <c r="D181" s="4391" t="s">
        <v>5323</v>
      </c>
      <c r="E181" s="4341"/>
      <c r="F181" s="4341"/>
      <c r="G181" s="4341"/>
      <c r="H181" s="4341"/>
      <c r="I181" s="4341"/>
      <c r="J181" s="4341"/>
      <c r="K181" s="4328">
        <f t="shared" si="46"/>
        <v>0</v>
      </c>
      <c r="L181" s="4329">
        <f t="shared" si="70"/>
        <v>0</v>
      </c>
      <c r="M181" s="4328">
        <f t="shared" si="47"/>
        <v>0</v>
      </c>
      <c r="N181" s="4342">
        <f t="shared" si="71"/>
        <v>0</v>
      </c>
      <c r="O181" s="4331" t="str">
        <f t="shared" si="61"/>
        <v xml:space="preserve">STATE: ; PDY: ; KKL: ; MHE: ; YNM: </v>
      </c>
      <c r="P181" s="4341"/>
      <c r="Q181" s="4343"/>
      <c r="R181" s="4344"/>
      <c r="S181" s="4344"/>
      <c r="T181" s="3371">
        <f t="shared" si="48"/>
        <v>0</v>
      </c>
      <c r="U181" s="3371">
        <f t="shared" si="49"/>
        <v>0</v>
      </c>
      <c r="V181" s="3371">
        <f t="shared" si="50"/>
        <v>0</v>
      </c>
      <c r="W181" s="4334" t="str">
        <f t="shared" si="51"/>
        <v xml:space="preserve">STATE: ; PDY: ; KKL: ; MHE: ; YNM: </v>
      </c>
      <c r="X181" s="3371"/>
      <c r="Y181" s="3371"/>
      <c r="Z181" s="3371">
        <f t="shared" si="52"/>
        <v>0</v>
      </c>
      <c r="AA181" s="3371"/>
      <c r="AB181" s="3371"/>
      <c r="AC181" s="3371"/>
      <c r="AD181" s="3371">
        <f t="shared" si="53"/>
        <v>0</v>
      </c>
      <c r="AE181" s="3371"/>
      <c r="AF181" s="3371"/>
      <c r="AG181" s="3371"/>
      <c r="AH181" s="3371">
        <f t="shared" si="54"/>
        <v>0</v>
      </c>
      <c r="AI181" s="3371"/>
      <c r="AJ181" s="3371"/>
      <c r="AK181" s="3371"/>
      <c r="AL181" s="3371">
        <f t="shared" si="55"/>
        <v>0</v>
      </c>
      <c r="AM181" s="3371"/>
      <c r="AN181" s="3371"/>
      <c r="AO181" s="3371"/>
      <c r="AP181" s="3371">
        <f t="shared" si="56"/>
        <v>0</v>
      </c>
      <c r="AQ181" s="3371"/>
      <c r="AR181" s="3371">
        <f t="shared" si="57"/>
        <v>0</v>
      </c>
      <c r="AS181" s="3371">
        <f t="shared" si="58"/>
        <v>0</v>
      </c>
      <c r="AT181" s="3371">
        <f t="shared" si="59"/>
        <v>0</v>
      </c>
      <c r="AU181" s="4334" t="str">
        <f t="shared" si="60"/>
        <v xml:space="preserve">STATE: ; PDY: ; KKL: ; MHE: ; YNM: </v>
      </c>
      <c r="AV181" s="2590" t="s">
        <v>7441</v>
      </c>
      <c r="AW181" s="2590"/>
    </row>
    <row r="182" spans="1:49" s="2664" customFormat="1" ht="33">
      <c r="A182" s="4340" t="s">
        <v>5307</v>
      </c>
      <c r="B182" s="4340" t="s">
        <v>5296</v>
      </c>
      <c r="C182" s="4340" t="s">
        <v>3063</v>
      </c>
      <c r="D182" s="4391" t="s">
        <v>5323</v>
      </c>
      <c r="E182" s="4341"/>
      <c r="F182" s="4341"/>
      <c r="G182" s="4341"/>
      <c r="H182" s="4341"/>
      <c r="I182" s="4341"/>
      <c r="J182" s="4341"/>
      <c r="K182" s="4328">
        <f t="shared" si="46"/>
        <v>0</v>
      </c>
      <c r="L182" s="4329">
        <f t="shared" si="70"/>
        <v>0</v>
      </c>
      <c r="M182" s="4328">
        <f t="shared" si="47"/>
        <v>0</v>
      </c>
      <c r="N182" s="4342">
        <f t="shared" si="71"/>
        <v>0</v>
      </c>
      <c r="O182" s="4331" t="str">
        <f t="shared" si="61"/>
        <v xml:space="preserve">STATE: ; PDY: ; KKL: ; MHE: ; YNM: </v>
      </c>
      <c r="P182" s="4341"/>
      <c r="Q182" s="4343"/>
      <c r="R182" s="4344"/>
      <c r="S182" s="4344"/>
      <c r="T182" s="3371">
        <f t="shared" si="48"/>
        <v>0</v>
      </c>
      <c r="U182" s="3371">
        <f t="shared" si="49"/>
        <v>0</v>
      </c>
      <c r="V182" s="3371">
        <f t="shared" si="50"/>
        <v>0</v>
      </c>
      <c r="W182" s="4334" t="str">
        <f t="shared" si="51"/>
        <v xml:space="preserve">STATE: ; PDY: ; KKL: ; MHE: ; YNM: </v>
      </c>
      <c r="X182" s="3371"/>
      <c r="Y182" s="3371"/>
      <c r="Z182" s="3371">
        <f t="shared" si="52"/>
        <v>0</v>
      </c>
      <c r="AA182" s="3371"/>
      <c r="AB182" s="3371"/>
      <c r="AC182" s="3371"/>
      <c r="AD182" s="3371">
        <f t="shared" si="53"/>
        <v>0</v>
      </c>
      <c r="AE182" s="3371"/>
      <c r="AF182" s="3371"/>
      <c r="AG182" s="3371"/>
      <c r="AH182" s="3371">
        <f t="shared" si="54"/>
        <v>0</v>
      </c>
      <c r="AI182" s="3371"/>
      <c r="AJ182" s="3371"/>
      <c r="AK182" s="3371"/>
      <c r="AL182" s="3371">
        <f t="shared" si="55"/>
        <v>0</v>
      </c>
      <c r="AM182" s="3371"/>
      <c r="AN182" s="3371"/>
      <c r="AO182" s="3371"/>
      <c r="AP182" s="3371">
        <f t="shared" si="56"/>
        <v>0</v>
      </c>
      <c r="AQ182" s="3371"/>
      <c r="AR182" s="3371">
        <f t="shared" si="57"/>
        <v>0</v>
      </c>
      <c r="AS182" s="3371">
        <f t="shared" si="58"/>
        <v>0</v>
      </c>
      <c r="AT182" s="3371">
        <f t="shared" si="59"/>
        <v>0</v>
      </c>
      <c r="AU182" s="4334" t="str">
        <f t="shared" si="60"/>
        <v xml:space="preserve">STATE: ; PDY: ; KKL: ; MHE: ; YNM: </v>
      </c>
      <c r="AV182" s="2590" t="s">
        <v>7441</v>
      </c>
      <c r="AW182" s="2590"/>
    </row>
    <row r="183" spans="1:49" s="2664" customFormat="1" ht="33">
      <c r="A183" s="4340" t="s">
        <v>5308</v>
      </c>
      <c r="B183" s="4340" t="s">
        <v>5297</v>
      </c>
      <c r="C183" s="4340" t="s">
        <v>5299</v>
      </c>
      <c r="D183" s="4391" t="s">
        <v>5323</v>
      </c>
      <c r="E183" s="4341"/>
      <c r="F183" s="4341"/>
      <c r="G183" s="4341"/>
      <c r="H183" s="4341"/>
      <c r="I183" s="4341"/>
      <c r="J183" s="4341"/>
      <c r="K183" s="4328">
        <f t="shared" si="46"/>
        <v>0</v>
      </c>
      <c r="L183" s="4329">
        <f t="shared" si="70"/>
        <v>0</v>
      </c>
      <c r="M183" s="4328">
        <f t="shared" si="47"/>
        <v>0</v>
      </c>
      <c r="N183" s="4342">
        <f t="shared" si="71"/>
        <v>0</v>
      </c>
      <c r="O183" s="4331" t="str">
        <f t="shared" si="61"/>
        <v xml:space="preserve">STATE: ; PDY: ; KKL: ; MHE: ; YNM: </v>
      </c>
      <c r="P183" s="4341"/>
      <c r="Q183" s="4343"/>
      <c r="R183" s="4344"/>
      <c r="S183" s="4344"/>
      <c r="T183" s="3371">
        <f t="shared" si="48"/>
        <v>0</v>
      </c>
      <c r="U183" s="3371">
        <f t="shared" si="49"/>
        <v>0</v>
      </c>
      <c r="V183" s="3371">
        <f t="shared" si="50"/>
        <v>0</v>
      </c>
      <c r="W183" s="4334" t="str">
        <f t="shared" si="51"/>
        <v xml:space="preserve">STATE: ; PDY: ; KKL: ; MHE: ; YNM: </v>
      </c>
      <c r="X183" s="3371"/>
      <c r="Y183" s="3371"/>
      <c r="Z183" s="3371">
        <f t="shared" si="52"/>
        <v>0</v>
      </c>
      <c r="AA183" s="3371"/>
      <c r="AB183" s="3371"/>
      <c r="AC183" s="3371"/>
      <c r="AD183" s="3371">
        <f t="shared" si="53"/>
        <v>0</v>
      </c>
      <c r="AE183" s="3371"/>
      <c r="AF183" s="3371"/>
      <c r="AG183" s="3371"/>
      <c r="AH183" s="3371">
        <f t="shared" si="54"/>
        <v>0</v>
      </c>
      <c r="AI183" s="3371"/>
      <c r="AJ183" s="3371"/>
      <c r="AK183" s="3371"/>
      <c r="AL183" s="3371">
        <f t="shared" si="55"/>
        <v>0</v>
      </c>
      <c r="AM183" s="3371"/>
      <c r="AN183" s="3371"/>
      <c r="AO183" s="3371"/>
      <c r="AP183" s="3371">
        <f t="shared" si="56"/>
        <v>0</v>
      </c>
      <c r="AQ183" s="3371"/>
      <c r="AR183" s="3371">
        <f t="shared" si="57"/>
        <v>0</v>
      </c>
      <c r="AS183" s="3371">
        <f t="shared" si="58"/>
        <v>0</v>
      </c>
      <c r="AT183" s="3371">
        <f t="shared" si="59"/>
        <v>0</v>
      </c>
      <c r="AU183" s="4334" t="str">
        <f t="shared" si="60"/>
        <v xml:space="preserve">STATE: ; PDY: ; KKL: ; MHE: ; YNM: </v>
      </c>
      <c r="AV183" s="2590" t="s">
        <v>7662</v>
      </c>
      <c r="AW183" s="2590"/>
    </row>
    <row r="184" spans="1:49" s="2664" customFormat="1" ht="33">
      <c r="A184" s="4340" t="s">
        <v>5309</v>
      </c>
      <c r="B184" s="4340" t="s">
        <v>5298</v>
      </c>
      <c r="C184" s="4340" t="s">
        <v>3065</v>
      </c>
      <c r="D184" s="4391" t="s">
        <v>5328</v>
      </c>
      <c r="E184" s="4341"/>
      <c r="F184" s="4341"/>
      <c r="G184" s="4341"/>
      <c r="H184" s="4341"/>
      <c r="I184" s="4341"/>
      <c r="J184" s="4341"/>
      <c r="K184" s="4328">
        <f t="shared" si="46"/>
        <v>0</v>
      </c>
      <c r="L184" s="4329">
        <f t="shared" si="70"/>
        <v>0</v>
      </c>
      <c r="M184" s="4328">
        <f t="shared" si="47"/>
        <v>0</v>
      </c>
      <c r="N184" s="4342">
        <f t="shared" si="71"/>
        <v>0</v>
      </c>
      <c r="O184" s="4331" t="str">
        <f t="shared" si="61"/>
        <v xml:space="preserve">STATE: ; PDY: ; KKL: ; MHE: ; YNM: </v>
      </c>
      <c r="P184" s="4341"/>
      <c r="Q184" s="4343"/>
      <c r="R184" s="4344"/>
      <c r="S184" s="4344"/>
      <c r="T184" s="3371">
        <f t="shared" si="48"/>
        <v>0</v>
      </c>
      <c r="U184" s="3371">
        <f t="shared" si="49"/>
        <v>0</v>
      </c>
      <c r="V184" s="3371">
        <f t="shared" si="50"/>
        <v>0</v>
      </c>
      <c r="W184" s="4334" t="str">
        <f t="shared" si="51"/>
        <v xml:space="preserve">STATE: ; PDY: ; KKL: ; MHE: ; YNM: </v>
      </c>
      <c r="X184" s="3371"/>
      <c r="Y184" s="3371"/>
      <c r="Z184" s="3371">
        <f t="shared" si="52"/>
        <v>0</v>
      </c>
      <c r="AA184" s="3371"/>
      <c r="AB184" s="3371"/>
      <c r="AC184" s="3371"/>
      <c r="AD184" s="3371">
        <f t="shared" si="53"/>
        <v>0</v>
      </c>
      <c r="AE184" s="3371"/>
      <c r="AF184" s="3371"/>
      <c r="AG184" s="3371"/>
      <c r="AH184" s="3371">
        <f t="shared" si="54"/>
        <v>0</v>
      </c>
      <c r="AI184" s="3371"/>
      <c r="AJ184" s="3371"/>
      <c r="AK184" s="3371"/>
      <c r="AL184" s="3371">
        <f t="shared" si="55"/>
        <v>0</v>
      </c>
      <c r="AM184" s="3371"/>
      <c r="AN184" s="3371"/>
      <c r="AO184" s="3371"/>
      <c r="AP184" s="3371">
        <f t="shared" si="56"/>
        <v>0</v>
      </c>
      <c r="AQ184" s="3371"/>
      <c r="AR184" s="3371">
        <f t="shared" si="57"/>
        <v>0</v>
      </c>
      <c r="AS184" s="3371">
        <f t="shared" si="58"/>
        <v>0</v>
      </c>
      <c r="AT184" s="3371">
        <f t="shared" si="59"/>
        <v>0</v>
      </c>
      <c r="AU184" s="4334" t="str">
        <f t="shared" si="60"/>
        <v xml:space="preserve">STATE: ; PDY: ; KKL: ; MHE: ; YNM: </v>
      </c>
      <c r="AV184" s="2590" t="s">
        <v>7663</v>
      </c>
      <c r="AW184" s="2590"/>
    </row>
    <row r="185" spans="1:49" s="2664" customFormat="1" ht="33">
      <c r="A185" s="4392" t="s">
        <v>5310</v>
      </c>
      <c r="B185" s="4340" t="s">
        <v>3243</v>
      </c>
      <c r="C185" s="4340" t="s">
        <v>3911</v>
      </c>
      <c r="D185" s="4340"/>
      <c r="E185" s="4341"/>
      <c r="F185" s="4341"/>
      <c r="G185" s="4341">
        <v>34.649999999987998</v>
      </c>
      <c r="H185" s="4341"/>
      <c r="I185" s="4341"/>
      <c r="J185" s="4341"/>
      <c r="K185" s="4328"/>
      <c r="L185" s="4329">
        <f t="shared" si="70"/>
        <v>0</v>
      </c>
      <c r="M185" s="4328"/>
      <c r="N185" s="4351">
        <f>SUM(N186:N188)</f>
        <v>19.95</v>
      </c>
      <c r="O185" s="4331">
        <f t="shared" si="61"/>
        <v>0</v>
      </c>
      <c r="P185" s="4341"/>
      <c r="Q185" s="4352">
        <f>SUM(Q186:Q188)</f>
        <v>0</v>
      </c>
      <c r="R185" s="4344"/>
      <c r="S185" s="4344"/>
      <c r="T185" s="3371">
        <f t="shared" si="48"/>
        <v>0</v>
      </c>
      <c r="U185" s="3371">
        <f t="shared" si="49"/>
        <v>0</v>
      </c>
      <c r="V185" s="4351">
        <f>SUM(V186:V188)</f>
        <v>1995000</v>
      </c>
      <c r="W185" s="4334"/>
      <c r="X185" s="3371"/>
      <c r="Y185" s="3371"/>
      <c r="Z185" s="4351">
        <f>SUM(Z186:Z188)</f>
        <v>0</v>
      </c>
      <c r="AA185" s="3371"/>
      <c r="AB185" s="3371"/>
      <c r="AC185" s="3371"/>
      <c r="AD185" s="4351">
        <f>SUM(AD186:AD188)</f>
        <v>1425000</v>
      </c>
      <c r="AE185" s="3371"/>
      <c r="AF185" s="3371"/>
      <c r="AG185" s="3371"/>
      <c r="AH185" s="4351">
        <f>SUM(AH186:AH188)</f>
        <v>285000</v>
      </c>
      <c r="AI185" s="3371"/>
      <c r="AJ185" s="3371"/>
      <c r="AK185" s="3371"/>
      <c r="AL185" s="4351">
        <f>SUM(AL186:AL188)</f>
        <v>190000</v>
      </c>
      <c r="AM185" s="3371"/>
      <c r="AN185" s="3371"/>
      <c r="AO185" s="3371"/>
      <c r="AP185" s="4351">
        <f>SUM(AP186:AP188)</f>
        <v>95000</v>
      </c>
      <c r="AQ185" s="3371"/>
      <c r="AR185" s="4351">
        <f>SUM(AR186:AR188)</f>
        <v>1995000</v>
      </c>
      <c r="AS185" s="3371"/>
      <c r="AT185" s="3371"/>
      <c r="AU185" s="4334"/>
      <c r="AV185" s="2590" t="s">
        <v>7664</v>
      </c>
      <c r="AW185" s="2590"/>
    </row>
    <row r="186" spans="1:49" s="2664" customFormat="1" ht="220.5" customHeight="1">
      <c r="A186" s="4340" t="s">
        <v>5311</v>
      </c>
      <c r="B186" s="4340" t="s">
        <v>4571</v>
      </c>
      <c r="C186" s="4340" t="s">
        <v>3910</v>
      </c>
      <c r="D186" s="4340" t="s">
        <v>5324</v>
      </c>
      <c r="E186" s="4341"/>
      <c r="F186" s="4341"/>
      <c r="G186" s="4341">
        <v>7.35</v>
      </c>
      <c r="H186" s="4341"/>
      <c r="I186" s="4341"/>
      <c r="J186" s="4341"/>
      <c r="K186" s="4328">
        <f t="shared" si="46"/>
        <v>35000</v>
      </c>
      <c r="L186" s="4329">
        <f t="shared" si="70"/>
        <v>0.35</v>
      </c>
      <c r="M186" s="4328">
        <f t="shared" si="47"/>
        <v>21</v>
      </c>
      <c r="N186" s="4342">
        <f>L186*M186</f>
        <v>7.35</v>
      </c>
      <c r="O186" s="4331" t="str">
        <f t="shared" si="61"/>
        <v>STATE: ; PDY: MO-2 Nos/centre (Rs.20000), SN-2Nos/centre(Rs.15000)= Rs.35,000*15 centre=Rs.5,25,000; KKL: MO-2 Nos/centre (Rs.20000), SN-2Nos/centre(Rs.15000)= Rs.35,000*3 centre=Rs.1,05,000; MHE: MO-2 Nos/centre (Rs.20000), SN-2Nos/centre(Rs.15000)= Rs.35,000*2centre= Rs.70,000; YNM: MO-2 Nos/centre (Rs.20000), SN-2Nos/centre(Rs.15000)= Rs.35,000*1 centre=Rs.35,000</v>
      </c>
      <c r="P186" s="4341"/>
      <c r="Q186" s="4343"/>
      <c r="R186" s="4344"/>
      <c r="S186" s="4344"/>
      <c r="T186" s="3371">
        <f t="shared" si="48"/>
        <v>35000</v>
      </c>
      <c r="U186" s="3371">
        <f t="shared" si="49"/>
        <v>21</v>
      </c>
      <c r="V186" s="3371">
        <f t="shared" si="50"/>
        <v>735000</v>
      </c>
      <c r="W186" s="4334" t="str">
        <f t="shared" si="51"/>
        <v>STATE: ; PDY: MO-2 Nos/centre (Rs.20000), SN-2Nos/centre(Rs.15000)= Rs.35,000*15 centre=Rs.5,25,000; KKL: MO-2 Nos/centre (Rs.20000), SN-2Nos/centre(Rs.15000)= Rs.35,000*3 centre=Rs.1,05,000; MHE: MO-2 Nos/centre (Rs.20000), SN-2Nos/centre(Rs.15000)= Rs.35,000*2centre= Rs.70,000; YNM: MO-2 Nos/centre (Rs.20000), SN-2Nos/centre(Rs.15000)= Rs.35,000*1 centre=Rs.35,000</v>
      </c>
      <c r="X186" s="4385"/>
      <c r="Y186" s="4385"/>
      <c r="Z186" s="4385">
        <f>X186*Y186</f>
        <v>0</v>
      </c>
      <c r="AA186" s="4385"/>
      <c r="AB186" s="4393">
        <v>35000</v>
      </c>
      <c r="AC186" s="4393">
        <v>15</v>
      </c>
      <c r="AD186" s="3109">
        <f>AB186*AC186</f>
        <v>525000</v>
      </c>
      <c r="AE186" s="4393" t="s">
        <v>7212</v>
      </c>
      <c r="AF186" s="4393">
        <v>35000</v>
      </c>
      <c r="AG186" s="4393">
        <v>3</v>
      </c>
      <c r="AH186" s="3109">
        <f>AF186*AG186</f>
        <v>105000</v>
      </c>
      <c r="AI186" s="4393" t="s">
        <v>7213</v>
      </c>
      <c r="AJ186" s="4393">
        <v>35000</v>
      </c>
      <c r="AK186" s="4393">
        <v>2</v>
      </c>
      <c r="AL186" s="3109">
        <f>AJ186*AK186</f>
        <v>70000</v>
      </c>
      <c r="AM186" s="4393" t="s">
        <v>7214</v>
      </c>
      <c r="AN186" s="4393">
        <v>35000</v>
      </c>
      <c r="AO186" s="4393">
        <v>1</v>
      </c>
      <c r="AP186" s="3109">
        <f>AN186*AO186</f>
        <v>35000</v>
      </c>
      <c r="AQ186" s="4393" t="s">
        <v>7215</v>
      </c>
      <c r="AR186" s="3371">
        <f t="shared" si="57"/>
        <v>735000</v>
      </c>
      <c r="AS186" s="3371">
        <f t="shared" si="58"/>
        <v>21</v>
      </c>
      <c r="AT186" s="3371">
        <f t="shared" si="59"/>
        <v>35000</v>
      </c>
      <c r="AU186" s="4334" t="str">
        <f t="shared" si="60"/>
        <v>STATE: ; PDY: MO-2 Nos/centre (Rs.20000), SN-2Nos/centre(Rs.15000)= Rs.35,000*15 centre=Rs.5,25,000; KKL: MO-2 Nos/centre (Rs.20000), SN-2Nos/centre(Rs.15000)= Rs.35,000*3 centre=Rs.1,05,000; MHE: MO-2 Nos/centre (Rs.20000), SN-2Nos/centre(Rs.15000)= Rs.35,000*2centre= Rs.70,000; YNM: MO-2 Nos/centre (Rs.20000), SN-2Nos/centre(Rs.15000)= Rs.35,000*1 centre=Rs.35,000</v>
      </c>
      <c r="AV186" s="2590" t="s">
        <v>7664</v>
      </c>
      <c r="AW186" s="5031" t="s">
        <v>8145</v>
      </c>
    </row>
    <row r="187" spans="1:49" s="2664" customFormat="1" ht="148.5">
      <c r="A187" s="4340" t="s">
        <v>5312</v>
      </c>
      <c r="B187" s="4340" t="s">
        <v>4572</v>
      </c>
      <c r="C187" s="4340" t="s">
        <v>4386</v>
      </c>
      <c r="D187" s="4340" t="s">
        <v>5324</v>
      </c>
      <c r="E187" s="4341"/>
      <c r="F187" s="4341"/>
      <c r="G187" s="4341">
        <v>19.749999999987999</v>
      </c>
      <c r="H187" s="4341"/>
      <c r="I187" s="4341"/>
      <c r="J187" s="4341"/>
      <c r="K187" s="4328">
        <f t="shared" si="46"/>
        <v>40000</v>
      </c>
      <c r="L187" s="4329">
        <f t="shared" si="70"/>
        <v>0.4</v>
      </c>
      <c r="M187" s="4328">
        <f t="shared" si="47"/>
        <v>21</v>
      </c>
      <c r="N187" s="4342">
        <f>L187*M187</f>
        <v>8.4</v>
      </c>
      <c r="O187" s="4331" t="str">
        <f t="shared" si="61"/>
        <v>STATE: ; PDY: ASHA- PDY- 25nos/centre= Rs.40,000*15 centre =Rs.6,00,000; KKL: KKL- 25nos/centre= Rs.45,000*3 centre =Rs.1,20,000; MHE: MHE- 25nos/centre= Rs.40,000*2 centre =Rs.80,000; YNM: YNM- 25nos/centre= Rs.40,000*1 centre =Rs.40,000</v>
      </c>
      <c r="P187" s="4341"/>
      <c r="Q187" s="4343"/>
      <c r="R187" s="4344"/>
      <c r="S187" s="4344"/>
      <c r="T187" s="3371">
        <f t="shared" si="48"/>
        <v>40000</v>
      </c>
      <c r="U187" s="3371">
        <f t="shared" si="49"/>
        <v>21</v>
      </c>
      <c r="V187" s="3371">
        <f t="shared" si="50"/>
        <v>840000</v>
      </c>
      <c r="W187" s="4334" t="str">
        <f t="shared" si="51"/>
        <v>STATE: ; PDY: ASHA- PDY- 25nos/centre= Rs.40,000*15 centre =Rs.6,00,000; KKL: KKL- 25nos/centre= Rs.45,000*3 centre =Rs.1,20,000; MHE: MHE- 25nos/centre= Rs.40,000*2 centre =Rs.80,000; YNM: YNM- 25nos/centre= Rs.40,000*1 centre =Rs.40,000</v>
      </c>
      <c r="X187" s="4385"/>
      <c r="Y187" s="4385"/>
      <c r="Z187" s="4385">
        <f>X187*Y187</f>
        <v>0</v>
      </c>
      <c r="AA187" s="4385"/>
      <c r="AB187" s="3300">
        <v>40000</v>
      </c>
      <c r="AC187" s="3300">
        <v>15</v>
      </c>
      <c r="AD187" s="3109">
        <f>AB187*AC187</f>
        <v>600000</v>
      </c>
      <c r="AE187" s="4394" t="s">
        <v>7216</v>
      </c>
      <c r="AF187" s="3300">
        <v>40000</v>
      </c>
      <c r="AG187" s="3300">
        <v>3</v>
      </c>
      <c r="AH187" s="3109">
        <f>AF187*AG187</f>
        <v>120000</v>
      </c>
      <c r="AI187" s="4394" t="s">
        <v>7217</v>
      </c>
      <c r="AJ187" s="3300">
        <v>40000</v>
      </c>
      <c r="AK187" s="3300">
        <v>2</v>
      </c>
      <c r="AL187" s="3109">
        <f>AJ187*AK187</f>
        <v>80000</v>
      </c>
      <c r="AM187" s="4394" t="s">
        <v>7218</v>
      </c>
      <c r="AN187" s="3300">
        <v>40000</v>
      </c>
      <c r="AO187" s="3300">
        <v>1</v>
      </c>
      <c r="AP187" s="3109">
        <f>AN187*AO187</f>
        <v>40000</v>
      </c>
      <c r="AQ187" s="4394" t="s">
        <v>7219</v>
      </c>
      <c r="AR187" s="3371">
        <f t="shared" si="57"/>
        <v>840000</v>
      </c>
      <c r="AS187" s="3371">
        <f t="shared" si="58"/>
        <v>21</v>
      </c>
      <c r="AT187" s="3371">
        <f t="shared" si="59"/>
        <v>40000</v>
      </c>
      <c r="AU187" s="4334" t="str">
        <f t="shared" si="60"/>
        <v>STATE: ; PDY: ASHA- PDY- 25nos/centre= Rs.40,000*15 centre =Rs.6,00,000; KKL: KKL- 25nos/centre= Rs.45,000*3 centre =Rs.1,20,000; MHE: MHE- 25nos/centre= Rs.40,000*2 centre =Rs.80,000; YNM: YNM- 25nos/centre= Rs.40,000*1 centre =Rs.40,000</v>
      </c>
      <c r="AV187" s="2590" t="s">
        <v>7665</v>
      </c>
      <c r="AW187" s="5031" t="s">
        <v>8145</v>
      </c>
    </row>
    <row r="188" spans="1:49" s="2664" customFormat="1" ht="148.5">
      <c r="A188" s="4340" t="s">
        <v>5313</v>
      </c>
      <c r="B188" s="4340" t="s">
        <v>4573</v>
      </c>
      <c r="C188" s="4340" t="s">
        <v>5301</v>
      </c>
      <c r="D188" s="4340" t="s">
        <v>5324</v>
      </c>
      <c r="E188" s="4341"/>
      <c r="F188" s="4341"/>
      <c r="G188" s="4341">
        <v>1.25</v>
      </c>
      <c r="H188" s="4341"/>
      <c r="I188" s="4341"/>
      <c r="J188" s="4341"/>
      <c r="K188" s="4328">
        <f t="shared" si="46"/>
        <v>20000</v>
      </c>
      <c r="L188" s="4329">
        <f t="shared" si="70"/>
        <v>0.2</v>
      </c>
      <c r="M188" s="4328">
        <f t="shared" si="47"/>
        <v>21</v>
      </c>
      <c r="N188" s="4342">
        <f>L188*M188</f>
        <v>4.2</v>
      </c>
      <c r="O188" s="4331" t="str">
        <f t="shared" si="61"/>
        <v>STATE: ; PDY: ANM/FHW-PDY- 5nos/centre= Rs.20,000*15 centre =Rs.3,00,000; KKL: KKL- 5nos/centre= Rs.20,000*3 centre =Rs.60,000; MHE: MHE- 5nos/centre= Rs.20,000*2centre =Rs.40,000; YNM: YNM- 5nos/centre= Rs.20,000*1centre =Rs.20,000</v>
      </c>
      <c r="P188" s="4341"/>
      <c r="Q188" s="4343"/>
      <c r="R188" s="4344"/>
      <c r="S188" s="4344"/>
      <c r="T188" s="3371">
        <f t="shared" si="48"/>
        <v>20000</v>
      </c>
      <c r="U188" s="3371">
        <f t="shared" si="49"/>
        <v>21</v>
      </c>
      <c r="V188" s="3371">
        <f t="shared" si="50"/>
        <v>420000</v>
      </c>
      <c r="W188" s="4334" t="str">
        <f t="shared" si="51"/>
        <v>STATE: ; PDY: ANM/FHW-PDY- 5nos/centre= Rs.20,000*15 centre =Rs.3,00,000; KKL: KKL- 5nos/centre= Rs.20,000*3 centre =Rs.60,000; MHE: MHE- 5nos/centre= Rs.20,000*2centre =Rs.40,000; YNM: YNM- 5nos/centre= Rs.20,000*1centre =Rs.20,000</v>
      </c>
      <c r="X188" s="4385"/>
      <c r="Y188" s="4385"/>
      <c r="Z188" s="4385">
        <f>X188*Y188</f>
        <v>0</v>
      </c>
      <c r="AA188" s="4385"/>
      <c r="AB188" s="3300">
        <v>20000</v>
      </c>
      <c r="AC188" s="3300">
        <v>15</v>
      </c>
      <c r="AD188" s="3109">
        <f>AB188*AC188</f>
        <v>300000</v>
      </c>
      <c r="AE188" s="3300" t="s">
        <v>7220</v>
      </c>
      <c r="AF188" s="3300">
        <v>20000</v>
      </c>
      <c r="AG188" s="3300">
        <v>3</v>
      </c>
      <c r="AH188" s="3109">
        <f>AF188*AG188</f>
        <v>60000</v>
      </c>
      <c r="AI188" s="3300" t="s">
        <v>7221</v>
      </c>
      <c r="AJ188" s="3300">
        <v>20000</v>
      </c>
      <c r="AK188" s="3300">
        <v>2</v>
      </c>
      <c r="AL188" s="3109">
        <f>AJ188*AK188</f>
        <v>40000</v>
      </c>
      <c r="AM188" s="3300" t="s">
        <v>7222</v>
      </c>
      <c r="AN188" s="3300">
        <v>20000</v>
      </c>
      <c r="AO188" s="3300">
        <v>1</v>
      </c>
      <c r="AP188" s="3109">
        <f>AN188*AO188</f>
        <v>20000</v>
      </c>
      <c r="AQ188" s="3300" t="s">
        <v>7223</v>
      </c>
      <c r="AR188" s="3371">
        <f t="shared" si="57"/>
        <v>420000</v>
      </c>
      <c r="AS188" s="3371">
        <f t="shared" si="58"/>
        <v>21</v>
      </c>
      <c r="AT188" s="3371">
        <f t="shared" si="59"/>
        <v>20000</v>
      </c>
      <c r="AU188" s="4334" t="str">
        <f t="shared" si="60"/>
        <v>STATE: ; PDY: ANM/FHW-PDY- 5nos/centre= Rs.20,000*15 centre =Rs.3,00,000; KKL: KKL- 5nos/centre= Rs.20,000*3 centre =Rs.60,000; MHE: MHE- 5nos/centre= Rs.20,000*2centre =Rs.40,000; YNM: YNM- 5nos/centre= Rs.20,000*1centre =Rs.20,000</v>
      </c>
      <c r="AV188" s="2590" t="s">
        <v>7664</v>
      </c>
      <c r="AW188" s="5031" t="s">
        <v>8145</v>
      </c>
    </row>
    <row r="189" spans="1:49" s="2664" customFormat="1" ht="33">
      <c r="A189" s="4340" t="s">
        <v>5314</v>
      </c>
      <c r="B189" s="4340" t="s">
        <v>5303</v>
      </c>
      <c r="C189" s="4340" t="s">
        <v>5302</v>
      </c>
      <c r="D189" s="4340" t="s">
        <v>5324</v>
      </c>
      <c r="E189" s="4341"/>
      <c r="F189" s="4341"/>
      <c r="G189" s="4341"/>
      <c r="H189" s="4341"/>
      <c r="I189" s="4341"/>
      <c r="J189" s="4341"/>
      <c r="K189" s="4328">
        <f t="shared" si="46"/>
        <v>0</v>
      </c>
      <c r="L189" s="4329">
        <f t="shared" si="70"/>
        <v>0</v>
      </c>
      <c r="M189" s="4328">
        <f t="shared" si="47"/>
        <v>0</v>
      </c>
      <c r="N189" s="4342">
        <f t="shared" si="71"/>
        <v>0</v>
      </c>
      <c r="O189" s="4331" t="str">
        <f t="shared" si="61"/>
        <v xml:space="preserve">STATE: ; PDY: ; KKL: ; MHE: ; YNM: </v>
      </c>
      <c r="P189" s="4341"/>
      <c r="Q189" s="4343"/>
      <c r="R189" s="4344"/>
      <c r="S189" s="4344"/>
      <c r="T189" s="3371">
        <f t="shared" si="48"/>
        <v>0</v>
      </c>
      <c r="U189" s="3371">
        <f t="shared" si="49"/>
        <v>0</v>
      </c>
      <c r="V189" s="3371">
        <f t="shared" si="50"/>
        <v>0</v>
      </c>
      <c r="W189" s="4334" t="str">
        <f t="shared" si="51"/>
        <v xml:space="preserve">STATE: ; PDY: ; KKL: ; MHE: ; YNM: </v>
      </c>
      <c r="X189" s="3371"/>
      <c r="Y189" s="3371"/>
      <c r="Z189" s="3371">
        <f t="shared" si="52"/>
        <v>0</v>
      </c>
      <c r="AA189" s="3371"/>
      <c r="AB189" s="3371"/>
      <c r="AC189" s="3371"/>
      <c r="AD189" s="3371">
        <f t="shared" si="53"/>
        <v>0</v>
      </c>
      <c r="AE189" s="3371"/>
      <c r="AF189" s="3371"/>
      <c r="AG189" s="3371"/>
      <c r="AH189" s="3371">
        <f t="shared" si="54"/>
        <v>0</v>
      </c>
      <c r="AI189" s="3371"/>
      <c r="AJ189" s="3371"/>
      <c r="AK189" s="3371"/>
      <c r="AL189" s="3371">
        <f t="shared" si="55"/>
        <v>0</v>
      </c>
      <c r="AM189" s="3371"/>
      <c r="AN189" s="3371"/>
      <c r="AO189" s="3371"/>
      <c r="AP189" s="3371">
        <f t="shared" si="56"/>
        <v>0</v>
      </c>
      <c r="AQ189" s="3371"/>
      <c r="AR189" s="3371">
        <f t="shared" si="57"/>
        <v>0</v>
      </c>
      <c r="AS189" s="3371">
        <f t="shared" si="58"/>
        <v>0</v>
      </c>
      <c r="AT189" s="3371">
        <f t="shared" si="59"/>
        <v>0</v>
      </c>
      <c r="AU189" s="4334" t="str">
        <f t="shared" si="60"/>
        <v xml:space="preserve">STATE: ; PDY: ; KKL: ; MHE: ; YNM: </v>
      </c>
      <c r="AV189" s="2590" t="s">
        <v>7662</v>
      </c>
      <c r="AW189" s="2590"/>
    </row>
    <row r="190" spans="1:49" s="2664" customFormat="1" ht="47.25">
      <c r="A190" s="4340" t="s">
        <v>5315</v>
      </c>
      <c r="B190" s="4340" t="s">
        <v>4574</v>
      </c>
      <c r="C190" s="4326" t="s">
        <v>3064</v>
      </c>
      <c r="D190" s="4326" t="s">
        <v>4702</v>
      </c>
      <c r="E190" s="4341"/>
      <c r="F190" s="4341"/>
      <c r="G190" s="4341"/>
      <c r="H190" s="4341"/>
      <c r="I190" s="4341"/>
      <c r="J190" s="4341"/>
      <c r="K190" s="4328">
        <f t="shared" si="46"/>
        <v>0</v>
      </c>
      <c r="L190" s="4329">
        <f t="shared" si="70"/>
        <v>0</v>
      </c>
      <c r="M190" s="4328">
        <f t="shared" si="47"/>
        <v>0</v>
      </c>
      <c r="N190" s="4342">
        <f>L190*M190</f>
        <v>0</v>
      </c>
      <c r="O190" s="4331" t="str">
        <f t="shared" si="61"/>
        <v xml:space="preserve">STATE: ; PDY: ; KKL: ; MHE: ; YNM: </v>
      </c>
      <c r="P190" s="4341"/>
      <c r="Q190" s="4343"/>
      <c r="R190" s="4344"/>
      <c r="S190" s="4344"/>
      <c r="T190" s="3371">
        <f t="shared" si="48"/>
        <v>0</v>
      </c>
      <c r="U190" s="3371">
        <f t="shared" si="49"/>
        <v>0</v>
      </c>
      <c r="V190" s="3371">
        <f t="shared" si="50"/>
        <v>0</v>
      </c>
      <c r="W190" s="4334" t="str">
        <f t="shared" si="51"/>
        <v xml:space="preserve">STATE: ; PDY: ; KKL: ; MHE: ; YNM: </v>
      </c>
      <c r="X190" s="3371"/>
      <c r="Y190" s="3371"/>
      <c r="Z190" s="3371">
        <f t="shared" si="52"/>
        <v>0</v>
      </c>
      <c r="AA190" s="3371"/>
      <c r="AB190" s="3371"/>
      <c r="AC190" s="3371"/>
      <c r="AD190" s="3371">
        <f t="shared" si="53"/>
        <v>0</v>
      </c>
      <c r="AE190" s="3371"/>
      <c r="AF190" s="3371"/>
      <c r="AG190" s="3371"/>
      <c r="AH190" s="3371">
        <f t="shared" si="54"/>
        <v>0</v>
      </c>
      <c r="AI190" s="3371"/>
      <c r="AJ190" s="3371"/>
      <c r="AK190" s="3371"/>
      <c r="AL190" s="3371">
        <f t="shared" si="55"/>
        <v>0</v>
      </c>
      <c r="AM190" s="3371"/>
      <c r="AN190" s="3371"/>
      <c r="AO190" s="3371"/>
      <c r="AP190" s="3371">
        <f t="shared" si="56"/>
        <v>0</v>
      </c>
      <c r="AQ190" s="3371"/>
      <c r="AR190" s="3371">
        <f t="shared" si="57"/>
        <v>0</v>
      </c>
      <c r="AS190" s="3371">
        <f t="shared" si="58"/>
        <v>0</v>
      </c>
      <c r="AT190" s="3371">
        <f t="shared" si="59"/>
        <v>0</v>
      </c>
      <c r="AU190" s="4334" t="str">
        <f t="shared" si="60"/>
        <v xml:space="preserve">STATE: ; PDY: ; KKL: ; MHE: ; YNM: </v>
      </c>
      <c r="AV190" s="2590" t="s">
        <v>7485</v>
      </c>
      <c r="AW190" s="2590"/>
    </row>
    <row r="191" spans="1:49" s="2664" customFormat="1" ht="33">
      <c r="A191" s="4340" t="s">
        <v>5316</v>
      </c>
      <c r="B191" s="4340" t="s">
        <v>4575</v>
      </c>
      <c r="C191" s="4340" t="s">
        <v>4034</v>
      </c>
      <c r="D191" s="4326" t="s">
        <v>4702</v>
      </c>
      <c r="E191" s="4341"/>
      <c r="F191" s="4341"/>
      <c r="G191" s="4341"/>
      <c r="H191" s="4341"/>
      <c r="I191" s="4341"/>
      <c r="J191" s="4341"/>
      <c r="K191" s="4328">
        <f t="shared" si="46"/>
        <v>0</v>
      </c>
      <c r="L191" s="4329">
        <f t="shared" si="70"/>
        <v>0</v>
      </c>
      <c r="M191" s="4328">
        <f t="shared" si="47"/>
        <v>0</v>
      </c>
      <c r="N191" s="4342">
        <f>L191*M191</f>
        <v>0</v>
      </c>
      <c r="O191" s="4331" t="str">
        <f t="shared" si="61"/>
        <v xml:space="preserve">STATE: ; PDY: ; KKL: ; MHE: ; YNM: </v>
      </c>
      <c r="P191" s="4341"/>
      <c r="Q191" s="4343"/>
      <c r="R191" s="4344"/>
      <c r="S191" s="4344"/>
      <c r="T191" s="3371">
        <f t="shared" si="48"/>
        <v>0</v>
      </c>
      <c r="U191" s="3371">
        <f t="shared" si="49"/>
        <v>0</v>
      </c>
      <c r="V191" s="3371">
        <f t="shared" si="50"/>
        <v>0</v>
      </c>
      <c r="W191" s="4334" t="str">
        <f t="shared" si="51"/>
        <v xml:space="preserve">STATE: ; PDY: ; KKL: ; MHE: ; YNM: </v>
      </c>
      <c r="X191" s="3371"/>
      <c r="Y191" s="3371"/>
      <c r="Z191" s="3371">
        <f t="shared" si="52"/>
        <v>0</v>
      </c>
      <c r="AA191" s="3371"/>
      <c r="AB191" s="3371"/>
      <c r="AC191" s="3371"/>
      <c r="AD191" s="3371">
        <f t="shared" si="53"/>
        <v>0</v>
      </c>
      <c r="AE191" s="3371"/>
      <c r="AF191" s="3371"/>
      <c r="AG191" s="3371"/>
      <c r="AH191" s="3371">
        <f t="shared" si="54"/>
        <v>0</v>
      </c>
      <c r="AI191" s="3371"/>
      <c r="AJ191" s="3371"/>
      <c r="AK191" s="3371"/>
      <c r="AL191" s="3371">
        <f t="shared" si="55"/>
        <v>0</v>
      </c>
      <c r="AM191" s="3371"/>
      <c r="AN191" s="3371"/>
      <c r="AO191" s="3371"/>
      <c r="AP191" s="3371">
        <f t="shared" si="56"/>
        <v>0</v>
      </c>
      <c r="AQ191" s="3371"/>
      <c r="AR191" s="3371">
        <f t="shared" si="57"/>
        <v>0</v>
      </c>
      <c r="AS191" s="3371">
        <f t="shared" si="58"/>
        <v>0</v>
      </c>
      <c r="AT191" s="3371">
        <f t="shared" si="59"/>
        <v>0</v>
      </c>
      <c r="AU191" s="4334" t="str">
        <f t="shared" si="60"/>
        <v xml:space="preserve">STATE: ; PDY: ; KKL: ; MHE: ; YNM: </v>
      </c>
      <c r="AV191" s="2590" t="s">
        <v>7666</v>
      </c>
      <c r="AW191" s="2590"/>
    </row>
    <row r="192" spans="1:49" s="2664" customFormat="1" ht="33">
      <c r="A192" s="4340" t="s">
        <v>5317</v>
      </c>
      <c r="B192" s="4340" t="s">
        <v>4576</v>
      </c>
      <c r="C192" s="4340" t="s">
        <v>4035</v>
      </c>
      <c r="D192" s="4326" t="s">
        <v>4702</v>
      </c>
      <c r="E192" s="4341"/>
      <c r="F192" s="4341"/>
      <c r="G192" s="4341"/>
      <c r="H192" s="4341"/>
      <c r="I192" s="4341"/>
      <c r="J192" s="4341"/>
      <c r="K192" s="4328">
        <f t="shared" si="46"/>
        <v>0</v>
      </c>
      <c r="L192" s="4329">
        <f t="shared" si="70"/>
        <v>0</v>
      </c>
      <c r="M192" s="4328">
        <f t="shared" si="47"/>
        <v>0</v>
      </c>
      <c r="N192" s="4342">
        <f>L192*M192</f>
        <v>0</v>
      </c>
      <c r="O192" s="4331" t="str">
        <f t="shared" si="61"/>
        <v xml:space="preserve">STATE: ; PDY: ; KKL: ; MHE: ; YNM: </v>
      </c>
      <c r="P192" s="4341"/>
      <c r="Q192" s="4343"/>
      <c r="R192" s="4344"/>
      <c r="S192" s="4344"/>
      <c r="T192" s="3371">
        <f t="shared" si="48"/>
        <v>0</v>
      </c>
      <c r="U192" s="3371">
        <f t="shared" si="49"/>
        <v>0</v>
      </c>
      <c r="V192" s="3371">
        <f t="shared" si="50"/>
        <v>0</v>
      </c>
      <c r="W192" s="4334" t="str">
        <f t="shared" si="51"/>
        <v xml:space="preserve">STATE: ; PDY: ; KKL: ; MHE: ; YNM: </v>
      </c>
      <c r="X192" s="3371"/>
      <c r="Y192" s="3371"/>
      <c r="Z192" s="3371">
        <f t="shared" si="52"/>
        <v>0</v>
      </c>
      <c r="AA192" s="3371"/>
      <c r="AB192" s="3371"/>
      <c r="AC192" s="3371"/>
      <c r="AD192" s="3371">
        <f t="shared" si="53"/>
        <v>0</v>
      </c>
      <c r="AE192" s="3371"/>
      <c r="AF192" s="3371"/>
      <c r="AG192" s="3371"/>
      <c r="AH192" s="3371">
        <f t="shared" si="54"/>
        <v>0</v>
      </c>
      <c r="AI192" s="3371"/>
      <c r="AJ192" s="3371"/>
      <c r="AK192" s="3371"/>
      <c r="AL192" s="3371">
        <f t="shared" si="55"/>
        <v>0</v>
      </c>
      <c r="AM192" s="3371"/>
      <c r="AN192" s="3371"/>
      <c r="AO192" s="3371"/>
      <c r="AP192" s="3371">
        <f t="shared" si="56"/>
        <v>0</v>
      </c>
      <c r="AQ192" s="3371"/>
      <c r="AR192" s="3371">
        <f t="shared" si="57"/>
        <v>0</v>
      </c>
      <c r="AS192" s="3371">
        <f t="shared" si="58"/>
        <v>0</v>
      </c>
      <c r="AT192" s="3371">
        <f t="shared" si="59"/>
        <v>0</v>
      </c>
      <c r="AU192" s="4334" t="str">
        <f t="shared" si="60"/>
        <v xml:space="preserve">STATE: ; PDY: ; KKL: ; MHE: ; YNM: </v>
      </c>
      <c r="AV192" s="2590" t="s">
        <v>7667</v>
      </c>
      <c r="AW192" s="2590"/>
    </row>
    <row r="193" spans="1:49" s="2664" customFormat="1" ht="47.25">
      <c r="A193" s="4340" t="s">
        <v>5318</v>
      </c>
      <c r="B193" s="4340" t="s">
        <v>4578</v>
      </c>
      <c r="C193" s="4340" t="s">
        <v>4036</v>
      </c>
      <c r="D193" s="4326" t="s">
        <v>4702</v>
      </c>
      <c r="E193" s="4341"/>
      <c r="F193" s="4341"/>
      <c r="G193" s="4341"/>
      <c r="H193" s="4341"/>
      <c r="I193" s="4341"/>
      <c r="J193" s="4341"/>
      <c r="K193" s="4328">
        <f t="shared" si="46"/>
        <v>0</v>
      </c>
      <c r="L193" s="4329">
        <f t="shared" si="70"/>
        <v>0</v>
      </c>
      <c r="M193" s="4328">
        <f t="shared" si="47"/>
        <v>0</v>
      </c>
      <c r="N193" s="4342">
        <f>L193*M193</f>
        <v>0</v>
      </c>
      <c r="O193" s="4331" t="str">
        <f t="shared" si="61"/>
        <v xml:space="preserve">STATE: ; PDY: ; KKL: ; MHE: ; YNM: </v>
      </c>
      <c r="P193" s="4341"/>
      <c r="Q193" s="4343"/>
      <c r="R193" s="4344"/>
      <c r="S193" s="4344"/>
      <c r="T193" s="3371">
        <f t="shared" si="48"/>
        <v>0</v>
      </c>
      <c r="U193" s="3371">
        <f t="shared" si="49"/>
        <v>0</v>
      </c>
      <c r="V193" s="3371">
        <f t="shared" si="50"/>
        <v>0</v>
      </c>
      <c r="W193" s="4334" t="str">
        <f t="shared" si="51"/>
        <v xml:space="preserve">STATE: ; PDY: ; KKL: ; MHE: ; YNM: </v>
      </c>
      <c r="X193" s="3371"/>
      <c r="Y193" s="3371"/>
      <c r="Z193" s="3371">
        <f t="shared" si="52"/>
        <v>0</v>
      </c>
      <c r="AA193" s="3371"/>
      <c r="AB193" s="3371"/>
      <c r="AC193" s="3371"/>
      <c r="AD193" s="3371">
        <f t="shared" si="53"/>
        <v>0</v>
      </c>
      <c r="AE193" s="3371"/>
      <c r="AF193" s="3371"/>
      <c r="AG193" s="3371"/>
      <c r="AH193" s="3371">
        <f t="shared" si="54"/>
        <v>0</v>
      </c>
      <c r="AI193" s="3371"/>
      <c r="AJ193" s="3371"/>
      <c r="AK193" s="3371"/>
      <c r="AL193" s="3371">
        <f t="shared" si="55"/>
        <v>0</v>
      </c>
      <c r="AM193" s="3371"/>
      <c r="AN193" s="3371"/>
      <c r="AO193" s="3371"/>
      <c r="AP193" s="3371">
        <f t="shared" si="56"/>
        <v>0</v>
      </c>
      <c r="AQ193" s="3371"/>
      <c r="AR193" s="3371">
        <f t="shared" si="57"/>
        <v>0</v>
      </c>
      <c r="AS193" s="3371">
        <f t="shared" si="58"/>
        <v>0</v>
      </c>
      <c r="AT193" s="3371">
        <f t="shared" si="59"/>
        <v>0</v>
      </c>
      <c r="AU193" s="4334" t="str">
        <f t="shared" si="60"/>
        <v xml:space="preserve">STATE: ; PDY: ; KKL: ; MHE: ; YNM: </v>
      </c>
      <c r="AV193" s="2590" t="s">
        <v>7485</v>
      </c>
      <c r="AW193" s="2590"/>
    </row>
    <row r="194" spans="1:49" s="2664" customFormat="1" ht="264">
      <c r="A194" s="4340" t="s">
        <v>5319</v>
      </c>
      <c r="B194" s="4340" t="s">
        <v>4577</v>
      </c>
      <c r="C194" s="4395" t="s">
        <v>7224</v>
      </c>
      <c r="D194" s="4326" t="s">
        <v>3286</v>
      </c>
      <c r="E194" s="4341"/>
      <c r="F194" s="4341"/>
      <c r="G194" s="4341">
        <v>6.3</v>
      </c>
      <c r="H194" s="4341"/>
      <c r="I194" s="4341"/>
      <c r="J194" s="4341"/>
      <c r="K194" s="4328">
        <f t="shared" si="46"/>
        <v>30000</v>
      </c>
      <c r="L194" s="4329">
        <f t="shared" si="70"/>
        <v>0.3</v>
      </c>
      <c r="M194" s="4328">
        <f t="shared" si="47"/>
        <v>21</v>
      </c>
      <c r="N194" s="4342">
        <f>L194*M194</f>
        <v>6.3</v>
      </c>
      <c r="O194" s="4331" t="str">
        <f t="shared" si="61"/>
        <v xml:space="preserve">STATE: ; PDY: Ongoing activity- PDY- Rs.250 / yoga session * 10 yoga session/month= Rs.2,500 * 15 centre * 12 month= Rs.4,50,000 ; KKL:  KKL-Rs.250 / yoga session * 10 yoga session/month= Rs.2,500 * 3 centre * 12 month= Rs.90,000 ; MHE: MHE- Rs.250 / yoga session * 10 yoga session/month= Rs.2,500 * 2 centre * 12 month= Rs.60,000 ; YNM: YNM- Rs.250 / yoga session * 10 yoga session/month= Rs.2,500 * 1 centre * 12 month= Rs.30,000 </v>
      </c>
      <c r="P194" s="4341"/>
      <c r="Q194" s="4343"/>
      <c r="R194" s="4344"/>
      <c r="S194" s="4344"/>
      <c r="T194" s="3371">
        <f t="shared" si="48"/>
        <v>30000</v>
      </c>
      <c r="U194" s="3371">
        <f t="shared" si="49"/>
        <v>21</v>
      </c>
      <c r="V194" s="3371">
        <f t="shared" si="50"/>
        <v>630000</v>
      </c>
      <c r="W194" s="4334" t="str">
        <f t="shared" si="51"/>
        <v xml:space="preserve">STATE: ; PDY: Ongoing activity- PDY- Rs.250 / yoga session * 10 yoga session/month= Rs.2,500 * 15 centre * 12 month= Rs.4,50,000 ; KKL:  KKL-Rs.250 / yoga session * 10 yoga session/month= Rs.2,500 * 3 centre * 12 month= Rs.90,000 ; MHE: MHE- Rs.250 / yoga session * 10 yoga session/month= Rs.2,500 * 2 centre * 12 month= Rs.60,000 ; YNM: YNM- Rs.250 / yoga session * 10 yoga session/month= Rs.2,500 * 1 centre * 12 month= Rs.30,000 </v>
      </c>
      <c r="X194" s="4385"/>
      <c r="Y194" s="4385"/>
      <c r="Z194" s="4385">
        <f t="shared" si="52"/>
        <v>0</v>
      </c>
      <c r="AA194" s="4385"/>
      <c r="AB194" s="3300">
        <v>30000</v>
      </c>
      <c r="AC194" s="3300">
        <v>15</v>
      </c>
      <c r="AD194" s="3109">
        <f t="shared" si="53"/>
        <v>450000</v>
      </c>
      <c r="AE194" s="3300" t="s">
        <v>7225</v>
      </c>
      <c r="AF194" s="3300">
        <v>30000</v>
      </c>
      <c r="AG194" s="3300">
        <v>3</v>
      </c>
      <c r="AH194" s="3109">
        <f t="shared" si="54"/>
        <v>90000</v>
      </c>
      <c r="AI194" s="3300" t="s">
        <v>7226</v>
      </c>
      <c r="AJ194" s="3300">
        <v>30000</v>
      </c>
      <c r="AK194" s="3300">
        <v>2</v>
      </c>
      <c r="AL194" s="3109">
        <f t="shared" si="55"/>
        <v>60000</v>
      </c>
      <c r="AM194" s="3300" t="s">
        <v>7227</v>
      </c>
      <c r="AN194" s="3300">
        <v>30000</v>
      </c>
      <c r="AO194" s="3300">
        <v>1</v>
      </c>
      <c r="AP194" s="3109">
        <f t="shared" si="56"/>
        <v>30000</v>
      </c>
      <c r="AQ194" s="3300" t="s">
        <v>7228</v>
      </c>
      <c r="AR194" s="3371">
        <f t="shared" si="57"/>
        <v>630000</v>
      </c>
      <c r="AS194" s="3371">
        <f t="shared" si="58"/>
        <v>21</v>
      </c>
      <c r="AT194" s="3371">
        <f t="shared" si="59"/>
        <v>30000</v>
      </c>
      <c r="AU194" s="4334" t="str">
        <f t="shared" si="60"/>
        <v xml:space="preserve">STATE: ; PDY: Ongoing activity- PDY- Rs.250 / yoga session * 10 yoga session/month= Rs.2,500 * 15 centre * 12 month= Rs.4,50,000 ; KKL:  KKL-Rs.250 / yoga session * 10 yoga session/month= Rs.2,500 * 3 centre * 12 month= Rs.90,000 ; MHE: MHE- Rs.250 / yoga session * 10 yoga session/month= Rs.2,500 * 2 centre * 12 month= Rs.60,000 ; YNM: YNM- Rs.250 / yoga session * 10 yoga session/month= Rs.2,500 * 1 centre * 12 month= Rs.30,000 </v>
      </c>
      <c r="AV194" s="2590"/>
      <c r="AW194" s="5031" t="s">
        <v>8146</v>
      </c>
    </row>
    <row r="195" spans="1:49" s="2664" customFormat="1" ht="33">
      <c r="A195" s="4367" t="s">
        <v>3244</v>
      </c>
      <c r="B195" s="4367"/>
      <c r="C195" s="4367" t="s">
        <v>23</v>
      </c>
      <c r="D195" s="4367"/>
      <c r="E195" s="4368"/>
      <c r="F195" s="4368"/>
      <c r="G195" s="4368"/>
      <c r="H195" s="4368"/>
      <c r="I195" s="4368"/>
      <c r="J195" s="4368"/>
      <c r="K195" s="4328">
        <f t="shared" si="46"/>
        <v>0</v>
      </c>
      <c r="L195" s="4367"/>
      <c r="M195" s="4328">
        <f t="shared" si="47"/>
        <v>0</v>
      </c>
      <c r="N195" s="4369">
        <f>N196+N199</f>
        <v>0</v>
      </c>
      <c r="O195" s="4331">
        <f t="shared" si="61"/>
        <v>0</v>
      </c>
      <c r="P195" s="4368"/>
      <c r="Q195" s="4396">
        <f>Q196+Q199</f>
        <v>0</v>
      </c>
      <c r="R195" s="4344"/>
      <c r="S195" s="4344"/>
      <c r="T195" s="3371">
        <f t="shared" si="48"/>
        <v>0</v>
      </c>
      <c r="U195" s="3371">
        <f t="shared" si="49"/>
        <v>0</v>
      </c>
      <c r="V195" s="4369">
        <f>V196+V199</f>
        <v>0</v>
      </c>
      <c r="W195" s="4334"/>
      <c r="X195" s="3371"/>
      <c r="Y195" s="3371"/>
      <c r="Z195" s="4369">
        <f>Z196+Z199</f>
        <v>0</v>
      </c>
      <c r="AA195" s="3371"/>
      <c r="AB195" s="3371"/>
      <c r="AC195" s="3371"/>
      <c r="AD195" s="4369">
        <f>AD196+AD199</f>
        <v>0</v>
      </c>
      <c r="AE195" s="3371"/>
      <c r="AF195" s="3371"/>
      <c r="AG195" s="3371"/>
      <c r="AH195" s="4369">
        <f>AH196+AH199</f>
        <v>0</v>
      </c>
      <c r="AI195" s="3371"/>
      <c r="AJ195" s="3371"/>
      <c r="AK195" s="3371"/>
      <c r="AL195" s="4369">
        <f>AL196+AL199</f>
        <v>0</v>
      </c>
      <c r="AM195" s="3371"/>
      <c r="AN195" s="3371"/>
      <c r="AO195" s="3371"/>
      <c r="AP195" s="4369">
        <f>AP196+AP199</f>
        <v>0</v>
      </c>
      <c r="AQ195" s="3371"/>
      <c r="AR195" s="4369">
        <f>AR196+AR199</f>
        <v>0</v>
      </c>
      <c r="AS195" s="3371"/>
      <c r="AT195" s="3371"/>
      <c r="AU195" s="4334"/>
      <c r="AV195" s="2590"/>
      <c r="AW195" s="2590"/>
    </row>
    <row r="196" spans="1:49" s="2664" customFormat="1" ht="16.5">
      <c r="A196" s="4358" t="s">
        <v>3245</v>
      </c>
      <c r="B196" s="4358"/>
      <c r="C196" s="4358" t="s">
        <v>24</v>
      </c>
      <c r="D196" s="4358"/>
      <c r="E196" s="4359"/>
      <c r="F196" s="4359"/>
      <c r="G196" s="4359"/>
      <c r="H196" s="4359"/>
      <c r="I196" s="4359"/>
      <c r="J196" s="4359"/>
      <c r="K196" s="4328">
        <f t="shared" si="46"/>
        <v>0</v>
      </c>
      <c r="L196" s="4358"/>
      <c r="M196" s="4328">
        <f t="shared" si="47"/>
        <v>0</v>
      </c>
      <c r="N196" s="4360">
        <f>SUM(N197:N198)</f>
        <v>0</v>
      </c>
      <c r="O196" s="4331">
        <f t="shared" si="61"/>
        <v>0</v>
      </c>
      <c r="P196" s="4359"/>
      <c r="Q196" s="4384">
        <f>SUM(Q197:Q198)</f>
        <v>0</v>
      </c>
      <c r="R196" s="4344"/>
      <c r="S196" s="4344"/>
      <c r="T196" s="3371">
        <f t="shared" si="48"/>
        <v>0</v>
      </c>
      <c r="U196" s="3371">
        <f t="shared" si="49"/>
        <v>0</v>
      </c>
      <c r="V196" s="4360">
        <f>SUM(V197:V198)</f>
        <v>0</v>
      </c>
      <c r="W196" s="4334"/>
      <c r="X196" s="3371"/>
      <c r="Y196" s="3371"/>
      <c r="Z196" s="4360">
        <f>SUM(Z197:Z198)</f>
        <v>0</v>
      </c>
      <c r="AA196" s="3371"/>
      <c r="AB196" s="3371"/>
      <c r="AC196" s="3371"/>
      <c r="AD196" s="4360">
        <f>SUM(AD197:AD198)</f>
        <v>0</v>
      </c>
      <c r="AE196" s="3371"/>
      <c r="AF196" s="3371"/>
      <c r="AG196" s="3371"/>
      <c r="AH196" s="4360">
        <f>SUM(AH197:AH198)</f>
        <v>0</v>
      </c>
      <c r="AI196" s="3371"/>
      <c r="AJ196" s="3371"/>
      <c r="AK196" s="3371"/>
      <c r="AL196" s="4360">
        <f>SUM(AL197:AL198)</f>
        <v>0</v>
      </c>
      <c r="AM196" s="3371"/>
      <c r="AN196" s="3371"/>
      <c r="AO196" s="3371"/>
      <c r="AP196" s="4360">
        <f>SUM(AP197:AP198)</f>
        <v>0</v>
      </c>
      <c r="AQ196" s="3371"/>
      <c r="AR196" s="4360">
        <f>SUM(AR197:AR198)</f>
        <v>0</v>
      </c>
      <c r="AS196" s="3371"/>
      <c r="AT196" s="3371"/>
      <c r="AU196" s="4334"/>
      <c r="AV196" s="2590"/>
      <c r="AW196" s="2590"/>
    </row>
    <row r="197" spans="1:49" s="2664" customFormat="1" ht="33">
      <c r="A197" s="4340" t="s">
        <v>3246</v>
      </c>
      <c r="B197" s="4397"/>
      <c r="C197" s="4398" t="s">
        <v>1168</v>
      </c>
      <c r="D197" s="4398" t="s">
        <v>118</v>
      </c>
      <c r="E197" s="4399"/>
      <c r="F197" s="4399"/>
      <c r="G197" s="4399"/>
      <c r="H197" s="4399"/>
      <c r="I197" s="4399"/>
      <c r="J197" s="4399"/>
      <c r="K197" s="4328">
        <f t="shared" si="46"/>
        <v>0</v>
      </c>
      <c r="L197" s="4329">
        <f>K197/100000</f>
        <v>0</v>
      </c>
      <c r="M197" s="4328">
        <f t="shared" si="47"/>
        <v>0</v>
      </c>
      <c r="N197" s="4342">
        <f>L197*M197</f>
        <v>0</v>
      </c>
      <c r="O197" s="4331" t="str">
        <f t="shared" si="61"/>
        <v xml:space="preserve">STATE: ; PDY: ; KKL: ; MHE: ; YNM: </v>
      </c>
      <c r="P197" s="4400"/>
      <c r="Q197" s="4343"/>
      <c r="R197" s="4344"/>
      <c r="S197" s="4344"/>
      <c r="T197" s="3371">
        <f t="shared" si="48"/>
        <v>0</v>
      </c>
      <c r="U197" s="3371">
        <f t="shared" si="49"/>
        <v>0</v>
      </c>
      <c r="V197" s="3371">
        <f t="shared" si="50"/>
        <v>0</v>
      </c>
      <c r="W197" s="4334" t="str">
        <f t="shared" si="51"/>
        <v xml:space="preserve">STATE: ; PDY: ; KKL: ; MHE: ; YNM: </v>
      </c>
      <c r="X197" s="3371"/>
      <c r="Y197" s="3371"/>
      <c r="Z197" s="3371">
        <f t="shared" si="52"/>
        <v>0</v>
      </c>
      <c r="AA197" s="3371"/>
      <c r="AB197" s="3371"/>
      <c r="AC197" s="3371"/>
      <c r="AD197" s="3371">
        <f t="shared" si="53"/>
        <v>0</v>
      </c>
      <c r="AE197" s="3371"/>
      <c r="AF197" s="3371"/>
      <c r="AG197" s="3371"/>
      <c r="AH197" s="3371">
        <f t="shared" si="54"/>
        <v>0</v>
      </c>
      <c r="AI197" s="3371"/>
      <c r="AJ197" s="3371"/>
      <c r="AK197" s="3371"/>
      <c r="AL197" s="3371">
        <f t="shared" si="55"/>
        <v>0</v>
      </c>
      <c r="AM197" s="3371"/>
      <c r="AN197" s="3371"/>
      <c r="AO197" s="3371"/>
      <c r="AP197" s="3371">
        <f t="shared" si="56"/>
        <v>0</v>
      </c>
      <c r="AQ197" s="3371"/>
      <c r="AR197" s="3371">
        <f t="shared" si="57"/>
        <v>0</v>
      </c>
      <c r="AS197" s="3371">
        <f t="shared" si="58"/>
        <v>0</v>
      </c>
      <c r="AT197" s="3371">
        <f t="shared" si="59"/>
        <v>0</v>
      </c>
      <c r="AU197" s="4334" t="str">
        <f t="shared" si="60"/>
        <v xml:space="preserve">STATE: ; PDY: ; KKL: ; MHE: ; YNM: </v>
      </c>
      <c r="AV197" s="2590" t="s">
        <v>7668</v>
      </c>
      <c r="AW197" s="2590"/>
    </row>
    <row r="198" spans="1:49" s="2664" customFormat="1" ht="33">
      <c r="A198" s="4340" t="s">
        <v>3247</v>
      </c>
      <c r="B198" s="4397"/>
      <c r="C198" s="4398" t="s">
        <v>1169</v>
      </c>
      <c r="D198" s="4398" t="s">
        <v>131</v>
      </c>
      <c r="E198" s="4399"/>
      <c r="F198" s="4399"/>
      <c r="G198" s="4399"/>
      <c r="H198" s="4399"/>
      <c r="I198" s="4399"/>
      <c r="J198" s="4399"/>
      <c r="K198" s="4328">
        <f t="shared" si="46"/>
        <v>0</v>
      </c>
      <c r="L198" s="4329">
        <f>K198/100000</f>
        <v>0</v>
      </c>
      <c r="M198" s="4328">
        <f t="shared" si="47"/>
        <v>0</v>
      </c>
      <c r="N198" s="4342">
        <f>L198*M198</f>
        <v>0</v>
      </c>
      <c r="O198" s="4331" t="str">
        <f t="shared" si="61"/>
        <v xml:space="preserve">STATE: ; PDY: ; KKL: ; MHE: ; YNM: </v>
      </c>
      <c r="P198" s="4400"/>
      <c r="Q198" s="4343"/>
      <c r="R198" s="4344"/>
      <c r="S198" s="4344"/>
      <c r="T198" s="3371">
        <f t="shared" si="48"/>
        <v>0</v>
      </c>
      <c r="U198" s="3371">
        <f t="shared" si="49"/>
        <v>0</v>
      </c>
      <c r="V198" s="3371">
        <f t="shared" si="50"/>
        <v>0</v>
      </c>
      <c r="W198" s="4334" t="str">
        <f t="shared" si="51"/>
        <v xml:space="preserve">STATE: ; PDY: ; KKL: ; MHE: ; YNM: </v>
      </c>
      <c r="X198" s="3371"/>
      <c r="Y198" s="3371"/>
      <c r="Z198" s="3371">
        <f t="shared" si="52"/>
        <v>0</v>
      </c>
      <c r="AA198" s="3371"/>
      <c r="AB198" s="3371"/>
      <c r="AC198" s="3371"/>
      <c r="AD198" s="3371">
        <f t="shared" si="53"/>
        <v>0</v>
      </c>
      <c r="AE198" s="3371"/>
      <c r="AF198" s="3371"/>
      <c r="AG198" s="3371"/>
      <c r="AH198" s="3371">
        <f t="shared" si="54"/>
        <v>0</v>
      </c>
      <c r="AI198" s="3371"/>
      <c r="AJ198" s="3371"/>
      <c r="AK198" s="3371"/>
      <c r="AL198" s="3371">
        <f t="shared" si="55"/>
        <v>0</v>
      </c>
      <c r="AM198" s="3371"/>
      <c r="AN198" s="3371"/>
      <c r="AO198" s="3371"/>
      <c r="AP198" s="3371">
        <f t="shared" si="56"/>
        <v>0</v>
      </c>
      <c r="AQ198" s="3371"/>
      <c r="AR198" s="3371">
        <f t="shared" si="57"/>
        <v>0</v>
      </c>
      <c r="AS198" s="3371">
        <f t="shared" si="58"/>
        <v>0</v>
      </c>
      <c r="AT198" s="3371">
        <f t="shared" si="59"/>
        <v>0</v>
      </c>
      <c r="AU198" s="4334" t="str">
        <f t="shared" si="60"/>
        <v xml:space="preserve">STATE: ; PDY: ; KKL: ; MHE: ; YNM: </v>
      </c>
      <c r="AV198" s="2590" t="s">
        <v>7669</v>
      </c>
      <c r="AW198" s="2590"/>
    </row>
    <row r="199" spans="1:49" s="2664" customFormat="1" ht="16.5">
      <c r="A199" s="4358" t="s">
        <v>3248</v>
      </c>
      <c r="B199" s="4358"/>
      <c r="C199" s="4358" t="s">
        <v>25</v>
      </c>
      <c r="D199" s="4358"/>
      <c r="E199" s="4359"/>
      <c r="F199" s="4359"/>
      <c r="G199" s="4359"/>
      <c r="H199" s="4359"/>
      <c r="I199" s="4359"/>
      <c r="J199" s="4359"/>
      <c r="K199" s="4328">
        <f t="shared" si="46"/>
        <v>0</v>
      </c>
      <c r="L199" s="4358"/>
      <c r="M199" s="4328">
        <f t="shared" si="47"/>
        <v>0</v>
      </c>
      <c r="N199" s="4360">
        <f>N200+N201</f>
        <v>0</v>
      </c>
      <c r="O199" s="4331">
        <f t="shared" si="61"/>
        <v>0</v>
      </c>
      <c r="P199" s="4359"/>
      <c r="Q199" s="4384">
        <f>Q200+Q201</f>
        <v>0</v>
      </c>
      <c r="R199" s="4344"/>
      <c r="S199" s="4344"/>
      <c r="T199" s="3371">
        <f t="shared" si="48"/>
        <v>0</v>
      </c>
      <c r="U199" s="3371">
        <f t="shared" si="49"/>
        <v>0</v>
      </c>
      <c r="V199" s="4360">
        <f>V200+V201</f>
        <v>0</v>
      </c>
      <c r="W199" s="4334"/>
      <c r="X199" s="3371"/>
      <c r="Y199" s="3371"/>
      <c r="Z199" s="4360">
        <f>Z200+Z201</f>
        <v>0</v>
      </c>
      <c r="AA199" s="3371"/>
      <c r="AB199" s="3371"/>
      <c r="AC199" s="3371"/>
      <c r="AD199" s="4360">
        <f>AD200+AD201</f>
        <v>0</v>
      </c>
      <c r="AE199" s="3371"/>
      <c r="AF199" s="3371"/>
      <c r="AG199" s="3371"/>
      <c r="AH199" s="4360">
        <f>AH200+AH201</f>
        <v>0</v>
      </c>
      <c r="AI199" s="3371"/>
      <c r="AJ199" s="3371"/>
      <c r="AK199" s="3371"/>
      <c r="AL199" s="4360">
        <f>AL200+AL201</f>
        <v>0</v>
      </c>
      <c r="AM199" s="3371"/>
      <c r="AN199" s="3371"/>
      <c r="AO199" s="3371"/>
      <c r="AP199" s="4360">
        <f>AP200+AP201</f>
        <v>0</v>
      </c>
      <c r="AQ199" s="3371"/>
      <c r="AR199" s="4360">
        <f>AR200+AR201</f>
        <v>0</v>
      </c>
      <c r="AS199" s="3371"/>
      <c r="AT199" s="3371"/>
      <c r="AU199" s="4334"/>
      <c r="AV199" s="2590"/>
      <c r="AW199" s="2590"/>
    </row>
    <row r="200" spans="1:49" s="2664" customFormat="1" ht="33">
      <c r="A200" s="4340" t="s">
        <v>3249</v>
      </c>
      <c r="B200" s="4340" t="s">
        <v>3066</v>
      </c>
      <c r="C200" s="4340" t="s">
        <v>3067</v>
      </c>
      <c r="D200" s="4340" t="s">
        <v>3286</v>
      </c>
      <c r="E200" s="4341"/>
      <c r="F200" s="4341"/>
      <c r="G200" s="4341"/>
      <c r="H200" s="4341"/>
      <c r="I200" s="4341"/>
      <c r="J200" s="4341"/>
      <c r="K200" s="4328">
        <f t="shared" si="46"/>
        <v>0</v>
      </c>
      <c r="L200" s="4329">
        <f>K200/100000</f>
        <v>0</v>
      </c>
      <c r="M200" s="4328">
        <f t="shared" si="47"/>
        <v>0</v>
      </c>
      <c r="N200" s="4342">
        <f>L200*M200</f>
        <v>0</v>
      </c>
      <c r="O200" s="4331" t="str">
        <f t="shared" si="61"/>
        <v xml:space="preserve">STATE: ; PDY: ; KKL: ; MHE: ; YNM: </v>
      </c>
      <c r="P200" s="4341"/>
      <c r="Q200" s="4343"/>
      <c r="R200" s="4344"/>
      <c r="S200" s="4344"/>
      <c r="T200" s="3371">
        <f t="shared" si="48"/>
        <v>0</v>
      </c>
      <c r="U200" s="3371">
        <f t="shared" si="49"/>
        <v>0</v>
      </c>
      <c r="V200" s="3371">
        <f t="shared" si="50"/>
        <v>0</v>
      </c>
      <c r="W200" s="4334" t="str">
        <f t="shared" si="51"/>
        <v xml:space="preserve">STATE: ; PDY: ; KKL: ; MHE: ; YNM: </v>
      </c>
      <c r="X200" s="3371"/>
      <c r="Y200" s="3371"/>
      <c r="Z200" s="3371">
        <f t="shared" si="52"/>
        <v>0</v>
      </c>
      <c r="AA200" s="3371"/>
      <c r="AB200" s="3371"/>
      <c r="AC200" s="3371"/>
      <c r="AD200" s="3371">
        <f t="shared" si="53"/>
        <v>0</v>
      </c>
      <c r="AE200" s="3371"/>
      <c r="AF200" s="3371"/>
      <c r="AG200" s="3371"/>
      <c r="AH200" s="3371">
        <f t="shared" si="54"/>
        <v>0</v>
      </c>
      <c r="AI200" s="3371"/>
      <c r="AJ200" s="3371"/>
      <c r="AK200" s="3371"/>
      <c r="AL200" s="3371">
        <f t="shared" si="55"/>
        <v>0</v>
      </c>
      <c r="AM200" s="3371"/>
      <c r="AN200" s="3371"/>
      <c r="AO200" s="3371"/>
      <c r="AP200" s="3371">
        <f t="shared" si="56"/>
        <v>0</v>
      </c>
      <c r="AQ200" s="3371"/>
      <c r="AR200" s="3371">
        <f t="shared" si="57"/>
        <v>0</v>
      </c>
      <c r="AS200" s="3371">
        <f t="shared" si="58"/>
        <v>0</v>
      </c>
      <c r="AT200" s="3371">
        <f t="shared" si="59"/>
        <v>0</v>
      </c>
      <c r="AU200" s="4334" t="str">
        <f t="shared" si="60"/>
        <v xml:space="preserve">STATE: ; PDY: ; KKL: ; MHE: ; YNM: </v>
      </c>
      <c r="AV200" s="2590" t="s">
        <v>7670</v>
      </c>
      <c r="AW200" s="2590"/>
    </row>
    <row r="201" spans="1:49" s="2664" customFormat="1" ht="33">
      <c r="A201" s="4340" t="s">
        <v>3250</v>
      </c>
      <c r="B201" s="4340" t="s">
        <v>3250</v>
      </c>
      <c r="C201" s="4340" t="s">
        <v>307</v>
      </c>
      <c r="D201" s="4340" t="s">
        <v>3286</v>
      </c>
      <c r="E201" s="4341"/>
      <c r="F201" s="4341"/>
      <c r="G201" s="4341"/>
      <c r="H201" s="4341"/>
      <c r="I201" s="4341"/>
      <c r="J201" s="4341"/>
      <c r="K201" s="4328">
        <f t="shared" si="46"/>
        <v>0</v>
      </c>
      <c r="L201" s="4329">
        <f>K201/100000</f>
        <v>0</v>
      </c>
      <c r="M201" s="4328">
        <f t="shared" si="47"/>
        <v>0</v>
      </c>
      <c r="N201" s="4342">
        <f>L201*M201</f>
        <v>0</v>
      </c>
      <c r="O201" s="4331" t="str">
        <f t="shared" si="61"/>
        <v xml:space="preserve">STATE: ; PDY: ; KKL: ; MHE: ; YNM: </v>
      </c>
      <c r="P201" s="4341"/>
      <c r="Q201" s="4343"/>
      <c r="R201" s="4344"/>
      <c r="S201" s="4344"/>
      <c r="T201" s="3371">
        <f t="shared" si="48"/>
        <v>0</v>
      </c>
      <c r="U201" s="3371">
        <f t="shared" si="49"/>
        <v>0</v>
      </c>
      <c r="V201" s="3371">
        <f t="shared" si="50"/>
        <v>0</v>
      </c>
      <c r="W201" s="4334" t="str">
        <f t="shared" si="51"/>
        <v xml:space="preserve">STATE: ; PDY: ; KKL: ; MHE: ; YNM: </v>
      </c>
      <c r="X201" s="3371"/>
      <c r="Y201" s="3371"/>
      <c r="Z201" s="3371">
        <f t="shared" si="52"/>
        <v>0</v>
      </c>
      <c r="AA201" s="3371"/>
      <c r="AB201" s="3371"/>
      <c r="AC201" s="3371"/>
      <c r="AD201" s="3371">
        <f t="shared" si="53"/>
        <v>0</v>
      </c>
      <c r="AE201" s="3371"/>
      <c r="AF201" s="3371"/>
      <c r="AG201" s="3371"/>
      <c r="AH201" s="3371">
        <f t="shared" si="54"/>
        <v>0</v>
      </c>
      <c r="AI201" s="3371"/>
      <c r="AJ201" s="3371"/>
      <c r="AK201" s="3371"/>
      <c r="AL201" s="3371">
        <f t="shared" si="55"/>
        <v>0</v>
      </c>
      <c r="AM201" s="3371"/>
      <c r="AN201" s="3371"/>
      <c r="AO201" s="3371"/>
      <c r="AP201" s="3371">
        <f t="shared" si="56"/>
        <v>0</v>
      </c>
      <c r="AQ201" s="3371"/>
      <c r="AR201" s="3371">
        <f t="shared" si="57"/>
        <v>0</v>
      </c>
      <c r="AS201" s="3371">
        <f t="shared" si="58"/>
        <v>0</v>
      </c>
      <c r="AT201" s="3371">
        <f t="shared" si="59"/>
        <v>0</v>
      </c>
      <c r="AU201" s="4334" t="str">
        <f t="shared" si="60"/>
        <v xml:space="preserve">STATE: ; PDY: ; KKL: ; MHE: ; YNM: </v>
      </c>
      <c r="AV201" s="2590" t="s">
        <v>7671</v>
      </c>
      <c r="AW201" s="2590"/>
    </row>
    <row r="202" spans="1:49" s="2664" customFormat="1" ht="49.5">
      <c r="A202" s="4362" t="s">
        <v>3251</v>
      </c>
      <c r="B202" s="4363" t="s">
        <v>3251</v>
      </c>
      <c r="C202" s="4401" t="s">
        <v>26</v>
      </c>
      <c r="D202" s="4401"/>
      <c r="E202" s="4402"/>
      <c r="F202" s="4402"/>
      <c r="G202" s="4402"/>
      <c r="H202" s="4402"/>
      <c r="I202" s="4402"/>
      <c r="J202" s="4402"/>
      <c r="K202" s="4328">
        <f t="shared" si="46"/>
        <v>0</v>
      </c>
      <c r="L202" s="4403"/>
      <c r="M202" s="4328">
        <f t="shared" si="47"/>
        <v>0</v>
      </c>
      <c r="N202" s="4403"/>
      <c r="O202" s="4331" t="str">
        <f t="shared" si="61"/>
        <v xml:space="preserve">STATE: ; PDY: ; KKL: ; MHE: ; YNM: </v>
      </c>
      <c r="P202" s="4404" t="s">
        <v>5281</v>
      </c>
      <c r="Q202" s="4405"/>
      <c r="R202" s="4344"/>
      <c r="S202" s="4344"/>
      <c r="T202" s="3371">
        <f t="shared" si="48"/>
        <v>0</v>
      </c>
      <c r="U202" s="3371">
        <f t="shared" si="49"/>
        <v>0</v>
      </c>
      <c r="V202" s="3371">
        <f t="shared" si="50"/>
        <v>0</v>
      </c>
      <c r="W202" s="4334" t="str">
        <f t="shared" si="51"/>
        <v xml:space="preserve">STATE: ; PDY: ; KKL: ; MHE: ; YNM: </v>
      </c>
      <c r="X202" s="3371"/>
      <c r="Y202" s="3371"/>
      <c r="Z202" s="3371">
        <f t="shared" si="52"/>
        <v>0</v>
      </c>
      <c r="AA202" s="3371"/>
      <c r="AB202" s="3371"/>
      <c r="AC202" s="3371"/>
      <c r="AD202" s="3371">
        <f t="shared" si="53"/>
        <v>0</v>
      </c>
      <c r="AE202" s="3371"/>
      <c r="AF202" s="3371"/>
      <c r="AG202" s="3371"/>
      <c r="AH202" s="3371">
        <f t="shared" si="54"/>
        <v>0</v>
      </c>
      <c r="AI202" s="3371"/>
      <c r="AJ202" s="3371"/>
      <c r="AK202" s="3371"/>
      <c r="AL202" s="3371">
        <f t="shared" si="55"/>
        <v>0</v>
      </c>
      <c r="AM202" s="3371"/>
      <c r="AN202" s="3371"/>
      <c r="AO202" s="3371"/>
      <c r="AP202" s="3371">
        <f t="shared" si="56"/>
        <v>0</v>
      </c>
      <c r="AQ202" s="3371"/>
      <c r="AR202" s="3371">
        <f t="shared" si="57"/>
        <v>0</v>
      </c>
      <c r="AS202" s="3371">
        <f t="shared" si="58"/>
        <v>0</v>
      </c>
      <c r="AT202" s="3371">
        <f t="shared" si="59"/>
        <v>0</v>
      </c>
      <c r="AU202" s="4334" t="str">
        <f t="shared" si="60"/>
        <v xml:space="preserve">STATE: ; PDY: ; KKL: ; MHE: ; YNM: </v>
      </c>
      <c r="AV202" s="2590" t="s">
        <v>7672</v>
      </c>
      <c r="AW202" s="2590"/>
    </row>
    <row r="203" spans="1:49" s="2664" customFormat="1" ht="49.5">
      <c r="A203" s="4362" t="s">
        <v>3252</v>
      </c>
      <c r="B203" s="4363" t="s">
        <v>3252</v>
      </c>
      <c r="C203" s="4401" t="s">
        <v>27</v>
      </c>
      <c r="D203" s="4401"/>
      <c r="E203" s="4402"/>
      <c r="F203" s="4402"/>
      <c r="G203" s="4402"/>
      <c r="H203" s="4402"/>
      <c r="I203" s="4402"/>
      <c r="J203" s="4402"/>
      <c r="K203" s="4328">
        <f t="shared" ref="K203:K266" si="72">T203</f>
        <v>0</v>
      </c>
      <c r="L203" s="4403"/>
      <c r="M203" s="4328">
        <f t="shared" ref="M203:M266" si="73">U203</f>
        <v>0</v>
      </c>
      <c r="N203" s="4403"/>
      <c r="O203" s="4331" t="str">
        <f t="shared" si="61"/>
        <v xml:space="preserve">STATE: ; PDY: ; KKL: ; MHE: ; YNM: </v>
      </c>
      <c r="P203" s="4404" t="s">
        <v>5281</v>
      </c>
      <c r="Q203" s="4405"/>
      <c r="R203" s="4344"/>
      <c r="S203" s="4344"/>
      <c r="T203" s="3371">
        <f t="shared" ref="T203:T266" si="74">IFERROR(AR203/AS203,0)</f>
        <v>0</v>
      </c>
      <c r="U203" s="3371">
        <f t="shared" ref="U203:U266" si="75">Y203+AC203+AG203+AK203+AO203</f>
        <v>0</v>
      </c>
      <c r="V203" s="3371">
        <f t="shared" ref="V203:V266" si="76">T203*U203</f>
        <v>0</v>
      </c>
      <c r="W203" s="4334" t="str">
        <f t="shared" ref="W203:W266" si="77">"STATE: "&amp;AA203&amp;"; PDY: "&amp;AE203&amp;"; KKL: "&amp;AI203&amp;"; MHE: "&amp;AM203&amp;"; YNM: "&amp;AQ203</f>
        <v xml:space="preserve">STATE: ; PDY: ; KKL: ; MHE: ; YNM: </v>
      </c>
      <c r="X203" s="3371"/>
      <c r="Y203" s="3371"/>
      <c r="Z203" s="3371">
        <f t="shared" ref="Z203:Z266" si="78">X203*Y203</f>
        <v>0</v>
      </c>
      <c r="AA203" s="3371"/>
      <c r="AB203" s="3371"/>
      <c r="AC203" s="3371"/>
      <c r="AD203" s="3371">
        <f t="shared" ref="AD203:AD266" si="79">AB203*AC203</f>
        <v>0</v>
      </c>
      <c r="AE203" s="3371"/>
      <c r="AF203" s="3371"/>
      <c r="AG203" s="3371"/>
      <c r="AH203" s="3371">
        <f t="shared" ref="AH203:AH266" si="80">AF203*AG203</f>
        <v>0</v>
      </c>
      <c r="AI203" s="3371"/>
      <c r="AJ203" s="3371"/>
      <c r="AK203" s="3371"/>
      <c r="AL203" s="3371">
        <f t="shared" ref="AL203:AL266" si="81">AJ203*AK203</f>
        <v>0</v>
      </c>
      <c r="AM203" s="3371"/>
      <c r="AN203" s="3371"/>
      <c r="AO203" s="3371"/>
      <c r="AP203" s="3371">
        <f t="shared" ref="AP203:AP266" si="82">AN203*AO203</f>
        <v>0</v>
      </c>
      <c r="AQ203" s="3371"/>
      <c r="AR203" s="3371">
        <f t="shared" ref="AR203:AR266" si="83">Z203+AD203+AH203+AL203+AP203</f>
        <v>0</v>
      </c>
      <c r="AS203" s="3371">
        <f t="shared" ref="AS203:AS266" si="84">Y203+AC203+AG203+AK203+AO203</f>
        <v>0</v>
      </c>
      <c r="AT203" s="3371">
        <f t="shared" ref="AT203:AT266" si="85">IFERROR((AR203/AS203),0)</f>
        <v>0</v>
      </c>
      <c r="AU203" s="4334" t="str">
        <f t="shared" ref="AU203:AU266" si="86">"STATE: "&amp;AA203&amp;"; PDY: "&amp;AE203&amp;"; KKL: "&amp;AI203&amp;"; MHE: "&amp;AM203&amp;"; YNM: "&amp;AQ203</f>
        <v xml:space="preserve">STATE: ; PDY: ; KKL: ; MHE: ; YNM: </v>
      </c>
      <c r="AV203" s="2590"/>
      <c r="AW203" s="2590"/>
    </row>
    <row r="204" spans="1:49" s="2664" customFormat="1" ht="16.5">
      <c r="A204" s="4367" t="s">
        <v>3253</v>
      </c>
      <c r="B204" s="4367"/>
      <c r="C204" s="4367" t="s">
        <v>28</v>
      </c>
      <c r="D204" s="4367"/>
      <c r="E204" s="4368"/>
      <c r="F204" s="4368"/>
      <c r="G204" s="4368"/>
      <c r="H204" s="4368"/>
      <c r="I204" s="4368"/>
      <c r="J204" s="4368"/>
      <c r="K204" s="4328">
        <f t="shared" si="72"/>
        <v>0</v>
      </c>
      <c r="L204" s="4367"/>
      <c r="M204" s="4328">
        <f t="shared" si="73"/>
        <v>0</v>
      </c>
      <c r="N204" s="4369">
        <f>SUM(N205:N206)</f>
        <v>21</v>
      </c>
      <c r="O204" s="4331">
        <f t="shared" ref="O204:O267" si="87">W204</f>
        <v>0</v>
      </c>
      <c r="P204" s="4368"/>
      <c r="Q204" s="4396">
        <f>SUM(Q205:Q206)</f>
        <v>0</v>
      </c>
      <c r="R204" s="4344"/>
      <c r="S204" s="4344"/>
      <c r="T204" s="3371">
        <f t="shared" si="74"/>
        <v>0</v>
      </c>
      <c r="U204" s="3371">
        <f t="shared" si="75"/>
        <v>0</v>
      </c>
      <c r="V204" s="4369">
        <f>SUM(V205:V206)</f>
        <v>2100000</v>
      </c>
      <c r="W204" s="4334"/>
      <c r="X204" s="3371"/>
      <c r="Y204" s="3371"/>
      <c r="Z204" s="4369">
        <f>SUM(Z205:Z206)</f>
        <v>0</v>
      </c>
      <c r="AA204" s="3371"/>
      <c r="AB204" s="3371"/>
      <c r="AC204" s="3371"/>
      <c r="AD204" s="4369">
        <f>SUM(AD205:AD206)</f>
        <v>1500000</v>
      </c>
      <c r="AE204" s="3371"/>
      <c r="AF204" s="3371"/>
      <c r="AG204" s="3371"/>
      <c r="AH204" s="4369">
        <f>SUM(AH205:AH206)</f>
        <v>300000</v>
      </c>
      <c r="AI204" s="3371"/>
      <c r="AJ204" s="3371"/>
      <c r="AK204" s="3371"/>
      <c r="AL204" s="4369">
        <f>SUM(AL205:AL206)</f>
        <v>200000</v>
      </c>
      <c r="AM204" s="3371"/>
      <c r="AN204" s="3371"/>
      <c r="AO204" s="3371"/>
      <c r="AP204" s="4369">
        <f>SUM(AP205:AP206)</f>
        <v>100000</v>
      </c>
      <c r="AQ204" s="3371"/>
      <c r="AR204" s="4369">
        <f>SUM(AR205:AR206)</f>
        <v>2100000</v>
      </c>
      <c r="AS204" s="3371"/>
      <c r="AT204" s="3371"/>
      <c r="AU204" s="4334"/>
      <c r="AV204" s="2590"/>
      <c r="AW204" s="2590"/>
    </row>
    <row r="205" spans="1:49" s="2664" customFormat="1" ht="33">
      <c r="A205" s="4340" t="s">
        <v>3254</v>
      </c>
      <c r="B205" s="4340" t="s">
        <v>3070</v>
      </c>
      <c r="C205" s="4340" t="s">
        <v>5320</v>
      </c>
      <c r="D205" s="4340" t="s">
        <v>3286</v>
      </c>
      <c r="E205" s="4341"/>
      <c r="F205" s="4341"/>
      <c r="G205" s="4341"/>
      <c r="H205" s="4341"/>
      <c r="I205" s="4341"/>
      <c r="J205" s="4341"/>
      <c r="K205" s="4328">
        <f t="shared" si="72"/>
        <v>0</v>
      </c>
      <c r="L205" s="4329">
        <f>K205/100000</f>
        <v>0</v>
      </c>
      <c r="M205" s="4328">
        <f t="shared" si="73"/>
        <v>0</v>
      </c>
      <c r="N205" s="4342">
        <f>L205*M205</f>
        <v>0</v>
      </c>
      <c r="O205" s="4331" t="str">
        <f t="shared" si="87"/>
        <v xml:space="preserve">STATE: ; PDY: ; KKL: ; MHE: ; YNM: </v>
      </c>
      <c r="P205" s="4341"/>
      <c r="Q205" s="4343"/>
      <c r="R205" s="4344"/>
      <c r="S205" s="4344"/>
      <c r="T205" s="3371">
        <f t="shared" si="74"/>
        <v>0</v>
      </c>
      <c r="U205" s="3371">
        <f t="shared" si="75"/>
        <v>0</v>
      </c>
      <c r="V205" s="3371">
        <f t="shared" si="76"/>
        <v>0</v>
      </c>
      <c r="W205" s="4334" t="str">
        <f t="shared" si="77"/>
        <v xml:space="preserve">STATE: ; PDY: ; KKL: ; MHE: ; YNM: </v>
      </c>
      <c r="X205" s="3371"/>
      <c r="Y205" s="3371"/>
      <c r="Z205" s="3371">
        <f t="shared" si="78"/>
        <v>0</v>
      </c>
      <c r="AA205" s="3371"/>
      <c r="AB205" s="4406"/>
      <c r="AC205" s="4406"/>
      <c r="AD205" s="4406"/>
      <c r="AE205" s="4407"/>
      <c r="AF205" s="3371"/>
      <c r="AG205" s="3371"/>
      <c r="AH205" s="3371">
        <f t="shared" si="80"/>
        <v>0</v>
      </c>
      <c r="AI205" s="3371"/>
      <c r="AJ205" s="3371"/>
      <c r="AK205" s="3371"/>
      <c r="AL205" s="3371">
        <f t="shared" si="81"/>
        <v>0</v>
      </c>
      <c r="AM205" s="3371"/>
      <c r="AN205" s="3371"/>
      <c r="AO205" s="3371"/>
      <c r="AP205" s="3371">
        <f t="shared" si="82"/>
        <v>0</v>
      </c>
      <c r="AQ205" s="3371"/>
      <c r="AR205" s="3371">
        <f t="shared" si="83"/>
        <v>0</v>
      </c>
      <c r="AS205" s="3371">
        <f t="shared" si="84"/>
        <v>0</v>
      </c>
      <c r="AT205" s="3371">
        <f t="shared" si="85"/>
        <v>0</v>
      </c>
      <c r="AU205" s="4334" t="str">
        <f t="shared" si="86"/>
        <v xml:space="preserve">STATE: ; PDY: ; KKL: ; MHE: ; YNM: </v>
      </c>
      <c r="AV205" s="2590" t="s">
        <v>7672</v>
      </c>
      <c r="AW205" s="2590"/>
    </row>
    <row r="206" spans="1:49" s="2664" customFormat="1" ht="148.5">
      <c r="A206" s="4340" t="s">
        <v>3255</v>
      </c>
      <c r="B206" s="4340" t="s">
        <v>3256</v>
      </c>
      <c r="C206" s="4387" t="s">
        <v>3922</v>
      </c>
      <c r="D206" s="4387" t="s">
        <v>5324</v>
      </c>
      <c r="E206" s="4408"/>
      <c r="F206" s="4408"/>
      <c r="G206" s="4408"/>
      <c r="H206" s="4408"/>
      <c r="I206" s="4408"/>
      <c r="J206" s="4408"/>
      <c r="K206" s="4328">
        <f t="shared" si="72"/>
        <v>100000</v>
      </c>
      <c r="L206" s="4329">
        <f>K206/100000</f>
        <v>1</v>
      </c>
      <c r="M206" s="4328">
        <f t="shared" si="73"/>
        <v>21</v>
      </c>
      <c r="N206" s="4342">
        <f>L206*M206</f>
        <v>21</v>
      </c>
      <c r="O206" s="4331" t="str">
        <f t="shared" si="87"/>
        <v xml:space="preserve">STATE: ; PDY: Ongoing IEC activity-PDY- Rs.1,00,000 *15 UPHC= Rs.15,00,000                      ; KKL: KKL- Rs.1,00,000 *3 UPHC= Rs.3,00,000                      ; MHE: MHE- Rs.1,00,000 *2 UPHC= Rs.2,00,000                      ; YNM: YNM- Rs.1,00,000 *1 UPHC= Rs.1,00,000                      </v>
      </c>
      <c r="P206" s="4350"/>
      <c r="Q206" s="4343"/>
      <c r="R206" s="4344"/>
      <c r="S206" s="4344"/>
      <c r="T206" s="3371">
        <f t="shared" si="74"/>
        <v>100000</v>
      </c>
      <c r="U206" s="3371">
        <f t="shared" si="75"/>
        <v>21</v>
      </c>
      <c r="V206" s="3371">
        <f t="shared" si="76"/>
        <v>2100000</v>
      </c>
      <c r="W206" s="4334" t="str">
        <f t="shared" si="77"/>
        <v xml:space="preserve">STATE: ; PDY: Ongoing IEC activity-PDY- Rs.1,00,000 *15 UPHC= Rs.15,00,000                      ; KKL: KKL- Rs.1,00,000 *3 UPHC= Rs.3,00,000                      ; MHE: MHE- Rs.1,00,000 *2 UPHC= Rs.2,00,000                      ; YNM: YNM- Rs.1,00,000 *1 UPHC= Rs.1,00,000                      </v>
      </c>
      <c r="X206" s="4385"/>
      <c r="Y206" s="4385"/>
      <c r="Z206" s="4385">
        <f t="shared" si="78"/>
        <v>0</v>
      </c>
      <c r="AA206" s="4385"/>
      <c r="AB206" s="3300">
        <v>100000</v>
      </c>
      <c r="AC206" s="3300">
        <v>15</v>
      </c>
      <c r="AD206" s="3109">
        <f t="shared" si="79"/>
        <v>1500000</v>
      </c>
      <c r="AE206" s="3300" t="s">
        <v>7229</v>
      </c>
      <c r="AF206" s="3300">
        <v>100000</v>
      </c>
      <c r="AG206" s="3300">
        <v>3</v>
      </c>
      <c r="AH206" s="3109">
        <f t="shared" si="80"/>
        <v>300000</v>
      </c>
      <c r="AI206" s="3300" t="s">
        <v>7230</v>
      </c>
      <c r="AJ206" s="3300">
        <v>100000</v>
      </c>
      <c r="AK206" s="3300">
        <v>2</v>
      </c>
      <c r="AL206" s="3109">
        <f t="shared" si="81"/>
        <v>200000</v>
      </c>
      <c r="AM206" s="3300" t="s">
        <v>7231</v>
      </c>
      <c r="AN206" s="3300">
        <v>100000</v>
      </c>
      <c r="AO206" s="3300">
        <v>1</v>
      </c>
      <c r="AP206" s="3109">
        <f t="shared" si="82"/>
        <v>100000</v>
      </c>
      <c r="AQ206" s="3300" t="s">
        <v>7232</v>
      </c>
      <c r="AR206" s="3371">
        <f t="shared" si="83"/>
        <v>2100000</v>
      </c>
      <c r="AS206" s="3371">
        <f t="shared" si="84"/>
        <v>21</v>
      </c>
      <c r="AT206" s="3371">
        <f t="shared" si="85"/>
        <v>100000</v>
      </c>
      <c r="AU206" s="4334" t="str">
        <f>"STATE: "&amp;AA206&amp;"; PDY: "&amp;AE206&amp;"; KKL: "&amp;AI206&amp;"; MHE: "&amp;AM206&amp;"; YNM: "&amp;AQ206</f>
        <v xml:space="preserve">STATE: ; PDY: Ongoing IEC activity-PDY- Rs.1,00,000 *15 UPHC= Rs.15,00,000                      ; KKL: KKL- Rs.1,00,000 *3 UPHC= Rs.3,00,000                      ; MHE: MHE- Rs.1,00,000 *2 UPHC= Rs.2,00,000                      ; YNM: YNM- Rs.1,00,000 *1 UPHC= Rs.1,00,000                      </v>
      </c>
      <c r="AV206" s="2590" t="s">
        <v>7673</v>
      </c>
      <c r="AW206" s="5031" t="s">
        <v>8147</v>
      </c>
    </row>
    <row r="207" spans="1:49" s="2664" customFormat="1" ht="16.5">
      <c r="A207" s="4367" t="s">
        <v>3257</v>
      </c>
      <c r="B207" s="4367"/>
      <c r="C207" s="4367" t="s">
        <v>29</v>
      </c>
      <c r="D207" s="4367"/>
      <c r="E207" s="4368"/>
      <c r="F207" s="4368"/>
      <c r="G207" s="4368"/>
      <c r="H207" s="4368"/>
      <c r="I207" s="4368"/>
      <c r="J207" s="4368"/>
      <c r="K207" s="4328">
        <f t="shared" si="72"/>
        <v>0</v>
      </c>
      <c r="L207" s="4367"/>
      <c r="M207" s="4328">
        <f t="shared" si="73"/>
        <v>0</v>
      </c>
      <c r="N207" s="4369">
        <f>SUM(N208:N209)</f>
        <v>1.0230000000000001</v>
      </c>
      <c r="O207" s="4331">
        <f t="shared" si="87"/>
        <v>0</v>
      </c>
      <c r="P207" s="4368"/>
      <c r="Q207" s="4396">
        <f>SUM(Q208:Q209)</f>
        <v>0</v>
      </c>
      <c r="R207" s="4344"/>
      <c r="S207" s="4344"/>
      <c r="T207" s="3371">
        <f t="shared" si="74"/>
        <v>0</v>
      </c>
      <c r="U207" s="3371">
        <f t="shared" si="75"/>
        <v>0</v>
      </c>
      <c r="V207" s="4369">
        <f>SUM(V208:V209)</f>
        <v>102300</v>
      </c>
      <c r="W207" s="4334"/>
      <c r="X207" s="4409"/>
      <c r="Y207" s="4409"/>
      <c r="Z207" s="4410">
        <f>SUM(Z208:Z209)</f>
        <v>0</v>
      </c>
      <c r="AA207" s="4409"/>
      <c r="AB207" s="3371"/>
      <c r="AC207" s="3371"/>
      <c r="AD207" s="4369">
        <f>SUM(AD208:AD209)</f>
        <v>73800</v>
      </c>
      <c r="AE207" s="3371"/>
      <c r="AF207" s="3371"/>
      <c r="AG207" s="3371"/>
      <c r="AH207" s="4369">
        <f>SUM(AH208:AH209)</f>
        <v>12000</v>
      </c>
      <c r="AI207" s="3371"/>
      <c r="AJ207" s="3371"/>
      <c r="AK207" s="3371"/>
      <c r="AL207" s="4369">
        <f>SUM(AL208:AL209)</f>
        <v>5100</v>
      </c>
      <c r="AM207" s="3371"/>
      <c r="AN207" s="3371"/>
      <c r="AO207" s="3371"/>
      <c r="AP207" s="4369">
        <f>SUM(AP208:AP209)</f>
        <v>11400</v>
      </c>
      <c r="AQ207" s="3371"/>
      <c r="AR207" s="4369">
        <f>SUM(AR208:AR209)</f>
        <v>102300</v>
      </c>
      <c r="AS207" s="3371"/>
      <c r="AT207" s="3371"/>
      <c r="AU207" s="4334"/>
      <c r="AV207" s="2590"/>
      <c r="AW207" s="2590"/>
    </row>
    <row r="208" spans="1:49" s="2664" customFormat="1" ht="148.5">
      <c r="A208" s="4340" t="s">
        <v>3258</v>
      </c>
      <c r="B208" s="4411"/>
      <c r="C208" s="4387" t="s">
        <v>3071</v>
      </c>
      <c r="D208" s="4387" t="s">
        <v>3286</v>
      </c>
      <c r="E208" s="4408"/>
      <c r="F208" s="4408"/>
      <c r="G208" s="4408"/>
      <c r="H208" s="4408"/>
      <c r="I208" s="4408"/>
      <c r="J208" s="4408"/>
      <c r="K208" s="4328">
        <f t="shared" si="72"/>
        <v>300</v>
      </c>
      <c r="L208" s="4329">
        <f>K208/100000</f>
        <v>3.0000000000000001E-3</v>
      </c>
      <c r="M208" s="4328">
        <f t="shared" si="73"/>
        <v>341</v>
      </c>
      <c r="N208" s="4342">
        <f>L208*M208</f>
        <v>1.0230000000000001</v>
      </c>
      <c r="O208" s="4331" t="str">
        <f t="shared" si="87"/>
        <v>STATE: ; PDY:  Recurring cost- ASHA Diary- PDY-Rs.300/diary/ASHA - Rs.300*246 ASHAs= Rs. 73,800; KKL:  KKL-Rs.300*40ASHAs=  Rs. 12,000; MHE:  MHE- Rs.300*17 ASHAs=  Rs. 5,100; YNM:  YNM- Rs.300*38 ASHAs=  Rs. 11,400</v>
      </c>
      <c r="P208" s="4350"/>
      <c r="Q208" s="4343"/>
      <c r="R208" s="4344"/>
      <c r="S208" s="4344"/>
      <c r="T208" s="3371">
        <f t="shared" si="74"/>
        <v>300</v>
      </c>
      <c r="U208" s="3371">
        <f t="shared" si="75"/>
        <v>341</v>
      </c>
      <c r="V208" s="3371">
        <f t="shared" si="76"/>
        <v>102300</v>
      </c>
      <c r="W208" s="4334" t="str">
        <f t="shared" si="77"/>
        <v>STATE: ; PDY:  Recurring cost- ASHA Diary- PDY-Rs.300/diary/ASHA - Rs.300*246 ASHAs= Rs. 73,800; KKL:  KKL-Rs.300*40ASHAs=  Rs. 12,000; MHE:  MHE- Rs.300*17 ASHAs=  Rs. 5,100; YNM:  YNM- Rs.300*38 ASHAs=  Rs. 11,400</v>
      </c>
      <c r="X208" s="4385"/>
      <c r="Y208" s="4385"/>
      <c r="Z208" s="4385">
        <f>X208*Y208</f>
        <v>0</v>
      </c>
      <c r="AA208" s="4385"/>
      <c r="AB208" s="3300">
        <v>300</v>
      </c>
      <c r="AC208" s="3300">
        <v>246</v>
      </c>
      <c r="AD208" s="3109">
        <f>AB208*AC208</f>
        <v>73800</v>
      </c>
      <c r="AE208" s="3300" t="s">
        <v>7233</v>
      </c>
      <c r="AF208" s="3300">
        <v>300</v>
      </c>
      <c r="AG208" s="3300">
        <v>40</v>
      </c>
      <c r="AH208" s="3109">
        <f>AF208*AG208</f>
        <v>12000</v>
      </c>
      <c r="AI208" s="3300" t="s">
        <v>7234</v>
      </c>
      <c r="AJ208" s="3300">
        <v>300</v>
      </c>
      <c r="AK208" s="3300">
        <v>17</v>
      </c>
      <c r="AL208" s="3109">
        <f>AJ208*AK208</f>
        <v>5100</v>
      </c>
      <c r="AM208" s="3300" t="s">
        <v>7235</v>
      </c>
      <c r="AN208" s="3300">
        <v>300</v>
      </c>
      <c r="AO208" s="3300">
        <v>38</v>
      </c>
      <c r="AP208" s="3109">
        <f>AN208*AO208</f>
        <v>11400</v>
      </c>
      <c r="AQ208" s="3300" t="s">
        <v>7236</v>
      </c>
      <c r="AR208" s="3371">
        <f t="shared" si="83"/>
        <v>102300</v>
      </c>
      <c r="AS208" s="3371">
        <f t="shared" si="84"/>
        <v>341</v>
      </c>
      <c r="AT208" s="3371">
        <f t="shared" si="85"/>
        <v>300</v>
      </c>
      <c r="AU208" s="4334" t="str">
        <f t="shared" si="86"/>
        <v>STATE: ; PDY:  Recurring cost- ASHA Diary- PDY-Rs.300/diary/ASHA - Rs.300*246 ASHAs= Rs. 73,800; KKL:  KKL-Rs.300*40ASHAs=  Rs. 12,000; MHE:  MHE- Rs.300*17 ASHAs=  Rs. 5,100; YNM:  YNM- Rs.300*38 ASHAs=  Rs. 11,400</v>
      </c>
      <c r="AV208" s="2590" t="s">
        <v>7672</v>
      </c>
      <c r="AW208" s="5031" t="s">
        <v>8143</v>
      </c>
    </row>
    <row r="209" spans="1:49" s="2664" customFormat="1" ht="33">
      <c r="A209" s="4340" t="s">
        <v>3921</v>
      </c>
      <c r="B209" s="4411"/>
      <c r="C209" s="4387" t="s">
        <v>2853</v>
      </c>
      <c r="D209" s="4387" t="s">
        <v>5324</v>
      </c>
      <c r="E209" s="4408"/>
      <c r="F209" s="4408"/>
      <c r="G209" s="4408"/>
      <c r="H209" s="4408"/>
      <c r="I209" s="4408"/>
      <c r="J209" s="4408"/>
      <c r="K209" s="4328">
        <f t="shared" si="72"/>
        <v>0</v>
      </c>
      <c r="L209" s="4329">
        <f>K209/100000</f>
        <v>0</v>
      </c>
      <c r="M209" s="4328">
        <f t="shared" si="73"/>
        <v>0</v>
      </c>
      <c r="N209" s="4342">
        <f>L209*M209</f>
        <v>0</v>
      </c>
      <c r="O209" s="4331" t="str">
        <f t="shared" si="87"/>
        <v xml:space="preserve">STATE: ; PDY: ; KKL: ; MHE: ; YNM: </v>
      </c>
      <c r="P209" s="4350"/>
      <c r="Q209" s="4343"/>
      <c r="R209" s="4344"/>
      <c r="S209" s="4344"/>
      <c r="T209" s="3371">
        <f t="shared" si="74"/>
        <v>0</v>
      </c>
      <c r="U209" s="3371">
        <f t="shared" si="75"/>
        <v>0</v>
      </c>
      <c r="V209" s="3371">
        <f t="shared" si="76"/>
        <v>0</v>
      </c>
      <c r="W209" s="4334" t="str">
        <f t="shared" si="77"/>
        <v xml:space="preserve">STATE: ; PDY: ; KKL: ; MHE: ; YNM: </v>
      </c>
      <c r="X209" s="3371"/>
      <c r="Y209" s="3371"/>
      <c r="Z209" s="3371">
        <f t="shared" si="78"/>
        <v>0</v>
      </c>
      <c r="AA209" s="3371"/>
      <c r="AB209" s="3371"/>
      <c r="AC209" s="3371"/>
      <c r="AD209" s="3371">
        <f t="shared" si="79"/>
        <v>0</v>
      </c>
      <c r="AE209" s="3371"/>
      <c r="AF209" s="3371"/>
      <c r="AG209" s="3371"/>
      <c r="AH209" s="3371">
        <f t="shared" si="80"/>
        <v>0</v>
      </c>
      <c r="AI209" s="3371"/>
      <c r="AJ209" s="3371"/>
      <c r="AK209" s="3371"/>
      <c r="AL209" s="3371">
        <f t="shared" si="81"/>
        <v>0</v>
      </c>
      <c r="AM209" s="3371"/>
      <c r="AN209" s="3371"/>
      <c r="AO209" s="3371"/>
      <c r="AP209" s="3371">
        <f t="shared" si="82"/>
        <v>0</v>
      </c>
      <c r="AQ209" s="3371"/>
      <c r="AR209" s="3371">
        <f t="shared" si="83"/>
        <v>0</v>
      </c>
      <c r="AS209" s="3371">
        <f t="shared" si="84"/>
        <v>0</v>
      </c>
      <c r="AT209" s="3371">
        <f t="shared" si="85"/>
        <v>0</v>
      </c>
      <c r="AU209" s="4334" t="str">
        <f t="shared" si="86"/>
        <v xml:space="preserve">STATE: ; PDY: ; KKL: ; MHE: ; YNM: </v>
      </c>
      <c r="AV209" s="2590" t="s">
        <v>7673</v>
      </c>
      <c r="AW209" s="2590"/>
    </row>
    <row r="210" spans="1:49" s="2664" customFormat="1" ht="16.5">
      <c r="A210" s="4367" t="s">
        <v>3259</v>
      </c>
      <c r="B210" s="4367"/>
      <c r="C210" s="4367" t="s">
        <v>30</v>
      </c>
      <c r="D210" s="4367"/>
      <c r="E210" s="4368"/>
      <c r="F210" s="4368"/>
      <c r="G210" s="4368"/>
      <c r="H210" s="4368"/>
      <c r="I210" s="4368"/>
      <c r="J210" s="4368"/>
      <c r="K210" s="4328">
        <f t="shared" si="72"/>
        <v>0</v>
      </c>
      <c r="L210" s="4367"/>
      <c r="M210" s="4328">
        <f t="shared" si="73"/>
        <v>0</v>
      </c>
      <c r="N210" s="4369">
        <f>N211+N216+N222</f>
        <v>0</v>
      </c>
      <c r="O210" s="4331">
        <f t="shared" si="87"/>
        <v>0</v>
      </c>
      <c r="P210" s="4368"/>
      <c r="Q210" s="4396">
        <f>Q211+Q216+Q222</f>
        <v>0</v>
      </c>
      <c r="R210" s="4344"/>
      <c r="S210" s="4344"/>
      <c r="T210" s="3371">
        <f t="shared" si="74"/>
        <v>0</v>
      </c>
      <c r="U210" s="3371">
        <f t="shared" si="75"/>
        <v>0</v>
      </c>
      <c r="V210" s="4369">
        <f>V211+V216+V222</f>
        <v>0</v>
      </c>
      <c r="W210" s="4334"/>
      <c r="X210" s="3371"/>
      <c r="Y210" s="3371"/>
      <c r="Z210" s="4369">
        <f>Z211+Z216+Z222</f>
        <v>0</v>
      </c>
      <c r="AA210" s="3371"/>
      <c r="AB210" s="3371"/>
      <c r="AC210" s="3371"/>
      <c r="AD210" s="4369">
        <f>AD211+AD216+AD222</f>
        <v>0</v>
      </c>
      <c r="AE210" s="3371"/>
      <c r="AF210" s="3371"/>
      <c r="AG210" s="3371"/>
      <c r="AH210" s="4369">
        <f>AH211+AH216+AH222</f>
        <v>0</v>
      </c>
      <c r="AI210" s="3371"/>
      <c r="AJ210" s="3371"/>
      <c r="AK210" s="3371"/>
      <c r="AL210" s="4369">
        <f>AL211+AL216+AL222</f>
        <v>0</v>
      </c>
      <c r="AM210" s="3371"/>
      <c r="AN210" s="3371"/>
      <c r="AO210" s="3371"/>
      <c r="AP210" s="4369">
        <f>AP211+AP216+AP222</f>
        <v>0</v>
      </c>
      <c r="AQ210" s="3371"/>
      <c r="AR210" s="4369">
        <f>AR211+AR216+AR222</f>
        <v>0</v>
      </c>
      <c r="AS210" s="3371"/>
      <c r="AT210" s="3371"/>
      <c r="AU210" s="4334"/>
      <c r="AV210" s="2590"/>
      <c r="AW210" s="2590"/>
    </row>
    <row r="211" spans="1:49" s="2664" customFormat="1" ht="16.5">
      <c r="A211" s="4358" t="s">
        <v>3260</v>
      </c>
      <c r="B211" s="4358"/>
      <c r="C211" s="4358" t="s">
        <v>30</v>
      </c>
      <c r="D211" s="4358"/>
      <c r="E211" s="4359"/>
      <c r="F211" s="4359"/>
      <c r="G211" s="4359"/>
      <c r="H211" s="4359"/>
      <c r="I211" s="4359"/>
      <c r="J211" s="4359"/>
      <c r="K211" s="4328">
        <f t="shared" si="72"/>
        <v>0</v>
      </c>
      <c r="L211" s="4358"/>
      <c r="M211" s="4328">
        <f t="shared" si="73"/>
        <v>0</v>
      </c>
      <c r="N211" s="4360">
        <f>SUM(N212:N215)</f>
        <v>0</v>
      </c>
      <c r="O211" s="4331">
        <f t="shared" si="87"/>
        <v>0</v>
      </c>
      <c r="P211" s="4359"/>
      <c r="Q211" s="4384">
        <f>SUM(Q212:Q215)</f>
        <v>0</v>
      </c>
      <c r="R211" s="4344"/>
      <c r="S211" s="4344"/>
      <c r="T211" s="3371">
        <f t="shared" si="74"/>
        <v>0</v>
      </c>
      <c r="U211" s="3371">
        <f t="shared" si="75"/>
        <v>0</v>
      </c>
      <c r="V211" s="4360">
        <f>SUM(V212:V215)</f>
        <v>0</v>
      </c>
      <c r="W211" s="4334"/>
      <c r="X211" s="3371"/>
      <c r="Y211" s="3371"/>
      <c r="Z211" s="4360">
        <f>SUM(Z212:Z215)</f>
        <v>0</v>
      </c>
      <c r="AA211" s="3371"/>
      <c r="AB211" s="3371"/>
      <c r="AC211" s="3371"/>
      <c r="AD211" s="4360">
        <f>SUM(AD212:AD215)</f>
        <v>0</v>
      </c>
      <c r="AE211" s="3371"/>
      <c r="AF211" s="3371"/>
      <c r="AG211" s="3371"/>
      <c r="AH211" s="4360">
        <f>SUM(AH212:AH215)</f>
        <v>0</v>
      </c>
      <c r="AI211" s="3371"/>
      <c r="AJ211" s="3371"/>
      <c r="AK211" s="3371"/>
      <c r="AL211" s="4360">
        <f>SUM(AL212:AL215)</f>
        <v>0</v>
      </c>
      <c r="AM211" s="3371"/>
      <c r="AN211" s="3371"/>
      <c r="AO211" s="3371"/>
      <c r="AP211" s="4360">
        <f>SUM(AP212:AP215)</f>
        <v>0</v>
      </c>
      <c r="AQ211" s="3371"/>
      <c r="AR211" s="4360">
        <f>SUM(AR212:AR215)</f>
        <v>0</v>
      </c>
      <c r="AS211" s="3371"/>
      <c r="AT211" s="3371"/>
      <c r="AU211" s="4334"/>
      <c r="AV211" s="2590"/>
      <c r="AW211" s="2590"/>
    </row>
    <row r="212" spans="1:49" s="2664" customFormat="1" ht="47.25">
      <c r="A212" s="4340" t="s">
        <v>3261</v>
      </c>
      <c r="B212" s="4386"/>
      <c r="C212" s="4387" t="s">
        <v>4037</v>
      </c>
      <c r="D212" s="4387" t="s">
        <v>4702</v>
      </c>
      <c r="E212" s="4388"/>
      <c r="F212" s="4388"/>
      <c r="G212" s="4388"/>
      <c r="H212" s="4388"/>
      <c r="I212" s="4388"/>
      <c r="J212" s="4388"/>
      <c r="K212" s="4328">
        <f t="shared" si="72"/>
        <v>0</v>
      </c>
      <c r="L212" s="4329">
        <f>K212/100000</f>
        <v>0</v>
      </c>
      <c r="M212" s="4328">
        <f t="shared" si="73"/>
        <v>0</v>
      </c>
      <c r="N212" s="4342">
        <f>L212*M212</f>
        <v>0</v>
      </c>
      <c r="O212" s="4331" t="str">
        <f t="shared" si="87"/>
        <v xml:space="preserve">STATE: ; PDY: ; KKL: ; MHE: ; YNM: </v>
      </c>
      <c r="P212" s="4341"/>
      <c r="Q212" s="4343"/>
      <c r="R212" s="4344"/>
      <c r="S212" s="4344"/>
      <c r="T212" s="3371">
        <f t="shared" si="74"/>
        <v>0</v>
      </c>
      <c r="U212" s="3371">
        <f t="shared" si="75"/>
        <v>0</v>
      </c>
      <c r="V212" s="3371">
        <f t="shared" si="76"/>
        <v>0</v>
      </c>
      <c r="W212" s="4334" t="str">
        <f t="shared" si="77"/>
        <v xml:space="preserve">STATE: ; PDY: ; KKL: ; MHE: ; YNM: </v>
      </c>
      <c r="X212" s="3371"/>
      <c r="Y212" s="3371"/>
      <c r="Z212" s="3371">
        <f t="shared" si="78"/>
        <v>0</v>
      </c>
      <c r="AA212" s="3371"/>
      <c r="AB212" s="3371"/>
      <c r="AC212" s="3371"/>
      <c r="AD212" s="3371">
        <f t="shared" si="79"/>
        <v>0</v>
      </c>
      <c r="AE212" s="3371"/>
      <c r="AF212" s="3371"/>
      <c r="AG212" s="3371"/>
      <c r="AH212" s="3371">
        <f t="shared" si="80"/>
        <v>0</v>
      </c>
      <c r="AI212" s="3371"/>
      <c r="AJ212" s="3371"/>
      <c r="AK212" s="3371"/>
      <c r="AL212" s="3371">
        <f t="shared" si="81"/>
        <v>0</v>
      </c>
      <c r="AM212" s="3371"/>
      <c r="AN212" s="3371"/>
      <c r="AO212" s="3371"/>
      <c r="AP212" s="3371">
        <f t="shared" si="82"/>
        <v>0</v>
      </c>
      <c r="AQ212" s="3371"/>
      <c r="AR212" s="3371">
        <f t="shared" si="83"/>
        <v>0</v>
      </c>
      <c r="AS212" s="3371">
        <f t="shared" si="84"/>
        <v>0</v>
      </c>
      <c r="AT212" s="3371">
        <f t="shared" si="85"/>
        <v>0</v>
      </c>
      <c r="AU212" s="4334" t="str">
        <f t="shared" si="86"/>
        <v xml:space="preserve">STATE: ; PDY: ; KKL: ; MHE: ; YNM: </v>
      </c>
      <c r="AV212" s="2590" t="s">
        <v>7674</v>
      </c>
      <c r="AW212" s="2590"/>
    </row>
    <row r="213" spans="1:49" s="2664" customFormat="1" ht="47.25">
      <c r="A213" s="4340" t="s">
        <v>4039</v>
      </c>
      <c r="B213" s="4386"/>
      <c r="C213" s="4387" t="s">
        <v>4591</v>
      </c>
      <c r="D213" s="4387" t="s">
        <v>4702</v>
      </c>
      <c r="E213" s="4388"/>
      <c r="F213" s="4388"/>
      <c r="G213" s="4388"/>
      <c r="H213" s="4388"/>
      <c r="I213" s="4388"/>
      <c r="J213" s="4388"/>
      <c r="K213" s="4328">
        <f t="shared" si="72"/>
        <v>0</v>
      </c>
      <c r="L213" s="4329">
        <f>K213/100000</f>
        <v>0</v>
      </c>
      <c r="M213" s="4328">
        <f t="shared" si="73"/>
        <v>0</v>
      </c>
      <c r="N213" s="4342">
        <f>L213*M213</f>
        <v>0</v>
      </c>
      <c r="O213" s="4331" t="str">
        <f t="shared" si="87"/>
        <v xml:space="preserve">STATE: ; PDY: ; KKL: ; MHE: ; YNM: </v>
      </c>
      <c r="P213" s="4341"/>
      <c r="Q213" s="4343"/>
      <c r="R213" s="4344"/>
      <c r="S213" s="4344"/>
      <c r="T213" s="3371">
        <f t="shared" si="74"/>
        <v>0</v>
      </c>
      <c r="U213" s="3371">
        <f t="shared" si="75"/>
        <v>0</v>
      </c>
      <c r="V213" s="3371">
        <f t="shared" si="76"/>
        <v>0</v>
      </c>
      <c r="W213" s="4334" t="str">
        <f t="shared" si="77"/>
        <v xml:space="preserve">STATE: ; PDY: ; KKL: ; MHE: ; YNM: </v>
      </c>
      <c r="X213" s="3371"/>
      <c r="Y213" s="3371"/>
      <c r="Z213" s="3371">
        <f t="shared" si="78"/>
        <v>0</v>
      </c>
      <c r="AA213" s="3371"/>
      <c r="AB213" s="3371"/>
      <c r="AC213" s="3371"/>
      <c r="AD213" s="3371">
        <f t="shared" si="79"/>
        <v>0</v>
      </c>
      <c r="AE213" s="3371"/>
      <c r="AF213" s="3371"/>
      <c r="AG213" s="3371"/>
      <c r="AH213" s="3371">
        <f t="shared" si="80"/>
        <v>0</v>
      </c>
      <c r="AI213" s="3371"/>
      <c r="AJ213" s="3371"/>
      <c r="AK213" s="3371"/>
      <c r="AL213" s="3371">
        <f t="shared" si="81"/>
        <v>0</v>
      </c>
      <c r="AM213" s="3371"/>
      <c r="AN213" s="3371"/>
      <c r="AO213" s="3371"/>
      <c r="AP213" s="3371">
        <f t="shared" si="82"/>
        <v>0</v>
      </c>
      <c r="AQ213" s="3371"/>
      <c r="AR213" s="3371">
        <f t="shared" si="83"/>
        <v>0</v>
      </c>
      <c r="AS213" s="3371">
        <f t="shared" si="84"/>
        <v>0</v>
      </c>
      <c r="AT213" s="3371">
        <f t="shared" si="85"/>
        <v>0</v>
      </c>
      <c r="AU213" s="4334" t="str">
        <f t="shared" si="86"/>
        <v xml:space="preserve">STATE: ; PDY: ; KKL: ; MHE: ; YNM: </v>
      </c>
      <c r="AV213" s="2590" t="s">
        <v>7675</v>
      </c>
      <c r="AW213" s="2590"/>
    </row>
    <row r="214" spans="1:49" s="2664" customFormat="1" ht="47.25">
      <c r="A214" s="4340" t="s">
        <v>4040</v>
      </c>
      <c r="B214" s="4386"/>
      <c r="C214" s="4387" t="s">
        <v>4038</v>
      </c>
      <c r="D214" s="4387" t="s">
        <v>4702</v>
      </c>
      <c r="E214" s="4388"/>
      <c r="F214" s="4388"/>
      <c r="G214" s="4388"/>
      <c r="H214" s="4388"/>
      <c r="I214" s="4388"/>
      <c r="J214" s="4388"/>
      <c r="K214" s="4328">
        <f t="shared" si="72"/>
        <v>0</v>
      </c>
      <c r="L214" s="4329">
        <f>K214/100000</f>
        <v>0</v>
      </c>
      <c r="M214" s="4328">
        <f t="shared" si="73"/>
        <v>0</v>
      </c>
      <c r="N214" s="4342">
        <f>L214*M214</f>
        <v>0</v>
      </c>
      <c r="O214" s="4331" t="str">
        <f t="shared" si="87"/>
        <v xml:space="preserve">STATE: ; PDY: ; KKL: ; MHE: ; YNM: </v>
      </c>
      <c r="P214" s="4341"/>
      <c r="Q214" s="4343"/>
      <c r="R214" s="4344"/>
      <c r="S214" s="4344"/>
      <c r="T214" s="3371">
        <f t="shared" si="74"/>
        <v>0</v>
      </c>
      <c r="U214" s="3371">
        <f t="shared" si="75"/>
        <v>0</v>
      </c>
      <c r="V214" s="3371">
        <f t="shared" si="76"/>
        <v>0</v>
      </c>
      <c r="W214" s="4334" t="str">
        <f t="shared" si="77"/>
        <v xml:space="preserve">STATE: ; PDY: ; KKL: ; MHE: ; YNM: </v>
      </c>
      <c r="X214" s="3371"/>
      <c r="Y214" s="3371"/>
      <c r="Z214" s="3371">
        <f t="shared" si="78"/>
        <v>0</v>
      </c>
      <c r="AA214" s="3371"/>
      <c r="AB214" s="3371"/>
      <c r="AC214" s="3371"/>
      <c r="AD214" s="3371">
        <f t="shared" si="79"/>
        <v>0</v>
      </c>
      <c r="AE214" s="3371"/>
      <c r="AF214" s="3371"/>
      <c r="AG214" s="3371"/>
      <c r="AH214" s="3371">
        <f t="shared" si="80"/>
        <v>0</v>
      </c>
      <c r="AI214" s="3371"/>
      <c r="AJ214" s="3371"/>
      <c r="AK214" s="3371"/>
      <c r="AL214" s="3371">
        <f t="shared" si="81"/>
        <v>0</v>
      </c>
      <c r="AM214" s="3371"/>
      <c r="AN214" s="3371"/>
      <c r="AO214" s="3371"/>
      <c r="AP214" s="3371">
        <f t="shared" si="82"/>
        <v>0</v>
      </c>
      <c r="AQ214" s="3371"/>
      <c r="AR214" s="3371">
        <f t="shared" si="83"/>
        <v>0</v>
      </c>
      <c r="AS214" s="3371">
        <f t="shared" si="84"/>
        <v>0</v>
      </c>
      <c r="AT214" s="3371">
        <f t="shared" si="85"/>
        <v>0</v>
      </c>
      <c r="AU214" s="4334" t="str">
        <f t="shared" si="86"/>
        <v xml:space="preserve">STATE: ; PDY: ; KKL: ; MHE: ; YNM: </v>
      </c>
      <c r="AV214" s="2590" t="s">
        <v>7674</v>
      </c>
      <c r="AW214" s="2590"/>
    </row>
    <row r="215" spans="1:49" s="2664" customFormat="1" ht="47.25">
      <c r="A215" s="4340" t="s">
        <v>4041</v>
      </c>
      <c r="B215" s="4386"/>
      <c r="C215" s="4387" t="s">
        <v>1241</v>
      </c>
      <c r="D215" s="4387" t="s">
        <v>4702</v>
      </c>
      <c r="E215" s="4388"/>
      <c r="F215" s="4388"/>
      <c r="G215" s="4388"/>
      <c r="H215" s="4388"/>
      <c r="I215" s="4388"/>
      <c r="J215" s="4388"/>
      <c r="K215" s="4328">
        <f t="shared" si="72"/>
        <v>0</v>
      </c>
      <c r="L215" s="4329">
        <f>K215/100000</f>
        <v>0</v>
      </c>
      <c r="M215" s="4328">
        <f t="shared" si="73"/>
        <v>0</v>
      </c>
      <c r="N215" s="4342">
        <f>L215*M215</f>
        <v>0</v>
      </c>
      <c r="O215" s="4331" t="str">
        <f t="shared" si="87"/>
        <v xml:space="preserve">STATE: ; PDY: ; KKL: ; MHE: ; YNM: </v>
      </c>
      <c r="P215" s="4341"/>
      <c r="Q215" s="4343"/>
      <c r="R215" s="4344"/>
      <c r="S215" s="4344"/>
      <c r="T215" s="3371">
        <f t="shared" si="74"/>
        <v>0</v>
      </c>
      <c r="U215" s="3371">
        <f t="shared" si="75"/>
        <v>0</v>
      </c>
      <c r="V215" s="3371">
        <f t="shared" si="76"/>
        <v>0</v>
      </c>
      <c r="W215" s="4334" t="str">
        <f t="shared" si="77"/>
        <v xml:space="preserve">STATE: ; PDY: ; KKL: ; MHE: ; YNM: </v>
      </c>
      <c r="X215" s="3371"/>
      <c r="Y215" s="3371"/>
      <c r="Z215" s="3371">
        <f t="shared" si="78"/>
        <v>0</v>
      </c>
      <c r="AA215" s="3371"/>
      <c r="AB215" s="3371"/>
      <c r="AC215" s="3371"/>
      <c r="AD215" s="3371">
        <f t="shared" si="79"/>
        <v>0</v>
      </c>
      <c r="AE215" s="3371"/>
      <c r="AF215" s="3371"/>
      <c r="AG215" s="3371"/>
      <c r="AH215" s="3371">
        <f t="shared" si="80"/>
        <v>0</v>
      </c>
      <c r="AI215" s="3371"/>
      <c r="AJ215" s="3371"/>
      <c r="AK215" s="3371"/>
      <c r="AL215" s="3371">
        <f t="shared" si="81"/>
        <v>0</v>
      </c>
      <c r="AM215" s="3371"/>
      <c r="AN215" s="3371"/>
      <c r="AO215" s="3371"/>
      <c r="AP215" s="3371">
        <f t="shared" si="82"/>
        <v>0</v>
      </c>
      <c r="AQ215" s="3371"/>
      <c r="AR215" s="3371">
        <f t="shared" si="83"/>
        <v>0</v>
      </c>
      <c r="AS215" s="3371">
        <f t="shared" si="84"/>
        <v>0</v>
      </c>
      <c r="AT215" s="3371">
        <f t="shared" si="85"/>
        <v>0</v>
      </c>
      <c r="AU215" s="4334" t="str">
        <f t="shared" si="86"/>
        <v xml:space="preserve">STATE: ; PDY: ; KKL: ; MHE: ; YNM: </v>
      </c>
      <c r="AV215" s="2590" t="s">
        <v>7674</v>
      </c>
      <c r="AW215" s="2590"/>
    </row>
    <row r="216" spans="1:49" s="2664" customFormat="1" ht="31.5">
      <c r="A216" s="4358" t="s">
        <v>3262</v>
      </c>
      <c r="B216" s="4358"/>
      <c r="C216" s="4358" t="s">
        <v>31</v>
      </c>
      <c r="D216" s="4358"/>
      <c r="E216" s="4359"/>
      <c r="F216" s="4359"/>
      <c r="G216" s="4359"/>
      <c r="H216" s="4359"/>
      <c r="I216" s="4359"/>
      <c r="J216" s="4359"/>
      <c r="K216" s="4328">
        <f t="shared" si="72"/>
        <v>0</v>
      </c>
      <c r="L216" s="4358"/>
      <c r="M216" s="4328">
        <f t="shared" si="73"/>
        <v>0</v>
      </c>
      <c r="N216" s="4360">
        <f>SUM(N217:N221)</f>
        <v>0</v>
      </c>
      <c r="O216" s="4331">
        <f t="shared" si="87"/>
        <v>0</v>
      </c>
      <c r="P216" s="4359"/>
      <c r="Q216" s="4384">
        <f>SUM(Q217:Q221)</f>
        <v>0</v>
      </c>
      <c r="R216" s="4344"/>
      <c r="S216" s="4344"/>
      <c r="T216" s="3371">
        <f t="shared" si="74"/>
        <v>0</v>
      </c>
      <c r="U216" s="3371">
        <f t="shared" si="75"/>
        <v>0</v>
      </c>
      <c r="V216" s="4360">
        <f>SUM(V217:V221)</f>
        <v>0</v>
      </c>
      <c r="W216" s="4334"/>
      <c r="X216" s="3371"/>
      <c r="Y216" s="3371"/>
      <c r="Z216" s="4360">
        <f>SUM(Z217:Z221)</f>
        <v>0</v>
      </c>
      <c r="AA216" s="3371"/>
      <c r="AB216" s="3371"/>
      <c r="AC216" s="3371"/>
      <c r="AD216" s="4360">
        <f>SUM(AD217:AD221)</f>
        <v>0</v>
      </c>
      <c r="AE216" s="3371"/>
      <c r="AF216" s="3371"/>
      <c r="AG216" s="3371"/>
      <c r="AH216" s="4360">
        <f>SUM(AH217:AH221)</f>
        <v>0</v>
      </c>
      <c r="AI216" s="3371"/>
      <c r="AJ216" s="3371"/>
      <c r="AK216" s="3371"/>
      <c r="AL216" s="4360">
        <f>SUM(AL217:AL221)</f>
        <v>0</v>
      </c>
      <c r="AM216" s="3371"/>
      <c r="AN216" s="3371"/>
      <c r="AO216" s="3371"/>
      <c r="AP216" s="4360">
        <f>SUM(AP217:AP221)</f>
        <v>0</v>
      </c>
      <c r="AQ216" s="3371"/>
      <c r="AR216" s="4360">
        <f>SUM(AR217:AR221)</f>
        <v>0</v>
      </c>
      <c r="AS216" s="3371"/>
      <c r="AT216" s="3371"/>
      <c r="AU216" s="4334"/>
      <c r="AV216" s="2590" t="s">
        <v>7672</v>
      </c>
      <c r="AW216" s="2590"/>
    </row>
    <row r="217" spans="1:49" s="2664" customFormat="1" ht="33">
      <c r="A217" s="4340" t="s">
        <v>3263</v>
      </c>
      <c r="B217" s="4386"/>
      <c r="C217" s="4412" t="s">
        <v>1250</v>
      </c>
      <c r="D217" s="4387" t="s">
        <v>4702</v>
      </c>
      <c r="E217" s="4388"/>
      <c r="F217" s="4388"/>
      <c r="G217" s="4388"/>
      <c r="H217" s="4388"/>
      <c r="I217" s="4388"/>
      <c r="J217" s="4388"/>
      <c r="K217" s="4328">
        <f t="shared" si="72"/>
        <v>0</v>
      </c>
      <c r="L217" s="4329">
        <f t="shared" ref="L217:L222" si="88">K217/100000</f>
        <v>0</v>
      </c>
      <c r="M217" s="4328">
        <f t="shared" si="73"/>
        <v>0</v>
      </c>
      <c r="N217" s="4342">
        <f t="shared" ref="N217:N222" si="89">L217*M217</f>
        <v>0</v>
      </c>
      <c r="O217" s="4331" t="str">
        <f t="shared" si="87"/>
        <v xml:space="preserve">STATE: ; PDY: ; KKL: ; MHE: ; YNM: </v>
      </c>
      <c r="P217" s="4341"/>
      <c r="Q217" s="4343"/>
      <c r="R217" s="4344"/>
      <c r="S217" s="4344"/>
      <c r="T217" s="3371">
        <f t="shared" si="74"/>
        <v>0</v>
      </c>
      <c r="U217" s="3371">
        <f t="shared" si="75"/>
        <v>0</v>
      </c>
      <c r="V217" s="3371">
        <f t="shared" si="76"/>
        <v>0</v>
      </c>
      <c r="W217" s="4334" t="str">
        <f t="shared" si="77"/>
        <v xml:space="preserve">STATE: ; PDY: ; KKL: ; MHE: ; YNM: </v>
      </c>
      <c r="X217" s="3371"/>
      <c r="Y217" s="3371"/>
      <c r="Z217" s="3371">
        <f t="shared" si="78"/>
        <v>0</v>
      </c>
      <c r="AA217" s="3371"/>
      <c r="AB217" s="3371"/>
      <c r="AC217" s="3371"/>
      <c r="AD217" s="3371">
        <f t="shared" si="79"/>
        <v>0</v>
      </c>
      <c r="AE217" s="3371"/>
      <c r="AF217" s="3371"/>
      <c r="AG217" s="3371"/>
      <c r="AH217" s="3371">
        <f t="shared" si="80"/>
        <v>0</v>
      </c>
      <c r="AI217" s="3371"/>
      <c r="AJ217" s="3371"/>
      <c r="AK217" s="3371"/>
      <c r="AL217" s="3371">
        <f t="shared" si="81"/>
        <v>0</v>
      </c>
      <c r="AM217" s="3371"/>
      <c r="AN217" s="3371"/>
      <c r="AO217" s="3371"/>
      <c r="AP217" s="3371">
        <f t="shared" si="82"/>
        <v>0</v>
      </c>
      <c r="AQ217" s="3371"/>
      <c r="AR217" s="3371">
        <f t="shared" si="83"/>
        <v>0</v>
      </c>
      <c r="AS217" s="3371">
        <f t="shared" si="84"/>
        <v>0</v>
      </c>
      <c r="AT217" s="3371">
        <f t="shared" si="85"/>
        <v>0</v>
      </c>
      <c r="AU217" s="4334" t="str">
        <f t="shared" si="86"/>
        <v xml:space="preserve">STATE: ; PDY: ; KKL: ; MHE: ; YNM: </v>
      </c>
      <c r="AV217" s="2590" t="s">
        <v>7676</v>
      </c>
      <c r="AW217" s="2590"/>
    </row>
    <row r="218" spans="1:49" s="2664" customFormat="1" ht="33">
      <c r="A218" s="4340" t="s">
        <v>3264</v>
      </c>
      <c r="B218" s="4386"/>
      <c r="C218" s="4413" t="s">
        <v>4042</v>
      </c>
      <c r="D218" s="4387" t="s">
        <v>4702</v>
      </c>
      <c r="E218" s="4388"/>
      <c r="F218" s="4388"/>
      <c r="G218" s="4388"/>
      <c r="H218" s="4388"/>
      <c r="I218" s="4388"/>
      <c r="J218" s="4388"/>
      <c r="K218" s="4328">
        <f t="shared" si="72"/>
        <v>0</v>
      </c>
      <c r="L218" s="4329">
        <f t="shared" si="88"/>
        <v>0</v>
      </c>
      <c r="M218" s="4328">
        <f t="shared" si="73"/>
        <v>0</v>
      </c>
      <c r="N218" s="4342">
        <f t="shared" si="89"/>
        <v>0</v>
      </c>
      <c r="O218" s="4331" t="str">
        <f t="shared" si="87"/>
        <v xml:space="preserve">STATE: ; PDY: ; KKL: ; MHE: ; YNM: </v>
      </c>
      <c r="P218" s="4341"/>
      <c r="Q218" s="4343"/>
      <c r="R218" s="4344"/>
      <c r="S218" s="4344"/>
      <c r="T218" s="3371">
        <f t="shared" si="74"/>
        <v>0</v>
      </c>
      <c r="U218" s="3371">
        <f t="shared" si="75"/>
        <v>0</v>
      </c>
      <c r="V218" s="3371">
        <f t="shared" si="76"/>
        <v>0</v>
      </c>
      <c r="W218" s="4334" t="str">
        <f t="shared" si="77"/>
        <v xml:space="preserve">STATE: ; PDY: ; KKL: ; MHE: ; YNM: </v>
      </c>
      <c r="X218" s="3371"/>
      <c r="Y218" s="3371"/>
      <c r="Z218" s="3371">
        <f t="shared" si="78"/>
        <v>0</v>
      </c>
      <c r="AA218" s="3371"/>
      <c r="AB218" s="3371"/>
      <c r="AC218" s="3371"/>
      <c r="AD218" s="3371">
        <f t="shared" si="79"/>
        <v>0</v>
      </c>
      <c r="AE218" s="3371"/>
      <c r="AF218" s="3371"/>
      <c r="AG218" s="3371"/>
      <c r="AH218" s="3371">
        <f t="shared" si="80"/>
        <v>0</v>
      </c>
      <c r="AI218" s="3371"/>
      <c r="AJ218" s="3371"/>
      <c r="AK218" s="3371"/>
      <c r="AL218" s="3371">
        <f t="shared" si="81"/>
        <v>0</v>
      </c>
      <c r="AM218" s="3371"/>
      <c r="AN218" s="3371"/>
      <c r="AO218" s="3371"/>
      <c r="AP218" s="3371">
        <f t="shared" si="82"/>
        <v>0</v>
      </c>
      <c r="AQ218" s="3371"/>
      <c r="AR218" s="3371">
        <f t="shared" si="83"/>
        <v>0</v>
      </c>
      <c r="AS218" s="3371">
        <f t="shared" si="84"/>
        <v>0</v>
      </c>
      <c r="AT218" s="3371">
        <f t="shared" si="85"/>
        <v>0</v>
      </c>
      <c r="AU218" s="4334" t="str">
        <f t="shared" si="86"/>
        <v xml:space="preserve">STATE: ; PDY: ; KKL: ; MHE: ; YNM: </v>
      </c>
      <c r="AV218" s="2590" t="s">
        <v>7676</v>
      </c>
      <c r="AW218" s="2590"/>
    </row>
    <row r="219" spans="1:49" s="2664" customFormat="1" ht="33">
      <c r="A219" s="4340" t="s">
        <v>4044</v>
      </c>
      <c r="B219" s="4386"/>
      <c r="C219" s="4414" t="s">
        <v>1253</v>
      </c>
      <c r="D219" s="4387" t="s">
        <v>4702</v>
      </c>
      <c r="E219" s="4388"/>
      <c r="F219" s="4388"/>
      <c r="G219" s="4388"/>
      <c r="H219" s="4388"/>
      <c r="I219" s="4388"/>
      <c r="J219" s="4388"/>
      <c r="K219" s="4328">
        <f t="shared" si="72"/>
        <v>0</v>
      </c>
      <c r="L219" s="4329">
        <f t="shared" si="88"/>
        <v>0</v>
      </c>
      <c r="M219" s="4328">
        <f t="shared" si="73"/>
        <v>0</v>
      </c>
      <c r="N219" s="4342">
        <f t="shared" si="89"/>
        <v>0</v>
      </c>
      <c r="O219" s="4331" t="str">
        <f t="shared" si="87"/>
        <v xml:space="preserve">STATE: ; PDY: ; KKL: ; MHE: ; YNM: </v>
      </c>
      <c r="P219" s="4341"/>
      <c r="Q219" s="4343"/>
      <c r="R219" s="4344"/>
      <c r="S219" s="4344"/>
      <c r="T219" s="3371">
        <f t="shared" si="74"/>
        <v>0</v>
      </c>
      <c r="U219" s="3371">
        <f t="shared" si="75"/>
        <v>0</v>
      </c>
      <c r="V219" s="3371">
        <f t="shared" si="76"/>
        <v>0</v>
      </c>
      <c r="W219" s="4334" t="str">
        <f t="shared" si="77"/>
        <v xml:space="preserve">STATE: ; PDY: ; KKL: ; MHE: ; YNM: </v>
      </c>
      <c r="X219" s="3371"/>
      <c r="Y219" s="3371"/>
      <c r="Z219" s="3371">
        <f t="shared" si="78"/>
        <v>0</v>
      </c>
      <c r="AA219" s="3371"/>
      <c r="AB219" s="3371"/>
      <c r="AC219" s="3371"/>
      <c r="AD219" s="3371">
        <f t="shared" si="79"/>
        <v>0</v>
      </c>
      <c r="AE219" s="3371"/>
      <c r="AF219" s="3371"/>
      <c r="AG219" s="3371"/>
      <c r="AH219" s="3371">
        <f t="shared" si="80"/>
        <v>0</v>
      </c>
      <c r="AI219" s="3371"/>
      <c r="AJ219" s="3371"/>
      <c r="AK219" s="3371"/>
      <c r="AL219" s="3371">
        <f t="shared" si="81"/>
        <v>0</v>
      </c>
      <c r="AM219" s="3371"/>
      <c r="AN219" s="3371"/>
      <c r="AO219" s="3371"/>
      <c r="AP219" s="3371">
        <f t="shared" si="82"/>
        <v>0</v>
      </c>
      <c r="AQ219" s="3371"/>
      <c r="AR219" s="3371">
        <f t="shared" si="83"/>
        <v>0</v>
      </c>
      <c r="AS219" s="3371">
        <f t="shared" si="84"/>
        <v>0</v>
      </c>
      <c r="AT219" s="3371">
        <f t="shared" si="85"/>
        <v>0</v>
      </c>
      <c r="AU219" s="4334" t="str">
        <f t="shared" si="86"/>
        <v xml:space="preserve">STATE: ; PDY: ; KKL: ; MHE: ; YNM: </v>
      </c>
      <c r="AV219" s="2590" t="s">
        <v>7676</v>
      </c>
      <c r="AW219" s="2590"/>
    </row>
    <row r="220" spans="1:49" s="2664" customFormat="1" ht="47.25">
      <c r="A220" s="4340" t="s">
        <v>4045</v>
      </c>
      <c r="B220" s="4386"/>
      <c r="C220" s="4413" t="s">
        <v>4043</v>
      </c>
      <c r="D220" s="4387" t="s">
        <v>4702</v>
      </c>
      <c r="E220" s="4388"/>
      <c r="F220" s="4388"/>
      <c r="G220" s="4388"/>
      <c r="H220" s="4388"/>
      <c r="I220" s="4388"/>
      <c r="J220" s="4388"/>
      <c r="K220" s="4328">
        <f t="shared" si="72"/>
        <v>0</v>
      </c>
      <c r="L220" s="4329">
        <f t="shared" si="88"/>
        <v>0</v>
      </c>
      <c r="M220" s="4328">
        <f t="shared" si="73"/>
        <v>0</v>
      </c>
      <c r="N220" s="4342">
        <f t="shared" si="89"/>
        <v>0</v>
      </c>
      <c r="O220" s="4331" t="str">
        <f t="shared" si="87"/>
        <v xml:space="preserve">STATE: ; PDY: ; KKL: ; MHE: ; YNM: </v>
      </c>
      <c r="P220" s="4341"/>
      <c r="Q220" s="4343"/>
      <c r="R220" s="4344"/>
      <c r="S220" s="4344"/>
      <c r="T220" s="3371">
        <f t="shared" si="74"/>
        <v>0</v>
      </c>
      <c r="U220" s="3371">
        <f t="shared" si="75"/>
        <v>0</v>
      </c>
      <c r="V220" s="3371">
        <f t="shared" si="76"/>
        <v>0</v>
      </c>
      <c r="W220" s="4334" t="str">
        <f t="shared" si="77"/>
        <v xml:space="preserve">STATE: ; PDY: ; KKL: ; MHE: ; YNM: </v>
      </c>
      <c r="X220" s="3371"/>
      <c r="Y220" s="3371"/>
      <c r="Z220" s="3371">
        <f t="shared" si="78"/>
        <v>0</v>
      </c>
      <c r="AA220" s="3371"/>
      <c r="AB220" s="3371"/>
      <c r="AC220" s="3371"/>
      <c r="AD220" s="3371">
        <f t="shared" si="79"/>
        <v>0</v>
      </c>
      <c r="AE220" s="3371"/>
      <c r="AF220" s="3371"/>
      <c r="AG220" s="3371"/>
      <c r="AH220" s="3371">
        <f t="shared" si="80"/>
        <v>0</v>
      </c>
      <c r="AI220" s="3371"/>
      <c r="AJ220" s="3371"/>
      <c r="AK220" s="3371"/>
      <c r="AL220" s="3371">
        <f t="shared" si="81"/>
        <v>0</v>
      </c>
      <c r="AM220" s="3371"/>
      <c r="AN220" s="3371"/>
      <c r="AO220" s="3371"/>
      <c r="AP220" s="3371">
        <f t="shared" si="82"/>
        <v>0</v>
      </c>
      <c r="AQ220" s="3371"/>
      <c r="AR220" s="3371">
        <f t="shared" si="83"/>
        <v>0</v>
      </c>
      <c r="AS220" s="3371">
        <f t="shared" si="84"/>
        <v>0</v>
      </c>
      <c r="AT220" s="3371">
        <f t="shared" si="85"/>
        <v>0</v>
      </c>
      <c r="AU220" s="4334" t="str">
        <f t="shared" si="86"/>
        <v xml:space="preserve">STATE: ; PDY: ; KKL: ; MHE: ; YNM: </v>
      </c>
      <c r="AV220" s="2590" t="s">
        <v>7674</v>
      </c>
      <c r="AW220" s="2590"/>
    </row>
    <row r="221" spans="1:49" s="2664" customFormat="1" ht="33">
      <c r="A221" s="4340" t="s">
        <v>4046</v>
      </c>
      <c r="B221" s="4386"/>
      <c r="C221" s="4413" t="s">
        <v>1259</v>
      </c>
      <c r="D221" s="4387" t="s">
        <v>4702</v>
      </c>
      <c r="E221" s="4388"/>
      <c r="F221" s="4388"/>
      <c r="G221" s="4388"/>
      <c r="H221" s="4388"/>
      <c r="I221" s="4388"/>
      <c r="J221" s="4388"/>
      <c r="K221" s="4328">
        <f t="shared" si="72"/>
        <v>0</v>
      </c>
      <c r="L221" s="4329">
        <f t="shared" si="88"/>
        <v>0</v>
      </c>
      <c r="M221" s="4328">
        <f t="shared" si="73"/>
        <v>0</v>
      </c>
      <c r="N221" s="4342">
        <f t="shared" si="89"/>
        <v>0</v>
      </c>
      <c r="O221" s="4331" t="str">
        <f t="shared" si="87"/>
        <v xml:space="preserve">STATE: ; PDY: ; KKL: ; MHE: ; YNM: </v>
      </c>
      <c r="P221" s="4341"/>
      <c r="Q221" s="4343"/>
      <c r="R221" s="4344"/>
      <c r="S221" s="4344"/>
      <c r="T221" s="3371">
        <f t="shared" si="74"/>
        <v>0</v>
      </c>
      <c r="U221" s="3371">
        <f t="shared" si="75"/>
        <v>0</v>
      </c>
      <c r="V221" s="3371">
        <f t="shared" si="76"/>
        <v>0</v>
      </c>
      <c r="W221" s="4334" t="str">
        <f t="shared" si="77"/>
        <v xml:space="preserve">STATE: ; PDY: ; KKL: ; MHE: ; YNM: </v>
      </c>
      <c r="X221" s="3371"/>
      <c r="Y221" s="3371"/>
      <c r="Z221" s="3371">
        <f t="shared" si="78"/>
        <v>0</v>
      </c>
      <c r="AA221" s="3371"/>
      <c r="AB221" s="3371"/>
      <c r="AC221" s="3371"/>
      <c r="AD221" s="3371">
        <f t="shared" si="79"/>
        <v>0</v>
      </c>
      <c r="AE221" s="3371"/>
      <c r="AF221" s="3371"/>
      <c r="AG221" s="3371"/>
      <c r="AH221" s="3371">
        <f t="shared" si="80"/>
        <v>0</v>
      </c>
      <c r="AI221" s="3371"/>
      <c r="AJ221" s="3371"/>
      <c r="AK221" s="3371"/>
      <c r="AL221" s="3371">
        <f t="shared" si="81"/>
        <v>0</v>
      </c>
      <c r="AM221" s="3371"/>
      <c r="AN221" s="3371"/>
      <c r="AO221" s="3371"/>
      <c r="AP221" s="3371">
        <f t="shared" si="82"/>
        <v>0</v>
      </c>
      <c r="AQ221" s="3371"/>
      <c r="AR221" s="3371">
        <f t="shared" si="83"/>
        <v>0</v>
      </c>
      <c r="AS221" s="3371">
        <f t="shared" si="84"/>
        <v>0</v>
      </c>
      <c r="AT221" s="3371">
        <f t="shared" si="85"/>
        <v>0</v>
      </c>
      <c r="AU221" s="4334" t="str">
        <f t="shared" si="86"/>
        <v xml:space="preserve">STATE: ; PDY: ; KKL: ; MHE: ; YNM: </v>
      </c>
      <c r="AV221" s="2590" t="s">
        <v>7677</v>
      </c>
      <c r="AW221" s="2590"/>
    </row>
    <row r="222" spans="1:49" s="2664" customFormat="1" ht="33">
      <c r="A222" s="4358" t="s">
        <v>3265</v>
      </c>
      <c r="B222" s="4358"/>
      <c r="C222" s="4358" t="s">
        <v>2960</v>
      </c>
      <c r="D222" s="4358"/>
      <c r="E222" s="4359"/>
      <c r="F222" s="4359"/>
      <c r="G222" s="4359"/>
      <c r="H222" s="4359"/>
      <c r="I222" s="4359"/>
      <c r="J222" s="4359"/>
      <c r="K222" s="4328">
        <f t="shared" si="72"/>
        <v>0</v>
      </c>
      <c r="L222" s="4415">
        <f t="shared" si="88"/>
        <v>0</v>
      </c>
      <c r="M222" s="4328">
        <f t="shared" si="73"/>
        <v>0</v>
      </c>
      <c r="N222" s="4415">
        <f t="shared" si="89"/>
        <v>0</v>
      </c>
      <c r="O222" s="4331" t="str">
        <f t="shared" si="87"/>
        <v xml:space="preserve">STATE: ; PDY: ; KKL: ; MHE: ; YNM: </v>
      </c>
      <c r="P222" s="4359"/>
      <c r="Q222" s="4416"/>
      <c r="R222" s="4344"/>
      <c r="S222" s="4344"/>
      <c r="T222" s="3371">
        <f t="shared" si="74"/>
        <v>0</v>
      </c>
      <c r="U222" s="3371">
        <f t="shared" si="75"/>
        <v>0</v>
      </c>
      <c r="V222" s="3371">
        <f t="shared" si="76"/>
        <v>0</v>
      </c>
      <c r="W222" s="4334" t="str">
        <f t="shared" si="77"/>
        <v xml:space="preserve">STATE: ; PDY: ; KKL: ; MHE: ; YNM: </v>
      </c>
      <c r="X222" s="3371"/>
      <c r="Y222" s="3371"/>
      <c r="Z222" s="3371">
        <f t="shared" si="78"/>
        <v>0</v>
      </c>
      <c r="AA222" s="3371"/>
      <c r="AB222" s="3371"/>
      <c r="AC222" s="3371"/>
      <c r="AD222" s="3371">
        <f t="shared" si="79"/>
        <v>0</v>
      </c>
      <c r="AE222" s="3371"/>
      <c r="AF222" s="3371"/>
      <c r="AG222" s="3371"/>
      <c r="AH222" s="3371">
        <f t="shared" si="80"/>
        <v>0</v>
      </c>
      <c r="AI222" s="3371"/>
      <c r="AJ222" s="3371"/>
      <c r="AK222" s="3371"/>
      <c r="AL222" s="3371">
        <f t="shared" si="81"/>
        <v>0</v>
      </c>
      <c r="AM222" s="3371"/>
      <c r="AN222" s="3371"/>
      <c r="AO222" s="3371"/>
      <c r="AP222" s="3371">
        <f t="shared" si="82"/>
        <v>0</v>
      </c>
      <c r="AQ222" s="3371"/>
      <c r="AR222" s="3371">
        <f t="shared" si="83"/>
        <v>0</v>
      </c>
      <c r="AS222" s="3371">
        <f t="shared" si="84"/>
        <v>0</v>
      </c>
      <c r="AT222" s="3371">
        <f t="shared" si="85"/>
        <v>0</v>
      </c>
      <c r="AU222" s="4334" t="str">
        <f t="shared" si="86"/>
        <v xml:space="preserve">STATE: ; PDY: ; KKL: ; MHE: ; YNM: </v>
      </c>
      <c r="AV222" s="2590"/>
      <c r="AW222" s="2590"/>
    </row>
    <row r="223" spans="1:49" s="2664" customFormat="1" ht="16.5">
      <c r="A223" s="4367" t="s">
        <v>3266</v>
      </c>
      <c r="B223" s="4367"/>
      <c r="C223" s="4367" t="s">
        <v>3072</v>
      </c>
      <c r="D223" s="4367"/>
      <c r="E223" s="4368"/>
      <c r="F223" s="4368"/>
      <c r="G223" s="4368"/>
      <c r="H223" s="4368"/>
      <c r="I223" s="4368"/>
      <c r="J223" s="4368"/>
      <c r="K223" s="4328">
        <f t="shared" si="72"/>
        <v>0</v>
      </c>
      <c r="L223" s="4367"/>
      <c r="M223" s="4328">
        <f t="shared" si="73"/>
        <v>0</v>
      </c>
      <c r="N223" s="4369">
        <f>N225</f>
        <v>0</v>
      </c>
      <c r="O223" s="4331">
        <f t="shared" si="87"/>
        <v>0</v>
      </c>
      <c r="P223" s="4368"/>
      <c r="Q223" s="4396">
        <f>Q225</f>
        <v>0</v>
      </c>
      <c r="R223" s="4344"/>
      <c r="S223" s="4344"/>
      <c r="T223" s="3371">
        <f t="shared" si="74"/>
        <v>0</v>
      </c>
      <c r="U223" s="3371">
        <f t="shared" si="75"/>
        <v>0</v>
      </c>
      <c r="V223" s="4369">
        <f>V225</f>
        <v>0</v>
      </c>
      <c r="W223" s="4334"/>
      <c r="X223" s="3371"/>
      <c r="Y223" s="3371"/>
      <c r="Z223" s="4369">
        <f>Z225</f>
        <v>0</v>
      </c>
      <c r="AA223" s="3371"/>
      <c r="AB223" s="3371"/>
      <c r="AC223" s="3371"/>
      <c r="AD223" s="4369">
        <f>AD225</f>
        <v>0</v>
      </c>
      <c r="AE223" s="3371"/>
      <c r="AF223" s="3371"/>
      <c r="AG223" s="3371"/>
      <c r="AH223" s="4369">
        <f>AH225</f>
        <v>0</v>
      </c>
      <c r="AI223" s="3371"/>
      <c r="AJ223" s="3371"/>
      <c r="AK223" s="3371"/>
      <c r="AL223" s="4369">
        <f>AL225</f>
        <v>0</v>
      </c>
      <c r="AM223" s="3371"/>
      <c r="AN223" s="3371"/>
      <c r="AO223" s="3371"/>
      <c r="AP223" s="4369">
        <f>AP225</f>
        <v>0</v>
      </c>
      <c r="AQ223" s="3371"/>
      <c r="AR223" s="4369">
        <f>AR225</f>
        <v>0</v>
      </c>
      <c r="AS223" s="3371"/>
      <c r="AT223" s="3371"/>
      <c r="AU223" s="4334"/>
      <c r="AV223" s="2590"/>
      <c r="AW223" s="2590"/>
    </row>
    <row r="224" spans="1:49" s="2664" customFormat="1" ht="49.5">
      <c r="A224" s="4362" t="s">
        <v>3267</v>
      </c>
      <c r="B224" s="4397"/>
      <c r="C224" s="4401" t="s">
        <v>3073</v>
      </c>
      <c r="D224" s="4401"/>
      <c r="E224" s="4402"/>
      <c r="F224" s="4402"/>
      <c r="G224" s="4402"/>
      <c r="H224" s="4402"/>
      <c r="I224" s="4402"/>
      <c r="J224" s="4402"/>
      <c r="K224" s="4328">
        <f t="shared" si="72"/>
        <v>0</v>
      </c>
      <c r="L224" s="4403"/>
      <c r="M224" s="4328">
        <f t="shared" si="73"/>
        <v>0</v>
      </c>
      <c r="N224" s="4403"/>
      <c r="O224" s="4331" t="str">
        <f t="shared" si="87"/>
        <v xml:space="preserve">STATE: ; PDY: ; KKL: ; MHE: ; YNM: </v>
      </c>
      <c r="P224" s="4404" t="s">
        <v>5281</v>
      </c>
      <c r="Q224" s="4405"/>
      <c r="R224" s="4344"/>
      <c r="S224" s="4344"/>
      <c r="T224" s="3371">
        <f t="shared" si="74"/>
        <v>0</v>
      </c>
      <c r="U224" s="3371">
        <f t="shared" si="75"/>
        <v>0</v>
      </c>
      <c r="V224" s="3371">
        <f t="shared" si="76"/>
        <v>0</v>
      </c>
      <c r="W224" s="4334" t="str">
        <f t="shared" si="77"/>
        <v xml:space="preserve">STATE: ; PDY: ; KKL: ; MHE: ; YNM: </v>
      </c>
      <c r="X224" s="3371"/>
      <c r="Y224" s="3371"/>
      <c r="Z224" s="3371">
        <f t="shared" si="78"/>
        <v>0</v>
      </c>
      <c r="AA224" s="3371"/>
      <c r="AB224" s="3371"/>
      <c r="AC224" s="3371"/>
      <c r="AD224" s="3371">
        <f t="shared" si="79"/>
        <v>0</v>
      </c>
      <c r="AE224" s="3371"/>
      <c r="AF224" s="3371"/>
      <c r="AG224" s="3371"/>
      <c r="AH224" s="3371">
        <f t="shared" si="80"/>
        <v>0</v>
      </c>
      <c r="AI224" s="3371"/>
      <c r="AJ224" s="3371"/>
      <c r="AK224" s="3371"/>
      <c r="AL224" s="3371">
        <f t="shared" si="81"/>
        <v>0</v>
      </c>
      <c r="AM224" s="3371"/>
      <c r="AN224" s="3371"/>
      <c r="AO224" s="3371"/>
      <c r="AP224" s="3371">
        <f t="shared" si="82"/>
        <v>0</v>
      </c>
      <c r="AQ224" s="3371"/>
      <c r="AR224" s="3371">
        <f t="shared" si="83"/>
        <v>0</v>
      </c>
      <c r="AS224" s="3371">
        <f t="shared" si="84"/>
        <v>0</v>
      </c>
      <c r="AT224" s="3371">
        <f t="shared" si="85"/>
        <v>0</v>
      </c>
      <c r="AU224" s="4334" t="str">
        <f t="shared" si="86"/>
        <v xml:space="preserve">STATE: ; PDY: ; KKL: ; MHE: ; YNM: </v>
      </c>
      <c r="AV224" s="2590" t="s">
        <v>7678</v>
      </c>
      <c r="AW224" s="2590"/>
    </row>
    <row r="225" spans="1:49" s="2664" customFormat="1" ht="16.5">
      <c r="A225" s="4358" t="s">
        <v>3268</v>
      </c>
      <c r="B225" s="4358"/>
      <c r="C225" s="4358" t="s">
        <v>32</v>
      </c>
      <c r="D225" s="4358"/>
      <c r="E225" s="4359"/>
      <c r="F225" s="4359"/>
      <c r="G225" s="4359"/>
      <c r="H225" s="4359"/>
      <c r="I225" s="4359"/>
      <c r="J225" s="4359"/>
      <c r="K225" s="4328">
        <f t="shared" si="72"/>
        <v>0</v>
      </c>
      <c r="L225" s="4358"/>
      <c r="M225" s="4328">
        <f t="shared" si="73"/>
        <v>0</v>
      </c>
      <c r="N225" s="4360">
        <f>N226</f>
        <v>0</v>
      </c>
      <c r="O225" s="4331">
        <f t="shared" si="87"/>
        <v>0</v>
      </c>
      <c r="P225" s="4359"/>
      <c r="Q225" s="4384">
        <f>Q226</f>
        <v>0</v>
      </c>
      <c r="R225" s="4344"/>
      <c r="S225" s="4344"/>
      <c r="T225" s="3371">
        <f t="shared" si="74"/>
        <v>0</v>
      </c>
      <c r="U225" s="3371">
        <f t="shared" si="75"/>
        <v>0</v>
      </c>
      <c r="V225" s="4360">
        <f>V226</f>
        <v>0</v>
      </c>
      <c r="W225" s="4334"/>
      <c r="X225" s="3371"/>
      <c r="Y225" s="3371"/>
      <c r="Z225" s="4360">
        <f>Z226</f>
        <v>0</v>
      </c>
      <c r="AA225" s="3371"/>
      <c r="AB225" s="3371"/>
      <c r="AC225" s="3371"/>
      <c r="AD225" s="4360">
        <f>AD226</f>
        <v>0</v>
      </c>
      <c r="AE225" s="3371"/>
      <c r="AF225" s="3371"/>
      <c r="AG225" s="3371"/>
      <c r="AH225" s="4360">
        <f>AH226</f>
        <v>0</v>
      </c>
      <c r="AI225" s="3371"/>
      <c r="AJ225" s="3371"/>
      <c r="AK225" s="3371"/>
      <c r="AL225" s="4360">
        <f>AL226</f>
        <v>0</v>
      </c>
      <c r="AM225" s="3371"/>
      <c r="AN225" s="3371"/>
      <c r="AO225" s="3371"/>
      <c r="AP225" s="4360">
        <f>AP226</f>
        <v>0</v>
      </c>
      <c r="AQ225" s="3371"/>
      <c r="AR225" s="4360">
        <f>AR226</f>
        <v>0</v>
      </c>
      <c r="AS225" s="3371"/>
      <c r="AT225" s="3371"/>
      <c r="AU225" s="4334"/>
      <c r="AV225" s="2590"/>
      <c r="AW225" s="2590"/>
    </row>
    <row r="226" spans="1:49" s="2664" customFormat="1" ht="33">
      <c r="A226" s="4340" t="s">
        <v>3269</v>
      </c>
      <c r="B226" s="4386"/>
      <c r="C226" s="4387" t="s">
        <v>3074</v>
      </c>
      <c r="D226" s="4387" t="s">
        <v>5323</v>
      </c>
      <c r="E226" s="4388"/>
      <c r="F226" s="4388"/>
      <c r="G226" s="4388"/>
      <c r="H226" s="4388"/>
      <c r="I226" s="4388"/>
      <c r="J226" s="4388"/>
      <c r="K226" s="4328">
        <f t="shared" si="72"/>
        <v>0</v>
      </c>
      <c r="L226" s="4329">
        <f>K226/100000</f>
        <v>0</v>
      </c>
      <c r="M226" s="4328">
        <f t="shared" si="73"/>
        <v>0</v>
      </c>
      <c r="N226" s="4342">
        <f>L226*M226</f>
        <v>0</v>
      </c>
      <c r="O226" s="4331" t="str">
        <f t="shared" si="87"/>
        <v xml:space="preserve">STATE: ; PDY: ; KKL: ; MHE: ; YNM: </v>
      </c>
      <c r="P226" s="4341"/>
      <c r="Q226" s="4343"/>
      <c r="R226" s="4344"/>
      <c r="S226" s="4344"/>
      <c r="T226" s="3371">
        <f t="shared" si="74"/>
        <v>0</v>
      </c>
      <c r="U226" s="3371">
        <f t="shared" si="75"/>
        <v>0</v>
      </c>
      <c r="V226" s="3371">
        <f t="shared" si="76"/>
        <v>0</v>
      </c>
      <c r="W226" s="4334" t="str">
        <f t="shared" si="77"/>
        <v xml:space="preserve">STATE: ; PDY: ; KKL: ; MHE: ; YNM: </v>
      </c>
      <c r="X226" s="3371"/>
      <c r="Y226" s="3371"/>
      <c r="Z226" s="3371">
        <f t="shared" si="78"/>
        <v>0</v>
      </c>
      <c r="AA226" s="3371"/>
      <c r="AB226" s="3371"/>
      <c r="AC226" s="3371"/>
      <c r="AD226" s="3371">
        <f t="shared" si="79"/>
        <v>0</v>
      </c>
      <c r="AE226" s="3371"/>
      <c r="AF226" s="3371"/>
      <c r="AG226" s="3371"/>
      <c r="AH226" s="3371">
        <f t="shared" si="80"/>
        <v>0</v>
      </c>
      <c r="AI226" s="3371"/>
      <c r="AJ226" s="3371"/>
      <c r="AK226" s="3371"/>
      <c r="AL226" s="3371">
        <f t="shared" si="81"/>
        <v>0</v>
      </c>
      <c r="AM226" s="3371"/>
      <c r="AN226" s="3371"/>
      <c r="AO226" s="3371"/>
      <c r="AP226" s="3371">
        <f t="shared" si="82"/>
        <v>0</v>
      </c>
      <c r="AQ226" s="3371"/>
      <c r="AR226" s="3371">
        <f t="shared" si="83"/>
        <v>0</v>
      </c>
      <c r="AS226" s="3371">
        <f t="shared" si="84"/>
        <v>0</v>
      </c>
      <c r="AT226" s="3371">
        <f t="shared" si="85"/>
        <v>0</v>
      </c>
      <c r="AU226" s="4334" t="str">
        <f t="shared" si="86"/>
        <v xml:space="preserve">STATE: ; PDY: ; KKL: ; MHE: ; YNM: </v>
      </c>
      <c r="AV226" s="2590" t="s">
        <v>7679</v>
      </c>
      <c r="AW226" s="2590"/>
    </row>
    <row r="227" spans="1:49" s="2664" customFormat="1" ht="16.5">
      <c r="A227" s="4367" t="s">
        <v>3270</v>
      </c>
      <c r="B227" s="4367"/>
      <c r="C227" s="4367" t="s">
        <v>33</v>
      </c>
      <c r="D227" s="4367"/>
      <c r="E227" s="4368"/>
      <c r="F227" s="4368"/>
      <c r="G227" s="4368"/>
      <c r="H227" s="4368"/>
      <c r="I227" s="4368"/>
      <c r="J227" s="4368"/>
      <c r="K227" s="4328">
        <f t="shared" si="72"/>
        <v>0</v>
      </c>
      <c r="L227" s="4367"/>
      <c r="M227" s="4328">
        <f t="shared" si="73"/>
        <v>0</v>
      </c>
      <c r="N227" s="4369">
        <f>SUM(N228:N229)</f>
        <v>0</v>
      </c>
      <c r="O227" s="4331">
        <f t="shared" si="87"/>
        <v>0</v>
      </c>
      <c r="P227" s="4368"/>
      <c r="Q227" s="4396">
        <f>SUM(Q228:Q229)</f>
        <v>0</v>
      </c>
      <c r="R227" s="4344"/>
      <c r="S227" s="4344"/>
      <c r="T227" s="3371">
        <f t="shared" si="74"/>
        <v>0</v>
      </c>
      <c r="U227" s="3371">
        <f t="shared" si="75"/>
        <v>0</v>
      </c>
      <c r="V227" s="4369">
        <f>SUM(V228:V229)</f>
        <v>0</v>
      </c>
      <c r="W227" s="4334"/>
      <c r="X227" s="3371"/>
      <c r="Y227" s="3371"/>
      <c r="Z227" s="4369">
        <f>SUM(Z228:Z229)</f>
        <v>0</v>
      </c>
      <c r="AA227" s="3371"/>
      <c r="AB227" s="3371"/>
      <c r="AC227" s="3371"/>
      <c r="AD227" s="4369">
        <f>SUM(AD228:AD229)</f>
        <v>0</v>
      </c>
      <c r="AE227" s="3371"/>
      <c r="AF227" s="3371"/>
      <c r="AG227" s="3371"/>
      <c r="AH227" s="4369">
        <f>SUM(AH228:AH229)</f>
        <v>0</v>
      </c>
      <c r="AI227" s="3371"/>
      <c r="AJ227" s="3371"/>
      <c r="AK227" s="3371"/>
      <c r="AL227" s="4369">
        <f>SUM(AL228:AL229)</f>
        <v>0</v>
      </c>
      <c r="AM227" s="3371"/>
      <c r="AN227" s="3371"/>
      <c r="AO227" s="3371"/>
      <c r="AP227" s="4369">
        <f>SUM(AP228:AP229)</f>
        <v>0</v>
      </c>
      <c r="AQ227" s="3371"/>
      <c r="AR227" s="4369">
        <f>SUM(AR228:AR229)</f>
        <v>0</v>
      </c>
      <c r="AS227" s="3371"/>
      <c r="AT227" s="3371"/>
      <c r="AU227" s="4334"/>
      <c r="AV227" s="2590"/>
      <c r="AW227" s="2590"/>
    </row>
    <row r="228" spans="1:49" s="2664" customFormat="1" ht="47.25">
      <c r="A228" s="4340" t="s">
        <v>3271</v>
      </c>
      <c r="B228" s="4340"/>
      <c r="C228" s="4340" t="s">
        <v>5321</v>
      </c>
      <c r="D228" s="4340" t="s">
        <v>5324</v>
      </c>
      <c r="E228" s="4341"/>
      <c r="F228" s="4341"/>
      <c r="G228" s="4341"/>
      <c r="H228" s="4341"/>
      <c r="I228" s="4341"/>
      <c r="J228" s="4341"/>
      <c r="K228" s="4328">
        <f t="shared" si="72"/>
        <v>0</v>
      </c>
      <c r="L228" s="4329">
        <f>K228/100000</f>
        <v>0</v>
      </c>
      <c r="M228" s="4328">
        <f t="shared" si="73"/>
        <v>0</v>
      </c>
      <c r="N228" s="4342">
        <f>L228*M228</f>
        <v>0</v>
      </c>
      <c r="O228" s="4331" t="str">
        <f t="shared" si="87"/>
        <v xml:space="preserve">STATE: ; PDY: ; KKL: ; MHE: ; YNM: </v>
      </c>
      <c r="P228" s="4341"/>
      <c r="Q228" s="4343"/>
      <c r="R228" s="4344"/>
      <c r="S228" s="4344"/>
      <c r="T228" s="3371">
        <f t="shared" si="74"/>
        <v>0</v>
      </c>
      <c r="U228" s="3371">
        <f t="shared" si="75"/>
        <v>0</v>
      </c>
      <c r="V228" s="3371">
        <f t="shared" si="76"/>
        <v>0</v>
      </c>
      <c r="W228" s="4334" t="str">
        <f t="shared" si="77"/>
        <v xml:space="preserve">STATE: ; PDY: ; KKL: ; MHE: ; YNM: </v>
      </c>
      <c r="X228" s="3371"/>
      <c r="Y228" s="3371"/>
      <c r="Z228" s="3371">
        <f t="shared" si="78"/>
        <v>0</v>
      </c>
      <c r="AA228" s="3371"/>
      <c r="AB228" s="3371"/>
      <c r="AC228" s="3371"/>
      <c r="AD228" s="3371">
        <f t="shared" si="79"/>
        <v>0</v>
      </c>
      <c r="AE228" s="3371"/>
      <c r="AF228" s="3371"/>
      <c r="AG228" s="3371"/>
      <c r="AH228" s="3371">
        <f t="shared" si="80"/>
        <v>0</v>
      </c>
      <c r="AI228" s="3371"/>
      <c r="AJ228" s="3371"/>
      <c r="AK228" s="3371"/>
      <c r="AL228" s="3371">
        <f t="shared" si="81"/>
        <v>0</v>
      </c>
      <c r="AM228" s="3371"/>
      <c r="AN228" s="3371"/>
      <c r="AO228" s="3371"/>
      <c r="AP228" s="3371">
        <f t="shared" si="82"/>
        <v>0</v>
      </c>
      <c r="AQ228" s="3371"/>
      <c r="AR228" s="3371">
        <f t="shared" si="83"/>
        <v>0</v>
      </c>
      <c r="AS228" s="3371">
        <f t="shared" si="84"/>
        <v>0</v>
      </c>
      <c r="AT228" s="3371">
        <f t="shared" si="85"/>
        <v>0</v>
      </c>
      <c r="AU228" s="4334" t="str">
        <f t="shared" si="86"/>
        <v xml:space="preserve">STATE: ; PDY: ; KKL: ; MHE: ; YNM: </v>
      </c>
      <c r="AV228" s="2590" t="s">
        <v>7680</v>
      </c>
      <c r="AW228" s="2590"/>
    </row>
    <row r="229" spans="1:49" s="2664" customFormat="1" ht="33">
      <c r="A229" s="4340" t="s">
        <v>3919</v>
      </c>
      <c r="B229" s="4340"/>
      <c r="C229" s="4340" t="s">
        <v>307</v>
      </c>
      <c r="D229" s="4340" t="s">
        <v>5323</v>
      </c>
      <c r="E229" s="4341"/>
      <c r="F229" s="4341"/>
      <c r="G229" s="4341"/>
      <c r="H229" s="4341"/>
      <c r="I229" s="4341"/>
      <c r="J229" s="4341"/>
      <c r="K229" s="4328">
        <f t="shared" si="72"/>
        <v>0</v>
      </c>
      <c r="L229" s="4329">
        <f>K229/100000</f>
        <v>0</v>
      </c>
      <c r="M229" s="4328">
        <f t="shared" si="73"/>
        <v>0</v>
      </c>
      <c r="N229" s="4342">
        <f>L229*M229</f>
        <v>0</v>
      </c>
      <c r="O229" s="4331" t="str">
        <f t="shared" si="87"/>
        <v xml:space="preserve">STATE: ; PDY: ; KKL: ; MHE: ; YNM: </v>
      </c>
      <c r="P229" s="4341"/>
      <c r="Q229" s="4343"/>
      <c r="R229" s="4344"/>
      <c r="S229" s="4344"/>
      <c r="T229" s="3371">
        <f t="shared" si="74"/>
        <v>0</v>
      </c>
      <c r="U229" s="3371">
        <f t="shared" si="75"/>
        <v>0</v>
      </c>
      <c r="V229" s="3371">
        <f t="shared" si="76"/>
        <v>0</v>
      </c>
      <c r="W229" s="4334" t="str">
        <f t="shared" si="77"/>
        <v xml:space="preserve">STATE: ; PDY: ; KKL: ; MHE: ; YNM: </v>
      </c>
      <c r="X229" s="3371"/>
      <c r="Y229" s="3371"/>
      <c r="Z229" s="3371">
        <f t="shared" si="78"/>
        <v>0</v>
      </c>
      <c r="AA229" s="3371"/>
      <c r="AB229" s="3371"/>
      <c r="AC229" s="3371"/>
      <c r="AD229" s="3371">
        <f t="shared" si="79"/>
        <v>0</v>
      </c>
      <c r="AE229" s="3371"/>
      <c r="AF229" s="3371"/>
      <c r="AG229" s="3371"/>
      <c r="AH229" s="3371">
        <f t="shared" si="80"/>
        <v>0</v>
      </c>
      <c r="AI229" s="3371"/>
      <c r="AJ229" s="3371"/>
      <c r="AK229" s="3371"/>
      <c r="AL229" s="3371">
        <f t="shared" si="81"/>
        <v>0</v>
      </c>
      <c r="AM229" s="3371"/>
      <c r="AN229" s="3371"/>
      <c r="AO229" s="3371"/>
      <c r="AP229" s="3371">
        <f t="shared" si="82"/>
        <v>0</v>
      </c>
      <c r="AQ229" s="3371"/>
      <c r="AR229" s="3371">
        <f t="shared" si="83"/>
        <v>0</v>
      </c>
      <c r="AS229" s="3371">
        <f t="shared" si="84"/>
        <v>0</v>
      </c>
      <c r="AT229" s="3371">
        <f t="shared" si="85"/>
        <v>0</v>
      </c>
      <c r="AU229" s="4334" t="str">
        <f t="shared" si="86"/>
        <v xml:space="preserve">STATE: ; PDY: ; KKL: ; MHE: ; YNM: </v>
      </c>
      <c r="AV229" s="2590"/>
      <c r="AW229" s="2590"/>
    </row>
    <row r="230" spans="1:49" s="2664" customFormat="1" ht="16.5">
      <c r="A230" s="4367" t="s">
        <v>3272</v>
      </c>
      <c r="B230" s="4367"/>
      <c r="C230" s="4367" t="s">
        <v>34</v>
      </c>
      <c r="D230" s="4367"/>
      <c r="E230" s="4368"/>
      <c r="F230" s="4368"/>
      <c r="G230" s="4368"/>
      <c r="H230" s="4368"/>
      <c r="I230" s="4368"/>
      <c r="J230" s="4368"/>
      <c r="K230" s="4328">
        <f t="shared" si="72"/>
        <v>0</v>
      </c>
      <c r="L230" s="4367"/>
      <c r="M230" s="4328">
        <f t="shared" si="73"/>
        <v>0</v>
      </c>
      <c r="N230" s="4369">
        <f>N231+N257</f>
        <v>46.867199999999997</v>
      </c>
      <c r="O230" s="4331">
        <f t="shared" si="87"/>
        <v>0</v>
      </c>
      <c r="P230" s="4368"/>
      <c r="Q230" s="4396">
        <f>Q231+Q257</f>
        <v>0</v>
      </c>
      <c r="R230" s="4344"/>
      <c r="S230" s="4344"/>
      <c r="T230" s="3371">
        <f t="shared" si="74"/>
        <v>0</v>
      </c>
      <c r="U230" s="3371">
        <f t="shared" si="75"/>
        <v>0</v>
      </c>
      <c r="V230" s="4369">
        <f>V231+V257</f>
        <v>4686720</v>
      </c>
      <c r="W230" s="4334"/>
      <c r="X230" s="3371"/>
      <c r="Y230" s="3371"/>
      <c r="Z230" s="4369">
        <f>Z231+Z257</f>
        <v>1382040</v>
      </c>
      <c r="AA230" s="3371"/>
      <c r="AB230" s="3371"/>
      <c r="AC230" s="3371"/>
      <c r="AD230" s="4369">
        <f>AD231+AD257</f>
        <v>876000</v>
      </c>
      <c r="AE230" s="3371"/>
      <c r="AF230" s="3371"/>
      <c r="AG230" s="3371"/>
      <c r="AH230" s="4369">
        <f>AH231+AH257</f>
        <v>878912</v>
      </c>
      <c r="AI230" s="3371"/>
      <c r="AJ230" s="3371"/>
      <c r="AK230" s="3371"/>
      <c r="AL230" s="4369">
        <f>AL231+AL257</f>
        <v>750856</v>
      </c>
      <c r="AM230" s="3371"/>
      <c r="AN230" s="3371"/>
      <c r="AO230" s="3371"/>
      <c r="AP230" s="4369">
        <f>AP231+AP257</f>
        <v>798912</v>
      </c>
      <c r="AQ230" s="3371"/>
      <c r="AR230" s="4369">
        <f>AR231+AR257</f>
        <v>4686720</v>
      </c>
      <c r="AS230" s="3371"/>
      <c r="AT230" s="3371"/>
      <c r="AU230" s="4334"/>
      <c r="AV230" s="2590"/>
      <c r="AW230" s="2590"/>
    </row>
    <row r="231" spans="1:49" s="2664" customFormat="1" ht="31.5">
      <c r="A231" s="4358" t="s">
        <v>3273</v>
      </c>
      <c r="B231" s="4358"/>
      <c r="C231" s="4417" t="s">
        <v>2150</v>
      </c>
      <c r="D231" s="4417"/>
      <c r="E231" s="4359"/>
      <c r="F231" s="4359"/>
      <c r="G231" s="4359"/>
      <c r="H231" s="4359"/>
      <c r="I231" s="4359"/>
      <c r="J231" s="4359"/>
      <c r="K231" s="4328">
        <f t="shared" si="72"/>
        <v>0</v>
      </c>
      <c r="L231" s="4358"/>
      <c r="M231" s="4328">
        <f t="shared" si="73"/>
        <v>0</v>
      </c>
      <c r="N231" s="4360">
        <f>N232+N233+N239+N245+N250</f>
        <v>17.399999999999999</v>
      </c>
      <c r="O231" s="4331">
        <f t="shared" si="87"/>
        <v>0</v>
      </c>
      <c r="P231" s="4359"/>
      <c r="Q231" s="4384">
        <f>Q232+Q233+Q239+Q245+Q250</f>
        <v>0</v>
      </c>
      <c r="R231" s="4344"/>
      <c r="S231" s="4344"/>
      <c r="T231" s="3371">
        <f t="shared" si="74"/>
        <v>0</v>
      </c>
      <c r="U231" s="3371">
        <f t="shared" si="75"/>
        <v>0</v>
      </c>
      <c r="V231" s="4360">
        <f>V232+V233+V239+V245+V250</f>
        <v>1740000</v>
      </c>
      <c r="W231" s="4334"/>
      <c r="X231" s="3371"/>
      <c r="Y231" s="3371"/>
      <c r="Z231" s="4360">
        <f>Z232+Z233+Z239+Z245+Z250</f>
        <v>480000</v>
      </c>
      <c r="AA231" s="3371"/>
      <c r="AB231" s="3371"/>
      <c r="AC231" s="3371"/>
      <c r="AD231" s="4360">
        <f>AD232+AD233+AD239+AD245+AD250</f>
        <v>852000</v>
      </c>
      <c r="AE231" s="3371"/>
      <c r="AF231" s="3371"/>
      <c r="AG231" s="3371"/>
      <c r="AH231" s="4360">
        <f>AH232+AH233+AH239+AH245+AH250</f>
        <v>176000</v>
      </c>
      <c r="AI231" s="3371"/>
      <c r="AJ231" s="3371"/>
      <c r="AK231" s="3371"/>
      <c r="AL231" s="4360">
        <f>AL232+AL233+AL239+AL245+AL250</f>
        <v>136000</v>
      </c>
      <c r="AM231" s="3371"/>
      <c r="AN231" s="3371"/>
      <c r="AO231" s="3371"/>
      <c r="AP231" s="4360">
        <f>AP232+AP233+AP239+AP245+AP250</f>
        <v>96000</v>
      </c>
      <c r="AQ231" s="3371"/>
      <c r="AR231" s="4360">
        <f>AR232+AR233+AR239+AR245+AR250</f>
        <v>1740000</v>
      </c>
      <c r="AS231" s="3371"/>
      <c r="AT231" s="3371"/>
      <c r="AU231" s="4334"/>
      <c r="AV231" s="2590" t="s">
        <v>6261</v>
      </c>
      <c r="AW231" s="2590"/>
    </row>
    <row r="232" spans="1:49" s="2664" customFormat="1" ht="33">
      <c r="A232" s="4370" t="s">
        <v>3274</v>
      </c>
      <c r="B232" s="4370"/>
      <c r="C232" s="4370" t="s">
        <v>35</v>
      </c>
      <c r="D232" s="4370"/>
      <c r="E232" s="4371"/>
      <c r="F232" s="4371"/>
      <c r="G232" s="4371"/>
      <c r="H232" s="4371"/>
      <c r="I232" s="4371"/>
      <c r="J232" s="4371"/>
      <c r="K232" s="4328">
        <f t="shared" si="72"/>
        <v>0</v>
      </c>
      <c r="L232" s="4418"/>
      <c r="M232" s="4328">
        <f t="shared" si="73"/>
        <v>0</v>
      </c>
      <c r="N232" s="4372">
        <f>L232*M232</f>
        <v>0</v>
      </c>
      <c r="O232" s="4331" t="str">
        <f t="shared" si="87"/>
        <v xml:space="preserve">STATE: ; PDY: ; KKL: ; MHE: ; YNM: </v>
      </c>
      <c r="P232" s="4371"/>
      <c r="Q232" s="4419"/>
      <c r="R232" s="4344"/>
      <c r="S232" s="4344"/>
      <c r="T232" s="3371">
        <f t="shared" si="74"/>
        <v>0</v>
      </c>
      <c r="U232" s="3371">
        <f t="shared" si="75"/>
        <v>0</v>
      </c>
      <c r="V232" s="3371">
        <f t="shared" si="76"/>
        <v>0</v>
      </c>
      <c r="W232" s="4334" t="str">
        <f t="shared" si="77"/>
        <v xml:space="preserve">STATE: ; PDY: ; KKL: ; MHE: ; YNM: </v>
      </c>
      <c r="X232" s="3371"/>
      <c r="Y232" s="3371"/>
      <c r="Z232" s="3371">
        <f t="shared" si="78"/>
        <v>0</v>
      </c>
      <c r="AA232" s="3371"/>
      <c r="AB232" s="3371"/>
      <c r="AC232" s="3371"/>
      <c r="AD232" s="3371">
        <f t="shared" si="79"/>
        <v>0</v>
      </c>
      <c r="AE232" s="3371"/>
      <c r="AF232" s="3371"/>
      <c r="AG232" s="3371"/>
      <c r="AH232" s="3371">
        <f t="shared" si="80"/>
        <v>0</v>
      </c>
      <c r="AI232" s="3371"/>
      <c r="AJ232" s="3371"/>
      <c r="AK232" s="3371"/>
      <c r="AL232" s="3371">
        <f t="shared" si="81"/>
        <v>0</v>
      </c>
      <c r="AM232" s="3371"/>
      <c r="AN232" s="3371"/>
      <c r="AO232" s="3371"/>
      <c r="AP232" s="3371">
        <f t="shared" si="82"/>
        <v>0</v>
      </c>
      <c r="AQ232" s="3371"/>
      <c r="AR232" s="3371">
        <f t="shared" si="83"/>
        <v>0</v>
      </c>
      <c r="AS232" s="3371">
        <f t="shared" si="84"/>
        <v>0</v>
      </c>
      <c r="AT232" s="3371">
        <f t="shared" si="85"/>
        <v>0</v>
      </c>
      <c r="AU232" s="4334" t="str">
        <f t="shared" si="86"/>
        <v xml:space="preserve">STATE: ; PDY: ; KKL: ; MHE: ; YNM: </v>
      </c>
      <c r="AV232" s="2590" t="s">
        <v>6261</v>
      </c>
      <c r="AW232" s="2590"/>
    </row>
    <row r="233" spans="1:49" s="2664" customFormat="1" ht="31.5">
      <c r="A233" s="4370" t="s">
        <v>3923</v>
      </c>
      <c r="B233" s="4370"/>
      <c r="C233" s="4370" t="s">
        <v>37</v>
      </c>
      <c r="D233" s="4370"/>
      <c r="E233" s="4371"/>
      <c r="F233" s="4371"/>
      <c r="G233" s="4371"/>
      <c r="H233" s="4371"/>
      <c r="I233" s="4371"/>
      <c r="J233" s="4371"/>
      <c r="K233" s="4328">
        <f t="shared" si="72"/>
        <v>0</v>
      </c>
      <c r="L233" s="4370"/>
      <c r="M233" s="4328">
        <f t="shared" si="73"/>
        <v>0</v>
      </c>
      <c r="N233" s="4372">
        <f>N234+N235+N238</f>
        <v>8.4</v>
      </c>
      <c r="O233" s="4331">
        <f t="shared" si="87"/>
        <v>0</v>
      </c>
      <c r="P233" s="4371"/>
      <c r="Q233" s="4419">
        <f>Q234+Q235+Q238</f>
        <v>0</v>
      </c>
      <c r="R233" s="4344"/>
      <c r="S233" s="4344"/>
      <c r="T233" s="3371">
        <f t="shared" si="74"/>
        <v>0</v>
      </c>
      <c r="U233" s="3371">
        <f t="shared" si="75"/>
        <v>0</v>
      </c>
      <c r="V233" s="4372">
        <f>V234+V235+V238</f>
        <v>840000</v>
      </c>
      <c r="W233" s="4334"/>
      <c r="X233" s="3371"/>
      <c r="Y233" s="3371"/>
      <c r="Z233" s="4372">
        <f>Z234+Z235+Z238</f>
        <v>0</v>
      </c>
      <c r="AA233" s="3371"/>
      <c r="AB233" s="3371"/>
      <c r="AC233" s="3371"/>
      <c r="AD233" s="4372">
        <f>AD234+AD235+AD238</f>
        <v>600000</v>
      </c>
      <c r="AE233" s="3371"/>
      <c r="AF233" s="3371"/>
      <c r="AG233" s="3371"/>
      <c r="AH233" s="4372">
        <f>AH234+AH235+AH238</f>
        <v>120000</v>
      </c>
      <c r="AI233" s="3371"/>
      <c r="AJ233" s="3371"/>
      <c r="AK233" s="3371"/>
      <c r="AL233" s="4372">
        <f>AL234+AL235+AL238</f>
        <v>80000</v>
      </c>
      <c r="AM233" s="3371"/>
      <c r="AN233" s="3371"/>
      <c r="AO233" s="3371"/>
      <c r="AP233" s="4372">
        <f>AP234+AP235+AP238</f>
        <v>40000</v>
      </c>
      <c r="AQ233" s="3371"/>
      <c r="AR233" s="4372">
        <f>AR234+AR235+AR238</f>
        <v>840000</v>
      </c>
      <c r="AS233" s="3371"/>
      <c r="AT233" s="3371"/>
      <c r="AU233" s="4334"/>
      <c r="AV233" s="2590" t="s">
        <v>6261</v>
      </c>
      <c r="AW233" s="2590"/>
    </row>
    <row r="234" spans="1:49" s="2664" customFormat="1" ht="47.25">
      <c r="A234" s="4340" t="s">
        <v>4372</v>
      </c>
      <c r="B234" s="4340" t="s">
        <v>3075</v>
      </c>
      <c r="C234" s="4340" t="s">
        <v>3076</v>
      </c>
      <c r="D234" s="4420" t="s">
        <v>5329</v>
      </c>
      <c r="E234" s="4421"/>
      <c r="F234" s="4341"/>
      <c r="G234" s="4341"/>
      <c r="H234" s="4341"/>
      <c r="I234" s="4341"/>
      <c r="J234" s="4341"/>
      <c r="K234" s="4328">
        <f t="shared" si="72"/>
        <v>0</v>
      </c>
      <c r="L234" s="4329">
        <f>K234/100000</f>
        <v>0</v>
      </c>
      <c r="M234" s="4328">
        <f t="shared" si="73"/>
        <v>0</v>
      </c>
      <c r="N234" s="4342">
        <f>L234*M234</f>
        <v>0</v>
      </c>
      <c r="O234" s="4331" t="str">
        <f t="shared" si="87"/>
        <v xml:space="preserve">STATE: ; PDY: ; KKL: ; MHE: ; YNM: </v>
      </c>
      <c r="P234" s="4341"/>
      <c r="Q234" s="4343"/>
      <c r="R234" s="4344"/>
      <c r="S234" s="4344"/>
      <c r="T234" s="3371">
        <f t="shared" si="74"/>
        <v>0</v>
      </c>
      <c r="U234" s="3371">
        <f t="shared" si="75"/>
        <v>0</v>
      </c>
      <c r="V234" s="3371">
        <f t="shared" si="76"/>
        <v>0</v>
      </c>
      <c r="W234" s="4334" t="str">
        <f t="shared" si="77"/>
        <v xml:space="preserve">STATE: ; PDY: ; KKL: ; MHE: ; YNM: </v>
      </c>
      <c r="X234" s="3371"/>
      <c r="Y234" s="3371"/>
      <c r="Z234" s="3371">
        <f t="shared" si="78"/>
        <v>0</v>
      </c>
      <c r="AA234" s="3371"/>
      <c r="AB234" s="3371"/>
      <c r="AC234" s="3371"/>
      <c r="AD234" s="3371">
        <f t="shared" si="79"/>
        <v>0</v>
      </c>
      <c r="AE234" s="3371"/>
      <c r="AF234" s="3371"/>
      <c r="AG234" s="3371"/>
      <c r="AH234" s="3371">
        <f t="shared" si="80"/>
        <v>0</v>
      </c>
      <c r="AI234" s="3371"/>
      <c r="AJ234" s="3371"/>
      <c r="AK234" s="3371"/>
      <c r="AL234" s="3371">
        <f t="shared" si="81"/>
        <v>0</v>
      </c>
      <c r="AM234" s="3371"/>
      <c r="AN234" s="3371"/>
      <c r="AO234" s="3371"/>
      <c r="AP234" s="3371">
        <f t="shared" si="82"/>
        <v>0</v>
      </c>
      <c r="AQ234" s="3371"/>
      <c r="AR234" s="3371">
        <f t="shared" si="83"/>
        <v>0</v>
      </c>
      <c r="AS234" s="3371">
        <f t="shared" si="84"/>
        <v>0</v>
      </c>
      <c r="AT234" s="3371">
        <f t="shared" si="85"/>
        <v>0</v>
      </c>
      <c r="AU234" s="4334" t="str">
        <f t="shared" si="86"/>
        <v xml:space="preserve">STATE: ; PDY: ; KKL: ; MHE: ; YNM: </v>
      </c>
      <c r="AV234" s="2590" t="s">
        <v>6249</v>
      </c>
      <c r="AW234" s="2590"/>
    </row>
    <row r="235" spans="1:49" s="2238" customFormat="1" ht="33">
      <c r="A235" s="4422" t="s">
        <v>4373</v>
      </c>
      <c r="B235" s="4422" t="s">
        <v>3077</v>
      </c>
      <c r="C235" s="4423" t="s">
        <v>2196</v>
      </c>
      <c r="D235" s="4423"/>
      <c r="E235" s="4424"/>
      <c r="F235" s="4424"/>
      <c r="G235" s="4424"/>
      <c r="H235" s="4424"/>
      <c r="I235" s="4424"/>
      <c r="J235" s="4424"/>
      <c r="K235" s="4328">
        <f t="shared" si="72"/>
        <v>0</v>
      </c>
      <c r="L235" s="4425"/>
      <c r="M235" s="4328">
        <f t="shared" si="73"/>
        <v>0</v>
      </c>
      <c r="N235" s="4425">
        <f>N236+N237</f>
        <v>8.4</v>
      </c>
      <c r="O235" s="4331">
        <f t="shared" si="87"/>
        <v>0</v>
      </c>
      <c r="P235" s="4424"/>
      <c r="Q235" s="4426">
        <f>Q236+Q237</f>
        <v>0</v>
      </c>
      <c r="R235" s="4333"/>
      <c r="S235" s="4333"/>
      <c r="T235" s="3371">
        <f t="shared" si="74"/>
        <v>0</v>
      </c>
      <c r="U235" s="3371">
        <f t="shared" si="75"/>
        <v>0</v>
      </c>
      <c r="V235" s="4425">
        <f>V236+V237</f>
        <v>840000</v>
      </c>
      <c r="W235" s="4334"/>
      <c r="X235" s="3371"/>
      <c r="Y235" s="3371"/>
      <c r="Z235" s="4425">
        <f>Z236+Z237</f>
        <v>0</v>
      </c>
      <c r="AA235" s="3371"/>
      <c r="AB235" s="3371"/>
      <c r="AC235" s="3371"/>
      <c r="AD235" s="4425">
        <f>AD236+AD237</f>
        <v>600000</v>
      </c>
      <c r="AE235" s="3371"/>
      <c r="AF235" s="3371"/>
      <c r="AG235" s="3371"/>
      <c r="AH235" s="4425">
        <f>AH236+AH237</f>
        <v>120000</v>
      </c>
      <c r="AI235" s="3371"/>
      <c r="AJ235" s="3371"/>
      <c r="AK235" s="3371"/>
      <c r="AL235" s="4425">
        <f>AL236+AL237</f>
        <v>80000</v>
      </c>
      <c r="AM235" s="3371"/>
      <c r="AN235" s="3371"/>
      <c r="AO235" s="3371"/>
      <c r="AP235" s="4425">
        <f>AP236+AP237</f>
        <v>40000</v>
      </c>
      <c r="AQ235" s="3371"/>
      <c r="AR235" s="4425">
        <f>AR236+AR237</f>
        <v>840000</v>
      </c>
      <c r="AS235" s="3371"/>
      <c r="AT235" s="3371"/>
      <c r="AU235" s="4334"/>
      <c r="AV235" s="2590"/>
      <c r="AW235" s="2509"/>
    </row>
    <row r="236" spans="1:49" s="2238" customFormat="1" ht="33">
      <c r="A236" s="4326" t="s">
        <v>4546</v>
      </c>
      <c r="B236" s="4326"/>
      <c r="C236" s="4326" t="s">
        <v>3078</v>
      </c>
      <c r="D236" s="4326" t="s">
        <v>5327</v>
      </c>
      <c r="E236" s="4327"/>
      <c r="F236" s="4327"/>
      <c r="G236" s="4327"/>
      <c r="H236" s="4327"/>
      <c r="I236" s="4327"/>
      <c r="J236" s="4327"/>
      <c r="K236" s="4328">
        <f t="shared" si="72"/>
        <v>0</v>
      </c>
      <c r="L236" s="4329">
        <f>K236/100000</f>
        <v>0</v>
      </c>
      <c r="M236" s="4328">
        <f t="shared" si="73"/>
        <v>0</v>
      </c>
      <c r="N236" s="4330">
        <f>L236*M236</f>
        <v>0</v>
      </c>
      <c r="O236" s="4331" t="str">
        <f t="shared" si="87"/>
        <v xml:space="preserve">STATE: ; PDY: ; KKL: ; MHE: ; YNM: </v>
      </c>
      <c r="P236" s="4327"/>
      <c r="Q236" s="4332"/>
      <c r="R236" s="4333"/>
      <c r="S236" s="4333"/>
      <c r="T236" s="3371">
        <f t="shared" si="74"/>
        <v>0</v>
      </c>
      <c r="U236" s="3371">
        <f t="shared" si="75"/>
        <v>0</v>
      </c>
      <c r="V236" s="3371">
        <f t="shared" si="76"/>
        <v>0</v>
      </c>
      <c r="W236" s="4334" t="str">
        <f t="shared" si="77"/>
        <v xml:space="preserve">STATE: ; PDY: ; KKL: ; MHE: ; YNM: </v>
      </c>
      <c r="X236" s="3371"/>
      <c r="Y236" s="3371"/>
      <c r="Z236" s="3371">
        <f t="shared" si="78"/>
        <v>0</v>
      </c>
      <c r="AA236" s="3371"/>
      <c r="AB236" s="3371"/>
      <c r="AC236" s="3371"/>
      <c r="AD236" s="3371">
        <f t="shared" si="79"/>
        <v>0</v>
      </c>
      <c r="AE236" s="3371"/>
      <c r="AF236" s="3371"/>
      <c r="AG236" s="3371"/>
      <c r="AH236" s="3371">
        <f t="shared" si="80"/>
        <v>0</v>
      </c>
      <c r="AI236" s="3371"/>
      <c r="AJ236" s="3371"/>
      <c r="AK236" s="3371"/>
      <c r="AL236" s="3371">
        <f t="shared" si="81"/>
        <v>0</v>
      </c>
      <c r="AM236" s="3371"/>
      <c r="AN236" s="3371"/>
      <c r="AO236" s="3371"/>
      <c r="AP236" s="3371">
        <f t="shared" si="82"/>
        <v>0</v>
      </c>
      <c r="AQ236" s="3371"/>
      <c r="AR236" s="3371">
        <f t="shared" si="83"/>
        <v>0</v>
      </c>
      <c r="AS236" s="3371">
        <f t="shared" si="84"/>
        <v>0</v>
      </c>
      <c r="AT236" s="3371">
        <f t="shared" si="85"/>
        <v>0</v>
      </c>
      <c r="AU236" s="4334" t="str">
        <f t="shared" si="86"/>
        <v xml:space="preserve">STATE: ; PDY: ; KKL: ; MHE: ; YNM: </v>
      </c>
      <c r="AV236" s="2590" t="s">
        <v>6261</v>
      </c>
      <c r="AW236" s="2509"/>
    </row>
    <row r="237" spans="1:49" s="2238" customFormat="1" ht="181.5">
      <c r="A237" s="4326" t="s">
        <v>4547</v>
      </c>
      <c r="B237" s="4326"/>
      <c r="C237" s="4427" t="s">
        <v>2416</v>
      </c>
      <c r="D237" s="4326" t="s">
        <v>5330</v>
      </c>
      <c r="E237" s="4327"/>
      <c r="F237" s="4327"/>
      <c r="G237" s="4428">
        <v>2.2425000000000002</v>
      </c>
      <c r="H237" s="4327"/>
      <c r="I237" s="4327"/>
      <c r="J237" s="4327"/>
      <c r="K237" s="4328">
        <f t="shared" si="72"/>
        <v>40000</v>
      </c>
      <c r="L237" s="4329">
        <f>K237/100000</f>
        <v>0.4</v>
      </c>
      <c r="M237" s="4328">
        <f t="shared" si="73"/>
        <v>21</v>
      </c>
      <c r="N237" s="4330">
        <f>L237*M237</f>
        <v>8.4</v>
      </c>
      <c r="O237" s="4331" t="str">
        <f t="shared" si="87"/>
        <v>STATE: ; PDY: Ongoing activity- Independent monitoring cost- PDY- Rs.40000(Recurring cost) *15 UPHC= Rs.6,00,000; KKL: KKL- Rs.40000 (Recurring cost) *3 UPHC= Rs.1,20,000; MHE: MHE- Rs.40000 (Recurring cost) *2 UPHC= Rs.80,000; YNM: YNM- Rs.40000 (Recurring cost) *1 UPHC= Rs.40000</v>
      </c>
      <c r="P237" s="4327"/>
      <c r="Q237" s="4332"/>
      <c r="R237" s="4333"/>
      <c r="S237" s="4333"/>
      <c r="T237" s="3371">
        <f>IFERROR(AR237/AS237,0)</f>
        <v>40000</v>
      </c>
      <c r="U237" s="3371">
        <f>Y237+AC237+AG237+AK237+AO237</f>
        <v>21</v>
      </c>
      <c r="V237" s="3371">
        <f>T237*U237</f>
        <v>840000</v>
      </c>
      <c r="W237" s="4334" t="str">
        <f t="shared" si="77"/>
        <v>STATE: ; PDY: Ongoing activity- Independent monitoring cost- PDY- Rs.40000(Recurring cost) *15 UPHC= Rs.6,00,000; KKL: KKL- Rs.40000 (Recurring cost) *3 UPHC= Rs.1,20,000; MHE: MHE- Rs.40000 (Recurring cost) *2 UPHC= Rs.80,000; YNM: YNM- Rs.40000 (Recurring cost) *1 UPHC= Rs.40000</v>
      </c>
      <c r="X237" s="4385"/>
      <c r="Y237" s="4385"/>
      <c r="Z237" s="4385">
        <f t="shared" si="78"/>
        <v>0</v>
      </c>
      <c r="AA237" s="3109"/>
      <c r="AB237" s="4389">
        <v>40000</v>
      </c>
      <c r="AC237" s="4389">
        <v>15</v>
      </c>
      <c r="AD237" s="3109">
        <f t="shared" si="79"/>
        <v>600000</v>
      </c>
      <c r="AE237" s="4389" t="s">
        <v>7237</v>
      </c>
      <c r="AF237" s="4389">
        <v>40000</v>
      </c>
      <c r="AG237" s="4389">
        <v>3</v>
      </c>
      <c r="AH237" s="4385">
        <f t="shared" si="80"/>
        <v>120000</v>
      </c>
      <c r="AI237" s="4389" t="s">
        <v>7238</v>
      </c>
      <c r="AJ237" s="4389">
        <v>40000</v>
      </c>
      <c r="AK237" s="4429">
        <v>2</v>
      </c>
      <c r="AL237" s="4385">
        <f t="shared" si="81"/>
        <v>80000</v>
      </c>
      <c r="AM237" s="4389" t="s">
        <v>7239</v>
      </c>
      <c r="AN237" s="4389">
        <v>40000</v>
      </c>
      <c r="AO237" s="4429">
        <v>1</v>
      </c>
      <c r="AP237" s="4385">
        <f t="shared" si="82"/>
        <v>40000</v>
      </c>
      <c r="AQ237" s="4389" t="s">
        <v>7240</v>
      </c>
      <c r="AR237" s="3371">
        <f t="shared" si="83"/>
        <v>840000</v>
      </c>
      <c r="AS237" s="3371">
        <f t="shared" si="84"/>
        <v>21</v>
      </c>
      <c r="AT237" s="3371">
        <f t="shared" si="85"/>
        <v>40000</v>
      </c>
      <c r="AU237" s="4334" t="str">
        <f t="shared" si="86"/>
        <v>STATE: ; PDY: Ongoing activity- Independent monitoring cost- PDY- Rs.40000(Recurring cost) *15 UPHC= Rs.6,00,000; KKL: KKL- Rs.40000 (Recurring cost) *3 UPHC= Rs.1,20,000; MHE: MHE- Rs.40000 (Recurring cost) *2 UPHC= Rs.80,000; YNM: YNM- Rs.40000 (Recurring cost) *1 UPHC= Rs.40000</v>
      </c>
      <c r="AV237" s="2590" t="s">
        <v>7681</v>
      </c>
      <c r="AW237" s="5031" t="s">
        <v>8148</v>
      </c>
    </row>
    <row r="238" spans="1:49" s="2664" customFormat="1" ht="33">
      <c r="A238" s="4326" t="s">
        <v>4374</v>
      </c>
      <c r="B238" s="4326"/>
      <c r="C238" s="4326" t="s">
        <v>2960</v>
      </c>
      <c r="D238" s="4326" t="s">
        <v>5327</v>
      </c>
      <c r="E238" s="4341"/>
      <c r="F238" s="4341"/>
      <c r="G238" s="4341"/>
      <c r="H238" s="4341"/>
      <c r="I238" s="4341"/>
      <c r="J238" s="4341"/>
      <c r="K238" s="4328">
        <f t="shared" si="72"/>
        <v>0</v>
      </c>
      <c r="L238" s="4329">
        <f>K238/100000</f>
        <v>0</v>
      </c>
      <c r="M238" s="4328">
        <f t="shared" si="73"/>
        <v>0</v>
      </c>
      <c r="N238" s="4342">
        <f>L238*M238</f>
        <v>0</v>
      </c>
      <c r="O238" s="4331" t="str">
        <f t="shared" si="87"/>
        <v xml:space="preserve">STATE: ; PDY: ; KKL: ; MHE: ; YNM: </v>
      </c>
      <c r="P238" s="4341"/>
      <c r="Q238" s="4343"/>
      <c r="R238" s="4344"/>
      <c r="S238" s="4344"/>
      <c r="T238" s="3371">
        <f t="shared" si="74"/>
        <v>0</v>
      </c>
      <c r="U238" s="3371">
        <f t="shared" si="75"/>
        <v>0</v>
      </c>
      <c r="V238" s="3371">
        <f t="shared" si="76"/>
        <v>0</v>
      </c>
      <c r="W238" s="4334" t="str">
        <f t="shared" si="77"/>
        <v xml:space="preserve">STATE: ; PDY: ; KKL: ; MHE: ; YNM: </v>
      </c>
      <c r="X238" s="3371"/>
      <c r="Y238" s="3371"/>
      <c r="Z238" s="3371">
        <f t="shared" si="78"/>
        <v>0</v>
      </c>
      <c r="AA238" s="3371"/>
      <c r="AB238" s="3371"/>
      <c r="AC238" s="3371"/>
      <c r="AD238" s="3371">
        <f t="shared" si="79"/>
        <v>0</v>
      </c>
      <c r="AE238" s="3371"/>
      <c r="AF238" s="3371"/>
      <c r="AG238" s="3371"/>
      <c r="AH238" s="3371">
        <f t="shared" si="80"/>
        <v>0</v>
      </c>
      <c r="AI238" s="3371"/>
      <c r="AJ238" s="3371"/>
      <c r="AK238" s="3371"/>
      <c r="AL238" s="3371">
        <f t="shared" si="81"/>
        <v>0</v>
      </c>
      <c r="AM238" s="3371"/>
      <c r="AN238" s="3371"/>
      <c r="AO238" s="3371"/>
      <c r="AP238" s="3371">
        <f t="shared" si="82"/>
        <v>0</v>
      </c>
      <c r="AQ238" s="3371"/>
      <c r="AR238" s="3371">
        <f t="shared" si="83"/>
        <v>0</v>
      </c>
      <c r="AS238" s="3371">
        <f t="shared" si="84"/>
        <v>0</v>
      </c>
      <c r="AT238" s="3371">
        <f t="shared" si="85"/>
        <v>0</v>
      </c>
      <c r="AU238" s="4334" t="str">
        <f t="shared" si="86"/>
        <v xml:space="preserve">STATE: ; PDY: ; KKL: ; MHE: ; YNM: </v>
      </c>
      <c r="AV238" s="2590"/>
      <c r="AW238" s="2590"/>
    </row>
    <row r="239" spans="1:49" s="2664" customFormat="1" ht="16.5">
      <c r="A239" s="4370" t="s">
        <v>3924</v>
      </c>
      <c r="B239" s="4370"/>
      <c r="C239" s="4370" t="s">
        <v>36</v>
      </c>
      <c r="D239" s="4370"/>
      <c r="E239" s="4371"/>
      <c r="F239" s="4371"/>
      <c r="G239" s="4371"/>
      <c r="H239" s="4371"/>
      <c r="I239" s="4371"/>
      <c r="J239" s="4371"/>
      <c r="K239" s="4328">
        <f t="shared" si="72"/>
        <v>0</v>
      </c>
      <c r="L239" s="4370"/>
      <c r="M239" s="4328">
        <f t="shared" si="73"/>
        <v>0</v>
      </c>
      <c r="N239" s="4372">
        <f>SUM(N240:N244)</f>
        <v>3</v>
      </c>
      <c r="O239" s="4331">
        <f t="shared" si="87"/>
        <v>0</v>
      </c>
      <c r="P239" s="4371"/>
      <c r="Q239" s="4419">
        <f>SUM(Q240:Q244)</f>
        <v>0</v>
      </c>
      <c r="R239" s="4344"/>
      <c r="S239" s="4344"/>
      <c r="T239" s="3371">
        <f t="shared" si="74"/>
        <v>0</v>
      </c>
      <c r="U239" s="3371">
        <f t="shared" si="75"/>
        <v>0</v>
      </c>
      <c r="V239" s="4372">
        <f>SUM(V240:V244)</f>
        <v>300000</v>
      </c>
      <c r="W239" s="4334"/>
      <c r="X239" s="3371"/>
      <c r="Y239" s="3371"/>
      <c r="Z239" s="4372">
        <f>SUM(Z240:Z244)</f>
        <v>180000</v>
      </c>
      <c r="AA239" s="3371"/>
      <c r="AB239" s="3371"/>
      <c r="AC239" s="3371"/>
      <c r="AD239" s="4372">
        <f>SUM(AD240:AD244)</f>
        <v>60000</v>
      </c>
      <c r="AE239" s="3371"/>
      <c r="AF239" s="3371"/>
      <c r="AG239" s="3371"/>
      <c r="AH239" s="4372">
        <f>SUM(AH240:AH244)</f>
        <v>20000</v>
      </c>
      <c r="AI239" s="3371"/>
      <c r="AJ239" s="3371"/>
      <c r="AK239" s="3371"/>
      <c r="AL239" s="4372">
        <f>SUM(AL240:AL244)</f>
        <v>20000</v>
      </c>
      <c r="AM239" s="3371"/>
      <c r="AN239" s="3371"/>
      <c r="AO239" s="3371"/>
      <c r="AP239" s="4372">
        <f>SUM(AP240:AP244)</f>
        <v>20000</v>
      </c>
      <c r="AQ239" s="3371"/>
      <c r="AR239" s="4372">
        <f>SUM(AR240:AR244)</f>
        <v>300000</v>
      </c>
      <c r="AS239" s="3371"/>
      <c r="AT239" s="3371"/>
      <c r="AU239" s="4334"/>
      <c r="AV239" s="2590"/>
      <c r="AW239" s="2590"/>
    </row>
    <row r="240" spans="1:49" s="2664" customFormat="1" ht="47.25">
      <c r="A240" s="4326" t="s">
        <v>4375</v>
      </c>
      <c r="B240" s="4326" t="s">
        <v>3075</v>
      </c>
      <c r="C240" s="4340" t="s">
        <v>3076</v>
      </c>
      <c r="D240" s="4420" t="s">
        <v>5329</v>
      </c>
      <c r="E240" s="4341"/>
      <c r="F240" s="4341"/>
      <c r="G240" s="4341"/>
      <c r="H240" s="4341"/>
      <c r="I240" s="4341"/>
      <c r="J240" s="4341"/>
      <c r="K240" s="4328">
        <f t="shared" si="72"/>
        <v>0</v>
      </c>
      <c r="L240" s="4329">
        <f>K240/100000</f>
        <v>0</v>
      </c>
      <c r="M240" s="4328">
        <f t="shared" si="73"/>
        <v>0</v>
      </c>
      <c r="N240" s="4342">
        <f>L240*M240</f>
        <v>0</v>
      </c>
      <c r="O240" s="4331" t="str">
        <f t="shared" si="87"/>
        <v xml:space="preserve">STATE: ; PDY: ; KKL: ; MHE: ; YNM: </v>
      </c>
      <c r="P240" s="4341"/>
      <c r="Q240" s="4343"/>
      <c r="R240" s="4344"/>
      <c r="S240" s="4344"/>
      <c r="T240" s="3371">
        <f t="shared" si="74"/>
        <v>0</v>
      </c>
      <c r="U240" s="3371">
        <f t="shared" si="75"/>
        <v>0</v>
      </c>
      <c r="V240" s="3371">
        <f t="shared" si="76"/>
        <v>0</v>
      </c>
      <c r="W240" s="4334" t="str">
        <f t="shared" si="77"/>
        <v xml:space="preserve">STATE: ; PDY: ; KKL: ; MHE: ; YNM: </v>
      </c>
      <c r="X240" s="3371"/>
      <c r="Y240" s="3371"/>
      <c r="Z240" s="3371">
        <f t="shared" si="78"/>
        <v>0</v>
      </c>
      <c r="AA240" s="3371"/>
      <c r="AB240" s="3371"/>
      <c r="AC240" s="3371"/>
      <c r="AD240" s="3371">
        <f t="shared" si="79"/>
        <v>0</v>
      </c>
      <c r="AE240" s="3371"/>
      <c r="AF240" s="3371"/>
      <c r="AG240" s="3371"/>
      <c r="AH240" s="3371">
        <f t="shared" si="80"/>
        <v>0</v>
      </c>
      <c r="AI240" s="3371"/>
      <c r="AJ240" s="3371"/>
      <c r="AK240" s="3371"/>
      <c r="AL240" s="3371">
        <f t="shared" si="81"/>
        <v>0</v>
      </c>
      <c r="AM240" s="3371"/>
      <c r="AN240" s="3371"/>
      <c r="AO240" s="3371"/>
      <c r="AP240" s="3371">
        <f t="shared" si="82"/>
        <v>0</v>
      </c>
      <c r="AQ240" s="3371"/>
      <c r="AR240" s="3371">
        <f t="shared" si="83"/>
        <v>0</v>
      </c>
      <c r="AS240" s="3371">
        <f t="shared" si="84"/>
        <v>0</v>
      </c>
      <c r="AT240" s="3371">
        <f t="shared" si="85"/>
        <v>0</v>
      </c>
      <c r="AU240" s="4334" t="str">
        <f t="shared" si="86"/>
        <v xml:space="preserve">STATE: ; PDY: ; KKL: ; MHE: ; YNM: </v>
      </c>
      <c r="AV240" s="2590" t="s">
        <v>6249</v>
      </c>
      <c r="AW240" s="2590"/>
    </row>
    <row r="241" spans="1:49" s="2664" customFormat="1" ht="49.5">
      <c r="A241" s="4326" t="s">
        <v>4376</v>
      </c>
      <c r="B241" s="4326" t="s">
        <v>3088</v>
      </c>
      <c r="C241" s="4340" t="s">
        <v>3822</v>
      </c>
      <c r="D241" s="4326" t="s">
        <v>5327</v>
      </c>
      <c r="E241" s="4341"/>
      <c r="F241" s="4341"/>
      <c r="G241" s="4341">
        <v>2.0000000040000003</v>
      </c>
      <c r="H241" s="4341"/>
      <c r="I241" s="4341"/>
      <c r="J241" s="4341"/>
      <c r="K241" s="4328">
        <f t="shared" si="72"/>
        <v>15000</v>
      </c>
      <c r="L241" s="4329">
        <f>K241/100000</f>
        <v>0.15</v>
      </c>
      <c r="M241" s="4328">
        <f t="shared" si="73"/>
        <v>12</v>
      </c>
      <c r="N241" s="4342">
        <f>L241*M241</f>
        <v>1.7999999999999998</v>
      </c>
      <c r="O241" s="4331" t="str">
        <f t="shared" si="87"/>
        <v xml:space="preserve">STATE: ongoing activity, Vehicle hiring, POL, DA/TA Etc ; PDY: ; KKL: ; MHE: ; YNM: </v>
      </c>
      <c r="P241" s="4341"/>
      <c r="Q241" s="4343"/>
      <c r="R241" s="4344"/>
      <c r="S241" s="4344"/>
      <c r="T241" s="3371">
        <f t="shared" si="74"/>
        <v>15000</v>
      </c>
      <c r="U241" s="3371">
        <f t="shared" si="75"/>
        <v>12</v>
      </c>
      <c r="V241" s="3371">
        <f t="shared" si="76"/>
        <v>180000</v>
      </c>
      <c r="W241" s="4334" t="str">
        <f t="shared" si="77"/>
        <v xml:space="preserve">STATE: ongoing activity, Vehicle hiring, POL, DA/TA Etc ; PDY: ; KKL: ; MHE: ; YNM: </v>
      </c>
      <c r="X241" s="3109">
        <v>15000</v>
      </c>
      <c r="Y241" s="3109">
        <v>12</v>
      </c>
      <c r="Z241" s="3109">
        <f t="shared" si="78"/>
        <v>180000</v>
      </c>
      <c r="AA241" s="3109" t="s">
        <v>6880</v>
      </c>
      <c r="AB241" s="4430"/>
      <c r="AC241" s="4430"/>
      <c r="AD241" s="4430">
        <f t="shared" si="79"/>
        <v>0</v>
      </c>
      <c r="AE241" s="4430"/>
      <c r="AF241" s="4430"/>
      <c r="AG241" s="4430"/>
      <c r="AH241" s="4430">
        <f t="shared" si="80"/>
        <v>0</v>
      </c>
      <c r="AI241" s="4430"/>
      <c r="AJ241" s="4430"/>
      <c r="AK241" s="4430"/>
      <c r="AL241" s="4430">
        <f t="shared" si="81"/>
        <v>0</v>
      </c>
      <c r="AM241" s="4430"/>
      <c r="AN241" s="4430"/>
      <c r="AO241" s="4430"/>
      <c r="AP241" s="4430">
        <f t="shared" si="82"/>
        <v>0</v>
      </c>
      <c r="AQ241" s="4430"/>
      <c r="AR241" s="4409">
        <f t="shared" si="83"/>
        <v>180000</v>
      </c>
      <c r="AS241" s="4409">
        <f t="shared" si="84"/>
        <v>12</v>
      </c>
      <c r="AT241" s="4409">
        <f t="shared" si="85"/>
        <v>15000</v>
      </c>
      <c r="AU241" s="4431" t="str">
        <f t="shared" si="86"/>
        <v xml:space="preserve">STATE: ongoing activity, Vehicle hiring, POL, DA/TA Etc ; PDY: ; KKL: ; MHE: ; YNM: </v>
      </c>
      <c r="AV241" s="2590" t="s">
        <v>6261</v>
      </c>
      <c r="AW241" s="5031" t="s">
        <v>8132</v>
      </c>
    </row>
    <row r="242" spans="1:49" s="2664" customFormat="1" ht="198">
      <c r="A242" s="4326" t="s">
        <v>4377</v>
      </c>
      <c r="B242" s="4326" t="s">
        <v>3096</v>
      </c>
      <c r="C242" s="4340" t="s">
        <v>3823</v>
      </c>
      <c r="D242" s="4326" t="s">
        <v>5327</v>
      </c>
      <c r="E242" s="4341"/>
      <c r="F242" s="4341"/>
      <c r="G242" s="4341">
        <v>1.2</v>
      </c>
      <c r="H242" s="4341"/>
      <c r="I242" s="4341"/>
      <c r="J242" s="4341"/>
      <c r="K242" s="4328">
        <f t="shared" si="72"/>
        <v>24000</v>
      </c>
      <c r="L242" s="4329">
        <f>K242/100000</f>
        <v>0.24</v>
      </c>
      <c r="M242" s="4328">
        <f t="shared" si="73"/>
        <v>5</v>
      </c>
      <c r="N242" s="4342">
        <f>L242*M242</f>
        <v>1.2</v>
      </c>
      <c r="O242" s="4331" t="str">
        <f t="shared" si="87"/>
        <v xml:space="preserve">STATE: ; PDY: PDY: Ongoing Activity, Vehicle hiring, POL, DA/TA Etc., Rs.30000*2 UPHC ; KKL:  KKL: Ongoing Activity, Vehicle hiring, POL, DA/TA Etc., Rs.20000*1 UPHC, ; MHE:  KKL: Ongoing Activity, Vehicle hiring, POL, DA/TA Etc., Rs.20000*1 UPHC, ; YNM:  KKL: Ongoing Activity, Vehicle hiring, POL, DA/TA Etc., Rs.20000*1 UPHC, </v>
      </c>
      <c r="P242" s="4341"/>
      <c r="Q242" s="4343"/>
      <c r="R242" s="4344"/>
      <c r="S242" s="4344"/>
      <c r="T242" s="3371">
        <f t="shared" si="74"/>
        <v>24000</v>
      </c>
      <c r="U242" s="3371">
        <f t="shared" si="75"/>
        <v>5</v>
      </c>
      <c r="V242" s="3371">
        <f t="shared" si="76"/>
        <v>120000</v>
      </c>
      <c r="W242" s="4334" t="str">
        <f t="shared" si="77"/>
        <v xml:space="preserve">STATE: ; PDY: PDY: Ongoing Activity, Vehicle hiring, POL, DA/TA Etc., Rs.30000*2 UPHC ; KKL:  KKL: Ongoing Activity, Vehicle hiring, POL, DA/TA Etc., Rs.20000*1 UPHC, ; MHE:  KKL: Ongoing Activity, Vehicle hiring, POL, DA/TA Etc., Rs.20000*1 UPHC, ; YNM:  KKL: Ongoing Activity, Vehicle hiring, POL, DA/TA Etc., Rs.20000*1 UPHC, </v>
      </c>
      <c r="X242" s="4430"/>
      <c r="Y242" s="4430"/>
      <c r="Z242" s="4430">
        <f t="shared" si="78"/>
        <v>0</v>
      </c>
      <c r="AA242" s="4430"/>
      <c r="AB242" s="3109">
        <v>30000</v>
      </c>
      <c r="AC242" s="3109">
        <v>2</v>
      </c>
      <c r="AD242" s="3109">
        <f t="shared" si="79"/>
        <v>60000</v>
      </c>
      <c r="AE242" s="4428" t="s">
        <v>6881</v>
      </c>
      <c r="AF242" s="3109">
        <v>20000</v>
      </c>
      <c r="AG242" s="3109">
        <v>1</v>
      </c>
      <c r="AH242" s="3109">
        <f t="shared" si="80"/>
        <v>20000</v>
      </c>
      <c r="AI242" s="3109" t="s">
        <v>6882</v>
      </c>
      <c r="AJ242" s="3109">
        <v>20000</v>
      </c>
      <c r="AK242" s="3109">
        <v>1</v>
      </c>
      <c r="AL242" s="3109">
        <f t="shared" si="81"/>
        <v>20000</v>
      </c>
      <c r="AM242" s="3109" t="s">
        <v>6882</v>
      </c>
      <c r="AN242" s="3109">
        <v>20000</v>
      </c>
      <c r="AO242" s="3109">
        <v>1</v>
      </c>
      <c r="AP242" s="3109">
        <f t="shared" si="82"/>
        <v>20000</v>
      </c>
      <c r="AQ242" s="3109" t="s">
        <v>6882</v>
      </c>
      <c r="AR242" s="4409">
        <f t="shared" si="83"/>
        <v>120000</v>
      </c>
      <c r="AS242" s="4409">
        <f t="shared" si="84"/>
        <v>5</v>
      </c>
      <c r="AT242" s="4409">
        <f t="shared" si="85"/>
        <v>24000</v>
      </c>
      <c r="AU242" s="4431" t="str">
        <f t="shared" si="86"/>
        <v xml:space="preserve">STATE: ; PDY: PDY: Ongoing Activity, Vehicle hiring, POL, DA/TA Etc., Rs.30000*2 UPHC ; KKL:  KKL: Ongoing Activity, Vehicle hiring, POL, DA/TA Etc., Rs.20000*1 UPHC, ; MHE:  KKL: Ongoing Activity, Vehicle hiring, POL, DA/TA Etc., Rs.20000*1 UPHC, ; YNM:  KKL: Ongoing Activity, Vehicle hiring, POL, DA/TA Etc., Rs.20000*1 UPHC, </v>
      </c>
      <c r="AV242" s="2590" t="s">
        <v>6261</v>
      </c>
      <c r="AW242" s="5031" t="s">
        <v>8132</v>
      </c>
    </row>
    <row r="243" spans="1:49" s="2664" customFormat="1" ht="33">
      <c r="A243" s="4326" t="s">
        <v>4378</v>
      </c>
      <c r="B243" s="4326" t="s">
        <v>3102</v>
      </c>
      <c r="C243" s="4340" t="s">
        <v>4384</v>
      </c>
      <c r="D243" s="4326" t="s">
        <v>5327</v>
      </c>
      <c r="E243" s="4341"/>
      <c r="F243" s="4341"/>
      <c r="G243" s="4341"/>
      <c r="H243" s="4341"/>
      <c r="I243" s="4341"/>
      <c r="J243" s="4341"/>
      <c r="K243" s="4328">
        <f t="shared" si="72"/>
        <v>0</v>
      </c>
      <c r="L243" s="4329">
        <f>K243/100000</f>
        <v>0</v>
      </c>
      <c r="M243" s="4328">
        <f t="shared" si="73"/>
        <v>0</v>
      </c>
      <c r="N243" s="4342">
        <f>L243*M243</f>
        <v>0</v>
      </c>
      <c r="O243" s="4331" t="str">
        <f t="shared" si="87"/>
        <v xml:space="preserve">STATE: ; PDY: ; KKL: ; MHE: ; YNM: </v>
      </c>
      <c r="P243" s="4341"/>
      <c r="Q243" s="4343"/>
      <c r="R243" s="4344"/>
      <c r="S243" s="4344"/>
      <c r="T243" s="3371">
        <f t="shared" si="74"/>
        <v>0</v>
      </c>
      <c r="U243" s="3371">
        <f t="shared" si="75"/>
        <v>0</v>
      </c>
      <c r="V243" s="3371">
        <f t="shared" si="76"/>
        <v>0</v>
      </c>
      <c r="W243" s="4334" t="str">
        <f t="shared" si="77"/>
        <v xml:space="preserve">STATE: ; PDY: ; KKL: ; MHE: ; YNM: </v>
      </c>
      <c r="X243" s="3371"/>
      <c r="Y243" s="3371"/>
      <c r="Z243" s="3371">
        <f t="shared" si="78"/>
        <v>0</v>
      </c>
      <c r="AA243" s="3371"/>
      <c r="AB243" s="3371"/>
      <c r="AC243" s="3371"/>
      <c r="AD243" s="3371">
        <f t="shared" si="79"/>
        <v>0</v>
      </c>
      <c r="AE243" s="3371"/>
      <c r="AF243" s="3371"/>
      <c r="AG243" s="3371"/>
      <c r="AH243" s="3371">
        <f t="shared" si="80"/>
        <v>0</v>
      </c>
      <c r="AI243" s="3371"/>
      <c r="AJ243" s="3371"/>
      <c r="AK243" s="3371"/>
      <c r="AL243" s="3371">
        <f t="shared" si="81"/>
        <v>0</v>
      </c>
      <c r="AM243" s="3371"/>
      <c r="AN243" s="3371"/>
      <c r="AO243" s="3371"/>
      <c r="AP243" s="3371">
        <f t="shared" si="82"/>
        <v>0</v>
      </c>
      <c r="AQ243" s="3371"/>
      <c r="AR243" s="3371">
        <f t="shared" si="83"/>
        <v>0</v>
      </c>
      <c r="AS243" s="3371">
        <f t="shared" si="84"/>
        <v>0</v>
      </c>
      <c r="AT243" s="3371">
        <f t="shared" si="85"/>
        <v>0</v>
      </c>
      <c r="AU243" s="4334" t="str">
        <f t="shared" si="86"/>
        <v xml:space="preserve">STATE: ; PDY: ; KKL: ; MHE: ; YNM: </v>
      </c>
      <c r="AV243" s="2590" t="s">
        <v>6261</v>
      </c>
      <c r="AW243" s="2590"/>
    </row>
    <row r="244" spans="1:49" s="2664" customFormat="1" ht="33">
      <c r="A244" s="4326" t="s">
        <v>4379</v>
      </c>
      <c r="B244" s="4326"/>
      <c r="C244" s="4340" t="s">
        <v>2960</v>
      </c>
      <c r="D244" s="4326" t="s">
        <v>5327</v>
      </c>
      <c r="E244" s="4341"/>
      <c r="F244" s="4341"/>
      <c r="G244" s="4341"/>
      <c r="H244" s="4341"/>
      <c r="I244" s="4341"/>
      <c r="J244" s="4341"/>
      <c r="K244" s="4328">
        <f t="shared" si="72"/>
        <v>0</v>
      </c>
      <c r="L244" s="4329">
        <f>K244/100000</f>
        <v>0</v>
      </c>
      <c r="M244" s="4328">
        <f t="shared" si="73"/>
        <v>0</v>
      </c>
      <c r="N244" s="4342">
        <f>L244*M244</f>
        <v>0</v>
      </c>
      <c r="O244" s="4331" t="str">
        <f t="shared" si="87"/>
        <v xml:space="preserve">STATE: ; PDY: ; KKL: ; MHE: ; YNM: </v>
      </c>
      <c r="P244" s="4341"/>
      <c r="Q244" s="4343"/>
      <c r="R244" s="4344"/>
      <c r="S244" s="4344"/>
      <c r="T244" s="3371">
        <f t="shared" si="74"/>
        <v>0</v>
      </c>
      <c r="U244" s="3371">
        <f t="shared" si="75"/>
        <v>0</v>
      </c>
      <c r="V244" s="3371">
        <f t="shared" si="76"/>
        <v>0</v>
      </c>
      <c r="W244" s="4334" t="str">
        <f t="shared" si="77"/>
        <v xml:space="preserve">STATE: ; PDY: ; KKL: ; MHE: ; YNM: </v>
      </c>
      <c r="X244" s="3371"/>
      <c r="Y244" s="3371"/>
      <c r="Z244" s="3371">
        <f t="shared" si="78"/>
        <v>0</v>
      </c>
      <c r="AA244" s="3371"/>
      <c r="AB244" s="3371"/>
      <c r="AC244" s="3371"/>
      <c r="AD244" s="3371">
        <f t="shared" si="79"/>
        <v>0</v>
      </c>
      <c r="AE244" s="3371"/>
      <c r="AF244" s="3371"/>
      <c r="AG244" s="3371"/>
      <c r="AH244" s="3371">
        <f t="shared" si="80"/>
        <v>0</v>
      </c>
      <c r="AI244" s="3371"/>
      <c r="AJ244" s="3371"/>
      <c r="AK244" s="3371"/>
      <c r="AL244" s="3371">
        <f t="shared" si="81"/>
        <v>0</v>
      </c>
      <c r="AM244" s="3371"/>
      <c r="AN244" s="3371"/>
      <c r="AO244" s="3371"/>
      <c r="AP244" s="3371">
        <f t="shared" si="82"/>
        <v>0</v>
      </c>
      <c r="AQ244" s="3371"/>
      <c r="AR244" s="3371">
        <f t="shared" si="83"/>
        <v>0</v>
      </c>
      <c r="AS244" s="3371">
        <f t="shared" si="84"/>
        <v>0</v>
      </c>
      <c r="AT244" s="3371">
        <f t="shared" si="85"/>
        <v>0</v>
      </c>
      <c r="AU244" s="4334" t="str">
        <f t="shared" si="86"/>
        <v xml:space="preserve">STATE: ; PDY: ; KKL: ; MHE: ; YNM: </v>
      </c>
      <c r="AV244" s="2590"/>
      <c r="AW244" s="2590"/>
    </row>
    <row r="245" spans="1:49" s="2664" customFormat="1" ht="16.5">
      <c r="A245" s="4370" t="s">
        <v>3925</v>
      </c>
      <c r="B245" s="4370"/>
      <c r="C245" s="4370" t="s">
        <v>2130</v>
      </c>
      <c r="D245" s="4370"/>
      <c r="E245" s="4371"/>
      <c r="F245" s="4371"/>
      <c r="G245" s="4371"/>
      <c r="H245" s="4371"/>
      <c r="I245" s="4371"/>
      <c r="J245" s="4371"/>
      <c r="K245" s="4328">
        <f t="shared" si="72"/>
        <v>0</v>
      </c>
      <c r="L245" s="4370"/>
      <c r="M245" s="4328">
        <f t="shared" si="73"/>
        <v>0</v>
      </c>
      <c r="N245" s="4372">
        <f>SUM(N246:N249)</f>
        <v>6</v>
      </c>
      <c r="O245" s="4331">
        <f t="shared" si="87"/>
        <v>0</v>
      </c>
      <c r="P245" s="4432"/>
      <c r="Q245" s="4419">
        <f>SUM(Q246:Q249)</f>
        <v>0</v>
      </c>
      <c r="R245" s="4344"/>
      <c r="S245" s="4344"/>
      <c r="T245" s="3371">
        <f t="shared" si="74"/>
        <v>0</v>
      </c>
      <c r="U245" s="3371">
        <f t="shared" si="75"/>
        <v>0</v>
      </c>
      <c r="V245" s="4372">
        <f>SUM(V246:V249)</f>
        <v>600000</v>
      </c>
      <c r="W245" s="4334"/>
      <c r="X245" s="3371"/>
      <c r="Y245" s="3371"/>
      <c r="Z245" s="4372">
        <f>SUM(Z246:Z249)</f>
        <v>300000</v>
      </c>
      <c r="AA245" s="3371"/>
      <c r="AB245" s="3371"/>
      <c r="AC245" s="3371"/>
      <c r="AD245" s="4372">
        <f>SUM(AD246:AD249)</f>
        <v>192000</v>
      </c>
      <c r="AE245" s="3371"/>
      <c r="AF245" s="3371"/>
      <c r="AG245" s="3371"/>
      <c r="AH245" s="4372">
        <f>SUM(AH246:AH249)</f>
        <v>36000</v>
      </c>
      <c r="AI245" s="3371"/>
      <c r="AJ245" s="3371"/>
      <c r="AK245" s="3371"/>
      <c r="AL245" s="4372">
        <f>SUM(AL246:AL249)</f>
        <v>36000</v>
      </c>
      <c r="AM245" s="3371"/>
      <c r="AN245" s="3371"/>
      <c r="AO245" s="3371"/>
      <c r="AP245" s="4372">
        <f>SUM(AP246:AP249)</f>
        <v>36000</v>
      </c>
      <c r="AQ245" s="3371"/>
      <c r="AR245" s="4372">
        <f>SUM(AR246:AR249)</f>
        <v>600000</v>
      </c>
      <c r="AS245" s="3371"/>
      <c r="AT245" s="3371"/>
      <c r="AU245" s="4334"/>
      <c r="AV245" s="2590"/>
      <c r="AW245" s="2590"/>
    </row>
    <row r="246" spans="1:49" s="2664" customFormat="1" ht="33">
      <c r="A246" s="4326" t="s">
        <v>4380</v>
      </c>
      <c r="B246" s="4433"/>
      <c r="C246" s="4434" t="s">
        <v>3829</v>
      </c>
      <c r="D246" s="4326" t="s">
        <v>5327</v>
      </c>
      <c r="E246" s="4388"/>
      <c r="F246" s="4388"/>
      <c r="G246" s="4388"/>
      <c r="H246" s="4388"/>
      <c r="I246" s="4388"/>
      <c r="J246" s="4388"/>
      <c r="K246" s="4328">
        <f t="shared" si="72"/>
        <v>0</v>
      </c>
      <c r="L246" s="4329">
        <f>K246/100000</f>
        <v>0</v>
      </c>
      <c r="M246" s="4328">
        <f t="shared" si="73"/>
        <v>0</v>
      </c>
      <c r="N246" s="4342">
        <f>L246*M246</f>
        <v>0</v>
      </c>
      <c r="O246" s="4331" t="str">
        <f t="shared" si="87"/>
        <v xml:space="preserve">STATE: ; PDY: ; KKL: ; MHE: ; YNM: </v>
      </c>
      <c r="P246" s="4341"/>
      <c r="Q246" s="4343"/>
      <c r="R246" s="4344"/>
      <c r="S246" s="4344"/>
      <c r="T246" s="3371">
        <f t="shared" si="74"/>
        <v>0</v>
      </c>
      <c r="U246" s="3371">
        <f t="shared" si="75"/>
        <v>0</v>
      </c>
      <c r="V246" s="3371">
        <f t="shared" si="76"/>
        <v>0</v>
      </c>
      <c r="W246" s="4334" t="str">
        <f t="shared" si="77"/>
        <v xml:space="preserve">STATE: ; PDY: ; KKL: ; MHE: ; YNM: </v>
      </c>
      <c r="X246" s="3371"/>
      <c r="Y246" s="3371"/>
      <c r="Z246" s="3371">
        <f t="shared" si="78"/>
        <v>0</v>
      </c>
      <c r="AA246" s="3371"/>
      <c r="AB246" s="3371"/>
      <c r="AC246" s="3371"/>
      <c r="AD246" s="3371">
        <f t="shared" si="79"/>
        <v>0</v>
      </c>
      <c r="AE246" s="3371"/>
      <c r="AF246" s="3371"/>
      <c r="AG246" s="3371"/>
      <c r="AH246" s="3371">
        <f t="shared" si="80"/>
        <v>0</v>
      </c>
      <c r="AI246" s="3371"/>
      <c r="AJ246" s="3371"/>
      <c r="AK246" s="3371"/>
      <c r="AL246" s="3371">
        <f t="shared" si="81"/>
        <v>0</v>
      </c>
      <c r="AM246" s="3371"/>
      <c r="AN246" s="3371"/>
      <c r="AO246" s="3371"/>
      <c r="AP246" s="3371">
        <f t="shared" si="82"/>
        <v>0</v>
      </c>
      <c r="AQ246" s="3371"/>
      <c r="AR246" s="3371">
        <f t="shared" si="83"/>
        <v>0</v>
      </c>
      <c r="AS246" s="3371">
        <f t="shared" si="84"/>
        <v>0</v>
      </c>
      <c r="AT246" s="3371">
        <f t="shared" si="85"/>
        <v>0</v>
      </c>
      <c r="AU246" s="4334" t="str">
        <f t="shared" si="86"/>
        <v xml:space="preserve">STATE: ; PDY: ; KKL: ; MHE: ; YNM: </v>
      </c>
      <c r="AV246" s="2590" t="s">
        <v>6261</v>
      </c>
      <c r="AW246" s="2590"/>
    </row>
    <row r="247" spans="1:49" s="2664" customFormat="1" ht="82.5">
      <c r="A247" s="4326" t="s">
        <v>4381</v>
      </c>
      <c r="B247" s="4326" t="s">
        <v>3089</v>
      </c>
      <c r="C247" s="4326" t="s">
        <v>3824</v>
      </c>
      <c r="D247" s="4326" t="s">
        <v>5327</v>
      </c>
      <c r="E247" s="4341"/>
      <c r="F247" s="4341"/>
      <c r="G247" s="4341">
        <v>3</v>
      </c>
      <c r="H247" s="4341"/>
      <c r="I247" s="4341"/>
      <c r="J247" s="4341"/>
      <c r="K247" s="4328">
        <f t="shared" si="72"/>
        <v>300000</v>
      </c>
      <c r="L247" s="4329">
        <f>K247/100000</f>
        <v>3</v>
      </c>
      <c r="M247" s="4328">
        <f t="shared" si="73"/>
        <v>1</v>
      </c>
      <c r="N247" s="4342">
        <f>L247*M247</f>
        <v>3</v>
      </c>
      <c r="O247" s="4331" t="str">
        <f t="shared" si="87"/>
        <v xml:space="preserve">STATE: ongoing activity, office Expenses, DA/TA Etc- Rs.25000 *12 months; PDY: ; KKL: ; MHE: ; YNM: </v>
      </c>
      <c r="P247" s="4341"/>
      <c r="Q247" s="4343"/>
      <c r="R247" s="4344"/>
      <c r="S247" s="4344"/>
      <c r="T247" s="3371">
        <f t="shared" si="74"/>
        <v>300000</v>
      </c>
      <c r="U247" s="3371">
        <f t="shared" si="75"/>
        <v>1</v>
      </c>
      <c r="V247" s="3371">
        <f t="shared" si="76"/>
        <v>300000</v>
      </c>
      <c r="W247" s="4334" t="str">
        <f t="shared" si="77"/>
        <v xml:space="preserve">STATE: ongoing activity, office Expenses, DA/TA Etc- Rs.25000 *12 months; PDY: ; KKL: ; MHE: ; YNM: </v>
      </c>
      <c r="X247" s="3109">
        <v>300000</v>
      </c>
      <c r="Y247" s="3109">
        <v>1</v>
      </c>
      <c r="Z247" s="3109">
        <f t="shared" si="78"/>
        <v>300000</v>
      </c>
      <c r="AA247" s="3109" t="s">
        <v>6883</v>
      </c>
      <c r="AB247" s="4430"/>
      <c r="AC247" s="4430"/>
      <c r="AD247" s="4430">
        <f t="shared" si="79"/>
        <v>0</v>
      </c>
      <c r="AE247" s="4430"/>
      <c r="AF247" s="4430"/>
      <c r="AG247" s="4430"/>
      <c r="AH247" s="4430">
        <f t="shared" si="80"/>
        <v>0</v>
      </c>
      <c r="AI247" s="4430"/>
      <c r="AJ247" s="4430"/>
      <c r="AK247" s="4430"/>
      <c r="AL247" s="4430">
        <f t="shared" si="81"/>
        <v>0</v>
      </c>
      <c r="AM247" s="4430"/>
      <c r="AN247" s="4430"/>
      <c r="AO247" s="4430"/>
      <c r="AP247" s="4430">
        <f t="shared" si="82"/>
        <v>0</v>
      </c>
      <c r="AQ247" s="4430"/>
      <c r="AR247" s="4409">
        <f t="shared" si="83"/>
        <v>300000</v>
      </c>
      <c r="AS247" s="4409">
        <f t="shared" si="84"/>
        <v>1</v>
      </c>
      <c r="AT247" s="4409">
        <f t="shared" si="85"/>
        <v>300000</v>
      </c>
      <c r="AU247" s="4431" t="str">
        <f t="shared" si="86"/>
        <v xml:space="preserve">STATE: ongoing activity, office Expenses, DA/TA Etc- Rs.25000 *12 months; PDY: ; KKL: ; MHE: ; YNM: </v>
      </c>
      <c r="AV247" s="2590" t="s">
        <v>6261</v>
      </c>
      <c r="AW247" s="5031" t="s">
        <v>8132</v>
      </c>
    </row>
    <row r="248" spans="1:49" s="2664" customFormat="1" ht="181.5">
      <c r="A248" s="4326" t="s">
        <v>4382</v>
      </c>
      <c r="B248" s="4326" t="s">
        <v>3097</v>
      </c>
      <c r="C248" s="4326" t="s">
        <v>3825</v>
      </c>
      <c r="D248" s="4326" t="s">
        <v>5327</v>
      </c>
      <c r="E248" s="4341"/>
      <c r="F248" s="4341"/>
      <c r="G248" s="4341">
        <v>3.24</v>
      </c>
      <c r="H248" s="4341"/>
      <c r="I248" s="4341"/>
      <c r="J248" s="4341"/>
      <c r="K248" s="4328">
        <f t="shared" si="72"/>
        <v>60000</v>
      </c>
      <c r="L248" s="4329">
        <f>K248/100000</f>
        <v>0.6</v>
      </c>
      <c r="M248" s="4328">
        <f t="shared" si="73"/>
        <v>5</v>
      </c>
      <c r="N248" s="4342">
        <f>L248*M248</f>
        <v>3</v>
      </c>
      <c r="O248" s="4331" t="str">
        <f t="shared" si="87"/>
        <v>STATE: ; PDY: ongoing activity,  ofice Expenses, DA/TA Etc- Rs.8000*12 months *2 UPHC; KKL: ongoing activity, Vehicle hiring, POL, DA/TA Etc- Rs.3000*12 months; MHE: ongoing activity, Vehicle hiring, POL, DA/TA Etc- Rs.3000*12 months; YNM: ongoing activity, Vehicle hiring, POL, DA/TA Etc- Rs.3000*12 months</v>
      </c>
      <c r="P248" s="4341"/>
      <c r="Q248" s="4343"/>
      <c r="R248" s="4344"/>
      <c r="S248" s="4344"/>
      <c r="T248" s="3371">
        <f t="shared" si="74"/>
        <v>60000</v>
      </c>
      <c r="U248" s="3371">
        <f t="shared" si="75"/>
        <v>5</v>
      </c>
      <c r="V248" s="3371">
        <f t="shared" si="76"/>
        <v>300000</v>
      </c>
      <c r="W248" s="4334" t="str">
        <f t="shared" si="77"/>
        <v>STATE: ; PDY: ongoing activity,  ofice Expenses, DA/TA Etc- Rs.8000*12 months *2 UPHC; KKL: ongoing activity, Vehicle hiring, POL, DA/TA Etc- Rs.3000*12 months; MHE: ongoing activity, Vehicle hiring, POL, DA/TA Etc- Rs.3000*12 months; YNM: ongoing activity, Vehicle hiring, POL, DA/TA Etc- Rs.3000*12 months</v>
      </c>
      <c r="X248" s="4430"/>
      <c r="Y248" s="4430"/>
      <c r="Z248" s="4430">
        <f t="shared" si="78"/>
        <v>0</v>
      </c>
      <c r="AA248" s="4430"/>
      <c r="AB248" s="3109">
        <v>96000</v>
      </c>
      <c r="AC248" s="3109">
        <v>2</v>
      </c>
      <c r="AD248" s="3109">
        <f t="shared" si="79"/>
        <v>192000</v>
      </c>
      <c r="AE248" s="3109" t="s">
        <v>6885</v>
      </c>
      <c r="AF248" s="3109">
        <v>36000</v>
      </c>
      <c r="AG248" s="3109">
        <v>1</v>
      </c>
      <c r="AH248" s="3109">
        <f t="shared" si="80"/>
        <v>36000</v>
      </c>
      <c r="AI248" s="3109" t="s">
        <v>6884</v>
      </c>
      <c r="AJ248" s="3109">
        <v>36000</v>
      </c>
      <c r="AK248" s="3109">
        <v>1</v>
      </c>
      <c r="AL248" s="3109">
        <f t="shared" si="81"/>
        <v>36000</v>
      </c>
      <c r="AM248" s="3109" t="s">
        <v>6884</v>
      </c>
      <c r="AN248" s="3109">
        <v>36000</v>
      </c>
      <c r="AO248" s="3109">
        <v>1</v>
      </c>
      <c r="AP248" s="3109">
        <f t="shared" si="82"/>
        <v>36000</v>
      </c>
      <c r="AQ248" s="3109" t="s">
        <v>6884</v>
      </c>
      <c r="AR248" s="4409">
        <f t="shared" si="83"/>
        <v>300000</v>
      </c>
      <c r="AS248" s="4409">
        <f t="shared" si="84"/>
        <v>5</v>
      </c>
      <c r="AT248" s="4409">
        <f t="shared" si="85"/>
        <v>60000</v>
      </c>
      <c r="AU248" s="4431" t="str">
        <f t="shared" si="86"/>
        <v>STATE: ; PDY: ongoing activity,  ofice Expenses, DA/TA Etc- Rs.8000*12 months *2 UPHC; KKL: ongoing activity, Vehicle hiring, POL, DA/TA Etc- Rs.3000*12 months; MHE: ongoing activity, Vehicle hiring, POL, DA/TA Etc- Rs.3000*12 months; YNM: ongoing activity, Vehicle hiring, POL, DA/TA Etc- Rs.3000*12 months</v>
      </c>
      <c r="AV248" s="2590" t="s">
        <v>6261</v>
      </c>
      <c r="AW248" s="5031" t="s">
        <v>8132</v>
      </c>
    </row>
    <row r="249" spans="1:49" s="2664" customFormat="1" ht="49.5">
      <c r="A249" s="4326" t="s">
        <v>4383</v>
      </c>
      <c r="B249" s="4326" t="s">
        <v>3103</v>
      </c>
      <c r="C249" s="4326" t="s">
        <v>4385</v>
      </c>
      <c r="D249" s="4326" t="s">
        <v>5327</v>
      </c>
      <c r="E249" s="4341"/>
      <c r="F249" s="4341"/>
      <c r="G249" s="4341"/>
      <c r="H249" s="4341"/>
      <c r="I249" s="4341"/>
      <c r="J249" s="4341"/>
      <c r="K249" s="4328">
        <f t="shared" si="72"/>
        <v>0</v>
      </c>
      <c r="L249" s="4329">
        <f>K249/100000</f>
        <v>0</v>
      </c>
      <c r="M249" s="4328">
        <f t="shared" si="73"/>
        <v>0</v>
      </c>
      <c r="N249" s="4342">
        <f>L249*M249</f>
        <v>0</v>
      </c>
      <c r="O249" s="4331" t="str">
        <f t="shared" si="87"/>
        <v xml:space="preserve">STATE: ; PDY: ; KKL: ; MHE: ; YNM: </v>
      </c>
      <c r="P249" s="4341"/>
      <c r="Q249" s="4343"/>
      <c r="R249" s="4344"/>
      <c r="S249" s="4344"/>
      <c r="T249" s="3371">
        <f t="shared" si="74"/>
        <v>0</v>
      </c>
      <c r="U249" s="3371">
        <f t="shared" si="75"/>
        <v>0</v>
      </c>
      <c r="V249" s="3371">
        <f t="shared" si="76"/>
        <v>0</v>
      </c>
      <c r="W249" s="4334" t="str">
        <f t="shared" si="77"/>
        <v xml:space="preserve">STATE: ; PDY: ; KKL: ; MHE: ; YNM: </v>
      </c>
      <c r="X249" s="3371"/>
      <c r="Y249" s="3371"/>
      <c r="Z249" s="3371">
        <f t="shared" si="78"/>
        <v>0</v>
      </c>
      <c r="AA249" s="3371"/>
      <c r="AB249" s="3371"/>
      <c r="AC249" s="3371"/>
      <c r="AD249" s="3371">
        <f t="shared" si="79"/>
        <v>0</v>
      </c>
      <c r="AE249" s="3371"/>
      <c r="AF249" s="3371"/>
      <c r="AG249" s="3371"/>
      <c r="AH249" s="3371">
        <f t="shared" si="80"/>
        <v>0</v>
      </c>
      <c r="AI249" s="3371"/>
      <c r="AJ249" s="3371"/>
      <c r="AK249" s="3371"/>
      <c r="AL249" s="3371">
        <f t="shared" si="81"/>
        <v>0</v>
      </c>
      <c r="AM249" s="3371"/>
      <c r="AN249" s="3371"/>
      <c r="AO249" s="3371"/>
      <c r="AP249" s="3371">
        <f t="shared" si="82"/>
        <v>0</v>
      </c>
      <c r="AQ249" s="3371"/>
      <c r="AR249" s="3371">
        <f t="shared" si="83"/>
        <v>0</v>
      </c>
      <c r="AS249" s="3371">
        <f t="shared" si="84"/>
        <v>0</v>
      </c>
      <c r="AT249" s="3371">
        <f t="shared" si="85"/>
        <v>0</v>
      </c>
      <c r="AU249" s="4334" t="str">
        <f t="shared" si="86"/>
        <v xml:space="preserve">STATE: ; PDY: ; KKL: ; MHE: ; YNM: </v>
      </c>
      <c r="AV249" s="2590" t="s">
        <v>6261</v>
      </c>
      <c r="AW249" s="2590"/>
    </row>
    <row r="250" spans="1:49" s="2664" customFormat="1" ht="33">
      <c r="A250" s="4370" t="s">
        <v>3934</v>
      </c>
      <c r="B250" s="4370"/>
      <c r="C250" s="4370" t="s">
        <v>2303</v>
      </c>
      <c r="D250" s="4370"/>
      <c r="E250" s="4371"/>
      <c r="F250" s="4371"/>
      <c r="G250" s="4371"/>
      <c r="H250" s="4371"/>
      <c r="I250" s="4371"/>
      <c r="J250" s="4371"/>
      <c r="K250" s="4328">
        <f t="shared" si="72"/>
        <v>0</v>
      </c>
      <c r="L250" s="4370"/>
      <c r="M250" s="4328">
        <f t="shared" si="73"/>
        <v>0</v>
      </c>
      <c r="N250" s="4372">
        <f>N251</f>
        <v>0</v>
      </c>
      <c r="O250" s="4331">
        <f t="shared" si="87"/>
        <v>0</v>
      </c>
      <c r="P250" s="4371"/>
      <c r="Q250" s="4419">
        <f>Q251</f>
        <v>0</v>
      </c>
      <c r="R250" s="4344"/>
      <c r="S250" s="4344"/>
      <c r="T250" s="3371">
        <f t="shared" si="74"/>
        <v>0</v>
      </c>
      <c r="U250" s="3371">
        <f t="shared" si="75"/>
        <v>0</v>
      </c>
      <c r="V250" s="4372">
        <f>V251</f>
        <v>0</v>
      </c>
      <c r="W250" s="4334"/>
      <c r="X250" s="3371"/>
      <c r="Y250" s="3371"/>
      <c r="Z250" s="4372">
        <f>Z251</f>
        <v>0</v>
      </c>
      <c r="AA250" s="3371"/>
      <c r="AB250" s="3371"/>
      <c r="AC250" s="3371"/>
      <c r="AD250" s="4372">
        <f>AD251</f>
        <v>0</v>
      </c>
      <c r="AE250" s="3371"/>
      <c r="AF250" s="3371"/>
      <c r="AG250" s="3371"/>
      <c r="AH250" s="4372">
        <f>AH251</f>
        <v>0</v>
      </c>
      <c r="AI250" s="3371"/>
      <c r="AJ250" s="3371"/>
      <c r="AK250" s="3371"/>
      <c r="AL250" s="4372">
        <f>AL251</f>
        <v>0</v>
      </c>
      <c r="AM250" s="3371"/>
      <c r="AN250" s="3371"/>
      <c r="AO250" s="3371"/>
      <c r="AP250" s="4372">
        <f>AP251</f>
        <v>0</v>
      </c>
      <c r="AQ250" s="3371"/>
      <c r="AR250" s="5034">
        <f>AR251</f>
        <v>0</v>
      </c>
      <c r="AS250" s="3371"/>
      <c r="AT250" s="3371"/>
      <c r="AU250" s="4334"/>
      <c r="AV250" s="2590"/>
      <c r="AW250" s="2590"/>
    </row>
    <row r="251" spans="1:49" s="2238" customFormat="1" ht="31.5">
      <c r="A251" s="4435" t="s">
        <v>3935</v>
      </c>
      <c r="B251" s="4435" t="s">
        <v>3079</v>
      </c>
      <c r="C251" s="4435" t="s">
        <v>3080</v>
      </c>
      <c r="D251" s="4435"/>
      <c r="E251" s="4436"/>
      <c r="F251" s="4436"/>
      <c r="G251" s="4436"/>
      <c r="H251" s="4436"/>
      <c r="I251" s="4436"/>
      <c r="J251" s="4436"/>
      <c r="K251" s="4328">
        <f t="shared" si="72"/>
        <v>0</v>
      </c>
      <c r="L251" s="4329">
        <f>K251/100000</f>
        <v>0</v>
      </c>
      <c r="M251" s="4328">
        <f t="shared" si="73"/>
        <v>0</v>
      </c>
      <c r="N251" s="4437">
        <f>SUM(N252:N254)</f>
        <v>0</v>
      </c>
      <c r="O251" s="4331">
        <f t="shared" si="87"/>
        <v>0</v>
      </c>
      <c r="P251" s="4436"/>
      <c r="Q251" s="4438">
        <f>SUM(Q252:Q254)</f>
        <v>0</v>
      </c>
      <c r="R251" s="4333"/>
      <c r="S251" s="4333"/>
      <c r="T251" s="3371">
        <f t="shared" si="74"/>
        <v>0</v>
      </c>
      <c r="U251" s="3371">
        <f t="shared" si="75"/>
        <v>0</v>
      </c>
      <c r="V251" s="4437">
        <f>SUM(V252:V254)</f>
        <v>0</v>
      </c>
      <c r="W251" s="4334"/>
      <c r="X251" s="3371"/>
      <c r="Y251" s="3371"/>
      <c r="Z251" s="4437">
        <f>SUM(Z252:Z254)</f>
        <v>0</v>
      </c>
      <c r="AA251" s="3371"/>
      <c r="AB251" s="3371"/>
      <c r="AC251" s="3371"/>
      <c r="AD251" s="4437">
        <f>SUM(AD252:AD254)</f>
        <v>0</v>
      </c>
      <c r="AE251" s="3371"/>
      <c r="AF251" s="3371"/>
      <c r="AG251" s="3371"/>
      <c r="AH251" s="4437">
        <f>SUM(AH252:AH254)</f>
        <v>0</v>
      </c>
      <c r="AI251" s="3371"/>
      <c r="AJ251" s="3371"/>
      <c r="AK251" s="3371"/>
      <c r="AL251" s="4437">
        <f>SUM(AL252:AL254)</f>
        <v>0</v>
      </c>
      <c r="AM251" s="3371"/>
      <c r="AN251" s="3371"/>
      <c r="AO251" s="3371"/>
      <c r="AP251" s="4437">
        <f>SUM(AP252:AP254)</f>
        <v>0</v>
      </c>
      <c r="AQ251" s="3371"/>
      <c r="AR251" s="5035">
        <f>SUM(AR252:AR254)</f>
        <v>0</v>
      </c>
      <c r="AS251" s="3371"/>
      <c r="AT251" s="3371"/>
      <c r="AU251" s="4334"/>
      <c r="AV251" s="2590" t="s">
        <v>6261</v>
      </c>
      <c r="AW251" s="2509"/>
    </row>
    <row r="252" spans="1:49" s="2238" customFormat="1" ht="33">
      <c r="A252" s="4439" t="s">
        <v>3936</v>
      </c>
      <c r="B252" s="4326" t="s">
        <v>3081</v>
      </c>
      <c r="C252" s="4326" t="s">
        <v>3082</v>
      </c>
      <c r="D252" s="4326" t="s">
        <v>5327</v>
      </c>
      <c r="E252" s="4327"/>
      <c r="F252" s="4327"/>
      <c r="G252" s="4327"/>
      <c r="H252" s="4327"/>
      <c r="I252" s="4327"/>
      <c r="J252" s="4327"/>
      <c r="K252" s="4328">
        <f t="shared" si="72"/>
        <v>0</v>
      </c>
      <c r="L252" s="4329">
        <f>K252/100000</f>
        <v>0</v>
      </c>
      <c r="M252" s="4328">
        <f t="shared" si="73"/>
        <v>0</v>
      </c>
      <c r="N252" s="4330">
        <f>L252*M252</f>
        <v>0</v>
      </c>
      <c r="O252" s="4331" t="str">
        <f t="shared" si="87"/>
        <v xml:space="preserve">STATE: ; PDY: ; KKL: ; MHE: ; YNM: </v>
      </c>
      <c r="P252" s="4327"/>
      <c r="Q252" s="4332"/>
      <c r="R252" s="4333"/>
      <c r="S252" s="4333"/>
      <c r="T252" s="3371">
        <f t="shared" si="74"/>
        <v>0</v>
      </c>
      <c r="U252" s="3371">
        <f t="shared" si="75"/>
        <v>0</v>
      </c>
      <c r="V252" s="3371">
        <f t="shared" si="76"/>
        <v>0</v>
      </c>
      <c r="W252" s="4334" t="str">
        <f t="shared" si="77"/>
        <v xml:space="preserve">STATE: ; PDY: ; KKL: ; MHE: ; YNM: </v>
      </c>
      <c r="X252" s="3371"/>
      <c r="Y252" s="3371"/>
      <c r="Z252" s="3371">
        <f t="shared" si="78"/>
        <v>0</v>
      </c>
      <c r="AA252" s="3371"/>
      <c r="AB252" s="3371"/>
      <c r="AC252" s="3371"/>
      <c r="AD252" s="3371">
        <f t="shared" si="79"/>
        <v>0</v>
      </c>
      <c r="AE252" s="3371"/>
      <c r="AF252" s="3371"/>
      <c r="AG252" s="3371"/>
      <c r="AH252" s="3371">
        <f t="shared" si="80"/>
        <v>0</v>
      </c>
      <c r="AI252" s="3371"/>
      <c r="AJ252" s="3371"/>
      <c r="AK252" s="3371"/>
      <c r="AL252" s="3371">
        <f t="shared" si="81"/>
        <v>0</v>
      </c>
      <c r="AM252" s="3371"/>
      <c r="AN252" s="3371"/>
      <c r="AO252" s="3371"/>
      <c r="AP252" s="3371">
        <f t="shared" si="82"/>
        <v>0</v>
      </c>
      <c r="AQ252" s="3371"/>
      <c r="AR252" s="3371">
        <f t="shared" si="83"/>
        <v>0</v>
      </c>
      <c r="AS252" s="3371">
        <f t="shared" si="84"/>
        <v>0</v>
      </c>
      <c r="AT252" s="3371">
        <f t="shared" si="85"/>
        <v>0</v>
      </c>
      <c r="AU252" s="4334" t="str">
        <f t="shared" si="86"/>
        <v xml:space="preserve">STATE: ; PDY: ; KKL: ; MHE: ; YNM: </v>
      </c>
      <c r="AV252" s="2590" t="s">
        <v>6261</v>
      </c>
      <c r="AW252" s="2509"/>
    </row>
    <row r="253" spans="1:49" s="2664" customFormat="1" ht="33">
      <c r="A253" s="4439" t="s">
        <v>3937</v>
      </c>
      <c r="B253" s="4340" t="s">
        <v>3083</v>
      </c>
      <c r="C253" s="4340" t="s">
        <v>3084</v>
      </c>
      <c r="D253" s="4326" t="s">
        <v>5327</v>
      </c>
      <c r="E253" s="4341"/>
      <c r="F253" s="4341"/>
      <c r="G253" s="4341"/>
      <c r="H253" s="4341"/>
      <c r="I253" s="4341"/>
      <c r="J253" s="4341"/>
      <c r="K253" s="4328">
        <f t="shared" si="72"/>
        <v>0</v>
      </c>
      <c r="L253" s="4329">
        <f>K253/100000</f>
        <v>0</v>
      </c>
      <c r="M253" s="4328">
        <f t="shared" si="73"/>
        <v>0</v>
      </c>
      <c r="N253" s="4342">
        <f>L253*M253</f>
        <v>0</v>
      </c>
      <c r="O253" s="4331" t="str">
        <f t="shared" si="87"/>
        <v xml:space="preserve">STATE: ; PDY: ; KKL: ; MHE: ; YNM: </v>
      </c>
      <c r="P253" s="4341"/>
      <c r="Q253" s="4343"/>
      <c r="R253" s="4344"/>
      <c r="S253" s="4344"/>
      <c r="T253" s="3371">
        <f t="shared" si="74"/>
        <v>0</v>
      </c>
      <c r="U253" s="3371">
        <f t="shared" si="75"/>
        <v>0</v>
      </c>
      <c r="V253" s="3371">
        <f t="shared" si="76"/>
        <v>0</v>
      </c>
      <c r="W253" s="4334" t="str">
        <f t="shared" si="77"/>
        <v xml:space="preserve">STATE: ; PDY: ; KKL: ; MHE: ; YNM: </v>
      </c>
      <c r="X253" s="3371"/>
      <c r="Y253" s="3371"/>
      <c r="Z253" s="3371">
        <f t="shared" si="78"/>
        <v>0</v>
      </c>
      <c r="AA253" s="3371"/>
      <c r="AB253" s="3371"/>
      <c r="AC253" s="3371"/>
      <c r="AD253" s="3371">
        <f t="shared" si="79"/>
        <v>0</v>
      </c>
      <c r="AE253" s="3371"/>
      <c r="AF253" s="3371"/>
      <c r="AG253" s="3371"/>
      <c r="AH253" s="3371">
        <f t="shared" si="80"/>
        <v>0</v>
      </c>
      <c r="AI253" s="3371"/>
      <c r="AJ253" s="3371"/>
      <c r="AK253" s="3371"/>
      <c r="AL253" s="3371">
        <f t="shared" si="81"/>
        <v>0</v>
      </c>
      <c r="AM253" s="3371"/>
      <c r="AN253" s="3371"/>
      <c r="AO253" s="3371"/>
      <c r="AP253" s="3371">
        <f t="shared" si="82"/>
        <v>0</v>
      </c>
      <c r="AQ253" s="3371"/>
      <c r="AR253" s="3371">
        <f t="shared" si="83"/>
        <v>0</v>
      </c>
      <c r="AS253" s="3371">
        <f t="shared" si="84"/>
        <v>0</v>
      </c>
      <c r="AT253" s="3371">
        <f t="shared" si="85"/>
        <v>0</v>
      </c>
      <c r="AU253" s="4334" t="str">
        <f t="shared" si="86"/>
        <v xml:space="preserve">STATE: ; PDY: ; KKL: ; MHE: ; YNM: </v>
      </c>
      <c r="AV253" s="2590" t="s">
        <v>6261</v>
      </c>
      <c r="AW253" s="2590"/>
    </row>
    <row r="254" spans="1:49" s="2664" customFormat="1" ht="33">
      <c r="A254" s="4439" t="s">
        <v>3938</v>
      </c>
      <c r="B254" s="4340"/>
      <c r="C254" s="4340" t="s">
        <v>2960</v>
      </c>
      <c r="D254" s="4326" t="s">
        <v>5327</v>
      </c>
      <c r="E254" s="4341"/>
      <c r="F254" s="4341"/>
      <c r="G254" s="4341"/>
      <c r="H254" s="4341"/>
      <c r="I254" s="4341"/>
      <c r="J254" s="4341"/>
      <c r="K254" s="4328">
        <f t="shared" si="72"/>
        <v>0</v>
      </c>
      <c r="L254" s="4329">
        <f>K254/100000</f>
        <v>0</v>
      </c>
      <c r="M254" s="4328">
        <f t="shared" si="73"/>
        <v>0</v>
      </c>
      <c r="N254" s="4342">
        <f>L254*M254</f>
        <v>0</v>
      </c>
      <c r="O254" s="4331" t="str">
        <f t="shared" si="87"/>
        <v xml:space="preserve">STATE: ; PDY: ; KKL: ; MHE: ; YNM: </v>
      </c>
      <c r="P254" s="4341"/>
      <c r="Q254" s="4343"/>
      <c r="R254" s="4344"/>
      <c r="S254" s="4344"/>
      <c r="T254" s="3371">
        <f t="shared" si="74"/>
        <v>0</v>
      </c>
      <c r="U254" s="3371">
        <f t="shared" si="75"/>
        <v>0</v>
      </c>
      <c r="V254" s="3371">
        <f t="shared" si="76"/>
        <v>0</v>
      </c>
      <c r="W254" s="4334" t="str">
        <f t="shared" si="77"/>
        <v xml:space="preserve">STATE: ; PDY: ; KKL: ; MHE: ; YNM: </v>
      </c>
      <c r="X254" s="3371"/>
      <c r="Y254" s="3371"/>
      <c r="Z254" s="3371">
        <f t="shared" si="78"/>
        <v>0</v>
      </c>
      <c r="AA254" s="3371"/>
      <c r="AB254" s="3371"/>
      <c r="AC254" s="3371"/>
      <c r="AD254" s="3371">
        <f t="shared" si="79"/>
        <v>0</v>
      </c>
      <c r="AE254" s="3371"/>
      <c r="AF254" s="3371"/>
      <c r="AG254" s="3371"/>
      <c r="AH254" s="3371">
        <f t="shared" si="80"/>
        <v>0</v>
      </c>
      <c r="AI254" s="3371"/>
      <c r="AJ254" s="3371"/>
      <c r="AK254" s="3371"/>
      <c r="AL254" s="3371">
        <f t="shared" si="81"/>
        <v>0</v>
      </c>
      <c r="AM254" s="3371"/>
      <c r="AN254" s="3371"/>
      <c r="AO254" s="3371"/>
      <c r="AP254" s="3371">
        <f t="shared" si="82"/>
        <v>0</v>
      </c>
      <c r="AQ254" s="3371"/>
      <c r="AR254" s="3371">
        <f t="shared" si="83"/>
        <v>0</v>
      </c>
      <c r="AS254" s="3371">
        <f t="shared" si="84"/>
        <v>0</v>
      </c>
      <c r="AT254" s="3371">
        <f t="shared" si="85"/>
        <v>0</v>
      </c>
      <c r="AU254" s="4334" t="str">
        <f t="shared" si="86"/>
        <v xml:space="preserve">STATE: ; PDY: ; KKL: ; MHE: ; YNM: </v>
      </c>
      <c r="AV254" s="2590"/>
      <c r="AW254" s="2590"/>
    </row>
    <row r="255" spans="1:49" s="2664" customFormat="1" ht="49.5">
      <c r="A255" s="4358" t="s">
        <v>3275</v>
      </c>
      <c r="B255" s="4358"/>
      <c r="C255" s="4358" t="s">
        <v>2897</v>
      </c>
      <c r="D255" s="4358"/>
      <c r="E255" s="4440"/>
      <c r="F255" s="4440"/>
      <c r="G255" s="4440"/>
      <c r="H255" s="4440"/>
      <c r="I255" s="4440"/>
      <c r="J255" s="4440"/>
      <c r="K255" s="4328">
        <f t="shared" si="72"/>
        <v>0</v>
      </c>
      <c r="L255" s="4403"/>
      <c r="M255" s="4328">
        <f t="shared" si="73"/>
        <v>0</v>
      </c>
      <c r="N255" s="4403"/>
      <c r="O255" s="4331" t="str">
        <f t="shared" si="87"/>
        <v xml:space="preserve">STATE: ; PDY: ; KKL: ; MHE: ; YNM: </v>
      </c>
      <c r="P255" s="4404" t="s">
        <v>5281</v>
      </c>
      <c r="Q255" s="4405"/>
      <c r="R255" s="4344"/>
      <c r="S255" s="4344"/>
      <c r="T255" s="3371">
        <f t="shared" si="74"/>
        <v>0</v>
      </c>
      <c r="U255" s="3371">
        <f t="shared" si="75"/>
        <v>0</v>
      </c>
      <c r="V255" s="3371">
        <f t="shared" si="76"/>
        <v>0</v>
      </c>
      <c r="W255" s="4334" t="str">
        <f t="shared" si="77"/>
        <v xml:space="preserve">STATE: ; PDY: ; KKL: ; MHE: ; YNM: </v>
      </c>
      <c r="X255" s="3371"/>
      <c r="Y255" s="3371"/>
      <c r="Z255" s="3371">
        <f t="shared" si="78"/>
        <v>0</v>
      </c>
      <c r="AA255" s="3371"/>
      <c r="AB255" s="3371"/>
      <c r="AC255" s="3371"/>
      <c r="AD255" s="3371">
        <f t="shared" si="79"/>
        <v>0</v>
      </c>
      <c r="AE255" s="3371"/>
      <c r="AF255" s="3371"/>
      <c r="AG255" s="3371"/>
      <c r="AH255" s="3371">
        <f t="shared" si="80"/>
        <v>0</v>
      </c>
      <c r="AI255" s="3371"/>
      <c r="AJ255" s="3371"/>
      <c r="AK255" s="3371"/>
      <c r="AL255" s="3371">
        <f t="shared" si="81"/>
        <v>0</v>
      </c>
      <c r="AM255" s="3371"/>
      <c r="AN255" s="3371"/>
      <c r="AO255" s="3371"/>
      <c r="AP255" s="3371">
        <f t="shared" si="82"/>
        <v>0</v>
      </c>
      <c r="AQ255" s="3371"/>
      <c r="AR255" s="3371">
        <f t="shared" si="83"/>
        <v>0</v>
      </c>
      <c r="AS255" s="3371">
        <f t="shared" si="84"/>
        <v>0</v>
      </c>
      <c r="AT255" s="3371">
        <f t="shared" si="85"/>
        <v>0</v>
      </c>
      <c r="AU255" s="4334" t="str">
        <f t="shared" si="86"/>
        <v xml:space="preserve">STATE: ; PDY: ; KKL: ; MHE: ; YNM: </v>
      </c>
      <c r="AV255" s="2590" t="s">
        <v>7682</v>
      </c>
      <c r="AW255" s="2590"/>
    </row>
    <row r="256" spans="1:49" s="2664" customFormat="1" ht="49.5">
      <c r="A256" s="4358" t="s">
        <v>3276</v>
      </c>
      <c r="B256" s="4358"/>
      <c r="C256" s="4358" t="s">
        <v>2899</v>
      </c>
      <c r="D256" s="4358"/>
      <c r="E256" s="4440"/>
      <c r="F256" s="4440"/>
      <c r="G256" s="4440"/>
      <c r="H256" s="4440"/>
      <c r="I256" s="4440"/>
      <c r="J256" s="4440"/>
      <c r="K256" s="4328">
        <f t="shared" si="72"/>
        <v>0</v>
      </c>
      <c r="L256" s="4403"/>
      <c r="M256" s="4328">
        <f t="shared" si="73"/>
        <v>0</v>
      </c>
      <c r="N256" s="4403"/>
      <c r="O256" s="4331" t="str">
        <f t="shared" si="87"/>
        <v xml:space="preserve">STATE: ; PDY: ; KKL: ; MHE: ; YNM: </v>
      </c>
      <c r="P256" s="4404" t="s">
        <v>5281</v>
      </c>
      <c r="Q256" s="4405"/>
      <c r="R256" s="4344"/>
      <c r="S256" s="4344"/>
      <c r="T256" s="3371">
        <f t="shared" si="74"/>
        <v>0</v>
      </c>
      <c r="U256" s="3371">
        <f t="shared" si="75"/>
        <v>0</v>
      </c>
      <c r="V256" s="3371">
        <f t="shared" si="76"/>
        <v>0</v>
      </c>
      <c r="W256" s="4334" t="str">
        <f t="shared" si="77"/>
        <v xml:space="preserve">STATE: ; PDY: ; KKL: ; MHE: ; YNM: </v>
      </c>
      <c r="X256" s="3371"/>
      <c r="Y256" s="3371"/>
      <c r="Z256" s="3371">
        <f t="shared" si="78"/>
        <v>0</v>
      </c>
      <c r="AA256" s="3371"/>
      <c r="AB256" s="3371"/>
      <c r="AC256" s="3371"/>
      <c r="AD256" s="3371">
        <f t="shared" si="79"/>
        <v>0</v>
      </c>
      <c r="AE256" s="3371"/>
      <c r="AF256" s="3371"/>
      <c r="AG256" s="3371"/>
      <c r="AH256" s="3371">
        <f t="shared" si="80"/>
        <v>0</v>
      </c>
      <c r="AI256" s="3371"/>
      <c r="AJ256" s="3371"/>
      <c r="AK256" s="3371"/>
      <c r="AL256" s="3371">
        <f t="shared" si="81"/>
        <v>0</v>
      </c>
      <c r="AM256" s="3371"/>
      <c r="AN256" s="3371"/>
      <c r="AO256" s="3371"/>
      <c r="AP256" s="3371">
        <f t="shared" si="82"/>
        <v>0</v>
      </c>
      <c r="AQ256" s="3371"/>
      <c r="AR256" s="3371">
        <f t="shared" si="83"/>
        <v>0</v>
      </c>
      <c r="AS256" s="3371">
        <f t="shared" si="84"/>
        <v>0</v>
      </c>
      <c r="AT256" s="3371">
        <f t="shared" si="85"/>
        <v>0</v>
      </c>
      <c r="AU256" s="4334" t="str">
        <f t="shared" si="86"/>
        <v xml:space="preserve">STATE: ; PDY: ; KKL: ; MHE: ; YNM: </v>
      </c>
      <c r="AV256" s="2590" t="s">
        <v>7683</v>
      </c>
      <c r="AW256" s="2590"/>
    </row>
    <row r="257" spans="1:49" s="2664" customFormat="1" ht="36.75" customHeight="1">
      <c r="A257" s="4358" t="s">
        <v>3277</v>
      </c>
      <c r="B257" s="4358"/>
      <c r="C257" s="4358" t="s">
        <v>41</v>
      </c>
      <c r="D257" s="4358"/>
      <c r="E257" s="4359"/>
      <c r="F257" s="4359"/>
      <c r="G257" s="4359"/>
      <c r="H257" s="4359"/>
      <c r="I257" s="4359"/>
      <c r="J257" s="4359"/>
      <c r="K257" s="4328">
        <f t="shared" si="72"/>
        <v>0</v>
      </c>
      <c r="L257" s="4358"/>
      <c r="M257" s="4328">
        <f t="shared" si="73"/>
        <v>0</v>
      </c>
      <c r="N257" s="4360">
        <f>N258+N262+N265+N268+N269</f>
        <v>29.467200000000002</v>
      </c>
      <c r="O257" s="4331">
        <f t="shared" si="87"/>
        <v>0</v>
      </c>
      <c r="P257" s="4359"/>
      <c r="Q257" s="4384">
        <f>Q258+Q262+Q265+Q268+Q269</f>
        <v>0</v>
      </c>
      <c r="R257" s="4344"/>
      <c r="S257" s="4344"/>
      <c r="T257" s="3371">
        <f t="shared" si="74"/>
        <v>0</v>
      </c>
      <c r="U257" s="3371">
        <f t="shared" si="75"/>
        <v>0</v>
      </c>
      <c r="V257" s="4360">
        <f>V258+V262+V265+V268+V269</f>
        <v>2946720</v>
      </c>
      <c r="W257" s="4334"/>
      <c r="X257" s="3371"/>
      <c r="Y257" s="3371"/>
      <c r="Z257" s="4360">
        <f>Z258+Z262+Z265+Z268+Z269</f>
        <v>902040</v>
      </c>
      <c r="AA257" s="3371"/>
      <c r="AB257" s="3371"/>
      <c r="AC257" s="3371"/>
      <c r="AD257" s="4360">
        <f>AD258+AD262+AD265+AD268+AD269</f>
        <v>24000</v>
      </c>
      <c r="AE257" s="3371"/>
      <c r="AF257" s="3371"/>
      <c r="AG257" s="3371"/>
      <c r="AH257" s="4360">
        <f>AH258+AH262+AH265+AH268+AH269</f>
        <v>702912</v>
      </c>
      <c r="AI257" s="3371"/>
      <c r="AJ257" s="3371"/>
      <c r="AK257" s="3371"/>
      <c r="AL257" s="4360">
        <f>AL258+AL262+AL265+AL268+AL269</f>
        <v>614856</v>
      </c>
      <c r="AM257" s="3371"/>
      <c r="AN257" s="3371"/>
      <c r="AO257" s="3371"/>
      <c r="AP257" s="4360">
        <f>AP258+AP262+AP265+AP268+AP269</f>
        <v>702912</v>
      </c>
      <c r="AQ257" s="3371"/>
      <c r="AR257" s="4360">
        <f>AR258+AR262+AR265+AR268+AR269</f>
        <v>2946720</v>
      </c>
      <c r="AS257" s="3371"/>
      <c r="AT257" s="3371"/>
      <c r="AU257" s="4334"/>
      <c r="AV257" s="2590"/>
      <c r="AW257" s="2590"/>
    </row>
    <row r="258" spans="1:49" s="2664" customFormat="1" ht="30.75" customHeight="1">
      <c r="A258" s="4370" t="s">
        <v>3278</v>
      </c>
      <c r="B258" s="4370" t="s">
        <v>3085</v>
      </c>
      <c r="C258" s="4370" t="s">
        <v>3086</v>
      </c>
      <c r="D258" s="4370"/>
      <c r="E258" s="4371"/>
      <c r="F258" s="4371"/>
      <c r="G258" s="4371"/>
      <c r="H258" s="4371"/>
      <c r="I258" s="4371"/>
      <c r="J258" s="4371"/>
      <c r="K258" s="4328">
        <f t="shared" si="72"/>
        <v>0</v>
      </c>
      <c r="L258" s="4370"/>
      <c r="M258" s="4328">
        <f t="shared" si="73"/>
        <v>0</v>
      </c>
      <c r="N258" s="4372">
        <f>SUM(N259:N261)</f>
        <v>7.9876800000000001</v>
      </c>
      <c r="O258" s="4331">
        <f t="shared" si="87"/>
        <v>0</v>
      </c>
      <c r="P258" s="4371"/>
      <c r="Q258" s="4419">
        <f>SUM(Q259:Q261)</f>
        <v>0</v>
      </c>
      <c r="R258" s="4344"/>
      <c r="S258" s="4344"/>
      <c r="T258" s="3371">
        <f t="shared" si="74"/>
        <v>0</v>
      </c>
      <c r="U258" s="3371">
        <f t="shared" si="75"/>
        <v>0</v>
      </c>
      <c r="V258" s="4372">
        <f>SUM(V259:V261)</f>
        <v>798768</v>
      </c>
      <c r="W258" s="4334"/>
      <c r="X258" s="3371"/>
      <c r="Y258" s="3371"/>
      <c r="Z258" s="4372">
        <f>SUM(Z259:Z261)</f>
        <v>798768</v>
      </c>
      <c r="AA258" s="3371"/>
      <c r="AB258" s="3371"/>
      <c r="AC258" s="3371"/>
      <c r="AD258" s="4372">
        <f>SUM(AD259:AD261)</f>
        <v>0</v>
      </c>
      <c r="AE258" s="3371"/>
      <c r="AF258" s="3371"/>
      <c r="AG258" s="3371"/>
      <c r="AH258" s="4372">
        <f>SUM(AH259:AH261)</f>
        <v>0</v>
      </c>
      <c r="AI258" s="3371"/>
      <c r="AJ258" s="3371"/>
      <c r="AK258" s="3371"/>
      <c r="AL258" s="4372">
        <f>SUM(AL259:AL261)</f>
        <v>0</v>
      </c>
      <c r="AM258" s="3371"/>
      <c r="AN258" s="3371"/>
      <c r="AO258" s="3371"/>
      <c r="AP258" s="4372">
        <f>SUM(AP259:AP261)</f>
        <v>0</v>
      </c>
      <c r="AQ258" s="3371"/>
      <c r="AR258" s="4372">
        <f>SUM(AR259:AR261)</f>
        <v>798768</v>
      </c>
      <c r="AS258" s="3371"/>
      <c r="AT258" s="3371"/>
      <c r="AU258" s="4334"/>
      <c r="AV258" s="2590"/>
      <c r="AW258" s="2590"/>
    </row>
    <row r="259" spans="1:49" s="2664" customFormat="1" ht="66">
      <c r="A259" s="4340" t="s">
        <v>3926</v>
      </c>
      <c r="B259" s="4340" t="s">
        <v>3087</v>
      </c>
      <c r="C259" s="4340" t="s">
        <v>41</v>
      </c>
      <c r="D259" s="4326" t="s">
        <v>5327</v>
      </c>
      <c r="E259" s="4341"/>
      <c r="F259" s="4341"/>
      <c r="G259" s="4341">
        <v>6.62</v>
      </c>
      <c r="H259" s="4341"/>
      <c r="I259" s="4341"/>
      <c r="J259" s="4341"/>
      <c r="K259" s="4328">
        <f t="shared" si="72"/>
        <v>399384</v>
      </c>
      <c r="L259" s="4329">
        <f>K259/100000</f>
        <v>3.9938400000000001</v>
      </c>
      <c r="M259" s="4328">
        <f t="shared" si="73"/>
        <v>2</v>
      </c>
      <c r="N259" s="4342">
        <f>L259*M259</f>
        <v>7.9876800000000001</v>
      </c>
      <c r="O259" s="4331" t="str">
        <f t="shared" si="87"/>
        <v xml:space="preserve">STATE: SUFM - 33282 x 1x 12m &amp; SUHC - Rs.33282 x 1x 12m; PDY: ; KKL: ; MHE: ; YNM: </v>
      </c>
      <c r="P259" s="4341"/>
      <c r="Q259" s="4343"/>
      <c r="R259" s="4344"/>
      <c r="S259" s="4344"/>
      <c r="T259" s="3371">
        <f t="shared" si="74"/>
        <v>399384</v>
      </c>
      <c r="U259" s="3371">
        <f t="shared" si="75"/>
        <v>2</v>
      </c>
      <c r="V259" s="3371">
        <f t="shared" si="76"/>
        <v>798768</v>
      </c>
      <c r="W259" s="4334" t="str">
        <f t="shared" si="77"/>
        <v xml:space="preserve">STATE: SUFM - 33282 x 1x 12m &amp; SUHC - Rs.33282 x 1x 12m; PDY: ; KKL: ; MHE: ; YNM: </v>
      </c>
      <c r="X259" s="3109">
        <v>399384</v>
      </c>
      <c r="Y259" s="3109">
        <v>2</v>
      </c>
      <c r="Z259" s="3109">
        <f>X259*Y259</f>
        <v>798768</v>
      </c>
      <c r="AA259" s="3109" t="s">
        <v>6859</v>
      </c>
      <c r="AB259" s="4343"/>
      <c r="AC259" s="4343"/>
      <c r="AD259" s="4343">
        <f>AB259*AC259</f>
        <v>0</v>
      </c>
      <c r="AE259" s="4343"/>
      <c r="AF259" s="4343"/>
      <c r="AG259" s="4343"/>
      <c r="AH259" s="4343">
        <f>AF259*AG259</f>
        <v>0</v>
      </c>
      <c r="AI259" s="4343"/>
      <c r="AJ259" s="4343"/>
      <c r="AK259" s="4343"/>
      <c r="AL259" s="4343">
        <f>AJ259*AK259</f>
        <v>0</v>
      </c>
      <c r="AM259" s="4343"/>
      <c r="AN259" s="4343"/>
      <c r="AO259" s="4343"/>
      <c r="AP259" s="4343">
        <f>AN259*AO259</f>
        <v>0</v>
      </c>
      <c r="AQ259" s="4343"/>
      <c r="AR259" s="3371">
        <f t="shared" si="83"/>
        <v>798768</v>
      </c>
      <c r="AS259" s="3371">
        <f t="shared" si="84"/>
        <v>2</v>
      </c>
      <c r="AT259" s="3371">
        <f t="shared" si="85"/>
        <v>399384</v>
      </c>
      <c r="AU259" s="4334" t="str">
        <f t="shared" si="86"/>
        <v xml:space="preserve">STATE: SUFM - 33282 x 1x 12m &amp; SUHC - Rs.33282 x 1x 12m; PDY: ; KKL: ; MHE: ; YNM: </v>
      </c>
      <c r="AV259" s="2590" t="s">
        <v>6231</v>
      </c>
      <c r="AW259" s="5031" t="s">
        <v>7903</v>
      </c>
    </row>
    <row r="260" spans="1:49" s="2664" customFormat="1" ht="33">
      <c r="A260" s="4326" t="s">
        <v>3927</v>
      </c>
      <c r="B260" s="4340" t="s">
        <v>3090</v>
      </c>
      <c r="C260" s="4340" t="s">
        <v>3091</v>
      </c>
      <c r="D260" s="4326" t="s">
        <v>5327</v>
      </c>
      <c r="E260" s="4341"/>
      <c r="F260" s="4341"/>
      <c r="G260" s="4341"/>
      <c r="H260" s="4341"/>
      <c r="I260" s="4341"/>
      <c r="J260" s="4341"/>
      <c r="K260" s="4328">
        <f t="shared" si="72"/>
        <v>0</v>
      </c>
      <c r="L260" s="4329">
        <f>K260/100000</f>
        <v>0</v>
      </c>
      <c r="M260" s="4328">
        <f t="shared" si="73"/>
        <v>0</v>
      </c>
      <c r="N260" s="4342">
        <f>L260*M260</f>
        <v>0</v>
      </c>
      <c r="O260" s="4331" t="str">
        <f t="shared" si="87"/>
        <v xml:space="preserve">STATE: ; PDY: ; KKL: ; MHE: ; YNM: </v>
      </c>
      <c r="P260" s="4341"/>
      <c r="Q260" s="4343"/>
      <c r="R260" s="4344"/>
      <c r="S260" s="4344"/>
      <c r="T260" s="3371">
        <f t="shared" si="74"/>
        <v>0</v>
      </c>
      <c r="U260" s="3371">
        <f t="shared" si="75"/>
        <v>0</v>
      </c>
      <c r="V260" s="3371">
        <f t="shared" si="76"/>
        <v>0</v>
      </c>
      <c r="W260" s="4334" t="str">
        <f t="shared" si="77"/>
        <v xml:space="preserve">STATE: ; PDY: ; KKL: ; MHE: ; YNM: </v>
      </c>
      <c r="X260" s="3371"/>
      <c r="Y260" s="3371"/>
      <c r="Z260" s="3371">
        <f t="shared" si="78"/>
        <v>0</v>
      </c>
      <c r="AA260" s="3371"/>
      <c r="AB260" s="3371"/>
      <c r="AC260" s="3371"/>
      <c r="AD260" s="3371">
        <f t="shared" si="79"/>
        <v>0</v>
      </c>
      <c r="AE260" s="3371"/>
      <c r="AF260" s="3371"/>
      <c r="AG260" s="3371"/>
      <c r="AH260" s="3371">
        <f t="shared" si="80"/>
        <v>0</v>
      </c>
      <c r="AI260" s="3371"/>
      <c r="AJ260" s="3371"/>
      <c r="AK260" s="3371"/>
      <c r="AL260" s="3371">
        <f t="shared" si="81"/>
        <v>0</v>
      </c>
      <c r="AM260" s="3371"/>
      <c r="AN260" s="3371"/>
      <c r="AO260" s="3371"/>
      <c r="AP260" s="3371">
        <f t="shared" si="82"/>
        <v>0</v>
      </c>
      <c r="AQ260" s="3371"/>
      <c r="AR260" s="3371">
        <f t="shared" si="83"/>
        <v>0</v>
      </c>
      <c r="AS260" s="3371">
        <f t="shared" si="84"/>
        <v>0</v>
      </c>
      <c r="AT260" s="3371">
        <f t="shared" si="85"/>
        <v>0</v>
      </c>
      <c r="AU260" s="4334" t="str">
        <f t="shared" si="86"/>
        <v xml:space="preserve">STATE: ; PDY: ; KKL: ; MHE: ; YNM: </v>
      </c>
      <c r="AV260" s="2590" t="s">
        <v>6231</v>
      </c>
      <c r="AW260" s="2590"/>
    </row>
    <row r="261" spans="1:49" s="2664" customFormat="1" ht="33">
      <c r="A261" s="4340" t="s">
        <v>3928</v>
      </c>
      <c r="B261" s="4340" t="s">
        <v>3092</v>
      </c>
      <c r="C261" s="4340" t="s">
        <v>2960</v>
      </c>
      <c r="D261" s="4326" t="s">
        <v>5327</v>
      </c>
      <c r="E261" s="4341"/>
      <c r="F261" s="4341"/>
      <c r="G261" s="4341"/>
      <c r="H261" s="4341"/>
      <c r="I261" s="4341"/>
      <c r="J261" s="4341"/>
      <c r="K261" s="4328">
        <f t="shared" si="72"/>
        <v>0</v>
      </c>
      <c r="L261" s="4329">
        <f>K261/100000</f>
        <v>0</v>
      </c>
      <c r="M261" s="4328">
        <f t="shared" si="73"/>
        <v>0</v>
      </c>
      <c r="N261" s="4342">
        <f>L261*M261</f>
        <v>0</v>
      </c>
      <c r="O261" s="4331" t="str">
        <f t="shared" si="87"/>
        <v xml:space="preserve">STATE: ; PDY: ; KKL: ; MHE: ; YNM: </v>
      </c>
      <c r="P261" s="4341"/>
      <c r="Q261" s="4343"/>
      <c r="R261" s="4344"/>
      <c r="S261" s="4344"/>
      <c r="T261" s="3371">
        <f t="shared" si="74"/>
        <v>0</v>
      </c>
      <c r="U261" s="3371">
        <f t="shared" si="75"/>
        <v>0</v>
      </c>
      <c r="V261" s="3371">
        <f t="shared" si="76"/>
        <v>0</v>
      </c>
      <c r="W261" s="4334" t="str">
        <f t="shared" si="77"/>
        <v xml:space="preserve">STATE: ; PDY: ; KKL: ; MHE: ; YNM: </v>
      </c>
      <c r="X261" s="3371"/>
      <c r="Y261" s="3371"/>
      <c r="Z261" s="3371">
        <f t="shared" si="78"/>
        <v>0</v>
      </c>
      <c r="AA261" s="3371"/>
      <c r="AB261" s="3371"/>
      <c r="AC261" s="3371"/>
      <c r="AD261" s="3371">
        <f t="shared" si="79"/>
        <v>0</v>
      </c>
      <c r="AE261" s="3371"/>
      <c r="AF261" s="3371"/>
      <c r="AG261" s="3371"/>
      <c r="AH261" s="3371">
        <f t="shared" si="80"/>
        <v>0</v>
      </c>
      <c r="AI261" s="3371"/>
      <c r="AJ261" s="3371"/>
      <c r="AK261" s="3371"/>
      <c r="AL261" s="3371">
        <f t="shared" si="81"/>
        <v>0</v>
      </c>
      <c r="AM261" s="3371"/>
      <c r="AN261" s="3371"/>
      <c r="AO261" s="3371"/>
      <c r="AP261" s="3371">
        <f t="shared" si="82"/>
        <v>0</v>
      </c>
      <c r="AQ261" s="3371"/>
      <c r="AR261" s="3371">
        <f t="shared" si="83"/>
        <v>0</v>
      </c>
      <c r="AS261" s="3371">
        <f t="shared" si="84"/>
        <v>0</v>
      </c>
      <c r="AT261" s="3371">
        <f t="shared" si="85"/>
        <v>0</v>
      </c>
      <c r="AU261" s="4334" t="str">
        <f t="shared" si="86"/>
        <v xml:space="preserve">STATE: ; PDY: ; KKL: ; MHE: ; YNM: </v>
      </c>
      <c r="AV261" s="2590" t="s">
        <v>6231</v>
      </c>
      <c r="AW261" s="2590"/>
    </row>
    <row r="262" spans="1:49" s="2664" customFormat="1" ht="31.5">
      <c r="A262" s="4370" t="s">
        <v>3826</v>
      </c>
      <c r="B262" s="4370" t="s">
        <v>3093</v>
      </c>
      <c r="C262" s="4370" t="s">
        <v>3094</v>
      </c>
      <c r="D262" s="4370"/>
      <c r="E262" s="4371"/>
      <c r="F262" s="4371"/>
      <c r="G262" s="4371"/>
      <c r="H262" s="4371"/>
      <c r="I262" s="4371"/>
      <c r="J262" s="4371"/>
      <c r="K262" s="4328">
        <f t="shared" si="72"/>
        <v>0</v>
      </c>
      <c r="L262" s="4370"/>
      <c r="M262" s="4328">
        <f t="shared" si="73"/>
        <v>0</v>
      </c>
      <c r="N262" s="4372">
        <f>SUM(N263:N264)</f>
        <v>18.375600000000002</v>
      </c>
      <c r="O262" s="4331">
        <f t="shared" si="87"/>
        <v>0</v>
      </c>
      <c r="P262" s="4371"/>
      <c r="Q262" s="4419">
        <f>SUM(Q263:Q264)</f>
        <v>0</v>
      </c>
      <c r="R262" s="4344"/>
      <c r="S262" s="4344"/>
      <c r="T262" s="3371">
        <f t="shared" si="74"/>
        <v>0</v>
      </c>
      <c r="U262" s="3371">
        <f t="shared" si="75"/>
        <v>0</v>
      </c>
      <c r="V262" s="4372">
        <f>SUM(V263:V264)</f>
        <v>1837560</v>
      </c>
      <c r="W262" s="4334"/>
      <c r="X262" s="3371"/>
      <c r="Y262" s="3371"/>
      <c r="Z262" s="4372">
        <f>SUM(Z263:Z264)</f>
        <v>0</v>
      </c>
      <c r="AA262" s="3371"/>
      <c r="AB262" s="3371"/>
      <c r="AC262" s="3371"/>
      <c r="AD262" s="4372">
        <f>SUM(AD263:AD264)</f>
        <v>0</v>
      </c>
      <c r="AE262" s="3371"/>
      <c r="AF262" s="3371"/>
      <c r="AG262" s="3371"/>
      <c r="AH262" s="4372">
        <f>SUM(AH263:AH264)</f>
        <v>639024</v>
      </c>
      <c r="AI262" s="3371"/>
      <c r="AJ262" s="3371"/>
      <c r="AK262" s="3371"/>
      <c r="AL262" s="4372">
        <f>SUM(AL263:AL264)</f>
        <v>559512</v>
      </c>
      <c r="AM262" s="3371"/>
      <c r="AN262" s="3371"/>
      <c r="AO262" s="3371"/>
      <c r="AP262" s="4372">
        <f>SUM(AP263:AP264)</f>
        <v>639024</v>
      </c>
      <c r="AQ262" s="3371"/>
      <c r="AR262" s="4372">
        <f>SUM(AR263:AR264)</f>
        <v>1837560</v>
      </c>
      <c r="AS262" s="3371"/>
      <c r="AT262" s="3371"/>
      <c r="AU262" s="4334"/>
      <c r="AV262" s="2590" t="s">
        <v>6231</v>
      </c>
      <c r="AW262" s="2590"/>
    </row>
    <row r="263" spans="1:49" s="2664" customFormat="1" ht="132">
      <c r="A263" s="4340" t="s">
        <v>3929</v>
      </c>
      <c r="B263" s="4340" t="s">
        <v>3095</v>
      </c>
      <c r="C263" s="4340" t="s">
        <v>41</v>
      </c>
      <c r="D263" s="4326" t="s">
        <v>5327</v>
      </c>
      <c r="E263" s="4341"/>
      <c r="F263" s="4341"/>
      <c r="G263" s="4341">
        <v>15.620000000000001</v>
      </c>
      <c r="H263" s="4341"/>
      <c r="I263" s="4341"/>
      <c r="J263" s="4341"/>
      <c r="K263" s="4328">
        <f t="shared" si="72"/>
        <v>306260</v>
      </c>
      <c r="L263" s="4329">
        <f>K263/100000</f>
        <v>3.0626000000000002</v>
      </c>
      <c r="M263" s="4328">
        <f t="shared" si="73"/>
        <v>6</v>
      </c>
      <c r="N263" s="4342">
        <f>L263*M263</f>
        <v>18.375600000000002</v>
      </c>
      <c r="O263" s="4331" t="str">
        <f t="shared" si="87"/>
        <v>STATE: ; PDY: ; KKL: DUHC - Rs.26626 x 1x 12m, DMIS - Rs.26626 x 1x 12m; MHE: DUHC - Rs.26626 x 1x 12m, DMIS - Rs.20000 x 1 x 12; YNM: DUHC - Rs.26626 x 1x 12m, DMIS - Rs.26626 x 1x 12m</v>
      </c>
      <c r="P263" s="4341"/>
      <c r="Q263" s="4343"/>
      <c r="R263" s="4344"/>
      <c r="S263" s="4344"/>
      <c r="T263" s="3371">
        <f t="shared" si="74"/>
        <v>306260</v>
      </c>
      <c r="U263" s="3371">
        <f t="shared" si="75"/>
        <v>6</v>
      </c>
      <c r="V263" s="3371">
        <f t="shared" si="76"/>
        <v>1837560</v>
      </c>
      <c r="W263" s="4334" t="str">
        <f t="shared" si="77"/>
        <v>STATE: ; PDY: ; KKL: DUHC - Rs.26626 x 1x 12m, DMIS - Rs.26626 x 1x 12m; MHE: DUHC - Rs.26626 x 1x 12m, DMIS - Rs.20000 x 1 x 12; YNM: DUHC - Rs.26626 x 1x 12m, DMIS - Rs.26626 x 1x 12m</v>
      </c>
      <c r="X263" s="4343"/>
      <c r="Y263" s="4343"/>
      <c r="Z263" s="4343">
        <f>X263*Y263</f>
        <v>0</v>
      </c>
      <c r="AA263" s="4343"/>
      <c r="AB263" s="4343"/>
      <c r="AC263" s="4343"/>
      <c r="AD263" s="4343">
        <f>AB263*AC263</f>
        <v>0</v>
      </c>
      <c r="AE263" s="4343"/>
      <c r="AF263" s="3109">
        <v>319512</v>
      </c>
      <c r="AG263" s="3109">
        <v>2</v>
      </c>
      <c r="AH263" s="3109">
        <f>AF263*AG263</f>
        <v>639024</v>
      </c>
      <c r="AI263" s="3109" t="s">
        <v>6870</v>
      </c>
      <c r="AJ263" s="3109">
        <v>279756</v>
      </c>
      <c r="AK263" s="3109">
        <v>2</v>
      </c>
      <c r="AL263" s="3109">
        <f>AJ263*AK263</f>
        <v>559512</v>
      </c>
      <c r="AM263" s="3109" t="s">
        <v>6869</v>
      </c>
      <c r="AN263" s="3109">
        <v>319512</v>
      </c>
      <c r="AO263" s="3109">
        <v>2</v>
      </c>
      <c r="AP263" s="3109">
        <f>AN263*AO263</f>
        <v>639024</v>
      </c>
      <c r="AQ263" s="3109" t="s">
        <v>6870</v>
      </c>
      <c r="AR263" s="3371">
        <f t="shared" si="83"/>
        <v>1837560</v>
      </c>
      <c r="AS263" s="3371">
        <f t="shared" si="84"/>
        <v>6</v>
      </c>
      <c r="AT263" s="3371">
        <f t="shared" si="85"/>
        <v>306260</v>
      </c>
      <c r="AU263" s="4334" t="str">
        <f t="shared" si="86"/>
        <v>STATE: ; PDY: ; KKL: DUHC - Rs.26626 x 1x 12m, DMIS - Rs.26626 x 1x 12m; MHE: DUHC - Rs.26626 x 1x 12m, DMIS - Rs.20000 x 1 x 12; YNM: DUHC - Rs.26626 x 1x 12m, DMIS - Rs.26626 x 1x 12m</v>
      </c>
      <c r="AV263" s="2590" t="s">
        <v>6231</v>
      </c>
      <c r="AW263" s="5031" t="s">
        <v>7903</v>
      </c>
    </row>
    <row r="264" spans="1:49" s="2664" customFormat="1" ht="33">
      <c r="A264" s="4326" t="s">
        <v>3930</v>
      </c>
      <c r="B264" s="4340" t="s">
        <v>3098</v>
      </c>
      <c r="C264" s="4340" t="s">
        <v>2960</v>
      </c>
      <c r="D264" s="4326" t="s">
        <v>5327</v>
      </c>
      <c r="E264" s="4341"/>
      <c r="F264" s="4341"/>
      <c r="G264" s="4341"/>
      <c r="H264" s="4341"/>
      <c r="I264" s="4341"/>
      <c r="J264" s="4341"/>
      <c r="K264" s="4328">
        <f t="shared" si="72"/>
        <v>0</v>
      </c>
      <c r="L264" s="4329">
        <f>K264/100000</f>
        <v>0</v>
      </c>
      <c r="M264" s="4328">
        <f t="shared" si="73"/>
        <v>0</v>
      </c>
      <c r="N264" s="4342">
        <f>L264*M264</f>
        <v>0</v>
      </c>
      <c r="O264" s="4331" t="str">
        <f t="shared" si="87"/>
        <v xml:space="preserve">STATE: ; PDY: ; KKL: ; MHE: ; YNM: </v>
      </c>
      <c r="P264" s="4341"/>
      <c r="Q264" s="4343"/>
      <c r="R264" s="4344"/>
      <c r="S264" s="4344"/>
      <c r="T264" s="3371">
        <f t="shared" si="74"/>
        <v>0</v>
      </c>
      <c r="U264" s="3371">
        <f t="shared" si="75"/>
        <v>0</v>
      </c>
      <c r="V264" s="3371">
        <f t="shared" si="76"/>
        <v>0</v>
      </c>
      <c r="W264" s="4334" t="str">
        <f t="shared" si="77"/>
        <v xml:space="preserve">STATE: ; PDY: ; KKL: ; MHE: ; YNM: </v>
      </c>
      <c r="X264" s="3371"/>
      <c r="Y264" s="3371"/>
      <c r="Z264" s="3371">
        <f t="shared" si="78"/>
        <v>0</v>
      </c>
      <c r="AA264" s="3371"/>
      <c r="AB264" s="3371"/>
      <c r="AC264" s="3371"/>
      <c r="AD264" s="3371">
        <f t="shared" si="79"/>
        <v>0</v>
      </c>
      <c r="AE264" s="3371"/>
      <c r="AF264" s="3371"/>
      <c r="AG264" s="3371"/>
      <c r="AH264" s="3371">
        <f t="shared" si="80"/>
        <v>0</v>
      </c>
      <c r="AI264" s="3371"/>
      <c r="AJ264" s="3371"/>
      <c r="AK264" s="3371"/>
      <c r="AL264" s="3371">
        <f t="shared" si="81"/>
        <v>0</v>
      </c>
      <c r="AM264" s="3371"/>
      <c r="AN264" s="3371"/>
      <c r="AO264" s="3371"/>
      <c r="AP264" s="3371">
        <f t="shared" si="82"/>
        <v>0</v>
      </c>
      <c r="AQ264" s="3371"/>
      <c r="AR264" s="3371">
        <f t="shared" si="83"/>
        <v>0</v>
      </c>
      <c r="AS264" s="3371">
        <f t="shared" si="84"/>
        <v>0</v>
      </c>
      <c r="AT264" s="3371">
        <f t="shared" si="85"/>
        <v>0</v>
      </c>
      <c r="AU264" s="4334" t="str">
        <f t="shared" si="86"/>
        <v xml:space="preserve">STATE: ; PDY: ; KKL: ; MHE: ; YNM: </v>
      </c>
      <c r="AV264" s="2590" t="s">
        <v>6231</v>
      </c>
      <c r="AW264" s="2590"/>
    </row>
    <row r="265" spans="1:49" s="2664" customFormat="1" ht="31.5">
      <c r="A265" s="4370" t="s">
        <v>3827</v>
      </c>
      <c r="B265" s="4370" t="s">
        <v>3099</v>
      </c>
      <c r="C265" s="4370" t="s">
        <v>3100</v>
      </c>
      <c r="D265" s="4370"/>
      <c r="E265" s="4371"/>
      <c r="F265" s="4371"/>
      <c r="G265" s="4371"/>
      <c r="H265" s="4371"/>
      <c r="I265" s="4371"/>
      <c r="J265" s="4371"/>
      <c r="K265" s="4328">
        <f t="shared" si="72"/>
        <v>0</v>
      </c>
      <c r="L265" s="4370"/>
      <c r="M265" s="4328">
        <f t="shared" si="73"/>
        <v>0</v>
      </c>
      <c r="N265" s="4372">
        <f>SUM(N266:N267)</f>
        <v>0</v>
      </c>
      <c r="O265" s="4331">
        <f t="shared" si="87"/>
        <v>0</v>
      </c>
      <c r="P265" s="4371"/>
      <c r="Q265" s="4419">
        <f>SUM(Q266:Q267)</f>
        <v>0</v>
      </c>
      <c r="R265" s="4344"/>
      <c r="S265" s="4344"/>
      <c r="T265" s="3371">
        <f t="shared" si="74"/>
        <v>0</v>
      </c>
      <c r="U265" s="3371">
        <f t="shared" si="75"/>
        <v>0</v>
      </c>
      <c r="V265" s="4372">
        <f>SUM(V266:V267)</f>
        <v>0</v>
      </c>
      <c r="W265" s="4334"/>
      <c r="X265" s="3371"/>
      <c r="Y265" s="3371"/>
      <c r="Z265" s="4372">
        <f>SUM(Z266:Z267)</f>
        <v>0</v>
      </c>
      <c r="AA265" s="3371"/>
      <c r="AB265" s="3371"/>
      <c r="AC265" s="3371"/>
      <c r="AD265" s="4372">
        <f>SUM(AD266:AD267)</f>
        <v>0</v>
      </c>
      <c r="AE265" s="3371"/>
      <c r="AF265" s="3371"/>
      <c r="AG265" s="3371"/>
      <c r="AH265" s="4372">
        <f>SUM(AH266:AH267)</f>
        <v>0</v>
      </c>
      <c r="AI265" s="3371"/>
      <c r="AJ265" s="3371"/>
      <c r="AK265" s="3371"/>
      <c r="AL265" s="4372">
        <f>SUM(AL266:AL267)</f>
        <v>0</v>
      </c>
      <c r="AM265" s="3371"/>
      <c r="AN265" s="3371"/>
      <c r="AO265" s="3371"/>
      <c r="AP265" s="4372">
        <f>SUM(AP266:AP267)</f>
        <v>0</v>
      </c>
      <c r="AQ265" s="3371"/>
      <c r="AR265" s="4372">
        <f>SUM(AR266:AR267)</f>
        <v>0</v>
      </c>
      <c r="AS265" s="3371"/>
      <c r="AT265" s="3371"/>
      <c r="AU265" s="4334"/>
      <c r="AV265" s="2590" t="s">
        <v>6231</v>
      </c>
      <c r="AW265" s="2590"/>
    </row>
    <row r="266" spans="1:49" s="2664" customFormat="1" ht="33">
      <c r="A266" s="4340" t="s">
        <v>3931</v>
      </c>
      <c r="B266" s="4340" t="s">
        <v>3101</v>
      </c>
      <c r="C266" s="4340" t="s">
        <v>41</v>
      </c>
      <c r="D266" s="4326" t="s">
        <v>5327</v>
      </c>
      <c r="E266" s="4341"/>
      <c r="F266" s="4341"/>
      <c r="G266" s="4341"/>
      <c r="H266" s="4341"/>
      <c r="I266" s="4341"/>
      <c r="J266" s="4341"/>
      <c r="K266" s="4328">
        <f t="shared" si="72"/>
        <v>0</v>
      </c>
      <c r="L266" s="4329">
        <f>K266/100000</f>
        <v>0</v>
      </c>
      <c r="M266" s="4328">
        <f t="shared" si="73"/>
        <v>0</v>
      </c>
      <c r="N266" s="4342">
        <f>L266*M266</f>
        <v>0</v>
      </c>
      <c r="O266" s="4331" t="str">
        <f t="shared" si="87"/>
        <v xml:space="preserve">STATE: ; PDY: ; KKL: ; MHE: ; YNM: </v>
      </c>
      <c r="P266" s="4341"/>
      <c r="Q266" s="4343"/>
      <c r="R266" s="4344"/>
      <c r="S266" s="4344"/>
      <c r="T266" s="3371">
        <f t="shared" si="74"/>
        <v>0</v>
      </c>
      <c r="U266" s="3371">
        <f t="shared" si="75"/>
        <v>0</v>
      </c>
      <c r="V266" s="3371">
        <f t="shared" si="76"/>
        <v>0</v>
      </c>
      <c r="W266" s="4334" t="str">
        <f t="shared" si="77"/>
        <v xml:space="preserve">STATE: ; PDY: ; KKL: ; MHE: ; YNM: </v>
      </c>
      <c r="X266" s="3371"/>
      <c r="Y266" s="3371"/>
      <c r="Z266" s="3371">
        <f t="shared" si="78"/>
        <v>0</v>
      </c>
      <c r="AA266" s="3371"/>
      <c r="AB266" s="3371"/>
      <c r="AC266" s="3371"/>
      <c r="AD266" s="3371">
        <f t="shared" si="79"/>
        <v>0</v>
      </c>
      <c r="AE266" s="3371"/>
      <c r="AF266" s="3371"/>
      <c r="AG266" s="3371"/>
      <c r="AH266" s="3371">
        <f t="shared" si="80"/>
        <v>0</v>
      </c>
      <c r="AI266" s="3371"/>
      <c r="AJ266" s="3371"/>
      <c r="AK266" s="3371"/>
      <c r="AL266" s="3371">
        <f t="shared" si="81"/>
        <v>0</v>
      </c>
      <c r="AM266" s="3371"/>
      <c r="AN266" s="3371"/>
      <c r="AO266" s="3371"/>
      <c r="AP266" s="3371">
        <f t="shared" si="82"/>
        <v>0</v>
      </c>
      <c r="AQ266" s="3371"/>
      <c r="AR266" s="3371">
        <f t="shared" si="83"/>
        <v>0</v>
      </c>
      <c r="AS266" s="3371">
        <f t="shared" si="84"/>
        <v>0</v>
      </c>
      <c r="AT266" s="3371">
        <f t="shared" si="85"/>
        <v>0</v>
      </c>
      <c r="AU266" s="4334" t="str">
        <f t="shared" si="86"/>
        <v xml:space="preserve">STATE: ; PDY: ; KKL: ; MHE: ; YNM: </v>
      </c>
      <c r="AV266" s="2590" t="s">
        <v>6231</v>
      </c>
      <c r="AW266" s="2590"/>
    </row>
    <row r="267" spans="1:49" s="2664" customFormat="1" ht="33">
      <c r="A267" s="4326" t="s">
        <v>3932</v>
      </c>
      <c r="B267" s="4340" t="s">
        <v>3104</v>
      </c>
      <c r="C267" s="4340" t="s">
        <v>2960</v>
      </c>
      <c r="D267" s="4326" t="s">
        <v>5327</v>
      </c>
      <c r="E267" s="4341"/>
      <c r="F267" s="4341"/>
      <c r="G267" s="4341"/>
      <c r="H267" s="4341"/>
      <c r="I267" s="4341"/>
      <c r="J267" s="4341"/>
      <c r="K267" s="4328">
        <f t="shared" ref="K267:K274" si="90">T267</f>
        <v>0</v>
      </c>
      <c r="L267" s="4329">
        <f>K267/100000</f>
        <v>0</v>
      </c>
      <c r="M267" s="4328">
        <f t="shared" ref="M267:M274" si="91">U267</f>
        <v>0</v>
      </c>
      <c r="N267" s="4342">
        <f>L267*M267</f>
        <v>0</v>
      </c>
      <c r="O267" s="4331" t="str">
        <f t="shared" si="87"/>
        <v xml:space="preserve">STATE: ; PDY: ; KKL: ; MHE: ; YNM: </v>
      </c>
      <c r="P267" s="4341"/>
      <c r="Q267" s="4343"/>
      <c r="R267" s="4344"/>
      <c r="S267" s="4344"/>
      <c r="T267" s="3371">
        <f t="shared" ref="T267:T274" si="92">IFERROR(AR267/AS267,0)</f>
        <v>0</v>
      </c>
      <c r="U267" s="3371">
        <f t="shared" ref="U267:U274" si="93">Y267+AC267+AG267+AK267+AO267</f>
        <v>0</v>
      </c>
      <c r="V267" s="3371">
        <f t="shared" ref="V267:V274" si="94">T267*U267</f>
        <v>0</v>
      </c>
      <c r="W267" s="4334" t="str">
        <f t="shared" ref="W267:W274" si="95">"STATE: "&amp;AA267&amp;"; PDY: "&amp;AE267&amp;"; KKL: "&amp;AI267&amp;"; MHE: "&amp;AM267&amp;"; YNM: "&amp;AQ267</f>
        <v xml:space="preserve">STATE: ; PDY: ; KKL: ; MHE: ; YNM: </v>
      </c>
      <c r="X267" s="3371"/>
      <c r="Y267" s="3371"/>
      <c r="Z267" s="3371">
        <f t="shared" ref="Z267:Z274" si="96">X267*Y267</f>
        <v>0</v>
      </c>
      <c r="AA267" s="3371"/>
      <c r="AB267" s="3371"/>
      <c r="AC267" s="3371"/>
      <c r="AD267" s="3371">
        <f t="shared" ref="AD267:AD274" si="97">AB267*AC267</f>
        <v>0</v>
      </c>
      <c r="AE267" s="3371"/>
      <c r="AF267" s="3371"/>
      <c r="AG267" s="3371"/>
      <c r="AH267" s="3371">
        <f t="shared" ref="AH267:AH274" si="98">AF267*AG267</f>
        <v>0</v>
      </c>
      <c r="AI267" s="3371"/>
      <c r="AJ267" s="3371"/>
      <c r="AK267" s="3371"/>
      <c r="AL267" s="3371">
        <f t="shared" ref="AL267:AL274" si="99">AJ267*AK267</f>
        <v>0</v>
      </c>
      <c r="AM267" s="3371"/>
      <c r="AN267" s="3371"/>
      <c r="AO267" s="3371"/>
      <c r="AP267" s="3371">
        <f t="shared" ref="AP267:AP274" si="100">AN267*AO267</f>
        <v>0</v>
      </c>
      <c r="AQ267" s="3371"/>
      <c r="AR267" s="3371">
        <f t="shared" ref="AR267:AR274" si="101">Z267+AD267+AH267+AL267+AP267</f>
        <v>0</v>
      </c>
      <c r="AS267" s="3371">
        <f t="shared" ref="AS267:AS274" si="102">Y267+AC267+AG267+AK267+AO267</f>
        <v>0</v>
      </c>
      <c r="AT267" s="3371">
        <f t="shared" ref="AT267:AT274" si="103">IFERROR((AR267/AS267),0)</f>
        <v>0</v>
      </c>
      <c r="AU267" s="4334" t="str">
        <f t="shared" ref="AU267:AU274" si="104">"STATE: "&amp;AA267&amp;"; PDY: "&amp;AE267&amp;"; KKL: "&amp;AI267&amp;"; MHE: "&amp;AM267&amp;"; YNM: "&amp;AQ267</f>
        <v xml:space="preserve">STATE: ; PDY: ; KKL: ; MHE: ; YNM: </v>
      </c>
      <c r="AV267" s="2590" t="s">
        <v>6231</v>
      </c>
      <c r="AW267" s="2590"/>
    </row>
    <row r="268" spans="1:49" s="2664" customFormat="1" ht="181.5">
      <c r="A268" s="4370" t="s">
        <v>3828</v>
      </c>
      <c r="B268" s="4370"/>
      <c r="C268" s="4370" t="s">
        <v>38</v>
      </c>
      <c r="D268" s="4441" t="s">
        <v>5327</v>
      </c>
      <c r="E268" s="4371"/>
      <c r="F268" s="4371"/>
      <c r="G268" s="4371"/>
      <c r="H268" s="4371"/>
      <c r="I268" s="4371"/>
      <c r="J268" s="4371"/>
      <c r="K268" s="4328">
        <f t="shared" si="90"/>
        <v>17572.8</v>
      </c>
      <c r="L268" s="4372">
        <f>K268/100000</f>
        <v>0.175728</v>
      </c>
      <c r="M268" s="4328">
        <f t="shared" si="91"/>
        <v>15</v>
      </c>
      <c r="N268" s="4372">
        <f>M268*L268</f>
        <v>2.63592</v>
      </c>
      <c r="O268" s="4331" t="str">
        <f>W268</f>
        <v xml:space="preserve">STATE: State (2) - Rs.39936/-, LB (2) - Rs.39936/- ; PDY: Staff welfare fund                      ( Programme Management Staff); KKL: KKL - (2) - Rs.31944/-, LB (2) - Rs.31944/- ; MHE: Mahe (1) - Rs.15972/-, LB (2) - Rs.15972/- ; YNM: Yanam - (2) - Rs.31944/-,      LB (2) - Rs.31944/- </v>
      </c>
      <c r="P268" s="4371"/>
      <c r="Q268" s="4419"/>
      <c r="R268" s="4344"/>
      <c r="S268" s="4344"/>
      <c r="T268" s="3371">
        <f t="shared" si="92"/>
        <v>17572.8</v>
      </c>
      <c r="U268" s="3371">
        <f t="shared" si="93"/>
        <v>15</v>
      </c>
      <c r="V268" s="3371">
        <f t="shared" si="94"/>
        <v>263592</v>
      </c>
      <c r="W268" s="4334" t="str">
        <f t="shared" si="95"/>
        <v xml:space="preserve">STATE: State (2) - Rs.39936/-, LB (2) - Rs.39936/- ; PDY: Staff welfare fund                      ( Programme Management Staff); KKL: KKL - (2) - Rs.31944/-, LB (2) - Rs.31944/- ; MHE: Mahe (1) - Rs.15972/-, LB (2) - Rs.15972/- ; YNM: Yanam - (2) - Rs.31944/-,      LB (2) - Rs.31944/- </v>
      </c>
      <c r="X268" s="4419">
        <v>39936</v>
      </c>
      <c r="Y268" s="4419">
        <v>2</v>
      </c>
      <c r="Z268" s="4419">
        <f t="shared" si="96"/>
        <v>79872</v>
      </c>
      <c r="AA268" s="4432" t="s">
        <v>6861</v>
      </c>
      <c r="AB268" s="4419">
        <v>3000</v>
      </c>
      <c r="AC268" s="4419">
        <v>8</v>
      </c>
      <c r="AD268" s="4419">
        <f t="shared" si="97"/>
        <v>24000</v>
      </c>
      <c r="AE268" s="4432" t="s">
        <v>7248</v>
      </c>
      <c r="AF268" s="4419">
        <v>31944</v>
      </c>
      <c r="AG268" s="4419">
        <v>2</v>
      </c>
      <c r="AH268" s="4419">
        <f t="shared" si="98"/>
        <v>63888</v>
      </c>
      <c r="AI268" s="4432" t="s">
        <v>6871</v>
      </c>
      <c r="AJ268" s="4419">
        <v>31944</v>
      </c>
      <c r="AK268" s="4419">
        <v>1</v>
      </c>
      <c r="AL268" s="4419">
        <f t="shared" si="99"/>
        <v>31944</v>
      </c>
      <c r="AM268" s="4432" t="s">
        <v>6879</v>
      </c>
      <c r="AN268" s="4419">
        <v>31944</v>
      </c>
      <c r="AO268" s="4419">
        <v>2</v>
      </c>
      <c r="AP268" s="4419">
        <f t="shared" si="100"/>
        <v>63888</v>
      </c>
      <c r="AQ268" s="4432" t="s">
        <v>7256</v>
      </c>
      <c r="AR268" s="3371">
        <f t="shared" si="101"/>
        <v>263592</v>
      </c>
      <c r="AS268" s="3371">
        <f t="shared" si="102"/>
        <v>15</v>
      </c>
      <c r="AT268" s="3371">
        <f t="shared" si="103"/>
        <v>17572.8</v>
      </c>
      <c r="AU268" s="4407" t="str">
        <f>"STATE: "&amp;AA268&amp;"; PDY: "&amp;AE268&amp;"; KKL: "&amp;AI268&amp;"; MHE: "&amp;AM268&amp;"; YNM: "&amp;AQ268</f>
        <v xml:space="preserve">STATE: State (2) - Rs.39936/-, LB (2) - Rs.39936/- ; PDY: Staff welfare fund                      ( Programme Management Staff); KKL: KKL - (2) - Rs.31944/-, LB (2) - Rs.31944/- ; MHE: Mahe (1) - Rs.15972/-, LB (2) - Rs.15972/- ; YNM: Yanam - (2) - Rs.31944/-,      LB (2) - Rs.31944/- </v>
      </c>
      <c r="AV268" s="2590" t="s">
        <v>6231</v>
      </c>
      <c r="AW268" s="5031" t="s">
        <v>8134</v>
      </c>
    </row>
    <row r="269" spans="1:49" s="2664" customFormat="1" ht="49.5">
      <c r="A269" s="4370" t="s">
        <v>3933</v>
      </c>
      <c r="B269" s="4370"/>
      <c r="C269" s="4370" t="s">
        <v>39</v>
      </c>
      <c r="D269" s="4441" t="s">
        <v>5327</v>
      </c>
      <c r="E269" s="4371"/>
      <c r="F269" s="4371"/>
      <c r="G269" s="4371"/>
      <c r="H269" s="4371"/>
      <c r="I269" s="4371"/>
      <c r="J269" s="4371"/>
      <c r="K269" s="4328">
        <f t="shared" si="90"/>
        <v>23400</v>
      </c>
      <c r="L269" s="4372">
        <f>K269/100000</f>
        <v>0.23400000000000001</v>
      </c>
      <c r="M269" s="4328">
        <f t="shared" si="91"/>
        <v>2</v>
      </c>
      <c r="N269" s="4372">
        <f>M269*L269</f>
        <v>0.46800000000000003</v>
      </c>
      <c r="O269" s="4331" t="str">
        <f t="shared" ref="O269:O274" si="105">W269</f>
        <v xml:space="preserve">STATE: State (1) - Rs.23400/-; PDY: ; KKL: ; MHE: Mhe (1) -  - Rs.23400/- ; YNM: </v>
      </c>
      <c r="P269" s="4371"/>
      <c r="Q269" s="4419"/>
      <c r="R269" s="4344"/>
      <c r="S269" s="4344"/>
      <c r="T269" s="3371">
        <f t="shared" si="92"/>
        <v>23400</v>
      </c>
      <c r="U269" s="3371">
        <f t="shared" si="93"/>
        <v>2</v>
      </c>
      <c r="V269" s="3371">
        <f t="shared" si="94"/>
        <v>46800</v>
      </c>
      <c r="W269" s="4334" t="str">
        <f t="shared" si="95"/>
        <v xml:space="preserve">STATE: State (1) - Rs.23400/-; PDY: ; KKL: ; MHE: Mhe (1) -  - Rs.23400/- ; YNM: </v>
      </c>
      <c r="X269" s="4419">
        <v>23400</v>
      </c>
      <c r="Y269" s="4419">
        <v>1</v>
      </c>
      <c r="Z269" s="4419">
        <f t="shared" si="96"/>
        <v>23400</v>
      </c>
      <c r="AA269" s="4432" t="s">
        <v>6860</v>
      </c>
      <c r="AB269" s="4419"/>
      <c r="AC269" s="4419"/>
      <c r="AD269" s="4419">
        <f t="shared" si="97"/>
        <v>0</v>
      </c>
      <c r="AE269" s="4419"/>
      <c r="AF269" s="4419"/>
      <c r="AG269" s="4419"/>
      <c r="AH269" s="4419">
        <f t="shared" si="98"/>
        <v>0</v>
      </c>
      <c r="AI269" s="4419"/>
      <c r="AJ269" s="4419">
        <v>23400</v>
      </c>
      <c r="AK269" s="4419">
        <v>1</v>
      </c>
      <c r="AL269" s="4419">
        <f>AJ269*AK269</f>
        <v>23400</v>
      </c>
      <c r="AM269" s="4432" t="s">
        <v>6872</v>
      </c>
      <c r="AN269" s="4419"/>
      <c r="AO269" s="4419"/>
      <c r="AP269" s="4419">
        <f t="shared" si="100"/>
        <v>0</v>
      </c>
      <c r="AQ269" s="4419"/>
      <c r="AR269" s="3371">
        <f t="shared" si="101"/>
        <v>46800</v>
      </c>
      <c r="AS269" s="3371">
        <f t="shared" si="102"/>
        <v>2</v>
      </c>
      <c r="AT269" s="3371">
        <f t="shared" si="103"/>
        <v>23400</v>
      </c>
      <c r="AU269" s="4334" t="str">
        <f t="shared" si="104"/>
        <v xml:space="preserve">STATE: State (1) - Rs.23400/-; PDY: ; KKL: ; MHE: Mhe (1) -  - Rs.23400/- ; YNM: </v>
      </c>
      <c r="AV269" s="2590" t="s">
        <v>6231</v>
      </c>
      <c r="AW269" s="5031" t="s">
        <v>7903</v>
      </c>
    </row>
    <row r="270" spans="1:49" s="2664" customFormat="1" ht="16.5">
      <c r="A270" s="4367" t="s">
        <v>3279</v>
      </c>
      <c r="B270" s="4367"/>
      <c r="C270" s="4367" t="s">
        <v>3105</v>
      </c>
      <c r="D270" s="4367"/>
      <c r="E270" s="4368"/>
      <c r="F270" s="4368"/>
      <c r="G270" s="4368"/>
      <c r="H270" s="4368"/>
      <c r="I270" s="4368"/>
      <c r="J270" s="4368"/>
      <c r="K270" s="4328">
        <f t="shared" si="90"/>
        <v>0</v>
      </c>
      <c r="L270" s="4367"/>
      <c r="M270" s="4328">
        <f t="shared" si="91"/>
        <v>0</v>
      </c>
      <c r="N270" s="4369">
        <f>SUM(N271:N272)</f>
        <v>0</v>
      </c>
      <c r="O270" s="4331">
        <f t="shared" si="105"/>
        <v>0</v>
      </c>
      <c r="P270" s="4368"/>
      <c r="Q270" s="4396">
        <f>SUM(Q271:Q272)</f>
        <v>0</v>
      </c>
      <c r="R270" s="4344"/>
      <c r="S270" s="4344"/>
      <c r="T270" s="3371">
        <f t="shared" si="92"/>
        <v>0</v>
      </c>
      <c r="U270" s="3371">
        <f t="shared" si="93"/>
        <v>0</v>
      </c>
      <c r="V270" s="4369">
        <f>SUM(V271:V272)</f>
        <v>0</v>
      </c>
      <c r="W270" s="4334"/>
      <c r="X270" s="3371"/>
      <c r="Y270" s="3371"/>
      <c r="Z270" s="4369">
        <f>SUM(Z271:Z272)</f>
        <v>0</v>
      </c>
      <c r="AA270" s="3371"/>
      <c r="AB270" s="3371"/>
      <c r="AC270" s="3371"/>
      <c r="AD270" s="4369">
        <f>SUM(AD271:AD272)</f>
        <v>0</v>
      </c>
      <c r="AE270" s="3371"/>
      <c r="AF270" s="3371"/>
      <c r="AG270" s="3371"/>
      <c r="AH270" s="4369">
        <f>SUM(AH271:AH272)</f>
        <v>0</v>
      </c>
      <c r="AI270" s="3371"/>
      <c r="AJ270" s="3371"/>
      <c r="AK270" s="3371"/>
      <c r="AL270" s="4369">
        <f>SUM(AL271:AL272)</f>
        <v>0</v>
      </c>
      <c r="AM270" s="3371"/>
      <c r="AN270" s="3371"/>
      <c r="AO270" s="3371"/>
      <c r="AP270" s="4369">
        <f>SUM(AP271:AP272)</f>
        <v>0</v>
      </c>
      <c r="AQ270" s="3371"/>
      <c r="AR270" s="4369">
        <f>SUM(AR271:AR272)</f>
        <v>0</v>
      </c>
      <c r="AS270" s="3371"/>
      <c r="AT270" s="3371"/>
      <c r="AU270" s="4334"/>
      <c r="AV270" s="2590"/>
      <c r="AW270" s="2590"/>
    </row>
    <row r="271" spans="1:49" s="2664" customFormat="1" ht="49.5">
      <c r="A271" s="4340" t="s">
        <v>3280</v>
      </c>
      <c r="B271" s="4391"/>
      <c r="C271" s="4442" t="s">
        <v>3916</v>
      </c>
      <c r="D271" s="4442" t="s">
        <v>5322</v>
      </c>
      <c r="E271" s="4346"/>
      <c r="F271" s="4346"/>
      <c r="G271" s="4346">
        <v>2.25</v>
      </c>
      <c r="H271" s="4346"/>
      <c r="I271" s="4346"/>
      <c r="J271" s="4346"/>
      <c r="K271" s="4328">
        <f t="shared" si="90"/>
        <v>0</v>
      </c>
      <c r="L271" s="4329">
        <f>K271/100000</f>
        <v>0</v>
      </c>
      <c r="M271" s="4328">
        <f t="shared" si="91"/>
        <v>0</v>
      </c>
      <c r="N271" s="4342">
        <f>L271*M271</f>
        <v>0</v>
      </c>
      <c r="O271" s="4331" t="str">
        <f>W271</f>
        <v xml:space="preserve">STATE: ; PDY: ; KKL: ; MHE: ; YNM: </v>
      </c>
      <c r="P271" s="4341"/>
      <c r="Q271" s="4343"/>
      <c r="R271" s="4344"/>
      <c r="S271" s="4344"/>
      <c r="T271" s="3371">
        <f t="shared" si="92"/>
        <v>0</v>
      </c>
      <c r="U271" s="3371">
        <f t="shared" si="93"/>
        <v>0</v>
      </c>
      <c r="V271" s="3371">
        <f t="shared" si="94"/>
        <v>0</v>
      </c>
      <c r="W271" s="4334" t="str">
        <f t="shared" si="95"/>
        <v xml:space="preserve">STATE: ; PDY: ; KKL: ; MHE: ; YNM: </v>
      </c>
      <c r="X271" s="3109"/>
      <c r="Y271" s="4443"/>
      <c r="Z271" s="3110">
        <f>X271*Y271</f>
        <v>0</v>
      </c>
      <c r="AA271" s="3109"/>
      <c r="AB271" s="3109"/>
      <c r="AC271" s="3109"/>
      <c r="AD271" s="3110">
        <f>AB271*AC271</f>
        <v>0</v>
      </c>
      <c r="AE271" s="4444"/>
      <c r="AF271" s="3109"/>
      <c r="AG271" s="3109"/>
      <c r="AH271" s="3110">
        <f>AF271*AG271</f>
        <v>0</v>
      </c>
      <c r="AI271" s="4444"/>
      <c r="AJ271" s="3109"/>
      <c r="AK271" s="3109"/>
      <c r="AL271" s="3110">
        <f>AJ271*AK271</f>
        <v>0</v>
      </c>
      <c r="AM271" s="4444"/>
      <c r="AN271" s="3109"/>
      <c r="AO271" s="3109"/>
      <c r="AP271" s="3110">
        <f>AN271*AO271</f>
        <v>0</v>
      </c>
      <c r="AQ271" s="4444"/>
      <c r="AR271" s="3371">
        <f t="shared" si="101"/>
        <v>0</v>
      </c>
      <c r="AS271" s="3371">
        <f t="shared" si="102"/>
        <v>0</v>
      </c>
      <c r="AT271" s="3371">
        <f t="shared" si="103"/>
        <v>0</v>
      </c>
      <c r="AU271" s="4334" t="str">
        <f t="shared" si="104"/>
        <v xml:space="preserve">STATE: ; PDY: ; KKL: ; MHE: ; YNM: </v>
      </c>
      <c r="AV271" s="2590" t="s">
        <v>7684</v>
      </c>
      <c r="AW271" s="2590"/>
    </row>
    <row r="272" spans="1:49" s="2664" customFormat="1" ht="33">
      <c r="A272" s="4340" t="s">
        <v>3917</v>
      </c>
      <c r="B272" s="4391"/>
      <c r="C272" s="4340" t="s">
        <v>2960</v>
      </c>
      <c r="D272" s="4340" t="s">
        <v>3286</v>
      </c>
      <c r="E272" s="4346"/>
      <c r="F272" s="4346"/>
      <c r="G272" s="4346"/>
      <c r="H272" s="4346"/>
      <c r="I272" s="4346"/>
      <c r="J272" s="4346"/>
      <c r="K272" s="4328">
        <f t="shared" si="90"/>
        <v>0</v>
      </c>
      <c r="L272" s="4329">
        <f>K272/100000</f>
        <v>0</v>
      </c>
      <c r="M272" s="4328">
        <f t="shared" si="91"/>
        <v>0</v>
      </c>
      <c r="N272" s="4342">
        <f>L272*M272</f>
        <v>0</v>
      </c>
      <c r="O272" s="4331" t="str">
        <f t="shared" si="105"/>
        <v xml:space="preserve">STATE: ; PDY: ; KKL: ; MHE: ; YNM: </v>
      </c>
      <c r="P272" s="4341"/>
      <c r="Q272" s="4343"/>
      <c r="R272" s="4344"/>
      <c r="S272" s="4344"/>
      <c r="T272" s="3371">
        <f t="shared" si="92"/>
        <v>0</v>
      </c>
      <c r="U272" s="3371">
        <f t="shared" si="93"/>
        <v>0</v>
      </c>
      <c r="V272" s="3371">
        <f t="shared" si="94"/>
        <v>0</v>
      </c>
      <c r="W272" s="4334" t="str">
        <f t="shared" si="95"/>
        <v xml:space="preserve">STATE: ; PDY: ; KKL: ; MHE: ; YNM: </v>
      </c>
      <c r="X272" s="3371"/>
      <c r="Y272" s="3371"/>
      <c r="Z272" s="3371">
        <f t="shared" si="96"/>
        <v>0</v>
      </c>
      <c r="AA272" s="3371"/>
      <c r="AB272" s="3371"/>
      <c r="AC272" s="3371"/>
      <c r="AD272" s="3371">
        <f t="shared" si="97"/>
        <v>0</v>
      </c>
      <c r="AE272" s="3371"/>
      <c r="AF272" s="3371"/>
      <c r="AG272" s="3371"/>
      <c r="AH272" s="3371">
        <f t="shared" si="98"/>
        <v>0</v>
      </c>
      <c r="AI272" s="3371"/>
      <c r="AJ272" s="3371"/>
      <c r="AK272" s="3371"/>
      <c r="AL272" s="3371">
        <f t="shared" si="99"/>
        <v>0</v>
      </c>
      <c r="AM272" s="3371"/>
      <c r="AN272" s="3371"/>
      <c r="AO272" s="3371"/>
      <c r="AP272" s="3371">
        <f t="shared" si="100"/>
        <v>0</v>
      </c>
      <c r="AQ272" s="3371"/>
      <c r="AR272" s="3371">
        <f t="shared" si="101"/>
        <v>0</v>
      </c>
      <c r="AS272" s="3371">
        <f t="shared" si="102"/>
        <v>0</v>
      </c>
      <c r="AT272" s="3371">
        <f t="shared" si="103"/>
        <v>0</v>
      </c>
      <c r="AU272" s="4334" t="str">
        <f t="shared" si="104"/>
        <v xml:space="preserve">STATE: ; PDY: ; KKL: ; MHE: ; YNM: </v>
      </c>
      <c r="AV272" s="2590"/>
      <c r="AW272" s="2590"/>
    </row>
    <row r="273" spans="1:49" s="2664" customFormat="1" ht="16.5">
      <c r="A273" s="4367" t="s">
        <v>3281</v>
      </c>
      <c r="B273" s="4367"/>
      <c r="C273" s="4445" t="s">
        <v>3106</v>
      </c>
      <c r="D273" s="4445"/>
      <c r="E273" s="4446"/>
      <c r="F273" s="4446"/>
      <c r="G273" s="4446"/>
      <c r="H273" s="4446"/>
      <c r="I273" s="4446"/>
      <c r="J273" s="4446"/>
      <c r="K273" s="4447">
        <f t="shared" si="90"/>
        <v>0</v>
      </c>
      <c r="L273" s="4445"/>
      <c r="M273" s="4447">
        <f t="shared" si="91"/>
        <v>0</v>
      </c>
      <c r="N273" s="4448">
        <f>N274</f>
        <v>0</v>
      </c>
      <c r="O273" s="4449">
        <f t="shared" si="105"/>
        <v>0</v>
      </c>
      <c r="P273" s="4446"/>
      <c r="Q273" s="4450">
        <f>Q274</f>
        <v>0</v>
      </c>
      <c r="R273" s="4344"/>
      <c r="S273" s="4344"/>
      <c r="T273" s="4451">
        <f t="shared" si="92"/>
        <v>0</v>
      </c>
      <c r="U273" s="4451">
        <f t="shared" si="93"/>
        <v>0</v>
      </c>
      <c r="V273" s="4448">
        <f>V274</f>
        <v>0</v>
      </c>
      <c r="W273" s="4452"/>
      <c r="X273" s="4451"/>
      <c r="Y273" s="4451"/>
      <c r="Z273" s="4448">
        <f>Z274</f>
        <v>0</v>
      </c>
      <c r="AA273" s="4451"/>
      <c r="AB273" s="4451"/>
      <c r="AC273" s="4451"/>
      <c r="AD273" s="4448">
        <f>AD274</f>
        <v>0</v>
      </c>
      <c r="AE273" s="4451"/>
      <c r="AF273" s="4451"/>
      <c r="AG273" s="4451"/>
      <c r="AH273" s="4448">
        <f>AH274</f>
        <v>0</v>
      </c>
      <c r="AI273" s="4451"/>
      <c r="AJ273" s="4451"/>
      <c r="AK273" s="4451"/>
      <c r="AL273" s="4448">
        <f>AL274</f>
        <v>0</v>
      </c>
      <c r="AM273" s="4451"/>
      <c r="AN273" s="4451"/>
      <c r="AO273" s="4451"/>
      <c r="AP273" s="4448">
        <f>AP274</f>
        <v>0</v>
      </c>
      <c r="AQ273" s="4451"/>
      <c r="AR273" s="4448">
        <f>AR274</f>
        <v>0</v>
      </c>
      <c r="AS273" s="4451"/>
      <c r="AT273" s="4451"/>
      <c r="AU273" s="4452"/>
      <c r="AV273" s="2590"/>
      <c r="AW273" s="2590"/>
    </row>
    <row r="274" spans="1:49" s="2664" customFormat="1" ht="33">
      <c r="A274" s="4340" t="s">
        <v>3918</v>
      </c>
      <c r="B274" s="4391"/>
      <c r="C274" s="4391" t="s">
        <v>4387</v>
      </c>
      <c r="D274" s="4391" t="s">
        <v>3286</v>
      </c>
      <c r="E274" s="4346"/>
      <c r="F274" s="4346"/>
      <c r="G274" s="4346"/>
      <c r="H274" s="4346"/>
      <c r="I274" s="4346"/>
      <c r="J274" s="4346"/>
      <c r="K274" s="4328">
        <f t="shared" si="90"/>
        <v>0</v>
      </c>
      <c r="L274" s="4329">
        <f>K274/100000</f>
        <v>0</v>
      </c>
      <c r="M274" s="4328">
        <f t="shared" si="91"/>
        <v>0</v>
      </c>
      <c r="N274" s="4342">
        <f>L274*M274</f>
        <v>0</v>
      </c>
      <c r="O274" s="4331" t="str">
        <f t="shared" si="105"/>
        <v xml:space="preserve">STATE: ; PDY: ; KKL: ; MHE: ; YNM: </v>
      </c>
      <c r="P274" s="4341"/>
      <c r="Q274" s="4343"/>
      <c r="R274" s="4391"/>
      <c r="S274" s="4391"/>
      <c r="T274" s="3371">
        <f t="shared" si="92"/>
        <v>0</v>
      </c>
      <c r="U274" s="3371">
        <f t="shared" si="93"/>
        <v>0</v>
      </c>
      <c r="V274" s="3371">
        <f t="shared" si="94"/>
        <v>0</v>
      </c>
      <c r="W274" s="4334" t="str">
        <f t="shared" si="95"/>
        <v xml:space="preserve">STATE: ; PDY: ; KKL: ; MHE: ; YNM: </v>
      </c>
      <c r="X274" s="3371"/>
      <c r="Y274" s="3371"/>
      <c r="Z274" s="3371">
        <f t="shared" si="96"/>
        <v>0</v>
      </c>
      <c r="AA274" s="3371"/>
      <c r="AB274" s="3371"/>
      <c r="AC274" s="3371"/>
      <c r="AD274" s="3371">
        <f t="shared" si="97"/>
        <v>0</v>
      </c>
      <c r="AE274" s="3371"/>
      <c r="AF274" s="3371"/>
      <c r="AG274" s="3371"/>
      <c r="AH274" s="3371">
        <f t="shared" si="98"/>
        <v>0</v>
      </c>
      <c r="AI274" s="3371"/>
      <c r="AJ274" s="3371"/>
      <c r="AK274" s="3371"/>
      <c r="AL274" s="3371">
        <f t="shared" si="99"/>
        <v>0</v>
      </c>
      <c r="AM274" s="3371"/>
      <c r="AN274" s="3371"/>
      <c r="AO274" s="3371"/>
      <c r="AP274" s="3371">
        <f t="shared" si="100"/>
        <v>0</v>
      </c>
      <c r="AQ274" s="3371"/>
      <c r="AR274" s="3371">
        <f t="shared" si="101"/>
        <v>0</v>
      </c>
      <c r="AS274" s="3371">
        <f t="shared" si="102"/>
        <v>0</v>
      </c>
      <c r="AT274" s="3371">
        <f t="shared" si="103"/>
        <v>0</v>
      </c>
      <c r="AU274" s="4334" t="str">
        <f t="shared" si="104"/>
        <v xml:space="preserve">STATE: ; PDY: ; KKL: ; MHE: ; YNM: </v>
      </c>
      <c r="AV274" s="2590"/>
      <c r="AW274" s="2590"/>
    </row>
  </sheetData>
  <sheetProtection formatCells="0" formatColumns="0" formatRows="0" autoFilter="0"/>
  <mergeCells count="16">
    <mergeCell ref="AN5:AQ5"/>
    <mergeCell ref="AR5:AT5"/>
    <mergeCell ref="T5:W5"/>
    <mergeCell ref="X5:AA5"/>
    <mergeCell ref="AB5:AE5"/>
    <mergeCell ref="AF5:AI5"/>
    <mergeCell ref="AJ5:AM5"/>
    <mergeCell ref="J5:O5"/>
    <mergeCell ref="P5:Q5"/>
    <mergeCell ref="A1:Q1"/>
    <mergeCell ref="A5:A6"/>
    <mergeCell ref="B5:B6"/>
    <mergeCell ref="C5:C6"/>
    <mergeCell ref="E5:I5"/>
    <mergeCell ref="D5:D6"/>
    <mergeCell ref="A2:A4"/>
  </mergeCells>
  <phoneticPr fontId="38" type="noConversion"/>
  <printOptions horizontalCentered="1"/>
  <pageMargins left="0.7" right="0.7" top="0.75" bottom="0.53" header="0.3" footer="0.3"/>
  <pageSetup paperSize="8" scale="84" fitToHeight="20" orientation="landscape" r:id="rId1"/>
</worksheet>
</file>

<file path=xl/worksheets/sheet36.xml><?xml version="1.0" encoding="utf-8"?>
<worksheet xmlns="http://schemas.openxmlformats.org/spreadsheetml/2006/main" xmlns:r="http://schemas.openxmlformats.org/officeDocument/2006/relationships">
  <sheetPr codeName="Sheet22"/>
  <dimension ref="A1:AU274"/>
  <sheetViews>
    <sheetView zoomScale="80" zoomScaleNormal="80" workbookViewId="0">
      <pane xSplit="4" ySplit="7" topLeftCell="G8" activePane="bottomRight" state="frozen"/>
      <selection activeCell="L8" sqref="L8"/>
      <selection pane="topRight" activeCell="L8" sqref="L8"/>
      <selection pane="bottomLeft" activeCell="L8" sqref="L8"/>
      <selection pane="bottomRight" activeCell="G2" sqref="G1:N1048576"/>
    </sheetView>
  </sheetViews>
  <sheetFormatPr defaultColWidth="8.7109375" defaultRowHeight="24.95" customHeight="1"/>
  <cols>
    <col min="1" max="1" width="12.42578125" style="319" customWidth="1"/>
    <col min="2" max="2" width="20.42578125" style="319" customWidth="1"/>
    <col min="3" max="3" width="51.85546875" style="319" customWidth="1"/>
    <col min="4" max="4" width="14.140625" style="319" hidden="1" customWidth="1"/>
    <col min="5" max="5" width="19" style="319" hidden="1" customWidth="1"/>
    <col min="6" max="6" width="12.85546875" style="319" hidden="1" customWidth="1"/>
    <col min="7" max="7" width="14.85546875" style="319" customWidth="1"/>
    <col min="8" max="8" width="0" style="319" hidden="1" customWidth="1"/>
    <col min="9" max="9" width="15.140625" style="319" hidden="1" customWidth="1"/>
    <col min="10" max="10" width="0" style="319" hidden="1" customWidth="1"/>
    <col min="11" max="11" width="13.42578125" style="319" hidden="1" customWidth="1"/>
    <col min="12" max="12" width="10.85546875" style="319" hidden="1" customWidth="1"/>
    <col min="13" max="13" width="0" style="319" hidden="1" customWidth="1"/>
    <col min="14" max="14" width="8.85546875" style="373" customWidth="1"/>
    <col min="15" max="15" width="31.85546875" style="374" hidden="1" customWidth="1"/>
    <col min="16" max="16" width="34.140625" style="374" hidden="1" customWidth="1"/>
    <col min="17" max="17" width="11.42578125" style="461" hidden="1" customWidth="1"/>
    <col min="18" max="20" width="0" style="319" hidden="1" customWidth="1"/>
    <col min="21" max="21" width="10.7109375" style="319" hidden="1" customWidth="1"/>
    <col min="22" max="22" width="13.42578125" style="319" bestFit="1" customWidth="1"/>
    <col min="23" max="24" width="8.7109375" style="319"/>
    <col min="25" max="25" width="10.7109375" style="319" bestFit="1" customWidth="1"/>
    <col min="26" max="43" width="8.7109375" style="319"/>
    <col min="44" max="44" width="13.42578125" style="319" bestFit="1" customWidth="1"/>
    <col min="45" max="16384" width="8.7109375" style="319"/>
  </cols>
  <sheetData>
    <row r="1" spans="1:47" ht="24.95" customHeight="1">
      <c r="A1" s="5118" t="s">
        <v>3111</v>
      </c>
      <c r="B1" s="5118"/>
      <c r="C1" s="5118"/>
      <c r="D1" s="5118"/>
      <c r="E1" s="5118"/>
      <c r="F1" s="5118"/>
      <c r="G1" s="5118"/>
      <c r="H1" s="5118"/>
      <c r="I1" s="5118"/>
      <c r="J1" s="5118"/>
      <c r="K1" s="5118"/>
      <c r="L1" s="5118"/>
      <c r="M1" s="5118"/>
      <c r="N1" s="5118"/>
      <c r="O1" s="5118"/>
      <c r="P1" s="5118"/>
      <c r="Q1" s="5118"/>
    </row>
    <row r="2" spans="1:47" s="321" customFormat="1" ht="24.95" customHeight="1">
      <c r="A2" s="5119" t="str">
        <f>HYPERLINK("#Index!A4", "Index Pg")</f>
        <v>Index Pg</v>
      </c>
      <c r="B2" s="487" t="str">
        <f>HYPERLINK("#'Summary of Abstracts'!A2", "Summary of Abst.")</f>
        <v>Summary of Abst.</v>
      </c>
      <c r="C2" s="487" t="str">
        <f>HYPERLINK("#'NUHM Summary'!A4:A5", "NUHM Summary Sheet.")</f>
        <v>NUHM Summary Sheet.</v>
      </c>
      <c r="D2" s="322"/>
      <c r="E2" s="323" t="s">
        <v>5331</v>
      </c>
      <c r="F2" s="323" t="s">
        <v>5332</v>
      </c>
      <c r="G2" s="323" t="s">
        <v>5333</v>
      </c>
      <c r="H2" s="323" t="s">
        <v>5334</v>
      </c>
      <c r="I2" s="323" t="s">
        <v>5335</v>
      </c>
      <c r="J2" s="323" t="s">
        <v>5336</v>
      </c>
      <c r="K2" s="323" t="s">
        <v>5337</v>
      </c>
      <c r="L2" s="323" t="s">
        <v>5338</v>
      </c>
      <c r="M2" s="323" t="s">
        <v>5339</v>
      </c>
      <c r="N2" s="323" t="s">
        <v>5340</v>
      </c>
      <c r="O2" s="560"/>
      <c r="P2" s="560"/>
      <c r="Q2" s="586"/>
      <c r="R2" s="319"/>
      <c r="S2" s="319"/>
    </row>
    <row r="3" spans="1:47" s="321" customFormat="1" ht="24.95" customHeight="1" thickBot="1">
      <c r="A3" s="5120"/>
      <c r="B3" s="324" t="str">
        <f>HYPERLINK("#'Budget Summary I'!A1:AL1", "Budget Summary I")</f>
        <v>Budget Summary I</v>
      </c>
      <c r="C3" s="325" t="s">
        <v>4582</v>
      </c>
      <c r="D3" s="326">
        <f>Q7</f>
        <v>0</v>
      </c>
      <c r="E3" s="327">
        <f>Q49</f>
        <v>0</v>
      </c>
      <c r="F3" s="327">
        <f>Q89</f>
        <v>0</v>
      </c>
      <c r="G3" s="327">
        <f>Q93+Q100+Q105+Q106+Q113+Q114+Q116</f>
        <v>0</v>
      </c>
      <c r="H3" s="327">
        <f>Q172</f>
        <v>0</v>
      </c>
      <c r="I3" s="327">
        <f>Q186+Q187+Q189+Q188</f>
        <v>0</v>
      </c>
      <c r="J3" s="561">
        <f>Q206</f>
        <v>0</v>
      </c>
      <c r="K3" s="562">
        <f>Q209</f>
        <v>0</v>
      </c>
      <c r="L3" s="562">
        <f>Q228</f>
        <v>0</v>
      </c>
      <c r="M3" s="562">
        <f>Q237</f>
        <v>0</v>
      </c>
      <c r="N3" s="563">
        <f>Q271</f>
        <v>0</v>
      </c>
      <c r="O3" s="587"/>
      <c r="P3" s="588"/>
      <c r="Q3" s="589"/>
      <c r="R3" s="319"/>
      <c r="S3" s="319"/>
    </row>
    <row r="4" spans="1:47" s="321" customFormat="1" ht="24.95" customHeight="1" thickBot="1">
      <c r="A4" s="5121"/>
      <c r="B4" s="324" t="str">
        <f>HYPERLINK("#'Budget Summary II'!A3:B5", "Budget Summary II")</f>
        <v>Budget Summary II</v>
      </c>
      <c r="C4" s="325" t="s">
        <v>4583</v>
      </c>
      <c r="D4" s="326">
        <f>N7</f>
        <v>0</v>
      </c>
      <c r="E4" s="327">
        <f>N49</f>
        <v>0</v>
      </c>
      <c r="F4" s="327">
        <f>N89</f>
        <v>0</v>
      </c>
      <c r="G4" s="327">
        <f>N93+N100+N105+N106+N113+N114+N116</f>
        <v>0</v>
      </c>
      <c r="H4" s="327">
        <f>N172</f>
        <v>0</v>
      </c>
      <c r="I4" s="327">
        <f>N186+N187+N189+N188</f>
        <v>0</v>
      </c>
      <c r="J4" s="561">
        <f>N206</f>
        <v>0</v>
      </c>
      <c r="K4" s="562">
        <f>N209</f>
        <v>0</v>
      </c>
      <c r="L4" s="562">
        <f>N228</f>
        <v>0</v>
      </c>
      <c r="M4" s="562">
        <f>N237</f>
        <v>0</v>
      </c>
      <c r="N4" s="563">
        <f>N271</f>
        <v>0</v>
      </c>
      <c r="O4" s="587"/>
      <c r="P4" s="588"/>
      <c r="Q4" s="589"/>
      <c r="R4" s="319"/>
      <c r="S4" s="319"/>
      <c r="T4" s="996" t="s">
        <v>5743</v>
      </c>
      <c r="U4" s="997"/>
      <c r="V4" s="997"/>
      <c r="W4" s="998"/>
      <c r="X4" s="971" t="s">
        <v>5744</v>
      </c>
      <c r="Y4" s="972"/>
      <c r="Z4" s="972"/>
      <c r="AA4" s="973"/>
      <c r="AB4" s="974" t="s">
        <v>5745</v>
      </c>
      <c r="AC4" s="975"/>
      <c r="AD4" s="975"/>
      <c r="AE4" s="976"/>
      <c r="AF4" s="977" t="s">
        <v>5746</v>
      </c>
      <c r="AG4" s="978"/>
      <c r="AH4" s="978"/>
      <c r="AI4" s="979"/>
      <c r="AJ4" s="999" t="s">
        <v>5747</v>
      </c>
      <c r="AK4" s="1000"/>
      <c r="AL4" s="1000"/>
      <c r="AM4" s="1001"/>
      <c r="AN4" s="1002" t="s">
        <v>5748</v>
      </c>
      <c r="AO4" s="1003"/>
      <c r="AP4" s="1003"/>
      <c r="AQ4" s="1004"/>
      <c r="AR4" s="1005" t="s">
        <v>5749</v>
      </c>
      <c r="AS4" s="1006"/>
      <c r="AT4" s="1006"/>
      <c r="AU4" s="1006"/>
    </row>
    <row r="5" spans="1:47" s="329" customFormat="1" ht="24.95" customHeight="1">
      <c r="A5" s="5122" t="s">
        <v>53</v>
      </c>
      <c r="B5" s="5122" t="s">
        <v>54</v>
      </c>
      <c r="C5" s="5122" t="s">
        <v>55</v>
      </c>
      <c r="D5" s="5122" t="s">
        <v>4645</v>
      </c>
      <c r="E5" s="5223" t="s">
        <v>4603</v>
      </c>
      <c r="F5" s="5223"/>
      <c r="G5" s="5223"/>
      <c r="H5" s="5223"/>
      <c r="I5" s="5223"/>
      <c r="J5" s="5224" t="s">
        <v>4613</v>
      </c>
      <c r="K5" s="5619"/>
      <c r="L5" s="5619"/>
      <c r="M5" s="5619"/>
      <c r="N5" s="5619"/>
      <c r="O5" s="5228"/>
      <c r="P5" s="5620" t="s">
        <v>4643</v>
      </c>
      <c r="Q5" s="5232"/>
      <c r="R5" s="328"/>
      <c r="S5" s="328"/>
      <c r="T5" s="982" t="s">
        <v>5750</v>
      </c>
      <c r="U5" s="983" t="s">
        <v>61</v>
      </c>
      <c r="V5" s="983" t="s">
        <v>5751</v>
      </c>
      <c r="W5" s="984" t="s">
        <v>5752</v>
      </c>
      <c r="X5" s="985" t="s">
        <v>5750</v>
      </c>
      <c r="Y5" s="986" t="s">
        <v>61</v>
      </c>
      <c r="Z5" s="983" t="s">
        <v>5751</v>
      </c>
      <c r="AA5" s="984" t="s">
        <v>5752</v>
      </c>
      <c r="AB5" s="985" t="s">
        <v>5750</v>
      </c>
      <c r="AC5" s="986" t="s">
        <v>61</v>
      </c>
      <c r="AD5" s="983" t="s">
        <v>5751</v>
      </c>
      <c r="AE5" s="984" t="s">
        <v>5752</v>
      </c>
      <c r="AF5" s="985" t="s">
        <v>5750</v>
      </c>
      <c r="AG5" s="986" t="s">
        <v>61</v>
      </c>
      <c r="AH5" s="983" t="s">
        <v>5751</v>
      </c>
      <c r="AI5" s="984" t="s">
        <v>5752</v>
      </c>
      <c r="AJ5" s="985" t="s">
        <v>5750</v>
      </c>
      <c r="AK5" s="986" t="s">
        <v>61</v>
      </c>
      <c r="AL5" s="983" t="s">
        <v>5751</v>
      </c>
      <c r="AM5" s="984" t="s">
        <v>5752</v>
      </c>
      <c r="AN5" s="985" t="s">
        <v>5750</v>
      </c>
      <c r="AO5" s="986" t="s">
        <v>61</v>
      </c>
      <c r="AP5" s="983" t="s">
        <v>5751</v>
      </c>
      <c r="AQ5" s="984" t="s">
        <v>5752</v>
      </c>
      <c r="AR5" s="983" t="s">
        <v>5751</v>
      </c>
      <c r="AS5" s="987" t="s">
        <v>5753</v>
      </c>
      <c r="AT5" s="983" t="s">
        <v>5754</v>
      </c>
      <c r="AU5" s="988" t="s">
        <v>5752</v>
      </c>
    </row>
    <row r="6" spans="1:47" s="328" customFormat="1" ht="24.95" customHeight="1" thickBot="1">
      <c r="A6" s="5123"/>
      <c r="B6" s="5123"/>
      <c r="C6" s="5123"/>
      <c r="D6" s="5123"/>
      <c r="E6" s="379" t="s">
        <v>4604</v>
      </c>
      <c r="F6" s="379" t="s">
        <v>4611</v>
      </c>
      <c r="G6" s="379" t="s">
        <v>4605</v>
      </c>
      <c r="H6" s="379" t="s">
        <v>4612</v>
      </c>
      <c r="I6" s="379" t="s">
        <v>2527</v>
      </c>
      <c r="J6" s="380" t="s">
        <v>58</v>
      </c>
      <c r="K6" s="380" t="s">
        <v>59</v>
      </c>
      <c r="L6" s="468" t="s">
        <v>60</v>
      </c>
      <c r="M6" s="380" t="s">
        <v>61</v>
      </c>
      <c r="N6" s="468" t="s">
        <v>62</v>
      </c>
      <c r="O6" s="380" t="s">
        <v>63</v>
      </c>
      <c r="P6" s="382" t="s">
        <v>2529</v>
      </c>
      <c r="Q6" s="383" t="s">
        <v>4644</v>
      </c>
      <c r="T6" s="962" t="s">
        <v>5839</v>
      </c>
      <c r="U6" s="962"/>
      <c r="V6" s="962"/>
      <c r="W6" s="989"/>
      <c r="X6" s="963" t="s">
        <v>5839</v>
      </c>
      <c r="Y6" s="990"/>
      <c r="Z6" s="962"/>
      <c r="AA6" s="989"/>
      <c r="AB6" s="963" t="s">
        <v>5839</v>
      </c>
      <c r="AC6" s="990"/>
      <c r="AD6" s="962"/>
      <c r="AE6" s="989"/>
      <c r="AF6" s="963" t="s">
        <v>5839</v>
      </c>
      <c r="AG6" s="990"/>
      <c r="AH6" s="962"/>
      <c r="AI6" s="989"/>
      <c r="AJ6" s="963" t="s">
        <v>5839</v>
      </c>
      <c r="AK6" s="990"/>
      <c r="AL6" s="962"/>
      <c r="AM6" s="989"/>
      <c r="AN6" s="963" t="s">
        <v>5839</v>
      </c>
      <c r="AO6" s="990"/>
      <c r="AP6" s="962"/>
      <c r="AQ6" s="989"/>
      <c r="AR6" s="962"/>
      <c r="AS6" s="991"/>
      <c r="AT6" s="962"/>
      <c r="AU6" s="992"/>
    </row>
    <row r="7" spans="1:47" s="332" customFormat="1" ht="24.95" customHeight="1">
      <c r="A7" s="105"/>
      <c r="B7" s="105"/>
      <c r="C7" s="105" t="s">
        <v>3939</v>
      </c>
      <c r="D7" s="105"/>
      <c r="E7" s="105"/>
      <c r="F7" s="105"/>
      <c r="G7" s="105"/>
      <c r="H7" s="105"/>
      <c r="I7" s="105"/>
      <c r="J7" s="105"/>
      <c r="K7" s="105"/>
      <c r="L7" s="105"/>
      <c r="M7" s="105"/>
      <c r="N7" s="564">
        <f>N8+N38+N51+N70+N77+N91+N118+N120+N174+N195+N204+N207+N210+N223+N227+N230+N270+N273</f>
        <v>0</v>
      </c>
      <c r="O7" s="105"/>
      <c r="P7" s="105"/>
      <c r="Q7" s="113">
        <f>Q8+Q38+Q51+Q70+Q77+Q91+Q118+Q120+Q174+Q195+Q204+Q207+Q210+Q223+Q227+Q230+Q270+Q273</f>
        <v>0</v>
      </c>
      <c r="V7" s="564">
        <f>V8+V38+V51+V70+V77+V91+V118+V120+V174+V195+V204+V207+V210+V223+V227+V230+V270+V273</f>
        <v>0</v>
      </c>
      <c r="Z7" s="564">
        <f>Z8+Z38+Z51+Z70+Z77+Z91+Z118+Z120+Z174+Z195+Z204+Z207+Z210+Z223+Z227+Z230+Z270+Z273</f>
        <v>0</v>
      </c>
      <c r="AD7" s="564">
        <f>AD8+AD38+AD51+AD70+AD77+AD91+AD118+AD120+AD174+AD195+AD204+AD207+AD210+AD223+AD227+AD230+AD270+AD273</f>
        <v>0</v>
      </c>
      <c r="AH7" s="564">
        <f>AH8+AH38+AH51+AH70+AH77+AH91+AH118+AH120+AH174+AH195+AH204+AH207+AH210+AH223+AH227+AH230+AH270+AH273</f>
        <v>0</v>
      </c>
      <c r="AL7" s="564">
        <f>AL8+AL38+AL51+AL70+AL77+AL91+AL118+AL120+AL174+AL195+AL204+AL207+AL210+AL223+AL227+AL230+AL270+AL273</f>
        <v>0</v>
      </c>
      <c r="AP7" s="564">
        <f>AP8+AP38+AP51+AP70+AP77+AP91+AP118+AP120+AP174+AP195+AP204+AP207+AP210+AP223+AP227+AP230+AP270+AP273</f>
        <v>0</v>
      </c>
      <c r="AR7" s="564">
        <f>AR8+AR38+AR51+AR70+AR77+AR91+AR118+AR120+AR174+AR195+AR204+AR207+AR210+AR223+AR227+AR230+AR270+AR273</f>
        <v>0</v>
      </c>
    </row>
    <row r="8" spans="1:47" ht="24.95" customHeight="1">
      <c r="A8" s="105" t="s">
        <v>3112</v>
      </c>
      <c r="B8" s="105"/>
      <c r="C8" s="105" t="s">
        <v>4</v>
      </c>
      <c r="D8" s="105"/>
      <c r="E8" s="105"/>
      <c r="F8" s="105"/>
      <c r="G8" s="105"/>
      <c r="H8" s="105"/>
      <c r="I8" s="105"/>
      <c r="J8" s="105"/>
      <c r="K8" s="105"/>
      <c r="L8" s="105"/>
      <c r="M8" s="105"/>
      <c r="N8" s="564">
        <f>N9+N33+N30</f>
        <v>0</v>
      </c>
      <c r="O8" s="105"/>
      <c r="P8" s="105"/>
      <c r="Q8" s="113">
        <f>Q9+Q33+Q30</f>
        <v>0</v>
      </c>
      <c r="T8" s="993"/>
      <c r="U8" s="993"/>
      <c r="V8" s="564">
        <f>V9+V33+V30</f>
        <v>0</v>
      </c>
      <c r="W8" s="994"/>
      <c r="X8" s="993"/>
      <c r="Y8" s="993"/>
      <c r="Z8" s="564">
        <f>Z9+Z33+Z30</f>
        <v>0</v>
      </c>
      <c r="AA8" s="993"/>
      <c r="AB8" s="993"/>
      <c r="AC8" s="993"/>
      <c r="AD8" s="564">
        <f>AD9+AD33+AD30</f>
        <v>0</v>
      </c>
      <c r="AE8" s="993"/>
      <c r="AF8" s="993"/>
      <c r="AG8" s="993"/>
      <c r="AH8" s="564">
        <f>AH9+AH33+AH30</f>
        <v>0</v>
      </c>
      <c r="AI8" s="993"/>
      <c r="AJ8" s="993"/>
      <c r="AK8" s="993"/>
      <c r="AL8" s="564">
        <f>AL9+AL33+AL30</f>
        <v>0</v>
      </c>
      <c r="AM8" s="993"/>
      <c r="AN8" s="993"/>
      <c r="AO8" s="993"/>
      <c r="AP8" s="564">
        <f>AP9+AP33+AP30</f>
        <v>0</v>
      </c>
      <c r="AQ8" s="993"/>
      <c r="AR8" s="564">
        <f>AR9+AR33+AR30</f>
        <v>0</v>
      </c>
      <c r="AS8" s="993"/>
      <c r="AT8" s="993"/>
      <c r="AU8" s="993"/>
    </row>
    <row r="9" spans="1:47" ht="24.95" customHeight="1">
      <c r="A9" s="333" t="s">
        <v>3113</v>
      </c>
      <c r="B9" s="333"/>
      <c r="C9" s="333" t="s">
        <v>5</v>
      </c>
      <c r="D9" s="333"/>
      <c r="E9" s="333"/>
      <c r="F9" s="333"/>
      <c r="G9" s="333"/>
      <c r="H9" s="333"/>
      <c r="I9" s="333"/>
      <c r="J9" s="333"/>
      <c r="K9" s="333"/>
      <c r="L9" s="333"/>
      <c r="M9" s="333"/>
      <c r="N9" s="565">
        <f>N10+N18</f>
        <v>0</v>
      </c>
      <c r="O9" s="333"/>
      <c r="P9" s="333"/>
      <c r="Q9" s="114">
        <f>Q10+Q18</f>
        <v>0</v>
      </c>
      <c r="T9" s="993"/>
      <c r="U9" s="993"/>
      <c r="V9" s="565">
        <f>V10+V18</f>
        <v>0</v>
      </c>
      <c r="W9" s="994"/>
      <c r="X9" s="993"/>
      <c r="Y9" s="993"/>
      <c r="Z9" s="565">
        <f>Z10+Z18</f>
        <v>0</v>
      </c>
      <c r="AA9" s="993"/>
      <c r="AB9" s="993"/>
      <c r="AC9" s="993"/>
      <c r="AD9" s="565">
        <f>AD10+AD18</f>
        <v>0</v>
      </c>
      <c r="AE9" s="993"/>
      <c r="AF9" s="993"/>
      <c r="AG9" s="993"/>
      <c r="AH9" s="565">
        <f>AH10+AH18</f>
        <v>0</v>
      </c>
      <c r="AI9" s="993"/>
      <c r="AJ9" s="993"/>
      <c r="AK9" s="993"/>
      <c r="AL9" s="565">
        <f>AL10+AL18</f>
        <v>0</v>
      </c>
      <c r="AM9" s="993"/>
      <c r="AN9" s="993"/>
      <c r="AO9" s="993"/>
      <c r="AP9" s="565">
        <f>AP10+AP18</f>
        <v>0</v>
      </c>
      <c r="AQ9" s="993"/>
      <c r="AR9" s="565">
        <f>AR10+AR18</f>
        <v>0</v>
      </c>
      <c r="AS9" s="993"/>
      <c r="AT9" s="993"/>
      <c r="AU9" s="993"/>
    </row>
    <row r="10" spans="1:47" ht="24.95" customHeight="1">
      <c r="A10" s="70" t="s">
        <v>3114</v>
      </c>
      <c r="B10" s="335" t="s">
        <v>2927</v>
      </c>
      <c r="C10" s="335" t="s">
        <v>2928</v>
      </c>
      <c r="D10" s="335"/>
      <c r="E10" s="199"/>
      <c r="F10" s="199"/>
      <c r="G10" s="199"/>
      <c r="H10" s="199"/>
      <c r="I10" s="199"/>
      <c r="J10" s="199"/>
      <c r="K10" s="505">
        <f>T10</f>
        <v>0</v>
      </c>
      <c r="L10" s="177">
        <f t="shared" ref="L10:L50" si="0">K10/100000</f>
        <v>0</v>
      </c>
      <c r="M10" s="961">
        <f>U10</f>
        <v>0</v>
      </c>
      <c r="N10" s="566">
        <f>SUM(N11:N17)</f>
        <v>0</v>
      </c>
      <c r="O10" s="200"/>
      <c r="P10" s="427"/>
      <c r="Q10" s="116">
        <f>SUM(Q11:Q17)</f>
        <v>0</v>
      </c>
      <c r="T10" s="980">
        <f>IFERROR((AR10/AS10),0)</f>
        <v>0</v>
      </c>
      <c r="U10" s="980">
        <f>Y10+AC10+AG10+AK10+AO10</f>
        <v>0</v>
      </c>
      <c r="V10" s="980">
        <f>T10*U10</f>
        <v>0</v>
      </c>
      <c r="W10" s="995" t="str">
        <f>"STATE: "&amp;AA10&amp;"; PDY: "&amp;AE10&amp;"; KKL: "&amp;AI10&amp;"; MHE: "&amp;AM10&amp;"; YNM: "&amp;AQ10</f>
        <v xml:space="preserve">STATE: ; PDY: ; KKL: ; MHE: ; YNM: </v>
      </c>
      <c r="X10" s="980"/>
      <c r="Y10" s="980"/>
      <c r="Z10" s="980">
        <f>X10*Y10</f>
        <v>0</v>
      </c>
      <c r="AA10" s="980"/>
      <c r="AB10" s="980"/>
      <c r="AC10" s="980"/>
      <c r="AD10" s="980">
        <f>AB10*AC10</f>
        <v>0</v>
      </c>
      <c r="AE10" s="980"/>
      <c r="AF10" s="980"/>
      <c r="AG10" s="980"/>
      <c r="AH10" s="980">
        <f>AF10*AG10</f>
        <v>0</v>
      </c>
      <c r="AI10" s="980"/>
      <c r="AJ10" s="980"/>
      <c r="AK10" s="980"/>
      <c r="AL10" s="980">
        <f>AJ10*AK10</f>
        <v>0</v>
      </c>
      <c r="AM10" s="980"/>
      <c r="AN10" s="980"/>
      <c r="AO10" s="980"/>
      <c r="AP10" s="980">
        <f>AN10*AO10</f>
        <v>0</v>
      </c>
      <c r="AQ10" s="980"/>
      <c r="AR10" s="980">
        <f>Z10+AD10+AH10+AL10+AP10</f>
        <v>0</v>
      </c>
      <c r="AS10" s="980">
        <f>Y10+AC10+AG10+AK10+AO10</f>
        <v>0</v>
      </c>
      <c r="AT10" s="980">
        <f>IFERROR((AR10/AS10),0)</f>
        <v>0</v>
      </c>
      <c r="AU10" s="980" t="str">
        <f>"STATE: "&amp;AA10&amp;"; PDY: "&amp;AE10&amp;"; KKL: "&amp;AI10&amp;"; MHE: "&amp;AM10&amp;"; YNM: "&amp;AQ10</f>
        <v xml:space="preserve">STATE: ; PDY: ; KKL: ; MHE: ; YNM: </v>
      </c>
    </row>
    <row r="11" spans="1:47" ht="24.95" customHeight="1">
      <c r="A11" s="70" t="s">
        <v>4787</v>
      </c>
      <c r="B11" s="335"/>
      <c r="C11" s="336" t="s">
        <v>5553</v>
      </c>
      <c r="D11" s="335" t="s">
        <v>293</v>
      </c>
      <c r="E11" s="199"/>
      <c r="F11" s="199"/>
      <c r="G11" s="199"/>
      <c r="H11" s="199"/>
      <c r="I11" s="199"/>
      <c r="J11" s="199"/>
      <c r="K11" s="505">
        <f>T11</f>
        <v>0</v>
      </c>
      <c r="L11" s="177">
        <f t="shared" si="0"/>
        <v>0</v>
      </c>
      <c r="M11" s="961">
        <f>U11</f>
        <v>0</v>
      </c>
      <c r="N11" s="566">
        <f t="shared" ref="N11:N17" si="1">L11*M11</f>
        <v>0</v>
      </c>
      <c r="O11" s="200"/>
      <c r="P11" s="427">
        <f>'Abs8. IDSP'!Q40</f>
        <v>0</v>
      </c>
      <c r="Q11" s="428">
        <f>'Abs8. IDSP'!R40</f>
        <v>0</v>
      </c>
      <c r="T11" s="980">
        <f>IFERROR((AR11/AS11),0)</f>
        <v>0</v>
      </c>
      <c r="U11" s="980">
        <f>Y11+AC11+AG11+AK11+AO11</f>
        <v>0</v>
      </c>
      <c r="V11" s="980">
        <f>T11*U11</f>
        <v>0</v>
      </c>
      <c r="W11" s="995" t="str">
        <f>"STATE: "&amp;AA11&amp;"; PDY: "&amp;AE11&amp;"; KKL: "&amp;AI11&amp;"; MHE: "&amp;AM11&amp;"; YNM: "&amp;AQ11</f>
        <v xml:space="preserve">STATE: ; PDY: ; KKL: ; MHE: ; YNM: </v>
      </c>
      <c r="X11" s="980"/>
      <c r="Y11" s="980"/>
      <c r="Z11" s="980">
        <f>X11*Y11</f>
        <v>0</v>
      </c>
      <c r="AA11" s="980"/>
      <c r="AB11" s="980"/>
      <c r="AC11" s="980"/>
      <c r="AD11" s="980">
        <f>AB11*AC11</f>
        <v>0</v>
      </c>
      <c r="AE11" s="980"/>
      <c r="AF11" s="980"/>
      <c r="AG11" s="980"/>
      <c r="AH11" s="980">
        <f>AF11*AG11</f>
        <v>0</v>
      </c>
      <c r="AI11" s="980"/>
      <c r="AJ11" s="980"/>
      <c r="AK11" s="980"/>
      <c r="AL11" s="980">
        <f>AJ11*AK11</f>
        <v>0</v>
      </c>
      <c r="AM11" s="980"/>
      <c r="AN11" s="980"/>
      <c r="AO11" s="980"/>
      <c r="AP11" s="980">
        <f>AN11*AO11</f>
        <v>0</v>
      </c>
      <c r="AQ11" s="980"/>
      <c r="AR11" s="980">
        <f>Z11+AD11+AH11+AL11+AP11</f>
        <v>0</v>
      </c>
      <c r="AS11" s="980">
        <f>Y11+AC11+AG11+AK11+AO11</f>
        <v>0</v>
      </c>
      <c r="AT11" s="980">
        <f>IFERROR((AR11/AS11),0)</f>
        <v>0</v>
      </c>
      <c r="AU11" s="980" t="str">
        <f>"STATE: "&amp;AA11&amp;"; PDY: "&amp;AE11&amp;"; KKL: "&amp;AI11&amp;"; MHE: "&amp;AM11&amp;"; YNM: "&amp;AQ11</f>
        <v xml:space="preserve">STATE: ; PDY: ; KKL: ; MHE: ; YNM: </v>
      </c>
    </row>
    <row r="12" spans="1:47" ht="24.95" customHeight="1">
      <c r="A12" s="70" t="s">
        <v>4788</v>
      </c>
      <c r="B12" s="335"/>
      <c r="C12" s="336" t="s">
        <v>5260</v>
      </c>
      <c r="D12" s="335" t="s">
        <v>114</v>
      </c>
      <c r="E12" s="199"/>
      <c r="F12" s="199"/>
      <c r="G12" s="199"/>
      <c r="H12" s="199"/>
      <c r="I12" s="199"/>
      <c r="J12" s="199"/>
      <c r="K12" s="505">
        <f t="shared" ref="K12:K75" si="2">T12</f>
        <v>0</v>
      </c>
      <c r="L12" s="177">
        <f t="shared" si="0"/>
        <v>0</v>
      </c>
      <c r="M12" s="961">
        <f>U12</f>
        <v>0</v>
      </c>
      <c r="N12" s="566">
        <f t="shared" si="1"/>
        <v>0</v>
      </c>
      <c r="O12" s="200"/>
      <c r="P12" s="427">
        <f>'Abs9. NVBDCP'!Q140</f>
        <v>0</v>
      </c>
      <c r="Q12" s="428">
        <f>'Abs9. NVBDCP'!R140</f>
        <v>0</v>
      </c>
      <c r="T12" s="980">
        <f>IFERROR((AR12/AS12),0)</f>
        <v>0</v>
      </c>
      <c r="U12" s="980">
        <f>Y12+AC12+AG12+AK12+AO12</f>
        <v>0</v>
      </c>
      <c r="V12" s="980">
        <f>T12*U12</f>
        <v>0</v>
      </c>
      <c r="W12" s="995"/>
      <c r="X12" s="980"/>
      <c r="Y12" s="980"/>
      <c r="Z12" s="980">
        <f>X12*Y12</f>
        <v>0</v>
      </c>
      <c r="AA12" s="980"/>
      <c r="AB12" s="980"/>
      <c r="AC12" s="980"/>
      <c r="AD12" s="980">
        <f>AB12*AC12</f>
        <v>0</v>
      </c>
      <c r="AE12" s="980"/>
      <c r="AF12" s="980"/>
      <c r="AG12" s="980"/>
      <c r="AH12" s="980">
        <f>AF12*AG12</f>
        <v>0</v>
      </c>
      <c r="AI12" s="980"/>
      <c r="AJ12" s="980"/>
      <c r="AK12" s="980"/>
      <c r="AL12" s="980">
        <f>AJ12*AK12</f>
        <v>0</v>
      </c>
      <c r="AM12" s="980"/>
      <c r="AN12" s="980"/>
      <c r="AO12" s="980"/>
      <c r="AP12" s="980">
        <f>AN12*AO12</f>
        <v>0</v>
      </c>
      <c r="AQ12" s="980"/>
      <c r="AR12" s="980">
        <f>Z12+AD12+AH12+AL12+AP12</f>
        <v>0</v>
      </c>
      <c r="AS12" s="980">
        <f>Y12+AC12+AG12+AK12+AO12</f>
        <v>0</v>
      </c>
      <c r="AT12" s="980">
        <f>IFERROR((AR12/AS12),0)</f>
        <v>0</v>
      </c>
      <c r="AU12" s="980" t="str">
        <f>"STATE: "&amp;AA12&amp;"; PDY: "&amp;AE12&amp;"; KKL: "&amp;AI12&amp;"; MHE: "&amp;AM12&amp;"; YNM: "&amp;AQ12</f>
        <v xml:space="preserve">STATE: ; PDY: ; KKL: ; MHE: ; YNM: </v>
      </c>
    </row>
    <row r="13" spans="1:47" ht="24.95" customHeight="1">
      <c r="A13" s="70" t="s">
        <v>4789</v>
      </c>
      <c r="B13" s="335"/>
      <c r="C13" s="336" t="s">
        <v>5262</v>
      </c>
      <c r="D13" s="335" t="s">
        <v>146</v>
      </c>
      <c r="E13" s="199"/>
      <c r="F13" s="199"/>
      <c r="G13" s="199"/>
      <c r="H13" s="199"/>
      <c r="I13" s="199"/>
      <c r="J13" s="199"/>
      <c r="K13" s="505">
        <f t="shared" si="2"/>
        <v>0</v>
      </c>
      <c r="L13" s="177">
        <f t="shared" si="0"/>
        <v>0</v>
      </c>
      <c r="M13" s="961">
        <f t="shared" ref="M13:M75" si="3">U13</f>
        <v>0</v>
      </c>
      <c r="N13" s="566">
        <f t="shared" si="1"/>
        <v>0</v>
      </c>
      <c r="O13" s="200"/>
      <c r="P13" s="427">
        <f>'Abs10. NLEP'!Q52</f>
        <v>0</v>
      </c>
      <c r="Q13" s="428">
        <f>'Abs10. NLEP'!R52</f>
        <v>0</v>
      </c>
      <c r="T13" s="980">
        <f t="shared" ref="T13:T76" si="4">IFERROR((AR13/AS13),0)</f>
        <v>0</v>
      </c>
      <c r="U13" s="980">
        <f t="shared" ref="U13:U76" si="5">Y13+AC13+AG13+AK13+AO13</f>
        <v>0</v>
      </c>
      <c r="V13" s="980">
        <f t="shared" ref="V13:V76" si="6">T13*U13</f>
        <v>0</v>
      </c>
      <c r="W13" s="995"/>
      <c r="X13" s="980"/>
      <c r="Y13" s="980"/>
      <c r="Z13" s="980">
        <f t="shared" ref="Z13:Z76" si="7">X13*Y13</f>
        <v>0</v>
      </c>
      <c r="AA13" s="980"/>
      <c r="AB13" s="980"/>
      <c r="AC13" s="980"/>
      <c r="AD13" s="980">
        <f t="shared" ref="AD13:AD76" si="8">AB13*AC13</f>
        <v>0</v>
      </c>
      <c r="AE13" s="980"/>
      <c r="AF13" s="980"/>
      <c r="AG13" s="980"/>
      <c r="AH13" s="980">
        <f t="shared" ref="AH13:AH76" si="9">AF13*AG13</f>
        <v>0</v>
      </c>
      <c r="AI13" s="980"/>
      <c r="AJ13" s="980"/>
      <c r="AK13" s="980"/>
      <c r="AL13" s="980">
        <f t="shared" ref="AL13:AL76" si="10">AJ13*AK13</f>
        <v>0</v>
      </c>
      <c r="AM13" s="980"/>
      <c r="AN13" s="980"/>
      <c r="AO13" s="980"/>
      <c r="AP13" s="980">
        <f t="shared" ref="AP13:AP76" si="11">AN13*AO13</f>
        <v>0</v>
      </c>
      <c r="AQ13" s="980"/>
      <c r="AR13" s="980">
        <f t="shared" ref="AR13:AR76" si="12">Z13+AD13+AH13+AL13+AP13</f>
        <v>0</v>
      </c>
      <c r="AS13" s="980">
        <f t="shared" ref="AS13:AS76" si="13">Y13+AC13+AG13+AK13+AO13</f>
        <v>0</v>
      </c>
      <c r="AT13" s="980">
        <f t="shared" ref="AT13:AT76" si="14">IFERROR((AR13/AS13),0)</f>
        <v>0</v>
      </c>
      <c r="AU13" s="980" t="str">
        <f t="shared" ref="AU13:AU76" si="15">"STATE: "&amp;AA13&amp;"; PDY: "&amp;AE13&amp;"; KKL: "&amp;AI13&amp;"; MHE: "&amp;AM13&amp;"; YNM: "&amp;AQ13</f>
        <v xml:space="preserve">STATE: ; PDY: ; KKL: ; MHE: ; YNM: </v>
      </c>
    </row>
    <row r="14" spans="1:47" ht="24.95" customHeight="1">
      <c r="A14" s="70" t="s">
        <v>4790</v>
      </c>
      <c r="B14" s="335"/>
      <c r="C14" s="336" t="s">
        <v>5261</v>
      </c>
      <c r="D14" s="335" t="s">
        <v>4656</v>
      </c>
      <c r="E14" s="199"/>
      <c r="F14" s="199"/>
      <c r="G14" s="199"/>
      <c r="H14" s="199"/>
      <c r="I14" s="199"/>
      <c r="J14" s="199"/>
      <c r="K14" s="505">
        <f t="shared" si="2"/>
        <v>0</v>
      </c>
      <c r="L14" s="177">
        <f t="shared" si="0"/>
        <v>0</v>
      </c>
      <c r="M14" s="961">
        <f t="shared" si="3"/>
        <v>0</v>
      </c>
      <c r="N14" s="566">
        <f t="shared" si="1"/>
        <v>0</v>
      </c>
      <c r="O14" s="200"/>
      <c r="P14" s="427">
        <f>'Abs11. NTEP'!Q69</f>
        <v>0</v>
      </c>
      <c r="Q14" s="428">
        <f>'Abs11. NTEP'!R69</f>
        <v>0</v>
      </c>
      <c r="T14" s="980">
        <f t="shared" si="4"/>
        <v>0</v>
      </c>
      <c r="U14" s="980">
        <f t="shared" si="5"/>
        <v>0</v>
      </c>
      <c r="V14" s="980">
        <f t="shared" si="6"/>
        <v>0</v>
      </c>
      <c r="W14" s="995"/>
      <c r="X14" s="980"/>
      <c r="Y14" s="980"/>
      <c r="Z14" s="980">
        <f t="shared" si="7"/>
        <v>0</v>
      </c>
      <c r="AA14" s="980"/>
      <c r="AB14" s="980"/>
      <c r="AC14" s="980"/>
      <c r="AD14" s="980">
        <f t="shared" si="8"/>
        <v>0</v>
      </c>
      <c r="AE14" s="980"/>
      <c r="AF14" s="980"/>
      <c r="AG14" s="980"/>
      <c r="AH14" s="980">
        <f t="shared" si="9"/>
        <v>0</v>
      </c>
      <c r="AI14" s="980"/>
      <c r="AJ14" s="980"/>
      <c r="AK14" s="980"/>
      <c r="AL14" s="980">
        <f t="shared" si="10"/>
        <v>0</v>
      </c>
      <c r="AM14" s="980"/>
      <c r="AN14" s="980"/>
      <c r="AO14" s="980"/>
      <c r="AP14" s="980">
        <f t="shared" si="11"/>
        <v>0</v>
      </c>
      <c r="AQ14" s="980"/>
      <c r="AR14" s="980">
        <f t="shared" si="12"/>
        <v>0</v>
      </c>
      <c r="AS14" s="980">
        <f t="shared" si="13"/>
        <v>0</v>
      </c>
      <c r="AT14" s="980">
        <f t="shared" si="14"/>
        <v>0</v>
      </c>
      <c r="AU14" s="980" t="str">
        <f t="shared" si="15"/>
        <v xml:space="preserve">STATE: ; PDY: ; KKL: ; MHE: ; YNM: </v>
      </c>
    </row>
    <row r="15" spans="1:47" ht="24.95" customHeight="1">
      <c r="A15" s="70" t="s">
        <v>5565</v>
      </c>
      <c r="B15" s="335"/>
      <c r="C15" s="336" t="s">
        <v>5265</v>
      </c>
      <c r="D15" s="335" t="s">
        <v>3306</v>
      </c>
      <c r="E15" s="199"/>
      <c r="F15" s="199"/>
      <c r="G15" s="199"/>
      <c r="H15" s="199"/>
      <c r="I15" s="199"/>
      <c r="J15" s="199"/>
      <c r="K15" s="505">
        <f t="shared" si="2"/>
        <v>0</v>
      </c>
      <c r="L15" s="177">
        <f t="shared" si="0"/>
        <v>0</v>
      </c>
      <c r="M15" s="961">
        <f t="shared" si="3"/>
        <v>0</v>
      </c>
      <c r="N15" s="566">
        <f t="shared" si="1"/>
        <v>0</v>
      </c>
      <c r="O15" s="200"/>
      <c r="P15" s="427">
        <f>'Abs12. NVHCP'!Q50</f>
        <v>0</v>
      </c>
      <c r="Q15" s="428">
        <f>'Abs12. NVHCP'!R50</f>
        <v>0</v>
      </c>
      <c r="T15" s="980">
        <f t="shared" si="4"/>
        <v>0</v>
      </c>
      <c r="U15" s="980">
        <f t="shared" si="5"/>
        <v>0</v>
      </c>
      <c r="V15" s="980">
        <f t="shared" si="6"/>
        <v>0</v>
      </c>
      <c r="W15" s="995"/>
      <c r="X15" s="980"/>
      <c r="Y15" s="980"/>
      <c r="Z15" s="980">
        <f t="shared" si="7"/>
        <v>0</v>
      </c>
      <c r="AA15" s="980"/>
      <c r="AB15" s="980"/>
      <c r="AC15" s="980"/>
      <c r="AD15" s="980">
        <f t="shared" si="8"/>
        <v>0</v>
      </c>
      <c r="AE15" s="980"/>
      <c r="AF15" s="980"/>
      <c r="AG15" s="980"/>
      <c r="AH15" s="980">
        <f t="shared" si="9"/>
        <v>0</v>
      </c>
      <c r="AI15" s="980"/>
      <c r="AJ15" s="980"/>
      <c r="AK15" s="980"/>
      <c r="AL15" s="980">
        <f t="shared" si="10"/>
        <v>0</v>
      </c>
      <c r="AM15" s="980"/>
      <c r="AN15" s="980"/>
      <c r="AO15" s="980"/>
      <c r="AP15" s="980">
        <f t="shared" si="11"/>
        <v>0</v>
      </c>
      <c r="AQ15" s="980"/>
      <c r="AR15" s="980">
        <f t="shared" si="12"/>
        <v>0</v>
      </c>
      <c r="AS15" s="980">
        <f t="shared" si="13"/>
        <v>0</v>
      </c>
      <c r="AT15" s="980">
        <f t="shared" si="14"/>
        <v>0</v>
      </c>
      <c r="AU15" s="980" t="str">
        <f t="shared" si="15"/>
        <v xml:space="preserve">STATE: ; PDY: ; KKL: ; MHE: ; YNM: </v>
      </c>
    </row>
    <row r="16" spans="1:47" ht="24.95" customHeight="1">
      <c r="A16" s="70" t="s">
        <v>5566</v>
      </c>
      <c r="B16" s="335"/>
      <c r="C16" s="336" t="s">
        <v>5263</v>
      </c>
      <c r="D16" s="335" t="s">
        <v>3976</v>
      </c>
      <c r="E16" s="199"/>
      <c r="F16" s="199"/>
      <c r="G16" s="199"/>
      <c r="H16" s="199"/>
      <c r="I16" s="199"/>
      <c r="J16" s="199"/>
      <c r="K16" s="505">
        <f t="shared" si="2"/>
        <v>0</v>
      </c>
      <c r="L16" s="177">
        <f t="shared" si="0"/>
        <v>0</v>
      </c>
      <c r="M16" s="961">
        <f t="shared" si="3"/>
        <v>0</v>
      </c>
      <c r="N16" s="566">
        <f t="shared" si="1"/>
        <v>0</v>
      </c>
      <c r="O16" s="200"/>
      <c r="P16" s="427">
        <f>'Abs13. NRCP'!Q22</f>
        <v>0</v>
      </c>
      <c r="Q16" s="428">
        <f>'Abs13. NRCP'!R22</f>
        <v>0</v>
      </c>
      <c r="T16" s="980">
        <f t="shared" si="4"/>
        <v>0</v>
      </c>
      <c r="U16" s="980">
        <f t="shared" si="5"/>
        <v>0</v>
      </c>
      <c r="V16" s="980">
        <f t="shared" si="6"/>
        <v>0</v>
      </c>
      <c r="W16" s="995"/>
      <c r="X16" s="980"/>
      <c r="Y16" s="980"/>
      <c r="Z16" s="980">
        <f t="shared" si="7"/>
        <v>0</v>
      </c>
      <c r="AA16" s="980"/>
      <c r="AB16" s="980"/>
      <c r="AC16" s="980"/>
      <c r="AD16" s="980">
        <f t="shared" si="8"/>
        <v>0</v>
      </c>
      <c r="AE16" s="980"/>
      <c r="AF16" s="980"/>
      <c r="AG16" s="980"/>
      <c r="AH16" s="980">
        <f t="shared" si="9"/>
        <v>0</v>
      </c>
      <c r="AI16" s="980"/>
      <c r="AJ16" s="980"/>
      <c r="AK16" s="980"/>
      <c r="AL16" s="980">
        <f t="shared" si="10"/>
        <v>0</v>
      </c>
      <c r="AM16" s="980"/>
      <c r="AN16" s="980"/>
      <c r="AO16" s="980"/>
      <c r="AP16" s="980">
        <f t="shared" si="11"/>
        <v>0</v>
      </c>
      <c r="AQ16" s="980"/>
      <c r="AR16" s="980">
        <f t="shared" si="12"/>
        <v>0</v>
      </c>
      <c r="AS16" s="980">
        <f t="shared" si="13"/>
        <v>0</v>
      </c>
      <c r="AT16" s="980">
        <f t="shared" si="14"/>
        <v>0</v>
      </c>
      <c r="AU16" s="980" t="str">
        <f t="shared" si="15"/>
        <v xml:space="preserve">STATE: ; PDY: ; KKL: ; MHE: ; YNM: </v>
      </c>
    </row>
    <row r="17" spans="1:47" ht="24.95" customHeight="1">
      <c r="A17" s="70" t="s">
        <v>5567</v>
      </c>
      <c r="B17" s="335"/>
      <c r="C17" s="336" t="s">
        <v>5554</v>
      </c>
      <c r="D17" s="335" t="s">
        <v>4527</v>
      </c>
      <c r="E17" s="199"/>
      <c r="F17" s="199"/>
      <c r="G17" s="199"/>
      <c r="H17" s="199"/>
      <c r="I17" s="199"/>
      <c r="J17" s="199"/>
      <c r="K17" s="505">
        <f t="shared" si="2"/>
        <v>0</v>
      </c>
      <c r="L17" s="177">
        <f t="shared" si="0"/>
        <v>0</v>
      </c>
      <c r="M17" s="961">
        <f t="shared" si="3"/>
        <v>0</v>
      </c>
      <c r="N17" s="566">
        <f t="shared" si="1"/>
        <v>0</v>
      </c>
      <c r="O17" s="200"/>
      <c r="P17" s="427">
        <f>'Abs14. PPCL'!Q23</f>
        <v>0</v>
      </c>
      <c r="Q17" s="428">
        <f>'Abs14. PPCL'!R23</f>
        <v>0</v>
      </c>
      <c r="T17" s="980">
        <f t="shared" si="4"/>
        <v>0</v>
      </c>
      <c r="U17" s="980">
        <f t="shared" si="5"/>
        <v>0</v>
      </c>
      <c r="V17" s="980">
        <f t="shared" si="6"/>
        <v>0</v>
      </c>
      <c r="W17" s="995"/>
      <c r="X17" s="980"/>
      <c r="Y17" s="980"/>
      <c r="Z17" s="980">
        <f t="shared" si="7"/>
        <v>0</v>
      </c>
      <c r="AA17" s="980"/>
      <c r="AB17" s="980"/>
      <c r="AC17" s="980"/>
      <c r="AD17" s="980">
        <f t="shared" si="8"/>
        <v>0</v>
      </c>
      <c r="AE17" s="980"/>
      <c r="AF17" s="980"/>
      <c r="AG17" s="980"/>
      <c r="AH17" s="980">
        <f t="shared" si="9"/>
        <v>0</v>
      </c>
      <c r="AI17" s="980"/>
      <c r="AJ17" s="980"/>
      <c r="AK17" s="980"/>
      <c r="AL17" s="980">
        <f t="shared" si="10"/>
        <v>0</v>
      </c>
      <c r="AM17" s="980"/>
      <c r="AN17" s="980"/>
      <c r="AO17" s="980"/>
      <c r="AP17" s="980">
        <f t="shared" si="11"/>
        <v>0</v>
      </c>
      <c r="AQ17" s="980"/>
      <c r="AR17" s="980">
        <f t="shared" si="12"/>
        <v>0</v>
      </c>
      <c r="AS17" s="980">
        <f t="shared" si="13"/>
        <v>0</v>
      </c>
      <c r="AT17" s="980">
        <f t="shared" si="14"/>
        <v>0</v>
      </c>
      <c r="AU17" s="980" t="str">
        <f t="shared" si="15"/>
        <v xml:space="preserve">STATE: ; PDY: ; KKL: ; MHE: ; YNM: </v>
      </c>
    </row>
    <row r="18" spans="1:47" ht="24.95" customHeight="1">
      <c r="A18" s="70" t="s">
        <v>3115</v>
      </c>
      <c r="B18" s="335"/>
      <c r="C18" s="335" t="s">
        <v>2929</v>
      </c>
      <c r="D18" s="335"/>
      <c r="E18" s="199"/>
      <c r="F18" s="199"/>
      <c r="G18" s="199"/>
      <c r="H18" s="199"/>
      <c r="I18" s="199"/>
      <c r="J18" s="199"/>
      <c r="K18" s="505">
        <f t="shared" si="2"/>
        <v>0</v>
      </c>
      <c r="L18" s="177">
        <f t="shared" si="0"/>
        <v>0</v>
      </c>
      <c r="M18" s="961">
        <f t="shared" si="3"/>
        <v>0</v>
      </c>
      <c r="N18" s="566">
        <f>SUM(N19:N29)</f>
        <v>0</v>
      </c>
      <c r="O18" s="200"/>
      <c r="P18" s="427"/>
      <c r="Q18" s="566">
        <f>SUM(Q19:Q29)</f>
        <v>0</v>
      </c>
      <c r="T18" s="980">
        <f t="shared" si="4"/>
        <v>0</v>
      </c>
      <c r="U18" s="980">
        <f t="shared" si="5"/>
        <v>0</v>
      </c>
      <c r="V18" s="980">
        <f t="shared" si="6"/>
        <v>0</v>
      </c>
      <c r="W18" s="995"/>
      <c r="X18" s="980"/>
      <c r="Y18" s="980"/>
      <c r="Z18" s="980">
        <f t="shared" si="7"/>
        <v>0</v>
      </c>
      <c r="AA18" s="980"/>
      <c r="AB18" s="980"/>
      <c r="AC18" s="980"/>
      <c r="AD18" s="980">
        <f t="shared" si="8"/>
        <v>0</v>
      </c>
      <c r="AE18" s="980"/>
      <c r="AF18" s="980"/>
      <c r="AG18" s="980"/>
      <c r="AH18" s="980">
        <f t="shared" si="9"/>
        <v>0</v>
      </c>
      <c r="AI18" s="980"/>
      <c r="AJ18" s="980"/>
      <c r="AK18" s="980"/>
      <c r="AL18" s="980">
        <f t="shared" si="10"/>
        <v>0</v>
      </c>
      <c r="AM18" s="980"/>
      <c r="AN18" s="980"/>
      <c r="AO18" s="980"/>
      <c r="AP18" s="980">
        <f t="shared" si="11"/>
        <v>0</v>
      </c>
      <c r="AQ18" s="980"/>
      <c r="AR18" s="980">
        <f t="shared" si="12"/>
        <v>0</v>
      </c>
      <c r="AS18" s="980">
        <f t="shared" si="13"/>
        <v>0</v>
      </c>
      <c r="AT18" s="980">
        <f t="shared" si="14"/>
        <v>0</v>
      </c>
      <c r="AU18" s="980" t="str">
        <f t="shared" si="15"/>
        <v xml:space="preserve">STATE: ; PDY: ; KKL: ; MHE: ; YNM: </v>
      </c>
    </row>
    <row r="19" spans="1:47" ht="24.95" customHeight="1">
      <c r="A19" s="70" t="s">
        <v>5270</v>
      </c>
      <c r="B19" s="335"/>
      <c r="C19" s="335" t="s">
        <v>5555</v>
      </c>
      <c r="D19" s="335" t="s">
        <v>86</v>
      </c>
      <c r="E19" s="199"/>
      <c r="F19" s="199"/>
      <c r="G19" s="199"/>
      <c r="H19" s="199"/>
      <c r="I19" s="199"/>
      <c r="J19" s="199"/>
      <c r="K19" s="505">
        <f t="shared" si="2"/>
        <v>0</v>
      </c>
      <c r="L19" s="177">
        <f t="shared" si="0"/>
        <v>0</v>
      </c>
      <c r="M19" s="961">
        <f t="shared" si="3"/>
        <v>0</v>
      </c>
      <c r="N19" s="566">
        <f t="shared" ref="N19:N29" si="16">L19*M19</f>
        <v>0</v>
      </c>
      <c r="O19" s="200"/>
      <c r="P19" s="200"/>
      <c r="Q19" s="255"/>
      <c r="T19" s="980">
        <f t="shared" si="4"/>
        <v>0</v>
      </c>
      <c r="U19" s="980">
        <f t="shared" si="5"/>
        <v>0</v>
      </c>
      <c r="V19" s="980">
        <f t="shared" si="6"/>
        <v>0</v>
      </c>
      <c r="W19" s="995"/>
      <c r="X19" s="980"/>
      <c r="Y19" s="980"/>
      <c r="Z19" s="980">
        <f t="shared" si="7"/>
        <v>0</v>
      </c>
      <c r="AA19" s="980"/>
      <c r="AB19" s="980"/>
      <c r="AC19" s="980"/>
      <c r="AD19" s="980">
        <f t="shared" si="8"/>
        <v>0</v>
      </c>
      <c r="AE19" s="980"/>
      <c r="AF19" s="980"/>
      <c r="AG19" s="980"/>
      <c r="AH19" s="980">
        <f t="shared" si="9"/>
        <v>0</v>
      </c>
      <c r="AI19" s="980"/>
      <c r="AJ19" s="980"/>
      <c r="AK19" s="980"/>
      <c r="AL19" s="980">
        <f t="shared" si="10"/>
        <v>0</v>
      </c>
      <c r="AM19" s="980"/>
      <c r="AN19" s="980"/>
      <c r="AO19" s="980"/>
      <c r="AP19" s="980">
        <f t="shared" si="11"/>
        <v>0</v>
      </c>
      <c r="AQ19" s="980"/>
      <c r="AR19" s="980">
        <f t="shared" si="12"/>
        <v>0</v>
      </c>
      <c r="AS19" s="980">
        <f t="shared" si="13"/>
        <v>0</v>
      </c>
      <c r="AT19" s="980">
        <f t="shared" si="14"/>
        <v>0</v>
      </c>
      <c r="AU19" s="980" t="str">
        <f t="shared" si="15"/>
        <v xml:space="preserve">STATE: ; PDY: ; KKL: ; MHE: ; YNM: </v>
      </c>
    </row>
    <row r="20" spans="1:47" ht="24.95" customHeight="1">
      <c r="A20" s="70" t="s">
        <v>5271</v>
      </c>
      <c r="B20" s="335"/>
      <c r="C20" s="335" t="s">
        <v>5266</v>
      </c>
      <c r="D20" s="335" t="s">
        <v>150</v>
      </c>
      <c r="E20" s="199"/>
      <c r="F20" s="199"/>
      <c r="G20" s="199"/>
      <c r="H20" s="199"/>
      <c r="I20" s="199"/>
      <c r="J20" s="199"/>
      <c r="K20" s="505">
        <f t="shared" si="2"/>
        <v>0</v>
      </c>
      <c r="L20" s="177">
        <f t="shared" si="0"/>
        <v>0</v>
      </c>
      <c r="M20" s="961">
        <f t="shared" si="3"/>
        <v>0</v>
      </c>
      <c r="N20" s="566">
        <f t="shared" si="16"/>
        <v>0</v>
      </c>
      <c r="O20" s="200"/>
      <c r="P20" s="200"/>
      <c r="Q20" s="255"/>
      <c r="T20" s="980">
        <f t="shared" si="4"/>
        <v>0</v>
      </c>
      <c r="U20" s="980">
        <f t="shared" si="5"/>
        <v>0</v>
      </c>
      <c r="V20" s="980">
        <f t="shared" si="6"/>
        <v>0</v>
      </c>
      <c r="W20" s="995"/>
      <c r="X20" s="980"/>
      <c r="Y20" s="980"/>
      <c r="Z20" s="980">
        <f t="shared" si="7"/>
        <v>0</v>
      </c>
      <c r="AA20" s="980"/>
      <c r="AB20" s="980"/>
      <c r="AC20" s="980"/>
      <c r="AD20" s="980">
        <f t="shared" si="8"/>
        <v>0</v>
      </c>
      <c r="AE20" s="980"/>
      <c r="AF20" s="980"/>
      <c r="AG20" s="980"/>
      <c r="AH20" s="980">
        <f t="shared" si="9"/>
        <v>0</v>
      </c>
      <c r="AI20" s="980"/>
      <c r="AJ20" s="980"/>
      <c r="AK20" s="980"/>
      <c r="AL20" s="980">
        <f t="shared" si="10"/>
        <v>0</v>
      </c>
      <c r="AM20" s="980"/>
      <c r="AN20" s="980"/>
      <c r="AO20" s="980"/>
      <c r="AP20" s="980">
        <f t="shared" si="11"/>
        <v>0</v>
      </c>
      <c r="AQ20" s="980"/>
      <c r="AR20" s="980">
        <f t="shared" si="12"/>
        <v>0</v>
      </c>
      <c r="AS20" s="980">
        <f t="shared" si="13"/>
        <v>0</v>
      </c>
      <c r="AT20" s="980">
        <f t="shared" si="14"/>
        <v>0</v>
      </c>
      <c r="AU20" s="980" t="str">
        <f t="shared" si="15"/>
        <v xml:space="preserve">STATE: ; PDY: ; KKL: ; MHE: ; YNM: </v>
      </c>
    </row>
    <row r="21" spans="1:47" ht="24.95" customHeight="1">
      <c r="A21" s="70" t="s">
        <v>5272</v>
      </c>
      <c r="B21" s="335"/>
      <c r="C21" s="335" t="s">
        <v>5268</v>
      </c>
      <c r="D21" s="335" t="s">
        <v>399</v>
      </c>
      <c r="E21" s="199"/>
      <c r="F21" s="199"/>
      <c r="G21" s="199"/>
      <c r="H21" s="199"/>
      <c r="I21" s="199"/>
      <c r="J21" s="199"/>
      <c r="K21" s="505">
        <f t="shared" si="2"/>
        <v>0</v>
      </c>
      <c r="L21" s="177">
        <f t="shared" si="0"/>
        <v>0</v>
      </c>
      <c r="M21" s="961">
        <f t="shared" si="3"/>
        <v>0</v>
      </c>
      <c r="N21" s="566">
        <f t="shared" si="16"/>
        <v>0</v>
      </c>
      <c r="O21" s="200"/>
      <c r="P21" s="200"/>
      <c r="Q21" s="255"/>
      <c r="T21" s="980">
        <f t="shared" si="4"/>
        <v>0</v>
      </c>
      <c r="U21" s="980">
        <f t="shared" si="5"/>
        <v>0</v>
      </c>
      <c r="V21" s="980">
        <f t="shared" si="6"/>
        <v>0</v>
      </c>
      <c r="W21" s="995"/>
      <c r="X21" s="980"/>
      <c r="Y21" s="980"/>
      <c r="Z21" s="980">
        <f t="shared" si="7"/>
        <v>0</v>
      </c>
      <c r="AA21" s="980"/>
      <c r="AB21" s="980"/>
      <c r="AC21" s="980"/>
      <c r="AD21" s="980">
        <f t="shared" si="8"/>
        <v>0</v>
      </c>
      <c r="AE21" s="980"/>
      <c r="AF21" s="980"/>
      <c r="AG21" s="980"/>
      <c r="AH21" s="980">
        <f t="shared" si="9"/>
        <v>0</v>
      </c>
      <c r="AI21" s="980"/>
      <c r="AJ21" s="980"/>
      <c r="AK21" s="980"/>
      <c r="AL21" s="980">
        <f t="shared" si="10"/>
        <v>0</v>
      </c>
      <c r="AM21" s="980"/>
      <c r="AN21" s="980"/>
      <c r="AO21" s="980"/>
      <c r="AP21" s="980">
        <f t="shared" si="11"/>
        <v>0</v>
      </c>
      <c r="AQ21" s="980"/>
      <c r="AR21" s="980">
        <f t="shared" si="12"/>
        <v>0</v>
      </c>
      <c r="AS21" s="980">
        <f t="shared" si="13"/>
        <v>0</v>
      </c>
      <c r="AT21" s="980">
        <f t="shared" si="14"/>
        <v>0</v>
      </c>
      <c r="AU21" s="980" t="str">
        <f t="shared" si="15"/>
        <v xml:space="preserve">STATE: ; PDY: ; KKL: ; MHE: ; YNM: </v>
      </c>
    </row>
    <row r="22" spans="1:47" ht="24.95" customHeight="1">
      <c r="A22" s="70" t="s">
        <v>5273</v>
      </c>
      <c r="B22" s="335"/>
      <c r="C22" s="335" t="s">
        <v>5267</v>
      </c>
      <c r="D22" s="335" t="s">
        <v>152</v>
      </c>
      <c r="E22" s="199"/>
      <c r="F22" s="199"/>
      <c r="G22" s="199"/>
      <c r="H22" s="199"/>
      <c r="I22" s="199"/>
      <c r="J22" s="199"/>
      <c r="K22" s="505">
        <f t="shared" si="2"/>
        <v>0</v>
      </c>
      <c r="L22" s="177">
        <f t="shared" si="0"/>
        <v>0</v>
      </c>
      <c r="M22" s="961">
        <f t="shared" si="3"/>
        <v>0</v>
      </c>
      <c r="N22" s="566">
        <f t="shared" si="16"/>
        <v>0</v>
      </c>
      <c r="O22" s="200"/>
      <c r="P22" s="200"/>
      <c r="Q22" s="255"/>
      <c r="T22" s="980">
        <f t="shared" si="4"/>
        <v>0</v>
      </c>
      <c r="U22" s="980">
        <f t="shared" si="5"/>
        <v>0</v>
      </c>
      <c r="V22" s="980">
        <f t="shared" si="6"/>
        <v>0</v>
      </c>
      <c r="W22" s="995"/>
      <c r="X22" s="980"/>
      <c r="Y22" s="980"/>
      <c r="Z22" s="980">
        <f t="shared" si="7"/>
        <v>0</v>
      </c>
      <c r="AA22" s="980"/>
      <c r="AB22" s="980"/>
      <c r="AC22" s="980"/>
      <c r="AD22" s="980">
        <f t="shared" si="8"/>
        <v>0</v>
      </c>
      <c r="AE22" s="980"/>
      <c r="AF22" s="980"/>
      <c r="AG22" s="980"/>
      <c r="AH22" s="980">
        <f t="shared" si="9"/>
        <v>0</v>
      </c>
      <c r="AI22" s="980"/>
      <c r="AJ22" s="980"/>
      <c r="AK22" s="980"/>
      <c r="AL22" s="980">
        <f t="shared" si="10"/>
        <v>0</v>
      </c>
      <c r="AM22" s="980"/>
      <c r="AN22" s="980"/>
      <c r="AO22" s="980"/>
      <c r="AP22" s="980">
        <f t="shared" si="11"/>
        <v>0</v>
      </c>
      <c r="AQ22" s="980"/>
      <c r="AR22" s="980">
        <f t="shared" si="12"/>
        <v>0</v>
      </c>
      <c r="AS22" s="980">
        <f t="shared" si="13"/>
        <v>0</v>
      </c>
      <c r="AT22" s="980">
        <f t="shared" si="14"/>
        <v>0</v>
      </c>
      <c r="AU22" s="980" t="str">
        <f t="shared" si="15"/>
        <v xml:space="preserve">STATE: ; PDY: ; KKL: ; MHE: ; YNM: </v>
      </c>
    </row>
    <row r="23" spans="1:47" ht="24.95" customHeight="1">
      <c r="A23" s="70" t="s">
        <v>5274</v>
      </c>
      <c r="B23" s="335"/>
      <c r="C23" s="335" t="s">
        <v>5269</v>
      </c>
      <c r="D23" s="335" t="s">
        <v>415</v>
      </c>
      <c r="E23" s="199"/>
      <c r="F23" s="199"/>
      <c r="G23" s="199"/>
      <c r="H23" s="199"/>
      <c r="I23" s="199"/>
      <c r="J23" s="199"/>
      <c r="K23" s="505">
        <f t="shared" si="2"/>
        <v>0</v>
      </c>
      <c r="L23" s="177">
        <f t="shared" si="0"/>
        <v>0</v>
      </c>
      <c r="M23" s="961">
        <f t="shared" si="3"/>
        <v>0</v>
      </c>
      <c r="N23" s="566">
        <f t="shared" si="16"/>
        <v>0</v>
      </c>
      <c r="O23" s="200"/>
      <c r="P23" s="200"/>
      <c r="Q23" s="255"/>
      <c r="T23" s="980">
        <f t="shared" si="4"/>
        <v>0</v>
      </c>
      <c r="U23" s="980">
        <f t="shared" si="5"/>
        <v>0</v>
      </c>
      <c r="V23" s="980">
        <f t="shared" si="6"/>
        <v>0</v>
      </c>
      <c r="W23" s="995"/>
      <c r="X23" s="980"/>
      <c r="Y23" s="980"/>
      <c r="Z23" s="980">
        <f t="shared" si="7"/>
        <v>0</v>
      </c>
      <c r="AA23" s="980"/>
      <c r="AB23" s="980"/>
      <c r="AC23" s="980"/>
      <c r="AD23" s="980">
        <f t="shared" si="8"/>
        <v>0</v>
      </c>
      <c r="AE23" s="980"/>
      <c r="AF23" s="980"/>
      <c r="AG23" s="980"/>
      <c r="AH23" s="980">
        <f t="shared" si="9"/>
        <v>0</v>
      </c>
      <c r="AI23" s="980"/>
      <c r="AJ23" s="980"/>
      <c r="AK23" s="980"/>
      <c r="AL23" s="980">
        <f t="shared" si="10"/>
        <v>0</v>
      </c>
      <c r="AM23" s="980"/>
      <c r="AN23" s="980"/>
      <c r="AO23" s="980"/>
      <c r="AP23" s="980">
        <f t="shared" si="11"/>
        <v>0</v>
      </c>
      <c r="AQ23" s="980"/>
      <c r="AR23" s="980">
        <f t="shared" si="12"/>
        <v>0</v>
      </c>
      <c r="AS23" s="980">
        <f t="shared" si="13"/>
        <v>0</v>
      </c>
      <c r="AT23" s="980">
        <f t="shared" si="14"/>
        <v>0</v>
      </c>
      <c r="AU23" s="980" t="str">
        <f t="shared" si="15"/>
        <v xml:space="preserve">STATE: ; PDY: ; KKL: ; MHE: ; YNM: </v>
      </c>
    </row>
    <row r="24" spans="1:47" ht="24.95" customHeight="1">
      <c r="A24" s="70" t="s">
        <v>5275</v>
      </c>
      <c r="B24" s="335"/>
      <c r="C24" s="335" t="s">
        <v>5556</v>
      </c>
      <c r="D24" s="335" t="s">
        <v>4897</v>
      </c>
      <c r="E24" s="199"/>
      <c r="F24" s="199"/>
      <c r="G24" s="199"/>
      <c r="H24" s="199"/>
      <c r="I24" s="199"/>
      <c r="J24" s="199"/>
      <c r="K24" s="505">
        <f t="shared" si="2"/>
        <v>0</v>
      </c>
      <c r="L24" s="177">
        <f t="shared" si="0"/>
        <v>0</v>
      </c>
      <c r="M24" s="961">
        <f t="shared" si="3"/>
        <v>0</v>
      </c>
      <c r="N24" s="566">
        <f t="shared" si="16"/>
        <v>0</v>
      </c>
      <c r="O24" s="200"/>
      <c r="P24" s="200"/>
      <c r="Q24" s="255"/>
      <c r="T24" s="980">
        <f t="shared" si="4"/>
        <v>0</v>
      </c>
      <c r="U24" s="980">
        <f t="shared" si="5"/>
        <v>0</v>
      </c>
      <c r="V24" s="980">
        <f t="shared" si="6"/>
        <v>0</v>
      </c>
      <c r="W24" s="995"/>
      <c r="X24" s="980"/>
      <c r="Y24" s="980"/>
      <c r="Z24" s="980">
        <f t="shared" si="7"/>
        <v>0</v>
      </c>
      <c r="AA24" s="980"/>
      <c r="AB24" s="980"/>
      <c r="AC24" s="980"/>
      <c r="AD24" s="980">
        <f t="shared" si="8"/>
        <v>0</v>
      </c>
      <c r="AE24" s="980"/>
      <c r="AF24" s="980"/>
      <c r="AG24" s="980"/>
      <c r="AH24" s="980">
        <f t="shared" si="9"/>
        <v>0</v>
      </c>
      <c r="AI24" s="980"/>
      <c r="AJ24" s="980"/>
      <c r="AK24" s="980"/>
      <c r="AL24" s="980">
        <f t="shared" si="10"/>
        <v>0</v>
      </c>
      <c r="AM24" s="980"/>
      <c r="AN24" s="980"/>
      <c r="AO24" s="980"/>
      <c r="AP24" s="980">
        <f t="shared" si="11"/>
        <v>0</v>
      </c>
      <c r="AQ24" s="980"/>
      <c r="AR24" s="980">
        <f t="shared" si="12"/>
        <v>0</v>
      </c>
      <c r="AS24" s="980">
        <f t="shared" si="13"/>
        <v>0</v>
      </c>
      <c r="AT24" s="980">
        <f t="shared" si="14"/>
        <v>0</v>
      </c>
      <c r="AU24" s="980" t="str">
        <f t="shared" si="15"/>
        <v xml:space="preserve">STATE: ; PDY: ; KKL: ; MHE: ; YNM: </v>
      </c>
    </row>
    <row r="25" spans="1:47" ht="24.95" customHeight="1">
      <c r="A25" s="70" t="s">
        <v>5276</v>
      </c>
      <c r="B25" s="335"/>
      <c r="C25" s="335" t="s">
        <v>5557</v>
      </c>
      <c r="D25" s="335" t="s">
        <v>4111</v>
      </c>
      <c r="E25" s="199"/>
      <c r="F25" s="199"/>
      <c r="G25" s="199"/>
      <c r="H25" s="199"/>
      <c r="I25" s="199"/>
      <c r="J25" s="199"/>
      <c r="K25" s="505">
        <f t="shared" si="2"/>
        <v>0</v>
      </c>
      <c r="L25" s="177">
        <f t="shared" si="0"/>
        <v>0</v>
      </c>
      <c r="M25" s="961">
        <f t="shared" si="3"/>
        <v>0</v>
      </c>
      <c r="N25" s="566">
        <f t="shared" si="16"/>
        <v>0</v>
      </c>
      <c r="O25" s="200"/>
      <c r="P25" s="200"/>
      <c r="Q25" s="255"/>
      <c r="T25" s="980">
        <f t="shared" si="4"/>
        <v>0</v>
      </c>
      <c r="U25" s="980">
        <f t="shared" si="5"/>
        <v>0</v>
      </c>
      <c r="V25" s="980">
        <f t="shared" si="6"/>
        <v>0</v>
      </c>
      <c r="W25" s="995"/>
      <c r="X25" s="980"/>
      <c r="Y25" s="980"/>
      <c r="Z25" s="980">
        <f t="shared" si="7"/>
        <v>0</v>
      </c>
      <c r="AA25" s="980"/>
      <c r="AB25" s="980"/>
      <c r="AC25" s="980"/>
      <c r="AD25" s="980">
        <f t="shared" si="8"/>
        <v>0</v>
      </c>
      <c r="AE25" s="980"/>
      <c r="AF25" s="980"/>
      <c r="AG25" s="980"/>
      <c r="AH25" s="980">
        <f t="shared" si="9"/>
        <v>0</v>
      </c>
      <c r="AI25" s="980"/>
      <c r="AJ25" s="980"/>
      <c r="AK25" s="980"/>
      <c r="AL25" s="980">
        <f t="shared" si="10"/>
        <v>0</v>
      </c>
      <c r="AM25" s="980"/>
      <c r="AN25" s="980"/>
      <c r="AO25" s="980"/>
      <c r="AP25" s="980">
        <f t="shared" si="11"/>
        <v>0</v>
      </c>
      <c r="AQ25" s="980"/>
      <c r="AR25" s="980">
        <f t="shared" si="12"/>
        <v>0</v>
      </c>
      <c r="AS25" s="980">
        <f t="shared" si="13"/>
        <v>0</v>
      </c>
      <c r="AT25" s="980">
        <f t="shared" si="14"/>
        <v>0</v>
      </c>
      <c r="AU25" s="980" t="str">
        <f t="shared" si="15"/>
        <v xml:space="preserve">STATE: ; PDY: ; KKL: ; MHE: ; YNM: </v>
      </c>
    </row>
    <row r="26" spans="1:47" ht="24.95" customHeight="1">
      <c r="A26" s="70" t="s">
        <v>5561</v>
      </c>
      <c r="B26" s="335"/>
      <c r="C26" s="335" t="s">
        <v>5558</v>
      </c>
      <c r="D26" s="335" t="s">
        <v>1018</v>
      </c>
      <c r="E26" s="199"/>
      <c r="F26" s="199"/>
      <c r="G26" s="199"/>
      <c r="H26" s="199"/>
      <c r="I26" s="199"/>
      <c r="J26" s="199"/>
      <c r="K26" s="505">
        <f t="shared" si="2"/>
        <v>0</v>
      </c>
      <c r="L26" s="177">
        <f t="shared" si="0"/>
        <v>0</v>
      </c>
      <c r="M26" s="961">
        <f t="shared" si="3"/>
        <v>0</v>
      </c>
      <c r="N26" s="566">
        <f t="shared" si="16"/>
        <v>0</v>
      </c>
      <c r="O26" s="200"/>
      <c r="P26" s="200"/>
      <c r="Q26" s="255"/>
      <c r="T26" s="980">
        <f t="shared" si="4"/>
        <v>0</v>
      </c>
      <c r="U26" s="980">
        <f t="shared" si="5"/>
        <v>0</v>
      </c>
      <c r="V26" s="980">
        <f t="shared" si="6"/>
        <v>0</v>
      </c>
      <c r="W26" s="995"/>
      <c r="X26" s="980"/>
      <c r="Y26" s="980"/>
      <c r="Z26" s="980">
        <f t="shared" si="7"/>
        <v>0</v>
      </c>
      <c r="AA26" s="980"/>
      <c r="AB26" s="980"/>
      <c r="AC26" s="980"/>
      <c r="AD26" s="980">
        <f t="shared" si="8"/>
        <v>0</v>
      </c>
      <c r="AE26" s="980"/>
      <c r="AF26" s="980"/>
      <c r="AG26" s="980"/>
      <c r="AH26" s="980">
        <f t="shared" si="9"/>
        <v>0</v>
      </c>
      <c r="AI26" s="980"/>
      <c r="AJ26" s="980"/>
      <c r="AK26" s="980"/>
      <c r="AL26" s="980">
        <f t="shared" si="10"/>
        <v>0</v>
      </c>
      <c r="AM26" s="980"/>
      <c r="AN26" s="980"/>
      <c r="AO26" s="980"/>
      <c r="AP26" s="980">
        <f t="shared" si="11"/>
        <v>0</v>
      </c>
      <c r="AQ26" s="980"/>
      <c r="AR26" s="980">
        <f t="shared" si="12"/>
        <v>0</v>
      </c>
      <c r="AS26" s="980">
        <f t="shared" si="13"/>
        <v>0</v>
      </c>
      <c r="AT26" s="980">
        <f t="shared" si="14"/>
        <v>0</v>
      </c>
      <c r="AU26" s="980" t="str">
        <f t="shared" si="15"/>
        <v xml:space="preserve">STATE: ; PDY: ; KKL: ; MHE: ; YNM: </v>
      </c>
    </row>
    <row r="27" spans="1:47" ht="24.95" customHeight="1">
      <c r="A27" s="70" t="s">
        <v>5562</v>
      </c>
      <c r="B27" s="335"/>
      <c r="C27" s="335" t="s">
        <v>5559</v>
      </c>
      <c r="D27" s="335" t="s">
        <v>1032</v>
      </c>
      <c r="E27" s="199"/>
      <c r="F27" s="199"/>
      <c r="G27" s="199"/>
      <c r="H27" s="199"/>
      <c r="I27" s="199"/>
      <c r="J27" s="199"/>
      <c r="K27" s="505">
        <f t="shared" si="2"/>
        <v>0</v>
      </c>
      <c r="L27" s="177">
        <f t="shared" si="0"/>
        <v>0</v>
      </c>
      <c r="M27" s="961">
        <f t="shared" si="3"/>
        <v>0</v>
      </c>
      <c r="N27" s="566">
        <f t="shared" si="16"/>
        <v>0</v>
      </c>
      <c r="O27" s="200"/>
      <c r="P27" s="200"/>
      <c r="Q27" s="255"/>
      <c r="T27" s="980">
        <f t="shared" si="4"/>
        <v>0</v>
      </c>
      <c r="U27" s="980">
        <f t="shared" si="5"/>
        <v>0</v>
      </c>
      <c r="V27" s="980">
        <f t="shared" si="6"/>
        <v>0</v>
      </c>
      <c r="W27" s="995"/>
      <c r="X27" s="980"/>
      <c r="Y27" s="980"/>
      <c r="Z27" s="980">
        <f t="shared" si="7"/>
        <v>0</v>
      </c>
      <c r="AA27" s="980"/>
      <c r="AB27" s="980"/>
      <c r="AC27" s="980"/>
      <c r="AD27" s="980">
        <f t="shared" si="8"/>
        <v>0</v>
      </c>
      <c r="AE27" s="980"/>
      <c r="AF27" s="980"/>
      <c r="AG27" s="980"/>
      <c r="AH27" s="980">
        <f t="shared" si="9"/>
        <v>0</v>
      </c>
      <c r="AI27" s="980"/>
      <c r="AJ27" s="980"/>
      <c r="AK27" s="980"/>
      <c r="AL27" s="980">
        <f t="shared" si="10"/>
        <v>0</v>
      </c>
      <c r="AM27" s="980"/>
      <c r="AN27" s="980"/>
      <c r="AO27" s="980"/>
      <c r="AP27" s="980">
        <f t="shared" si="11"/>
        <v>0</v>
      </c>
      <c r="AQ27" s="980"/>
      <c r="AR27" s="980">
        <f t="shared" si="12"/>
        <v>0</v>
      </c>
      <c r="AS27" s="980">
        <f t="shared" si="13"/>
        <v>0</v>
      </c>
      <c r="AT27" s="980">
        <f t="shared" si="14"/>
        <v>0</v>
      </c>
      <c r="AU27" s="980" t="str">
        <f t="shared" si="15"/>
        <v xml:space="preserve">STATE: ; PDY: ; KKL: ; MHE: ; YNM: </v>
      </c>
    </row>
    <row r="28" spans="1:47" ht="24.95" customHeight="1">
      <c r="A28" s="70" t="s">
        <v>5563</v>
      </c>
      <c r="B28" s="335"/>
      <c r="C28" s="335" t="s">
        <v>5560</v>
      </c>
      <c r="D28" s="335" t="s">
        <v>312</v>
      </c>
      <c r="E28" s="199"/>
      <c r="F28" s="199"/>
      <c r="G28" s="199"/>
      <c r="H28" s="199"/>
      <c r="I28" s="199"/>
      <c r="J28" s="199"/>
      <c r="K28" s="505">
        <f t="shared" si="2"/>
        <v>0</v>
      </c>
      <c r="L28" s="177">
        <f t="shared" si="0"/>
        <v>0</v>
      </c>
      <c r="M28" s="961">
        <f t="shared" si="3"/>
        <v>0</v>
      </c>
      <c r="N28" s="566">
        <f t="shared" si="16"/>
        <v>0</v>
      </c>
      <c r="O28" s="200"/>
      <c r="P28" s="200"/>
      <c r="Q28" s="255"/>
      <c r="T28" s="980">
        <f t="shared" si="4"/>
        <v>0</v>
      </c>
      <c r="U28" s="980">
        <f t="shared" si="5"/>
        <v>0</v>
      </c>
      <c r="V28" s="980">
        <f t="shared" si="6"/>
        <v>0</v>
      </c>
      <c r="W28" s="995"/>
      <c r="X28" s="980"/>
      <c r="Y28" s="980"/>
      <c r="Z28" s="980">
        <f t="shared" si="7"/>
        <v>0</v>
      </c>
      <c r="AA28" s="980"/>
      <c r="AB28" s="980"/>
      <c r="AC28" s="980"/>
      <c r="AD28" s="980">
        <f t="shared" si="8"/>
        <v>0</v>
      </c>
      <c r="AE28" s="980"/>
      <c r="AF28" s="980"/>
      <c r="AG28" s="980"/>
      <c r="AH28" s="980">
        <f t="shared" si="9"/>
        <v>0</v>
      </c>
      <c r="AI28" s="980"/>
      <c r="AJ28" s="980"/>
      <c r="AK28" s="980"/>
      <c r="AL28" s="980">
        <f t="shared" si="10"/>
        <v>0</v>
      </c>
      <c r="AM28" s="980"/>
      <c r="AN28" s="980"/>
      <c r="AO28" s="980"/>
      <c r="AP28" s="980">
        <f t="shared" si="11"/>
        <v>0</v>
      </c>
      <c r="AQ28" s="980"/>
      <c r="AR28" s="980">
        <f t="shared" si="12"/>
        <v>0</v>
      </c>
      <c r="AS28" s="980">
        <f t="shared" si="13"/>
        <v>0</v>
      </c>
      <c r="AT28" s="980">
        <f t="shared" si="14"/>
        <v>0</v>
      </c>
      <c r="AU28" s="980" t="str">
        <f t="shared" si="15"/>
        <v xml:space="preserve">STATE: ; PDY: ; KKL: ; MHE: ; YNM: </v>
      </c>
    </row>
    <row r="29" spans="1:47" ht="24.95" customHeight="1">
      <c r="A29" s="70" t="s">
        <v>5564</v>
      </c>
      <c r="B29" s="335"/>
      <c r="C29" s="335" t="s">
        <v>5264</v>
      </c>
      <c r="D29" s="335" t="s">
        <v>314</v>
      </c>
      <c r="E29" s="199"/>
      <c r="F29" s="199"/>
      <c r="G29" s="199"/>
      <c r="H29" s="199"/>
      <c r="I29" s="199"/>
      <c r="J29" s="199"/>
      <c r="K29" s="505">
        <f t="shared" si="2"/>
        <v>0</v>
      </c>
      <c r="L29" s="177">
        <f t="shared" si="0"/>
        <v>0</v>
      </c>
      <c r="M29" s="961">
        <f t="shared" si="3"/>
        <v>0</v>
      </c>
      <c r="N29" s="566">
        <f t="shared" si="16"/>
        <v>0</v>
      </c>
      <c r="O29" s="200"/>
      <c r="P29" s="200"/>
      <c r="Q29" s="255"/>
      <c r="T29" s="980">
        <f t="shared" si="4"/>
        <v>0</v>
      </c>
      <c r="U29" s="980">
        <f t="shared" si="5"/>
        <v>0</v>
      </c>
      <c r="V29" s="980">
        <f t="shared" si="6"/>
        <v>0</v>
      </c>
      <c r="W29" s="995"/>
      <c r="X29" s="980"/>
      <c r="Y29" s="980"/>
      <c r="Z29" s="980">
        <f t="shared" si="7"/>
        <v>0</v>
      </c>
      <c r="AA29" s="980"/>
      <c r="AB29" s="980"/>
      <c r="AC29" s="980"/>
      <c r="AD29" s="980">
        <f t="shared" si="8"/>
        <v>0</v>
      </c>
      <c r="AE29" s="980"/>
      <c r="AF29" s="980"/>
      <c r="AG29" s="980"/>
      <c r="AH29" s="980">
        <f t="shared" si="9"/>
        <v>0</v>
      </c>
      <c r="AI29" s="980"/>
      <c r="AJ29" s="980"/>
      <c r="AK29" s="980"/>
      <c r="AL29" s="980">
        <f t="shared" si="10"/>
        <v>0</v>
      </c>
      <c r="AM29" s="980"/>
      <c r="AN29" s="980"/>
      <c r="AO29" s="980"/>
      <c r="AP29" s="980">
        <f t="shared" si="11"/>
        <v>0</v>
      </c>
      <c r="AQ29" s="980"/>
      <c r="AR29" s="980">
        <f t="shared" si="12"/>
        <v>0</v>
      </c>
      <c r="AS29" s="980">
        <f t="shared" si="13"/>
        <v>0</v>
      </c>
      <c r="AT29" s="980">
        <f t="shared" si="14"/>
        <v>0</v>
      </c>
      <c r="AU29" s="980" t="str">
        <f t="shared" si="15"/>
        <v xml:space="preserve">STATE: ; PDY: ; KKL: ; MHE: ; YNM: </v>
      </c>
    </row>
    <row r="30" spans="1:47" ht="24.95" customHeight="1">
      <c r="A30" s="337" t="s">
        <v>3116</v>
      </c>
      <c r="B30" s="338"/>
      <c r="C30" s="339" t="s">
        <v>42</v>
      </c>
      <c r="D30" s="339"/>
      <c r="E30" s="581"/>
      <c r="F30" s="581"/>
      <c r="G30" s="581"/>
      <c r="H30" s="581"/>
      <c r="I30" s="581"/>
      <c r="J30" s="581"/>
      <c r="K30" s="505">
        <f t="shared" si="2"/>
        <v>0</v>
      </c>
      <c r="L30" s="224"/>
      <c r="M30" s="961">
        <f t="shared" si="3"/>
        <v>0</v>
      </c>
      <c r="N30" s="224">
        <f>N31+N32</f>
        <v>0</v>
      </c>
      <c r="O30" s="203"/>
      <c r="P30" s="203"/>
      <c r="Q30" s="256">
        <f>Q31+Q32</f>
        <v>0</v>
      </c>
      <c r="T30" s="980">
        <f t="shared" si="4"/>
        <v>0</v>
      </c>
      <c r="U30" s="980">
        <f t="shared" si="5"/>
        <v>0</v>
      </c>
      <c r="V30" s="980">
        <f t="shared" si="6"/>
        <v>0</v>
      </c>
      <c r="W30" s="995"/>
      <c r="X30" s="980"/>
      <c r="Y30" s="980"/>
      <c r="Z30" s="980">
        <f t="shared" si="7"/>
        <v>0</v>
      </c>
      <c r="AA30" s="980"/>
      <c r="AB30" s="980"/>
      <c r="AC30" s="980"/>
      <c r="AD30" s="980">
        <f t="shared" si="8"/>
        <v>0</v>
      </c>
      <c r="AE30" s="980"/>
      <c r="AF30" s="980"/>
      <c r="AG30" s="980"/>
      <c r="AH30" s="980">
        <f t="shared" si="9"/>
        <v>0</v>
      </c>
      <c r="AI30" s="980"/>
      <c r="AJ30" s="980"/>
      <c r="AK30" s="980"/>
      <c r="AL30" s="980">
        <f t="shared" si="10"/>
        <v>0</v>
      </c>
      <c r="AM30" s="980"/>
      <c r="AN30" s="980"/>
      <c r="AO30" s="980"/>
      <c r="AP30" s="980">
        <f t="shared" si="11"/>
        <v>0</v>
      </c>
      <c r="AQ30" s="980"/>
      <c r="AR30" s="980">
        <f t="shared" si="12"/>
        <v>0</v>
      </c>
      <c r="AS30" s="980">
        <f t="shared" si="13"/>
        <v>0</v>
      </c>
      <c r="AT30" s="980">
        <f t="shared" si="14"/>
        <v>0</v>
      </c>
      <c r="AU30" s="980" t="str">
        <f t="shared" si="15"/>
        <v xml:space="preserve">STATE: ; PDY: ; KKL: ; MHE: ; YNM: </v>
      </c>
    </row>
    <row r="31" spans="1:47" ht="24.95" customHeight="1">
      <c r="A31" s="198" t="s">
        <v>3117</v>
      </c>
      <c r="B31" s="340"/>
      <c r="C31" s="195" t="s">
        <v>2930</v>
      </c>
      <c r="D31" s="195" t="s">
        <v>118</v>
      </c>
      <c r="E31" s="175"/>
      <c r="F31" s="175"/>
      <c r="G31" s="175"/>
      <c r="H31" s="175"/>
      <c r="I31" s="175"/>
      <c r="J31" s="175"/>
      <c r="K31" s="505">
        <f t="shared" si="2"/>
        <v>0</v>
      </c>
      <c r="L31" s="177">
        <f t="shared" si="0"/>
        <v>0</v>
      </c>
      <c r="M31" s="961">
        <f t="shared" si="3"/>
        <v>0</v>
      </c>
      <c r="N31" s="566">
        <f>L31*M31</f>
        <v>0</v>
      </c>
      <c r="O31" s="109"/>
      <c r="P31" s="109"/>
      <c r="Q31" s="257"/>
      <c r="T31" s="980">
        <f t="shared" si="4"/>
        <v>0</v>
      </c>
      <c r="U31" s="980">
        <f t="shared" si="5"/>
        <v>0</v>
      </c>
      <c r="V31" s="980">
        <f t="shared" si="6"/>
        <v>0</v>
      </c>
      <c r="W31" s="995"/>
      <c r="X31" s="980"/>
      <c r="Y31" s="980"/>
      <c r="Z31" s="980">
        <f t="shared" si="7"/>
        <v>0</v>
      </c>
      <c r="AA31" s="980"/>
      <c r="AB31" s="980"/>
      <c r="AC31" s="980"/>
      <c r="AD31" s="980">
        <f t="shared" si="8"/>
        <v>0</v>
      </c>
      <c r="AE31" s="980"/>
      <c r="AF31" s="980"/>
      <c r="AG31" s="980"/>
      <c r="AH31" s="980">
        <f t="shared" si="9"/>
        <v>0</v>
      </c>
      <c r="AI31" s="980"/>
      <c r="AJ31" s="980"/>
      <c r="AK31" s="980"/>
      <c r="AL31" s="980">
        <f t="shared" si="10"/>
        <v>0</v>
      </c>
      <c r="AM31" s="980"/>
      <c r="AN31" s="980"/>
      <c r="AO31" s="980"/>
      <c r="AP31" s="980">
        <f t="shared" si="11"/>
        <v>0</v>
      </c>
      <c r="AQ31" s="980"/>
      <c r="AR31" s="980">
        <f t="shared" si="12"/>
        <v>0</v>
      </c>
      <c r="AS31" s="980">
        <f t="shared" si="13"/>
        <v>0</v>
      </c>
      <c r="AT31" s="980">
        <f t="shared" si="14"/>
        <v>0</v>
      </c>
      <c r="AU31" s="980" t="str">
        <f t="shared" si="15"/>
        <v xml:space="preserve">STATE: ; PDY: ; KKL: ; MHE: ; YNM: </v>
      </c>
    </row>
    <row r="32" spans="1:47" ht="24.95" customHeight="1">
      <c r="A32" s="198" t="s">
        <v>3118</v>
      </c>
      <c r="B32" s="340"/>
      <c r="C32" s="195" t="s">
        <v>2931</v>
      </c>
      <c r="D32" s="195" t="s">
        <v>91</v>
      </c>
      <c r="E32" s="175"/>
      <c r="F32" s="175"/>
      <c r="G32" s="175"/>
      <c r="H32" s="175"/>
      <c r="I32" s="175"/>
      <c r="J32" s="175"/>
      <c r="K32" s="505">
        <f t="shared" si="2"/>
        <v>0</v>
      </c>
      <c r="L32" s="177">
        <f t="shared" si="0"/>
        <v>0</v>
      </c>
      <c r="M32" s="961">
        <f t="shared" si="3"/>
        <v>0</v>
      </c>
      <c r="N32" s="566">
        <f>L32*M32</f>
        <v>0</v>
      </c>
      <c r="O32" s="109"/>
      <c r="P32" s="109"/>
      <c r="Q32" s="257"/>
      <c r="T32" s="980">
        <f t="shared" si="4"/>
        <v>0</v>
      </c>
      <c r="U32" s="980">
        <f t="shared" si="5"/>
        <v>0</v>
      </c>
      <c r="V32" s="980">
        <f t="shared" si="6"/>
        <v>0</v>
      </c>
      <c r="W32" s="995"/>
      <c r="X32" s="980"/>
      <c r="Y32" s="980"/>
      <c r="Z32" s="980">
        <f t="shared" si="7"/>
        <v>0</v>
      </c>
      <c r="AA32" s="980"/>
      <c r="AB32" s="980"/>
      <c r="AC32" s="980"/>
      <c r="AD32" s="980">
        <f t="shared" si="8"/>
        <v>0</v>
      </c>
      <c r="AE32" s="980"/>
      <c r="AF32" s="980"/>
      <c r="AG32" s="980"/>
      <c r="AH32" s="980">
        <f t="shared" si="9"/>
        <v>0</v>
      </c>
      <c r="AI32" s="980"/>
      <c r="AJ32" s="980"/>
      <c r="AK32" s="980"/>
      <c r="AL32" s="980">
        <f t="shared" si="10"/>
        <v>0</v>
      </c>
      <c r="AM32" s="980"/>
      <c r="AN32" s="980"/>
      <c r="AO32" s="980"/>
      <c r="AP32" s="980">
        <f t="shared" si="11"/>
        <v>0</v>
      </c>
      <c r="AQ32" s="980"/>
      <c r="AR32" s="980">
        <f t="shared" si="12"/>
        <v>0</v>
      </c>
      <c r="AS32" s="980">
        <f t="shared" si="13"/>
        <v>0</v>
      </c>
      <c r="AT32" s="980">
        <f t="shared" si="14"/>
        <v>0</v>
      </c>
      <c r="AU32" s="980" t="str">
        <f t="shared" si="15"/>
        <v xml:space="preserve">STATE: ; PDY: ; KKL: ; MHE: ; YNM: </v>
      </c>
    </row>
    <row r="33" spans="1:47" ht="24.95" customHeight="1">
      <c r="A33" s="333" t="s">
        <v>3119</v>
      </c>
      <c r="B33" s="333"/>
      <c r="C33" s="333" t="s">
        <v>45</v>
      </c>
      <c r="D33" s="333"/>
      <c r="E33" s="102"/>
      <c r="F33" s="102"/>
      <c r="G33" s="102"/>
      <c r="H33" s="102"/>
      <c r="I33" s="102"/>
      <c r="J33" s="102"/>
      <c r="K33" s="505">
        <f t="shared" si="2"/>
        <v>0</v>
      </c>
      <c r="L33" s="333"/>
      <c r="M33" s="961">
        <f t="shared" si="3"/>
        <v>0</v>
      </c>
      <c r="N33" s="565">
        <f>SUM(N34:N37)</f>
        <v>0</v>
      </c>
      <c r="O33" s="102"/>
      <c r="P33" s="102"/>
      <c r="Q33" s="114">
        <f>SUM(Q34:Q37)</f>
        <v>0</v>
      </c>
      <c r="T33" s="980">
        <f t="shared" si="4"/>
        <v>0</v>
      </c>
      <c r="U33" s="980">
        <f t="shared" si="5"/>
        <v>0</v>
      </c>
      <c r="V33" s="980">
        <f t="shared" si="6"/>
        <v>0</v>
      </c>
      <c r="W33" s="995"/>
      <c r="X33" s="980"/>
      <c r="Y33" s="980"/>
      <c r="Z33" s="980">
        <f t="shared" si="7"/>
        <v>0</v>
      </c>
      <c r="AA33" s="980"/>
      <c r="AB33" s="980"/>
      <c r="AC33" s="980"/>
      <c r="AD33" s="980">
        <f t="shared" si="8"/>
        <v>0</v>
      </c>
      <c r="AE33" s="980"/>
      <c r="AF33" s="980"/>
      <c r="AG33" s="980"/>
      <c r="AH33" s="980">
        <f t="shared" si="9"/>
        <v>0</v>
      </c>
      <c r="AI33" s="980"/>
      <c r="AJ33" s="980"/>
      <c r="AK33" s="980"/>
      <c r="AL33" s="980">
        <f t="shared" si="10"/>
        <v>0</v>
      </c>
      <c r="AM33" s="980"/>
      <c r="AN33" s="980"/>
      <c r="AO33" s="980"/>
      <c r="AP33" s="980">
        <f t="shared" si="11"/>
        <v>0</v>
      </c>
      <c r="AQ33" s="980"/>
      <c r="AR33" s="980">
        <f t="shared" si="12"/>
        <v>0</v>
      </c>
      <c r="AS33" s="980">
        <f t="shared" si="13"/>
        <v>0</v>
      </c>
      <c r="AT33" s="980">
        <f t="shared" si="14"/>
        <v>0</v>
      </c>
      <c r="AU33" s="980" t="str">
        <f t="shared" si="15"/>
        <v xml:space="preserve">STATE: ; PDY: ; KKL: ; MHE: ; YNM: </v>
      </c>
    </row>
    <row r="34" spans="1:47" ht="24.95" customHeight="1">
      <c r="A34" s="70" t="s">
        <v>3120</v>
      </c>
      <c r="B34" s="70" t="s">
        <v>2932</v>
      </c>
      <c r="C34" s="70" t="s">
        <v>2933</v>
      </c>
      <c r="D34" s="70" t="s">
        <v>5323</v>
      </c>
      <c r="E34" s="56"/>
      <c r="F34" s="56"/>
      <c r="G34" s="56"/>
      <c r="H34" s="56"/>
      <c r="I34" s="56"/>
      <c r="J34" s="56"/>
      <c r="K34" s="505">
        <f t="shared" si="2"/>
        <v>0</v>
      </c>
      <c r="L34" s="177">
        <f t="shared" si="0"/>
        <v>0</v>
      </c>
      <c r="M34" s="961">
        <f t="shared" si="3"/>
        <v>0</v>
      </c>
      <c r="N34" s="566">
        <f>L34*M34</f>
        <v>0</v>
      </c>
      <c r="O34" s="56"/>
      <c r="P34" s="56"/>
      <c r="Q34" s="255"/>
      <c r="T34" s="980">
        <f t="shared" si="4"/>
        <v>0</v>
      </c>
      <c r="U34" s="980">
        <f t="shared" si="5"/>
        <v>0</v>
      </c>
      <c r="V34" s="980">
        <f t="shared" si="6"/>
        <v>0</v>
      </c>
      <c r="W34" s="995"/>
      <c r="X34" s="980"/>
      <c r="Y34" s="980"/>
      <c r="Z34" s="980">
        <f t="shared" si="7"/>
        <v>0</v>
      </c>
      <c r="AA34" s="980"/>
      <c r="AB34" s="980"/>
      <c r="AC34" s="980"/>
      <c r="AD34" s="980">
        <f t="shared" si="8"/>
        <v>0</v>
      </c>
      <c r="AE34" s="980"/>
      <c r="AF34" s="980"/>
      <c r="AG34" s="980"/>
      <c r="AH34" s="980">
        <f t="shared" si="9"/>
        <v>0</v>
      </c>
      <c r="AI34" s="980"/>
      <c r="AJ34" s="980"/>
      <c r="AK34" s="980"/>
      <c r="AL34" s="980">
        <f t="shared" si="10"/>
        <v>0</v>
      </c>
      <c r="AM34" s="980"/>
      <c r="AN34" s="980"/>
      <c r="AO34" s="980"/>
      <c r="AP34" s="980">
        <f t="shared" si="11"/>
        <v>0</v>
      </c>
      <c r="AQ34" s="980"/>
      <c r="AR34" s="980">
        <f t="shared" si="12"/>
        <v>0</v>
      </c>
      <c r="AS34" s="980">
        <f t="shared" si="13"/>
        <v>0</v>
      </c>
      <c r="AT34" s="980">
        <f t="shared" si="14"/>
        <v>0</v>
      </c>
      <c r="AU34" s="980" t="str">
        <f t="shared" si="15"/>
        <v xml:space="preserve">STATE: ; PDY: ; KKL: ; MHE: ; YNM: </v>
      </c>
    </row>
    <row r="35" spans="1:47" ht="24.95" customHeight="1">
      <c r="A35" s="70" t="s">
        <v>3121</v>
      </c>
      <c r="B35" s="70" t="s">
        <v>2934</v>
      </c>
      <c r="C35" s="70" t="s">
        <v>2935</v>
      </c>
      <c r="D35" s="70" t="s">
        <v>5323</v>
      </c>
      <c r="E35" s="56"/>
      <c r="F35" s="56"/>
      <c r="G35" s="56"/>
      <c r="H35" s="56"/>
      <c r="I35" s="56"/>
      <c r="J35" s="56"/>
      <c r="K35" s="505">
        <f t="shared" si="2"/>
        <v>0</v>
      </c>
      <c r="L35" s="177">
        <f>K35/100000</f>
        <v>0</v>
      </c>
      <c r="M35" s="961">
        <f t="shared" si="3"/>
        <v>0</v>
      </c>
      <c r="N35" s="566">
        <f>L35*M35</f>
        <v>0</v>
      </c>
      <c r="O35" s="56"/>
      <c r="P35" s="56"/>
      <c r="Q35" s="255"/>
      <c r="T35" s="980">
        <f t="shared" si="4"/>
        <v>0</v>
      </c>
      <c r="U35" s="980">
        <f t="shared" si="5"/>
        <v>0</v>
      </c>
      <c r="V35" s="980">
        <f t="shared" si="6"/>
        <v>0</v>
      </c>
      <c r="W35" s="995"/>
      <c r="X35" s="980"/>
      <c r="Y35" s="980"/>
      <c r="Z35" s="980">
        <f t="shared" si="7"/>
        <v>0</v>
      </c>
      <c r="AA35" s="980"/>
      <c r="AB35" s="980"/>
      <c r="AC35" s="980"/>
      <c r="AD35" s="980">
        <f t="shared" si="8"/>
        <v>0</v>
      </c>
      <c r="AE35" s="980"/>
      <c r="AF35" s="980"/>
      <c r="AG35" s="980"/>
      <c r="AH35" s="980">
        <f t="shared" si="9"/>
        <v>0</v>
      </c>
      <c r="AI35" s="980"/>
      <c r="AJ35" s="980"/>
      <c r="AK35" s="980"/>
      <c r="AL35" s="980">
        <f t="shared" si="10"/>
        <v>0</v>
      </c>
      <c r="AM35" s="980"/>
      <c r="AN35" s="980"/>
      <c r="AO35" s="980"/>
      <c r="AP35" s="980">
        <f t="shared" si="11"/>
        <v>0</v>
      </c>
      <c r="AQ35" s="980"/>
      <c r="AR35" s="980">
        <f t="shared" si="12"/>
        <v>0</v>
      </c>
      <c r="AS35" s="980">
        <f t="shared" si="13"/>
        <v>0</v>
      </c>
      <c r="AT35" s="980">
        <f t="shared" si="14"/>
        <v>0</v>
      </c>
      <c r="AU35" s="980" t="str">
        <f t="shared" si="15"/>
        <v xml:space="preserve">STATE: ; PDY: ; KKL: ; MHE: ; YNM: </v>
      </c>
    </row>
    <row r="36" spans="1:47" ht="24.95" customHeight="1">
      <c r="A36" s="70" t="s">
        <v>3122</v>
      </c>
      <c r="B36" s="70" t="s">
        <v>2936</v>
      </c>
      <c r="C36" s="70" t="s">
        <v>2937</v>
      </c>
      <c r="D36" s="70" t="s">
        <v>5323</v>
      </c>
      <c r="E36" s="56"/>
      <c r="F36" s="56"/>
      <c r="G36" s="56"/>
      <c r="H36" s="56"/>
      <c r="I36" s="56"/>
      <c r="J36" s="56"/>
      <c r="K36" s="505">
        <f t="shared" si="2"/>
        <v>0</v>
      </c>
      <c r="L36" s="177">
        <f>K36/100000</f>
        <v>0</v>
      </c>
      <c r="M36" s="961">
        <f t="shared" si="3"/>
        <v>0</v>
      </c>
      <c r="N36" s="566">
        <f>L36*M36</f>
        <v>0</v>
      </c>
      <c r="O36" s="56"/>
      <c r="P36" s="56"/>
      <c r="Q36" s="255"/>
      <c r="T36" s="980">
        <f t="shared" si="4"/>
        <v>0</v>
      </c>
      <c r="U36" s="980">
        <f t="shared" si="5"/>
        <v>0</v>
      </c>
      <c r="V36" s="980">
        <f t="shared" si="6"/>
        <v>0</v>
      </c>
      <c r="W36" s="995"/>
      <c r="X36" s="980"/>
      <c r="Y36" s="980"/>
      <c r="Z36" s="980">
        <f t="shared" si="7"/>
        <v>0</v>
      </c>
      <c r="AA36" s="980"/>
      <c r="AB36" s="980"/>
      <c r="AC36" s="980"/>
      <c r="AD36" s="980">
        <f t="shared" si="8"/>
        <v>0</v>
      </c>
      <c r="AE36" s="980"/>
      <c r="AF36" s="980"/>
      <c r="AG36" s="980"/>
      <c r="AH36" s="980">
        <f t="shared" si="9"/>
        <v>0</v>
      </c>
      <c r="AI36" s="980"/>
      <c r="AJ36" s="980"/>
      <c r="AK36" s="980"/>
      <c r="AL36" s="980">
        <f t="shared" si="10"/>
        <v>0</v>
      </c>
      <c r="AM36" s="980"/>
      <c r="AN36" s="980"/>
      <c r="AO36" s="980"/>
      <c r="AP36" s="980">
        <f t="shared" si="11"/>
        <v>0</v>
      </c>
      <c r="AQ36" s="980"/>
      <c r="AR36" s="980">
        <f t="shared" si="12"/>
        <v>0</v>
      </c>
      <c r="AS36" s="980">
        <f t="shared" si="13"/>
        <v>0</v>
      </c>
      <c r="AT36" s="980">
        <f t="shared" si="14"/>
        <v>0</v>
      </c>
      <c r="AU36" s="980" t="str">
        <f t="shared" si="15"/>
        <v xml:space="preserve">STATE: ; PDY: ; KKL: ; MHE: ; YNM: </v>
      </c>
    </row>
    <row r="37" spans="1:47" ht="24.95" customHeight="1">
      <c r="A37" s="70" t="s">
        <v>3123</v>
      </c>
      <c r="B37" s="97"/>
      <c r="C37" s="335" t="s">
        <v>307</v>
      </c>
      <c r="D37" s="70" t="s">
        <v>5323</v>
      </c>
      <c r="E37" s="95"/>
      <c r="F37" s="95"/>
      <c r="G37" s="95"/>
      <c r="H37" s="95"/>
      <c r="I37" s="95"/>
      <c r="J37" s="95"/>
      <c r="K37" s="505">
        <f t="shared" si="2"/>
        <v>0</v>
      </c>
      <c r="L37" s="177">
        <f>K37/100000</f>
        <v>0</v>
      </c>
      <c r="M37" s="961">
        <f t="shared" si="3"/>
        <v>0</v>
      </c>
      <c r="N37" s="566">
        <f>L37*M37</f>
        <v>0</v>
      </c>
      <c r="O37" s="56"/>
      <c r="P37" s="56"/>
      <c r="Q37" s="255"/>
      <c r="T37" s="980">
        <f t="shared" si="4"/>
        <v>0</v>
      </c>
      <c r="U37" s="980">
        <f t="shared" si="5"/>
        <v>0</v>
      </c>
      <c r="V37" s="980">
        <f t="shared" si="6"/>
        <v>0</v>
      </c>
      <c r="W37" s="995"/>
      <c r="X37" s="980"/>
      <c r="Y37" s="980"/>
      <c r="Z37" s="980">
        <f t="shared" si="7"/>
        <v>0</v>
      </c>
      <c r="AA37" s="980"/>
      <c r="AB37" s="980"/>
      <c r="AC37" s="980"/>
      <c r="AD37" s="980">
        <f t="shared" si="8"/>
        <v>0</v>
      </c>
      <c r="AE37" s="980"/>
      <c r="AF37" s="980"/>
      <c r="AG37" s="980"/>
      <c r="AH37" s="980">
        <f t="shared" si="9"/>
        <v>0</v>
      </c>
      <c r="AI37" s="980"/>
      <c r="AJ37" s="980"/>
      <c r="AK37" s="980"/>
      <c r="AL37" s="980">
        <f t="shared" si="10"/>
        <v>0</v>
      </c>
      <c r="AM37" s="980"/>
      <c r="AN37" s="980"/>
      <c r="AO37" s="980"/>
      <c r="AP37" s="980">
        <f t="shared" si="11"/>
        <v>0</v>
      </c>
      <c r="AQ37" s="980"/>
      <c r="AR37" s="980">
        <f t="shared" si="12"/>
        <v>0</v>
      </c>
      <c r="AS37" s="980">
        <f t="shared" si="13"/>
        <v>0</v>
      </c>
      <c r="AT37" s="980">
        <f t="shared" si="14"/>
        <v>0</v>
      </c>
      <c r="AU37" s="980" t="str">
        <f t="shared" si="15"/>
        <v xml:space="preserve">STATE: ; PDY: ; KKL: ; MHE: ; YNM: </v>
      </c>
    </row>
    <row r="38" spans="1:47" ht="24.95" customHeight="1">
      <c r="A38" s="105" t="s">
        <v>3124</v>
      </c>
      <c r="B38" s="105"/>
      <c r="C38" s="105" t="s">
        <v>6</v>
      </c>
      <c r="D38" s="105"/>
      <c r="E38" s="74"/>
      <c r="F38" s="74"/>
      <c r="G38" s="74"/>
      <c r="H38" s="74"/>
      <c r="I38" s="74"/>
      <c r="J38" s="74"/>
      <c r="K38" s="505">
        <f t="shared" si="2"/>
        <v>0</v>
      </c>
      <c r="L38" s="105"/>
      <c r="M38" s="961">
        <f t="shared" si="3"/>
        <v>0</v>
      </c>
      <c r="N38" s="564">
        <f>N39+N42+N45</f>
        <v>0</v>
      </c>
      <c r="O38" s="74"/>
      <c r="P38" s="74"/>
      <c r="Q38" s="113">
        <f>Q39+Q42+Q45</f>
        <v>0</v>
      </c>
      <c r="T38" s="980">
        <f t="shared" si="4"/>
        <v>0</v>
      </c>
      <c r="U38" s="980">
        <f t="shared" si="5"/>
        <v>0</v>
      </c>
      <c r="V38" s="980">
        <f t="shared" si="6"/>
        <v>0</v>
      </c>
      <c r="W38" s="995"/>
      <c r="X38" s="980"/>
      <c r="Y38" s="980"/>
      <c r="Z38" s="980">
        <f t="shared" si="7"/>
        <v>0</v>
      </c>
      <c r="AA38" s="980"/>
      <c r="AB38" s="980"/>
      <c r="AC38" s="980"/>
      <c r="AD38" s="980">
        <f t="shared" si="8"/>
        <v>0</v>
      </c>
      <c r="AE38" s="980"/>
      <c r="AF38" s="980"/>
      <c r="AG38" s="980"/>
      <c r="AH38" s="980">
        <f t="shared" si="9"/>
        <v>0</v>
      </c>
      <c r="AI38" s="980"/>
      <c r="AJ38" s="980"/>
      <c r="AK38" s="980"/>
      <c r="AL38" s="980">
        <f t="shared" si="10"/>
        <v>0</v>
      </c>
      <c r="AM38" s="980"/>
      <c r="AN38" s="980"/>
      <c r="AO38" s="980"/>
      <c r="AP38" s="980">
        <f t="shared" si="11"/>
        <v>0</v>
      </c>
      <c r="AQ38" s="980"/>
      <c r="AR38" s="980">
        <f t="shared" si="12"/>
        <v>0</v>
      </c>
      <c r="AS38" s="980">
        <f t="shared" si="13"/>
        <v>0</v>
      </c>
      <c r="AT38" s="980">
        <f t="shared" si="14"/>
        <v>0</v>
      </c>
      <c r="AU38" s="980" t="str">
        <f t="shared" si="15"/>
        <v xml:space="preserve">STATE: ; PDY: ; KKL: ; MHE: ; YNM: </v>
      </c>
    </row>
    <row r="39" spans="1:47" ht="24.95" customHeight="1">
      <c r="A39" s="333" t="s">
        <v>3125</v>
      </c>
      <c r="B39" s="333"/>
      <c r="C39" s="333" t="s">
        <v>7</v>
      </c>
      <c r="D39" s="333"/>
      <c r="E39" s="102"/>
      <c r="F39" s="102"/>
      <c r="G39" s="102"/>
      <c r="H39" s="102"/>
      <c r="I39" s="102"/>
      <c r="J39" s="102"/>
      <c r="K39" s="505">
        <f t="shared" si="2"/>
        <v>0</v>
      </c>
      <c r="L39" s="333"/>
      <c r="M39" s="961">
        <f t="shared" si="3"/>
        <v>0</v>
      </c>
      <c r="N39" s="565">
        <f>SUM(N40:N41)</f>
        <v>0</v>
      </c>
      <c r="O39" s="102"/>
      <c r="P39" s="102"/>
      <c r="Q39" s="114">
        <f>SUM(Q40:Q41)</f>
        <v>0</v>
      </c>
      <c r="T39" s="980">
        <f t="shared" si="4"/>
        <v>0</v>
      </c>
      <c r="U39" s="980">
        <f t="shared" si="5"/>
        <v>0</v>
      </c>
      <c r="V39" s="980">
        <f t="shared" si="6"/>
        <v>0</v>
      </c>
      <c r="W39" s="995"/>
      <c r="X39" s="980"/>
      <c r="Y39" s="980"/>
      <c r="Z39" s="980">
        <f t="shared" si="7"/>
        <v>0</v>
      </c>
      <c r="AA39" s="980"/>
      <c r="AB39" s="980"/>
      <c r="AC39" s="980"/>
      <c r="AD39" s="980">
        <f t="shared" si="8"/>
        <v>0</v>
      </c>
      <c r="AE39" s="980"/>
      <c r="AF39" s="980"/>
      <c r="AG39" s="980"/>
      <c r="AH39" s="980">
        <f t="shared" si="9"/>
        <v>0</v>
      </c>
      <c r="AI39" s="980"/>
      <c r="AJ39" s="980"/>
      <c r="AK39" s="980"/>
      <c r="AL39" s="980">
        <f t="shared" si="10"/>
        <v>0</v>
      </c>
      <c r="AM39" s="980"/>
      <c r="AN39" s="980"/>
      <c r="AO39" s="980"/>
      <c r="AP39" s="980">
        <f t="shared" si="11"/>
        <v>0</v>
      </c>
      <c r="AQ39" s="980"/>
      <c r="AR39" s="980">
        <f t="shared" si="12"/>
        <v>0</v>
      </c>
      <c r="AS39" s="980">
        <f t="shared" si="13"/>
        <v>0</v>
      </c>
      <c r="AT39" s="980">
        <f t="shared" si="14"/>
        <v>0</v>
      </c>
      <c r="AU39" s="980" t="str">
        <f t="shared" si="15"/>
        <v xml:space="preserve">STATE: ; PDY: ; KKL: ; MHE: ; YNM: </v>
      </c>
    </row>
    <row r="40" spans="1:47" ht="24.95" customHeight="1">
      <c r="A40" s="70" t="s">
        <v>3126</v>
      </c>
      <c r="B40" s="70" t="s">
        <v>2938</v>
      </c>
      <c r="C40" s="70" t="s">
        <v>2939</v>
      </c>
      <c r="D40" s="70" t="s">
        <v>5323</v>
      </c>
      <c r="E40" s="56"/>
      <c r="F40" s="56"/>
      <c r="G40" s="56"/>
      <c r="H40" s="56"/>
      <c r="I40" s="56"/>
      <c r="J40" s="56"/>
      <c r="K40" s="505">
        <f t="shared" si="2"/>
        <v>0</v>
      </c>
      <c r="L40" s="177">
        <f t="shared" si="0"/>
        <v>0</v>
      </c>
      <c r="M40" s="961">
        <f t="shared" si="3"/>
        <v>0</v>
      </c>
      <c r="N40" s="566">
        <f>L40*M40</f>
        <v>0</v>
      </c>
      <c r="O40" s="56"/>
      <c r="P40" s="56"/>
      <c r="Q40" s="255"/>
      <c r="T40" s="980">
        <f t="shared" si="4"/>
        <v>0</v>
      </c>
      <c r="U40" s="980">
        <f t="shared" si="5"/>
        <v>0</v>
      </c>
      <c r="V40" s="980">
        <f t="shared" si="6"/>
        <v>0</v>
      </c>
      <c r="W40" s="995"/>
      <c r="X40" s="980"/>
      <c r="Y40" s="980"/>
      <c r="Z40" s="980">
        <f t="shared" si="7"/>
        <v>0</v>
      </c>
      <c r="AA40" s="980"/>
      <c r="AB40" s="980"/>
      <c r="AC40" s="980"/>
      <c r="AD40" s="980">
        <f t="shared" si="8"/>
        <v>0</v>
      </c>
      <c r="AE40" s="980"/>
      <c r="AF40" s="980"/>
      <c r="AG40" s="980"/>
      <c r="AH40" s="980">
        <f t="shared" si="9"/>
        <v>0</v>
      </c>
      <c r="AI40" s="980"/>
      <c r="AJ40" s="980"/>
      <c r="AK40" s="980"/>
      <c r="AL40" s="980">
        <f t="shared" si="10"/>
        <v>0</v>
      </c>
      <c r="AM40" s="980"/>
      <c r="AN40" s="980"/>
      <c r="AO40" s="980"/>
      <c r="AP40" s="980">
        <f t="shared" si="11"/>
        <v>0</v>
      </c>
      <c r="AQ40" s="980"/>
      <c r="AR40" s="980">
        <f t="shared" si="12"/>
        <v>0</v>
      </c>
      <c r="AS40" s="980">
        <f t="shared" si="13"/>
        <v>0</v>
      </c>
      <c r="AT40" s="980">
        <f t="shared" si="14"/>
        <v>0</v>
      </c>
      <c r="AU40" s="980" t="str">
        <f t="shared" si="15"/>
        <v xml:space="preserve">STATE: ; PDY: ; KKL: ; MHE: ; YNM: </v>
      </c>
    </row>
    <row r="41" spans="1:47" ht="24.95" customHeight="1">
      <c r="A41" s="70" t="s">
        <v>3127</v>
      </c>
      <c r="B41" s="97"/>
      <c r="C41" s="335" t="s">
        <v>307</v>
      </c>
      <c r="D41" s="70" t="s">
        <v>5323</v>
      </c>
      <c r="E41" s="95"/>
      <c r="F41" s="95"/>
      <c r="G41" s="95"/>
      <c r="H41" s="95"/>
      <c r="I41" s="95"/>
      <c r="J41" s="95"/>
      <c r="K41" s="505">
        <f t="shared" si="2"/>
        <v>0</v>
      </c>
      <c r="L41" s="177">
        <f t="shared" si="0"/>
        <v>0</v>
      </c>
      <c r="M41" s="961">
        <f t="shared" si="3"/>
        <v>0</v>
      </c>
      <c r="N41" s="566">
        <f>L41*M41</f>
        <v>0</v>
      </c>
      <c r="O41" s="56"/>
      <c r="P41" s="56"/>
      <c r="Q41" s="255"/>
      <c r="T41" s="980">
        <f t="shared" si="4"/>
        <v>0</v>
      </c>
      <c r="U41" s="980">
        <f t="shared" si="5"/>
        <v>0</v>
      </c>
      <c r="V41" s="980">
        <f t="shared" si="6"/>
        <v>0</v>
      </c>
      <c r="W41" s="995"/>
      <c r="X41" s="980"/>
      <c r="Y41" s="980"/>
      <c r="Z41" s="980">
        <f t="shared" si="7"/>
        <v>0</v>
      </c>
      <c r="AA41" s="980"/>
      <c r="AB41" s="980"/>
      <c r="AC41" s="980"/>
      <c r="AD41" s="980">
        <f t="shared" si="8"/>
        <v>0</v>
      </c>
      <c r="AE41" s="980"/>
      <c r="AF41" s="980"/>
      <c r="AG41" s="980"/>
      <c r="AH41" s="980">
        <f t="shared" si="9"/>
        <v>0</v>
      </c>
      <c r="AI41" s="980"/>
      <c r="AJ41" s="980"/>
      <c r="AK41" s="980"/>
      <c r="AL41" s="980">
        <f t="shared" si="10"/>
        <v>0</v>
      </c>
      <c r="AM41" s="980"/>
      <c r="AN41" s="980"/>
      <c r="AO41" s="980"/>
      <c r="AP41" s="980">
        <f t="shared" si="11"/>
        <v>0</v>
      </c>
      <c r="AQ41" s="980"/>
      <c r="AR41" s="980">
        <f t="shared" si="12"/>
        <v>0</v>
      </c>
      <c r="AS41" s="980">
        <f t="shared" si="13"/>
        <v>0</v>
      </c>
      <c r="AT41" s="980">
        <f t="shared" si="14"/>
        <v>0</v>
      </c>
      <c r="AU41" s="980" t="str">
        <f t="shared" si="15"/>
        <v xml:space="preserve">STATE: ; PDY: ; KKL: ; MHE: ; YNM: </v>
      </c>
    </row>
    <row r="42" spans="1:47" ht="24.95" customHeight="1">
      <c r="A42" s="333" t="s">
        <v>3128</v>
      </c>
      <c r="B42" s="333"/>
      <c r="C42" s="333" t="s">
        <v>8</v>
      </c>
      <c r="D42" s="333"/>
      <c r="E42" s="102"/>
      <c r="F42" s="102"/>
      <c r="G42" s="102"/>
      <c r="H42" s="102"/>
      <c r="I42" s="102"/>
      <c r="J42" s="102"/>
      <c r="K42" s="505">
        <f t="shared" si="2"/>
        <v>0</v>
      </c>
      <c r="L42" s="333"/>
      <c r="M42" s="961">
        <f t="shared" si="3"/>
        <v>0</v>
      </c>
      <c r="N42" s="565">
        <f>SUM(N43:N44)</f>
        <v>0</v>
      </c>
      <c r="O42" s="102"/>
      <c r="P42" s="102"/>
      <c r="Q42" s="114">
        <f>SUM(Q43:Q44)</f>
        <v>0</v>
      </c>
      <c r="T42" s="980">
        <f t="shared" si="4"/>
        <v>0</v>
      </c>
      <c r="U42" s="980">
        <f t="shared" si="5"/>
        <v>0</v>
      </c>
      <c r="V42" s="980">
        <f t="shared" si="6"/>
        <v>0</v>
      </c>
      <c r="W42" s="995"/>
      <c r="X42" s="980"/>
      <c r="Y42" s="980"/>
      <c r="Z42" s="980">
        <f t="shared" si="7"/>
        <v>0</v>
      </c>
      <c r="AA42" s="980"/>
      <c r="AB42" s="980"/>
      <c r="AC42" s="980"/>
      <c r="AD42" s="980">
        <f t="shared" si="8"/>
        <v>0</v>
      </c>
      <c r="AE42" s="980"/>
      <c r="AF42" s="980"/>
      <c r="AG42" s="980"/>
      <c r="AH42" s="980">
        <f t="shared" si="9"/>
        <v>0</v>
      </c>
      <c r="AI42" s="980"/>
      <c r="AJ42" s="980"/>
      <c r="AK42" s="980"/>
      <c r="AL42" s="980">
        <f t="shared" si="10"/>
        <v>0</v>
      </c>
      <c r="AM42" s="980"/>
      <c r="AN42" s="980"/>
      <c r="AO42" s="980"/>
      <c r="AP42" s="980">
        <f t="shared" si="11"/>
        <v>0</v>
      </c>
      <c r="AQ42" s="980"/>
      <c r="AR42" s="980">
        <f t="shared" si="12"/>
        <v>0</v>
      </c>
      <c r="AS42" s="980">
        <f t="shared" si="13"/>
        <v>0</v>
      </c>
      <c r="AT42" s="980">
        <f t="shared" si="14"/>
        <v>0</v>
      </c>
      <c r="AU42" s="980" t="str">
        <f t="shared" si="15"/>
        <v xml:space="preserve">STATE: ; PDY: ; KKL: ; MHE: ; YNM: </v>
      </c>
    </row>
    <row r="43" spans="1:47" ht="24.95" customHeight="1">
      <c r="A43" s="70" t="s">
        <v>3129</v>
      </c>
      <c r="B43" s="70" t="s">
        <v>2940</v>
      </c>
      <c r="C43" s="70" t="s">
        <v>2941</v>
      </c>
      <c r="D43" s="70" t="s">
        <v>5323</v>
      </c>
      <c r="E43" s="56"/>
      <c r="F43" s="56"/>
      <c r="G43" s="56"/>
      <c r="H43" s="56"/>
      <c r="I43" s="56"/>
      <c r="J43" s="56"/>
      <c r="K43" s="505">
        <f t="shared" si="2"/>
        <v>0</v>
      </c>
      <c r="L43" s="177">
        <f t="shared" si="0"/>
        <v>0</v>
      </c>
      <c r="M43" s="961">
        <f t="shared" si="3"/>
        <v>0</v>
      </c>
      <c r="N43" s="566">
        <f>L43*M43</f>
        <v>0</v>
      </c>
      <c r="O43" s="56"/>
      <c r="P43" s="56"/>
      <c r="Q43" s="255"/>
      <c r="T43" s="980">
        <f t="shared" si="4"/>
        <v>0</v>
      </c>
      <c r="U43" s="980">
        <f t="shared" si="5"/>
        <v>0</v>
      </c>
      <c r="V43" s="980">
        <f t="shared" si="6"/>
        <v>0</v>
      </c>
      <c r="W43" s="995"/>
      <c r="X43" s="980"/>
      <c r="Y43" s="980"/>
      <c r="Z43" s="980">
        <f t="shared" si="7"/>
        <v>0</v>
      </c>
      <c r="AA43" s="980"/>
      <c r="AB43" s="980"/>
      <c r="AC43" s="980"/>
      <c r="AD43" s="980">
        <f t="shared" si="8"/>
        <v>0</v>
      </c>
      <c r="AE43" s="980"/>
      <c r="AF43" s="980"/>
      <c r="AG43" s="980"/>
      <c r="AH43" s="980">
        <f t="shared" si="9"/>
        <v>0</v>
      </c>
      <c r="AI43" s="980"/>
      <c r="AJ43" s="980"/>
      <c r="AK43" s="980"/>
      <c r="AL43" s="980">
        <f t="shared" si="10"/>
        <v>0</v>
      </c>
      <c r="AM43" s="980"/>
      <c r="AN43" s="980"/>
      <c r="AO43" s="980"/>
      <c r="AP43" s="980">
        <f t="shared" si="11"/>
        <v>0</v>
      </c>
      <c r="AQ43" s="980"/>
      <c r="AR43" s="980">
        <f t="shared" si="12"/>
        <v>0</v>
      </c>
      <c r="AS43" s="980">
        <f t="shared" si="13"/>
        <v>0</v>
      </c>
      <c r="AT43" s="980">
        <f t="shared" si="14"/>
        <v>0</v>
      </c>
      <c r="AU43" s="980" t="str">
        <f t="shared" si="15"/>
        <v xml:space="preserve">STATE: ; PDY: ; KKL: ; MHE: ; YNM: </v>
      </c>
    </row>
    <row r="44" spans="1:47" ht="24.95" customHeight="1">
      <c r="A44" s="70" t="s">
        <v>3130</v>
      </c>
      <c r="B44" s="70"/>
      <c r="C44" s="70" t="s">
        <v>307</v>
      </c>
      <c r="D44" s="70" t="s">
        <v>5323</v>
      </c>
      <c r="E44" s="56"/>
      <c r="F44" s="56"/>
      <c r="G44" s="56"/>
      <c r="H44" s="56"/>
      <c r="I44" s="56"/>
      <c r="J44" s="56"/>
      <c r="K44" s="505">
        <f t="shared" si="2"/>
        <v>0</v>
      </c>
      <c r="L44" s="177">
        <f t="shared" si="0"/>
        <v>0</v>
      </c>
      <c r="M44" s="961">
        <f t="shared" si="3"/>
        <v>0</v>
      </c>
      <c r="N44" s="566">
        <f>L44*M44</f>
        <v>0</v>
      </c>
      <c r="O44" s="56"/>
      <c r="P44" s="56"/>
      <c r="Q44" s="255"/>
      <c r="T44" s="980">
        <f t="shared" si="4"/>
        <v>0</v>
      </c>
      <c r="U44" s="980">
        <f t="shared" si="5"/>
        <v>0</v>
      </c>
      <c r="V44" s="980">
        <f t="shared" si="6"/>
        <v>0</v>
      </c>
      <c r="W44" s="995"/>
      <c r="X44" s="980"/>
      <c r="Y44" s="980"/>
      <c r="Z44" s="980">
        <f t="shared" si="7"/>
        <v>0</v>
      </c>
      <c r="AA44" s="980"/>
      <c r="AB44" s="980"/>
      <c r="AC44" s="980"/>
      <c r="AD44" s="980">
        <f t="shared" si="8"/>
        <v>0</v>
      </c>
      <c r="AE44" s="980"/>
      <c r="AF44" s="980"/>
      <c r="AG44" s="980"/>
      <c r="AH44" s="980">
        <f t="shared" si="9"/>
        <v>0</v>
      </c>
      <c r="AI44" s="980"/>
      <c r="AJ44" s="980"/>
      <c r="AK44" s="980"/>
      <c r="AL44" s="980">
        <f t="shared" si="10"/>
        <v>0</v>
      </c>
      <c r="AM44" s="980"/>
      <c r="AN44" s="980"/>
      <c r="AO44" s="980"/>
      <c r="AP44" s="980">
        <f t="shared" si="11"/>
        <v>0</v>
      </c>
      <c r="AQ44" s="980"/>
      <c r="AR44" s="980">
        <f t="shared" si="12"/>
        <v>0</v>
      </c>
      <c r="AS44" s="980">
        <f t="shared" si="13"/>
        <v>0</v>
      </c>
      <c r="AT44" s="980">
        <f t="shared" si="14"/>
        <v>0</v>
      </c>
      <c r="AU44" s="980" t="str">
        <f t="shared" si="15"/>
        <v xml:space="preserve">STATE: ; PDY: ; KKL: ; MHE: ; YNM: </v>
      </c>
    </row>
    <row r="45" spans="1:47" ht="24.95" customHeight="1">
      <c r="A45" s="333" t="s">
        <v>3131</v>
      </c>
      <c r="B45" s="333"/>
      <c r="C45" s="333" t="s">
        <v>9</v>
      </c>
      <c r="D45" s="333"/>
      <c r="E45" s="102"/>
      <c r="F45" s="102"/>
      <c r="G45" s="102"/>
      <c r="H45" s="102"/>
      <c r="I45" s="102"/>
      <c r="J45" s="102"/>
      <c r="K45" s="505">
        <f t="shared" si="2"/>
        <v>0</v>
      </c>
      <c r="L45" s="333"/>
      <c r="M45" s="961">
        <f t="shared" si="3"/>
        <v>0</v>
      </c>
      <c r="N45" s="565">
        <f>SUM(N46:N50)</f>
        <v>0</v>
      </c>
      <c r="O45" s="102"/>
      <c r="P45" s="102"/>
      <c r="Q45" s="114">
        <f>SUM(Q46:Q50)</f>
        <v>0</v>
      </c>
      <c r="T45" s="980">
        <f t="shared" si="4"/>
        <v>0</v>
      </c>
      <c r="U45" s="980">
        <f t="shared" si="5"/>
        <v>0</v>
      </c>
      <c r="V45" s="980">
        <f t="shared" si="6"/>
        <v>0</v>
      </c>
      <c r="W45" s="995"/>
      <c r="X45" s="980"/>
      <c r="Y45" s="980"/>
      <c r="Z45" s="980">
        <f t="shared" si="7"/>
        <v>0</v>
      </c>
      <c r="AA45" s="980"/>
      <c r="AB45" s="980"/>
      <c r="AC45" s="980"/>
      <c r="AD45" s="980">
        <f t="shared" si="8"/>
        <v>0</v>
      </c>
      <c r="AE45" s="980"/>
      <c r="AF45" s="980"/>
      <c r="AG45" s="980"/>
      <c r="AH45" s="980">
        <f t="shared" si="9"/>
        <v>0</v>
      </c>
      <c r="AI45" s="980"/>
      <c r="AJ45" s="980"/>
      <c r="AK45" s="980"/>
      <c r="AL45" s="980">
        <f t="shared" si="10"/>
        <v>0</v>
      </c>
      <c r="AM45" s="980"/>
      <c r="AN45" s="980"/>
      <c r="AO45" s="980"/>
      <c r="AP45" s="980">
        <f t="shared" si="11"/>
        <v>0</v>
      </c>
      <c r="AQ45" s="980"/>
      <c r="AR45" s="980">
        <f t="shared" si="12"/>
        <v>0</v>
      </c>
      <c r="AS45" s="980">
        <f t="shared" si="13"/>
        <v>0</v>
      </c>
      <c r="AT45" s="980">
        <f t="shared" si="14"/>
        <v>0</v>
      </c>
      <c r="AU45" s="980" t="str">
        <f t="shared" si="15"/>
        <v xml:space="preserve">STATE: ; PDY: ; KKL: ; MHE: ; YNM: </v>
      </c>
    </row>
    <row r="46" spans="1:47" ht="24.95" customHeight="1">
      <c r="A46" s="70" t="s">
        <v>3132</v>
      </c>
      <c r="B46" s="70" t="s">
        <v>2942</v>
      </c>
      <c r="C46" s="70" t="s">
        <v>2943</v>
      </c>
      <c r="D46" s="70" t="s">
        <v>5323</v>
      </c>
      <c r="E46" s="56"/>
      <c r="F46" s="56"/>
      <c r="G46" s="56"/>
      <c r="H46" s="56"/>
      <c r="I46" s="56"/>
      <c r="J46" s="56"/>
      <c r="K46" s="505">
        <f t="shared" si="2"/>
        <v>0</v>
      </c>
      <c r="L46" s="177">
        <f t="shared" si="0"/>
        <v>0</v>
      </c>
      <c r="M46" s="961">
        <f t="shared" si="3"/>
        <v>0</v>
      </c>
      <c r="N46" s="566">
        <f>L46*M46</f>
        <v>0</v>
      </c>
      <c r="O46" s="56"/>
      <c r="P46" s="56"/>
      <c r="Q46" s="255"/>
      <c r="T46" s="980">
        <f t="shared" si="4"/>
        <v>0</v>
      </c>
      <c r="U46" s="980">
        <f t="shared" si="5"/>
        <v>0</v>
      </c>
      <c r="V46" s="980">
        <f t="shared" si="6"/>
        <v>0</v>
      </c>
      <c r="W46" s="995"/>
      <c r="X46" s="980"/>
      <c r="Y46" s="980"/>
      <c r="Z46" s="980">
        <f t="shared" si="7"/>
        <v>0</v>
      </c>
      <c r="AA46" s="980"/>
      <c r="AB46" s="980"/>
      <c r="AC46" s="980"/>
      <c r="AD46" s="980">
        <f t="shared" si="8"/>
        <v>0</v>
      </c>
      <c r="AE46" s="980"/>
      <c r="AF46" s="980"/>
      <c r="AG46" s="980"/>
      <c r="AH46" s="980">
        <f t="shared" si="9"/>
        <v>0</v>
      </c>
      <c r="AI46" s="980"/>
      <c r="AJ46" s="980"/>
      <c r="AK46" s="980"/>
      <c r="AL46" s="980">
        <f t="shared" si="10"/>
        <v>0</v>
      </c>
      <c r="AM46" s="980"/>
      <c r="AN46" s="980"/>
      <c r="AO46" s="980"/>
      <c r="AP46" s="980">
        <f t="shared" si="11"/>
        <v>0</v>
      </c>
      <c r="AQ46" s="980"/>
      <c r="AR46" s="980">
        <f t="shared" si="12"/>
        <v>0</v>
      </c>
      <c r="AS46" s="980">
        <f t="shared" si="13"/>
        <v>0</v>
      </c>
      <c r="AT46" s="980">
        <f t="shared" si="14"/>
        <v>0</v>
      </c>
      <c r="AU46" s="980" t="str">
        <f t="shared" si="15"/>
        <v xml:space="preserve">STATE: ; PDY: ; KKL: ; MHE: ; YNM: </v>
      </c>
    </row>
    <row r="47" spans="1:47" ht="24.95" customHeight="1">
      <c r="A47" s="70" t="s">
        <v>3133</v>
      </c>
      <c r="B47" s="70" t="s">
        <v>2944</v>
      </c>
      <c r="C47" s="70" t="s">
        <v>5277</v>
      </c>
      <c r="D47" s="70" t="s">
        <v>5323</v>
      </c>
      <c r="E47" s="56"/>
      <c r="F47" s="56"/>
      <c r="G47" s="56"/>
      <c r="H47" s="56"/>
      <c r="I47" s="56"/>
      <c r="J47" s="56"/>
      <c r="K47" s="505">
        <f t="shared" si="2"/>
        <v>0</v>
      </c>
      <c r="L47" s="177">
        <f t="shared" si="0"/>
        <v>0</v>
      </c>
      <c r="M47" s="961">
        <f t="shared" si="3"/>
        <v>0</v>
      </c>
      <c r="N47" s="566">
        <f>L47*M47</f>
        <v>0</v>
      </c>
      <c r="O47" s="56"/>
      <c r="P47" s="56"/>
      <c r="Q47" s="255"/>
      <c r="T47" s="980">
        <f t="shared" si="4"/>
        <v>0</v>
      </c>
      <c r="U47" s="980">
        <f t="shared" si="5"/>
        <v>0</v>
      </c>
      <c r="V47" s="980">
        <f t="shared" si="6"/>
        <v>0</v>
      </c>
      <c r="W47" s="995"/>
      <c r="X47" s="980"/>
      <c r="Y47" s="980"/>
      <c r="Z47" s="980">
        <f t="shared" si="7"/>
        <v>0</v>
      </c>
      <c r="AA47" s="980"/>
      <c r="AB47" s="980"/>
      <c r="AC47" s="980"/>
      <c r="AD47" s="980">
        <f t="shared" si="8"/>
        <v>0</v>
      </c>
      <c r="AE47" s="980"/>
      <c r="AF47" s="980"/>
      <c r="AG47" s="980"/>
      <c r="AH47" s="980">
        <f t="shared" si="9"/>
        <v>0</v>
      </c>
      <c r="AI47" s="980"/>
      <c r="AJ47" s="980"/>
      <c r="AK47" s="980"/>
      <c r="AL47" s="980">
        <f t="shared" si="10"/>
        <v>0</v>
      </c>
      <c r="AM47" s="980"/>
      <c r="AN47" s="980"/>
      <c r="AO47" s="980"/>
      <c r="AP47" s="980">
        <f t="shared" si="11"/>
        <v>0</v>
      </c>
      <c r="AQ47" s="980"/>
      <c r="AR47" s="980">
        <f t="shared" si="12"/>
        <v>0</v>
      </c>
      <c r="AS47" s="980">
        <f t="shared" si="13"/>
        <v>0</v>
      </c>
      <c r="AT47" s="980">
        <f t="shared" si="14"/>
        <v>0</v>
      </c>
      <c r="AU47" s="980" t="str">
        <f t="shared" si="15"/>
        <v xml:space="preserve">STATE: ; PDY: ; KKL: ; MHE: ; YNM: </v>
      </c>
    </row>
    <row r="48" spans="1:47" s="321" customFormat="1" ht="24.95" customHeight="1">
      <c r="A48" s="78" t="s">
        <v>3134</v>
      </c>
      <c r="B48" s="78" t="s">
        <v>3068</v>
      </c>
      <c r="C48" s="78" t="s">
        <v>3069</v>
      </c>
      <c r="D48" s="70" t="s">
        <v>5323</v>
      </c>
      <c r="E48" s="108"/>
      <c r="F48" s="108"/>
      <c r="G48" s="108"/>
      <c r="H48" s="108"/>
      <c r="I48" s="108"/>
      <c r="J48" s="108"/>
      <c r="K48" s="505">
        <f t="shared" si="2"/>
        <v>0</v>
      </c>
      <c r="L48" s="177">
        <f t="shared" si="0"/>
        <v>0</v>
      </c>
      <c r="M48" s="961">
        <f t="shared" si="3"/>
        <v>0</v>
      </c>
      <c r="N48" s="131">
        <f>L48*M48</f>
        <v>0</v>
      </c>
      <c r="O48" s="79"/>
      <c r="P48" s="79"/>
      <c r="Q48" s="257"/>
      <c r="T48" s="980">
        <f t="shared" si="4"/>
        <v>0</v>
      </c>
      <c r="U48" s="980">
        <f t="shared" si="5"/>
        <v>0</v>
      </c>
      <c r="V48" s="980">
        <f t="shared" si="6"/>
        <v>0</v>
      </c>
      <c r="W48" s="995"/>
      <c r="X48" s="980"/>
      <c r="Y48" s="980"/>
      <c r="Z48" s="980">
        <f t="shared" si="7"/>
        <v>0</v>
      </c>
      <c r="AA48" s="980"/>
      <c r="AB48" s="980"/>
      <c r="AC48" s="980"/>
      <c r="AD48" s="980">
        <f t="shared" si="8"/>
        <v>0</v>
      </c>
      <c r="AE48" s="980"/>
      <c r="AF48" s="980"/>
      <c r="AG48" s="980"/>
      <c r="AH48" s="980">
        <f t="shared" si="9"/>
        <v>0</v>
      </c>
      <c r="AI48" s="980"/>
      <c r="AJ48" s="980"/>
      <c r="AK48" s="980"/>
      <c r="AL48" s="980">
        <f t="shared" si="10"/>
        <v>0</v>
      </c>
      <c r="AM48" s="980"/>
      <c r="AN48" s="980"/>
      <c r="AO48" s="980"/>
      <c r="AP48" s="980">
        <f t="shared" si="11"/>
        <v>0</v>
      </c>
      <c r="AQ48" s="980"/>
      <c r="AR48" s="980">
        <f t="shared" si="12"/>
        <v>0</v>
      </c>
      <c r="AS48" s="980">
        <f t="shared" si="13"/>
        <v>0</v>
      </c>
      <c r="AT48" s="980">
        <f t="shared" si="14"/>
        <v>0</v>
      </c>
      <c r="AU48" s="980" t="str">
        <f t="shared" si="15"/>
        <v xml:space="preserve">STATE: ; PDY: ; KKL: ; MHE: ; YNM: </v>
      </c>
    </row>
    <row r="49" spans="1:47" s="321" customFormat="1" ht="24.95" customHeight="1">
      <c r="A49" s="78" t="s">
        <v>4539</v>
      </c>
      <c r="B49" s="78"/>
      <c r="C49" s="78" t="s">
        <v>4544</v>
      </c>
      <c r="D49" s="78" t="s">
        <v>5324</v>
      </c>
      <c r="E49" s="108"/>
      <c r="F49" s="108"/>
      <c r="G49" s="108"/>
      <c r="H49" s="108"/>
      <c r="I49" s="108"/>
      <c r="J49" s="108"/>
      <c r="K49" s="505">
        <f t="shared" si="2"/>
        <v>0</v>
      </c>
      <c r="L49" s="177">
        <f t="shared" si="0"/>
        <v>0</v>
      </c>
      <c r="M49" s="961">
        <f t="shared" si="3"/>
        <v>0</v>
      </c>
      <c r="N49" s="131">
        <f>L49*M49</f>
        <v>0</v>
      </c>
      <c r="O49" s="79"/>
      <c r="P49" s="79"/>
      <c r="Q49" s="257"/>
      <c r="T49" s="980">
        <f t="shared" si="4"/>
        <v>0</v>
      </c>
      <c r="U49" s="980">
        <f t="shared" si="5"/>
        <v>0</v>
      </c>
      <c r="V49" s="980">
        <f t="shared" si="6"/>
        <v>0</v>
      </c>
      <c r="W49" s="995"/>
      <c r="X49" s="980"/>
      <c r="Y49" s="980"/>
      <c r="Z49" s="980">
        <f t="shared" si="7"/>
        <v>0</v>
      </c>
      <c r="AA49" s="980"/>
      <c r="AB49" s="980"/>
      <c r="AC49" s="980"/>
      <c r="AD49" s="980">
        <f t="shared" si="8"/>
        <v>0</v>
      </c>
      <c r="AE49" s="980"/>
      <c r="AF49" s="980"/>
      <c r="AG49" s="980"/>
      <c r="AH49" s="980">
        <f t="shared" si="9"/>
        <v>0</v>
      </c>
      <c r="AI49" s="980"/>
      <c r="AJ49" s="980"/>
      <c r="AK49" s="980"/>
      <c r="AL49" s="980">
        <f t="shared" si="10"/>
        <v>0</v>
      </c>
      <c r="AM49" s="980"/>
      <c r="AN49" s="980"/>
      <c r="AO49" s="980"/>
      <c r="AP49" s="980">
        <f t="shared" si="11"/>
        <v>0</v>
      </c>
      <c r="AQ49" s="980"/>
      <c r="AR49" s="980">
        <f t="shared" si="12"/>
        <v>0</v>
      </c>
      <c r="AS49" s="980">
        <f t="shared" si="13"/>
        <v>0</v>
      </c>
      <c r="AT49" s="980">
        <f t="shared" si="14"/>
        <v>0</v>
      </c>
      <c r="AU49" s="980" t="str">
        <f t="shared" si="15"/>
        <v xml:space="preserve">STATE: ; PDY: ; KKL: ; MHE: ; YNM: </v>
      </c>
    </row>
    <row r="50" spans="1:47" ht="24.95" customHeight="1">
      <c r="A50" s="319" t="s">
        <v>4543</v>
      </c>
      <c r="B50" s="97"/>
      <c r="C50" s="335" t="s">
        <v>307</v>
      </c>
      <c r="D50" s="335"/>
      <c r="E50" s="95"/>
      <c r="F50" s="95"/>
      <c r="G50" s="95"/>
      <c r="H50" s="95"/>
      <c r="I50" s="95"/>
      <c r="J50" s="95"/>
      <c r="K50" s="505">
        <f t="shared" si="2"/>
        <v>0</v>
      </c>
      <c r="L50" s="177">
        <f t="shared" si="0"/>
        <v>0</v>
      </c>
      <c r="M50" s="961">
        <f t="shared" si="3"/>
        <v>0</v>
      </c>
      <c r="N50" s="131">
        <f>L50*M50</f>
        <v>0</v>
      </c>
      <c r="O50" s="56"/>
      <c r="P50" s="56"/>
      <c r="Q50" s="255"/>
      <c r="T50" s="980">
        <f t="shared" si="4"/>
        <v>0</v>
      </c>
      <c r="U50" s="980">
        <f t="shared" si="5"/>
        <v>0</v>
      </c>
      <c r="V50" s="980">
        <f t="shared" si="6"/>
        <v>0</v>
      </c>
      <c r="W50" s="995"/>
      <c r="X50" s="980"/>
      <c r="Y50" s="980"/>
      <c r="Z50" s="980">
        <f t="shared" si="7"/>
        <v>0</v>
      </c>
      <c r="AA50" s="980"/>
      <c r="AB50" s="980"/>
      <c r="AC50" s="980"/>
      <c r="AD50" s="980">
        <f t="shared" si="8"/>
        <v>0</v>
      </c>
      <c r="AE50" s="980"/>
      <c r="AF50" s="980"/>
      <c r="AG50" s="980"/>
      <c r="AH50" s="980">
        <f t="shared" si="9"/>
        <v>0</v>
      </c>
      <c r="AI50" s="980"/>
      <c r="AJ50" s="980"/>
      <c r="AK50" s="980"/>
      <c r="AL50" s="980">
        <f t="shared" si="10"/>
        <v>0</v>
      </c>
      <c r="AM50" s="980"/>
      <c r="AN50" s="980"/>
      <c r="AO50" s="980"/>
      <c r="AP50" s="980">
        <f t="shared" si="11"/>
        <v>0</v>
      </c>
      <c r="AQ50" s="980"/>
      <c r="AR50" s="980">
        <f t="shared" si="12"/>
        <v>0</v>
      </c>
      <c r="AS50" s="980">
        <f t="shared" si="13"/>
        <v>0</v>
      </c>
      <c r="AT50" s="980">
        <f t="shared" si="14"/>
        <v>0</v>
      </c>
      <c r="AU50" s="980" t="str">
        <f t="shared" si="15"/>
        <v xml:space="preserve">STATE: ; PDY: ; KKL: ; MHE: ; YNM: </v>
      </c>
    </row>
    <row r="51" spans="1:47" ht="24.95" customHeight="1">
      <c r="A51" s="105" t="s">
        <v>3135</v>
      </c>
      <c r="B51" s="105"/>
      <c r="C51" s="105" t="s">
        <v>10</v>
      </c>
      <c r="D51" s="105"/>
      <c r="E51" s="74"/>
      <c r="F51" s="74"/>
      <c r="G51" s="74"/>
      <c r="H51" s="74"/>
      <c r="I51" s="74"/>
      <c r="J51" s="74"/>
      <c r="K51" s="505">
        <f t="shared" si="2"/>
        <v>0</v>
      </c>
      <c r="L51" s="105"/>
      <c r="M51" s="961">
        <f t="shared" si="3"/>
        <v>0</v>
      </c>
      <c r="N51" s="564">
        <f>N52+N64</f>
        <v>0</v>
      </c>
      <c r="O51" s="74"/>
      <c r="P51" s="74"/>
      <c r="Q51" s="113">
        <f>Q52+Q64</f>
        <v>0</v>
      </c>
      <c r="T51" s="980">
        <f t="shared" si="4"/>
        <v>0</v>
      </c>
      <c r="U51" s="980">
        <f t="shared" si="5"/>
        <v>0</v>
      </c>
      <c r="V51" s="980">
        <f t="shared" si="6"/>
        <v>0</v>
      </c>
      <c r="W51" s="995"/>
      <c r="X51" s="980"/>
      <c r="Y51" s="980"/>
      <c r="Z51" s="980">
        <f t="shared" si="7"/>
        <v>0</v>
      </c>
      <c r="AA51" s="980"/>
      <c r="AB51" s="980"/>
      <c r="AC51" s="980"/>
      <c r="AD51" s="980">
        <f t="shared" si="8"/>
        <v>0</v>
      </c>
      <c r="AE51" s="980"/>
      <c r="AF51" s="980"/>
      <c r="AG51" s="980"/>
      <c r="AH51" s="980">
        <f t="shared" si="9"/>
        <v>0</v>
      </c>
      <c r="AI51" s="980"/>
      <c r="AJ51" s="980"/>
      <c r="AK51" s="980"/>
      <c r="AL51" s="980">
        <f t="shared" si="10"/>
        <v>0</v>
      </c>
      <c r="AM51" s="980"/>
      <c r="AN51" s="980"/>
      <c r="AO51" s="980"/>
      <c r="AP51" s="980">
        <f t="shared" si="11"/>
        <v>0</v>
      </c>
      <c r="AQ51" s="980"/>
      <c r="AR51" s="980">
        <f t="shared" si="12"/>
        <v>0</v>
      </c>
      <c r="AS51" s="980">
        <f t="shared" si="13"/>
        <v>0</v>
      </c>
      <c r="AT51" s="980">
        <f t="shared" si="14"/>
        <v>0</v>
      </c>
      <c r="AU51" s="980" t="str">
        <f t="shared" si="15"/>
        <v xml:space="preserve">STATE: ; PDY: ; KKL: ; MHE: ; YNM: </v>
      </c>
    </row>
    <row r="52" spans="1:47" ht="24.95" customHeight="1">
      <c r="A52" s="333" t="s">
        <v>3136</v>
      </c>
      <c r="B52" s="333"/>
      <c r="C52" s="333" t="s">
        <v>11</v>
      </c>
      <c r="D52" s="333"/>
      <c r="E52" s="102"/>
      <c r="F52" s="102"/>
      <c r="G52" s="102"/>
      <c r="H52" s="102"/>
      <c r="I52" s="102"/>
      <c r="J52" s="102"/>
      <c r="K52" s="505">
        <f t="shared" si="2"/>
        <v>0</v>
      </c>
      <c r="L52" s="333"/>
      <c r="M52" s="961">
        <f t="shared" si="3"/>
        <v>0</v>
      </c>
      <c r="N52" s="565">
        <f>N53+N57+N60</f>
        <v>0</v>
      </c>
      <c r="O52" s="102"/>
      <c r="P52" s="102"/>
      <c r="Q52" s="114">
        <f>Q53+Q57+Q60</f>
        <v>0</v>
      </c>
      <c r="T52" s="980">
        <f t="shared" si="4"/>
        <v>0</v>
      </c>
      <c r="U52" s="980">
        <f t="shared" si="5"/>
        <v>0</v>
      </c>
      <c r="V52" s="980">
        <f t="shared" si="6"/>
        <v>0</v>
      </c>
      <c r="W52" s="995"/>
      <c r="X52" s="980"/>
      <c r="Y52" s="980"/>
      <c r="Z52" s="980">
        <f t="shared" si="7"/>
        <v>0</v>
      </c>
      <c r="AA52" s="980"/>
      <c r="AB52" s="980"/>
      <c r="AC52" s="980"/>
      <c r="AD52" s="980">
        <f t="shared" si="8"/>
        <v>0</v>
      </c>
      <c r="AE52" s="980"/>
      <c r="AF52" s="980"/>
      <c r="AG52" s="980"/>
      <c r="AH52" s="980">
        <f t="shared" si="9"/>
        <v>0</v>
      </c>
      <c r="AI52" s="980"/>
      <c r="AJ52" s="980"/>
      <c r="AK52" s="980"/>
      <c r="AL52" s="980">
        <f t="shared" si="10"/>
        <v>0</v>
      </c>
      <c r="AM52" s="980"/>
      <c r="AN52" s="980"/>
      <c r="AO52" s="980"/>
      <c r="AP52" s="980">
        <f t="shared" si="11"/>
        <v>0</v>
      </c>
      <c r="AQ52" s="980"/>
      <c r="AR52" s="980">
        <f t="shared" si="12"/>
        <v>0</v>
      </c>
      <c r="AS52" s="980">
        <f t="shared" si="13"/>
        <v>0</v>
      </c>
      <c r="AT52" s="980">
        <f t="shared" si="14"/>
        <v>0</v>
      </c>
      <c r="AU52" s="980" t="str">
        <f t="shared" si="15"/>
        <v xml:space="preserve">STATE: ; PDY: ; KKL: ; MHE: ; YNM: </v>
      </c>
    </row>
    <row r="53" spans="1:47" ht="24.95" customHeight="1">
      <c r="A53" s="341" t="s">
        <v>3137</v>
      </c>
      <c r="B53" s="341" t="s">
        <v>2945</v>
      </c>
      <c r="C53" s="341" t="s">
        <v>2946</v>
      </c>
      <c r="D53" s="341"/>
      <c r="E53" s="75"/>
      <c r="F53" s="75"/>
      <c r="G53" s="75"/>
      <c r="H53" s="75"/>
      <c r="I53" s="75"/>
      <c r="J53" s="75"/>
      <c r="K53" s="505">
        <f t="shared" si="2"/>
        <v>0</v>
      </c>
      <c r="L53" s="341"/>
      <c r="M53" s="961">
        <f t="shared" si="3"/>
        <v>0</v>
      </c>
      <c r="N53" s="445">
        <f>SUM(N54:N56)</f>
        <v>0</v>
      </c>
      <c r="O53" s="75"/>
      <c r="P53" s="75"/>
      <c r="Q53" s="115">
        <f>SUM(Q54:Q56)</f>
        <v>0</v>
      </c>
      <c r="T53" s="980">
        <f t="shared" si="4"/>
        <v>0</v>
      </c>
      <c r="U53" s="980">
        <f t="shared" si="5"/>
        <v>0</v>
      </c>
      <c r="V53" s="980">
        <f t="shared" si="6"/>
        <v>0</v>
      </c>
      <c r="W53" s="995"/>
      <c r="X53" s="980"/>
      <c r="Y53" s="980"/>
      <c r="Z53" s="980">
        <f t="shared" si="7"/>
        <v>0</v>
      </c>
      <c r="AA53" s="980"/>
      <c r="AB53" s="980"/>
      <c r="AC53" s="980"/>
      <c r="AD53" s="980">
        <f t="shared" si="8"/>
        <v>0</v>
      </c>
      <c r="AE53" s="980"/>
      <c r="AF53" s="980"/>
      <c r="AG53" s="980"/>
      <c r="AH53" s="980">
        <f t="shared" si="9"/>
        <v>0</v>
      </c>
      <c r="AI53" s="980"/>
      <c r="AJ53" s="980"/>
      <c r="AK53" s="980"/>
      <c r="AL53" s="980">
        <f t="shared" si="10"/>
        <v>0</v>
      </c>
      <c r="AM53" s="980"/>
      <c r="AN53" s="980"/>
      <c r="AO53" s="980"/>
      <c r="AP53" s="980">
        <f t="shared" si="11"/>
        <v>0</v>
      </c>
      <c r="AQ53" s="980"/>
      <c r="AR53" s="980">
        <f t="shared" si="12"/>
        <v>0</v>
      </c>
      <c r="AS53" s="980">
        <f t="shared" si="13"/>
        <v>0</v>
      </c>
      <c r="AT53" s="980">
        <f t="shared" si="14"/>
        <v>0</v>
      </c>
      <c r="AU53" s="980" t="str">
        <f t="shared" si="15"/>
        <v xml:space="preserve">STATE: ; PDY: ; KKL: ; MHE: ; YNM: </v>
      </c>
    </row>
    <row r="54" spans="1:47" ht="24.95" customHeight="1">
      <c r="A54" s="70" t="s">
        <v>3138</v>
      </c>
      <c r="B54" s="70" t="s">
        <v>2947</v>
      </c>
      <c r="C54" s="70" t="s">
        <v>2948</v>
      </c>
      <c r="D54" s="70" t="s">
        <v>5325</v>
      </c>
      <c r="E54" s="56"/>
      <c r="F54" s="56"/>
      <c r="G54" s="56"/>
      <c r="H54" s="56"/>
      <c r="I54" s="56"/>
      <c r="J54" s="56"/>
      <c r="K54" s="505">
        <f t="shared" si="2"/>
        <v>0</v>
      </c>
      <c r="L54" s="177">
        <f>K54/100000</f>
        <v>0</v>
      </c>
      <c r="M54" s="961">
        <f t="shared" si="3"/>
        <v>0</v>
      </c>
      <c r="N54" s="566">
        <f>L54*M54</f>
        <v>0</v>
      </c>
      <c r="O54" s="56"/>
      <c r="P54" s="56"/>
      <c r="Q54" s="255"/>
      <c r="T54" s="980">
        <f t="shared" si="4"/>
        <v>0</v>
      </c>
      <c r="U54" s="980">
        <f t="shared" si="5"/>
        <v>0</v>
      </c>
      <c r="V54" s="980">
        <f t="shared" si="6"/>
        <v>0</v>
      </c>
      <c r="W54" s="995"/>
      <c r="X54" s="980"/>
      <c r="Y54" s="980"/>
      <c r="Z54" s="980">
        <f t="shared" si="7"/>
        <v>0</v>
      </c>
      <c r="AA54" s="980"/>
      <c r="AB54" s="980"/>
      <c r="AC54" s="980"/>
      <c r="AD54" s="980">
        <f t="shared" si="8"/>
        <v>0</v>
      </c>
      <c r="AE54" s="980"/>
      <c r="AF54" s="980"/>
      <c r="AG54" s="980"/>
      <c r="AH54" s="980">
        <f t="shared" si="9"/>
        <v>0</v>
      </c>
      <c r="AI54" s="980"/>
      <c r="AJ54" s="980"/>
      <c r="AK54" s="980"/>
      <c r="AL54" s="980">
        <f t="shared" si="10"/>
        <v>0</v>
      </c>
      <c r="AM54" s="980"/>
      <c r="AN54" s="980"/>
      <c r="AO54" s="980"/>
      <c r="AP54" s="980">
        <f t="shared" si="11"/>
        <v>0</v>
      </c>
      <c r="AQ54" s="980"/>
      <c r="AR54" s="980">
        <f t="shared" si="12"/>
        <v>0</v>
      </c>
      <c r="AS54" s="980">
        <f t="shared" si="13"/>
        <v>0</v>
      </c>
      <c r="AT54" s="980">
        <f t="shared" si="14"/>
        <v>0</v>
      </c>
      <c r="AU54" s="980" t="str">
        <f t="shared" si="15"/>
        <v xml:space="preserve">STATE: ; PDY: ; KKL: ; MHE: ; YNM: </v>
      </c>
    </row>
    <row r="55" spans="1:47" ht="24.95" customHeight="1">
      <c r="A55" s="70" t="s">
        <v>3139</v>
      </c>
      <c r="B55" s="70"/>
      <c r="C55" s="70" t="s">
        <v>3874</v>
      </c>
      <c r="D55" s="70" t="s">
        <v>5325</v>
      </c>
      <c r="E55" s="56"/>
      <c r="F55" s="56"/>
      <c r="G55" s="56"/>
      <c r="H55" s="56"/>
      <c r="I55" s="56"/>
      <c r="J55" s="56"/>
      <c r="K55" s="505">
        <f t="shared" si="2"/>
        <v>0</v>
      </c>
      <c r="L55" s="177">
        <f>K55/100000</f>
        <v>0</v>
      </c>
      <c r="M55" s="961">
        <f t="shared" si="3"/>
        <v>0</v>
      </c>
      <c r="N55" s="566">
        <f>L55*M55</f>
        <v>0</v>
      </c>
      <c r="O55" s="56"/>
      <c r="P55" s="56"/>
      <c r="Q55" s="255"/>
      <c r="T55" s="980">
        <f t="shared" si="4"/>
        <v>0</v>
      </c>
      <c r="U55" s="980">
        <f t="shared" si="5"/>
        <v>0</v>
      </c>
      <c r="V55" s="980">
        <f t="shared" si="6"/>
        <v>0</v>
      </c>
      <c r="W55" s="995"/>
      <c r="X55" s="980"/>
      <c r="Y55" s="980"/>
      <c r="Z55" s="980">
        <f t="shared" si="7"/>
        <v>0</v>
      </c>
      <c r="AA55" s="980"/>
      <c r="AB55" s="980"/>
      <c r="AC55" s="980"/>
      <c r="AD55" s="980">
        <f t="shared" si="8"/>
        <v>0</v>
      </c>
      <c r="AE55" s="980"/>
      <c r="AF55" s="980"/>
      <c r="AG55" s="980"/>
      <c r="AH55" s="980">
        <f t="shared" si="9"/>
        <v>0</v>
      </c>
      <c r="AI55" s="980"/>
      <c r="AJ55" s="980"/>
      <c r="AK55" s="980"/>
      <c r="AL55" s="980">
        <f t="shared" si="10"/>
        <v>0</v>
      </c>
      <c r="AM55" s="980"/>
      <c r="AN55" s="980"/>
      <c r="AO55" s="980"/>
      <c r="AP55" s="980">
        <f t="shared" si="11"/>
        <v>0</v>
      </c>
      <c r="AQ55" s="980"/>
      <c r="AR55" s="980">
        <f t="shared" si="12"/>
        <v>0</v>
      </c>
      <c r="AS55" s="980">
        <f t="shared" si="13"/>
        <v>0</v>
      </c>
      <c r="AT55" s="980">
        <f t="shared" si="14"/>
        <v>0</v>
      </c>
      <c r="AU55" s="980" t="str">
        <f t="shared" si="15"/>
        <v xml:space="preserve">STATE: ; PDY: ; KKL: ; MHE: ; YNM: </v>
      </c>
    </row>
    <row r="56" spans="1:47" ht="24.95" customHeight="1">
      <c r="A56" s="70" t="s">
        <v>3140</v>
      </c>
      <c r="B56" s="70" t="s">
        <v>2949</v>
      </c>
      <c r="C56" s="70" t="s">
        <v>2950</v>
      </c>
      <c r="D56" s="70" t="s">
        <v>5325</v>
      </c>
      <c r="E56" s="56"/>
      <c r="F56" s="56"/>
      <c r="G56" s="56"/>
      <c r="H56" s="56"/>
      <c r="I56" s="56"/>
      <c r="J56" s="56"/>
      <c r="K56" s="505">
        <f t="shared" si="2"/>
        <v>0</v>
      </c>
      <c r="L56" s="177">
        <f>K56/100000</f>
        <v>0</v>
      </c>
      <c r="M56" s="961">
        <f t="shared" si="3"/>
        <v>0</v>
      </c>
      <c r="N56" s="566">
        <f>L56*M56</f>
        <v>0</v>
      </c>
      <c r="O56" s="56"/>
      <c r="P56" s="56"/>
      <c r="Q56" s="255"/>
      <c r="T56" s="980">
        <f t="shared" si="4"/>
        <v>0</v>
      </c>
      <c r="U56" s="980">
        <f t="shared" si="5"/>
        <v>0</v>
      </c>
      <c r="V56" s="980">
        <f t="shared" si="6"/>
        <v>0</v>
      </c>
      <c r="W56" s="995"/>
      <c r="X56" s="980"/>
      <c r="Y56" s="980"/>
      <c r="Z56" s="980">
        <f t="shared" si="7"/>
        <v>0</v>
      </c>
      <c r="AA56" s="980"/>
      <c r="AB56" s="980"/>
      <c r="AC56" s="980"/>
      <c r="AD56" s="980">
        <f t="shared" si="8"/>
        <v>0</v>
      </c>
      <c r="AE56" s="980"/>
      <c r="AF56" s="980"/>
      <c r="AG56" s="980"/>
      <c r="AH56" s="980">
        <f t="shared" si="9"/>
        <v>0</v>
      </c>
      <c r="AI56" s="980"/>
      <c r="AJ56" s="980"/>
      <c r="AK56" s="980"/>
      <c r="AL56" s="980">
        <f t="shared" si="10"/>
        <v>0</v>
      </c>
      <c r="AM56" s="980"/>
      <c r="AN56" s="980"/>
      <c r="AO56" s="980"/>
      <c r="AP56" s="980">
        <f t="shared" si="11"/>
        <v>0</v>
      </c>
      <c r="AQ56" s="980"/>
      <c r="AR56" s="980">
        <f t="shared" si="12"/>
        <v>0</v>
      </c>
      <c r="AS56" s="980">
        <f t="shared" si="13"/>
        <v>0</v>
      </c>
      <c r="AT56" s="980">
        <f t="shared" si="14"/>
        <v>0</v>
      </c>
      <c r="AU56" s="980" t="str">
        <f t="shared" si="15"/>
        <v xml:space="preserve">STATE: ; PDY: ; KKL: ; MHE: ; YNM: </v>
      </c>
    </row>
    <row r="57" spans="1:47" ht="24.95" customHeight="1">
      <c r="A57" s="341" t="s">
        <v>3141</v>
      </c>
      <c r="B57" s="341" t="s">
        <v>2951</v>
      </c>
      <c r="C57" s="341" t="s">
        <v>2952</v>
      </c>
      <c r="D57" s="341"/>
      <c r="E57" s="75"/>
      <c r="F57" s="75"/>
      <c r="G57" s="75"/>
      <c r="H57" s="75"/>
      <c r="I57" s="75"/>
      <c r="J57" s="75"/>
      <c r="K57" s="505">
        <f t="shared" si="2"/>
        <v>0</v>
      </c>
      <c r="L57" s="445"/>
      <c r="M57" s="961">
        <f t="shared" si="3"/>
        <v>0</v>
      </c>
      <c r="N57" s="445">
        <f>SUM(N58:N59)</f>
        <v>0</v>
      </c>
      <c r="O57" s="75"/>
      <c r="P57" s="75"/>
      <c r="Q57" s="115">
        <f>SUM(Q58:Q59)</f>
        <v>0</v>
      </c>
      <c r="T57" s="980">
        <f t="shared" si="4"/>
        <v>0</v>
      </c>
      <c r="U57" s="980">
        <f t="shared" si="5"/>
        <v>0</v>
      </c>
      <c r="V57" s="980">
        <f t="shared" si="6"/>
        <v>0</v>
      </c>
      <c r="W57" s="995"/>
      <c r="X57" s="980"/>
      <c r="Y57" s="980"/>
      <c r="Z57" s="980">
        <f t="shared" si="7"/>
        <v>0</v>
      </c>
      <c r="AA57" s="980"/>
      <c r="AB57" s="980"/>
      <c r="AC57" s="980"/>
      <c r="AD57" s="980">
        <f t="shared" si="8"/>
        <v>0</v>
      </c>
      <c r="AE57" s="980"/>
      <c r="AF57" s="980"/>
      <c r="AG57" s="980"/>
      <c r="AH57" s="980">
        <f t="shared" si="9"/>
        <v>0</v>
      </c>
      <c r="AI57" s="980"/>
      <c r="AJ57" s="980"/>
      <c r="AK57" s="980"/>
      <c r="AL57" s="980">
        <f t="shared" si="10"/>
        <v>0</v>
      </c>
      <c r="AM57" s="980"/>
      <c r="AN57" s="980"/>
      <c r="AO57" s="980"/>
      <c r="AP57" s="980">
        <f t="shared" si="11"/>
        <v>0</v>
      </c>
      <c r="AQ57" s="980"/>
      <c r="AR57" s="980">
        <f t="shared" si="12"/>
        <v>0</v>
      </c>
      <c r="AS57" s="980">
        <f t="shared" si="13"/>
        <v>0</v>
      </c>
      <c r="AT57" s="980">
        <f t="shared" si="14"/>
        <v>0</v>
      </c>
      <c r="AU57" s="980" t="str">
        <f t="shared" si="15"/>
        <v xml:space="preserve">STATE: ; PDY: ; KKL: ; MHE: ; YNM: </v>
      </c>
    </row>
    <row r="58" spans="1:47" s="321" customFormat="1" ht="24.95" customHeight="1">
      <c r="A58" s="343" t="s">
        <v>4764</v>
      </c>
      <c r="B58" s="343"/>
      <c r="C58" s="130" t="s">
        <v>5278</v>
      </c>
      <c r="D58" s="70" t="s">
        <v>5325</v>
      </c>
      <c r="E58" s="133"/>
      <c r="F58" s="133"/>
      <c r="G58" s="133"/>
      <c r="H58" s="133"/>
      <c r="I58" s="133"/>
      <c r="J58" s="133"/>
      <c r="K58" s="505">
        <f t="shared" si="2"/>
        <v>0</v>
      </c>
      <c r="L58" s="177">
        <f>K58/100000</f>
        <v>0</v>
      </c>
      <c r="M58" s="961">
        <f t="shared" si="3"/>
        <v>0</v>
      </c>
      <c r="N58" s="566">
        <f>L58*M58</f>
        <v>0</v>
      </c>
      <c r="O58" s="133"/>
      <c r="P58" s="133"/>
      <c r="Q58" s="257"/>
      <c r="T58" s="980">
        <f t="shared" si="4"/>
        <v>0</v>
      </c>
      <c r="U58" s="980">
        <f t="shared" si="5"/>
        <v>0</v>
      </c>
      <c r="V58" s="980">
        <f t="shared" si="6"/>
        <v>0</v>
      </c>
      <c r="W58" s="995"/>
      <c r="X58" s="980"/>
      <c r="Y58" s="980"/>
      <c r="Z58" s="980">
        <f t="shared" si="7"/>
        <v>0</v>
      </c>
      <c r="AA58" s="980"/>
      <c r="AB58" s="980"/>
      <c r="AC58" s="980"/>
      <c r="AD58" s="980">
        <f t="shared" si="8"/>
        <v>0</v>
      </c>
      <c r="AE58" s="980"/>
      <c r="AF58" s="980"/>
      <c r="AG58" s="980"/>
      <c r="AH58" s="980">
        <f t="shared" si="9"/>
        <v>0</v>
      </c>
      <c r="AI58" s="980"/>
      <c r="AJ58" s="980"/>
      <c r="AK58" s="980"/>
      <c r="AL58" s="980">
        <f t="shared" si="10"/>
        <v>0</v>
      </c>
      <c r="AM58" s="980"/>
      <c r="AN58" s="980"/>
      <c r="AO58" s="980"/>
      <c r="AP58" s="980">
        <f t="shared" si="11"/>
        <v>0</v>
      </c>
      <c r="AQ58" s="980"/>
      <c r="AR58" s="980">
        <f t="shared" si="12"/>
        <v>0</v>
      </c>
      <c r="AS58" s="980">
        <f t="shared" si="13"/>
        <v>0</v>
      </c>
      <c r="AT58" s="980">
        <f t="shared" si="14"/>
        <v>0</v>
      </c>
      <c r="AU58" s="980" t="str">
        <f t="shared" si="15"/>
        <v xml:space="preserve">STATE: ; PDY: ; KKL: ; MHE: ; YNM: </v>
      </c>
    </row>
    <row r="59" spans="1:47" s="321" customFormat="1" ht="24.95" customHeight="1">
      <c r="A59" s="343" t="s">
        <v>4765</v>
      </c>
      <c r="B59" s="343"/>
      <c r="C59" s="130" t="s">
        <v>3309</v>
      </c>
      <c r="D59" s="70" t="s">
        <v>5325</v>
      </c>
      <c r="E59" s="133"/>
      <c r="F59" s="133"/>
      <c r="G59" s="133"/>
      <c r="H59" s="133"/>
      <c r="I59" s="133"/>
      <c r="J59" s="133"/>
      <c r="K59" s="505">
        <f t="shared" si="2"/>
        <v>0</v>
      </c>
      <c r="L59" s="177">
        <f>K59/100000</f>
        <v>0</v>
      </c>
      <c r="M59" s="961">
        <f t="shared" si="3"/>
        <v>0</v>
      </c>
      <c r="N59" s="566">
        <f>L59*M59</f>
        <v>0</v>
      </c>
      <c r="O59" s="133"/>
      <c r="P59" s="133"/>
      <c r="Q59" s="257"/>
      <c r="T59" s="980">
        <f t="shared" si="4"/>
        <v>0</v>
      </c>
      <c r="U59" s="980">
        <f t="shared" si="5"/>
        <v>0</v>
      </c>
      <c r="V59" s="980">
        <f t="shared" si="6"/>
        <v>0</v>
      </c>
      <c r="W59" s="995"/>
      <c r="X59" s="980"/>
      <c r="Y59" s="980"/>
      <c r="Z59" s="980">
        <f t="shared" si="7"/>
        <v>0</v>
      </c>
      <c r="AA59" s="980"/>
      <c r="AB59" s="980"/>
      <c r="AC59" s="980"/>
      <c r="AD59" s="980">
        <f t="shared" si="8"/>
        <v>0</v>
      </c>
      <c r="AE59" s="980"/>
      <c r="AF59" s="980"/>
      <c r="AG59" s="980"/>
      <c r="AH59" s="980">
        <f t="shared" si="9"/>
        <v>0</v>
      </c>
      <c r="AI59" s="980"/>
      <c r="AJ59" s="980"/>
      <c r="AK59" s="980"/>
      <c r="AL59" s="980">
        <f t="shared" si="10"/>
        <v>0</v>
      </c>
      <c r="AM59" s="980"/>
      <c r="AN59" s="980"/>
      <c r="AO59" s="980"/>
      <c r="AP59" s="980">
        <f t="shared" si="11"/>
        <v>0</v>
      </c>
      <c r="AQ59" s="980"/>
      <c r="AR59" s="980">
        <f t="shared" si="12"/>
        <v>0</v>
      </c>
      <c r="AS59" s="980">
        <f t="shared" si="13"/>
        <v>0</v>
      </c>
      <c r="AT59" s="980">
        <f t="shared" si="14"/>
        <v>0</v>
      </c>
      <c r="AU59" s="980" t="str">
        <f t="shared" si="15"/>
        <v xml:space="preserve">STATE: ; PDY: ; KKL: ; MHE: ; YNM: </v>
      </c>
    </row>
    <row r="60" spans="1:47" ht="24.95" customHeight="1">
      <c r="A60" s="341" t="s">
        <v>3142</v>
      </c>
      <c r="B60" s="341"/>
      <c r="C60" s="341" t="s">
        <v>4818</v>
      </c>
      <c r="D60" s="341"/>
      <c r="E60" s="75"/>
      <c r="F60" s="75"/>
      <c r="G60" s="75"/>
      <c r="H60" s="75"/>
      <c r="I60" s="75"/>
      <c r="J60" s="75"/>
      <c r="K60" s="505">
        <f t="shared" si="2"/>
        <v>0</v>
      </c>
      <c r="L60" s="341"/>
      <c r="M60" s="961">
        <f t="shared" si="3"/>
        <v>0</v>
      </c>
      <c r="N60" s="445">
        <f>SUM(N61:N63)</f>
        <v>0</v>
      </c>
      <c r="O60" s="75"/>
      <c r="P60" s="75"/>
      <c r="Q60" s="258">
        <f>SUM(Q61:Q63)</f>
        <v>0</v>
      </c>
      <c r="T60" s="980">
        <f t="shared" si="4"/>
        <v>0</v>
      </c>
      <c r="U60" s="980">
        <f t="shared" si="5"/>
        <v>0</v>
      </c>
      <c r="V60" s="980">
        <f t="shared" si="6"/>
        <v>0</v>
      </c>
      <c r="W60" s="995"/>
      <c r="X60" s="980"/>
      <c r="Y60" s="980"/>
      <c r="Z60" s="980">
        <f t="shared" si="7"/>
        <v>0</v>
      </c>
      <c r="AA60" s="980"/>
      <c r="AB60" s="980"/>
      <c r="AC60" s="980"/>
      <c r="AD60" s="980">
        <f t="shared" si="8"/>
        <v>0</v>
      </c>
      <c r="AE60" s="980"/>
      <c r="AF60" s="980"/>
      <c r="AG60" s="980"/>
      <c r="AH60" s="980">
        <f t="shared" si="9"/>
        <v>0</v>
      </c>
      <c r="AI60" s="980"/>
      <c r="AJ60" s="980"/>
      <c r="AK60" s="980"/>
      <c r="AL60" s="980">
        <f t="shared" si="10"/>
        <v>0</v>
      </c>
      <c r="AM60" s="980"/>
      <c r="AN60" s="980"/>
      <c r="AO60" s="980"/>
      <c r="AP60" s="980">
        <f t="shared" si="11"/>
        <v>0</v>
      </c>
      <c r="AQ60" s="980"/>
      <c r="AR60" s="980">
        <f t="shared" si="12"/>
        <v>0</v>
      </c>
      <c r="AS60" s="980">
        <f t="shared" si="13"/>
        <v>0</v>
      </c>
      <c r="AT60" s="980">
        <f t="shared" si="14"/>
        <v>0</v>
      </c>
      <c r="AU60" s="980" t="str">
        <f t="shared" si="15"/>
        <v xml:space="preserve">STATE: ; PDY: ; KKL: ; MHE: ; YNM: </v>
      </c>
    </row>
    <row r="61" spans="1:47" ht="24.95" customHeight="1">
      <c r="A61" s="124" t="s">
        <v>3143</v>
      </c>
      <c r="B61" s="344" t="s">
        <v>2953</v>
      </c>
      <c r="C61" s="344" t="s">
        <v>4819</v>
      </c>
      <c r="D61" s="70" t="s">
        <v>5325</v>
      </c>
      <c r="E61" s="110"/>
      <c r="F61" s="110"/>
      <c r="G61" s="110"/>
      <c r="H61" s="110"/>
      <c r="I61" s="110"/>
      <c r="J61" s="110"/>
      <c r="K61" s="505">
        <f t="shared" si="2"/>
        <v>0</v>
      </c>
      <c r="L61" s="177">
        <f>K61/100000</f>
        <v>0</v>
      </c>
      <c r="M61" s="961">
        <f t="shared" si="3"/>
        <v>0</v>
      </c>
      <c r="N61" s="566">
        <f>L61*M61</f>
        <v>0</v>
      </c>
      <c r="O61" s="73"/>
      <c r="P61" s="73"/>
      <c r="Q61" s="255"/>
      <c r="T61" s="980">
        <f t="shared" si="4"/>
        <v>0</v>
      </c>
      <c r="U61" s="980">
        <f t="shared" si="5"/>
        <v>0</v>
      </c>
      <c r="V61" s="980">
        <f t="shared" si="6"/>
        <v>0</v>
      </c>
      <c r="W61" s="995"/>
      <c r="X61" s="980"/>
      <c r="Y61" s="980"/>
      <c r="Z61" s="980">
        <f t="shared" si="7"/>
        <v>0</v>
      </c>
      <c r="AA61" s="980"/>
      <c r="AB61" s="980"/>
      <c r="AC61" s="980"/>
      <c r="AD61" s="980">
        <f t="shared" si="8"/>
        <v>0</v>
      </c>
      <c r="AE61" s="980"/>
      <c r="AF61" s="980"/>
      <c r="AG61" s="980"/>
      <c r="AH61" s="980">
        <f t="shared" si="9"/>
        <v>0</v>
      </c>
      <c r="AI61" s="980"/>
      <c r="AJ61" s="980"/>
      <c r="AK61" s="980"/>
      <c r="AL61" s="980">
        <f t="shared" si="10"/>
        <v>0</v>
      </c>
      <c r="AM61" s="980"/>
      <c r="AN61" s="980"/>
      <c r="AO61" s="980"/>
      <c r="AP61" s="980">
        <f t="shared" si="11"/>
        <v>0</v>
      </c>
      <c r="AQ61" s="980"/>
      <c r="AR61" s="980">
        <f t="shared" si="12"/>
        <v>0</v>
      </c>
      <c r="AS61" s="980">
        <f t="shared" si="13"/>
        <v>0</v>
      </c>
      <c r="AT61" s="980">
        <f t="shared" si="14"/>
        <v>0</v>
      </c>
      <c r="AU61" s="980" t="str">
        <f t="shared" si="15"/>
        <v xml:space="preserve">STATE: ; PDY: ; KKL: ; MHE: ; YNM: </v>
      </c>
    </row>
    <row r="62" spans="1:47" ht="24.95" customHeight="1">
      <c r="A62" s="124" t="s">
        <v>5279</v>
      </c>
      <c r="B62" s="344"/>
      <c r="C62" s="344" t="s">
        <v>367</v>
      </c>
      <c r="D62" s="70" t="s">
        <v>5325</v>
      </c>
      <c r="E62" s="110"/>
      <c r="F62" s="110"/>
      <c r="G62" s="110"/>
      <c r="H62" s="110"/>
      <c r="I62" s="110"/>
      <c r="J62" s="110"/>
      <c r="K62" s="505">
        <f t="shared" si="2"/>
        <v>0</v>
      </c>
      <c r="L62" s="177">
        <f>K62/100000</f>
        <v>0</v>
      </c>
      <c r="M62" s="961">
        <f t="shared" si="3"/>
        <v>0</v>
      </c>
      <c r="N62" s="566">
        <f>L62*M62</f>
        <v>0</v>
      </c>
      <c r="O62" s="73"/>
      <c r="P62" s="73"/>
      <c r="Q62" s="255"/>
      <c r="T62" s="980">
        <f t="shared" si="4"/>
        <v>0</v>
      </c>
      <c r="U62" s="980">
        <f t="shared" si="5"/>
        <v>0</v>
      </c>
      <c r="V62" s="980">
        <f t="shared" si="6"/>
        <v>0</v>
      </c>
      <c r="W62" s="995"/>
      <c r="X62" s="980"/>
      <c r="Y62" s="980"/>
      <c r="Z62" s="980">
        <f t="shared" si="7"/>
        <v>0</v>
      </c>
      <c r="AA62" s="980"/>
      <c r="AB62" s="980"/>
      <c r="AC62" s="980"/>
      <c r="AD62" s="980">
        <f t="shared" si="8"/>
        <v>0</v>
      </c>
      <c r="AE62" s="980"/>
      <c r="AF62" s="980"/>
      <c r="AG62" s="980"/>
      <c r="AH62" s="980">
        <f t="shared" si="9"/>
        <v>0</v>
      </c>
      <c r="AI62" s="980"/>
      <c r="AJ62" s="980"/>
      <c r="AK62" s="980"/>
      <c r="AL62" s="980">
        <f t="shared" si="10"/>
        <v>0</v>
      </c>
      <c r="AM62" s="980"/>
      <c r="AN62" s="980"/>
      <c r="AO62" s="980"/>
      <c r="AP62" s="980">
        <f t="shared" si="11"/>
        <v>0</v>
      </c>
      <c r="AQ62" s="980"/>
      <c r="AR62" s="980">
        <f t="shared" si="12"/>
        <v>0</v>
      </c>
      <c r="AS62" s="980">
        <f t="shared" si="13"/>
        <v>0</v>
      </c>
      <c r="AT62" s="980">
        <f t="shared" si="14"/>
        <v>0</v>
      </c>
      <c r="AU62" s="980" t="str">
        <f t="shared" si="15"/>
        <v xml:space="preserve">STATE: ; PDY: ; KKL: ; MHE: ; YNM: </v>
      </c>
    </row>
    <row r="63" spans="1:47" ht="24.95" customHeight="1">
      <c r="A63" s="124" t="s">
        <v>5280</v>
      </c>
      <c r="B63" s="344"/>
      <c r="C63" s="344" t="s">
        <v>4499</v>
      </c>
      <c r="D63" s="70" t="s">
        <v>5325</v>
      </c>
      <c r="E63" s="110"/>
      <c r="F63" s="110"/>
      <c r="G63" s="110"/>
      <c r="H63" s="110"/>
      <c r="I63" s="110"/>
      <c r="J63" s="110"/>
      <c r="K63" s="505">
        <f t="shared" si="2"/>
        <v>0</v>
      </c>
      <c r="L63" s="177">
        <f>K63/100000</f>
        <v>0</v>
      </c>
      <c r="M63" s="961">
        <f t="shared" si="3"/>
        <v>0</v>
      </c>
      <c r="N63" s="566">
        <f>L63*M63</f>
        <v>0</v>
      </c>
      <c r="O63" s="73"/>
      <c r="P63" s="73"/>
      <c r="Q63" s="255"/>
      <c r="T63" s="980">
        <f t="shared" si="4"/>
        <v>0</v>
      </c>
      <c r="U63" s="980">
        <f t="shared" si="5"/>
        <v>0</v>
      </c>
      <c r="V63" s="980">
        <f t="shared" si="6"/>
        <v>0</v>
      </c>
      <c r="W63" s="995"/>
      <c r="X63" s="980"/>
      <c r="Y63" s="980"/>
      <c r="Z63" s="980">
        <f t="shared" si="7"/>
        <v>0</v>
      </c>
      <c r="AA63" s="980"/>
      <c r="AB63" s="980"/>
      <c r="AC63" s="980"/>
      <c r="AD63" s="980">
        <f t="shared" si="8"/>
        <v>0</v>
      </c>
      <c r="AE63" s="980"/>
      <c r="AF63" s="980"/>
      <c r="AG63" s="980"/>
      <c r="AH63" s="980">
        <f t="shared" si="9"/>
        <v>0</v>
      </c>
      <c r="AI63" s="980"/>
      <c r="AJ63" s="980"/>
      <c r="AK63" s="980"/>
      <c r="AL63" s="980">
        <f t="shared" si="10"/>
        <v>0</v>
      </c>
      <c r="AM63" s="980"/>
      <c r="AN63" s="980"/>
      <c r="AO63" s="980"/>
      <c r="AP63" s="980">
        <f t="shared" si="11"/>
        <v>0</v>
      </c>
      <c r="AQ63" s="980"/>
      <c r="AR63" s="980">
        <f t="shared" si="12"/>
        <v>0</v>
      </c>
      <c r="AS63" s="980">
        <f t="shared" si="13"/>
        <v>0</v>
      </c>
      <c r="AT63" s="980">
        <f t="shared" si="14"/>
        <v>0</v>
      </c>
      <c r="AU63" s="980" t="str">
        <f t="shared" si="15"/>
        <v xml:space="preserve">STATE: ; PDY: ; KKL: ; MHE: ; YNM: </v>
      </c>
    </row>
    <row r="64" spans="1:47" ht="24.95" customHeight="1">
      <c r="A64" s="333" t="s">
        <v>3144</v>
      </c>
      <c r="B64" s="333"/>
      <c r="C64" s="333" t="s">
        <v>12</v>
      </c>
      <c r="D64" s="333"/>
      <c r="E64" s="102"/>
      <c r="F64" s="102"/>
      <c r="G64" s="102"/>
      <c r="H64" s="102"/>
      <c r="I64" s="102"/>
      <c r="J64" s="102"/>
      <c r="K64" s="505">
        <f t="shared" si="2"/>
        <v>0</v>
      </c>
      <c r="L64" s="333"/>
      <c r="M64" s="961">
        <f t="shared" si="3"/>
        <v>0</v>
      </c>
      <c r="N64" s="565">
        <f>N65</f>
        <v>0</v>
      </c>
      <c r="O64" s="102"/>
      <c r="P64" s="102"/>
      <c r="Q64" s="242">
        <f>Q65</f>
        <v>0</v>
      </c>
      <c r="T64" s="980">
        <f t="shared" si="4"/>
        <v>0</v>
      </c>
      <c r="U64" s="980">
        <f t="shared" si="5"/>
        <v>0</v>
      </c>
      <c r="V64" s="980">
        <f t="shared" si="6"/>
        <v>0</v>
      </c>
      <c r="W64" s="995"/>
      <c r="X64" s="980"/>
      <c r="Y64" s="980"/>
      <c r="Z64" s="980">
        <f t="shared" si="7"/>
        <v>0</v>
      </c>
      <c r="AA64" s="980"/>
      <c r="AB64" s="980"/>
      <c r="AC64" s="980"/>
      <c r="AD64" s="980">
        <f t="shared" si="8"/>
        <v>0</v>
      </c>
      <c r="AE64" s="980"/>
      <c r="AF64" s="980"/>
      <c r="AG64" s="980"/>
      <c r="AH64" s="980">
        <f t="shared" si="9"/>
        <v>0</v>
      </c>
      <c r="AI64" s="980"/>
      <c r="AJ64" s="980"/>
      <c r="AK64" s="980"/>
      <c r="AL64" s="980">
        <f t="shared" si="10"/>
        <v>0</v>
      </c>
      <c r="AM64" s="980"/>
      <c r="AN64" s="980"/>
      <c r="AO64" s="980"/>
      <c r="AP64" s="980">
        <f t="shared" si="11"/>
        <v>0</v>
      </c>
      <c r="AQ64" s="980"/>
      <c r="AR64" s="980">
        <f t="shared" si="12"/>
        <v>0</v>
      </c>
      <c r="AS64" s="980">
        <f t="shared" si="13"/>
        <v>0</v>
      </c>
      <c r="AT64" s="980">
        <f t="shared" si="14"/>
        <v>0</v>
      </c>
      <c r="AU64" s="980" t="str">
        <f t="shared" si="15"/>
        <v xml:space="preserve">STATE: ; PDY: ; KKL: ; MHE: ; YNM: </v>
      </c>
    </row>
    <row r="65" spans="1:47" ht="24.95" customHeight="1">
      <c r="A65" s="341" t="s">
        <v>3145</v>
      </c>
      <c r="B65" s="341" t="s">
        <v>2954</v>
      </c>
      <c r="C65" s="341" t="s">
        <v>2955</v>
      </c>
      <c r="D65" s="341"/>
      <c r="E65" s="75"/>
      <c r="F65" s="75"/>
      <c r="G65" s="75"/>
      <c r="H65" s="75"/>
      <c r="I65" s="75"/>
      <c r="J65" s="75"/>
      <c r="K65" s="505">
        <f t="shared" si="2"/>
        <v>0</v>
      </c>
      <c r="L65" s="341"/>
      <c r="M65" s="961">
        <f t="shared" si="3"/>
        <v>0</v>
      </c>
      <c r="N65" s="445">
        <f>SUM(N66:N69)</f>
        <v>0</v>
      </c>
      <c r="O65" s="75"/>
      <c r="P65" s="75"/>
      <c r="Q65" s="258">
        <f>SUM(Q66:Q69)</f>
        <v>0</v>
      </c>
      <c r="T65" s="980">
        <f t="shared" si="4"/>
        <v>0</v>
      </c>
      <c r="U65" s="980">
        <f t="shared" si="5"/>
        <v>0</v>
      </c>
      <c r="V65" s="980">
        <f t="shared" si="6"/>
        <v>0</v>
      </c>
      <c r="W65" s="995"/>
      <c r="X65" s="980"/>
      <c r="Y65" s="980"/>
      <c r="Z65" s="980">
        <f t="shared" si="7"/>
        <v>0</v>
      </c>
      <c r="AA65" s="980"/>
      <c r="AB65" s="980"/>
      <c r="AC65" s="980"/>
      <c r="AD65" s="980">
        <f t="shared" si="8"/>
        <v>0</v>
      </c>
      <c r="AE65" s="980"/>
      <c r="AF65" s="980"/>
      <c r="AG65" s="980"/>
      <c r="AH65" s="980">
        <f t="shared" si="9"/>
        <v>0</v>
      </c>
      <c r="AI65" s="980"/>
      <c r="AJ65" s="980"/>
      <c r="AK65" s="980"/>
      <c r="AL65" s="980">
        <f t="shared" si="10"/>
        <v>0</v>
      </c>
      <c r="AM65" s="980"/>
      <c r="AN65" s="980"/>
      <c r="AO65" s="980"/>
      <c r="AP65" s="980">
        <f t="shared" si="11"/>
        <v>0</v>
      </c>
      <c r="AQ65" s="980"/>
      <c r="AR65" s="980">
        <f t="shared" si="12"/>
        <v>0</v>
      </c>
      <c r="AS65" s="980">
        <f t="shared" si="13"/>
        <v>0</v>
      </c>
      <c r="AT65" s="980">
        <f t="shared" si="14"/>
        <v>0</v>
      </c>
      <c r="AU65" s="980" t="str">
        <f t="shared" si="15"/>
        <v xml:space="preserve">STATE: ; PDY: ; KKL: ; MHE: ; YNM: </v>
      </c>
    </row>
    <row r="66" spans="1:47" ht="24.95" customHeight="1">
      <c r="A66" s="70" t="s">
        <v>3146</v>
      </c>
      <c r="B66" s="70" t="s">
        <v>2956</v>
      </c>
      <c r="C66" s="70" t="s">
        <v>2957</v>
      </c>
      <c r="D66" s="70" t="s">
        <v>5325</v>
      </c>
      <c r="E66" s="56"/>
      <c r="F66" s="56"/>
      <c r="G66" s="981"/>
      <c r="H66" s="56"/>
      <c r="I66" s="56"/>
      <c r="J66" s="56"/>
      <c r="K66" s="505">
        <f t="shared" si="2"/>
        <v>0</v>
      </c>
      <c r="L66" s="177">
        <f>K66/100000</f>
        <v>0</v>
      </c>
      <c r="M66" s="961">
        <f t="shared" si="3"/>
        <v>0</v>
      </c>
      <c r="N66" s="566">
        <f>L66*M66</f>
        <v>0</v>
      </c>
      <c r="O66" s="56"/>
      <c r="P66" s="56"/>
      <c r="Q66" s="255"/>
      <c r="T66" s="980">
        <f t="shared" si="4"/>
        <v>0</v>
      </c>
      <c r="U66" s="980">
        <f t="shared" si="5"/>
        <v>0</v>
      </c>
      <c r="V66" s="980">
        <f t="shared" si="6"/>
        <v>0</v>
      </c>
      <c r="W66" s="995"/>
      <c r="X66" s="980"/>
      <c r="Y66" s="980"/>
      <c r="Z66" s="980">
        <f t="shared" si="7"/>
        <v>0</v>
      </c>
      <c r="AA66" s="980"/>
      <c r="AB66" s="980"/>
      <c r="AC66" s="980"/>
      <c r="AD66" s="980">
        <f t="shared" si="8"/>
        <v>0</v>
      </c>
      <c r="AE66" s="980"/>
      <c r="AF66" s="980"/>
      <c r="AG66" s="980"/>
      <c r="AH66" s="980">
        <f t="shared" si="9"/>
        <v>0</v>
      </c>
      <c r="AI66" s="980"/>
      <c r="AJ66" s="980"/>
      <c r="AK66" s="980"/>
      <c r="AL66" s="980">
        <f t="shared" si="10"/>
        <v>0</v>
      </c>
      <c r="AM66" s="980"/>
      <c r="AN66" s="980"/>
      <c r="AO66" s="980"/>
      <c r="AP66" s="980">
        <f t="shared" si="11"/>
        <v>0</v>
      </c>
      <c r="AQ66" s="980"/>
      <c r="AR66" s="980">
        <f t="shared" si="12"/>
        <v>0</v>
      </c>
      <c r="AS66" s="980">
        <f t="shared" si="13"/>
        <v>0</v>
      </c>
      <c r="AT66" s="980">
        <f t="shared" si="14"/>
        <v>0</v>
      </c>
      <c r="AU66" s="980" t="str">
        <f t="shared" si="15"/>
        <v xml:space="preserve">STATE: ; PDY: ; KKL: ; MHE: ; YNM: </v>
      </c>
    </row>
    <row r="67" spans="1:47" ht="24.95" customHeight="1">
      <c r="A67" s="70" t="s">
        <v>3147</v>
      </c>
      <c r="B67" s="70" t="s">
        <v>2958</v>
      </c>
      <c r="C67" s="70" t="s">
        <v>2959</v>
      </c>
      <c r="D67" s="70" t="s">
        <v>5325</v>
      </c>
      <c r="E67" s="56"/>
      <c r="F67" s="56"/>
      <c r="G67" s="56"/>
      <c r="H67" s="56"/>
      <c r="I67" s="56"/>
      <c r="J67" s="56"/>
      <c r="K67" s="505">
        <f t="shared" si="2"/>
        <v>0</v>
      </c>
      <c r="L67" s="177">
        <f>K67/100000</f>
        <v>0</v>
      </c>
      <c r="M67" s="961">
        <f t="shared" si="3"/>
        <v>0</v>
      </c>
      <c r="N67" s="566">
        <f>L67*M67</f>
        <v>0</v>
      </c>
      <c r="O67" s="56"/>
      <c r="P67" s="56"/>
      <c r="Q67" s="255"/>
      <c r="T67" s="980">
        <f t="shared" si="4"/>
        <v>0</v>
      </c>
      <c r="U67" s="980">
        <f t="shared" si="5"/>
        <v>0</v>
      </c>
      <c r="V67" s="980">
        <f t="shared" si="6"/>
        <v>0</v>
      </c>
      <c r="W67" s="995"/>
      <c r="X67" s="980"/>
      <c r="Y67" s="980"/>
      <c r="Z67" s="980">
        <f t="shared" si="7"/>
        <v>0</v>
      </c>
      <c r="AA67" s="980"/>
      <c r="AB67" s="980"/>
      <c r="AC67" s="980"/>
      <c r="AD67" s="980">
        <f t="shared" si="8"/>
        <v>0</v>
      </c>
      <c r="AE67" s="980"/>
      <c r="AF67" s="980"/>
      <c r="AG67" s="980"/>
      <c r="AH67" s="980">
        <f t="shared" si="9"/>
        <v>0</v>
      </c>
      <c r="AI67" s="980"/>
      <c r="AJ67" s="980"/>
      <c r="AK67" s="980"/>
      <c r="AL67" s="980">
        <f t="shared" si="10"/>
        <v>0</v>
      </c>
      <c r="AM67" s="980"/>
      <c r="AN67" s="980"/>
      <c r="AO67" s="980"/>
      <c r="AP67" s="980">
        <f t="shared" si="11"/>
        <v>0</v>
      </c>
      <c r="AQ67" s="980"/>
      <c r="AR67" s="980">
        <f t="shared" si="12"/>
        <v>0</v>
      </c>
      <c r="AS67" s="980">
        <f t="shared" si="13"/>
        <v>0</v>
      </c>
      <c r="AT67" s="980">
        <f t="shared" si="14"/>
        <v>0</v>
      </c>
      <c r="AU67" s="980" t="str">
        <f t="shared" si="15"/>
        <v xml:space="preserve">STATE: ; PDY: ; KKL: ; MHE: ; YNM: </v>
      </c>
    </row>
    <row r="68" spans="1:47" ht="24.95" customHeight="1">
      <c r="A68" s="70" t="s">
        <v>3996</v>
      </c>
      <c r="B68" s="70"/>
      <c r="C68" s="345" t="s">
        <v>605</v>
      </c>
      <c r="D68" s="70" t="s">
        <v>5325</v>
      </c>
      <c r="E68" s="56"/>
      <c r="F68" s="56"/>
      <c r="G68" s="56"/>
      <c r="H68" s="56"/>
      <c r="I68" s="56"/>
      <c r="J68" s="56"/>
      <c r="K68" s="505">
        <f t="shared" si="2"/>
        <v>0</v>
      </c>
      <c r="L68" s="177">
        <f>K68/100000</f>
        <v>0</v>
      </c>
      <c r="M68" s="961">
        <f t="shared" si="3"/>
        <v>0</v>
      </c>
      <c r="N68" s="566">
        <f>L68*M68</f>
        <v>0</v>
      </c>
      <c r="O68" s="56"/>
      <c r="P68" s="56"/>
      <c r="Q68" s="255"/>
      <c r="T68" s="980">
        <f t="shared" si="4"/>
        <v>0</v>
      </c>
      <c r="U68" s="980">
        <f t="shared" si="5"/>
        <v>0</v>
      </c>
      <c r="V68" s="980">
        <f t="shared" si="6"/>
        <v>0</v>
      </c>
      <c r="W68" s="995"/>
      <c r="X68" s="980"/>
      <c r="Y68" s="980"/>
      <c r="Z68" s="980">
        <f t="shared" si="7"/>
        <v>0</v>
      </c>
      <c r="AA68" s="980"/>
      <c r="AB68" s="980"/>
      <c r="AC68" s="980"/>
      <c r="AD68" s="980">
        <f t="shared" si="8"/>
        <v>0</v>
      </c>
      <c r="AE68" s="980"/>
      <c r="AF68" s="980"/>
      <c r="AG68" s="980"/>
      <c r="AH68" s="980">
        <f t="shared" si="9"/>
        <v>0</v>
      </c>
      <c r="AI68" s="980"/>
      <c r="AJ68" s="980"/>
      <c r="AK68" s="980"/>
      <c r="AL68" s="980">
        <f t="shared" si="10"/>
        <v>0</v>
      </c>
      <c r="AM68" s="980"/>
      <c r="AN68" s="980"/>
      <c r="AO68" s="980"/>
      <c r="AP68" s="980">
        <f t="shared" si="11"/>
        <v>0</v>
      </c>
      <c r="AQ68" s="980"/>
      <c r="AR68" s="980">
        <f t="shared" si="12"/>
        <v>0</v>
      </c>
      <c r="AS68" s="980">
        <f t="shared" si="13"/>
        <v>0</v>
      </c>
      <c r="AT68" s="980">
        <f t="shared" si="14"/>
        <v>0</v>
      </c>
      <c r="AU68" s="980" t="str">
        <f t="shared" si="15"/>
        <v xml:space="preserve">STATE: ; PDY: ; KKL: ; MHE: ; YNM: </v>
      </c>
    </row>
    <row r="69" spans="1:47" ht="24.95" customHeight="1">
      <c r="A69" s="198" t="s">
        <v>3148</v>
      </c>
      <c r="B69" s="340"/>
      <c r="C69" s="346" t="s">
        <v>5568</v>
      </c>
      <c r="D69" s="70" t="s">
        <v>5325</v>
      </c>
      <c r="E69" s="175"/>
      <c r="F69" s="175"/>
      <c r="G69" s="175"/>
      <c r="H69" s="175"/>
      <c r="I69" s="175"/>
      <c r="J69" s="175"/>
      <c r="K69" s="505">
        <f t="shared" si="2"/>
        <v>0</v>
      </c>
      <c r="L69" s="177">
        <f>K69/100000</f>
        <v>0</v>
      </c>
      <c r="M69" s="961">
        <f t="shared" si="3"/>
        <v>0</v>
      </c>
      <c r="N69" s="566">
        <f>L69*M69</f>
        <v>0</v>
      </c>
      <c r="O69" s="109"/>
      <c r="P69" s="582" t="s">
        <v>5281</v>
      </c>
      <c r="Q69" s="257"/>
      <c r="T69" s="980">
        <f t="shared" si="4"/>
        <v>0</v>
      </c>
      <c r="U69" s="980">
        <f t="shared" si="5"/>
        <v>0</v>
      </c>
      <c r="V69" s="980">
        <f t="shared" si="6"/>
        <v>0</v>
      </c>
      <c r="W69" s="995"/>
      <c r="X69" s="980"/>
      <c r="Y69" s="980"/>
      <c r="Z69" s="980">
        <f t="shared" si="7"/>
        <v>0</v>
      </c>
      <c r="AA69" s="980"/>
      <c r="AB69" s="980"/>
      <c r="AC69" s="980"/>
      <c r="AD69" s="980">
        <f t="shared" si="8"/>
        <v>0</v>
      </c>
      <c r="AE69" s="980"/>
      <c r="AF69" s="980"/>
      <c r="AG69" s="980"/>
      <c r="AH69" s="980">
        <f t="shared" si="9"/>
        <v>0</v>
      </c>
      <c r="AI69" s="980"/>
      <c r="AJ69" s="980"/>
      <c r="AK69" s="980"/>
      <c r="AL69" s="980">
        <f t="shared" si="10"/>
        <v>0</v>
      </c>
      <c r="AM69" s="980"/>
      <c r="AN69" s="980"/>
      <c r="AO69" s="980"/>
      <c r="AP69" s="980">
        <f t="shared" si="11"/>
        <v>0</v>
      </c>
      <c r="AQ69" s="980"/>
      <c r="AR69" s="980">
        <f t="shared" si="12"/>
        <v>0</v>
      </c>
      <c r="AS69" s="980">
        <f t="shared" si="13"/>
        <v>0</v>
      </c>
      <c r="AT69" s="980">
        <f t="shared" si="14"/>
        <v>0</v>
      </c>
      <c r="AU69" s="980" t="str">
        <f t="shared" si="15"/>
        <v xml:space="preserve">STATE: ; PDY: ; KKL: ; MHE: ; YNM: </v>
      </c>
    </row>
    <row r="70" spans="1:47" ht="24.95" customHeight="1">
      <c r="A70" s="105" t="s">
        <v>3149</v>
      </c>
      <c r="B70" s="105"/>
      <c r="C70" s="105" t="s">
        <v>2961</v>
      </c>
      <c r="D70" s="105"/>
      <c r="E70" s="74"/>
      <c r="F70" s="74"/>
      <c r="G70" s="74"/>
      <c r="H70" s="74"/>
      <c r="I70" s="74"/>
      <c r="J70" s="74"/>
      <c r="K70" s="505">
        <f t="shared" si="2"/>
        <v>0</v>
      </c>
      <c r="L70" s="105"/>
      <c r="M70" s="961">
        <f t="shared" si="3"/>
        <v>0</v>
      </c>
      <c r="N70" s="564">
        <f>N71+N74+N75+N76</f>
        <v>0</v>
      </c>
      <c r="O70" s="74"/>
      <c r="P70" s="74"/>
      <c r="Q70" s="254">
        <f>Q71+Q74+Q75+Q76</f>
        <v>0</v>
      </c>
      <c r="T70" s="980">
        <f t="shared" si="4"/>
        <v>0</v>
      </c>
      <c r="U70" s="980">
        <f t="shared" si="5"/>
        <v>0</v>
      </c>
      <c r="V70" s="980">
        <f t="shared" si="6"/>
        <v>0</v>
      </c>
      <c r="W70" s="995"/>
      <c r="X70" s="980"/>
      <c r="Y70" s="980"/>
      <c r="Z70" s="980">
        <f t="shared" si="7"/>
        <v>0</v>
      </c>
      <c r="AA70" s="980"/>
      <c r="AB70" s="980"/>
      <c r="AC70" s="980"/>
      <c r="AD70" s="980">
        <f t="shared" si="8"/>
        <v>0</v>
      </c>
      <c r="AE70" s="980"/>
      <c r="AF70" s="980"/>
      <c r="AG70" s="980"/>
      <c r="AH70" s="980">
        <f t="shared" si="9"/>
        <v>0</v>
      </c>
      <c r="AI70" s="980"/>
      <c r="AJ70" s="980"/>
      <c r="AK70" s="980"/>
      <c r="AL70" s="980">
        <f t="shared" si="10"/>
        <v>0</v>
      </c>
      <c r="AM70" s="980"/>
      <c r="AN70" s="980"/>
      <c r="AO70" s="980"/>
      <c r="AP70" s="980">
        <f t="shared" si="11"/>
        <v>0</v>
      </c>
      <c r="AQ70" s="980"/>
      <c r="AR70" s="980">
        <f t="shared" si="12"/>
        <v>0</v>
      </c>
      <c r="AS70" s="980">
        <f t="shared" si="13"/>
        <v>0</v>
      </c>
      <c r="AT70" s="980">
        <f t="shared" si="14"/>
        <v>0</v>
      </c>
      <c r="AU70" s="980" t="str">
        <f t="shared" si="15"/>
        <v xml:space="preserve">STATE: ; PDY: ; KKL: ; MHE: ; YNM: </v>
      </c>
    </row>
    <row r="71" spans="1:47" ht="24.95" customHeight="1">
      <c r="A71" s="333" t="s">
        <v>3150</v>
      </c>
      <c r="B71" s="333" t="s">
        <v>2962</v>
      </c>
      <c r="C71" s="333" t="s">
        <v>2963</v>
      </c>
      <c r="D71" s="333"/>
      <c r="E71" s="102"/>
      <c r="F71" s="102"/>
      <c r="G71" s="102"/>
      <c r="H71" s="102"/>
      <c r="I71" s="102"/>
      <c r="J71" s="102"/>
      <c r="K71" s="505">
        <f t="shared" si="2"/>
        <v>0</v>
      </c>
      <c r="L71" s="333"/>
      <c r="M71" s="961">
        <f t="shared" si="3"/>
        <v>0</v>
      </c>
      <c r="N71" s="565">
        <f>SUM(N72:N73)</f>
        <v>0</v>
      </c>
      <c r="O71" s="102"/>
      <c r="P71" s="102"/>
      <c r="Q71" s="242">
        <f>SUM(Q72:Q73)</f>
        <v>0</v>
      </c>
      <c r="T71" s="980">
        <f t="shared" si="4"/>
        <v>0</v>
      </c>
      <c r="U71" s="980">
        <f t="shared" si="5"/>
        <v>0</v>
      </c>
      <c r="V71" s="980">
        <f t="shared" si="6"/>
        <v>0</v>
      </c>
      <c r="W71" s="995"/>
      <c r="X71" s="980"/>
      <c r="Y71" s="980"/>
      <c r="Z71" s="980">
        <f t="shared" si="7"/>
        <v>0</v>
      </c>
      <c r="AA71" s="980"/>
      <c r="AB71" s="980"/>
      <c r="AC71" s="980"/>
      <c r="AD71" s="980">
        <f t="shared" si="8"/>
        <v>0</v>
      </c>
      <c r="AE71" s="980"/>
      <c r="AF71" s="980"/>
      <c r="AG71" s="980"/>
      <c r="AH71" s="980">
        <f t="shared" si="9"/>
        <v>0</v>
      </c>
      <c r="AI71" s="980"/>
      <c r="AJ71" s="980"/>
      <c r="AK71" s="980"/>
      <c r="AL71" s="980">
        <f t="shared" si="10"/>
        <v>0</v>
      </c>
      <c r="AM71" s="980"/>
      <c r="AN71" s="980"/>
      <c r="AO71" s="980"/>
      <c r="AP71" s="980">
        <f t="shared" si="11"/>
        <v>0</v>
      </c>
      <c r="AQ71" s="980"/>
      <c r="AR71" s="980">
        <f t="shared" si="12"/>
        <v>0</v>
      </c>
      <c r="AS71" s="980">
        <f t="shared" si="13"/>
        <v>0</v>
      </c>
      <c r="AT71" s="980">
        <f t="shared" si="14"/>
        <v>0</v>
      </c>
      <c r="AU71" s="980" t="str">
        <f t="shared" si="15"/>
        <v xml:space="preserve">STATE: ; PDY: ; KKL: ; MHE: ; YNM: </v>
      </c>
    </row>
    <row r="72" spans="1:47" ht="24.95" customHeight="1">
      <c r="A72" s="347" t="s">
        <v>3151</v>
      </c>
      <c r="B72" s="70" t="s">
        <v>2964</v>
      </c>
      <c r="C72" s="70" t="s">
        <v>2965</v>
      </c>
      <c r="D72" s="70" t="s">
        <v>5323</v>
      </c>
      <c r="E72" s="56"/>
      <c r="F72" s="56"/>
      <c r="G72" s="56"/>
      <c r="H72" s="56"/>
      <c r="I72" s="56"/>
      <c r="J72" s="56"/>
      <c r="K72" s="505">
        <f t="shared" si="2"/>
        <v>0</v>
      </c>
      <c r="L72" s="177">
        <f>K72/100000</f>
        <v>0</v>
      </c>
      <c r="M72" s="961">
        <f t="shared" si="3"/>
        <v>0</v>
      </c>
      <c r="N72" s="566">
        <f>L72*M72</f>
        <v>0</v>
      </c>
      <c r="O72" s="56"/>
      <c r="P72" s="56"/>
      <c r="Q72" s="255"/>
      <c r="T72" s="980">
        <f t="shared" si="4"/>
        <v>0</v>
      </c>
      <c r="U72" s="980">
        <f t="shared" si="5"/>
        <v>0</v>
      </c>
      <c r="V72" s="980">
        <f t="shared" si="6"/>
        <v>0</v>
      </c>
      <c r="W72" s="995"/>
      <c r="X72" s="980"/>
      <c r="Y72" s="980"/>
      <c r="Z72" s="980">
        <f t="shared" si="7"/>
        <v>0</v>
      </c>
      <c r="AA72" s="980"/>
      <c r="AB72" s="980"/>
      <c r="AC72" s="980"/>
      <c r="AD72" s="980">
        <f t="shared" si="8"/>
        <v>0</v>
      </c>
      <c r="AE72" s="980"/>
      <c r="AF72" s="980"/>
      <c r="AG72" s="980"/>
      <c r="AH72" s="980">
        <f t="shared" si="9"/>
        <v>0</v>
      </c>
      <c r="AI72" s="980"/>
      <c r="AJ72" s="980"/>
      <c r="AK72" s="980"/>
      <c r="AL72" s="980">
        <f t="shared" si="10"/>
        <v>0</v>
      </c>
      <c r="AM72" s="980"/>
      <c r="AN72" s="980"/>
      <c r="AO72" s="980"/>
      <c r="AP72" s="980">
        <f t="shared" si="11"/>
        <v>0</v>
      </c>
      <c r="AQ72" s="980"/>
      <c r="AR72" s="980">
        <f t="shared" si="12"/>
        <v>0</v>
      </c>
      <c r="AS72" s="980">
        <f t="shared" si="13"/>
        <v>0</v>
      </c>
      <c r="AT72" s="980">
        <f t="shared" si="14"/>
        <v>0</v>
      </c>
      <c r="AU72" s="980" t="str">
        <f t="shared" si="15"/>
        <v xml:space="preserve">STATE: ; PDY: ; KKL: ; MHE: ; YNM: </v>
      </c>
    </row>
    <row r="73" spans="1:47" ht="24.95" customHeight="1">
      <c r="A73" s="347" t="s">
        <v>3152</v>
      </c>
      <c r="B73" s="70" t="s">
        <v>2966</v>
      </c>
      <c r="C73" s="70" t="s">
        <v>2967</v>
      </c>
      <c r="D73" s="70" t="s">
        <v>5323</v>
      </c>
      <c r="E73" s="56"/>
      <c r="F73" s="56"/>
      <c r="G73" s="56"/>
      <c r="H73" s="56"/>
      <c r="I73" s="56"/>
      <c r="J73" s="56"/>
      <c r="K73" s="505">
        <f t="shared" si="2"/>
        <v>0</v>
      </c>
      <c r="L73" s="177">
        <f>K73/100000</f>
        <v>0</v>
      </c>
      <c r="M73" s="961">
        <f t="shared" si="3"/>
        <v>0</v>
      </c>
      <c r="N73" s="566">
        <f>L73*M73</f>
        <v>0</v>
      </c>
      <c r="O73" s="56"/>
      <c r="P73" s="56"/>
      <c r="Q73" s="255"/>
      <c r="T73" s="980">
        <f t="shared" si="4"/>
        <v>0</v>
      </c>
      <c r="U73" s="980">
        <f t="shared" si="5"/>
        <v>0</v>
      </c>
      <c r="V73" s="980">
        <f t="shared" si="6"/>
        <v>0</v>
      </c>
      <c r="W73" s="995"/>
      <c r="X73" s="980"/>
      <c r="Y73" s="980"/>
      <c r="Z73" s="980">
        <f t="shared" si="7"/>
        <v>0</v>
      </c>
      <c r="AA73" s="980"/>
      <c r="AB73" s="980"/>
      <c r="AC73" s="980"/>
      <c r="AD73" s="980">
        <f t="shared" si="8"/>
        <v>0</v>
      </c>
      <c r="AE73" s="980"/>
      <c r="AF73" s="980"/>
      <c r="AG73" s="980"/>
      <c r="AH73" s="980">
        <f t="shared" si="9"/>
        <v>0</v>
      </c>
      <c r="AI73" s="980"/>
      <c r="AJ73" s="980"/>
      <c r="AK73" s="980"/>
      <c r="AL73" s="980">
        <f t="shared" si="10"/>
        <v>0</v>
      </c>
      <c r="AM73" s="980"/>
      <c r="AN73" s="980"/>
      <c r="AO73" s="980"/>
      <c r="AP73" s="980">
        <f t="shared" si="11"/>
        <v>0</v>
      </c>
      <c r="AQ73" s="980"/>
      <c r="AR73" s="980">
        <f t="shared" si="12"/>
        <v>0</v>
      </c>
      <c r="AS73" s="980">
        <f t="shared" si="13"/>
        <v>0</v>
      </c>
      <c r="AT73" s="980">
        <f t="shared" si="14"/>
        <v>0</v>
      </c>
      <c r="AU73" s="980" t="str">
        <f t="shared" si="15"/>
        <v xml:space="preserve">STATE: ; PDY: ; KKL: ; MHE: ; YNM: </v>
      </c>
    </row>
    <row r="74" spans="1:47" ht="24.95" customHeight="1">
      <c r="A74" s="333" t="s">
        <v>3153</v>
      </c>
      <c r="B74" s="333" t="s">
        <v>2968</v>
      </c>
      <c r="C74" s="333" t="s">
        <v>2969</v>
      </c>
      <c r="D74" s="70" t="s">
        <v>5323</v>
      </c>
      <c r="E74" s="102"/>
      <c r="F74" s="102"/>
      <c r="G74" s="102"/>
      <c r="H74" s="102"/>
      <c r="I74" s="102"/>
      <c r="J74" s="102"/>
      <c r="K74" s="505">
        <f t="shared" si="2"/>
        <v>0</v>
      </c>
      <c r="L74" s="565">
        <f>K74/100000</f>
        <v>0</v>
      </c>
      <c r="M74" s="961">
        <f t="shared" si="3"/>
        <v>0</v>
      </c>
      <c r="N74" s="565">
        <f>L74*M74</f>
        <v>0</v>
      </c>
      <c r="O74" s="102"/>
      <c r="P74" s="102"/>
      <c r="Q74" s="242"/>
      <c r="T74" s="980">
        <f t="shared" si="4"/>
        <v>0</v>
      </c>
      <c r="U74" s="980">
        <f t="shared" si="5"/>
        <v>0</v>
      </c>
      <c r="V74" s="980">
        <f t="shared" si="6"/>
        <v>0</v>
      </c>
      <c r="W74" s="995"/>
      <c r="X74" s="980"/>
      <c r="Y74" s="980"/>
      <c r="Z74" s="980">
        <f t="shared" si="7"/>
        <v>0</v>
      </c>
      <c r="AA74" s="980"/>
      <c r="AB74" s="980"/>
      <c r="AC74" s="980"/>
      <c r="AD74" s="980">
        <f t="shared" si="8"/>
        <v>0</v>
      </c>
      <c r="AE74" s="980"/>
      <c r="AF74" s="980"/>
      <c r="AG74" s="980"/>
      <c r="AH74" s="980">
        <f t="shared" si="9"/>
        <v>0</v>
      </c>
      <c r="AI74" s="980"/>
      <c r="AJ74" s="980"/>
      <c r="AK74" s="980"/>
      <c r="AL74" s="980">
        <f t="shared" si="10"/>
        <v>0</v>
      </c>
      <c r="AM74" s="980"/>
      <c r="AN74" s="980"/>
      <c r="AO74" s="980"/>
      <c r="AP74" s="980">
        <f t="shared" si="11"/>
        <v>0</v>
      </c>
      <c r="AQ74" s="980"/>
      <c r="AR74" s="980">
        <f t="shared" si="12"/>
        <v>0</v>
      </c>
      <c r="AS74" s="980">
        <f t="shared" si="13"/>
        <v>0</v>
      </c>
      <c r="AT74" s="980">
        <f t="shared" si="14"/>
        <v>0</v>
      </c>
      <c r="AU74" s="980" t="str">
        <f t="shared" si="15"/>
        <v xml:space="preserve">STATE: ; PDY: ; KKL: ; MHE: ; YNM: </v>
      </c>
    </row>
    <row r="75" spans="1:47" ht="24.95" customHeight="1">
      <c r="A75" s="333" t="s">
        <v>3154</v>
      </c>
      <c r="B75" s="333" t="s">
        <v>2970</v>
      </c>
      <c r="C75" s="333" t="s">
        <v>2971</v>
      </c>
      <c r="D75" s="70" t="s">
        <v>5323</v>
      </c>
      <c r="E75" s="102"/>
      <c r="F75" s="102"/>
      <c r="G75" s="102"/>
      <c r="H75" s="102"/>
      <c r="I75" s="102"/>
      <c r="J75" s="102"/>
      <c r="K75" s="505">
        <f t="shared" si="2"/>
        <v>0</v>
      </c>
      <c r="L75" s="565">
        <f>K75/100000</f>
        <v>0</v>
      </c>
      <c r="M75" s="961">
        <f t="shared" si="3"/>
        <v>0</v>
      </c>
      <c r="N75" s="565">
        <f>L75*M75</f>
        <v>0</v>
      </c>
      <c r="O75" s="102"/>
      <c r="P75" s="102"/>
      <c r="Q75" s="242"/>
      <c r="T75" s="980">
        <f t="shared" si="4"/>
        <v>0</v>
      </c>
      <c r="U75" s="980">
        <f t="shared" si="5"/>
        <v>0</v>
      </c>
      <c r="V75" s="980">
        <f t="shared" si="6"/>
        <v>0</v>
      </c>
      <c r="W75" s="995"/>
      <c r="X75" s="980"/>
      <c r="Y75" s="980"/>
      <c r="Z75" s="980">
        <f t="shared" si="7"/>
        <v>0</v>
      </c>
      <c r="AA75" s="980"/>
      <c r="AB75" s="980"/>
      <c r="AC75" s="980"/>
      <c r="AD75" s="980">
        <f t="shared" si="8"/>
        <v>0</v>
      </c>
      <c r="AE75" s="980"/>
      <c r="AF75" s="980"/>
      <c r="AG75" s="980"/>
      <c r="AH75" s="980">
        <f t="shared" si="9"/>
        <v>0</v>
      </c>
      <c r="AI75" s="980"/>
      <c r="AJ75" s="980"/>
      <c r="AK75" s="980"/>
      <c r="AL75" s="980">
        <f t="shared" si="10"/>
        <v>0</v>
      </c>
      <c r="AM75" s="980"/>
      <c r="AN75" s="980"/>
      <c r="AO75" s="980"/>
      <c r="AP75" s="980">
        <f t="shared" si="11"/>
        <v>0</v>
      </c>
      <c r="AQ75" s="980"/>
      <c r="AR75" s="980">
        <f t="shared" si="12"/>
        <v>0</v>
      </c>
      <c r="AS75" s="980">
        <f t="shared" si="13"/>
        <v>0</v>
      </c>
      <c r="AT75" s="980">
        <f t="shared" si="14"/>
        <v>0</v>
      </c>
      <c r="AU75" s="980" t="str">
        <f t="shared" si="15"/>
        <v xml:space="preserve">STATE: ; PDY: ; KKL: ; MHE: ; YNM: </v>
      </c>
    </row>
    <row r="76" spans="1:47" ht="24.95" customHeight="1">
      <c r="A76" s="333" t="s">
        <v>3155</v>
      </c>
      <c r="B76" s="333" t="s">
        <v>2972</v>
      </c>
      <c r="C76" s="333" t="s">
        <v>2973</v>
      </c>
      <c r="D76" s="345" t="s">
        <v>5325</v>
      </c>
      <c r="E76" s="102"/>
      <c r="F76" s="102"/>
      <c r="G76" s="102"/>
      <c r="H76" s="102"/>
      <c r="I76" s="102"/>
      <c r="J76" s="102"/>
      <c r="K76" s="505">
        <f t="shared" ref="K76:K139" si="17">T76</f>
        <v>0</v>
      </c>
      <c r="L76" s="565">
        <f>K76/100000</f>
        <v>0</v>
      </c>
      <c r="M76" s="961">
        <f t="shared" ref="M76:M139" si="18">U76</f>
        <v>0</v>
      </c>
      <c r="N76" s="565">
        <f>L76*M76</f>
        <v>0</v>
      </c>
      <c r="O76" s="102"/>
      <c r="P76" s="102"/>
      <c r="Q76" s="242"/>
      <c r="T76" s="980">
        <f t="shared" si="4"/>
        <v>0</v>
      </c>
      <c r="U76" s="980">
        <f t="shared" si="5"/>
        <v>0</v>
      </c>
      <c r="V76" s="980">
        <f t="shared" si="6"/>
        <v>0</v>
      </c>
      <c r="W76" s="995"/>
      <c r="X76" s="980"/>
      <c r="Y76" s="980"/>
      <c r="Z76" s="980">
        <f t="shared" si="7"/>
        <v>0</v>
      </c>
      <c r="AA76" s="980"/>
      <c r="AB76" s="980"/>
      <c r="AC76" s="980"/>
      <c r="AD76" s="980">
        <f t="shared" si="8"/>
        <v>0</v>
      </c>
      <c r="AE76" s="980"/>
      <c r="AF76" s="980"/>
      <c r="AG76" s="980"/>
      <c r="AH76" s="980">
        <f t="shared" si="9"/>
        <v>0</v>
      </c>
      <c r="AI76" s="980"/>
      <c r="AJ76" s="980"/>
      <c r="AK76" s="980"/>
      <c r="AL76" s="980">
        <f t="shared" si="10"/>
        <v>0</v>
      </c>
      <c r="AM76" s="980"/>
      <c r="AN76" s="980"/>
      <c r="AO76" s="980"/>
      <c r="AP76" s="980">
        <f t="shared" si="11"/>
        <v>0</v>
      </c>
      <c r="AQ76" s="980"/>
      <c r="AR76" s="980">
        <f t="shared" si="12"/>
        <v>0</v>
      </c>
      <c r="AS76" s="980">
        <f t="shared" si="13"/>
        <v>0</v>
      </c>
      <c r="AT76" s="980">
        <f t="shared" si="14"/>
        <v>0</v>
      </c>
      <c r="AU76" s="980" t="str">
        <f t="shared" si="15"/>
        <v xml:space="preserve">STATE: ; PDY: ; KKL: ; MHE: ; YNM: </v>
      </c>
    </row>
    <row r="77" spans="1:47" ht="24.95" customHeight="1">
      <c r="A77" s="105" t="s">
        <v>3156</v>
      </c>
      <c r="B77" s="105"/>
      <c r="C77" s="105" t="s">
        <v>14</v>
      </c>
      <c r="D77" s="105"/>
      <c r="E77" s="74"/>
      <c r="F77" s="74"/>
      <c r="G77" s="74"/>
      <c r="H77" s="74"/>
      <c r="I77" s="74"/>
      <c r="J77" s="74"/>
      <c r="K77" s="505">
        <f t="shared" si="17"/>
        <v>0</v>
      </c>
      <c r="L77" s="105"/>
      <c r="M77" s="961">
        <f t="shared" si="18"/>
        <v>0</v>
      </c>
      <c r="N77" s="564">
        <f>N78+N84+N88</f>
        <v>0</v>
      </c>
      <c r="O77" s="74"/>
      <c r="P77" s="74"/>
      <c r="Q77" s="254">
        <f>Q78+Q84+Q88</f>
        <v>0</v>
      </c>
      <c r="T77" s="980">
        <f t="shared" ref="T77:T140" si="19">IFERROR((AR77/AS77),0)</f>
        <v>0</v>
      </c>
      <c r="U77" s="980">
        <f t="shared" ref="U77:U140" si="20">Y77+AC77+AG77+AK77+AO77</f>
        <v>0</v>
      </c>
      <c r="V77" s="980">
        <f t="shared" ref="V77:V140" si="21">T77*U77</f>
        <v>0</v>
      </c>
      <c r="W77" s="995"/>
      <c r="X77" s="980"/>
      <c r="Y77" s="980"/>
      <c r="Z77" s="980">
        <f t="shared" ref="Z77:Z140" si="22">X77*Y77</f>
        <v>0</v>
      </c>
      <c r="AA77" s="980"/>
      <c r="AB77" s="980"/>
      <c r="AC77" s="980"/>
      <c r="AD77" s="980">
        <f t="shared" ref="AD77:AD140" si="23">AB77*AC77</f>
        <v>0</v>
      </c>
      <c r="AE77" s="980"/>
      <c r="AF77" s="980"/>
      <c r="AG77" s="980"/>
      <c r="AH77" s="980">
        <f t="shared" ref="AH77:AH140" si="24">AF77*AG77</f>
        <v>0</v>
      </c>
      <c r="AI77" s="980"/>
      <c r="AJ77" s="980"/>
      <c r="AK77" s="980"/>
      <c r="AL77" s="980">
        <f t="shared" ref="AL77:AL140" si="25">AJ77*AK77</f>
        <v>0</v>
      </c>
      <c r="AM77" s="980"/>
      <c r="AN77" s="980"/>
      <c r="AO77" s="980"/>
      <c r="AP77" s="980">
        <f t="shared" ref="AP77:AP140" si="26">AN77*AO77</f>
        <v>0</v>
      </c>
      <c r="AQ77" s="980"/>
      <c r="AR77" s="980">
        <f t="shared" ref="AR77:AR140" si="27">Z77+AD77+AH77+AL77+AP77</f>
        <v>0</v>
      </c>
      <c r="AS77" s="980">
        <f t="shared" ref="AS77:AS140" si="28">Y77+AC77+AG77+AK77+AO77</f>
        <v>0</v>
      </c>
      <c r="AT77" s="980">
        <f t="shared" ref="AT77:AT140" si="29">IFERROR((AR77/AS77),0)</f>
        <v>0</v>
      </c>
      <c r="AU77" s="980" t="str">
        <f t="shared" ref="AU77:AU140" si="30">"STATE: "&amp;AA77&amp;"; PDY: "&amp;AE77&amp;"; KKL: "&amp;AI77&amp;"; MHE: "&amp;AM77&amp;"; YNM: "&amp;AQ77</f>
        <v xml:space="preserve">STATE: ; PDY: ; KKL: ; MHE: ; YNM: </v>
      </c>
    </row>
    <row r="78" spans="1:47" ht="24.95" customHeight="1">
      <c r="A78" s="333" t="s">
        <v>3157</v>
      </c>
      <c r="B78" s="333"/>
      <c r="C78" s="333" t="s">
        <v>15</v>
      </c>
      <c r="D78" s="333"/>
      <c r="E78" s="102"/>
      <c r="F78" s="102"/>
      <c r="G78" s="102"/>
      <c r="H78" s="102"/>
      <c r="I78" s="102"/>
      <c r="J78" s="102"/>
      <c r="K78" s="505">
        <f t="shared" si="17"/>
        <v>0</v>
      </c>
      <c r="L78" s="333"/>
      <c r="M78" s="961">
        <f t="shared" si="18"/>
        <v>0</v>
      </c>
      <c r="N78" s="565">
        <f>SUM(N79:N83)</f>
        <v>0</v>
      </c>
      <c r="O78" s="102"/>
      <c r="P78" s="102"/>
      <c r="Q78" s="242">
        <f>SUM(Q79:Q83)</f>
        <v>0</v>
      </c>
      <c r="T78" s="980">
        <f t="shared" si="19"/>
        <v>0</v>
      </c>
      <c r="U78" s="980">
        <f t="shared" si="20"/>
        <v>0</v>
      </c>
      <c r="V78" s="980">
        <f t="shared" si="21"/>
        <v>0</v>
      </c>
      <c r="W78" s="995"/>
      <c r="X78" s="980"/>
      <c r="Y78" s="980"/>
      <c r="Z78" s="980">
        <f t="shared" si="22"/>
        <v>0</v>
      </c>
      <c r="AA78" s="980"/>
      <c r="AB78" s="980"/>
      <c r="AC78" s="980"/>
      <c r="AD78" s="980">
        <f t="shared" si="23"/>
        <v>0</v>
      </c>
      <c r="AE78" s="980"/>
      <c r="AF78" s="980"/>
      <c r="AG78" s="980"/>
      <c r="AH78" s="980">
        <f t="shared" si="24"/>
        <v>0</v>
      </c>
      <c r="AI78" s="980"/>
      <c r="AJ78" s="980"/>
      <c r="AK78" s="980"/>
      <c r="AL78" s="980">
        <f t="shared" si="25"/>
        <v>0</v>
      </c>
      <c r="AM78" s="980"/>
      <c r="AN78" s="980"/>
      <c r="AO78" s="980"/>
      <c r="AP78" s="980">
        <f t="shared" si="26"/>
        <v>0</v>
      </c>
      <c r="AQ78" s="980"/>
      <c r="AR78" s="980">
        <f t="shared" si="27"/>
        <v>0</v>
      </c>
      <c r="AS78" s="980">
        <f t="shared" si="28"/>
        <v>0</v>
      </c>
      <c r="AT78" s="980">
        <f t="shared" si="29"/>
        <v>0</v>
      </c>
      <c r="AU78" s="980" t="str">
        <f t="shared" si="30"/>
        <v xml:space="preserve">STATE: ; PDY: ; KKL: ; MHE: ; YNM: </v>
      </c>
    </row>
    <row r="79" spans="1:47" ht="24.95" customHeight="1">
      <c r="A79" s="70" t="s">
        <v>3158</v>
      </c>
      <c r="B79" s="97" t="s">
        <v>2974</v>
      </c>
      <c r="C79" s="335" t="s">
        <v>2975</v>
      </c>
      <c r="D79" s="70" t="s">
        <v>5323</v>
      </c>
      <c r="E79" s="95"/>
      <c r="F79" s="95"/>
      <c r="G79" s="95"/>
      <c r="H79" s="95"/>
      <c r="I79" s="95"/>
      <c r="J79" s="95"/>
      <c r="K79" s="505">
        <f t="shared" si="17"/>
        <v>0</v>
      </c>
      <c r="L79" s="177">
        <f>K79/100000</f>
        <v>0</v>
      </c>
      <c r="M79" s="961">
        <f t="shared" si="18"/>
        <v>0</v>
      </c>
      <c r="N79" s="566">
        <f>L79*M79</f>
        <v>0</v>
      </c>
      <c r="O79" s="56"/>
      <c r="P79" s="56"/>
      <c r="Q79" s="255"/>
      <c r="T79" s="980">
        <f t="shared" si="19"/>
        <v>0</v>
      </c>
      <c r="U79" s="980">
        <f t="shared" si="20"/>
        <v>0</v>
      </c>
      <c r="V79" s="980">
        <f t="shared" si="21"/>
        <v>0</v>
      </c>
      <c r="W79" s="995"/>
      <c r="X79" s="980"/>
      <c r="Y79" s="980"/>
      <c r="Z79" s="980">
        <f t="shared" si="22"/>
        <v>0</v>
      </c>
      <c r="AA79" s="980"/>
      <c r="AB79" s="980"/>
      <c r="AC79" s="980"/>
      <c r="AD79" s="980">
        <f t="shared" si="23"/>
        <v>0</v>
      </c>
      <c r="AE79" s="980"/>
      <c r="AF79" s="980"/>
      <c r="AG79" s="980"/>
      <c r="AH79" s="980">
        <f t="shared" si="24"/>
        <v>0</v>
      </c>
      <c r="AI79" s="980"/>
      <c r="AJ79" s="980"/>
      <c r="AK79" s="980"/>
      <c r="AL79" s="980">
        <f t="shared" si="25"/>
        <v>0</v>
      </c>
      <c r="AM79" s="980"/>
      <c r="AN79" s="980"/>
      <c r="AO79" s="980"/>
      <c r="AP79" s="980">
        <f t="shared" si="26"/>
        <v>0</v>
      </c>
      <c r="AQ79" s="980"/>
      <c r="AR79" s="980">
        <f t="shared" si="27"/>
        <v>0</v>
      </c>
      <c r="AS79" s="980">
        <f t="shared" si="28"/>
        <v>0</v>
      </c>
      <c r="AT79" s="980">
        <f t="shared" si="29"/>
        <v>0</v>
      </c>
      <c r="AU79" s="980" t="str">
        <f t="shared" si="30"/>
        <v xml:space="preserve">STATE: ; PDY: ; KKL: ; MHE: ; YNM: </v>
      </c>
    </row>
    <row r="80" spans="1:47" ht="24.95" customHeight="1">
      <c r="A80" s="70" t="s">
        <v>3159</v>
      </c>
      <c r="B80" s="97" t="s">
        <v>2976</v>
      </c>
      <c r="C80" s="335" t="s">
        <v>2977</v>
      </c>
      <c r="D80" s="70" t="s">
        <v>5323</v>
      </c>
      <c r="E80" s="95"/>
      <c r="F80" s="95"/>
      <c r="G80" s="95"/>
      <c r="H80" s="95"/>
      <c r="I80" s="95"/>
      <c r="J80" s="95"/>
      <c r="K80" s="505">
        <f t="shared" si="17"/>
        <v>0</v>
      </c>
      <c r="L80" s="177">
        <f>K80/100000</f>
        <v>0</v>
      </c>
      <c r="M80" s="961">
        <f t="shared" si="18"/>
        <v>0</v>
      </c>
      <c r="N80" s="566">
        <f>L80*M80</f>
        <v>0</v>
      </c>
      <c r="O80" s="56"/>
      <c r="P80" s="56"/>
      <c r="Q80" s="255"/>
      <c r="T80" s="980">
        <f t="shared" si="19"/>
        <v>0</v>
      </c>
      <c r="U80" s="980">
        <f t="shared" si="20"/>
        <v>0</v>
      </c>
      <c r="V80" s="980">
        <f t="shared" si="21"/>
        <v>0</v>
      </c>
      <c r="W80" s="995"/>
      <c r="X80" s="980"/>
      <c r="Y80" s="980"/>
      <c r="Z80" s="980">
        <f t="shared" si="22"/>
        <v>0</v>
      </c>
      <c r="AA80" s="980"/>
      <c r="AB80" s="980"/>
      <c r="AC80" s="980"/>
      <c r="AD80" s="980">
        <f t="shared" si="23"/>
        <v>0</v>
      </c>
      <c r="AE80" s="980"/>
      <c r="AF80" s="980"/>
      <c r="AG80" s="980"/>
      <c r="AH80" s="980">
        <f t="shared" si="24"/>
        <v>0</v>
      </c>
      <c r="AI80" s="980"/>
      <c r="AJ80" s="980"/>
      <c r="AK80" s="980"/>
      <c r="AL80" s="980">
        <f t="shared" si="25"/>
        <v>0</v>
      </c>
      <c r="AM80" s="980"/>
      <c r="AN80" s="980"/>
      <c r="AO80" s="980"/>
      <c r="AP80" s="980">
        <f t="shared" si="26"/>
        <v>0</v>
      </c>
      <c r="AQ80" s="980"/>
      <c r="AR80" s="980">
        <f t="shared" si="27"/>
        <v>0</v>
      </c>
      <c r="AS80" s="980">
        <f t="shared" si="28"/>
        <v>0</v>
      </c>
      <c r="AT80" s="980">
        <f t="shared" si="29"/>
        <v>0</v>
      </c>
      <c r="AU80" s="980" t="str">
        <f t="shared" si="30"/>
        <v xml:space="preserve">STATE: ; PDY: ; KKL: ; MHE: ; YNM: </v>
      </c>
    </row>
    <row r="81" spans="1:47" ht="24.95" customHeight="1">
      <c r="A81" s="70" t="s">
        <v>3160</v>
      </c>
      <c r="B81" s="97" t="s">
        <v>2976</v>
      </c>
      <c r="C81" s="335" t="s">
        <v>2978</v>
      </c>
      <c r="D81" s="70" t="s">
        <v>5323</v>
      </c>
      <c r="E81" s="95"/>
      <c r="F81" s="95"/>
      <c r="G81" s="95"/>
      <c r="H81" s="95"/>
      <c r="I81" s="95"/>
      <c r="J81" s="95"/>
      <c r="K81" s="505">
        <f t="shared" si="17"/>
        <v>0</v>
      </c>
      <c r="L81" s="177">
        <f>K81/100000</f>
        <v>0</v>
      </c>
      <c r="M81" s="961">
        <f t="shared" si="18"/>
        <v>0</v>
      </c>
      <c r="N81" s="566">
        <f>L81*M81</f>
        <v>0</v>
      </c>
      <c r="O81" s="56"/>
      <c r="P81" s="56"/>
      <c r="Q81" s="255"/>
      <c r="T81" s="980">
        <f t="shared" si="19"/>
        <v>0</v>
      </c>
      <c r="U81" s="980">
        <f t="shared" si="20"/>
        <v>0</v>
      </c>
      <c r="V81" s="980">
        <f t="shared" si="21"/>
        <v>0</v>
      </c>
      <c r="W81" s="995"/>
      <c r="X81" s="980"/>
      <c r="Y81" s="980"/>
      <c r="Z81" s="980">
        <f t="shared" si="22"/>
        <v>0</v>
      </c>
      <c r="AA81" s="980"/>
      <c r="AB81" s="980"/>
      <c r="AC81" s="980"/>
      <c r="AD81" s="980">
        <f t="shared" si="23"/>
        <v>0</v>
      </c>
      <c r="AE81" s="980"/>
      <c r="AF81" s="980"/>
      <c r="AG81" s="980"/>
      <c r="AH81" s="980">
        <f t="shared" si="24"/>
        <v>0</v>
      </c>
      <c r="AI81" s="980"/>
      <c r="AJ81" s="980"/>
      <c r="AK81" s="980"/>
      <c r="AL81" s="980">
        <f t="shared" si="25"/>
        <v>0</v>
      </c>
      <c r="AM81" s="980"/>
      <c r="AN81" s="980"/>
      <c r="AO81" s="980"/>
      <c r="AP81" s="980">
        <f t="shared" si="26"/>
        <v>0</v>
      </c>
      <c r="AQ81" s="980"/>
      <c r="AR81" s="980">
        <f t="shared" si="27"/>
        <v>0</v>
      </c>
      <c r="AS81" s="980">
        <f t="shared" si="28"/>
        <v>0</v>
      </c>
      <c r="AT81" s="980">
        <f t="shared" si="29"/>
        <v>0</v>
      </c>
      <c r="AU81" s="980" t="str">
        <f t="shared" si="30"/>
        <v xml:space="preserve">STATE: ; PDY: ; KKL: ; MHE: ; YNM: </v>
      </c>
    </row>
    <row r="82" spans="1:47" ht="24.95" customHeight="1">
      <c r="A82" s="70" t="s">
        <v>3161</v>
      </c>
      <c r="B82" s="70" t="s">
        <v>2979</v>
      </c>
      <c r="C82" s="70" t="s">
        <v>2980</v>
      </c>
      <c r="D82" s="70" t="s">
        <v>5323</v>
      </c>
      <c r="E82" s="56"/>
      <c r="F82" s="56"/>
      <c r="G82" s="56"/>
      <c r="H82" s="56"/>
      <c r="I82" s="56"/>
      <c r="J82" s="56"/>
      <c r="K82" s="505">
        <f t="shared" si="17"/>
        <v>0</v>
      </c>
      <c r="L82" s="177">
        <f>K82/100000</f>
        <v>0</v>
      </c>
      <c r="M82" s="961">
        <f t="shared" si="18"/>
        <v>0</v>
      </c>
      <c r="N82" s="566">
        <f>L82*M82</f>
        <v>0</v>
      </c>
      <c r="O82" s="56"/>
      <c r="P82" s="56"/>
      <c r="Q82" s="255"/>
      <c r="T82" s="980">
        <f t="shared" si="19"/>
        <v>0</v>
      </c>
      <c r="U82" s="980">
        <f t="shared" si="20"/>
        <v>0</v>
      </c>
      <c r="V82" s="980">
        <f t="shared" si="21"/>
        <v>0</v>
      </c>
      <c r="W82" s="995"/>
      <c r="X82" s="980"/>
      <c r="Y82" s="980"/>
      <c r="Z82" s="980">
        <f t="shared" si="22"/>
        <v>0</v>
      </c>
      <c r="AA82" s="980"/>
      <c r="AB82" s="980"/>
      <c r="AC82" s="980"/>
      <c r="AD82" s="980">
        <f t="shared" si="23"/>
        <v>0</v>
      </c>
      <c r="AE82" s="980"/>
      <c r="AF82" s="980"/>
      <c r="AG82" s="980"/>
      <c r="AH82" s="980">
        <f t="shared" si="24"/>
        <v>0</v>
      </c>
      <c r="AI82" s="980"/>
      <c r="AJ82" s="980"/>
      <c r="AK82" s="980"/>
      <c r="AL82" s="980">
        <f t="shared" si="25"/>
        <v>0</v>
      </c>
      <c r="AM82" s="980"/>
      <c r="AN82" s="980"/>
      <c r="AO82" s="980"/>
      <c r="AP82" s="980">
        <f t="shared" si="26"/>
        <v>0</v>
      </c>
      <c r="AQ82" s="980"/>
      <c r="AR82" s="980">
        <f t="shared" si="27"/>
        <v>0</v>
      </c>
      <c r="AS82" s="980">
        <f t="shared" si="28"/>
        <v>0</v>
      </c>
      <c r="AT82" s="980">
        <f t="shared" si="29"/>
        <v>0</v>
      </c>
      <c r="AU82" s="980" t="str">
        <f t="shared" si="30"/>
        <v xml:space="preserve">STATE: ; PDY: ; KKL: ; MHE: ; YNM: </v>
      </c>
    </row>
    <row r="83" spans="1:47" ht="24.95" customHeight="1">
      <c r="A83" s="70" t="s">
        <v>5282</v>
      </c>
      <c r="B83" s="70"/>
      <c r="C83" s="70" t="s">
        <v>1308</v>
      </c>
      <c r="D83" s="70" t="s">
        <v>5323</v>
      </c>
      <c r="E83" s="56"/>
      <c r="F83" s="56"/>
      <c r="G83" s="56"/>
      <c r="H83" s="56"/>
      <c r="I83" s="56"/>
      <c r="J83" s="56"/>
      <c r="K83" s="505">
        <f t="shared" si="17"/>
        <v>0</v>
      </c>
      <c r="L83" s="177">
        <f>K83/100000</f>
        <v>0</v>
      </c>
      <c r="M83" s="961">
        <f t="shared" si="18"/>
        <v>0</v>
      </c>
      <c r="N83" s="566">
        <f>L83*M83</f>
        <v>0</v>
      </c>
      <c r="O83" s="56"/>
      <c r="P83" s="56"/>
      <c r="Q83" s="255"/>
      <c r="T83" s="980">
        <f t="shared" si="19"/>
        <v>0</v>
      </c>
      <c r="U83" s="980">
        <f t="shared" si="20"/>
        <v>0</v>
      </c>
      <c r="V83" s="980">
        <f t="shared" si="21"/>
        <v>0</v>
      </c>
      <c r="W83" s="995"/>
      <c r="X83" s="980"/>
      <c r="Y83" s="980"/>
      <c r="Z83" s="980">
        <f t="shared" si="22"/>
        <v>0</v>
      </c>
      <c r="AA83" s="980"/>
      <c r="AB83" s="980"/>
      <c r="AC83" s="980"/>
      <c r="AD83" s="980">
        <f t="shared" si="23"/>
        <v>0</v>
      </c>
      <c r="AE83" s="980"/>
      <c r="AF83" s="980"/>
      <c r="AG83" s="980"/>
      <c r="AH83" s="980">
        <f t="shared" si="24"/>
        <v>0</v>
      </c>
      <c r="AI83" s="980"/>
      <c r="AJ83" s="980"/>
      <c r="AK83" s="980"/>
      <c r="AL83" s="980">
        <f t="shared" si="25"/>
        <v>0</v>
      </c>
      <c r="AM83" s="980"/>
      <c r="AN83" s="980"/>
      <c r="AO83" s="980"/>
      <c r="AP83" s="980">
        <f t="shared" si="26"/>
        <v>0</v>
      </c>
      <c r="AQ83" s="980"/>
      <c r="AR83" s="980">
        <f t="shared" si="27"/>
        <v>0</v>
      </c>
      <c r="AS83" s="980">
        <f t="shared" si="28"/>
        <v>0</v>
      </c>
      <c r="AT83" s="980">
        <f t="shared" si="29"/>
        <v>0</v>
      </c>
      <c r="AU83" s="980" t="str">
        <f t="shared" si="30"/>
        <v xml:space="preserve">STATE: ; PDY: ; KKL: ; MHE: ; YNM: </v>
      </c>
    </row>
    <row r="84" spans="1:47" ht="24.95" customHeight="1">
      <c r="A84" s="333" t="s">
        <v>3162</v>
      </c>
      <c r="B84" s="333"/>
      <c r="C84" s="333" t="s">
        <v>16</v>
      </c>
      <c r="D84" s="333"/>
      <c r="E84" s="102"/>
      <c r="F84" s="102"/>
      <c r="G84" s="102"/>
      <c r="H84" s="102"/>
      <c r="I84" s="102"/>
      <c r="J84" s="102"/>
      <c r="K84" s="505">
        <f t="shared" si="17"/>
        <v>0</v>
      </c>
      <c r="L84" s="333"/>
      <c r="M84" s="961">
        <f t="shared" si="18"/>
        <v>0</v>
      </c>
      <c r="N84" s="565">
        <f>SUM(N85:N87)</f>
        <v>0</v>
      </c>
      <c r="O84" s="102"/>
      <c r="P84" s="102"/>
      <c r="Q84" s="242">
        <f>SUM(Q85:Q87)</f>
        <v>0</v>
      </c>
      <c r="T84" s="980">
        <f t="shared" si="19"/>
        <v>0</v>
      </c>
      <c r="U84" s="980">
        <f t="shared" si="20"/>
        <v>0</v>
      </c>
      <c r="V84" s="980">
        <f t="shared" si="21"/>
        <v>0</v>
      </c>
      <c r="W84" s="995"/>
      <c r="X84" s="980"/>
      <c r="Y84" s="980"/>
      <c r="Z84" s="980">
        <f t="shared" si="22"/>
        <v>0</v>
      </c>
      <c r="AA84" s="980"/>
      <c r="AB84" s="980"/>
      <c r="AC84" s="980"/>
      <c r="AD84" s="980">
        <f t="shared" si="23"/>
        <v>0</v>
      </c>
      <c r="AE84" s="980"/>
      <c r="AF84" s="980"/>
      <c r="AG84" s="980"/>
      <c r="AH84" s="980">
        <f t="shared" si="24"/>
        <v>0</v>
      </c>
      <c r="AI84" s="980"/>
      <c r="AJ84" s="980"/>
      <c r="AK84" s="980"/>
      <c r="AL84" s="980">
        <f t="shared" si="25"/>
        <v>0</v>
      </c>
      <c r="AM84" s="980"/>
      <c r="AN84" s="980"/>
      <c r="AO84" s="980"/>
      <c r="AP84" s="980">
        <f t="shared" si="26"/>
        <v>0</v>
      </c>
      <c r="AQ84" s="980"/>
      <c r="AR84" s="980">
        <f t="shared" si="27"/>
        <v>0</v>
      </c>
      <c r="AS84" s="980">
        <f t="shared" si="28"/>
        <v>0</v>
      </c>
      <c r="AT84" s="980">
        <f t="shared" si="29"/>
        <v>0</v>
      </c>
      <c r="AU84" s="980" t="str">
        <f t="shared" si="30"/>
        <v xml:space="preserve">STATE: ; PDY: ; KKL: ; MHE: ; YNM: </v>
      </c>
    </row>
    <row r="85" spans="1:47" ht="24.95" customHeight="1">
      <c r="A85" s="70" t="s">
        <v>3163</v>
      </c>
      <c r="B85" s="70" t="s">
        <v>2981</v>
      </c>
      <c r="C85" s="70" t="s">
        <v>2975</v>
      </c>
      <c r="D85" s="70" t="s">
        <v>5323</v>
      </c>
      <c r="E85" s="56"/>
      <c r="F85" s="56"/>
      <c r="G85" s="56"/>
      <c r="H85" s="56"/>
      <c r="I85" s="56"/>
      <c r="J85" s="56"/>
      <c r="K85" s="505">
        <f t="shared" si="17"/>
        <v>0</v>
      </c>
      <c r="L85" s="177">
        <f>K85/100000</f>
        <v>0</v>
      </c>
      <c r="M85" s="961">
        <f t="shared" si="18"/>
        <v>0</v>
      </c>
      <c r="N85" s="566">
        <f>L85*M85</f>
        <v>0</v>
      </c>
      <c r="O85" s="56"/>
      <c r="P85" s="56"/>
      <c r="Q85" s="255"/>
      <c r="T85" s="980">
        <f t="shared" si="19"/>
        <v>0</v>
      </c>
      <c r="U85" s="980">
        <f t="shared" si="20"/>
        <v>0</v>
      </c>
      <c r="V85" s="980">
        <f t="shared" si="21"/>
        <v>0</v>
      </c>
      <c r="W85" s="995"/>
      <c r="X85" s="980"/>
      <c r="Y85" s="980"/>
      <c r="Z85" s="980">
        <f t="shared" si="22"/>
        <v>0</v>
      </c>
      <c r="AA85" s="980"/>
      <c r="AB85" s="980"/>
      <c r="AC85" s="980"/>
      <c r="AD85" s="980">
        <f t="shared" si="23"/>
        <v>0</v>
      </c>
      <c r="AE85" s="980"/>
      <c r="AF85" s="980"/>
      <c r="AG85" s="980"/>
      <c r="AH85" s="980">
        <f t="shared" si="24"/>
        <v>0</v>
      </c>
      <c r="AI85" s="980"/>
      <c r="AJ85" s="980"/>
      <c r="AK85" s="980"/>
      <c r="AL85" s="980">
        <f t="shared" si="25"/>
        <v>0</v>
      </c>
      <c r="AM85" s="980"/>
      <c r="AN85" s="980"/>
      <c r="AO85" s="980"/>
      <c r="AP85" s="980">
        <f t="shared" si="26"/>
        <v>0</v>
      </c>
      <c r="AQ85" s="980"/>
      <c r="AR85" s="980">
        <f t="shared" si="27"/>
        <v>0</v>
      </c>
      <c r="AS85" s="980">
        <f t="shared" si="28"/>
        <v>0</v>
      </c>
      <c r="AT85" s="980">
        <f t="shared" si="29"/>
        <v>0</v>
      </c>
      <c r="AU85" s="980" t="str">
        <f t="shared" si="30"/>
        <v xml:space="preserve">STATE: ; PDY: ; KKL: ; MHE: ; YNM: </v>
      </c>
    </row>
    <row r="86" spans="1:47" ht="24.95" customHeight="1">
      <c r="A86" s="70" t="s">
        <v>3164</v>
      </c>
      <c r="B86" s="70" t="s">
        <v>2982</v>
      </c>
      <c r="C86" s="70" t="s">
        <v>2977</v>
      </c>
      <c r="D86" s="70" t="s">
        <v>5323</v>
      </c>
      <c r="E86" s="56"/>
      <c r="F86" s="56"/>
      <c r="G86" s="56"/>
      <c r="H86" s="56"/>
      <c r="I86" s="56"/>
      <c r="J86" s="56"/>
      <c r="K86" s="505">
        <f t="shared" si="17"/>
        <v>0</v>
      </c>
      <c r="L86" s="177">
        <f>K86/100000</f>
        <v>0</v>
      </c>
      <c r="M86" s="961">
        <f t="shared" si="18"/>
        <v>0</v>
      </c>
      <c r="N86" s="566">
        <f>L86*M86</f>
        <v>0</v>
      </c>
      <c r="O86" s="56"/>
      <c r="P86" s="56"/>
      <c r="Q86" s="255"/>
      <c r="T86" s="980">
        <f t="shared" si="19"/>
        <v>0</v>
      </c>
      <c r="U86" s="980">
        <f t="shared" si="20"/>
        <v>0</v>
      </c>
      <c r="V86" s="980">
        <f t="shared" si="21"/>
        <v>0</v>
      </c>
      <c r="W86" s="995"/>
      <c r="X86" s="980"/>
      <c r="Y86" s="980"/>
      <c r="Z86" s="980">
        <f t="shared" si="22"/>
        <v>0</v>
      </c>
      <c r="AA86" s="980"/>
      <c r="AB86" s="980"/>
      <c r="AC86" s="980"/>
      <c r="AD86" s="980">
        <f t="shared" si="23"/>
        <v>0</v>
      </c>
      <c r="AE86" s="980"/>
      <c r="AF86" s="980"/>
      <c r="AG86" s="980"/>
      <c r="AH86" s="980">
        <f t="shared" si="24"/>
        <v>0</v>
      </c>
      <c r="AI86" s="980"/>
      <c r="AJ86" s="980"/>
      <c r="AK86" s="980"/>
      <c r="AL86" s="980">
        <f t="shared" si="25"/>
        <v>0</v>
      </c>
      <c r="AM86" s="980"/>
      <c r="AN86" s="980"/>
      <c r="AO86" s="980"/>
      <c r="AP86" s="980">
        <f t="shared" si="26"/>
        <v>0</v>
      </c>
      <c r="AQ86" s="980"/>
      <c r="AR86" s="980">
        <f t="shared" si="27"/>
        <v>0</v>
      </c>
      <c r="AS86" s="980">
        <f t="shared" si="28"/>
        <v>0</v>
      </c>
      <c r="AT86" s="980">
        <f t="shared" si="29"/>
        <v>0</v>
      </c>
      <c r="AU86" s="980" t="str">
        <f t="shared" si="30"/>
        <v xml:space="preserve">STATE: ; PDY: ; KKL: ; MHE: ; YNM: </v>
      </c>
    </row>
    <row r="87" spans="1:47" ht="24.95" customHeight="1">
      <c r="A87" s="70" t="s">
        <v>3165</v>
      </c>
      <c r="B87" s="70" t="s">
        <v>2983</v>
      </c>
      <c r="C87" s="70" t="s">
        <v>2984</v>
      </c>
      <c r="D87" s="70" t="s">
        <v>5323</v>
      </c>
      <c r="E87" s="56"/>
      <c r="F87" s="56"/>
      <c r="G87" s="56"/>
      <c r="H87" s="56"/>
      <c r="I87" s="56"/>
      <c r="J87" s="56"/>
      <c r="K87" s="505">
        <f t="shared" si="17"/>
        <v>0</v>
      </c>
      <c r="L87" s="177">
        <f>K87/100000</f>
        <v>0</v>
      </c>
      <c r="M87" s="961">
        <f t="shared" si="18"/>
        <v>0</v>
      </c>
      <c r="N87" s="566">
        <f>L87*M87</f>
        <v>0</v>
      </c>
      <c r="O87" s="56"/>
      <c r="P87" s="56"/>
      <c r="Q87" s="255"/>
      <c r="T87" s="980">
        <f t="shared" si="19"/>
        <v>0</v>
      </c>
      <c r="U87" s="980">
        <f t="shared" si="20"/>
        <v>0</v>
      </c>
      <c r="V87" s="980">
        <f t="shared" si="21"/>
        <v>0</v>
      </c>
      <c r="W87" s="995"/>
      <c r="X87" s="980"/>
      <c r="Y87" s="980"/>
      <c r="Z87" s="980">
        <f t="shared" si="22"/>
        <v>0</v>
      </c>
      <c r="AA87" s="980"/>
      <c r="AB87" s="980"/>
      <c r="AC87" s="980"/>
      <c r="AD87" s="980">
        <f t="shared" si="23"/>
        <v>0</v>
      </c>
      <c r="AE87" s="980"/>
      <c r="AF87" s="980"/>
      <c r="AG87" s="980"/>
      <c r="AH87" s="980">
        <f t="shared" si="24"/>
        <v>0</v>
      </c>
      <c r="AI87" s="980"/>
      <c r="AJ87" s="980"/>
      <c r="AK87" s="980"/>
      <c r="AL87" s="980">
        <f t="shared" si="25"/>
        <v>0</v>
      </c>
      <c r="AM87" s="980"/>
      <c r="AN87" s="980"/>
      <c r="AO87" s="980"/>
      <c r="AP87" s="980">
        <f t="shared" si="26"/>
        <v>0</v>
      </c>
      <c r="AQ87" s="980"/>
      <c r="AR87" s="980">
        <f t="shared" si="27"/>
        <v>0</v>
      </c>
      <c r="AS87" s="980">
        <f t="shared" si="28"/>
        <v>0</v>
      </c>
      <c r="AT87" s="980">
        <f t="shared" si="29"/>
        <v>0</v>
      </c>
      <c r="AU87" s="980" t="str">
        <f t="shared" si="30"/>
        <v xml:space="preserve">STATE: ; PDY: ; KKL: ; MHE: ; YNM: </v>
      </c>
    </row>
    <row r="88" spans="1:47" ht="24.95" customHeight="1">
      <c r="A88" s="333" t="s">
        <v>3166</v>
      </c>
      <c r="B88" s="333"/>
      <c r="C88" s="333" t="s">
        <v>17</v>
      </c>
      <c r="D88" s="333"/>
      <c r="E88" s="102"/>
      <c r="F88" s="102"/>
      <c r="G88" s="102"/>
      <c r="H88" s="102"/>
      <c r="I88" s="102"/>
      <c r="J88" s="102"/>
      <c r="K88" s="505">
        <f t="shared" si="17"/>
        <v>0</v>
      </c>
      <c r="L88" s="333"/>
      <c r="M88" s="961">
        <f t="shared" si="18"/>
        <v>0</v>
      </c>
      <c r="N88" s="565">
        <f>N89+N90</f>
        <v>0</v>
      </c>
      <c r="O88" s="102"/>
      <c r="P88" s="102"/>
      <c r="Q88" s="242">
        <f>Q89+Q90</f>
        <v>0</v>
      </c>
      <c r="T88" s="980">
        <f t="shared" si="19"/>
        <v>0</v>
      </c>
      <c r="U88" s="980">
        <f t="shared" si="20"/>
        <v>0</v>
      </c>
      <c r="V88" s="980">
        <f t="shared" si="21"/>
        <v>0</v>
      </c>
      <c r="W88" s="995"/>
      <c r="X88" s="980"/>
      <c r="Y88" s="980"/>
      <c r="Z88" s="980">
        <f t="shared" si="22"/>
        <v>0</v>
      </c>
      <c r="AA88" s="980"/>
      <c r="AB88" s="980"/>
      <c r="AC88" s="980"/>
      <c r="AD88" s="980">
        <f t="shared" si="23"/>
        <v>0</v>
      </c>
      <c r="AE88" s="980"/>
      <c r="AF88" s="980"/>
      <c r="AG88" s="980"/>
      <c r="AH88" s="980">
        <f t="shared" si="24"/>
        <v>0</v>
      </c>
      <c r="AI88" s="980"/>
      <c r="AJ88" s="980"/>
      <c r="AK88" s="980"/>
      <c r="AL88" s="980">
        <f t="shared" si="25"/>
        <v>0</v>
      </c>
      <c r="AM88" s="980"/>
      <c r="AN88" s="980"/>
      <c r="AO88" s="980"/>
      <c r="AP88" s="980">
        <f t="shared" si="26"/>
        <v>0</v>
      </c>
      <c r="AQ88" s="980"/>
      <c r="AR88" s="980">
        <f t="shared" si="27"/>
        <v>0</v>
      </c>
      <c r="AS88" s="980">
        <f t="shared" si="28"/>
        <v>0</v>
      </c>
      <c r="AT88" s="980">
        <f t="shared" si="29"/>
        <v>0</v>
      </c>
      <c r="AU88" s="980" t="str">
        <f t="shared" si="30"/>
        <v xml:space="preserve">STATE: ; PDY: ; KKL: ; MHE: ; YNM: </v>
      </c>
    </row>
    <row r="89" spans="1:47" ht="24.95" customHeight="1">
      <c r="A89" s="70" t="s">
        <v>3167</v>
      </c>
      <c r="B89" s="97"/>
      <c r="C89" s="335" t="s">
        <v>3912</v>
      </c>
      <c r="D89" s="70" t="s">
        <v>5324</v>
      </c>
      <c r="E89" s="95"/>
      <c r="F89" s="95"/>
      <c r="G89" s="95"/>
      <c r="H89" s="95"/>
      <c r="I89" s="95"/>
      <c r="J89" s="95"/>
      <c r="K89" s="505">
        <f t="shared" si="17"/>
        <v>0</v>
      </c>
      <c r="L89" s="177">
        <f>K89/100000</f>
        <v>0</v>
      </c>
      <c r="M89" s="961">
        <f t="shared" si="18"/>
        <v>0</v>
      </c>
      <c r="N89" s="566">
        <f>L89*M89</f>
        <v>0</v>
      </c>
      <c r="O89" s="56"/>
      <c r="P89" s="56"/>
      <c r="Q89" s="255"/>
      <c r="T89" s="980">
        <f t="shared" si="19"/>
        <v>0</v>
      </c>
      <c r="U89" s="980">
        <f t="shared" si="20"/>
        <v>0</v>
      </c>
      <c r="V89" s="980">
        <f t="shared" si="21"/>
        <v>0</v>
      </c>
      <c r="W89" s="995"/>
      <c r="X89" s="980"/>
      <c r="Y89" s="980"/>
      <c r="Z89" s="980">
        <f t="shared" si="22"/>
        <v>0</v>
      </c>
      <c r="AA89" s="980"/>
      <c r="AB89" s="980"/>
      <c r="AC89" s="980"/>
      <c r="AD89" s="980">
        <f t="shared" si="23"/>
        <v>0</v>
      </c>
      <c r="AE89" s="980"/>
      <c r="AF89" s="980"/>
      <c r="AG89" s="980"/>
      <c r="AH89" s="980">
        <f t="shared" si="24"/>
        <v>0</v>
      </c>
      <c r="AI89" s="980"/>
      <c r="AJ89" s="980"/>
      <c r="AK89" s="980"/>
      <c r="AL89" s="980">
        <f t="shared" si="25"/>
        <v>0</v>
      </c>
      <c r="AM89" s="980"/>
      <c r="AN89" s="980"/>
      <c r="AO89" s="980"/>
      <c r="AP89" s="980">
        <f t="shared" si="26"/>
        <v>0</v>
      </c>
      <c r="AQ89" s="980"/>
      <c r="AR89" s="980">
        <f t="shared" si="27"/>
        <v>0</v>
      </c>
      <c r="AS89" s="980">
        <f t="shared" si="28"/>
        <v>0</v>
      </c>
      <c r="AT89" s="980">
        <f t="shared" si="29"/>
        <v>0</v>
      </c>
      <c r="AU89" s="980" t="str">
        <f t="shared" si="30"/>
        <v xml:space="preserve">STATE: ; PDY: ; KKL: ; MHE: ; YNM: </v>
      </c>
    </row>
    <row r="90" spans="1:47" ht="24.95" customHeight="1">
      <c r="A90" s="70" t="s">
        <v>3997</v>
      </c>
      <c r="B90" s="348"/>
      <c r="C90" s="335" t="s">
        <v>3859</v>
      </c>
      <c r="D90" s="70" t="s">
        <v>5323</v>
      </c>
      <c r="E90" s="95"/>
      <c r="F90" s="95"/>
      <c r="G90" s="95"/>
      <c r="H90" s="95"/>
      <c r="I90" s="95"/>
      <c r="J90" s="95"/>
      <c r="K90" s="505">
        <f t="shared" si="17"/>
        <v>0</v>
      </c>
      <c r="L90" s="177">
        <f>K90/100000</f>
        <v>0</v>
      </c>
      <c r="M90" s="961">
        <f t="shared" si="18"/>
        <v>0</v>
      </c>
      <c r="N90" s="566">
        <f>L90*M90</f>
        <v>0</v>
      </c>
      <c r="O90" s="56"/>
      <c r="P90" s="56"/>
      <c r="Q90" s="255"/>
      <c r="T90" s="980">
        <f t="shared" si="19"/>
        <v>0</v>
      </c>
      <c r="U90" s="980">
        <f t="shared" si="20"/>
        <v>0</v>
      </c>
      <c r="V90" s="980">
        <f t="shared" si="21"/>
        <v>0</v>
      </c>
      <c r="W90" s="995"/>
      <c r="X90" s="980"/>
      <c r="Y90" s="980"/>
      <c r="Z90" s="980">
        <f t="shared" si="22"/>
        <v>0</v>
      </c>
      <c r="AA90" s="980"/>
      <c r="AB90" s="980"/>
      <c r="AC90" s="980"/>
      <c r="AD90" s="980">
        <f t="shared" si="23"/>
        <v>0</v>
      </c>
      <c r="AE90" s="980"/>
      <c r="AF90" s="980"/>
      <c r="AG90" s="980"/>
      <c r="AH90" s="980">
        <f t="shared" si="24"/>
        <v>0</v>
      </c>
      <c r="AI90" s="980"/>
      <c r="AJ90" s="980"/>
      <c r="AK90" s="980"/>
      <c r="AL90" s="980">
        <f t="shared" si="25"/>
        <v>0</v>
      </c>
      <c r="AM90" s="980"/>
      <c r="AN90" s="980"/>
      <c r="AO90" s="980"/>
      <c r="AP90" s="980">
        <f t="shared" si="26"/>
        <v>0</v>
      </c>
      <c r="AQ90" s="980"/>
      <c r="AR90" s="980">
        <f t="shared" si="27"/>
        <v>0</v>
      </c>
      <c r="AS90" s="980">
        <f t="shared" si="28"/>
        <v>0</v>
      </c>
      <c r="AT90" s="980">
        <f t="shared" si="29"/>
        <v>0</v>
      </c>
      <c r="AU90" s="980" t="str">
        <f t="shared" si="30"/>
        <v xml:space="preserve">STATE: ; PDY: ; KKL: ; MHE: ; YNM: </v>
      </c>
    </row>
    <row r="91" spans="1:47" ht="24.95" customHeight="1">
      <c r="A91" s="105" t="s">
        <v>3168</v>
      </c>
      <c r="B91" s="105"/>
      <c r="C91" s="105" t="s">
        <v>18</v>
      </c>
      <c r="D91" s="105"/>
      <c r="E91" s="74"/>
      <c r="F91" s="74"/>
      <c r="G91" s="74"/>
      <c r="H91" s="74"/>
      <c r="I91" s="74"/>
      <c r="J91" s="74"/>
      <c r="K91" s="505">
        <f t="shared" si="17"/>
        <v>0</v>
      </c>
      <c r="L91" s="105"/>
      <c r="M91" s="961">
        <f t="shared" si="18"/>
        <v>0</v>
      </c>
      <c r="N91" s="564">
        <f>N92+N103+N115</f>
        <v>0</v>
      </c>
      <c r="O91" s="74"/>
      <c r="P91" s="74"/>
      <c r="Q91" s="254">
        <f>Q92+Q103+Q115</f>
        <v>0</v>
      </c>
      <c r="T91" s="980">
        <f t="shared" si="19"/>
        <v>0</v>
      </c>
      <c r="U91" s="980">
        <f t="shared" si="20"/>
        <v>0</v>
      </c>
      <c r="V91" s="980">
        <f t="shared" si="21"/>
        <v>0</v>
      </c>
      <c r="W91" s="995"/>
      <c r="X91" s="980"/>
      <c r="Y91" s="980"/>
      <c r="Z91" s="980">
        <f t="shared" si="22"/>
        <v>0</v>
      </c>
      <c r="AA91" s="980"/>
      <c r="AB91" s="980"/>
      <c r="AC91" s="980"/>
      <c r="AD91" s="980">
        <f t="shared" si="23"/>
        <v>0</v>
      </c>
      <c r="AE91" s="980"/>
      <c r="AF91" s="980"/>
      <c r="AG91" s="980"/>
      <c r="AH91" s="980">
        <f t="shared" si="24"/>
        <v>0</v>
      </c>
      <c r="AI91" s="980"/>
      <c r="AJ91" s="980"/>
      <c r="AK91" s="980"/>
      <c r="AL91" s="980">
        <f t="shared" si="25"/>
        <v>0</v>
      </c>
      <c r="AM91" s="980"/>
      <c r="AN91" s="980"/>
      <c r="AO91" s="980"/>
      <c r="AP91" s="980">
        <f t="shared" si="26"/>
        <v>0</v>
      </c>
      <c r="AQ91" s="980"/>
      <c r="AR91" s="980">
        <f t="shared" si="27"/>
        <v>0</v>
      </c>
      <c r="AS91" s="980">
        <f t="shared" si="28"/>
        <v>0</v>
      </c>
      <c r="AT91" s="980">
        <f t="shared" si="29"/>
        <v>0</v>
      </c>
      <c r="AU91" s="980" t="str">
        <f t="shared" si="30"/>
        <v xml:space="preserve">STATE: ; PDY: ; KKL: ; MHE: ; YNM: </v>
      </c>
    </row>
    <row r="92" spans="1:47" ht="24.95" customHeight="1">
      <c r="A92" s="333" t="s">
        <v>3169</v>
      </c>
      <c r="B92" s="333"/>
      <c r="C92" s="333" t="s">
        <v>1583</v>
      </c>
      <c r="D92" s="333"/>
      <c r="E92" s="102"/>
      <c r="F92" s="102"/>
      <c r="G92" s="102"/>
      <c r="H92" s="102"/>
      <c r="I92" s="102"/>
      <c r="J92" s="102"/>
      <c r="K92" s="505">
        <f t="shared" si="17"/>
        <v>0</v>
      </c>
      <c r="L92" s="333"/>
      <c r="M92" s="961">
        <f t="shared" si="18"/>
        <v>0</v>
      </c>
      <c r="N92" s="565">
        <f>SUM(N93:N99)</f>
        <v>0</v>
      </c>
      <c r="O92" s="102"/>
      <c r="P92" s="102"/>
      <c r="Q92" s="242">
        <f>SUM(Q93:Q99)</f>
        <v>0</v>
      </c>
      <c r="T92" s="980">
        <f t="shared" si="19"/>
        <v>0</v>
      </c>
      <c r="U92" s="980">
        <f t="shared" si="20"/>
        <v>0</v>
      </c>
      <c r="V92" s="980">
        <f t="shared" si="21"/>
        <v>0</v>
      </c>
      <c r="W92" s="995"/>
      <c r="X92" s="980"/>
      <c r="Y92" s="980"/>
      <c r="Z92" s="980">
        <f t="shared" si="22"/>
        <v>0</v>
      </c>
      <c r="AA92" s="980"/>
      <c r="AB92" s="980"/>
      <c r="AC92" s="980"/>
      <c r="AD92" s="980">
        <f t="shared" si="23"/>
        <v>0</v>
      </c>
      <c r="AE92" s="980"/>
      <c r="AF92" s="980"/>
      <c r="AG92" s="980"/>
      <c r="AH92" s="980">
        <f t="shared" si="24"/>
        <v>0</v>
      </c>
      <c r="AI92" s="980"/>
      <c r="AJ92" s="980"/>
      <c r="AK92" s="980"/>
      <c r="AL92" s="980">
        <f t="shared" si="25"/>
        <v>0</v>
      </c>
      <c r="AM92" s="980"/>
      <c r="AN92" s="980"/>
      <c r="AO92" s="980"/>
      <c r="AP92" s="980">
        <f t="shared" si="26"/>
        <v>0</v>
      </c>
      <c r="AQ92" s="980"/>
      <c r="AR92" s="980">
        <f t="shared" si="27"/>
        <v>0</v>
      </c>
      <c r="AS92" s="980">
        <f t="shared" si="28"/>
        <v>0</v>
      </c>
      <c r="AT92" s="980">
        <f t="shared" si="29"/>
        <v>0</v>
      </c>
      <c r="AU92" s="980" t="str">
        <f t="shared" si="30"/>
        <v xml:space="preserve">STATE: ; PDY: ; KKL: ; MHE: ; YNM: </v>
      </c>
    </row>
    <row r="93" spans="1:47" s="321" customFormat="1" ht="24.95" customHeight="1">
      <c r="A93" s="78" t="s">
        <v>3170</v>
      </c>
      <c r="B93" s="71"/>
      <c r="C93" s="345" t="s">
        <v>4541</v>
      </c>
      <c r="D93" s="70" t="s">
        <v>5324</v>
      </c>
      <c r="E93" s="69"/>
      <c r="F93" s="69"/>
      <c r="G93" s="69"/>
      <c r="H93" s="69"/>
      <c r="I93" s="69"/>
      <c r="J93" s="69"/>
      <c r="K93" s="505">
        <f t="shared" si="17"/>
        <v>0</v>
      </c>
      <c r="L93" s="177">
        <f t="shared" ref="L93:L102" si="31">K93/100000</f>
        <v>0</v>
      </c>
      <c r="M93" s="961">
        <f t="shared" si="18"/>
        <v>0</v>
      </c>
      <c r="N93" s="131">
        <f t="shared" ref="N93:N98" si="32">L93*M93</f>
        <v>0</v>
      </c>
      <c r="O93" s="69"/>
      <c r="P93" s="69"/>
      <c r="Q93" s="259"/>
      <c r="T93" s="980">
        <f t="shared" si="19"/>
        <v>0</v>
      </c>
      <c r="U93" s="980">
        <f t="shared" si="20"/>
        <v>0</v>
      </c>
      <c r="V93" s="980">
        <f t="shared" si="21"/>
        <v>0</v>
      </c>
      <c r="W93" s="995"/>
      <c r="X93" s="980"/>
      <c r="Y93" s="980"/>
      <c r="Z93" s="980">
        <f t="shared" si="22"/>
        <v>0</v>
      </c>
      <c r="AA93" s="980"/>
      <c r="AB93" s="980"/>
      <c r="AC93" s="980"/>
      <c r="AD93" s="980">
        <f t="shared" si="23"/>
        <v>0</v>
      </c>
      <c r="AE93" s="980"/>
      <c r="AF93" s="980"/>
      <c r="AG93" s="980"/>
      <c r="AH93" s="980">
        <f t="shared" si="24"/>
        <v>0</v>
      </c>
      <c r="AI93" s="980"/>
      <c r="AJ93" s="980"/>
      <c r="AK93" s="980"/>
      <c r="AL93" s="980">
        <f t="shared" si="25"/>
        <v>0</v>
      </c>
      <c r="AM93" s="980"/>
      <c r="AN93" s="980"/>
      <c r="AO93" s="980"/>
      <c r="AP93" s="980">
        <f t="shared" si="26"/>
        <v>0</v>
      </c>
      <c r="AQ93" s="980"/>
      <c r="AR93" s="980">
        <f t="shared" si="27"/>
        <v>0</v>
      </c>
      <c r="AS93" s="980">
        <f t="shared" si="28"/>
        <v>0</v>
      </c>
      <c r="AT93" s="980">
        <f t="shared" si="29"/>
        <v>0</v>
      </c>
      <c r="AU93" s="980" t="str">
        <f t="shared" si="30"/>
        <v xml:space="preserve">STATE: ; PDY: ; KKL: ; MHE: ; YNM: </v>
      </c>
    </row>
    <row r="94" spans="1:47" ht="24.95" customHeight="1">
      <c r="A94" s="70" t="s">
        <v>3171</v>
      </c>
      <c r="B94" s="70" t="s">
        <v>2985</v>
      </c>
      <c r="C94" s="70" t="s">
        <v>2986</v>
      </c>
      <c r="D94" s="70" t="s">
        <v>5326</v>
      </c>
      <c r="E94" s="56"/>
      <c r="F94" s="56"/>
      <c r="G94" s="56"/>
      <c r="H94" s="56"/>
      <c r="I94" s="56"/>
      <c r="J94" s="56"/>
      <c r="K94" s="505">
        <f t="shared" si="17"/>
        <v>0</v>
      </c>
      <c r="L94" s="177">
        <f t="shared" si="31"/>
        <v>0</v>
      </c>
      <c r="M94" s="961">
        <f t="shared" si="18"/>
        <v>0</v>
      </c>
      <c r="N94" s="566">
        <f t="shared" si="32"/>
        <v>0</v>
      </c>
      <c r="O94" s="56"/>
      <c r="P94" s="56"/>
      <c r="Q94" s="255"/>
      <c r="T94" s="980">
        <f t="shared" si="19"/>
        <v>0</v>
      </c>
      <c r="U94" s="980">
        <f t="shared" si="20"/>
        <v>0</v>
      </c>
      <c r="V94" s="980">
        <f t="shared" si="21"/>
        <v>0</v>
      </c>
      <c r="W94" s="995"/>
      <c r="X94" s="980"/>
      <c r="Y94" s="980"/>
      <c r="Z94" s="980">
        <f t="shared" si="22"/>
        <v>0</v>
      </c>
      <c r="AA94" s="980"/>
      <c r="AB94" s="980"/>
      <c r="AC94" s="980"/>
      <c r="AD94" s="980">
        <f t="shared" si="23"/>
        <v>0</v>
      </c>
      <c r="AE94" s="980"/>
      <c r="AF94" s="980"/>
      <c r="AG94" s="980"/>
      <c r="AH94" s="980">
        <f t="shared" si="24"/>
        <v>0</v>
      </c>
      <c r="AI94" s="980"/>
      <c r="AJ94" s="980"/>
      <c r="AK94" s="980"/>
      <c r="AL94" s="980">
        <f t="shared" si="25"/>
        <v>0</v>
      </c>
      <c r="AM94" s="980"/>
      <c r="AN94" s="980"/>
      <c r="AO94" s="980"/>
      <c r="AP94" s="980">
        <f t="shared" si="26"/>
        <v>0</v>
      </c>
      <c r="AQ94" s="980"/>
      <c r="AR94" s="980">
        <f t="shared" si="27"/>
        <v>0</v>
      </c>
      <c r="AS94" s="980">
        <f t="shared" si="28"/>
        <v>0</v>
      </c>
      <c r="AT94" s="980">
        <f t="shared" si="29"/>
        <v>0</v>
      </c>
      <c r="AU94" s="980" t="str">
        <f t="shared" si="30"/>
        <v xml:space="preserve">STATE: ; PDY: ; KKL: ; MHE: ; YNM: </v>
      </c>
    </row>
    <row r="95" spans="1:47" ht="24.95" customHeight="1">
      <c r="A95" s="70" t="s">
        <v>3172</v>
      </c>
      <c r="B95" s="70" t="s">
        <v>2987</v>
      </c>
      <c r="C95" s="70" t="s">
        <v>2988</v>
      </c>
      <c r="D95" s="70" t="s">
        <v>5326</v>
      </c>
      <c r="E95" s="56"/>
      <c r="F95" s="56"/>
      <c r="G95" s="56"/>
      <c r="H95" s="56"/>
      <c r="I95" s="56"/>
      <c r="J95" s="56"/>
      <c r="K95" s="505">
        <f t="shared" si="17"/>
        <v>0</v>
      </c>
      <c r="L95" s="177">
        <f t="shared" si="31"/>
        <v>0</v>
      </c>
      <c r="M95" s="961">
        <f t="shared" si="18"/>
        <v>0</v>
      </c>
      <c r="N95" s="566">
        <f t="shared" si="32"/>
        <v>0</v>
      </c>
      <c r="O95" s="56"/>
      <c r="P95" s="56"/>
      <c r="Q95" s="255"/>
      <c r="T95" s="980">
        <f t="shared" si="19"/>
        <v>0</v>
      </c>
      <c r="U95" s="980">
        <f t="shared" si="20"/>
        <v>0</v>
      </c>
      <c r="V95" s="980">
        <f t="shared" si="21"/>
        <v>0</v>
      </c>
      <c r="W95" s="995"/>
      <c r="X95" s="980"/>
      <c r="Y95" s="980"/>
      <c r="Z95" s="980">
        <f t="shared" si="22"/>
        <v>0</v>
      </c>
      <c r="AA95" s="980"/>
      <c r="AB95" s="980"/>
      <c r="AC95" s="980"/>
      <c r="AD95" s="980">
        <f t="shared" si="23"/>
        <v>0</v>
      </c>
      <c r="AE95" s="980"/>
      <c r="AF95" s="980"/>
      <c r="AG95" s="980"/>
      <c r="AH95" s="980">
        <f t="shared" si="24"/>
        <v>0</v>
      </c>
      <c r="AI95" s="980"/>
      <c r="AJ95" s="980"/>
      <c r="AK95" s="980"/>
      <c r="AL95" s="980">
        <f t="shared" si="25"/>
        <v>0</v>
      </c>
      <c r="AM95" s="980"/>
      <c r="AN95" s="980"/>
      <c r="AO95" s="980"/>
      <c r="AP95" s="980">
        <f t="shared" si="26"/>
        <v>0</v>
      </c>
      <c r="AQ95" s="980"/>
      <c r="AR95" s="980">
        <f t="shared" si="27"/>
        <v>0</v>
      </c>
      <c r="AS95" s="980">
        <f t="shared" si="28"/>
        <v>0</v>
      </c>
      <c r="AT95" s="980">
        <f t="shared" si="29"/>
        <v>0</v>
      </c>
      <c r="AU95" s="980" t="str">
        <f t="shared" si="30"/>
        <v xml:space="preserve">STATE: ; PDY: ; KKL: ; MHE: ; YNM: </v>
      </c>
    </row>
    <row r="96" spans="1:47" ht="24.95" customHeight="1">
      <c r="A96" s="70" t="s">
        <v>3297</v>
      </c>
      <c r="B96" s="70" t="s">
        <v>2989</v>
      </c>
      <c r="C96" s="70" t="s">
        <v>2990</v>
      </c>
      <c r="D96" s="70" t="s">
        <v>5326</v>
      </c>
      <c r="E96" s="56"/>
      <c r="F96" s="56"/>
      <c r="G96" s="56"/>
      <c r="H96" s="56"/>
      <c r="I96" s="56"/>
      <c r="J96" s="56"/>
      <c r="K96" s="505">
        <f t="shared" si="17"/>
        <v>0</v>
      </c>
      <c r="L96" s="177">
        <f t="shared" si="31"/>
        <v>0</v>
      </c>
      <c r="M96" s="961">
        <f t="shared" si="18"/>
        <v>0</v>
      </c>
      <c r="N96" s="566">
        <f t="shared" si="32"/>
        <v>0</v>
      </c>
      <c r="O96" s="56"/>
      <c r="P96" s="56"/>
      <c r="Q96" s="255"/>
      <c r="T96" s="980">
        <f t="shared" si="19"/>
        <v>0</v>
      </c>
      <c r="U96" s="980">
        <f t="shared" si="20"/>
        <v>0</v>
      </c>
      <c r="V96" s="980">
        <f t="shared" si="21"/>
        <v>0</v>
      </c>
      <c r="W96" s="995"/>
      <c r="X96" s="980"/>
      <c r="Y96" s="980"/>
      <c r="Z96" s="980">
        <f t="shared" si="22"/>
        <v>0</v>
      </c>
      <c r="AA96" s="980"/>
      <c r="AB96" s="980"/>
      <c r="AC96" s="980"/>
      <c r="AD96" s="980">
        <f t="shared" si="23"/>
        <v>0</v>
      </c>
      <c r="AE96" s="980"/>
      <c r="AF96" s="980"/>
      <c r="AG96" s="980"/>
      <c r="AH96" s="980">
        <f t="shared" si="24"/>
        <v>0</v>
      </c>
      <c r="AI96" s="980"/>
      <c r="AJ96" s="980"/>
      <c r="AK96" s="980"/>
      <c r="AL96" s="980">
        <f t="shared" si="25"/>
        <v>0</v>
      </c>
      <c r="AM96" s="980"/>
      <c r="AN96" s="980"/>
      <c r="AO96" s="980"/>
      <c r="AP96" s="980">
        <f t="shared" si="26"/>
        <v>0</v>
      </c>
      <c r="AQ96" s="980"/>
      <c r="AR96" s="980">
        <f t="shared" si="27"/>
        <v>0</v>
      </c>
      <c r="AS96" s="980">
        <f t="shared" si="28"/>
        <v>0</v>
      </c>
      <c r="AT96" s="980">
        <f t="shared" si="29"/>
        <v>0</v>
      </c>
      <c r="AU96" s="980" t="str">
        <f t="shared" si="30"/>
        <v xml:space="preserve">STATE: ; PDY: ; KKL: ; MHE: ; YNM: </v>
      </c>
    </row>
    <row r="97" spans="1:47" ht="24.95" customHeight="1">
      <c r="A97" s="70" t="s">
        <v>4540</v>
      </c>
      <c r="B97" s="70"/>
      <c r="C97" s="70" t="s">
        <v>5284</v>
      </c>
      <c r="D97" s="70" t="s">
        <v>5326</v>
      </c>
      <c r="E97" s="56"/>
      <c r="F97" s="56"/>
      <c r="G97" s="56"/>
      <c r="H97" s="56"/>
      <c r="I97" s="56"/>
      <c r="J97" s="56"/>
      <c r="K97" s="505">
        <f t="shared" si="17"/>
        <v>0</v>
      </c>
      <c r="L97" s="177">
        <f t="shared" si="31"/>
        <v>0</v>
      </c>
      <c r="M97" s="961">
        <f t="shared" si="18"/>
        <v>0</v>
      </c>
      <c r="N97" s="566">
        <f t="shared" si="32"/>
        <v>0</v>
      </c>
      <c r="O97" s="56"/>
      <c r="P97" s="56"/>
      <c r="Q97" s="255"/>
      <c r="T97" s="980">
        <f t="shared" si="19"/>
        <v>0</v>
      </c>
      <c r="U97" s="980">
        <f t="shared" si="20"/>
        <v>0</v>
      </c>
      <c r="V97" s="980">
        <f t="shared" si="21"/>
        <v>0</v>
      </c>
      <c r="W97" s="995"/>
      <c r="X97" s="980"/>
      <c r="Y97" s="980"/>
      <c r="Z97" s="980">
        <f t="shared" si="22"/>
        <v>0</v>
      </c>
      <c r="AA97" s="980"/>
      <c r="AB97" s="980"/>
      <c r="AC97" s="980"/>
      <c r="AD97" s="980">
        <f t="shared" si="23"/>
        <v>0</v>
      </c>
      <c r="AE97" s="980"/>
      <c r="AF97" s="980"/>
      <c r="AG97" s="980"/>
      <c r="AH97" s="980">
        <f t="shared" si="24"/>
        <v>0</v>
      </c>
      <c r="AI97" s="980"/>
      <c r="AJ97" s="980"/>
      <c r="AK97" s="980"/>
      <c r="AL97" s="980">
        <f t="shared" si="25"/>
        <v>0</v>
      </c>
      <c r="AM97" s="980"/>
      <c r="AN97" s="980"/>
      <c r="AO97" s="980"/>
      <c r="AP97" s="980">
        <f t="shared" si="26"/>
        <v>0</v>
      </c>
      <c r="AQ97" s="980"/>
      <c r="AR97" s="980">
        <f t="shared" si="27"/>
        <v>0</v>
      </c>
      <c r="AS97" s="980">
        <f t="shared" si="28"/>
        <v>0</v>
      </c>
      <c r="AT97" s="980">
        <f t="shared" si="29"/>
        <v>0</v>
      </c>
      <c r="AU97" s="980" t="str">
        <f t="shared" si="30"/>
        <v xml:space="preserve">STATE: ; PDY: ; KKL: ; MHE: ; YNM: </v>
      </c>
    </row>
    <row r="98" spans="1:47" ht="24.95" customHeight="1">
      <c r="A98" s="70" t="s">
        <v>5283</v>
      </c>
      <c r="B98" s="70"/>
      <c r="C98" s="70" t="s">
        <v>1308</v>
      </c>
      <c r="D98" s="70" t="s">
        <v>5326</v>
      </c>
      <c r="E98" s="56"/>
      <c r="F98" s="56"/>
      <c r="G98" s="56"/>
      <c r="H98" s="56"/>
      <c r="I98" s="56"/>
      <c r="J98" s="56"/>
      <c r="K98" s="505">
        <f t="shared" si="17"/>
        <v>0</v>
      </c>
      <c r="L98" s="177">
        <f t="shared" si="31"/>
        <v>0</v>
      </c>
      <c r="M98" s="961">
        <f t="shared" si="18"/>
        <v>0</v>
      </c>
      <c r="N98" s="566">
        <f t="shared" si="32"/>
        <v>0</v>
      </c>
      <c r="O98" s="56"/>
      <c r="P98" s="56"/>
      <c r="Q98" s="255"/>
      <c r="T98" s="980">
        <f t="shared" si="19"/>
        <v>0</v>
      </c>
      <c r="U98" s="980">
        <f t="shared" si="20"/>
        <v>0</v>
      </c>
      <c r="V98" s="980">
        <f t="shared" si="21"/>
        <v>0</v>
      </c>
      <c r="W98" s="995"/>
      <c r="X98" s="980"/>
      <c r="Y98" s="980"/>
      <c r="Z98" s="980">
        <f t="shared" si="22"/>
        <v>0</v>
      </c>
      <c r="AA98" s="980"/>
      <c r="AB98" s="980"/>
      <c r="AC98" s="980"/>
      <c r="AD98" s="980">
        <f t="shared" si="23"/>
        <v>0</v>
      </c>
      <c r="AE98" s="980"/>
      <c r="AF98" s="980"/>
      <c r="AG98" s="980"/>
      <c r="AH98" s="980">
        <f t="shared" si="24"/>
        <v>0</v>
      </c>
      <c r="AI98" s="980"/>
      <c r="AJ98" s="980"/>
      <c r="AK98" s="980"/>
      <c r="AL98" s="980">
        <f t="shared" si="25"/>
        <v>0</v>
      </c>
      <c r="AM98" s="980"/>
      <c r="AN98" s="980"/>
      <c r="AO98" s="980"/>
      <c r="AP98" s="980">
        <f t="shared" si="26"/>
        <v>0</v>
      </c>
      <c r="AQ98" s="980"/>
      <c r="AR98" s="980">
        <f t="shared" si="27"/>
        <v>0</v>
      </c>
      <c r="AS98" s="980">
        <f t="shared" si="28"/>
        <v>0</v>
      </c>
      <c r="AT98" s="980">
        <f t="shared" si="29"/>
        <v>0</v>
      </c>
      <c r="AU98" s="980" t="str">
        <f t="shared" si="30"/>
        <v xml:space="preserve">STATE: ; PDY: ; KKL: ; MHE: ; YNM: </v>
      </c>
    </row>
    <row r="99" spans="1:47" s="349" customFormat="1" ht="24.95" customHeight="1">
      <c r="A99" s="71" t="s">
        <v>5287</v>
      </c>
      <c r="B99" s="71" t="s">
        <v>3181</v>
      </c>
      <c r="C99" s="71" t="s">
        <v>4931</v>
      </c>
      <c r="D99" s="71"/>
      <c r="E99" s="64"/>
      <c r="F99" s="64"/>
      <c r="G99" s="64"/>
      <c r="H99" s="64"/>
      <c r="I99" s="64"/>
      <c r="J99" s="64"/>
      <c r="K99" s="505">
        <f t="shared" si="17"/>
        <v>0</v>
      </c>
      <c r="L99" s="177">
        <f t="shared" si="31"/>
        <v>0</v>
      </c>
      <c r="M99" s="961">
        <f t="shared" si="18"/>
        <v>0</v>
      </c>
      <c r="N99" s="568">
        <f>N100+N101+N102</f>
        <v>0</v>
      </c>
      <c r="O99" s="209"/>
      <c r="P99" s="209"/>
      <c r="Q99" s="481">
        <f>Q100+Q101+Q102</f>
        <v>0</v>
      </c>
      <c r="T99" s="980">
        <f t="shared" si="19"/>
        <v>0</v>
      </c>
      <c r="U99" s="980">
        <f t="shared" si="20"/>
        <v>0</v>
      </c>
      <c r="V99" s="980">
        <f t="shared" si="21"/>
        <v>0</v>
      </c>
      <c r="W99" s="995"/>
      <c r="X99" s="980"/>
      <c r="Y99" s="980"/>
      <c r="Z99" s="980">
        <f t="shared" si="22"/>
        <v>0</v>
      </c>
      <c r="AA99" s="980"/>
      <c r="AB99" s="980"/>
      <c r="AC99" s="980"/>
      <c r="AD99" s="980">
        <f t="shared" si="23"/>
        <v>0</v>
      </c>
      <c r="AE99" s="980"/>
      <c r="AF99" s="980"/>
      <c r="AG99" s="980"/>
      <c r="AH99" s="980">
        <f t="shared" si="24"/>
        <v>0</v>
      </c>
      <c r="AI99" s="980"/>
      <c r="AJ99" s="980"/>
      <c r="AK99" s="980"/>
      <c r="AL99" s="980">
        <f t="shared" si="25"/>
        <v>0</v>
      </c>
      <c r="AM99" s="980"/>
      <c r="AN99" s="980"/>
      <c r="AO99" s="980"/>
      <c r="AP99" s="980">
        <f t="shared" si="26"/>
        <v>0</v>
      </c>
      <c r="AQ99" s="980"/>
      <c r="AR99" s="980">
        <f t="shared" si="27"/>
        <v>0</v>
      </c>
      <c r="AS99" s="980">
        <f t="shared" si="28"/>
        <v>0</v>
      </c>
      <c r="AT99" s="980">
        <f t="shared" si="29"/>
        <v>0</v>
      </c>
      <c r="AU99" s="980" t="str">
        <f t="shared" si="30"/>
        <v xml:space="preserve">STATE: ; PDY: ; KKL: ; MHE: ; YNM: </v>
      </c>
    </row>
    <row r="100" spans="1:47" ht="24.95" customHeight="1">
      <c r="A100" s="70" t="s">
        <v>5288</v>
      </c>
      <c r="B100" s="70" t="s">
        <v>4560</v>
      </c>
      <c r="C100" s="78" t="s">
        <v>4558</v>
      </c>
      <c r="D100" s="78" t="s">
        <v>5324</v>
      </c>
      <c r="E100" s="62"/>
      <c r="F100" s="62"/>
      <c r="G100" s="62"/>
      <c r="H100" s="62"/>
      <c r="I100" s="62"/>
      <c r="J100" s="62"/>
      <c r="K100" s="505">
        <f t="shared" si="17"/>
        <v>0</v>
      </c>
      <c r="L100" s="177">
        <f t="shared" si="31"/>
        <v>0</v>
      </c>
      <c r="M100" s="961">
        <f t="shared" si="18"/>
        <v>0</v>
      </c>
      <c r="N100" s="566">
        <f>L100*M100</f>
        <v>0</v>
      </c>
      <c r="O100" s="56"/>
      <c r="P100" s="56"/>
      <c r="Q100" s="255"/>
      <c r="T100" s="980">
        <f t="shared" si="19"/>
        <v>0</v>
      </c>
      <c r="U100" s="980">
        <f t="shared" si="20"/>
        <v>0</v>
      </c>
      <c r="V100" s="980">
        <f t="shared" si="21"/>
        <v>0</v>
      </c>
      <c r="W100" s="995"/>
      <c r="X100" s="980"/>
      <c r="Y100" s="980"/>
      <c r="Z100" s="980">
        <f t="shared" si="22"/>
        <v>0</v>
      </c>
      <c r="AA100" s="980"/>
      <c r="AB100" s="980"/>
      <c r="AC100" s="980"/>
      <c r="AD100" s="980">
        <f t="shared" si="23"/>
        <v>0</v>
      </c>
      <c r="AE100" s="980"/>
      <c r="AF100" s="980"/>
      <c r="AG100" s="980"/>
      <c r="AH100" s="980">
        <f t="shared" si="24"/>
        <v>0</v>
      </c>
      <c r="AI100" s="980"/>
      <c r="AJ100" s="980"/>
      <c r="AK100" s="980"/>
      <c r="AL100" s="980">
        <f t="shared" si="25"/>
        <v>0</v>
      </c>
      <c r="AM100" s="980"/>
      <c r="AN100" s="980"/>
      <c r="AO100" s="980"/>
      <c r="AP100" s="980">
        <f t="shared" si="26"/>
        <v>0</v>
      </c>
      <c r="AQ100" s="980"/>
      <c r="AR100" s="980">
        <f t="shared" si="27"/>
        <v>0</v>
      </c>
      <c r="AS100" s="980">
        <f t="shared" si="28"/>
        <v>0</v>
      </c>
      <c r="AT100" s="980">
        <f t="shared" si="29"/>
        <v>0</v>
      </c>
      <c r="AU100" s="980" t="str">
        <f t="shared" si="30"/>
        <v xml:space="preserve">STATE: ; PDY: ; KKL: ; MHE: ; YNM: </v>
      </c>
    </row>
    <row r="101" spans="1:47" ht="24.95" customHeight="1">
      <c r="A101" s="70" t="s">
        <v>5289</v>
      </c>
      <c r="B101" s="70" t="s">
        <v>4561</v>
      </c>
      <c r="C101" s="78" t="s">
        <v>4559</v>
      </c>
      <c r="D101" s="78" t="s">
        <v>5323</v>
      </c>
      <c r="E101" s="62"/>
      <c r="F101" s="62"/>
      <c r="G101" s="62"/>
      <c r="H101" s="62"/>
      <c r="I101" s="62"/>
      <c r="J101" s="62"/>
      <c r="K101" s="505">
        <f t="shared" si="17"/>
        <v>0</v>
      </c>
      <c r="L101" s="177">
        <f t="shared" si="31"/>
        <v>0</v>
      </c>
      <c r="M101" s="961">
        <f t="shared" si="18"/>
        <v>0</v>
      </c>
      <c r="N101" s="566">
        <f>L101*M101</f>
        <v>0</v>
      </c>
      <c r="O101" s="56"/>
      <c r="P101" s="56"/>
      <c r="Q101" s="255"/>
      <c r="T101" s="980">
        <f t="shared" si="19"/>
        <v>0</v>
      </c>
      <c r="U101" s="980">
        <f t="shared" si="20"/>
        <v>0</v>
      </c>
      <c r="V101" s="980">
        <f t="shared" si="21"/>
        <v>0</v>
      </c>
      <c r="W101" s="995"/>
      <c r="X101" s="980"/>
      <c r="Y101" s="980"/>
      <c r="Z101" s="980">
        <f t="shared" si="22"/>
        <v>0</v>
      </c>
      <c r="AA101" s="980"/>
      <c r="AB101" s="980"/>
      <c r="AC101" s="980"/>
      <c r="AD101" s="980">
        <f t="shared" si="23"/>
        <v>0</v>
      </c>
      <c r="AE101" s="980"/>
      <c r="AF101" s="980"/>
      <c r="AG101" s="980"/>
      <c r="AH101" s="980">
        <f t="shared" si="24"/>
        <v>0</v>
      </c>
      <c r="AI101" s="980"/>
      <c r="AJ101" s="980"/>
      <c r="AK101" s="980"/>
      <c r="AL101" s="980">
        <f t="shared" si="25"/>
        <v>0</v>
      </c>
      <c r="AM101" s="980"/>
      <c r="AN101" s="980"/>
      <c r="AO101" s="980"/>
      <c r="AP101" s="980">
        <f t="shared" si="26"/>
        <v>0</v>
      </c>
      <c r="AQ101" s="980"/>
      <c r="AR101" s="980">
        <f t="shared" si="27"/>
        <v>0</v>
      </c>
      <c r="AS101" s="980">
        <f t="shared" si="28"/>
        <v>0</v>
      </c>
      <c r="AT101" s="980">
        <f t="shared" si="29"/>
        <v>0</v>
      </c>
      <c r="AU101" s="980" t="str">
        <f t="shared" si="30"/>
        <v xml:space="preserve">STATE: ; PDY: ; KKL: ; MHE: ; YNM: </v>
      </c>
    </row>
    <row r="102" spans="1:47" ht="24.95" customHeight="1">
      <c r="A102" s="70" t="s">
        <v>5290</v>
      </c>
      <c r="B102" s="70" t="s">
        <v>4562</v>
      </c>
      <c r="C102" s="78" t="s">
        <v>2960</v>
      </c>
      <c r="D102" s="78" t="s">
        <v>5323</v>
      </c>
      <c r="E102" s="62"/>
      <c r="F102" s="62"/>
      <c r="G102" s="62"/>
      <c r="H102" s="62"/>
      <c r="I102" s="62"/>
      <c r="J102" s="62"/>
      <c r="K102" s="505">
        <f t="shared" si="17"/>
        <v>0</v>
      </c>
      <c r="L102" s="177">
        <f t="shared" si="31"/>
        <v>0</v>
      </c>
      <c r="M102" s="961">
        <f t="shared" si="18"/>
        <v>0</v>
      </c>
      <c r="N102" s="566">
        <f>L102*M102</f>
        <v>0</v>
      </c>
      <c r="O102" s="56"/>
      <c r="P102" s="56"/>
      <c r="Q102" s="255"/>
      <c r="T102" s="980">
        <f t="shared" si="19"/>
        <v>0</v>
      </c>
      <c r="U102" s="980">
        <f t="shared" si="20"/>
        <v>0</v>
      </c>
      <c r="V102" s="980">
        <f t="shared" si="21"/>
        <v>0</v>
      </c>
      <c r="W102" s="995"/>
      <c r="X102" s="980"/>
      <c r="Y102" s="980"/>
      <c r="Z102" s="980">
        <f t="shared" si="22"/>
        <v>0</v>
      </c>
      <c r="AA102" s="980"/>
      <c r="AB102" s="980"/>
      <c r="AC102" s="980"/>
      <c r="AD102" s="980">
        <f t="shared" si="23"/>
        <v>0</v>
      </c>
      <c r="AE102" s="980"/>
      <c r="AF102" s="980"/>
      <c r="AG102" s="980"/>
      <c r="AH102" s="980">
        <f t="shared" si="24"/>
        <v>0</v>
      </c>
      <c r="AI102" s="980"/>
      <c r="AJ102" s="980"/>
      <c r="AK102" s="980"/>
      <c r="AL102" s="980">
        <f t="shared" si="25"/>
        <v>0</v>
      </c>
      <c r="AM102" s="980"/>
      <c r="AN102" s="980"/>
      <c r="AO102" s="980"/>
      <c r="AP102" s="980">
        <f t="shared" si="26"/>
        <v>0</v>
      </c>
      <c r="AQ102" s="980"/>
      <c r="AR102" s="980">
        <f t="shared" si="27"/>
        <v>0</v>
      </c>
      <c r="AS102" s="980">
        <f t="shared" si="28"/>
        <v>0</v>
      </c>
      <c r="AT102" s="980">
        <f t="shared" si="29"/>
        <v>0</v>
      </c>
      <c r="AU102" s="980" t="str">
        <f t="shared" si="30"/>
        <v xml:space="preserve">STATE: ; PDY: ; KKL: ; MHE: ; YNM: </v>
      </c>
    </row>
    <row r="103" spans="1:47" ht="24.95" customHeight="1">
      <c r="A103" s="333" t="s">
        <v>3173</v>
      </c>
      <c r="B103" s="333"/>
      <c r="C103" s="333" t="s">
        <v>4545</v>
      </c>
      <c r="D103" s="333"/>
      <c r="E103" s="102"/>
      <c r="F103" s="102"/>
      <c r="G103" s="102"/>
      <c r="H103" s="102"/>
      <c r="I103" s="102"/>
      <c r="J103" s="102"/>
      <c r="K103" s="505">
        <f t="shared" si="17"/>
        <v>0</v>
      </c>
      <c r="L103" s="333"/>
      <c r="M103" s="961">
        <f t="shared" si="18"/>
        <v>0</v>
      </c>
      <c r="N103" s="565">
        <f>N104+N108+N111+N112</f>
        <v>0</v>
      </c>
      <c r="O103" s="102"/>
      <c r="P103" s="102"/>
      <c r="Q103" s="242">
        <f>Q104+Q108+Q111+Q112</f>
        <v>0</v>
      </c>
      <c r="T103" s="980">
        <f t="shared" si="19"/>
        <v>0</v>
      </c>
      <c r="U103" s="980">
        <f t="shared" si="20"/>
        <v>0</v>
      </c>
      <c r="V103" s="980">
        <f t="shared" si="21"/>
        <v>0</v>
      </c>
      <c r="W103" s="995"/>
      <c r="X103" s="980"/>
      <c r="Y103" s="980"/>
      <c r="Z103" s="980">
        <f t="shared" si="22"/>
        <v>0</v>
      </c>
      <c r="AA103" s="980"/>
      <c r="AB103" s="980"/>
      <c r="AC103" s="980"/>
      <c r="AD103" s="980">
        <f t="shared" si="23"/>
        <v>0</v>
      </c>
      <c r="AE103" s="980"/>
      <c r="AF103" s="980"/>
      <c r="AG103" s="980"/>
      <c r="AH103" s="980">
        <f t="shared" si="24"/>
        <v>0</v>
      </c>
      <c r="AI103" s="980"/>
      <c r="AJ103" s="980"/>
      <c r="AK103" s="980"/>
      <c r="AL103" s="980">
        <f t="shared" si="25"/>
        <v>0</v>
      </c>
      <c r="AM103" s="980"/>
      <c r="AN103" s="980"/>
      <c r="AO103" s="980"/>
      <c r="AP103" s="980">
        <f t="shared" si="26"/>
        <v>0</v>
      </c>
      <c r="AQ103" s="980"/>
      <c r="AR103" s="980">
        <f t="shared" si="27"/>
        <v>0</v>
      </c>
      <c r="AS103" s="980">
        <f t="shared" si="28"/>
        <v>0</v>
      </c>
      <c r="AT103" s="980">
        <f t="shared" si="29"/>
        <v>0</v>
      </c>
      <c r="AU103" s="980" t="str">
        <f t="shared" si="30"/>
        <v xml:space="preserve">STATE: ; PDY: ; KKL: ; MHE: ; YNM: </v>
      </c>
    </row>
    <row r="104" spans="1:47" s="351" customFormat="1" ht="24.95" customHeight="1">
      <c r="A104" s="350" t="s">
        <v>3174</v>
      </c>
      <c r="B104" s="350"/>
      <c r="C104" s="350" t="s">
        <v>4542</v>
      </c>
      <c r="D104" s="350"/>
      <c r="E104" s="65"/>
      <c r="F104" s="65"/>
      <c r="G104" s="65"/>
      <c r="H104" s="65"/>
      <c r="I104" s="65"/>
      <c r="J104" s="65"/>
      <c r="K104" s="505">
        <f t="shared" si="17"/>
        <v>0</v>
      </c>
      <c r="L104" s="177">
        <f>K104/100000</f>
        <v>0</v>
      </c>
      <c r="M104" s="961">
        <f t="shared" si="18"/>
        <v>0</v>
      </c>
      <c r="N104" s="568">
        <f>SUM(N105:N107)</f>
        <v>0</v>
      </c>
      <c r="O104" s="65"/>
      <c r="P104" s="65"/>
      <c r="Q104" s="481">
        <f>SUM(Q105:Q107)</f>
        <v>0</v>
      </c>
      <c r="T104" s="980">
        <f t="shared" si="19"/>
        <v>0</v>
      </c>
      <c r="U104" s="980">
        <f t="shared" si="20"/>
        <v>0</v>
      </c>
      <c r="V104" s="980">
        <f t="shared" si="21"/>
        <v>0</v>
      </c>
      <c r="W104" s="995"/>
      <c r="X104" s="980"/>
      <c r="Y104" s="980"/>
      <c r="Z104" s="980">
        <f t="shared" si="22"/>
        <v>0</v>
      </c>
      <c r="AA104" s="980"/>
      <c r="AB104" s="980"/>
      <c r="AC104" s="980"/>
      <c r="AD104" s="980">
        <f t="shared" si="23"/>
        <v>0</v>
      </c>
      <c r="AE104" s="980"/>
      <c r="AF104" s="980"/>
      <c r="AG104" s="980"/>
      <c r="AH104" s="980">
        <f t="shared" si="24"/>
        <v>0</v>
      </c>
      <c r="AI104" s="980"/>
      <c r="AJ104" s="980"/>
      <c r="AK104" s="980"/>
      <c r="AL104" s="980">
        <f t="shared" si="25"/>
        <v>0</v>
      </c>
      <c r="AM104" s="980"/>
      <c r="AN104" s="980"/>
      <c r="AO104" s="980"/>
      <c r="AP104" s="980">
        <f t="shared" si="26"/>
        <v>0</v>
      </c>
      <c r="AQ104" s="980"/>
      <c r="AR104" s="980">
        <f t="shared" si="27"/>
        <v>0</v>
      </c>
      <c r="AS104" s="980">
        <f t="shared" si="28"/>
        <v>0</v>
      </c>
      <c r="AT104" s="980">
        <f t="shared" si="29"/>
        <v>0</v>
      </c>
      <c r="AU104" s="980" t="str">
        <f t="shared" si="30"/>
        <v xml:space="preserve">STATE: ; PDY: ; KKL: ; MHE: ; YNM: </v>
      </c>
    </row>
    <row r="105" spans="1:47" s="321" customFormat="1" ht="24.95" customHeight="1">
      <c r="A105" s="78" t="s">
        <v>4550</v>
      </c>
      <c r="B105" s="78" t="s">
        <v>2991</v>
      </c>
      <c r="C105" s="78" t="s">
        <v>4555</v>
      </c>
      <c r="D105" s="78" t="s">
        <v>5324</v>
      </c>
      <c r="E105" s="79"/>
      <c r="F105" s="79"/>
      <c r="G105" s="79"/>
      <c r="H105" s="79"/>
      <c r="I105" s="79"/>
      <c r="J105" s="79"/>
      <c r="K105" s="505">
        <f t="shared" si="17"/>
        <v>0</v>
      </c>
      <c r="L105" s="177">
        <f>K105/100000</f>
        <v>0</v>
      </c>
      <c r="M105" s="961">
        <f t="shared" si="18"/>
        <v>0</v>
      </c>
      <c r="N105" s="131">
        <f>L105*M105</f>
        <v>0</v>
      </c>
      <c r="O105" s="79"/>
      <c r="P105" s="79"/>
      <c r="Q105" s="257"/>
      <c r="T105" s="980">
        <f t="shared" si="19"/>
        <v>0</v>
      </c>
      <c r="U105" s="980">
        <f t="shared" si="20"/>
        <v>0</v>
      </c>
      <c r="V105" s="980">
        <f t="shared" si="21"/>
        <v>0</v>
      </c>
      <c r="W105" s="995"/>
      <c r="X105" s="980"/>
      <c r="Y105" s="980"/>
      <c r="Z105" s="980">
        <f t="shared" si="22"/>
        <v>0</v>
      </c>
      <c r="AA105" s="980"/>
      <c r="AB105" s="980"/>
      <c r="AC105" s="980"/>
      <c r="AD105" s="980">
        <f t="shared" si="23"/>
        <v>0</v>
      </c>
      <c r="AE105" s="980"/>
      <c r="AF105" s="980"/>
      <c r="AG105" s="980"/>
      <c r="AH105" s="980">
        <f t="shared" si="24"/>
        <v>0</v>
      </c>
      <c r="AI105" s="980"/>
      <c r="AJ105" s="980"/>
      <c r="AK105" s="980"/>
      <c r="AL105" s="980">
        <f t="shared" si="25"/>
        <v>0</v>
      </c>
      <c r="AM105" s="980"/>
      <c r="AN105" s="980"/>
      <c r="AO105" s="980"/>
      <c r="AP105" s="980">
        <f t="shared" si="26"/>
        <v>0</v>
      </c>
      <c r="AQ105" s="980"/>
      <c r="AR105" s="980">
        <f t="shared" si="27"/>
        <v>0</v>
      </c>
      <c r="AS105" s="980">
        <f t="shared" si="28"/>
        <v>0</v>
      </c>
      <c r="AT105" s="980">
        <f t="shared" si="29"/>
        <v>0</v>
      </c>
      <c r="AU105" s="980" t="str">
        <f t="shared" si="30"/>
        <v xml:space="preserve">STATE: ; PDY: ; KKL: ; MHE: ; YNM: </v>
      </c>
    </row>
    <row r="106" spans="1:47" s="321" customFormat="1" ht="24.95" customHeight="1">
      <c r="A106" s="78" t="s">
        <v>4551</v>
      </c>
      <c r="B106" s="78" t="s">
        <v>4548</v>
      </c>
      <c r="C106" s="78" t="s">
        <v>4549</v>
      </c>
      <c r="D106" s="78" t="s">
        <v>5324</v>
      </c>
      <c r="E106" s="79"/>
      <c r="F106" s="79"/>
      <c r="G106" s="79"/>
      <c r="H106" s="79"/>
      <c r="I106" s="79"/>
      <c r="J106" s="79"/>
      <c r="K106" s="505">
        <f t="shared" si="17"/>
        <v>0</v>
      </c>
      <c r="L106" s="177">
        <f>K106/100000</f>
        <v>0</v>
      </c>
      <c r="M106" s="961">
        <f t="shared" si="18"/>
        <v>0</v>
      </c>
      <c r="N106" s="131">
        <f>L106*M106</f>
        <v>0</v>
      </c>
      <c r="O106" s="79"/>
      <c r="P106" s="79"/>
      <c r="Q106" s="257"/>
      <c r="T106" s="980">
        <f t="shared" si="19"/>
        <v>0</v>
      </c>
      <c r="U106" s="980">
        <f t="shared" si="20"/>
        <v>0</v>
      </c>
      <c r="V106" s="980">
        <f t="shared" si="21"/>
        <v>0</v>
      </c>
      <c r="W106" s="995"/>
      <c r="X106" s="980"/>
      <c r="Y106" s="980"/>
      <c r="Z106" s="980">
        <f t="shared" si="22"/>
        <v>0</v>
      </c>
      <c r="AA106" s="980"/>
      <c r="AB106" s="980"/>
      <c r="AC106" s="980"/>
      <c r="AD106" s="980">
        <f t="shared" si="23"/>
        <v>0</v>
      </c>
      <c r="AE106" s="980"/>
      <c r="AF106" s="980"/>
      <c r="AG106" s="980"/>
      <c r="AH106" s="980">
        <f t="shared" si="24"/>
        <v>0</v>
      </c>
      <c r="AI106" s="980"/>
      <c r="AJ106" s="980"/>
      <c r="AK106" s="980"/>
      <c r="AL106" s="980">
        <f t="shared" si="25"/>
        <v>0</v>
      </c>
      <c r="AM106" s="980"/>
      <c r="AN106" s="980"/>
      <c r="AO106" s="980"/>
      <c r="AP106" s="980">
        <f t="shared" si="26"/>
        <v>0</v>
      </c>
      <c r="AQ106" s="980"/>
      <c r="AR106" s="980">
        <f t="shared" si="27"/>
        <v>0</v>
      </c>
      <c r="AS106" s="980">
        <f t="shared" si="28"/>
        <v>0</v>
      </c>
      <c r="AT106" s="980">
        <f t="shared" si="29"/>
        <v>0</v>
      </c>
      <c r="AU106" s="980" t="str">
        <f t="shared" si="30"/>
        <v xml:space="preserve">STATE: ; PDY: ; KKL: ; MHE: ; YNM: </v>
      </c>
    </row>
    <row r="107" spans="1:47" s="321" customFormat="1" ht="24.95" customHeight="1">
      <c r="A107" s="78" t="s">
        <v>5285</v>
      </c>
      <c r="B107" s="78"/>
      <c r="C107" s="78" t="s">
        <v>3859</v>
      </c>
      <c r="D107" s="78" t="s">
        <v>5323</v>
      </c>
      <c r="E107" s="79"/>
      <c r="F107" s="79"/>
      <c r="G107" s="79"/>
      <c r="H107" s="79"/>
      <c r="I107" s="79"/>
      <c r="J107" s="79"/>
      <c r="K107" s="505">
        <f t="shared" si="17"/>
        <v>0</v>
      </c>
      <c r="L107" s="177">
        <f>K107/100000</f>
        <v>0</v>
      </c>
      <c r="M107" s="961">
        <f t="shared" si="18"/>
        <v>0</v>
      </c>
      <c r="N107" s="131">
        <f>L107*M107</f>
        <v>0</v>
      </c>
      <c r="O107" s="79"/>
      <c r="P107" s="79"/>
      <c r="Q107" s="257"/>
      <c r="T107" s="980">
        <f t="shared" si="19"/>
        <v>0</v>
      </c>
      <c r="U107" s="980">
        <f t="shared" si="20"/>
        <v>0</v>
      </c>
      <c r="V107" s="980">
        <f t="shared" si="21"/>
        <v>0</v>
      </c>
      <c r="W107" s="995"/>
      <c r="X107" s="980"/>
      <c r="Y107" s="980"/>
      <c r="Z107" s="980">
        <f t="shared" si="22"/>
        <v>0</v>
      </c>
      <c r="AA107" s="980"/>
      <c r="AB107" s="980"/>
      <c r="AC107" s="980"/>
      <c r="AD107" s="980">
        <f t="shared" si="23"/>
        <v>0</v>
      </c>
      <c r="AE107" s="980"/>
      <c r="AF107" s="980"/>
      <c r="AG107" s="980"/>
      <c r="AH107" s="980">
        <f t="shared" si="24"/>
        <v>0</v>
      </c>
      <c r="AI107" s="980"/>
      <c r="AJ107" s="980"/>
      <c r="AK107" s="980"/>
      <c r="AL107" s="980">
        <f t="shared" si="25"/>
        <v>0</v>
      </c>
      <c r="AM107" s="980"/>
      <c r="AN107" s="980"/>
      <c r="AO107" s="980"/>
      <c r="AP107" s="980">
        <f t="shared" si="26"/>
        <v>0</v>
      </c>
      <c r="AQ107" s="980"/>
      <c r="AR107" s="980">
        <f t="shared" si="27"/>
        <v>0</v>
      </c>
      <c r="AS107" s="980">
        <f t="shared" si="28"/>
        <v>0</v>
      </c>
      <c r="AT107" s="980">
        <f t="shared" si="29"/>
        <v>0</v>
      </c>
      <c r="AU107" s="980" t="str">
        <f t="shared" si="30"/>
        <v xml:space="preserve">STATE: ; PDY: ; KKL: ; MHE: ; YNM: </v>
      </c>
    </row>
    <row r="108" spans="1:47" s="349" customFormat="1" ht="24.95" customHeight="1">
      <c r="A108" s="569" t="s">
        <v>3175</v>
      </c>
      <c r="B108" s="569"/>
      <c r="C108" s="570" t="s">
        <v>1786</v>
      </c>
      <c r="D108" s="570"/>
      <c r="E108" s="202"/>
      <c r="F108" s="202"/>
      <c r="G108" s="202"/>
      <c r="H108" s="202"/>
      <c r="I108" s="202"/>
      <c r="J108" s="202"/>
      <c r="K108" s="505">
        <f t="shared" si="17"/>
        <v>0</v>
      </c>
      <c r="L108" s="571"/>
      <c r="M108" s="961">
        <f t="shared" si="18"/>
        <v>0</v>
      </c>
      <c r="N108" s="571">
        <f>SUM(N109:N110)</f>
        <v>0</v>
      </c>
      <c r="O108" s="202"/>
      <c r="P108" s="202"/>
      <c r="Q108" s="590">
        <f>SUM(Q109:Q110)</f>
        <v>0</v>
      </c>
      <c r="T108" s="980">
        <f t="shared" si="19"/>
        <v>0</v>
      </c>
      <c r="U108" s="980">
        <f t="shared" si="20"/>
        <v>0</v>
      </c>
      <c r="V108" s="980">
        <f t="shared" si="21"/>
        <v>0</v>
      </c>
      <c r="W108" s="995"/>
      <c r="X108" s="980"/>
      <c r="Y108" s="980"/>
      <c r="Z108" s="980">
        <f t="shared" si="22"/>
        <v>0</v>
      </c>
      <c r="AA108" s="980"/>
      <c r="AB108" s="980"/>
      <c r="AC108" s="980"/>
      <c r="AD108" s="980">
        <f t="shared" si="23"/>
        <v>0</v>
      </c>
      <c r="AE108" s="980"/>
      <c r="AF108" s="980"/>
      <c r="AG108" s="980"/>
      <c r="AH108" s="980">
        <f t="shared" si="24"/>
        <v>0</v>
      </c>
      <c r="AI108" s="980"/>
      <c r="AJ108" s="980"/>
      <c r="AK108" s="980"/>
      <c r="AL108" s="980">
        <f t="shared" si="25"/>
        <v>0</v>
      </c>
      <c r="AM108" s="980"/>
      <c r="AN108" s="980"/>
      <c r="AO108" s="980"/>
      <c r="AP108" s="980">
        <f t="shared" si="26"/>
        <v>0</v>
      </c>
      <c r="AQ108" s="980"/>
      <c r="AR108" s="980">
        <f t="shared" si="27"/>
        <v>0</v>
      </c>
      <c r="AS108" s="980">
        <f t="shared" si="28"/>
        <v>0</v>
      </c>
      <c r="AT108" s="980">
        <f t="shared" si="29"/>
        <v>0</v>
      </c>
      <c r="AU108" s="980" t="str">
        <f t="shared" si="30"/>
        <v xml:space="preserve">STATE: ; PDY: ; KKL: ; MHE: ; YNM: </v>
      </c>
    </row>
    <row r="109" spans="1:47" ht="24.95" customHeight="1">
      <c r="A109" s="70" t="s">
        <v>4552</v>
      </c>
      <c r="B109" s="70" t="s">
        <v>2992</v>
      </c>
      <c r="C109" s="70" t="s">
        <v>2993</v>
      </c>
      <c r="D109" s="70" t="s">
        <v>5325</v>
      </c>
      <c r="E109" s="56"/>
      <c r="F109" s="56"/>
      <c r="G109" s="56"/>
      <c r="H109" s="56"/>
      <c r="I109" s="56"/>
      <c r="J109" s="56"/>
      <c r="K109" s="505">
        <f t="shared" si="17"/>
        <v>0</v>
      </c>
      <c r="L109" s="177">
        <f>K109/100000</f>
        <v>0</v>
      </c>
      <c r="M109" s="961">
        <f t="shared" si="18"/>
        <v>0</v>
      </c>
      <c r="N109" s="566">
        <f>L109*M109</f>
        <v>0</v>
      </c>
      <c r="O109" s="56"/>
      <c r="P109" s="56"/>
      <c r="Q109" s="255"/>
      <c r="T109" s="980">
        <f t="shared" si="19"/>
        <v>0</v>
      </c>
      <c r="U109" s="980">
        <f t="shared" si="20"/>
        <v>0</v>
      </c>
      <c r="V109" s="980">
        <f t="shared" si="21"/>
        <v>0</v>
      </c>
      <c r="W109" s="995"/>
      <c r="X109" s="980"/>
      <c r="Y109" s="980"/>
      <c r="Z109" s="980">
        <f t="shared" si="22"/>
        <v>0</v>
      </c>
      <c r="AA109" s="980"/>
      <c r="AB109" s="980"/>
      <c r="AC109" s="980"/>
      <c r="AD109" s="980">
        <f t="shared" si="23"/>
        <v>0</v>
      </c>
      <c r="AE109" s="980"/>
      <c r="AF109" s="980"/>
      <c r="AG109" s="980"/>
      <c r="AH109" s="980">
        <f t="shared" si="24"/>
        <v>0</v>
      </c>
      <c r="AI109" s="980"/>
      <c r="AJ109" s="980"/>
      <c r="AK109" s="980"/>
      <c r="AL109" s="980">
        <f t="shared" si="25"/>
        <v>0</v>
      </c>
      <c r="AM109" s="980"/>
      <c r="AN109" s="980"/>
      <c r="AO109" s="980"/>
      <c r="AP109" s="980">
        <f t="shared" si="26"/>
        <v>0</v>
      </c>
      <c r="AQ109" s="980"/>
      <c r="AR109" s="980">
        <f t="shared" si="27"/>
        <v>0</v>
      </c>
      <c r="AS109" s="980">
        <f t="shared" si="28"/>
        <v>0</v>
      </c>
      <c r="AT109" s="980">
        <f t="shared" si="29"/>
        <v>0</v>
      </c>
      <c r="AU109" s="980" t="str">
        <f t="shared" si="30"/>
        <v xml:space="preserve">STATE: ; PDY: ; KKL: ; MHE: ; YNM: </v>
      </c>
    </row>
    <row r="110" spans="1:47" ht="24.95" customHeight="1">
      <c r="A110" s="70" t="s">
        <v>4553</v>
      </c>
      <c r="B110" s="70" t="s">
        <v>2994</v>
      </c>
      <c r="C110" s="70" t="s">
        <v>5286</v>
      </c>
      <c r="D110" s="70" t="s">
        <v>5325</v>
      </c>
      <c r="E110" s="56"/>
      <c r="F110" s="56"/>
      <c r="G110" s="56"/>
      <c r="H110" s="56"/>
      <c r="I110" s="56"/>
      <c r="J110" s="56"/>
      <c r="K110" s="505">
        <f t="shared" si="17"/>
        <v>0</v>
      </c>
      <c r="L110" s="177">
        <f>K110/100000</f>
        <v>0</v>
      </c>
      <c r="M110" s="961">
        <f t="shared" si="18"/>
        <v>0</v>
      </c>
      <c r="N110" s="566">
        <f>L110*M110</f>
        <v>0</v>
      </c>
      <c r="O110" s="56"/>
      <c r="P110" s="56"/>
      <c r="Q110" s="255"/>
      <c r="T110" s="980">
        <f t="shared" si="19"/>
        <v>0</v>
      </c>
      <c r="U110" s="980">
        <f t="shared" si="20"/>
        <v>0</v>
      </c>
      <c r="V110" s="980">
        <f t="shared" si="21"/>
        <v>0</v>
      </c>
      <c r="W110" s="995"/>
      <c r="X110" s="980"/>
      <c r="Y110" s="980"/>
      <c r="Z110" s="980">
        <f t="shared" si="22"/>
        <v>0</v>
      </c>
      <c r="AA110" s="980"/>
      <c r="AB110" s="980"/>
      <c r="AC110" s="980"/>
      <c r="AD110" s="980">
        <f t="shared" si="23"/>
        <v>0</v>
      </c>
      <c r="AE110" s="980"/>
      <c r="AF110" s="980"/>
      <c r="AG110" s="980"/>
      <c r="AH110" s="980">
        <f t="shared" si="24"/>
        <v>0</v>
      </c>
      <c r="AI110" s="980"/>
      <c r="AJ110" s="980"/>
      <c r="AK110" s="980"/>
      <c r="AL110" s="980">
        <f t="shared" si="25"/>
        <v>0</v>
      </c>
      <c r="AM110" s="980"/>
      <c r="AN110" s="980"/>
      <c r="AO110" s="980"/>
      <c r="AP110" s="980">
        <f t="shared" si="26"/>
        <v>0</v>
      </c>
      <c r="AQ110" s="980"/>
      <c r="AR110" s="980">
        <f t="shared" si="27"/>
        <v>0</v>
      </c>
      <c r="AS110" s="980">
        <f t="shared" si="28"/>
        <v>0</v>
      </c>
      <c r="AT110" s="980">
        <f t="shared" si="29"/>
        <v>0</v>
      </c>
      <c r="AU110" s="980" t="str">
        <f t="shared" si="30"/>
        <v xml:space="preserve">STATE: ; PDY: ; KKL: ; MHE: ; YNM: </v>
      </c>
    </row>
    <row r="111" spans="1:47" s="349" customFormat="1" ht="24.95" customHeight="1">
      <c r="A111" s="350" t="s">
        <v>3176</v>
      </c>
      <c r="B111" s="356" t="s">
        <v>2995</v>
      </c>
      <c r="C111" s="356" t="s">
        <v>1873</v>
      </c>
      <c r="D111" s="356" t="s">
        <v>5323</v>
      </c>
      <c r="E111" s="76"/>
      <c r="F111" s="76"/>
      <c r="G111" s="76"/>
      <c r="H111" s="76"/>
      <c r="I111" s="76"/>
      <c r="J111" s="76"/>
      <c r="K111" s="505">
        <f t="shared" si="17"/>
        <v>0</v>
      </c>
      <c r="L111" s="177">
        <f>K111/100000</f>
        <v>0</v>
      </c>
      <c r="M111" s="961">
        <f t="shared" si="18"/>
        <v>0</v>
      </c>
      <c r="N111" s="572">
        <f>L111*M111</f>
        <v>0</v>
      </c>
      <c r="O111" s="76"/>
      <c r="P111" s="76"/>
      <c r="Q111" s="260"/>
      <c r="T111" s="980">
        <f t="shared" si="19"/>
        <v>0</v>
      </c>
      <c r="U111" s="980">
        <f t="shared" si="20"/>
        <v>0</v>
      </c>
      <c r="V111" s="980">
        <f t="shared" si="21"/>
        <v>0</v>
      </c>
      <c r="W111" s="995"/>
      <c r="X111" s="980"/>
      <c r="Y111" s="980"/>
      <c r="Z111" s="980">
        <f t="shared" si="22"/>
        <v>0</v>
      </c>
      <c r="AA111" s="980"/>
      <c r="AB111" s="980"/>
      <c r="AC111" s="980"/>
      <c r="AD111" s="980">
        <f t="shared" si="23"/>
        <v>0</v>
      </c>
      <c r="AE111" s="980"/>
      <c r="AF111" s="980"/>
      <c r="AG111" s="980"/>
      <c r="AH111" s="980">
        <f t="shared" si="24"/>
        <v>0</v>
      </c>
      <c r="AI111" s="980"/>
      <c r="AJ111" s="980"/>
      <c r="AK111" s="980"/>
      <c r="AL111" s="980">
        <f t="shared" si="25"/>
        <v>0</v>
      </c>
      <c r="AM111" s="980"/>
      <c r="AN111" s="980"/>
      <c r="AO111" s="980"/>
      <c r="AP111" s="980">
        <f t="shared" si="26"/>
        <v>0</v>
      </c>
      <c r="AQ111" s="980"/>
      <c r="AR111" s="980">
        <f t="shared" si="27"/>
        <v>0</v>
      </c>
      <c r="AS111" s="980">
        <f t="shared" si="28"/>
        <v>0</v>
      </c>
      <c r="AT111" s="980">
        <f t="shared" si="29"/>
        <v>0</v>
      </c>
      <c r="AU111" s="980" t="str">
        <f t="shared" si="30"/>
        <v xml:space="preserve">STATE: ; PDY: ; KKL: ; MHE: ; YNM: </v>
      </c>
    </row>
    <row r="112" spans="1:47" s="321" customFormat="1" ht="24.95" customHeight="1">
      <c r="A112" s="573" t="s">
        <v>3177</v>
      </c>
      <c r="B112" s="574"/>
      <c r="C112" s="469" t="s">
        <v>4556</v>
      </c>
      <c r="D112" s="469"/>
      <c r="E112" s="90"/>
      <c r="F112" s="90"/>
      <c r="G112" s="90"/>
      <c r="H112" s="90"/>
      <c r="I112" s="90"/>
      <c r="J112" s="90"/>
      <c r="K112" s="505">
        <f t="shared" si="17"/>
        <v>0</v>
      </c>
      <c r="L112" s="575"/>
      <c r="M112" s="961">
        <f t="shared" si="18"/>
        <v>0</v>
      </c>
      <c r="N112" s="575">
        <f>SUM(N113:N114)</f>
        <v>0</v>
      </c>
      <c r="O112" s="90"/>
      <c r="P112" s="90"/>
      <c r="Q112" s="591">
        <f>SUM(Q113:Q114)</f>
        <v>0</v>
      </c>
      <c r="T112" s="980">
        <f t="shared" si="19"/>
        <v>0</v>
      </c>
      <c r="U112" s="980">
        <f t="shared" si="20"/>
        <v>0</v>
      </c>
      <c r="V112" s="980">
        <f t="shared" si="21"/>
        <v>0</v>
      </c>
      <c r="W112" s="995"/>
      <c r="X112" s="980"/>
      <c r="Y112" s="980"/>
      <c r="Z112" s="980">
        <f t="shared" si="22"/>
        <v>0</v>
      </c>
      <c r="AA112" s="980"/>
      <c r="AB112" s="980"/>
      <c r="AC112" s="980"/>
      <c r="AD112" s="980">
        <f t="shared" si="23"/>
        <v>0</v>
      </c>
      <c r="AE112" s="980"/>
      <c r="AF112" s="980"/>
      <c r="AG112" s="980"/>
      <c r="AH112" s="980">
        <f t="shared" si="24"/>
        <v>0</v>
      </c>
      <c r="AI112" s="980"/>
      <c r="AJ112" s="980"/>
      <c r="AK112" s="980"/>
      <c r="AL112" s="980">
        <f t="shared" si="25"/>
        <v>0</v>
      </c>
      <c r="AM112" s="980"/>
      <c r="AN112" s="980"/>
      <c r="AO112" s="980"/>
      <c r="AP112" s="980">
        <f t="shared" si="26"/>
        <v>0</v>
      </c>
      <c r="AQ112" s="980"/>
      <c r="AR112" s="980">
        <f t="shared" si="27"/>
        <v>0</v>
      </c>
      <c r="AS112" s="980">
        <f t="shared" si="28"/>
        <v>0</v>
      </c>
      <c r="AT112" s="980">
        <f t="shared" si="29"/>
        <v>0</v>
      </c>
      <c r="AU112" s="980" t="str">
        <f t="shared" si="30"/>
        <v xml:space="preserve">STATE: ; PDY: ; KKL: ; MHE: ; YNM: </v>
      </c>
    </row>
    <row r="113" spans="1:47" s="321" customFormat="1" ht="24.95" customHeight="1">
      <c r="A113" s="350" t="s">
        <v>3178</v>
      </c>
      <c r="B113" s="78"/>
      <c r="C113" s="78" t="s">
        <v>4554</v>
      </c>
      <c r="D113" s="78" t="s">
        <v>5324</v>
      </c>
      <c r="E113" s="79"/>
      <c r="F113" s="79"/>
      <c r="G113" s="79"/>
      <c r="H113" s="79"/>
      <c r="I113" s="79"/>
      <c r="J113" s="79"/>
      <c r="K113" s="505">
        <f t="shared" si="17"/>
        <v>0</v>
      </c>
      <c r="L113" s="177">
        <f>K113/100000</f>
        <v>0</v>
      </c>
      <c r="M113" s="961">
        <f t="shared" si="18"/>
        <v>0</v>
      </c>
      <c r="N113" s="131">
        <f>L113*M113</f>
        <v>0</v>
      </c>
      <c r="O113" s="79"/>
      <c r="P113" s="79"/>
      <c r="Q113" s="257"/>
      <c r="T113" s="980">
        <f t="shared" si="19"/>
        <v>0</v>
      </c>
      <c r="U113" s="980">
        <f t="shared" si="20"/>
        <v>0</v>
      </c>
      <c r="V113" s="980">
        <f t="shared" si="21"/>
        <v>0</v>
      </c>
      <c r="W113" s="995"/>
      <c r="X113" s="980"/>
      <c r="Y113" s="980"/>
      <c r="Z113" s="980">
        <f t="shared" si="22"/>
        <v>0</v>
      </c>
      <c r="AA113" s="980"/>
      <c r="AB113" s="980"/>
      <c r="AC113" s="980"/>
      <c r="AD113" s="980">
        <f t="shared" si="23"/>
        <v>0</v>
      </c>
      <c r="AE113" s="980"/>
      <c r="AF113" s="980"/>
      <c r="AG113" s="980"/>
      <c r="AH113" s="980">
        <f t="shared" si="24"/>
        <v>0</v>
      </c>
      <c r="AI113" s="980"/>
      <c r="AJ113" s="980"/>
      <c r="AK113" s="980"/>
      <c r="AL113" s="980">
        <f t="shared" si="25"/>
        <v>0</v>
      </c>
      <c r="AM113" s="980"/>
      <c r="AN113" s="980"/>
      <c r="AO113" s="980"/>
      <c r="AP113" s="980">
        <f t="shared" si="26"/>
        <v>0</v>
      </c>
      <c r="AQ113" s="980"/>
      <c r="AR113" s="980">
        <f t="shared" si="27"/>
        <v>0</v>
      </c>
      <c r="AS113" s="980">
        <f t="shared" si="28"/>
        <v>0</v>
      </c>
      <c r="AT113" s="980">
        <f t="shared" si="29"/>
        <v>0</v>
      </c>
      <c r="AU113" s="980" t="str">
        <f t="shared" si="30"/>
        <v xml:space="preserve">STATE: ; PDY: ; KKL: ; MHE: ; YNM: </v>
      </c>
    </row>
    <row r="114" spans="1:47" s="321" customFormat="1" ht="24.95" customHeight="1">
      <c r="A114" s="350" t="s">
        <v>3179</v>
      </c>
      <c r="B114" s="78"/>
      <c r="C114" s="78" t="s">
        <v>4557</v>
      </c>
      <c r="D114" s="78" t="s">
        <v>5324</v>
      </c>
      <c r="E114" s="79"/>
      <c r="F114" s="79"/>
      <c r="G114" s="79"/>
      <c r="H114" s="79"/>
      <c r="I114" s="79"/>
      <c r="J114" s="79"/>
      <c r="K114" s="505">
        <f t="shared" si="17"/>
        <v>0</v>
      </c>
      <c r="L114" s="177">
        <f>K114/100000</f>
        <v>0</v>
      </c>
      <c r="M114" s="961">
        <f t="shared" si="18"/>
        <v>0</v>
      </c>
      <c r="N114" s="131">
        <f>L114*M114</f>
        <v>0</v>
      </c>
      <c r="O114" s="79"/>
      <c r="P114" s="79"/>
      <c r="Q114" s="257"/>
      <c r="T114" s="980">
        <f t="shared" si="19"/>
        <v>0</v>
      </c>
      <c r="U114" s="980">
        <f t="shared" si="20"/>
        <v>0</v>
      </c>
      <c r="V114" s="980">
        <f t="shared" si="21"/>
        <v>0</v>
      </c>
      <c r="W114" s="995"/>
      <c r="X114" s="980"/>
      <c r="Y114" s="980"/>
      <c r="Z114" s="980">
        <f t="shared" si="22"/>
        <v>0</v>
      </c>
      <c r="AA114" s="980"/>
      <c r="AB114" s="980"/>
      <c r="AC114" s="980"/>
      <c r="AD114" s="980">
        <f t="shared" si="23"/>
        <v>0</v>
      </c>
      <c r="AE114" s="980"/>
      <c r="AF114" s="980"/>
      <c r="AG114" s="980"/>
      <c r="AH114" s="980">
        <f t="shared" si="24"/>
        <v>0</v>
      </c>
      <c r="AI114" s="980"/>
      <c r="AJ114" s="980"/>
      <c r="AK114" s="980"/>
      <c r="AL114" s="980">
        <f t="shared" si="25"/>
        <v>0</v>
      </c>
      <c r="AM114" s="980"/>
      <c r="AN114" s="980"/>
      <c r="AO114" s="980"/>
      <c r="AP114" s="980">
        <f t="shared" si="26"/>
        <v>0</v>
      </c>
      <c r="AQ114" s="980"/>
      <c r="AR114" s="980">
        <f t="shared" si="27"/>
        <v>0</v>
      </c>
      <c r="AS114" s="980">
        <f t="shared" si="28"/>
        <v>0</v>
      </c>
      <c r="AT114" s="980">
        <f t="shared" si="29"/>
        <v>0</v>
      </c>
      <c r="AU114" s="980" t="str">
        <f t="shared" si="30"/>
        <v xml:space="preserve">STATE: ; PDY: ; KKL: ; MHE: ; YNM: </v>
      </c>
    </row>
    <row r="115" spans="1:47" s="360" customFormat="1" ht="24.95" customHeight="1">
      <c r="A115" s="333" t="s">
        <v>3180</v>
      </c>
      <c r="B115" s="333" t="s">
        <v>3287</v>
      </c>
      <c r="C115" s="333" t="s">
        <v>4911</v>
      </c>
      <c r="D115" s="333"/>
      <c r="E115" s="102"/>
      <c r="F115" s="102"/>
      <c r="G115" s="102"/>
      <c r="H115" s="102"/>
      <c r="I115" s="102"/>
      <c r="J115" s="102"/>
      <c r="K115" s="505">
        <f t="shared" si="17"/>
        <v>0</v>
      </c>
      <c r="L115" s="333"/>
      <c r="M115" s="961">
        <f t="shared" si="18"/>
        <v>0</v>
      </c>
      <c r="N115" s="565">
        <f>SUM(N116:N117)</f>
        <v>0</v>
      </c>
      <c r="O115" s="102"/>
      <c r="P115" s="102"/>
      <c r="Q115" s="242">
        <f>SUM(Q116:Q117)</f>
        <v>0</v>
      </c>
      <c r="T115" s="980">
        <f t="shared" si="19"/>
        <v>0</v>
      </c>
      <c r="U115" s="980">
        <f t="shared" si="20"/>
        <v>0</v>
      </c>
      <c r="V115" s="980">
        <f t="shared" si="21"/>
        <v>0</v>
      </c>
      <c r="W115" s="995"/>
      <c r="X115" s="980"/>
      <c r="Y115" s="980"/>
      <c r="Z115" s="980">
        <f t="shared" si="22"/>
        <v>0</v>
      </c>
      <c r="AA115" s="980"/>
      <c r="AB115" s="980"/>
      <c r="AC115" s="980"/>
      <c r="AD115" s="980">
        <f t="shared" si="23"/>
        <v>0</v>
      </c>
      <c r="AE115" s="980"/>
      <c r="AF115" s="980"/>
      <c r="AG115" s="980"/>
      <c r="AH115" s="980">
        <f t="shared" si="24"/>
        <v>0</v>
      </c>
      <c r="AI115" s="980"/>
      <c r="AJ115" s="980"/>
      <c r="AK115" s="980"/>
      <c r="AL115" s="980">
        <f t="shared" si="25"/>
        <v>0</v>
      </c>
      <c r="AM115" s="980"/>
      <c r="AN115" s="980"/>
      <c r="AO115" s="980"/>
      <c r="AP115" s="980">
        <f t="shared" si="26"/>
        <v>0</v>
      </c>
      <c r="AQ115" s="980"/>
      <c r="AR115" s="980">
        <f t="shared" si="27"/>
        <v>0</v>
      </c>
      <c r="AS115" s="980">
        <f t="shared" si="28"/>
        <v>0</v>
      </c>
      <c r="AT115" s="980">
        <f t="shared" si="29"/>
        <v>0</v>
      </c>
      <c r="AU115" s="980" t="str">
        <f t="shared" si="30"/>
        <v xml:space="preserve">STATE: ; PDY: ; KKL: ; MHE: ; YNM: </v>
      </c>
    </row>
    <row r="116" spans="1:47" s="361" customFormat="1" ht="24.95" customHeight="1">
      <c r="A116" s="198" t="s">
        <v>4579</v>
      </c>
      <c r="B116" s="340" t="s">
        <v>3913</v>
      </c>
      <c r="C116" s="195" t="s">
        <v>3915</v>
      </c>
      <c r="D116" s="195" t="s">
        <v>5322</v>
      </c>
      <c r="E116" s="191"/>
      <c r="F116" s="191"/>
      <c r="G116" s="191"/>
      <c r="H116" s="191"/>
      <c r="I116" s="191"/>
      <c r="J116" s="191"/>
      <c r="K116" s="505">
        <f t="shared" si="17"/>
        <v>0</v>
      </c>
      <c r="L116" s="177">
        <f>K116/100000</f>
        <v>0</v>
      </c>
      <c r="M116" s="961">
        <f t="shared" si="18"/>
        <v>0</v>
      </c>
      <c r="N116" s="572">
        <f>L116*M116</f>
        <v>0</v>
      </c>
      <c r="O116" s="192"/>
      <c r="P116" s="192"/>
      <c r="Q116" s="255"/>
      <c r="T116" s="980">
        <f t="shared" si="19"/>
        <v>0</v>
      </c>
      <c r="U116" s="980">
        <f t="shared" si="20"/>
        <v>0</v>
      </c>
      <c r="V116" s="980">
        <f t="shared" si="21"/>
        <v>0</v>
      </c>
      <c r="W116" s="995"/>
      <c r="X116" s="980"/>
      <c r="Y116" s="980"/>
      <c r="Z116" s="980">
        <f t="shared" si="22"/>
        <v>0</v>
      </c>
      <c r="AA116" s="980"/>
      <c r="AB116" s="980"/>
      <c r="AC116" s="980"/>
      <c r="AD116" s="980">
        <f t="shared" si="23"/>
        <v>0</v>
      </c>
      <c r="AE116" s="980"/>
      <c r="AF116" s="980"/>
      <c r="AG116" s="980"/>
      <c r="AH116" s="980">
        <f t="shared" si="24"/>
        <v>0</v>
      </c>
      <c r="AI116" s="980"/>
      <c r="AJ116" s="980"/>
      <c r="AK116" s="980"/>
      <c r="AL116" s="980">
        <f t="shared" si="25"/>
        <v>0</v>
      </c>
      <c r="AM116" s="980"/>
      <c r="AN116" s="980"/>
      <c r="AO116" s="980"/>
      <c r="AP116" s="980">
        <f t="shared" si="26"/>
        <v>0</v>
      </c>
      <c r="AQ116" s="980"/>
      <c r="AR116" s="980">
        <f t="shared" si="27"/>
        <v>0</v>
      </c>
      <c r="AS116" s="980">
        <f t="shared" si="28"/>
        <v>0</v>
      </c>
      <c r="AT116" s="980">
        <f t="shared" si="29"/>
        <v>0</v>
      </c>
      <c r="AU116" s="980" t="str">
        <f t="shared" si="30"/>
        <v xml:space="preserve">STATE: ; PDY: ; KKL: ; MHE: ; YNM: </v>
      </c>
    </row>
    <row r="117" spans="1:47" s="361" customFormat="1" ht="24.95" customHeight="1">
      <c r="A117" s="198" t="s">
        <v>5291</v>
      </c>
      <c r="B117" s="340" t="s">
        <v>3914</v>
      </c>
      <c r="C117" s="70" t="s">
        <v>1308</v>
      </c>
      <c r="D117" s="70" t="s">
        <v>3286</v>
      </c>
      <c r="E117" s="191"/>
      <c r="F117" s="191"/>
      <c r="G117" s="191"/>
      <c r="H117" s="191"/>
      <c r="I117" s="191"/>
      <c r="J117" s="191"/>
      <c r="K117" s="505">
        <f t="shared" si="17"/>
        <v>0</v>
      </c>
      <c r="L117" s="177">
        <f>K117/100000</f>
        <v>0</v>
      </c>
      <c r="M117" s="961">
        <f t="shared" si="18"/>
        <v>0</v>
      </c>
      <c r="N117" s="572">
        <f>L117*M117</f>
        <v>0</v>
      </c>
      <c r="O117" s="192"/>
      <c r="P117" s="192"/>
      <c r="Q117" s="255"/>
      <c r="T117" s="980">
        <f t="shared" si="19"/>
        <v>0</v>
      </c>
      <c r="U117" s="980">
        <f t="shared" si="20"/>
        <v>0</v>
      </c>
      <c r="V117" s="980">
        <f t="shared" si="21"/>
        <v>0</v>
      </c>
      <c r="W117" s="995"/>
      <c r="X117" s="980"/>
      <c r="Y117" s="980"/>
      <c r="Z117" s="980">
        <f t="shared" si="22"/>
        <v>0</v>
      </c>
      <c r="AA117" s="980"/>
      <c r="AB117" s="980"/>
      <c r="AC117" s="980"/>
      <c r="AD117" s="980">
        <f t="shared" si="23"/>
        <v>0</v>
      </c>
      <c r="AE117" s="980"/>
      <c r="AF117" s="980"/>
      <c r="AG117" s="980"/>
      <c r="AH117" s="980">
        <f t="shared" si="24"/>
        <v>0</v>
      </c>
      <c r="AI117" s="980"/>
      <c r="AJ117" s="980"/>
      <c r="AK117" s="980"/>
      <c r="AL117" s="980">
        <f t="shared" si="25"/>
        <v>0</v>
      </c>
      <c r="AM117" s="980"/>
      <c r="AN117" s="980"/>
      <c r="AO117" s="980"/>
      <c r="AP117" s="980">
        <f t="shared" si="26"/>
        <v>0</v>
      </c>
      <c r="AQ117" s="980"/>
      <c r="AR117" s="980">
        <f t="shared" si="27"/>
        <v>0</v>
      </c>
      <c r="AS117" s="980">
        <f t="shared" si="28"/>
        <v>0</v>
      </c>
      <c r="AT117" s="980">
        <f t="shared" si="29"/>
        <v>0</v>
      </c>
      <c r="AU117" s="980" t="str">
        <f t="shared" si="30"/>
        <v xml:space="preserve">STATE: ; PDY: ; KKL: ; MHE: ; YNM: </v>
      </c>
    </row>
    <row r="118" spans="1:47" ht="24.95" customHeight="1">
      <c r="A118" s="105" t="s">
        <v>3182</v>
      </c>
      <c r="B118" s="105"/>
      <c r="C118" s="105" t="s">
        <v>20</v>
      </c>
      <c r="D118" s="105"/>
      <c r="E118" s="74"/>
      <c r="F118" s="74"/>
      <c r="G118" s="74"/>
      <c r="H118" s="74"/>
      <c r="I118" s="74"/>
      <c r="J118" s="74"/>
      <c r="K118" s="505">
        <f t="shared" si="17"/>
        <v>0</v>
      </c>
      <c r="L118" s="105"/>
      <c r="M118" s="961">
        <f t="shared" si="18"/>
        <v>0</v>
      </c>
      <c r="N118" s="564">
        <f>N119</f>
        <v>0</v>
      </c>
      <c r="O118" s="74"/>
      <c r="P118" s="74"/>
      <c r="Q118" s="254">
        <f>Q119</f>
        <v>0</v>
      </c>
      <c r="T118" s="980">
        <f t="shared" si="19"/>
        <v>0</v>
      </c>
      <c r="U118" s="980">
        <f t="shared" si="20"/>
        <v>0</v>
      </c>
      <c r="V118" s="980">
        <f t="shared" si="21"/>
        <v>0</v>
      </c>
      <c r="W118" s="995"/>
      <c r="X118" s="980"/>
      <c r="Y118" s="980"/>
      <c r="Z118" s="980">
        <f t="shared" si="22"/>
        <v>0</v>
      </c>
      <c r="AA118" s="980"/>
      <c r="AB118" s="980"/>
      <c r="AC118" s="980"/>
      <c r="AD118" s="980">
        <f t="shared" si="23"/>
        <v>0</v>
      </c>
      <c r="AE118" s="980"/>
      <c r="AF118" s="980"/>
      <c r="AG118" s="980"/>
      <c r="AH118" s="980">
        <f t="shared" si="24"/>
        <v>0</v>
      </c>
      <c r="AI118" s="980"/>
      <c r="AJ118" s="980"/>
      <c r="AK118" s="980"/>
      <c r="AL118" s="980">
        <f t="shared" si="25"/>
        <v>0</v>
      </c>
      <c r="AM118" s="980"/>
      <c r="AN118" s="980"/>
      <c r="AO118" s="980"/>
      <c r="AP118" s="980">
        <f t="shared" si="26"/>
        <v>0</v>
      </c>
      <c r="AQ118" s="980"/>
      <c r="AR118" s="980">
        <f t="shared" si="27"/>
        <v>0</v>
      </c>
      <c r="AS118" s="980">
        <f t="shared" si="28"/>
        <v>0</v>
      </c>
      <c r="AT118" s="980">
        <f t="shared" si="29"/>
        <v>0</v>
      </c>
      <c r="AU118" s="980" t="str">
        <f t="shared" si="30"/>
        <v xml:space="preserve">STATE: ; PDY: ; KKL: ; MHE: ; YNM: </v>
      </c>
    </row>
    <row r="119" spans="1:47" ht="24.95" customHeight="1">
      <c r="A119" s="70" t="s">
        <v>3183</v>
      </c>
      <c r="B119" s="70"/>
      <c r="C119" s="70" t="s">
        <v>4433</v>
      </c>
      <c r="D119" s="70" t="s">
        <v>5323</v>
      </c>
      <c r="E119" s="56"/>
      <c r="F119" s="56"/>
      <c r="G119" s="56"/>
      <c r="H119" s="56"/>
      <c r="I119" s="56"/>
      <c r="J119" s="56"/>
      <c r="K119" s="505">
        <f t="shared" si="17"/>
        <v>0</v>
      </c>
      <c r="L119" s="177">
        <f>K119/100000</f>
        <v>0</v>
      </c>
      <c r="M119" s="961">
        <f t="shared" si="18"/>
        <v>0</v>
      </c>
      <c r="N119" s="566">
        <f>L119*M119</f>
        <v>0</v>
      </c>
      <c r="O119" s="56"/>
      <c r="P119" s="56"/>
      <c r="Q119" s="255"/>
      <c r="T119" s="980">
        <f t="shared" si="19"/>
        <v>0</v>
      </c>
      <c r="U119" s="980">
        <f t="shared" si="20"/>
        <v>0</v>
      </c>
      <c r="V119" s="980">
        <f t="shared" si="21"/>
        <v>0</v>
      </c>
      <c r="W119" s="995"/>
      <c r="X119" s="980"/>
      <c r="Y119" s="980"/>
      <c r="Z119" s="980">
        <f t="shared" si="22"/>
        <v>0</v>
      </c>
      <c r="AA119" s="980"/>
      <c r="AB119" s="980"/>
      <c r="AC119" s="980"/>
      <c r="AD119" s="980">
        <f t="shared" si="23"/>
        <v>0</v>
      </c>
      <c r="AE119" s="980"/>
      <c r="AF119" s="980"/>
      <c r="AG119" s="980"/>
      <c r="AH119" s="980">
        <f t="shared" si="24"/>
        <v>0</v>
      </c>
      <c r="AI119" s="980"/>
      <c r="AJ119" s="980"/>
      <c r="AK119" s="980"/>
      <c r="AL119" s="980">
        <f t="shared" si="25"/>
        <v>0</v>
      </c>
      <c r="AM119" s="980"/>
      <c r="AN119" s="980"/>
      <c r="AO119" s="980"/>
      <c r="AP119" s="980">
        <f t="shared" si="26"/>
        <v>0</v>
      </c>
      <c r="AQ119" s="980"/>
      <c r="AR119" s="980">
        <f t="shared" si="27"/>
        <v>0</v>
      </c>
      <c r="AS119" s="980">
        <f t="shared" si="28"/>
        <v>0</v>
      </c>
      <c r="AT119" s="980">
        <f t="shared" si="29"/>
        <v>0</v>
      </c>
      <c r="AU119" s="980" t="str">
        <f t="shared" si="30"/>
        <v xml:space="preserve">STATE: ; PDY: ; KKL: ; MHE: ; YNM: </v>
      </c>
    </row>
    <row r="120" spans="1:47" ht="24.95" customHeight="1">
      <c r="A120" s="105" t="s">
        <v>3184</v>
      </c>
      <c r="B120" s="105"/>
      <c r="C120" s="105" t="s">
        <v>21</v>
      </c>
      <c r="D120" s="105"/>
      <c r="E120" s="74"/>
      <c r="F120" s="74"/>
      <c r="G120" s="74"/>
      <c r="H120" s="74"/>
      <c r="I120" s="74"/>
      <c r="J120" s="74"/>
      <c r="K120" s="505">
        <f t="shared" si="17"/>
        <v>0</v>
      </c>
      <c r="L120" s="105"/>
      <c r="M120" s="961">
        <f t="shared" si="18"/>
        <v>0</v>
      </c>
      <c r="N120" s="564">
        <f>N121+N169+N170+N171</f>
        <v>0</v>
      </c>
      <c r="O120" s="74"/>
      <c r="P120" s="74"/>
      <c r="Q120" s="254">
        <f>Q121+Q169+Q170+Q171</f>
        <v>0</v>
      </c>
      <c r="T120" s="980">
        <f t="shared" si="19"/>
        <v>0</v>
      </c>
      <c r="U120" s="980">
        <f t="shared" si="20"/>
        <v>0</v>
      </c>
      <c r="V120" s="980">
        <f t="shared" si="21"/>
        <v>0</v>
      </c>
      <c r="W120" s="995"/>
      <c r="X120" s="980"/>
      <c r="Y120" s="980"/>
      <c r="Z120" s="980">
        <f t="shared" si="22"/>
        <v>0</v>
      </c>
      <c r="AA120" s="980"/>
      <c r="AB120" s="980"/>
      <c r="AC120" s="980"/>
      <c r="AD120" s="980">
        <f t="shared" si="23"/>
        <v>0</v>
      </c>
      <c r="AE120" s="980"/>
      <c r="AF120" s="980"/>
      <c r="AG120" s="980"/>
      <c r="AH120" s="980">
        <f t="shared" si="24"/>
        <v>0</v>
      </c>
      <c r="AI120" s="980"/>
      <c r="AJ120" s="980"/>
      <c r="AK120" s="980"/>
      <c r="AL120" s="980">
        <f t="shared" si="25"/>
        <v>0</v>
      </c>
      <c r="AM120" s="980"/>
      <c r="AN120" s="980"/>
      <c r="AO120" s="980"/>
      <c r="AP120" s="980">
        <f t="shared" si="26"/>
        <v>0</v>
      </c>
      <c r="AQ120" s="980"/>
      <c r="AR120" s="980">
        <f t="shared" si="27"/>
        <v>0</v>
      </c>
      <c r="AS120" s="980">
        <f t="shared" si="28"/>
        <v>0</v>
      </c>
      <c r="AT120" s="980">
        <f t="shared" si="29"/>
        <v>0</v>
      </c>
      <c r="AU120" s="980" t="str">
        <f t="shared" si="30"/>
        <v xml:space="preserve">STATE: ; PDY: ; KKL: ; MHE: ; YNM: </v>
      </c>
    </row>
    <row r="121" spans="1:47" ht="24.95" customHeight="1">
      <c r="A121" s="333" t="s">
        <v>3185</v>
      </c>
      <c r="B121" s="333"/>
      <c r="C121" s="333" t="s">
        <v>41</v>
      </c>
      <c r="D121" s="333"/>
      <c r="E121" s="102"/>
      <c r="F121" s="102"/>
      <c r="G121" s="102"/>
      <c r="H121" s="102"/>
      <c r="I121" s="102"/>
      <c r="J121" s="102"/>
      <c r="K121" s="505">
        <f t="shared" si="17"/>
        <v>0</v>
      </c>
      <c r="L121" s="333"/>
      <c r="M121" s="961">
        <f t="shared" si="18"/>
        <v>0</v>
      </c>
      <c r="N121" s="565">
        <f>N122+N126+N130+N134+N138+N142+N150+N152+N162+N166</f>
        <v>0</v>
      </c>
      <c r="O121" s="102"/>
      <c r="P121" s="102"/>
      <c r="Q121" s="242">
        <f>Q122+Q126+Q130+Q134+Q138+Q142+Q150+Q152+Q162+Q166</f>
        <v>0</v>
      </c>
      <c r="T121" s="980">
        <f t="shared" si="19"/>
        <v>0</v>
      </c>
      <c r="U121" s="980">
        <f t="shared" si="20"/>
        <v>0</v>
      </c>
      <c r="V121" s="980">
        <f t="shared" si="21"/>
        <v>0</v>
      </c>
      <c r="W121" s="995"/>
      <c r="X121" s="980"/>
      <c r="Y121" s="980"/>
      <c r="Z121" s="980">
        <f t="shared" si="22"/>
        <v>0</v>
      </c>
      <c r="AA121" s="980"/>
      <c r="AB121" s="980"/>
      <c r="AC121" s="980"/>
      <c r="AD121" s="980">
        <f t="shared" si="23"/>
        <v>0</v>
      </c>
      <c r="AE121" s="980"/>
      <c r="AF121" s="980"/>
      <c r="AG121" s="980"/>
      <c r="AH121" s="980">
        <f t="shared" si="24"/>
        <v>0</v>
      </c>
      <c r="AI121" s="980"/>
      <c r="AJ121" s="980"/>
      <c r="AK121" s="980"/>
      <c r="AL121" s="980">
        <f t="shared" si="25"/>
        <v>0</v>
      </c>
      <c r="AM121" s="980"/>
      <c r="AN121" s="980"/>
      <c r="AO121" s="980"/>
      <c r="AP121" s="980">
        <f t="shared" si="26"/>
        <v>0</v>
      </c>
      <c r="AQ121" s="980"/>
      <c r="AR121" s="980">
        <f t="shared" si="27"/>
        <v>0</v>
      </c>
      <c r="AS121" s="980">
        <f t="shared" si="28"/>
        <v>0</v>
      </c>
      <c r="AT121" s="980">
        <f t="shared" si="29"/>
        <v>0</v>
      </c>
      <c r="AU121" s="980" t="str">
        <f t="shared" si="30"/>
        <v xml:space="preserve">STATE: ; PDY: ; KKL: ; MHE: ; YNM: </v>
      </c>
    </row>
    <row r="122" spans="1:47" ht="24.95" customHeight="1">
      <c r="A122" s="341" t="s">
        <v>3186</v>
      </c>
      <c r="B122" s="341" t="s">
        <v>2997</v>
      </c>
      <c r="C122" s="341" t="s">
        <v>2998</v>
      </c>
      <c r="D122" s="341"/>
      <c r="E122" s="75"/>
      <c r="F122" s="75"/>
      <c r="G122" s="75"/>
      <c r="H122" s="75"/>
      <c r="I122" s="75"/>
      <c r="J122" s="75"/>
      <c r="K122" s="505">
        <f t="shared" si="17"/>
        <v>0</v>
      </c>
      <c r="L122" s="341"/>
      <c r="M122" s="961">
        <f t="shared" si="18"/>
        <v>0</v>
      </c>
      <c r="N122" s="445">
        <f>SUM(N123:N125)</f>
        <v>0</v>
      </c>
      <c r="O122" s="75"/>
      <c r="P122" s="75"/>
      <c r="Q122" s="258">
        <f>SUM(Q123:Q125)</f>
        <v>0</v>
      </c>
      <c r="T122" s="980">
        <f t="shared" si="19"/>
        <v>0</v>
      </c>
      <c r="U122" s="980">
        <f t="shared" si="20"/>
        <v>0</v>
      </c>
      <c r="V122" s="980">
        <f t="shared" si="21"/>
        <v>0</v>
      </c>
      <c r="W122" s="995"/>
      <c r="X122" s="980"/>
      <c r="Y122" s="980"/>
      <c r="Z122" s="980">
        <f t="shared" si="22"/>
        <v>0</v>
      </c>
      <c r="AA122" s="980"/>
      <c r="AB122" s="980"/>
      <c r="AC122" s="980"/>
      <c r="AD122" s="980">
        <f t="shared" si="23"/>
        <v>0</v>
      </c>
      <c r="AE122" s="980"/>
      <c r="AF122" s="980"/>
      <c r="AG122" s="980"/>
      <c r="AH122" s="980">
        <f t="shared" si="24"/>
        <v>0</v>
      </c>
      <c r="AI122" s="980"/>
      <c r="AJ122" s="980"/>
      <c r="AK122" s="980"/>
      <c r="AL122" s="980">
        <f t="shared" si="25"/>
        <v>0</v>
      </c>
      <c r="AM122" s="980"/>
      <c r="AN122" s="980"/>
      <c r="AO122" s="980"/>
      <c r="AP122" s="980">
        <f t="shared" si="26"/>
        <v>0</v>
      </c>
      <c r="AQ122" s="980"/>
      <c r="AR122" s="980">
        <f t="shared" si="27"/>
        <v>0</v>
      </c>
      <c r="AS122" s="980">
        <f t="shared" si="28"/>
        <v>0</v>
      </c>
      <c r="AT122" s="980">
        <f t="shared" si="29"/>
        <v>0</v>
      </c>
      <c r="AU122" s="980" t="str">
        <f t="shared" si="30"/>
        <v xml:space="preserve">STATE: ; PDY: ; KKL: ; MHE: ; YNM: </v>
      </c>
    </row>
    <row r="123" spans="1:47" ht="24.95" customHeight="1">
      <c r="A123" s="70" t="s">
        <v>3187</v>
      </c>
      <c r="B123" s="70" t="s">
        <v>2999</v>
      </c>
      <c r="C123" s="70" t="s">
        <v>2975</v>
      </c>
      <c r="D123" s="70" t="s">
        <v>5327</v>
      </c>
      <c r="E123" s="56"/>
      <c r="F123" s="56"/>
      <c r="G123" s="981"/>
      <c r="H123" s="56"/>
      <c r="I123" s="56"/>
      <c r="J123" s="56"/>
      <c r="K123" s="505">
        <f t="shared" si="17"/>
        <v>0</v>
      </c>
      <c r="L123" s="177">
        <f>K123/100000</f>
        <v>0</v>
      </c>
      <c r="M123" s="961">
        <f t="shared" si="18"/>
        <v>0</v>
      </c>
      <c r="N123" s="566">
        <f>L123*M123</f>
        <v>0</v>
      </c>
      <c r="O123" s="56"/>
      <c r="P123" s="56"/>
      <c r="Q123" s="255"/>
      <c r="T123" s="980">
        <f t="shared" si="19"/>
        <v>0</v>
      </c>
      <c r="U123" s="980">
        <f t="shared" si="20"/>
        <v>0</v>
      </c>
      <c r="V123" s="980">
        <f t="shared" si="21"/>
        <v>0</v>
      </c>
      <c r="W123" s="995"/>
      <c r="X123" s="980"/>
      <c r="Y123" s="980"/>
      <c r="Z123" s="980">
        <f t="shared" si="22"/>
        <v>0</v>
      </c>
      <c r="AA123" s="980"/>
      <c r="AB123" s="980"/>
      <c r="AC123" s="980"/>
      <c r="AD123" s="980">
        <f t="shared" si="23"/>
        <v>0</v>
      </c>
      <c r="AE123" s="980"/>
      <c r="AF123" s="980"/>
      <c r="AG123" s="980"/>
      <c r="AH123" s="980">
        <f t="shared" si="24"/>
        <v>0</v>
      </c>
      <c r="AI123" s="980"/>
      <c r="AJ123" s="980"/>
      <c r="AK123" s="980"/>
      <c r="AL123" s="980">
        <f t="shared" si="25"/>
        <v>0</v>
      </c>
      <c r="AM123" s="980"/>
      <c r="AN123" s="980"/>
      <c r="AO123" s="980"/>
      <c r="AP123" s="980">
        <f t="shared" si="26"/>
        <v>0</v>
      </c>
      <c r="AQ123" s="980"/>
      <c r="AR123" s="980">
        <f t="shared" si="27"/>
        <v>0</v>
      </c>
      <c r="AS123" s="980">
        <f t="shared" si="28"/>
        <v>0</v>
      </c>
      <c r="AT123" s="980">
        <f t="shared" si="29"/>
        <v>0</v>
      </c>
      <c r="AU123" s="980" t="str">
        <f t="shared" si="30"/>
        <v xml:space="preserve">STATE: ; PDY: ; KKL: ; MHE: ; YNM: </v>
      </c>
    </row>
    <row r="124" spans="1:47" ht="24.95" customHeight="1">
      <c r="A124" s="70" t="s">
        <v>3188</v>
      </c>
      <c r="B124" s="70" t="s">
        <v>3000</v>
      </c>
      <c r="C124" s="70" t="s">
        <v>2977</v>
      </c>
      <c r="D124" s="70" t="s">
        <v>5327</v>
      </c>
      <c r="E124" s="56"/>
      <c r="F124" s="56"/>
      <c r="G124" s="56"/>
      <c r="H124" s="56"/>
      <c r="I124" s="56"/>
      <c r="J124" s="56"/>
      <c r="K124" s="505">
        <f t="shared" si="17"/>
        <v>0</v>
      </c>
      <c r="L124" s="177">
        <f>K124/100000</f>
        <v>0</v>
      </c>
      <c r="M124" s="961">
        <f t="shared" si="18"/>
        <v>0</v>
      </c>
      <c r="N124" s="566">
        <f>L124*M124</f>
        <v>0</v>
      </c>
      <c r="O124" s="56"/>
      <c r="P124" s="56"/>
      <c r="Q124" s="255"/>
      <c r="T124" s="980">
        <f t="shared" si="19"/>
        <v>0</v>
      </c>
      <c r="U124" s="980">
        <f t="shared" si="20"/>
        <v>0</v>
      </c>
      <c r="V124" s="980">
        <f t="shared" si="21"/>
        <v>0</v>
      </c>
      <c r="W124" s="995"/>
      <c r="X124" s="980"/>
      <c r="Y124" s="980"/>
      <c r="Z124" s="980">
        <f t="shared" si="22"/>
        <v>0</v>
      </c>
      <c r="AA124" s="980"/>
      <c r="AB124" s="980"/>
      <c r="AC124" s="980"/>
      <c r="AD124" s="980">
        <f t="shared" si="23"/>
        <v>0</v>
      </c>
      <c r="AE124" s="980"/>
      <c r="AF124" s="980"/>
      <c r="AG124" s="980"/>
      <c r="AH124" s="980">
        <f t="shared" si="24"/>
        <v>0</v>
      </c>
      <c r="AI124" s="980"/>
      <c r="AJ124" s="980"/>
      <c r="AK124" s="980"/>
      <c r="AL124" s="980">
        <f t="shared" si="25"/>
        <v>0</v>
      </c>
      <c r="AM124" s="980"/>
      <c r="AN124" s="980"/>
      <c r="AO124" s="980"/>
      <c r="AP124" s="980">
        <f t="shared" si="26"/>
        <v>0</v>
      </c>
      <c r="AQ124" s="980"/>
      <c r="AR124" s="980">
        <f t="shared" si="27"/>
        <v>0</v>
      </c>
      <c r="AS124" s="980">
        <f t="shared" si="28"/>
        <v>0</v>
      </c>
      <c r="AT124" s="980">
        <f t="shared" si="29"/>
        <v>0</v>
      </c>
      <c r="AU124" s="980" t="str">
        <f t="shared" si="30"/>
        <v xml:space="preserve">STATE: ; PDY: ; KKL: ; MHE: ; YNM: </v>
      </c>
    </row>
    <row r="125" spans="1:47" ht="24.95" customHeight="1">
      <c r="A125" s="70" t="s">
        <v>3189</v>
      </c>
      <c r="B125" s="70" t="s">
        <v>3001</v>
      </c>
      <c r="C125" s="70" t="s">
        <v>2978</v>
      </c>
      <c r="D125" s="70" t="s">
        <v>5327</v>
      </c>
      <c r="E125" s="56"/>
      <c r="F125" s="56"/>
      <c r="G125" s="56"/>
      <c r="H125" s="56"/>
      <c r="I125" s="56"/>
      <c r="J125" s="56"/>
      <c r="K125" s="505">
        <f t="shared" si="17"/>
        <v>0</v>
      </c>
      <c r="L125" s="177">
        <f>K125/100000</f>
        <v>0</v>
      </c>
      <c r="M125" s="961">
        <f t="shared" si="18"/>
        <v>0</v>
      </c>
      <c r="N125" s="566">
        <f>L125*M125</f>
        <v>0</v>
      </c>
      <c r="O125" s="56"/>
      <c r="P125" s="56"/>
      <c r="Q125" s="255"/>
      <c r="T125" s="980">
        <f t="shared" si="19"/>
        <v>0</v>
      </c>
      <c r="U125" s="980">
        <f t="shared" si="20"/>
        <v>0</v>
      </c>
      <c r="V125" s="980">
        <f t="shared" si="21"/>
        <v>0</v>
      </c>
      <c r="W125" s="995"/>
      <c r="X125" s="980"/>
      <c r="Y125" s="980"/>
      <c r="Z125" s="980">
        <f t="shared" si="22"/>
        <v>0</v>
      </c>
      <c r="AA125" s="980"/>
      <c r="AB125" s="980"/>
      <c r="AC125" s="980"/>
      <c r="AD125" s="980">
        <f t="shared" si="23"/>
        <v>0</v>
      </c>
      <c r="AE125" s="980"/>
      <c r="AF125" s="980"/>
      <c r="AG125" s="980"/>
      <c r="AH125" s="980">
        <f t="shared" si="24"/>
        <v>0</v>
      </c>
      <c r="AI125" s="980"/>
      <c r="AJ125" s="980"/>
      <c r="AK125" s="980"/>
      <c r="AL125" s="980">
        <f t="shared" si="25"/>
        <v>0</v>
      </c>
      <c r="AM125" s="980"/>
      <c r="AN125" s="980"/>
      <c r="AO125" s="980"/>
      <c r="AP125" s="980">
        <f t="shared" si="26"/>
        <v>0</v>
      </c>
      <c r="AQ125" s="980"/>
      <c r="AR125" s="980">
        <f t="shared" si="27"/>
        <v>0</v>
      </c>
      <c r="AS125" s="980">
        <f t="shared" si="28"/>
        <v>0</v>
      </c>
      <c r="AT125" s="980">
        <f t="shared" si="29"/>
        <v>0</v>
      </c>
      <c r="AU125" s="980" t="str">
        <f t="shared" si="30"/>
        <v xml:space="preserve">STATE: ; PDY: ; KKL: ; MHE: ; YNM: </v>
      </c>
    </row>
    <row r="126" spans="1:47" ht="24.95" customHeight="1">
      <c r="A126" s="341" t="s">
        <v>3190</v>
      </c>
      <c r="B126" s="341" t="s">
        <v>3002</v>
      </c>
      <c r="C126" s="341" t="s">
        <v>3003</v>
      </c>
      <c r="D126" s="341"/>
      <c r="E126" s="75"/>
      <c r="F126" s="75"/>
      <c r="G126" s="75"/>
      <c r="H126" s="75"/>
      <c r="I126" s="75"/>
      <c r="J126" s="75"/>
      <c r="K126" s="505">
        <f t="shared" si="17"/>
        <v>0</v>
      </c>
      <c r="L126" s="341"/>
      <c r="M126" s="961">
        <f t="shared" si="18"/>
        <v>0</v>
      </c>
      <c r="N126" s="445">
        <f>SUM(N127:N129)</f>
        <v>0</v>
      </c>
      <c r="O126" s="75"/>
      <c r="P126" s="75"/>
      <c r="Q126" s="258">
        <f>SUM(Q127:Q129)</f>
        <v>0</v>
      </c>
      <c r="T126" s="980">
        <f t="shared" si="19"/>
        <v>0</v>
      </c>
      <c r="U126" s="980">
        <f t="shared" si="20"/>
        <v>0</v>
      </c>
      <c r="V126" s="980">
        <f t="shared" si="21"/>
        <v>0</v>
      </c>
      <c r="W126" s="995"/>
      <c r="X126" s="980"/>
      <c r="Y126" s="980"/>
      <c r="Z126" s="980">
        <f t="shared" si="22"/>
        <v>0</v>
      </c>
      <c r="AA126" s="980"/>
      <c r="AB126" s="980"/>
      <c r="AC126" s="980"/>
      <c r="AD126" s="980">
        <f t="shared" si="23"/>
        <v>0</v>
      </c>
      <c r="AE126" s="980"/>
      <c r="AF126" s="980"/>
      <c r="AG126" s="980"/>
      <c r="AH126" s="980">
        <f t="shared" si="24"/>
        <v>0</v>
      </c>
      <c r="AI126" s="980"/>
      <c r="AJ126" s="980"/>
      <c r="AK126" s="980"/>
      <c r="AL126" s="980">
        <f t="shared" si="25"/>
        <v>0</v>
      </c>
      <c r="AM126" s="980"/>
      <c r="AN126" s="980"/>
      <c r="AO126" s="980"/>
      <c r="AP126" s="980">
        <f t="shared" si="26"/>
        <v>0</v>
      </c>
      <c r="AQ126" s="980"/>
      <c r="AR126" s="980">
        <f t="shared" si="27"/>
        <v>0</v>
      </c>
      <c r="AS126" s="980">
        <f t="shared" si="28"/>
        <v>0</v>
      </c>
      <c r="AT126" s="980">
        <f t="shared" si="29"/>
        <v>0</v>
      </c>
      <c r="AU126" s="980" t="str">
        <f t="shared" si="30"/>
        <v xml:space="preserve">STATE: ; PDY: ; KKL: ; MHE: ; YNM: </v>
      </c>
    </row>
    <row r="127" spans="1:47" ht="24.95" customHeight="1">
      <c r="A127" s="70" t="s">
        <v>3191</v>
      </c>
      <c r="B127" s="70" t="s">
        <v>3004</v>
      </c>
      <c r="C127" s="70" t="s">
        <v>2975</v>
      </c>
      <c r="D127" s="70" t="s">
        <v>5327</v>
      </c>
      <c r="E127" s="56"/>
      <c r="F127" s="56"/>
      <c r="G127" s="56"/>
      <c r="H127" s="56"/>
      <c r="I127" s="56"/>
      <c r="J127" s="56"/>
      <c r="K127" s="505">
        <f t="shared" si="17"/>
        <v>0</v>
      </c>
      <c r="L127" s="177">
        <f>K127/100000</f>
        <v>0</v>
      </c>
      <c r="M127" s="961">
        <f t="shared" si="18"/>
        <v>0</v>
      </c>
      <c r="N127" s="566">
        <f>L127*M127</f>
        <v>0</v>
      </c>
      <c r="O127" s="56"/>
      <c r="P127" s="56"/>
      <c r="Q127" s="255"/>
      <c r="T127" s="980">
        <f t="shared" si="19"/>
        <v>0</v>
      </c>
      <c r="U127" s="980">
        <f t="shared" si="20"/>
        <v>0</v>
      </c>
      <c r="V127" s="980">
        <f t="shared" si="21"/>
        <v>0</v>
      </c>
      <c r="W127" s="995"/>
      <c r="X127" s="980"/>
      <c r="Y127" s="980"/>
      <c r="Z127" s="980">
        <f t="shared" si="22"/>
        <v>0</v>
      </c>
      <c r="AA127" s="980"/>
      <c r="AB127" s="980"/>
      <c r="AC127" s="980"/>
      <c r="AD127" s="980">
        <f t="shared" si="23"/>
        <v>0</v>
      </c>
      <c r="AE127" s="980"/>
      <c r="AF127" s="980"/>
      <c r="AG127" s="980"/>
      <c r="AH127" s="980">
        <f t="shared" si="24"/>
        <v>0</v>
      </c>
      <c r="AI127" s="980"/>
      <c r="AJ127" s="980"/>
      <c r="AK127" s="980"/>
      <c r="AL127" s="980">
        <f t="shared" si="25"/>
        <v>0</v>
      </c>
      <c r="AM127" s="980"/>
      <c r="AN127" s="980"/>
      <c r="AO127" s="980"/>
      <c r="AP127" s="980">
        <f t="shared" si="26"/>
        <v>0</v>
      </c>
      <c r="AQ127" s="980"/>
      <c r="AR127" s="980">
        <f t="shared" si="27"/>
        <v>0</v>
      </c>
      <c r="AS127" s="980">
        <f t="shared" si="28"/>
        <v>0</v>
      </c>
      <c r="AT127" s="980">
        <f t="shared" si="29"/>
        <v>0</v>
      </c>
      <c r="AU127" s="980" t="str">
        <f t="shared" si="30"/>
        <v xml:space="preserve">STATE: ; PDY: ; KKL: ; MHE: ; YNM: </v>
      </c>
    </row>
    <row r="128" spans="1:47" ht="24.95" customHeight="1">
      <c r="A128" s="70" t="s">
        <v>3192</v>
      </c>
      <c r="B128" s="70" t="s">
        <v>3005</v>
      </c>
      <c r="C128" s="70" t="s">
        <v>2977</v>
      </c>
      <c r="D128" s="70" t="s">
        <v>5327</v>
      </c>
      <c r="E128" s="56"/>
      <c r="F128" s="56"/>
      <c r="G128" s="56"/>
      <c r="H128" s="56"/>
      <c r="I128" s="56"/>
      <c r="J128" s="56"/>
      <c r="K128" s="505">
        <f t="shared" si="17"/>
        <v>0</v>
      </c>
      <c r="L128" s="177">
        <f>K128/100000</f>
        <v>0</v>
      </c>
      <c r="M128" s="961">
        <f t="shared" si="18"/>
        <v>0</v>
      </c>
      <c r="N128" s="566">
        <f>L128*M128</f>
        <v>0</v>
      </c>
      <c r="O128" s="56"/>
      <c r="P128" s="56"/>
      <c r="Q128" s="255"/>
      <c r="T128" s="980">
        <f t="shared" si="19"/>
        <v>0</v>
      </c>
      <c r="U128" s="980">
        <f t="shared" si="20"/>
        <v>0</v>
      </c>
      <c r="V128" s="980">
        <f t="shared" si="21"/>
        <v>0</v>
      </c>
      <c r="W128" s="995"/>
      <c r="X128" s="980"/>
      <c r="Y128" s="980"/>
      <c r="Z128" s="980">
        <f t="shared" si="22"/>
        <v>0</v>
      </c>
      <c r="AA128" s="980"/>
      <c r="AB128" s="980"/>
      <c r="AC128" s="980"/>
      <c r="AD128" s="980">
        <f t="shared" si="23"/>
        <v>0</v>
      </c>
      <c r="AE128" s="980"/>
      <c r="AF128" s="980"/>
      <c r="AG128" s="980"/>
      <c r="AH128" s="980">
        <f t="shared" si="24"/>
        <v>0</v>
      </c>
      <c r="AI128" s="980"/>
      <c r="AJ128" s="980"/>
      <c r="AK128" s="980"/>
      <c r="AL128" s="980">
        <f t="shared" si="25"/>
        <v>0</v>
      </c>
      <c r="AM128" s="980"/>
      <c r="AN128" s="980"/>
      <c r="AO128" s="980"/>
      <c r="AP128" s="980">
        <f t="shared" si="26"/>
        <v>0</v>
      </c>
      <c r="AQ128" s="980"/>
      <c r="AR128" s="980">
        <f t="shared" si="27"/>
        <v>0</v>
      </c>
      <c r="AS128" s="980">
        <f t="shared" si="28"/>
        <v>0</v>
      </c>
      <c r="AT128" s="980">
        <f t="shared" si="29"/>
        <v>0</v>
      </c>
      <c r="AU128" s="980" t="str">
        <f t="shared" si="30"/>
        <v xml:space="preserve">STATE: ; PDY: ; KKL: ; MHE: ; YNM: </v>
      </c>
    </row>
    <row r="129" spans="1:47" ht="24.95" customHeight="1">
      <c r="A129" s="70" t="s">
        <v>3193</v>
      </c>
      <c r="B129" s="70" t="s">
        <v>3006</v>
      </c>
      <c r="C129" s="70" t="s">
        <v>2978</v>
      </c>
      <c r="D129" s="70" t="s">
        <v>5327</v>
      </c>
      <c r="E129" s="56"/>
      <c r="F129" s="56"/>
      <c r="G129" s="56"/>
      <c r="H129" s="56"/>
      <c r="I129" s="56"/>
      <c r="J129" s="56"/>
      <c r="K129" s="505">
        <f t="shared" si="17"/>
        <v>0</v>
      </c>
      <c r="L129" s="177">
        <f>K129/100000</f>
        <v>0</v>
      </c>
      <c r="M129" s="961">
        <f t="shared" si="18"/>
        <v>0</v>
      </c>
      <c r="N129" s="566">
        <f>L129*M129</f>
        <v>0</v>
      </c>
      <c r="O129" s="56"/>
      <c r="P129" s="56"/>
      <c r="Q129" s="255"/>
      <c r="T129" s="980">
        <f t="shared" si="19"/>
        <v>0</v>
      </c>
      <c r="U129" s="980">
        <f t="shared" si="20"/>
        <v>0</v>
      </c>
      <c r="V129" s="980">
        <f t="shared" si="21"/>
        <v>0</v>
      </c>
      <c r="W129" s="995"/>
      <c r="X129" s="980"/>
      <c r="Y129" s="980"/>
      <c r="Z129" s="980">
        <f t="shared" si="22"/>
        <v>0</v>
      </c>
      <c r="AA129" s="980"/>
      <c r="AB129" s="980"/>
      <c r="AC129" s="980"/>
      <c r="AD129" s="980">
        <f t="shared" si="23"/>
        <v>0</v>
      </c>
      <c r="AE129" s="980"/>
      <c r="AF129" s="980"/>
      <c r="AG129" s="980"/>
      <c r="AH129" s="980">
        <f t="shared" si="24"/>
        <v>0</v>
      </c>
      <c r="AI129" s="980"/>
      <c r="AJ129" s="980"/>
      <c r="AK129" s="980"/>
      <c r="AL129" s="980">
        <f t="shared" si="25"/>
        <v>0</v>
      </c>
      <c r="AM129" s="980"/>
      <c r="AN129" s="980"/>
      <c r="AO129" s="980"/>
      <c r="AP129" s="980">
        <f t="shared" si="26"/>
        <v>0</v>
      </c>
      <c r="AQ129" s="980"/>
      <c r="AR129" s="980">
        <f t="shared" si="27"/>
        <v>0</v>
      </c>
      <c r="AS129" s="980">
        <f t="shared" si="28"/>
        <v>0</v>
      </c>
      <c r="AT129" s="980">
        <f t="shared" si="29"/>
        <v>0</v>
      </c>
      <c r="AU129" s="980" t="str">
        <f t="shared" si="30"/>
        <v xml:space="preserve">STATE: ; PDY: ; KKL: ; MHE: ; YNM: </v>
      </c>
    </row>
    <row r="130" spans="1:47" ht="24.95" customHeight="1">
      <c r="A130" s="341" t="s">
        <v>3194</v>
      </c>
      <c r="B130" s="341" t="s">
        <v>3007</v>
      </c>
      <c r="C130" s="341" t="s">
        <v>3008</v>
      </c>
      <c r="D130" s="341"/>
      <c r="E130" s="75"/>
      <c r="F130" s="75"/>
      <c r="G130" s="75"/>
      <c r="H130" s="75"/>
      <c r="I130" s="75"/>
      <c r="J130" s="75"/>
      <c r="K130" s="505">
        <f t="shared" si="17"/>
        <v>0</v>
      </c>
      <c r="L130" s="341"/>
      <c r="M130" s="961">
        <f t="shared" si="18"/>
        <v>0</v>
      </c>
      <c r="N130" s="445">
        <f>SUM(N131:N133)</f>
        <v>0</v>
      </c>
      <c r="O130" s="75"/>
      <c r="P130" s="75"/>
      <c r="Q130" s="258">
        <f>SUM(Q131:Q133)</f>
        <v>0</v>
      </c>
      <c r="T130" s="980">
        <f t="shared" si="19"/>
        <v>0</v>
      </c>
      <c r="U130" s="980">
        <f t="shared" si="20"/>
        <v>0</v>
      </c>
      <c r="V130" s="980">
        <f t="shared" si="21"/>
        <v>0</v>
      </c>
      <c r="W130" s="995"/>
      <c r="X130" s="980"/>
      <c r="Y130" s="980"/>
      <c r="Z130" s="980">
        <f t="shared" si="22"/>
        <v>0</v>
      </c>
      <c r="AA130" s="980"/>
      <c r="AB130" s="980"/>
      <c r="AC130" s="980"/>
      <c r="AD130" s="980">
        <f t="shared" si="23"/>
        <v>0</v>
      </c>
      <c r="AE130" s="980"/>
      <c r="AF130" s="980"/>
      <c r="AG130" s="980"/>
      <c r="AH130" s="980">
        <f t="shared" si="24"/>
        <v>0</v>
      </c>
      <c r="AI130" s="980"/>
      <c r="AJ130" s="980"/>
      <c r="AK130" s="980"/>
      <c r="AL130" s="980">
        <f t="shared" si="25"/>
        <v>0</v>
      </c>
      <c r="AM130" s="980"/>
      <c r="AN130" s="980"/>
      <c r="AO130" s="980"/>
      <c r="AP130" s="980">
        <f t="shared" si="26"/>
        <v>0</v>
      </c>
      <c r="AQ130" s="980"/>
      <c r="AR130" s="980">
        <f t="shared" si="27"/>
        <v>0</v>
      </c>
      <c r="AS130" s="980">
        <f t="shared" si="28"/>
        <v>0</v>
      </c>
      <c r="AT130" s="980">
        <f t="shared" si="29"/>
        <v>0</v>
      </c>
      <c r="AU130" s="980" t="str">
        <f t="shared" si="30"/>
        <v xml:space="preserve">STATE: ; PDY: ; KKL: ; MHE: ; YNM: </v>
      </c>
    </row>
    <row r="131" spans="1:47" ht="24.95" customHeight="1">
      <c r="A131" s="70" t="s">
        <v>3195</v>
      </c>
      <c r="B131" s="70" t="s">
        <v>3009</v>
      </c>
      <c r="C131" s="70" t="s">
        <v>2975</v>
      </c>
      <c r="D131" s="70" t="s">
        <v>5327</v>
      </c>
      <c r="E131" s="56"/>
      <c r="F131" s="56"/>
      <c r="G131" s="56"/>
      <c r="H131" s="56"/>
      <c r="I131" s="56"/>
      <c r="J131" s="56"/>
      <c r="K131" s="505">
        <f t="shared" si="17"/>
        <v>0</v>
      </c>
      <c r="L131" s="177">
        <f>K131/100000</f>
        <v>0</v>
      </c>
      <c r="M131" s="961">
        <f t="shared" si="18"/>
        <v>0</v>
      </c>
      <c r="N131" s="566">
        <f>L131*M131</f>
        <v>0</v>
      </c>
      <c r="O131" s="56"/>
      <c r="P131" s="56"/>
      <c r="Q131" s="255"/>
      <c r="T131" s="980">
        <f t="shared" si="19"/>
        <v>0</v>
      </c>
      <c r="U131" s="980">
        <f t="shared" si="20"/>
        <v>0</v>
      </c>
      <c r="V131" s="980">
        <f t="shared" si="21"/>
        <v>0</v>
      </c>
      <c r="W131" s="995"/>
      <c r="X131" s="980"/>
      <c r="Y131" s="980"/>
      <c r="Z131" s="980">
        <f t="shared" si="22"/>
        <v>0</v>
      </c>
      <c r="AA131" s="980"/>
      <c r="AB131" s="980"/>
      <c r="AC131" s="980"/>
      <c r="AD131" s="980">
        <f t="shared" si="23"/>
        <v>0</v>
      </c>
      <c r="AE131" s="980"/>
      <c r="AF131" s="980"/>
      <c r="AG131" s="980"/>
      <c r="AH131" s="980">
        <f t="shared" si="24"/>
        <v>0</v>
      </c>
      <c r="AI131" s="980"/>
      <c r="AJ131" s="980"/>
      <c r="AK131" s="980"/>
      <c r="AL131" s="980">
        <f t="shared" si="25"/>
        <v>0</v>
      </c>
      <c r="AM131" s="980"/>
      <c r="AN131" s="980"/>
      <c r="AO131" s="980"/>
      <c r="AP131" s="980">
        <f t="shared" si="26"/>
        <v>0</v>
      </c>
      <c r="AQ131" s="980"/>
      <c r="AR131" s="980">
        <f t="shared" si="27"/>
        <v>0</v>
      </c>
      <c r="AS131" s="980">
        <f t="shared" si="28"/>
        <v>0</v>
      </c>
      <c r="AT131" s="980">
        <f t="shared" si="29"/>
        <v>0</v>
      </c>
      <c r="AU131" s="980" t="str">
        <f t="shared" si="30"/>
        <v xml:space="preserve">STATE: ; PDY: ; KKL: ; MHE: ; YNM: </v>
      </c>
    </row>
    <row r="132" spans="1:47" ht="24.95" customHeight="1">
      <c r="A132" s="70" t="s">
        <v>3196</v>
      </c>
      <c r="B132" s="70" t="s">
        <v>3010</v>
      </c>
      <c r="C132" s="70" t="s">
        <v>2977</v>
      </c>
      <c r="D132" s="70" t="s">
        <v>5327</v>
      </c>
      <c r="E132" s="56"/>
      <c r="F132" s="56"/>
      <c r="G132" s="56"/>
      <c r="H132" s="56"/>
      <c r="I132" s="56"/>
      <c r="J132" s="56"/>
      <c r="K132" s="505">
        <f t="shared" si="17"/>
        <v>0</v>
      </c>
      <c r="L132" s="177">
        <f>K132/100000</f>
        <v>0</v>
      </c>
      <c r="M132" s="961">
        <f t="shared" si="18"/>
        <v>0</v>
      </c>
      <c r="N132" s="566">
        <f>L132*M132</f>
        <v>0</v>
      </c>
      <c r="O132" s="56"/>
      <c r="P132" s="56"/>
      <c r="Q132" s="255"/>
      <c r="T132" s="980">
        <f t="shared" si="19"/>
        <v>0</v>
      </c>
      <c r="U132" s="980">
        <f t="shared" si="20"/>
        <v>0</v>
      </c>
      <c r="V132" s="980">
        <f t="shared" si="21"/>
        <v>0</v>
      </c>
      <c r="W132" s="995"/>
      <c r="X132" s="980"/>
      <c r="Y132" s="980"/>
      <c r="Z132" s="980">
        <f t="shared" si="22"/>
        <v>0</v>
      </c>
      <c r="AA132" s="980"/>
      <c r="AB132" s="980"/>
      <c r="AC132" s="980"/>
      <c r="AD132" s="980">
        <f t="shared" si="23"/>
        <v>0</v>
      </c>
      <c r="AE132" s="980"/>
      <c r="AF132" s="980"/>
      <c r="AG132" s="980"/>
      <c r="AH132" s="980">
        <f t="shared" si="24"/>
        <v>0</v>
      </c>
      <c r="AI132" s="980"/>
      <c r="AJ132" s="980"/>
      <c r="AK132" s="980"/>
      <c r="AL132" s="980">
        <f t="shared" si="25"/>
        <v>0</v>
      </c>
      <c r="AM132" s="980"/>
      <c r="AN132" s="980"/>
      <c r="AO132" s="980"/>
      <c r="AP132" s="980">
        <f t="shared" si="26"/>
        <v>0</v>
      </c>
      <c r="AQ132" s="980"/>
      <c r="AR132" s="980">
        <f t="shared" si="27"/>
        <v>0</v>
      </c>
      <c r="AS132" s="980">
        <f t="shared" si="28"/>
        <v>0</v>
      </c>
      <c r="AT132" s="980">
        <f t="shared" si="29"/>
        <v>0</v>
      </c>
      <c r="AU132" s="980" t="str">
        <f t="shared" si="30"/>
        <v xml:space="preserve">STATE: ; PDY: ; KKL: ; MHE: ; YNM: </v>
      </c>
    </row>
    <row r="133" spans="1:47" ht="24.95" customHeight="1">
      <c r="A133" s="70" t="s">
        <v>3197</v>
      </c>
      <c r="B133" s="70" t="s">
        <v>3011</v>
      </c>
      <c r="C133" s="70" t="s">
        <v>2978</v>
      </c>
      <c r="D133" s="70" t="s">
        <v>5327</v>
      </c>
      <c r="E133" s="56"/>
      <c r="F133" s="56"/>
      <c r="G133" s="56"/>
      <c r="H133" s="56"/>
      <c r="I133" s="56"/>
      <c r="J133" s="56"/>
      <c r="K133" s="505">
        <f t="shared" si="17"/>
        <v>0</v>
      </c>
      <c r="L133" s="177">
        <f>K133/100000</f>
        <v>0</v>
      </c>
      <c r="M133" s="961">
        <f t="shared" si="18"/>
        <v>0</v>
      </c>
      <c r="N133" s="566">
        <f>L133*M133</f>
        <v>0</v>
      </c>
      <c r="O133" s="56"/>
      <c r="P133" s="56"/>
      <c r="Q133" s="255"/>
      <c r="T133" s="980">
        <f t="shared" si="19"/>
        <v>0</v>
      </c>
      <c r="U133" s="980">
        <f t="shared" si="20"/>
        <v>0</v>
      </c>
      <c r="V133" s="980">
        <f t="shared" si="21"/>
        <v>0</v>
      </c>
      <c r="W133" s="995"/>
      <c r="X133" s="980"/>
      <c r="Y133" s="980"/>
      <c r="Z133" s="980">
        <f t="shared" si="22"/>
        <v>0</v>
      </c>
      <c r="AA133" s="980"/>
      <c r="AB133" s="980"/>
      <c r="AC133" s="980"/>
      <c r="AD133" s="980">
        <f t="shared" si="23"/>
        <v>0</v>
      </c>
      <c r="AE133" s="980"/>
      <c r="AF133" s="980"/>
      <c r="AG133" s="980"/>
      <c r="AH133" s="980">
        <f t="shared" si="24"/>
        <v>0</v>
      </c>
      <c r="AI133" s="980"/>
      <c r="AJ133" s="980"/>
      <c r="AK133" s="980"/>
      <c r="AL133" s="980">
        <f t="shared" si="25"/>
        <v>0</v>
      </c>
      <c r="AM133" s="980"/>
      <c r="AN133" s="980"/>
      <c r="AO133" s="980"/>
      <c r="AP133" s="980">
        <f t="shared" si="26"/>
        <v>0</v>
      </c>
      <c r="AQ133" s="980"/>
      <c r="AR133" s="980">
        <f t="shared" si="27"/>
        <v>0</v>
      </c>
      <c r="AS133" s="980">
        <f t="shared" si="28"/>
        <v>0</v>
      </c>
      <c r="AT133" s="980">
        <f t="shared" si="29"/>
        <v>0</v>
      </c>
      <c r="AU133" s="980" t="str">
        <f t="shared" si="30"/>
        <v xml:space="preserve">STATE: ; PDY: ; KKL: ; MHE: ; YNM: </v>
      </c>
    </row>
    <row r="134" spans="1:47" ht="24.95" customHeight="1">
      <c r="A134" s="341" t="s">
        <v>3198</v>
      </c>
      <c r="B134" s="341" t="s">
        <v>3012</v>
      </c>
      <c r="C134" s="341" t="s">
        <v>551</v>
      </c>
      <c r="D134" s="341"/>
      <c r="E134" s="75"/>
      <c r="F134" s="75"/>
      <c r="G134" s="75"/>
      <c r="H134" s="75"/>
      <c r="I134" s="75"/>
      <c r="J134" s="75"/>
      <c r="K134" s="505">
        <f t="shared" si="17"/>
        <v>0</v>
      </c>
      <c r="L134" s="341"/>
      <c r="M134" s="961">
        <f t="shared" si="18"/>
        <v>0</v>
      </c>
      <c r="N134" s="445">
        <f>SUM(N135:N137)</f>
        <v>0</v>
      </c>
      <c r="O134" s="75"/>
      <c r="P134" s="75"/>
      <c r="Q134" s="258">
        <f>SUM(Q135:Q137)</f>
        <v>0</v>
      </c>
      <c r="T134" s="980">
        <f t="shared" si="19"/>
        <v>0</v>
      </c>
      <c r="U134" s="980">
        <f t="shared" si="20"/>
        <v>0</v>
      </c>
      <c r="V134" s="980">
        <f t="shared" si="21"/>
        <v>0</v>
      </c>
      <c r="W134" s="995"/>
      <c r="X134" s="980"/>
      <c r="Y134" s="980"/>
      <c r="Z134" s="980">
        <f t="shared" si="22"/>
        <v>0</v>
      </c>
      <c r="AA134" s="980"/>
      <c r="AB134" s="980"/>
      <c r="AC134" s="980"/>
      <c r="AD134" s="980">
        <f t="shared" si="23"/>
        <v>0</v>
      </c>
      <c r="AE134" s="980"/>
      <c r="AF134" s="980"/>
      <c r="AG134" s="980"/>
      <c r="AH134" s="980">
        <f t="shared" si="24"/>
        <v>0</v>
      </c>
      <c r="AI134" s="980"/>
      <c r="AJ134" s="980"/>
      <c r="AK134" s="980"/>
      <c r="AL134" s="980">
        <f t="shared" si="25"/>
        <v>0</v>
      </c>
      <c r="AM134" s="980"/>
      <c r="AN134" s="980"/>
      <c r="AO134" s="980"/>
      <c r="AP134" s="980">
        <f t="shared" si="26"/>
        <v>0</v>
      </c>
      <c r="AQ134" s="980"/>
      <c r="AR134" s="980">
        <f t="shared" si="27"/>
        <v>0</v>
      </c>
      <c r="AS134" s="980">
        <f t="shared" si="28"/>
        <v>0</v>
      </c>
      <c r="AT134" s="980">
        <f t="shared" si="29"/>
        <v>0</v>
      </c>
      <c r="AU134" s="980" t="str">
        <f t="shared" si="30"/>
        <v xml:space="preserve">STATE: ; PDY: ; KKL: ; MHE: ; YNM: </v>
      </c>
    </row>
    <row r="135" spans="1:47" ht="24.95" customHeight="1">
      <c r="A135" s="70" t="s">
        <v>3199</v>
      </c>
      <c r="B135" s="70" t="s">
        <v>3013</v>
      </c>
      <c r="C135" s="70" t="s">
        <v>2975</v>
      </c>
      <c r="D135" s="70" t="s">
        <v>5327</v>
      </c>
      <c r="E135" s="56"/>
      <c r="F135" s="56"/>
      <c r="G135" s="56"/>
      <c r="H135" s="56"/>
      <c r="I135" s="56"/>
      <c r="J135" s="56"/>
      <c r="K135" s="505">
        <f t="shared" si="17"/>
        <v>0</v>
      </c>
      <c r="L135" s="177">
        <f>K135/100000</f>
        <v>0</v>
      </c>
      <c r="M135" s="961">
        <f t="shared" si="18"/>
        <v>0</v>
      </c>
      <c r="N135" s="566">
        <f>L135*M135</f>
        <v>0</v>
      </c>
      <c r="O135" s="56"/>
      <c r="P135" s="56"/>
      <c r="Q135" s="255"/>
      <c r="T135" s="980">
        <f t="shared" si="19"/>
        <v>0</v>
      </c>
      <c r="U135" s="980">
        <f t="shared" si="20"/>
        <v>0</v>
      </c>
      <c r="V135" s="980">
        <f t="shared" si="21"/>
        <v>0</v>
      </c>
      <c r="W135" s="995"/>
      <c r="X135" s="980"/>
      <c r="Y135" s="980"/>
      <c r="Z135" s="980">
        <f t="shared" si="22"/>
        <v>0</v>
      </c>
      <c r="AA135" s="980"/>
      <c r="AB135" s="980"/>
      <c r="AC135" s="980"/>
      <c r="AD135" s="980">
        <f t="shared" si="23"/>
        <v>0</v>
      </c>
      <c r="AE135" s="980"/>
      <c r="AF135" s="980"/>
      <c r="AG135" s="980"/>
      <c r="AH135" s="980">
        <f t="shared" si="24"/>
        <v>0</v>
      </c>
      <c r="AI135" s="980"/>
      <c r="AJ135" s="980"/>
      <c r="AK135" s="980"/>
      <c r="AL135" s="980">
        <f t="shared" si="25"/>
        <v>0</v>
      </c>
      <c r="AM135" s="980"/>
      <c r="AN135" s="980"/>
      <c r="AO135" s="980"/>
      <c r="AP135" s="980">
        <f t="shared" si="26"/>
        <v>0</v>
      </c>
      <c r="AQ135" s="980"/>
      <c r="AR135" s="980">
        <f t="shared" si="27"/>
        <v>0</v>
      </c>
      <c r="AS135" s="980">
        <f t="shared" si="28"/>
        <v>0</v>
      </c>
      <c r="AT135" s="980">
        <f t="shared" si="29"/>
        <v>0</v>
      </c>
      <c r="AU135" s="980" t="str">
        <f t="shared" si="30"/>
        <v xml:space="preserve">STATE: ; PDY: ; KKL: ; MHE: ; YNM: </v>
      </c>
    </row>
    <row r="136" spans="1:47" ht="24.95" customHeight="1">
      <c r="A136" s="70" t="s">
        <v>3200</v>
      </c>
      <c r="B136" s="70" t="s">
        <v>3014</v>
      </c>
      <c r="C136" s="70" t="s">
        <v>2977</v>
      </c>
      <c r="D136" s="70" t="s">
        <v>5327</v>
      </c>
      <c r="E136" s="56"/>
      <c r="F136" s="56"/>
      <c r="G136" s="56"/>
      <c r="H136" s="56"/>
      <c r="I136" s="56"/>
      <c r="J136" s="56"/>
      <c r="K136" s="505">
        <f t="shared" si="17"/>
        <v>0</v>
      </c>
      <c r="L136" s="177">
        <f>K136/100000</f>
        <v>0</v>
      </c>
      <c r="M136" s="961">
        <f t="shared" si="18"/>
        <v>0</v>
      </c>
      <c r="N136" s="566">
        <f>L136*M136</f>
        <v>0</v>
      </c>
      <c r="O136" s="56"/>
      <c r="P136" s="56"/>
      <c r="Q136" s="255"/>
      <c r="T136" s="980">
        <f t="shared" si="19"/>
        <v>0</v>
      </c>
      <c r="U136" s="980">
        <f t="shared" si="20"/>
        <v>0</v>
      </c>
      <c r="V136" s="980">
        <f t="shared" si="21"/>
        <v>0</v>
      </c>
      <c r="W136" s="995"/>
      <c r="X136" s="980"/>
      <c r="Y136" s="980"/>
      <c r="Z136" s="980">
        <f t="shared" si="22"/>
        <v>0</v>
      </c>
      <c r="AA136" s="980"/>
      <c r="AB136" s="980"/>
      <c r="AC136" s="980"/>
      <c r="AD136" s="980">
        <f t="shared" si="23"/>
        <v>0</v>
      </c>
      <c r="AE136" s="980"/>
      <c r="AF136" s="980"/>
      <c r="AG136" s="980"/>
      <c r="AH136" s="980">
        <f t="shared" si="24"/>
        <v>0</v>
      </c>
      <c r="AI136" s="980"/>
      <c r="AJ136" s="980"/>
      <c r="AK136" s="980"/>
      <c r="AL136" s="980">
        <f t="shared" si="25"/>
        <v>0</v>
      </c>
      <c r="AM136" s="980"/>
      <c r="AN136" s="980"/>
      <c r="AO136" s="980"/>
      <c r="AP136" s="980">
        <f t="shared" si="26"/>
        <v>0</v>
      </c>
      <c r="AQ136" s="980"/>
      <c r="AR136" s="980">
        <f t="shared" si="27"/>
        <v>0</v>
      </c>
      <c r="AS136" s="980">
        <f t="shared" si="28"/>
        <v>0</v>
      </c>
      <c r="AT136" s="980">
        <f t="shared" si="29"/>
        <v>0</v>
      </c>
      <c r="AU136" s="980" t="str">
        <f t="shared" si="30"/>
        <v xml:space="preserve">STATE: ; PDY: ; KKL: ; MHE: ; YNM: </v>
      </c>
    </row>
    <row r="137" spans="1:47" ht="24.95" customHeight="1">
      <c r="A137" s="70" t="s">
        <v>3201</v>
      </c>
      <c r="B137" s="70" t="s">
        <v>3015</v>
      </c>
      <c r="C137" s="70" t="s">
        <v>2978</v>
      </c>
      <c r="D137" s="70" t="s">
        <v>5327</v>
      </c>
      <c r="E137" s="56"/>
      <c r="F137" s="56"/>
      <c r="G137" s="56"/>
      <c r="H137" s="56"/>
      <c r="I137" s="56"/>
      <c r="J137" s="56"/>
      <c r="K137" s="505">
        <f t="shared" si="17"/>
        <v>0</v>
      </c>
      <c r="L137" s="177">
        <f>K137/100000</f>
        <v>0</v>
      </c>
      <c r="M137" s="961">
        <f t="shared" si="18"/>
        <v>0</v>
      </c>
      <c r="N137" s="566">
        <f>L137*M137</f>
        <v>0</v>
      </c>
      <c r="O137" s="56"/>
      <c r="P137" s="56"/>
      <c r="Q137" s="255"/>
      <c r="T137" s="980">
        <f t="shared" si="19"/>
        <v>0</v>
      </c>
      <c r="U137" s="980">
        <f t="shared" si="20"/>
        <v>0</v>
      </c>
      <c r="V137" s="980">
        <f t="shared" si="21"/>
        <v>0</v>
      </c>
      <c r="W137" s="995"/>
      <c r="X137" s="980"/>
      <c r="Y137" s="980"/>
      <c r="Z137" s="980">
        <f t="shared" si="22"/>
        <v>0</v>
      </c>
      <c r="AA137" s="980"/>
      <c r="AB137" s="980"/>
      <c r="AC137" s="980"/>
      <c r="AD137" s="980">
        <f t="shared" si="23"/>
        <v>0</v>
      </c>
      <c r="AE137" s="980"/>
      <c r="AF137" s="980"/>
      <c r="AG137" s="980"/>
      <c r="AH137" s="980">
        <f t="shared" si="24"/>
        <v>0</v>
      </c>
      <c r="AI137" s="980"/>
      <c r="AJ137" s="980"/>
      <c r="AK137" s="980"/>
      <c r="AL137" s="980">
        <f t="shared" si="25"/>
        <v>0</v>
      </c>
      <c r="AM137" s="980"/>
      <c r="AN137" s="980"/>
      <c r="AO137" s="980"/>
      <c r="AP137" s="980">
        <f t="shared" si="26"/>
        <v>0</v>
      </c>
      <c r="AQ137" s="980"/>
      <c r="AR137" s="980">
        <f t="shared" si="27"/>
        <v>0</v>
      </c>
      <c r="AS137" s="980">
        <f t="shared" si="28"/>
        <v>0</v>
      </c>
      <c r="AT137" s="980">
        <f t="shared" si="29"/>
        <v>0</v>
      </c>
      <c r="AU137" s="980" t="str">
        <f t="shared" si="30"/>
        <v xml:space="preserve">STATE: ; PDY: ; KKL: ; MHE: ; YNM: </v>
      </c>
    </row>
    <row r="138" spans="1:47" ht="24.95" customHeight="1">
      <c r="A138" s="341" t="s">
        <v>3202</v>
      </c>
      <c r="B138" s="341" t="s">
        <v>3016</v>
      </c>
      <c r="C138" s="341" t="s">
        <v>3017</v>
      </c>
      <c r="D138" s="341"/>
      <c r="E138" s="75"/>
      <c r="F138" s="75"/>
      <c r="G138" s="75"/>
      <c r="H138" s="75"/>
      <c r="I138" s="75"/>
      <c r="J138" s="75"/>
      <c r="K138" s="505">
        <f t="shared" si="17"/>
        <v>0</v>
      </c>
      <c r="L138" s="341"/>
      <c r="M138" s="961">
        <f t="shared" si="18"/>
        <v>0</v>
      </c>
      <c r="N138" s="445">
        <f>SUM(N139:N141)</f>
        <v>0</v>
      </c>
      <c r="O138" s="75"/>
      <c r="P138" s="75"/>
      <c r="Q138" s="258">
        <f>SUM(Q139:Q141)</f>
        <v>0</v>
      </c>
      <c r="T138" s="980">
        <f t="shared" si="19"/>
        <v>0</v>
      </c>
      <c r="U138" s="980">
        <f t="shared" si="20"/>
        <v>0</v>
      </c>
      <c r="V138" s="980">
        <f t="shared" si="21"/>
        <v>0</v>
      </c>
      <c r="W138" s="995"/>
      <c r="X138" s="980"/>
      <c r="Y138" s="980"/>
      <c r="Z138" s="980">
        <f t="shared" si="22"/>
        <v>0</v>
      </c>
      <c r="AA138" s="980"/>
      <c r="AB138" s="980"/>
      <c r="AC138" s="980"/>
      <c r="AD138" s="980">
        <f t="shared" si="23"/>
        <v>0</v>
      </c>
      <c r="AE138" s="980"/>
      <c r="AF138" s="980"/>
      <c r="AG138" s="980"/>
      <c r="AH138" s="980">
        <f t="shared" si="24"/>
        <v>0</v>
      </c>
      <c r="AI138" s="980"/>
      <c r="AJ138" s="980"/>
      <c r="AK138" s="980"/>
      <c r="AL138" s="980">
        <f t="shared" si="25"/>
        <v>0</v>
      </c>
      <c r="AM138" s="980"/>
      <c r="AN138" s="980"/>
      <c r="AO138" s="980"/>
      <c r="AP138" s="980">
        <f t="shared" si="26"/>
        <v>0</v>
      </c>
      <c r="AQ138" s="980"/>
      <c r="AR138" s="980">
        <f t="shared" si="27"/>
        <v>0</v>
      </c>
      <c r="AS138" s="980">
        <f t="shared" si="28"/>
        <v>0</v>
      </c>
      <c r="AT138" s="980">
        <f t="shared" si="29"/>
        <v>0</v>
      </c>
      <c r="AU138" s="980" t="str">
        <f t="shared" si="30"/>
        <v xml:space="preserve">STATE: ; PDY: ; KKL: ; MHE: ; YNM: </v>
      </c>
    </row>
    <row r="139" spans="1:47" ht="24.95" customHeight="1">
      <c r="A139" s="70" t="s">
        <v>3203</v>
      </c>
      <c r="B139" s="70" t="s">
        <v>3018</v>
      </c>
      <c r="C139" s="70" t="s">
        <v>3019</v>
      </c>
      <c r="D139" s="70" t="s">
        <v>5327</v>
      </c>
      <c r="E139" s="56"/>
      <c r="F139" s="56"/>
      <c r="G139" s="56"/>
      <c r="H139" s="56"/>
      <c r="I139" s="56"/>
      <c r="J139" s="56"/>
      <c r="K139" s="505">
        <f t="shared" si="17"/>
        <v>0</v>
      </c>
      <c r="L139" s="177">
        <f>K139/100000</f>
        <v>0</v>
      </c>
      <c r="M139" s="961">
        <f t="shared" si="18"/>
        <v>0</v>
      </c>
      <c r="N139" s="566">
        <f>L139*M139</f>
        <v>0</v>
      </c>
      <c r="O139" s="56"/>
      <c r="P139" s="56"/>
      <c r="Q139" s="255"/>
      <c r="T139" s="980">
        <f t="shared" si="19"/>
        <v>0</v>
      </c>
      <c r="U139" s="980">
        <f t="shared" si="20"/>
        <v>0</v>
      </c>
      <c r="V139" s="980">
        <f t="shared" si="21"/>
        <v>0</v>
      </c>
      <c r="W139" s="995"/>
      <c r="X139" s="980"/>
      <c r="Y139" s="980"/>
      <c r="Z139" s="980">
        <f t="shared" si="22"/>
        <v>0</v>
      </c>
      <c r="AA139" s="980"/>
      <c r="AB139" s="980"/>
      <c r="AC139" s="980"/>
      <c r="AD139" s="980">
        <f t="shared" si="23"/>
        <v>0</v>
      </c>
      <c r="AE139" s="980"/>
      <c r="AF139" s="980"/>
      <c r="AG139" s="980"/>
      <c r="AH139" s="980">
        <f t="shared" si="24"/>
        <v>0</v>
      </c>
      <c r="AI139" s="980"/>
      <c r="AJ139" s="980"/>
      <c r="AK139" s="980"/>
      <c r="AL139" s="980">
        <f t="shared" si="25"/>
        <v>0</v>
      </c>
      <c r="AM139" s="980"/>
      <c r="AN139" s="980"/>
      <c r="AO139" s="980"/>
      <c r="AP139" s="980">
        <f t="shared" si="26"/>
        <v>0</v>
      </c>
      <c r="AQ139" s="980"/>
      <c r="AR139" s="980">
        <f t="shared" si="27"/>
        <v>0</v>
      </c>
      <c r="AS139" s="980">
        <f t="shared" si="28"/>
        <v>0</v>
      </c>
      <c r="AT139" s="980">
        <f t="shared" si="29"/>
        <v>0</v>
      </c>
      <c r="AU139" s="980" t="str">
        <f t="shared" si="30"/>
        <v xml:space="preserve">STATE: ; PDY: ; KKL: ; MHE: ; YNM: </v>
      </c>
    </row>
    <row r="140" spans="1:47" ht="24.95" customHeight="1">
      <c r="A140" s="70" t="s">
        <v>3204</v>
      </c>
      <c r="B140" s="70" t="s">
        <v>3020</v>
      </c>
      <c r="C140" s="70" t="s">
        <v>638</v>
      </c>
      <c r="D140" s="70" t="s">
        <v>5327</v>
      </c>
      <c r="E140" s="56"/>
      <c r="F140" s="56"/>
      <c r="G140" s="56"/>
      <c r="H140" s="56"/>
      <c r="I140" s="56"/>
      <c r="J140" s="56"/>
      <c r="K140" s="505">
        <f t="shared" ref="K140:K203" si="33">T140</f>
        <v>0</v>
      </c>
      <c r="L140" s="177">
        <f>K140/100000</f>
        <v>0</v>
      </c>
      <c r="M140" s="961">
        <f t="shared" ref="M140:M203" si="34">U140</f>
        <v>0</v>
      </c>
      <c r="N140" s="566">
        <f>L140*M140</f>
        <v>0</v>
      </c>
      <c r="O140" s="56"/>
      <c r="P140" s="56"/>
      <c r="Q140" s="255"/>
      <c r="T140" s="980">
        <f t="shared" si="19"/>
        <v>0</v>
      </c>
      <c r="U140" s="980">
        <f t="shared" si="20"/>
        <v>0</v>
      </c>
      <c r="V140" s="980">
        <f t="shared" si="21"/>
        <v>0</v>
      </c>
      <c r="W140" s="995"/>
      <c r="X140" s="980"/>
      <c r="Y140" s="980"/>
      <c r="Z140" s="980">
        <f t="shared" si="22"/>
        <v>0</v>
      </c>
      <c r="AA140" s="980"/>
      <c r="AB140" s="980"/>
      <c r="AC140" s="980"/>
      <c r="AD140" s="980">
        <f t="shared" si="23"/>
        <v>0</v>
      </c>
      <c r="AE140" s="980"/>
      <c r="AF140" s="980"/>
      <c r="AG140" s="980"/>
      <c r="AH140" s="980">
        <f t="shared" si="24"/>
        <v>0</v>
      </c>
      <c r="AI140" s="980"/>
      <c r="AJ140" s="980"/>
      <c r="AK140" s="980"/>
      <c r="AL140" s="980">
        <f t="shared" si="25"/>
        <v>0</v>
      </c>
      <c r="AM140" s="980"/>
      <c r="AN140" s="980"/>
      <c r="AO140" s="980"/>
      <c r="AP140" s="980">
        <f t="shared" si="26"/>
        <v>0</v>
      </c>
      <c r="AQ140" s="980"/>
      <c r="AR140" s="980">
        <f t="shared" si="27"/>
        <v>0</v>
      </c>
      <c r="AS140" s="980">
        <f t="shared" si="28"/>
        <v>0</v>
      </c>
      <c r="AT140" s="980">
        <f t="shared" si="29"/>
        <v>0</v>
      </c>
      <c r="AU140" s="980" t="str">
        <f t="shared" si="30"/>
        <v xml:space="preserve">STATE: ; PDY: ; KKL: ; MHE: ; YNM: </v>
      </c>
    </row>
    <row r="141" spans="1:47" ht="24.95" customHeight="1">
      <c r="A141" s="70" t="s">
        <v>3205</v>
      </c>
      <c r="B141" s="70" t="s">
        <v>3021</v>
      </c>
      <c r="C141" s="70" t="s">
        <v>1308</v>
      </c>
      <c r="D141" s="70" t="s">
        <v>5327</v>
      </c>
      <c r="E141" s="56"/>
      <c r="F141" s="56"/>
      <c r="G141" s="56"/>
      <c r="H141" s="56"/>
      <c r="I141" s="56"/>
      <c r="J141" s="56"/>
      <c r="K141" s="505">
        <f t="shared" si="33"/>
        <v>0</v>
      </c>
      <c r="L141" s="177">
        <f>K141/100000</f>
        <v>0</v>
      </c>
      <c r="M141" s="961">
        <f t="shared" si="34"/>
        <v>0</v>
      </c>
      <c r="N141" s="566">
        <f>L141*M141</f>
        <v>0</v>
      </c>
      <c r="O141" s="56"/>
      <c r="P141" s="56"/>
      <c r="Q141" s="255"/>
      <c r="T141" s="980">
        <f t="shared" ref="T141:T204" si="35">IFERROR((AR141/AS141),0)</f>
        <v>0</v>
      </c>
      <c r="U141" s="980">
        <f t="shared" ref="U141:U204" si="36">Y141+AC141+AG141+AK141+AO141</f>
        <v>0</v>
      </c>
      <c r="V141" s="980">
        <f t="shared" ref="V141:V204" si="37">T141*U141</f>
        <v>0</v>
      </c>
      <c r="W141" s="995"/>
      <c r="X141" s="980"/>
      <c r="Y141" s="980"/>
      <c r="Z141" s="980">
        <f t="shared" ref="Z141:Z204" si="38">X141*Y141</f>
        <v>0</v>
      </c>
      <c r="AA141" s="980"/>
      <c r="AB141" s="980"/>
      <c r="AC141" s="980"/>
      <c r="AD141" s="980">
        <f t="shared" ref="AD141:AD204" si="39">AB141*AC141</f>
        <v>0</v>
      </c>
      <c r="AE141" s="980"/>
      <c r="AF141" s="980"/>
      <c r="AG141" s="980"/>
      <c r="AH141" s="980">
        <f t="shared" ref="AH141:AH204" si="40">AF141*AG141</f>
        <v>0</v>
      </c>
      <c r="AI141" s="980"/>
      <c r="AJ141" s="980"/>
      <c r="AK141" s="980"/>
      <c r="AL141" s="980">
        <f t="shared" ref="AL141:AL204" si="41">AJ141*AK141</f>
        <v>0</v>
      </c>
      <c r="AM141" s="980"/>
      <c r="AN141" s="980"/>
      <c r="AO141" s="980"/>
      <c r="AP141" s="980">
        <f t="shared" ref="AP141:AP204" si="42">AN141*AO141</f>
        <v>0</v>
      </c>
      <c r="AQ141" s="980"/>
      <c r="AR141" s="980">
        <f t="shared" ref="AR141:AR204" si="43">Z141+AD141+AH141+AL141+AP141</f>
        <v>0</v>
      </c>
      <c r="AS141" s="980">
        <f t="shared" ref="AS141:AS204" si="44">Y141+AC141+AG141+AK141+AO141</f>
        <v>0</v>
      </c>
      <c r="AT141" s="980">
        <f t="shared" ref="AT141:AT204" si="45">IFERROR((AR141/AS141),0)</f>
        <v>0</v>
      </c>
      <c r="AU141" s="980" t="str">
        <f t="shared" ref="AU141:AU204" si="46">"STATE: "&amp;AA141&amp;"; PDY: "&amp;AE141&amp;"; KKL: "&amp;AI141&amp;"; MHE: "&amp;AM141&amp;"; YNM: "&amp;AQ141</f>
        <v xml:space="preserve">STATE: ; PDY: ; KKL: ; MHE: ; YNM: </v>
      </c>
    </row>
    <row r="142" spans="1:47" ht="24.95" customHeight="1">
      <c r="A142" s="341" t="s">
        <v>3206</v>
      </c>
      <c r="B142" s="341" t="s">
        <v>3022</v>
      </c>
      <c r="C142" s="341" t="s">
        <v>3023</v>
      </c>
      <c r="D142" s="341"/>
      <c r="E142" s="75"/>
      <c r="F142" s="75"/>
      <c r="G142" s="75"/>
      <c r="H142" s="75"/>
      <c r="I142" s="75"/>
      <c r="J142" s="75"/>
      <c r="K142" s="505">
        <f t="shared" si="33"/>
        <v>0</v>
      </c>
      <c r="L142" s="341"/>
      <c r="M142" s="961">
        <f t="shared" si="34"/>
        <v>0</v>
      </c>
      <c r="N142" s="445">
        <f>SUM(N143:N149)</f>
        <v>0</v>
      </c>
      <c r="O142" s="75"/>
      <c r="P142" s="75"/>
      <c r="Q142" s="258">
        <f>SUM(Q143:Q149)</f>
        <v>0</v>
      </c>
      <c r="T142" s="980">
        <f t="shared" si="35"/>
        <v>0</v>
      </c>
      <c r="U142" s="980">
        <f t="shared" si="36"/>
        <v>0</v>
      </c>
      <c r="V142" s="980">
        <f t="shared" si="37"/>
        <v>0</v>
      </c>
      <c r="W142" s="995"/>
      <c r="X142" s="980"/>
      <c r="Y142" s="980"/>
      <c r="Z142" s="980">
        <f t="shared" si="38"/>
        <v>0</v>
      </c>
      <c r="AA142" s="980"/>
      <c r="AB142" s="980"/>
      <c r="AC142" s="980"/>
      <c r="AD142" s="980">
        <f t="shared" si="39"/>
        <v>0</v>
      </c>
      <c r="AE142" s="980"/>
      <c r="AF142" s="980"/>
      <c r="AG142" s="980"/>
      <c r="AH142" s="980">
        <f t="shared" si="40"/>
        <v>0</v>
      </c>
      <c r="AI142" s="980"/>
      <c r="AJ142" s="980"/>
      <c r="AK142" s="980"/>
      <c r="AL142" s="980">
        <f t="shared" si="41"/>
        <v>0</v>
      </c>
      <c r="AM142" s="980"/>
      <c r="AN142" s="980"/>
      <c r="AO142" s="980"/>
      <c r="AP142" s="980">
        <f t="shared" si="42"/>
        <v>0</v>
      </c>
      <c r="AQ142" s="980"/>
      <c r="AR142" s="980">
        <f t="shared" si="43"/>
        <v>0</v>
      </c>
      <c r="AS142" s="980">
        <f t="shared" si="44"/>
        <v>0</v>
      </c>
      <c r="AT142" s="980">
        <f t="shared" si="45"/>
        <v>0</v>
      </c>
      <c r="AU142" s="980" t="str">
        <f t="shared" si="46"/>
        <v xml:space="preserve">STATE: ; PDY: ; KKL: ; MHE: ; YNM: </v>
      </c>
    </row>
    <row r="143" spans="1:47" ht="24.95" customHeight="1">
      <c r="A143" s="70" t="s">
        <v>3207</v>
      </c>
      <c r="B143" s="70" t="s">
        <v>3024</v>
      </c>
      <c r="C143" s="70" t="s">
        <v>3025</v>
      </c>
      <c r="D143" s="70" t="s">
        <v>5327</v>
      </c>
      <c r="E143" s="56"/>
      <c r="F143" s="56"/>
      <c r="G143" s="56"/>
      <c r="H143" s="56"/>
      <c r="I143" s="56"/>
      <c r="J143" s="56"/>
      <c r="K143" s="505">
        <f t="shared" si="33"/>
        <v>0</v>
      </c>
      <c r="L143" s="177">
        <f t="shared" ref="L143:L149" si="47">K143/100000</f>
        <v>0</v>
      </c>
      <c r="M143" s="961">
        <f t="shared" si="34"/>
        <v>0</v>
      </c>
      <c r="N143" s="566">
        <f t="shared" ref="N143:N149" si="48">L143*M143</f>
        <v>0</v>
      </c>
      <c r="O143" s="56"/>
      <c r="P143" s="56"/>
      <c r="Q143" s="255"/>
      <c r="T143" s="980">
        <f t="shared" si="35"/>
        <v>0</v>
      </c>
      <c r="U143" s="980">
        <f t="shared" si="36"/>
        <v>0</v>
      </c>
      <c r="V143" s="980">
        <f t="shared" si="37"/>
        <v>0</v>
      </c>
      <c r="W143" s="995"/>
      <c r="X143" s="980"/>
      <c r="Y143" s="980"/>
      <c r="Z143" s="980">
        <f t="shared" si="38"/>
        <v>0</v>
      </c>
      <c r="AA143" s="980"/>
      <c r="AB143" s="980"/>
      <c r="AC143" s="980"/>
      <c r="AD143" s="980">
        <f t="shared" si="39"/>
        <v>0</v>
      </c>
      <c r="AE143" s="980"/>
      <c r="AF143" s="980"/>
      <c r="AG143" s="980"/>
      <c r="AH143" s="980">
        <f t="shared" si="40"/>
        <v>0</v>
      </c>
      <c r="AI143" s="980"/>
      <c r="AJ143" s="980"/>
      <c r="AK143" s="980"/>
      <c r="AL143" s="980">
        <f t="shared" si="41"/>
        <v>0</v>
      </c>
      <c r="AM143" s="980"/>
      <c r="AN143" s="980"/>
      <c r="AO143" s="980"/>
      <c r="AP143" s="980">
        <f t="shared" si="42"/>
        <v>0</v>
      </c>
      <c r="AQ143" s="980"/>
      <c r="AR143" s="980">
        <f t="shared" si="43"/>
        <v>0</v>
      </c>
      <c r="AS143" s="980">
        <f t="shared" si="44"/>
        <v>0</v>
      </c>
      <c r="AT143" s="980">
        <f t="shared" si="45"/>
        <v>0</v>
      </c>
      <c r="AU143" s="980" t="str">
        <f t="shared" si="46"/>
        <v xml:space="preserve">STATE: ; PDY: ; KKL: ; MHE: ; YNM: </v>
      </c>
    </row>
    <row r="144" spans="1:47" ht="24.95" customHeight="1">
      <c r="A144" s="70" t="s">
        <v>3208</v>
      </c>
      <c r="B144" s="70" t="s">
        <v>3026</v>
      </c>
      <c r="C144" s="70" t="s">
        <v>555</v>
      </c>
      <c r="D144" s="70" t="s">
        <v>5327</v>
      </c>
      <c r="E144" s="56"/>
      <c r="F144" s="56"/>
      <c r="G144" s="56"/>
      <c r="H144" s="56"/>
      <c r="I144" s="56"/>
      <c r="J144" s="56"/>
      <c r="K144" s="505">
        <f t="shared" si="33"/>
        <v>0</v>
      </c>
      <c r="L144" s="177">
        <f t="shared" si="47"/>
        <v>0</v>
      </c>
      <c r="M144" s="961">
        <f t="shared" si="34"/>
        <v>0</v>
      </c>
      <c r="N144" s="566">
        <f t="shared" si="48"/>
        <v>0</v>
      </c>
      <c r="O144" s="56"/>
      <c r="P144" s="56"/>
      <c r="Q144" s="255"/>
      <c r="T144" s="980">
        <f t="shared" si="35"/>
        <v>0</v>
      </c>
      <c r="U144" s="980">
        <f t="shared" si="36"/>
        <v>0</v>
      </c>
      <c r="V144" s="980">
        <f t="shared" si="37"/>
        <v>0</v>
      </c>
      <c r="W144" s="995"/>
      <c r="X144" s="980"/>
      <c r="Y144" s="980"/>
      <c r="Z144" s="980">
        <f t="shared" si="38"/>
        <v>0</v>
      </c>
      <c r="AA144" s="980"/>
      <c r="AB144" s="980"/>
      <c r="AC144" s="980"/>
      <c r="AD144" s="980">
        <f t="shared" si="39"/>
        <v>0</v>
      </c>
      <c r="AE144" s="980"/>
      <c r="AF144" s="980"/>
      <c r="AG144" s="980"/>
      <c r="AH144" s="980">
        <f t="shared" si="40"/>
        <v>0</v>
      </c>
      <c r="AI144" s="980"/>
      <c r="AJ144" s="980"/>
      <c r="AK144" s="980"/>
      <c r="AL144" s="980">
        <f t="shared" si="41"/>
        <v>0</v>
      </c>
      <c r="AM144" s="980"/>
      <c r="AN144" s="980"/>
      <c r="AO144" s="980"/>
      <c r="AP144" s="980">
        <f t="shared" si="42"/>
        <v>0</v>
      </c>
      <c r="AQ144" s="980"/>
      <c r="AR144" s="980">
        <f t="shared" si="43"/>
        <v>0</v>
      </c>
      <c r="AS144" s="980">
        <f t="shared" si="44"/>
        <v>0</v>
      </c>
      <c r="AT144" s="980">
        <f t="shared" si="45"/>
        <v>0</v>
      </c>
      <c r="AU144" s="980" t="str">
        <f t="shared" si="46"/>
        <v xml:space="preserve">STATE: ; PDY: ; KKL: ; MHE: ; YNM: </v>
      </c>
    </row>
    <row r="145" spans="1:47" ht="24.95" customHeight="1">
      <c r="A145" s="70" t="s">
        <v>3209</v>
      </c>
      <c r="B145" s="70" t="s">
        <v>3027</v>
      </c>
      <c r="C145" s="70" t="s">
        <v>3028</v>
      </c>
      <c r="D145" s="70" t="s">
        <v>5327</v>
      </c>
      <c r="E145" s="56"/>
      <c r="F145" s="56"/>
      <c r="G145" s="56"/>
      <c r="H145" s="56"/>
      <c r="I145" s="56"/>
      <c r="J145" s="56"/>
      <c r="K145" s="505">
        <f t="shared" si="33"/>
        <v>0</v>
      </c>
      <c r="L145" s="177">
        <f t="shared" si="47"/>
        <v>0</v>
      </c>
      <c r="M145" s="961">
        <f t="shared" si="34"/>
        <v>0</v>
      </c>
      <c r="N145" s="566">
        <f t="shared" si="48"/>
        <v>0</v>
      </c>
      <c r="O145" s="56"/>
      <c r="P145" s="56"/>
      <c r="Q145" s="255"/>
      <c r="T145" s="980">
        <f t="shared" si="35"/>
        <v>0</v>
      </c>
      <c r="U145" s="980">
        <f t="shared" si="36"/>
        <v>0</v>
      </c>
      <c r="V145" s="980">
        <f t="shared" si="37"/>
        <v>0</v>
      </c>
      <c r="W145" s="995"/>
      <c r="X145" s="980"/>
      <c r="Y145" s="980"/>
      <c r="Z145" s="980">
        <f t="shared" si="38"/>
        <v>0</v>
      </c>
      <c r="AA145" s="980"/>
      <c r="AB145" s="980"/>
      <c r="AC145" s="980"/>
      <c r="AD145" s="980">
        <f t="shared" si="39"/>
        <v>0</v>
      </c>
      <c r="AE145" s="980"/>
      <c r="AF145" s="980"/>
      <c r="AG145" s="980"/>
      <c r="AH145" s="980">
        <f t="shared" si="40"/>
        <v>0</v>
      </c>
      <c r="AI145" s="980"/>
      <c r="AJ145" s="980"/>
      <c r="AK145" s="980"/>
      <c r="AL145" s="980">
        <f t="shared" si="41"/>
        <v>0</v>
      </c>
      <c r="AM145" s="980"/>
      <c r="AN145" s="980"/>
      <c r="AO145" s="980"/>
      <c r="AP145" s="980">
        <f t="shared" si="42"/>
        <v>0</v>
      </c>
      <c r="AQ145" s="980"/>
      <c r="AR145" s="980">
        <f t="shared" si="43"/>
        <v>0</v>
      </c>
      <c r="AS145" s="980">
        <f t="shared" si="44"/>
        <v>0</v>
      </c>
      <c r="AT145" s="980">
        <f t="shared" si="45"/>
        <v>0</v>
      </c>
      <c r="AU145" s="980" t="str">
        <f t="shared" si="46"/>
        <v xml:space="preserve">STATE: ; PDY: ; KKL: ; MHE: ; YNM: </v>
      </c>
    </row>
    <row r="146" spans="1:47" ht="24.95" customHeight="1">
      <c r="A146" s="70" t="s">
        <v>3210</v>
      </c>
      <c r="B146" s="70" t="s">
        <v>3029</v>
      </c>
      <c r="C146" s="70" t="s">
        <v>3030</v>
      </c>
      <c r="D146" s="70" t="s">
        <v>5327</v>
      </c>
      <c r="E146" s="56"/>
      <c r="F146" s="56"/>
      <c r="G146" s="56"/>
      <c r="H146" s="56"/>
      <c r="I146" s="56"/>
      <c r="J146" s="56"/>
      <c r="K146" s="505">
        <f t="shared" si="33"/>
        <v>0</v>
      </c>
      <c r="L146" s="177">
        <f t="shared" si="47"/>
        <v>0</v>
      </c>
      <c r="M146" s="961">
        <f t="shared" si="34"/>
        <v>0</v>
      </c>
      <c r="N146" s="566">
        <f t="shared" si="48"/>
        <v>0</v>
      </c>
      <c r="O146" s="56"/>
      <c r="P146" s="56"/>
      <c r="Q146" s="255"/>
      <c r="T146" s="980">
        <f t="shared" si="35"/>
        <v>0</v>
      </c>
      <c r="U146" s="980">
        <f t="shared" si="36"/>
        <v>0</v>
      </c>
      <c r="V146" s="980">
        <f t="shared" si="37"/>
        <v>0</v>
      </c>
      <c r="W146" s="995"/>
      <c r="X146" s="980"/>
      <c r="Y146" s="980"/>
      <c r="Z146" s="980">
        <f t="shared" si="38"/>
        <v>0</v>
      </c>
      <c r="AA146" s="980"/>
      <c r="AB146" s="980"/>
      <c r="AC146" s="980"/>
      <c r="AD146" s="980">
        <f t="shared" si="39"/>
        <v>0</v>
      </c>
      <c r="AE146" s="980"/>
      <c r="AF146" s="980"/>
      <c r="AG146" s="980"/>
      <c r="AH146" s="980">
        <f t="shared" si="40"/>
        <v>0</v>
      </c>
      <c r="AI146" s="980"/>
      <c r="AJ146" s="980"/>
      <c r="AK146" s="980"/>
      <c r="AL146" s="980">
        <f t="shared" si="41"/>
        <v>0</v>
      </c>
      <c r="AM146" s="980"/>
      <c r="AN146" s="980"/>
      <c r="AO146" s="980"/>
      <c r="AP146" s="980">
        <f t="shared" si="42"/>
        <v>0</v>
      </c>
      <c r="AQ146" s="980"/>
      <c r="AR146" s="980">
        <f t="shared" si="43"/>
        <v>0</v>
      </c>
      <c r="AS146" s="980">
        <f t="shared" si="44"/>
        <v>0</v>
      </c>
      <c r="AT146" s="980">
        <f t="shared" si="45"/>
        <v>0</v>
      </c>
      <c r="AU146" s="980" t="str">
        <f t="shared" si="46"/>
        <v xml:space="preserve">STATE: ; PDY: ; KKL: ; MHE: ; YNM: </v>
      </c>
    </row>
    <row r="147" spans="1:47" ht="24.95" customHeight="1">
      <c r="A147" s="70" t="s">
        <v>3211</v>
      </c>
      <c r="B147" s="70" t="s">
        <v>3031</v>
      </c>
      <c r="C147" s="70" t="s">
        <v>3032</v>
      </c>
      <c r="D147" s="70" t="s">
        <v>5327</v>
      </c>
      <c r="E147" s="56"/>
      <c r="F147" s="56"/>
      <c r="G147" s="56"/>
      <c r="H147" s="56"/>
      <c r="I147" s="56"/>
      <c r="J147" s="56"/>
      <c r="K147" s="505">
        <f t="shared" si="33"/>
        <v>0</v>
      </c>
      <c r="L147" s="177">
        <f t="shared" si="47"/>
        <v>0</v>
      </c>
      <c r="M147" s="961">
        <f t="shared" si="34"/>
        <v>0</v>
      </c>
      <c r="N147" s="566">
        <f t="shared" si="48"/>
        <v>0</v>
      </c>
      <c r="O147" s="56"/>
      <c r="P147" s="56"/>
      <c r="Q147" s="255"/>
      <c r="T147" s="980">
        <f t="shared" si="35"/>
        <v>0</v>
      </c>
      <c r="U147" s="980">
        <f t="shared" si="36"/>
        <v>0</v>
      </c>
      <c r="V147" s="980">
        <f t="shared" si="37"/>
        <v>0</v>
      </c>
      <c r="W147" s="995"/>
      <c r="X147" s="980"/>
      <c r="Y147" s="980"/>
      <c r="Z147" s="980">
        <f t="shared" si="38"/>
        <v>0</v>
      </c>
      <c r="AA147" s="980"/>
      <c r="AB147" s="980"/>
      <c r="AC147" s="980"/>
      <c r="AD147" s="980">
        <f t="shared" si="39"/>
        <v>0</v>
      </c>
      <c r="AE147" s="980"/>
      <c r="AF147" s="980"/>
      <c r="AG147" s="980"/>
      <c r="AH147" s="980">
        <f t="shared" si="40"/>
        <v>0</v>
      </c>
      <c r="AI147" s="980"/>
      <c r="AJ147" s="980"/>
      <c r="AK147" s="980"/>
      <c r="AL147" s="980">
        <f t="shared" si="41"/>
        <v>0</v>
      </c>
      <c r="AM147" s="980"/>
      <c r="AN147" s="980"/>
      <c r="AO147" s="980"/>
      <c r="AP147" s="980">
        <f t="shared" si="42"/>
        <v>0</v>
      </c>
      <c r="AQ147" s="980"/>
      <c r="AR147" s="980">
        <f t="shared" si="43"/>
        <v>0</v>
      </c>
      <c r="AS147" s="980">
        <f t="shared" si="44"/>
        <v>0</v>
      </c>
      <c r="AT147" s="980">
        <f t="shared" si="45"/>
        <v>0</v>
      </c>
      <c r="AU147" s="980" t="str">
        <f t="shared" si="46"/>
        <v xml:space="preserve">STATE: ; PDY: ; KKL: ; MHE: ; YNM: </v>
      </c>
    </row>
    <row r="148" spans="1:47" ht="24.95" customHeight="1">
      <c r="A148" s="70" t="s">
        <v>3212</v>
      </c>
      <c r="B148" s="70" t="s">
        <v>3033</v>
      </c>
      <c r="C148" s="70" t="s">
        <v>3034</v>
      </c>
      <c r="D148" s="70" t="s">
        <v>5327</v>
      </c>
      <c r="E148" s="56"/>
      <c r="F148" s="56"/>
      <c r="G148" s="56"/>
      <c r="H148" s="56"/>
      <c r="I148" s="56"/>
      <c r="J148" s="56"/>
      <c r="K148" s="505">
        <f t="shared" si="33"/>
        <v>0</v>
      </c>
      <c r="L148" s="177">
        <f t="shared" si="47"/>
        <v>0</v>
      </c>
      <c r="M148" s="961">
        <f t="shared" si="34"/>
        <v>0</v>
      </c>
      <c r="N148" s="566">
        <f t="shared" si="48"/>
        <v>0</v>
      </c>
      <c r="O148" s="56"/>
      <c r="P148" s="56"/>
      <c r="Q148" s="255"/>
      <c r="T148" s="980">
        <f t="shared" si="35"/>
        <v>0</v>
      </c>
      <c r="U148" s="980">
        <f t="shared" si="36"/>
        <v>0</v>
      </c>
      <c r="V148" s="980">
        <f t="shared" si="37"/>
        <v>0</v>
      </c>
      <c r="W148" s="995"/>
      <c r="X148" s="980"/>
      <c r="Y148" s="980"/>
      <c r="Z148" s="980">
        <f t="shared" si="38"/>
        <v>0</v>
      </c>
      <c r="AA148" s="980"/>
      <c r="AB148" s="980"/>
      <c r="AC148" s="980"/>
      <c r="AD148" s="980">
        <f t="shared" si="39"/>
        <v>0</v>
      </c>
      <c r="AE148" s="980"/>
      <c r="AF148" s="980"/>
      <c r="AG148" s="980"/>
      <c r="AH148" s="980">
        <f t="shared" si="40"/>
        <v>0</v>
      </c>
      <c r="AI148" s="980"/>
      <c r="AJ148" s="980"/>
      <c r="AK148" s="980"/>
      <c r="AL148" s="980">
        <f t="shared" si="41"/>
        <v>0</v>
      </c>
      <c r="AM148" s="980"/>
      <c r="AN148" s="980"/>
      <c r="AO148" s="980"/>
      <c r="AP148" s="980">
        <f t="shared" si="42"/>
        <v>0</v>
      </c>
      <c r="AQ148" s="980"/>
      <c r="AR148" s="980">
        <f t="shared" si="43"/>
        <v>0</v>
      </c>
      <c r="AS148" s="980">
        <f t="shared" si="44"/>
        <v>0</v>
      </c>
      <c r="AT148" s="980">
        <f t="shared" si="45"/>
        <v>0</v>
      </c>
      <c r="AU148" s="980" t="str">
        <f t="shared" si="46"/>
        <v xml:space="preserve">STATE: ; PDY: ; KKL: ; MHE: ; YNM: </v>
      </c>
    </row>
    <row r="149" spans="1:47" ht="24.95" customHeight="1">
      <c r="A149" s="70" t="s">
        <v>3213</v>
      </c>
      <c r="B149" s="70" t="s">
        <v>3035</v>
      </c>
      <c r="C149" s="70" t="s">
        <v>478</v>
      </c>
      <c r="D149" s="70" t="s">
        <v>5327</v>
      </c>
      <c r="E149" s="56"/>
      <c r="F149" s="56"/>
      <c r="G149" s="56"/>
      <c r="H149" s="56"/>
      <c r="I149" s="56"/>
      <c r="J149" s="56"/>
      <c r="K149" s="505">
        <f t="shared" si="33"/>
        <v>0</v>
      </c>
      <c r="L149" s="177">
        <f t="shared" si="47"/>
        <v>0</v>
      </c>
      <c r="M149" s="961">
        <f t="shared" si="34"/>
        <v>0</v>
      </c>
      <c r="N149" s="566">
        <f t="shared" si="48"/>
        <v>0</v>
      </c>
      <c r="O149" s="56"/>
      <c r="P149" s="56"/>
      <c r="Q149" s="255"/>
      <c r="T149" s="980">
        <f t="shared" si="35"/>
        <v>0</v>
      </c>
      <c r="U149" s="980">
        <f t="shared" si="36"/>
        <v>0</v>
      </c>
      <c r="V149" s="980">
        <f t="shared" si="37"/>
        <v>0</v>
      </c>
      <c r="W149" s="995"/>
      <c r="X149" s="980"/>
      <c r="Y149" s="980"/>
      <c r="Z149" s="980">
        <f t="shared" si="38"/>
        <v>0</v>
      </c>
      <c r="AA149" s="980"/>
      <c r="AB149" s="980"/>
      <c r="AC149" s="980"/>
      <c r="AD149" s="980">
        <f t="shared" si="39"/>
        <v>0</v>
      </c>
      <c r="AE149" s="980"/>
      <c r="AF149" s="980"/>
      <c r="AG149" s="980"/>
      <c r="AH149" s="980">
        <f t="shared" si="40"/>
        <v>0</v>
      </c>
      <c r="AI149" s="980"/>
      <c r="AJ149" s="980"/>
      <c r="AK149" s="980"/>
      <c r="AL149" s="980">
        <f t="shared" si="41"/>
        <v>0</v>
      </c>
      <c r="AM149" s="980"/>
      <c r="AN149" s="980"/>
      <c r="AO149" s="980"/>
      <c r="AP149" s="980">
        <f t="shared" si="42"/>
        <v>0</v>
      </c>
      <c r="AQ149" s="980"/>
      <c r="AR149" s="980">
        <f t="shared" si="43"/>
        <v>0</v>
      </c>
      <c r="AS149" s="980">
        <f t="shared" si="44"/>
        <v>0</v>
      </c>
      <c r="AT149" s="980">
        <f t="shared" si="45"/>
        <v>0</v>
      </c>
      <c r="AU149" s="980" t="str">
        <f t="shared" si="46"/>
        <v xml:space="preserve">STATE: ; PDY: ; KKL: ; MHE: ; YNM: </v>
      </c>
    </row>
    <row r="150" spans="1:47" ht="24.95" customHeight="1">
      <c r="A150" s="341" t="s">
        <v>3214</v>
      </c>
      <c r="B150" s="341"/>
      <c r="C150" s="341" t="s">
        <v>504</v>
      </c>
      <c r="D150" s="341"/>
      <c r="E150" s="75"/>
      <c r="F150" s="75"/>
      <c r="G150" s="75"/>
      <c r="H150" s="75"/>
      <c r="I150" s="75"/>
      <c r="J150" s="75"/>
      <c r="K150" s="505">
        <f t="shared" si="33"/>
        <v>0</v>
      </c>
      <c r="L150" s="341"/>
      <c r="M150" s="961">
        <f t="shared" si="34"/>
        <v>0</v>
      </c>
      <c r="N150" s="445">
        <f>N151</f>
        <v>0</v>
      </c>
      <c r="O150" s="75"/>
      <c r="P150" s="75"/>
      <c r="Q150" s="258">
        <f>Q151</f>
        <v>0</v>
      </c>
      <c r="T150" s="980">
        <f t="shared" si="35"/>
        <v>0</v>
      </c>
      <c r="U150" s="980">
        <f t="shared" si="36"/>
        <v>0</v>
      </c>
      <c r="V150" s="980">
        <f t="shared" si="37"/>
        <v>0</v>
      </c>
      <c r="W150" s="995"/>
      <c r="X150" s="980"/>
      <c r="Y150" s="980"/>
      <c r="Z150" s="980">
        <f t="shared" si="38"/>
        <v>0</v>
      </c>
      <c r="AA150" s="980"/>
      <c r="AB150" s="980"/>
      <c r="AC150" s="980"/>
      <c r="AD150" s="980">
        <f t="shared" si="39"/>
        <v>0</v>
      </c>
      <c r="AE150" s="980"/>
      <c r="AF150" s="980"/>
      <c r="AG150" s="980"/>
      <c r="AH150" s="980">
        <f t="shared" si="40"/>
        <v>0</v>
      </c>
      <c r="AI150" s="980"/>
      <c r="AJ150" s="980"/>
      <c r="AK150" s="980"/>
      <c r="AL150" s="980">
        <f t="shared" si="41"/>
        <v>0</v>
      </c>
      <c r="AM150" s="980"/>
      <c r="AN150" s="980"/>
      <c r="AO150" s="980"/>
      <c r="AP150" s="980">
        <f t="shared" si="42"/>
        <v>0</v>
      </c>
      <c r="AQ150" s="980"/>
      <c r="AR150" s="980">
        <f t="shared" si="43"/>
        <v>0</v>
      </c>
      <c r="AS150" s="980">
        <f t="shared" si="44"/>
        <v>0</v>
      </c>
      <c r="AT150" s="980">
        <f t="shared" si="45"/>
        <v>0</v>
      </c>
      <c r="AU150" s="980" t="str">
        <f t="shared" si="46"/>
        <v xml:space="preserve">STATE: ; PDY: ; KKL: ; MHE: ; YNM: </v>
      </c>
    </row>
    <row r="151" spans="1:47" ht="24.95" customHeight="1">
      <c r="A151" s="70" t="s">
        <v>3215</v>
      </c>
      <c r="B151" s="70" t="s">
        <v>3035</v>
      </c>
      <c r="C151" s="70" t="s">
        <v>3036</v>
      </c>
      <c r="D151" s="70" t="s">
        <v>5327</v>
      </c>
      <c r="E151" s="56"/>
      <c r="F151" s="56"/>
      <c r="G151" s="56"/>
      <c r="H151" s="56"/>
      <c r="I151" s="56"/>
      <c r="J151" s="56"/>
      <c r="K151" s="505">
        <f t="shared" si="33"/>
        <v>0</v>
      </c>
      <c r="L151" s="177">
        <f>K151/100000</f>
        <v>0</v>
      </c>
      <c r="M151" s="961">
        <f t="shared" si="34"/>
        <v>0</v>
      </c>
      <c r="N151" s="566">
        <f>L151*M151</f>
        <v>0</v>
      </c>
      <c r="O151" s="56"/>
      <c r="P151" s="56"/>
      <c r="Q151" s="255"/>
      <c r="T151" s="980">
        <f t="shared" si="35"/>
        <v>0</v>
      </c>
      <c r="U151" s="980">
        <f t="shared" si="36"/>
        <v>0</v>
      </c>
      <c r="V151" s="980">
        <f t="shared" si="37"/>
        <v>0</v>
      </c>
      <c r="W151" s="995"/>
      <c r="X151" s="980"/>
      <c r="Y151" s="980"/>
      <c r="Z151" s="980">
        <f t="shared" si="38"/>
        <v>0</v>
      </c>
      <c r="AA151" s="980"/>
      <c r="AB151" s="980"/>
      <c r="AC151" s="980"/>
      <c r="AD151" s="980">
        <f t="shared" si="39"/>
        <v>0</v>
      </c>
      <c r="AE151" s="980"/>
      <c r="AF151" s="980"/>
      <c r="AG151" s="980"/>
      <c r="AH151" s="980">
        <f t="shared" si="40"/>
        <v>0</v>
      </c>
      <c r="AI151" s="980"/>
      <c r="AJ151" s="980"/>
      <c r="AK151" s="980"/>
      <c r="AL151" s="980">
        <f t="shared" si="41"/>
        <v>0</v>
      </c>
      <c r="AM151" s="980"/>
      <c r="AN151" s="980"/>
      <c r="AO151" s="980"/>
      <c r="AP151" s="980">
        <f t="shared" si="42"/>
        <v>0</v>
      </c>
      <c r="AQ151" s="980"/>
      <c r="AR151" s="980">
        <f t="shared" si="43"/>
        <v>0</v>
      </c>
      <c r="AS151" s="980">
        <f t="shared" si="44"/>
        <v>0</v>
      </c>
      <c r="AT151" s="980">
        <f t="shared" si="45"/>
        <v>0</v>
      </c>
      <c r="AU151" s="980" t="str">
        <f t="shared" si="46"/>
        <v xml:space="preserve">STATE: ; PDY: ; KKL: ; MHE: ; YNM: </v>
      </c>
    </row>
    <row r="152" spans="1:47" ht="24.95" customHeight="1">
      <c r="A152" s="341" t="s">
        <v>3216</v>
      </c>
      <c r="B152" s="341"/>
      <c r="C152" s="341" t="s">
        <v>523</v>
      </c>
      <c r="D152" s="341"/>
      <c r="E152" s="75"/>
      <c r="F152" s="75"/>
      <c r="G152" s="75"/>
      <c r="H152" s="75"/>
      <c r="I152" s="75"/>
      <c r="J152" s="75"/>
      <c r="K152" s="505">
        <f t="shared" si="33"/>
        <v>0</v>
      </c>
      <c r="L152" s="341"/>
      <c r="M152" s="961">
        <f t="shared" si="34"/>
        <v>0</v>
      </c>
      <c r="N152" s="445">
        <f>N153+N156+N159</f>
        <v>0</v>
      </c>
      <c r="O152" s="75"/>
      <c r="P152" s="75"/>
      <c r="Q152" s="258">
        <f>Q153+Q156+Q159</f>
        <v>0</v>
      </c>
      <c r="T152" s="980">
        <f t="shared" si="35"/>
        <v>0</v>
      </c>
      <c r="U152" s="980">
        <f t="shared" si="36"/>
        <v>0</v>
      </c>
      <c r="V152" s="980">
        <f t="shared" si="37"/>
        <v>0</v>
      </c>
      <c r="W152" s="995"/>
      <c r="X152" s="980"/>
      <c r="Y152" s="980"/>
      <c r="Z152" s="980">
        <f t="shared" si="38"/>
        <v>0</v>
      </c>
      <c r="AA152" s="980"/>
      <c r="AB152" s="980"/>
      <c r="AC152" s="980"/>
      <c r="AD152" s="980">
        <f t="shared" si="39"/>
        <v>0</v>
      </c>
      <c r="AE152" s="980"/>
      <c r="AF152" s="980"/>
      <c r="AG152" s="980"/>
      <c r="AH152" s="980">
        <f t="shared" si="40"/>
        <v>0</v>
      </c>
      <c r="AI152" s="980"/>
      <c r="AJ152" s="980"/>
      <c r="AK152" s="980"/>
      <c r="AL152" s="980">
        <f t="shared" si="41"/>
        <v>0</v>
      </c>
      <c r="AM152" s="980"/>
      <c r="AN152" s="980"/>
      <c r="AO152" s="980"/>
      <c r="AP152" s="980">
        <f t="shared" si="42"/>
        <v>0</v>
      </c>
      <c r="AQ152" s="980"/>
      <c r="AR152" s="980">
        <f t="shared" si="43"/>
        <v>0</v>
      </c>
      <c r="AS152" s="980">
        <f t="shared" si="44"/>
        <v>0</v>
      </c>
      <c r="AT152" s="980">
        <f t="shared" si="45"/>
        <v>0</v>
      </c>
      <c r="AU152" s="980" t="str">
        <f t="shared" si="46"/>
        <v xml:space="preserve">STATE: ; PDY: ; KKL: ; MHE: ; YNM: </v>
      </c>
    </row>
    <row r="153" spans="1:47" s="349" customFormat="1" ht="24.95" customHeight="1">
      <c r="A153" s="356" t="s">
        <v>3217</v>
      </c>
      <c r="B153" s="362" t="s">
        <v>3037</v>
      </c>
      <c r="C153" s="362" t="s">
        <v>3038</v>
      </c>
      <c r="D153" s="362"/>
      <c r="E153" s="141"/>
      <c r="F153" s="141"/>
      <c r="G153" s="141"/>
      <c r="H153" s="141"/>
      <c r="I153" s="141"/>
      <c r="J153" s="141"/>
      <c r="K153" s="505">
        <f t="shared" si="33"/>
        <v>0</v>
      </c>
      <c r="L153" s="177">
        <f t="shared" ref="L153:L161" si="49">K153/100000</f>
        <v>0</v>
      </c>
      <c r="M153" s="961">
        <f t="shared" si="34"/>
        <v>0</v>
      </c>
      <c r="N153" s="572">
        <f>SUM(N154:N155)</f>
        <v>0</v>
      </c>
      <c r="O153" s="137"/>
      <c r="P153" s="137"/>
      <c r="Q153" s="260">
        <f>SUM(Q154:Q155)</f>
        <v>0</v>
      </c>
      <c r="T153" s="980">
        <f t="shared" si="35"/>
        <v>0</v>
      </c>
      <c r="U153" s="980">
        <f t="shared" si="36"/>
        <v>0</v>
      </c>
      <c r="V153" s="980">
        <f t="shared" si="37"/>
        <v>0</v>
      </c>
      <c r="W153" s="995"/>
      <c r="X153" s="980"/>
      <c r="Y153" s="980"/>
      <c r="Z153" s="980">
        <f t="shared" si="38"/>
        <v>0</v>
      </c>
      <c r="AA153" s="980"/>
      <c r="AB153" s="980"/>
      <c r="AC153" s="980"/>
      <c r="AD153" s="980">
        <f t="shared" si="39"/>
        <v>0</v>
      </c>
      <c r="AE153" s="980"/>
      <c r="AF153" s="980"/>
      <c r="AG153" s="980"/>
      <c r="AH153" s="980">
        <f t="shared" si="40"/>
        <v>0</v>
      </c>
      <c r="AI153" s="980"/>
      <c r="AJ153" s="980"/>
      <c r="AK153" s="980"/>
      <c r="AL153" s="980">
        <f t="shared" si="41"/>
        <v>0</v>
      </c>
      <c r="AM153" s="980"/>
      <c r="AN153" s="980"/>
      <c r="AO153" s="980"/>
      <c r="AP153" s="980">
        <f t="shared" si="42"/>
        <v>0</v>
      </c>
      <c r="AQ153" s="980"/>
      <c r="AR153" s="980">
        <f t="shared" si="43"/>
        <v>0</v>
      </c>
      <c r="AS153" s="980">
        <f t="shared" si="44"/>
        <v>0</v>
      </c>
      <c r="AT153" s="980">
        <f t="shared" si="45"/>
        <v>0</v>
      </c>
      <c r="AU153" s="980" t="str">
        <f t="shared" si="46"/>
        <v xml:space="preserve">STATE: ; PDY: ; KKL: ; MHE: ; YNM: </v>
      </c>
    </row>
    <row r="154" spans="1:47" ht="24.95" customHeight="1">
      <c r="A154" s="70" t="s">
        <v>3218</v>
      </c>
      <c r="B154" s="70" t="s">
        <v>3039</v>
      </c>
      <c r="C154" s="70" t="s">
        <v>3040</v>
      </c>
      <c r="D154" s="70" t="s">
        <v>5327</v>
      </c>
      <c r="E154" s="56"/>
      <c r="F154" s="56"/>
      <c r="G154" s="56"/>
      <c r="H154" s="56"/>
      <c r="I154" s="56"/>
      <c r="J154" s="56"/>
      <c r="K154" s="505">
        <f t="shared" si="33"/>
        <v>0</v>
      </c>
      <c r="L154" s="177">
        <f t="shared" si="49"/>
        <v>0</v>
      </c>
      <c r="M154" s="961">
        <f t="shared" si="34"/>
        <v>0</v>
      </c>
      <c r="N154" s="566">
        <f t="shared" ref="N154:N161" si="50">L154*M154</f>
        <v>0</v>
      </c>
      <c r="O154" s="56"/>
      <c r="P154" s="56"/>
      <c r="Q154" s="255"/>
      <c r="T154" s="980">
        <f t="shared" si="35"/>
        <v>0</v>
      </c>
      <c r="U154" s="980">
        <f t="shared" si="36"/>
        <v>0</v>
      </c>
      <c r="V154" s="980">
        <f t="shared" si="37"/>
        <v>0</v>
      </c>
      <c r="W154" s="995"/>
      <c r="X154" s="980"/>
      <c r="Y154" s="980"/>
      <c r="Z154" s="980">
        <f t="shared" si="38"/>
        <v>0</v>
      </c>
      <c r="AA154" s="980"/>
      <c r="AB154" s="980"/>
      <c r="AC154" s="980"/>
      <c r="AD154" s="980">
        <f t="shared" si="39"/>
        <v>0</v>
      </c>
      <c r="AE154" s="980"/>
      <c r="AF154" s="980"/>
      <c r="AG154" s="980"/>
      <c r="AH154" s="980">
        <f t="shared" si="40"/>
        <v>0</v>
      </c>
      <c r="AI154" s="980"/>
      <c r="AJ154" s="980"/>
      <c r="AK154" s="980"/>
      <c r="AL154" s="980">
        <f t="shared" si="41"/>
        <v>0</v>
      </c>
      <c r="AM154" s="980"/>
      <c r="AN154" s="980"/>
      <c r="AO154" s="980"/>
      <c r="AP154" s="980">
        <f t="shared" si="42"/>
        <v>0</v>
      </c>
      <c r="AQ154" s="980"/>
      <c r="AR154" s="980">
        <f t="shared" si="43"/>
        <v>0</v>
      </c>
      <c r="AS154" s="980">
        <f t="shared" si="44"/>
        <v>0</v>
      </c>
      <c r="AT154" s="980">
        <f t="shared" si="45"/>
        <v>0</v>
      </c>
      <c r="AU154" s="980" t="str">
        <f t="shared" si="46"/>
        <v xml:space="preserve">STATE: ; PDY: ; KKL: ; MHE: ; YNM: </v>
      </c>
    </row>
    <row r="155" spans="1:47" ht="24.95" customHeight="1">
      <c r="A155" s="70" t="s">
        <v>3219</v>
      </c>
      <c r="B155" s="70" t="s">
        <v>3041</v>
      </c>
      <c r="C155" s="70" t="s">
        <v>3042</v>
      </c>
      <c r="D155" s="70" t="s">
        <v>5327</v>
      </c>
      <c r="E155" s="56"/>
      <c r="F155" s="56"/>
      <c r="G155" s="56"/>
      <c r="H155" s="56"/>
      <c r="I155" s="56"/>
      <c r="J155" s="56"/>
      <c r="K155" s="505">
        <f t="shared" si="33"/>
        <v>0</v>
      </c>
      <c r="L155" s="177">
        <f t="shared" si="49"/>
        <v>0</v>
      </c>
      <c r="M155" s="961">
        <f t="shared" si="34"/>
        <v>0</v>
      </c>
      <c r="N155" s="566">
        <f t="shared" si="50"/>
        <v>0</v>
      </c>
      <c r="O155" s="56"/>
      <c r="P155" s="56"/>
      <c r="Q155" s="255"/>
      <c r="T155" s="980">
        <f t="shared" si="35"/>
        <v>0</v>
      </c>
      <c r="U155" s="980">
        <f t="shared" si="36"/>
        <v>0</v>
      </c>
      <c r="V155" s="980">
        <f t="shared" si="37"/>
        <v>0</v>
      </c>
      <c r="W155" s="995"/>
      <c r="X155" s="980"/>
      <c r="Y155" s="980"/>
      <c r="Z155" s="980">
        <f t="shared" si="38"/>
        <v>0</v>
      </c>
      <c r="AA155" s="980"/>
      <c r="AB155" s="980"/>
      <c r="AC155" s="980"/>
      <c r="AD155" s="980">
        <f t="shared" si="39"/>
        <v>0</v>
      </c>
      <c r="AE155" s="980"/>
      <c r="AF155" s="980"/>
      <c r="AG155" s="980"/>
      <c r="AH155" s="980">
        <f t="shared" si="40"/>
        <v>0</v>
      </c>
      <c r="AI155" s="980"/>
      <c r="AJ155" s="980"/>
      <c r="AK155" s="980"/>
      <c r="AL155" s="980">
        <f t="shared" si="41"/>
        <v>0</v>
      </c>
      <c r="AM155" s="980"/>
      <c r="AN155" s="980"/>
      <c r="AO155" s="980"/>
      <c r="AP155" s="980">
        <f t="shared" si="42"/>
        <v>0</v>
      </c>
      <c r="AQ155" s="980"/>
      <c r="AR155" s="980">
        <f t="shared" si="43"/>
        <v>0</v>
      </c>
      <c r="AS155" s="980">
        <f t="shared" si="44"/>
        <v>0</v>
      </c>
      <c r="AT155" s="980">
        <f t="shared" si="45"/>
        <v>0</v>
      </c>
      <c r="AU155" s="980" t="str">
        <f t="shared" si="46"/>
        <v xml:space="preserve">STATE: ; PDY: ; KKL: ; MHE: ; YNM: </v>
      </c>
    </row>
    <row r="156" spans="1:47" s="349" customFormat="1" ht="24.95" customHeight="1">
      <c r="A156" s="356" t="s">
        <v>3220</v>
      </c>
      <c r="B156" s="362" t="s">
        <v>3043</v>
      </c>
      <c r="C156" s="362" t="s">
        <v>3044</v>
      </c>
      <c r="D156" s="362"/>
      <c r="E156" s="141"/>
      <c r="F156" s="141"/>
      <c r="G156" s="141"/>
      <c r="H156" s="141"/>
      <c r="I156" s="141"/>
      <c r="J156" s="141"/>
      <c r="K156" s="505">
        <f t="shared" si="33"/>
        <v>0</v>
      </c>
      <c r="L156" s="177">
        <f t="shared" si="49"/>
        <v>0</v>
      </c>
      <c r="M156" s="961">
        <f t="shared" si="34"/>
        <v>0</v>
      </c>
      <c r="N156" s="572">
        <f>SUM(N157:N158)</f>
        <v>0</v>
      </c>
      <c r="O156" s="137"/>
      <c r="P156" s="137"/>
      <c r="Q156" s="260">
        <f>SUM(Q157:Q158)</f>
        <v>0</v>
      </c>
      <c r="T156" s="980">
        <f t="shared" si="35"/>
        <v>0</v>
      </c>
      <c r="U156" s="980">
        <f t="shared" si="36"/>
        <v>0</v>
      </c>
      <c r="V156" s="980">
        <f t="shared" si="37"/>
        <v>0</v>
      </c>
      <c r="W156" s="995"/>
      <c r="X156" s="980"/>
      <c r="Y156" s="980"/>
      <c r="Z156" s="980">
        <f t="shared" si="38"/>
        <v>0</v>
      </c>
      <c r="AA156" s="980"/>
      <c r="AB156" s="980"/>
      <c r="AC156" s="980"/>
      <c r="AD156" s="980">
        <f t="shared" si="39"/>
        <v>0</v>
      </c>
      <c r="AE156" s="980"/>
      <c r="AF156" s="980"/>
      <c r="AG156" s="980"/>
      <c r="AH156" s="980">
        <f t="shared" si="40"/>
        <v>0</v>
      </c>
      <c r="AI156" s="980"/>
      <c r="AJ156" s="980"/>
      <c r="AK156" s="980"/>
      <c r="AL156" s="980">
        <f t="shared" si="41"/>
        <v>0</v>
      </c>
      <c r="AM156" s="980"/>
      <c r="AN156" s="980"/>
      <c r="AO156" s="980"/>
      <c r="AP156" s="980">
        <f t="shared" si="42"/>
        <v>0</v>
      </c>
      <c r="AQ156" s="980"/>
      <c r="AR156" s="980">
        <f t="shared" si="43"/>
        <v>0</v>
      </c>
      <c r="AS156" s="980">
        <f t="shared" si="44"/>
        <v>0</v>
      </c>
      <c r="AT156" s="980">
        <f t="shared" si="45"/>
        <v>0</v>
      </c>
      <c r="AU156" s="980" t="str">
        <f t="shared" si="46"/>
        <v xml:space="preserve">STATE: ; PDY: ; KKL: ; MHE: ; YNM: </v>
      </c>
    </row>
    <row r="157" spans="1:47" ht="24.95" customHeight="1">
      <c r="A157" s="70" t="s">
        <v>3221</v>
      </c>
      <c r="B157" s="70" t="s">
        <v>3045</v>
      </c>
      <c r="C157" s="70" t="s">
        <v>3040</v>
      </c>
      <c r="D157" s="70" t="s">
        <v>5327</v>
      </c>
      <c r="E157" s="56"/>
      <c r="F157" s="56"/>
      <c r="G157" s="56"/>
      <c r="H157" s="56"/>
      <c r="I157" s="56"/>
      <c r="J157" s="56"/>
      <c r="K157" s="505">
        <f t="shared" si="33"/>
        <v>0</v>
      </c>
      <c r="L157" s="177">
        <f t="shared" si="49"/>
        <v>0</v>
      </c>
      <c r="M157" s="961">
        <f t="shared" si="34"/>
        <v>0</v>
      </c>
      <c r="N157" s="566">
        <f t="shared" si="50"/>
        <v>0</v>
      </c>
      <c r="O157" s="56"/>
      <c r="P157" s="56"/>
      <c r="Q157" s="255"/>
      <c r="T157" s="980">
        <f t="shared" si="35"/>
        <v>0</v>
      </c>
      <c r="U157" s="980">
        <f t="shared" si="36"/>
        <v>0</v>
      </c>
      <c r="V157" s="980">
        <f t="shared" si="37"/>
        <v>0</v>
      </c>
      <c r="W157" s="995"/>
      <c r="X157" s="980"/>
      <c r="Y157" s="980"/>
      <c r="Z157" s="980">
        <f t="shared" si="38"/>
        <v>0</v>
      </c>
      <c r="AA157" s="980"/>
      <c r="AB157" s="980"/>
      <c r="AC157" s="980"/>
      <c r="AD157" s="980">
        <f t="shared" si="39"/>
        <v>0</v>
      </c>
      <c r="AE157" s="980"/>
      <c r="AF157" s="980"/>
      <c r="AG157" s="980"/>
      <c r="AH157" s="980">
        <f t="shared" si="40"/>
        <v>0</v>
      </c>
      <c r="AI157" s="980"/>
      <c r="AJ157" s="980"/>
      <c r="AK157" s="980"/>
      <c r="AL157" s="980">
        <f t="shared" si="41"/>
        <v>0</v>
      </c>
      <c r="AM157" s="980"/>
      <c r="AN157" s="980"/>
      <c r="AO157" s="980"/>
      <c r="AP157" s="980">
        <f t="shared" si="42"/>
        <v>0</v>
      </c>
      <c r="AQ157" s="980"/>
      <c r="AR157" s="980">
        <f t="shared" si="43"/>
        <v>0</v>
      </c>
      <c r="AS157" s="980">
        <f t="shared" si="44"/>
        <v>0</v>
      </c>
      <c r="AT157" s="980">
        <f t="shared" si="45"/>
        <v>0</v>
      </c>
      <c r="AU157" s="980" t="str">
        <f t="shared" si="46"/>
        <v xml:space="preserve">STATE: ; PDY: ; KKL: ; MHE: ; YNM: </v>
      </c>
    </row>
    <row r="158" spans="1:47" ht="24.95" customHeight="1">
      <c r="A158" s="70" t="s">
        <v>3222</v>
      </c>
      <c r="B158" s="70" t="s">
        <v>3046</v>
      </c>
      <c r="C158" s="70" t="s">
        <v>3042</v>
      </c>
      <c r="D158" s="70" t="s">
        <v>5327</v>
      </c>
      <c r="E158" s="56"/>
      <c r="F158" s="56"/>
      <c r="G158" s="56"/>
      <c r="H158" s="56"/>
      <c r="I158" s="56"/>
      <c r="J158" s="56"/>
      <c r="K158" s="505">
        <f t="shared" si="33"/>
        <v>0</v>
      </c>
      <c r="L158" s="177">
        <f t="shared" si="49"/>
        <v>0</v>
      </c>
      <c r="M158" s="961">
        <f t="shared" si="34"/>
        <v>0</v>
      </c>
      <c r="N158" s="566">
        <f t="shared" si="50"/>
        <v>0</v>
      </c>
      <c r="O158" s="56"/>
      <c r="P158" s="56"/>
      <c r="Q158" s="255"/>
      <c r="T158" s="980">
        <f t="shared" si="35"/>
        <v>0</v>
      </c>
      <c r="U158" s="980">
        <f t="shared" si="36"/>
        <v>0</v>
      </c>
      <c r="V158" s="980">
        <f t="shared" si="37"/>
        <v>0</v>
      </c>
      <c r="W158" s="995"/>
      <c r="X158" s="980"/>
      <c r="Y158" s="980"/>
      <c r="Z158" s="980">
        <f t="shared" si="38"/>
        <v>0</v>
      </c>
      <c r="AA158" s="980"/>
      <c r="AB158" s="980"/>
      <c r="AC158" s="980"/>
      <c r="AD158" s="980">
        <f t="shared" si="39"/>
        <v>0</v>
      </c>
      <c r="AE158" s="980"/>
      <c r="AF158" s="980"/>
      <c r="AG158" s="980"/>
      <c r="AH158" s="980">
        <f t="shared" si="40"/>
        <v>0</v>
      </c>
      <c r="AI158" s="980"/>
      <c r="AJ158" s="980"/>
      <c r="AK158" s="980"/>
      <c r="AL158" s="980">
        <f t="shared" si="41"/>
        <v>0</v>
      </c>
      <c r="AM158" s="980"/>
      <c r="AN158" s="980"/>
      <c r="AO158" s="980"/>
      <c r="AP158" s="980">
        <f t="shared" si="42"/>
        <v>0</v>
      </c>
      <c r="AQ158" s="980"/>
      <c r="AR158" s="980">
        <f t="shared" si="43"/>
        <v>0</v>
      </c>
      <c r="AS158" s="980">
        <f t="shared" si="44"/>
        <v>0</v>
      </c>
      <c r="AT158" s="980">
        <f t="shared" si="45"/>
        <v>0</v>
      </c>
      <c r="AU158" s="980" t="str">
        <f t="shared" si="46"/>
        <v xml:space="preserve">STATE: ; PDY: ; KKL: ; MHE: ; YNM: </v>
      </c>
    </row>
    <row r="159" spans="1:47" s="349" customFormat="1" ht="24.95" customHeight="1">
      <c r="A159" s="356" t="s">
        <v>3223</v>
      </c>
      <c r="B159" s="362" t="s">
        <v>3047</v>
      </c>
      <c r="C159" s="362" t="s">
        <v>3048</v>
      </c>
      <c r="D159" s="362"/>
      <c r="E159" s="141"/>
      <c r="F159" s="141"/>
      <c r="G159" s="141"/>
      <c r="H159" s="141"/>
      <c r="I159" s="141"/>
      <c r="J159" s="141"/>
      <c r="K159" s="505">
        <f t="shared" si="33"/>
        <v>0</v>
      </c>
      <c r="L159" s="177">
        <f t="shared" si="49"/>
        <v>0</v>
      </c>
      <c r="M159" s="961">
        <f t="shared" si="34"/>
        <v>0</v>
      </c>
      <c r="N159" s="572">
        <f>SUM(N160:N161)</f>
        <v>0</v>
      </c>
      <c r="O159" s="137"/>
      <c r="P159" s="137"/>
      <c r="Q159" s="260">
        <f>SUM(Q160:Q161)</f>
        <v>0</v>
      </c>
      <c r="T159" s="980">
        <f t="shared" si="35"/>
        <v>0</v>
      </c>
      <c r="U159" s="980">
        <f t="shared" si="36"/>
        <v>0</v>
      </c>
      <c r="V159" s="980">
        <f t="shared" si="37"/>
        <v>0</v>
      </c>
      <c r="W159" s="995"/>
      <c r="X159" s="980"/>
      <c r="Y159" s="980"/>
      <c r="Z159" s="980">
        <f t="shared" si="38"/>
        <v>0</v>
      </c>
      <c r="AA159" s="980"/>
      <c r="AB159" s="980"/>
      <c r="AC159" s="980"/>
      <c r="AD159" s="980">
        <f t="shared" si="39"/>
        <v>0</v>
      </c>
      <c r="AE159" s="980"/>
      <c r="AF159" s="980"/>
      <c r="AG159" s="980"/>
      <c r="AH159" s="980">
        <f t="shared" si="40"/>
        <v>0</v>
      </c>
      <c r="AI159" s="980"/>
      <c r="AJ159" s="980"/>
      <c r="AK159" s="980"/>
      <c r="AL159" s="980">
        <f t="shared" si="41"/>
        <v>0</v>
      </c>
      <c r="AM159" s="980"/>
      <c r="AN159" s="980"/>
      <c r="AO159" s="980"/>
      <c r="AP159" s="980">
        <f t="shared" si="42"/>
        <v>0</v>
      </c>
      <c r="AQ159" s="980"/>
      <c r="AR159" s="980">
        <f t="shared" si="43"/>
        <v>0</v>
      </c>
      <c r="AS159" s="980">
        <f t="shared" si="44"/>
        <v>0</v>
      </c>
      <c r="AT159" s="980">
        <f t="shared" si="45"/>
        <v>0</v>
      </c>
      <c r="AU159" s="980" t="str">
        <f t="shared" si="46"/>
        <v xml:space="preserve">STATE: ; PDY: ; KKL: ; MHE: ; YNM: </v>
      </c>
    </row>
    <row r="160" spans="1:47" ht="24.95" customHeight="1">
      <c r="A160" s="70" t="s">
        <v>3224</v>
      </c>
      <c r="B160" s="70" t="s">
        <v>3049</v>
      </c>
      <c r="C160" s="70" t="s">
        <v>3040</v>
      </c>
      <c r="D160" s="70" t="s">
        <v>5327</v>
      </c>
      <c r="E160" s="56"/>
      <c r="F160" s="56"/>
      <c r="G160" s="56"/>
      <c r="H160" s="56"/>
      <c r="I160" s="56"/>
      <c r="J160" s="56"/>
      <c r="K160" s="505">
        <f t="shared" si="33"/>
        <v>0</v>
      </c>
      <c r="L160" s="177">
        <f t="shared" si="49"/>
        <v>0</v>
      </c>
      <c r="M160" s="961">
        <f t="shared" si="34"/>
        <v>0</v>
      </c>
      <c r="N160" s="566">
        <f t="shared" si="50"/>
        <v>0</v>
      </c>
      <c r="O160" s="56"/>
      <c r="P160" s="56"/>
      <c r="Q160" s="255"/>
      <c r="T160" s="980">
        <f t="shared" si="35"/>
        <v>0</v>
      </c>
      <c r="U160" s="980">
        <f t="shared" si="36"/>
        <v>0</v>
      </c>
      <c r="V160" s="980">
        <f t="shared" si="37"/>
        <v>0</v>
      </c>
      <c r="W160" s="995"/>
      <c r="X160" s="980"/>
      <c r="Y160" s="980"/>
      <c r="Z160" s="980">
        <f t="shared" si="38"/>
        <v>0</v>
      </c>
      <c r="AA160" s="980"/>
      <c r="AB160" s="980"/>
      <c r="AC160" s="980"/>
      <c r="AD160" s="980">
        <f t="shared" si="39"/>
        <v>0</v>
      </c>
      <c r="AE160" s="980"/>
      <c r="AF160" s="980"/>
      <c r="AG160" s="980"/>
      <c r="AH160" s="980">
        <f t="shared" si="40"/>
        <v>0</v>
      </c>
      <c r="AI160" s="980"/>
      <c r="AJ160" s="980"/>
      <c r="AK160" s="980"/>
      <c r="AL160" s="980">
        <f t="shared" si="41"/>
        <v>0</v>
      </c>
      <c r="AM160" s="980"/>
      <c r="AN160" s="980"/>
      <c r="AO160" s="980"/>
      <c r="AP160" s="980">
        <f t="shared" si="42"/>
        <v>0</v>
      </c>
      <c r="AQ160" s="980"/>
      <c r="AR160" s="980">
        <f t="shared" si="43"/>
        <v>0</v>
      </c>
      <c r="AS160" s="980">
        <f t="shared" si="44"/>
        <v>0</v>
      </c>
      <c r="AT160" s="980">
        <f t="shared" si="45"/>
        <v>0</v>
      </c>
      <c r="AU160" s="980" t="str">
        <f t="shared" si="46"/>
        <v xml:space="preserve">STATE: ; PDY: ; KKL: ; MHE: ; YNM: </v>
      </c>
    </row>
    <row r="161" spans="1:47" ht="24.95" customHeight="1">
      <c r="A161" s="70" t="s">
        <v>3225</v>
      </c>
      <c r="B161" s="70" t="s">
        <v>3049</v>
      </c>
      <c r="C161" s="70" t="s">
        <v>3042</v>
      </c>
      <c r="D161" s="70" t="s">
        <v>5327</v>
      </c>
      <c r="E161" s="56"/>
      <c r="F161" s="56"/>
      <c r="G161" s="56"/>
      <c r="H161" s="56"/>
      <c r="I161" s="56"/>
      <c r="J161" s="56"/>
      <c r="K161" s="505">
        <f t="shared" si="33"/>
        <v>0</v>
      </c>
      <c r="L161" s="177">
        <f t="shared" si="49"/>
        <v>0</v>
      </c>
      <c r="M161" s="961">
        <f t="shared" si="34"/>
        <v>0</v>
      </c>
      <c r="N161" s="566">
        <f t="shared" si="50"/>
        <v>0</v>
      </c>
      <c r="O161" s="56"/>
      <c r="P161" s="56"/>
      <c r="Q161" s="255"/>
      <c r="T161" s="980">
        <f t="shared" si="35"/>
        <v>0</v>
      </c>
      <c r="U161" s="980">
        <f t="shared" si="36"/>
        <v>0</v>
      </c>
      <c r="V161" s="980">
        <f t="shared" si="37"/>
        <v>0</v>
      </c>
      <c r="W161" s="995"/>
      <c r="X161" s="980"/>
      <c r="Y161" s="980"/>
      <c r="Z161" s="980">
        <f t="shared" si="38"/>
        <v>0</v>
      </c>
      <c r="AA161" s="980"/>
      <c r="AB161" s="980"/>
      <c r="AC161" s="980"/>
      <c r="AD161" s="980">
        <f t="shared" si="39"/>
        <v>0</v>
      </c>
      <c r="AE161" s="980"/>
      <c r="AF161" s="980"/>
      <c r="AG161" s="980"/>
      <c r="AH161" s="980">
        <f t="shared" si="40"/>
        <v>0</v>
      </c>
      <c r="AI161" s="980"/>
      <c r="AJ161" s="980"/>
      <c r="AK161" s="980"/>
      <c r="AL161" s="980">
        <f t="shared" si="41"/>
        <v>0</v>
      </c>
      <c r="AM161" s="980"/>
      <c r="AN161" s="980"/>
      <c r="AO161" s="980"/>
      <c r="AP161" s="980">
        <f t="shared" si="42"/>
        <v>0</v>
      </c>
      <c r="AQ161" s="980"/>
      <c r="AR161" s="980">
        <f t="shared" si="43"/>
        <v>0</v>
      </c>
      <c r="AS161" s="980">
        <f t="shared" si="44"/>
        <v>0</v>
      </c>
      <c r="AT161" s="980">
        <f t="shared" si="45"/>
        <v>0</v>
      </c>
      <c r="AU161" s="980" t="str">
        <f t="shared" si="46"/>
        <v xml:space="preserve">STATE: ; PDY: ; KKL: ; MHE: ; YNM: </v>
      </c>
    </row>
    <row r="162" spans="1:47" ht="24.95" customHeight="1">
      <c r="A162" s="341" t="s">
        <v>3226</v>
      </c>
      <c r="B162" s="341"/>
      <c r="C162" s="341" t="s">
        <v>671</v>
      </c>
      <c r="D162" s="341"/>
      <c r="E162" s="75"/>
      <c r="F162" s="75"/>
      <c r="G162" s="75"/>
      <c r="H162" s="75"/>
      <c r="I162" s="75"/>
      <c r="J162" s="75"/>
      <c r="K162" s="505">
        <f t="shared" si="33"/>
        <v>0</v>
      </c>
      <c r="L162" s="341"/>
      <c r="M162" s="961">
        <f t="shared" si="34"/>
        <v>0</v>
      </c>
      <c r="N162" s="445">
        <f>N163</f>
        <v>0</v>
      </c>
      <c r="O162" s="75"/>
      <c r="P162" s="75"/>
      <c r="Q162" s="258">
        <f>Q163</f>
        <v>0</v>
      </c>
      <c r="T162" s="980">
        <f t="shared" si="35"/>
        <v>0</v>
      </c>
      <c r="U162" s="980">
        <f t="shared" si="36"/>
        <v>0</v>
      </c>
      <c r="V162" s="980">
        <f t="shared" si="37"/>
        <v>0</v>
      </c>
      <c r="W162" s="995"/>
      <c r="X162" s="980"/>
      <c r="Y162" s="980"/>
      <c r="Z162" s="980">
        <f t="shared" si="38"/>
        <v>0</v>
      </c>
      <c r="AA162" s="980"/>
      <c r="AB162" s="980"/>
      <c r="AC162" s="980"/>
      <c r="AD162" s="980">
        <f t="shared" si="39"/>
        <v>0</v>
      </c>
      <c r="AE162" s="980"/>
      <c r="AF162" s="980"/>
      <c r="AG162" s="980"/>
      <c r="AH162" s="980">
        <f t="shared" si="40"/>
        <v>0</v>
      </c>
      <c r="AI162" s="980"/>
      <c r="AJ162" s="980"/>
      <c r="AK162" s="980"/>
      <c r="AL162" s="980">
        <f t="shared" si="41"/>
        <v>0</v>
      </c>
      <c r="AM162" s="980"/>
      <c r="AN162" s="980"/>
      <c r="AO162" s="980"/>
      <c r="AP162" s="980">
        <f t="shared" si="42"/>
        <v>0</v>
      </c>
      <c r="AQ162" s="980"/>
      <c r="AR162" s="980">
        <f t="shared" si="43"/>
        <v>0</v>
      </c>
      <c r="AS162" s="980">
        <f t="shared" si="44"/>
        <v>0</v>
      </c>
      <c r="AT162" s="980">
        <f t="shared" si="45"/>
        <v>0</v>
      </c>
      <c r="AU162" s="980" t="str">
        <f t="shared" si="46"/>
        <v xml:space="preserve">STATE: ; PDY: ; KKL: ; MHE: ; YNM: </v>
      </c>
    </row>
    <row r="163" spans="1:47" s="349" customFormat="1" ht="24.95" customHeight="1">
      <c r="A163" s="356" t="s">
        <v>3227</v>
      </c>
      <c r="B163" s="362" t="s">
        <v>3050</v>
      </c>
      <c r="C163" s="362" t="s">
        <v>3051</v>
      </c>
      <c r="D163" s="362"/>
      <c r="E163" s="141"/>
      <c r="F163" s="141"/>
      <c r="G163" s="141"/>
      <c r="H163" s="141"/>
      <c r="I163" s="141"/>
      <c r="J163" s="141"/>
      <c r="K163" s="505">
        <f t="shared" si="33"/>
        <v>0</v>
      </c>
      <c r="L163" s="177">
        <f>K163/100000</f>
        <v>0</v>
      </c>
      <c r="M163" s="961">
        <f t="shared" si="34"/>
        <v>0</v>
      </c>
      <c r="N163" s="572">
        <f>SUM(N164:N165)</f>
        <v>0</v>
      </c>
      <c r="O163" s="137"/>
      <c r="P163" s="137"/>
      <c r="Q163" s="260">
        <f>SUM(Q164:Q165)</f>
        <v>0</v>
      </c>
      <c r="T163" s="980">
        <f t="shared" si="35"/>
        <v>0</v>
      </c>
      <c r="U163" s="980">
        <f t="shared" si="36"/>
        <v>0</v>
      </c>
      <c r="V163" s="980">
        <f t="shared" si="37"/>
        <v>0</v>
      </c>
      <c r="W163" s="995"/>
      <c r="X163" s="980"/>
      <c r="Y163" s="980"/>
      <c r="Z163" s="980">
        <f t="shared" si="38"/>
        <v>0</v>
      </c>
      <c r="AA163" s="980"/>
      <c r="AB163" s="980"/>
      <c r="AC163" s="980"/>
      <c r="AD163" s="980">
        <f t="shared" si="39"/>
        <v>0</v>
      </c>
      <c r="AE163" s="980"/>
      <c r="AF163" s="980"/>
      <c r="AG163" s="980"/>
      <c r="AH163" s="980">
        <f t="shared" si="40"/>
        <v>0</v>
      </c>
      <c r="AI163" s="980"/>
      <c r="AJ163" s="980"/>
      <c r="AK163" s="980"/>
      <c r="AL163" s="980">
        <f t="shared" si="41"/>
        <v>0</v>
      </c>
      <c r="AM163" s="980"/>
      <c r="AN163" s="980"/>
      <c r="AO163" s="980"/>
      <c r="AP163" s="980">
        <f t="shared" si="42"/>
        <v>0</v>
      </c>
      <c r="AQ163" s="980"/>
      <c r="AR163" s="980">
        <f t="shared" si="43"/>
        <v>0</v>
      </c>
      <c r="AS163" s="980">
        <f t="shared" si="44"/>
        <v>0</v>
      </c>
      <c r="AT163" s="980">
        <f t="shared" si="45"/>
        <v>0</v>
      </c>
      <c r="AU163" s="980" t="str">
        <f t="shared" si="46"/>
        <v xml:space="preserve">STATE: ; PDY: ; KKL: ; MHE: ; YNM: </v>
      </c>
    </row>
    <row r="164" spans="1:47" ht="24.95" customHeight="1">
      <c r="A164" s="70" t="s">
        <v>3228</v>
      </c>
      <c r="B164" s="70" t="s">
        <v>3052</v>
      </c>
      <c r="C164" s="70" t="s">
        <v>2975</v>
      </c>
      <c r="D164" s="70" t="s">
        <v>5327</v>
      </c>
      <c r="E164" s="56"/>
      <c r="F164" s="56"/>
      <c r="G164" s="56"/>
      <c r="H164" s="56"/>
      <c r="I164" s="56"/>
      <c r="J164" s="56"/>
      <c r="K164" s="505">
        <f t="shared" si="33"/>
        <v>0</v>
      </c>
      <c r="L164" s="177">
        <f>K164/100000</f>
        <v>0</v>
      </c>
      <c r="M164" s="961">
        <f t="shared" si="34"/>
        <v>0</v>
      </c>
      <c r="N164" s="566">
        <f>L164*M164</f>
        <v>0</v>
      </c>
      <c r="O164" s="56"/>
      <c r="P164" s="56"/>
      <c r="Q164" s="255"/>
      <c r="T164" s="980">
        <f t="shared" si="35"/>
        <v>0</v>
      </c>
      <c r="U164" s="980">
        <f t="shared" si="36"/>
        <v>0</v>
      </c>
      <c r="V164" s="980">
        <f t="shared" si="37"/>
        <v>0</v>
      </c>
      <c r="W164" s="995"/>
      <c r="X164" s="980"/>
      <c r="Y164" s="980"/>
      <c r="Z164" s="980">
        <f t="shared" si="38"/>
        <v>0</v>
      </c>
      <c r="AA164" s="980"/>
      <c r="AB164" s="980"/>
      <c r="AC164" s="980"/>
      <c r="AD164" s="980">
        <f t="shared" si="39"/>
        <v>0</v>
      </c>
      <c r="AE164" s="980"/>
      <c r="AF164" s="980"/>
      <c r="AG164" s="980"/>
      <c r="AH164" s="980">
        <f t="shared" si="40"/>
        <v>0</v>
      </c>
      <c r="AI164" s="980"/>
      <c r="AJ164" s="980"/>
      <c r="AK164" s="980"/>
      <c r="AL164" s="980">
        <f t="shared" si="41"/>
        <v>0</v>
      </c>
      <c r="AM164" s="980"/>
      <c r="AN164" s="980"/>
      <c r="AO164" s="980"/>
      <c r="AP164" s="980">
        <f t="shared" si="42"/>
        <v>0</v>
      </c>
      <c r="AQ164" s="980"/>
      <c r="AR164" s="980">
        <f t="shared" si="43"/>
        <v>0</v>
      </c>
      <c r="AS164" s="980">
        <f t="shared" si="44"/>
        <v>0</v>
      </c>
      <c r="AT164" s="980">
        <f t="shared" si="45"/>
        <v>0</v>
      </c>
      <c r="AU164" s="980" t="str">
        <f t="shared" si="46"/>
        <v xml:space="preserve">STATE: ; PDY: ; KKL: ; MHE: ; YNM: </v>
      </c>
    </row>
    <row r="165" spans="1:47" ht="24.95" customHeight="1">
      <c r="A165" s="70" t="s">
        <v>3229</v>
      </c>
      <c r="B165" s="70" t="s">
        <v>3020</v>
      </c>
      <c r="C165" s="70" t="s">
        <v>2977</v>
      </c>
      <c r="D165" s="70" t="s">
        <v>5327</v>
      </c>
      <c r="E165" s="56"/>
      <c r="F165" s="56"/>
      <c r="G165" s="56"/>
      <c r="H165" s="56"/>
      <c r="I165" s="56"/>
      <c r="J165" s="56"/>
      <c r="K165" s="505">
        <f t="shared" si="33"/>
        <v>0</v>
      </c>
      <c r="L165" s="177">
        <f>K165/100000</f>
        <v>0</v>
      </c>
      <c r="M165" s="961">
        <f t="shared" si="34"/>
        <v>0</v>
      </c>
      <c r="N165" s="566">
        <f>L165*M165</f>
        <v>0</v>
      </c>
      <c r="O165" s="56"/>
      <c r="P165" s="56"/>
      <c r="Q165" s="255"/>
      <c r="T165" s="980">
        <f t="shared" si="35"/>
        <v>0</v>
      </c>
      <c r="U165" s="980">
        <f t="shared" si="36"/>
        <v>0</v>
      </c>
      <c r="V165" s="980">
        <f t="shared" si="37"/>
        <v>0</v>
      </c>
      <c r="W165" s="995"/>
      <c r="X165" s="980"/>
      <c r="Y165" s="980"/>
      <c r="Z165" s="980">
        <f t="shared" si="38"/>
        <v>0</v>
      </c>
      <c r="AA165" s="980"/>
      <c r="AB165" s="980"/>
      <c r="AC165" s="980"/>
      <c r="AD165" s="980">
        <f t="shared" si="39"/>
        <v>0</v>
      </c>
      <c r="AE165" s="980"/>
      <c r="AF165" s="980"/>
      <c r="AG165" s="980"/>
      <c r="AH165" s="980">
        <f t="shared" si="40"/>
        <v>0</v>
      </c>
      <c r="AI165" s="980"/>
      <c r="AJ165" s="980"/>
      <c r="AK165" s="980"/>
      <c r="AL165" s="980">
        <f t="shared" si="41"/>
        <v>0</v>
      </c>
      <c r="AM165" s="980"/>
      <c r="AN165" s="980"/>
      <c r="AO165" s="980"/>
      <c r="AP165" s="980">
        <f t="shared" si="42"/>
        <v>0</v>
      </c>
      <c r="AQ165" s="980"/>
      <c r="AR165" s="980">
        <f t="shared" si="43"/>
        <v>0</v>
      </c>
      <c r="AS165" s="980">
        <f t="shared" si="44"/>
        <v>0</v>
      </c>
      <c r="AT165" s="980">
        <f t="shared" si="45"/>
        <v>0</v>
      </c>
      <c r="AU165" s="980" t="str">
        <f t="shared" si="46"/>
        <v xml:space="preserve">STATE: ; PDY: ; KKL: ; MHE: ; YNM: </v>
      </c>
    </row>
    <row r="166" spans="1:47" ht="24.95" customHeight="1">
      <c r="A166" s="341" t="s">
        <v>3230</v>
      </c>
      <c r="B166" s="341"/>
      <c r="C166" s="341" t="s">
        <v>2426</v>
      </c>
      <c r="D166" s="341"/>
      <c r="E166" s="75"/>
      <c r="F166" s="75"/>
      <c r="G166" s="75"/>
      <c r="H166" s="75"/>
      <c r="I166" s="75"/>
      <c r="J166" s="75"/>
      <c r="K166" s="505">
        <f t="shared" si="33"/>
        <v>0</v>
      </c>
      <c r="L166" s="341"/>
      <c r="M166" s="961">
        <f t="shared" si="34"/>
        <v>0</v>
      </c>
      <c r="N166" s="445">
        <f>SUM(N167:N168)</f>
        <v>0</v>
      </c>
      <c r="O166" s="75"/>
      <c r="P166" s="75"/>
      <c r="Q166" s="258">
        <f>SUM(Q167:Q168)</f>
        <v>0</v>
      </c>
      <c r="T166" s="980">
        <f t="shared" si="35"/>
        <v>0</v>
      </c>
      <c r="U166" s="980">
        <f t="shared" si="36"/>
        <v>0</v>
      </c>
      <c r="V166" s="980">
        <f t="shared" si="37"/>
        <v>0</v>
      </c>
      <c r="W166" s="995"/>
      <c r="X166" s="980"/>
      <c r="Y166" s="980"/>
      <c r="Z166" s="980">
        <f t="shared" si="38"/>
        <v>0</v>
      </c>
      <c r="AA166" s="980"/>
      <c r="AB166" s="980"/>
      <c r="AC166" s="980"/>
      <c r="AD166" s="980">
        <f t="shared" si="39"/>
        <v>0</v>
      </c>
      <c r="AE166" s="980"/>
      <c r="AF166" s="980"/>
      <c r="AG166" s="980"/>
      <c r="AH166" s="980">
        <f t="shared" si="40"/>
        <v>0</v>
      </c>
      <c r="AI166" s="980"/>
      <c r="AJ166" s="980"/>
      <c r="AK166" s="980"/>
      <c r="AL166" s="980">
        <f t="shared" si="41"/>
        <v>0</v>
      </c>
      <c r="AM166" s="980"/>
      <c r="AN166" s="980"/>
      <c r="AO166" s="980"/>
      <c r="AP166" s="980">
        <f t="shared" si="42"/>
        <v>0</v>
      </c>
      <c r="AQ166" s="980"/>
      <c r="AR166" s="980">
        <f t="shared" si="43"/>
        <v>0</v>
      </c>
      <c r="AS166" s="980">
        <f t="shared" si="44"/>
        <v>0</v>
      </c>
      <c r="AT166" s="980">
        <f t="shared" si="45"/>
        <v>0</v>
      </c>
      <c r="AU166" s="980" t="str">
        <f t="shared" si="46"/>
        <v xml:space="preserve">STATE: ; PDY: ; KKL: ; MHE: ; YNM: </v>
      </c>
    </row>
    <row r="167" spans="1:47" ht="24.95" customHeight="1">
      <c r="A167" s="70" t="s">
        <v>3231</v>
      </c>
      <c r="B167" s="70" t="s">
        <v>3053</v>
      </c>
      <c r="C167" s="70" t="s">
        <v>3054</v>
      </c>
      <c r="D167" s="70" t="s">
        <v>5327</v>
      </c>
      <c r="E167" s="56"/>
      <c r="F167" s="56"/>
      <c r="G167" s="56"/>
      <c r="H167" s="56"/>
      <c r="I167" s="56"/>
      <c r="J167" s="56"/>
      <c r="K167" s="505">
        <f t="shared" si="33"/>
        <v>0</v>
      </c>
      <c r="L167" s="177">
        <f>K167/100000</f>
        <v>0</v>
      </c>
      <c r="M167" s="961">
        <f t="shared" si="34"/>
        <v>0</v>
      </c>
      <c r="N167" s="566">
        <f>L167*M167</f>
        <v>0</v>
      </c>
      <c r="O167" s="56"/>
      <c r="P167" s="56"/>
      <c r="Q167" s="255"/>
      <c r="T167" s="980">
        <f t="shared" si="35"/>
        <v>0</v>
      </c>
      <c r="U167" s="980">
        <f t="shared" si="36"/>
        <v>0</v>
      </c>
      <c r="V167" s="980">
        <f t="shared" si="37"/>
        <v>0</v>
      </c>
      <c r="W167" s="995"/>
      <c r="X167" s="980"/>
      <c r="Y167" s="980"/>
      <c r="Z167" s="980">
        <f t="shared" si="38"/>
        <v>0</v>
      </c>
      <c r="AA167" s="980"/>
      <c r="AB167" s="980"/>
      <c r="AC167" s="980"/>
      <c r="AD167" s="980">
        <f t="shared" si="39"/>
        <v>0</v>
      </c>
      <c r="AE167" s="980"/>
      <c r="AF167" s="980"/>
      <c r="AG167" s="980"/>
      <c r="AH167" s="980">
        <f t="shared" si="40"/>
        <v>0</v>
      </c>
      <c r="AI167" s="980"/>
      <c r="AJ167" s="980"/>
      <c r="AK167" s="980"/>
      <c r="AL167" s="980">
        <f t="shared" si="41"/>
        <v>0</v>
      </c>
      <c r="AM167" s="980"/>
      <c r="AN167" s="980"/>
      <c r="AO167" s="980"/>
      <c r="AP167" s="980">
        <f t="shared" si="42"/>
        <v>0</v>
      </c>
      <c r="AQ167" s="980"/>
      <c r="AR167" s="980">
        <f t="shared" si="43"/>
        <v>0</v>
      </c>
      <c r="AS167" s="980">
        <f t="shared" si="44"/>
        <v>0</v>
      </c>
      <c r="AT167" s="980">
        <f t="shared" si="45"/>
        <v>0</v>
      </c>
      <c r="AU167" s="980" t="str">
        <f t="shared" si="46"/>
        <v xml:space="preserve">STATE: ; PDY: ; KKL: ; MHE: ; YNM: </v>
      </c>
    </row>
    <row r="168" spans="1:47" ht="24.95" customHeight="1">
      <c r="A168" s="70" t="s">
        <v>3232</v>
      </c>
      <c r="B168" s="70" t="s">
        <v>3055</v>
      </c>
      <c r="C168" s="70" t="s">
        <v>3056</v>
      </c>
      <c r="D168" s="70" t="s">
        <v>5327</v>
      </c>
      <c r="E168" s="56"/>
      <c r="F168" s="56"/>
      <c r="G168" s="56"/>
      <c r="H168" s="56"/>
      <c r="I168" s="56"/>
      <c r="J168" s="56"/>
      <c r="K168" s="505">
        <f t="shared" si="33"/>
        <v>0</v>
      </c>
      <c r="L168" s="177">
        <f>K168/100000</f>
        <v>0</v>
      </c>
      <c r="M168" s="961">
        <f t="shared" si="34"/>
        <v>0</v>
      </c>
      <c r="N168" s="566">
        <f>L168*M168</f>
        <v>0</v>
      </c>
      <c r="O168" s="56"/>
      <c r="P168" s="56"/>
      <c r="Q168" s="255"/>
      <c r="T168" s="980">
        <f t="shared" si="35"/>
        <v>0</v>
      </c>
      <c r="U168" s="980">
        <f t="shared" si="36"/>
        <v>0</v>
      </c>
      <c r="V168" s="980">
        <f t="shared" si="37"/>
        <v>0</v>
      </c>
      <c r="W168" s="995"/>
      <c r="X168" s="980"/>
      <c r="Y168" s="980"/>
      <c r="Z168" s="980">
        <f t="shared" si="38"/>
        <v>0</v>
      </c>
      <c r="AA168" s="980"/>
      <c r="AB168" s="980"/>
      <c r="AC168" s="980"/>
      <c r="AD168" s="980">
        <f t="shared" si="39"/>
        <v>0</v>
      </c>
      <c r="AE168" s="980"/>
      <c r="AF168" s="980"/>
      <c r="AG168" s="980"/>
      <c r="AH168" s="980">
        <f t="shared" si="40"/>
        <v>0</v>
      </c>
      <c r="AI168" s="980"/>
      <c r="AJ168" s="980"/>
      <c r="AK168" s="980"/>
      <c r="AL168" s="980">
        <f t="shared" si="41"/>
        <v>0</v>
      </c>
      <c r="AM168" s="980"/>
      <c r="AN168" s="980"/>
      <c r="AO168" s="980"/>
      <c r="AP168" s="980">
        <f t="shared" si="42"/>
        <v>0</v>
      </c>
      <c r="AQ168" s="980"/>
      <c r="AR168" s="980">
        <f t="shared" si="43"/>
        <v>0</v>
      </c>
      <c r="AS168" s="980">
        <f t="shared" si="44"/>
        <v>0</v>
      </c>
      <c r="AT168" s="980">
        <f t="shared" si="45"/>
        <v>0</v>
      </c>
      <c r="AU168" s="980" t="str">
        <f t="shared" si="46"/>
        <v xml:space="preserve">STATE: ; PDY: ; KKL: ; MHE: ; YNM: </v>
      </c>
    </row>
    <row r="169" spans="1:47" ht="24.95" customHeight="1">
      <c r="A169" s="333" t="s">
        <v>3233</v>
      </c>
      <c r="B169" s="333"/>
      <c r="C169" s="333" t="s">
        <v>714</v>
      </c>
      <c r="D169" s="567" t="s">
        <v>5327</v>
      </c>
      <c r="E169" s="102"/>
      <c r="F169" s="102"/>
      <c r="G169" s="102"/>
      <c r="H169" s="102"/>
      <c r="I169" s="102"/>
      <c r="J169" s="102"/>
      <c r="K169" s="505">
        <f t="shared" si="33"/>
        <v>0</v>
      </c>
      <c r="L169" s="565">
        <f>K169/100000</f>
        <v>0</v>
      </c>
      <c r="M169" s="961">
        <f t="shared" si="34"/>
        <v>0</v>
      </c>
      <c r="N169" s="565">
        <f>L169*M169</f>
        <v>0</v>
      </c>
      <c r="O169" s="102"/>
      <c r="P169" s="102"/>
      <c r="Q169" s="242"/>
      <c r="T169" s="980">
        <f t="shared" si="35"/>
        <v>0</v>
      </c>
      <c r="U169" s="980">
        <f t="shared" si="36"/>
        <v>0</v>
      </c>
      <c r="V169" s="980">
        <f t="shared" si="37"/>
        <v>0</v>
      </c>
      <c r="W169" s="995"/>
      <c r="X169" s="980"/>
      <c r="Y169" s="980"/>
      <c r="Z169" s="980">
        <f t="shared" si="38"/>
        <v>0</v>
      </c>
      <c r="AA169" s="980"/>
      <c r="AB169" s="980"/>
      <c r="AC169" s="980"/>
      <c r="AD169" s="980">
        <f t="shared" si="39"/>
        <v>0</v>
      </c>
      <c r="AE169" s="980"/>
      <c r="AF169" s="980"/>
      <c r="AG169" s="980"/>
      <c r="AH169" s="980">
        <f t="shared" si="40"/>
        <v>0</v>
      </c>
      <c r="AI169" s="980"/>
      <c r="AJ169" s="980"/>
      <c r="AK169" s="980"/>
      <c r="AL169" s="980">
        <f t="shared" si="41"/>
        <v>0</v>
      </c>
      <c r="AM169" s="980"/>
      <c r="AN169" s="980"/>
      <c r="AO169" s="980"/>
      <c r="AP169" s="980">
        <f t="shared" si="42"/>
        <v>0</v>
      </c>
      <c r="AQ169" s="980"/>
      <c r="AR169" s="980">
        <f t="shared" si="43"/>
        <v>0</v>
      </c>
      <c r="AS169" s="980">
        <f t="shared" si="44"/>
        <v>0</v>
      </c>
      <c r="AT169" s="980">
        <f t="shared" si="45"/>
        <v>0</v>
      </c>
      <c r="AU169" s="980" t="str">
        <f t="shared" si="46"/>
        <v xml:space="preserve">STATE: ; PDY: ; KKL: ; MHE: ; YNM: </v>
      </c>
    </row>
    <row r="170" spans="1:47" ht="24.95" customHeight="1">
      <c r="A170" s="333" t="s">
        <v>3234</v>
      </c>
      <c r="B170" s="333"/>
      <c r="C170" s="333" t="s">
        <v>716</v>
      </c>
      <c r="D170" s="567" t="s">
        <v>5327</v>
      </c>
      <c r="E170" s="102"/>
      <c r="F170" s="102"/>
      <c r="G170" s="102"/>
      <c r="H170" s="102"/>
      <c r="I170" s="102"/>
      <c r="J170" s="102"/>
      <c r="K170" s="505">
        <f t="shared" si="33"/>
        <v>0</v>
      </c>
      <c r="L170" s="565">
        <f>K170/100000</f>
        <v>0</v>
      </c>
      <c r="M170" s="961">
        <f t="shared" si="34"/>
        <v>0</v>
      </c>
      <c r="N170" s="565">
        <f>L170*M170</f>
        <v>0</v>
      </c>
      <c r="O170" s="102"/>
      <c r="P170" s="102"/>
      <c r="Q170" s="242"/>
      <c r="T170" s="980">
        <f t="shared" si="35"/>
        <v>0</v>
      </c>
      <c r="U170" s="980">
        <f t="shared" si="36"/>
        <v>0</v>
      </c>
      <c r="V170" s="980">
        <f t="shared" si="37"/>
        <v>0</v>
      </c>
      <c r="W170" s="995"/>
      <c r="X170" s="980"/>
      <c r="Y170" s="980"/>
      <c r="Z170" s="980">
        <f t="shared" si="38"/>
        <v>0</v>
      </c>
      <c r="AA170" s="980"/>
      <c r="AB170" s="980"/>
      <c r="AC170" s="980"/>
      <c r="AD170" s="980">
        <f t="shared" si="39"/>
        <v>0</v>
      </c>
      <c r="AE170" s="980"/>
      <c r="AF170" s="980"/>
      <c r="AG170" s="980"/>
      <c r="AH170" s="980">
        <f t="shared" si="40"/>
        <v>0</v>
      </c>
      <c r="AI170" s="980"/>
      <c r="AJ170" s="980"/>
      <c r="AK170" s="980"/>
      <c r="AL170" s="980">
        <f t="shared" si="41"/>
        <v>0</v>
      </c>
      <c r="AM170" s="980"/>
      <c r="AN170" s="980"/>
      <c r="AO170" s="980"/>
      <c r="AP170" s="980">
        <f t="shared" si="42"/>
        <v>0</v>
      </c>
      <c r="AQ170" s="980"/>
      <c r="AR170" s="980">
        <f t="shared" si="43"/>
        <v>0</v>
      </c>
      <c r="AS170" s="980">
        <f t="shared" si="44"/>
        <v>0</v>
      </c>
      <c r="AT170" s="980">
        <f t="shared" si="45"/>
        <v>0</v>
      </c>
      <c r="AU170" s="980" t="str">
        <f t="shared" si="46"/>
        <v xml:space="preserve">STATE: ; PDY: ; KKL: ; MHE: ; YNM: </v>
      </c>
    </row>
    <row r="171" spans="1:47" ht="24.95" customHeight="1">
      <c r="A171" s="333" t="s">
        <v>3235</v>
      </c>
      <c r="B171" s="333"/>
      <c r="C171" s="333" t="s">
        <v>3057</v>
      </c>
      <c r="D171" s="333"/>
      <c r="E171" s="102"/>
      <c r="F171" s="102"/>
      <c r="G171" s="102"/>
      <c r="H171" s="102"/>
      <c r="I171" s="102"/>
      <c r="J171" s="102"/>
      <c r="K171" s="505">
        <f t="shared" si="33"/>
        <v>0</v>
      </c>
      <c r="L171" s="565"/>
      <c r="M171" s="961">
        <f t="shared" si="34"/>
        <v>0</v>
      </c>
      <c r="N171" s="565">
        <f>SUM(N172:N173)</f>
        <v>0</v>
      </c>
      <c r="O171" s="102"/>
      <c r="P171" s="102"/>
      <c r="Q171" s="242">
        <f>SUM(Q172:Q173)</f>
        <v>0</v>
      </c>
      <c r="T171" s="980">
        <f t="shared" si="35"/>
        <v>0</v>
      </c>
      <c r="U171" s="980">
        <f t="shared" si="36"/>
        <v>0</v>
      </c>
      <c r="V171" s="980">
        <f t="shared" si="37"/>
        <v>0</v>
      </c>
      <c r="W171" s="995"/>
      <c r="X171" s="980"/>
      <c r="Y171" s="980"/>
      <c r="Z171" s="980">
        <f t="shared" si="38"/>
        <v>0</v>
      </c>
      <c r="AA171" s="980"/>
      <c r="AB171" s="980"/>
      <c r="AC171" s="980"/>
      <c r="AD171" s="980">
        <f t="shared" si="39"/>
        <v>0</v>
      </c>
      <c r="AE171" s="980"/>
      <c r="AF171" s="980"/>
      <c r="AG171" s="980"/>
      <c r="AH171" s="980">
        <f t="shared" si="40"/>
        <v>0</v>
      </c>
      <c r="AI171" s="980"/>
      <c r="AJ171" s="980"/>
      <c r="AK171" s="980"/>
      <c r="AL171" s="980">
        <f t="shared" si="41"/>
        <v>0</v>
      </c>
      <c r="AM171" s="980"/>
      <c r="AN171" s="980"/>
      <c r="AO171" s="980"/>
      <c r="AP171" s="980">
        <f t="shared" si="42"/>
        <v>0</v>
      </c>
      <c r="AQ171" s="980"/>
      <c r="AR171" s="980">
        <f t="shared" si="43"/>
        <v>0</v>
      </c>
      <c r="AS171" s="980">
        <f t="shared" si="44"/>
        <v>0</v>
      </c>
      <c r="AT171" s="980">
        <f t="shared" si="45"/>
        <v>0</v>
      </c>
      <c r="AU171" s="980" t="str">
        <f t="shared" si="46"/>
        <v xml:space="preserve">STATE: ; PDY: ; KKL: ; MHE: ; YNM: </v>
      </c>
    </row>
    <row r="172" spans="1:47" ht="24.95" customHeight="1">
      <c r="A172" s="70" t="s">
        <v>3236</v>
      </c>
      <c r="B172" s="97"/>
      <c r="C172" s="335" t="s">
        <v>5300</v>
      </c>
      <c r="D172" s="335" t="s">
        <v>5324</v>
      </c>
      <c r="E172" s="95"/>
      <c r="F172" s="95"/>
      <c r="G172" s="95"/>
      <c r="H172" s="95"/>
      <c r="I172" s="95"/>
      <c r="J172" s="95"/>
      <c r="K172" s="505">
        <f t="shared" si="33"/>
        <v>0</v>
      </c>
      <c r="L172" s="177">
        <f>K172/100000</f>
        <v>0</v>
      </c>
      <c r="M172" s="961">
        <f t="shared" si="34"/>
        <v>0</v>
      </c>
      <c r="N172" s="566">
        <f>L172*M172</f>
        <v>0</v>
      </c>
      <c r="O172" s="56"/>
      <c r="P172" s="56"/>
      <c r="Q172" s="255"/>
      <c r="T172" s="980">
        <f t="shared" si="35"/>
        <v>0</v>
      </c>
      <c r="U172" s="980">
        <f t="shared" si="36"/>
        <v>0</v>
      </c>
      <c r="V172" s="980">
        <f t="shared" si="37"/>
        <v>0</v>
      </c>
      <c r="W172" s="995"/>
      <c r="X172" s="980"/>
      <c r="Y172" s="980"/>
      <c r="Z172" s="980">
        <f t="shared" si="38"/>
        <v>0</v>
      </c>
      <c r="AA172" s="980"/>
      <c r="AB172" s="980"/>
      <c r="AC172" s="980"/>
      <c r="AD172" s="980">
        <f t="shared" si="39"/>
        <v>0</v>
      </c>
      <c r="AE172" s="980"/>
      <c r="AF172" s="980"/>
      <c r="AG172" s="980"/>
      <c r="AH172" s="980">
        <f t="shared" si="40"/>
        <v>0</v>
      </c>
      <c r="AI172" s="980"/>
      <c r="AJ172" s="980"/>
      <c r="AK172" s="980"/>
      <c r="AL172" s="980">
        <f t="shared" si="41"/>
        <v>0</v>
      </c>
      <c r="AM172" s="980"/>
      <c r="AN172" s="980"/>
      <c r="AO172" s="980"/>
      <c r="AP172" s="980">
        <f t="shared" si="42"/>
        <v>0</v>
      </c>
      <c r="AQ172" s="980"/>
      <c r="AR172" s="980">
        <f t="shared" si="43"/>
        <v>0</v>
      </c>
      <c r="AS172" s="980">
        <f t="shared" si="44"/>
        <v>0</v>
      </c>
      <c r="AT172" s="980">
        <f t="shared" si="45"/>
        <v>0</v>
      </c>
      <c r="AU172" s="980" t="str">
        <f t="shared" si="46"/>
        <v xml:space="preserve">STATE: ; PDY: ; KKL: ; MHE: ; YNM: </v>
      </c>
    </row>
    <row r="173" spans="1:47" ht="24.95" customHeight="1">
      <c r="A173" s="70" t="s">
        <v>3920</v>
      </c>
      <c r="B173" s="97"/>
      <c r="C173" s="335" t="s">
        <v>605</v>
      </c>
      <c r="D173" s="335" t="s">
        <v>3286</v>
      </c>
      <c r="E173" s="95"/>
      <c r="F173" s="95"/>
      <c r="G173" s="95"/>
      <c r="H173" s="95"/>
      <c r="I173" s="95"/>
      <c r="J173" s="95"/>
      <c r="K173" s="505">
        <f t="shared" si="33"/>
        <v>0</v>
      </c>
      <c r="L173" s="177">
        <f>K173/100000</f>
        <v>0</v>
      </c>
      <c r="M173" s="961">
        <f t="shared" si="34"/>
        <v>0</v>
      </c>
      <c r="N173" s="566">
        <f>L173*M173</f>
        <v>0</v>
      </c>
      <c r="O173" s="56"/>
      <c r="P173" s="56"/>
      <c r="Q173" s="255"/>
      <c r="T173" s="980">
        <f t="shared" si="35"/>
        <v>0</v>
      </c>
      <c r="U173" s="980">
        <f t="shared" si="36"/>
        <v>0</v>
      </c>
      <c r="V173" s="980">
        <f t="shared" si="37"/>
        <v>0</v>
      </c>
      <c r="W173" s="995"/>
      <c r="X173" s="980"/>
      <c r="Y173" s="980"/>
      <c r="Z173" s="980">
        <f t="shared" si="38"/>
        <v>0</v>
      </c>
      <c r="AA173" s="980"/>
      <c r="AB173" s="980"/>
      <c r="AC173" s="980"/>
      <c r="AD173" s="980">
        <f t="shared" si="39"/>
        <v>0</v>
      </c>
      <c r="AE173" s="980"/>
      <c r="AF173" s="980"/>
      <c r="AG173" s="980"/>
      <c r="AH173" s="980">
        <f t="shared" si="40"/>
        <v>0</v>
      </c>
      <c r="AI173" s="980"/>
      <c r="AJ173" s="980"/>
      <c r="AK173" s="980"/>
      <c r="AL173" s="980">
        <f t="shared" si="41"/>
        <v>0</v>
      </c>
      <c r="AM173" s="980"/>
      <c r="AN173" s="980"/>
      <c r="AO173" s="980"/>
      <c r="AP173" s="980">
        <f t="shared" si="42"/>
        <v>0</v>
      </c>
      <c r="AQ173" s="980"/>
      <c r="AR173" s="980">
        <f t="shared" si="43"/>
        <v>0</v>
      </c>
      <c r="AS173" s="980">
        <f t="shared" si="44"/>
        <v>0</v>
      </c>
      <c r="AT173" s="980">
        <f t="shared" si="45"/>
        <v>0</v>
      </c>
      <c r="AU173" s="980" t="str">
        <f t="shared" si="46"/>
        <v xml:space="preserve">STATE: ; PDY: ; KKL: ; MHE: ; YNM: </v>
      </c>
    </row>
    <row r="174" spans="1:47" ht="24.95" customHeight="1">
      <c r="A174" s="105" t="s">
        <v>3237</v>
      </c>
      <c r="B174" s="105"/>
      <c r="C174" s="105" t="s">
        <v>52</v>
      </c>
      <c r="D174" s="105"/>
      <c r="E174" s="74"/>
      <c r="F174" s="74"/>
      <c r="G174" s="74"/>
      <c r="H174" s="74"/>
      <c r="I174" s="74"/>
      <c r="J174" s="74"/>
      <c r="K174" s="505">
        <f t="shared" si="33"/>
        <v>0</v>
      </c>
      <c r="L174" s="105"/>
      <c r="M174" s="961">
        <f t="shared" si="34"/>
        <v>0</v>
      </c>
      <c r="N174" s="564">
        <f>N175+N178</f>
        <v>0</v>
      </c>
      <c r="O174" s="74"/>
      <c r="P174" s="74"/>
      <c r="Q174" s="254">
        <f>Q175+Q178</f>
        <v>0</v>
      </c>
      <c r="T174" s="980">
        <f t="shared" si="35"/>
        <v>0</v>
      </c>
      <c r="U174" s="980">
        <f t="shared" si="36"/>
        <v>0</v>
      </c>
      <c r="V174" s="980">
        <f t="shared" si="37"/>
        <v>0</v>
      </c>
      <c r="W174" s="995"/>
      <c r="X174" s="980"/>
      <c r="Y174" s="980"/>
      <c r="Z174" s="980">
        <f t="shared" si="38"/>
        <v>0</v>
      </c>
      <c r="AA174" s="980"/>
      <c r="AB174" s="980"/>
      <c r="AC174" s="980"/>
      <c r="AD174" s="980">
        <f t="shared" si="39"/>
        <v>0</v>
      </c>
      <c r="AE174" s="980"/>
      <c r="AF174" s="980"/>
      <c r="AG174" s="980"/>
      <c r="AH174" s="980">
        <f t="shared" si="40"/>
        <v>0</v>
      </c>
      <c r="AI174" s="980"/>
      <c r="AJ174" s="980"/>
      <c r="AK174" s="980"/>
      <c r="AL174" s="980">
        <f t="shared" si="41"/>
        <v>0</v>
      </c>
      <c r="AM174" s="980"/>
      <c r="AN174" s="980"/>
      <c r="AO174" s="980"/>
      <c r="AP174" s="980">
        <f t="shared" si="42"/>
        <v>0</v>
      </c>
      <c r="AQ174" s="980"/>
      <c r="AR174" s="980">
        <f t="shared" si="43"/>
        <v>0</v>
      </c>
      <c r="AS174" s="980">
        <f t="shared" si="44"/>
        <v>0</v>
      </c>
      <c r="AT174" s="980">
        <f t="shared" si="45"/>
        <v>0</v>
      </c>
      <c r="AU174" s="980" t="str">
        <f t="shared" si="46"/>
        <v xml:space="preserve">STATE: ; PDY: ; KKL: ; MHE: ; YNM: </v>
      </c>
    </row>
    <row r="175" spans="1:47" ht="24.95" customHeight="1">
      <c r="A175" s="333" t="s">
        <v>3238</v>
      </c>
      <c r="B175" s="333"/>
      <c r="C175" s="333" t="s">
        <v>22</v>
      </c>
      <c r="D175" s="333"/>
      <c r="E175" s="102"/>
      <c r="F175" s="102"/>
      <c r="G175" s="102"/>
      <c r="H175" s="102"/>
      <c r="I175" s="102"/>
      <c r="J175" s="102"/>
      <c r="K175" s="505">
        <f t="shared" si="33"/>
        <v>0</v>
      </c>
      <c r="L175" s="333"/>
      <c r="M175" s="961">
        <f t="shared" si="34"/>
        <v>0</v>
      </c>
      <c r="N175" s="565">
        <f>SUM(N176:N177)</f>
        <v>0</v>
      </c>
      <c r="O175" s="102"/>
      <c r="P175" s="102"/>
      <c r="Q175" s="242">
        <f>SUM(Q176:Q177)</f>
        <v>0</v>
      </c>
      <c r="T175" s="980">
        <f t="shared" si="35"/>
        <v>0</v>
      </c>
      <c r="U175" s="980">
        <f t="shared" si="36"/>
        <v>0</v>
      </c>
      <c r="V175" s="980">
        <f t="shared" si="37"/>
        <v>0</v>
      </c>
      <c r="W175" s="995"/>
      <c r="X175" s="980"/>
      <c r="Y175" s="980"/>
      <c r="Z175" s="980">
        <f t="shared" si="38"/>
        <v>0</v>
      </c>
      <c r="AA175" s="980"/>
      <c r="AB175" s="980"/>
      <c r="AC175" s="980"/>
      <c r="AD175" s="980">
        <f t="shared" si="39"/>
        <v>0</v>
      </c>
      <c r="AE175" s="980"/>
      <c r="AF175" s="980"/>
      <c r="AG175" s="980"/>
      <c r="AH175" s="980">
        <f t="shared" si="40"/>
        <v>0</v>
      </c>
      <c r="AI175" s="980"/>
      <c r="AJ175" s="980"/>
      <c r="AK175" s="980"/>
      <c r="AL175" s="980">
        <f t="shared" si="41"/>
        <v>0</v>
      </c>
      <c r="AM175" s="980"/>
      <c r="AN175" s="980"/>
      <c r="AO175" s="980"/>
      <c r="AP175" s="980">
        <f t="shared" si="42"/>
        <v>0</v>
      </c>
      <c r="AQ175" s="980"/>
      <c r="AR175" s="980">
        <f t="shared" si="43"/>
        <v>0</v>
      </c>
      <c r="AS175" s="980">
        <f t="shared" si="44"/>
        <v>0</v>
      </c>
      <c r="AT175" s="980">
        <f t="shared" si="45"/>
        <v>0</v>
      </c>
      <c r="AU175" s="980" t="str">
        <f t="shared" si="46"/>
        <v xml:space="preserve">STATE: ; PDY: ; KKL: ; MHE: ; YNM: </v>
      </c>
    </row>
    <row r="176" spans="1:47" ht="24.95" customHeight="1">
      <c r="A176" s="70" t="s">
        <v>3239</v>
      </c>
      <c r="B176" s="97" t="s">
        <v>3058</v>
      </c>
      <c r="C176" s="363" t="s">
        <v>3059</v>
      </c>
      <c r="D176" s="363" t="s">
        <v>5323</v>
      </c>
      <c r="E176" s="95"/>
      <c r="F176" s="95"/>
      <c r="G176" s="95"/>
      <c r="H176" s="95"/>
      <c r="I176" s="95"/>
      <c r="J176" s="95"/>
      <c r="K176" s="505">
        <f t="shared" si="33"/>
        <v>0</v>
      </c>
      <c r="L176" s="177">
        <f>K176/100000</f>
        <v>0</v>
      </c>
      <c r="M176" s="961">
        <f t="shared" si="34"/>
        <v>0</v>
      </c>
      <c r="N176" s="566">
        <f>L176*M176</f>
        <v>0</v>
      </c>
      <c r="O176" s="56"/>
      <c r="P176" s="56"/>
      <c r="Q176" s="255"/>
      <c r="T176" s="980">
        <f t="shared" si="35"/>
        <v>0</v>
      </c>
      <c r="U176" s="980">
        <f t="shared" si="36"/>
        <v>0</v>
      </c>
      <c r="V176" s="980">
        <f t="shared" si="37"/>
        <v>0</v>
      </c>
      <c r="W176" s="995"/>
      <c r="X176" s="980"/>
      <c r="Y176" s="980"/>
      <c r="Z176" s="980">
        <f t="shared" si="38"/>
        <v>0</v>
      </c>
      <c r="AA176" s="980"/>
      <c r="AB176" s="980"/>
      <c r="AC176" s="980"/>
      <c r="AD176" s="980">
        <f t="shared" si="39"/>
        <v>0</v>
      </c>
      <c r="AE176" s="980"/>
      <c r="AF176" s="980"/>
      <c r="AG176" s="980"/>
      <c r="AH176" s="980">
        <f t="shared" si="40"/>
        <v>0</v>
      </c>
      <c r="AI176" s="980"/>
      <c r="AJ176" s="980"/>
      <c r="AK176" s="980"/>
      <c r="AL176" s="980">
        <f t="shared" si="41"/>
        <v>0</v>
      </c>
      <c r="AM176" s="980"/>
      <c r="AN176" s="980"/>
      <c r="AO176" s="980"/>
      <c r="AP176" s="980">
        <f t="shared" si="42"/>
        <v>0</v>
      </c>
      <c r="AQ176" s="980"/>
      <c r="AR176" s="980">
        <f t="shared" si="43"/>
        <v>0</v>
      </c>
      <c r="AS176" s="980">
        <f t="shared" si="44"/>
        <v>0</v>
      </c>
      <c r="AT176" s="980">
        <f t="shared" si="45"/>
        <v>0</v>
      </c>
      <c r="AU176" s="980" t="str">
        <f t="shared" si="46"/>
        <v xml:space="preserve">STATE: ; PDY: ; KKL: ; MHE: ; YNM: </v>
      </c>
    </row>
    <row r="177" spans="1:47" ht="24.95" customHeight="1">
      <c r="A177" s="70" t="s">
        <v>3240</v>
      </c>
      <c r="B177" s="97"/>
      <c r="C177" s="363" t="s">
        <v>2960</v>
      </c>
      <c r="D177" s="363" t="s">
        <v>5323</v>
      </c>
      <c r="E177" s="95"/>
      <c r="F177" s="95"/>
      <c r="G177" s="95"/>
      <c r="H177" s="95"/>
      <c r="I177" s="95"/>
      <c r="J177" s="95"/>
      <c r="K177" s="505">
        <f t="shared" si="33"/>
        <v>0</v>
      </c>
      <c r="L177" s="177">
        <f>K177/100000</f>
        <v>0</v>
      </c>
      <c r="M177" s="961">
        <f t="shared" si="34"/>
        <v>0</v>
      </c>
      <c r="N177" s="566">
        <f>L177*M177</f>
        <v>0</v>
      </c>
      <c r="O177" s="56"/>
      <c r="P177" s="56"/>
      <c r="Q177" s="255"/>
      <c r="T177" s="980">
        <f t="shared" si="35"/>
        <v>0</v>
      </c>
      <c r="U177" s="980">
        <f t="shared" si="36"/>
        <v>0</v>
      </c>
      <c r="V177" s="980">
        <f t="shared" si="37"/>
        <v>0</v>
      </c>
      <c r="W177" s="995"/>
      <c r="X177" s="980"/>
      <c r="Y177" s="980"/>
      <c r="Z177" s="980">
        <f t="shared" si="38"/>
        <v>0</v>
      </c>
      <c r="AA177" s="980"/>
      <c r="AB177" s="980"/>
      <c r="AC177" s="980"/>
      <c r="AD177" s="980">
        <f t="shared" si="39"/>
        <v>0</v>
      </c>
      <c r="AE177" s="980"/>
      <c r="AF177" s="980"/>
      <c r="AG177" s="980"/>
      <c r="AH177" s="980">
        <f t="shared" si="40"/>
        <v>0</v>
      </c>
      <c r="AI177" s="980"/>
      <c r="AJ177" s="980"/>
      <c r="AK177" s="980"/>
      <c r="AL177" s="980">
        <f t="shared" si="41"/>
        <v>0</v>
      </c>
      <c r="AM177" s="980"/>
      <c r="AN177" s="980"/>
      <c r="AO177" s="980"/>
      <c r="AP177" s="980">
        <f t="shared" si="42"/>
        <v>0</v>
      </c>
      <c r="AQ177" s="980"/>
      <c r="AR177" s="980">
        <f t="shared" si="43"/>
        <v>0</v>
      </c>
      <c r="AS177" s="980">
        <f t="shared" si="44"/>
        <v>0</v>
      </c>
      <c r="AT177" s="980">
        <f t="shared" si="45"/>
        <v>0</v>
      </c>
      <c r="AU177" s="980" t="str">
        <f t="shared" si="46"/>
        <v xml:space="preserve">STATE: ; PDY: ; KKL: ; MHE: ; YNM: </v>
      </c>
    </row>
    <row r="178" spans="1:47" ht="24.95" customHeight="1">
      <c r="A178" s="333" t="s">
        <v>3241</v>
      </c>
      <c r="B178" s="333" t="s">
        <v>3242</v>
      </c>
      <c r="C178" s="333" t="s">
        <v>5292</v>
      </c>
      <c r="D178" s="333"/>
      <c r="E178" s="102"/>
      <c r="F178" s="102"/>
      <c r="G178" s="102"/>
      <c r="H178" s="102"/>
      <c r="I178" s="102"/>
      <c r="J178" s="102"/>
      <c r="K178" s="505">
        <f t="shared" si="33"/>
        <v>0</v>
      </c>
      <c r="L178" s="333"/>
      <c r="M178" s="961">
        <f t="shared" si="34"/>
        <v>0</v>
      </c>
      <c r="N178" s="565">
        <f>SUM(N179:N185)+SUM(N189:N194)</f>
        <v>0</v>
      </c>
      <c r="O178" s="102"/>
      <c r="P178" s="102"/>
      <c r="Q178" s="242">
        <f>SUM(Q179:Q185)+SUM(Q189:Q194)</f>
        <v>0</v>
      </c>
      <c r="T178" s="980">
        <f t="shared" si="35"/>
        <v>0</v>
      </c>
      <c r="U178" s="980">
        <f t="shared" si="36"/>
        <v>0</v>
      </c>
      <c r="V178" s="980">
        <f t="shared" si="37"/>
        <v>0</v>
      </c>
      <c r="W178" s="995"/>
      <c r="X178" s="980"/>
      <c r="Y178" s="980"/>
      <c r="Z178" s="980">
        <f t="shared" si="38"/>
        <v>0</v>
      </c>
      <c r="AA178" s="980"/>
      <c r="AB178" s="980"/>
      <c r="AC178" s="980"/>
      <c r="AD178" s="980">
        <f t="shared" si="39"/>
        <v>0</v>
      </c>
      <c r="AE178" s="980"/>
      <c r="AF178" s="980"/>
      <c r="AG178" s="980"/>
      <c r="AH178" s="980">
        <f t="shared" si="40"/>
        <v>0</v>
      </c>
      <c r="AI178" s="980"/>
      <c r="AJ178" s="980"/>
      <c r="AK178" s="980"/>
      <c r="AL178" s="980">
        <f t="shared" si="41"/>
        <v>0</v>
      </c>
      <c r="AM178" s="980"/>
      <c r="AN178" s="980"/>
      <c r="AO178" s="980"/>
      <c r="AP178" s="980">
        <f t="shared" si="42"/>
        <v>0</v>
      </c>
      <c r="AQ178" s="980"/>
      <c r="AR178" s="980">
        <f t="shared" si="43"/>
        <v>0</v>
      </c>
      <c r="AS178" s="980">
        <f t="shared" si="44"/>
        <v>0</v>
      </c>
      <c r="AT178" s="980">
        <f t="shared" si="45"/>
        <v>0</v>
      </c>
      <c r="AU178" s="980" t="str">
        <f t="shared" si="46"/>
        <v xml:space="preserve">STATE: ; PDY: ; KKL: ; MHE: ; YNM: </v>
      </c>
    </row>
    <row r="179" spans="1:47" ht="24.95" customHeight="1">
      <c r="A179" s="70" t="s">
        <v>5304</v>
      </c>
      <c r="B179" s="70" t="s">
        <v>5293</v>
      </c>
      <c r="C179" s="70" t="s">
        <v>3060</v>
      </c>
      <c r="D179" s="363" t="s">
        <v>5323</v>
      </c>
      <c r="E179" s="56"/>
      <c r="F179" s="56"/>
      <c r="G179" s="56"/>
      <c r="H179" s="56"/>
      <c r="I179" s="56"/>
      <c r="J179" s="56"/>
      <c r="K179" s="505">
        <f t="shared" si="33"/>
        <v>0</v>
      </c>
      <c r="L179" s="177">
        <f t="shared" ref="L179:L194" si="51">K179/100000</f>
        <v>0</v>
      </c>
      <c r="M179" s="961">
        <f t="shared" si="34"/>
        <v>0</v>
      </c>
      <c r="N179" s="566">
        <f t="shared" ref="N179:N189" si="52">L179*M179</f>
        <v>0</v>
      </c>
      <c r="O179" s="56"/>
      <c r="P179" s="56"/>
      <c r="Q179" s="255"/>
      <c r="T179" s="980">
        <f t="shared" si="35"/>
        <v>0</v>
      </c>
      <c r="U179" s="980">
        <f t="shared" si="36"/>
        <v>0</v>
      </c>
      <c r="V179" s="980">
        <f t="shared" si="37"/>
        <v>0</v>
      </c>
      <c r="W179" s="995"/>
      <c r="X179" s="980"/>
      <c r="Y179" s="980"/>
      <c r="Z179" s="980">
        <f t="shared" si="38"/>
        <v>0</v>
      </c>
      <c r="AA179" s="980"/>
      <c r="AB179" s="980"/>
      <c r="AC179" s="980"/>
      <c r="AD179" s="980">
        <f t="shared" si="39"/>
        <v>0</v>
      </c>
      <c r="AE179" s="980"/>
      <c r="AF179" s="980"/>
      <c r="AG179" s="980"/>
      <c r="AH179" s="980">
        <f t="shared" si="40"/>
        <v>0</v>
      </c>
      <c r="AI179" s="980"/>
      <c r="AJ179" s="980"/>
      <c r="AK179" s="980"/>
      <c r="AL179" s="980">
        <f t="shared" si="41"/>
        <v>0</v>
      </c>
      <c r="AM179" s="980"/>
      <c r="AN179" s="980"/>
      <c r="AO179" s="980"/>
      <c r="AP179" s="980">
        <f t="shared" si="42"/>
        <v>0</v>
      </c>
      <c r="AQ179" s="980"/>
      <c r="AR179" s="980">
        <f t="shared" si="43"/>
        <v>0</v>
      </c>
      <c r="AS179" s="980">
        <f t="shared" si="44"/>
        <v>0</v>
      </c>
      <c r="AT179" s="980">
        <f t="shared" si="45"/>
        <v>0</v>
      </c>
      <c r="AU179" s="980" t="str">
        <f t="shared" si="46"/>
        <v xml:space="preserve">STATE: ; PDY: ; KKL: ; MHE: ; YNM: </v>
      </c>
    </row>
    <row r="180" spans="1:47" ht="24.95" customHeight="1">
      <c r="A180" s="70" t="s">
        <v>5305</v>
      </c>
      <c r="B180" s="70" t="s">
        <v>5294</v>
      </c>
      <c r="C180" s="70" t="s">
        <v>3061</v>
      </c>
      <c r="D180" s="363" t="s">
        <v>5323</v>
      </c>
      <c r="E180" s="56"/>
      <c r="F180" s="56"/>
      <c r="G180" s="56"/>
      <c r="H180" s="56"/>
      <c r="I180" s="56"/>
      <c r="J180" s="56"/>
      <c r="K180" s="505">
        <f t="shared" si="33"/>
        <v>0</v>
      </c>
      <c r="L180" s="177">
        <f t="shared" si="51"/>
        <v>0</v>
      </c>
      <c r="M180" s="961">
        <f t="shared" si="34"/>
        <v>0</v>
      </c>
      <c r="N180" s="566">
        <f t="shared" si="52"/>
        <v>0</v>
      </c>
      <c r="O180" s="56"/>
      <c r="P180" s="56"/>
      <c r="Q180" s="255"/>
      <c r="T180" s="980">
        <f t="shared" si="35"/>
        <v>0</v>
      </c>
      <c r="U180" s="980">
        <f t="shared" si="36"/>
        <v>0</v>
      </c>
      <c r="V180" s="980">
        <f t="shared" si="37"/>
        <v>0</v>
      </c>
      <c r="W180" s="995"/>
      <c r="X180" s="980"/>
      <c r="Y180" s="980"/>
      <c r="Z180" s="980">
        <f t="shared" si="38"/>
        <v>0</v>
      </c>
      <c r="AA180" s="980"/>
      <c r="AB180" s="980"/>
      <c r="AC180" s="980"/>
      <c r="AD180" s="980">
        <f t="shared" si="39"/>
        <v>0</v>
      </c>
      <c r="AE180" s="980"/>
      <c r="AF180" s="980"/>
      <c r="AG180" s="980"/>
      <c r="AH180" s="980">
        <f t="shared" si="40"/>
        <v>0</v>
      </c>
      <c r="AI180" s="980"/>
      <c r="AJ180" s="980"/>
      <c r="AK180" s="980"/>
      <c r="AL180" s="980">
        <f t="shared" si="41"/>
        <v>0</v>
      </c>
      <c r="AM180" s="980"/>
      <c r="AN180" s="980"/>
      <c r="AO180" s="980"/>
      <c r="AP180" s="980">
        <f t="shared" si="42"/>
        <v>0</v>
      </c>
      <c r="AQ180" s="980"/>
      <c r="AR180" s="980">
        <f t="shared" si="43"/>
        <v>0</v>
      </c>
      <c r="AS180" s="980">
        <f t="shared" si="44"/>
        <v>0</v>
      </c>
      <c r="AT180" s="980">
        <f t="shared" si="45"/>
        <v>0</v>
      </c>
      <c r="AU180" s="980" t="str">
        <f t="shared" si="46"/>
        <v xml:space="preserve">STATE: ; PDY: ; KKL: ; MHE: ; YNM: </v>
      </c>
    </row>
    <row r="181" spans="1:47" ht="24.95" customHeight="1">
      <c r="A181" s="70" t="s">
        <v>5306</v>
      </c>
      <c r="B181" s="70" t="s">
        <v>5295</v>
      </c>
      <c r="C181" s="70" t="s">
        <v>3062</v>
      </c>
      <c r="D181" s="363" t="s">
        <v>5323</v>
      </c>
      <c r="E181" s="56"/>
      <c r="F181" s="56"/>
      <c r="G181" s="56"/>
      <c r="H181" s="56"/>
      <c r="I181" s="56"/>
      <c r="J181" s="56"/>
      <c r="K181" s="505">
        <f t="shared" si="33"/>
        <v>0</v>
      </c>
      <c r="L181" s="177">
        <f t="shared" si="51"/>
        <v>0</v>
      </c>
      <c r="M181" s="961">
        <f t="shared" si="34"/>
        <v>0</v>
      </c>
      <c r="N181" s="566">
        <f t="shared" si="52"/>
        <v>0</v>
      </c>
      <c r="O181" s="56"/>
      <c r="P181" s="56"/>
      <c r="Q181" s="255"/>
      <c r="T181" s="980">
        <f t="shared" si="35"/>
        <v>0</v>
      </c>
      <c r="U181" s="980">
        <f t="shared" si="36"/>
        <v>0</v>
      </c>
      <c r="V181" s="980">
        <f t="shared" si="37"/>
        <v>0</v>
      </c>
      <c r="W181" s="995"/>
      <c r="X181" s="980"/>
      <c r="Y181" s="980"/>
      <c r="Z181" s="980">
        <f t="shared" si="38"/>
        <v>0</v>
      </c>
      <c r="AA181" s="980"/>
      <c r="AB181" s="980"/>
      <c r="AC181" s="980"/>
      <c r="AD181" s="980">
        <f t="shared" si="39"/>
        <v>0</v>
      </c>
      <c r="AE181" s="980"/>
      <c r="AF181" s="980"/>
      <c r="AG181" s="980"/>
      <c r="AH181" s="980">
        <f t="shared" si="40"/>
        <v>0</v>
      </c>
      <c r="AI181" s="980"/>
      <c r="AJ181" s="980"/>
      <c r="AK181" s="980"/>
      <c r="AL181" s="980">
        <f t="shared" si="41"/>
        <v>0</v>
      </c>
      <c r="AM181" s="980"/>
      <c r="AN181" s="980"/>
      <c r="AO181" s="980"/>
      <c r="AP181" s="980">
        <f t="shared" si="42"/>
        <v>0</v>
      </c>
      <c r="AQ181" s="980"/>
      <c r="AR181" s="980">
        <f t="shared" si="43"/>
        <v>0</v>
      </c>
      <c r="AS181" s="980">
        <f t="shared" si="44"/>
        <v>0</v>
      </c>
      <c r="AT181" s="980">
        <f t="shared" si="45"/>
        <v>0</v>
      </c>
      <c r="AU181" s="980" t="str">
        <f t="shared" si="46"/>
        <v xml:space="preserve">STATE: ; PDY: ; KKL: ; MHE: ; YNM: </v>
      </c>
    </row>
    <row r="182" spans="1:47" ht="24.95" customHeight="1">
      <c r="A182" s="70" t="s">
        <v>5307</v>
      </c>
      <c r="B182" s="70" t="s">
        <v>5296</v>
      </c>
      <c r="C182" s="70" t="s">
        <v>3063</v>
      </c>
      <c r="D182" s="363" t="s">
        <v>5323</v>
      </c>
      <c r="E182" s="56"/>
      <c r="F182" s="56"/>
      <c r="G182" s="56"/>
      <c r="H182" s="56"/>
      <c r="I182" s="56"/>
      <c r="J182" s="56"/>
      <c r="K182" s="505">
        <f t="shared" si="33"/>
        <v>0</v>
      </c>
      <c r="L182" s="177">
        <f t="shared" si="51"/>
        <v>0</v>
      </c>
      <c r="M182" s="961">
        <f t="shared" si="34"/>
        <v>0</v>
      </c>
      <c r="N182" s="566">
        <f t="shared" si="52"/>
        <v>0</v>
      </c>
      <c r="O182" s="56"/>
      <c r="P182" s="56"/>
      <c r="Q182" s="255"/>
      <c r="T182" s="980">
        <f t="shared" si="35"/>
        <v>0</v>
      </c>
      <c r="U182" s="980">
        <f t="shared" si="36"/>
        <v>0</v>
      </c>
      <c r="V182" s="980">
        <f t="shared" si="37"/>
        <v>0</v>
      </c>
      <c r="W182" s="995"/>
      <c r="X182" s="980"/>
      <c r="Y182" s="980"/>
      <c r="Z182" s="980">
        <f t="shared" si="38"/>
        <v>0</v>
      </c>
      <c r="AA182" s="980"/>
      <c r="AB182" s="980"/>
      <c r="AC182" s="980"/>
      <c r="AD182" s="980">
        <f t="shared" si="39"/>
        <v>0</v>
      </c>
      <c r="AE182" s="980"/>
      <c r="AF182" s="980"/>
      <c r="AG182" s="980"/>
      <c r="AH182" s="980">
        <f t="shared" si="40"/>
        <v>0</v>
      </c>
      <c r="AI182" s="980"/>
      <c r="AJ182" s="980"/>
      <c r="AK182" s="980"/>
      <c r="AL182" s="980">
        <f t="shared" si="41"/>
        <v>0</v>
      </c>
      <c r="AM182" s="980"/>
      <c r="AN182" s="980"/>
      <c r="AO182" s="980"/>
      <c r="AP182" s="980">
        <f t="shared" si="42"/>
        <v>0</v>
      </c>
      <c r="AQ182" s="980"/>
      <c r="AR182" s="980">
        <f t="shared" si="43"/>
        <v>0</v>
      </c>
      <c r="AS182" s="980">
        <f t="shared" si="44"/>
        <v>0</v>
      </c>
      <c r="AT182" s="980">
        <f t="shared" si="45"/>
        <v>0</v>
      </c>
      <c r="AU182" s="980" t="str">
        <f t="shared" si="46"/>
        <v xml:space="preserve">STATE: ; PDY: ; KKL: ; MHE: ; YNM: </v>
      </c>
    </row>
    <row r="183" spans="1:47" ht="24.95" customHeight="1">
      <c r="A183" s="70" t="s">
        <v>5308</v>
      </c>
      <c r="B183" s="70" t="s">
        <v>5297</v>
      </c>
      <c r="C183" s="70" t="s">
        <v>5299</v>
      </c>
      <c r="D183" s="363" t="s">
        <v>5323</v>
      </c>
      <c r="E183" s="56"/>
      <c r="F183" s="56"/>
      <c r="G183" s="56"/>
      <c r="H183" s="56"/>
      <c r="I183" s="56"/>
      <c r="J183" s="56"/>
      <c r="K183" s="505">
        <f t="shared" si="33"/>
        <v>0</v>
      </c>
      <c r="L183" s="177">
        <f t="shared" si="51"/>
        <v>0</v>
      </c>
      <c r="M183" s="961">
        <f t="shared" si="34"/>
        <v>0</v>
      </c>
      <c r="N183" s="566">
        <f t="shared" si="52"/>
        <v>0</v>
      </c>
      <c r="O183" s="56"/>
      <c r="P183" s="56"/>
      <c r="Q183" s="255"/>
      <c r="T183" s="980">
        <f t="shared" si="35"/>
        <v>0</v>
      </c>
      <c r="U183" s="980">
        <f t="shared" si="36"/>
        <v>0</v>
      </c>
      <c r="V183" s="980">
        <f t="shared" si="37"/>
        <v>0</v>
      </c>
      <c r="W183" s="995"/>
      <c r="X183" s="980"/>
      <c r="Y183" s="980"/>
      <c r="Z183" s="980">
        <f t="shared" si="38"/>
        <v>0</v>
      </c>
      <c r="AA183" s="980"/>
      <c r="AB183" s="980"/>
      <c r="AC183" s="980"/>
      <c r="AD183" s="980">
        <f t="shared" si="39"/>
        <v>0</v>
      </c>
      <c r="AE183" s="980"/>
      <c r="AF183" s="980"/>
      <c r="AG183" s="980"/>
      <c r="AH183" s="980">
        <f t="shared" si="40"/>
        <v>0</v>
      </c>
      <c r="AI183" s="980"/>
      <c r="AJ183" s="980"/>
      <c r="AK183" s="980"/>
      <c r="AL183" s="980">
        <f t="shared" si="41"/>
        <v>0</v>
      </c>
      <c r="AM183" s="980"/>
      <c r="AN183" s="980"/>
      <c r="AO183" s="980"/>
      <c r="AP183" s="980">
        <f t="shared" si="42"/>
        <v>0</v>
      </c>
      <c r="AQ183" s="980"/>
      <c r="AR183" s="980">
        <f t="shared" si="43"/>
        <v>0</v>
      </c>
      <c r="AS183" s="980">
        <f t="shared" si="44"/>
        <v>0</v>
      </c>
      <c r="AT183" s="980">
        <f t="shared" si="45"/>
        <v>0</v>
      </c>
      <c r="AU183" s="980" t="str">
        <f t="shared" si="46"/>
        <v xml:space="preserve">STATE: ; PDY: ; KKL: ; MHE: ; YNM: </v>
      </c>
    </row>
    <row r="184" spans="1:47" ht="24.95" customHeight="1">
      <c r="A184" s="70" t="s">
        <v>5309</v>
      </c>
      <c r="B184" s="70" t="s">
        <v>5298</v>
      </c>
      <c r="C184" s="70" t="s">
        <v>3065</v>
      </c>
      <c r="D184" s="363" t="s">
        <v>5328</v>
      </c>
      <c r="E184" s="56"/>
      <c r="F184" s="56"/>
      <c r="G184" s="56"/>
      <c r="H184" s="56"/>
      <c r="I184" s="56"/>
      <c r="J184" s="56"/>
      <c r="K184" s="505">
        <f t="shared" si="33"/>
        <v>0</v>
      </c>
      <c r="L184" s="177">
        <f t="shared" si="51"/>
        <v>0</v>
      </c>
      <c r="M184" s="961">
        <f t="shared" si="34"/>
        <v>0</v>
      </c>
      <c r="N184" s="566">
        <f t="shared" si="52"/>
        <v>0</v>
      </c>
      <c r="O184" s="56"/>
      <c r="P184" s="56"/>
      <c r="Q184" s="255"/>
      <c r="T184" s="980">
        <f t="shared" si="35"/>
        <v>0</v>
      </c>
      <c r="U184" s="980">
        <f t="shared" si="36"/>
        <v>0</v>
      </c>
      <c r="V184" s="980">
        <f t="shared" si="37"/>
        <v>0</v>
      </c>
      <c r="W184" s="995"/>
      <c r="X184" s="980"/>
      <c r="Y184" s="980"/>
      <c r="Z184" s="980">
        <f t="shared" si="38"/>
        <v>0</v>
      </c>
      <c r="AA184" s="980"/>
      <c r="AB184" s="980"/>
      <c r="AC184" s="980"/>
      <c r="AD184" s="980">
        <f t="shared" si="39"/>
        <v>0</v>
      </c>
      <c r="AE184" s="980"/>
      <c r="AF184" s="980"/>
      <c r="AG184" s="980"/>
      <c r="AH184" s="980">
        <f t="shared" si="40"/>
        <v>0</v>
      </c>
      <c r="AI184" s="980"/>
      <c r="AJ184" s="980"/>
      <c r="AK184" s="980"/>
      <c r="AL184" s="980">
        <f t="shared" si="41"/>
        <v>0</v>
      </c>
      <c r="AM184" s="980"/>
      <c r="AN184" s="980"/>
      <c r="AO184" s="980"/>
      <c r="AP184" s="980">
        <f t="shared" si="42"/>
        <v>0</v>
      </c>
      <c r="AQ184" s="980"/>
      <c r="AR184" s="980">
        <f t="shared" si="43"/>
        <v>0</v>
      </c>
      <c r="AS184" s="980">
        <f t="shared" si="44"/>
        <v>0</v>
      </c>
      <c r="AT184" s="980">
        <f t="shared" si="45"/>
        <v>0</v>
      </c>
      <c r="AU184" s="980" t="str">
        <f t="shared" si="46"/>
        <v xml:space="preserve">STATE: ; PDY: ; KKL: ; MHE: ; YNM: </v>
      </c>
    </row>
    <row r="185" spans="1:47" ht="24.95" customHeight="1">
      <c r="A185" s="70" t="s">
        <v>5310</v>
      </c>
      <c r="B185" s="70" t="s">
        <v>3243</v>
      </c>
      <c r="C185" s="70" t="s">
        <v>3911</v>
      </c>
      <c r="D185" s="70"/>
      <c r="E185" s="56"/>
      <c r="F185" s="56"/>
      <c r="G185" s="56"/>
      <c r="H185" s="56"/>
      <c r="I185" s="56"/>
      <c r="J185" s="56"/>
      <c r="K185" s="505">
        <f t="shared" si="33"/>
        <v>0</v>
      </c>
      <c r="L185" s="177">
        <f t="shared" si="51"/>
        <v>0</v>
      </c>
      <c r="M185" s="961">
        <f t="shared" si="34"/>
        <v>0</v>
      </c>
      <c r="N185" s="572">
        <f>SUM(N186:N188)</f>
        <v>0</v>
      </c>
      <c r="O185" s="56"/>
      <c r="P185" s="56"/>
      <c r="Q185" s="260">
        <f>SUM(Q186:Q188)</f>
        <v>0</v>
      </c>
      <c r="T185" s="980">
        <f t="shared" si="35"/>
        <v>0</v>
      </c>
      <c r="U185" s="980">
        <f t="shared" si="36"/>
        <v>0</v>
      </c>
      <c r="V185" s="980">
        <f t="shared" si="37"/>
        <v>0</v>
      </c>
      <c r="W185" s="995"/>
      <c r="X185" s="980"/>
      <c r="Y185" s="980"/>
      <c r="Z185" s="980">
        <f t="shared" si="38"/>
        <v>0</v>
      </c>
      <c r="AA185" s="980"/>
      <c r="AB185" s="980"/>
      <c r="AC185" s="980"/>
      <c r="AD185" s="980">
        <f t="shared" si="39"/>
        <v>0</v>
      </c>
      <c r="AE185" s="980"/>
      <c r="AF185" s="980"/>
      <c r="AG185" s="980"/>
      <c r="AH185" s="980">
        <f t="shared" si="40"/>
        <v>0</v>
      </c>
      <c r="AI185" s="980"/>
      <c r="AJ185" s="980"/>
      <c r="AK185" s="980"/>
      <c r="AL185" s="980">
        <f t="shared" si="41"/>
        <v>0</v>
      </c>
      <c r="AM185" s="980"/>
      <c r="AN185" s="980"/>
      <c r="AO185" s="980"/>
      <c r="AP185" s="980">
        <f t="shared" si="42"/>
        <v>0</v>
      </c>
      <c r="AQ185" s="980"/>
      <c r="AR185" s="980">
        <f t="shared" si="43"/>
        <v>0</v>
      </c>
      <c r="AS185" s="980">
        <f t="shared" si="44"/>
        <v>0</v>
      </c>
      <c r="AT185" s="980">
        <f t="shared" si="45"/>
        <v>0</v>
      </c>
      <c r="AU185" s="980" t="str">
        <f t="shared" si="46"/>
        <v xml:space="preserve">STATE: ; PDY: ; KKL: ; MHE: ; YNM: </v>
      </c>
    </row>
    <row r="186" spans="1:47" ht="24.95" customHeight="1">
      <c r="A186" s="70" t="s">
        <v>5311</v>
      </c>
      <c r="B186" s="70" t="s">
        <v>4571</v>
      </c>
      <c r="C186" s="70" t="s">
        <v>3910</v>
      </c>
      <c r="D186" s="70" t="s">
        <v>5324</v>
      </c>
      <c r="E186" s="56"/>
      <c r="F186" s="56"/>
      <c r="G186" s="56"/>
      <c r="H186" s="56"/>
      <c r="I186" s="56"/>
      <c r="J186" s="56"/>
      <c r="K186" s="505">
        <f t="shared" si="33"/>
        <v>0</v>
      </c>
      <c r="L186" s="177">
        <f t="shared" si="51"/>
        <v>0</v>
      </c>
      <c r="M186" s="961">
        <f t="shared" si="34"/>
        <v>0</v>
      </c>
      <c r="N186" s="566">
        <f>L186*M186</f>
        <v>0</v>
      </c>
      <c r="O186" s="56"/>
      <c r="P186" s="56"/>
      <c r="Q186" s="255"/>
      <c r="T186" s="980">
        <f t="shared" si="35"/>
        <v>0</v>
      </c>
      <c r="U186" s="980">
        <f t="shared" si="36"/>
        <v>0</v>
      </c>
      <c r="V186" s="980">
        <f t="shared" si="37"/>
        <v>0</v>
      </c>
      <c r="W186" s="995"/>
      <c r="X186" s="980"/>
      <c r="Y186" s="980"/>
      <c r="Z186" s="980">
        <f t="shared" si="38"/>
        <v>0</v>
      </c>
      <c r="AA186" s="980"/>
      <c r="AB186" s="980"/>
      <c r="AC186" s="980"/>
      <c r="AD186" s="980">
        <f t="shared" si="39"/>
        <v>0</v>
      </c>
      <c r="AE186" s="980"/>
      <c r="AF186" s="980"/>
      <c r="AG186" s="980"/>
      <c r="AH186" s="980">
        <f t="shared" si="40"/>
        <v>0</v>
      </c>
      <c r="AI186" s="980"/>
      <c r="AJ186" s="980"/>
      <c r="AK186" s="980"/>
      <c r="AL186" s="980">
        <f t="shared" si="41"/>
        <v>0</v>
      </c>
      <c r="AM186" s="980"/>
      <c r="AN186" s="980"/>
      <c r="AO186" s="980"/>
      <c r="AP186" s="980">
        <f t="shared" si="42"/>
        <v>0</v>
      </c>
      <c r="AQ186" s="980"/>
      <c r="AR186" s="980">
        <f t="shared" si="43"/>
        <v>0</v>
      </c>
      <c r="AS186" s="980">
        <f t="shared" si="44"/>
        <v>0</v>
      </c>
      <c r="AT186" s="980">
        <f t="shared" si="45"/>
        <v>0</v>
      </c>
      <c r="AU186" s="980" t="str">
        <f t="shared" si="46"/>
        <v xml:space="preserve">STATE: ; PDY: ; KKL: ; MHE: ; YNM: </v>
      </c>
    </row>
    <row r="187" spans="1:47" ht="24.95" customHeight="1">
      <c r="A187" s="70" t="s">
        <v>5312</v>
      </c>
      <c r="B187" s="70" t="s">
        <v>4572</v>
      </c>
      <c r="C187" s="70" t="s">
        <v>4386</v>
      </c>
      <c r="D187" s="70" t="s">
        <v>5324</v>
      </c>
      <c r="E187" s="56"/>
      <c r="F187" s="56"/>
      <c r="G187" s="56"/>
      <c r="H187" s="56"/>
      <c r="I187" s="56"/>
      <c r="J187" s="56"/>
      <c r="K187" s="505">
        <f t="shared" si="33"/>
        <v>0</v>
      </c>
      <c r="L187" s="177">
        <f t="shared" si="51"/>
        <v>0</v>
      </c>
      <c r="M187" s="961">
        <f t="shared" si="34"/>
        <v>0</v>
      </c>
      <c r="N187" s="566">
        <f>L187*M187</f>
        <v>0</v>
      </c>
      <c r="O187" s="56"/>
      <c r="P187" s="56"/>
      <c r="Q187" s="255"/>
      <c r="T187" s="980">
        <f t="shared" si="35"/>
        <v>0</v>
      </c>
      <c r="U187" s="980">
        <f t="shared" si="36"/>
        <v>0</v>
      </c>
      <c r="V187" s="980">
        <f t="shared" si="37"/>
        <v>0</v>
      </c>
      <c r="W187" s="995"/>
      <c r="X187" s="980"/>
      <c r="Y187" s="980"/>
      <c r="Z187" s="980">
        <f t="shared" si="38"/>
        <v>0</v>
      </c>
      <c r="AA187" s="980"/>
      <c r="AB187" s="980"/>
      <c r="AC187" s="980"/>
      <c r="AD187" s="980">
        <f t="shared" si="39"/>
        <v>0</v>
      </c>
      <c r="AE187" s="980"/>
      <c r="AF187" s="980"/>
      <c r="AG187" s="980"/>
      <c r="AH187" s="980">
        <f t="shared" si="40"/>
        <v>0</v>
      </c>
      <c r="AI187" s="980"/>
      <c r="AJ187" s="980"/>
      <c r="AK187" s="980"/>
      <c r="AL187" s="980">
        <f t="shared" si="41"/>
        <v>0</v>
      </c>
      <c r="AM187" s="980"/>
      <c r="AN187" s="980"/>
      <c r="AO187" s="980"/>
      <c r="AP187" s="980">
        <f t="shared" si="42"/>
        <v>0</v>
      </c>
      <c r="AQ187" s="980"/>
      <c r="AR187" s="980">
        <f t="shared" si="43"/>
        <v>0</v>
      </c>
      <c r="AS187" s="980">
        <f t="shared" si="44"/>
        <v>0</v>
      </c>
      <c r="AT187" s="980">
        <f t="shared" si="45"/>
        <v>0</v>
      </c>
      <c r="AU187" s="980" t="str">
        <f t="shared" si="46"/>
        <v xml:space="preserve">STATE: ; PDY: ; KKL: ; MHE: ; YNM: </v>
      </c>
    </row>
    <row r="188" spans="1:47" ht="24.95" customHeight="1">
      <c r="A188" s="70" t="s">
        <v>5313</v>
      </c>
      <c r="B188" s="70" t="s">
        <v>4573</v>
      </c>
      <c r="C188" s="70" t="s">
        <v>5301</v>
      </c>
      <c r="D188" s="70" t="s">
        <v>5324</v>
      </c>
      <c r="E188" s="56"/>
      <c r="F188" s="56"/>
      <c r="G188" s="56"/>
      <c r="H188" s="56"/>
      <c r="I188" s="56"/>
      <c r="J188" s="56"/>
      <c r="K188" s="505">
        <f t="shared" si="33"/>
        <v>0</v>
      </c>
      <c r="L188" s="177">
        <f t="shared" si="51"/>
        <v>0</v>
      </c>
      <c r="M188" s="961">
        <f t="shared" si="34"/>
        <v>0</v>
      </c>
      <c r="N188" s="566">
        <f>L188*M188</f>
        <v>0</v>
      </c>
      <c r="O188" s="56"/>
      <c r="P188" s="56"/>
      <c r="Q188" s="255"/>
      <c r="T188" s="980">
        <f t="shared" si="35"/>
        <v>0</v>
      </c>
      <c r="U188" s="980">
        <f t="shared" si="36"/>
        <v>0</v>
      </c>
      <c r="V188" s="980">
        <f t="shared" si="37"/>
        <v>0</v>
      </c>
      <c r="W188" s="995"/>
      <c r="X188" s="980"/>
      <c r="Y188" s="980"/>
      <c r="Z188" s="980">
        <f t="shared" si="38"/>
        <v>0</v>
      </c>
      <c r="AA188" s="980"/>
      <c r="AB188" s="980"/>
      <c r="AC188" s="980"/>
      <c r="AD188" s="980">
        <f t="shared" si="39"/>
        <v>0</v>
      </c>
      <c r="AE188" s="980"/>
      <c r="AF188" s="980"/>
      <c r="AG188" s="980"/>
      <c r="AH188" s="980">
        <f t="shared" si="40"/>
        <v>0</v>
      </c>
      <c r="AI188" s="980"/>
      <c r="AJ188" s="980"/>
      <c r="AK188" s="980"/>
      <c r="AL188" s="980">
        <f t="shared" si="41"/>
        <v>0</v>
      </c>
      <c r="AM188" s="980"/>
      <c r="AN188" s="980"/>
      <c r="AO188" s="980"/>
      <c r="AP188" s="980">
        <f t="shared" si="42"/>
        <v>0</v>
      </c>
      <c r="AQ188" s="980"/>
      <c r="AR188" s="980">
        <f t="shared" si="43"/>
        <v>0</v>
      </c>
      <c r="AS188" s="980">
        <f t="shared" si="44"/>
        <v>0</v>
      </c>
      <c r="AT188" s="980">
        <f t="shared" si="45"/>
        <v>0</v>
      </c>
      <c r="AU188" s="980" t="str">
        <f t="shared" si="46"/>
        <v xml:space="preserve">STATE: ; PDY: ; KKL: ; MHE: ; YNM: </v>
      </c>
    </row>
    <row r="189" spans="1:47" ht="24.95" customHeight="1">
      <c r="A189" s="70" t="s">
        <v>5314</v>
      </c>
      <c r="B189" s="70" t="s">
        <v>5303</v>
      </c>
      <c r="C189" s="70" t="s">
        <v>5302</v>
      </c>
      <c r="D189" s="70" t="s">
        <v>5324</v>
      </c>
      <c r="E189" s="56"/>
      <c r="F189" s="56"/>
      <c r="G189" s="56"/>
      <c r="H189" s="56"/>
      <c r="I189" s="56"/>
      <c r="J189" s="56"/>
      <c r="K189" s="505">
        <f t="shared" si="33"/>
        <v>0</v>
      </c>
      <c r="L189" s="177">
        <f t="shared" si="51"/>
        <v>0</v>
      </c>
      <c r="M189" s="961">
        <f t="shared" si="34"/>
        <v>0</v>
      </c>
      <c r="N189" s="566">
        <f t="shared" si="52"/>
        <v>0</v>
      </c>
      <c r="O189" s="56"/>
      <c r="P189" s="56"/>
      <c r="Q189" s="255"/>
      <c r="T189" s="980">
        <f t="shared" si="35"/>
        <v>0</v>
      </c>
      <c r="U189" s="980">
        <f t="shared" si="36"/>
        <v>0</v>
      </c>
      <c r="V189" s="980">
        <f t="shared" si="37"/>
        <v>0</v>
      </c>
      <c r="W189" s="995"/>
      <c r="X189" s="980"/>
      <c r="Y189" s="980"/>
      <c r="Z189" s="980">
        <f t="shared" si="38"/>
        <v>0</v>
      </c>
      <c r="AA189" s="980"/>
      <c r="AB189" s="980"/>
      <c r="AC189" s="980"/>
      <c r="AD189" s="980">
        <f t="shared" si="39"/>
        <v>0</v>
      </c>
      <c r="AE189" s="980"/>
      <c r="AF189" s="980"/>
      <c r="AG189" s="980"/>
      <c r="AH189" s="980">
        <f t="shared" si="40"/>
        <v>0</v>
      </c>
      <c r="AI189" s="980"/>
      <c r="AJ189" s="980"/>
      <c r="AK189" s="980"/>
      <c r="AL189" s="980">
        <f t="shared" si="41"/>
        <v>0</v>
      </c>
      <c r="AM189" s="980"/>
      <c r="AN189" s="980"/>
      <c r="AO189" s="980"/>
      <c r="AP189" s="980">
        <f t="shared" si="42"/>
        <v>0</v>
      </c>
      <c r="AQ189" s="980"/>
      <c r="AR189" s="980">
        <f t="shared" si="43"/>
        <v>0</v>
      </c>
      <c r="AS189" s="980">
        <f t="shared" si="44"/>
        <v>0</v>
      </c>
      <c r="AT189" s="980">
        <f t="shared" si="45"/>
        <v>0</v>
      </c>
      <c r="AU189" s="980" t="str">
        <f t="shared" si="46"/>
        <v xml:space="preserve">STATE: ; PDY: ; KKL: ; MHE: ; YNM: </v>
      </c>
    </row>
    <row r="190" spans="1:47" ht="24.95" customHeight="1">
      <c r="A190" s="70" t="s">
        <v>5315</v>
      </c>
      <c r="B190" s="70" t="s">
        <v>4574</v>
      </c>
      <c r="C190" s="78" t="s">
        <v>3064</v>
      </c>
      <c r="D190" s="78" t="s">
        <v>4702</v>
      </c>
      <c r="E190" s="56"/>
      <c r="F190" s="56"/>
      <c r="G190" s="56"/>
      <c r="H190" s="56"/>
      <c r="I190" s="56"/>
      <c r="J190" s="56"/>
      <c r="K190" s="505">
        <f t="shared" si="33"/>
        <v>0</v>
      </c>
      <c r="L190" s="177">
        <f t="shared" si="51"/>
        <v>0</v>
      </c>
      <c r="M190" s="961">
        <f t="shared" si="34"/>
        <v>0</v>
      </c>
      <c r="N190" s="566">
        <f>L190*M190</f>
        <v>0</v>
      </c>
      <c r="O190" s="56"/>
      <c r="P190" s="56"/>
      <c r="Q190" s="255"/>
      <c r="T190" s="980">
        <f t="shared" si="35"/>
        <v>0</v>
      </c>
      <c r="U190" s="980">
        <f t="shared" si="36"/>
        <v>0</v>
      </c>
      <c r="V190" s="980">
        <f t="shared" si="37"/>
        <v>0</v>
      </c>
      <c r="W190" s="995"/>
      <c r="X190" s="980"/>
      <c r="Y190" s="980"/>
      <c r="Z190" s="980">
        <f t="shared" si="38"/>
        <v>0</v>
      </c>
      <c r="AA190" s="980"/>
      <c r="AB190" s="980"/>
      <c r="AC190" s="980"/>
      <c r="AD190" s="980">
        <f t="shared" si="39"/>
        <v>0</v>
      </c>
      <c r="AE190" s="980"/>
      <c r="AF190" s="980"/>
      <c r="AG190" s="980"/>
      <c r="AH190" s="980">
        <f t="shared" si="40"/>
        <v>0</v>
      </c>
      <c r="AI190" s="980"/>
      <c r="AJ190" s="980"/>
      <c r="AK190" s="980"/>
      <c r="AL190" s="980">
        <f t="shared" si="41"/>
        <v>0</v>
      </c>
      <c r="AM190" s="980"/>
      <c r="AN190" s="980"/>
      <c r="AO190" s="980"/>
      <c r="AP190" s="980">
        <f t="shared" si="42"/>
        <v>0</v>
      </c>
      <c r="AQ190" s="980"/>
      <c r="AR190" s="980">
        <f t="shared" si="43"/>
        <v>0</v>
      </c>
      <c r="AS190" s="980">
        <f t="shared" si="44"/>
        <v>0</v>
      </c>
      <c r="AT190" s="980">
        <f t="shared" si="45"/>
        <v>0</v>
      </c>
      <c r="AU190" s="980" t="str">
        <f t="shared" si="46"/>
        <v xml:space="preserve">STATE: ; PDY: ; KKL: ; MHE: ; YNM: </v>
      </c>
    </row>
    <row r="191" spans="1:47" ht="24.95" customHeight="1">
      <c r="A191" s="70" t="s">
        <v>5316</v>
      </c>
      <c r="B191" s="70" t="s">
        <v>4575</v>
      </c>
      <c r="C191" s="70" t="s">
        <v>4034</v>
      </c>
      <c r="D191" s="78" t="s">
        <v>4702</v>
      </c>
      <c r="E191" s="56"/>
      <c r="F191" s="56"/>
      <c r="G191" s="56"/>
      <c r="H191" s="56"/>
      <c r="I191" s="56"/>
      <c r="J191" s="56"/>
      <c r="K191" s="505">
        <f t="shared" si="33"/>
        <v>0</v>
      </c>
      <c r="L191" s="177">
        <f t="shared" si="51"/>
        <v>0</v>
      </c>
      <c r="M191" s="961">
        <f t="shared" si="34"/>
        <v>0</v>
      </c>
      <c r="N191" s="566">
        <f>L191*M191</f>
        <v>0</v>
      </c>
      <c r="O191" s="56"/>
      <c r="P191" s="56"/>
      <c r="Q191" s="255"/>
      <c r="T191" s="980">
        <f t="shared" si="35"/>
        <v>0</v>
      </c>
      <c r="U191" s="980">
        <f t="shared" si="36"/>
        <v>0</v>
      </c>
      <c r="V191" s="980">
        <f t="shared" si="37"/>
        <v>0</v>
      </c>
      <c r="W191" s="995"/>
      <c r="X191" s="980"/>
      <c r="Y191" s="980"/>
      <c r="Z191" s="980">
        <f t="shared" si="38"/>
        <v>0</v>
      </c>
      <c r="AA191" s="980"/>
      <c r="AB191" s="980"/>
      <c r="AC191" s="980"/>
      <c r="AD191" s="980">
        <f t="shared" si="39"/>
        <v>0</v>
      </c>
      <c r="AE191" s="980"/>
      <c r="AF191" s="980"/>
      <c r="AG191" s="980"/>
      <c r="AH191" s="980">
        <f t="shared" si="40"/>
        <v>0</v>
      </c>
      <c r="AI191" s="980"/>
      <c r="AJ191" s="980"/>
      <c r="AK191" s="980"/>
      <c r="AL191" s="980">
        <f t="shared" si="41"/>
        <v>0</v>
      </c>
      <c r="AM191" s="980"/>
      <c r="AN191" s="980"/>
      <c r="AO191" s="980"/>
      <c r="AP191" s="980">
        <f t="shared" si="42"/>
        <v>0</v>
      </c>
      <c r="AQ191" s="980"/>
      <c r="AR191" s="980">
        <f t="shared" si="43"/>
        <v>0</v>
      </c>
      <c r="AS191" s="980">
        <f t="shared" si="44"/>
        <v>0</v>
      </c>
      <c r="AT191" s="980">
        <f t="shared" si="45"/>
        <v>0</v>
      </c>
      <c r="AU191" s="980" t="str">
        <f t="shared" si="46"/>
        <v xml:space="preserve">STATE: ; PDY: ; KKL: ; MHE: ; YNM: </v>
      </c>
    </row>
    <row r="192" spans="1:47" ht="24.95" customHeight="1">
      <c r="A192" s="70" t="s">
        <v>5317</v>
      </c>
      <c r="B192" s="70" t="s">
        <v>4576</v>
      </c>
      <c r="C192" s="70" t="s">
        <v>4035</v>
      </c>
      <c r="D192" s="78" t="s">
        <v>4702</v>
      </c>
      <c r="E192" s="56"/>
      <c r="F192" s="56"/>
      <c r="G192" s="56"/>
      <c r="H192" s="56"/>
      <c r="I192" s="56"/>
      <c r="J192" s="56"/>
      <c r="K192" s="505">
        <f t="shared" si="33"/>
        <v>0</v>
      </c>
      <c r="L192" s="177">
        <f t="shared" si="51"/>
        <v>0</v>
      </c>
      <c r="M192" s="961">
        <f t="shared" si="34"/>
        <v>0</v>
      </c>
      <c r="N192" s="566">
        <f>L192*M192</f>
        <v>0</v>
      </c>
      <c r="O192" s="56"/>
      <c r="P192" s="56"/>
      <c r="Q192" s="255"/>
      <c r="T192" s="980">
        <f t="shared" si="35"/>
        <v>0</v>
      </c>
      <c r="U192" s="980">
        <f t="shared" si="36"/>
        <v>0</v>
      </c>
      <c r="V192" s="980">
        <f t="shared" si="37"/>
        <v>0</v>
      </c>
      <c r="W192" s="995"/>
      <c r="X192" s="980"/>
      <c r="Y192" s="980"/>
      <c r="Z192" s="980">
        <f t="shared" si="38"/>
        <v>0</v>
      </c>
      <c r="AA192" s="980"/>
      <c r="AB192" s="980"/>
      <c r="AC192" s="980"/>
      <c r="AD192" s="980">
        <f t="shared" si="39"/>
        <v>0</v>
      </c>
      <c r="AE192" s="980"/>
      <c r="AF192" s="980"/>
      <c r="AG192" s="980"/>
      <c r="AH192" s="980">
        <f t="shared" si="40"/>
        <v>0</v>
      </c>
      <c r="AI192" s="980"/>
      <c r="AJ192" s="980"/>
      <c r="AK192" s="980"/>
      <c r="AL192" s="980">
        <f t="shared" si="41"/>
        <v>0</v>
      </c>
      <c r="AM192" s="980"/>
      <c r="AN192" s="980"/>
      <c r="AO192" s="980"/>
      <c r="AP192" s="980">
        <f t="shared" si="42"/>
        <v>0</v>
      </c>
      <c r="AQ192" s="980"/>
      <c r="AR192" s="980">
        <f t="shared" si="43"/>
        <v>0</v>
      </c>
      <c r="AS192" s="980">
        <f t="shared" si="44"/>
        <v>0</v>
      </c>
      <c r="AT192" s="980">
        <f t="shared" si="45"/>
        <v>0</v>
      </c>
      <c r="AU192" s="980" t="str">
        <f t="shared" si="46"/>
        <v xml:space="preserve">STATE: ; PDY: ; KKL: ; MHE: ; YNM: </v>
      </c>
    </row>
    <row r="193" spans="1:47" ht="24.95" customHeight="1">
      <c r="A193" s="70" t="s">
        <v>5318</v>
      </c>
      <c r="B193" s="70" t="s">
        <v>4578</v>
      </c>
      <c r="C193" s="70" t="s">
        <v>4036</v>
      </c>
      <c r="D193" s="78" t="s">
        <v>4702</v>
      </c>
      <c r="E193" s="56"/>
      <c r="F193" s="56"/>
      <c r="G193" s="56"/>
      <c r="H193" s="56"/>
      <c r="I193" s="56"/>
      <c r="J193" s="56"/>
      <c r="K193" s="505">
        <f t="shared" si="33"/>
        <v>0</v>
      </c>
      <c r="L193" s="177">
        <f t="shared" si="51"/>
        <v>0</v>
      </c>
      <c r="M193" s="961">
        <f t="shared" si="34"/>
        <v>0</v>
      </c>
      <c r="N193" s="566">
        <f>L193*M193</f>
        <v>0</v>
      </c>
      <c r="O193" s="56"/>
      <c r="P193" s="56"/>
      <c r="Q193" s="255"/>
      <c r="T193" s="980">
        <f t="shared" si="35"/>
        <v>0</v>
      </c>
      <c r="U193" s="980">
        <f t="shared" si="36"/>
        <v>0</v>
      </c>
      <c r="V193" s="980">
        <f t="shared" si="37"/>
        <v>0</v>
      </c>
      <c r="W193" s="995"/>
      <c r="X193" s="980"/>
      <c r="Y193" s="980"/>
      <c r="Z193" s="980">
        <f t="shared" si="38"/>
        <v>0</v>
      </c>
      <c r="AA193" s="980"/>
      <c r="AB193" s="980"/>
      <c r="AC193" s="980"/>
      <c r="AD193" s="980">
        <f t="shared" si="39"/>
        <v>0</v>
      </c>
      <c r="AE193" s="980"/>
      <c r="AF193" s="980"/>
      <c r="AG193" s="980"/>
      <c r="AH193" s="980">
        <f t="shared" si="40"/>
        <v>0</v>
      </c>
      <c r="AI193" s="980"/>
      <c r="AJ193" s="980"/>
      <c r="AK193" s="980"/>
      <c r="AL193" s="980">
        <f t="shared" si="41"/>
        <v>0</v>
      </c>
      <c r="AM193" s="980"/>
      <c r="AN193" s="980"/>
      <c r="AO193" s="980"/>
      <c r="AP193" s="980">
        <f t="shared" si="42"/>
        <v>0</v>
      </c>
      <c r="AQ193" s="980"/>
      <c r="AR193" s="980">
        <f t="shared" si="43"/>
        <v>0</v>
      </c>
      <c r="AS193" s="980">
        <f t="shared" si="44"/>
        <v>0</v>
      </c>
      <c r="AT193" s="980">
        <f t="shared" si="45"/>
        <v>0</v>
      </c>
      <c r="AU193" s="980" t="str">
        <f t="shared" si="46"/>
        <v xml:space="preserve">STATE: ; PDY: ; KKL: ; MHE: ; YNM: </v>
      </c>
    </row>
    <row r="194" spans="1:47" ht="24.95" customHeight="1">
      <c r="A194" s="70" t="s">
        <v>5319</v>
      </c>
      <c r="B194" s="70" t="s">
        <v>4577</v>
      </c>
      <c r="C194" s="70" t="s">
        <v>4033</v>
      </c>
      <c r="D194" s="78" t="s">
        <v>3286</v>
      </c>
      <c r="E194" s="56"/>
      <c r="F194" s="56"/>
      <c r="G194" s="56"/>
      <c r="H194" s="56"/>
      <c r="I194" s="56"/>
      <c r="J194" s="56"/>
      <c r="K194" s="505">
        <f t="shared" si="33"/>
        <v>0</v>
      </c>
      <c r="L194" s="177">
        <f t="shared" si="51"/>
        <v>0</v>
      </c>
      <c r="M194" s="961">
        <f t="shared" si="34"/>
        <v>0</v>
      </c>
      <c r="N194" s="566">
        <f>L194*M194</f>
        <v>0</v>
      </c>
      <c r="O194" s="56"/>
      <c r="P194" s="56"/>
      <c r="Q194" s="255"/>
      <c r="T194" s="980">
        <f t="shared" si="35"/>
        <v>0</v>
      </c>
      <c r="U194" s="980">
        <f t="shared" si="36"/>
        <v>0</v>
      </c>
      <c r="V194" s="980">
        <f t="shared" si="37"/>
        <v>0</v>
      </c>
      <c r="W194" s="995"/>
      <c r="X194" s="980"/>
      <c r="Y194" s="980"/>
      <c r="Z194" s="980">
        <f t="shared" si="38"/>
        <v>0</v>
      </c>
      <c r="AA194" s="980"/>
      <c r="AB194" s="980"/>
      <c r="AC194" s="980"/>
      <c r="AD194" s="980">
        <f t="shared" si="39"/>
        <v>0</v>
      </c>
      <c r="AE194" s="980"/>
      <c r="AF194" s="980"/>
      <c r="AG194" s="980"/>
      <c r="AH194" s="980">
        <f t="shared" si="40"/>
        <v>0</v>
      </c>
      <c r="AI194" s="980"/>
      <c r="AJ194" s="980"/>
      <c r="AK194" s="980"/>
      <c r="AL194" s="980">
        <f t="shared" si="41"/>
        <v>0</v>
      </c>
      <c r="AM194" s="980"/>
      <c r="AN194" s="980"/>
      <c r="AO194" s="980"/>
      <c r="AP194" s="980">
        <f t="shared" si="42"/>
        <v>0</v>
      </c>
      <c r="AQ194" s="980"/>
      <c r="AR194" s="980">
        <f t="shared" si="43"/>
        <v>0</v>
      </c>
      <c r="AS194" s="980">
        <f t="shared" si="44"/>
        <v>0</v>
      </c>
      <c r="AT194" s="980">
        <f t="shared" si="45"/>
        <v>0</v>
      </c>
      <c r="AU194" s="980" t="str">
        <f t="shared" si="46"/>
        <v xml:space="preserve">STATE: ; PDY: ; KKL: ; MHE: ; YNM: </v>
      </c>
    </row>
    <row r="195" spans="1:47" ht="24.95" customHeight="1">
      <c r="A195" s="105" t="s">
        <v>3244</v>
      </c>
      <c r="B195" s="105"/>
      <c r="C195" s="105" t="s">
        <v>23</v>
      </c>
      <c r="D195" s="105"/>
      <c r="E195" s="74"/>
      <c r="F195" s="74"/>
      <c r="G195" s="74"/>
      <c r="H195" s="74"/>
      <c r="I195" s="74"/>
      <c r="J195" s="74"/>
      <c r="K195" s="505">
        <f t="shared" si="33"/>
        <v>0</v>
      </c>
      <c r="L195" s="105"/>
      <c r="M195" s="961">
        <f t="shared" si="34"/>
        <v>0</v>
      </c>
      <c r="N195" s="564">
        <f>N196+N199</f>
        <v>0</v>
      </c>
      <c r="O195" s="74"/>
      <c r="P195" s="74"/>
      <c r="Q195" s="254">
        <f>Q196+Q199</f>
        <v>0</v>
      </c>
      <c r="T195" s="980">
        <f t="shared" si="35"/>
        <v>0</v>
      </c>
      <c r="U195" s="980">
        <f t="shared" si="36"/>
        <v>0</v>
      </c>
      <c r="V195" s="980">
        <f t="shared" si="37"/>
        <v>0</v>
      </c>
      <c r="W195" s="995"/>
      <c r="X195" s="980"/>
      <c r="Y195" s="980"/>
      <c r="Z195" s="980">
        <f t="shared" si="38"/>
        <v>0</v>
      </c>
      <c r="AA195" s="980"/>
      <c r="AB195" s="980"/>
      <c r="AC195" s="980"/>
      <c r="AD195" s="980">
        <f t="shared" si="39"/>
        <v>0</v>
      </c>
      <c r="AE195" s="980"/>
      <c r="AF195" s="980"/>
      <c r="AG195" s="980"/>
      <c r="AH195" s="980">
        <f t="shared" si="40"/>
        <v>0</v>
      </c>
      <c r="AI195" s="980"/>
      <c r="AJ195" s="980"/>
      <c r="AK195" s="980"/>
      <c r="AL195" s="980">
        <f t="shared" si="41"/>
        <v>0</v>
      </c>
      <c r="AM195" s="980"/>
      <c r="AN195" s="980"/>
      <c r="AO195" s="980"/>
      <c r="AP195" s="980">
        <f t="shared" si="42"/>
        <v>0</v>
      </c>
      <c r="AQ195" s="980"/>
      <c r="AR195" s="980">
        <f t="shared" si="43"/>
        <v>0</v>
      </c>
      <c r="AS195" s="980">
        <f t="shared" si="44"/>
        <v>0</v>
      </c>
      <c r="AT195" s="980">
        <f t="shared" si="45"/>
        <v>0</v>
      </c>
      <c r="AU195" s="980" t="str">
        <f t="shared" si="46"/>
        <v xml:space="preserve">STATE: ; PDY: ; KKL: ; MHE: ; YNM: </v>
      </c>
    </row>
    <row r="196" spans="1:47" ht="24.95" customHeight="1">
      <c r="A196" s="333" t="s">
        <v>3245</v>
      </c>
      <c r="B196" s="333"/>
      <c r="C196" s="333" t="s">
        <v>24</v>
      </c>
      <c r="D196" s="333"/>
      <c r="E196" s="102"/>
      <c r="F196" s="102"/>
      <c r="G196" s="102"/>
      <c r="H196" s="102"/>
      <c r="I196" s="102"/>
      <c r="J196" s="102"/>
      <c r="K196" s="505">
        <f t="shared" si="33"/>
        <v>0</v>
      </c>
      <c r="L196" s="333"/>
      <c r="M196" s="961">
        <f t="shared" si="34"/>
        <v>0</v>
      </c>
      <c r="N196" s="565">
        <f>SUM(N197:N198)</f>
        <v>0</v>
      </c>
      <c r="O196" s="102"/>
      <c r="P196" s="102"/>
      <c r="Q196" s="242">
        <f>SUM(Q197:Q198)</f>
        <v>0</v>
      </c>
      <c r="T196" s="980">
        <f t="shared" si="35"/>
        <v>0</v>
      </c>
      <c r="U196" s="980">
        <f t="shared" si="36"/>
        <v>0</v>
      </c>
      <c r="V196" s="980">
        <f t="shared" si="37"/>
        <v>0</v>
      </c>
      <c r="W196" s="995"/>
      <c r="X196" s="980"/>
      <c r="Y196" s="980"/>
      <c r="Z196" s="980">
        <f t="shared" si="38"/>
        <v>0</v>
      </c>
      <c r="AA196" s="980"/>
      <c r="AB196" s="980"/>
      <c r="AC196" s="980"/>
      <c r="AD196" s="980">
        <f t="shared" si="39"/>
        <v>0</v>
      </c>
      <c r="AE196" s="980"/>
      <c r="AF196" s="980"/>
      <c r="AG196" s="980"/>
      <c r="AH196" s="980">
        <f t="shared" si="40"/>
        <v>0</v>
      </c>
      <c r="AI196" s="980"/>
      <c r="AJ196" s="980"/>
      <c r="AK196" s="980"/>
      <c r="AL196" s="980">
        <f t="shared" si="41"/>
        <v>0</v>
      </c>
      <c r="AM196" s="980"/>
      <c r="AN196" s="980"/>
      <c r="AO196" s="980"/>
      <c r="AP196" s="980">
        <f t="shared" si="42"/>
        <v>0</v>
      </c>
      <c r="AQ196" s="980"/>
      <c r="AR196" s="980">
        <f t="shared" si="43"/>
        <v>0</v>
      </c>
      <c r="AS196" s="980">
        <f t="shared" si="44"/>
        <v>0</v>
      </c>
      <c r="AT196" s="980">
        <f t="shared" si="45"/>
        <v>0</v>
      </c>
      <c r="AU196" s="980" t="str">
        <f t="shared" si="46"/>
        <v xml:space="preserve">STATE: ; PDY: ; KKL: ; MHE: ; YNM: </v>
      </c>
    </row>
    <row r="197" spans="1:47" ht="24.95" customHeight="1">
      <c r="A197" s="70" t="s">
        <v>3246</v>
      </c>
      <c r="B197" s="364"/>
      <c r="C197" s="344" t="s">
        <v>1168</v>
      </c>
      <c r="D197" s="344" t="s">
        <v>118</v>
      </c>
      <c r="E197" s="66"/>
      <c r="F197" s="66"/>
      <c r="G197" s="66"/>
      <c r="H197" s="66"/>
      <c r="I197" s="66"/>
      <c r="J197" s="66"/>
      <c r="K197" s="505">
        <f t="shared" si="33"/>
        <v>0</v>
      </c>
      <c r="L197" s="177">
        <f>K197/100000</f>
        <v>0</v>
      </c>
      <c r="M197" s="961">
        <f t="shared" si="34"/>
        <v>0</v>
      </c>
      <c r="N197" s="566">
        <f>L197*M197</f>
        <v>0</v>
      </c>
      <c r="O197" s="107"/>
      <c r="P197" s="107"/>
      <c r="Q197" s="255"/>
      <c r="T197" s="980">
        <f t="shared" si="35"/>
        <v>0</v>
      </c>
      <c r="U197" s="980">
        <f t="shared" si="36"/>
        <v>0</v>
      </c>
      <c r="V197" s="980">
        <f t="shared" si="37"/>
        <v>0</v>
      </c>
      <c r="W197" s="995"/>
      <c r="X197" s="980"/>
      <c r="Y197" s="980"/>
      <c r="Z197" s="980">
        <f t="shared" si="38"/>
        <v>0</v>
      </c>
      <c r="AA197" s="980"/>
      <c r="AB197" s="980"/>
      <c r="AC197" s="980"/>
      <c r="AD197" s="980">
        <f t="shared" si="39"/>
        <v>0</v>
      </c>
      <c r="AE197" s="980"/>
      <c r="AF197" s="980"/>
      <c r="AG197" s="980"/>
      <c r="AH197" s="980">
        <f t="shared" si="40"/>
        <v>0</v>
      </c>
      <c r="AI197" s="980"/>
      <c r="AJ197" s="980"/>
      <c r="AK197" s="980"/>
      <c r="AL197" s="980">
        <f t="shared" si="41"/>
        <v>0</v>
      </c>
      <c r="AM197" s="980"/>
      <c r="AN197" s="980"/>
      <c r="AO197" s="980"/>
      <c r="AP197" s="980">
        <f t="shared" si="42"/>
        <v>0</v>
      </c>
      <c r="AQ197" s="980"/>
      <c r="AR197" s="980">
        <f t="shared" si="43"/>
        <v>0</v>
      </c>
      <c r="AS197" s="980">
        <f t="shared" si="44"/>
        <v>0</v>
      </c>
      <c r="AT197" s="980">
        <f t="shared" si="45"/>
        <v>0</v>
      </c>
      <c r="AU197" s="980" t="str">
        <f t="shared" si="46"/>
        <v xml:space="preserve">STATE: ; PDY: ; KKL: ; MHE: ; YNM: </v>
      </c>
    </row>
    <row r="198" spans="1:47" ht="24.95" customHeight="1">
      <c r="A198" s="70" t="s">
        <v>3247</v>
      </c>
      <c r="B198" s="364"/>
      <c r="C198" s="344" t="s">
        <v>1169</v>
      </c>
      <c r="D198" s="344" t="s">
        <v>131</v>
      </c>
      <c r="E198" s="66"/>
      <c r="F198" s="66"/>
      <c r="G198" s="66"/>
      <c r="H198" s="66"/>
      <c r="I198" s="66"/>
      <c r="J198" s="66"/>
      <c r="K198" s="505">
        <f t="shared" si="33"/>
        <v>0</v>
      </c>
      <c r="L198" s="177">
        <f>K198/100000</f>
        <v>0</v>
      </c>
      <c r="M198" s="961">
        <f t="shared" si="34"/>
        <v>0</v>
      </c>
      <c r="N198" s="566">
        <f>L198*M198</f>
        <v>0</v>
      </c>
      <c r="O198" s="107"/>
      <c r="P198" s="107"/>
      <c r="Q198" s="255"/>
      <c r="T198" s="980">
        <f t="shared" si="35"/>
        <v>0</v>
      </c>
      <c r="U198" s="980">
        <f t="shared" si="36"/>
        <v>0</v>
      </c>
      <c r="V198" s="980">
        <f t="shared" si="37"/>
        <v>0</v>
      </c>
      <c r="W198" s="995"/>
      <c r="X198" s="980"/>
      <c r="Y198" s="980"/>
      <c r="Z198" s="980">
        <f t="shared" si="38"/>
        <v>0</v>
      </c>
      <c r="AA198" s="980"/>
      <c r="AB198" s="980"/>
      <c r="AC198" s="980"/>
      <c r="AD198" s="980">
        <f t="shared" si="39"/>
        <v>0</v>
      </c>
      <c r="AE198" s="980"/>
      <c r="AF198" s="980"/>
      <c r="AG198" s="980"/>
      <c r="AH198" s="980">
        <f t="shared" si="40"/>
        <v>0</v>
      </c>
      <c r="AI198" s="980"/>
      <c r="AJ198" s="980"/>
      <c r="AK198" s="980"/>
      <c r="AL198" s="980">
        <f t="shared" si="41"/>
        <v>0</v>
      </c>
      <c r="AM198" s="980"/>
      <c r="AN198" s="980"/>
      <c r="AO198" s="980"/>
      <c r="AP198" s="980">
        <f t="shared" si="42"/>
        <v>0</v>
      </c>
      <c r="AQ198" s="980"/>
      <c r="AR198" s="980">
        <f t="shared" si="43"/>
        <v>0</v>
      </c>
      <c r="AS198" s="980">
        <f t="shared" si="44"/>
        <v>0</v>
      </c>
      <c r="AT198" s="980">
        <f t="shared" si="45"/>
        <v>0</v>
      </c>
      <c r="AU198" s="980" t="str">
        <f t="shared" si="46"/>
        <v xml:space="preserve">STATE: ; PDY: ; KKL: ; MHE: ; YNM: </v>
      </c>
    </row>
    <row r="199" spans="1:47" ht="24.95" customHeight="1">
      <c r="A199" s="333" t="s">
        <v>3248</v>
      </c>
      <c r="B199" s="333"/>
      <c r="C199" s="333" t="s">
        <v>25</v>
      </c>
      <c r="D199" s="333"/>
      <c r="E199" s="102"/>
      <c r="F199" s="102"/>
      <c r="G199" s="102"/>
      <c r="H199" s="102"/>
      <c r="I199" s="102"/>
      <c r="J199" s="102"/>
      <c r="K199" s="505">
        <f t="shared" si="33"/>
        <v>0</v>
      </c>
      <c r="L199" s="333"/>
      <c r="M199" s="961">
        <f t="shared" si="34"/>
        <v>0</v>
      </c>
      <c r="N199" s="565">
        <f>N200+N201</f>
        <v>0</v>
      </c>
      <c r="O199" s="102"/>
      <c r="P199" s="102"/>
      <c r="Q199" s="242">
        <f>Q200+Q201</f>
        <v>0</v>
      </c>
      <c r="T199" s="980">
        <f t="shared" si="35"/>
        <v>0</v>
      </c>
      <c r="U199" s="980">
        <f t="shared" si="36"/>
        <v>0</v>
      </c>
      <c r="V199" s="980">
        <f t="shared" si="37"/>
        <v>0</v>
      </c>
      <c r="W199" s="995"/>
      <c r="X199" s="980"/>
      <c r="Y199" s="980"/>
      <c r="Z199" s="980">
        <f t="shared" si="38"/>
        <v>0</v>
      </c>
      <c r="AA199" s="980"/>
      <c r="AB199" s="980"/>
      <c r="AC199" s="980"/>
      <c r="AD199" s="980">
        <f t="shared" si="39"/>
        <v>0</v>
      </c>
      <c r="AE199" s="980"/>
      <c r="AF199" s="980"/>
      <c r="AG199" s="980"/>
      <c r="AH199" s="980">
        <f t="shared" si="40"/>
        <v>0</v>
      </c>
      <c r="AI199" s="980"/>
      <c r="AJ199" s="980"/>
      <c r="AK199" s="980"/>
      <c r="AL199" s="980">
        <f t="shared" si="41"/>
        <v>0</v>
      </c>
      <c r="AM199" s="980"/>
      <c r="AN199" s="980"/>
      <c r="AO199" s="980"/>
      <c r="AP199" s="980">
        <f t="shared" si="42"/>
        <v>0</v>
      </c>
      <c r="AQ199" s="980"/>
      <c r="AR199" s="980">
        <f t="shared" si="43"/>
        <v>0</v>
      </c>
      <c r="AS199" s="980">
        <f t="shared" si="44"/>
        <v>0</v>
      </c>
      <c r="AT199" s="980">
        <f t="shared" si="45"/>
        <v>0</v>
      </c>
      <c r="AU199" s="980" t="str">
        <f t="shared" si="46"/>
        <v xml:space="preserve">STATE: ; PDY: ; KKL: ; MHE: ; YNM: </v>
      </c>
    </row>
    <row r="200" spans="1:47" ht="24.95" customHeight="1">
      <c r="A200" s="70" t="s">
        <v>3249</v>
      </c>
      <c r="B200" s="70" t="s">
        <v>3066</v>
      </c>
      <c r="C200" s="70" t="s">
        <v>3067</v>
      </c>
      <c r="D200" s="70" t="s">
        <v>3286</v>
      </c>
      <c r="E200" s="56"/>
      <c r="F200" s="56"/>
      <c r="G200" s="56"/>
      <c r="H200" s="56"/>
      <c r="I200" s="56"/>
      <c r="J200" s="56"/>
      <c r="K200" s="505">
        <f t="shared" si="33"/>
        <v>0</v>
      </c>
      <c r="L200" s="177">
        <f>K200/100000</f>
        <v>0</v>
      </c>
      <c r="M200" s="961">
        <f t="shared" si="34"/>
        <v>0</v>
      </c>
      <c r="N200" s="566">
        <f>L200*M200</f>
        <v>0</v>
      </c>
      <c r="O200" s="56"/>
      <c r="P200" s="56"/>
      <c r="Q200" s="255"/>
      <c r="T200" s="980">
        <f t="shared" si="35"/>
        <v>0</v>
      </c>
      <c r="U200" s="980">
        <f t="shared" si="36"/>
        <v>0</v>
      </c>
      <c r="V200" s="980">
        <f t="shared" si="37"/>
        <v>0</v>
      </c>
      <c r="W200" s="995"/>
      <c r="X200" s="980"/>
      <c r="Y200" s="980"/>
      <c r="Z200" s="980">
        <f t="shared" si="38"/>
        <v>0</v>
      </c>
      <c r="AA200" s="980"/>
      <c r="AB200" s="980"/>
      <c r="AC200" s="980"/>
      <c r="AD200" s="980">
        <f t="shared" si="39"/>
        <v>0</v>
      </c>
      <c r="AE200" s="980"/>
      <c r="AF200" s="980"/>
      <c r="AG200" s="980"/>
      <c r="AH200" s="980">
        <f t="shared" si="40"/>
        <v>0</v>
      </c>
      <c r="AI200" s="980"/>
      <c r="AJ200" s="980"/>
      <c r="AK200" s="980"/>
      <c r="AL200" s="980">
        <f t="shared" si="41"/>
        <v>0</v>
      </c>
      <c r="AM200" s="980"/>
      <c r="AN200" s="980"/>
      <c r="AO200" s="980"/>
      <c r="AP200" s="980">
        <f t="shared" si="42"/>
        <v>0</v>
      </c>
      <c r="AQ200" s="980"/>
      <c r="AR200" s="980">
        <f t="shared" si="43"/>
        <v>0</v>
      </c>
      <c r="AS200" s="980">
        <f t="shared" si="44"/>
        <v>0</v>
      </c>
      <c r="AT200" s="980">
        <f t="shared" si="45"/>
        <v>0</v>
      </c>
      <c r="AU200" s="980" t="str">
        <f t="shared" si="46"/>
        <v xml:space="preserve">STATE: ; PDY: ; KKL: ; MHE: ; YNM: </v>
      </c>
    </row>
    <row r="201" spans="1:47" ht="24.95" customHeight="1">
      <c r="A201" s="70" t="s">
        <v>3250</v>
      </c>
      <c r="B201" s="70" t="s">
        <v>3250</v>
      </c>
      <c r="C201" s="70" t="s">
        <v>307</v>
      </c>
      <c r="D201" s="70" t="s">
        <v>3286</v>
      </c>
      <c r="E201" s="56"/>
      <c r="F201" s="56"/>
      <c r="G201" s="56"/>
      <c r="H201" s="56"/>
      <c r="I201" s="56"/>
      <c r="J201" s="56"/>
      <c r="K201" s="505">
        <f t="shared" si="33"/>
        <v>0</v>
      </c>
      <c r="L201" s="177">
        <f>K201/100000</f>
        <v>0</v>
      </c>
      <c r="M201" s="961">
        <f t="shared" si="34"/>
        <v>0</v>
      </c>
      <c r="N201" s="566">
        <f>L201*M201</f>
        <v>0</v>
      </c>
      <c r="O201" s="56"/>
      <c r="P201" s="56"/>
      <c r="Q201" s="255"/>
      <c r="T201" s="980">
        <f t="shared" si="35"/>
        <v>0</v>
      </c>
      <c r="U201" s="980">
        <f t="shared" si="36"/>
        <v>0</v>
      </c>
      <c r="V201" s="980">
        <f t="shared" si="37"/>
        <v>0</v>
      </c>
      <c r="W201" s="995"/>
      <c r="X201" s="980"/>
      <c r="Y201" s="980"/>
      <c r="Z201" s="980">
        <f t="shared" si="38"/>
        <v>0</v>
      </c>
      <c r="AA201" s="980"/>
      <c r="AB201" s="980"/>
      <c r="AC201" s="980"/>
      <c r="AD201" s="980">
        <f t="shared" si="39"/>
        <v>0</v>
      </c>
      <c r="AE201" s="980"/>
      <c r="AF201" s="980"/>
      <c r="AG201" s="980"/>
      <c r="AH201" s="980">
        <f t="shared" si="40"/>
        <v>0</v>
      </c>
      <c r="AI201" s="980"/>
      <c r="AJ201" s="980"/>
      <c r="AK201" s="980"/>
      <c r="AL201" s="980">
        <f t="shared" si="41"/>
        <v>0</v>
      </c>
      <c r="AM201" s="980"/>
      <c r="AN201" s="980"/>
      <c r="AO201" s="980"/>
      <c r="AP201" s="980">
        <f t="shared" si="42"/>
        <v>0</v>
      </c>
      <c r="AQ201" s="980"/>
      <c r="AR201" s="980">
        <f t="shared" si="43"/>
        <v>0</v>
      </c>
      <c r="AS201" s="980">
        <f t="shared" si="44"/>
        <v>0</v>
      </c>
      <c r="AT201" s="980">
        <f t="shared" si="45"/>
        <v>0</v>
      </c>
      <c r="AU201" s="980" t="str">
        <f t="shared" si="46"/>
        <v xml:space="preserve">STATE: ; PDY: ; KKL: ; MHE: ; YNM: </v>
      </c>
    </row>
    <row r="202" spans="1:47" ht="24.95" customHeight="1">
      <c r="A202" s="198" t="s">
        <v>3251</v>
      </c>
      <c r="B202" s="340" t="s">
        <v>3251</v>
      </c>
      <c r="C202" s="195" t="s">
        <v>26</v>
      </c>
      <c r="D202" s="195"/>
      <c r="E202" s="204"/>
      <c r="F202" s="204"/>
      <c r="G202" s="204"/>
      <c r="H202" s="204"/>
      <c r="I202" s="204"/>
      <c r="J202" s="204"/>
      <c r="K202" s="505">
        <f t="shared" si="33"/>
        <v>0</v>
      </c>
      <c r="L202" s="201"/>
      <c r="M202" s="961">
        <f t="shared" si="34"/>
        <v>0</v>
      </c>
      <c r="N202" s="201"/>
      <c r="O202" s="583"/>
      <c r="P202" s="584" t="s">
        <v>5281</v>
      </c>
      <c r="Q202" s="592"/>
      <c r="T202" s="980">
        <f t="shared" si="35"/>
        <v>0</v>
      </c>
      <c r="U202" s="980">
        <f t="shared" si="36"/>
        <v>0</v>
      </c>
      <c r="V202" s="980">
        <f t="shared" si="37"/>
        <v>0</v>
      </c>
      <c r="W202" s="995"/>
      <c r="X202" s="980"/>
      <c r="Y202" s="980"/>
      <c r="Z202" s="980">
        <f t="shared" si="38"/>
        <v>0</v>
      </c>
      <c r="AA202" s="980"/>
      <c r="AB202" s="980"/>
      <c r="AC202" s="980"/>
      <c r="AD202" s="980">
        <f t="shared" si="39"/>
        <v>0</v>
      </c>
      <c r="AE202" s="980"/>
      <c r="AF202" s="980"/>
      <c r="AG202" s="980"/>
      <c r="AH202" s="980">
        <f t="shared" si="40"/>
        <v>0</v>
      </c>
      <c r="AI202" s="980"/>
      <c r="AJ202" s="980"/>
      <c r="AK202" s="980"/>
      <c r="AL202" s="980">
        <f t="shared" si="41"/>
        <v>0</v>
      </c>
      <c r="AM202" s="980"/>
      <c r="AN202" s="980"/>
      <c r="AO202" s="980"/>
      <c r="AP202" s="980">
        <f t="shared" si="42"/>
        <v>0</v>
      </c>
      <c r="AQ202" s="980"/>
      <c r="AR202" s="980">
        <f t="shared" si="43"/>
        <v>0</v>
      </c>
      <c r="AS202" s="980">
        <f t="shared" si="44"/>
        <v>0</v>
      </c>
      <c r="AT202" s="980">
        <f t="shared" si="45"/>
        <v>0</v>
      </c>
      <c r="AU202" s="980" t="str">
        <f t="shared" si="46"/>
        <v xml:space="preserve">STATE: ; PDY: ; KKL: ; MHE: ; YNM: </v>
      </c>
    </row>
    <row r="203" spans="1:47" ht="24.95" customHeight="1">
      <c r="A203" s="198" t="s">
        <v>3252</v>
      </c>
      <c r="B203" s="340" t="s">
        <v>3252</v>
      </c>
      <c r="C203" s="195" t="s">
        <v>27</v>
      </c>
      <c r="D203" s="195"/>
      <c r="E203" s="204"/>
      <c r="F203" s="204"/>
      <c r="G203" s="204"/>
      <c r="H203" s="204"/>
      <c r="I203" s="204"/>
      <c r="J203" s="204"/>
      <c r="K203" s="505">
        <f t="shared" si="33"/>
        <v>0</v>
      </c>
      <c r="L203" s="201"/>
      <c r="M203" s="961">
        <f t="shared" si="34"/>
        <v>0</v>
      </c>
      <c r="N203" s="201"/>
      <c r="O203" s="583"/>
      <c r="P203" s="584" t="s">
        <v>5281</v>
      </c>
      <c r="Q203" s="592"/>
      <c r="T203" s="980">
        <f t="shared" si="35"/>
        <v>0</v>
      </c>
      <c r="U203" s="980">
        <f t="shared" si="36"/>
        <v>0</v>
      </c>
      <c r="V203" s="980">
        <f t="shared" si="37"/>
        <v>0</v>
      </c>
      <c r="W203" s="995"/>
      <c r="X203" s="980"/>
      <c r="Y203" s="980"/>
      <c r="Z203" s="980">
        <f t="shared" si="38"/>
        <v>0</v>
      </c>
      <c r="AA203" s="980"/>
      <c r="AB203" s="980"/>
      <c r="AC203" s="980"/>
      <c r="AD203" s="980">
        <f t="shared" si="39"/>
        <v>0</v>
      </c>
      <c r="AE203" s="980"/>
      <c r="AF203" s="980"/>
      <c r="AG203" s="980"/>
      <c r="AH203" s="980">
        <f t="shared" si="40"/>
        <v>0</v>
      </c>
      <c r="AI203" s="980"/>
      <c r="AJ203" s="980"/>
      <c r="AK203" s="980"/>
      <c r="AL203" s="980">
        <f t="shared" si="41"/>
        <v>0</v>
      </c>
      <c r="AM203" s="980"/>
      <c r="AN203" s="980"/>
      <c r="AO203" s="980"/>
      <c r="AP203" s="980">
        <f t="shared" si="42"/>
        <v>0</v>
      </c>
      <c r="AQ203" s="980"/>
      <c r="AR203" s="980">
        <f t="shared" si="43"/>
        <v>0</v>
      </c>
      <c r="AS203" s="980">
        <f t="shared" si="44"/>
        <v>0</v>
      </c>
      <c r="AT203" s="980">
        <f t="shared" si="45"/>
        <v>0</v>
      </c>
      <c r="AU203" s="980" t="str">
        <f t="shared" si="46"/>
        <v xml:space="preserve">STATE: ; PDY: ; KKL: ; MHE: ; YNM: </v>
      </c>
    </row>
    <row r="204" spans="1:47" ht="24.95" customHeight="1">
      <c r="A204" s="105" t="s">
        <v>3253</v>
      </c>
      <c r="B204" s="105"/>
      <c r="C204" s="105" t="s">
        <v>28</v>
      </c>
      <c r="D204" s="105"/>
      <c r="E204" s="74"/>
      <c r="F204" s="74"/>
      <c r="G204" s="74"/>
      <c r="H204" s="74"/>
      <c r="I204" s="74"/>
      <c r="J204" s="74"/>
      <c r="K204" s="505">
        <f t="shared" ref="K204:K267" si="53">T204</f>
        <v>0</v>
      </c>
      <c r="L204" s="105"/>
      <c r="M204" s="961">
        <f t="shared" ref="M204:M267" si="54">U204</f>
        <v>0</v>
      </c>
      <c r="N204" s="564">
        <f>SUM(N205:N206)</f>
        <v>0</v>
      </c>
      <c r="O204" s="74"/>
      <c r="P204" s="74"/>
      <c r="Q204" s="254">
        <f>SUM(Q205:Q206)</f>
        <v>0</v>
      </c>
      <c r="T204" s="980">
        <f t="shared" si="35"/>
        <v>0</v>
      </c>
      <c r="U204" s="980">
        <f t="shared" si="36"/>
        <v>0</v>
      </c>
      <c r="V204" s="980">
        <f t="shared" si="37"/>
        <v>0</v>
      </c>
      <c r="W204" s="995"/>
      <c r="X204" s="980"/>
      <c r="Y204" s="980"/>
      <c r="Z204" s="980">
        <f t="shared" si="38"/>
        <v>0</v>
      </c>
      <c r="AA204" s="980"/>
      <c r="AB204" s="980"/>
      <c r="AC204" s="980"/>
      <c r="AD204" s="980">
        <f t="shared" si="39"/>
        <v>0</v>
      </c>
      <c r="AE204" s="980"/>
      <c r="AF204" s="980"/>
      <c r="AG204" s="980"/>
      <c r="AH204" s="980">
        <f t="shared" si="40"/>
        <v>0</v>
      </c>
      <c r="AI204" s="980"/>
      <c r="AJ204" s="980"/>
      <c r="AK204" s="980"/>
      <c r="AL204" s="980">
        <f t="shared" si="41"/>
        <v>0</v>
      </c>
      <c r="AM204" s="980"/>
      <c r="AN204" s="980"/>
      <c r="AO204" s="980"/>
      <c r="AP204" s="980">
        <f t="shared" si="42"/>
        <v>0</v>
      </c>
      <c r="AQ204" s="980"/>
      <c r="AR204" s="980">
        <f t="shared" si="43"/>
        <v>0</v>
      </c>
      <c r="AS204" s="980">
        <f t="shared" si="44"/>
        <v>0</v>
      </c>
      <c r="AT204" s="980">
        <f t="shared" si="45"/>
        <v>0</v>
      </c>
      <c r="AU204" s="980" t="str">
        <f t="shared" si="46"/>
        <v xml:space="preserve">STATE: ; PDY: ; KKL: ; MHE: ; YNM: </v>
      </c>
    </row>
    <row r="205" spans="1:47" ht="24.95" customHeight="1">
      <c r="A205" s="70" t="s">
        <v>3254</v>
      </c>
      <c r="B205" s="70" t="s">
        <v>3070</v>
      </c>
      <c r="C205" s="70" t="s">
        <v>5320</v>
      </c>
      <c r="D205" s="70" t="s">
        <v>3286</v>
      </c>
      <c r="E205" s="56"/>
      <c r="F205" s="56"/>
      <c r="G205" s="56"/>
      <c r="H205" s="56"/>
      <c r="I205" s="56"/>
      <c r="J205" s="56"/>
      <c r="K205" s="505">
        <f t="shared" si="53"/>
        <v>0</v>
      </c>
      <c r="L205" s="177">
        <f>K205/100000</f>
        <v>0</v>
      </c>
      <c r="M205" s="961">
        <f t="shared" si="54"/>
        <v>0</v>
      </c>
      <c r="N205" s="566">
        <f>L205*M205</f>
        <v>0</v>
      </c>
      <c r="O205" s="56"/>
      <c r="P205" s="56"/>
      <c r="Q205" s="255"/>
      <c r="T205" s="980">
        <f t="shared" ref="T205:T268" si="55">IFERROR((AR205/AS205),0)</f>
        <v>0</v>
      </c>
      <c r="U205" s="980">
        <f t="shared" ref="U205:U268" si="56">Y205+AC205+AG205+AK205+AO205</f>
        <v>0</v>
      </c>
      <c r="V205" s="980">
        <f t="shared" ref="V205:V268" si="57">T205*U205</f>
        <v>0</v>
      </c>
      <c r="W205" s="995"/>
      <c r="X205" s="980"/>
      <c r="Y205" s="980"/>
      <c r="Z205" s="980">
        <f t="shared" ref="Z205:Z268" si="58">X205*Y205</f>
        <v>0</v>
      </c>
      <c r="AA205" s="980"/>
      <c r="AB205" s="980"/>
      <c r="AC205" s="980"/>
      <c r="AD205" s="980">
        <f t="shared" ref="AD205:AD268" si="59">AB205*AC205</f>
        <v>0</v>
      </c>
      <c r="AE205" s="980"/>
      <c r="AF205" s="980"/>
      <c r="AG205" s="980"/>
      <c r="AH205" s="980">
        <f t="shared" ref="AH205:AH268" si="60">AF205*AG205</f>
        <v>0</v>
      </c>
      <c r="AI205" s="980"/>
      <c r="AJ205" s="980"/>
      <c r="AK205" s="980"/>
      <c r="AL205" s="980">
        <f t="shared" ref="AL205:AL268" si="61">AJ205*AK205</f>
        <v>0</v>
      </c>
      <c r="AM205" s="980"/>
      <c r="AN205" s="980"/>
      <c r="AO205" s="980"/>
      <c r="AP205" s="980">
        <f t="shared" ref="AP205:AP268" si="62">AN205*AO205</f>
        <v>0</v>
      </c>
      <c r="AQ205" s="980"/>
      <c r="AR205" s="980">
        <f t="shared" ref="AR205:AR268" si="63">Z205+AD205+AH205+AL205+AP205</f>
        <v>0</v>
      </c>
      <c r="AS205" s="980">
        <f t="shared" ref="AS205:AS268" si="64">Y205+AC205+AG205+AK205+AO205</f>
        <v>0</v>
      </c>
      <c r="AT205" s="980">
        <f t="shared" ref="AT205:AT268" si="65">IFERROR((AR205/AS205),0)</f>
        <v>0</v>
      </c>
      <c r="AU205" s="980" t="str">
        <f t="shared" ref="AU205:AU268" si="66">"STATE: "&amp;AA205&amp;"; PDY: "&amp;AE205&amp;"; KKL: "&amp;AI205&amp;"; MHE: "&amp;AM205&amp;"; YNM: "&amp;AQ205</f>
        <v xml:space="preserve">STATE: ; PDY: ; KKL: ; MHE: ; YNM: </v>
      </c>
    </row>
    <row r="206" spans="1:47" ht="24.95" customHeight="1">
      <c r="A206" s="70" t="s">
        <v>3255</v>
      </c>
      <c r="B206" s="70" t="s">
        <v>3256</v>
      </c>
      <c r="C206" s="335" t="s">
        <v>3922</v>
      </c>
      <c r="D206" s="335" t="s">
        <v>5324</v>
      </c>
      <c r="E206" s="111"/>
      <c r="F206" s="111"/>
      <c r="G206" s="111"/>
      <c r="H206" s="111"/>
      <c r="I206" s="111"/>
      <c r="J206" s="111"/>
      <c r="K206" s="505">
        <f t="shared" si="53"/>
        <v>0</v>
      </c>
      <c r="L206" s="177">
        <f>K206/100000</f>
        <v>0</v>
      </c>
      <c r="M206" s="961">
        <f t="shared" si="54"/>
        <v>0</v>
      </c>
      <c r="N206" s="566">
        <f>L206*M206</f>
        <v>0</v>
      </c>
      <c r="O206" s="76"/>
      <c r="P206" s="76"/>
      <c r="Q206" s="255"/>
      <c r="T206" s="980">
        <f t="shared" si="55"/>
        <v>0</v>
      </c>
      <c r="U206" s="980">
        <f t="shared" si="56"/>
        <v>0</v>
      </c>
      <c r="V206" s="980">
        <f t="shared" si="57"/>
        <v>0</v>
      </c>
      <c r="W206" s="995"/>
      <c r="X206" s="980"/>
      <c r="Y206" s="980"/>
      <c r="Z206" s="980">
        <f t="shared" si="58"/>
        <v>0</v>
      </c>
      <c r="AA206" s="980"/>
      <c r="AB206" s="980"/>
      <c r="AC206" s="980"/>
      <c r="AD206" s="980">
        <f t="shared" si="59"/>
        <v>0</v>
      </c>
      <c r="AE206" s="980"/>
      <c r="AF206" s="980"/>
      <c r="AG206" s="980"/>
      <c r="AH206" s="980">
        <f t="shared" si="60"/>
        <v>0</v>
      </c>
      <c r="AI206" s="980"/>
      <c r="AJ206" s="980"/>
      <c r="AK206" s="980"/>
      <c r="AL206" s="980">
        <f t="shared" si="61"/>
        <v>0</v>
      </c>
      <c r="AM206" s="980"/>
      <c r="AN206" s="980"/>
      <c r="AO206" s="980"/>
      <c r="AP206" s="980">
        <f t="shared" si="62"/>
        <v>0</v>
      </c>
      <c r="AQ206" s="980"/>
      <c r="AR206" s="980">
        <f t="shared" si="63"/>
        <v>0</v>
      </c>
      <c r="AS206" s="980">
        <f t="shared" si="64"/>
        <v>0</v>
      </c>
      <c r="AT206" s="980">
        <f t="shared" si="65"/>
        <v>0</v>
      </c>
      <c r="AU206" s="980" t="str">
        <f t="shared" si="66"/>
        <v xml:space="preserve">STATE: ; PDY: ; KKL: ; MHE: ; YNM: </v>
      </c>
    </row>
    <row r="207" spans="1:47" ht="24.95" customHeight="1">
      <c r="A207" s="105" t="s">
        <v>3257</v>
      </c>
      <c r="B207" s="105"/>
      <c r="C207" s="105" t="s">
        <v>29</v>
      </c>
      <c r="D207" s="105"/>
      <c r="E207" s="74"/>
      <c r="F207" s="74"/>
      <c r="G207" s="74"/>
      <c r="H207" s="74"/>
      <c r="I207" s="74"/>
      <c r="J207" s="74"/>
      <c r="K207" s="505">
        <f t="shared" si="53"/>
        <v>0</v>
      </c>
      <c r="L207" s="105"/>
      <c r="M207" s="961">
        <f t="shared" si="54"/>
        <v>0</v>
      </c>
      <c r="N207" s="564">
        <f>SUM(N208:N209)</f>
        <v>0</v>
      </c>
      <c r="O207" s="74"/>
      <c r="P207" s="74"/>
      <c r="Q207" s="254">
        <f>SUM(Q208:Q209)</f>
        <v>0</v>
      </c>
      <c r="T207" s="980">
        <f t="shared" si="55"/>
        <v>0</v>
      </c>
      <c r="U207" s="980">
        <f t="shared" si="56"/>
        <v>0</v>
      </c>
      <c r="V207" s="980">
        <f t="shared" si="57"/>
        <v>0</v>
      </c>
      <c r="W207" s="995"/>
      <c r="X207" s="980"/>
      <c r="Y207" s="980"/>
      <c r="Z207" s="980">
        <f t="shared" si="58"/>
        <v>0</v>
      </c>
      <c r="AA207" s="980"/>
      <c r="AB207" s="980"/>
      <c r="AC207" s="980"/>
      <c r="AD207" s="980">
        <f t="shared" si="59"/>
        <v>0</v>
      </c>
      <c r="AE207" s="980"/>
      <c r="AF207" s="980"/>
      <c r="AG207" s="980"/>
      <c r="AH207" s="980">
        <f t="shared" si="60"/>
        <v>0</v>
      </c>
      <c r="AI207" s="980"/>
      <c r="AJ207" s="980"/>
      <c r="AK207" s="980"/>
      <c r="AL207" s="980">
        <f t="shared" si="61"/>
        <v>0</v>
      </c>
      <c r="AM207" s="980"/>
      <c r="AN207" s="980"/>
      <c r="AO207" s="980"/>
      <c r="AP207" s="980">
        <f t="shared" si="62"/>
        <v>0</v>
      </c>
      <c r="AQ207" s="980"/>
      <c r="AR207" s="980">
        <f t="shared" si="63"/>
        <v>0</v>
      </c>
      <c r="AS207" s="980">
        <f t="shared" si="64"/>
        <v>0</v>
      </c>
      <c r="AT207" s="980">
        <f t="shared" si="65"/>
        <v>0</v>
      </c>
      <c r="AU207" s="980" t="str">
        <f t="shared" si="66"/>
        <v xml:space="preserve">STATE: ; PDY: ; KKL: ; MHE: ; YNM: </v>
      </c>
    </row>
    <row r="208" spans="1:47" ht="24.95" customHeight="1">
      <c r="A208" s="70" t="s">
        <v>3258</v>
      </c>
      <c r="B208" s="348"/>
      <c r="C208" s="335" t="s">
        <v>3071</v>
      </c>
      <c r="D208" s="335" t="s">
        <v>3286</v>
      </c>
      <c r="E208" s="111"/>
      <c r="F208" s="111"/>
      <c r="G208" s="111"/>
      <c r="H208" s="111"/>
      <c r="I208" s="111"/>
      <c r="J208" s="111"/>
      <c r="K208" s="505">
        <f t="shared" si="53"/>
        <v>0</v>
      </c>
      <c r="L208" s="177">
        <f>K208/100000</f>
        <v>0</v>
      </c>
      <c r="M208" s="961">
        <f t="shared" si="54"/>
        <v>0</v>
      </c>
      <c r="N208" s="566">
        <f>L208*M208</f>
        <v>0</v>
      </c>
      <c r="O208" s="76"/>
      <c r="P208" s="76"/>
      <c r="Q208" s="255"/>
      <c r="T208" s="980">
        <f t="shared" si="55"/>
        <v>0</v>
      </c>
      <c r="U208" s="980">
        <f t="shared" si="56"/>
        <v>0</v>
      </c>
      <c r="V208" s="980">
        <f t="shared" si="57"/>
        <v>0</v>
      </c>
      <c r="W208" s="995"/>
      <c r="X208" s="980"/>
      <c r="Y208" s="980"/>
      <c r="Z208" s="980">
        <f t="shared" si="58"/>
        <v>0</v>
      </c>
      <c r="AA208" s="980"/>
      <c r="AB208" s="980"/>
      <c r="AC208" s="980"/>
      <c r="AD208" s="980">
        <f t="shared" si="59"/>
        <v>0</v>
      </c>
      <c r="AE208" s="980"/>
      <c r="AF208" s="980"/>
      <c r="AG208" s="980"/>
      <c r="AH208" s="980">
        <f t="shared" si="60"/>
        <v>0</v>
      </c>
      <c r="AI208" s="980"/>
      <c r="AJ208" s="980"/>
      <c r="AK208" s="980"/>
      <c r="AL208" s="980">
        <f t="shared" si="61"/>
        <v>0</v>
      </c>
      <c r="AM208" s="980"/>
      <c r="AN208" s="980"/>
      <c r="AO208" s="980"/>
      <c r="AP208" s="980">
        <f t="shared" si="62"/>
        <v>0</v>
      </c>
      <c r="AQ208" s="980"/>
      <c r="AR208" s="980">
        <f t="shared" si="63"/>
        <v>0</v>
      </c>
      <c r="AS208" s="980">
        <f t="shared" si="64"/>
        <v>0</v>
      </c>
      <c r="AT208" s="980">
        <f t="shared" si="65"/>
        <v>0</v>
      </c>
      <c r="AU208" s="980" t="str">
        <f t="shared" si="66"/>
        <v xml:space="preserve">STATE: ; PDY: ; KKL: ; MHE: ; YNM: </v>
      </c>
    </row>
    <row r="209" spans="1:47" ht="24.95" customHeight="1">
      <c r="A209" s="70" t="s">
        <v>3921</v>
      </c>
      <c r="B209" s="348"/>
      <c r="C209" s="335" t="s">
        <v>2853</v>
      </c>
      <c r="D209" s="335" t="s">
        <v>5324</v>
      </c>
      <c r="E209" s="111"/>
      <c r="F209" s="111"/>
      <c r="G209" s="111"/>
      <c r="H209" s="111"/>
      <c r="I209" s="111"/>
      <c r="J209" s="111"/>
      <c r="K209" s="505">
        <f t="shared" si="53"/>
        <v>0</v>
      </c>
      <c r="L209" s="177">
        <f>K209/100000</f>
        <v>0</v>
      </c>
      <c r="M209" s="961">
        <f t="shared" si="54"/>
        <v>0</v>
      </c>
      <c r="N209" s="566">
        <f>L209*M209</f>
        <v>0</v>
      </c>
      <c r="O209" s="76"/>
      <c r="P209" s="76"/>
      <c r="Q209" s="255"/>
      <c r="T209" s="980">
        <f t="shared" si="55"/>
        <v>0</v>
      </c>
      <c r="U209" s="980">
        <f t="shared" si="56"/>
        <v>0</v>
      </c>
      <c r="V209" s="980">
        <f t="shared" si="57"/>
        <v>0</v>
      </c>
      <c r="W209" s="995"/>
      <c r="X209" s="980"/>
      <c r="Y209" s="980"/>
      <c r="Z209" s="980">
        <f t="shared" si="58"/>
        <v>0</v>
      </c>
      <c r="AA209" s="980"/>
      <c r="AB209" s="980"/>
      <c r="AC209" s="980"/>
      <c r="AD209" s="980">
        <f t="shared" si="59"/>
        <v>0</v>
      </c>
      <c r="AE209" s="980"/>
      <c r="AF209" s="980"/>
      <c r="AG209" s="980"/>
      <c r="AH209" s="980">
        <f t="shared" si="60"/>
        <v>0</v>
      </c>
      <c r="AI209" s="980"/>
      <c r="AJ209" s="980"/>
      <c r="AK209" s="980"/>
      <c r="AL209" s="980">
        <f t="shared" si="61"/>
        <v>0</v>
      </c>
      <c r="AM209" s="980"/>
      <c r="AN209" s="980"/>
      <c r="AO209" s="980"/>
      <c r="AP209" s="980">
        <f t="shared" si="62"/>
        <v>0</v>
      </c>
      <c r="AQ209" s="980"/>
      <c r="AR209" s="980">
        <f t="shared" si="63"/>
        <v>0</v>
      </c>
      <c r="AS209" s="980">
        <f t="shared" si="64"/>
        <v>0</v>
      </c>
      <c r="AT209" s="980">
        <f t="shared" si="65"/>
        <v>0</v>
      </c>
      <c r="AU209" s="980" t="str">
        <f t="shared" si="66"/>
        <v xml:space="preserve">STATE: ; PDY: ; KKL: ; MHE: ; YNM: </v>
      </c>
    </row>
    <row r="210" spans="1:47" ht="24.95" customHeight="1">
      <c r="A210" s="105" t="s">
        <v>3259</v>
      </c>
      <c r="B210" s="105"/>
      <c r="C210" s="105" t="s">
        <v>30</v>
      </c>
      <c r="D210" s="105"/>
      <c r="E210" s="74"/>
      <c r="F210" s="74"/>
      <c r="G210" s="74"/>
      <c r="H210" s="74"/>
      <c r="I210" s="74"/>
      <c r="J210" s="74"/>
      <c r="K210" s="505">
        <f t="shared" si="53"/>
        <v>0</v>
      </c>
      <c r="L210" s="105"/>
      <c r="M210" s="961">
        <f t="shared" si="54"/>
        <v>0</v>
      </c>
      <c r="N210" s="564">
        <f>N211+N216+N222</f>
        <v>0</v>
      </c>
      <c r="O210" s="74"/>
      <c r="P210" s="74"/>
      <c r="Q210" s="254">
        <f>Q211+Q216+Q222</f>
        <v>0</v>
      </c>
      <c r="T210" s="980">
        <f t="shared" si="55"/>
        <v>0</v>
      </c>
      <c r="U210" s="980">
        <f t="shared" si="56"/>
        <v>0</v>
      </c>
      <c r="V210" s="980">
        <f t="shared" si="57"/>
        <v>0</v>
      </c>
      <c r="W210" s="995"/>
      <c r="X210" s="980"/>
      <c r="Y210" s="980"/>
      <c r="Z210" s="980">
        <f t="shared" si="58"/>
        <v>0</v>
      </c>
      <c r="AA210" s="980"/>
      <c r="AB210" s="980"/>
      <c r="AC210" s="980"/>
      <c r="AD210" s="980">
        <f t="shared" si="59"/>
        <v>0</v>
      </c>
      <c r="AE210" s="980"/>
      <c r="AF210" s="980"/>
      <c r="AG210" s="980"/>
      <c r="AH210" s="980">
        <f t="shared" si="60"/>
        <v>0</v>
      </c>
      <c r="AI210" s="980"/>
      <c r="AJ210" s="980"/>
      <c r="AK210" s="980"/>
      <c r="AL210" s="980">
        <f t="shared" si="61"/>
        <v>0</v>
      </c>
      <c r="AM210" s="980"/>
      <c r="AN210" s="980"/>
      <c r="AO210" s="980"/>
      <c r="AP210" s="980">
        <f t="shared" si="62"/>
        <v>0</v>
      </c>
      <c r="AQ210" s="980"/>
      <c r="AR210" s="980">
        <f t="shared" si="63"/>
        <v>0</v>
      </c>
      <c r="AS210" s="980">
        <f t="shared" si="64"/>
        <v>0</v>
      </c>
      <c r="AT210" s="980">
        <f t="shared" si="65"/>
        <v>0</v>
      </c>
      <c r="AU210" s="980" t="str">
        <f t="shared" si="66"/>
        <v xml:space="preserve">STATE: ; PDY: ; KKL: ; MHE: ; YNM: </v>
      </c>
    </row>
    <row r="211" spans="1:47" ht="24.95" customHeight="1">
      <c r="A211" s="333" t="s">
        <v>3260</v>
      </c>
      <c r="B211" s="333"/>
      <c r="C211" s="333" t="s">
        <v>30</v>
      </c>
      <c r="D211" s="333"/>
      <c r="E211" s="102"/>
      <c r="F211" s="102"/>
      <c r="G211" s="102"/>
      <c r="H211" s="102"/>
      <c r="I211" s="102"/>
      <c r="J211" s="102"/>
      <c r="K211" s="505">
        <f t="shared" si="53"/>
        <v>0</v>
      </c>
      <c r="L211" s="333"/>
      <c r="M211" s="961">
        <f t="shared" si="54"/>
        <v>0</v>
      </c>
      <c r="N211" s="565">
        <f>SUM(N212:N215)</f>
        <v>0</v>
      </c>
      <c r="O211" s="102"/>
      <c r="P211" s="102"/>
      <c r="Q211" s="242">
        <f>SUM(Q212:Q215)</f>
        <v>0</v>
      </c>
      <c r="T211" s="980">
        <f t="shared" si="55"/>
        <v>0</v>
      </c>
      <c r="U211" s="980">
        <f t="shared" si="56"/>
        <v>0</v>
      </c>
      <c r="V211" s="980">
        <f t="shared" si="57"/>
        <v>0</v>
      </c>
      <c r="W211" s="995"/>
      <c r="X211" s="980"/>
      <c r="Y211" s="980"/>
      <c r="Z211" s="980">
        <f t="shared" si="58"/>
        <v>0</v>
      </c>
      <c r="AA211" s="980"/>
      <c r="AB211" s="980"/>
      <c r="AC211" s="980"/>
      <c r="AD211" s="980">
        <f t="shared" si="59"/>
        <v>0</v>
      </c>
      <c r="AE211" s="980"/>
      <c r="AF211" s="980"/>
      <c r="AG211" s="980"/>
      <c r="AH211" s="980">
        <f t="shared" si="60"/>
        <v>0</v>
      </c>
      <c r="AI211" s="980"/>
      <c r="AJ211" s="980"/>
      <c r="AK211" s="980"/>
      <c r="AL211" s="980">
        <f t="shared" si="61"/>
        <v>0</v>
      </c>
      <c r="AM211" s="980"/>
      <c r="AN211" s="980"/>
      <c r="AO211" s="980"/>
      <c r="AP211" s="980">
        <f t="shared" si="62"/>
        <v>0</v>
      </c>
      <c r="AQ211" s="980"/>
      <c r="AR211" s="980">
        <f t="shared" si="63"/>
        <v>0</v>
      </c>
      <c r="AS211" s="980">
        <f t="shared" si="64"/>
        <v>0</v>
      </c>
      <c r="AT211" s="980">
        <f t="shared" si="65"/>
        <v>0</v>
      </c>
      <c r="AU211" s="980" t="str">
        <f t="shared" si="66"/>
        <v xml:space="preserve">STATE: ; PDY: ; KKL: ; MHE: ; YNM: </v>
      </c>
    </row>
    <row r="212" spans="1:47" ht="24.95" customHeight="1">
      <c r="A212" s="70" t="s">
        <v>3261</v>
      </c>
      <c r="B212" s="97"/>
      <c r="C212" s="335" t="s">
        <v>4037</v>
      </c>
      <c r="D212" s="335" t="s">
        <v>4702</v>
      </c>
      <c r="E212" s="95"/>
      <c r="F212" s="95"/>
      <c r="G212" s="95"/>
      <c r="H212" s="95"/>
      <c r="I212" s="95"/>
      <c r="J212" s="95"/>
      <c r="K212" s="505">
        <f t="shared" si="53"/>
        <v>0</v>
      </c>
      <c r="L212" s="177">
        <f>K212/100000</f>
        <v>0</v>
      </c>
      <c r="M212" s="961">
        <f t="shared" si="54"/>
        <v>0</v>
      </c>
      <c r="N212" s="566">
        <f>L212*M212</f>
        <v>0</v>
      </c>
      <c r="O212" s="56"/>
      <c r="P212" s="56"/>
      <c r="Q212" s="255"/>
      <c r="T212" s="980">
        <f t="shared" si="55"/>
        <v>0</v>
      </c>
      <c r="U212" s="980">
        <f t="shared" si="56"/>
        <v>0</v>
      </c>
      <c r="V212" s="980">
        <f t="shared" si="57"/>
        <v>0</v>
      </c>
      <c r="W212" s="995"/>
      <c r="X212" s="980"/>
      <c r="Y212" s="980"/>
      <c r="Z212" s="980">
        <f t="shared" si="58"/>
        <v>0</v>
      </c>
      <c r="AA212" s="980"/>
      <c r="AB212" s="980"/>
      <c r="AC212" s="980"/>
      <c r="AD212" s="980">
        <f t="shared" si="59"/>
        <v>0</v>
      </c>
      <c r="AE212" s="980"/>
      <c r="AF212" s="980"/>
      <c r="AG212" s="980"/>
      <c r="AH212" s="980">
        <f t="shared" si="60"/>
        <v>0</v>
      </c>
      <c r="AI212" s="980"/>
      <c r="AJ212" s="980"/>
      <c r="AK212" s="980"/>
      <c r="AL212" s="980">
        <f t="shared" si="61"/>
        <v>0</v>
      </c>
      <c r="AM212" s="980"/>
      <c r="AN212" s="980"/>
      <c r="AO212" s="980"/>
      <c r="AP212" s="980">
        <f t="shared" si="62"/>
        <v>0</v>
      </c>
      <c r="AQ212" s="980"/>
      <c r="AR212" s="980">
        <f t="shared" si="63"/>
        <v>0</v>
      </c>
      <c r="AS212" s="980">
        <f t="shared" si="64"/>
        <v>0</v>
      </c>
      <c r="AT212" s="980">
        <f t="shared" si="65"/>
        <v>0</v>
      </c>
      <c r="AU212" s="980" t="str">
        <f t="shared" si="66"/>
        <v xml:space="preserve">STATE: ; PDY: ; KKL: ; MHE: ; YNM: </v>
      </c>
    </row>
    <row r="213" spans="1:47" ht="24.95" customHeight="1">
      <c r="A213" s="70" t="s">
        <v>4039</v>
      </c>
      <c r="B213" s="97"/>
      <c r="C213" s="335" t="s">
        <v>4591</v>
      </c>
      <c r="D213" s="335" t="s">
        <v>4702</v>
      </c>
      <c r="E213" s="95"/>
      <c r="F213" s="95"/>
      <c r="G213" s="95"/>
      <c r="H213" s="95"/>
      <c r="I213" s="95"/>
      <c r="J213" s="95"/>
      <c r="K213" s="505">
        <f t="shared" si="53"/>
        <v>0</v>
      </c>
      <c r="L213" s="177">
        <f>K213/100000</f>
        <v>0</v>
      </c>
      <c r="M213" s="961">
        <f t="shared" si="54"/>
        <v>0</v>
      </c>
      <c r="N213" s="566">
        <f>L213*M213</f>
        <v>0</v>
      </c>
      <c r="O213" s="56"/>
      <c r="P213" s="56"/>
      <c r="Q213" s="255"/>
      <c r="T213" s="980">
        <f t="shared" si="55"/>
        <v>0</v>
      </c>
      <c r="U213" s="980">
        <f t="shared" si="56"/>
        <v>0</v>
      </c>
      <c r="V213" s="980">
        <f t="shared" si="57"/>
        <v>0</v>
      </c>
      <c r="W213" s="995"/>
      <c r="X213" s="980"/>
      <c r="Y213" s="980"/>
      <c r="Z213" s="980">
        <f t="shared" si="58"/>
        <v>0</v>
      </c>
      <c r="AA213" s="980"/>
      <c r="AB213" s="980"/>
      <c r="AC213" s="980"/>
      <c r="AD213" s="980">
        <f t="shared" si="59"/>
        <v>0</v>
      </c>
      <c r="AE213" s="980"/>
      <c r="AF213" s="980"/>
      <c r="AG213" s="980"/>
      <c r="AH213" s="980">
        <f t="shared" si="60"/>
        <v>0</v>
      </c>
      <c r="AI213" s="980"/>
      <c r="AJ213" s="980"/>
      <c r="AK213" s="980"/>
      <c r="AL213" s="980">
        <f t="shared" si="61"/>
        <v>0</v>
      </c>
      <c r="AM213" s="980"/>
      <c r="AN213" s="980"/>
      <c r="AO213" s="980"/>
      <c r="AP213" s="980">
        <f t="shared" si="62"/>
        <v>0</v>
      </c>
      <c r="AQ213" s="980"/>
      <c r="AR213" s="980">
        <f t="shared" si="63"/>
        <v>0</v>
      </c>
      <c r="AS213" s="980">
        <f t="shared" si="64"/>
        <v>0</v>
      </c>
      <c r="AT213" s="980">
        <f t="shared" si="65"/>
        <v>0</v>
      </c>
      <c r="AU213" s="980" t="str">
        <f t="shared" si="66"/>
        <v xml:space="preserve">STATE: ; PDY: ; KKL: ; MHE: ; YNM: </v>
      </c>
    </row>
    <row r="214" spans="1:47" ht="24.95" customHeight="1">
      <c r="A214" s="70" t="s">
        <v>4040</v>
      </c>
      <c r="B214" s="97"/>
      <c r="C214" s="335" t="s">
        <v>4038</v>
      </c>
      <c r="D214" s="335" t="s">
        <v>4702</v>
      </c>
      <c r="E214" s="95"/>
      <c r="F214" s="95"/>
      <c r="G214" s="95"/>
      <c r="H214" s="95"/>
      <c r="I214" s="95"/>
      <c r="J214" s="95"/>
      <c r="K214" s="505">
        <f t="shared" si="53"/>
        <v>0</v>
      </c>
      <c r="L214" s="177">
        <f>K214/100000</f>
        <v>0</v>
      </c>
      <c r="M214" s="961">
        <f t="shared" si="54"/>
        <v>0</v>
      </c>
      <c r="N214" s="566">
        <f>L214*M214</f>
        <v>0</v>
      </c>
      <c r="O214" s="56"/>
      <c r="P214" s="56"/>
      <c r="Q214" s="255"/>
      <c r="T214" s="980">
        <f t="shared" si="55"/>
        <v>0</v>
      </c>
      <c r="U214" s="980">
        <f t="shared" si="56"/>
        <v>0</v>
      </c>
      <c r="V214" s="980">
        <f t="shared" si="57"/>
        <v>0</v>
      </c>
      <c r="W214" s="995"/>
      <c r="X214" s="980"/>
      <c r="Y214" s="980"/>
      <c r="Z214" s="980">
        <f t="shared" si="58"/>
        <v>0</v>
      </c>
      <c r="AA214" s="980"/>
      <c r="AB214" s="980"/>
      <c r="AC214" s="980"/>
      <c r="AD214" s="980">
        <f t="shared" si="59"/>
        <v>0</v>
      </c>
      <c r="AE214" s="980"/>
      <c r="AF214" s="980"/>
      <c r="AG214" s="980"/>
      <c r="AH214" s="980">
        <f t="shared" si="60"/>
        <v>0</v>
      </c>
      <c r="AI214" s="980"/>
      <c r="AJ214" s="980"/>
      <c r="AK214" s="980"/>
      <c r="AL214" s="980">
        <f t="shared" si="61"/>
        <v>0</v>
      </c>
      <c r="AM214" s="980"/>
      <c r="AN214" s="980"/>
      <c r="AO214" s="980"/>
      <c r="AP214" s="980">
        <f t="shared" si="62"/>
        <v>0</v>
      </c>
      <c r="AQ214" s="980"/>
      <c r="AR214" s="980">
        <f t="shared" si="63"/>
        <v>0</v>
      </c>
      <c r="AS214" s="980">
        <f t="shared" si="64"/>
        <v>0</v>
      </c>
      <c r="AT214" s="980">
        <f t="shared" si="65"/>
        <v>0</v>
      </c>
      <c r="AU214" s="980" t="str">
        <f t="shared" si="66"/>
        <v xml:space="preserve">STATE: ; PDY: ; KKL: ; MHE: ; YNM: </v>
      </c>
    </row>
    <row r="215" spans="1:47" ht="24.95" customHeight="1">
      <c r="A215" s="70" t="s">
        <v>4041</v>
      </c>
      <c r="B215" s="97"/>
      <c r="C215" s="335" t="s">
        <v>1241</v>
      </c>
      <c r="D215" s="335" t="s">
        <v>4702</v>
      </c>
      <c r="E215" s="95"/>
      <c r="F215" s="95"/>
      <c r="G215" s="95"/>
      <c r="H215" s="95"/>
      <c r="I215" s="95"/>
      <c r="J215" s="95"/>
      <c r="K215" s="505">
        <f t="shared" si="53"/>
        <v>0</v>
      </c>
      <c r="L215" s="177">
        <f>K215/100000</f>
        <v>0</v>
      </c>
      <c r="M215" s="961">
        <f t="shared" si="54"/>
        <v>0</v>
      </c>
      <c r="N215" s="566">
        <f>L215*M215</f>
        <v>0</v>
      </c>
      <c r="O215" s="56"/>
      <c r="P215" s="56"/>
      <c r="Q215" s="255"/>
      <c r="T215" s="980">
        <f t="shared" si="55"/>
        <v>0</v>
      </c>
      <c r="U215" s="980">
        <f t="shared" si="56"/>
        <v>0</v>
      </c>
      <c r="V215" s="980">
        <f t="shared" si="57"/>
        <v>0</v>
      </c>
      <c r="W215" s="995"/>
      <c r="X215" s="980"/>
      <c r="Y215" s="980"/>
      <c r="Z215" s="980">
        <f t="shared" si="58"/>
        <v>0</v>
      </c>
      <c r="AA215" s="980"/>
      <c r="AB215" s="980"/>
      <c r="AC215" s="980"/>
      <c r="AD215" s="980">
        <f t="shared" si="59"/>
        <v>0</v>
      </c>
      <c r="AE215" s="980"/>
      <c r="AF215" s="980"/>
      <c r="AG215" s="980"/>
      <c r="AH215" s="980">
        <f t="shared" si="60"/>
        <v>0</v>
      </c>
      <c r="AI215" s="980"/>
      <c r="AJ215" s="980"/>
      <c r="AK215" s="980"/>
      <c r="AL215" s="980">
        <f t="shared" si="61"/>
        <v>0</v>
      </c>
      <c r="AM215" s="980"/>
      <c r="AN215" s="980"/>
      <c r="AO215" s="980"/>
      <c r="AP215" s="980">
        <f t="shared" si="62"/>
        <v>0</v>
      </c>
      <c r="AQ215" s="980"/>
      <c r="AR215" s="980">
        <f t="shared" si="63"/>
        <v>0</v>
      </c>
      <c r="AS215" s="980">
        <f t="shared" si="64"/>
        <v>0</v>
      </c>
      <c r="AT215" s="980">
        <f t="shared" si="65"/>
        <v>0</v>
      </c>
      <c r="AU215" s="980" t="str">
        <f t="shared" si="66"/>
        <v xml:space="preserve">STATE: ; PDY: ; KKL: ; MHE: ; YNM: </v>
      </c>
    </row>
    <row r="216" spans="1:47" ht="24.95" customHeight="1">
      <c r="A216" s="333" t="s">
        <v>3262</v>
      </c>
      <c r="B216" s="333"/>
      <c r="C216" s="333" t="s">
        <v>31</v>
      </c>
      <c r="D216" s="333"/>
      <c r="E216" s="102"/>
      <c r="F216" s="102"/>
      <c r="G216" s="102"/>
      <c r="H216" s="102"/>
      <c r="I216" s="102"/>
      <c r="J216" s="102"/>
      <c r="K216" s="505">
        <f t="shared" si="53"/>
        <v>0</v>
      </c>
      <c r="L216" s="333"/>
      <c r="M216" s="961">
        <f t="shared" si="54"/>
        <v>0</v>
      </c>
      <c r="N216" s="565">
        <f>SUM(N217:N221)</f>
        <v>0</v>
      </c>
      <c r="O216" s="102"/>
      <c r="P216" s="102"/>
      <c r="Q216" s="242">
        <f>SUM(Q217:Q221)</f>
        <v>0</v>
      </c>
      <c r="T216" s="980">
        <f t="shared" si="55"/>
        <v>0</v>
      </c>
      <c r="U216" s="980">
        <f t="shared" si="56"/>
        <v>0</v>
      </c>
      <c r="V216" s="980">
        <f t="shared" si="57"/>
        <v>0</v>
      </c>
      <c r="W216" s="995"/>
      <c r="X216" s="980"/>
      <c r="Y216" s="980"/>
      <c r="Z216" s="980">
        <f t="shared" si="58"/>
        <v>0</v>
      </c>
      <c r="AA216" s="980"/>
      <c r="AB216" s="980"/>
      <c r="AC216" s="980"/>
      <c r="AD216" s="980">
        <f t="shared" si="59"/>
        <v>0</v>
      </c>
      <c r="AE216" s="980"/>
      <c r="AF216" s="980"/>
      <c r="AG216" s="980"/>
      <c r="AH216" s="980">
        <f t="shared" si="60"/>
        <v>0</v>
      </c>
      <c r="AI216" s="980"/>
      <c r="AJ216" s="980"/>
      <c r="AK216" s="980"/>
      <c r="AL216" s="980">
        <f t="shared" si="61"/>
        <v>0</v>
      </c>
      <c r="AM216" s="980"/>
      <c r="AN216" s="980"/>
      <c r="AO216" s="980"/>
      <c r="AP216" s="980">
        <f t="shared" si="62"/>
        <v>0</v>
      </c>
      <c r="AQ216" s="980"/>
      <c r="AR216" s="980">
        <f t="shared" si="63"/>
        <v>0</v>
      </c>
      <c r="AS216" s="980">
        <f t="shared" si="64"/>
        <v>0</v>
      </c>
      <c r="AT216" s="980">
        <f t="shared" si="65"/>
        <v>0</v>
      </c>
      <c r="AU216" s="980" t="str">
        <f t="shared" si="66"/>
        <v xml:space="preserve">STATE: ; PDY: ; KKL: ; MHE: ; YNM: </v>
      </c>
    </row>
    <row r="217" spans="1:47" ht="24.95" customHeight="1">
      <c r="A217" s="70" t="s">
        <v>3263</v>
      </c>
      <c r="B217" s="97"/>
      <c r="C217" s="193" t="s">
        <v>1250</v>
      </c>
      <c r="D217" s="335" t="s">
        <v>4702</v>
      </c>
      <c r="E217" s="95"/>
      <c r="F217" s="95"/>
      <c r="G217" s="95"/>
      <c r="H217" s="95"/>
      <c r="I217" s="95"/>
      <c r="J217" s="95"/>
      <c r="K217" s="505">
        <f t="shared" si="53"/>
        <v>0</v>
      </c>
      <c r="L217" s="177">
        <f>K217/100000</f>
        <v>0</v>
      </c>
      <c r="M217" s="961">
        <f t="shared" si="54"/>
        <v>0</v>
      </c>
      <c r="N217" s="566">
        <f t="shared" ref="N217:N222" si="67">L217*M217</f>
        <v>0</v>
      </c>
      <c r="O217" s="56"/>
      <c r="P217" s="56"/>
      <c r="Q217" s="255"/>
      <c r="T217" s="980">
        <f t="shared" si="55"/>
        <v>0</v>
      </c>
      <c r="U217" s="980">
        <f t="shared" si="56"/>
        <v>0</v>
      </c>
      <c r="V217" s="980">
        <f t="shared" si="57"/>
        <v>0</v>
      </c>
      <c r="W217" s="995"/>
      <c r="X217" s="980"/>
      <c r="Y217" s="980"/>
      <c r="Z217" s="980">
        <f t="shared" si="58"/>
        <v>0</v>
      </c>
      <c r="AA217" s="980"/>
      <c r="AB217" s="980"/>
      <c r="AC217" s="980"/>
      <c r="AD217" s="980">
        <f t="shared" si="59"/>
        <v>0</v>
      </c>
      <c r="AE217" s="980"/>
      <c r="AF217" s="980"/>
      <c r="AG217" s="980"/>
      <c r="AH217" s="980">
        <f t="shared" si="60"/>
        <v>0</v>
      </c>
      <c r="AI217" s="980"/>
      <c r="AJ217" s="980"/>
      <c r="AK217" s="980"/>
      <c r="AL217" s="980">
        <f t="shared" si="61"/>
        <v>0</v>
      </c>
      <c r="AM217" s="980"/>
      <c r="AN217" s="980"/>
      <c r="AO217" s="980"/>
      <c r="AP217" s="980">
        <f t="shared" si="62"/>
        <v>0</v>
      </c>
      <c r="AQ217" s="980"/>
      <c r="AR217" s="980">
        <f t="shared" si="63"/>
        <v>0</v>
      </c>
      <c r="AS217" s="980">
        <f t="shared" si="64"/>
        <v>0</v>
      </c>
      <c r="AT217" s="980">
        <f t="shared" si="65"/>
        <v>0</v>
      </c>
      <c r="AU217" s="980" t="str">
        <f t="shared" si="66"/>
        <v xml:space="preserve">STATE: ; PDY: ; KKL: ; MHE: ; YNM: </v>
      </c>
    </row>
    <row r="218" spans="1:47" ht="24.95" customHeight="1">
      <c r="A218" s="70" t="s">
        <v>3264</v>
      </c>
      <c r="B218" s="97"/>
      <c r="C218" s="365" t="s">
        <v>4042</v>
      </c>
      <c r="D218" s="335" t="s">
        <v>4702</v>
      </c>
      <c r="E218" s="95"/>
      <c r="F218" s="95"/>
      <c r="G218" s="95"/>
      <c r="H218" s="95"/>
      <c r="I218" s="95"/>
      <c r="J218" s="95"/>
      <c r="K218" s="505">
        <f t="shared" si="53"/>
        <v>0</v>
      </c>
      <c r="L218" s="177">
        <f>K218/100000</f>
        <v>0</v>
      </c>
      <c r="M218" s="961">
        <f t="shared" si="54"/>
        <v>0</v>
      </c>
      <c r="N218" s="566">
        <f t="shared" si="67"/>
        <v>0</v>
      </c>
      <c r="O218" s="56"/>
      <c r="P218" s="56"/>
      <c r="Q218" s="255"/>
      <c r="T218" s="980">
        <f t="shared" si="55"/>
        <v>0</v>
      </c>
      <c r="U218" s="980">
        <f t="shared" si="56"/>
        <v>0</v>
      </c>
      <c r="V218" s="980">
        <f t="shared" si="57"/>
        <v>0</v>
      </c>
      <c r="W218" s="995"/>
      <c r="X218" s="980"/>
      <c r="Y218" s="980"/>
      <c r="Z218" s="980">
        <f t="shared" si="58"/>
        <v>0</v>
      </c>
      <c r="AA218" s="980"/>
      <c r="AB218" s="980"/>
      <c r="AC218" s="980"/>
      <c r="AD218" s="980">
        <f t="shared" si="59"/>
        <v>0</v>
      </c>
      <c r="AE218" s="980"/>
      <c r="AF218" s="980"/>
      <c r="AG218" s="980"/>
      <c r="AH218" s="980">
        <f t="shared" si="60"/>
        <v>0</v>
      </c>
      <c r="AI218" s="980"/>
      <c r="AJ218" s="980"/>
      <c r="AK218" s="980"/>
      <c r="AL218" s="980">
        <f t="shared" si="61"/>
        <v>0</v>
      </c>
      <c r="AM218" s="980"/>
      <c r="AN218" s="980"/>
      <c r="AO218" s="980"/>
      <c r="AP218" s="980">
        <f t="shared" si="62"/>
        <v>0</v>
      </c>
      <c r="AQ218" s="980"/>
      <c r="AR218" s="980">
        <f t="shared" si="63"/>
        <v>0</v>
      </c>
      <c r="AS218" s="980">
        <f t="shared" si="64"/>
        <v>0</v>
      </c>
      <c r="AT218" s="980">
        <f t="shared" si="65"/>
        <v>0</v>
      </c>
      <c r="AU218" s="980" t="str">
        <f t="shared" si="66"/>
        <v xml:space="preserve">STATE: ; PDY: ; KKL: ; MHE: ; YNM: </v>
      </c>
    </row>
    <row r="219" spans="1:47" ht="24.95" customHeight="1">
      <c r="A219" s="70" t="s">
        <v>4044</v>
      </c>
      <c r="B219" s="97"/>
      <c r="C219" s="366" t="s">
        <v>1253</v>
      </c>
      <c r="D219" s="335" t="s">
        <v>4702</v>
      </c>
      <c r="E219" s="95"/>
      <c r="F219" s="95"/>
      <c r="G219" s="95"/>
      <c r="H219" s="95"/>
      <c r="I219" s="95"/>
      <c r="J219" s="95"/>
      <c r="K219" s="505">
        <f t="shared" si="53"/>
        <v>0</v>
      </c>
      <c r="L219" s="177">
        <f>K219/100000</f>
        <v>0</v>
      </c>
      <c r="M219" s="961">
        <f t="shared" si="54"/>
        <v>0</v>
      </c>
      <c r="N219" s="566">
        <f t="shared" si="67"/>
        <v>0</v>
      </c>
      <c r="O219" s="56"/>
      <c r="P219" s="56"/>
      <c r="Q219" s="255"/>
      <c r="T219" s="980">
        <f t="shared" si="55"/>
        <v>0</v>
      </c>
      <c r="U219" s="980">
        <f t="shared" si="56"/>
        <v>0</v>
      </c>
      <c r="V219" s="980">
        <f t="shared" si="57"/>
        <v>0</v>
      </c>
      <c r="W219" s="995"/>
      <c r="X219" s="980"/>
      <c r="Y219" s="980"/>
      <c r="Z219" s="980">
        <f t="shared" si="58"/>
        <v>0</v>
      </c>
      <c r="AA219" s="980"/>
      <c r="AB219" s="980"/>
      <c r="AC219" s="980"/>
      <c r="AD219" s="980">
        <f t="shared" si="59"/>
        <v>0</v>
      </c>
      <c r="AE219" s="980"/>
      <c r="AF219" s="980"/>
      <c r="AG219" s="980"/>
      <c r="AH219" s="980">
        <f t="shared" si="60"/>
        <v>0</v>
      </c>
      <c r="AI219" s="980"/>
      <c r="AJ219" s="980"/>
      <c r="AK219" s="980"/>
      <c r="AL219" s="980">
        <f t="shared" si="61"/>
        <v>0</v>
      </c>
      <c r="AM219" s="980"/>
      <c r="AN219" s="980"/>
      <c r="AO219" s="980"/>
      <c r="AP219" s="980">
        <f t="shared" si="62"/>
        <v>0</v>
      </c>
      <c r="AQ219" s="980"/>
      <c r="AR219" s="980">
        <f t="shared" si="63"/>
        <v>0</v>
      </c>
      <c r="AS219" s="980">
        <f t="shared" si="64"/>
        <v>0</v>
      </c>
      <c r="AT219" s="980">
        <f t="shared" si="65"/>
        <v>0</v>
      </c>
      <c r="AU219" s="980" t="str">
        <f t="shared" si="66"/>
        <v xml:space="preserve">STATE: ; PDY: ; KKL: ; MHE: ; YNM: </v>
      </c>
    </row>
    <row r="220" spans="1:47" ht="24.95" customHeight="1">
      <c r="A220" s="70" t="s">
        <v>4045</v>
      </c>
      <c r="B220" s="97"/>
      <c r="C220" s="365" t="s">
        <v>4043</v>
      </c>
      <c r="D220" s="335" t="s">
        <v>4702</v>
      </c>
      <c r="E220" s="95"/>
      <c r="F220" s="95"/>
      <c r="G220" s="95"/>
      <c r="H220" s="95"/>
      <c r="I220" s="95"/>
      <c r="J220" s="95"/>
      <c r="K220" s="505">
        <f t="shared" si="53"/>
        <v>0</v>
      </c>
      <c r="L220" s="177">
        <f>K220/100000</f>
        <v>0</v>
      </c>
      <c r="M220" s="961">
        <f t="shared" si="54"/>
        <v>0</v>
      </c>
      <c r="N220" s="566">
        <f t="shared" si="67"/>
        <v>0</v>
      </c>
      <c r="O220" s="56"/>
      <c r="P220" s="56"/>
      <c r="Q220" s="255"/>
      <c r="T220" s="980">
        <f t="shared" si="55"/>
        <v>0</v>
      </c>
      <c r="U220" s="980">
        <f t="shared" si="56"/>
        <v>0</v>
      </c>
      <c r="V220" s="980">
        <f t="shared" si="57"/>
        <v>0</v>
      </c>
      <c r="W220" s="995"/>
      <c r="X220" s="980"/>
      <c r="Y220" s="980"/>
      <c r="Z220" s="980">
        <f t="shared" si="58"/>
        <v>0</v>
      </c>
      <c r="AA220" s="980"/>
      <c r="AB220" s="980"/>
      <c r="AC220" s="980"/>
      <c r="AD220" s="980">
        <f t="shared" si="59"/>
        <v>0</v>
      </c>
      <c r="AE220" s="980"/>
      <c r="AF220" s="980"/>
      <c r="AG220" s="980"/>
      <c r="AH220" s="980">
        <f t="shared" si="60"/>
        <v>0</v>
      </c>
      <c r="AI220" s="980"/>
      <c r="AJ220" s="980"/>
      <c r="AK220" s="980"/>
      <c r="AL220" s="980">
        <f t="shared" si="61"/>
        <v>0</v>
      </c>
      <c r="AM220" s="980"/>
      <c r="AN220" s="980"/>
      <c r="AO220" s="980"/>
      <c r="AP220" s="980">
        <f t="shared" si="62"/>
        <v>0</v>
      </c>
      <c r="AQ220" s="980"/>
      <c r="AR220" s="980">
        <f t="shared" si="63"/>
        <v>0</v>
      </c>
      <c r="AS220" s="980">
        <f t="shared" si="64"/>
        <v>0</v>
      </c>
      <c r="AT220" s="980">
        <f t="shared" si="65"/>
        <v>0</v>
      </c>
      <c r="AU220" s="980" t="str">
        <f t="shared" si="66"/>
        <v xml:space="preserve">STATE: ; PDY: ; KKL: ; MHE: ; YNM: </v>
      </c>
    </row>
    <row r="221" spans="1:47" ht="24.95" customHeight="1">
      <c r="A221" s="70" t="s">
        <v>4046</v>
      </c>
      <c r="B221" s="97"/>
      <c r="C221" s="365" t="s">
        <v>1259</v>
      </c>
      <c r="D221" s="335" t="s">
        <v>4702</v>
      </c>
      <c r="E221" s="95"/>
      <c r="F221" s="95"/>
      <c r="G221" s="95"/>
      <c r="H221" s="95"/>
      <c r="I221" s="95"/>
      <c r="J221" s="95"/>
      <c r="K221" s="505">
        <f t="shared" si="53"/>
        <v>0</v>
      </c>
      <c r="L221" s="177">
        <f>K221/100000</f>
        <v>0</v>
      </c>
      <c r="M221" s="961">
        <f t="shared" si="54"/>
        <v>0</v>
      </c>
      <c r="N221" s="566">
        <f t="shared" si="67"/>
        <v>0</v>
      </c>
      <c r="O221" s="56"/>
      <c r="P221" s="56"/>
      <c r="Q221" s="255"/>
      <c r="T221" s="980">
        <f t="shared" si="55"/>
        <v>0</v>
      </c>
      <c r="U221" s="980">
        <f t="shared" si="56"/>
        <v>0</v>
      </c>
      <c r="V221" s="980">
        <f t="shared" si="57"/>
        <v>0</v>
      </c>
      <c r="W221" s="995"/>
      <c r="X221" s="980"/>
      <c r="Y221" s="980"/>
      <c r="Z221" s="980">
        <f t="shared" si="58"/>
        <v>0</v>
      </c>
      <c r="AA221" s="980"/>
      <c r="AB221" s="980"/>
      <c r="AC221" s="980"/>
      <c r="AD221" s="980">
        <f t="shared" si="59"/>
        <v>0</v>
      </c>
      <c r="AE221" s="980"/>
      <c r="AF221" s="980"/>
      <c r="AG221" s="980"/>
      <c r="AH221" s="980">
        <f t="shared" si="60"/>
        <v>0</v>
      </c>
      <c r="AI221" s="980"/>
      <c r="AJ221" s="980"/>
      <c r="AK221" s="980"/>
      <c r="AL221" s="980">
        <f t="shared" si="61"/>
        <v>0</v>
      </c>
      <c r="AM221" s="980"/>
      <c r="AN221" s="980"/>
      <c r="AO221" s="980"/>
      <c r="AP221" s="980">
        <f t="shared" si="62"/>
        <v>0</v>
      </c>
      <c r="AQ221" s="980"/>
      <c r="AR221" s="980">
        <f t="shared" si="63"/>
        <v>0</v>
      </c>
      <c r="AS221" s="980">
        <f t="shared" si="64"/>
        <v>0</v>
      </c>
      <c r="AT221" s="980">
        <f t="shared" si="65"/>
        <v>0</v>
      </c>
      <c r="AU221" s="980" t="str">
        <f t="shared" si="66"/>
        <v xml:space="preserve">STATE: ; PDY: ; KKL: ; MHE: ; YNM: </v>
      </c>
    </row>
    <row r="222" spans="1:47" ht="24.95" customHeight="1">
      <c r="A222" s="333" t="s">
        <v>3265</v>
      </c>
      <c r="B222" s="333"/>
      <c r="C222" s="333" t="s">
        <v>2960</v>
      </c>
      <c r="D222" s="333"/>
      <c r="E222" s="102"/>
      <c r="F222" s="102"/>
      <c r="G222" s="102"/>
      <c r="H222" s="102"/>
      <c r="I222" s="102"/>
      <c r="J222" s="102"/>
      <c r="K222" s="505">
        <f t="shared" si="53"/>
        <v>0</v>
      </c>
      <c r="L222" s="224"/>
      <c r="M222" s="961">
        <f t="shared" si="54"/>
        <v>0</v>
      </c>
      <c r="N222" s="224">
        <f t="shared" si="67"/>
        <v>0</v>
      </c>
      <c r="O222" s="102"/>
      <c r="P222" s="102"/>
      <c r="Q222" s="261"/>
      <c r="T222" s="980">
        <f t="shared" si="55"/>
        <v>0</v>
      </c>
      <c r="U222" s="980">
        <f t="shared" si="56"/>
        <v>0</v>
      </c>
      <c r="V222" s="980">
        <f t="shared" si="57"/>
        <v>0</v>
      </c>
      <c r="W222" s="995"/>
      <c r="X222" s="980"/>
      <c r="Y222" s="980"/>
      <c r="Z222" s="980">
        <f t="shared" si="58"/>
        <v>0</v>
      </c>
      <c r="AA222" s="980"/>
      <c r="AB222" s="980"/>
      <c r="AC222" s="980"/>
      <c r="AD222" s="980">
        <f t="shared" si="59"/>
        <v>0</v>
      </c>
      <c r="AE222" s="980"/>
      <c r="AF222" s="980"/>
      <c r="AG222" s="980"/>
      <c r="AH222" s="980">
        <f t="shared" si="60"/>
        <v>0</v>
      </c>
      <c r="AI222" s="980"/>
      <c r="AJ222" s="980"/>
      <c r="AK222" s="980"/>
      <c r="AL222" s="980">
        <f t="shared" si="61"/>
        <v>0</v>
      </c>
      <c r="AM222" s="980"/>
      <c r="AN222" s="980"/>
      <c r="AO222" s="980"/>
      <c r="AP222" s="980">
        <f t="shared" si="62"/>
        <v>0</v>
      </c>
      <c r="AQ222" s="980"/>
      <c r="AR222" s="980">
        <f t="shared" si="63"/>
        <v>0</v>
      </c>
      <c r="AS222" s="980">
        <f t="shared" si="64"/>
        <v>0</v>
      </c>
      <c r="AT222" s="980">
        <f t="shared" si="65"/>
        <v>0</v>
      </c>
      <c r="AU222" s="980" t="str">
        <f t="shared" si="66"/>
        <v xml:space="preserve">STATE: ; PDY: ; KKL: ; MHE: ; YNM: </v>
      </c>
    </row>
    <row r="223" spans="1:47" ht="24.95" customHeight="1">
      <c r="A223" s="105" t="s">
        <v>3266</v>
      </c>
      <c r="B223" s="105"/>
      <c r="C223" s="105" t="s">
        <v>3072</v>
      </c>
      <c r="D223" s="105"/>
      <c r="E223" s="74"/>
      <c r="F223" s="74"/>
      <c r="G223" s="74"/>
      <c r="H223" s="74"/>
      <c r="I223" s="74"/>
      <c r="J223" s="74"/>
      <c r="K223" s="505">
        <f t="shared" si="53"/>
        <v>0</v>
      </c>
      <c r="L223" s="105"/>
      <c r="M223" s="961">
        <f t="shared" si="54"/>
        <v>0</v>
      </c>
      <c r="N223" s="564">
        <f>N225</f>
        <v>0</v>
      </c>
      <c r="O223" s="74"/>
      <c r="P223" s="74"/>
      <c r="Q223" s="254">
        <f>Q225</f>
        <v>0</v>
      </c>
      <c r="T223" s="980">
        <f t="shared" si="55"/>
        <v>0</v>
      </c>
      <c r="U223" s="980">
        <f t="shared" si="56"/>
        <v>0</v>
      </c>
      <c r="V223" s="980">
        <f t="shared" si="57"/>
        <v>0</v>
      </c>
      <c r="W223" s="995"/>
      <c r="X223" s="980"/>
      <c r="Y223" s="980"/>
      <c r="Z223" s="980">
        <f t="shared" si="58"/>
        <v>0</v>
      </c>
      <c r="AA223" s="980"/>
      <c r="AB223" s="980"/>
      <c r="AC223" s="980"/>
      <c r="AD223" s="980">
        <f t="shared" si="59"/>
        <v>0</v>
      </c>
      <c r="AE223" s="980"/>
      <c r="AF223" s="980"/>
      <c r="AG223" s="980"/>
      <c r="AH223" s="980">
        <f t="shared" si="60"/>
        <v>0</v>
      </c>
      <c r="AI223" s="980"/>
      <c r="AJ223" s="980"/>
      <c r="AK223" s="980"/>
      <c r="AL223" s="980">
        <f t="shared" si="61"/>
        <v>0</v>
      </c>
      <c r="AM223" s="980"/>
      <c r="AN223" s="980"/>
      <c r="AO223" s="980"/>
      <c r="AP223" s="980">
        <f t="shared" si="62"/>
        <v>0</v>
      </c>
      <c r="AQ223" s="980"/>
      <c r="AR223" s="980">
        <f t="shared" si="63"/>
        <v>0</v>
      </c>
      <c r="AS223" s="980">
        <f t="shared" si="64"/>
        <v>0</v>
      </c>
      <c r="AT223" s="980">
        <f t="shared" si="65"/>
        <v>0</v>
      </c>
      <c r="AU223" s="980" t="str">
        <f t="shared" si="66"/>
        <v xml:space="preserve">STATE: ; PDY: ; KKL: ; MHE: ; YNM: </v>
      </c>
    </row>
    <row r="224" spans="1:47" ht="24.95" customHeight="1">
      <c r="A224" s="198" t="s">
        <v>3267</v>
      </c>
      <c r="B224" s="364"/>
      <c r="C224" s="195" t="s">
        <v>3073</v>
      </c>
      <c r="D224" s="195"/>
      <c r="E224" s="204"/>
      <c r="F224" s="204"/>
      <c r="G224" s="204"/>
      <c r="H224" s="204"/>
      <c r="I224" s="204"/>
      <c r="J224" s="204"/>
      <c r="K224" s="505">
        <f t="shared" si="53"/>
        <v>0</v>
      </c>
      <c r="L224" s="201"/>
      <c r="M224" s="961">
        <f t="shared" si="54"/>
        <v>0</v>
      </c>
      <c r="N224" s="201"/>
      <c r="O224" s="583"/>
      <c r="P224" s="584" t="s">
        <v>5281</v>
      </c>
      <c r="Q224" s="592"/>
      <c r="T224" s="980">
        <f t="shared" si="55"/>
        <v>0</v>
      </c>
      <c r="U224" s="980">
        <f t="shared" si="56"/>
        <v>0</v>
      </c>
      <c r="V224" s="980">
        <f t="shared" si="57"/>
        <v>0</v>
      </c>
      <c r="W224" s="995"/>
      <c r="X224" s="980"/>
      <c r="Y224" s="980"/>
      <c r="Z224" s="980">
        <f t="shared" si="58"/>
        <v>0</v>
      </c>
      <c r="AA224" s="980"/>
      <c r="AB224" s="980"/>
      <c r="AC224" s="980"/>
      <c r="AD224" s="980">
        <f t="shared" si="59"/>
        <v>0</v>
      </c>
      <c r="AE224" s="980"/>
      <c r="AF224" s="980"/>
      <c r="AG224" s="980"/>
      <c r="AH224" s="980">
        <f t="shared" si="60"/>
        <v>0</v>
      </c>
      <c r="AI224" s="980"/>
      <c r="AJ224" s="980"/>
      <c r="AK224" s="980"/>
      <c r="AL224" s="980">
        <f t="shared" si="61"/>
        <v>0</v>
      </c>
      <c r="AM224" s="980"/>
      <c r="AN224" s="980"/>
      <c r="AO224" s="980"/>
      <c r="AP224" s="980">
        <f t="shared" si="62"/>
        <v>0</v>
      </c>
      <c r="AQ224" s="980"/>
      <c r="AR224" s="980">
        <f t="shared" si="63"/>
        <v>0</v>
      </c>
      <c r="AS224" s="980">
        <f t="shared" si="64"/>
        <v>0</v>
      </c>
      <c r="AT224" s="980">
        <f t="shared" si="65"/>
        <v>0</v>
      </c>
      <c r="AU224" s="980" t="str">
        <f t="shared" si="66"/>
        <v xml:space="preserve">STATE: ; PDY: ; KKL: ; MHE: ; YNM: </v>
      </c>
    </row>
    <row r="225" spans="1:47" ht="24.95" customHeight="1">
      <c r="A225" s="333" t="s">
        <v>3268</v>
      </c>
      <c r="B225" s="333"/>
      <c r="C225" s="333" t="s">
        <v>32</v>
      </c>
      <c r="D225" s="333"/>
      <c r="E225" s="102"/>
      <c r="F225" s="102"/>
      <c r="G225" s="102"/>
      <c r="H225" s="102"/>
      <c r="I225" s="102"/>
      <c r="J225" s="102"/>
      <c r="K225" s="505">
        <f t="shared" si="53"/>
        <v>0</v>
      </c>
      <c r="L225" s="333"/>
      <c r="M225" s="961">
        <f t="shared" si="54"/>
        <v>0</v>
      </c>
      <c r="N225" s="565">
        <f>N226</f>
        <v>0</v>
      </c>
      <c r="O225" s="102"/>
      <c r="P225" s="102"/>
      <c r="Q225" s="242">
        <f>Q226</f>
        <v>0</v>
      </c>
      <c r="T225" s="980">
        <f t="shared" si="55"/>
        <v>0</v>
      </c>
      <c r="U225" s="980">
        <f t="shared" si="56"/>
        <v>0</v>
      </c>
      <c r="V225" s="980">
        <f t="shared" si="57"/>
        <v>0</v>
      </c>
      <c r="W225" s="995"/>
      <c r="X225" s="980"/>
      <c r="Y225" s="980"/>
      <c r="Z225" s="980">
        <f t="shared" si="58"/>
        <v>0</v>
      </c>
      <c r="AA225" s="980"/>
      <c r="AB225" s="980"/>
      <c r="AC225" s="980"/>
      <c r="AD225" s="980">
        <f t="shared" si="59"/>
        <v>0</v>
      </c>
      <c r="AE225" s="980"/>
      <c r="AF225" s="980"/>
      <c r="AG225" s="980"/>
      <c r="AH225" s="980">
        <f t="shared" si="60"/>
        <v>0</v>
      </c>
      <c r="AI225" s="980"/>
      <c r="AJ225" s="980"/>
      <c r="AK225" s="980"/>
      <c r="AL225" s="980">
        <f t="shared" si="61"/>
        <v>0</v>
      </c>
      <c r="AM225" s="980"/>
      <c r="AN225" s="980"/>
      <c r="AO225" s="980"/>
      <c r="AP225" s="980">
        <f t="shared" si="62"/>
        <v>0</v>
      </c>
      <c r="AQ225" s="980"/>
      <c r="AR225" s="980">
        <f t="shared" si="63"/>
        <v>0</v>
      </c>
      <c r="AS225" s="980">
        <f t="shared" si="64"/>
        <v>0</v>
      </c>
      <c r="AT225" s="980">
        <f t="shared" si="65"/>
        <v>0</v>
      </c>
      <c r="AU225" s="980" t="str">
        <f t="shared" si="66"/>
        <v xml:space="preserve">STATE: ; PDY: ; KKL: ; MHE: ; YNM: </v>
      </c>
    </row>
    <row r="226" spans="1:47" ht="24.95" customHeight="1">
      <c r="A226" s="70" t="s">
        <v>3269</v>
      </c>
      <c r="B226" s="97"/>
      <c r="C226" s="335" t="s">
        <v>3074</v>
      </c>
      <c r="D226" s="335" t="s">
        <v>5323</v>
      </c>
      <c r="E226" s="95"/>
      <c r="F226" s="95"/>
      <c r="G226" s="95"/>
      <c r="H226" s="95"/>
      <c r="I226" s="95"/>
      <c r="J226" s="95"/>
      <c r="K226" s="505">
        <f t="shared" si="53"/>
        <v>0</v>
      </c>
      <c r="L226" s="177">
        <f>K226/100000</f>
        <v>0</v>
      </c>
      <c r="M226" s="961">
        <f t="shared" si="54"/>
        <v>0</v>
      </c>
      <c r="N226" s="566">
        <f>L226*M226</f>
        <v>0</v>
      </c>
      <c r="O226" s="56"/>
      <c r="P226" s="56"/>
      <c r="Q226" s="255"/>
      <c r="T226" s="980">
        <f t="shared" si="55"/>
        <v>0</v>
      </c>
      <c r="U226" s="980">
        <f t="shared" si="56"/>
        <v>0</v>
      </c>
      <c r="V226" s="980">
        <f t="shared" si="57"/>
        <v>0</v>
      </c>
      <c r="W226" s="995"/>
      <c r="X226" s="980"/>
      <c r="Y226" s="980"/>
      <c r="Z226" s="980">
        <f t="shared" si="58"/>
        <v>0</v>
      </c>
      <c r="AA226" s="980"/>
      <c r="AB226" s="980"/>
      <c r="AC226" s="980"/>
      <c r="AD226" s="980">
        <f t="shared" si="59"/>
        <v>0</v>
      </c>
      <c r="AE226" s="980"/>
      <c r="AF226" s="980"/>
      <c r="AG226" s="980"/>
      <c r="AH226" s="980">
        <f t="shared" si="60"/>
        <v>0</v>
      </c>
      <c r="AI226" s="980"/>
      <c r="AJ226" s="980"/>
      <c r="AK226" s="980"/>
      <c r="AL226" s="980">
        <f t="shared" si="61"/>
        <v>0</v>
      </c>
      <c r="AM226" s="980"/>
      <c r="AN226" s="980"/>
      <c r="AO226" s="980"/>
      <c r="AP226" s="980">
        <f t="shared" si="62"/>
        <v>0</v>
      </c>
      <c r="AQ226" s="980"/>
      <c r="AR226" s="980">
        <f t="shared" si="63"/>
        <v>0</v>
      </c>
      <c r="AS226" s="980">
        <f t="shared" si="64"/>
        <v>0</v>
      </c>
      <c r="AT226" s="980">
        <f t="shared" si="65"/>
        <v>0</v>
      </c>
      <c r="AU226" s="980" t="str">
        <f t="shared" si="66"/>
        <v xml:space="preserve">STATE: ; PDY: ; KKL: ; MHE: ; YNM: </v>
      </c>
    </row>
    <row r="227" spans="1:47" ht="24.95" customHeight="1">
      <c r="A227" s="105" t="s">
        <v>3270</v>
      </c>
      <c r="B227" s="105"/>
      <c r="C227" s="105" t="s">
        <v>33</v>
      </c>
      <c r="D227" s="105"/>
      <c r="E227" s="74"/>
      <c r="F227" s="74"/>
      <c r="G227" s="74"/>
      <c r="H227" s="74"/>
      <c r="I227" s="74"/>
      <c r="J227" s="74"/>
      <c r="K227" s="505">
        <f t="shared" si="53"/>
        <v>0</v>
      </c>
      <c r="L227" s="105"/>
      <c r="M227" s="961">
        <f t="shared" si="54"/>
        <v>0</v>
      </c>
      <c r="N227" s="564">
        <f>SUM(N228:N229)</f>
        <v>0</v>
      </c>
      <c r="O227" s="74"/>
      <c r="P227" s="74"/>
      <c r="Q227" s="254">
        <f>SUM(Q228:Q229)</f>
        <v>0</v>
      </c>
      <c r="T227" s="980">
        <f t="shared" si="55"/>
        <v>0</v>
      </c>
      <c r="U227" s="980">
        <f t="shared" si="56"/>
        <v>0</v>
      </c>
      <c r="V227" s="980">
        <f t="shared" si="57"/>
        <v>0</v>
      </c>
      <c r="W227" s="995"/>
      <c r="X227" s="980"/>
      <c r="Y227" s="980"/>
      <c r="Z227" s="980">
        <f t="shared" si="58"/>
        <v>0</v>
      </c>
      <c r="AA227" s="980"/>
      <c r="AB227" s="980"/>
      <c r="AC227" s="980"/>
      <c r="AD227" s="980">
        <f t="shared" si="59"/>
        <v>0</v>
      </c>
      <c r="AE227" s="980"/>
      <c r="AF227" s="980"/>
      <c r="AG227" s="980"/>
      <c r="AH227" s="980">
        <f t="shared" si="60"/>
        <v>0</v>
      </c>
      <c r="AI227" s="980"/>
      <c r="AJ227" s="980"/>
      <c r="AK227" s="980"/>
      <c r="AL227" s="980">
        <f t="shared" si="61"/>
        <v>0</v>
      </c>
      <c r="AM227" s="980"/>
      <c r="AN227" s="980"/>
      <c r="AO227" s="980"/>
      <c r="AP227" s="980">
        <f t="shared" si="62"/>
        <v>0</v>
      </c>
      <c r="AQ227" s="980"/>
      <c r="AR227" s="980">
        <f t="shared" si="63"/>
        <v>0</v>
      </c>
      <c r="AS227" s="980">
        <f t="shared" si="64"/>
        <v>0</v>
      </c>
      <c r="AT227" s="980">
        <f t="shared" si="65"/>
        <v>0</v>
      </c>
      <c r="AU227" s="980" t="str">
        <f t="shared" si="66"/>
        <v xml:space="preserve">STATE: ; PDY: ; KKL: ; MHE: ; YNM: </v>
      </c>
    </row>
    <row r="228" spans="1:47" ht="24.95" customHeight="1">
      <c r="A228" s="70" t="s">
        <v>3271</v>
      </c>
      <c r="B228" s="70"/>
      <c r="C228" s="70" t="s">
        <v>5321</v>
      </c>
      <c r="D228" s="70" t="s">
        <v>5324</v>
      </c>
      <c r="E228" s="56"/>
      <c r="F228" s="56"/>
      <c r="G228" s="56"/>
      <c r="H228" s="56"/>
      <c r="I228" s="56"/>
      <c r="J228" s="56"/>
      <c r="K228" s="505">
        <f t="shared" si="53"/>
        <v>0</v>
      </c>
      <c r="L228" s="177">
        <f>K228/100000</f>
        <v>0</v>
      </c>
      <c r="M228" s="961">
        <f t="shared" si="54"/>
        <v>0</v>
      </c>
      <c r="N228" s="566">
        <f>L228*M228</f>
        <v>0</v>
      </c>
      <c r="O228" s="56"/>
      <c r="P228" s="56"/>
      <c r="Q228" s="255"/>
      <c r="T228" s="980">
        <f t="shared" si="55"/>
        <v>0</v>
      </c>
      <c r="U228" s="980">
        <f t="shared" si="56"/>
        <v>0</v>
      </c>
      <c r="V228" s="980">
        <f t="shared" si="57"/>
        <v>0</v>
      </c>
      <c r="W228" s="995"/>
      <c r="X228" s="980"/>
      <c r="Y228" s="980"/>
      <c r="Z228" s="980">
        <f t="shared" si="58"/>
        <v>0</v>
      </c>
      <c r="AA228" s="980"/>
      <c r="AB228" s="980"/>
      <c r="AC228" s="980"/>
      <c r="AD228" s="980">
        <f t="shared" si="59"/>
        <v>0</v>
      </c>
      <c r="AE228" s="980"/>
      <c r="AF228" s="980"/>
      <c r="AG228" s="980"/>
      <c r="AH228" s="980">
        <f t="shared" si="60"/>
        <v>0</v>
      </c>
      <c r="AI228" s="980"/>
      <c r="AJ228" s="980"/>
      <c r="AK228" s="980"/>
      <c r="AL228" s="980">
        <f t="shared" si="61"/>
        <v>0</v>
      </c>
      <c r="AM228" s="980"/>
      <c r="AN228" s="980"/>
      <c r="AO228" s="980"/>
      <c r="AP228" s="980">
        <f t="shared" si="62"/>
        <v>0</v>
      </c>
      <c r="AQ228" s="980"/>
      <c r="AR228" s="980">
        <f t="shared" si="63"/>
        <v>0</v>
      </c>
      <c r="AS228" s="980">
        <f t="shared" si="64"/>
        <v>0</v>
      </c>
      <c r="AT228" s="980">
        <f t="shared" si="65"/>
        <v>0</v>
      </c>
      <c r="AU228" s="980" t="str">
        <f t="shared" si="66"/>
        <v xml:space="preserve">STATE: ; PDY: ; KKL: ; MHE: ; YNM: </v>
      </c>
    </row>
    <row r="229" spans="1:47" ht="24.95" customHeight="1">
      <c r="A229" s="70" t="s">
        <v>3919</v>
      </c>
      <c r="B229" s="70"/>
      <c r="C229" s="70" t="s">
        <v>307</v>
      </c>
      <c r="D229" s="70" t="s">
        <v>5323</v>
      </c>
      <c r="E229" s="56"/>
      <c r="F229" s="56"/>
      <c r="G229" s="56"/>
      <c r="H229" s="56"/>
      <c r="I229" s="56"/>
      <c r="J229" s="56"/>
      <c r="K229" s="505">
        <f t="shared" si="53"/>
        <v>0</v>
      </c>
      <c r="L229" s="177">
        <f>K229/100000</f>
        <v>0</v>
      </c>
      <c r="M229" s="961">
        <f t="shared" si="54"/>
        <v>0</v>
      </c>
      <c r="N229" s="566">
        <f>L229*M229</f>
        <v>0</v>
      </c>
      <c r="O229" s="56"/>
      <c r="P229" s="56"/>
      <c r="Q229" s="255"/>
      <c r="T229" s="980">
        <f t="shared" si="55"/>
        <v>0</v>
      </c>
      <c r="U229" s="980">
        <f t="shared" si="56"/>
        <v>0</v>
      </c>
      <c r="V229" s="980">
        <f t="shared" si="57"/>
        <v>0</v>
      </c>
      <c r="W229" s="995"/>
      <c r="X229" s="980"/>
      <c r="Y229" s="980"/>
      <c r="Z229" s="980">
        <f t="shared" si="58"/>
        <v>0</v>
      </c>
      <c r="AA229" s="980"/>
      <c r="AB229" s="980"/>
      <c r="AC229" s="980"/>
      <c r="AD229" s="980">
        <f t="shared" si="59"/>
        <v>0</v>
      </c>
      <c r="AE229" s="980"/>
      <c r="AF229" s="980"/>
      <c r="AG229" s="980"/>
      <c r="AH229" s="980">
        <f t="shared" si="60"/>
        <v>0</v>
      </c>
      <c r="AI229" s="980"/>
      <c r="AJ229" s="980"/>
      <c r="AK229" s="980"/>
      <c r="AL229" s="980">
        <f t="shared" si="61"/>
        <v>0</v>
      </c>
      <c r="AM229" s="980"/>
      <c r="AN229" s="980"/>
      <c r="AO229" s="980"/>
      <c r="AP229" s="980">
        <f t="shared" si="62"/>
        <v>0</v>
      </c>
      <c r="AQ229" s="980"/>
      <c r="AR229" s="980">
        <f t="shared" si="63"/>
        <v>0</v>
      </c>
      <c r="AS229" s="980">
        <f t="shared" si="64"/>
        <v>0</v>
      </c>
      <c r="AT229" s="980">
        <f t="shared" si="65"/>
        <v>0</v>
      </c>
      <c r="AU229" s="980" t="str">
        <f t="shared" si="66"/>
        <v xml:space="preserve">STATE: ; PDY: ; KKL: ; MHE: ; YNM: </v>
      </c>
    </row>
    <row r="230" spans="1:47" ht="24.95" customHeight="1">
      <c r="A230" s="105" t="s">
        <v>3272</v>
      </c>
      <c r="B230" s="105"/>
      <c r="C230" s="105" t="s">
        <v>34</v>
      </c>
      <c r="D230" s="105"/>
      <c r="E230" s="74"/>
      <c r="F230" s="74"/>
      <c r="G230" s="74"/>
      <c r="H230" s="74"/>
      <c r="I230" s="74"/>
      <c r="J230" s="74"/>
      <c r="K230" s="505">
        <f t="shared" si="53"/>
        <v>0</v>
      </c>
      <c r="L230" s="105"/>
      <c r="M230" s="961">
        <f t="shared" si="54"/>
        <v>0</v>
      </c>
      <c r="N230" s="564">
        <f>N231+N257</f>
        <v>0</v>
      </c>
      <c r="O230" s="74"/>
      <c r="P230" s="74"/>
      <c r="Q230" s="254">
        <f>Q231+Q257</f>
        <v>0</v>
      </c>
      <c r="T230" s="980">
        <f t="shared" si="55"/>
        <v>0</v>
      </c>
      <c r="U230" s="980">
        <f t="shared" si="56"/>
        <v>0</v>
      </c>
      <c r="V230" s="980">
        <f t="shared" si="57"/>
        <v>0</v>
      </c>
      <c r="W230" s="995"/>
      <c r="X230" s="980"/>
      <c r="Y230" s="980"/>
      <c r="Z230" s="980">
        <f t="shared" si="58"/>
        <v>0</v>
      </c>
      <c r="AA230" s="980"/>
      <c r="AB230" s="980"/>
      <c r="AC230" s="980"/>
      <c r="AD230" s="980">
        <f t="shared" si="59"/>
        <v>0</v>
      </c>
      <c r="AE230" s="980"/>
      <c r="AF230" s="980"/>
      <c r="AG230" s="980"/>
      <c r="AH230" s="980">
        <f t="shared" si="60"/>
        <v>0</v>
      </c>
      <c r="AI230" s="980"/>
      <c r="AJ230" s="980"/>
      <c r="AK230" s="980"/>
      <c r="AL230" s="980">
        <f t="shared" si="61"/>
        <v>0</v>
      </c>
      <c r="AM230" s="980"/>
      <c r="AN230" s="980"/>
      <c r="AO230" s="980"/>
      <c r="AP230" s="980">
        <f t="shared" si="62"/>
        <v>0</v>
      </c>
      <c r="AQ230" s="980"/>
      <c r="AR230" s="980">
        <f t="shared" si="63"/>
        <v>0</v>
      </c>
      <c r="AS230" s="980">
        <f t="shared" si="64"/>
        <v>0</v>
      </c>
      <c r="AT230" s="980">
        <f t="shared" si="65"/>
        <v>0</v>
      </c>
      <c r="AU230" s="980" t="str">
        <f t="shared" si="66"/>
        <v xml:space="preserve">STATE: ; PDY: ; KKL: ; MHE: ; YNM: </v>
      </c>
    </row>
    <row r="231" spans="1:47" ht="24.95" customHeight="1">
      <c r="A231" s="333" t="s">
        <v>3273</v>
      </c>
      <c r="B231" s="333"/>
      <c r="C231" s="194" t="s">
        <v>2150</v>
      </c>
      <c r="D231" s="194"/>
      <c r="E231" s="102"/>
      <c r="F231" s="102"/>
      <c r="G231" s="102"/>
      <c r="H231" s="102"/>
      <c r="I231" s="102"/>
      <c r="J231" s="102"/>
      <c r="K231" s="505">
        <f t="shared" si="53"/>
        <v>0</v>
      </c>
      <c r="L231" s="333"/>
      <c r="M231" s="961">
        <f t="shared" si="54"/>
        <v>0</v>
      </c>
      <c r="N231" s="565">
        <f>N232+N233+N239+N245+N250</f>
        <v>0</v>
      </c>
      <c r="O231" s="102"/>
      <c r="P231" s="102"/>
      <c r="Q231" s="242">
        <f>Q232+Q233+Q239+Q245+Q250</f>
        <v>0</v>
      </c>
      <c r="T231" s="980">
        <f t="shared" si="55"/>
        <v>0</v>
      </c>
      <c r="U231" s="980">
        <f t="shared" si="56"/>
        <v>0</v>
      </c>
      <c r="V231" s="980">
        <f t="shared" si="57"/>
        <v>0</v>
      </c>
      <c r="W231" s="995"/>
      <c r="X231" s="980"/>
      <c r="Y231" s="980"/>
      <c r="Z231" s="980">
        <f t="shared" si="58"/>
        <v>0</v>
      </c>
      <c r="AA231" s="980"/>
      <c r="AB231" s="980"/>
      <c r="AC231" s="980"/>
      <c r="AD231" s="980">
        <f t="shared" si="59"/>
        <v>0</v>
      </c>
      <c r="AE231" s="980"/>
      <c r="AF231" s="980"/>
      <c r="AG231" s="980"/>
      <c r="AH231" s="980">
        <f t="shared" si="60"/>
        <v>0</v>
      </c>
      <c r="AI231" s="980"/>
      <c r="AJ231" s="980"/>
      <c r="AK231" s="980"/>
      <c r="AL231" s="980">
        <f t="shared" si="61"/>
        <v>0</v>
      </c>
      <c r="AM231" s="980"/>
      <c r="AN231" s="980"/>
      <c r="AO231" s="980"/>
      <c r="AP231" s="980">
        <f t="shared" si="62"/>
        <v>0</v>
      </c>
      <c r="AQ231" s="980"/>
      <c r="AR231" s="980">
        <f t="shared" si="63"/>
        <v>0</v>
      </c>
      <c r="AS231" s="980">
        <f t="shared" si="64"/>
        <v>0</v>
      </c>
      <c r="AT231" s="980">
        <f t="shared" si="65"/>
        <v>0</v>
      </c>
      <c r="AU231" s="980" t="str">
        <f t="shared" si="66"/>
        <v xml:space="preserve">STATE: ; PDY: ; KKL: ; MHE: ; YNM: </v>
      </c>
    </row>
    <row r="232" spans="1:47" ht="24.95" customHeight="1">
      <c r="A232" s="341" t="s">
        <v>3274</v>
      </c>
      <c r="B232" s="341"/>
      <c r="C232" s="341" t="s">
        <v>35</v>
      </c>
      <c r="D232" s="341"/>
      <c r="E232" s="75"/>
      <c r="F232" s="75"/>
      <c r="G232" s="75"/>
      <c r="H232" s="75"/>
      <c r="I232" s="75"/>
      <c r="J232" s="75"/>
      <c r="K232" s="505">
        <f t="shared" si="53"/>
        <v>0</v>
      </c>
      <c r="L232" s="577"/>
      <c r="M232" s="961">
        <f t="shared" si="54"/>
        <v>0</v>
      </c>
      <c r="N232" s="445">
        <f>L232*M232</f>
        <v>0</v>
      </c>
      <c r="O232" s="75"/>
      <c r="P232" s="75"/>
      <c r="Q232" s="258"/>
      <c r="T232" s="980">
        <f t="shared" si="55"/>
        <v>0</v>
      </c>
      <c r="U232" s="980">
        <f t="shared" si="56"/>
        <v>0</v>
      </c>
      <c r="V232" s="980">
        <f t="shared" si="57"/>
        <v>0</v>
      </c>
      <c r="W232" s="995"/>
      <c r="X232" s="980"/>
      <c r="Y232" s="980"/>
      <c r="Z232" s="980">
        <f t="shared" si="58"/>
        <v>0</v>
      </c>
      <c r="AA232" s="980"/>
      <c r="AB232" s="980"/>
      <c r="AC232" s="980"/>
      <c r="AD232" s="980">
        <f t="shared" si="59"/>
        <v>0</v>
      </c>
      <c r="AE232" s="980"/>
      <c r="AF232" s="980"/>
      <c r="AG232" s="980"/>
      <c r="AH232" s="980">
        <f t="shared" si="60"/>
        <v>0</v>
      </c>
      <c r="AI232" s="980"/>
      <c r="AJ232" s="980"/>
      <c r="AK232" s="980"/>
      <c r="AL232" s="980">
        <f t="shared" si="61"/>
        <v>0</v>
      </c>
      <c r="AM232" s="980"/>
      <c r="AN232" s="980"/>
      <c r="AO232" s="980"/>
      <c r="AP232" s="980">
        <f t="shared" si="62"/>
        <v>0</v>
      </c>
      <c r="AQ232" s="980"/>
      <c r="AR232" s="980">
        <f t="shared" si="63"/>
        <v>0</v>
      </c>
      <c r="AS232" s="980">
        <f t="shared" si="64"/>
        <v>0</v>
      </c>
      <c r="AT232" s="980">
        <f t="shared" si="65"/>
        <v>0</v>
      </c>
      <c r="AU232" s="980" t="str">
        <f t="shared" si="66"/>
        <v xml:space="preserve">STATE: ; PDY: ; KKL: ; MHE: ; YNM: </v>
      </c>
    </row>
    <row r="233" spans="1:47" ht="24.95" customHeight="1">
      <c r="A233" s="341" t="s">
        <v>3923</v>
      </c>
      <c r="B233" s="341"/>
      <c r="C233" s="341" t="s">
        <v>37</v>
      </c>
      <c r="D233" s="341"/>
      <c r="E233" s="75"/>
      <c r="F233" s="75"/>
      <c r="G233" s="75"/>
      <c r="H233" s="75"/>
      <c r="I233" s="75"/>
      <c r="J233" s="75"/>
      <c r="K233" s="505">
        <f t="shared" si="53"/>
        <v>0</v>
      </c>
      <c r="L233" s="341"/>
      <c r="M233" s="961">
        <f t="shared" si="54"/>
        <v>0</v>
      </c>
      <c r="N233" s="445">
        <f>N234+N235+N238</f>
        <v>0</v>
      </c>
      <c r="O233" s="75"/>
      <c r="P233" s="75"/>
      <c r="Q233" s="258">
        <f>Q234+Q235+Q238</f>
        <v>0</v>
      </c>
      <c r="T233" s="980">
        <f t="shared" si="55"/>
        <v>0</v>
      </c>
      <c r="U233" s="980">
        <f t="shared" si="56"/>
        <v>0</v>
      </c>
      <c r="V233" s="980">
        <f t="shared" si="57"/>
        <v>0</v>
      </c>
      <c r="W233" s="995"/>
      <c r="X233" s="980"/>
      <c r="Y233" s="980"/>
      <c r="Z233" s="980">
        <f t="shared" si="58"/>
        <v>0</v>
      </c>
      <c r="AA233" s="980"/>
      <c r="AB233" s="980"/>
      <c r="AC233" s="980"/>
      <c r="AD233" s="980">
        <f t="shared" si="59"/>
        <v>0</v>
      </c>
      <c r="AE233" s="980"/>
      <c r="AF233" s="980"/>
      <c r="AG233" s="980"/>
      <c r="AH233" s="980">
        <f t="shared" si="60"/>
        <v>0</v>
      </c>
      <c r="AI233" s="980"/>
      <c r="AJ233" s="980"/>
      <c r="AK233" s="980"/>
      <c r="AL233" s="980">
        <f t="shared" si="61"/>
        <v>0</v>
      </c>
      <c r="AM233" s="980"/>
      <c r="AN233" s="980"/>
      <c r="AO233" s="980"/>
      <c r="AP233" s="980">
        <f t="shared" si="62"/>
        <v>0</v>
      </c>
      <c r="AQ233" s="980"/>
      <c r="AR233" s="980">
        <f t="shared" si="63"/>
        <v>0</v>
      </c>
      <c r="AS233" s="980">
        <f t="shared" si="64"/>
        <v>0</v>
      </c>
      <c r="AT233" s="980">
        <f t="shared" si="65"/>
        <v>0</v>
      </c>
      <c r="AU233" s="980" t="str">
        <f t="shared" si="66"/>
        <v xml:space="preserve">STATE: ; PDY: ; KKL: ; MHE: ; YNM: </v>
      </c>
    </row>
    <row r="234" spans="1:47" ht="24.95" customHeight="1">
      <c r="A234" s="70" t="s">
        <v>4372</v>
      </c>
      <c r="B234" s="70" t="s">
        <v>3075</v>
      </c>
      <c r="C234" s="70" t="s">
        <v>3076</v>
      </c>
      <c r="D234" s="367" t="s">
        <v>5329</v>
      </c>
      <c r="E234" s="205"/>
      <c r="F234" s="56"/>
      <c r="G234" s="56"/>
      <c r="H234" s="56"/>
      <c r="I234" s="56"/>
      <c r="J234" s="56"/>
      <c r="K234" s="505">
        <f t="shared" si="53"/>
        <v>0</v>
      </c>
      <c r="L234" s="177">
        <f>K234/100000</f>
        <v>0</v>
      </c>
      <c r="M234" s="961">
        <f t="shared" si="54"/>
        <v>0</v>
      </c>
      <c r="N234" s="566">
        <f>L234*M234</f>
        <v>0</v>
      </c>
      <c r="O234" s="56"/>
      <c r="P234" s="56"/>
      <c r="Q234" s="255"/>
      <c r="T234" s="980">
        <f t="shared" si="55"/>
        <v>0</v>
      </c>
      <c r="U234" s="980">
        <f t="shared" si="56"/>
        <v>0</v>
      </c>
      <c r="V234" s="980">
        <f t="shared" si="57"/>
        <v>0</v>
      </c>
      <c r="W234" s="995"/>
      <c r="X234" s="980"/>
      <c r="Y234" s="980"/>
      <c r="Z234" s="980">
        <f t="shared" si="58"/>
        <v>0</v>
      </c>
      <c r="AA234" s="980"/>
      <c r="AB234" s="980"/>
      <c r="AC234" s="980"/>
      <c r="AD234" s="980">
        <f t="shared" si="59"/>
        <v>0</v>
      </c>
      <c r="AE234" s="980"/>
      <c r="AF234" s="980"/>
      <c r="AG234" s="980"/>
      <c r="AH234" s="980">
        <f t="shared" si="60"/>
        <v>0</v>
      </c>
      <c r="AI234" s="980"/>
      <c r="AJ234" s="980"/>
      <c r="AK234" s="980"/>
      <c r="AL234" s="980">
        <f t="shared" si="61"/>
        <v>0</v>
      </c>
      <c r="AM234" s="980"/>
      <c r="AN234" s="980"/>
      <c r="AO234" s="980"/>
      <c r="AP234" s="980">
        <f t="shared" si="62"/>
        <v>0</v>
      </c>
      <c r="AQ234" s="980"/>
      <c r="AR234" s="980">
        <f t="shared" si="63"/>
        <v>0</v>
      </c>
      <c r="AS234" s="980">
        <f t="shared" si="64"/>
        <v>0</v>
      </c>
      <c r="AT234" s="980">
        <f t="shared" si="65"/>
        <v>0</v>
      </c>
      <c r="AU234" s="980" t="str">
        <f t="shared" si="66"/>
        <v xml:space="preserve">STATE: ; PDY: ; KKL: ; MHE: ; YNM: </v>
      </c>
    </row>
    <row r="235" spans="1:47" s="321" customFormat="1" ht="24.95" customHeight="1">
      <c r="A235" s="578" t="s">
        <v>4373</v>
      </c>
      <c r="B235" s="578" t="s">
        <v>3077</v>
      </c>
      <c r="C235" s="579" t="s">
        <v>2196</v>
      </c>
      <c r="D235" s="579"/>
      <c r="E235" s="96"/>
      <c r="F235" s="96"/>
      <c r="G235" s="96"/>
      <c r="H235" s="96"/>
      <c r="I235" s="96"/>
      <c r="J235" s="96"/>
      <c r="K235" s="505">
        <f t="shared" si="53"/>
        <v>0</v>
      </c>
      <c r="L235" s="580"/>
      <c r="M235" s="961">
        <f t="shared" si="54"/>
        <v>0</v>
      </c>
      <c r="N235" s="580">
        <f>N236+N237</f>
        <v>0</v>
      </c>
      <c r="O235" s="96"/>
      <c r="P235" s="96"/>
      <c r="Q235" s="593">
        <f>Q236+Q237</f>
        <v>0</v>
      </c>
      <c r="T235" s="980">
        <f t="shared" si="55"/>
        <v>0</v>
      </c>
      <c r="U235" s="980">
        <f t="shared" si="56"/>
        <v>0</v>
      </c>
      <c r="V235" s="980">
        <f t="shared" si="57"/>
        <v>0</v>
      </c>
      <c r="W235" s="995"/>
      <c r="X235" s="980"/>
      <c r="Y235" s="980"/>
      <c r="Z235" s="980">
        <f t="shared" si="58"/>
        <v>0</v>
      </c>
      <c r="AA235" s="980"/>
      <c r="AB235" s="980"/>
      <c r="AC235" s="980"/>
      <c r="AD235" s="980">
        <f t="shared" si="59"/>
        <v>0</v>
      </c>
      <c r="AE235" s="980"/>
      <c r="AF235" s="980"/>
      <c r="AG235" s="980"/>
      <c r="AH235" s="980">
        <f t="shared" si="60"/>
        <v>0</v>
      </c>
      <c r="AI235" s="980"/>
      <c r="AJ235" s="980"/>
      <c r="AK235" s="980"/>
      <c r="AL235" s="980">
        <f t="shared" si="61"/>
        <v>0</v>
      </c>
      <c r="AM235" s="980"/>
      <c r="AN235" s="980"/>
      <c r="AO235" s="980"/>
      <c r="AP235" s="980">
        <f t="shared" si="62"/>
        <v>0</v>
      </c>
      <c r="AQ235" s="980"/>
      <c r="AR235" s="980">
        <f t="shared" si="63"/>
        <v>0</v>
      </c>
      <c r="AS235" s="980">
        <f t="shared" si="64"/>
        <v>0</v>
      </c>
      <c r="AT235" s="980">
        <f t="shared" si="65"/>
        <v>0</v>
      </c>
      <c r="AU235" s="980" t="str">
        <f t="shared" si="66"/>
        <v xml:space="preserve">STATE: ; PDY: ; KKL: ; MHE: ; YNM: </v>
      </c>
    </row>
    <row r="236" spans="1:47" s="321" customFormat="1" ht="24.95" customHeight="1">
      <c r="A236" s="78" t="s">
        <v>4546</v>
      </c>
      <c r="B236" s="78"/>
      <c r="C236" s="78" t="s">
        <v>3078</v>
      </c>
      <c r="D236" s="78" t="s">
        <v>5327</v>
      </c>
      <c r="E236" s="79"/>
      <c r="F236" s="79"/>
      <c r="G236" s="79"/>
      <c r="H236" s="79"/>
      <c r="I236" s="79"/>
      <c r="J236" s="79"/>
      <c r="K236" s="505">
        <f t="shared" si="53"/>
        <v>0</v>
      </c>
      <c r="L236" s="177">
        <f>K236/100000</f>
        <v>0</v>
      </c>
      <c r="M236" s="961">
        <f t="shared" si="54"/>
        <v>0</v>
      </c>
      <c r="N236" s="131">
        <f>L236*M236</f>
        <v>0</v>
      </c>
      <c r="O236" s="79"/>
      <c r="P236" s="79"/>
      <c r="Q236" s="257"/>
      <c r="T236" s="980">
        <f t="shared" si="55"/>
        <v>0</v>
      </c>
      <c r="U236" s="980">
        <f t="shared" si="56"/>
        <v>0</v>
      </c>
      <c r="V236" s="980">
        <f t="shared" si="57"/>
        <v>0</v>
      </c>
      <c r="W236" s="995"/>
      <c r="X236" s="980"/>
      <c r="Y236" s="980"/>
      <c r="Z236" s="980">
        <f t="shared" si="58"/>
        <v>0</v>
      </c>
      <c r="AA236" s="980"/>
      <c r="AB236" s="980"/>
      <c r="AC236" s="980"/>
      <c r="AD236" s="980">
        <f t="shared" si="59"/>
        <v>0</v>
      </c>
      <c r="AE236" s="980"/>
      <c r="AF236" s="980"/>
      <c r="AG236" s="980"/>
      <c r="AH236" s="980">
        <f t="shared" si="60"/>
        <v>0</v>
      </c>
      <c r="AI236" s="980"/>
      <c r="AJ236" s="980"/>
      <c r="AK236" s="980"/>
      <c r="AL236" s="980">
        <f t="shared" si="61"/>
        <v>0</v>
      </c>
      <c r="AM236" s="980"/>
      <c r="AN236" s="980"/>
      <c r="AO236" s="980"/>
      <c r="AP236" s="980">
        <f t="shared" si="62"/>
        <v>0</v>
      </c>
      <c r="AQ236" s="980"/>
      <c r="AR236" s="980">
        <f t="shared" si="63"/>
        <v>0</v>
      </c>
      <c r="AS236" s="980">
        <f t="shared" si="64"/>
        <v>0</v>
      </c>
      <c r="AT236" s="980">
        <f t="shared" si="65"/>
        <v>0</v>
      </c>
      <c r="AU236" s="980" t="str">
        <f t="shared" si="66"/>
        <v xml:space="preserve">STATE: ; PDY: ; KKL: ; MHE: ; YNM: </v>
      </c>
    </row>
    <row r="237" spans="1:47" s="321" customFormat="1" ht="24.95" customHeight="1">
      <c r="A237" s="78" t="s">
        <v>4547</v>
      </c>
      <c r="B237" s="78"/>
      <c r="C237" s="369" t="s">
        <v>2416</v>
      </c>
      <c r="D237" s="78" t="s">
        <v>5330</v>
      </c>
      <c r="E237" s="79"/>
      <c r="F237" s="79"/>
      <c r="G237" s="79"/>
      <c r="H237" s="79"/>
      <c r="I237" s="79"/>
      <c r="J237" s="79"/>
      <c r="K237" s="505">
        <f t="shared" si="53"/>
        <v>0</v>
      </c>
      <c r="L237" s="177">
        <f>K237/100000</f>
        <v>0</v>
      </c>
      <c r="M237" s="961">
        <f t="shared" si="54"/>
        <v>0</v>
      </c>
      <c r="N237" s="131">
        <f>L237*M237</f>
        <v>0</v>
      </c>
      <c r="O237" s="79"/>
      <c r="P237" s="79"/>
      <c r="Q237" s="257"/>
      <c r="T237" s="980">
        <f t="shared" si="55"/>
        <v>0</v>
      </c>
      <c r="U237" s="980">
        <f t="shared" si="56"/>
        <v>0</v>
      </c>
      <c r="V237" s="980">
        <f t="shared" si="57"/>
        <v>0</v>
      </c>
      <c r="W237" s="995"/>
      <c r="X237" s="980"/>
      <c r="Y237" s="980"/>
      <c r="Z237" s="980">
        <f t="shared" si="58"/>
        <v>0</v>
      </c>
      <c r="AA237" s="980"/>
      <c r="AB237" s="980"/>
      <c r="AC237" s="980"/>
      <c r="AD237" s="980">
        <f t="shared" si="59"/>
        <v>0</v>
      </c>
      <c r="AE237" s="980"/>
      <c r="AF237" s="980"/>
      <c r="AG237" s="980"/>
      <c r="AH237" s="980">
        <f t="shared" si="60"/>
        <v>0</v>
      </c>
      <c r="AI237" s="980"/>
      <c r="AJ237" s="980"/>
      <c r="AK237" s="980"/>
      <c r="AL237" s="980">
        <f t="shared" si="61"/>
        <v>0</v>
      </c>
      <c r="AM237" s="980"/>
      <c r="AN237" s="980"/>
      <c r="AO237" s="980"/>
      <c r="AP237" s="980">
        <f t="shared" si="62"/>
        <v>0</v>
      </c>
      <c r="AQ237" s="980"/>
      <c r="AR237" s="980">
        <f t="shared" si="63"/>
        <v>0</v>
      </c>
      <c r="AS237" s="980">
        <f t="shared" si="64"/>
        <v>0</v>
      </c>
      <c r="AT237" s="980">
        <f t="shared" si="65"/>
        <v>0</v>
      </c>
      <c r="AU237" s="980" t="str">
        <f t="shared" si="66"/>
        <v xml:space="preserve">STATE: ; PDY: ; KKL: ; MHE: ; YNM: </v>
      </c>
    </row>
    <row r="238" spans="1:47" ht="24.95" customHeight="1">
      <c r="A238" s="78" t="s">
        <v>4374</v>
      </c>
      <c r="B238" s="78"/>
      <c r="C238" s="78" t="s">
        <v>2960</v>
      </c>
      <c r="D238" s="78" t="s">
        <v>5327</v>
      </c>
      <c r="E238" s="56"/>
      <c r="F238" s="56"/>
      <c r="G238" s="56"/>
      <c r="H238" s="56"/>
      <c r="I238" s="56"/>
      <c r="J238" s="56"/>
      <c r="K238" s="505">
        <f t="shared" si="53"/>
        <v>0</v>
      </c>
      <c r="L238" s="177">
        <f>K238/100000</f>
        <v>0</v>
      </c>
      <c r="M238" s="961">
        <f t="shared" si="54"/>
        <v>0</v>
      </c>
      <c r="N238" s="566">
        <f>L238*M238</f>
        <v>0</v>
      </c>
      <c r="O238" s="56"/>
      <c r="P238" s="56"/>
      <c r="Q238" s="255"/>
      <c r="T238" s="980">
        <f t="shared" si="55"/>
        <v>0</v>
      </c>
      <c r="U238" s="980">
        <f t="shared" si="56"/>
        <v>0</v>
      </c>
      <c r="V238" s="980">
        <f t="shared" si="57"/>
        <v>0</v>
      </c>
      <c r="W238" s="995"/>
      <c r="X238" s="980"/>
      <c r="Y238" s="980"/>
      <c r="Z238" s="980">
        <f t="shared" si="58"/>
        <v>0</v>
      </c>
      <c r="AA238" s="980"/>
      <c r="AB238" s="980"/>
      <c r="AC238" s="980"/>
      <c r="AD238" s="980">
        <f t="shared" si="59"/>
        <v>0</v>
      </c>
      <c r="AE238" s="980"/>
      <c r="AF238" s="980"/>
      <c r="AG238" s="980"/>
      <c r="AH238" s="980">
        <f t="shared" si="60"/>
        <v>0</v>
      </c>
      <c r="AI238" s="980"/>
      <c r="AJ238" s="980"/>
      <c r="AK238" s="980"/>
      <c r="AL238" s="980">
        <f t="shared" si="61"/>
        <v>0</v>
      </c>
      <c r="AM238" s="980"/>
      <c r="AN238" s="980"/>
      <c r="AO238" s="980"/>
      <c r="AP238" s="980">
        <f t="shared" si="62"/>
        <v>0</v>
      </c>
      <c r="AQ238" s="980"/>
      <c r="AR238" s="980">
        <f t="shared" si="63"/>
        <v>0</v>
      </c>
      <c r="AS238" s="980">
        <f t="shared" si="64"/>
        <v>0</v>
      </c>
      <c r="AT238" s="980">
        <f t="shared" si="65"/>
        <v>0</v>
      </c>
      <c r="AU238" s="980" t="str">
        <f t="shared" si="66"/>
        <v xml:space="preserve">STATE: ; PDY: ; KKL: ; MHE: ; YNM: </v>
      </c>
    </row>
    <row r="239" spans="1:47" ht="24.95" customHeight="1">
      <c r="A239" s="341" t="s">
        <v>3924</v>
      </c>
      <c r="B239" s="341"/>
      <c r="C239" s="341" t="s">
        <v>36</v>
      </c>
      <c r="D239" s="341"/>
      <c r="E239" s="75"/>
      <c r="F239" s="75"/>
      <c r="G239" s="75"/>
      <c r="H239" s="75"/>
      <c r="I239" s="75"/>
      <c r="J239" s="75"/>
      <c r="K239" s="505">
        <f t="shared" si="53"/>
        <v>0</v>
      </c>
      <c r="L239" s="341"/>
      <c r="M239" s="961">
        <f t="shared" si="54"/>
        <v>0</v>
      </c>
      <c r="N239" s="445">
        <f>SUM(N240:N244)</f>
        <v>0</v>
      </c>
      <c r="O239" s="75"/>
      <c r="P239" s="75"/>
      <c r="Q239" s="258">
        <f>SUM(Q240:Q244)</f>
        <v>0</v>
      </c>
      <c r="T239" s="980">
        <f t="shared" si="55"/>
        <v>0</v>
      </c>
      <c r="U239" s="980">
        <f t="shared" si="56"/>
        <v>0</v>
      </c>
      <c r="V239" s="980">
        <f t="shared" si="57"/>
        <v>0</v>
      </c>
      <c r="W239" s="995"/>
      <c r="X239" s="980"/>
      <c r="Y239" s="980"/>
      <c r="Z239" s="980">
        <f t="shared" si="58"/>
        <v>0</v>
      </c>
      <c r="AA239" s="980"/>
      <c r="AB239" s="980"/>
      <c r="AC239" s="980"/>
      <c r="AD239" s="980">
        <f t="shared" si="59"/>
        <v>0</v>
      </c>
      <c r="AE239" s="980"/>
      <c r="AF239" s="980"/>
      <c r="AG239" s="980"/>
      <c r="AH239" s="980">
        <f t="shared" si="60"/>
        <v>0</v>
      </c>
      <c r="AI239" s="980"/>
      <c r="AJ239" s="980"/>
      <c r="AK239" s="980"/>
      <c r="AL239" s="980">
        <f t="shared" si="61"/>
        <v>0</v>
      </c>
      <c r="AM239" s="980"/>
      <c r="AN239" s="980"/>
      <c r="AO239" s="980"/>
      <c r="AP239" s="980">
        <f t="shared" si="62"/>
        <v>0</v>
      </c>
      <c r="AQ239" s="980"/>
      <c r="AR239" s="980">
        <f t="shared" si="63"/>
        <v>0</v>
      </c>
      <c r="AS239" s="980">
        <f t="shared" si="64"/>
        <v>0</v>
      </c>
      <c r="AT239" s="980">
        <f t="shared" si="65"/>
        <v>0</v>
      </c>
      <c r="AU239" s="980" t="str">
        <f t="shared" si="66"/>
        <v xml:space="preserve">STATE: ; PDY: ; KKL: ; MHE: ; YNM: </v>
      </c>
    </row>
    <row r="240" spans="1:47" ht="24.95" customHeight="1">
      <c r="A240" s="78" t="s">
        <v>4375</v>
      </c>
      <c r="B240" s="78" t="s">
        <v>3075</v>
      </c>
      <c r="C240" s="70" t="s">
        <v>3076</v>
      </c>
      <c r="D240" s="367" t="s">
        <v>5329</v>
      </c>
      <c r="E240" s="56"/>
      <c r="F240" s="56"/>
      <c r="G240" s="56"/>
      <c r="H240" s="56"/>
      <c r="I240" s="56"/>
      <c r="J240" s="56"/>
      <c r="K240" s="505">
        <f t="shared" si="53"/>
        <v>0</v>
      </c>
      <c r="L240" s="177">
        <f>K240/100000</f>
        <v>0</v>
      </c>
      <c r="M240" s="961">
        <f t="shared" si="54"/>
        <v>0</v>
      </c>
      <c r="N240" s="566">
        <f>L240*M240</f>
        <v>0</v>
      </c>
      <c r="O240" s="56"/>
      <c r="P240" s="56"/>
      <c r="Q240" s="255"/>
      <c r="T240" s="980">
        <f t="shared" si="55"/>
        <v>0</v>
      </c>
      <c r="U240" s="980">
        <f t="shared" si="56"/>
        <v>0</v>
      </c>
      <c r="V240" s="980">
        <f t="shared" si="57"/>
        <v>0</v>
      </c>
      <c r="W240" s="995"/>
      <c r="X240" s="980"/>
      <c r="Y240" s="980"/>
      <c r="Z240" s="980">
        <f t="shared" si="58"/>
        <v>0</v>
      </c>
      <c r="AA240" s="980"/>
      <c r="AB240" s="980"/>
      <c r="AC240" s="980"/>
      <c r="AD240" s="980">
        <f t="shared" si="59"/>
        <v>0</v>
      </c>
      <c r="AE240" s="980"/>
      <c r="AF240" s="980"/>
      <c r="AG240" s="980"/>
      <c r="AH240" s="980">
        <f t="shared" si="60"/>
        <v>0</v>
      </c>
      <c r="AI240" s="980"/>
      <c r="AJ240" s="980"/>
      <c r="AK240" s="980"/>
      <c r="AL240" s="980">
        <f t="shared" si="61"/>
        <v>0</v>
      </c>
      <c r="AM240" s="980"/>
      <c r="AN240" s="980"/>
      <c r="AO240" s="980"/>
      <c r="AP240" s="980">
        <f t="shared" si="62"/>
        <v>0</v>
      </c>
      <c r="AQ240" s="980"/>
      <c r="AR240" s="980">
        <f t="shared" si="63"/>
        <v>0</v>
      </c>
      <c r="AS240" s="980">
        <f t="shared" si="64"/>
        <v>0</v>
      </c>
      <c r="AT240" s="980">
        <f t="shared" si="65"/>
        <v>0</v>
      </c>
      <c r="AU240" s="980" t="str">
        <f t="shared" si="66"/>
        <v xml:space="preserve">STATE: ; PDY: ; KKL: ; MHE: ; YNM: </v>
      </c>
    </row>
    <row r="241" spans="1:47" ht="24.95" customHeight="1">
      <c r="A241" s="78" t="s">
        <v>4376</v>
      </c>
      <c r="B241" s="78" t="s">
        <v>3088</v>
      </c>
      <c r="C241" s="70" t="s">
        <v>3822</v>
      </c>
      <c r="D241" s="78" t="s">
        <v>5327</v>
      </c>
      <c r="E241" s="204"/>
      <c r="F241" s="204"/>
      <c r="G241" s="204"/>
      <c r="H241" s="204"/>
      <c r="I241" s="204"/>
      <c r="J241" s="204"/>
      <c r="K241" s="505">
        <f t="shared" si="53"/>
        <v>0</v>
      </c>
      <c r="L241" s="201"/>
      <c r="M241" s="961">
        <f t="shared" si="54"/>
        <v>0</v>
      </c>
      <c r="N241" s="201"/>
      <c r="O241" s="583"/>
      <c r="P241" s="584" t="s">
        <v>5281</v>
      </c>
      <c r="Q241" s="592"/>
      <c r="T241" s="980">
        <f t="shared" si="55"/>
        <v>0</v>
      </c>
      <c r="U241" s="980">
        <f t="shared" si="56"/>
        <v>0</v>
      </c>
      <c r="V241" s="980">
        <f t="shared" si="57"/>
        <v>0</v>
      </c>
      <c r="W241" s="995"/>
      <c r="X241" s="980"/>
      <c r="Y241" s="980"/>
      <c r="Z241" s="980">
        <f t="shared" si="58"/>
        <v>0</v>
      </c>
      <c r="AA241" s="980"/>
      <c r="AB241" s="980"/>
      <c r="AC241" s="980"/>
      <c r="AD241" s="980">
        <f t="shared" si="59"/>
        <v>0</v>
      </c>
      <c r="AE241" s="980"/>
      <c r="AF241" s="980"/>
      <c r="AG241" s="980"/>
      <c r="AH241" s="980">
        <f t="shared" si="60"/>
        <v>0</v>
      </c>
      <c r="AI241" s="980"/>
      <c r="AJ241" s="980"/>
      <c r="AK241" s="980"/>
      <c r="AL241" s="980">
        <f t="shared" si="61"/>
        <v>0</v>
      </c>
      <c r="AM241" s="980"/>
      <c r="AN241" s="980"/>
      <c r="AO241" s="980"/>
      <c r="AP241" s="980">
        <f t="shared" si="62"/>
        <v>0</v>
      </c>
      <c r="AQ241" s="980"/>
      <c r="AR241" s="980">
        <f t="shared" si="63"/>
        <v>0</v>
      </c>
      <c r="AS241" s="980">
        <f t="shared" si="64"/>
        <v>0</v>
      </c>
      <c r="AT241" s="980">
        <f t="shared" si="65"/>
        <v>0</v>
      </c>
      <c r="AU241" s="980" t="str">
        <f t="shared" si="66"/>
        <v xml:space="preserve">STATE: ; PDY: ; KKL: ; MHE: ; YNM: </v>
      </c>
    </row>
    <row r="242" spans="1:47" ht="24.95" customHeight="1">
      <c r="A242" s="78" t="s">
        <v>4377</v>
      </c>
      <c r="B242" s="78" t="s">
        <v>3096</v>
      </c>
      <c r="C242" s="70" t="s">
        <v>3823</v>
      </c>
      <c r="D242" s="78" t="s">
        <v>5327</v>
      </c>
      <c r="E242" s="204"/>
      <c r="F242" s="204"/>
      <c r="G242" s="204"/>
      <c r="H242" s="204"/>
      <c r="I242" s="204"/>
      <c r="J242" s="204"/>
      <c r="K242" s="505">
        <f t="shared" si="53"/>
        <v>0</v>
      </c>
      <c r="L242" s="201"/>
      <c r="M242" s="961">
        <f t="shared" si="54"/>
        <v>0</v>
      </c>
      <c r="N242" s="201"/>
      <c r="O242" s="583"/>
      <c r="P242" s="584" t="s">
        <v>5281</v>
      </c>
      <c r="Q242" s="592"/>
      <c r="T242" s="980">
        <f t="shared" si="55"/>
        <v>0</v>
      </c>
      <c r="U242" s="980">
        <f t="shared" si="56"/>
        <v>0</v>
      </c>
      <c r="V242" s="980">
        <f t="shared" si="57"/>
        <v>0</v>
      </c>
      <c r="W242" s="995"/>
      <c r="X242" s="980"/>
      <c r="Y242" s="980"/>
      <c r="Z242" s="980">
        <f t="shared" si="58"/>
        <v>0</v>
      </c>
      <c r="AA242" s="980"/>
      <c r="AB242" s="980"/>
      <c r="AC242" s="980"/>
      <c r="AD242" s="980">
        <f t="shared" si="59"/>
        <v>0</v>
      </c>
      <c r="AE242" s="980"/>
      <c r="AF242" s="980"/>
      <c r="AG242" s="980"/>
      <c r="AH242" s="980">
        <f t="shared" si="60"/>
        <v>0</v>
      </c>
      <c r="AI242" s="980"/>
      <c r="AJ242" s="980"/>
      <c r="AK242" s="980"/>
      <c r="AL242" s="980">
        <f t="shared" si="61"/>
        <v>0</v>
      </c>
      <c r="AM242" s="980"/>
      <c r="AN242" s="980"/>
      <c r="AO242" s="980"/>
      <c r="AP242" s="980">
        <f t="shared" si="62"/>
        <v>0</v>
      </c>
      <c r="AQ242" s="980"/>
      <c r="AR242" s="980">
        <f t="shared" si="63"/>
        <v>0</v>
      </c>
      <c r="AS242" s="980">
        <f t="shared" si="64"/>
        <v>0</v>
      </c>
      <c r="AT242" s="980">
        <f t="shared" si="65"/>
        <v>0</v>
      </c>
      <c r="AU242" s="980" t="str">
        <f t="shared" si="66"/>
        <v xml:space="preserve">STATE: ; PDY: ; KKL: ; MHE: ; YNM: </v>
      </c>
    </row>
    <row r="243" spans="1:47" ht="24.95" customHeight="1">
      <c r="A243" s="78" t="s">
        <v>4378</v>
      </c>
      <c r="B243" s="78" t="s">
        <v>3102</v>
      </c>
      <c r="C243" s="70" t="s">
        <v>4384</v>
      </c>
      <c r="D243" s="78" t="s">
        <v>5327</v>
      </c>
      <c r="E243" s="56"/>
      <c r="F243" s="56"/>
      <c r="G243" s="56"/>
      <c r="H243" s="56"/>
      <c r="I243" s="56"/>
      <c r="J243" s="56"/>
      <c r="K243" s="505">
        <f t="shared" si="53"/>
        <v>0</v>
      </c>
      <c r="L243" s="177">
        <f>K243/100000</f>
        <v>0</v>
      </c>
      <c r="M243" s="961">
        <f t="shared" si="54"/>
        <v>0</v>
      </c>
      <c r="N243" s="566">
        <f>L243*M243</f>
        <v>0</v>
      </c>
      <c r="O243" s="56"/>
      <c r="P243" s="56"/>
      <c r="Q243" s="255"/>
      <c r="T243" s="980">
        <f t="shared" si="55"/>
        <v>0</v>
      </c>
      <c r="U243" s="980">
        <f t="shared" si="56"/>
        <v>0</v>
      </c>
      <c r="V243" s="980">
        <f t="shared" si="57"/>
        <v>0</v>
      </c>
      <c r="W243" s="995"/>
      <c r="X243" s="980"/>
      <c r="Y243" s="980"/>
      <c r="Z243" s="980">
        <f t="shared" si="58"/>
        <v>0</v>
      </c>
      <c r="AA243" s="980"/>
      <c r="AB243" s="980"/>
      <c r="AC243" s="980"/>
      <c r="AD243" s="980">
        <f t="shared" si="59"/>
        <v>0</v>
      </c>
      <c r="AE243" s="980"/>
      <c r="AF243" s="980"/>
      <c r="AG243" s="980"/>
      <c r="AH243" s="980">
        <f t="shared" si="60"/>
        <v>0</v>
      </c>
      <c r="AI243" s="980"/>
      <c r="AJ243" s="980"/>
      <c r="AK243" s="980"/>
      <c r="AL243" s="980">
        <f t="shared" si="61"/>
        <v>0</v>
      </c>
      <c r="AM243" s="980"/>
      <c r="AN243" s="980"/>
      <c r="AO243" s="980"/>
      <c r="AP243" s="980">
        <f t="shared" si="62"/>
        <v>0</v>
      </c>
      <c r="AQ243" s="980"/>
      <c r="AR243" s="980">
        <f t="shared" si="63"/>
        <v>0</v>
      </c>
      <c r="AS243" s="980">
        <f t="shared" si="64"/>
        <v>0</v>
      </c>
      <c r="AT243" s="980">
        <f t="shared" si="65"/>
        <v>0</v>
      </c>
      <c r="AU243" s="980" t="str">
        <f t="shared" si="66"/>
        <v xml:space="preserve">STATE: ; PDY: ; KKL: ; MHE: ; YNM: </v>
      </c>
    </row>
    <row r="244" spans="1:47" ht="24.95" customHeight="1">
      <c r="A244" s="78" t="s">
        <v>4379</v>
      </c>
      <c r="B244" s="78"/>
      <c r="C244" s="70" t="s">
        <v>2960</v>
      </c>
      <c r="D244" s="78" t="s">
        <v>5327</v>
      </c>
      <c r="E244" s="56"/>
      <c r="F244" s="56"/>
      <c r="G244" s="56"/>
      <c r="H244" s="56"/>
      <c r="I244" s="56"/>
      <c r="J244" s="56"/>
      <c r="K244" s="505">
        <f t="shared" si="53"/>
        <v>0</v>
      </c>
      <c r="L244" s="177">
        <f>K244/100000</f>
        <v>0</v>
      </c>
      <c r="M244" s="961">
        <f t="shared" si="54"/>
        <v>0</v>
      </c>
      <c r="N244" s="566">
        <f>L244*M244</f>
        <v>0</v>
      </c>
      <c r="O244" s="56"/>
      <c r="P244" s="56"/>
      <c r="Q244" s="255"/>
      <c r="T244" s="980">
        <f t="shared" si="55"/>
        <v>0</v>
      </c>
      <c r="U244" s="980">
        <f t="shared" si="56"/>
        <v>0</v>
      </c>
      <c r="V244" s="980">
        <f t="shared" si="57"/>
        <v>0</v>
      </c>
      <c r="W244" s="995"/>
      <c r="X244" s="980"/>
      <c r="Y244" s="980"/>
      <c r="Z244" s="980">
        <f t="shared" si="58"/>
        <v>0</v>
      </c>
      <c r="AA244" s="980"/>
      <c r="AB244" s="980"/>
      <c r="AC244" s="980"/>
      <c r="AD244" s="980">
        <f t="shared" si="59"/>
        <v>0</v>
      </c>
      <c r="AE244" s="980"/>
      <c r="AF244" s="980"/>
      <c r="AG244" s="980"/>
      <c r="AH244" s="980">
        <f t="shared" si="60"/>
        <v>0</v>
      </c>
      <c r="AI244" s="980"/>
      <c r="AJ244" s="980"/>
      <c r="AK244" s="980"/>
      <c r="AL244" s="980">
        <f t="shared" si="61"/>
        <v>0</v>
      </c>
      <c r="AM244" s="980"/>
      <c r="AN244" s="980"/>
      <c r="AO244" s="980"/>
      <c r="AP244" s="980">
        <f t="shared" si="62"/>
        <v>0</v>
      </c>
      <c r="AQ244" s="980"/>
      <c r="AR244" s="980">
        <f t="shared" si="63"/>
        <v>0</v>
      </c>
      <c r="AS244" s="980">
        <f t="shared" si="64"/>
        <v>0</v>
      </c>
      <c r="AT244" s="980">
        <f t="shared" si="65"/>
        <v>0</v>
      </c>
      <c r="AU244" s="980" t="str">
        <f t="shared" si="66"/>
        <v xml:space="preserve">STATE: ; PDY: ; KKL: ; MHE: ; YNM: </v>
      </c>
    </row>
    <row r="245" spans="1:47" ht="24.95" customHeight="1">
      <c r="A245" s="341" t="s">
        <v>3925</v>
      </c>
      <c r="B245" s="341"/>
      <c r="C245" s="341" t="s">
        <v>2130</v>
      </c>
      <c r="D245" s="341"/>
      <c r="E245" s="75"/>
      <c r="F245" s="75"/>
      <c r="G245" s="75"/>
      <c r="H245" s="75"/>
      <c r="I245" s="75"/>
      <c r="J245" s="75"/>
      <c r="K245" s="505">
        <f t="shared" si="53"/>
        <v>0</v>
      </c>
      <c r="L245" s="341"/>
      <c r="M245" s="961">
        <f t="shared" si="54"/>
        <v>0</v>
      </c>
      <c r="N245" s="445">
        <f>SUM(N246:N249)</f>
        <v>0</v>
      </c>
      <c r="O245" s="206"/>
      <c r="P245" s="206"/>
      <c r="Q245" s="258">
        <f>SUM(Q246:Q249)</f>
        <v>0</v>
      </c>
      <c r="T245" s="980">
        <f t="shared" si="55"/>
        <v>0</v>
      </c>
      <c r="U245" s="980">
        <f t="shared" si="56"/>
        <v>0</v>
      </c>
      <c r="V245" s="980">
        <f t="shared" si="57"/>
        <v>0</v>
      </c>
      <c r="W245" s="995"/>
      <c r="X245" s="980"/>
      <c r="Y245" s="980"/>
      <c r="Z245" s="980">
        <f t="shared" si="58"/>
        <v>0</v>
      </c>
      <c r="AA245" s="980"/>
      <c r="AB245" s="980"/>
      <c r="AC245" s="980"/>
      <c r="AD245" s="980">
        <f t="shared" si="59"/>
        <v>0</v>
      </c>
      <c r="AE245" s="980"/>
      <c r="AF245" s="980"/>
      <c r="AG245" s="980"/>
      <c r="AH245" s="980">
        <f t="shared" si="60"/>
        <v>0</v>
      </c>
      <c r="AI245" s="980"/>
      <c r="AJ245" s="980"/>
      <c r="AK245" s="980"/>
      <c r="AL245" s="980">
        <f t="shared" si="61"/>
        <v>0</v>
      </c>
      <c r="AM245" s="980"/>
      <c r="AN245" s="980"/>
      <c r="AO245" s="980"/>
      <c r="AP245" s="980">
        <f t="shared" si="62"/>
        <v>0</v>
      </c>
      <c r="AQ245" s="980"/>
      <c r="AR245" s="980">
        <f t="shared" si="63"/>
        <v>0</v>
      </c>
      <c r="AS245" s="980">
        <f t="shared" si="64"/>
        <v>0</v>
      </c>
      <c r="AT245" s="980">
        <f t="shared" si="65"/>
        <v>0</v>
      </c>
      <c r="AU245" s="980" t="str">
        <f t="shared" si="66"/>
        <v xml:space="preserve">STATE: ; PDY: ; KKL: ; MHE: ; YNM: </v>
      </c>
    </row>
    <row r="246" spans="1:47" ht="24.95" customHeight="1">
      <c r="A246" s="78" t="s">
        <v>4380</v>
      </c>
      <c r="B246" s="370"/>
      <c r="C246" s="371" t="s">
        <v>3829</v>
      </c>
      <c r="D246" s="78" t="s">
        <v>5327</v>
      </c>
      <c r="E246" s="95"/>
      <c r="F246" s="95"/>
      <c r="G246" s="95"/>
      <c r="H246" s="95"/>
      <c r="I246" s="95"/>
      <c r="J246" s="95"/>
      <c r="K246" s="505">
        <f t="shared" si="53"/>
        <v>0</v>
      </c>
      <c r="L246" s="177">
        <f>K246/100000</f>
        <v>0</v>
      </c>
      <c r="M246" s="961">
        <f t="shared" si="54"/>
        <v>0</v>
      </c>
      <c r="N246" s="566">
        <f>L246*M246</f>
        <v>0</v>
      </c>
      <c r="O246" s="56"/>
      <c r="P246" s="56"/>
      <c r="Q246" s="255"/>
      <c r="T246" s="980">
        <f t="shared" si="55"/>
        <v>0</v>
      </c>
      <c r="U246" s="980">
        <f t="shared" si="56"/>
        <v>0</v>
      </c>
      <c r="V246" s="980">
        <f t="shared" si="57"/>
        <v>0</v>
      </c>
      <c r="W246" s="995"/>
      <c r="X246" s="980"/>
      <c r="Y246" s="980"/>
      <c r="Z246" s="980">
        <f t="shared" si="58"/>
        <v>0</v>
      </c>
      <c r="AA246" s="980"/>
      <c r="AB246" s="980"/>
      <c r="AC246" s="980"/>
      <c r="AD246" s="980">
        <f t="shared" si="59"/>
        <v>0</v>
      </c>
      <c r="AE246" s="980"/>
      <c r="AF246" s="980"/>
      <c r="AG246" s="980"/>
      <c r="AH246" s="980">
        <f t="shared" si="60"/>
        <v>0</v>
      </c>
      <c r="AI246" s="980"/>
      <c r="AJ246" s="980"/>
      <c r="AK246" s="980"/>
      <c r="AL246" s="980">
        <f t="shared" si="61"/>
        <v>0</v>
      </c>
      <c r="AM246" s="980"/>
      <c r="AN246" s="980"/>
      <c r="AO246" s="980"/>
      <c r="AP246" s="980">
        <f t="shared" si="62"/>
        <v>0</v>
      </c>
      <c r="AQ246" s="980"/>
      <c r="AR246" s="980">
        <f t="shared" si="63"/>
        <v>0</v>
      </c>
      <c r="AS246" s="980">
        <f t="shared" si="64"/>
        <v>0</v>
      </c>
      <c r="AT246" s="980">
        <f t="shared" si="65"/>
        <v>0</v>
      </c>
      <c r="AU246" s="980" t="str">
        <f t="shared" si="66"/>
        <v xml:space="preserve">STATE: ; PDY: ; KKL: ; MHE: ; YNM: </v>
      </c>
    </row>
    <row r="247" spans="1:47" ht="24.95" customHeight="1">
      <c r="A247" s="78" t="s">
        <v>4381</v>
      </c>
      <c r="B247" s="78" t="s">
        <v>3089</v>
      </c>
      <c r="C247" s="78" t="s">
        <v>3824</v>
      </c>
      <c r="D247" s="78" t="s">
        <v>5327</v>
      </c>
      <c r="E247" s="204"/>
      <c r="F247" s="204"/>
      <c r="G247" s="204"/>
      <c r="H247" s="204"/>
      <c r="I247" s="204"/>
      <c r="J247" s="204"/>
      <c r="K247" s="505">
        <f t="shared" si="53"/>
        <v>0</v>
      </c>
      <c r="L247" s="201"/>
      <c r="M247" s="961">
        <f t="shared" si="54"/>
        <v>0</v>
      </c>
      <c r="N247" s="201"/>
      <c r="O247" s="583"/>
      <c r="P247" s="584" t="s">
        <v>5281</v>
      </c>
      <c r="Q247" s="592"/>
      <c r="T247" s="980">
        <f t="shared" si="55"/>
        <v>0</v>
      </c>
      <c r="U247" s="980">
        <f t="shared" si="56"/>
        <v>0</v>
      </c>
      <c r="V247" s="980">
        <f t="shared" si="57"/>
        <v>0</v>
      </c>
      <c r="W247" s="995"/>
      <c r="X247" s="980"/>
      <c r="Y247" s="980"/>
      <c r="Z247" s="980">
        <f t="shared" si="58"/>
        <v>0</v>
      </c>
      <c r="AA247" s="980"/>
      <c r="AB247" s="980"/>
      <c r="AC247" s="980"/>
      <c r="AD247" s="980">
        <f t="shared" si="59"/>
        <v>0</v>
      </c>
      <c r="AE247" s="980"/>
      <c r="AF247" s="980"/>
      <c r="AG247" s="980"/>
      <c r="AH247" s="980">
        <f t="shared" si="60"/>
        <v>0</v>
      </c>
      <c r="AI247" s="980"/>
      <c r="AJ247" s="980"/>
      <c r="AK247" s="980"/>
      <c r="AL247" s="980">
        <f t="shared" si="61"/>
        <v>0</v>
      </c>
      <c r="AM247" s="980"/>
      <c r="AN247" s="980"/>
      <c r="AO247" s="980"/>
      <c r="AP247" s="980">
        <f t="shared" si="62"/>
        <v>0</v>
      </c>
      <c r="AQ247" s="980"/>
      <c r="AR247" s="980">
        <f t="shared" si="63"/>
        <v>0</v>
      </c>
      <c r="AS247" s="980">
        <f t="shared" si="64"/>
        <v>0</v>
      </c>
      <c r="AT247" s="980">
        <f t="shared" si="65"/>
        <v>0</v>
      </c>
      <c r="AU247" s="980" t="str">
        <f t="shared" si="66"/>
        <v xml:space="preserve">STATE: ; PDY: ; KKL: ; MHE: ; YNM: </v>
      </c>
    </row>
    <row r="248" spans="1:47" ht="24.95" customHeight="1">
      <c r="A248" s="78" t="s">
        <v>4382</v>
      </c>
      <c r="B248" s="78" t="s">
        <v>3097</v>
      </c>
      <c r="C248" s="78" t="s">
        <v>3825</v>
      </c>
      <c r="D248" s="78" t="s">
        <v>5327</v>
      </c>
      <c r="E248" s="204"/>
      <c r="F248" s="204"/>
      <c r="G248" s="204"/>
      <c r="H248" s="204"/>
      <c r="I248" s="204"/>
      <c r="J248" s="204"/>
      <c r="K248" s="505">
        <f t="shared" si="53"/>
        <v>0</v>
      </c>
      <c r="L248" s="201"/>
      <c r="M248" s="961">
        <f t="shared" si="54"/>
        <v>0</v>
      </c>
      <c r="N248" s="201"/>
      <c r="O248" s="583"/>
      <c r="P248" s="584" t="s">
        <v>5281</v>
      </c>
      <c r="Q248" s="592"/>
      <c r="T248" s="980">
        <f t="shared" si="55"/>
        <v>0</v>
      </c>
      <c r="U248" s="980">
        <f t="shared" si="56"/>
        <v>0</v>
      </c>
      <c r="V248" s="980">
        <f t="shared" si="57"/>
        <v>0</v>
      </c>
      <c r="W248" s="995"/>
      <c r="X248" s="980"/>
      <c r="Y248" s="980"/>
      <c r="Z248" s="980">
        <f t="shared" si="58"/>
        <v>0</v>
      </c>
      <c r="AA248" s="980"/>
      <c r="AB248" s="980"/>
      <c r="AC248" s="980"/>
      <c r="AD248" s="980">
        <f t="shared" si="59"/>
        <v>0</v>
      </c>
      <c r="AE248" s="980"/>
      <c r="AF248" s="980"/>
      <c r="AG248" s="980"/>
      <c r="AH248" s="980">
        <f t="shared" si="60"/>
        <v>0</v>
      </c>
      <c r="AI248" s="980"/>
      <c r="AJ248" s="980"/>
      <c r="AK248" s="980"/>
      <c r="AL248" s="980">
        <f t="shared" si="61"/>
        <v>0</v>
      </c>
      <c r="AM248" s="980"/>
      <c r="AN248" s="980"/>
      <c r="AO248" s="980"/>
      <c r="AP248" s="980">
        <f t="shared" si="62"/>
        <v>0</v>
      </c>
      <c r="AQ248" s="980"/>
      <c r="AR248" s="980">
        <f t="shared" si="63"/>
        <v>0</v>
      </c>
      <c r="AS248" s="980">
        <f t="shared" si="64"/>
        <v>0</v>
      </c>
      <c r="AT248" s="980">
        <f t="shared" si="65"/>
        <v>0</v>
      </c>
      <c r="AU248" s="980" t="str">
        <f t="shared" si="66"/>
        <v xml:space="preserve">STATE: ; PDY: ; KKL: ; MHE: ; YNM: </v>
      </c>
    </row>
    <row r="249" spans="1:47" ht="24.95" customHeight="1">
      <c r="A249" s="78" t="s">
        <v>4383</v>
      </c>
      <c r="B249" s="78" t="s">
        <v>3103</v>
      </c>
      <c r="C249" s="78" t="s">
        <v>4385</v>
      </c>
      <c r="D249" s="78" t="s">
        <v>5327</v>
      </c>
      <c r="E249" s="56"/>
      <c r="F249" s="56"/>
      <c r="G249" s="56"/>
      <c r="H249" s="56"/>
      <c r="I249" s="56"/>
      <c r="J249" s="56"/>
      <c r="K249" s="505">
        <f t="shared" si="53"/>
        <v>0</v>
      </c>
      <c r="L249" s="177">
        <f>K249/100000</f>
        <v>0</v>
      </c>
      <c r="M249" s="961">
        <f t="shared" si="54"/>
        <v>0</v>
      </c>
      <c r="N249" s="566">
        <f>L249*M249</f>
        <v>0</v>
      </c>
      <c r="O249" s="56"/>
      <c r="P249" s="56"/>
      <c r="Q249" s="255"/>
      <c r="T249" s="980">
        <f t="shared" si="55"/>
        <v>0</v>
      </c>
      <c r="U249" s="980">
        <f t="shared" si="56"/>
        <v>0</v>
      </c>
      <c r="V249" s="980">
        <f t="shared" si="57"/>
        <v>0</v>
      </c>
      <c r="W249" s="995"/>
      <c r="X249" s="980"/>
      <c r="Y249" s="980"/>
      <c r="Z249" s="980">
        <f t="shared" si="58"/>
        <v>0</v>
      </c>
      <c r="AA249" s="980"/>
      <c r="AB249" s="980"/>
      <c r="AC249" s="980"/>
      <c r="AD249" s="980">
        <f t="shared" si="59"/>
        <v>0</v>
      </c>
      <c r="AE249" s="980"/>
      <c r="AF249" s="980"/>
      <c r="AG249" s="980"/>
      <c r="AH249" s="980">
        <f t="shared" si="60"/>
        <v>0</v>
      </c>
      <c r="AI249" s="980"/>
      <c r="AJ249" s="980"/>
      <c r="AK249" s="980"/>
      <c r="AL249" s="980">
        <f t="shared" si="61"/>
        <v>0</v>
      </c>
      <c r="AM249" s="980"/>
      <c r="AN249" s="980"/>
      <c r="AO249" s="980"/>
      <c r="AP249" s="980">
        <f t="shared" si="62"/>
        <v>0</v>
      </c>
      <c r="AQ249" s="980"/>
      <c r="AR249" s="980">
        <f t="shared" si="63"/>
        <v>0</v>
      </c>
      <c r="AS249" s="980">
        <f t="shared" si="64"/>
        <v>0</v>
      </c>
      <c r="AT249" s="980">
        <f t="shared" si="65"/>
        <v>0</v>
      </c>
      <c r="AU249" s="980" t="str">
        <f t="shared" si="66"/>
        <v xml:space="preserve">STATE: ; PDY: ; KKL: ; MHE: ; YNM: </v>
      </c>
    </row>
    <row r="250" spans="1:47" ht="24.95" customHeight="1">
      <c r="A250" s="341" t="s">
        <v>3934</v>
      </c>
      <c r="B250" s="341"/>
      <c r="C250" s="341" t="s">
        <v>2303</v>
      </c>
      <c r="D250" s="341"/>
      <c r="E250" s="75"/>
      <c r="F250" s="75"/>
      <c r="G250" s="75"/>
      <c r="H250" s="75"/>
      <c r="I250" s="75"/>
      <c r="J250" s="75"/>
      <c r="K250" s="505">
        <f t="shared" si="53"/>
        <v>0</v>
      </c>
      <c r="L250" s="341"/>
      <c r="M250" s="961">
        <f t="shared" si="54"/>
        <v>0</v>
      </c>
      <c r="N250" s="445">
        <f>N251</f>
        <v>0</v>
      </c>
      <c r="O250" s="75"/>
      <c r="P250" s="75"/>
      <c r="Q250" s="258">
        <f>Q251</f>
        <v>0</v>
      </c>
      <c r="T250" s="980">
        <f t="shared" si="55"/>
        <v>0</v>
      </c>
      <c r="U250" s="980">
        <f t="shared" si="56"/>
        <v>0</v>
      </c>
      <c r="V250" s="980">
        <f t="shared" si="57"/>
        <v>0</v>
      </c>
      <c r="W250" s="995"/>
      <c r="X250" s="980"/>
      <c r="Y250" s="980"/>
      <c r="Z250" s="980">
        <f t="shared" si="58"/>
        <v>0</v>
      </c>
      <c r="AA250" s="980"/>
      <c r="AB250" s="980"/>
      <c r="AC250" s="980"/>
      <c r="AD250" s="980">
        <f t="shared" si="59"/>
        <v>0</v>
      </c>
      <c r="AE250" s="980"/>
      <c r="AF250" s="980"/>
      <c r="AG250" s="980"/>
      <c r="AH250" s="980">
        <f t="shared" si="60"/>
        <v>0</v>
      </c>
      <c r="AI250" s="980"/>
      <c r="AJ250" s="980"/>
      <c r="AK250" s="980"/>
      <c r="AL250" s="980">
        <f t="shared" si="61"/>
        <v>0</v>
      </c>
      <c r="AM250" s="980"/>
      <c r="AN250" s="980"/>
      <c r="AO250" s="980"/>
      <c r="AP250" s="980">
        <f t="shared" si="62"/>
        <v>0</v>
      </c>
      <c r="AQ250" s="980"/>
      <c r="AR250" s="980">
        <f t="shared" si="63"/>
        <v>0</v>
      </c>
      <c r="AS250" s="980">
        <f t="shared" si="64"/>
        <v>0</v>
      </c>
      <c r="AT250" s="980">
        <f t="shared" si="65"/>
        <v>0</v>
      </c>
      <c r="AU250" s="980" t="str">
        <f t="shared" si="66"/>
        <v xml:space="preserve">STATE: ; PDY: ; KKL: ; MHE: ; YNM: </v>
      </c>
    </row>
    <row r="251" spans="1:47" s="321" customFormat="1" ht="24.95" customHeight="1">
      <c r="A251" s="372" t="s">
        <v>3935</v>
      </c>
      <c r="B251" s="372" t="s">
        <v>3079</v>
      </c>
      <c r="C251" s="372" t="s">
        <v>3080</v>
      </c>
      <c r="D251" s="372"/>
      <c r="E251" s="77"/>
      <c r="F251" s="77"/>
      <c r="G251" s="77"/>
      <c r="H251" s="77"/>
      <c r="I251" s="77"/>
      <c r="J251" s="77"/>
      <c r="K251" s="505">
        <f t="shared" si="53"/>
        <v>0</v>
      </c>
      <c r="L251" s="177">
        <f>K251/100000</f>
        <v>0</v>
      </c>
      <c r="M251" s="961">
        <f t="shared" si="54"/>
        <v>0</v>
      </c>
      <c r="N251" s="568">
        <f>SUM(N252:N254)</f>
        <v>0</v>
      </c>
      <c r="O251" s="77"/>
      <c r="P251" s="77"/>
      <c r="Q251" s="481">
        <f>SUM(Q252:Q254)</f>
        <v>0</v>
      </c>
      <c r="T251" s="980">
        <f t="shared" si="55"/>
        <v>0</v>
      </c>
      <c r="U251" s="980">
        <f t="shared" si="56"/>
        <v>0</v>
      </c>
      <c r="V251" s="980">
        <f t="shared" si="57"/>
        <v>0</v>
      </c>
      <c r="W251" s="995"/>
      <c r="X251" s="980"/>
      <c r="Y251" s="980"/>
      <c r="Z251" s="980">
        <f t="shared" si="58"/>
        <v>0</v>
      </c>
      <c r="AA251" s="980"/>
      <c r="AB251" s="980"/>
      <c r="AC251" s="980"/>
      <c r="AD251" s="980">
        <f t="shared" si="59"/>
        <v>0</v>
      </c>
      <c r="AE251" s="980"/>
      <c r="AF251" s="980"/>
      <c r="AG251" s="980"/>
      <c r="AH251" s="980">
        <f t="shared" si="60"/>
        <v>0</v>
      </c>
      <c r="AI251" s="980"/>
      <c r="AJ251" s="980"/>
      <c r="AK251" s="980"/>
      <c r="AL251" s="980">
        <f t="shared" si="61"/>
        <v>0</v>
      </c>
      <c r="AM251" s="980"/>
      <c r="AN251" s="980"/>
      <c r="AO251" s="980"/>
      <c r="AP251" s="980">
        <f t="shared" si="62"/>
        <v>0</v>
      </c>
      <c r="AQ251" s="980"/>
      <c r="AR251" s="980">
        <f t="shared" si="63"/>
        <v>0</v>
      </c>
      <c r="AS251" s="980">
        <f t="shared" si="64"/>
        <v>0</v>
      </c>
      <c r="AT251" s="980">
        <f t="shared" si="65"/>
        <v>0</v>
      </c>
      <c r="AU251" s="980" t="str">
        <f t="shared" si="66"/>
        <v xml:space="preserve">STATE: ; PDY: ; KKL: ; MHE: ; YNM: </v>
      </c>
    </row>
    <row r="252" spans="1:47" s="321" customFormat="1" ht="24.95" customHeight="1">
      <c r="A252" s="130" t="s">
        <v>3936</v>
      </c>
      <c r="B252" s="78" t="s">
        <v>3081</v>
      </c>
      <c r="C252" s="78" t="s">
        <v>3082</v>
      </c>
      <c r="D252" s="78" t="s">
        <v>5327</v>
      </c>
      <c r="E252" s="79"/>
      <c r="F252" s="79"/>
      <c r="G252" s="79"/>
      <c r="H252" s="79"/>
      <c r="I252" s="79"/>
      <c r="J252" s="79"/>
      <c r="K252" s="505">
        <f t="shared" si="53"/>
        <v>0</v>
      </c>
      <c r="L252" s="177">
        <f>K252/100000</f>
        <v>0</v>
      </c>
      <c r="M252" s="961">
        <f t="shared" si="54"/>
        <v>0</v>
      </c>
      <c r="N252" s="131">
        <f>L252*M252</f>
        <v>0</v>
      </c>
      <c r="O252" s="79"/>
      <c r="P252" s="79"/>
      <c r="Q252" s="257"/>
      <c r="T252" s="980">
        <f t="shared" si="55"/>
        <v>0</v>
      </c>
      <c r="U252" s="980">
        <f t="shared" si="56"/>
        <v>0</v>
      </c>
      <c r="V252" s="980">
        <f t="shared" si="57"/>
        <v>0</v>
      </c>
      <c r="W252" s="995"/>
      <c r="X252" s="980"/>
      <c r="Y252" s="980"/>
      <c r="Z252" s="980">
        <f t="shared" si="58"/>
        <v>0</v>
      </c>
      <c r="AA252" s="980"/>
      <c r="AB252" s="980"/>
      <c r="AC252" s="980"/>
      <c r="AD252" s="980">
        <f t="shared" si="59"/>
        <v>0</v>
      </c>
      <c r="AE252" s="980"/>
      <c r="AF252" s="980"/>
      <c r="AG252" s="980"/>
      <c r="AH252" s="980">
        <f t="shared" si="60"/>
        <v>0</v>
      </c>
      <c r="AI252" s="980"/>
      <c r="AJ252" s="980"/>
      <c r="AK252" s="980"/>
      <c r="AL252" s="980">
        <f t="shared" si="61"/>
        <v>0</v>
      </c>
      <c r="AM252" s="980"/>
      <c r="AN252" s="980"/>
      <c r="AO252" s="980"/>
      <c r="AP252" s="980">
        <f t="shared" si="62"/>
        <v>0</v>
      </c>
      <c r="AQ252" s="980"/>
      <c r="AR252" s="980">
        <f t="shared" si="63"/>
        <v>0</v>
      </c>
      <c r="AS252" s="980">
        <f t="shared" si="64"/>
        <v>0</v>
      </c>
      <c r="AT252" s="980">
        <f t="shared" si="65"/>
        <v>0</v>
      </c>
      <c r="AU252" s="980" t="str">
        <f t="shared" si="66"/>
        <v xml:space="preserve">STATE: ; PDY: ; KKL: ; MHE: ; YNM: </v>
      </c>
    </row>
    <row r="253" spans="1:47" ht="24.95" customHeight="1">
      <c r="A253" s="130" t="s">
        <v>3937</v>
      </c>
      <c r="B253" s="70" t="s">
        <v>3083</v>
      </c>
      <c r="C253" s="70" t="s">
        <v>3084</v>
      </c>
      <c r="D253" s="78" t="s">
        <v>5327</v>
      </c>
      <c r="E253" s="56"/>
      <c r="F253" s="56"/>
      <c r="G253" s="56"/>
      <c r="H253" s="56"/>
      <c r="I253" s="56"/>
      <c r="J253" s="56"/>
      <c r="K253" s="505">
        <f t="shared" si="53"/>
        <v>0</v>
      </c>
      <c r="L253" s="177">
        <f>K253/100000</f>
        <v>0</v>
      </c>
      <c r="M253" s="961">
        <f t="shared" si="54"/>
        <v>0</v>
      </c>
      <c r="N253" s="566">
        <f>L253*M253</f>
        <v>0</v>
      </c>
      <c r="O253" s="56"/>
      <c r="P253" s="56"/>
      <c r="Q253" s="255"/>
      <c r="T253" s="980">
        <f t="shared" si="55"/>
        <v>0</v>
      </c>
      <c r="U253" s="980">
        <f t="shared" si="56"/>
        <v>0</v>
      </c>
      <c r="V253" s="980">
        <f t="shared" si="57"/>
        <v>0</v>
      </c>
      <c r="W253" s="995"/>
      <c r="X253" s="980"/>
      <c r="Y253" s="980"/>
      <c r="Z253" s="980">
        <f t="shared" si="58"/>
        <v>0</v>
      </c>
      <c r="AA253" s="980"/>
      <c r="AB253" s="980"/>
      <c r="AC253" s="980"/>
      <c r="AD253" s="980">
        <f t="shared" si="59"/>
        <v>0</v>
      </c>
      <c r="AE253" s="980"/>
      <c r="AF253" s="980"/>
      <c r="AG253" s="980"/>
      <c r="AH253" s="980">
        <f t="shared" si="60"/>
        <v>0</v>
      </c>
      <c r="AI253" s="980"/>
      <c r="AJ253" s="980"/>
      <c r="AK253" s="980"/>
      <c r="AL253" s="980">
        <f t="shared" si="61"/>
        <v>0</v>
      </c>
      <c r="AM253" s="980"/>
      <c r="AN253" s="980"/>
      <c r="AO253" s="980"/>
      <c r="AP253" s="980">
        <f t="shared" si="62"/>
        <v>0</v>
      </c>
      <c r="AQ253" s="980"/>
      <c r="AR253" s="980">
        <f t="shared" si="63"/>
        <v>0</v>
      </c>
      <c r="AS253" s="980">
        <f t="shared" si="64"/>
        <v>0</v>
      </c>
      <c r="AT253" s="980">
        <f t="shared" si="65"/>
        <v>0</v>
      </c>
      <c r="AU253" s="980" t="str">
        <f t="shared" si="66"/>
        <v xml:space="preserve">STATE: ; PDY: ; KKL: ; MHE: ; YNM: </v>
      </c>
    </row>
    <row r="254" spans="1:47" ht="24.95" customHeight="1">
      <c r="A254" s="130" t="s">
        <v>3938</v>
      </c>
      <c r="B254" s="70"/>
      <c r="C254" s="70" t="s">
        <v>2960</v>
      </c>
      <c r="D254" s="78" t="s">
        <v>5327</v>
      </c>
      <c r="E254" s="56"/>
      <c r="F254" s="56"/>
      <c r="G254" s="56"/>
      <c r="H254" s="56"/>
      <c r="I254" s="56"/>
      <c r="J254" s="56"/>
      <c r="K254" s="505">
        <f t="shared" si="53"/>
        <v>0</v>
      </c>
      <c r="L254" s="177">
        <f>K254/100000</f>
        <v>0</v>
      </c>
      <c r="M254" s="961">
        <f t="shared" si="54"/>
        <v>0</v>
      </c>
      <c r="N254" s="566">
        <f>L254*M254</f>
        <v>0</v>
      </c>
      <c r="O254" s="56"/>
      <c r="P254" s="56"/>
      <c r="Q254" s="255"/>
      <c r="T254" s="980">
        <f t="shared" si="55"/>
        <v>0</v>
      </c>
      <c r="U254" s="980">
        <f t="shared" si="56"/>
        <v>0</v>
      </c>
      <c r="V254" s="980">
        <f t="shared" si="57"/>
        <v>0</v>
      </c>
      <c r="W254" s="995"/>
      <c r="X254" s="980"/>
      <c r="Y254" s="980"/>
      <c r="Z254" s="980">
        <f t="shared" si="58"/>
        <v>0</v>
      </c>
      <c r="AA254" s="980"/>
      <c r="AB254" s="980"/>
      <c r="AC254" s="980"/>
      <c r="AD254" s="980">
        <f t="shared" si="59"/>
        <v>0</v>
      </c>
      <c r="AE254" s="980"/>
      <c r="AF254" s="980"/>
      <c r="AG254" s="980"/>
      <c r="AH254" s="980">
        <f t="shared" si="60"/>
        <v>0</v>
      </c>
      <c r="AI254" s="980"/>
      <c r="AJ254" s="980"/>
      <c r="AK254" s="980"/>
      <c r="AL254" s="980">
        <f t="shared" si="61"/>
        <v>0</v>
      </c>
      <c r="AM254" s="980"/>
      <c r="AN254" s="980"/>
      <c r="AO254" s="980"/>
      <c r="AP254" s="980">
        <f t="shared" si="62"/>
        <v>0</v>
      </c>
      <c r="AQ254" s="980"/>
      <c r="AR254" s="980">
        <f t="shared" si="63"/>
        <v>0</v>
      </c>
      <c r="AS254" s="980">
        <f t="shared" si="64"/>
        <v>0</v>
      </c>
      <c r="AT254" s="980">
        <f t="shared" si="65"/>
        <v>0</v>
      </c>
      <c r="AU254" s="980" t="str">
        <f t="shared" si="66"/>
        <v xml:space="preserve">STATE: ; PDY: ; KKL: ; MHE: ; YNM: </v>
      </c>
    </row>
    <row r="255" spans="1:47" ht="24.95" customHeight="1">
      <c r="A255" s="333" t="s">
        <v>3275</v>
      </c>
      <c r="B255" s="333"/>
      <c r="C255" s="333" t="s">
        <v>2897</v>
      </c>
      <c r="D255" s="333"/>
      <c r="E255" s="207"/>
      <c r="F255" s="207"/>
      <c r="G255" s="207"/>
      <c r="H255" s="207"/>
      <c r="I255" s="207"/>
      <c r="J255" s="207"/>
      <c r="K255" s="505">
        <f t="shared" si="53"/>
        <v>0</v>
      </c>
      <c r="L255" s="201"/>
      <c r="M255" s="961">
        <f t="shared" si="54"/>
        <v>0</v>
      </c>
      <c r="N255" s="201"/>
      <c r="O255" s="585"/>
      <c r="P255" s="584" t="s">
        <v>5281</v>
      </c>
      <c r="Q255" s="592"/>
      <c r="T255" s="980">
        <f t="shared" si="55"/>
        <v>0</v>
      </c>
      <c r="U255" s="980">
        <f t="shared" si="56"/>
        <v>0</v>
      </c>
      <c r="V255" s="980">
        <f t="shared" si="57"/>
        <v>0</v>
      </c>
      <c r="W255" s="995"/>
      <c r="X255" s="980"/>
      <c r="Y255" s="980"/>
      <c r="Z255" s="980">
        <f t="shared" si="58"/>
        <v>0</v>
      </c>
      <c r="AA255" s="980"/>
      <c r="AB255" s="980"/>
      <c r="AC255" s="980"/>
      <c r="AD255" s="980">
        <f t="shared" si="59"/>
        <v>0</v>
      </c>
      <c r="AE255" s="980"/>
      <c r="AF255" s="980"/>
      <c r="AG255" s="980"/>
      <c r="AH255" s="980">
        <f t="shared" si="60"/>
        <v>0</v>
      </c>
      <c r="AI255" s="980"/>
      <c r="AJ255" s="980"/>
      <c r="AK255" s="980"/>
      <c r="AL255" s="980">
        <f t="shared" si="61"/>
        <v>0</v>
      </c>
      <c r="AM255" s="980"/>
      <c r="AN255" s="980"/>
      <c r="AO255" s="980"/>
      <c r="AP255" s="980">
        <f t="shared" si="62"/>
        <v>0</v>
      </c>
      <c r="AQ255" s="980"/>
      <c r="AR255" s="980">
        <f t="shared" si="63"/>
        <v>0</v>
      </c>
      <c r="AS255" s="980">
        <f t="shared" si="64"/>
        <v>0</v>
      </c>
      <c r="AT255" s="980">
        <f t="shared" si="65"/>
        <v>0</v>
      </c>
      <c r="AU255" s="980" t="str">
        <f t="shared" si="66"/>
        <v xml:space="preserve">STATE: ; PDY: ; KKL: ; MHE: ; YNM: </v>
      </c>
    </row>
    <row r="256" spans="1:47" ht="24.95" customHeight="1">
      <c r="A256" s="333" t="s">
        <v>3276</v>
      </c>
      <c r="B256" s="333"/>
      <c r="C256" s="333" t="s">
        <v>2899</v>
      </c>
      <c r="D256" s="333"/>
      <c r="E256" s="207"/>
      <c r="F256" s="207"/>
      <c r="G256" s="207"/>
      <c r="H256" s="207"/>
      <c r="I256" s="207"/>
      <c r="J256" s="207"/>
      <c r="K256" s="505">
        <f t="shared" si="53"/>
        <v>0</v>
      </c>
      <c r="L256" s="201"/>
      <c r="M256" s="961">
        <f t="shared" si="54"/>
        <v>0</v>
      </c>
      <c r="N256" s="201"/>
      <c r="O256" s="585"/>
      <c r="P256" s="584" t="s">
        <v>5281</v>
      </c>
      <c r="Q256" s="592"/>
      <c r="T256" s="980">
        <f t="shared" si="55"/>
        <v>0</v>
      </c>
      <c r="U256" s="980">
        <f t="shared" si="56"/>
        <v>0</v>
      </c>
      <c r="V256" s="980">
        <f t="shared" si="57"/>
        <v>0</v>
      </c>
      <c r="W256" s="995"/>
      <c r="X256" s="980"/>
      <c r="Y256" s="980"/>
      <c r="Z256" s="980">
        <f t="shared" si="58"/>
        <v>0</v>
      </c>
      <c r="AA256" s="980"/>
      <c r="AB256" s="980"/>
      <c r="AC256" s="980"/>
      <c r="AD256" s="980">
        <f t="shared" si="59"/>
        <v>0</v>
      </c>
      <c r="AE256" s="980"/>
      <c r="AF256" s="980"/>
      <c r="AG256" s="980"/>
      <c r="AH256" s="980">
        <f t="shared" si="60"/>
        <v>0</v>
      </c>
      <c r="AI256" s="980"/>
      <c r="AJ256" s="980"/>
      <c r="AK256" s="980"/>
      <c r="AL256" s="980">
        <f t="shared" si="61"/>
        <v>0</v>
      </c>
      <c r="AM256" s="980"/>
      <c r="AN256" s="980"/>
      <c r="AO256" s="980"/>
      <c r="AP256" s="980">
        <f t="shared" si="62"/>
        <v>0</v>
      </c>
      <c r="AQ256" s="980"/>
      <c r="AR256" s="980">
        <f t="shared" si="63"/>
        <v>0</v>
      </c>
      <c r="AS256" s="980">
        <f t="shared" si="64"/>
        <v>0</v>
      </c>
      <c r="AT256" s="980">
        <f t="shared" si="65"/>
        <v>0</v>
      </c>
      <c r="AU256" s="980" t="str">
        <f t="shared" si="66"/>
        <v xml:space="preserve">STATE: ; PDY: ; KKL: ; MHE: ; YNM: </v>
      </c>
    </row>
    <row r="257" spans="1:47" ht="24.95" customHeight="1">
      <c r="A257" s="333" t="s">
        <v>3277</v>
      </c>
      <c r="B257" s="333"/>
      <c r="C257" s="333" t="s">
        <v>41</v>
      </c>
      <c r="D257" s="333"/>
      <c r="E257" s="102"/>
      <c r="F257" s="102"/>
      <c r="G257" s="102"/>
      <c r="H257" s="102"/>
      <c r="I257" s="102"/>
      <c r="J257" s="102"/>
      <c r="K257" s="505">
        <f t="shared" si="53"/>
        <v>0</v>
      </c>
      <c r="L257" s="333"/>
      <c r="M257" s="961">
        <f t="shared" si="54"/>
        <v>0</v>
      </c>
      <c r="N257" s="565">
        <f>N258+N262+N265+N268+N269</f>
        <v>0</v>
      </c>
      <c r="O257" s="102"/>
      <c r="P257" s="102"/>
      <c r="Q257" s="242">
        <f>Q258+Q262+Q265+Q268+Q269</f>
        <v>0</v>
      </c>
      <c r="T257" s="980">
        <f t="shared" si="55"/>
        <v>0</v>
      </c>
      <c r="U257" s="980">
        <f t="shared" si="56"/>
        <v>0</v>
      </c>
      <c r="V257" s="980">
        <f t="shared" si="57"/>
        <v>0</v>
      </c>
      <c r="W257" s="995"/>
      <c r="X257" s="980"/>
      <c r="Y257" s="980"/>
      <c r="Z257" s="980">
        <f t="shared" si="58"/>
        <v>0</v>
      </c>
      <c r="AA257" s="980"/>
      <c r="AB257" s="980"/>
      <c r="AC257" s="980"/>
      <c r="AD257" s="980">
        <f t="shared" si="59"/>
        <v>0</v>
      </c>
      <c r="AE257" s="980"/>
      <c r="AF257" s="980"/>
      <c r="AG257" s="980"/>
      <c r="AH257" s="980">
        <f t="shared" si="60"/>
        <v>0</v>
      </c>
      <c r="AI257" s="980"/>
      <c r="AJ257" s="980"/>
      <c r="AK257" s="980"/>
      <c r="AL257" s="980">
        <f t="shared" si="61"/>
        <v>0</v>
      </c>
      <c r="AM257" s="980"/>
      <c r="AN257" s="980"/>
      <c r="AO257" s="980"/>
      <c r="AP257" s="980">
        <f t="shared" si="62"/>
        <v>0</v>
      </c>
      <c r="AQ257" s="980"/>
      <c r="AR257" s="980">
        <f t="shared" si="63"/>
        <v>0</v>
      </c>
      <c r="AS257" s="980">
        <f t="shared" si="64"/>
        <v>0</v>
      </c>
      <c r="AT257" s="980">
        <f t="shared" si="65"/>
        <v>0</v>
      </c>
      <c r="AU257" s="980" t="str">
        <f t="shared" si="66"/>
        <v xml:space="preserve">STATE: ; PDY: ; KKL: ; MHE: ; YNM: </v>
      </c>
    </row>
    <row r="258" spans="1:47" ht="24.95" customHeight="1">
      <c r="A258" s="341" t="s">
        <v>3278</v>
      </c>
      <c r="B258" s="341" t="s">
        <v>3085</v>
      </c>
      <c r="C258" s="341" t="s">
        <v>3086</v>
      </c>
      <c r="D258" s="341"/>
      <c r="E258" s="204"/>
      <c r="F258" s="204"/>
      <c r="G258" s="204"/>
      <c r="H258" s="204"/>
      <c r="I258" s="204"/>
      <c r="J258" s="204"/>
      <c r="K258" s="505">
        <f t="shared" si="53"/>
        <v>0</v>
      </c>
      <c r="L258" s="201"/>
      <c r="M258" s="961">
        <f t="shared" si="54"/>
        <v>0</v>
      </c>
      <c r="N258" s="201"/>
      <c r="O258" s="583"/>
      <c r="P258" s="584" t="s">
        <v>5281</v>
      </c>
      <c r="Q258" s="592"/>
      <c r="T258" s="980">
        <f t="shared" si="55"/>
        <v>0</v>
      </c>
      <c r="U258" s="980">
        <f t="shared" si="56"/>
        <v>0</v>
      </c>
      <c r="V258" s="980">
        <f t="shared" si="57"/>
        <v>0</v>
      </c>
      <c r="W258" s="995"/>
      <c r="X258" s="980"/>
      <c r="Y258" s="980"/>
      <c r="Z258" s="980">
        <f t="shared" si="58"/>
        <v>0</v>
      </c>
      <c r="AA258" s="980"/>
      <c r="AB258" s="980"/>
      <c r="AC258" s="980"/>
      <c r="AD258" s="980">
        <f t="shared" si="59"/>
        <v>0</v>
      </c>
      <c r="AE258" s="980"/>
      <c r="AF258" s="980"/>
      <c r="AG258" s="980"/>
      <c r="AH258" s="980">
        <f t="shared" si="60"/>
        <v>0</v>
      </c>
      <c r="AI258" s="980"/>
      <c r="AJ258" s="980"/>
      <c r="AK258" s="980"/>
      <c r="AL258" s="980">
        <f t="shared" si="61"/>
        <v>0</v>
      </c>
      <c r="AM258" s="980"/>
      <c r="AN258" s="980"/>
      <c r="AO258" s="980"/>
      <c r="AP258" s="980">
        <f t="shared" si="62"/>
        <v>0</v>
      </c>
      <c r="AQ258" s="980"/>
      <c r="AR258" s="980">
        <f t="shared" si="63"/>
        <v>0</v>
      </c>
      <c r="AS258" s="980">
        <f t="shared" si="64"/>
        <v>0</v>
      </c>
      <c r="AT258" s="980">
        <f t="shared" si="65"/>
        <v>0</v>
      </c>
      <c r="AU258" s="980" t="str">
        <f t="shared" si="66"/>
        <v xml:space="preserve">STATE: ; PDY: ; KKL: ; MHE: ; YNM: </v>
      </c>
    </row>
    <row r="259" spans="1:47" ht="24.95" customHeight="1">
      <c r="A259" s="70" t="s">
        <v>3926</v>
      </c>
      <c r="B259" s="70" t="s">
        <v>3087</v>
      </c>
      <c r="C259" s="70" t="s">
        <v>41</v>
      </c>
      <c r="D259" s="78" t="s">
        <v>5327</v>
      </c>
      <c r="E259" s="204"/>
      <c r="F259" s="204"/>
      <c r="G259" s="204"/>
      <c r="H259" s="204"/>
      <c r="I259" s="204"/>
      <c r="J259" s="204"/>
      <c r="K259" s="505">
        <f t="shared" si="53"/>
        <v>0</v>
      </c>
      <c r="L259" s="201"/>
      <c r="M259" s="961">
        <f t="shared" si="54"/>
        <v>0</v>
      </c>
      <c r="N259" s="201"/>
      <c r="O259" s="583"/>
      <c r="P259" s="584" t="s">
        <v>5281</v>
      </c>
      <c r="Q259" s="592"/>
      <c r="T259" s="980">
        <f t="shared" si="55"/>
        <v>0</v>
      </c>
      <c r="U259" s="980">
        <f t="shared" si="56"/>
        <v>0</v>
      </c>
      <c r="V259" s="980">
        <f t="shared" si="57"/>
        <v>0</v>
      </c>
      <c r="W259" s="995"/>
      <c r="X259" s="980"/>
      <c r="Y259" s="980"/>
      <c r="Z259" s="980">
        <f t="shared" si="58"/>
        <v>0</v>
      </c>
      <c r="AA259" s="980"/>
      <c r="AB259" s="980"/>
      <c r="AC259" s="980"/>
      <c r="AD259" s="980">
        <f t="shared" si="59"/>
        <v>0</v>
      </c>
      <c r="AE259" s="980"/>
      <c r="AF259" s="980"/>
      <c r="AG259" s="980"/>
      <c r="AH259" s="980">
        <f t="shared" si="60"/>
        <v>0</v>
      </c>
      <c r="AI259" s="980"/>
      <c r="AJ259" s="980"/>
      <c r="AK259" s="980"/>
      <c r="AL259" s="980">
        <f t="shared" si="61"/>
        <v>0</v>
      </c>
      <c r="AM259" s="980"/>
      <c r="AN259" s="980"/>
      <c r="AO259" s="980"/>
      <c r="AP259" s="980">
        <f t="shared" si="62"/>
        <v>0</v>
      </c>
      <c r="AQ259" s="980"/>
      <c r="AR259" s="980">
        <f t="shared" si="63"/>
        <v>0</v>
      </c>
      <c r="AS259" s="980">
        <f t="shared" si="64"/>
        <v>0</v>
      </c>
      <c r="AT259" s="980">
        <f t="shared" si="65"/>
        <v>0</v>
      </c>
      <c r="AU259" s="980" t="str">
        <f t="shared" si="66"/>
        <v xml:space="preserve">STATE: ; PDY: ; KKL: ; MHE: ; YNM: </v>
      </c>
    </row>
    <row r="260" spans="1:47" ht="24.95" customHeight="1">
      <c r="A260" s="78" t="s">
        <v>3927</v>
      </c>
      <c r="B260" s="70" t="s">
        <v>3090</v>
      </c>
      <c r="C260" s="70" t="s">
        <v>3091</v>
      </c>
      <c r="D260" s="78" t="s">
        <v>5327</v>
      </c>
      <c r="E260" s="204"/>
      <c r="F260" s="204"/>
      <c r="G260" s="204"/>
      <c r="H260" s="204"/>
      <c r="I260" s="204"/>
      <c r="J260" s="204"/>
      <c r="K260" s="505">
        <f t="shared" si="53"/>
        <v>0</v>
      </c>
      <c r="L260" s="201"/>
      <c r="M260" s="961">
        <f t="shared" si="54"/>
        <v>0</v>
      </c>
      <c r="N260" s="201"/>
      <c r="O260" s="583"/>
      <c r="P260" s="584" t="s">
        <v>5281</v>
      </c>
      <c r="Q260" s="592"/>
      <c r="T260" s="980">
        <f t="shared" si="55"/>
        <v>0</v>
      </c>
      <c r="U260" s="980">
        <f t="shared" si="56"/>
        <v>0</v>
      </c>
      <c r="V260" s="980">
        <f t="shared" si="57"/>
        <v>0</v>
      </c>
      <c r="W260" s="995"/>
      <c r="X260" s="980"/>
      <c r="Y260" s="980"/>
      <c r="Z260" s="980">
        <f t="shared" si="58"/>
        <v>0</v>
      </c>
      <c r="AA260" s="980"/>
      <c r="AB260" s="980"/>
      <c r="AC260" s="980"/>
      <c r="AD260" s="980">
        <f t="shared" si="59"/>
        <v>0</v>
      </c>
      <c r="AE260" s="980"/>
      <c r="AF260" s="980"/>
      <c r="AG260" s="980"/>
      <c r="AH260" s="980">
        <f t="shared" si="60"/>
        <v>0</v>
      </c>
      <c r="AI260" s="980"/>
      <c r="AJ260" s="980"/>
      <c r="AK260" s="980"/>
      <c r="AL260" s="980">
        <f t="shared" si="61"/>
        <v>0</v>
      </c>
      <c r="AM260" s="980"/>
      <c r="AN260" s="980"/>
      <c r="AO260" s="980"/>
      <c r="AP260" s="980">
        <f t="shared" si="62"/>
        <v>0</v>
      </c>
      <c r="AQ260" s="980"/>
      <c r="AR260" s="980">
        <f t="shared" si="63"/>
        <v>0</v>
      </c>
      <c r="AS260" s="980">
        <f t="shared" si="64"/>
        <v>0</v>
      </c>
      <c r="AT260" s="980">
        <f t="shared" si="65"/>
        <v>0</v>
      </c>
      <c r="AU260" s="980" t="str">
        <f t="shared" si="66"/>
        <v xml:space="preserve">STATE: ; PDY: ; KKL: ; MHE: ; YNM: </v>
      </c>
    </row>
    <row r="261" spans="1:47" ht="24.95" customHeight="1">
      <c r="A261" s="70" t="s">
        <v>3928</v>
      </c>
      <c r="B261" s="70" t="s">
        <v>3092</v>
      </c>
      <c r="C261" s="70" t="s">
        <v>2960</v>
      </c>
      <c r="D261" s="78" t="s">
        <v>5327</v>
      </c>
      <c r="E261" s="204"/>
      <c r="F261" s="204"/>
      <c r="G261" s="204"/>
      <c r="H261" s="204"/>
      <c r="I261" s="204"/>
      <c r="J261" s="204"/>
      <c r="K261" s="505">
        <f t="shared" si="53"/>
        <v>0</v>
      </c>
      <c r="L261" s="201"/>
      <c r="M261" s="961">
        <f t="shared" si="54"/>
        <v>0</v>
      </c>
      <c r="N261" s="201"/>
      <c r="O261" s="583"/>
      <c r="P261" s="584" t="s">
        <v>5281</v>
      </c>
      <c r="Q261" s="592"/>
      <c r="T261" s="980">
        <f t="shared" si="55"/>
        <v>0</v>
      </c>
      <c r="U261" s="980">
        <f t="shared" si="56"/>
        <v>0</v>
      </c>
      <c r="V261" s="980">
        <f t="shared" si="57"/>
        <v>0</v>
      </c>
      <c r="W261" s="995"/>
      <c r="X261" s="980"/>
      <c r="Y261" s="980"/>
      <c r="Z261" s="980">
        <f t="shared" si="58"/>
        <v>0</v>
      </c>
      <c r="AA261" s="980"/>
      <c r="AB261" s="980"/>
      <c r="AC261" s="980"/>
      <c r="AD261" s="980">
        <f t="shared" si="59"/>
        <v>0</v>
      </c>
      <c r="AE261" s="980"/>
      <c r="AF261" s="980"/>
      <c r="AG261" s="980"/>
      <c r="AH261" s="980">
        <f t="shared" si="60"/>
        <v>0</v>
      </c>
      <c r="AI261" s="980"/>
      <c r="AJ261" s="980"/>
      <c r="AK261" s="980"/>
      <c r="AL261" s="980">
        <f t="shared" si="61"/>
        <v>0</v>
      </c>
      <c r="AM261" s="980"/>
      <c r="AN261" s="980"/>
      <c r="AO261" s="980"/>
      <c r="AP261" s="980">
        <f t="shared" si="62"/>
        <v>0</v>
      </c>
      <c r="AQ261" s="980"/>
      <c r="AR261" s="980">
        <f t="shared" si="63"/>
        <v>0</v>
      </c>
      <c r="AS261" s="980">
        <f t="shared" si="64"/>
        <v>0</v>
      </c>
      <c r="AT261" s="980">
        <f t="shared" si="65"/>
        <v>0</v>
      </c>
      <c r="AU261" s="980" t="str">
        <f t="shared" si="66"/>
        <v xml:space="preserve">STATE: ; PDY: ; KKL: ; MHE: ; YNM: </v>
      </c>
    </row>
    <row r="262" spans="1:47" ht="24.95" customHeight="1">
      <c r="A262" s="341" t="s">
        <v>3826</v>
      </c>
      <c r="B262" s="341" t="s">
        <v>3093</v>
      </c>
      <c r="C262" s="341" t="s">
        <v>3094</v>
      </c>
      <c r="D262" s="341"/>
      <c r="E262" s="204"/>
      <c r="F262" s="204"/>
      <c r="G262" s="204"/>
      <c r="H262" s="204"/>
      <c r="I262" s="204"/>
      <c r="J262" s="204"/>
      <c r="K262" s="505">
        <f t="shared" si="53"/>
        <v>0</v>
      </c>
      <c r="L262" s="201"/>
      <c r="M262" s="961">
        <f t="shared" si="54"/>
        <v>0</v>
      </c>
      <c r="N262" s="201"/>
      <c r="O262" s="583"/>
      <c r="P262" s="584" t="s">
        <v>5281</v>
      </c>
      <c r="Q262" s="592"/>
      <c r="T262" s="980">
        <f t="shared" si="55"/>
        <v>0</v>
      </c>
      <c r="U262" s="980">
        <f t="shared" si="56"/>
        <v>0</v>
      </c>
      <c r="V262" s="980">
        <f t="shared" si="57"/>
        <v>0</v>
      </c>
      <c r="W262" s="995"/>
      <c r="X262" s="980"/>
      <c r="Y262" s="980"/>
      <c r="Z262" s="980">
        <f t="shared" si="58"/>
        <v>0</v>
      </c>
      <c r="AA262" s="980"/>
      <c r="AB262" s="980"/>
      <c r="AC262" s="980"/>
      <c r="AD262" s="980">
        <f t="shared" si="59"/>
        <v>0</v>
      </c>
      <c r="AE262" s="980"/>
      <c r="AF262" s="980"/>
      <c r="AG262" s="980"/>
      <c r="AH262" s="980">
        <f t="shared" si="60"/>
        <v>0</v>
      </c>
      <c r="AI262" s="980"/>
      <c r="AJ262" s="980"/>
      <c r="AK262" s="980"/>
      <c r="AL262" s="980">
        <f t="shared" si="61"/>
        <v>0</v>
      </c>
      <c r="AM262" s="980"/>
      <c r="AN262" s="980"/>
      <c r="AO262" s="980"/>
      <c r="AP262" s="980">
        <f t="shared" si="62"/>
        <v>0</v>
      </c>
      <c r="AQ262" s="980"/>
      <c r="AR262" s="980">
        <f t="shared" si="63"/>
        <v>0</v>
      </c>
      <c r="AS262" s="980">
        <f t="shared" si="64"/>
        <v>0</v>
      </c>
      <c r="AT262" s="980">
        <f t="shared" si="65"/>
        <v>0</v>
      </c>
      <c r="AU262" s="980" t="str">
        <f t="shared" si="66"/>
        <v xml:space="preserve">STATE: ; PDY: ; KKL: ; MHE: ; YNM: </v>
      </c>
    </row>
    <row r="263" spans="1:47" ht="24.95" customHeight="1">
      <c r="A263" s="70" t="s">
        <v>3929</v>
      </c>
      <c r="B263" s="70" t="s">
        <v>3095</v>
      </c>
      <c r="C263" s="70" t="s">
        <v>41</v>
      </c>
      <c r="D263" s="78" t="s">
        <v>5327</v>
      </c>
      <c r="E263" s="204"/>
      <c r="F263" s="204"/>
      <c r="G263" s="204"/>
      <c r="H263" s="204"/>
      <c r="I263" s="204"/>
      <c r="J263" s="204"/>
      <c r="K263" s="505">
        <f t="shared" si="53"/>
        <v>0</v>
      </c>
      <c r="L263" s="201"/>
      <c r="M263" s="961">
        <f t="shared" si="54"/>
        <v>0</v>
      </c>
      <c r="N263" s="201"/>
      <c r="O263" s="583"/>
      <c r="P263" s="584" t="s">
        <v>5281</v>
      </c>
      <c r="Q263" s="592"/>
      <c r="T263" s="980">
        <f t="shared" si="55"/>
        <v>0</v>
      </c>
      <c r="U263" s="980">
        <f t="shared" si="56"/>
        <v>0</v>
      </c>
      <c r="V263" s="980">
        <f t="shared" si="57"/>
        <v>0</v>
      </c>
      <c r="W263" s="995"/>
      <c r="X263" s="980"/>
      <c r="Y263" s="980"/>
      <c r="Z263" s="980">
        <f t="shared" si="58"/>
        <v>0</v>
      </c>
      <c r="AA263" s="980"/>
      <c r="AB263" s="980"/>
      <c r="AC263" s="980"/>
      <c r="AD263" s="980">
        <f t="shared" si="59"/>
        <v>0</v>
      </c>
      <c r="AE263" s="980"/>
      <c r="AF263" s="980"/>
      <c r="AG263" s="980"/>
      <c r="AH263" s="980">
        <f t="shared" si="60"/>
        <v>0</v>
      </c>
      <c r="AI263" s="980"/>
      <c r="AJ263" s="980"/>
      <c r="AK263" s="980"/>
      <c r="AL263" s="980">
        <f t="shared" si="61"/>
        <v>0</v>
      </c>
      <c r="AM263" s="980"/>
      <c r="AN263" s="980"/>
      <c r="AO263" s="980"/>
      <c r="AP263" s="980">
        <f t="shared" si="62"/>
        <v>0</v>
      </c>
      <c r="AQ263" s="980"/>
      <c r="AR263" s="980">
        <f t="shared" si="63"/>
        <v>0</v>
      </c>
      <c r="AS263" s="980">
        <f t="shared" si="64"/>
        <v>0</v>
      </c>
      <c r="AT263" s="980">
        <f t="shared" si="65"/>
        <v>0</v>
      </c>
      <c r="AU263" s="980" t="str">
        <f t="shared" si="66"/>
        <v xml:space="preserve">STATE: ; PDY: ; KKL: ; MHE: ; YNM: </v>
      </c>
    </row>
    <row r="264" spans="1:47" ht="24.95" customHeight="1">
      <c r="A264" s="78" t="s">
        <v>3930</v>
      </c>
      <c r="B264" s="70" t="s">
        <v>3098</v>
      </c>
      <c r="C264" s="70" t="s">
        <v>2960</v>
      </c>
      <c r="D264" s="78" t="s">
        <v>5327</v>
      </c>
      <c r="E264" s="204"/>
      <c r="F264" s="204"/>
      <c r="G264" s="204"/>
      <c r="H264" s="204"/>
      <c r="I264" s="204"/>
      <c r="J264" s="204"/>
      <c r="K264" s="505">
        <f t="shared" si="53"/>
        <v>0</v>
      </c>
      <c r="L264" s="201"/>
      <c r="M264" s="961">
        <f t="shared" si="54"/>
        <v>0</v>
      </c>
      <c r="N264" s="201"/>
      <c r="O264" s="583"/>
      <c r="P264" s="584" t="s">
        <v>5281</v>
      </c>
      <c r="Q264" s="592"/>
      <c r="T264" s="980">
        <f t="shared" si="55"/>
        <v>0</v>
      </c>
      <c r="U264" s="980">
        <f t="shared" si="56"/>
        <v>0</v>
      </c>
      <c r="V264" s="980">
        <f t="shared" si="57"/>
        <v>0</v>
      </c>
      <c r="W264" s="995"/>
      <c r="X264" s="980"/>
      <c r="Y264" s="980"/>
      <c r="Z264" s="980">
        <f t="shared" si="58"/>
        <v>0</v>
      </c>
      <c r="AA264" s="980"/>
      <c r="AB264" s="980"/>
      <c r="AC264" s="980"/>
      <c r="AD264" s="980">
        <f t="shared" si="59"/>
        <v>0</v>
      </c>
      <c r="AE264" s="980"/>
      <c r="AF264" s="980"/>
      <c r="AG264" s="980"/>
      <c r="AH264" s="980">
        <f t="shared" si="60"/>
        <v>0</v>
      </c>
      <c r="AI264" s="980"/>
      <c r="AJ264" s="980"/>
      <c r="AK264" s="980"/>
      <c r="AL264" s="980">
        <f t="shared" si="61"/>
        <v>0</v>
      </c>
      <c r="AM264" s="980"/>
      <c r="AN264" s="980"/>
      <c r="AO264" s="980"/>
      <c r="AP264" s="980">
        <f t="shared" si="62"/>
        <v>0</v>
      </c>
      <c r="AQ264" s="980"/>
      <c r="AR264" s="980">
        <f t="shared" si="63"/>
        <v>0</v>
      </c>
      <c r="AS264" s="980">
        <f t="shared" si="64"/>
        <v>0</v>
      </c>
      <c r="AT264" s="980">
        <f t="shared" si="65"/>
        <v>0</v>
      </c>
      <c r="AU264" s="980" t="str">
        <f t="shared" si="66"/>
        <v xml:space="preserve">STATE: ; PDY: ; KKL: ; MHE: ; YNM: </v>
      </c>
    </row>
    <row r="265" spans="1:47" ht="24.95" customHeight="1">
      <c r="A265" s="341" t="s">
        <v>3827</v>
      </c>
      <c r="B265" s="341" t="s">
        <v>3099</v>
      </c>
      <c r="C265" s="341" t="s">
        <v>3100</v>
      </c>
      <c r="D265" s="341"/>
      <c r="E265" s="75"/>
      <c r="F265" s="75"/>
      <c r="G265" s="75"/>
      <c r="H265" s="75"/>
      <c r="I265" s="75"/>
      <c r="J265" s="75"/>
      <c r="K265" s="505">
        <f t="shared" si="53"/>
        <v>0</v>
      </c>
      <c r="L265" s="341"/>
      <c r="M265" s="961">
        <f t="shared" si="54"/>
        <v>0</v>
      </c>
      <c r="N265" s="445">
        <f>SUM(N266:N267)</f>
        <v>0</v>
      </c>
      <c r="O265" s="75"/>
      <c r="P265" s="75"/>
      <c r="Q265" s="258">
        <f>SUM(Q266:Q267)</f>
        <v>0</v>
      </c>
      <c r="T265" s="980">
        <f t="shared" si="55"/>
        <v>0</v>
      </c>
      <c r="U265" s="980">
        <f t="shared" si="56"/>
        <v>0</v>
      </c>
      <c r="V265" s="980">
        <f t="shared" si="57"/>
        <v>0</v>
      </c>
      <c r="W265" s="995"/>
      <c r="X265" s="980"/>
      <c r="Y265" s="980"/>
      <c r="Z265" s="980">
        <f t="shared" si="58"/>
        <v>0</v>
      </c>
      <c r="AA265" s="980"/>
      <c r="AB265" s="980"/>
      <c r="AC265" s="980"/>
      <c r="AD265" s="980">
        <f t="shared" si="59"/>
        <v>0</v>
      </c>
      <c r="AE265" s="980"/>
      <c r="AF265" s="980"/>
      <c r="AG265" s="980"/>
      <c r="AH265" s="980">
        <f t="shared" si="60"/>
        <v>0</v>
      </c>
      <c r="AI265" s="980"/>
      <c r="AJ265" s="980"/>
      <c r="AK265" s="980"/>
      <c r="AL265" s="980">
        <f t="shared" si="61"/>
        <v>0</v>
      </c>
      <c r="AM265" s="980"/>
      <c r="AN265" s="980"/>
      <c r="AO265" s="980"/>
      <c r="AP265" s="980">
        <f t="shared" si="62"/>
        <v>0</v>
      </c>
      <c r="AQ265" s="980"/>
      <c r="AR265" s="980">
        <f t="shared" si="63"/>
        <v>0</v>
      </c>
      <c r="AS265" s="980">
        <f t="shared" si="64"/>
        <v>0</v>
      </c>
      <c r="AT265" s="980">
        <f t="shared" si="65"/>
        <v>0</v>
      </c>
      <c r="AU265" s="980" t="str">
        <f t="shared" si="66"/>
        <v xml:space="preserve">STATE: ; PDY: ; KKL: ; MHE: ; YNM: </v>
      </c>
    </row>
    <row r="266" spans="1:47" ht="24.95" customHeight="1">
      <c r="A266" s="70" t="s">
        <v>3931</v>
      </c>
      <c r="B266" s="70" t="s">
        <v>3101</v>
      </c>
      <c r="C266" s="70" t="s">
        <v>41</v>
      </c>
      <c r="D266" s="78" t="s">
        <v>5327</v>
      </c>
      <c r="E266" s="56"/>
      <c r="F266" s="56"/>
      <c r="G266" s="56"/>
      <c r="H266" s="56"/>
      <c r="I266" s="56"/>
      <c r="J266" s="56"/>
      <c r="K266" s="505">
        <f t="shared" si="53"/>
        <v>0</v>
      </c>
      <c r="L266" s="177">
        <f>K266/100000</f>
        <v>0</v>
      </c>
      <c r="M266" s="961">
        <f t="shared" si="54"/>
        <v>0</v>
      </c>
      <c r="N266" s="566">
        <f>L266*M266</f>
        <v>0</v>
      </c>
      <c r="O266" s="56"/>
      <c r="P266" s="56"/>
      <c r="Q266" s="255"/>
      <c r="T266" s="980">
        <f t="shared" si="55"/>
        <v>0</v>
      </c>
      <c r="U266" s="980">
        <f t="shared" si="56"/>
        <v>0</v>
      </c>
      <c r="V266" s="980">
        <f t="shared" si="57"/>
        <v>0</v>
      </c>
      <c r="W266" s="995"/>
      <c r="X266" s="980"/>
      <c r="Y266" s="980"/>
      <c r="Z266" s="980">
        <f t="shared" si="58"/>
        <v>0</v>
      </c>
      <c r="AA266" s="980"/>
      <c r="AB266" s="980"/>
      <c r="AC266" s="980"/>
      <c r="AD266" s="980">
        <f t="shared" si="59"/>
        <v>0</v>
      </c>
      <c r="AE266" s="980"/>
      <c r="AF266" s="980"/>
      <c r="AG266" s="980"/>
      <c r="AH266" s="980">
        <f t="shared" si="60"/>
        <v>0</v>
      </c>
      <c r="AI266" s="980"/>
      <c r="AJ266" s="980"/>
      <c r="AK266" s="980"/>
      <c r="AL266" s="980">
        <f t="shared" si="61"/>
        <v>0</v>
      </c>
      <c r="AM266" s="980"/>
      <c r="AN266" s="980"/>
      <c r="AO266" s="980"/>
      <c r="AP266" s="980">
        <f t="shared" si="62"/>
        <v>0</v>
      </c>
      <c r="AQ266" s="980"/>
      <c r="AR266" s="980">
        <f t="shared" si="63"/>
        <v>0</v>
      </c>
      <c r="AS266" s="980">
        <f t="shared" si="64"/>
        <v>0</v>
      </c>
      <c r="AT266" s="980">
        <f t="shared" si="65"/>
        <v>0</v>
      </c>
      <c r="AU266" s="980" t="str">
        <f t="shared" si="66"/>
        <v xml:space="preserve">STATE: ; PDY: ; KKL: ; MHE: ; YNM: </v>
      </c>
    </row>
    <row r="267" spans="1:47" ht="24.95" customHeight="1">
      <c r="A267" s="78" t="s">
        <v>3932</v>
      </c>
      <c r="B267" s="70" t="s">
        <v>3104</v>
      </c>
      <c r="C267" s="70" t="s">
        <v>2960</v>
      </c>
      <c r="D267" s="78" t="s">
        <v>5327</v>
      </c>
      <c r="E267" s="56"/>
      <c r="F267" s="56"/>
      <c r="G267" s="56"/>
      <c r="H267" s="56"/>
      <c r="I267" s="56"/>
      <c r="J267" s="56"/>
      <c r="K267" s="505">
        <f t="shared" si="53"/>
        <v>0</v>
      </c>
      <c r="L267" s="177">
        <f>K267/100000</f>
        <v>0</v>
      </c>
      <c r="M267" s="961">
        <f t="shared" si="54"/>
        <v>0</v>
      </c>
      <c r="N267" s="566">
        <f>L267*M267</f>
        <v>0</v>
      </c>
      <c r="O267" s="56"/>
      <c r="P267" s="56"/>
      <c r="Q267" s="255"/>
      <c r="T267" s="980">
        <f t="shared" si="55"/>
        <v>0</v>
      </c>
      <c r="U267" s="980">
        <f t="shared" si="56"/>
        <v>0</v>
      </c>
      <c r="V267" s="980">
        <f t="shared" si="57"/>
        <v>0</v>
      </c>
      <c r="W267" s="995"/>
      <c r="X267" s="980"/>
      <c r="Y267" s="980"/>
      <c r="Z267" s="980">
        <f t="shared" si="58"/>
        <v>0</v>
      </c>
      <c r="AA267" s="980"/>
      <c r="AB267" s="980"/>
      <c r="AC267" s="980"/>
      <c r="AD267" s="980">
        <f t="shared" si="59"/>
        <v>0</v>
      </c>
      <c r="AE267" s="980"/>
      <c r="AF267" s="980"/>
      <c r="AG267" s="980"/>
      <c r="AH267" s="980">
        <f t="shared" si="60"/>
        <v>0</v>
      </c>
      <c r="AI267" s="980"/>
      <c r="AJ267" s="980"/>
      <c r="AK267" s="980"/>
      <c r="AL267" s="980">
        <f t="shared" si="61"/>
        <v>0</v>
      </c>
      <c r="AM267" s="980"/>
      <c r="AN267" s="980"/>
      <c r="AO267" s="980"/>
      <c r="AP267" s="980">
        <f t="shared" si="62"/>
        <v>0</v>
      </c>
      <c r="AQ267" s="980"/>
      <c r="AR267" s="980">
        <f t="shared" si="63"/>
        <v>0</v>
      </c>
      <c r="AS267" s="980">
        <f t="shared" si="64"/>
        <v>0</v>
      </c>
      <c r="AT267" s="980">
        <f t="shared" si="65"/>
        <v>0</v>
      </c>
      <c r="AU267" s="980" t="str">
        <f t="shared" si="66"/>
        <v xml:space="preserve">STATE: ; PDY: ; KKL: ; MHE: ; YNM: </v>
      </c>
    </row>
    <row r="268" spans="1:47" ht="24.95" customHeight="1">
      <c r="A268" s="341" t="s">
        <v>3828</v>
      </c>
      <c r="B268" s="341"/>
      <c r="C268" s="341" t="s">
        <v>38</v>
      </c>
      <c r="D268" s="78" t="s">
        <v>5327</v>
      </c>
      <c r="E268" s="75"/>
      <c r="F268" s="75"/>
      <c r="G268" s="75"/>
      <c r="H268" s="75"/>
      <c r="I268" s="75"/>
      <c r="J268" s="75"/>
      <c r="K268" s="505">
        <f t="shared" ref="K268:K274" si="68">T268</f>
        <v>0</v>
      </c>
      <c r="L268" s="140">
        <f>K268/100000</f>
        <v>0</v>
      </c>
      <c r="M268" s="961">
        <f t="shared" ref="M268:M274" si="69">U268</f>
        <v>0</v>
      </c>
      <c r="N268" s="445">
        <f>M268*L268</f>
        <v>0</v>
      </c>
      <c r="O268" s="75"/>
      <c r="P268" s="75"/>
      <c r="Q268" s="258"/>
      <c r="T268" s="980">
        <f t="shared" si="55"/>
        <v>0</v>
      </c>
      <c r="U268" s="980">
        <f t="shared" si="56"/>
        <v>0</v>
      </c>
      <c r="V268" s="980">
        <f t="shared" si="57"/>
        <v>0</v>
      </c>
      <c r="W268" s="995"/>
      <c r="X268" s="980"/>
      <c r="Y268" s="980"/>
      <c r="Z268" s="980">
        <f t="shared" si="58"/>
        <v>0</v>
      </c>
      <c r="AA268" s="980"/>
      <c r="AB268" s="980"/>
      <c r="AC268" s="980"/>
      <c r="AD268" s="980">
        <f t="shared" si="59"/>
        <v>0</v>
      </c>
      <c r="AE268" s="980"/>
      <c r="AF268" s="980"/>
      <c r="AG268" s="980"/>
      <c r="AH268" s="980">
        <f t="shared" si="60"/>
        <v>0</v>
      </c>
      <c r="AI268" s="980"/>
      <c r="AJ268" s="980"/>
      <c r="AK268" s="980"/>
      <c r="AL268" s="980">
        <f t="shared" si="61"/>
        <v>0</v>
      </c>
      <c r="AM268" s="980"/>
      <c r="AN268" s="980"/>
      <c r="AO268" s="980"/>
      <c r="AP268" s="980">
        <f t="shared" si="62"/>
        <v>0</v>
      </c>
      <c r="AQ268" s="980"/>
      <c r="AR268" s="980">
        <f t="shared" si="63"/>
        <v>0</v>
      </c>
      <c r="AS268" s="980">
        <f t="shared" si="64"/>
        <v>0</v>
      </c>
      <c r="AT268" s="980">
        <f t="shared" si="65"/>
        <v>0</v>
      </c>
      <c r="AU268" s="980" t="str">
        <f t="shared" si="66"/>
        <v xml:space="preserve">STATE: ; PDY: ; KKL: ; MHE: ; YNM: </v>
      </c>
    </row>
    <row r="269" spans="1:47" ht="24.95" customHeight="1">
      <c r="A269" s="341" t="s">
        <v>3933</v>
      </c>
      <c r="B269" s="341"/>
      <c r="C269" s="341" t="s">
        <v>39</v>
      </c>
      <c r="D269" s="78" t="s">
        <v>5327</v>
      </c>
      <c r="E269" s="75"/>
      <c r="F269" s="75"/>
      <c r="G269" s="75"/>
      <c r="H269" s="75"/>
      <c r="I269" s="75"/>
      <c r="J269" s="75"/>
      <c r="K269" s="505">
        <f t="shared" si="68"/>
        <v>0</v>
      </c>
      <c r="L269" s="140">
        <f>K269/100000</f>
        <v>0</v>
      </c>
      <c r="M269" s="961">
        <f t="shared" si="69"/>
        <v>0</v>
      </c>
      <c r="N269" s="445">
        <f>M269*L269</f>
        <v>0</v>
      </c>
      <c r="O269" s="75"/>
      <c r="P269" s="75"/>
      <c r="Q269" s="258"/>
      <c r="T269" s="980">
        <f t="shared" ref="T269:T274" si="70">IFERROR((AR269/AS269),0)</f>
        <v>0</v>
      </c>
      <c r="U269" s="980">
        <f t="shared" ref="U269:U274" si="71">Y269+AC269+AG269+AK269+AO269</f>
        <v>0</v>
      </c>
      <c r="V269" s="980">
        <f t="shared" ref="V269:V274" si="72">T269*U269</f>
        <v>0</v>
      </c>
      <c r="W269" s="995"/>
      <c r="X269" s="980"/>
      <c r="Y269" s="980"/>
      <c r="Z269" s="980">
        <f t="shared" ref="Z269:Z274" si="73">X269*Y269</f>
        <v>0</v>
      </c>
      <c r="AA269" s="980"/>
      <c r="AB269" s="980"/>
      <c r="AC269" s="980"/>
      <c r="AD269" s="980">
        <f t="shared" ref="AD269:AD274" si="74">AB269*AC269</f>
        <v>0</v>
      </c>
      <c r="AE269" s="980"/>
      <c r="AF269" s="980"/>
      <c r="AG269" s="980"/>
      <c r="AH269" s="980">
        <f t="shared" ref="AH269:AH274" si="75">AF269*AG269</f>
        <v>0</v>
      </c>
      <c r="AI269" s="980"/>
      <c r="AJ269" s="980"/>
      <c r="AK269" s="980"/>
      <c r="AL269" s="980">
        <f t="shared" ref="AL269:AL274" si="76">AJ269*AK269</f>
        <v>0</v>
      </c>
      <c r="AM269" s="980"/>
      <c r="AN269" s="980"/>
      <c r="AO269" s="980"/>
      <c r="AP269" s="980">
        <f t="shared" ref="AP269:AP274" si="77">AN269*AO269</f>
        <v>0</v>
      </c>
      <c r="AQ269" s="980"/>
      <c r="AR269" s="980">
        <f t="shared" ref="AR269:AR274" si="78">Z269+AD269+AH269+AL269+AP269</f>
        <v>0</v>
      </c>
      <c r="AS269" s="980">
        <f t="shared" ref="AS269:AS274" si="79">Y269+AC269+AG269+AK269+AO269</f>
        <v>0</v>
      </c>
      <c r="AT269" s="980">
        <f t="shared" ref="AT269:AT274" si="80">IFERROR((AR269/AS269),0)</f>
        <v>0</v>
      </c>
      <c r="AU269" s="980" t="str">
        <f t="shared" ref="AU269:AU274" si="81">"STATE: "&amp;AA269&amp;"; PDY: "&amp;AE269&amp;"; KKL: "&amp;AI269&amp;"; MHE: "&amp;AM269&amp;"; YNM: "&amp;AQ269</f>
        <v xml:space="preserve">STATE: ; PDY: ; KKL: ; MHE: ; YNM: </v>
      </c>
    </row>
    <row r="270" spans="1:47" ht="24.95" customHeight="1">
      <c r="A270" s="105" t="s">
        <v>3279</v>
      </c>
      <c r="B270" s="105"/>
      <c r="C270" s="105" t="s">
        <v>3105</v>
      </c>
      <c r="D270" s="105"/>
      <c r="E270" s="74"/>
      <c r="F270" s="74"/>
      <c r="G270" s="74"/>
      <c r="H270" s="74"/>
      <c r="I270" s="74"/>
      <c r="J270" s="74"/>
      <c r="K270" s="505">
        <f t="shared" si="68"/>
        <v>0</v>
      </c>
      <c r="L270" s="105"/>
      <c r="M270" s="961">
        <f t="shared" si="69"/>
        <v>0</v>
      </c>
      <c r="N270" s="564">
        <f>SUM(N271:N272)</f>
        <v>0</v>
      </c>
      <c r="O270" s="74"/>
      <c r="P270" s="74"/>
      <c r="Q270" s="254">
        <f>SUM(Q271:Q272)</f>
        <v>0</v>
      </c>
      <c r="T270" s="980">
        <f t="shared" si="70"/>
        <v>0</v>
      </c>
      <c r="U270" s="980">
        <f t="shared" si="71"/>
        <v>0</v>
      </c>
      <c r="V270" s="980">
        <f t="shared" si="72"/>
        <v>0</v>
      </c>
      <c r="W270" s="995"/>
      <c r="X270" s="980"/>
      <c r="Y270" s="980"/>
      <c r="Z270" s="980">
        <f t="shared" si="73"/>
        <v>0</v>
      </c>
      <c r="AA270" s="980"/>
      <c r="AB270" s="980"/>
      <c r="AC270" s="980"/>
      <c r="AD270" s="980">
        <f t="shared" si="74"/>
        <v>0</v>
      </c>
      <c r="AE270" s="980"/>
      <c r="AF270" s="980"/>
      <c r="AG270" s="980"/>
      <c r="AH270" s="980">
        <f t="shared" si="75"/>
        <v>0</v>
      </c>
      <c r="AI270" s="980"/>
      <c r="AJ270" s="980"/>
      <c r="AK270" s="980"/>
      <c r="AL270" s="980">
        <f t="shared" si="76"/>
        <v>0</v>
      </c>
      <c r="AM270" s="980"/>
      <c r="AN270" s="980"/>
      <c r="AO270" s="980"/>
      <c r="AP270" s="980">
        <f t="shared" si="77"/>
        <v>0</v>
      </c>
      <c r="AQ270" s="980"/>
      <c r="AR270" s="980">
        <f t="shared" si="78"/>
        <v>0</v>
      </c>
      <c r="AS270" s="980">
        <f t="shared" si="79"/>
        <v>0</v>
      </c>
      <c r="AT270" s="980">
        <f t="shared" si="80"/>
        <v>0</v>
      </c>
      <c r="AU270" s="980" t="str">
        <f t="shared" si="81"/>
        <v xml:space="preserve">STATE: ; PDY: ; KKL: ; MHE: ; YNM: </v>
      </c>
    </row>
    <row r="271" spans="1:47" ht="24.95" customHeight="1">
      <c r="A271" s="70" t="s">
        <v>3280</v>
      </c>
      <c r="B271" s="363"/>
      <c r="C271" s="196" t="s">
        <v>3916</v>
      </c>
      <c r="D271" s="196" t="s">
        <v>5322</v>
      </c>
      <c r="E271" s="62"/>
      <c r="F271" s="62"/>
      <c r="G271" s="62"/>
      <c r="H271" s="62"/>
      <c r="I271" s="62"/>
      <c r="J271" s="62"/>
      <c r="K271" s="505">
        <f t="shared" si="68"/>
        <v>0</v>
      </c>
      <c r="L271" s="177">
        <f>K271/100000</f>
        <v>0</v>
      </c>
      <c r="M271" s="961">
        <f t="shared" si="69"/>
        <v>0</v>
      </c>
      <c r="N271" s="566">
        <f>L271*M271</f>
        <v>0</v>
      </c>
      <c r="O271" s="56"/>
      <c r="P271" s="56"/>
      <c r="Q271" s="255"/>
      <c r="T271" s="980">
        <f t="shared" si="70"/>
        <v>0</v>
      </c>
      <c r="U271" s="980">
        <f t="shared" si="71"/>
        <v>0</v>
      </c>
      <c r="V271" s="980">
        <f t="shared" si="72"/>
        <v>0</v>
      </c>
      <c r="W271" s="995"/>
      <c r="X271" s="980"/>
      <c r="Y271" s="980"/>
      <c r="Z271" s="980">
        <f t="shared" si="73"/>
        <v>0</v>
      </c>
      <c r="AA271" s="980"/>
      <c r="AB271" s="980"/>
      <c r="AC271" s="980"/>
      <c r="AD271" s="980">
        <f t="shared" si="74"/>
        <v>0</v>
      </c>
      <c r="AE271" s="980"/>
      <c r="AF271" s="980"/>
      <c r="AG271" s="980"/>
      <c r="AH271" s="980">
        <f t="shared" si="75"/>
        <v>0</v>
      </c>
      <c r="AI271" s="980"/>
      <c r="AJ271" s="980"/>
      <c r="AK271" s="980"/>
      <c r="AL271" s="980">
        <f t="shared" si="76"/>
        <v>0</v>
      </c>
      <c r="AM271" s="980"/>
      <c r="AN271" s="980"/>
      <c r="AO271" s="980"/>
      <c r="AP271" s="980">
        <f t="shared" si="77"/>
        <v>0</v>
      </c>
      <c r="AQ271" s="980"/>
      <c r="AR271" s="980">
        <f t="shared" si="78"/>
        <v>0</v>
      </c>
      <c r="AS271" s="980">
        <f t="shared" si="79"/>
        <v>0</v>
      </c>
      <c r="AT271" s="980">
        <f t="shared" si="80"/>
        <v>0</v>
      </c>
      <c r="AU271" s="980" t="str">
        <f t="shared" si="81"/>
        <v xml:space="preserve">STATE: ; PDY: ; KKL: ; MHE: ; YNM: </v>
      </c>
    </row>
    <row r="272" spans="1:47" ht="24.95" customHeight="1">
      <c r="A272" s="70" t="s">
        <v>3917</v>
      </c>
      <c r="B272" s="363"/>
      <c r="C272" s="70" t="s">
        <v>2960</v>
      </c>
      <c r="D272" s="70" t="s">
        <v>3286</v>
      </c>
      <c r="E272" s="62"/>
      <c r="F272" s="62"/>
      <c r="G272" s="62"/>
      <c r="H272" s="62"/>
      <c r="I272" s="62"/>
      <c r="J272" s="62"/>
      <c r="K272" s="505">
        <f t="shared" si="68"/>
        <v>0</v>
      </c>
      <c r="L272" s="177">
        <f>K272/100000</f>
        <v>0</v>
      </c>
      <c r="M272" s="961">
        <f t="shared" si="69"/>
        <v>0</v>
      </c>
      <c r="N272" s="566">
        <f>L272*M272</f>
        <v>0</v>
      </c>
      <c r="O272" s="56"/>
      <c r="P272" s="56"/>
      <c r="Q272" s="255"/>
      <c r="T272" s="980">
        <f t="shared" si="70"/>
        <v>0</v>
      </c>
      <c r="U272" s="980">
        <f t="shared" si="71"/>
        <v>0</v>
      </c>
      <c r="V272" s="980">
        <f t="shared" si="72"/>
        <v>0</v>
      </c>
      <c r="W272" s="995"/>
      <c r="X272" s="980"/>
      <c r="Y272" s="980"/>
      <c r="Z272" s="980">
        <f t="shared" si="73"/>
        <v>0</v>
      </c>
      <c r="AA272" s="980"/>
      <c r="AB272" s="980"/>
      <c r="AC272" s="980"/>
      <c r="AD272" s="980">
        <f t="shared" si="74"/>
        <v>0</v>
      </c>
      <c r="AE272" s="980"/>
      <c r="AF272" s="980"/>
      <c r="AG272" s="980"/>
      <c r="AH272" s="980">
        <f t="shared" si="75"/>
        <v>0</v>
      </c>
      <c r="AI272" s="980"/>
      <c r="AJ272" s="980"/>
      <c r="AK272" s="980"/>
      <c r="AL272" s="980">
        <f t="shared" si="76"/>
        <v>0</v>
      </c>
      <c r="AM272" s="980"/>
      <c r="AN272" s="980"/>
      <c r="AO272" s="980"/>
      <c r="AP272" s="980">
        <f t="shared" si="77"/>
        <v>0</v>
      </c>
      <c r="AQ272" s="980"/>
      <c r="AR272" s="980">
        <f t="shared" si="78"/>
        <v>0</v>
      </c>
      <c r="AS272" s="980">
        <f t="shared" si="79"/>
        <v>0</v>
      </c>
      <c r="AT272" s="980">
        <f t="shared" si="80"/>
        <v>0</v>
      </c>
      <c r="AU272" s="980" t="str">
        <f t="shared" si="81"/>
        <v xml:space="preserve">STATE: ; PDY: ; KKL: ; MHE: ; YNM: </v>
      </c>
    </row>
    <row r="273" spans="1:47" ht="24.95" customHeight="1">
      <c r="A273" s="105" t="s">
        <v>3281</v>
      </c>
      <c r="B273" s="105"/>
      <c r="C273" s="105" t="s">
        <v>3106</v>
      </c>
      <c r="D273" s="105"/>
      <c r="E273" s="74"/>
      <c r="F273" s="74"/>
      <c r="G273" s="74"/>
      <c r="H273" s="74"/>
      <c r="I273" s="74"/>
      <c r="J273" s="74"/>
      <c r="K273" s="505">
        <f t="shared" si="68"/>
        <v>0</v>
      </c>
      <c r="L273" s="105"/>
      <c r="M273" s="961">
        <f t="shared" si="69"/>
        <v>0</v>
      </c>
      <c r="N273" s="564">
        <f>N274</f>
        <v>0</v>
      </c>
      <c r="O273" s="74"/>
      <c r="P273" s="74"/>
      <c r="Q273" s="254">
        <f>Q274</f>
        <v>0</v>
      </c>
      <c r="T273" s="980">
        <f t="shared" si="70"/>
        <v>0</v>
      </c>
      <c r="U273" s="980">
        <f t="shared" si="71"/>
        <v>0</v>
      </c>
      <c r="V273" s="980">
        <f t="shared" si="72"/>
        <v>0</v>
      </c>
      <c r="W273" s="995"/>
      <c r="X273" s="980"/>
      <c r="Y273" s="980"/>
      <c r="Z273" s="980">
        <f t="shared" si="73"/>
        <v>0</v>
      </c>
      <c r="AA273" s="980"/>
      <c r="AB273" s="980"/>
      <c r="AC273" s="980"/>
      <c r="AD273" s="980">
        <f t="shared" si="74"/>
        <v>0</v>
      </c>
      <c r="AE273" s="980"/>
      <c r="AF273" s="980"/>
      <c r="AG273" s="980"/>
      <c r="AH273" s="980">
        <f t="shared" si="75"/>
        <v>0</v>
      </c>
      <c r="AI273" s="980"/>
      <c r="AJ273" s="980"/>
      <c r="AK273" s="980"/>
      <c r="AL273" s="980">
        <f t="shared" si="76"/>
        <v>0</v>
      </c>
      <c r="AM273" s="980"/>
      <c r="AN273" s="980"/>
      <c r="AO273" s="980"/>
      <c r="AP273" s="980">
        <f t="shared" si="77"/>
        <v>0</v>
      </c>
      <c r="AQ273" s="980"/>
      <c r="AR273" s="980">
        <f t="shared" si="78"/>
        <v>0</v>
      </c>
      <c r="AS273" s="980">
        <f t="shared" si="79"/>
        <v>0</v>
      </c>
      <c r="AT273" s="980">
        <f t="shared" si="80"/>
        <v>0</v>
      </c>
      <c r="AU273" s="980" t="str">
        <f t="shared" si="81"/>
        <v xml:space="preserve">STATE: ; PDY: ; KKL: ; MHE: ; YNM: </v>
      </c>
    </row>
    <row r="274" spans="1:47" ht="24.95" customHeight="1">
      <c r="A274" s="70" t="s">
        <v>3918</v>
      </c>
      <c r="B274" s="363"/>
      <c r="C274" s="363" t="s">
        <v>4387</v>
      </c>
      <c r="D274" s="363" t="s">
        <v>3286</v>
      </c>
      <c r="E274" s="62"/>
      <c r="F274" s="62"/>
      <c r="G274" s="62"/>
      <c r="H274" s="62"/>
      <c r="I274" s="62"/>
      <c r="J274" s="62"/>
      <c r="K274" s="505">
        <f t="shared" si="68"/>
        <v>0</v>
      </c>
      <c r="L274" s="177">
        <f>K274/100000</f>
        <v>0</v>
      </c>
      <c r="M274" s="961">
        <f t="shared" si="69"/>
        <v>0</v>
      </c>
      <c r="N274" s="566">
        <f>L274*M274</f>
        <v>0</v>
      </c>
      <c r="O274" s="56"/>
      <c r="P274" s="56"/>
      <c r="Q274" s="255"/>
      <c r="T274" s="980">
        <f t="shared" si="70"/>
        <v>0</v>
      </c>
      <c r="U274" s="980">
        <f t="shared" si="71"/>
        <v>0</v>
      </c>
      <c r="V274" s="980">
        <f t="shared" si="72"/>
        <v>0</v>
      </c>
      <c r="W274" s="995"/>
      <c r="X274" s="980"/>
      <c r="Y274" s="980"/>
      <c r="Z274" s="980">
        <f t="shared" si="73"/>
        <v>0</v>
      </c>
      <c r="AA274" s="980"/>
      <c r="AB274" s="980"/>
      <c r="AC274" s="980"/>
      <c r="AD274" s="980">
        <f t="shared" si="74"/>
        <v>0</v>
      </c>
      <c r="AE274" s="980"/>
      <c r="AF274" s="980"/>
      <c r="AG274" s="980"/>
      <c r="AH274" s="980">
        <f t="shared" si="75"/>
        <v>0</v>
      </c>
      <c r="AI274" s="980"/>
      <c r="AJ274" s="980"/>
      <c r="AK274" s="980"/>
      <c r="AL274" s="980">
        <f t="shared" si="76"/>
        <v>0</v>
      </c>
      <c r="AM274" s="980"/>
      <c r="AN274" s="980"/>
      <c r="AO274" s="980"/>
      <c r="AP274" s="980">
        <f t="shared" si="77"/>
        <v>0</v>
      </c>
      <c r="AQ274" s="980"/>
      <c r="AR274" s="980">
        <f t="shared" si="78"/>
        <v>0</v>
      </c>
      <c r="AS274" s="980">
        <f t="shared" si="79"/>
        <v>0</v>
      </c>
      <c r="AT274" s="980">
        <f t="shared" si="80"/>
        <v>0</v>
      </c>
      <c r="AU274" s="980" t="str">
        <f t="shared" si="81"/>
        <v xml:space="preserve">STATE: ; PDY: ; KKL: ; MHE: ; YNM: </v>
      </c>
    </row>
  </sheetData>
  <sheetProtection formatCells="0" formatColumns="0" formatRows="0" autoFilter="0"/>
  <autoFilter ref="A6:Q281"/>
  <mergeCells count="9">
    <mergeCell ref="A1:Q1"/>
    <mergeCell ref="A5:A6"/>
    <mergeCell ref="B5:B6"/>
    <mergeCell ref="C5:C6"/>
    <mergeCell ref="E5:I5"/>
    <mergeCell ref="J5:O5"/>
    <mergeCell ref="P5:Q5"/>
    <mergeCell ref="D5:D6"/>
    <mergeCell ref="A2:A4"/>
  </mergeCells>
  <phoneticPr fontId="3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sheetPr codeName="Sheet12">
    <tabColor theme="8" tint="0.79998168889431442"/>
  </sheetPr>
  <dimension ref="A1:AU481"/>
  <sheetViews>
    <sheetView zoomScale="70" zoomScaleNormal="70" workbookViewId="0">
      <pane xSplit="3" ySplit="5" topLeftCell="N102" activePane="bottomRight" state="frozen"/>
      <selection activeCell="A4" sqref="A4:R5"/>
      <selection pane="topRight" activeCell="A4" sqref="A4:R5"/>
      <selection pane="bottomLeft" activeCell="A4" sqref="A4:R5"/>
      <selection pane="bottomRight" activeCell="O104" sqref="O104"/>
    </sheetView>
  </sheetViews>
  <sheetFormatPr defaultColWidth="9.140625" defaultRowHeight="27.75" customHeight="1"/>
  <cols>
    <col min="1" max="1" width="18.7109375" style="374" customWidth="1"/>
    <col min="2" max="2" width="17.7109375" style="374" customWidth="1"/>
    <col min="3" max="3" width="74.5703125" style="319" customWidth="1"/>
    <col min="4" max="4" width="9" style="328" customWidth="1"/>
    <col min="5" max="5" width="16.85546875" style="328" customWidth="1"/>
    <col min="6" max="6" width="16.42578125" style="328" customWidth="1"/>
    <col min="7" max="7" width="15.42578125" style="328" customWidth="1"/>
    <col min="8" max="8" width="18.28515625" style="397" customWidth="1"/>
    <col min="9" max="9" width="17.28515625" style="328" customWidth="1"/>
    <col min="10" max="10" width="18.7109375" style="397" bestFit="1" customWidth="1"/>
    <col min="11" max="11" width="23.140625" style="328" bestFit="1" customWidth="1"/>
    <col min="12" max="12" width="21.28515625" style="397" bestFit="1" customWidth="1"/>
    <col min="13" max="13" width="12.140625" style="397" customWidth="1"/>
    <col min="14" max="14" width="13.42578125" style="328" bestFit="1" customWidth="1"/>
    <col min="15" max="15" width="17.7109375" style="397" customWidth="1"/>
    <col min="16" max="16" width="41.5703125" style="374" customWidth="1"/>
    <col min="17" max="17" width="18.140625" style="374" customWidth="1"/>
    <col min="18" max="18" width="14.7109375" style="397" bestFit="1" customWidth="1"/>
    <col min="19" max="19" width="9.140625" style="319"/>
    <col min="20" max="21" width="21.28515625" style="319" bestFit="1" customWidth="1"/>
    <col min="22" max="22" width="45.28515625" style="319" customWidth="1"/>
    <col min="23" max="23" width="45.28515625" style="1007" customWidth="1"/>
    <col min="24" max="25" width="21.28515625" style="319" bestFit="1" customWidth="1"/>
    <col min="26" max="26" width="23.140625" style="319" bestFit="1" customWidth="1"/>
    <col min="27" max="27" width="18.7109375" style="319" bestFit="1" customWidth="1"/>
    <col min="28" max="29" width="21.28515625" style="319" bestFit="1" customWidth="1"/>
    <col min="30" max="30" width="44.85546875" style="319" customWidth="1"/>
    <col min="31" max="33" width="18.7109375" style="319" bestFit="1" customWidth="1"/>
    <col min="34" max="34" width="21.28515625" style="319" bestFit="1" customWidth="1"/>
    <col min="35" max="36" width="16.85546875" style="319" bestFit="1" customWidth="1"/>
    <col min="37" max="38" width="18.7109375" style="319" bestFit="1" customWidth="1"/>
    <col min="39" max="40" width="16.85546875" style="319" bestFit="1" customWidth="1"/>
    <col min="41" max="42" width="18.7109375" style="319" bestFit="1" customWidth="1"/>
    <col min="43" max="43" width="21.28515625" style="319" bestFit="1" customWidth="1"/>
    <col min="44" max="44" width="23.140625" style="319" bestFit="1" customWidth="1"/>
    <col min="45" max="45" width="19.5703125" style="319" bestFit="1" customWidth="1"/>
    <col min="46" max="46" width="21.28515625" style="319" bestFit="1" customWidth="1"/>
    <col min="47" max="47" width="18.7109375" style="319" bestFit="1" customWidth="1"/>
    <col min="48" max="16384" width="9.140625" style="319"/>
  </cols>
  <sheetData>
    <row r="1" spans="1:47" s="2741" customFormat="1" ht="78" customHeight="1">
      <c r="A1" s="5631" t="s">
        <v>3288</v>
      </c>
      <c r="B1" s="5632"/>
      <c r="C1" s="5633"/>
      <c r="D1" s="2732"/>
      <c r="E1" s="2733"/>
      <c r="F1" s="2734"/>
      <c r="G1" s="2735"/>
      <c r="H1" s="2735"/>
      <c r="I1" s="2736"/>
      <c r="J1" s="2737"/>
      <c r="K1" s="2737"/>
      <c r="L1" s="2738"/>
      <c r="M1" s="2737"/>
      <c r="N1" s="2733"/>
      <c r="O1" s="2739"/>
      <c r="P1" s="2740"/>
      <c r="Q1" s="2740"/>
      <c r="R1" s="2739"/>
      <c r="W1" s="2742"/>
    </row>
    <row r="2" spans="1:47" s="2741" customFormat="1" ht="37.5" customHeight="1">
      <c r="A2" s="2743" t="str">
        <f>HYPERLINK("#Index!F3", "Index Pg")</f>
        <v>Index Pg</v>
      </c>
      <c r="B2" s="2080"/>
      <c r="C2" s="2744" t="str">
        <f>HYPERLINK("#'Budget Summary I'!A1:AL1", "Budget Summary I")</f>
        <v>Budget Summary I</v>
      </c>
      <c r="D2" s="2132"/>
      <c r="E2" s="2745" t="s">
        <v>4582</v>
      </c>
      <c r="F2" s="2746">
        <f>R6+R101+R196+R288+R341+R377+R394+R432+R444+R446+R476</f>
        <v>0</v>
      </c>
      <c r="G2" s="2746"/>
      <c r="H2" s="2747"/>
      <c r="I2" s="2746"/>
      <c r="J2" s="2738"/>
      <c r="K2" s="2748"/>
      <c r="L2" s="2738"/>
      <c r="M2" s="2746"/>
      <c r="N2" s="2733"/>
      <c r="O2" s="2739"/>
      <c r="P2" s="2740"/>
      <c r="Q2" s="2740"/>
      <c r="R2" s="2739"/>
      <c r="W2" s="2742"/>
    </row>
    <row r="3" spans="1:47" s="2741" customFormat="1" ht="25.5" customHeight="1" thickBot="1">
      <c r="A3" s="2749"/>
      <c r="B3" s="2750"/>
      <c r="C3" s="2751" t="str">
        <f>HYPERLINK("#'Budget Summary II'!A3:B5", "Budget Summary II")</f>
        <v>Budget Summary II</v>
      </c>
      <c r="D3" s="2752"/>
      <c r="E3" s="2753" t="s">
        <v>4583</v>
      </c>
      <c r="F3" s="2746">
        <f>O6+O101+O196+O288+O341+O377+O394+O432+O444+O446+O476</f>
        <v>1319.8052466998734</v>
      </c>
      <c r="G3" s="2746"/>
      <c r="H3" s="2747"/>
      <c r="I3" s="2733"/>
      <c r="J3" s="2754"/>
      <c r="K3" s="2748"/>
      <c r="L3" s="2738"/>
      <c r="M3" s="2738"/>
      <c r="N3" s="2733"/>
      <c r="O3" s="2739"/>
      <c r="P3" s="2740"/>
      <c r="Q3" s="2740"/>
      <c r="R3" s="2739"/>
      <c r="W3" s="2742"/>
    </row>
    <row r="4" spans="1:47" s="2733" customFormat="1" ht="78" customHeight="1" thickBot="1">
      <c r="A4" s="5249" t="s">
        <v>53</v>
      </c>
      <c r="B4" s="5249" t="s">
        <v>54</v>
      </c>
      <c r="C4" s="5249" t="s">
        <v>55</v>
      </c>
      <c r="D4" s="5249" t="s">
        <v>56</v>
      </c>
      <c r="E4" s="5249" t="s">
        <v>57</v>
      </c>
      <c r="F4" s="5248" t="s">
        <v>4603</v>
      </c>
      <c r="G4" s="5248"/>
      <c r="H4" s="5248"/>
      <c r="I4" s="5248"/>
      <c r="J4" s="5248"/>
      <c r="K4" s="5248" t="s">
        <v>4613</v>
      </c>
      <c r="L4" s="5248"/>
      <c r="M4" s="5248"/>
      <c r="N4" s="5248"/>
      <c r="O4" s="5248"/>
      <c r="P4" s="5248"/>
      <c r="Q4" s="5249" t="s">
        <v>4643</v>
      </c>
      <c r="R4" s="5249"/>
      <c r="T4" s="5623" t="s">
        <v>5743</v>
      </c>
      <c r="U4" s="5624"/>
      <c r="V4" s="5624"/>
      <c r="W4" s="5625"/>
      <c r="X4" s="5622" t="s">
        <v>5744</v>
      </c>
      <c r="Y4" s="5480"/>
      <c r="Z4" s="5480"/>
      <c r="AA4" s="5481"/>
      <c r="AB4" s="5482" t="s">
        <v>5745</v>
      </c>
      <c r="AC4" s="5483"/>
      <c r="AD4" s="5483"/>
      <c r="AE4" s="5484"/>
      <c r="AF4" s="5485" t="s">
        <v>5746</v>
      </c>
      <c r="AG4" s="5486"/>
      <c r="AH4" s="5486"/>
      <c r="AI4" s="5487"/>
      <c r="AJ4" s="5488" t="s">
        <v>5747</v>
      </c>
      <c r="AK4" s="5489"/>
      <c r="AL4" s="5489"/>
      <c r="AM4" s="5490"/>
      <c r="AN4" s="5477" t="s">
        <v>5748</v>
      </c>
      <c r="AO4" s="5478"/>
      <c r="AP4" s="5478"/>
      <c r="AQ4" s="5621"/>
      <c r="AR4" s="5622" t="s">
        <v>5749</v>
      </c>
      <c r="AS4" s="5480"/>
      <c r="AT4" s="5481"/>
      <c r="AU4" s="2085"/>
    </row>
    <row r="5" spans="1:47" s="2733" customFormat="1" ht="78" customHeight="1" thickBot="1">
      <c r="A5" s="5249"/>
      <c r="B5" s="5249"/>
      <c r="C5" s="5249"/>
      <c r="D5" s="5249"/>
      <c r="E5" s="5249"/>
      <c r="F5" s="1630" t="s">
        <v>4604</v>
      </c>
      <c r="G5" s="1630" t="s">
        <v>4611</v>
      </c>
      <c r="H5" s="1630" t="s">
        <v>4605</v>
      </c>
      <c r="I5" s="1630" t="s">
        <v>4612</v>
      </c>
      <c r="J5" s="1630" t="s">
        <v>2527</v>
      </c>
      <c r="K5" s="1631" t="s">
        <v>58</v>
      </c>
      <c r="L5" s="1676" t="s">
        <v>59</v>
      </c>
      <c r="M5" s="1676" t="s">
        <v>60</v>
      </c>
      <c r="N5" s="1631" t="s">
        <v>61</v>
      </c>
      <c r="O5" s="1676" t="s">
        <v>62</v>
      </c>
      <c r="P5" s="1631" t="s">
        <v>63</v>
      </c>
      <c r="Q5" s="1633" t="s">
        <v>2529</v>
      </c>
      <c r="R5" s="1788" t="s">
        <v>4644</v>
      </c>
      <c r="T5" s="2086" t="s">
        <v>5750</v>
      </c>
      <c r="U5" s="2087" t="s">
        <v>61</v>
      </c>
      <c r="V5" s="2087" t="s">
        <v>5751</v>
      </c>
      <c r="W5" s="2755" t="s">
        <v>5752</v>
      </c>
      <c r="X5" s="2089" t="s">
        <v>5750</v>
      </c>
      <c r="Y5" s="2089" t="s">
        <v>61</v>
      </c>
      <c r="Z5" s="2087" t="s">
        <v>5751</v>
      </c>
      <c r="AA5" s="2088" t="s">
        <v>5752</v>
      </c>
      <c r="AB5" s="2089" t="s">
        <v>5750</v>
      </c>
      <c r="AC5" s="2089" t="s">
        <v>61</v>
      </c>
      <c r="AD5" s="2087" t="s">
        <v>5751</v>
      </c>
      <c r="AE5" s="2088" t="s">
        <v>5752</v>
      </c>
      <c r="AF5" s="2089" t="s">
        <v>5750</v>
      </c>
      <c r="AG5" s="2089" t="s">
        <v>61</v>
      </c>
      <c r="AH5" s="2087" t="s">
        <v>5751</v>
      </c>
      <c r="AI5" s="2088" t="s">
        <v>5752</v>
      </c>
      <c r="AJ5" s="2089" t="s">
        <v>5750</v>
      </c>
      <c r="AK5" s="2089" t="s">
        <v>61</v>
      </c>
      <c r="AL5" s="2087" t="s">
        <v>5751</v>
      </c>
      <c r="AM5" s="2088" t="s">
        <v>5752</v>
      </c>
      <c r="AN5" s="2089" t="s">
        <v>5750</v>
      </c>
      <c r="AO5" s="2089" t="s">
        <v>61</v>
      </c>
      <c r="AP5" s="2087" t="s">
        <v>5751</v>
      </c>
      <c r="AQ5" s="2088" t="s">
        <v>5752</v>
      </c>
      <c r="AR5" s="2087" t="s">
        <v>5751</v>
      </c>
      <c r="AS5" s="2090" t="s">
        <v>5753</v>
      </c>
      <c r="AT5" s="2087" t="s">
        <v>5754</v>
      </c>
      <c r="AU5" s="2091" t="s">
        <v>5752</v>
      </c>
    </row>
    <row r="6" spans="1:47" s="2245" customFormat="1" ht="78" customHeight="1">
      <c r="A6" s="2756" t="s">
        <v>4337</v>
      </c>
      <c r="B6" s="2756"/>
      <c r="C6" s="2757" t="s">
        <v>5341</v>
      </c>
      <c r="D6" s="2758"/>
      <c r="E6" s="2758"/>
      <c r="F6" s="2758"/>
      <c r="G6" s="2758"/>
      <c r="H6" s="2759"/>
      <c r="I6" s="2758"/>
      <c r="J6" s="2759"/>
      <c r="K6" s="2758"/>
      <c r="L6" s="2759"/>
      <c r="M6" s="2759"/>
      <c r="N6" s="2760"/>
      <c r="O6" s="2759">
        <f>O7+O20+O26+O35+O54+O56+O90+O92+O96+O31</f>
        <v>712.61439599997709</v>
      </c>
      <c r="P6" s="2761"/>
      <c r="Q6" s="2761"/>
      <c r="R6" s="2759">
        <f>R7+R20+R26+R35+R54+R56+R90+R92+R96+R31</f>
        <v>0</v>
      </c>
      <c r="W6" s="2762"/>
    </row>
    <row r="7" spans="1:47" s="2245" customFormat="1" ht="78" customHeight="1">
      <c r="A7" s="2763">
        <f>'1.SD Facility Based Annex'!A7</f>
        <v>1</v>
      </c>
      <c r="B7" s="2763">
        <f>'1.SD Facility Based Annex'!B7</f>
        <v>0</v>
      </c>
      <c r="C7" s="2764" t="str">
        <f>'1.SD Facility Based Annex'!C7</f>
        <v>Service Delivery - Facility Based</v>
      </c>
      <c r="D7" s="2765"/>
      <c r="E7" s="2765"/>
      <c r="F7" s="2765"/>
      <c r="G7" s="2765"/>
      <c r="H7" s="2765"/>
      <c r="I7" s="2765"/>
      <c r="J7" s="2765"/>
      <c r="K7" s="2765"/>
      <c r="L7" s="2766"/>
      <c r="M7" s="2765"/>
      <c r="N7" s="2765"/>
      <c r="O7" s="2766">
        <f>SUM(O8:O14)</f>
        <v>121.8599999999923</v>
      </c>
      <c r="P7" s="2763"/>
      <c r="Q7" s="2763"/>
      <c r="R7" s="2766">
        <f>SUM(R8:R14)</f>
        <v>0</v>
      </c>
      <c r="W7" s="2762"/>
    </row>
    <row r="8" spans="1:47" s="2245" customFormat="1" ht="78" customHeight="1">
      <c r="A8" s="2767" t="str">
        <f>'1.SD Facility Based Annex'!A10</f>
        <v>1.1.1.1</v>
      </c>
      <c r="B8" s="2767" t="str">
        <f>'1.SD Facility Based Annex'!B10</f>
        <v>A.1.5.4</v>
      </c>
      <c r="C8" s="2768" t="str">
        <f>'1.SD Facility Based Annex'!C10</f>
        <v>PMSMA activities at State/ District level</v>
      </c>
      <c r="D8" s="2769" t="str">
        <f>'1.SD Facility Based Annex'!D10</f>
        <v>RCH</v>
      </c>
      <c r="E8" s="2769" t="str">
        <f>'1.SD Facility Based Annex'!E10</f>
        <v>MH</v>
      </c>
      <c r="F8" s="2769">
        <f>'1.SD Facility Based Annex'!F10</f>
        <v>0</v>
      </c>
      <c r="G8" s="2769">
        <f>'1.SD Facility Based Annex'!G10</f>
        <v>0</v>
      </c>
      <c r="H8" s="2769">
        <f>'1.SD Facility Based Annex'!I10</f>
        <v>0</v>
      </c>
      <c r="I8" s="2769">
        <f>'1.SD Facility Based Annex'!J10</f>
        <v>0</v>
      </c>
      <c r="J8" s="2769">
        <f>'1.SD Facility Based Annex'!K10</f>
        <v>0</v>
      </c>
      <c r="K8" s="2769">
        <f>'1.SD Facility Based Annex'!L10</f>
        <v>0</v>
      </c>
      <c r="L8" s="2770">
        <f>'1.SD Facility Based Annex'!M10</f>
        <v>10000</v>
      </c>
      <c r="M8" s="2770">
        <f>'1.SD Facility Based Annex'!N10</f>
        <v>0.1</v>
      </c>
      <c r="N8" s="2769">
        <f>'1.SD Facility Based Annex'!O10</f>
        <v>16</v>
      </c>
      <c r="O8" s="2770">
        <f>'1.SD Facility Based Annex'!P10</f>
        <v>1.6</v>
      </c>
      <c r="P8" s="2767" t="str">
        <f>'1.SD Facility Based Annex'!Q10</f>
        <v xml:space="preserve">STATE: TA for Volunteers, Sensitization Stakeholders meetings,Meeting of committees,  PMSMA awards, IEC at state level etc., - Rs.1.00 Lakhs ; PDY: ; KKL: TA for Volunteers, Stakeholders meetings, IEC at district level etc, - Rs.0.20 Lakhs ; MHE: TA for Volunteers, Stakeholders meetings, IEC at district level etc, - Rs.0.20 Lakhs ; YNM: TA for Volunteers, Stakeholders meetings, IEC at district level etc, - Rs.0.20 Lakhs </v>
      </c>
      <c r="Q8" s="2125"/>
      <c r="R8" s="2771"/>
      <c r="T8" s="2770">
        <f>'1.SD Facility Based Annex'!U10</f>
        <v>10000</v>
      </c>
      <c r="U8" s="2770">
        <f>'1.SD Facility Based Annex'!V10</f>
        <v>16</v>
      </c>
      <c r="V8" s="2770">
        <f>'1.SD Facility Based Annex'!W10</f>
        <v>160000</v>
      </c>
      <c r="W8" s="2772" t="str">
        <f>'1.SD Facility Based Annex'!X10</f>
        <v xml:space="preserve">STATE: TA for Volunteers, Sensitization Stakeholders meetings,Meeting of committees,  PMSMA awards, IEC at state level etc., - Rs.1.00 Lakhs ; PDY: ; KKL: TA for Volunteers, Stakeholders meetings, IEC at district level etc, - Rs.0.20 Lakhs ; MHE: TA for Volunteers, Stakeholders meetings, IEC at district level etc, - Rs.0.20 Lakhs ; YNM: TA for Volunteers, Stakeholders meetings, IEC at district level etc, - Rs.0.20 Lakhs </v>
      </c>
      <c r="X8" s="2770">
        <f>'1.SD Facility Based Annex'!Y10</f>
        <v>25000</v>
      </c>
      <c r="Y8" s="2770">
        <f>'1.SD Facility Based Annex'!Z10</f>
        <v>4</v>
      </c>
      <c r="Z8" s="2770">
        <f>'1.SD Facility Based Annex'!AA10</f>
        <v>100000</v>
      </c>
      <c r="AA8" s="2770" t="str">
        <f>'1.SD Facility Based Annex'!AB10</f>
        <v xml:space="preserve">TA for Volunteers, Sensitization Stakeholders meetings,Meeting of committees,  PMSMA awards, IEC at state level etc., - Rs.1.00 Lakhs </v>
      </c>
      <c r="AB8" s="2770">
        <f>'1.SD Facility Based Annex'!AC10</f>
        <v>0</v>
      </c>
      <c r="AC8" s="2770">
        <f>'1.SD Facility Based Annex'!AD10</f>
        <v>0</v>
      </c>
      <c r="AD8" s="2770">
        <f>'1.SD Facility Based Annex'!AE10</f>
        <v>0</v>
      </c>
      <c r="AE8" s="2770">
        <f>'1.SD Facility Based Annex'!AF10</f>
        <v>0</v>
      </c>
      <c r="AF8" s="2770">
        <f>'1.SD Facility Based Annex'!AG10</f>
        <v>5000</v>
      </c>
      <c r="AG8" s="2770">
        <f>'1.SD Facility Based Annex'!AH10</f>
        <v>4</v>
      </c>
      <c r="AH8" s="2770">
        <f>'1.SD Facility Based Annex'!AI10</f>
        <v>20000</v>
      </c>
      <c r="AI8" s="2770" t="str">
        <f>'1.SD Facility Based Annex'!AJ10</f>
        <v xml:space="preserve">TA for Volunteers, Stakeholders meetings, IEC at district level etc, - Rs.0.20 Lakhs </v>
      </c>
      <c r="AJ8" s="2770">
        <f>'1.SD Facility Based Annex'!AK10</f>
        <v>5000</v>
      </c>
      <c r="AK8" s="2770">
        <f>'1.SD Facility Based Annex'!AL10</f>
        <v>4</v>
      </c>
      <c r="AL8" s="2770">
        <f>'1.SD Facility Based Annex'!AM10</f>
        <v>20000</v>
      </c>
      <c r="AM8" s="2770" t="str">
        <f>'1.SD Facility Based Annex'!AN10</f>
        <v xml:space="preserve">TA for Volunteers, Stakeholders meetings, IEC at district level etc, - Rs.0.20 Lakhs </v>
      </c>
      <c r="AN8" s="2770">
        <f>'1.SD Facility Based Annex'!AO10</f>
        <v>5000</v>
      </c>
      <c r="AO8" s="2770">
        <f>'1.SD Facility Based Annex'!AP10</f>
        <v>4</v>
      </c>
      <c r="AP8" s="2770">
        <f>'1.SD Facility Based Annex'!AQ10</f>
        <v>20000</v>
      </c>
      <c r="AQ8" s="2770" t="str">
        <f>'1.SD Facility Based Annex'!AR10</f>
        <v xml:space="preserve">TA for Volunteers, Stakeholders meetings, IEC at district level etc, - Rs.0.20 Lakhs </v>
      </c>
      <c r="AR8" s="2770">
        <f>'1.SD Facility Based Annex'!AS10</f>
        <v>160000</v>
      </c>
      <c r="AS8" s="2770">
        <f>'1.SD Facility Based Annex'!AT10</f>
        <v>16</v>
      </c>
      <c r="AT8" s="2770">
        <f>'1.SD Facility Based Annex'!AU10</f>
        <v>10000</v>
      </c>
      <c r="AU8" s="2770" t="str">
        <f>'1.SD Facility Based Annex'!AV10</f>
        <v xml:space="preserve">STATE: TA for Volunteers, Sensitization Stakeholders meetings,Meeting of committees,  PMSMA awards, IEC at state level etc., - Rs.1.00 Lakhs ; PDY: ; KKL: TA for Volunteers, Stakeholders meetings, IEC at district level etc, - Rs.0.20 Lakhs ; MHE: TA for Volunteers, Stakeholders meetings, IEC at district level etc, - Rs.0.20 Lakhs ; YNM: TA for Volunteers, Stakeholders meetings, IEC at district level etc, - Rs.0.20 Lakhs </v>
      </c>
    </row>
    <row r="9" spans="1:47" s="2245" customFormat="1" ht="78" customHeight="1">
      <c r="A9" s="2767" t="str">
        <f>'1.SD Facility Based Annex'!A11</f>
        <v>1.1.1.2</v>
      </c>
      <c r="B9" s="2767" t="str">
        <f>'1.SD Facility Based Annex'!B11</f>
        <v>A.1.6.3</v>
      </c>
      <c r="C9" s="2768" t="str">
        <f>'1.SD Facility Based Annex'!C11</f>
        <v>Diet services for JSSK Beneficiaries (3 days for Normal Delivery and 7 days for Caesarean)</v>
      </c>
      <c r="D9" s="2769" t="str">
        <f>'1.SD Facility Based Annex'!D11</f>
        <v>RCH</v>
      </c>
      <c r="E9" s="2769" t="str">
        <f>'1.SD Facility Based Annex'!E11</f>
        <v>MH</v>
      </c>
      <c r="F9" s="2769">
        <f>'1.SD Facility Based Annex'!F11</f>
        <v>0</v>
      </c>
      <c r="G9" s="2769">
        <f>'1.SD Facility Based Annex'!G11</f>
        <v>0</v>
      </c>
      <c r="H9" s="2769">
        <f>'1.SD Facility Based Annex'!I11</f>
        <v>87.02</v>
      </c>
      <c r="I9" s="2769">
        <f>'1.SD Facility Based Annex'!J11</f>
        <v>0</v>
      </c>
      <c r="J9" s="2769">
        <f>'1.SD Facility Based Annex'!K11</f>
        <v>0</v>
      </c>
      <c r="K9" s="2769">
        <f>'1.SD Facility Based Annex'!L11</f>
        <v>0</v>
      </c>
      <c r="L9" s="2770">
        <f>'1.SD Facility Based Annex'!M11</f>
        <v>2175.5</v>
      </c>
      <c r="M9" s="2770">
        <f>'1.SD Facility Based Annex'!N11</f>
        <v>2.1755E-2</v>
      </c>
      <c r="N9" s="2769">
        <f>'1.SD Facility Based Annex'!O11</f>
        <v>4000</v>
      </c>
      <c r="O9" s="2770">
        <f>'1.SD Facility Based Annex'!P11</f>
        <v>87.02</v>
      </c>
      <c r="P9" s="2767" t="str">
        <f>'1.SD Facility Based Annex'!Q11</f>
        <v>STATE: ; PDY: ND - 11534 x Rs.300 &amp; CD - 5136 x Rs.700; KKL: ND - 1244 x Rs.300 &amp; CD - 1248 x Rs.700; MHE: ND - 131 x Rs.300 &amp; CD - 115 x Rs.700; YNM: ND - 335 x Rs.300 &amp; CD - 257 x Rs.700</v>
      </c>
      <c r="Q9" s="2125"/>
      <c r="R9" s="2771"/>
      <c r="T9" s="2770">
        <f>'1.SD Facility Based Annex'!U11</f>
        <v>2175.5</v>
      </c>
      <c r="U9" s="2770">
        <f>'1.SD Facility Based Annex'!V11</f>
        <v>4000</v>
      </c>
      <c r="V9" s="2770">
        <f>'1.SD Facility Based Annex'!W11</f>
        <v>8702000</v>
      </c>
      <c r="W9" s="2772" t="str">
        <f>'1.SD Facility Based Annex'!X11</f>
        <v>STATE: ; PDY: ND - 11534 x Rs.300 &amp; CD - 5136 x Rs.700; KKL: ND - 1244 x Rs.300 &amp; CD - 1248 x Rs.700; MHE: ND - 131 x Rs.300 &amp; CD - 115 x Rs.700; YNM: ND - 335 x Rs.300 &amp; CD - 257 x Rs.700</v>
      </c>
      <c r="X9" s="2770">
        <f>'1.SD Facility Based Annex'!Y11</f>
        <v>0</v>
      </c>
      <c r="Y9" s="2770">
        <f>'1.SD Facility Based Annex'!Z11</f>
        <v>0</v>
      </c>
      <c r="Z9" s="2770">
        <f>'1.SD Facility Based Annex'!AA11</f>
        <v>0</v>
      </c>
      <c r="AA9" s="2770">
        <f>'1.SD Facility Based Annex'!AB11</f>
        <v>0</v>
      </c>
      <c r="AB9" s="2770">
        <f>'1.SD Facility Based Annex'!AC11</f>
        <v>7055</v>
      </c>
      <c r="AC9" s="2770">
        <f>'1.SD Facility Based Annex'!AD11</f>
        <v>1000</v>
      </c>
      <c r="AD9" s="2770">
        <f>'1.SD Facility Based Annex'!AE11</f>
        <v>7055000</v>
      </c>
      <c r="AE9" s="2770" t="str">
        <f>'1.SD Facility Based Annex'!AF11</f>
        <v>ND - 11534 x Rs.300 &amp; CD - 5136 x Rs.700</v>
      </c>
      <c r="AF9" s="2770">
        <f>'1.SD Facility Based Annex'!AG11</f>
        <v>1247</v>
      </c>
      <c r="AG9" s="2770">
        <f>'1.SD Facility Based Annex'!AH11</f>
        <v>1000</v>
      </c>
      <c r="AH9" s="2770">
        <f>'1.SD Facility Based Annex'!AI11</f>
        <v>1247000</v>
      </c>
      <c r="AI9" s="2770" t="str">
        <f>'1.SD Facility Based Annex'!AJ11</f>
        <v>ND - 1244 x Rs.300 &amp; CD - 1248 x Rs.700</v>
      </c>
      <c r="AJ9" s="2770">
        <f>'1.SD Facility Based Annex'!AK11</f>
        <v>120</v>
      </c>
      <c r="AK9" s="2770">
        <f>'1.SD Facility Based Annex'!AL11</f>
        <v>1000</v>
      </c>
      <c r="AL9" s="2770">
        <f>'1.SD Facility Based Annex'!AM11</f>
        <v>120000</v>
      </c>
      <c r="AM9" s="2770" t="str">
        <f>'1.SD Facility Based Annex'!AN11</f>
        <v>ND - 131 x Rs.300 &amp; CD - 115 x Rs.700</v>
      </c>
      <c r="AN9" s="2770">
        <f>'1.SD Facility Based Annex'!AO11</f>
        <v>280</v>
      </c>
      <c r="AO9" s="2770">
        <f>'1.SD Facility Based Annex'!AP11</f>
        <v>1000</v>
      </c>
      <c r="AP9" s="2770">
        <f>'1.SD Facility Based Annex'!AQ11</f>
        <v>280000</v>
      </c>
      <c r="AQ9" s="2770" t="str">
        <f>'1.SD Facility Based Annex'!AR11</f>
        <v>ND - 335 x Rs.300 &amp; CD - 257 x Rs.700</v>
      </c>
      <c r="AR9" s="2770">
        <f>'1.SD Facility Based Annex'!AS11</f>
        <v>8702000</v>
      </c>
      <c r="AS9" s="2770">
        <f>'1.SD Facility Based Annex'!AT11</f>
        <v>4000</v>
      </c>
      <c r="AT9" s="2770">
        <f>'1.SD Facility Based Annex'!AU11</f>
        <v>2175.5</v>
      </c>
      <c r="AU9" s="2770" t="str">
        <f>'1.SD Facility Based Annex'!AV11</f>
        <v>STATE: ; PDY: ND - 11534 x Rs.300 &amp; CD - 5136 x Rs.700; KKL: ND - 1244 x Rs.300 &amp; CD - 1248 x Rs.700; MHE: ND - 131 x Rs.300 &amp; CD - 115 x Rs.700; YNM: ND - 335 x Rs.300 &amp; CD - 257 x Rs.700</v>
      </c>
    </row>
    <row r="10" spans="1:47" s="2245" customFormat="1" ht="78" customHeight="1">
      <c r="A10" s="2767" t="str">
        <f>'1.SD Facility Based Annex'!A12</f>
        <v>1.1.1.3</v>
      </c>
      <c r="B10" s="2767" t="str">
        <f>'1.SD Facility Based Annex'!B12</f>
        <v>A.1.6.2</v>
      </c>
      <c r="C10" s="2768" t="str">
        <f>'1.SD Facility Based Annex'!C12</f>
        <v>Blood Transfusion for JSSK Beneficiaries</v>
      </c>
      <c r="D10" s="2769" t="str">
        <f>'1.SD Facility Based Annex'!D12</f>
        <v>RCH</v>
      </c>
      <c r="E10" s="2769" t="str">
        <f>'1.SD Facility Based Annex'!E12</f>
        <v>MH</v>
      </c>
      <c r="F10" s="2769">
        <f>'1.SD Facility Based Annex'!F12</f>
        <v>0</v>
      </c>
      <c r="G10" s="2769">
        <f>'1.SD Facility Based Annex'!G12</f>
        <v>0</v>
      </c>
      <c r="H10" s="2769">
        <f>'1.SD Facility Based Annex'!I12</f>
        <v>0</v>
      </c>
      <c r="I10" s="2769">
        <f>'1.SD Facility Based Annex'!J12</f>
        <v>0</v>
      </c>
      <c r="J10" s="2769">
        <f>'1.SD Facility Based Annex'!K12</f>
        <v>0</v>
      </c>
      <c r="K10" s="2769">
        <f>'1.SD Facility Based Annex'!L12</f>
        <v>0</v>
      </c>
      <c r="L10" s="2770">
        <f>'1.SD Facility Based Annex'!M12</f>
        <v>0</v>
      </c>
      <c r="M10" s="2770">
        <f>'1.SD Facility Based Annex'!N12</f>
        <v>0</v>
      </c>
      <c r="N10" s="2769">
        <f>'1.SD Facility Based Annex'!O12</f>
        <v>0</v>
      </c>
      <c r="O10" s="2770">
        <f>'1.SD Facility Based Annex'!P12</f>
        <v>0</v>
      </c>
      <c r="P10" s="2767" t="str">
        <f>'1.SD Facility Based Annex'!Q12</f>
        <v xml:space="preserve">STATE: ; PDY: ; KKL: ; MHE: ; YNM: </v>
      </c>
      <c r="Q10" s="2125"/>
      <c r="R10" s="2771"/>
      <c r="T10" s="2770">
        <f>'1.SD Facility Based Annex'!U12</f>
        <v>0</v>
      </c>
      <c r="U10" s="2770">
        <f>'1.SD Facility Based Annex'!V12</f>
        <v>0</v>
      </c>
      <c r="V10" s="2770">
        <f>'1.SD Facility Based Annex'!W12</f>
        <v>0</v>
      </c>
      <c r="W10" s="2772" t="str">
        <f>'1.SD Facility Based Annex'!X12</f>
        <v xml:space="preserve">STATE: ; PDY: ; KKL: ; MHE: ; YNM: </v>
      </c>
      <c r="X10" s="2770">
        <f>'1.SD Facility Based Annex'!Y12</f>
        <v>0</v>
      </c>
      <c r="Y10" s="2770">
        <f>'1.SD Facility Based Annex'!Z12</f>
        <v>0</v>
      </c>
      <c r="Z10" s="2770">
        <f>'1.SD Facility Based Annex'!AA12</f>
        <v>0</v>
      </c>
      <c r="AA10" s="2770">
        <f>'1.SD Facility Based Annex'!AB12</f>
        <v>0</v>
      </c>
      <c r="AB10" s="2770">
        <f>'1.SD Facility Based Annex'!AC12</f>
        <v>0</v>
      </c>
      <c r="AC10" s="2770">
        <f>'1.SD Facility Based Annex'!AD12</f>
        <v>0</v>
      </c>
      <c r="AD10" s="2770">
        <f>'1.SD Facility Based Annex'!AE12</f>
        <v>0</v>
      </c>
      <c r="AE10" s="2770">
        <f>'1.SD Facility Based Annex'!AF12</f>
        <v>0</v>
      </c>
      <c r="AF10" s="2770">
        <f>'1.SD Facility Based Annex'!AG12</f>
        <v>0</v>
      </c>
      <c r="AG10" s="2770">
        <f>'1.SD Facility Based Annex'!AH12</f>
        <v>0</v>
      </c>
      <c r="AH10" s="2770">
        <f>'1.SD Facility Based Annex'!AI12</f>
        <v>0</v>
      </c>
      <c r="AI10" s="2770">
        <f>'1.SD Facility Based Annex'!AJ12</f>
        <v>0</v>
      </c>
      <c r="AJ10" s="2770">
        <f>'1.SD Facility Based Annex'!AK12</f>
        <v>0</v>
      </c>
      <c r="AK10" s="2770">
        <f>'1.SD Facility Based Annex'!AL12</f>
        <v>0</v>
      </c>
      <c r="AL10" s="2770">
        <f>'1.SD Facility Based Annex'!AM12</f>
        <v>0</v>
      </c>
      <c r="AM10" s="2770">
        <f>'1.SD Facility Based Annex'!AN12</f>
        <v>0</v>
      </c>
      <c r="AN10" s="2770">
        <f>'1.SD Facility Based Annex'!AO12</f>
        <v>0</v>
      </c>
      <c r="AO10" s="2770">
        <f>'1.SD Facility Based Annex'!AP12</f>
        <v>0</v>
      </c>
      <c r="AP10" s="2770">
        <f>'1.SD Facility Based Annex'!AQ12</f>
        <v>0</v>
      </c>
      <c r="AQ10" s="2770">
        <f>'1.SD Facility Based Annex'!AR12</f>
        <v>0</v>
      </c>
      <c r="AR10" s="2770">
        <f>'1.SD Facility Based Annex'!AS12</f>
        <v>0</v>
      </c>
      <c r="AS10" s="2770">
        <f>'1.SD Facility Based Annex'!AT12</f>
        <v>0</v>
      </c>
      <c r="AT10" s="2770">
        <f>'1.SD Facility Based Annex'!AU12</f>
        <v>0</v>
      </c>
      <c r="AU10" s="2770" t="str">
        <f>'1.SD Facility Based Annex'!AV12</f>
        <v xml:space="preserve">STATE: ; PDY: ; KKL: ; MHE: ; YNM: </v>
      </c>
    </row>
    <row r="11" spans="1:47" s="2245" customFormat="1" ht="120.75" customHeight="1">
      <c r="A11" s="2767" t="str">
        <f>'1.SD Facility Based Annex'!A13</f>
        <v>1.1.1.4</v>
      </c>
      <c r="B11" s="2767" t="str">
        <f>'1.SD Facility Based Annex'!B13</f>
        <v>A.1.6.5.1</v>
      </c>
      <c r="C11" s="2768" t="str">
        <f>'1.SD Facility Based Annex'!C13</f>
        <v>Antenatal Screening of all pregnant women coming to the facilities in their first trimester for Sickle cell trait, β Thalassemia, Haemoglobin variants esp. Haemoglobin E and Anaemia  -Refer Hemoglobinopathies guidelines</v>
      </c>
      <c r="D11" s="2769" t="str">
        <f>'1.SD Facility Based Annex'!D13</f>
        <v>RCH</v>
      </c>
      <c r="E11" s="2769" t="str">
        <f>'1.SD Facility Based Annex'!E13</f>
        <v>Blood services      (for MH)</v>
      </c>
      <c r="F11" s="2769">
        <f>'1.SD Facility Based Annex'!F13</f>
        <v>0</v>
      </c>
      <c r="G11" s="2769">
        <f>'1.SD Facility Based Annex'!G13</f>
        <v>0</v>
      </c>
      <c r="H11" s="2769">
        <f>'1.SD Facility Based Annex'!I13</f>
        <v>0</v>
      </c>
      <c r="I11" s="2769">
        <f>'1.SD Facility Based Annex'!J13</f>
        <v>0</v>
      </c>
      <c r="J11" s="2769">
        <f>'1.SD Facility Based Annex'!K13</f>
        <v>0</v>
      </c>
      <c r="K11" s="2769">
        <f>'1.SD Facility Based Annex'!L13</f>
        <v>0</v>
      </c>
      <c r="L11" s="2770">
        <f>'1.SD Facility Based Annex'!M13</f>
        <v>0</v>
      </c>
      <c r="M11" s="2770">
        <f>'1.SD Facility Based Annex'!N13</f>
        <v>0</v>
      </c>
      <c r="N11" s="2769">
        <f>'1.SD Facility Based Annex'!O13</f>
        <v>0</v>
      </c>
      <c r="O11" s="2770">
        <f>'1.SD Facility Based Annex'!P13</f>
        <v>0</v>
      </c>
      <c r="P11" s="2767" t="str">
        <f>'1.SD Facility Based Annex'!Q13</f>
        <v xml:space="preserve">STATE: ; PDY: ; KKL: ; MHE: ; YNM: </v>
      </c>
      <c r="Q11" s="2125"/>
      <c r="R11" s="2771"/>
      <c r="T11" s="2770">
        <f>'1.SD Facility Based Annex'!U13</f>
        <v>0</v>
      </c>
      <c r="U11" s="2770">
        <f>'1.SD Facility Based Annex'!V13</f>
        <v>0</v>
      </c>
      <c r="V11" s="2770">
        <f>'1.SD Facility Based Annex'!W13</f>
        <v>0</v>
      </c>
      <c r="W11" s="2772" t="str">
        <f>'1.SD Facility Based Annex'!X13</f>
        <v xml:space="preserve">STATE: ; PDY: ; KKL: ; MHE: ; YNM: </v>
      </c>
      <c r="X11" s="2770">
        <f>'1.SD Facility Based Annex'!Y13</f>
        <v>0</v>
      </c>
      <c r="Y11" s="2770">
        <f>'1.SD Facility Based Annex'!Z13</f>
        <v>0</v>
      </c>
      <c r="Z11" s="2770">
        <f>'1.SD Facility Based Annex'!AA13</f>
        <v>0</v>
      </c>
      <c r="AA11" s="2770">
        <f>'1.SD Facility Based Annex'!AB13</f>
        <v>0</v>
      </c>
      <c r="AB11" s="2770">
        <f>'1.SD Facility Based Annex'!AC13</f>
        <v>0</v>
      </c>
      <c r="AC11" s="2770">
        <f>'1.SD Facility Based Annex'!AD13</f>
        <v>0</v>
      </c>
      <c r="AD11" s="2770">
        <f>'1.SD Facility Based Annex'!AE13</f>
        <v>0</v>
      </c>
      <c r="AE11" s="2770">
        <f>'1.SD Facility Based Annex'!AF13</f>
        <v>0</v>
      </c>
      <c r="AF11" s="2770">
        <f>'1.SD Facility Based Annex'!AG13</f>
        <v>0</v>
      </c>
      <c r="AG11" s="2770">
        <f>'1.SD Facility Based Annex'!AH13</f>
        <v>0</v>
      </c>
      <c r="AH11" s="2770">
        <f>'1.SD Facility Based Annex'!AI13</f>
        <v>0</v>
      </c>
      <c r="AI11" s="2770">
        <f>'1.SD Facility Based Annex'!AJ13</f>
        <v>0</v>
      </c>
      <c r="AJ11" s="2770">
        <f>'1.SD Facility Based Annex'!AK13</f>
        <v>0</v>
      </c>
      <c r="AK11" s="2770">
        <f>'1.SD Facility Based Annex'!AL13</f>
        <v>0</v>
      </c>
      <c r="AL11" s="2770">
        <f>'1.SD Facility Based Annex'!AM13</f>
        <v>0</v>
      </c>
      <c r="AM11" s="2770">
        <f>'1.SD Facility Based Annex'!AN13</f>
        <v>0</v>
      </c>
      <c r="AN11" s="2770">
        <f>'1.SD Facility Based Annex'!AO13</f>
        <v>0</v>
      </c>
      <c r="AO11" s="2770">
        <f>'1.SD Facility Based Annex'!AP13</f>
        <v>0</v>
      </c>
      <c r="AP11" s="2770">
        <f>'1.SD Facility Based Annex'!AQ13</f>
        <v>0</v>
      </c>
      <c r="AQ11" s="2770">
        <f>'1.SD Facility Based Annex'!AR13</f>
        <v>0</v>
      </c>
      <c r="AR11" s="2770">
        <f>'1.SD Facility Based Annex'!AS13</f>
        <v>0</v>
      </c>
      <c r="AS11" s="2770">
        <f>'1.SD Facility Based Annex'!AT13</f>
        <v>0</v>
      </c>
      <c r="AT11" s="2770">
        <f>'1.SD Facility Based Annex'!AU13</f>
        <v>0</v>
      </c>
      <c r="AU11" s="2770" t="str">
        <f>'1.SD Facility Based Annex'!AV13</f>
        <v xml:space="preserve">STATE: ; PDY: ; KKL: ; MHE: ; YNM: </v>
      </c>
    </row>
    <row r="12" spans="1:47" s="2245" customFormat="1" ht="78" customHeight="1">
      <c r="A12" s="2767" t="str">
        <f>'1.SD Facility Based Annex'!A14</f>
        <v>1.1.1.5</v>
      </c>
      <c r="B12" s="2767">
        <f>'1.SD Facility Based Annex'!B14</f>
        <v>0</v>
      </c>
      <c r="C12" s="2768" t="str">
        <f>'1.SD Facility Based Annex'!C14</f>
        <v>LaQshya Related Activities</v>
      </c>
      <c r="D12" s="2769" t="str">
        <f>'1.SD Facility Based Annex'!D14</f>
        <v>RCH</v>
      </c>
      <c r="E12" s="2769" t="str">
        <f>'1.SD Facility Based Annex'!E14</f>
        <v>MH</v>
      </c>
      <c r="F12" s="2769">
        <f>'1.SD Facility Based Annex'!F14</f>
        <v>0</v>
      </c>
      <c r="G12" s="2769">
        <f>'1.SD Facility Based Annex'!G14</f>
        <v>0</v>
      </c>
      <c r="H12" s="2769">
        <f>'1.SD Facility Based Annex'!I14</f>
        <v>0</v>
      </c>
      <c r="I12" s="2769">
        <f>'1.SD Facility Based Annex'!J14</f>
        <v>0</v>
      </c>
      <c r="J12" s="2769">
        <f>'1.SD Facility Based Annex'!K14</f>
        <v>0</v>
      </c>
      <c r="K12" s="2769">
        <f>'1.SD Facility Based Annex'!L14</f>
        <v>0</v>
      </c>
      <c r="L12" s="2770">
        <f>'1.SD Facility Based Annex'!M14</f>
        <v>0</v>
      </c>
      <c r="M12" s="2770">
        <f>'1.SD Facility Based Annex'!N14</f>
        <v>0</v>
      </c>
      <c r="N12" s="2769">
        <f>'1.SD Facility Based Annex'!O14</f>
        <v>0</v>
      </c>
      <c r="O12" s="2770">
        <f>'1.SD Facility Based Annex'!P14</f>
        <v>0</v>
      </c>
      <c r="P12" s="2767" t="str">
        <f>'1.SD Facility Based Annex'!Q14</f>
        <v xml:space="preserve">STATE: ; PDY: ; KKL: ; MHE: ; YNM: </v>
      </c>
      <c r="Q12" s="2125"/>
      <c r="R12" s="2771"/>
      <c r="T12" s="2770">
        <f>'1.SD Facility Based Annex'!U14</f>
        <v>0</v>
      </c>
      <c r="U12" s="2770">
        <f>'1.SD Facility Based Annex'!V14</f>
        <v>0</v>
      </c>
      <c r="V12" s="2770">
        <f>'1.SD Facility Based Annex'!W14</f>
        <v>0</v>
      </c>
      <c r="W12" s="2772" t="str">
        <f>'1.SD Facility Based Annex'!X14</f>
        <v xml:space="preserve">STATE: ; PDY: ; KKL: ; MHE: ; YNM: </v>
      </c>
      <c r="X12" s="2770">
        <f>'1.SD Facility Based Annex'!Y14</f>
        <v>0</v>
      </c>
      <c r="Y12" s="2770">
        <f>'1.SD Facility Based Annex'!Z14</f>
        <v>0</v>
      </c>
      <c r="Z12" s="2770">
        <f>'1.SD Facility Based Annex'!AA14</f>
        <v>0</v>
      </c>
      <c r="AA12" s="2770">
        <f>'1.SD Facility Based Annex'!AB14</f>
        <v>0</v>
      </c>
      <c r="AB12" s="2770">
        <f>'1.SD Facility Based Annex'!AC14</f>
        <v>0</v>
      </c>
      <c r="AC12" s="2770">
        <f>'1.SD Facility Based Annex'!AD14</f>
        <v>0</v>
      </c>
      <c r="AD12" s="2770">
        <f>'1.SD Facility Based Annex'!AE14</f>
        <v>0</v>
      </c>
      <c r="AE12" s="2770">
        <f>'1.SD Facility Based Annex'!AF14</f>
        <v>0</v>
      </c>
      <c r="AF12" s="2770">
        <f>'1.SD Facility Based Annex'!AG14</f>
        <v>0</v>
      </c>
      <c r="AG12" s="2770">
        <f>'1.SD Facility Based Annex'!AH14</f>
        <v>0</v>
      </c>
      <c r="AH12" s="2770">
        <f>'1.SD Facility Based Annex'!AI14</f>
        <v>0</v>
      </c>
      <c r="AI12" s="2770">
        <f>'1.SD Facility Based Annex'!AJ14</f>
        <v>0</v>
      </c>
      <c r="AJ12" s="2770">
        <f>'1.SD Facility Based Annex'!AK14</f>
        <v>0</v>
      </c>
      <c r="AK12" s="2770">
        <f>'1.SD Facility Based Annex'!AL14</f>
        <v>0</v>
      </c>
      <c r="AL12" s="2770">
        <f>'1.SD Facility Based Annex'!AM14</f>
        <v>0</v>
      </c>
      <c r="AM12" s="2770">
        <f>'1.SD Facility Based Annex'!AN14</f>
        <v>0</v>
      </c>
      <c r="AN12" s="2770">
        <f>'1.SD Facility Based Annex'!AO14</f>
        <v>0</v>
      </c>
      <c r="AO12" s="2770">
        <f>'1.SD Facility Based Annex'!AP14</f>
        <v>0</v>
      </c>
      <c r="AP12" s="2770">
        <f>'1.SD Facility Based Annex'!AQ14</f>
        <v>0</v>
      </c>
      <c r="AQ12" s="2770">
        <f>'1.SD Facility Based Annex'!AR14</f>
        <v>0</v>
      </c>
      <c r="AR12" s="2770">
        <f>'1.SD Facility Based Annex'!AS14</f>
        <v>0</v>
      </c>
      <c r="AS12" s="2770">
        <f>'1.SD Facility Based Annex'!AT14</f>
        <v>0</v>
      </c>
      <c r="AT12" s="2770">
        <f>'1.SD Facility Based Annex'!AU14</f>
        <v>0</v>
      </c>
      <c r="AU12" s="2770" t="str">
        <f>'1.SD Facility Based Annex'!AV14</f>
        <v xml:space="preserve">STATE: ; PDY: ; KKL: ; MHE: ; YNM: </v>
      </c>
    </row>
    <row r="13" spans="1:47" s="2245" customFormat="1" ht="173.25" customHeight="1">
      <c r="A13" s="2767" t="str">
        <f>'1.SD Facility Based Annex'!A15</f>
        <v>1.1.1.6</v>
      </c>
      <c r="B13" s="2767">
        <f>'1.SD Facility Based Annex'!B15</f>
        <v>0</v>
      </c>
      <c r="C13" s="2768" t="str">
        <f>'1.SD Facility Based Annex'!C15</f>
        <v>Any other (SUMAN)</v>
      </c>
      <c r="D13" s="2769" t="str">
        <f>'1.SD Facility Based Annex'!D15</f>
        <v>RCH</v>
      </c>
      <c r="E13" s="2769" t="str">
        <f>'1.SD Facility Based Annex'!E15</f>
        <v>MH</v>
      </c>
      <c r="F13" s="2769">
        <f>'1.SD Facility Based Annex'!F15</f>
        <v>0</v>
      </c>
      <c r="G13" s="2769">
        <f>'1.SD Facility Based Annex'!G15</f>
        <v>0</v>
      </c>
      <c r="H13" s="2769">
        <f>'1.SD Facility Based Annex'!I15</f>
        <v>0.04</v>
      </c>
      <c r="I13" s="2769">
        <f>'1.SD Facility Based Annex'!J15</f>
        <v>0</v>
      </c>
      <c r="J13" s="2769">
        <f>'1.SD Facility Based Annex'!K15</f>
        <v>0</v>
      </c>
      <c r="K13" s="2769">
        <f>'1.SD Facility Based Annex'!L15</f>
        <v>0</v>
      </c>
      <c r="L13" s="2770">
        <f>'1.SD Facility Based Annex'!M15</f>
        <v>1062.01550387</v>
      </c>
      <c r="M13" s="2770">
        <f>'1.SD Facility Based Annex'!N15</f>
        <v>1.0620155038699999E-2</v>
      </c>
      <c r="N13" s="2769">
        <f>'1.SD Facility Based Annex'!O15</f>
        <v>129</v>
      </c>
      <c r="O13" s="2770">
        <f>'1.SD Facility Based Annex'!P15</f>
        <v>1.3699999999922998</v>
      </c>
      <c r="P13" s="2767" t="str">
        <f>'1.SD Facility Based Annex'!Q15</f>
        <v xml:space="preserve">STATE: Rs.2000/- for 4 - DH, 4 - CHC &amp; Rs.1000/- PHC - 40 , SCs -81 - for BeMonc and Basic facilities. (Rs.2000 x 8 &amp; Rs.121 x Rs.1000) = Rs.1.37 Lakhs; PDY: ; KKL: ; MHE: ; YNM: </v>
      </c>
      <c r="Q13" s="2125"/>
      <c r="R13" s="2771"/>
      <c r="T13" s="2770">
        <f>'1.SD Facility Based Annex'!U15</f>
        <v>1062.01550387</v>
      </c>
      <c r="U13" s="2770">
        <f>'1.SD Facility Based Annex'!V15</f>
        <v>129</v>
      </c>
      <c r="V13" s="2770">
        <f>'1.SD Facility Based Annex'!W15</f>
        <v>136999.99999923</v>
      </c>
      <c r="W13" s="2772" t="str">
        <f>'1.SD Facility Based Annex'!X15</f>
        <v xml:space="preserve">STATE: Rs.2000/- for 4 - DH, 4 - CHC &amp; Rs.1000/- PHC - 40 , SCs -81 - for BeMonc and Basic facilities. (Rs.2000 x 8 &amp; Rs.121 x Rs.1000) = Rs.1.37 Lakhs; PDY: ; KKL: ; MHE: ; YNM: </v>
      </c>
      <c r="X13" s="2770">
        <f>'1.SD Facility Based Annex'!Y15</f>
        <v>1062.01550387</v>
      </c>
      <c r="Y13" s="2770">
        <f>'1.SD Facility Based Annex'!Z15</f>
        <v>129</v>
      </c>
      <c r="Z13" s="2770">
        <f>'1.SD Facility Based Annex'!AA15</f>
        <v>136999.99999923</v>
      </c>
      <c r="AA13" s="2770" t="str">
        <f>'1.SD Facility Based Annex'!AB15</f>
        <v>Rs.2000/- for 4 - DH, 4 - CHC &amp; Rs.1000/- PHC - 40 , SCs -81 - for BeMonc and Basic facilities. (Rs.2000 x 8 &amp; Rs.121 x Rs.1000) = Rs.1.37 Lakhs</v>
      </c>
      <c r="AB13" s="2770">
        <f>'1.SD Facility Based Annex'!AC15</f>
        <v>0</v>
      </c>
      <c r="AC13" s="2770">
        <f>'1.SD Facility Based Annex'!AD15</f>
        <v>0</v>
      </c>
      <c r="AD13" s="2770">
        <f>'1.SD Facility Based Annex'!AE15</f>
        <v>0</v>
      </c>
      <c r="AE13" s="2770">
        <f>'1.SD Facility Based Annex'!AF15</f>
        <v>0</v>
      </c>
      <c r="AF13" s="2770">
        <f>'1.SD Facility Based Annex'!AG15</f>
        <v>0</v>
      </c>
      <c r="AG13" s="2770">
        <f>'1.SD Facility Based Annex'!AH15</f>
        <v>0</v>
      </c>
      <c r="AH13" s="2770">
        <f>'1.SD Facility Based Annex'!AI15</f>
        <v>0</v>
      </c>
      <c r="AI13" s="2770">
        <f>'1.SD Facility Based Annex'!AJ15</f>
        <v>0</v>
      </c>
      <c r="AJ13" s="2770">
        <f>'1.SD Facility Based Annex'!AK15</f>
        <v>0</v>
      </c>
      <c r="AK13" s="2770">
        <f>'1.SD Facility Based Annex'!AL15</f>
        <v>0</v>
      </c>
      <c r="AL13" s="2770">
        <f>'1.SD Facility Based Annex'!AM15</f>
        <v>0</v>
      </c>
      <c r="AM13" s="2770">
        <f>'1.SD Facility Based Annex'!AN15</f>
        <v>0</v>
      </c>
      <c r="AN13" s="2770">
        <f>'1.SD Facility Based Annex'!AO15</f>
        <v>0</v>
      </c>
      <c r="AO13" s="2770">
        <f>'1.SD Facility Based Annex'!AP15</f>
        <v>0</v>
      </c>
      <c r="AP13" s="2770">
        <f>'1.SD Facility Based Annex'!AQ15</f>
        <v>0</v>
      </c>
      <c r="AQ13" s="2770">
        <f>'1.SD Facility Based Annex'!AR15</f>
        <v>0</v>
      </c>
      <c r="AR13" s="2770">
        <f>'1.SD Facility Based Annex'!AS15</f>
        <v>136999.99999923</v>
      </c>
      <c r="AS13" s="2770">
        <f>'1.SD Facility Based Annex'!AT15</f>
        <v>129</v>
      </c>
      <c r="AT13" s="2770">
        <f>'1.SD Facility Based Annex'!AU15</f>
        <v>1062.01550387</v>
      </c>
      <c r="AU13" s="2770" t="str">
        <f>'1.SD Facility Based Annex'!AV15</f>
        <v xml:space="preserve">STATE: Rs.2000/- for 4 - DH, 4 - CHC &amp; Rs.1000/- PHC - 40 , SCs -81 - for BeMonc and Basic facilities. (Rs.2000 x 8 &amp; Rs.121 x Rs.1000) = Rs.1.37 Lakhs; PDY: ; KKL: ; MHE: ; YNM: </v>
      </c>
    </row>
    <row r="14" spans="1:47" s="2778" customFormat="1" ht="78" customHeight="1">
      <c r="A14" s="2773" t="str">
        <f>'1.SD Facility Based Annex'!A60</f>
        <v>1.2.1</v>
      </c>
      <c r="B14" s="2773">
        <f>'1.SD Facility Based Annex'!B60</f>
        <v>0</v>
      </c>
      <c r="C14" s="2774" t="str">
        <f>'1.SD Facility Based Annex'!C60</f>
        <v>Beneficiary Compensation under Janani Suraksha Yojana (JSY)</v>
      </c>
      <c r="D14" s="2775">
        <f>'1.SD Facility Based Annex'!D60</f>
        <v>0</v>
      </c>
      <c r="E14" s="2775">
        <f>'1.SD Facility Based Annex'!E60</f>
        <v>0</v>
      </c>
      <c r="F14" s="2775">
        <f>'1.SD Facility Based Annex'!F60</f>
        <v>0</v>
      </c>
      <c r="G14" s="2775">
        <f>'1.SD Facility Based Annex'!G60</f>
        <v>0</v>
      </c>
      <c r="H14" s="2775">
        <f>'1.SD Facility Based Annex'!I60</f>
        <v>31.87</v>
      </c>
      <c r="I14" s="2775">
        <f>'1.SD Facility Based Annex'!J60</f>
        <v>0</v>
      </c>
      <c r="J14" s="2775">
        <f>'1.SD Facility Based Annex'!K60</f>
        <v>0</v>
      </c>
      <c r="K14" s="2775">
        <f>'1.SD Facility Based Annex'!L60</f>
        <v>0</v>
      </c>
      <c r="L14" s="2776">
        <f>'1.SD Facility Based Annex'!M60</f>
        <v>0</v>
      </c>
      <c r="M14" s="2776">
        <f>'1.SD Facility Based Annex'!N60</f>
        <v>0</v>
      </c>
      <c r="N14" s="2775">
        <f>'1.SD Facility Based Annex'!O60</f>
        <v>0</v>
      </c>
      <c r="O14" s="2776">
        <f>'1.SD Facility Based Annex'!P60</f>
        <v>31.87</v>
      </c>
      <c r="P14" s="2773">
        <f>'1.SD Facility Based Annex'!Q60</f>
        <v>0</v>
      </c>
      <c r="Q14" s="2125"/>
      <c r="R14" s="2777"/>
      <c r="T14" s="2776">
        <f>'1.SD Facility Based Annex'!U60</f>
        <v>0</v>
      </c>
      <c r="U14" s="2776">
        <f>'1.SD Facility Based Annex'!V60</f>
        <v>0</v>
      </c>
      <c r="V14" s="2776">
        <f>'1.SD Facility Based Annex'!W60</f>
        <v>3187000</v>
      </c>
      <c r="W14" s="2779">
        <f>'1.SD Facility Based Annex'!X60</f>
        <v>0</v>
      </c>
      <c r="X14" s="2776">
        <f>'1.SD Facility Based Annex'!Y60</f>
        <v>0</v>
      </c>
      <c r="Y14" s="2776">
        <f>'1.SD Facility Based Annex'!Z60</f>
        <v>0</v>
      </c>
      <c r="Z14" s="2776">
        <f>'1.SD Facility Based Annex'!AA60</f>
        <v>0</v>
      </c>
      <c r="AA14" s="2776">
        <f>'1.SD Facility Based Annex'!AB60</f>
        <v>0</v>
      </c>
      <c r="AB14" s="2776">
        <f>'1.SD Facility Based Annex'!AC60</f>
        <v>0</v>
      </c>
      <c r="AC14" s="2776">
        <f>'1.SD Facility Based Annex'!AD60</f>
        <v>0</v>
      </c>
      <c r="AD14" s="2776">
        <f>'1.SD Facility Based Annex'!AE60</f>
        <v>2283500</v>
      </c>
      <c r="AE14" s="2776">
        <f>'1.SD Facility Based Annex'!AF60</f>
        <v>0</v>
      </c>
      <c r="AF14" s="2776">
        <f>'1.SD Facility Based Annex'!AG60</f>
        <v>0</v>
      </c>
      <c r="AG14" s="2776">
        <f>'1.SD Facility Based Annex'!AH60</f>
        <v>0</v>
      </c>
      <c r="AH14" s="2776">
        <f>'1.SD Facility Based Annex'!AI60</f>
        <v>800500</v>
      </c>
      <c r="AI14" s="2776">
        <f>'1.SD Facility Based Annex'!AJ60</f>
        <v>0</v>
      </c>
      <c r="AJ14" s="2776">
        <f>'1.SD Facility Based Annex'!AK60</f>
        <v>0</v>
      </c>
      <c r="AK14" s="2776">
        <f>'1.SD Facility Based Annex'!AL60</f>
        <v>0</v>
      </c>
      <c r="AL14" s="2776">
        <f>'1.SD Facility Based Annex'!AM60</f>
        <v>6000</v>
      </c>
      <c r="AM14" s="2776">
        <f>'1.SD Facility Based Annex'!AN60</f>
        <v>0</v>
      </c>
      <c r="AN14" s="2776">
        <f>'1.SD Facility Based Annex'!AO60</f>
        <v>0</v>
      </c>
      <c r="AO14" s="2776">
        <f>'1.SD Facility Based Annex'!AP60</f>
        <v>0</v>
      </c>
      <c r="AP14" s="2776">
        <f>'1.SD Facility Based Annex'!AQ60</f>
        <v>97000</v>
      </c>
      <c r="AQ14" s="2776">
        <f>'1.SD Facility Based Annex'!AR60</f>
        <v>0</v>
      </c>
      <c r="AR14" s="2776">
        <f>'1.SD Facility Based Annex'!AS60</f>
        <v>3187000</v>
      </c>
      <c r="AS14" s="2776">
        <f>'1.SD Facility Based Annex'!AT60</f>
        <v>0</v>
      </c>
      <c r="AT14" s="2776">
        <f>'1.SD Facility Based Annex'!AU60</f>
        <v>0</v>
      </c>
      <c r="AU14" s="2776">
        <f>'1.SD Facility Based Annex'!AV60</f>
        <v>0</v>
      </c>
    </row>
    <row r="15" spans="1:47" s="2245" customFormat="1" ht="78" customHeight="1">
      <c r="A15" s="2767" t="str">
        <f>'1.SD Facility Based Annex'!A61</f>
        <v>1.2.1.1</v>
      </c>
      <c r="B15" s="2767" t="str">
        <f>'1.SD Facility Based Annex'!B61</f>
        <v>A.1.3.1</v>
      </c>
      <c r="C15" s="2768" t="str">
        <f>'1.SD Facility Based Annex'!C61</f>
        <v>Home deliveries</v>
      </c>
      <c r="D15" s="2769" t="str">
        <f>'1.SD Facility Based Annex'!D61</f>
        <v>RCH</v>
      </c>
      <c r="E15" s="2769" t="str">
        <f>'1.SD Facility Based Annex'!E61</f>
        <v>MH</v>
      </c>
      <c r="F15" s="2769">
        <f>'1.SD Facility Based Annex'!F61</f>
        <v>0</v>
      </c>
      <c r="G15" s="2769">
        <f>'1.SD Facility Based Annex'!G61</f>
        <v>0</v>
      </c>
      <c r="H15" s="2769">
        <f>'1.SD Facility Based Annex'!I61</f>
        <v>0.05</v>
      </c>
      <c r="I15" s="2769">
        <f>'1.SD Facility Based Annex'!J61</f>
        <v>0</v>
      </c>
      <c r="J15" s="2769">
        <f>'1.SD Facility Based Annex'!K61</f>
        <v>0</v>
      </c>
      <c r="K15" s="2769">
        <f>'1.SD Facility Based Annex'!L61</f>
        <v>0</v>
      </c>
      <c r="L15" s="2770">
        <f>'1.SD Facility Based Annex'!M61</f>
        <v>500</v>
      </c>
      <c r="M15" s="2770">
        <f>'1.SD Facility Based Annex'!N61</f>
        <v>5.0000000000000001E-3</v>
      </c>
      <c r="N15" s="2769">
        <f>'1.SD Facility Based Annex'!O61</f>
        <v>10</v>
      </c>
      <c r="O15" s="2770">
        <f>'1.SD Facility Based Annex'!P61</f>
        <v>0.05</v>
      </c>
      <c r="P15" s="2767" t="str">
        <f>'1.SD Facility Based Annex'!Q61</f>
        <v>STATE: ; PDY: Rs.500 x 7; KKL: Rs.500 x 1; MHE: ; YNM: Rs.500 x 2</v>
      </c>
      <c r="Q15" s="2125"/>
      <c r="R15" s="2771"/>
      <c r="T15" s="2770">
        <f>'1.SD Facility Based Annex'!U61</f>
        <v>500</v>
      </c>
      <c r="U15" s="2770">
        <f>'1.SD Facility Based Annex'!V61</f>
        <v>10</v>
      </c>
      <c r="V15" s="2770">
        <f>'1.SD Facility Based Annex'!W61</f>
        <v>5000</v>
      </c>
      <c r="W15" s="2772" t="str">
        <f>'1.SD Facility Based Annex'!X61</f>
        <v>STATE: ; PDY: Rs.500 x 7; KKL: Rs.500 x 1; MHE: ; YNM: Rs.500 x 2</v>
      </c>
      <c r="X15" s="2770">
        <f>'1.SD Facility Based Annex'!Y61</f>
        <v>0</v>
      </c>
      <c r="Y15" s="2770">
        <f>'1.SD Facility Based Annex'!Z61</f>
        <v>0</v>
      </c>
      <c r="Z15" s="2770">
        <f>'1.SD Facility Based Annex'!AA61</f>
        <v>0</v>
      </c>
      <c r="AA15" s="2770">
        <f>'1.SD Facility Based Annex'!AB61</f>
        <v>0</v>
      </c>
      <c r="AB15" s="2770">
        <f>'1.SD Facility Based Annex'!AC61</f>
        <v>500</v>
      </c>
      <c r="AC15" s="2770">
        <f>'1.SD Facility Based Annex'!AD61</f>
        <v>7</v>
      </c>
      <c r="AD15" s="2770">
        <f>'1.SD Facility Based Annex'!AE61</f>
        <v>3500</v>
      </c>
      <c r="AE15" s="2770" t="str">
        <f>'1.SD Facility Based Annex'!AF61</f>
        <v>Rs.500 x 7</v>
      </c>
      <c r="AF15" s="2770">
        <f>'1.SD Facility Based Annex'!AG61</f>
        <v>500</v>
      </c>
      <c r="AG15" s="2770">
        <f>'1.SD Facility Based Annex'!AH61</f>
        <v>1</v>
      </c>
      <c r="AH15" s="2770">
        <f>'1.SD Facility Based Annex'!AI61</f>
        <v>500</v>
      </c>
      <c r="AI15" s="2770" t="str">
        <f>'1.SD Facility Based Annex'!AJ61</f>
        <v>Rs.500 x 1</v>
      </c>
      <c r="AJ15" s="2770">
        <f>'1.SD Facility Based Annex'!AK61</f>
        <v>0</v>
      </c>
      <c r="AK15" s="2770">
        <f>'1.SD Facility Based Annex'!AL61</f>
        <v>0</v>
      </c>
      <c r="AL15" s="2770">
        <f>'1.SD Facility Based Annex'!AM61</f>
        <v>0</v>
      </c>
      <c r="AM15" s="2770">
        <f>'1.SD Facility Based Annex'!AN61</f>
        <v>0</v>
      </c>
      <c r="AN15" s="2770">
        <f>'1.SD Facility Based Annex'!AO61</f>
        <v>500</v>
      </c>
      <c r="AO15" s="2770">
        <f>'1.SD Facility Based Annex'!AP61</f>
        <v>2</v>
      </c>
      <c r="AP15" s="2770">
        <f>'1.SD Facility Based Annex'!AQ61</f>
        <v>1000</v>
      </c>
      <c r="AQ15" s="2770" t="str">
        <f>'1.SD Facility Based Annex'!AR61</f>
        <v>Rs.500 x 2</v>
      </c>
      <c r="AR15" s="2770">
        <f>'1.SD Facility Based Annex'!AS61</f>
        <v>5000</v>
      </c>
      <c r="AS15" s="2770">
        <f>'1.SD Facility Based Annex'!AT61</f>
        <v>10</v>
      </c>
      <c r="AT15" s="2770">
        <f>'1.SD Facility Based Annex'!AU61</f>
        <v>500</v>
      </c>
      <c r="AU15" s="2770" t="str">
        <f>'1.SD Facility Based Annex'!AV61</f>
        <v>STATE: ; PDY: Rs.500 x 7; KKL: Rs.500 x 1; MHE: ; YNM: Rs.500 x 2</v>
      </c>
    </row>
    <row r="16" spans="1:47" s="2778" customFormat="1" ht="78" customHeight="1">
      <c r="A16" s="2773" t="str">
        <f>'1.SD Facility Based Annex'!A62</f>
        <v>1.2.1.2</v>
      </c>
      <c r="B16" s="2773" t="str">
        <f>'1.SD Facility Based Annex'!B62</f>
        <v>A.1.3.2</v>
      </c>
      <c r="C16" s="2774" t="str">
        <f>'1.SD Facility Based Annex'!C62</f>
        <v xml:space="preserve">Institutional deliveries </v>
      </c>
      <c r="D16" s="2775">
        <f>'1.SD Facility Based Annex'!D62</f>
        <v>0</v>
      </c>
      <c r="E16" s="2775">
        <f>'1.SD Facility Based Annex'!E62</f>
        <v>0</v>
      </c>
      <c r="F16" s="2775">
        <f>'1.SD Facility Based Annex'!F62</f>
        <v>0</v>
      </c>
      <c r="G16" s="2775">
        <f>'1.SD Facility Based Annex'!G62</f>
        <v>0</v>
      </c>
      <c r="H16" s="2775">
        <f>'1.SD Facility Based Annex'!I62</f>
        <v>31.82</v>
      </c>
      <c r="I16" s="2775">
        <f>'1.SD Facility Based Annex'!J62</f>
        <v>0</v>
      </c>
      <c r="J16" s="2775">
        <f>'1.SD Facility Based Annex'!K62</f>
        <v>0</v>
      </c>
      <c r="K16" s="2775">
        <f>'1.SD Facility Based Annex'!L62</f>
        <v>0</v>
      </c>
      <c r="L16" s="2776">
        <f>'1.SD Facility Based Annex'!M62</f>
        <v>0</v>
      </c>
      <c r="M16" s="2776">
        <f>'1.SD Facility Based Annex'!N62</f>
        <v>0</v>
      </c>
      <c r="N16" s="2775">
        <f>'1.SD Facility Based Annex'!O62</f>
        <v>0</v>
      </c>
      <c r="O16" s="2776">
        <f>'1.SD Facility Based Annex'!P62</f>
        <v>31.82</v>
      </c>
      <c r="P16" s="2773">
        <f>'1.SD Facility Based Annex'!Q62</f>
        <v>0</v>
      </c>
      <c r="Q16" s="2125"/>
      <c r="R16" s="2777"/>
      <c r="T16" s="2776">
        <f>'1.SD Facility Based Annex'!U62</f>
        <v>0</v>
      </c>
      <c r="U16" s="2776">
        <f>'1.SD Facility Based Annex'!V62</f>
        <v>0</v>
      </c>
      <c r="V16" s="2776">
        <f>'1.SD Facility Based Annex'!W62</f>
        <v>3182000</v>
      </c>
      <c r="W16" s="2779">
        <f>'1.SD Facility Based Annex'!X62</f>
        <v>0</v>
      </c>
      <c r="X16" s="2776">
        <f>'1.SD Facility Based Annex'!Y62</f>
        <v>0</v>
      </c>
      <c r="Y16" s="2776">
        <f>'1.SD Facility Based Annex'!Z62</f>
        <v>0</v>
      </c>
      <c r="Z16" s="2776">
        <f>'1.SD Facility Based Annex'!AA62</f>
        <v>0</v>
      </c>
      <c r="AA16" s="2776">
        <f>'1.SD Facility Based Annex'!AB62</f>
        <v>0</v>
      </c>
      <c r="AB16" s="2776">
        <f>'1.SD Facility Based Annex'!AC62</f>
        <v>0</v>
      </c>
      <c r="AC16" s="2776">
        <f>'1.SD Facility Based Annex'!AD62</f>
        <v>0</v>
      </c>
      <c r="AD16" s="2776">
        <f>'1.SD Facility Based Annex'!AE62</f>
        <v>2280000</v>
      </c>
      <c r="AE16" s="2776">
        <f>'1.SD Facility Based Annex'!AF62</f>
        <v>0</v>
      </c>
      <c r="AF16" s="2776">
        <f>'1.SD Facility Based Annex'!AG62</f>
        <v>0</v>
      </c>
      <c r="AG16" s="2776">
        <f>'1.SD Facility Based Annex'!AH62</f>
        <v>0</v>
      </c>
      <c r="AH16" s="2776">
        <f>'1.SD Facility Based Annex'!AI62</f>
        <v>800000</v>
      </c>
      <c r="AI16" s="2776">
        <f>'1.SD Facility Based Annex'!AJ62</f>
        <v>0</v>
      </c>
      <c r="AJ16" s="2776">
        <f>'1.SD Facility Based Annex'!AK62</f>
        <v>0</v>
      </c>
      <c r="AK16" s="2776">
        <f>'1.SD Facility Based Annex'!AL62</f>
        <v>0</v>
      </c>
      <c r="AL16" s="2776">
        <f>'1.SD Facility Based Annex'!AM62</f>
        <v>6000</v>
      </c>
      <c r="AM16" s="2776">
        <f>'1.SD Facility Based Annex'!AN62</f>
        <v>0</v>
      </c>
      <c r="AN16" s="2776">
        <f>'1.SD Facility Based Annex'!AO62</f>
        <v>0</v>
      </c>
      <c r="AO16" s="2776">
        <f>'1.SD Facility Based Annex'!AP62</f>
        <v>0</v>
      </c>
      <c r="AP16" s="2776">
        <f>'1.SD Facility Based Annex'!AQ62</f>
        <v>96000</v>
      </c>
      <c r="AQ16" s="2776">
        <f>'1.SD Facility Based Annex'!AR62</f>
        <v>0</v>
      </c>
      <c r="AR16" s="2776">
        <f>'1.SD Facility Based Annex'!AS62</f>
        <v>3182000</v>
      </c>
      <c r="AS16" s="2776">
        <f>'1.SD Facility Based Annex'!AT62</f>
        <v>0</v>
      </c>
      <c r="AT16" s="2776">
        <f>'1.SD Facility Based Annex'!AU62</f>
        <v>0</v>
      </c>
      <c r="AU16" s="2776">
        <f>'1.SD Facility Based Annex'!AV62</f>
        <v>0</v>
      </c>
    </row>
    <row r="17" spans="1:47" s="2245" customFormat="1" ht="78" customHeight="1">
      <c r="A17" s="2767" t="str">
        <f>'1.SD Facility Based Annex'!A63</f>
        <v>1.2.1.2.1</v>
      </c>
      <c r="B17" s="2767" t="str">
        <f>'1.SD Facility Based Annex'!B63</f>
        <v>A.1.3.2.a</v>
      </c>
      <c r="C17" s="2768" t="str">
        <f>'1.SD Facility Based Annex'!C63</f>
        <v>Rural</v>
      </c>
      <c r="D17" s="2769" t="str">
        <f>'1.SD Facility Based Annex'!D63</f>
        <v>RCH</v>
      </c>
      <c r="E17" s="2769" t="str">
        <f>'1.SD Facility Based Annex'!E63</f>
        <v>MH</v>
      </c>
      <c r="F17" s="2769">
        <f>'1.SD Facility Based Annex'!F63</f>
        <v>0</v>
      </c>
      <c r="G17" s="2769">
        <f>'1.SD Facility Based Annex'!G63</f>
        <v>0</v>
      </c>
      <c r="H17" s="2769">
        <f>'1.SD Facility Based Annex'!I63</f>
        <v>18.2</v>
      </c>
      <c r="I17" s="2769">
        <f>'1.SD Facility Based Annex'!J63</f>
        <v>0</v>
      </c>
      <c r="J17" s="2769">
        <f>'1.SD Facility Based Annex'!K63</f>
        <v>0</v>
      </c>
      <c r="K17" s="2769">
        <f>'1.SD Facility Based Annex'!L63</f>
        <v>0</v>
      </c>
      <c r="L17" s="2770">
        <f>'1.SD Facility Based Annex'!M63</f>
        <v>700</v>
      </c>
      <c r="M17" s="2770">
        <f>'1.SD Facility Based Annex'!N63</f>
        <v>7.0000000000000001E-3</v>
      </c>
      <c r="N17" s="2769">
        <f>'1.SD Facility Based Annex'!O63</f>
        <v>2600</v>
      </c>
      <c r="O17" s="2770">
        <f>'1.SD Facility Based Annex'!P63</f>
        <v>18.2</v>
      </c>
      <c r="P17" s="2767" t="str">
        <f>'1.SD Facility Based Annex'!Q63</f>
        <v xml:space="preserve">STATE: ; PDY: Rs.700 x 1800; KKL: Rs.700 x 800; MHE: ; YNM: </v>
      </c>
      <c r="Q17" s="2125"/>
      <c r="R17" s="2771"/>
      <c r="T17" s="2770">
        <f>'1.SD Facility Based Annex'!U63</f>
        <v>700</v>
      </c>
      <c r="U17" s="2770">
        <f>'1.SD Facility Based Annex'!V63</f>
        <v>2600</v>
      </c>
      <c r="V17" s="2770">
        <f>'1.SD Facility Based Annex'!W63</f>
        <v>1820000</v>
      </c>
      <c r="W17" s="2772" t="str">
        <f>'1.SD Facility Based Annex'!X63</f>
        <v xml:space="preserve">STATE: ; PDY: Rs.700 x 1800; KKL: Rs.700 x 800; MHE: ; YNM: </v>
      </c>
      <c r="X17" s="2770">
        <f>'1.SD Facility Based Annex'!Y63</f>
        <v>0</v>
      </c>
      <c r="Y17" s="2770">
        <f>'1.SD Facility Based Annex'!Z63</f>
        <v>0</v>
      </c>
      <c r="Z17" s="2770">
        <f>'1.SD Facility Based Annex'!AA63</f>
        <v>0</v>
      </c>
      <c r="AA17" s="2770">
        <f>'1.SD Facility Based Annex'!AB63</f>
        <v>0</v>
      </c>
      <c r="AB17" s="2770">
        <f>'1.SD Facility Based Annex'!AC63</f>
        <v>700</v>
      </c>
      <c r="AC17" s="2770">
        <f>'1.SD Facility Based Annex'!AD63</f>
        <v>1800</v>
      </c>
      <c r="AD17" s="2770">
        <f>'1.SD Facility Based Annex'!AE63</f>
        <v>1260000</v>
      </c>
      <c r="AE17" s="2770" t="str">
        <f>'1.SD Facility Based Annex'!AF63</f>
        <v>Rs.700 x 1800</v>
      </c>
      <c r="AF17" s="2770">
        <f>'1.SD Facility Based Annex'!AG63</f>
        <v>700</v>
      </c>
      <c r="AG17" s="2770">
        <f>'1.SD Facility Based Annex'!AH63</f>
        <v>800</v>
      </c>
      <c r="AH17" s="2770">
        <f>'1.SD Facility Based Annex'!AI63</f>
        <v>560000</v>
      </c>
      <c r="AI17" s="2770" t="str">
        <f>'1.SD Facility Based Annex'!AJ63</f>
        <v>Rs.700 x 800</v>
      </c>
      <c r="AJ17" s="2770">
        <f>'1.SD Facility Based Annex'!AK63</f>
        <v>0</v>
      </c>
      <c r="AK17" s="2770">
        <f>'1.SD Facility Based Annex'!AL63</f>
        <v>0</v>
      </c>
      <c r="AL17" s="2770">
        <f>'1.SD Facility Based Annex'!AM63</f>
        <v>0</v>
      </c>
      <c r="AM17" s="2770">
        <f>'1.SD Facility Based Annex'!AN63</f>
        <v>0</v>
      </c>
      <c r="AN17" s="2770">
        <f>'1.SD Facility Based Annex'!AO63</f>
        <v>0</v>
      </c>
      <c r="AO17" s="2770">
        <f>'1.SD Facility Based Annex'!AP63</f>
        <v>0</v>
      </c>
      <c r="AP17" s="2770">
        <f>'1.SD Facility Based Annex'!AQ63</f>
        <v>0</v>
      </c>
      <c r="AQ17" s="2770">
        <f>'1.SD Facility Based Annex'!AR63</f>
        <v>0</v>
      </c>
      <c r="AR17" s="2770">
        <f>'1.SD Facility Based Annex'!AS63</f>
        <v>1820000</v>
      </c>
      <c r="AS17" s="2770">
        <f>'1.SD Facility Based Annex'!AT63</f>
        <v>2600</v>
      </c>
      <c r="AT17" s="2770">
        <f>'1.SD Facility Based Annex'!AU63</f>
        <v>700</v>
      </c>
      <c r="AU17" s="2770" t="str">
        <f>'1.SD Facility Based Annex'!AV63</f>
        <v xml:space="preserve">STATE: ; PDY: Rs.700 x 1800; KKL: Rs.700 x 800; MHE: ; YNM: </v>
      </c>
    </row>
    <row r="18" spans="1:47" s="2245" customFormat="1" ht="78" customHeight="1">
      <c r="A18" s="2767" t="str">
        <f>'1.SD Facility Based Annex'!A64</f>
        <v>1.2.1.2.2</v>
      </c>
      <c r="B18" s="2767" t="str">
        <f>'1.SD Facility Based Annex'!B64</f>
        <v>A.1.3.2.b</v>
      </c>
      <c r="C18" s="2768" t="str">
        <f>'1.SD Facility Based Annex'!C64</f>
        <v>Urban</v>
      </c>
      <c r="D18" s="2769" t="str">
        <f>'1.SD Facility Based Annex'!D64</f>
        <v>RCH</v>
      </c>
      <c r="E18" s="2769" t="str">
        <f>'1.SD Facility Based Annex'!E64</f>
        <v>MH</v>
      </c>
      <c r="F18" s="2769">
        <f>'1.SD Facility Based Annex'!F64</f>
        <v>0</v>
      </c>
      <c r="G18" s="2769">
        <f>'1.SD Facility Based Annex'!G64</f>
        <v>0</v>
      </c>
      <c r="H18" s="2769">
        <f>'1.SD Facility Based Annex'!I64</f>
        <v>13.62</v>
      </c>
      <c r="I18" s="2769">
        <f>'1.SD Facility Based Annex'!J64</f>
        <v>0</v>
      </c>
      <c r="J18" s="2769">
        <f>'1.SD Facility Based Annex'!K64</f>
        <v>0</v>
      </c>
      <c r="K18" s="2769">
        <f>'1.SD Facility Based Annex'!L64</f>
        <v>0</v>
      </c>
      <c r="L18" s="2770">
        <f>'1.SD Facility Based Annex'!M64</f>
        <v>600</v>
      </c>
      <c r="M18" s="2770">
        <f>'1.SD Facility Based Annex'!N64</f>
        <v>6.0000000000000001E-3</v>
      </c>
      <c r="N18" s="2769">
        <f>'1.SD Facility Based Annex'!O64</f>
        <v>2270</v>
      </c>
      <c r="O18" s="2770">
        <f>'1.SD Facility Based Annex'!P64</f>
        <v>13.620000000000001</v>
      </c>
      <c r="P18" s="2767" t="str">
        <f>'1.SD Facility Based Annex'!Q64</f>
        <v>STATE: ; PDY: Rs.600 x 1700; KKL: Rs.600 x 400; MHE: Rs.600 x 10; YNM: Rs.600 x 160</v>
      </c>
      <c r="Q18" s="2125"/>
      <c r="R18" s="2771"/>
      <c r="T18" s="2770">
        <f>'1.SD Facility Based Annex'!U64</f>
        <v>600</v>
      </c>
      <c r="U18" s="2770">
        <f>'1.SD Facility Based Annex'!V64</f>
        <v>2270</v>
      </c>
      <c r="V18" s="2770">
        <f>'1.SD Facility Based Annex'!W64</f>
        <v>1362000</v>
      </c>
      <c r="W18" s="2772" t="str">
        <f>'1.SD Facility Based Annex'!X64</f>
        <v>STATE: ; PDY: Rs.600 x 1700; KKL: Rs.600 x 400; MHE: Rs.600 x 10; YNM: Rs.600 x 160</v>
      </c>
      <c r="X18" s="2770">
        <f>'1.SD Facility Based Annex'!Y64</f>
        <v>0</v>
      </c>
      <c r="Y18" s="2770">
        <f>'1.SD Facility Based Annex'!Z64</f>
        <v>0</v>
      </c>
      <c r="Z18" s="2770">
        <f>'1.SD Facility Based Annex'!AA64</f>
        <v>0</v>
      </c>
      <c r="AA18" s="2770">
        <f>'1.SD Facility Based Annex'!AB64</f>
        <v>0</v>
      </c>
      <c r="AB18" s="2770">
        <f>'1.SD Facility Based Annex'!AC64</f>
        <v>600</v>
      </c>
      <c r="AC18" s="2770">
        <f>'1.SD Facility Based Annex'!AD64</f>
        <v>1700</v>
      </c>
      <c r="AD18" s="2770">
        <f>'1.SD Facility Based Annex'!AE64</f>
        <v>1020000</v>
      </c>
      <c r="AE18" s="2770" t="str">
        <f>'1.SD Facility Based Annex'!AF64</f>
        <v>Rs.600 x 1700</v>
      </c>
      <c r="AF18" s="2770">
        <f>'1.SD Facility Based Annex'!AG64</f>
        <v>600</v>
      </c>
      <c r="AG18" s="2770">
        <f>'1.SD Facility Based Annex'!AH64</f>
        <v>400</v>
      </c>
      <c r="AH18" s="2770">
        <f>'1.SD Facility Based Annex'!AI64</f>
        <v>240000</v>
      </c>
      <c r="AI18" s="2770" t="str">
        <f>'1.SD Facility Based Annex'!AJ64</f>
        <v>Rs.600 x 400</v>
      </c>
      <c r="AJ18" s="2770">
        <f>'1.SD Facility Based Annex'!AK64</f>
        <v>600</v>
      </c>
      <c r="AK18" s="2770">
        <f>'1.SD Facility Based Annex'!AL64</f>
        <v>10</v>
      </c>
      <c r="AL18" s="2770">
        <f>'1.SD Facility Based Annex'!AM64</f>
        <v>6000</v>
      </c>
      <c r="AM18" s="2770" t="str">
        <f>'1.SD Facility Based Annex'!AN64</f>
        <v>Rs.600 x 10</v>
      </c>
      <c r="AN18" s="2770">
        <f>'1.SD Facility Based Annex'!AO64</f>
        <v>600</v>
      </c>
      <c r="AO18" s="2770">
        <f>'1.SD Facility Based Annex'!AP64</f>
        <v>160</v>
      </c>
      <c r="AP18" s="2770">
        <f>'1.SD Facility Based Annex'!AQ64</f>
        <v>96000</v>
      </c>
      <c r="AQ18" s="2770" t="str">
        <f>'1.SD Facility Based Annex'!AR64</f>
        <v>Rs.600 x 160</v>
      </c>
      <c r="AR18" s="2770">
        <f>'1.SD Facility Based Annex'!AS64</f>
        <v>1362000</v>
      </c>
      <c r="AS18" s="2770">
        <f>'1.SD Facility Based Annex'!AT64</f>
        <v>2270</v>
      </c>
      <c r="AT18" s="2770">
        <f>'1.SD Facility Based Annex'!AU64</f>
        <v>600</v>
      </c>
      <c r="AU18" s="2770" t="str">
        <f>'1.SD Facility Based Annex'!AV64</f>
        <v>STATE: ; PDY: Rs.600 x 1700; KKL: Rs.600 x 400; MHE: Rs.600 x 10; YNM: Rs.600 x 160</v>
      </c>
    </row>
    <row r="19" spans="1:47" s="2245" customFormat="1" ht="78" customHeight="1">
      <c r="A19" s="2767" t="str">
        <f>'1.SD Facility Based Annex'!A65</f>
        <v>1.2.1.2.3</v>
      </c>
      <c r="B19" s="2767" t="str">
        <f>'1.SD Facility Based Annex'!B65</f>
        <v>A.1.3.2.c</v>
      </c>
      <c r="C19" s="2768" t="str">
        <f>'1.SD Facility Based Annex'!C65</f>
        <v>C-sections</v>
      </c>
      <c r="D19" s="2769" t="str">
        <f>'1.SD Facility Based Annex'!D65</f>
        <v>RCH</v>
      </c>
      <c r="E19" s="2769" t="str">
        <f>'1.SD Facility Based Annex'!E65</f>
        <v>MH</v>
      </c>
      <c r="F19" s="2769">
        <f>'1.SD Facility Based Annex'!F65</f>
        <v>0</v>
      </c>
      <c r="G19" s="2769">
        <f>'1.SD Facility Based Annex'!G65</f>
        <v>0</v>
      </c>
      <c r="H19" s="2769">
        <f>'1.SD Facility Based Annex'!I65</f>
        <v>0</v>
      </c>
      <c r="I19" s="2769">
        <f>'1.SD Facility Based Annex'!J65</f>
        <v>0</v>
      </c>
      <c r="J19" s="2769">
        <f>'1.SD Facility Based Annex'!K65</f>
        <v>0</v>
      </c>
      <c r="K19" s="2769">
        <f>'1.SD Facility Based Annex'!L65</f>
        <v>0</v>
      </c>
      <c r="L19" s="2770">
        <f>'1.SD Facility Based Annex'!M65</f>
        <v>0</v>
      </c>
      <c r="M19" s="2770">
        <f>'1.SD Facility Based Annex'!N65</f>
        <v>0</v>
      </c>
      <c r="N19" s="2769">
        <f>'1.SD Facility Based Annex'!O65</f>
        <v>0</v>
      </c>
      <c r="O19" s="2770">
        <f>'1.SD Facility Based Annex'!P65</f>
        <v>0</v>
      </c>
      <c r="P19" s="2767" t="str">
        <f>'1.SD Facility Based Annex'!Q65</f>
        <v xml:space="preserve">STATE: ; PDY: ; KKL: ; MHE: ; YNM: </v>
      </c>
      <c r="Q19" s="2125"/>
      <c r="R19" s="2771"/>
      <c r="T19" s="2770">
        <f>'1.SD Facility Based Annex'!U65</f>
        <v>0</v>
      </c>
      <c r="U19" s="2770">
        <f>'1.SD Facility Based Annex'!V65</f>
        <v>0</v>
      </c>
      <c r="V19" s="2770">
        <f>'1.SD Facility Based Annex'!W65</f>
        <v>0</v>
      </c>
      <c r="W19" s="2772" t="str">
        <f>'1.SD Facility Based Annex'!X65</f>
        <v xml:space="preserve">STATE: ; PDY: ; KKL: ; MHE: ; YNM: </v>
      </c>
      <c r="X19" s="2770">
        <f>'1.SD Facility Based Annex'!Y65</f>
        <v>0</v>
      </c>
      <c r="Y19" s="2770">
        <f>'1.SD Facility Based Annex'!Z65</f>
        <v>0</v>
      </c>
      <c r="Z19" s="2770">
        <f>'1.SD Facility Based Annex'!AA65</f>
        <v>0</v>
      </c>
      <c r="AA19" s="2770">
        <f>'1.SD Facility Based Annex'!AB65</f>
        <v>0</v>
      </c>
      <c r="AB19" s="2770">
        <f>'1.SD Facility Based Annex'!AC65</f>
        <v>0</v>
      </c>
      <c r="AC19" s="2770">
        <f>'1.SD Facility Based Annex'!AD65</f>
        <v>0</v>
      </c>
      <c r="AD19" s="2770">
        <f>'1.SD Facility Based Annex'!AE65</f>
        <v>0</v>
      </c>
      <c r="AE19" s="2770">
        <f>'1.SD Facility Based Annex'!AF65</f>
        <v>0</v>
      </c>
      <c r="AF19" s="2770">
        <f>'1.SD Facility Based Annex'!AG65</f>
        <v>0</v>
      </c>
      <c r="AG19" s="2770">
        <f>'1.SD Facility Based Annex'!AH65</f>
        <v>0</v>
      </c>
      <c r="AH19" s="2770">
        <f>'1.SD Facility Based Annex'!AI65</f>
        <v>0</v>
      </c>
      <c r="AI19" s="2770">
        <f>'1.SD Facility Based Annex'!AJ65</f>
        <v>0</v>
      </c>
      <c r="AJ19" s="2770">
        <f>'1.SD Facility Based Annex'!AK65</f>
        <v>0</v>
      </c>
      <c r="AK19" s="2770">
        <f>'1.SD Facility Based Annex'!AL65</f>
        <v>0</v>
      </c>
      <c r="AL19" s="2770">
        <f>'1.SD Facility Based Annex'!AM65</f>
        <v>0</v>
      </c>
      <c r="AM19" s="2770">
        <f>'1.SD Facility Based Annex'!AN65</f>
        <v>0</v>
      </c>
      <c r="AN19" s="2770">
        <f>'1.SD Facility Based Annex'!AO65</f>
        <v>0</v>
      </c>
      <c r="AO19" s="2770">
        <f>'1.SD Facility Based Annex'!AP65</f>
        <v>0</v>
      </c>
      <c r="AP19" s="2770">
        <f>'1.SD Facility Based Annex'!AQ65</f>
        <v>0</v>
      </c>
      <c r="AQ19" s="2770">
        <f>'1.SD Facility Based Annex'!AR65</f>
        <v>0</v>
      </c>
      <c r="AR19" s="2770">
        <f>'1.SD Facility Based Annex'!AS65</f>
        <v>0</v>
      </c>
      <c r="AS19" s="2770">
        <f>'1.SD Facility Based Annex'!AT65</f>
        <v>0</v>
      </c>
      <c r="AT19" s="2770">
        <f>'1.SD Facility Based Annex'!AU65</f>
        <v>0</v>
      </c>
      <c r="AU19" s="2770" t="str">
        <f>'1.SD Facility Based Annex'!AV65</f>
        <v xml:space="preserve">STATE: ; PDY: ; KKL: ; MHE: ; YNM: </v>
      </c>
    </row>
    <row r="20" spans="1:47" s="2778" customFormat="1" ht="78" customHeight="1">
      <c r="A20" s="2763">
        <f>'2.SD Community Based Annex'!A7</f>
        <v>2</v>
      </c>
      <c r="B20" s="2763">
        <f>'2.SD Community Based Annex'!B7</f>
        <v>0</v>
      </c>
      <c r="C20" s="2764" t="str">
        <f>'2.SD Community Based Annex'!C7</f>
        <v>Service Delivery - Community Based</v>
      </c>
      <c r="D20" s="2765"/>
      <c r="E20" s="2765"/>
      <c r="F20" s="2765"/>
      <c r="G20" s="2765"/>
      <c r="H20" s="2765"/>
      <c r="I20" s="2765"/>
      <c r="J20" s="2765"/>
      <c r="K20" s="2765"/>
      <c r="L20" s="2766"/>
      <c r="M20" s="2765"/>
      <c r="N20" s="2765"/>
      <c r="O20" s="2766">
        <f>SUM(O21:O25)</f>
        <v>12.23</v>
      </c>
      <c r="P20" s="2763"/>
      <c r="Q20" s="2780"/>
      <c r="R20" s="2781">
        <f>SUM(R21:R25)</f>
        <v>0</v>
      </c>
      <c r="T20" s="2766"/>
      <c r="U20" s="2766"/>
      <c r="V20" s="2766"/>
      <c r="W20" s="2782"/>
      <c r="X20" s="2766"/>
      <c r="Y20" s="2766"/>
      <c r="Z20" s="2766"/>
      <c r="AA20" s="2766"/>
      <c r="AB20" s="2766"/>
      <c r="AC20" s="2766"/>
      <c r="AD20" s="2766"/>
      <c r="AE20" s="2766"/>
      <c r="AF20" s="2766"/>
      <c r="AG20" s="2766"/>
      <c r="AH20" s="2766"/>
      <c r="AI20" s="2766"/>
      <c r="AJ20" s="2766"/>
      <c r="AK20" s="2766"/>
      <c r="AL20" s="2766"/>
      <c r="AM20" s="2766"/>
      <c r="AN20" s="2766"/>
      <c r="AO20" s="2766"/>
      <c r="AP20" s="2766"/>
      <c r="AQ20" s="2766"/>
      <c r="AR20" s="2766"/>
      <c r="AS20" s="2766"/>
      <c r="AT20" s="2766"/>
      <c r="AU20" s="2766"/>
    </row>
    <row r="21" spans="1:47" s="2245" customFormat="1" ht="78" customHeight="1">
      <c r="A21" s="2767" t="str">
        <f>'2.SD Community Based Annex'!A34</f>
        <v>2.3.1.1.1</v>
      </c>
      <c r="B21" s="2767" t="str">
        <f>'2.SD Community Based Annex'!B34</f>
        <v>A.1.2.1</v>
      </c>
      <c r="C21" s="2768" t="str">
        <f>'2.SD Community Based Annex'!C34</f>
        <v>Outreach camps</v>
      </c>
      <c r="D21" s="2769" t="str">
        <f>'2.SD Community Based Annex'!D34</f>
        <v>RCH</v>
      </c>
      <c r="E21" s="2769" t="str">
        <f>'2.SD Community Based Annex'!E34</f>
        <v>MH</v>
      </c>
      <c r="F21" s="2769">
        <f>'2.SD Community Based Annex'!G34</f>
        <v>0</v>
      </c>
      <c r="G21" s="2769">
        <f>'2.SD Community Based Annex'!H34</f>
        <v>0</v>
      </c>
      <c r="H21" s="2769">
        <f>'2.SD Community Based Annex'!I34</f>
        <v>0</v>
      </c>
      <c r="I21" s="2769">
        <f>'2.SD Community Based Annex'!J34</f>
        <v>0</v>
      </c>
      <c r="J21" s="2769">
        <f>'2.SD Community Based Annex'!K34</f>
        <v>0</v>
      </c>
      <c r="K21" s="2769">
        <f>'2.SD Community Based Annex'!L34</f>
        <v>0</v>
      </c>
      <c r="L21" s="2770">
        <f>'2.SD Community Based Annex'!M34</f>
        <v>0</v>
      </c>
      <c r="M21" s="2769">
        <f>'2.SD Community Based Annex'!N34</f>
        <v>0</v>
      </c>
      <c r="N21" s="2769">
        <f>'2.SD Community Based Annex'!O34</f>
        <v>0</v>
      </c>
      <c r="O21" s="2770">
        <f>'2.SD Community Based Annex'!P34</f>
        <v>0</v>
      </c>
      <c r="P21" s="2767" t="str">
        <f>'2.SD Community Based Annex'!Q34</f>
        <v xml:space="preserve">STATE: ; PDY: ; KKL: ; MHE: ; YNM: </v>
      </c>
      <c r="Q21" s="2125"/>
      <c r="R21" s="2777"/>
      <c r="T21" s="2770">
        <f>'2.SD Community Based Annex'!U34</f>
        <v>0</v>
      </c>
      <c r="U21" s="2770">
        <f>'2.SD Community Based Annex'!V34</f>
        <v>0</v>
      </c>
      <c r="V21" s="2770">
        <f>'2.SD Community Based Annex'!W34</f>
        <v>0</v>
      </c>
      <c r="W21" s="2772" t="str">
        <f>'2.SD Community Based Annex'!X34</f>
        <v xml:space="preserve">STATE: ; PDY: ; KKL: ; MHE: ; YNM: </v>
      </c>
      <c r="X21" s="2770">
        <f>'2.SD Community Based Annex'!Y34</f>
        <v>0</v>
      </c>
      <c r="Y21" s="2770">
        <f>'2.SD Community Based Annex'!Z34</f>
        <v>0</v>
      </c>
      <c r="Z21" s="2770">
        <f>'2.SD Community Based Annex'!AA34</f>
        <v>0</v>
      </c>
      <c r="AA21" s="2770">
        <f>'2.SD Community Based Annex'!AB34</f>
        <v>0</v>
      </c>
      <c r="AB21" s="2770">
        <f>'2.SD Community Based Annex'!AC34</f>
        <v>0</v>
      </c>
      <c r="AC21" s="2770">
        <f>'2.SD Community Based Annex'!AD34</f>
        <v>0</v>
      </c>
      <c r="AD21" s="2770">
        <f>'2.SD Community Based Annex'!AE34</f>
        <v>0</v>
      </c>
      <c r="AE21" s="2770">
        <f>'2.SD Community Based Annex'!AF34</f>
        <v>0</v>
      </c>
      <c r="AF21" s="2770">
        <f>'2.SD Community Based Annex'!AG34</f>
        <v>0</v>
      </c>
      <c r="AG21" s="2770">
        <f>'2.SD Community Based Annex'!AH34</f>
        <v>0</v>
      </c>
      <c r="AH21" s="2770">
        <f>'2.SD Community Based Annex'!AI34</f>
        <v>0</v>
      </c>
      <c r="AI21" s="2770">
        <f>'2.SD Community Based Annex'!AJ34</f>
        <v>0</v>
      </c>
      <c r="AJ21" s="2770">
        <f>'2.SD Community Based Annex'!AK34</f>
        <v>0</v>
      </c>
      <c r="AK21" s="2770">
        <f>'2.SD Community Based Annex'!AL34</f>
        <v>0</v>
      </c>
      <c r="AL21" s="2770">
        <f>'2.SD Community Based Annex'!AM34</f>
        <v>0</v>
      </c>
      <c r="AM21" s="2770">
        <f>'2.SD Community Based Annex'!AN34</f>
        <v>0</v>
      </c>
      <c r="AN21" s="2770">
        <f>'2.SD Community Based Annex'!AO34</f>
        <v>0</v>
      </c>
      <c r="AO21" s="2770">
        <f>'2.SD Community Based Annex'!AP34</f>
        <v>0</v>
      </c>
      <c r="AP21" s="2770">
        <f>'2.SD Community Based Annex'!AQ34</f>
        <v>0</v>
      </c>
      <c r="AQ21" s="2770">
        <f>'2.SD Community Based Annex'!AR34</f>
        <v>0</v>
      </c>
      <c r="AR21" s="2770">
        <f>'2.SD Community Based Annex'!AS34</f>
        <v>0</v>
      </c>
      <c r="AS21" s="2770">
        <f>'2.SD Community Based Annex'!AT34</f>
        <v>0</v>
      </c>
      <c r="AT21" s="2770">
        <f>'2.SD Community Based Annex'!AU34</f>
        <v>0</v>
      </c>
      <c r="AU21" s="2770" t="str">
        <f>'2.SD Community Based Annex'!AV34</f>
        <v xml:space="preserve">STATE: ; PDY: ; KKL: ; MHE: ; YNM: </v>
      </c>
    </row>
    <row r="22" spans="1:47" s="2245" customFormat="1" ht="78" customHeight="1">
      <c r="A22" s="2767" t="str">
        <f>'2.SD Community Based Annex'!A35</f>
        <v>2.3.1.1.2</v>
      </c>
      <c r="B22" s="2767" t="str">
        <f>'2.SD Community Based Annex'!B35</f>
        <v>A.1.2.2</v>
      </c>
      <c r="C22" s="2768" t="str">
        <f>'2.SD Community Based Annex'!C35</f>
        <v>Monthly Village Health and Nutrition Days</v>
      </c>
      <c r="D22" s="2769" t="str">
        <f>'2.SD Community Based Annex'!D35</f>
        <v>RCH</v>
      </c>
      <c r="E22" s="2769" t="str">
        <f>'2.SD Community Based Annex'!E35</f>
        <v>MH</v>
      </c>
      <c r="F22" s="2769">
        <f>'2.SD Community Based Annex'!G35</f>
        <v>0</v>
      </c>
      <c r="G22" s="2769">
        <f>'2.SD Community Based Annex'!H35</f>
        <v>0</v>
      </c>
      <c r="H22" s="2769">
        <f>'2.SD Community Based Annex'!I35</f>
        <v>2.4239999999999999</v>
      </c>
      <c r="I22" s="2769">
        <f>'2.SD Community Based Annex'!J35</f>
        <v>0</v>
      </c>
      <c r="J22" s="2769">
        <f>'2.SD Community Based Annex'!K35</f>
        <v>0</v>
      </c>
      <c r="K22" s="2769">
        <f>'2.SD Community Based Annex'!L35</f>
        <v>0</v>
      </c>
      <c r="L22" s="2770">
        <f>'2.SD Community Based Annex'!M35</f>
        <v>2400</v>
      </c>
      <c r="M22" s="2769">
        <f>'2.SD Community Based Annex'!N35</f>
        <v>2.4E-2</v>
      </c>
      <c r="N22" s="2769">
        <f>'2.SD Community Based Annex'!O35</f>
        <v>101</v>
      </c>
      <c r="O22" s="2770">
        <f>'2.SD Community Based Annex'!P35</f>
        <v>2.4239999999999999</v>
      </c>
      <c r="P22" s="2767" t="str">
        <f>'2.SD Community Based Annex'!Q35</f>
        <v xml:space="preserve">STATE: ; PDY: Rs.200 x 64 Villages x 12 months ; KKL: Rs.200 x 37 Villages x 12 months ; MHE: ; YNM: </v>
      </c>
      <c r="Q22" s="2125"/>
      <c r="R22" s="2777"/>
      <c r="T22" s="2770">
        <f>'2.SD Community Based Annex'!U35</f>
        <v>2400</v>
      </c>
      <c r="U22" s="2770">
        <f>'2.SD Community Based Annex'!V35</f>
        <v>101</v>
      </c>
      <c r="V22" s="2770">
        <f>'2.SD Community Based Annex'!W35</f>
        <v>242400</v>
      </c>
      <c r="W22" s="2772" t="str">
        <f>'2.SD Community Based Annex'!X35</f>
        <v xml:space="preserve">STATE: ; PDY: Rs.200 x 64 Villages x 12 months ; KKL: Rs.200 x 37 Villages x 12 months ; MHE: ; YNM: </v>
      </c>
      <c r="X22" s="2770">
        <f>'2.SD Community Based Annex'!Y35</f>
        <v>0</v>
      </c>
      <c r="Y22" s="2770">
        <f>'2.SD Community Based Annex'!Z35</f>
        <v>0</v>
      </c>
      <c r="Z22" s="2770">
        <f>'2.SD Community Based Annex'!AA35</f>
        <v>0</v>
      </c>
      <c r="AA22" s="2770">
        <f>'2.SD Community Based Annex'!AB35</f>
        <v>0</v>
      </c>
      <c r="AB22" s="2770">
        <f>'2.SD Community Based Annex'!AC35</f>
        <v>2400</v>
      </c>
      <c r="AC22" s="2770">
        <f>'2.SD Community Based Annex'!AD35</f>
        <v>64</v>
      </c>
      <c r="AD22" s="2770">
        <f>'2.SD Community Based Annex'!AE35</f>
        <v>153600</v>
      </c>
      <c r="AE22" s="2770" t="str">
        <f>'2.SD Community Based Annex'!AF35</f>
        <v xml:space="preserve">Rs.200 x 64 Villages x 12 months </v>
      </c>
      <c r="AF22" s="2770">
        <f>'2.SD Community Based Annex'!AG35</f>
        <v>2400</v>
      </c>
      <c r="AG22" s="2770">
        <f>'2.SD Community Based Annex'!AH35</f>
        <v>37</v>
      </c>
      <c r="AH22" s="2770">
        <f>'2.SD Community Based Annex'!AI35</f>
        <v>88800</v>
      </c>
      <c r="AI22" s="2770" t="str">
        <f>'2.SD Community Based Annex'!AJ35</f>
        <v xml:space="preserve">Rs.200 x 37 Villages x 12 months </v>
      </c>
      <c r="AJ22" s="2770">
        <f>'2.SD Community Based Annex'!AK35</f>
        <v>0</v>
      </c>
      <c r="AK22" s="2770">
        <f>'2.SD Community Based Annex'!AL35</f>
        <v>0</v>
      </c>
      <c r="AL22" s="2770">
        <f>'2.SD Community Based Annex'!AM35</f>
        <v>0</v>
      </c>
      <c r="AM22" s="2770">
        <f>'2.SD Community Based Annex'!AN35</f>
        <v>0</v>
      </c>
      <c r="AN22" s="2770">
        <f>'2.SD Community Based Annex'!AO35</f>
        <v>0</v>
      </c>
      <c r="AO22" s="2770">
        <f>'2.SD Community Based Annex'!AP35</f>
        <v>0</v>
      </c>
      <c r="AP22" s="2770">
        <f>'2.SD Community Based Annex'!AQ35</f>
        <v>0</v>
      </c>
      <c r="AQ22" s="2770">
        <f>'2.SD Community Based Annex'!AR35</f>
        <v>0</v>
      </c>
      <c r="AR22" s="2770">
        <f>'2.SD Community Based Annex'!AS35</f>
        <v>242400</v>
      </c>
      <c r="AS22" s="2770">
        <f>'2.SD Community Based Annex'!AT35</f>
        <v>101</v>
      </c>
      <c r="AT22" s="2770">
        <f>'2.SD Community Based Annex'!AU35</f>
        <v>2400</v>
      </c>
      <c r="AU22" s="2770" t="str">
        <f>'2.SD Community Based Annex'!AV35</f>
        <v xml:space="preserve">STATE: ; PDY: Rs.200 x 64 Villages x 12 months ; KKL: Rs.200 x 37 Villages x 12 months ; MHE: ; YNM: </v>
      </c>
    </row>
    <row r="23" spans="1:47" s="2245" customFormat="1" ht="78" customHeight="1">
      <c r="A23" s="2767" t="str">
        <f>'2.SD Community Based Annex'!A36</f>
        <v>2.3.1.2</v>
      </c>
      <c r="B23" s="2767" t="str">
        <f>'2.SD Community Based Annex'!B36</f>
        <v>A.1.5.1</v>
      </c>
      <c r="C23" s="2768" t="str">
        <f>'2.SD Community Based Annex'!C36</f>
        <v>Line listing and follow-up of severely anaemic women</v>
      </c>
      <c r="D23" s="2769" t="str">
        <f>'2.SD Community Based Annex'!D36</f>
        <v>RCH</v>
      </c>
      <c r="E23" s="2769" t="str">
        <f>'2.SD Community Based Annex'!E36</f>
        <v>MH</v>
      </c>
      <c r="F23" s="2769">
        <f>'2.SD Community Based Annex'!G36</f>
        <v>0</v>
      </c>
      <c r="G23" s="2769">
        <f>'2.SD Community Based Annex'!H36</f>
        <v>0</v>
      </c>
      <c r="H23" s="2769">
        <f>'2.SD Community Based Annex'!I36</f>
        <v>9.2199976960000001</v>
      </c>
      <c r="I23" s="2769">
        <f>'2.SD Community Based Annex'!J36</f>
        <v>0</v>
      </c>
      <c r="J23" s="2769">
        <f>'2.SD Community Based Annex'!K36</f>
        <v>0</v>
      </c>
      <c r="K23" s="2769">
        <f>'2.SD Community Based Annex'!L36</f>
        <v>0</v>
      </c>
      <c r="L23" s="2770">
        <f>'2.SD Community Based Annex'!M36</f>
        <v>12257.5</v>
      </c>
      <c r="M23" s="2769">
        <f>'2.SD Community Based Annex'!N36</f>
        <v>0.122575</v>
      </c>
      <c r="N23" s="2769">
        <f>'2.SD Community Based Annex'!O36</f>
        <v>80</v>
      </c>
      <c r="O23" s="2770">
        <f>'2.SD Community Based Annex'!P36</f>
        <v>9.8060000000000009</v>
      </c>
      <c r="P23" s="2767" t="str">
        <f>'2.SD Community Based Annex'!Q36</f>
        <v xml:space="preserve">STATE: ; PDY: Severe Anemia checkup - (PHC - 27 &amp; CHC - 2 &amp; DH - 1 (Total = 30 Centers) - Rs.28800 x Rs.20 Per strips; KKL: Severe anemia checkup - (PHC - 11 &amp; CHC - 1 &amp; DH - 1 (Total = 13 Centers) - Rs.12480 x Rs.20 Per strips; MHE: Severe anemia checkup - (PHC - 1 &amp; CHC - 1 &amp; DH - 1 (Total = 3 Centers) - Rs.2880 x Rs.20 Per strips ; YNM: Severe anemia checkup - (PHC - 1 &amp; DH - 1 (Total = 2 Centers) - Rs.1920 x Rs.20 Per strips </v>
      </c>
      <c r="Q23" s="2125"/>
      <c r="R23" s="2777"/>
      <c r="T23" s="2770">
        <f>'2.SD Community Based Annex'!U36</f>
        <v>12257.5</v>
      </c>
      <c r="U23" s="2770">
        <f>'2.SD Community Based Annex'!V36</f>
        <v>80</v>
      </c>
      <c r="V23" s="2770">
        <f>'2.SD Community Based Annex'!W36</f>
        <v>980600</v>
      </c>
      <c r="W23" s="2772" t="str">
        <f>'2.SD Community Based Annex'!X36</f>
        <v xml:space="preserve">STATE: ; PDY: Severe Anemia checkup - (PHC - 27 &amp; CHC - 2 &amp; DH - 1 (Total = 30 Centers) - Rs.28800 x Rs.20 Per strips; KKL: Severe anemia checkup - (PHC - 11 &amp; CHC - 1 &amp; DH - 1 (Total = 13 Centers) - Rs.12480 x Rs.20 Per strips; MHE: Severe anemia checkup - (PHC - 1 &amp; CHC - 1 &amp; DH - 1 (Total = 3 Centers) - Rs.2880 x Rs.20 Per strips ; YNM: Severe anemia checkup - (PHC - 1 &amp; DH - 1 (Total = 2 Centers) - Rs.1920 x Rs.20 Per strips </v>
      </c>
      <c r="X23" s="2770">
        <f>'2.SD Community Based Annex'!Y36</f>
        <v>0</v>
      </c>
      <c r="Y23" s="2770">
        <f>'2.SD Community Based Annex'!Z36</f>
        <v>0</v>
      </c>
      <c r="Z23" s="2770">
        <f>'2.SD Community Based Annex'!AA36</f>
        <v>0</v>
      </c>
      <c r="AA23" s="2770">
        <f>'2.SD Community Based Annex'!AB36</f>
        <v>0</v>
      </c>
      <c r="AB23" s="2770">
        <f>'2.SD Community Based Annex'!AC36</f>
        <v>31750</v>
      </c>
      <c r="AC23" s="2770">
        <f>'2.SD Community Based Annex'!AD36</f>
        <v>20</v>
      </c>
      <c r="AD23" s="2770">
        <f>'2.SD Community Based Annex'!AE36</f>
        <v>635000</v>
      </c>
      <c r="AE23" s="2770" t="str">
        <f>'2.SD Community Based Annex'!AF36</f>
        <v>Severe Anemia checkup - (PHC - 27 &amp; CHC - 2 &amp; DH - 1 (Total = 30 Centers) - Rs.28800 x Rs.20 Per strips</v>
      </c>
      <c r="AF23" s="2770">
        <f>'2.SD Community Based Annex'!AG36</f>
        <v>12480</v>
      </c>
      <c r="AG23" s="2770">
        <f>'2.SD Community Based Annex'!AH36</f>
        <v>20</v>
      </c>
      <c r="AH23" s="2770">
        <f>'2.SD Community Based Annex'!AI36</f>
        <v>249600</v>
      </c>
      <c r="AI23" s="2770" t="str">
        <f>'2.SD Community Based Annex'!AJ36</f>
        <v>Severe anemia checkup - (PHC - 11 &amp; CHC - 1 &amp; DH - 1 (Total = 13 Centers) - Rs.12480 x Rs.20 Per strips</v>
      </c>
      <c r="AJ23" s="2770">
        <f>'2.SD Community Based Annex'!AK36</f>
        <v>2880</v>
      </c>
      <c r="AK23" s="2770">
        <f>'2.SD Community Based Annex'!AL36</f>
        <v>20</v>
      </c>
      <c r="AL23" s="2770">
        <f>'2.SD Community Based Annex'!AM36</f>
        <v>57600</v>
      </c>
      <c r="AM23" s="2770" t="str">
        <f>'2.SD Community Based Annex'!AN36</f>
        <v xml:space="preserve">Severe anemia checkup - (PHC - 1 &amp; CHC - 1 &amp; DH - 1 (Total = 3 Centers) - Rs.2880 x Rs.20 Per strips </v>
      </c>
      <c r="AN23" s="2770">
        <f>'2.SD Community Based Annex'!AO36</f>
        <v>1920</v>
      </c>
      <c r="AO23" s="2770">
        <f>'2.SD Community Based Annex'!AP36</f>
        <v>20</v>
      </c>
      <c r="AP23" s="2770">
        <f>'2.SD Community Based Annex'!AQ36</f>
        <v>38400</v>
      </c>
      <c r="AQ23" s="2770" t="str">
        <f>'2.SD Community Based Annex'!AR36</f>
        <v xml:space="preserve">Severe anemia checkup - (PHC - 1 &amp; DH - 1 (Total = 2 Centers) - Rs.1920 x Rs.20 Per strips </v>
      </c>
      <c r="AR23" s="2770">
        <f>'2.SD Community Based Annex'!AS36</f>
        <v>980600</v>
      </c>
      <c r="AS23" s="2770">
        <f>'2.SD Community Based Annex'!AT36</f>
        <v>80</v>
      </c>
      <c r="AT23" s="2770">
        <f>'2.SD Community Based Annex'!AU36</f>
        <v>12257.5</v>
      </c>
      <c r="AU23" s="2770" t="str">
        <f>'2.SD Community Based Annex'!AV36</f>
        <v xml:space="preserve">STATE: ; PDY: Severe Anemia checkup - (PHC - 27 &amp; CHC - 2 &amp; DH - 1 (Total = 30 Centers) - Rs.28800 x Rs.20 Per strips; KKL: Severe anemia checkup - (PHC - 11 &amp; CHC - 1 &amp; DH - 1 (Total = 13 Centers) - Rs.12480 x Rs.20 Per strips; MHE: Severe anemia checkup - (PHC - 1 &amp; CHC - 1 &amp; DH - 1 (Total = 3 Centers) - Rs.2880 x Rs.20 Per strips ; YNM: Severe anemia checkup - (PHC - 1 &amp; DH - 1 (Total = 2 Centers) - Rs.1920 x Rs.20 Per strips </v>
      </c>
    </row>
    <row r="24" spans="1:47" s="2245" customFormat="1" ht="78" customHeight="1">
      <c r="A24" s="2767" t="str">
        <f>'2.SD Community Based Annex'!A37</f>
        <v>2.3.1.3</v>
      </c>
      <c r="B24" s="2767" t="str">
        <f>'2.SD Community Based Annex'!B37</f>
        <v>A.1.5.2</v>
      </c>
      <c r="C24" s="2768" t="str">
        <f>'2.SD Community Based Annex'!C37</f>
        <v>Line listing of the women with blood disorders</v>
      </c>
      <c r="D24" s="2769" t="str">
        <f>'2.SD Community Based Annex'!D37</f>
        <v>RCH</v>
      </c>
      <c r="E24" s="2769" t="str">
        <f>'2.SD Community Based Annex'!E37</f>
        <v>MH</v>
      </c>
      <c r="F24" s="2769">
        <f>'2.SD Community Based Annex'!G37</f>
        <v>0</v>
      </c>
      <c r="G24" s="2769">
        <f>'2.SD Community Based Annex'!H37</f>
        <v>0</v>
      </c>
      <c r="H24" s="2769">
        <f>'2.SD Community Based Annex'!I37</f>
        <v>0</v>
      </c>
      <c r="I24" s="2769">
        <f>'2.SD Community Based Annex'!J37</f>
        <v>0</v>
      </c>
      <c r="J24" s="2769">
        <f>'2.SD Community Based Annex'!K37</f>
        <v>0</v>
      </c>
      <c r="K24" s="2769">
        <f>'2.SD Community Based Annex'!L37</f>
        <v>0</v>
      </c>
      <c r="L24" s="2770">
        <f>'2.SD Community Based Annex'!M37</f>
        <v>0</v>
      </c>
      <c r="M24" s="2769">
        <f>'2.SD Community Based Annex'!N37</f>
        <v>0</v>
      </c>
      <c r="N24" s="2769">
        <f>'2.SD Community Based Annex'!O37</f>
        <v>0</v>
      </c>
      <c r="O24" s="2770">
        <f>'2.SD Community Based Annex'!P37</f>
        <v>0</v>
      </c>
      <c r="P24" s="2767" t="str">
        <f>'2.SD Community Based Annex'!Q37</f>
        <v xml:space="preserve">STATE: ; PDY: ; KKL: ; MHE: ; YNM: </v>
      </c>
      <c r="Q24" s="2125"/>
      <c r="R24" s="2777"/>
      <c r="T24" s="2770">
        <f>'2.SD Community Based Annex'!U37</f>
        <v>0</v>
      </c>
      <c r="U24" s="2770">
        <f>'2.SD Community Based Annex'!V37</f>
        <v>0</v>
      </c>
      <c r="V24" s="2770">
        <f>'2.SD Community Based Annex'!W37</f>
        <v>0</v>
      </c>
      <c r="W24" s="2772" t="str">
        <f>'2.SD Community Based Annex'!X37</f>
        <v xml:space="preserve">STATE: ; PDY: ; KKL: ; MHE: ; YNM: </v>
      </c>
      <c r="X24" s="2770">
        <f>'2.SD Community Based Annex'!Y37</f>
        <v>0</v>
      </c>
      <c r="Y24" s="2770">
        <f>'2.SD Community Based Annex'!Z37</f>
        <v>0</v>
      </c>
      <c r="Z24" s="2770">
        <f>'2.SD Community Based Annex'!AA37</f>
        <v>0</v>
      </c>
      <c r="AA24" s="2770">
        <f>'2.SD Community Based Annex'!AB37</f>
        <v>0</v>
      </c>
      <c r="AB24" s="2770">
        <f>'2.SD Community Based Annex'!AC37</f>
        <v>0</v>
      </c>
      <c r="AC24" s="2770">
        <f>'2.SD Community Based Annex'!AD37</f>
        <v>0</v>
      </c>
      <c r="AD24" s="2770">
        <f>'2.SD Community Based Annex'!AE37</f>
        <v>0</v>
      </c>
      <c r="AE24" s="2770">
        <f>'2.SD Community Based Annex'!AF37</f>
        <v>0</v>
      </c>
      <c r="AF24" s="2770">
        <f>'2.SD Community Based Annex'!AG37</f>
        <v>0</v>
      </c>
      <c r="AG24" s="2770">
        <f>'2.SD Community Based Annex'!AH37</f>
        <v>0</v>
      </c>
      <c r="AH24" s="2770">
        <f>'2.SD Community Based Annex'!AI37</f>
        <v>0</v>
      </c>
      <c r="AI24" s="2770">
        <f>'2.SD Community Based Annex'!AJ37</f>
        <v>0</v>
      </c>
      <c r="AJ24" s="2770">
        <f>'2.SD Community Based Annex'!AK37</f>
        <v>0</v>
      </c>
      <c r="AK24" s="2770">
        <f>'2.SD Community Based Annex'!AL37</f>
        <v>0</v>
      </c>
      <c r="AL24" s="2770">
        <f>'2.SD Community Based Annex'!AM37</f>
        <v>0</v>
      </c>
      <c r="AM24" s="2770">
        <f>'2.SD Community Based Annex'!AN37</f>
        <v>0</v>
      </c>
      <c r="AN24" s="2770">
        <f>'2.SD Community Based Annex'!AO37</f>
        <v>0</v>
      </c>
      <c r="AO24" s="2770">
        <f>'2.SD Community Based Annex'!AP37</f>
        <v>0</v>
      </c>
      <c r="AP24" s="2770">
        <f>'2.SD Community Based Annex'!AQ37</f>
        <v>0</v>
      </c>
      <c r="AQ24" s="2770">
        <f>'2.SD Community Based Annex'!AR37</f>
        <v>0</v>
      </c>
      <c r="AR24" s="2770">
        <f>'2.SD Community Based Annex'!AS37</f>
        <v>0</v>
      </c>
      <c r="AS24" s="2770">
        <f>'2.SD Community Based Annex'!AT37</f>
        <v>0</v>
      </c>
      <c r="AT24" s="2770">
        <f>'2.SD Community Based Annex'!AU37</f>
        <v>0</v>
      </c>
      <c r="AU24" s="2770" t="str">
        <f>'2.SD Community Based Annex'!AV37</f>
        <v xml:space="preserve">STATE: ; PDY: ; KKL: ; MHE: ; YNM: </v>
      </c>
    </row>
    <row r="25" spans="1:47" s="2245" customFormat="1" ht="78" customHeight="1">
      <c r="A25" s="2767" t="str">
        <f>'2.SD Community Based Annex'!A38</f>
        <v>2.3.1.4</v>
      </c>
      <c r="B25" s="2767" t="str">
        <f>'2.SD Community Based Annex'!B38</f>
        <v>A.1.5.3</v>
      </c>
      <c r="C25" s="2768" t="str">
        <f>'2.SD Community Based Annex'!C38</f>
        <v>Follow up mechanism for the severely anaemic women and the women with blood disorders</v>
      </c>
      <c r="D25" s="2769" t="str">
        <f>'2.SD Community Based Annex'!D38</f>
        <v>RCH</v>
      </c>
      <c r="E25" s="2769" t="str">
        <f>'2.SD Community Based Annex'!E38</f>
        <v>MH</v>
      </c>
      <c r="F25" s="2769">
        <f>'2.SD Community Based Annex'!G38</f>
        <v>0</v>
      </c>
      <c r="G25" s="2769">
        <f>'2.SD Community Based Annex'!H38</f>
        <v>0</v>
      </c>
      <c r="H25" s="2769">
        <f>'2.SD Community Based Annex'!I38</f>
        <v>0</v>
      </c>
      <c r="I25" s="2769">
        <f>'2.SD Community Based Annex'!J38</f>
        <v>0</v>
      </c>
      <c r="J25" s="2769">
        <f>'2.SD Community Based Annex'!K38</f>
        <v>0</v>
      </c>
      <c r="K25" s="2769">
        <f>'2.SD Community Based Annex'!L38</f>
        <v>0</v>
      </c>
      <c r="L25" s="2770">
        <f>'2.SD Community Based Annex'!M38</f>
        <v>0</v>
      </c>
      <c r="M25" s="2769">
        <f>'2.SD Community Based Annex'!N38</f>
        <v>0</v>
      </c>
      <c r="N25" s="2769">
        <f>'2.SD Community Based Annex'!O38</f>
        <v>0</v>
      </c>
      <c r="O25" s="2770">
        <f>'2.SD Community Based Annex'!P38</f>
        <v>0</v>
      </c>
      <c r="P25" s="2767" t="str">
        <f>'2.SD Community Based Annex'!Q38</f>
        <v xml:space="preserve">STATE: ; PDY: ; KKL: ; MHE: ; YNM: </v>
      </c>
      <c r="Q25" s="2125"/>
      <c r="R25" s="2777"/>
      <c r="T25" s="2770">
        <f>'2.SD Community Based Annex'!U38</f>
        <v>0</v>
      </c>
      <c r="U25" s="2770">
        <f>'2.SD Community Based Annex'!V38</f>
        <v>0</v>
      </c>
      <c r="V25" s="2770">
        <f>'2.SD Community Based Annex'!W38</f>
        <v>0</v>
      </c>
      <c r="W25" s="2772" t="str">
        <f>'2.SD Community Based Annex'!X38</f>
        <v xml:space="preserve">STATE: ; PDY: ; KKL: ; MHE: ; YNM: </v>
      </c>
      <c r="X25" s="2770">
        <f>'2.SD Community Based Annex'!Y38</f>
        <v>0</v>
      </c>
      <c r="Y25" s="2770">
        <f>'2.SD Community Based Annex'!Z38</f>
        <v>0</v>
      </c>
      <c r="Z25" s="2770">
        <f>'2.SD Community Based Annex'!AA38</f>
        <v>0</v>
      </c>
      <c r="AA25" s="2770">
        <f>'2.SD Community Based Annex'!AB38</f>
        <v>0</v>
      </c>
      <c r="AB25" s="2770">
        <f>'2.SD Community Based Annex'!AC38</f>
        <v>0</v>
      </c>
      <c r="AC25" s="2770">
        <f>'2.SD Community Based Annex'!AD38</f>
        <v>0</v>
      </c>
      <c r="AD25" s="2770">
        <f>'2.SD Community Based Annex'!AE38</f>
        <v>0</v>
      </c>
      <c r="AE25" s="2770">
        <f>'2.SD Community Based Annex'!AF38</f>
        <v>0</v>
      </c>
      <c r="AF25" s="2770">
        <f>'2.SD Community Based Annex'!AG38</f>
        <v>0</v>
      </c>
      <c r="AG25" s="2770">
        <f>'2.SD Community Based Annex'!AH38</f>
        <v>0</v>
      </c>
      <c r="AH25" s="2770">
        <f>'2.SD Community Based Annex'!AI38</f>
        <v>0</v>
      </c>
      <c r="AI25" s="2770">
        <f>'2.SD Community Based Annex'!AJ38</f>
        <v>0</v>
      </c>
      <c r="AJ25" s="2770">
        <f>'2.SD Community Based Annex'!AK38</f>
        <v>0</v>
      </c>
      <c r="AK25" s="2770">
        <f>'2.SD Community Based Annex'!AL38</f>
        <v>0</v>
      </c>
      <c r="AL25" s="2770">
        <f>'2.SD Community Based Annex'!AM38</f>
        <v>0</v>
      </c>
      <c r="AM25" s="2770">
        <f>'2.SD Community Based Annex'!AN38</f>
        <v>0</v>
      </c>
      <c r="AN25" s="2770">
        <f>'2.SD Community Based Annex'!AO38</f>
        <v>0</v>
      </c>
      <c r="AO25" s="2770">
        <f>'2.SD Community Based Annex'!AP38</f>
        <v>0</v>
      </c>
      <c r="AP25" s="2770">
        <f>'2.SD Community Based Annex'!AQ38</f>
        <v>0</v>
      </c>
      <c r="AQ25" s="2770">
        <f>'2.SD Community Based Annex'!AR38</f>
        <v>0</v>
      </c>
      <c r="AR25" s="2770">
        <f>'2.SD Community Based Annex'!AS38</f>
        <v>0</v>
      </c>
      <c r="AS25" s="2770">
        <f>'2.SD Community Based Annex'!AT38</f>
        <v>0</v>
      </c>
      <c r="AT25" s="2770">
        <f>'2.SD Community Based Annex'!AU38</f>
        <v>0</v>
      </c>
      <c r="AU25" s="2770" t="str">
        <f>'2.SD Community Based Annex'!AV38</f>
        <v xml:space="preserve">STATE: ; PDY: ; KKL: ; MHE: ; YNM: </v>
      </c>
    </row>
    <row r="26" spans="1:47" s="2245" customFormat="1" ht="78" customHeight="1">
      <c r="A26" s="2763">
        <f>'3.Community Intervention Annexn'!A7</f>
        <v>3</v>
      </c>
      <c r="B26" s="2763"/>
      <c r="C26" s="2764" t="str">
        <f>'3.Community Intervention Annexn'!C7</f>
        <v>Community Interventions</v>
      </c>
      <c r="D26" s="2765"/>
      <c r="E26" s="2765"/>
      <c r="F26" s="2765"/>
      <c r="G26" s="2765"/>
      <c r="H26" s="2765"/>
      <c r="I26" s="2765"/>
      <c r="J26" s="2765"/>
      <c r="K26" s="2765"/>
      <c r="L26" s="2766"/>
      <c r="M26" s="2765"/>
      <c r="N26" s="2765"/>
      <c r="O26" s="2766">
        <f>SUM(O27:O30)</f>
        <v>24.680136000000005</v>
      </c>
      <c r="P26" s="2763"/>
      <c r="Q26" s="2783"/>
      <c r="R26" s="2781">
        <f>SUM(R27:R30)</f>
        <v>0</v>
      </c>
      <c r="T26" s="2766"/>
      <c r="U26" s="2766"/>
      <c r="V26" s="2766"/>
      <c r="W26" s="2782"/>
      <c r="X26" s="2766"/>
      <c r="Y26" s="2766"/>
      <c r="Z26" s="2766"/>
      <c r="AA26" s="2766"/>
      <c r="AB26" s="2766"/>
      <c r="AC26" s="2766"/>
      <c r="AD26" s="2766"/>
      <c r="AE26" s="2766"/>
      <c r="AF26" s="2766"/>
      <c r="AG26" s="2766"/>
      <c r="AH26" s="2766"/>
      <c r="AI26" s="2766"/>
      <c r="AJ26" s="2766"/>
      <c r="AK26" s="2766"/>
      <c r="AL26" s="2766"/>
      <c r="AM26" s="2766"/>
      <c r="AN26" s="2766"/>
      <c r="AO26" s="2766"/>
      <c r="AP26" s="2766"/>
      <c r="AQ26" s="2766"/>
      <c r="AR26" s="2766"/>
      <c r="AS26" s="2766"/>
      <c r="AT26" s="2766"/>
      <c r="AU26" s="2766"/>
    </row>
    <row r="27" spans="1:47" s="2245" customFormat="1" ht="78" customHeight="1">
      <c r="A27" s="5626" t="str">
        <f>'3.Community Intervention Annexn'!A11</f>
        <v>3.1.1.1.1</v>
      </c>
      <c r="B27" s="2767" t="str">
        <f>'3-A. CI Sub-Annex'!C8</f>
        <v xml:space="preserve">A.1.3.4 </v>
      </c>
      <c r="C27" s="2768" t="str">
        <f>'3-A. CI Sub-Annex'!D8</f>
        <v xml:space="preserve">JSY Incentive to ASHA </v>
      </c>
      <c r="D27" s="2769" t="str">
        <f>'3-A. CI Sub-Annex'!E8</f>
        <v>RCH</v>
      </c>
      <c r="E27" s="2769" t="str">
        <f>'3-A. CI Sub-Annex'!F8</f>
        <v>MH</v>
      </c>
      <c r="F27" s="2769">
        <f>'3-A. CI Sub-Annex'!G8</f>
        <v>0</v>
      </c>
      <c r="G27" s="2769">
        <f>'3-A. CI Sub-Annex'!H8</f>
        <v>0</v>
      </c>
      <c r="H27" s="2769">
        <f>'3-A. CI Sub-Annex'!I8</f>
        <v>24.7399752</v>
      </c>
      <c r="I27" s="2769">
        <f>'3-A. CI Sub-Annex'!J8</f>
        <v>0</v>
      </c>
      <c r="J27" s="2769">
        <f>'3-A. CI Sub-Annex'!K8</f>
        <v>0</v>
      </c>
      <c r="K27" s="2769">
        <f>'3-A. CI Sub-Annex'!L8</f>
        <v>0</v>
      </c>
      <c r="L27" s="2770">
        <f>'3-A. CI Sub-Annex'!M8</f>
        <v>7237.5765395894432</v>
      </c>
      <c r="M27" s="2769">
        <f>'3-A. CI Sub-Annex'!N8</f>
        <v>7.2375765395894437E-2</v>
      </c>
      <c r="N27" s="2769">
        <f>'3-A. CI Sub-Annex'!O8</f>
        <v>341</v>
      </c>
      <c r="O27" s="2770">
        <f>'3-A. CI Sub-Annex'!P8</f>
        <v>24.680136000000005</v>
      </c>
      <c r="P27" s="2767">
        <f>'3-A. CI Sub-Annex'!Q8</f>
        <v>0</v>
      </c>
      <c r="Q27" s="2125"/>
      <c r="R27" s="2771"/>
      <c r="T27" s="2770">
        <f>'3-A. CI Sub-Annex'!T8</f>
        <v>7237.5765395894432</v>
      </c>
      <c r="U27" s="2770">
        <f>'3-A. CI Sub-Annex'!U8</f>
        <v>341</v>
      </c>
      <c r="V27" s="2770">
        <f>'3-A. CI Sub-Annex'!V8</f>
        <v>2468013.6</v>
      </c>
      <c r="W27" s="2772" t="str">
        <f>'3-A. CI Sub-Annex'!W8</f>
        <v>STATE: ; PDY: Ensuring Antenatal Care (ANC) min 4 Visit &amp;  Facilitating institutional delivery at Rural - Rs.600/case * 2000= Rs. 12,00,000 ; at Urban - Rs.400/case * 1270= Rs. 5,08,000 (Total-Rs.17,08,000); KKL: Ensuring Antenatal Care (ANC) min 4 Visit &amp;  Facilitating institutional delivery at Rural - Rs.600/case * 600 cases= Rs. 3,60,000; at Urban - Rs.400/case * 100= Rs. 40,000 (Total-Rs.4,00,000); MHE: Ensuring Antenatal Care (ANC) min 4 Visit &amp;  Facilitating institutional delivery at Urban- Rs.400/case * 300 cases= Rs. 1,20,000; YNM: Ensuring Antenatal Care (ANC) min 4 Visit &amp;  Facilitating institutional delivery at Urban- Rs.400/case * 600 cases= Rs. 2,40,000</v>
      </c>
      <c r="X27" s="2772">
        <f>'3-A. CI Sub-Annex'!X8</f>
        <v>0</v>
      </c>
      <c r="Y27" s="2772">
        <f>'3-A. CI Sub-Annex'!Y8</f>
        <v>0</v>
      </c>
      <c r="Z27" s="2772">
        <f>'3-A. CI Sub-Annex'!Z8</f>
        <v>0</v>
      </c>
      <c r="AA27" s="2772">
        <f>'3-A. CI Sub-Annex'!AA8</f>
        <v>0</v>
      </c>
      <c r="AB27" s="2772">
        <f>'3-A. CI Sub-Annex'!AB8</f>
        <v>6943.1</v>
      </c>
      <c r="AC27" s="2772">
        <f>'3-A. CI Sub-Annex'!AC8</f>
        <v>246</v>
      </c>
      <c r="AD27" s="2772">
        <f>'3-A. CI Sub-Annex'!AD8</f>
        <v>1708002.6</v>
      </c>
      <c r="AE27" s="2772" t="str">
        <f>'3-A. CI Sub-Annex'!AE8</f>
        <v>Ensuring Antenatal Care (ANC) min 4 Visit &amp;  Facilitating institutional delivery at Rural - Rs.600/case * 2000= Rs. 12,00,000 ; at Urban - Rs.400/case * 1270= Rs. 5,08,000 (Total-Rs.17,08,000)</v>
      </c>
      <c r="AF27" s="2772">
        <f>'3-A. CI Sub-Annex'!AF8</f>
        <v>10000</v>
      </c>
      <c r="AG27" s="2772">
        <f>'3-A. CI Sub-Annex'!AG8</f>
        <v>40</v>
      </c>
      <c r="AH27" s="2772">
        <f>'3-A. CI Sub-Annex'!AH8</f>
        <v>400000</v>
      </c>
      <c r="AI27" s="2772" t="str">
        <f>'3-A. CI Sub-Annex'!AI8</f>
        <v>Ensuring Antenatal Care (ANC) min 4 Visit &amp;  Facilitating institutional delivery at Rural - Rs.600/case * 600 cases= Rs. 3,60,000; at Urban - Rs.400/case * 100= Rs. 40,000 (Total-Rs.4,00,000)</v>
      </c>
      <c r="AJ27" s="2772">
        <f>'3-A. CI Sub-Annex'!AJ8</f>
        <v>7059</v>
      </c>
      <c r="AK27" s="2772">
        <f>'3-A. CI Sub-Annex'!AK8</f>
        <v>17</v>
      </c>
      <c r="AL27" s="2772">
        <f>'3-A. CI Sub-Annex'!AL8</f>
        <v>120003</v>
      </c>
      <c r="AM27" s="2772" t="str">
        <f>'3-A. CI Sub-Annex'!AM8</f>
        <v>Ensuring Antenatal Care (ANC) min 4 Visit &amp;  Facilitating institutional delivery at Urban- Rs.400/case * 300 cases= Rs. 1,20,000</v>
      </c>
      <c r="AN27" s="2772">
        <f>'3-A. CI Sub-Annex'!AN8</f>
        <v>6316</v>
      </c>
      <c r="AO27" s="2772">
        <f>'3-A. CI Sub-Annex'!AO8</f>
        <v>38</v>
      </c>
      <c r="AP27" s="2772">
        <f>'3-A. CI Sub-Annex'!AP8</f>
        <v>240008</v>
      </c>
      <c r="AQ27" s="2772" t="str">
        <f>'3-A. CI Sub-Annex'!AQ8</f>
        <v>Ensuring Antenatal Care (ANC) min 4 Visit &amp;  Facilitating institutional delivery at Urban- Rs.400/case * 600 cases= Rs. 2,40,000</v>
      </c>
      <c r="AR27" s="2772">
        <f>'3-A. CI Sub-Annex'!AR8</f>
        <v>2468013.6</v>
      </c>
      <c r="AS27" s="2772">
        <f>'3-A. CI Sub-Annex'!AS8</f>
        <v>341</v>
      </c>
      <c r="AT27" s="2772">
        <f>'3-A. CI Sub-Annex'!AT8</f>
        <v>7237.5765395894432</v>
      </c>
      <c r="AU27" s="2772" t="str">
        <f>'3-A. CI Sub-Annex'!AU8</f>
        <v>STATE: ; PDY: Ensuring Antenatal Care (ANC) min 4 Visit &amp;  Facilitating institutional delivery at Rural - Rs.600/case * 2000= Rs. 12,00,000 ; at Urban - Rs.400/case * 1270= Rs. 5,08,000 (Total-Rs.17,08,000); KKL: Ensuring Antenatal Care (ANC) min 4 Visit &amp;  Facilitating institutional delivery at Rural - Rs.600/case * 600 cases= Rs. 3,60,000; at Urban - Rs.400/case * 100= Rs. 40,000 (Total-Rs.4,00,000); MHE: Ensuring Antenatal Care (ANC) min 4 Visit &amp;  Facilitating institutional delivery at Urban- Rs.400/case * 300 cases= Rs. 1,20,000; YNM: Ensuring Antenatal Care (ANC) min 4 Visit &amp;  Facilitating institutional delivery at Urban- Rs.400/case * 600 cases= Rs. 2,40,000</v>
      </c>
    </row>
    <row r="28" spans="1:47" s="2245" customFormat="1" ht="78" customHeight="1">
      <c r="A28" s="5626"/>
      <c r="B28" s="2767" t="str">
        <f>'3-A. CI Sub-Annex'!C9</f>
        <v>B1.1.3.5.1</v>
      </c>
      <c r="C28" s="2768" t="str">
        <f>'3-A. CI Sub-Annex'!D9</f>
        <v>National Iron Plus Incentive for mobilizing WRA (non pregnant &amp; non-lactating Women 20-49 years)</v>
      </c>
      <c r="D28" s="2769" t="str">
        <f>'3-A. CI Sub-Annex'!E9</f>
        <v>RCH</v>
      </c>
      <c r="E28" s="2769" t="str">
        <f>'3-A. CI Sub-Annex'!F9</f>
        <v>MH/ CP</v>
      </c>
      <c r="F28" s="2769">
        <f>'3-A. CI Sub-Annex'!G9</f>
        <v>0</v>
      </c>
      <c r="G28" s="2769">
        <f>'3-A. CI Sub-Annex'!H9</f>
        <v>0</v>
      </c>
      <c r="H28" s="2769">
        <f>'3-A. CI Sub-Annex'!I9</f>
        <v>0</v>
      </c>
      <c r="I28" s="2769">
        <f>'3-A. CI Sub-Annex'!J9</f>
        <v>0</v>
      </c>
      <c r="J28" s="2769">
        <f>'3-A. CI Sub-Annex'!K9</f>
        <v>0</v>
      </c>
      <c r="K28" s="2769">
        <f>'3-A. CI Sub-Annex'!L9</f>
        <v>0</v>
      </c>
      <c r="L28" s="2770">
        <f>'3-A. CI Sub-Annex'!M9</f>
        <v>0</v>
      </c>
      <c r="M28" s="2769">
        <f>'3-A. CI Sub-Annex'!N9</f>
        <v>0</v>
      </c>
      <c r="N28" s="2769">
        <f>'3-A. CI Sub-Annex'!O9</f>
        <v>0</v>
      </c>
      <c r="O28" s="2770">
        <f>'3-A. CI Sub-Annex'!P9</f>
        <v>0</v>
      </c>
      <c r="P28" s="2767">
        <f>'3-A. CI Sub-Annex'!Q9</f>
        <v>0</v>
      </c>
      <c r="Q28" s="2125"/>
      <c r="R28" s="2771"/>
      <c r="T28" s="2770">
        <f>'3-A. CI Sub-Annex'!T9</f>
        <v>0</v>
      </c>
      <c r="U28" s="2770">
        <f>'3-A. CI Sub-Annex'!U9</f>
        <v>0</v>
      </c>
      <c r="V28" s="2770">
        <f>'3-A. CI Sub-Annex'!V9</f>
        <v>0</v>
      </c>
      <c r="W28" s="2772" t="str">
        <f>'3-A. CI Sub-Annex'!W9</f>
        <v xml:space="preserve">STATE: ; PDY: ; KKL: ; MHE: ; YNM: </v>
      </c>
      <c r="X28" s="2772">
        <f>'3-A. CI Sub-Annex'!X9</f>
        <v>0</v>
      </c>
      <c r="Y28" s="2772">
        <f>'3-A. CI Sub-Annex'!Y9</f>
        <v>0</v>
      </c>
      <c r="Z28" s="2772">
        <f>'3-A. CI Sub-Annex'!Z9</f>
        <v>0</v>
      </c>
      <c r="AA28" s="2772">
        <f>'3-A. CI Sub-Annex'!AA9</f>
        <v>0</v>
      </c>
      <c r="AB28" s="2772">
        <f>'3-A. CI Sub-Annex'!AB9</f>
        <v>0</v>
      </c>
      <c r="AC28" s="2772">
        <f>'3-A. CI Sub-Annex'!AC9</f>
        <v>0</v>
      </c>
      <c r="AD28" s="2772">
        <f>'3-A. CI Sub-Annex'!AD9</f>
        <v>0</v>
      </c>
      <c r="AE28" s="2772">
        <f>'3-A. CI Sub-Annex'!AE9</f>
        <v>0</v>
      </c>
      <c r="AF28" s="2772">
        <f>'3-A. CI Sub-Annex'!AF9</f>
        <v>0</v>
      </c>
      <c r="AG28" s="2772">
        <f>'3-A. CI Sub-Annex'!AG9</f>
        <v>0</v>
      </c>
      <c r="AH28" s="2772">
        <f>'3-A. CI Sub-Annex'!AH9</f>
        <v>0</v>
      </c>
      <c r="AI28" s="2772">
        <f>'3-A. CI Sub-Annex'!AI9</f>
        <v>0</v>
      </c>
      <c r="AJ28" s="2772">
        <f>'3-A. CI Sub-Annex'!AJ9</f>
        <v>0</v>
      </c>
      <c r="AK28" s="2772">
        <f>'3-A. CI Sub-Annex'!AK9</f>
        <v>0</v>
      </c>
      <c r="AL28" s="2772">
        <f>'3-A. CI Sub-Annex'!AL9</f>
        <v>0</v>
      </c>
      <c r="AM28" s="2772">
        <f>'3-A. CI Sub-Annex'!AM9</f>
        <v>0</v>
      </c>
      <c r="AN28" s="2772">
        <f>'3-A. CI Sub-Annex'!AN9</f>
        <v>0</v>
      </c>
      <c r="AO28" s="2772">
        <f>'3-A. CI Sub-Annex'!AO9</f>
        <v>0</v>
      </c>
      <c r="AP28" s="2772">
        <f>'3-A. CI Sub-Annex'!AP9</f>
        <v>0</v>
      </c>
      <c r="AQ28" s="2772">
        <f>'3-A. CI Sub-Annex'!AQ9</f>
        <v>0</v>
      </c>
      <c r="AR28" s="2772">
        <f>'3-A. CI Sub-Annex'!AR9</f>
        <v>0</v>
      </c>
      <c r="AS28" s="2772">
        <f>'3-A. CI Sub-Annex'!AS9</f>
        <v>0</v>
      </c>
      <c r="AT28" s="2772">
        <f>'3-A. CI Sub-Annex'!AT9</f>
        <v>0</v>
      </c>
      <c r="AU28" s="2772" t="str">
        <f>'3-A. CI Sub-Annex'!AU9</f>
        <v xml:space="preserve">STATE: ; PDY: ; KKL: ; MHE: ; YNM: </v>
      </c>
    </row>
    <row r="29" spans="1:47" s="2245" customFormat="1" ht="78" customHeight="1">
      <c r="A29" s="5626"/>
      <c r="B29" s="2767" t="str">
        <f>'3-A. CI Sub-Annex'!C10</f>
        <v>B1.1.3.5.2</v>
      </c>
      <c r="C29" s="2768" t="str">
        <f>'3-A. CI Sub-Annex'!D10</f>
        <v>National Iron Plus Incentive for mobilizing children and/or ensuring compliance and reporting (6-59 months)</v>
      </c>
      <c r="D29" s="2769" t="str">
        <f>'3-A. CI Sub-Annex'!E10</f>
        <v>RCH</v>
      </c>
      <c r="E29" s="2769" t="str">
        <f>'3-A. CI Sub-Annex'!F10</f>
        <v>MH/ CP</v>
      </c>
      <c r="F29" s="2769">
        <f>'3-A. CI Sub-Annex'!G10</f>
        <v>0</v>
      </c>
      <c r="G29" s="2769">
        <f>'3-A. CI Sub-Annex'!H10</f>
        <v>0</v>
      </c>
      <c r="H29" s="2769">
        <f>'3-A. CI Sub-Annex'!I10</f>
        <v>0</v>
      </c>
      <c r="I29" s="2769">
        <f>'3-A. CI Sub-Annex'!J10</f>
        <v>0</v>
      </c>
      <c r="J29" s="2769">
        <f>'3-A. CI Sub-Annex'!K10</f>
        <v>0</v>
      </c>
      <c r="K29" s="2769">
        <f>'3-A. CI Sub-Annex'!L10</f>
        <v>0</v>
      </c>
      <c r="L29" s="2770">
        <f>'3-A. CI Sub-Annex'!M10</f>
        <v>0</v>
      </c>
      <c r="M29" s="2769">
        <f>'3-A. CI Sub-Annex'!N10</f>
        <v>0</v>
      </c>
      <c r="N29" s="2769">
        <f>'3-A. CI Sub-Annex'!O10</f>
        <v>0</v>
      </c>
      <c r="O29" s="2770">
        <f>'3-A. CI Sub-Annex'!P10</f>
        <v>0</v>
      </c>
      <c r="P29" s="2767">
        <f>'3-A. CI Sub-Annex'!Q10</f>
        <v>0</v>
      </c>
      <c r="Q29" s="2125"/>
      <c r="R29" s="2771"/>
      <c r="T29" s="2770">
        <f>'3-A. CI Sub-Annex'!T10</f>
        <v>0</v>
      </c>
      <c r="U29" s="2770">
        <f>'3-A. CI Sub-Annex'!U10</f>
        <v>0</v>
      </c>
      <c r="V29" s="2770">
        <f>'3-A. CI Sub-Annex'!V10</f>
        <v>0</v>
      </c>
      <c r="W29" s="2772" t="str">
        <f>'3-A. CI Sub-Annex'!W10</f>
        <v xml:space="preserve">STATE: ; PDY: ; KKL: ; MHE: ; YNM: </v>
      </c>
      <c r="X29" s="2772">
        <f>'3-A. CI Sub-Annex'!X10</f>
        <v>0</v>
      </c>
      <c r="Y29" s="2772">
        <f>'3-A. CI Sub-Annex'!Y10</f>
        <v>0</v>
      </c>
      <c r="Z29" s="2772">
        <f>'3-A. CI Sub-Annex'!Z10</f>
        <v>0</v>
      </c>
      <c r="AA29" s="2772">
        <f>'3-A. CI Sub-Annex'!AA10</f>
        <v>0</v>
      </c>
      <c r="AB29" s="2772">
        <f>'3-A. CI Sub-Annex'!AB10</f>
        <v>0</v>
      </c>
      <c r="AC29" s="2772">
        <f>'3-A. CI Sub-Annex'!AC10</f>
        <v>0</v>
      </c>
      <c r="AD29" s="2772">
        <f>'3-A. CI Sub-Annex'!AD10</f>
        <v>0</v>
      </c>
      <c r="AE29" s="2772">
        <f>'3-A. CI Sub-Annex'!AE10</f>
        <v>0</v>
      </c>
      <c r="AF29" s="2772">
        <f>'3-A. CI Sub-Annex'!AF10</f>
        <v>0</v>
      </c>
      <c r="AG29" s="2772">
        <f>'3-A. CI Sub-Annex'!AG10</f>
        <v>0</v>
      </c>
      <c r="AH29" s="2772">
        <f>'3-A. CI Sub-Annex'!AH10</f>
        <v>0</v>
      </c>
      <c r="AI29" s="2772">
        <f>'3-A. CI Sub-Annex'!AI10</f>
        <v>0</v>
      </c>
      <c r="AJ29" s="2772">
        <f>'3-A. CI Sub-Annex'!AJ10</f>
        <v>0</v>
      </c>
      <c r="AK29" s="2772">
        <f>'3-A. CI Sub-Annex'!AK10</f>
        <v>0</v>
      </c>
      <c r="AL29" s="2772">
        <f>'3-A. CI Sub-Annex'!AL10</f>
        <v>0</v>
      </c>
      <c r="AM29" s="2772">
        <f>'3-A. CI Sub-Annex'!AM10</f>
        <v>0</v>
      </c>
      <c r="AN29" s="2772">
        <f>'3-A. CI Sub-Annex'!AN10</f>
        <v>0</v>
      </c>
      <c r="AO29" s="2772">
        <f>'3-A. CI Sub-Annex'!AO10</f>
        <v>0</v>
      </c>
      <c r="AP29" s="2772">
        <f>'3-A. CI Sub-Annex'!AP10</f>
        <v>0</v>
      </c>
      <c r="AQ29" s="2772">
        <f>'3-A. CI Sub-Annex'!AQ10</f>
        <v>0</v>
      </c>
      <c r="AR29" s="2772">
        <f>'3-A. CI Sub-Annex'!AR10</f>
        <v>0</v>
      </c>
      <c r="AS29" s="2772">
        <f>'3-A. CI Sub-Annex'!AS10</f>
        <v>0</v>
      </c>
      <c r="AT29" s="2772">
        <f>'3-A. CI Sub-Annex'!AT10</f>
        <v>0</v>
      </c>
      <c r="AU29" s="2772" t="str">
        <f>'3-A. CI Sub-Annex'!AU10</f>
        <v xml:space="preserve">STATE: ; PDY: ; KKL: ; MHE: ; YNM: </v>
      </c>
    </row>
    <row r="30" spans="1:47" s="2245" customFormat="1" ht="78" customHeight="1">
      <c r="A30" s="5626"/>
      <c r="B30" s="2767" t="str">
        <f>'3-A. CI Sub-Annex'!C11</f>
        <v>B1.1.3.5.3</v>
      </c>
      <c r="C30" s="2768" t="str">
        <f>'3-A. CI Sub-Annex'!D11</f>
        <v>National Iron Plus Others</v>
      </c>
      <c r="D30" s="2769" t="str">
        <f>'3-A. CI Sub-Annex'!E11</f>
        <v>RCH</v>
      </c>
      <c r="E30" s="2769" t="str">
        <f>'3-A. CI Sub-Annex'!F11</f>
        <v>MH/ CP</v>
      </c>
      <c r="F30" s="2769">
        <f>'3-A. CI Sub-Annex'!G11</f>
        <v>0</v>
      </c>
      <c r="G30" s="2769">
        <f>'3-A. CI Sub-Annex'!H11</f>
        <v>0</v>
      </c>
      <c r="H30" s="2769">
        <f>'3-A. CI Sub-Annex'!I11</f>
        <v>0</v>
      </c>
      <c r="I30" s="2769">
        <f>'3-A. CI Sub-Annex'!J11</f>
        <v>0</v>
      </c>
      <c r="J30" s="2769">
        <f>'3-A. CI Sub-Annex'!K11</f>
        <v>0</v>
      </c>
      <c r="K30" s="2769">
        <f>'3-A. CI Sub-Annex'!L11</f>
        <v>0</v>
      </c>
      <c r="L30" s="2770">
        <f>'3-A. CI Sub-Annex'!M11</f>
        <v>0</v>
      </c>
      <c r="M30" s="2769">
        <f>'3-A. CI Sub-Annex'!N11</f>
        <v>0</v>
      </c>
      <c r="N30" s="2769">
        <f>'3-A. CI Sub-Annex'!O11</f>
        <v>0</v>
      </c>
      <c r="O30" s="2770">
        <f>'3-A. CI Sub-Annex'!P11</f>
        <v>0</v>
      </c>
      <c r="P30" s="2767">
        <f>'3-A. CI Sub-Annex'!Q11</f>
        <v>0</v>
      </c>
      <c r="Q30" s="2125"/>
      <c r="R30" s="2771"/>
      <c r="T30" s="2770">
        <f>'3-A. CI Sub-Annex'!T11</f>
        <v>0</v>
      </c>
      <c r="U30" s="2770">
        <f>'3-A. CI Sub-Annex'!U11</f>
        <v>0</v>
      </c>
      <c r="V30" s="2770">
        <f>'3-A. CI Sub-Annex'!V11</f>
        <v>0</v>
      </c>
      <c r="W30" s="2772" t="str">
        <f>'3-A. CI Sub-Annex'!W11</f>
        <v xml:space="preserve">STATE: ; PDY: ; KKL: ; MHE: ; YNM: </v>
      </c>
      <c r="X30" s="2772">
        <f>'3-A. CI Sub-Annex'!X11</f>
        <v>0</v>
      </c>
      <c r="Y30" s="2772">
        <f>'3-A. CI Sub-Annex'!Y11</f>
        <v>0</v>
      </c>
      <c r="Z30" s="2772">
        <f>'3-A. CI Sub-Annex'!Z11</f>
        <v>0</v>
      </c>
      <c r="AA30" s="2772">
        <f>'3-A. CI Sub-Annex'!AA11</f>
        <v>0</v>
      </c>
      <c r="AB30" s="2772">
        <f>'3-A. CI Sub-Annex'!AB11</f>
        <v>0</v>
      </c>
      <c r="AC30" s="2772">
        <f>'3-A. CI Sub-Annex'!AC11</f>
        <v>0</v>
      </c>
      <c r="AD30" s="2772">
        <f>'3-A. CI Sub-Annex'!AD11</f>
        <v>0</v>
      </c>
      <c r="AE30" s="2772">
        <f>'3-A. CI Sub-Annex'!AE11</f>
        <v>0</v>
      </c>
      <c r="AF30" s="2772">
        <f>'3-A. CI Sub-Annex'!AF11</f>
        <v>0</v>
      </c>
      <c r="AG30" s="2772">
        <f>'3-A. CI Sub-Annex'!AG11</f>
        <v>0</v>
      </c>
      <c r="AH30" s="2772">
        <f>'3-A. CI Sub-Annex'!AH11</f>
        <v>0</v>
      </c>
      <c r="AI30" s="2772">
        <f>'3-A. CI Sub-Annex'!AI11</f>
        <v>0</v>
      </c>
      <c r="AJ30" s="2772">
        <f>'3-A. CI Sub-Annex'!AJ11</f>
        <v>0</v>
      </c>
      <c r="AK30" s="2772">
        <f>'3-A. CI Sub-Annex'!AK11</f>
        <v>0</v>
      </c>
      <c r="AL30" s="2772">
        <f>'3-A. CI Sub-Annex'!AL11</f>
        <v>0</v>
      </c>
      <c r="AM30" s="2772">
        <f>'3-A. CI Sub-Annex'!AM11</f>
        <v>0</v>
      </c>
      <c r="AN30" s="2772">
        <f>'3-A. CI Sub-Annex'!AN11</f>
        <v>0</v>
      </c>
      <c r="AO30" s="2772">
        <f>'3-A. CI Sub-Annex'!AO11</f>
        <v>0</v>
      </c>
      <c r="AP30" s="2772">
        <f>'3-A. CI Sub-Annex'!AP11</f>
        <v>0</v>
      </c>
      <c r="AQ30" s="2772">
        <f>'3-A. CI Sub-Annex'!AQ11</f>
        <v>0</v>
      </c>
      <c r="AR30" s="2772">
        <f>'3-A. CI Sub-Annex'!AR11</f>
        <v>0</v>
      </c>
      <c r="AS30" s="2772">
        <f>'3-A. CI Sub-Annex'!AS11</f>
        <v>0</v>
      </c>
      <c r="AT30" s="2772">
        <f>'3-A. CI Sub-Annex'!AT11</f>
        <v>0</v>
      </c>
      <c r="AU30" s="2772" t="str">
        <f>'3-A. CI Sub-Annex'!AU11</f>
        <v xml:space="preserve">STATE: ; PDY: ; KKL: ; MHE: ; YNM: </v>
      </c>
    </row>
    <row r="31" spans="1:47" s="2245" customFormat="1" ht="78" customHeight="1">
      <c r="A31" s="2763">
        <f>'5.Infrastructure Annex'!A7</f>
        <v>5</v>
      </c>
      <c r="B31" s="2763"/>
      <c r="C31" s="2763" t="str">
        <f>'5.Infrastructure Annex'!C7</f>
        <v>Infrastructure</v>
      </c>
      <c r="D31" s="2765"/>
      <c r="E31" s="2765"/>
      <c r="F31" s="2765"/>
      <c r="G31" s="2765"/>
      <c r="H31" s="2765"/>
      <c r="I31" s="2765"/>
      <c r="J31" s="2765"/>
      <c r="K31" s="2765"/>
      <c r="L31" s="2766"/>
      <c r="M31" s="2765"/>
      <c r="N31" s="2765"/>
      <c r="O31" s="2766">
        <f>SUM(O32:O34)</f>
        <v>0</v>
      </c>
      <c r="P31" s="2763"/>
      <c r="Q31" s="2783"/>
      <c r="R31" s="2781">
        <f>SUM(R32:R34)</f>
        <v>0</v>
      </c>
      <c r="T31" s="2766"/>
      <c r="U31" s="2766"/>
      <c r="V31" s="2766"/>
      <c r="W31" s="2782"/>
      <c r="X31" s="2766"/>
      <c r="Y31" s="2766"/>
      <c r="Z31" s="2766"/>
      <c r="AA31" s="2766"/>
      <c r="AB31" s="2766"/>
      <c r="AC31" s="2766"/>
      <c r="AD31" s="2766"/>
      <c r="AE31" s="2766"/>
      <c r="AF31" s="2766"/>
      <c r="AG31" s="2766"/>
      <c r="AH31" s="2766"/>
      <c r="AI31" s="2766"/>
      <c r="AJ31" s="2766"/>
      <c r="AK31" s="2766"/>
      <c r="AL31" s="2766"/>
      <c r="AM31" s="2766"/>
      <c r="AN31" s="2766"/>
      <c r="AO31" s="2766"/>
      <c r="AP31" s="2766"/>
      <c r="AQ31" s="2766"/>
      <c r="AR31" s="2766"/>
      <c r="AS31" s="2766"/>
      <c r="AT31" s="2766"/>
      <c r="AU31" s="2766"/>
    </row>
    <row r="32" spans="1:47" s="2245" customFormat="1" ht="78" customHeight="1">
      <c r="A32" s="2767" t="str">
        <f>'5.Infrastructure Annex'!A33</f>
        <v>5.1.1.2.12</v>
      </c>
      <c r="B32" s="2767">
        <f>'5.Infrastructure Annex'!B33</f>
        <v>0</v>
      </c>
      <c r="C32" s="2767" t="str">
        <f>'5.Infrastructure Annex'!C33</f>
        <v>Upgradation/ Renovation of Obstetric ICUs/ HDUs (as per operational guidelines of ICUs and HDUs, 2017)</v>
      </c>
      <c r="D32" s="2769" t="str">
        <f>'5.Infrastructure Annex'!D33</f>
        <v>HSS</v>
      </c>
      <c r="E32" s="2769" t="str">
        <f>'5.Infrastructure Annex'!E33</f>
        <v>MH/ HSS</v>
      </c>
      <c r="F32" s="2769">
        <f>'5.Infrastructure Annex'!G33</f>
        <v>0</v>
      </c>
      <c r="G32" s="2769">
        <f>'5.Infrastructure Annex'!H33</f>
        <v>0</v>
      </c>
      <c r="H32" s="2769">
        <f>'5.Infrastructure Annex'!I33</f>
        <v>0</v>
      </c>
      <c r="I32" s="2769">
        <f>'5.Infrastructure Annex'!J33</f>
        <v>0</v>
      </c>
      <c r="J32" s="2769">
        <f>'5.Infrastructure Annex'!K33</f>
        <v>0</v>
      </c>
      <c r="K32" s="2769">
        <f>'5.Infrastructure Annex'!L33</f>
        <v>0</v>
      </c>
      <c r="L32" s="2214">
        <f>'5.Infrastructure Annex'!M33</f>
        <v>0</v>
      </c>
      <c r="M32" s="2769">
        <f>'5.Infrastructure Annex'!N33</f>
        <v>0</v>
      </c>
      <c r="N32" s="2769">
        <f>'5.Infrastructure Annex'!O33</f>
        <v>0</v>
      </c>
      <c r="O32" s="2214">
        <f>'5.Infrastructure Annex'!P33</f>
        <v>0</v>
      </c>
      <c r="P32" s="2767" t="str">
        <f>'5.Infrastructure Annex'!Q33</f>
        <v xml:space="preserve">STATE: ; PDY: ; KKL: ; MHE: ; YNM: </v>
      </c>
      <c r="Q32" s="2125"/>
      <c r="R32" s="2771"/>
      <c r="T32" s="2214">
        <f>'5.Infrastructure Annex'!U33</f>
        <v>0</v>
      </c>
      <c r="U32" s="2214">
        <f>'5.Infrastructure Annex'!V33</f>
        <v>0</v>
      </c>
      <c r="V32" s="2214">
        <f>'5.Infrastructure Annex'!W33</f>
        <v>0</v>
      </c>
      <c r="W32" s="2784" t="str">
        <f>'5.Infrastructure Annex'!X33</f>
        <v xml:space="preserve">STATE: ; PDY: ; KKL: ; MHE: ; YNM: </v>
      </c>
      <c r="X32" s="2214">
        <f>'5.Infrastructure Annex'!Y33</f>
        <v>0</v>
      </c>
      <c r="Y32" s="2214">
        <f>'5.Infrastructure Annex'!Z33</f>
        <v>0</v>
      </c>
      <c r="Z32" s="2214">
        <f>'5.Infrastructure Annex'!AA33</f>
        <v>0</v>
      </c>
      <c r="AA32" s="2214">
        <f>'5.Infrastructure Annex'!AB33</f>
        <v>0</v>
      </c>
      <c r="AB32" s="2214">
        <f>'5.Infrastructure Annex'!AC33</f>
        <v>0</v>
      </c>
      <c r="AC32" s="2214">
        <f>'5.Infrastructure Annex'!AD33</f>
        <v>0</v>
      </c>
      <c r="AD32" s="2214">
        <f>'5.Infrastructure Annex'!AE33</f>
        <v>0</v>
      </c>
      <c r="AE32" s="2214">
        <f>'5.Infrastructure Annex'!AF33</f>
        <v>0</v>
      </c>
      <c r="AF32" s="2214">
        <f>'5.Infrastructure Annex'!AG33</f>
        <v>0</v>
      </c>
      <c r="AG32" s="2214">
        <f>'5.Infrastructure Annex'!AH33</f>
        <v>0</v>
      </c>
      <c r="AH32" s="2214">
        <f>'5.Infrastructure Annex'!AI33</f>
        <v>0</v>
      </c>
      <c r="AI32" s="2214">
        <f>'5.Infrastructure Annex'!AJ33</f>
        <v>0</v>
      </c>
      <c r="AJ32" s="2214">
        <f>'5.Infrastructure Annex'!AK33</f>
        <v>0</v>
      </c>
      <c r="AK32" s="2214">
        <f>'5.Infrastructure Annex'!AL33</f>
        <v>0</v>
      </c>
      <c r="AL32" s="2214">
        <f>'5.Infrastructure Annex'!AM33</f>
        <v>0</v>
      </c>
      <c r="AM32" s="2214">
        <f>'5.Infrastructure Annex'!AN33</f>
        <v>0</v>
      </c>
      <c r="AN32" s="2214">
        <f>'5.Infrastructure Annex'!AO33</f>
        <v>0</v>
      </c>
      <c r="AO32" s="2214">
        <f>'5.Infrastructure Annex'!AP33</f>
        <v>0</v>
      </c>
      <c r="AP32" s="2214">
        <f>'5.Infrastructure Annex'!AQ33</f>
        <v>0</v>
      </c>
      <c r="AQ32" s="2214">
        <f>'5.Infrastructure Annex'!AR33</f>
        <v>0</v>
      </c>
      <c r="AR32" s="2214">
        <f>'5.Infrastructure Annex'!AS33</f>
        <v>0</v>
      </c>
      <c r="AS32" s="2214">
        <f>'5.Infrastructure Annex'!AT33</f>
        <v>0</v>
      </c>
      <c r="AT32" s="2214">
        <f>'5.Infrastructure Annex'!AU33</f>
        <v>0</v>
      </c>
      <c r="AU32" s="2214" t="str">
        <f>'5.Infrastructure Annex'!AV33</f>
        <v xml:space="preserve">STATE: ; PDY: ; KKL: ; MHE: ; YNM: </v>
      </c>
    </row>
    <row r="33" spans="1:47" s="2245" customFormat="1" ht="78" customHeight="1">
      <c r="A33" s="2767" t="str">
        <f>'5.Infrastructure Annex'!A42</f>
        <v>5.1.1.3.6</v>
      </c>
      <c r="B33" s="2767" t="str">
        <f>'5.Infrastructure Annex'!B42</f>
        <v>B4.1.5.3</v>
      </c>
      <c r="C33" s="2767" t="str">
        <f>'5.Infrastructure Annex'!C42</f>
        <v>Spill over of Ongoing Upgradation-MCH Wings</v>
      </c>
      <c r="D33" s="2769" t="str">
        <f>'5.Infrastructure Annex'!D42</f>
        <v>HSS</v>
      </c>
      <c r="E33" s="2769" t="str">
        <f>'5.Infrastructure Annex'!E42</f>
        <v>MH/ HSS</v>
      </c>
      <c r="F33" s="2769">
        <f>'5.Infrastructure Annex'!G42</f>
        <v>0</v>
      </c>
      <c r="G33" s="2769">
        <f>'5.Infrastructure Annex'!H42</f>
        <v>0</v>
      </c>
      <c r="H33" s="2769">
        <f>'5.Infrastructure Annex'!I42</f>
        <v>0</v>
      </c>
      <c r="I33" s="2769">
        <f>'5.Infrastructure Annex'!J42</f>
        <v>0</v>
      </c>
      <c r="J33" s="2769">
        <f>'5.Infrastructure Annex'!K42</f>
        <v>0</v>
      </c>
      <c r="K33" s="2769">
        <f>'5.Infrastructure Annex'!L42</f>
        <v>0</v>
      </c>
      <c r="L33" s="2214">
        <f>'5.Infrastructure Annex'!M42</f>
        <v>0</v>
      </c>
      <c r="M33" s="2769">
        <f>'5.Infrastructure Annex'!N42</f>
        <v>0</v>
      </c>
      <c r="N33" s="2769">
        <f>'5.Infrastructure Annex'!O42</f>
        <v>0</v>
      </c>
      <c r="O33" s="2214">
        <f>'5.Infrastructure Annex'!P42</f>
        <v>0</v>
      </c>
      <c r="P33" s="2767" t="str">
        <f>'5.Infrastructure Annex'!Q42</f>
        <v xml:space="preserve">STATE: ; PDY: ; KKL: ; MHE: ; YNM: </v>
      </c>
      <c r="Q33" s="2125"/>
      <c r="R33" s="2771"/>
      <c r="T33" s="2214">
        <f>'5.Infrastructure Annex'!U42</f>
        <v>0</v>
      </c>
      <c r="U33" s="2214">
        <f>'5.Infrastructure Annex'!V42</f>
        <v>0</v>
      </c>
      <c r="V33" s="2214">
        <f>'5.Infrastructure Annex'!W42</f>
        <v>0</v>
      </c>
      <c r="W33" s="2784" t="str">
        <f>'5.Infrastructure Annex'!X42</f>
        <v xml:space="preserve">STATE: ; PDY: ; KKL: ; MHE: ; YNM: </v>
      </c>
      <c r="X33" s="2214">
        <f>'5.Infrastructure Annex'!Y42</f>
        <v>0</v>
      </c>
      <c r="Y33" s="2214">
        <f>'5.Infrastructure Annex'!Z42</f>
        <v>0</v>
      </c>
      <c r="Z33" s="2214">
        <f>'5.Infrastructure Annex'!AA42</f>
        <v>0</v>
      </c>
      <c r="AA33" s="2214">
        <f>'5.Infrastructure Annex'!AB42</f>
        <v>0</v>
      </c>
      <c r="AB33" s="2214">
        <f>'5.Infrastructure Annex'!AC42</f>
        <v>0</v>
      </c>
      <c r="AC33" s="2214">
        <f>'5.Infrastructure Annex'!AD42</f>
        <v>0</v>
      </c>
      <c r="AD33" s="2214">
        <f>'5.Infrastructure Annex'!AE42</f>
        <v>0</v>
      </c>
      <c r="AE33" s="2214">
        <f>'5.Infrastructure Annex'!AF42</f>
        <v>0</v>
      </c>
      <c r="AF33" s="2214">
        <f>'5.Infrastructure Annex'!AG42</f>
        <v>0</v>
      </c>
      <c r="AG33" s="2214">
        <f>'5.Infrastructure Annex'!AH42</f>
        <v>0</v>
      </c>
      <c r="AH33" s="2214">
        <f>'5.Infrastructure Annex'!AI42</f>
        <v>0</v>
      </c>
      <c r="AI33" s="2214">
        <f>'5.Infrastructure Annex'!AJ42</f>
        <v>0</v>
      </c>
      <c r="AJ33" s="2214">
        <f>'5.Infrastructure Annex'!AK42</f>
        <v>0</v>
      </c>
      <c r="AK33" s="2214">
        <f>'5.Infrastructure Annex'!AL42</f>
        <v>0</v>
      </c>
      <c r="AL33" s="2214">
        <f>'5.Infrastructure Annex'!AM42</f>
        <v>0</v>
      </c>
      <c r="AM33" s="2214">
        <f>'5.Infrastructure Annex'!AN42</f>
        <v>0</v>
      </c>
      <c r="AN33" s="2214">
        <f>'5.Infrastructure Annex'!AO42</f>
        <v>0</v>
      </c>
      <c r="AO33" s="2214">
        <f>'5.Infrastructure Annex'!AP42</f>
        <v>0</v>
      </c>
      <c r="AP33" s="2214">
        <f>'5.Infrastructure Annex'!AQ42</f>
        <v>0</v>
      </c>
      <c r="AQ33" s="2214">
        <f>'5.Infrastructure Annex'!AR42</f>
        <v>0</v>
      </c>
      <c r="AR33" s="2214">
        <f>'5.Infrastructure Annex'!AS42</f>
        <v>0</v>
      </c>
      <c r="AS33" s="2214">
        <f>'5.Infrastructure Annex'!AT42</f>
        <v>0</v>
      </c>
      <c r="AT33" s="2214">
        <f>'5.Infrastructure Annex'!AU42</f>
        <v>0</v>
      </c>
      <c r="AU33" s="2214" t="str">
        <f>'5.Infrastructure Annex'!AV42</f>
        <v xml:space="preserve">STATE: ; PDY: ; KKL: ; MHE: ; YNM: </v>
      </c>
    </row>
    <row r="34" spans="1:47" s="2245" customFormat="1" ht="78" customHeight="1">
      <c r="A34" s="2767" t="str">
        <f>'5.Infrastructure Annex'!A62</f>
        <v>5.2.1.6</v>
      </c>
      <c r="B34" s="2767" t="str">
        <f>'5.Infrastructure Annex'!B62</f>
        <v>B4.1.5.1</v>
      </c>
      <c r="C34" s="2767" t="str">
        <f>'5.Infrastructure Annex'!C62</f>
        <v>New construction: MCH Wings</v>
      </c>
      <c r="D34" s="2769" t="str">
        <f>'5.Infrastructure Annex'!D62</f>
        <v>HSS</v>
      </c>
      <c r="E34" s="2769" t="str">
        <f>'5.Infrastructure Annex'!E62</f>
        <v>MH/ HSS</v>
      </c>
      <c r="F34" s="2769">
        <f>'5.Infrastructure Annex'!G62</f>
        <v>0</v>
      </c>
      <c r="G34" s="2769">
        <f>'5.Infrastructure Annex'!H62</f>
        <v>0</v>
      </c>
      <c r="H34" s="2769">
        <f>'5.Infrastructure Annex'!I62</f>
        <v>0</v>
      </c>
      <c r="I34" s="2769">
        <f>'5.Infrastructure Annex'!J62</f>
        <v>0</v>
      </c>
      <c r="J34" s="2769">
        <f>'5.Infrastructure Annex'!K62</f>
        <v>0</v>
      </c>
      <c r="K34" s="2769">
        <f>'5.Infrastructure Annex'!L62</f>
        <v>0</v>
      </c>
      <c r="L34" s="2214">
        <f>'5.Infrastructure Annex'!M62</f>
        <v>0</v>
      </c>
      <c r="M34" s="2769">
        <f>'5.Infrastructure Annex'!N62</f>
        <v>0</v>
      </c>
      <c r="N34" s="2769">
        <f>'5.Infrastructure Annex'!O62</f>
        <v>0</v>
      </c>
      <c r="O34" s="2214">
        <f>'5.Infrastructure Annex'!P62</f>
        <v>0</v>
      </c>
      <c r="P34" s="2767" t="str">
        <f>'5.Infrastructure Annex'!Q62</f>
        <v xml:space="preserve">STATE: ; PDY: ; KKL: ; MHE: ; YNM: </v>
      </c>
      <c r="Q34" s="2125"/>
      <c r="R34" s="2771"/>
      <c r="T34" s="2214">
        <f>'5.Infrastructure Annex'!U62</f>
        <v>0</v>
      </c>
      <c r="U34" s="2214">
        <f>'5.Infrastructure Annex'!V62</f>
        <v>0</v>
      </c>
      <c r="V34" s="2214">
        <f>'5.Infrastructure Annex'!W62</f>
        <v>0</v>
      </c>
      <c r="W34" s="2784" t="str">
        <f>'5.Infrastructure Annex'!X62</f>
        <v xml:space="preserve">STATE: ; PDY: ; KKL: ; MHE: ; YNM: </v>
      </c>
      <c r="X34" s="2214">
        <f>'5.Infrastructure Annex'!Y62</f>
        <v>0</v>
      </c>
      <c r="Y34" s="2214">
        <f>'5.Infrastructure Annex'!Z62</f>
        <v>0</v>
      </c>
      <c r="Z34" s="2214">
        <f>'5.Infrastructure Annex'!AA62</f>
        <v>0</v>
      </c>
      <c r="AA34" s="2214">
        <f>'5.Infrastructure Annex'!AB62</f>
        <v>0</v>
      </c>
      <c r="AB34" s="2214">
        <f>'5.Infrastructure Annex'!AC62</f>
        <v>0</v>
      </c>
      <c r="AC34" s="2214">
        <f>'5.Infrastructure Annex'!AD62</f>
        <v>0</v>
      </c>
      <c r="AD34" s="2214">
        <f>'5.Infrastructure Annex'!AE62</f>
        <v>0</v>
      </c>
      <c r="AE34" s="2214">
        <f>'5.Infrastructure Annex'!AF62</f>
        <v>0</v>
      </c>
      <c r="AF34" s="2214">
        <f>'5.Infrastructure Annex'!AG62</f>
        <v>0</v>
      </c>
      <c r="AG34" s="2214">
        <f>'5.Infrastructure Annex'!AH62</f>
        <v>0</v>
      </c>
      <c r="AH34" s="2214">
        <f>'5.Infrastructure Annex'!AI62</f>
        <v>0</v>
      </c>
      <c r="AI34" s="2214">
        <f>'5.Infrastructure Annex'!AJ62</f>
        <v>0</v>
      </c>
      <c r="AJ34" s="2214">
        <f>'5.Infrastructure Annex'!AK62</f>
        <v>0</v>
      </c>
      <c r="AK34" s="2214">
        <f>'5.Infrastructure Annex'!AL62</f>
        <v>0</v>
      </c>
      <c r="AL34" s="2214">
        <f>'5.Infrastructure Annex'!AM62</f>
        <v>0</v>
      </c>
      <c r="AM34" s="2214">
        <f>'5.Infrastructure Annex'!AN62</f>
        <v>0</v>
      </c>
      <c r="AN34" s="2214">
        <f>'5.Infrastructure Annex'!AO62</f>
        <v>0</v>
      </c>
      <c r="AO34" s="2214">
        <f>'5.Infrastructure Annex'!AP62</f>
        <v>0</v>
      </c>
      <c r="AP34" s="2214">
        <f>'5.Infrastructure Annex'!AQ62</f>
        <v>0</v>
      </c>
      <c r="AQ34" s="2214">
        <f>'5.Infrastructure Annex'!AR62</f>
        <v>0</v>
      </c>
      <c r="AR34" s="2214">
        <f>'5.Infrastructure Annex'!AS62</f>
        <v>0</v>
      </c>
      <c r="AS34" s="2214">
        <f>'5.Infrastructure Annex'!AT62</f>
        <v>0</v>
      </c>
      <c r="AT34" s="2214">
        <f>'5.Infrastructure Annex'!AU62</f>
        <v>0</v>
      </c>
      <c r="AU34" s="2214" t="str">
        <f>'5.Infrastructure Annex'!AV62</f>
        <v xml:space="preserve">STATE: ; PDY: ; KKL: ; MHE: ; YNM: </v>
      </c>
    </row>
    <row r="35" spans="1:47" s="2245" customFormat="1" ht="78" customHeight="1">
      <c r="A35" s="2763">
        <f>'6.Procurement Annex'!A7</f>
        <v>6</v>
      </c>
      <c r="B35" s="2763"/>
      <c r="C35" s="2764" t="str">
        <f>'6.Procurement Annex'!C7</f>
        <v>Procurement</v>
      </c>
      <c r="D35" s="2765"/>
      <c r="E35" s="2765"/>
      <c r="F35" s="2765"/>
      <c r="G35" s="2765"/>
      <c r="H35" s="2765"/>
      <c r="I35" s="2765"/>
      <c r="J35" s="2765"/>
      <c r="K35" s="2765"/>
      <c r="L35" s="2766"/>
      <c r="M35" s="2765"/>
      <c r="N35" s="2765"/>
      <c r="O35" s="2766">
        <f>SUM(O36:O53)</f>
        <v>485.900109999996</v>
      </c>
      <c r="P35" s="2763"/>
      <c r="Q35" s="2783"/>
      <c r="R35" s="2781">
        <f>SUM(R36:R53)</f>
        <v>0</v>
      </c>
      <c r="T35" s="2766"/>
      <c r="U35" s="2766"/>
      <c r="V35" s="2766"/>
      <c r="W35" s="2782"/>
      <c r="X35" s="2766"/>
      <c r="Y35" s="2766"/>
      <c r="Z35" s="2766"/>
      <c r="AA35" s="2766"/>
      <c r="AB35" s="2766"/>
      <c r="AC35" s="2766"/>
      <c r="AD35" s="2766"/>
      <c r="AE35" s="2766"/>
      <c r="AF35" s="2766"/>
      <c r="AG35" s="2766"/>
      <c r="AH35" s="2766"/>
      <c r="AI35" s="2766"/>
      <c r="AJ35" s="2766"/>
      <c r="AK35" s="2766"/>
      <c r="AL35" s="2766"/>
      <c r="AM35" s="2766"/>
      <c r="AN35" s="2766"/>
      <c r="AO35" s="2766"/>
      <c r="AP35" s="2766"/>
      <c r="AQ35" s="2766"/>
      <c r="AR35" s="2766"/>
      <c r="AS35" s="2766"/>
      <c r="AT35" s="2766"/>
      <c r="AU35" s="2766"/>
    </row>
    <row r="36" spans="1:47" s="2245" customFormat="1" ht="78" customHeight="1">
      <c r="A36" s="5626" t="str">
        <f>'6.Procurement Annex'!A10</f>
        <v>6.1.1.1</v>
      </c>
      <c r="B36" s="2767" t="str">
        <f>'6-A. Proc. Sub-Annex'!C8</f>
        <v>B16.1.1.2</v>
      </c>
      <c r="C36" s="2768" t="str">
        <f>'6-A. Proc. Sub-Annex'!D8</f>
        <v>MVA /EVA for Safe Abortion services</v>
      </c>
      <c r="D36" s="2769" t="str">
        <f>'6-A. Proc. Sub-Annex'!E8</f>
        <v>RCH</v>
      </c>
      <c r="E36" s="2769" t="str">
        <f>'6-A. Proc. Sub-Annex'!F8</f>
        <v>MH</v>
      </c>
      <c r="F36" s="2769">
        <f>'6-A. Proc. Sub-Annex'!G8</f>
        <v>0</v>
      </c>
      <c r="G36" s="2769">
        <f>'6-A. Proc. Sub-Annex'!H8</f>
        <v>0</v>
      </c>
      <c r="H36" s="2769">
        <f>'6-A. Proc. Sub-Annex'!I8</f>
        <v>0</v>
      </c>
      <c r="I36" s="2769">
        <f>'6-A. Proc. Sub-Annex'!J8</f>
        <v>0</v>
      </c>
      <c r="J36" s="2769">
        <f>'6-A. Proc. Sub-Annex'!K8</f>
        <v>0</v>
      </c>
      <c r="K36" s="2769">
        <f>'6-A. Proc. Sub-Annex'!L8</f>
        <v>0</v>
      </c>
      <c r="L36" s="2770">
        <f>'6-A. Proc. Sub-Annex'!M8</f>
        <v>2500</v>
      </c>
      <c r="M36" s="2769">
        <f>'6-A. Proc. Sub-Annex'!N8</f>
        <v>2.5000000000000001E-2</v>
      </c>
      <c r="N36" s="2769">
        <f>'6-A. Proc. Sub-Annex'!O8</f>
        <v>6</v>
      </c>
      <c r="O36" s="2770">
        <f>'6-A. Proc. Sub-Annex'!P8</f>
        <v>0.15000000000000002</v>
      </c>
      <c r="P36" s="2767">
        <f>'6-A. Proc. Sub-Annex'!Q8</f>
        <v>0</v>
      </c>
      <c r="Q36" s="2125"/>
      <c r="R36" s="2771"/>
      <c r="T36" s="2770">
        <f>'6-A. Proc. Sub-Annex'!T8</f>
        <v>2500</v>
      </c>
      <c r="U36" s="2770">
        <f>'6-A. Proc. Sub-Annex'!U8</f>
        <v>6</v>
      </c>
      <c r="V36" s="2770">
        <f>'6-A. Proc. Sub-Annex'!V8</f>
        <v>15000</v>
      </c>
      <c r="W36" s="2772" t="str">
        <f>'6-A. Proc. Sub-Annex'!W8</f>
        <v xml:space="preserve">STATE: ; PDY: IGMC -  Manual Vacuum aspiration (MVA) - Rs.2500 x 2 set - Rs.5000 &amp; RGGW&amp;CH - Manual Vacuum aspiration (MVA) - Rs.2500 x 2 set - Rs.5000 (Total - Rs. 10000/-); KKL: Karaikal - Manual Vacuum aspiration (MVA) - Rs.2500 x 2 set - Rs.5000; MHE: ; YNM: </v>
      </c>
      <c r="X36" s="2770">
        <f>'6-A. Proc. Sub-Annex'!X8</f>
        <v>0</v>
      </c>
      <c r="Y36" s="2770">
        <f>'6-A. Proc. Sub-Annex'!Y8</f>
        <v>0</v>
      </c>
      <c r="Z36" s="2770">
        <f>'6-A. Proc. Sub-Annex'!Z8</f>
        <v>0</v>
      </c>
      <c r="AA36" s="2770">
        <f>'6-A. Proc. Sub-Annex'!AA8</f>
        <v>0</v>
      </c>
      <c r="AB36" s="2770">
        <f>'6-A. Proc. Sub-Annex'!AB8</f>
        <v>2500</v>
      </c>
      <c r="AC36" s="2770">
        <f>'6-A. Proc. Sub-Annex'!AC8</f>
        <v>4</v>
      </c>
      <c r="AD36" s="2770">
        <f>'6-A. Proc. Sub-Annex'!AD8</f>
        <v>10000</v>
      </c>
      <c r="AE36" s="2770" t="str">
        <f>'6-A. Proc. Sub-Annex'!AE8</f>
        <v>IGMC -  Manual Vacuum aspiration (MVA) - Rs.2500 x 2 set - Rs.5000 &amp; RGGW&amp;CH - Manual Vacuum aspiration (MVA) - Rs.2500 x 2 set - Rs.5000 (Total - Rs. 10000/-)</v>
      </c>
      <c r="AF36" s="2770">
        <f>'6-A. Proc. Sub-Annex'!AF8</f>
        <v>2500</v>
      </c>
      <c r="AG36" s="2770">
        <f>'6-A. Proc. Sub-Annex'!AG8</f>
        <v>2</v>
      </c>
      <c r="AH36" s="2770">
        <f>'6-A. Proc. Sub-Annex'!AH8</f>
        <v>5000</v>
      </c>
      <c r="AI36" s="2770" t="str">
        <f>'6-A. Proc. Sub-Annex'!AI8</f>
        <v>Karaikal - Manual Vacuum aspiration (MVA) - Rs.2500 x 2 set - Rs.5000</v>
      </c>
      <c r="AJ36" s="2770">
        <f>'6-A. Proc. Sub-Annex'!AJ8</f>
        <v>0</v>
      </c>
      <c r="AK36" s="2770">
        <f>'6-A. Proc. Sub-Annex'!AK8</f>
        <v>0</v>
      </c>
      <c r="AL36" s="2770">
        <f>'6-A. Proc. Sub-Annex'!AL8</f>
        <v>0</v>
      </c>
      <c r="AM36" s="2770">
        <f>'6-A. Proc. Sub-Annex'!AM8</f>
        <v>0</v>
      </c>
      <c r="AN36" s="2770">
        <f>'6-A. Proc. Sub-Annex'!AN8</f>
        <v>0</v>
      </c>
      <c r="AO36" s="2770">
        <f>'6-A. Proc. Sub-Annex'!AO8</f>
        <v>0</v>
      </c>
      <c r="AP36" s="2770">
        <f>'6-A. Proc. Sub-Annex'!AP8</f>
        <v>0</v>
      </c>
      <c r="AQ36" s="2770">
        <f>'6-A. Proc. Sub-Annex'!AQ8</f>
        <v>0</v>
      </c>
      <c r="AR36" s="2770">
        <f>'6-A. Proc. Sub-Annex'!AR8</f>
        <v>15000</v>
      </c>
      <c r="AS36" s="2770">
        <f>'6-A. Proc. Sub-Annex'!AS8</f>
        <v>6</v>
      </c>
      <c r="AT36" s="2770">
        <f>'6-A. Proc. Sub-Annex'!AT8</f>
        <v>2500</v>
      </c>
      <c r="AU36" s="2770" t="str">
        <f>'6-A. Proc. Sub-Annex'!AU8</f>
        <v xml:space="preserve">STATE: ; PDY: IGMC -  Manual Vacuum aspiration (MVA) - Rs.2500 x 2 set - Rs.5000 &amp; RGGW&amp;CH - Manual Vacuum aspiration (MVA) - Rs.2500 x 2 set - Rs.5000 (Total - Rs. 10000/-); KKL: Karaikal - Manual Vacuum aspiration (MVA) - Rs.2500 x 2 set - Rs.5000; MHE: ; YNM: </v>
      </c>
    </row>
    <row r="37" spans="1:47" s="2245" customFormat="1" ht="78" customHeight="1">
      <c r="A37" s="5626"/>
      <c r="B37" s="2767">
        <f>'6-A. Proc. Sub-Annex'!C9</f>
        <v>0</v>
      </c>
      <c r="C37" s="2768" t="str">
        <f>'6-A. Proc. Sub-Annex'!D9</f>
        <v>Procurement under LaQshya</v>
      </c>
      <c r="D37" s="2769" t="str">
        <f>'6-A. Proc. Sub-Annex'!E9</f>
        <v>RCH</v>
      </c>
      <c r="E37" s="2769" t="str">
        <f>'6-A. Proc. Sub-Annex'!F9</f>
        <v>MH</v>
      </c>
      <c r="F37" s="2769">
        <f>'6-A. Proc. Sub-Annex'!G9</f>
        <v>0</v>
      </c>
      <c r="G37" s="2769">
        <f>'6-A. Proc. Sub-Annex'!H9</f>
        <v>0</v>
      </c>
      <c r="H37" s="2769">
        <f>'6-A. Proc. Sub-Annex'!I9</f>
        <v>1.5065999999999999</v>
      </c>
      <c r="I37" s="2769">
        <f>'6-A. Proc. Sub-Annex'!J9</f>
        <v>0</v>
      </c>
      <c r="J37" s="2769">
        <f>'6-A. Proc. Sub-Annex'!K9</f>
        <v>0</v>
      </c>
      <c r="K37" s="2769">
        <f>'6-A. Proc. Sub-Annex'!L9</f>
        <v>0</v>
      </c>
      <c r="L37" s="2770">
        <f>'6-A. Proc. Sub-Annex'!M9</f>
        <v>75330</v>
      </c>
      <c r="M37" s="2769">
        <f>'6-A. Proc. Sub-Annex'!N9</f>
        <v>0.75329999999999997</v>
      </c>
      <c r="N37" s="2769">
        <f>'6-A. Proc. Sub-Annex'!O9</f>
        <v>3</v>
      </c>
      <c r="O37" s="2770">
        <f>'6-A. Proc. Sub-Annex'!P9</f>
        <v>2.2599</v>
      </c>
      <c r="P37" s="2767">
        <f>'6-A. Proc. Sub-Annex'!Q9</f>
        <v>0</v>
      </c>
      <c r="Q37" s="2125"/>
      <c r="R37" s="2771"/>
      <c r="T37" s="2770">
        <f>'6-A. Proc. Sub-Annex'!T9</f>
        <v>75330</v>
      </c>
      <c r="U37" s="2770">
        <f>'6-A. Proc. Sub-Annex'!U9</f>
        <v>3</v>
      </c>
      <c r="V37" s="2770">
        <f>'6-A. Proc. Sub-Annex'!V9</f>
        <v>225990</v>
      </c>
      <c r="W37" s="2772" t="str">
        <f>'6-A. Proc. Sub-Annex'!W9</f>
        <v xml:space="preserve">STATE: ; PDY: Equipments &amp; Instruments for LaQshya as per guidelines - Rs.75330 x 2 units  ; KKL: Equipments &amp; Instruments for LaQshya as per guidelines - Rs.75330 x 1 units ; MHE: ; YNM: </v>
      </c>
      <c r="X37" s="2770">
        <f>'6-A. Proc. Sub-Annex'!X9</f>
        <v>0</v>
      </c>
      <c r="Y37" s="2770">
        <f>'6-A. Proc. Sub-Annex'!Y9</f>
        <v>0</v>
      </c>
      <c r="Z37" s="2770">
        <f>'6-A. Proc. Sub-Annex'!Z9</f>
        <v>0</v>
      </c>
      <c r="AA37" s="2770">
        <f>'6-A. Proc. Sub-Annex'!AA9</f>
        <v>0</v>
      </c>
      <c r="AB37" s="2770">
        <f>'6-A. Proc. Sub-Annex'!AB9</f>
        <v>75330</v>
      </c>
      <c r="AC37" s="2770">
        <f>'6-A. Proc. Sub-Annex'!AC9</f>
        <v>2</v>
      </c>
      <c r="AD37" s="2770">
        <f>'6-A. Proc. Sub-Annex'!AD9</f>
        <v>150660</v>
      </c>
      <c r="AE37" s="2770" t="str">
        <f>'6-A. Proc. Sub-Annex'!AE9</f>
        <v xml:space="preserve">Equipments &amp; Instruments for LaQshya as per guidelines - Rs.75330 x 2 units  </v>
      </c>
      <c r="AF37" s="2770">
        <f>'6-A. Proc. Sub-Annex'!AF9</f>
        <v>75330</v>
      </c>
      <c r="AG37" s="2770">
        <f>'6-A. Proc. Sub-Annex'!AG9</f>
        <v>1</v>
      </c>
      <c r="AH37" s="2770">
        <f>'6-A. Proc. Sub-Annex'!AH9</f>
        <v>75330</v>
      </c>
      <c r="AI37" s="2770" t="str">
        <f>'6-A. Proc. Sub-Annex'!AI9</f>
        <v xml:space="preserve">Equipments &amp; Instruments for LaQshya as per guidelines - Rs.75330 x 1 units </v>
      </c>
      <c r="AJ37" s="2770">
        <f>'6-A. Proc. Sub-Annex'!AJ9</f>
        <v>0</v>
      </c>
      <c r="AK37" s="2770">
        <f>'6-A. Proc. Sub-Annex'!AK9</f>
        <v>0</v>
      </c>
      <c r="AL37" s="2770">
        <f>'6-A. Proc. Sub-Annex'!AL9</f>
        <v>0</v>
      </c>
      <c r="AM37" s="2770">
        <f>'6-A. Proc. Sub-Annex'!AM9</f>
        <v>0</v>
      </c>
      <c r="AN37" s="2770">
        <f>'6-A. Proc. Sub-Annex'!AN9</f>
        <v>0</v>
      </c>
      <c r="AO37" s="2770">
        <f>'6-A. Proc. Sub-Annex'!AO9</f>
        <v>0</v>
      </c>
      <c r="AP37" s="2770">
        <f>'6-A. Proc. Sub-Annex'!AP9</f>
        <v>0</v>
      </c>
      <c r="AQ37" s="2770">
        <f>'6-A. Proc. Sub-Annex'!AQ9</f>
        <v>0</v>
      </c>
      <c r="AR37" s="2770">
        <f>'6-A. Proc. Sub-Annex'!AR9</f>
        <v>225990</v>
      </c>
      <c r="AS37" s="2770">
        <f>'6-A. Proc. Sub-Annex'!AS9</f>
        <v>3</v>
      </c>
      <c r="AT37" s="2770">
        <f>'6-A. Proc. Sub-Annex'!AT9</f>
        <v>75330</v>
      </c>
      <c r="AU37" s="2770" t="str">
        <f>'6-A. Proc. Sub-Annex'!AU9</f>
        <v xml:space="preserve">STATE: ; PDY: Equipments &amp; Instruments for LaQshya as per guidelines - Rs.75330 x 2 units  ; KKL: Equipments &amp; Instruments for LaQshya as per guidelines - Rs.75330 x 1 units ; MHE: ; YNM: </v>
      </c>
    </row>
    <row r="38" spans="1:47" s="2245" customFormat="1" ht="78" customHeight="1">
      <c r="A38" s="5626"/>
      <c r="B38" s="2767">
        <f>'6-A. Proc. Sub-Annex'!C10</f>
        <v>0</v>
      </c>
      <c r="C38" s="2768" t="str">
        <f>'6-A. Proc. Sub-Annex'!D10</f>
        <v>Equipment for  Obstetric ICUs/ HDUs (as per operational guidelines of ICUs and HDUs, 2017)</v>
      </c>
      <c r="D38" s="2769" t="str">
        <f>'6-A. Proc. Sub-Annex'!E10</f>
        <v>RCH</v>
      </c>
      <c r="E38" s="2769" t="str">
        <f>'6-A. Proc. Sub-Annex'!F10</f>
        <v>MH</v>
      </c>
      <c r="F38" s="2769">
        <f>'6-A. Proc. Sub-Annex'!G10</f>
        <v>0</v>
      </c>
      <c r="G38" s="2769">
        <f>'6-A. Proc. Sub-Annex'!H10</f>
        <v>0</v>
      </c>
      <c r="H38" s="2769">
        <f>'6-A. Proc. Sub-Annex'!I10</f>
        <v>65.42</v>
      </c>
      <c r="I38" s="2769">
        <f>'6-A. Proc. Sub-Annex'!J10</f>
        <v>0</v>
      </c>
      <c r="J38" s="2769">
        <f>'6-A. Proc. Sub-Annex'!K10</f>
        <v>0</v>
      </c>
      <c r="K38" s="2769">
        <f>'6-A. Proc. Sub-Annex'!L10</f>
        <v>0</v>
      </c>
      <c r="L38" s="2770">
        <f>'6-A. Proc. Sub-Annex'!M10</f>
        <v>3411500</v>
      </c>
      <c r="M38" s="2769">
        <f>'6-A. Proc. Sub-Annex'!N10</f>
        <v>34.115000000000002</v>
      </c>
      <c r="N38" s="2769">
        <f>'6-A. Proc. Sub-Annex'!O10</f>
        <v>2</v>
      </c>
      <c r="O38" s="2770">
        <f>'6-A. Proc. Sub-Annex'!P10</f>
        <v>68.23</v>
      </c>
      <c r="P38" s="2767">
        <f>'6-A. Proc. Sub-Annex'!Q10</f>
        <v>0</v>
      </c>
      <c r="Q38" s="2125"/>
      <c r="R38" s="2771"/>
      <c r="T38" s="2770">
        <f>'6-A. Proc. Sub-Annex'!T10</f>
        <v>3411500</v>
      </c>
      <c r="U38" s="2770">
        <f>'6-A. Proc. Sub-Annex'!U10</f>
        <v>2</v>
      </c>
      <c r="V38" s="2770">
        <f>'6-A. Proc. Sub-Annex'!V10</f>
        <v>6823000</v>
      </c>
      <c r="W38" s="2772" t="str">
        <f>'6-A. Proc. Sub-Annex'!W10</f>
        <v xml:space="preserve">STATE: ; PDY: Establishment of HDU, Hybrid HDU &amp; ICU in IGMC&amp;RI &amp; RGGW&amp;CH : Equipments - RGGW&amp;CH - (6+2 HybridHDU/ICU) - Rs.75,98,000 x 50% - Rs. 37.99/- and IGMC &amp; RI - (8 bedded HDU) - Rs. 60,48,000/- x 50 % - Rs. 30.24 Lakhs (Total - Rs.68.23 Lakhs); KKL: ; MHE: ; YNM: </v>
      </c>
      <c r="X38" s="2770">
        <f>'6-A. Proc. Sub-Annex'!X10</f>
        <v>0</v>
      </c>
      <c r="Y38" s="2770">
        <f>'6-A. Proc. Sub-Annex'!Y10</f>
        <v>0</v>
      </c>
      <c r="Z38" s="2770">
        <f>'6-A. Proc. Sub-Annex'!Z10</f>
        <v>0</v>
      </c>
      <c r="AA38" s="2770">
        <f>'6-A. Proc. Sub-Annex'!AA10</f>
        <v>0</v>
      </c>
      <c r="AB38" s="2770">
        <f>'6-A. Proc. Sub-Annex'!AB10</f>
        <v>3411500</v>
      </c>
      <c r="AC38" s="2770">
        <f>'6-A. Proc. Sub-Annex'!AC10</f>
        <v>2</v>
      </c>
      <c r="AD38" s="2770">
        <f>'6-A. Proc. Sub-Annex'!AD10</f>
        <v>6823000</v>
      </c>
      <c r="AE38" s="2770" t="str">
        <f>'6-A. Proc. Sub-Annex'!AE10</f>
        <v>Establishment of HDU, Hybrid HDU &amp; ICU in IGMC&amp;RI &amp; RGGW&amp;CH : Equipments - RGGW&amp;CH - (6+2 HybridHDU/ICU) - Rs.75,98,000 x 50% - Rs. 37.99/- and IGMC &amp; RI - (8 bedded HDU) - Rs. 60,48,000/- x 50 % - Rs. 30.24 Lakhs (Total - Rs.68.23 Lakhs)</v>
      </c>
      <c r="AF38" s="2770">
        <f>'6-A. Proc. Sub-Annex'!AF10</f>
        <v>0</v>
      </c>
      <c r="AG38" s="2770">
        <f>'6-A. Proc. Sub-Annex'!AG10</f>
        <v>0</v>
      </c>
      <c r="AH38" s="2770">
        <f>'6-A. Proc. Sub-Annex'!AH10</f>
        <v>0</v>
      </c>
      <c r="AI38" s="2770">
        <f>'6-A. Proc. Sub-Annex'!AI10</f>
        <v>0</v>
      </c>
      <c r="AJ38" s="2770">
        <f>'6-A. Proc. Sub-Annex'!AJ10</f>
        <v>0</v>
      </c>
      <c r="AK38" s="2770">
        <f>'6-A. Proc. Sub-Annex'!AK10</f>
        <v>0</v>
      </c>
      <c r="AL38" s="2770">
        <f>'6-A. Proc. Sub-Annex'!AL10</f>
        <v>0</v>
      </c>
      <c r="AM38" s="2770">
        <f>'6-A. Proc. Sub-Annex'!AM10</f>
        <v>0</v>
      </c>
      <c r="AN38" s="2770">
        <f>'6-A. Proc. Sub-Annex'!AN10</f>
        <v>0</v>
      </c>
      <c r="AO38" s="2770">
        <f>'6-A. Proc. Sub-Annex'!AO10</f>
        <v>0</v>
      </c>
      <c r="AP38" s="2770">
        <f>'6-A. Proc. Sub-Annex'!AP10</f>
        <v>0</v>
      </c>
      <c r="AQ38" s="2770">
        <f>'6-A. Proc. Sub-Annex'!AQ10</f>
        <v>0</v>
      </c>
      <c r="AR38" s="2770">
        <f>'6-A. Proc. Sub-Annex'!AR10</f>
        <v>6823000</v>
      </c>
      <c r="AS38" s="2770">
        <f>'6-A. Proc. Sub-Annex'!AS10</f>
        <v>2</v>
      </c>
      <c r="AT38" s="2770">
        <f>'6-A. Proc. Sub-Annex'!AT10</f>
        <v>3411500</v>
      </c>
      <c r="AU38" s="2770" t="str">
        <f>'6-A. Proc. Sub-Annex'!AU10</f>
        <v xml:space="preserve">STATE: ; PDY: Establishment of HDU, Hybrid HDU &amp; ICU in IGMC&amp;RI &amp; RGGW&amp;CH : Equipments - RGGW&amp;CH - (6+2 HybridHDU/ICU) - Rs.75,98,000 x 50% - Rs. 37.99/- and IGMC &amp; RI - (8 bedded HDU) - Rs. 60,48,000/- x 50 % - Rs. 30.24 Lakhs (Total - Rs.68.23 Lakhs); KKL: ; MHE: ; YNM: </v>
      </c>
    </row>
    <row r="39" spans="1:47" s="2245" customFormat="1" ht="78" customHeight="1">
      <c r="A39" s="5626"/>
      <c r="B39" s="2767" t="str">
        <f>'6-A. Proc. Sub-Annex'!C11</f>
        <v>B16.1.7/ A.9.1.2.2</v>
      </c>
      <c r="C39" s="2768" t="str">
        <f>'6-A. Proc. Sub-Annex'!D11</f>
        <v>Models and Equipment for DAKSHATA training</v>
      </c>
      <c r="D39" s="2769" t="str">
        <f>'6-A. Proc. Sub-Annex'!E11</f>
        <v>RCH</v>
      </c>
      <c r="E39" s="2769" t="str">
        <f>'6-A. Proc. Sub-Annex'!F11</f>
        <v>MH</v>
      </c>
      <c r="F39" s="2769">
        <f>'6-A. Proc. Sub-Annex'!G11</f>
        <v>0</v>
      </c>
      <c r="G39" s="2769">
        <f>'6-A. Proc. Sub-Annex'!H11</f>
        <v>0</v>
      </c>
      <c r="H39" s="2769">
        <f>'6-A. Proc. Sub-Annex'!I11</f>
        <v>32.499999499999994</v>
      </c>
      <c r="I39" s="2769">
        <f>'6-A. Proc. Sub-Annex'!J11</f>
        <v>0</v>
      </c>
      <c r="J39" s="2769">
        <f>'6-A. Proc. Sub-Annex'!K11</f>
        <v>0</v>
      </c>
      <c r="K39" s="2769">
        <f>'6-A. Proc. Sub-Annex'!L11</f>
        <v>0</v>
      </c>
      <c r="L39" s="2770">
        <f>'6-A. Proc. Sub-Annex'!M11</f>
        <v>0</v>
      </c>
      <c r="M39" s="2769">
        <f>'6-A. Proc. Sub-Annex'!N11</f>
        <v>0</v>
      </c>
      <c r="N39" s="2769">
        <f>'6-A. Proc. Sub-Annex'!O11</f>
        <v>0</v>
      </c>
      <c r="O39" s="2770">
        <f>'6-A. Proc. Sub-Annex'!P11</f>
        <v>0</v>
      </c>
      <c r="P39" s="2767">
        <f>'6-A. Proc. Sub-Annex'!Q11</f>
        <v>0</v>
      </c>
      <c r="Q39" s="2125"/>
      <c r="R39" s="2771"/>
      <c r="T39" s="2770">
        <f>'6-A. Proc. Sub-Annex'!T11</f>
        <v>0</v>
      </c>
      <c r="U39" s="2770">
        <f>'6-A. Proc. Sub-Annex'!U11</f>
        <v>0</v>
      </c>
      <c r="V39" s="2770">
        <f>'6-A. Proc. Sub-Annex'!V11</f>
        <v>0</v>
      </c>
      <c r="W39" s="2772" t="str">
        <f>'6-A. Proc. Sub-Annex'!W11</f>
        <v xml:space="preserve">STATE: ; PDY: ; KKL: ; MHE: ; YNM: </v>
      </c>
      <c r="X39" s="2770">
        <f>'6-A. Proc. Sub-Annex'!X11</f>
        <v>0</v>
      </c>
      <c r="Y39" s="2770">
        <f>'6-A. Proc. Sub-Annex'!Y11</f>
        <v>0</v>
      </c>
      <c r="Z39" s="2770">
        <f>'6-A. Proc. Sub-Annex'!Z11</f>
        <v>0</v>
      </c>
      <c r="AA39" s="2770">
        <f>'6-A. Proc. Sub-Annex'!AA11</f>
        <v>0</v>
      </c>
      <c r="AB39" s="2770">
        <f>'6-A. Proc. Sub-Annex'!AB11</f>
        <v>0</v>
      </c>
      <c r="AC39" s="2770">
        <f>'6-A. Proc. Sub-Annex'!AC11</f>
        <v>0</v>
      </c>
      <c r="AD39" s="2770">
        <f>'6-A. Proc. Sub-Annex'!AD11</f>
        <v>0</v>
      </c>
      <c r="AE39" s="2770">
        <f>'6-A. Proc. Sub-Annex'!AE11</f>
        <v>0</v>
      </c>
      <c r="AF39" s="2770">
        <f>'6-A. Proc. Sub-Annex'!AF11</f>
        <v>0</v>
      </c>
      <c r="AG39" s="2770">
        <f>'6-A. Proc. Sub-Annex'!AG11</f>
        <v>0</v>
      </c>
      <c r="AH39" s="2770">
        <f>'6-A. Proc. Sub-Annex'!AH11</f>
        <v>0</v>
      </c>
      <c r="AI39" s="2770">
        <f>'6-A. Proc. Sub-Annex'!AI11</f>
        <v>0</v>
      </c>
      <c r="AJ39" s="2770">
        <f>'6-A. Proc. Sub-Annex'!AJ11</f>
        <v>0</v>
      </c>
      <c r="AK39" s="2770">
        <f>'6-A. Proc. Sub-Annex'!AK11</f>
        <v>0</v>
      </c>
      <c r="AL39" s="2770">
        <f>'6-A. Proc. Sub-Annex'!AL11</f>
        <v>0</v>
      </c>
      <c r="AM39" s="2770">
        <f>'6-A. Proc. Sub-Annex'!AM11</f>
        <v>0</v>
      </c>
      <c r="AN39" s="2770">
        <f>'6-A. Proc. Sub-Annex'!AN11</f>
        <v>0</v>
      </c>
      <c r="AO39" s="2770">
        <f>'6-A. Proc. Sub-Annex'!AO11</f>
        <v>0</v>
      </c>
      <c r="AP39" s="2770">
        <f>'6-A. Proc. Sub-Annex'!AP11</f>
        <v>0</v>
      </c>
      <c r="AQ39" s="2770">
        <f>'6-A. Proc. Sub-Annex'!AQ11</f>
        <v>0</v>
      </c>
      <c r="AR39" s="2770">
        <f>'6-A. Proc. Sub-Annex'!AR11</f>
        <v>0</v>
      </c>
      <c r="AS39" s="2770">
        <f>'6-A. Proc. Sub-Annex'!AS11</f>
        <v>0</v>
      </c>
      <c r="AT39" s="2770">
        <f>'6-A. Proc. Sub-Annex'!AT11</f>
        <v>0</v>
      </c>
      <c r="AU39" s="2770" t="str">
        <f>'6-A. Proc. Sub-Annex'!AU11</f>
        <v xml:space="preserve">STATE: ; PDY: ; KKL: ; MHE: ; YNM: </v>
      </c>
    </row>
    <row r="40" spans="1:47" s="2245" customFormat="1" ht="78" customHeight="1">
      <c r="A40" s="5626"/>
      <c r="B40" s="2767" t="str">
        <f>'6-A. Proc. Sub-Annex'!C12</f>
        <v>B16.1.1.3</v>
      </c>
      <c r="C40" s="2768" t="str">
        <f>'6-A. Proc. Sub-Annex'!D12</f>
        <v>Any other equipment (please specify)</v>
      </c>
      <c r="D40" s="2769" t="str">
        <f>'6-A. Proc. Sub-Annex'!E12</f>
        <v>RCH</v>
      </c>
      <c r="E40" s="2769" t="str">
        <f>'6-A. Proc. Sub-Annex'!F12</f>
        <v>MH</v>
      </c>
      <c r="F40" s="2769">
        <f>'6-A. Proc. Sub-Annex'!G12</f>
        <v>0</v>
      </c>
      <c r="G40" s="2769">
        <f>'6-A. Proc. Sub-Annex'!H12</f>
        <v>0</v>
      </c>
      <c r="H40" s="2769">
        <f>'6-A. Proc. Sub-Annex'!I12</f>
        <v>0</v>
      </c>
      <c r="I40" s="2769">
        <f>'6-A. Proc. Sub-Annex'!J12</f>
        <v>0</v>
      </c>
      <c r="J40" s="2769">
        <f>'6-A. Proc. Sub-Annex'!K12</f>
        <v>0</v>
      </c>
      <c r="K40" s="2769">
        <f>'6-A. Proc. Sub-Annex'!L12</f>
        <v>0</v>
      </c>
      <c r="L40" s="2770">
        <f>'6-A. Proc. Sub-Annex'!M12</f>
        <v>135652.17391302608</v>
      </c>
      <c r="M40" s="2769">
        <f>'6-A. Proc. Sub-Annex'!N12</f>
        <v>1.3565217391302609</v>
      </c>
      <c r="N40" s="2769">
        <f>'6-A. Proc. Sub-Annex'!O12</f>
        <v>23</v>
      </c>
      <c r="O40" s="2770">
        <f>'6-A. Proc. Sub-Annex'!P12</f>
        <v>31.199999999995999</v>
      </c>
      <c r="P40" s="2767">
        <f>'6-A. Proc. Sub-Annex'!Q12</f>
        <v>0</v>
      </c>
      <c r="Q40" s="2125"/>
      <c r="R40" s="2771"/>
      <c r="T40" s="2770">
        <f>'6-A. Proc. Sub-Annex'!T12</f>
        <v>135652.17391302608</v>
      </c>
      <c r="U40" s="2770">
        <f>'6-A. Proc. Sub-Annex'!U12</f>
        <v>23</v>
      </c>
      <c r="V40" s="2770">
        <f>'6-A. Proc. Sub-Annex'!V12</f>
        <v>3119999.9999996</v>
      </c>
      <c r="W40" s="2772" t="str">
        <f>'6-A. Proc. Sub-Annex'!W12</f>
        <v>STATE: ; PDY: Medical College (IGMC)  - Surgical diathermy -1 x Rs.4.00 Lakh, Crash Cart - 1 x Rs.50000, Radiant warmer - 1 x Rs.60000, Cardio tocograph machine - 1x 4.00 Lakh Double surface phototherpy - 1no. x Rs.1.20 Lakhs  (Total - Rs.10.30 Lakhs); KKL: Normal delivery kit (10 Nos.) Rs. 2,50,000/-, CTG Machine (1 Nos.) Rs. 400000/-, OT table (1 No.) Rs.5,00,000/- (Total Cost Rs. 11.50 Lakhs); MHE: OT table (1 No.) Rs.5,00,000/-; YNM: CTG Machine to know the status  of  fetus - Rs.4.00 Lakhs  , Fetal Doppler Scanner  - 4 nos. X Rs.10000 - Rs.40000/-</v>
      </c>
      <c r="X40" s="2770">
        <f>'6-A. Proc. Sub-Annex'!X12</f>
        <v>0</v>
      </c>
      <c r="Y40" s="2770">
        <f>'6-A. Proc. Sub-Annex'!Y12</f>
        <v>0</v>
      </c>
      <c r="Z40" s="2770">
        <f>'6-A. Proc. Sub-Annex'!Z12</f>
        <v>0</v>
      </c>
      <c r="AA40" s="2770">
        <f>'6-A. Proc. Sub-Annex'!AA12</f>
        <v>0</v>
      </c>
      <c r="AB40" s="2770">
        <f>'6-A. Proc. Sub-Annex'!AB12</f>
        <v>206000</v>
      </c>
      <c r="AC40" s="2770">
        <f>'6-A. Proc. Sub-Annex'!AC12</f>
        <v>5</v>
      </c>
      <c r="AD40" s="2770">
        <f>'6-A. Proc. Sub-Annex'!AD12</f>
        <v>1030000</v>
      </c>
      <c r="AE40" s="2770" t="str">
        <f>'6-A. Proc. Sub-Annex'!AE12</f>
        <v>Medical College (IGMC)  - Surgical diathermy -1 x Rs.4.00 Lakh, Crash Cart - 1 x Rs.50000, Radiant warmer - 1 x Rs.60000, Cardio tocograph machine - 1x 4.00 Lakh Double surface phototherpy - 1no. x Rs.1.20 Lakhs  (Total - Rs.10.30 Lakhs)</v>
      </c>
      <c r="AF40" s="2770">
        <f>'6-A. Proc. Sub-Annex'!AF12</f>
        <v>95833.333333300005</v>
      </c>
      <c r="AG40" s="2770">
        <f>'6-A. Proc. Sub-Annex'!AG12</f>
        <v>12</v>
      </c>
      <c r="AH40" s="2770">
        <f>'6-A. Proc. Sub-Annex'!AH12</f>
        <v>1149999.9999996</v>
      </c>
      <c r="AI40" s="2770" t="str">
        <f>'6-A. Proc. Sub-Annex'!AI12</f>
        <v>Normal delivery kit (10 Nos.) Rs. 2,50,000/-, CTG Machine (1 Nos.) Rs. 400000/-, OT table (1 No.) Rs.5,00,000/- (Total Cost Rs. 11.50 Lakhs)</v>
      </c>
      <c r="AJ40" s="2770">
        <f>'6-A. Proc. Sub-Annex'!AJ12</f>
        <v>500000</v>
      </c>
      <c r="AK40" s="2770">
        <f>'6-A. Proc. Sub-Annex'!AK12</f>
        <v>1</v>
      </c>
      <c r="AL40" s="2770">
        <f>'6-A. Proc. Sub-Annex'!AL12</f>
        <v>500000</v>
      </c>
      <c r="AM40" s="2770" t="str">
        <f>'6-A. Proc. Sub-Annex'!AM12</f>
        <v>OT table (1 No.) Rs.5,00,000/-</v>
      </c>
      <c r="AN40" s="2770">
        <f>'6-A. Proc. Sub-Annex'!AN12</f>
        <v>88000</v>
      </c>
      <c r="AO40" s="2770">
        <f>'6-A. Proc. Sub-Annex'!AO12</f>
        <v>5</v>
      </c>
      <c r="AP40" s="2770">
        <f>'6-A. Proc. Sub-Annex'!AP12</f>
        <v>440000</v>
      </c>
      <c r="AQ40" s="2770" t="str">
        <f>'6-A. Proc. Sub-Annex'!AQ12</f>
        <v>CTG Machine to know the status  of  fetus - Rs.4.00 Lakhs  , Fetal Doppler Scanner  - 4 nos. X Rs.10000 - Rs.40000/-</v>
      </c>
      <c r="AR40" s="2770">
        <f>'6-A. Proc. Sub-Annex'!AR12</f>
        <v>3119999.9999996</v>
      </c>
      <c r="AS40" s="2770">
        <f>'6-A. Proc. Sub-Annex'!AS12</f>
        <v>23</v>
      </c>
      <c r="AT40" s="2770">
        <f>'6-A. Proc. Sub-Annex'!AT12</f>
        <v>135652.17391302608</v>
      </c>
      <c r="AU40" s="2770" t="str">
        <f>'6-A. Proc. Sub-Annex'!AU12</f>
        <v>STATE: ; PDY: Medical College (IGMC)  - Surgical diathermy -1 x Rs.4.00 Lakh, Crash Cart - 1 x Rs.50000, Radiant warmer - 1 x Rs.60000, Cardio tocograph machine - 1x 4.00 Lakh Double surface phototherpy - 1no. x Rs.1.20 Lakhs  (Total - Rs.10.30 Lakhs); KKL: Normal delivery kit (10 Nos.) Rs. 2,50,000/-, CTG Machine (1 Nos.) Rs. 400000/-, OT table (1 No.) Rs.5,00,000/- (Total Cost Rs. 11.50 Lakhs); MHE: OT table (1 No.) Rs.5,00,000/-; YNM: CTG Machine to know the status  of  fetus - Rs.4.00 Lakhs  , Fetal Doppler Scanner  - 4 nos. X Rs.10000 - Rs.40000/-</v>
      </c>
    </row>
    <row r="41" spans="1:47" s="2245" customFormat="1" ht="78" customHeight="1">
      <c r="A41" s="2767" t="str">
        <f>'6.Procurement Annex'!A27</f>
        <v>6.1.3.2</v>
      </c>
      <c r="B41" s="2767" t="str">
        <f>'6-A. Proc. Sub-Annex'!C70</f>
        <v>A.1.6.1</v>
      </c>
      <c r="C41" s="2768" t="str">
        <f>'6-A. Proc. Sub-Annex'!D70</f>
        <v>Free Diagnostics for Pregnant women under JSSK</v>
      </c>
      <c r="D41" s="2769" t="str">
        <f>'6-A. Proc. Sub-Annex'!E70</f>
        <v>RCH</v>
      </c>
      <c r="E41" s="2769" t="str">
        <f>'6-A. Proc. Sub-Annex'!F70</f>
        <v>MH</v>
      </c>
      <c r="F41" s="2769">
        <f>'6-A. Proc. Sub-Annex'!G70</f>
        <v>0</v>
      </c>
      <c r="G41" s="2769">
        <f>'6-A. Proc. Sub-Annex'!H70</f>
        <v>0</v>
      </c>
      <c r="H41" s="2769">
        <f>'6-A. Proc. Sub-Annex'!I70</f>
        <v>42</v>
      </c>
      <c r="I41" s="2769">
        <f>'6-A. Proc. Sub-Annex'!J70</f>
        <v>0</v>
      </c>
      <c r="J41" s="2769">
        <f>'6-A. Proc. Sub-Annex'!K70</f>
        <v>0</v>
      </c>
      <c r="K41" s="2769">
        <f>'6-A. Proc. Sub-Annex'!L70</f>
        <v>0</v>
      </c>
      <c r="L41" s="2770">
        <f>'6-A. Proc. Sub-Annex'!M70</f>
        <v>200</v>
      </c>
      <c r="M41" s="2769">
        <f>'6-A. Proc. Sub-Annex'!N70</f>
        <v>2E-3</v>
      </c>
      <c r="N41" s="2769">
        <f>'6-A. Proc. Sub-Annex'!O70</f>
        <v>20800</v>
      </c>
      <c r="O41" s="2770">
        <f>'6-A. Proc. Sub-Annex'!P70</f>
        <v>41.6</v>
      </c>
      <c r="P41" s="2767">
        <f>'6-A. Proc. Sub-Annex'!Q70</f>
        <v>0</v>
      </c>
      <c r="Q41" s="2125"/>
      <c r="R41" s="2771"/>
      <c r="T41" s="2770">
        <f>'6-A. Proc. Sub-Annex'!T13</f>
        <v>0</v>
      </c>
      <c r="U41" s="2770">
        <f>'6-A. Proc. Sub-Annex'!U13</f>
        <v>0</v>
      </c>
      <c r="V41" s="2770">
        <f>'6-A. Proc. Sub-Annex'!V13</f>
        <v>5122999.9999969993</v>
      </c>
      <c r="W41" s="2772">
        <f>'6-A. Proc. Sub-Annex'!W13</f>
        <v>0</v>
      </c>
      <c r="X41" s="2770">
        <f>'6-A. Proc. Sub-Annex'!X13</f>
        <v>0</v>
      </c>
      <c r="Y41" s="2770">
        <f>'6-A. Proc. Sub-Annex'!Y13</f>
        <v>0</v>
      </c>
      <c r="Z41" s="2770">
        <f>'6-A. Proc. Sub-Annex'!Z13</f>
        <v>2879999.9999973997</v>
      </c>
      <c r="AA41" s="2770">
        <f>'6-A. Proc. Sub-Annex'!AA13</f>
        <v>0</v>
      </c>
      <c r="AB41" s="2770">
        <f>'6-A. Proc. Sub-Annex'!AB13</f>
        <v>0</v>
      </c>
      <c r="AC41" s="2770">
        <f>'6-A. Proc. Sub-Annex'!AC13</f>
        <v>0</v>
      </c>
      <c r="AD41" s="2770">
        <f>'6-A. Proc. Sub-Annex'!AD13</f>
        <v>824000</v>
      </c>
      <c r="AE41" s="2770">
        <f>'6-A. Proc. Sub-Annex'!AE13</f>
        <v>0</v>
      </c>
      <c r="AF41" s="2770">
        <f>'6-A. Proc. Sub-Annex'!AF13</f>
        <v>0</v>
      </c>
      <c r="AG41" s="2770">
        <f>'6-A. Proc. Sub-Annex'!AG13</f>
        <v>0</v>
      </c>
      <c r="AH41" s="2770">
        <f>'6-A. Proc. Sub-Annex'!AH13</f>
        <v>414000</v>
      </c>
      <c r="AI41" s="2770">
        <f>'6-A. Proc. Sub-Annex'!AI13</f>
        <v>0</v>
      </c>
      <c r="AJ41" s="2770">
        <f>'6-A. Proc. Sub-Annex'!AJ13</f>
        <v>0</v>
      </c>
      <c r="AK41" s="2770">
        <f>'6-A. Proc. Sub-Annex'!AK13</f>
        <v>0</v>
      </c>
      <c r="AL41" s="2770">
        <f>'6-A. Proc. Sub-Annex'!AL13</f>
        <v>594999.9999996</v>
      </c>
      <c r="AM41" s="2770">
        <f>'6-A. Proc. Sub-Annex'!AM13</f>
        <v>0</v>
      </c>
      <c r="AN41" s="2770">
        <f>'6-A. Proc. Sub-Annex'!AN13</f>
        <v>0</v>
      </c>
      <c r="AO41" s="2770">
        <f>'6-A. Proc. Sub-Annex'!AO13</f>
        <v>0</v>
      </c>
      <c r="AP41" s="2770">
        <f>'6-A. Proc. Sub-Annex'!AP13</f>
        <v>410000</v>
      </c>
      <c r="AQ41" s="2770">
        <f>'6-A. Proc. Sub-Annex'!AQ13</f>
        <v>0</v>
      </c>
      <c r="AR41" s="2770">
        <f>'6-A. Proc. Sub-Annex'!AR13</f>
        <v>5122999.9999969993</v>
      </c>
      <c r="AS41" s="2770">
        <f>'6-A. Proc. Sub-Annex'!AS13</f>
        <v>0</v>
      </c>
      <c r="AT41" s="2770">
        <f>'6-A. Proc. Sub-Annex'!AT13</f>
        <v>0</v>
      </c>
      <c r="AU41" s="2770">
        <f>'6-A. Proc. Sub-Annex'!AU13</f>
        <v>0</v>
      </c>
    </row>
    <row r="42" spans="1:47" s="2245" customFormat="1" ht="78" customHeight="1">
      <c r="A42" s="5626" t="str">
        <f>'6.Procurement Annex'!A56</f>
        <v>6.2.1.1</v>
      </c>
      <c r="B42" s="2767" t="str">
        <f>'6-A. Proc. Sub-Annex'!C147</f>
        <v>B.16.2.1.1</v>
      </c>
      <c r="C42" s="2768" t="str">
        <f>'6-A. Proc. Sub-Annex'!D147</f>
        <v xml:space="preserve">RTI /STI drugs and consumables </v>
      </c>
      <c r="D42" s="2769" t="str">
        <f>'6-A. Proc. Sub-Annex'!E147</f>
        <v>RCH</v>
      </c>
      <c r="E42" s="2769" t="str">
        <f>'6-A. Proc. Sub-Annex'!F147</f>
        <v>MH</v>
      </c>
      <c r="F42" s="2769">
        <f>'6-A. Proc. Sub-Annex'!G147</f>
        <v>0</v>
      </c>
      <c r="G42" s="2769">
        <f>'6-A. Proc. Sub-Annex'!H147</f>
        <v>0</v>
      </c>
      <c r="H42" s="2769">
        <f>'6-A. Proc. Sub-Annex'!I147</f>
        <v>0</v>
      </c>
      <c r="I42" s="2769">
        <f>'6-A. Proc. Sub-Annex'!J147</f>
        <v>0</v>
      </c>
      <c r="J42" s="2769">
        <f>'6-A. Proc. Sub-Annex'!K147</f>
        <v>0</v>
      </c>
      <c r="K42" s="2769">
        <f>'6-A. Proc. Sub-Annex'!L147</f>
        <v>0</v>
      </c>
      <c r="L42" s="2770">
        <f>'6-A. Proc. Sub-Annex'!M147</f>
        <v>0</v>
      </c>
      <c r="M42" s="2769">
        <f>'6-A. Proc. Sub-Annex'!N147</f>
        <v>0</v>
      </c>
      <c r="N42" s="2769">
        <f>'6-A. Proc. Sub-Annex'!O147</f>
        <v>0</v>
      </c>
      <c r="O42" s="2770">
        <f>'6-A. Proc. Sub-Annex'!P147</f>
        <v>0</v>
      </c>
      <c r="P42" s="2767">
        <f>'6-A. Proc. Sub-Annex'!Q147</f>
        <v>0</v>
      </c>
      <c r="Q42" s="2125"/>
      <c r="R42" s="2771"/>
      <c r="T42" s="2770">
        <f>'6-A. Proc. Sub-Annex'!T14</f>
        <v>0</v>
      </c>
      <c r="U42" s="2770">
        <f>'6-A. Proc. Sub-Annex'!U14</f>
        <v>0</v>
      </c>
      <c r="V42" s="2770">
        <f>'6-A. Proc. Sub-Annex'!V14</f>
        <v>0</v>
      </c>
      <c r="W42" s="2772" t="str">
        <f>'6-A. Proc. Sub-Annex'!W14</f>
        <v xml:space="preserve">STATE: ; PDY: ; KKL: ; MHE: ; YNM: </v>
      </c>
      <c r="X42" s="2770">
        <f>'6-A. Proc. Sub-Annex'!X14</f>
        <v>0</v>
      </c>
      <c r="Y42" s="2770">
        <f>'6-A. Proc. Sub-Annex'!Y14</f>
        <v>0</v>
      </c>
      <c r="Z42" s="2770">
        <f>'6-A. Proc. Sub-Annex'!Z14</f>
        <v>0</v>
      </c>
      <c r="AA42" s="2770">
        <f>'6-A. Proc. Sub-Annex'!AA14</f>
        <v>0</v>
      </c>
      <c r="AB42" s="2770">
        <f>'6-A. Proc. Sub-Annex'!AB14</f>
        <v>0</v>
      </c>
      <c r="AC42" s="2770">
        <f>'6-A. Proc. Sub-Annex'!AC14</f>
        <v>0</v>
      </c>
      <c r="AD42" s="2770">
        <f>'6-A. Proc. Sub-Annex'!AD14</f>
        <v>0</v>
      </c>
      <c r="AE42" s="2770">
        <f>'6-A. Proc. Sub-Annex'!AE14</f>
        <v>0</v>
      </c>
      <c r="AF42" s="2770">
        <f>'6-A. Proc. Sub-Annex'!AF14</f>
        <v>0</v>
      </c>
      <c r="AG42" s="2770">
        <f>'6-A. Proc. Sub-Annex'!AG14</f>
        <v>0</v>
      </c>
      <c r="AH42" s="2770">
        <f>'6-A. Proc. Sub-Annex'!AH14</f>
        <v>0</v>
      </c>
      <c r="AI42" s="2770">
        <f>'6-A. Proc. Sub-Annex'!AI14</f>
        <v>0</v>
      </c>
      <c r="AJ42" s="2770">
        <f>'6-A. Proc. Sub-Annex'!AJ14</f>
        <v>0</v>
      </c>
      <c r="AK42" s="2770">
        <f>'6-A. Proc. Sub-Annex'!AK14</f>
        <v>0</v>
      </c>
      <c r="AL42" s="2770">
        <f>'6-A. Proc. Sub-Annex'!AL14</f>
        <v>0</v>
      </c>
      <c r="AM42" s="2770">
        <f>'6-A. Proc. Sub-Annex'!AM14</f>
        <v>0</v>
      </c>
      <c r="AN42" s="2770">
        <f>'6-A. Proc. Sub-Annex'!AN14</f>
        <v>0</v>
      </c>
      <c r="AO42" s="2770">
        <f>'6-A. Proc. Sub-Annex'!AO14</f>
        <v>0</v>
      </c>
      <c r="AP42" s="2770">
        <f>'6-A. Proc. Sub-Annex'!AP14</f>
        <v>0</v>
      </c>
      <c r="AQ42" s="2770">
        <f>'6-A. Proc. Sub-Annex'!AQ14</f>
        <v>0</v>
      </c>
      <c r="AR42" s="2770">
        <f>'6-A. Proc. Sub-Annex'!AR14</f>
        <v>0</v>
      </c>
      <c r="AS42" s="2770">
        <f>'6-A. Proc. Sub-Annex'!AS14</f>
        <v>0</v>
      </c>
      <c r="AT42" s="2770">
        <f>'6-A. Proc. Sub-Annex'!AT14</f>
        <v>0</v>
      </c>
      <c r="AU42" s="2770" t="str">
        <f>'6-A. Proc. Sub-Annex'!AU14</f>
        <v xml:space="preserve">STATE: ; PDY: ; KKL: ; MHE: ; YNM: </v>
      </c>
    </row>
    <row r="43" spans="1:47" s="2245" customFormat="1" ht="78" customHeight="1">
      <c r="A43" s="5626"/>
      <c r="B43" s="2767" t="str">
        <f>'6-A. Proc. Sub-Annex'!C148</f>
        <v>B.16.2.1.2</v>
      </c>
      <c r="C43" s="2768" t="str">
        <f>'6-A. Proc. Sub-Annex'!D148</f>
        <v>Drugs for Safe Abortion (MMA)</v>
      </c>
      <c r="D43" s="2769" t="str">
        <f>'6-A. Proc. Sub-Annex'!E148</f>
        <v>RCH</v>
      </c>
      <c r="E43" s="2769" t="str">
        <f>'6-A. Proc. Sub-Annex'!F148</f>
        <v>MH</v>
      </c>
      <c r="F43" s="2769">
        <f>'6-A. Proc. Sub-Annex'!G148</f>
        <v>0</v>
      </c>
      <c r="G43" s="2769">
        <f>'6-A. Proc. Sub-Annex'!H148</f>
        <v>0</v>
      </c>
      <c r="H43" s="2769">
        <f>'6-A. Proc. Sub-Annex'!I148</f>
        <v>0</v>
      </c>
      <c r="I43" s="2769">
        <f>'6-A. Proc. Sub-Annex'!J148</f>
        <v>0</v>
      </c>
      <c r="J43" s="2769">
        <f>'6-A. Proc. Sub-Annex'!K148</f>
        <v>0</v>
      </c>
      <c r="K43" s="2769">
        <f>'6-A. Proc. Sub-Annex'!L148</f>
        <v>0</v>
      </c>
      <c r="L43" s="2770">
        <f>'6-A. Proc. Sub-Annex'!M148</f>
        <v>0</v>
      </c>
      <c r="M43" s="2769">
        <f>'6-A. Proc. Sub-Annex'!N148</f>
        <v>0</v>
      </c>
      <c r="N43" s="2769">
        <f>'6-A. Proc. Sub-Annex'!O148</f>
        <v>0</v>
      </c>
      <c r="O43" s="2770">
        <f>'6-A. Proc. Sub-Annex'!P148</f>
        <v>0</v>
      </c>
      <c r="P43" s="2767">
        <f>'6-A. Proc. Sub-Annex'!Q148</f>
        <v>0</v>
      </c>
      <c r="Q43" s="2125"/>
      <c r="R43" s="2771"/>
      <c r="T43" s="2770">
        <f>'6-A. Proc. Sub-Annex'!T15</f>
        <v>0</v>
      </c>
      <c r="U43" s="2770">
        <f>'6-A. Proc. Sub-Annex'!U15</f>
        <v>0</v>
      </c>
      <c r="V43" s="2770">
        <f>'6-A. Proc. Sub-Annex'!V15</f>
        <v>0</v>
      </c>
      <c r="W43" s="2772" t="str">
        <f>'6-A. Proc. Sub-Annex'!W15</f>
        <v xml:space="preserve">STATE: ; PDY: ; KKL: ; MHE: ; YNM: </v>
      </c>
      <c r="X43" s="2770">
        <f>'6-A. Proc. Sub-Annex'!X15</f>
        <v>0</v>
      </c>
      <c r="Y43" s="2770">
        <f>'6-A. Proc. Sub-Annex'!Y15</f>
        <v>0</v>
      </c>
      <c r="Z43" s="2770">
        <f>'6-A. Proc. Sub-Annex'!Z15</f>
        <v>0</v>
      </c>
      <c r="AA43" s="2770">
        <f>'6-A. Proc. Sub-Annex'!AA15</f>
        <v>0</v>
      </c>
      <c r="AB43" s="2770">
        <f>'6-A. Proc. Sub-Annex'!AB15</f>
        <v>0</v>
      </c>
      <c r="AC43" s="2770">
        <f>'6-A. Proc. Sub-Annex'!AC15</f>
        <v>0</v>
      </c>
      <c r="AD43" s="2770">
        <f>'6-A. Proc. Sub-Annex'!AD15</f>
        <v>0</v>
      </c>
      <c r="AE43" s="2770">
        <f>'6-A. Proc. Sub-Annex'!AE15</f>
        <v>0</v>
      </c>
      <c r="AF43" s="2770">
        <f>'6-A. Proc. Sub-Annex'!AF15</f>
        <v>0</v>
      </c>
      <c r="AG43" s="2770">
        <f>'6-A. Proc. Sub-Annex'!AG15</f>
        <v>0</v>
      </c>
      <c r="AH43" s="2770">
        <f>'6-A. Proc. Sub-Annex'!AH15</f>
        <v>0</v>
      </c>
      <c r="AI43" s="2770">
        <f>'6-A. Proc. Sub-Annex'!AI15</f>
        <v>0</v>
      </c>
      <c r="AJ43" s="2770">
        <f>'6-A. Proc. Sub-Annex'!AJ15</f>
        <v>0</v>
      </c>
      <c r="AK43" s="2770">
        <f>'6-A. Proc. Sub-Annex'!AK15</f>
        <v>0</v>
      </c>
      <c r="AL43" s="2770">
        <f>'6-A. Proc. Sub-Annex'!AL15</f>
        <v>0</v>
      </c>
      <c r="AM43" s="2770">
        <f>'6-A. Proc. Sub-Annex'!AM15</f>
        <v>0</v>
      </c>
      <c r="AN43" s="2770">
        <f>'6-A. Proc. Sub-Annex'!AN15</f>
        <v>0</v>
      </c>
      <c r="AO43" s="2770">
        <f>'6-A. Proc. Sub-Annex'!AO15</f>
        <v>0</v>
      </c>
      <c r="AP43" s="2770">
        <f>'6-A. Proc. Sub-Annex'!AP15</f>
        <v>0</v>
      </c>
      <c r="AQ43" s="2770">
        <f>'6-A. Proc. Sub-Annex'!AQ15</f>
        <v>0</v>
      </c>
      <c r="AR43" s="2770">
        <f>'6-A. Proc. Sub-Annex'!AR15</f>
        <v>0</v>
      </c>
      <c r="AS43" s="2770">
        <f>'6-A. Proc. Sub-Annex'!AS15</f>
        <v>0</v>
      </c>
      <c r="AT43" s="2770">
        <f>'6-A. Proc. Sub-Annex'!AT15</f>
        <v>0</v>
      </c>
      <c r="AU43" s="2770" t="str">
        <f>'6-A. Proc. Sub-Annex'!AU15</f>
        <v xml:space="preserve">STATE: ; PDY: ; KKL: ; MHE: ; YNM: </v>
      </c>
    </row>
    <row r="44" spans="1:47" s="2245" customFormat="1" ht="78" customHeight="1">
      <c r="A44" s="5626"/>
      <c r="B44" s="2767" t="str">
        <f>'6-A. Proc. Sub-Annex'!C149</f>
        <v>B.16.2.1.4</v>
      </c>
      <c r="C44" s="2768" t="str">
        <f>'6-A. Proc. Sub-Annex'!D149</f>
        <v>RPR Kits</v>
      </c>
      <c r="D44" s="2769" t="str">
        <f>'6-A. Proc. Sub-Annex'!E149</f>
        <v>RCH</v>
      </c>
      <c r="E44" s="2769" t="str">
        <f>'6-A. Proc. Sub-Annex'!F149</f>
        <v>MH</v>
      </c>
      <c r="F44" s="2769">
        <f>'6-A. Proc. Sub-Annex'!G149</f>
        <v>0</v>
      </c>
      <c r="G44" s="2769">
        <f>'6-A. Proc. Sub-Annex'!H149</f>
        <v>0</v>
      </c>
      <c r="H44" s="2769">
        <f>'6-A. Proc. Sub-Annex'!I149</f>
        <v>0</v>
      </c>
      <c r="I44" s="2769">
        <f>'6-A. Proc. Sub-Annex'!J149</f>
        <v>0</v>
      </c>
      <c r="J44" s="2769">
        <f>'6-A. Proc. Sub-Annex'!K149</f>
        <v>0</v>
      </c>
      <c r="K44" s="2769">
        <f>'6-A. Proc. Sub-Annex'!L149</f>
        <v>0</v>
      </c>
      <c r="L44" s="2770">
        <f>'6-A. Proc. Sub-Annex'!M149</f>
        <v>0</v>
      </c>
      <c r="M44" s="2769">
        <f>'6-A. Proc. Sub-Annex'!N149</f>
        <v>0</v>
      </c>
      <c r="N44" s="2769">
        <f>'6-A. Proc. Sub-Annex'!O149</f>
        <v>0</v>
      </c>
      <c r="O44" s="2770">
        <f>'6-A. Proc. Sub-Annex'!P149</f>
        <v>0</v>
      </c>
      <c r="P44" s="2767">
        <f>'6-A. Proc. Sub-Annex'!Q149</f>
        <v>0</v>
      </c>
      <c r="Q44" s="2125"/>
      <c r="R44" s="2771"/>
      <c r="T44" s="2770">
        <f>'6-A. Proc. Sub-Annex'!T16</f>
        <v>0</v>
      </c>
      <c r="U44" s="2770">
        <f>'6-A. Proc. Sub-Annex'!U16</f>
        <v>0</v>
      </c>
      <c r="V44" s="2770">
        <f>'6-A. Proc. Sub-Annex'!V16</f>
        <v>0</v>
      </c>
      <c r="W44" s="2772" t="str">
        <f>'6-A. Proc. Sub-Annex'!W16</f>
        <v xml:space="preserve">STATE: ; PDY: ; KKL: ; MHE: ; YNM: </v>
      </c>
      <c r="X44" s="2770">
        <f>'6-A. Proc. Sub-Annex'!X16</f>
        <v>0</v>
      </c>
      <c r="Y44" s="2770">
        <f>'6-A. Proc. Sub-Annex'!Y16</f>
        <v>0</v>
      </c>
      <c r="Z44" s="2770">
        <f>'6-A. Proc. Sub-Annex'!Z16</f>
        <v>0</v>
      </c>
      <c r="AA44" s="2770">
        <f>'6-A. Proc. Sub-Annex'!AA16</f>
        <v>0</v>
      </c>
      <c r="AB44" s="2770">
        <f>'6-A. Proc. Sub-Annex'!AB16</f>
        <v>0</v>
      </c>
      <c r="AC44" s="2770">
        <f>'6-A. Proc. Sub-Annex'!AC16</f>
        <v>0</v>
      </c>
      <c r="AD44" s="2770">
        <f>'6-A. Proc. Sub-Annex'!AD16</f>
        <v>0</v>
      </c>
      <c r="AE44" s="2770">
        <f>'6-A. Proc. Sub-Annex'!AE16</f>
        <v>0</v>
      </c>
      <c r="AF44" s="2770">
        <f>'6-A. Proc. Sub-Annex'!AF16</f>
        <v>0</v>
      </c>
      <c r="AG44" s="2770">
        <f>'6-A. Proc. Sub-Annex'!AG16</f>
        <v>0</v>
      </c>
      <c r="AH44" s="2770">
        <f>'6-A. Proc. Sub-Annex'!AH16</f>
        <v>0</v>
      </c>
      <c r="AI44" s="2770">
        <f>'6-A. Proc. Sub-Annex'!AI16</f>
        <v>0</v>
      </c>
      <c r="AJ44" s="2770">
        <f>'6-A. Proc. Sub-Annex'!AJ16</f>
        <v>0</v>
      </c>
      <c r="AK44" s="2770">
        <f>'6-A. Proc. Sub-Annex'!AK16</f>
        <v>0</v>
      </c>
      <c r="AL44" s="2770">
        <f>'6-A. Proc. Sub-Annex'!AL16</f>
        <v>0</v>
      </c>
      <c r="AM44" s="2770">
        <f>'6-A. Proc. Sub-Annex'!AM16</f>
        <v>0</v>
      </c>
      <c r="AN44" s="2770">
        <f>'6-A. Proc. Sub-Annex'!AN16</f>
        <v>0</v>
      </c>
      <c r="AO44" s="2770">
        <f>'6-A. Proc. Sub-Annex'!AO16</f>
        <v>0</v>
      </c>
      <c r="AP44" s="2770">
        <f>'6-A. Proc. Sub-Annex'!AP16</f>
        <v>0</v>
      </c>
      <c r="AQ44" s="2770">
        <f>'6-A. Proc. Sub-Annex'!AQ16</f>
        <v>0</v>
      </c>
      <c r="AR44" s="2770">
        <f>'6-A. Proc. Sub-Annex'!AR16</f>
        <v>0</v>
      </c>
      <c r="AS44" s="2770">
        <f>'6-A. Proc. Sub-Annex'!AS16</f>
        <v>0</v>
      </c>
      <c r="AT44" s="2770">
        <f>'6-A. Proc. Sub-Annex'!AT16</f>
        <v>0</v>
      </c>
      <c r="AU44" s="2770" t="str">
        <f>'6-A. Proc. Sub-Annex'!AU16</f>
        <v xml:space="preserve">STATE: ; PDY: ; KKL: ; MHE: ; YNM: </v>
      </c>
    </row>
    <row r="45" spans="1:47" s="2245" customFormat="1" ht="78" customHeight="1">
      <c r="A45" s="5626"/>
      <c r="B45" s="2767" t="str">
        <f>'6-A. Proc. Sub-Annex'!C150</f>
        <v>B.16.2.1.5</v>
      </c>
      <c r="C45" s="2768" t="str">
        <f>'6-A. Proc. Sub-Annex'!D150</f>
        <v>Whole blood finger prick test for HIV</v>
      </c>
      <c r="D45" s="2769" t="str">
        <f>'6-A. Proc. Sub-Annex'!E150</f>
        <v>RCH</v>
      </c>
      <c r="E45" s="2769" t="str">
        <f>'6-A. Proc. Sub-Annex'!F150</f>
        <v>MH</v>
      </c>
      <c r="F45" s="2769">
        <f>'6-A. Proc. Sub-Annex'!G150</f>
        <v>0</v>
      </c>
      <c r="G45" s="2769">
        <f>'6-A. Proc. Sub-Annex'!H150</f>
        <v>0</v>
      </c>
      <c r="H45" s="2769">
        <f>'6-A. Proc. Sub-Annex'!I150</f>
        <v>0</v>
      </c>
      <c r="I45" s="2769">
        <f>'6-A. Proc. Sub-Annex'!J150</f>
        <v>0</v>
      </c>
      <c r="J45" s="2769">
        <f>'6-A. Proc. Sub-Annex'!K150</f>
        <v>0</v>
      </c>
      <c r="K45" s="2769">
        <f>'6-A. Proc. Sub-Annex'!L150</f>
        <v>0</v>
      </c>
      <c r="L45" s="2770">
        <f>'6-A. Proc. Sub-Annex'!M150</f>
        <v>0</v>
      </c>
      <c r="M45" s="2769">
        <f>'6-A. Proc. Sub-Annex'!N150</f>
        <v>0</v>
      </c>
      <c r="N45" s="2769">
        <f>'6-A. Proc. Sub-Annex'!O150</f>
        <v>0</v>
      </c>
      <c r="O45" s="2770">
        <f>'6-A. Proc. Sub-Annex'!P150</f>
        <v>0</v>
      </c>
      <c r="P45" s="2767">
        <f>'6-A. Proc. Sub-Annex'!Q150</f>
        <v>0</v>
      </c>
      <c r="Q45" s="2125"/>
      <c r="R45" s="2771"/>
      <c r="T45" s="2770">
        <f>'6-A. Proc. Sub-Annex'!T17</f>
        <v>0</v>
      </c>
      <c r="U45" s="2770">
        <f>'6-A. Proc. Sub-Annex'!U17</f>
        <v>0</v>
      </c>
      <c r="V45" s="2770">
        <f>'6-A. Proc. Sub-Annex'!V17</f>
        <v>0</v>
      </c>
      <c r="W45" s="2772" t="str">
        <f>'6-A. Proc. Sub-Annex'!W17</f>
        <v xml:space="preserve">STATE: ; PDY: ; KKL: ; MHE: ; YNM: </v>
      </c>
      <c r="X45" s="2770">
        <f>'6-A. Proc. Sub-Annex'!X17</f>
        <v>0</v>
      </c>
      <c r="Y45" s="2770">
        <f>'6-A. Proc. Sub-Annex'!Y17</f>
        <v>0</v>
      </c>
      <c r="Z45" s="2770">
        <f>'6-A. Proc. Sub-Annex'!Z17</f>
        <v>0</v>
      </c>
      <c r="AA45" s="2770">
        <f>'6-A. Proc. Sub-Annex'!AA17</f>
        <v>0</v>
      </c>
      <c r="AB45" s="2770">
        <f>'6-A. Proc. Sub-Annex'!AB17</f>
        <v>0</v>
      </c>
      <c r="AC45" s="2770">
        <f>'6-A. Proc. Sub-Annex'!AC17</f>
        <v>0</v>
      </c>
      <c r="AD45" s="2770">
        <f>'6-A. Proc. Sub-Annex'!AD17</f>
        <v>0</v>
      </c>
      <c r="AE45" s="2770">
        <f>'6-A. Proc. Sub-Annex'!AE17</f>
        <v>0</v>
      </c>
      <c r="AF45" s="2770">
        <f>'6-A. Proc. Sub-Annex'!AF17</f>
        <v>0</v>
      </c>
      <c r="AG45" s="2770">
        <f>'6-A. Proc. Sub-Annex'!AG17</f>
        <v>0</v>
      </c>
      <c r="AH45" s="2770">
        <f>'6-A. Proc. Sub-Annex'!AH17</f>
        <v>0</v>
      </c>
      <c r="AI45" s="2770">
        <f>'6-A. Proc. Sub-Annex'!AI17</f>
        <v>0</v>
      </c>
      <c r="AJ45" s="2770">
        <f>'6-A. Proc. Sub-Annex'!AJ17</f>
        <v>0</v>
      </c>
      <c r="AK45" s="2770">
        <f>'6-A. Proc. Sub-Annex'!AK17</f>
        <v>0</v>
      </c>
      <c r="AL45" s="2770">
        <f>'6-A. Proc. Sub-Annex'!AL17</f>
        <v>0</v>
      </c>
      <c r="AM45" s="2770">
        <f>'6-A. Proc. Sub-Annex'!AM17</f>
        <v>0</v>
      </c>
      <c r="AN45" s="2770">
        <f>'6-A. Proc. Sub-Annex'!AN17</f>
        <v>0</v>
      </c>
      <c r="AO45" s="2770">
        <f>'6-A. Proc. Sub-Annex'!AO17</f>
        <v>0</v>
      </c>
      <c r="AP45" s="2770">
        <f>'6-A. Proc. Sub-Annex'!AP17</f>
        <v>0</v>
      </c>
      <c r="AQ45" s="2770">
        <f>'6-A. Proc. Sub-Annex'!AQ17</f>
        <v>0</v>
      </c>
      <c r="AR45" s="2770">
        <f>'6-A. Proc. Sub-Annex'!AR17</f>
        <v>0</v>
      </c>
      <c r="AS45" s="2770">
        <f>'6-A. Proc. Sub-Annex'!AS17</f>
        <v>0</v>
      </c>
      <c r="AT45" s="2770">
        <f>'6-A. Proc. Sub-Annex'!AT17</f>
        <v>0</v>
      </c>
      <c r="AU45" s="2770" t="str">
        <f>'6-A. Proc. Sub-Annex'!AU17</f>
        <v xml:space="preserve">STATE: ; PDY: ; KKL: ; MHE: ; YNM: </v>
      </c>
    </row>
    <row r="46" spans="1:47" s="2245" customFormat="1" ht="78" customHeight="1">
      <c r="A46" s="5626"/>
      <c r="B46" s="2767" t="str">
        <f>'6-A. Proc. Sub-Annex'!C151</f>
        <v>B.16.2.6.4.a</v>
      </c>
      <c r="C46" s="2768" t="str">
        <f>'6-A. Proc. Sub-Annex'!D151</f>
        <v xml:space="preserve">IFA tablets for non-pregnant &amp; non-lactating women in Reproductive Age (20-49 years) </v>
      </c>
      <c r="D46" s="2769" t="str">
        <f>'6-A. Proc. Sub-Annex'!E151</f>
        <v>RCH</v>
      </c>
      <c r="E46" s="2769" t="str">
        <f>'6-A. Proc. Sub-Annex'!F151</f>
        <v>MH</v>
      </c>
      <c r="F46" s="2769">
        <f>'6-A. Proc. Sub-Annex'!G151</f>
        <v>0</v>
      </c>
      <c r="G46" s="2769">
        <f>'6-A. Proc. Sub-Annex'!H151</f>
        <v>0</v>
      </c>
      <c r="H46" s="2769">
        <f>'6-A. Proc. Sub-Annex'!I151</f>
        <v>33</v>
      </c>
      <c r="I46" s="2769">
        <f>'6-A. Proc. Sub-Annex'!J151</f>
        <v>0</v>
      </c>
      <c r="J46" s="2769">
        <f>'6-A. Proc. Sub-Annex'!K151</f>
        <v>0</v>
      </c>
      <c r="K46" s="2769">
        <f>'6-A. Proc. Sub-Annex'!L151</f>
        <v>0</v>
      </c>
      <c r="L46" s="2770">
        <f>'6-A. Proc. Sub-Annex'!M151</f>
        <v>0.5</v>
      </c>
      <c r="M46" s="2769">
        <f>'6-A. Proc. Sub-Annex'!N151</f>
        <v>5.0000000000000004E-6</v>
      </c>
      <c r="N46" s="2769">
        <f>'6-A. Proc. Sub-Annex'!O151</f>
        <v>14598168</v>
      </c>
      <c r="O46" s="2770">
        <f>'6-A. Proc. Sub-Annex'!P151</f>
        <v>72.990840000000006</v>
      </c>
      <c r="P46" s="2767">
        <f>'6-A. Proc. Sub-Annex'!Q151</f>
        <v>0</v>
      </c>
      <c r="Q46" s="2125"/>
      <c r="R46" s="2771"/>
      <c r="T46" s="2770">
        <f>'6-A. Proc. Sub-Annex'!T18</f>
        <v>33927.15231786092</v>
      </c>
      <c r="U46" s="2770">
        <f>'6-A. Proc. Sub-Annex'!U18</f>
        <v>151</v>
      </c>
      <c r="V46" s="2770">
        <f>'6-A. Proc. Sub-Annex'!V18</f>
        <v>5122999.9999969993</v>
      </c>
      <c r="W46" s="2772" t="str">
        <f>'6-A. Proc. Sub-Annex'!W18</f>
        <v>STATE: IGMC (MEDICAL COLLEGE) Human Milk Bank - Hospital Grade Breast pumps - 2 x 2.00 Lakhs - 4.00 Lakhs La,inar Air Flow - 1 no. x 2.10 Lakhs, Human Milk Pasteuiser -1 no. Rs.8.50 Lakhs, Deep Freezer - 1 x 2.40 Lakhs , Refrigerator - 1 no. x Rs.40000/-, Bottle Warmer - 1 no. x Rs.1.35 Lakhs , Human Milk Analyser 1 no. x 8.50 Lakhs, Computer/ Label Printer / Labels - 1 no. x Rs.1.25 Lakhs, Containers for storage - 100 x Rs.300 - Rs.0.30 Lakhs = Rs.28.80 Lakhs; PDY: RGGW&amp; CH - SCNU - (Inborn &amp; Outborn) -  Syringe infusion Pumps - 10 nos. x Rs.25000 - 2.50 Lakhs, Pulse Oximeters - 2 nos. x Rs. 1.00 Lakhs - Rs.2.00 Lakhs, Laryngoscope with straight blades 4 nos. x Rs.1000 - Rs.4000/- (Total - 4.54 Lakhs )   NBSU - (2) - Phototheraphy unit - Rs.1.25 Lakhs x 2 - 2.50 Lakhs, Radiant Warmer - Rs.0.60 x 2 - 1.20 Lakhs Total - 3.70 Lakhs (GT - 8.24 Lakhs); KKL: DH (SNCU) - Syringe infusion Pumps - 5 nos. x Rs.25000 - 1.25 Lakhs, Pulse Oximeters - 1 nos. x Rs. 1.00 Lakhs - Laryngoscope with straight blades 4 nos. x Rs.1000 - Rs.4000/- (Total - 2.29 Lakhs )  NBSU (1) - (1) - Phototheraphy unit - Rs.1.25 Lakhs x 1,  Radiant Warmer - Rs.0.60 x 1 Lakhs - 1.85 Lakhs (GT -  4.14 Lakhs); MHE: Syringe infusion Pumps - 5 nos. x Rs.25000 - 1.25 Lakhs, Pulse Oximeters - 1 nos. x Rs. 1.00 Lakhs ( Rs.2.25 Lakhs)  NBSU - (2) - Phototheraphy unit - Rs.1.25 Lakhs x 2 - 2.50 Lakhs, Radiant Warmer - Rs.0.60 x 2 - 1.20 Lakhs Rs.3.70 Lakhs (GT - 5.95 Lakhs); YNM: Syringe infusion Pumps - 5 nos. x Rs.25000 - 1.25 Lakhs, Pulse Oximeters - 1 nos. x Rs. 1.00 Lakhs ( Rs.2.25 Lakhs) NBSU (1) - (1) - Phototheraphy unit - Rs.1.25 Lakhs x 1,  Radiant Warmer - Rs.0.60 x 1  = Total - 1.85 Lakhs (GT -  4.10 Lakhs)</v>
      </c>
      <c r="X46" s="2770">
        <f>'6-A. Proc. Sub-Annex'!X18</f>
        <v>26422.018348599999</v>
      </c>
      <c r="Y46" s="2770">
        <f>'6-A. Proc. Sub-Annex'!Y18</f>
        <v>109</v>
      </c>
      <c r="Z46" s="2770">
        <f>'6-A. Proc. Sub-Annex'!Z18</f>
        <v>2879999.9999973997</v>
      </c>
      <c r="AA46" s="2770" t="str">
        <f>'6-A. Proc. Sub-Annex'!AA18</f>
        <v>IGMC (MEDICAL COLLEGE) Human Milk Bank - Hospital Grade Breast pumps - 2 x 2.00 Lakhs - 4.00 Lakhs La,inar Air Flow - 1 no. x 2.10 Lakhs, Human Milk Pasteuiser -1 no. Rs.8.50 Lakhs, Deep Freezer - 1 x 2.40 Lakhs , Refrigerator - 1 no. x Rs.40000/-, Bottle Warmer - 1 no. x Rs.1.35 Lakhs , Human Milk Analyser 1 no. x 8.50 Lakhs, Computer/ Label Printer / Labels - 1 no. x Rs.1.25 Lakhs, Containers for storage - 100 x Rs.300 - Rs.0.30 Lakhs = Rs.28.80 Lakhs</v>
      </c>
      <c r="AB46" s="2770">
        <f>'6-A. Proc. Sub-Annex'!AB18</f>
        <v>41200</v>
      </c>
      <c r="AC46" s="2770">
        <f>'6-A. Proc. Sub-Annex'!AC18</f>
        <v>20</v>
      </c>
      <c r="AD46" s="2770">
        <f>'6-A. Proc. Sub-Annex'!AD18</f>
        <v>824000</v>
      </c>
      <c r="AE46" s="2770" t="str">
        <f>'6-A. Proc. Sub-Annex'!AE18</f>
        <v>RGGW&amp; CH - SCNU - (Inborn &amp; Outborn) -  Syringe infusion Pumps - 10 nos. x Rs.25000 - 2.50 Lakhs, Pulse Oximeters - 2 nos. x Rs. 1.00 Lakhs - Rs.2.00 Lakhs, Laryngoscope with straight blades 4 nos. x Rs.1000 - Rs.4000/- (Total - 4.54 Lakhs )   NBSU - (2) - Phototheraphy unit - Rs.1.25 Lakhs x 2 - 2.50 Lakhs, Radiant Warmer - Rs.0.60 x 2 - 1.20 Lakhs Total - 3.70 Lakhs (GT - 8.24 Lakhs)</v>
      </c>
      <c r="AF46" s="2770">
        <f>'6-A. Proc. Sub-Annex'!AF18</f>
        <v>34500</v>
      </c>
      <c r="AG46" s="2770">
        <f>'6-A. Proc. Sub-Annex'!AG18</f>
        <v>12</v>
      </c>
      <c r="AH46" s="2770">
        <f>'6-A. Proc. Sub-Annex'!AH18</f>
        <v>414000</v>
      </c>
      <c r="AI46" s="2770" t="str">
        <f>'6-A. Proc. Sub-Annex'!AI18</f>
        <v>DH (SNCU) - Syringe infusion Pumps - 5 nos. x Rs.25000 - 1.25 Lakhs, Pulse Oximeters - 1 nos. x Rs. 1.00 Lakhs - Laryngoscope with straight blades 4 nos. x Rs.1000 - Rs.4000/- (Total - 2.29 Lakhs )  NBSU (1) - (1) - Phototheraphy unit - Rs.1.25 Lakhs x 1,  Radiant Warmer - Rs.0.60 x 1 Lakhs - 1.85 Lakhs (GT -  4.14 Lakhs)</v>
      </c>
      <c r="AJ46" s="2770">
        <f>'6-A. Proc. Sub-Annex'!AJ18</f>
        <v>99166.666666599995</v>
      </c>
      <c r="AK46" s="2770">
        <f>'6-A. Proc. Sub-Annex'!AK18</f>
        <v>6</v>
      </c>
      <c r="AL46" s="2770">
        <f>'6-A. Proc. Sub-Annex'!AL18</f>
        <v>594999.9999996</v>
      </c>
      <c r="AM46" s="2770" t="str">
        <f>'6-A. Proc. Sub-Annex'!AM18</f>
        <v>Syringe infusion Pumps - 5 nos. x Rs.25000 - 1.25 Lakhs, Pulse Oximeters - 1 nos. x Rs. 1.00 Lakhs ( Rs.2.25 Lakhs)  NBSU - (2) - Phototheraphy unit - Rs.1.25 Lakhs x 2 - 2.50 Lakhs, Radiant Warmer - Rs.0.60 x 2 - 1.20 Lakhs Rs.3.70 Lakhs (GT - 5.95 Lakhs)</v>
      </c>
      <c r="AN46" s="2770">
        <f>'6-A. Proc. Sub-Annex'!AN18</f>
        <v>102500</v>
      </c>
      <c r="AO46" s="2770">
        <f>'6-A. Proc. Sub-Annex'!AO18</f>
        <v>4</v>
      </c>
      <c r="AP46" s="2770">
        <f>'6-A. Proc. Sub-Annex'!AP18</f>
        <v>410000</v>
      </c>
      <c r="AQ46" s="2770" t="str">
        <f>'6-A. Proc. Sub-Annex'!AQ18</f>
        <v>Syringe infusion Pumps - 5 nos. x Rs.25000 - 1.25 Lakhs, Pulse Oximeters - 1 nos. x Rs. 1.00 Lakhs ( Rs.2.25 Lakhs) NBSU (1) - (1) - Phototheraphy unit - Rs.1.25 Lakhs x 1,  Radiant Warmer - Rs.0.60 x 1  = Total - 1.85 Lakhs (GT -  4.10 Lakhs)</v>
      </c>
      <c r="AR46" s="2770">
        <f>'6-A. Proc. Sub-Annex'!AR18</f>
        <v>5122999.9999969993</v>
      </c>
      <c r="AS46" s="2770">
        <f>'6-A. Proc. Sub-Annex'!AS18</f>
        <v>151</v>
      </c>
      <c r="AT46" s="2770">
        <f>'6-A. Proc. Sub-Annex'!AT18</f>
        <v>33927.15231786092</v>
      </c>
      <c r="AU46" s="2770" t="str">
        <f>'6-A. Proc. Sub-Annex'!AU18</f>
        <v>STATE: IGMC (MEDICAL COLLEGE) Human Milk Bank - Hospital Grade Breast pumps - 2 x 2.00 Lakhs - 4.00 Lakhs La,inar Air Flow - 1 no. x 2.10 Lakhs, Human Milk Pasteuiser -1 no. Rs.8.50 Lakhs, Deep Freezer - 1 x 2.40 Lakhs , Refrigerator - 1 no. x Rs.40000/-, Bottle Warmer - 1 no. x Rs.1.35 Lakhs , Human Milk Analyser 1 no. x 8.50 Lakhs, Computer/ Label Printer / Labels - 1 no. x Rs.1.25 Lakhs, Containers for storage - 100 x Rs.300 - Rs.0.30 Lakhs = Rs.28.80 Lakhs; PDY: RGGW&amp; CH - SCNU - (Inborn &amp; Outborn) -  Syringe infusion Pumps - 10 nos. x Rs.25000 - 2.50 Lakhs, Pulse Oximeters - 2 nos. x Rs. 1.00 Lakhs - Rs.2.00 Lakhs, Laryngoscope with straight blades 4 nos. x Rs.1000 - Rs.4000/- (Total - 4.54 Lakhs )   NBSU - (2) - Phototheraphy unit - Rs.1.25 Lakhs x 2 - 2.50 Lakhs, Radiant Warmer - Rs.0.60 x 2 - 1.20 Lakhs Total - 3.70 Lakhs (GT - 8.24 Lakhs); KKL: DH (SNCU) - Syringe infusion Pumps - 5 nos. x Rs.25000 - 1.25 Lakhs, Pulse Oximeters - 1 nos. x Rs. 1.00 Lakhs - Laryngoscope with straight blades 4 nos. x Rs.1000 - Rs.4000/- (Total - 2.29 Lakhs )  NBSU (1) - (1) - Phototheraphy unit - Rs.1.25 Lakhs x 1,  Radiant Warmer - Rs.0.60 x 1 Lakhs - 1.85 Lakhs (GT -  4.14 Lakhs); MHE: Syringe infusion Pumps - 5 nos. x Rs.25000 - 1.25 Lakhs, Pulse Oximeters - 1 nos. x Rs. 1.00 Lakhs ( Rs.2.25 Lakhs)  NBSU - (2) - Phototheraphy unit - Rs.1.25 Lakhs x 2 - 2.50 Lakhs, Radiant Warmer - Rs.0.60 x 2 - 1.20 Lakhs Rs.3.70 Lakhs (GT - 5.95 Lakhs); YNM: Syringe infusion Pumps - 5 nos. x Rs.25000 - 1.25 Lakhs, Pulse Oximeters - 1 nos. x Rs. 1.00 Lakhs ( Rs.2.25 Lakhs) NBSU (1) - (1) - Phototheraphy unit - Rs.1.25 Lakhs x 1,  Radiant Warmer - Rs.0.60 x 1  = Total - 1.85 Lakhs (GT -  4.10 Lakhs)</v>
      </c>
    </row>
    <row r="47" spans="1:47" s="2245" customFormat="1" ht="78" customHeight="1">
      <c r="A47" s="5626"/>
      <c r="B47" s="2767" t="str">
        <f>'6-A. Proc. Sub-Annex'!C152</f>
        <v>B.16.2.6.4.b</v>
      </c>
      <c r="C47" s="2768" t="str">
        <f>'6-A. Proc. Sub-Annex'!D152</f>
        <v>Albendazole Tablets for non-pregnant &amp; non-lactating women in Reproductive Age (20-49 years) NDD</v>
      </c>
      <c r="D47" s="2769" t="str">
        <f>'6-A. Proc. Sub-Annex'!E152</f>
        <v>RCH</v>
      </c>
      <c r="E47" s="2769" t="str">
        <f>'6-A. Proc. Sub-Annex'!F152</f>
        <v>MH</v>
      </c>
      <c r="F47" s="2769">
        <f>'6-A. Proc. Sub-Annex'!G152</f>
        <v>0</v>
      </c>
      <c r="G47" s="2769">
        <f>'6-A. Proc. Sub-Annex'!H152</f>
        <v>0</v>
      </c>
      <c r="H47" s="2769">
        <f>'6-A. Proc. Sub-Annex'!I152</f>
        <v>8</v>
      </c>
      <c r="I47" s="2769">
        <f>'6-A. Proc. Sub-Annex'!J152</f>
        <v>0</v>
      </c>
      <c r="J47" s="2769">
        <f>'6-A. Proc. Sub-Annex'!K152</f>
        <v>0</v>
      </c>
      <c r="K47" s="2769">
        <f>'6-A. Proc. Sub-Annex'!L152</f>
        <v>0</v>
      </c>
      <c r="L47" s="2770">
        <f>'6-A. Proc. Sub-Annex'!M152</f>
        <v>3.25</v>
      </c>
      <c r="M47" s="2769">
        <f>'6-A. Proc. Sub-Annex'!N152</f>
        <v>3.2499999999999997E-5</v>
      </c>
      <c r="N47" s="2769">
        <f>'6-A. Proc. Sub-Annex'!O152</f>
        <v>280290</v>
      </c>
      <c r="O47" s="2770">
        <f>'6-A. Proc. Sub-Annex'!P152</f>
        <v>9.1094249999999999</v>
      </c>
      <c r="P47" s="2767">
        <f>'6-A. Proc. Sub-Annex'!Q152</f>
        <v>0</v>
      </c>
      <c r="Q47" s="2125"/>
      <c r="R47" s="2771"/>
      <c r="T47" s="2770">
        <f>'6-A. Proc. Sub-Annex'!T19</f>
        <v>0</v>
      </c>
      <c r="U47" s="2770">
        <f>'6-A. Proc. Sub-Annex'!U19</f>
        <v>0</v>
      </c>
      <c r="V47" s="2770">
        <f>'6-A. Proc. Sub-Annex'!V19</f>
        <v>0</v>
      </c>
      <c r="W47" s="2772">
        <f>'6-A. Proc. Sub-Annex'!W19</f>
        <v>0</v>
      </c>
      <c r="X47" s="2770">
        <f>'6-A. Proc. Sub-Annex'!X19</f>
        <v>0</v>
      </c>
      <c r="Y47" s="2770">
        <f>'6-A. Proc. Sub-Annex'!Y19</f>
        <v>0</v>
      </c>
      <c r="Z47" s="2770">
        <f>'6-A. Proc. Sub-Annex'!Z19</f>
        <v>0</v>
      </c>
      <c r="AA47" s="2770">
        <f>'6-A. Proc. Sub-Annex'!AA19</f>
        <v>0</v>
      </c>
      <c r="AB47" s="2770">
        <f>'6-A. Proc. Sub-Annex'!AB19</f>
        <v>0</v>
      </c>
      <c r="AC47" s="2770">
        <f>'6-A. Proc. Sub-Annex'!AC19</f>
        <v>0</v>
      </c>
      <c r="AD47" s="2770">
        <f>'6-A. Proc. Sub-Annex'!AD19</f>
        <v>0</v>
      </c>
      <c r="AE47" s="2770">
        <f>'6-A. Proc. Sub-Annex'!AE19</f>
        <v>0</v>
      </c>
      <c r="AF47" s="2770">
        <f>'6-A. Proc. Sub-Annex'!AF19</f>
        <v>0</v>
      </c>
      <c r="AG47" s="2770">
        <f>'6-A. Proc. Sub-Annex'!AG19</f>
        <v>0</v>
      </c>
      <c r="AH47" s="2770">
        <f>'6-A. Proc. Sub-Annex'!AH19</f>
        <v>0</v>
      </c>
      <c r="AI47" s="2770">
        <f>'6-A. Proc. Sub-Annex'!AI19</f>
        <v>0</v>
      </c>
      <c r="AJ47" s="2770">
        <f>'6-A. Proc. Sub-Annex'!AJ19</f>
        <v>0</v>
      </c>
      <c r="AK47" s="2770">
        <f>'6-A. Proc. Sub-Annex'!AK19</f>
        <v>0</v>
      </c>
      <c r="AL47" s="2770">
        <f>'6-A. Proc. Sub-Annex'!AL19</f>
        <v>0</v>
      </c>
      <c r="AM47" s="2770">
        <f>'6-A. Proc. Sub-Annex'!AM19</f>
        <v>0</v>
      </c>
      <c r="AN47" s="2770">
        <f>'6-A. Proc. Sub-Annex'!AN19</f>
        <v>0</v>
      </c>
      <c r="AO47" s="2770">
        <f>'6-A. Proc. Sub-Annex'!AO19</f>
        <v>0</v>
      </c>
      <c r="AP47" s="2770">
        <f>'6-A. Proc. Sub-Annex'!AP19</f>
        <v>0</v>
      </c>
      <c r="AQ47" s="2770">
        <f>'6-A. Proc. Sub-Annex'!AQ19</f>
        <v>0</v>
      </c>
      <c r="AR47" s="2770">
        <f>'6-A. Proc. Sub-Annex'!AR19</f>
        <v>0</v>
      </c>
      <c r="AS47" s="2770">
        <f>'6-A. Proc. Sub-Annex'!AS19</f>
        <v>0</v>
      </c>
      <c r="AT47" s="2770">
        <f>'6-A. Proc. Sub-Annex'!AT19</f>
        <v>0</v>
      </c>
      <c r="AU47" s="2770">
        <f>'6-A. Proc. Sub-Annex'!AU19</f>
        <v>0</v>
      </c>
    </row>
    <row r="48" spans="1:47" s="2245" customFormat="1" ht="78" customHeight="1">
      <c r="A48" s="5626"/>
      <c r="B48" s="2767" t="str">
        <f>'6-A. Proc. Sub-Annex'!C154</f>
        <v>B.16.2.6.5.a</v>
      </c>
      <c r="C48" s="2768" t="str">
        <f>'6-A. Proc. Sub-Annex'!D154</f>
        <v>IFA tablets for Pregnant &amp; Lactating Mothers</v>
      </c>
      <c r="D48" s="2769" t="str">
        <f>'6-A. Proc. Sub-Annex'!E154</f>
        <v>RCH</v>
      </c>
      <c r="E48" s="2769" t="str">
        <f>'6-A. Proc. Sub-Annex'!F154</f>
        <v>MH</v>
      </c>
      <c r="F48" s="2769">
        <f>'6-A. Proc. Sub-Annex'!G154</f>
        <v>0</v>
      </c>
      <c r="G48" s="2769">
        <f>'6-A. Proc. Sub-Annex'!H154</f>
        <v>0</v>
      </c>
      <c r="H48" s="2769">
        <f>'6-A. Proc. Sub-Annex'!I154</f>
        <v>13.5</v>
      </c>
      <c r="I48" s="2769">
        <f>'6-A. Proc. Sub-Annex'!J154</f>
        <v>0</v>
      </c>
      <c r="J48" s="2769">
        <f>'6-A. Proc. Sub-Annex'!K154</f>
        <v>0</v>
      </c>
      <c r="K48" s="2769">
        <f>'6-A. Proc. Sub-Annex'!L154</f>
        <v>0</v>
      </c>
      <c r="L48" s="2770">
        <f>'6-A. Proc. Sub-Annex'!M154</f>
        <v>0.5</v>
      </c>
      <c r="M48" s="2769">
        <f>'6-A. Proc. Sub-Annex'!N154</f>
        <v>5.0000000000000004E-6</v>
      </c>
      <c r="N48" s="2769">
        <f>'6-A. Proc. Sub-Annex'!O154</f>
        <v>9000000</v>
      </c>
      <c r="O48" s="2770">
        <f>'6-A. Proc. Sub-Annex'!P154</f>
        <v>45.000000000000007</v>
      </c>
      <c r="P48" s="2767">
        <f>'6-A. Proc. Sub-Annex'!Q154</f>
        <v>0</v>
      </c>
      <c r="Q48" s="2125"/>
      <c r="R48" s="2771"/>
      <c r="T48" s="2770">
        <f>'6-A. Proc. Sub-Annex'!T20</f>
        <v>0</v>
      </c>
      <c r="U48" s="2770">
        <f>'6-A. Proc. Sub-Annex'!U20</f>
        <v>0</v>
      </c>
      <c r="V48" s="2770">
        <f>'6-A. Proc. Sub-Annex'!V20</f>
        <v>0</v>
      </c>
      <c r="W48" s="2772" t="str">
        <f>'6-A. Proc. Sub-Annex'!W20</f>
        <v xml:space="preserve">STATE: ; PDY: ; KKL: ; MHE: ; YNM: </v>
      </c>
      <c r="X48" s="2770">
        <f>'6-A. Proc. Sub-Annex'!X20</f>
        <v>0</v>
      </c>
      <c r="Y48" s="2770">
        <f>'6-A. Proc. Sub-Annex'!Y20</f>
        <v>0</v>
      </c>
      <c r="Z48" s="2770">
        <f>'6-A. Proc. Sub-Annex'!Z20</f>
        <v>0</v>
      </c>
      <c r="AA48" s="2770">
        <f>'6-A. Proc. Sub-Annex'!AA20</f>
        <v>0</v>
      </c>
      <c r="AB48" s="2770">
        <f>'6-A. Proc. Sub-Annex'!AB20</f>
        <v>0</v>
      </c>
      <c r="AC48" s="2770">
        <f>'6-A. Proc. Sub-Annex'!AC20</f>
        <v>0</v>
      </c>
      <c r="AD48" s="2770">
        <f>'6-A. Proc. Sub-Annex'!AD20</f>
        <v>0</v>
      </c>
      <c r="AE48" s="2770">
        <f>'6-A. Proc. Sub-Annex'!AE20</f>
        <v>0</v>
      </c>
      <c r="AF48" s="2770">
        <f>'6-A. Proc. Sub-Annex'!AF20</f>
        <v>0</v>
      </c>
      <c r="AG48" s="2770">
        <f>'6-A. Proc. Sub-Annex'!AG20</f>
        <v>0</v>
      </c>
      <c r="AH48" s="2770">
        <f>'6-A. Proc. Sub-Annex'!AH20</f>
        <v>0</v>
      </c>
      <c r="AI48" s="2770">
        <f>'6-A. Proc. Sub-Annex'!AI20</f>
        <v>0</v>
      </c>
      <c r="AJ48" s="2770">
        <f>'6-A. Proc. Sub-Annex'!AJ20</f>
        <v>0</v>
      </c>
      <c r="AK48" s="2770">
        <f>'6-A. Proc. Sub-Annex'!AK20</f>
        <v>0</v>
      </c>
      <c r="AL48" s="2770">
        <f>'6-A. Proc. Sub-Annex'!AL20</f>
        <v>0</v>
      </c>
      <c r="AM48" s="2770">
        <f>'6-A. Proc. Sub-Annex'!AM20</f>
        <v>0</v>
      </c>
      <c r="AN48" s="2770">
        <f>'6-A. Proc. Sub-Annex'!AN20</f>
        <v>0</v>
      </c>
      <c r="AO48" s="2770">
        <f>'6-A. Proc. Sub-Annex'!AO20</f>
        <v>0</v>
      </c>
      <c r="AP48" s="2770">
        <f>'6-A. Proc. Sub-Annex'!AP20</f>
        <v>0</v>
      </c>
      <c r="AQ48" s="2770">
        <f>'6-A. Proc. Sub-Annex'!AQ20</f>
        <v>0</v>
      </c>
      <c r="AR48" s="2770">
        <f>'6-A. Proc. Sub-Annex'!AR20</f>
        <v>0</v>
      </c>
      <c r="AS48" s="2770">
        <f>'6-A. Proc. Sub-Annex'!AS20</f>
        <v>0</v>
      </c>
      <c r="AT48" s="2770">
        <f>'6-A. Proc. Sub-Annex'!AT20</f>
        <v>0</v>
      </c>
      <c r="AU48" s="2770" t="str">
        <f>'6-A. Proc. Sub-Annex'!AU20</f>
        <v xml:space="preserve">STATE: ; PDY: ; KKL: ; MHE: ; YNM: </v>
      </c>
    </row>
    <row r="49" spans="1:47" s="2245" customFormat="1" ht="78" customHeight="1">
      <c r="A49" s="5626"/>
      <c r="B49" s="2767" t="str">
        <f>'6-A. Proc. Sub-Annex'!C155</f>
        <v>B.16.2.6.5.b</v>
      </c>
      <c r="C49" s="2768" t="str">
        <f>'6-A. Proc. Sub-Annex'!D155</f>
        <v>Folic Acid Tablets (400 mcg) for Pregnant &amp; Lactating Mothers</v>
      </c>
      <c r="D49" s="2769" t="str">
        <f>'6-A. Proc. Sub-Annex'!E155</f>
        <v>RCH</v>
      </c>
      <c r="E49" s="2769" t="str">
        <f>'6-A. Proc. Sub-Annex'!F155</f>
        <v>MH</v>
      </c>
      <c r="F49" s="2769">
        <f>'6-A. Proc. Sub-Annex'!G155</f>
        <v>0</v>
      </c>
      <c r="G49" s="2769">
        <f>'6-A. Proc. Sub-Annex'!H155</f>
        <v>0</v>
      </c>
      <c r="H49" s="2769">
        <f>'6-A. Proc. Sub-Annex'!I155</f>
        <v>8</v>
      </c>
      <c r="I49" s="2769">
        <f>'6-A. Proc. Sub-Annex'!J155</f>
        <v>0</v>
      </c>
      <c r="J49" s="2769">
        <f>'6-A. Proc. Sub-Annex'!K155</f>
        <v>0</v>
      </c>
      <c r="K49" s="2769">
        <f>'6-A. Proc. Sub-Annex'!L155</f>
        <v>0</v>
      </c>
      <c r="L49" s="2770">
        <f>'6-A. Proc. Sub-Annex'!M155</f>
        <v>3.0416666666666665</v>
      </c>
      <c r="M49" s="2769">
        <f>'6-A. Proc. Sub-Annex'!N155</f>
        <v>3.0416666666666666E-5</v>
      </c>
      <c r="N49" s="2769">
        <f>'6-A. Proc. Sub-Annex'!O155</f>
        <v>240000</v>
      </c>
      <c r="O49" s="2770">
        <f>'6-A. Proc. Sub-Annex'!P155</f>
        <v>7.3</v>
      </c>
      <c r="P49" s="2767">
        <f>'6-A. Proc. Sub-Annex'!Q155</f>
        <v>0</v>
      </c>
      <c r="Q49" s="2125"/>
      <c r="R49" s="2771"/>
      <c r="T49" s="2770">
        <f>'6-A. Proc. Sub-Annex'!T21</f>
        <v>0</v>
      </c>
      <c r="U49" s="2770">
        <f>'6-A. Proc. Sub-Annex'!U21</f>
        <v>0</v>
      </c>
      <c r="V49" s="2770">
        <f>'6-A. Proc. Sub-Annex'!V21</f>
        <v>0</v>
      </c>
      <c r="W49" s="2772" t="str">
        <f>'6-A. Proc. Sub-Annex'!W21</f>
        <v xml:space="preserve">STATE: ; PDY: ; KKL: ; MHE: ; YNM: </v>
      </c>
      <c r="X49" s="2770">
        <f>'6-A. Proc. Sub-Annex'!X21</f>
        <v>0</v>
      </c>
      <c r="Y49" s="2770">
        <f>'6-A. Proc. Sub-Annex'!Y21</f>
        <v>0</v>
      </c>
      <c r="Z49" s="2770">
        <f>'6-A. Proc. Sub-Annex'!Z21</f>
        <v>0</v>
      </c>
      <c r="AA49" s="2770">
        <f>'6-A. Proc. Sub-Annex'!AA21</f>
        <v>0</v>
      </c>
      <c r="AB49" s="2770">
        <f>'6-A. Proc. Sub-Annex'!AB21</f>
        <v>0</v>
      </c>
      <c r="AC49" s="2770">
        <f>'6-A. Proc. Sub-Annex'!AC21</f>
        <v>0</v>
      </c>
      <c r="AD49" s="2770">
        <f>'6-A. Proc. Sub-Annex'!AD21</f>
        <v>0</v>
      </c>
      <c r="AE49" s="2770">
        <f>'6-A. Proc. Sub-Annex'!AE21</f>
        <v>0</v>
      </c>
      <c r="AF49" s="2770">
        <f>'6-A. Proc. Sub-Annex'!AF21</f>
        <v>0</v>
      </c>
      <c r="AG49" s="2770">
        <f>'6-A. Proc. Sub-Annex'!AG21</f>
        <v>0</v>
      </c>
      <c r="AH49" s="2770">
        <f>'6-A. Proc. Sub-Annex'!AH21</f>
        <v>0</v>
      </c>
      <c r="AI49" s="2770">
        <f>'6-A. Proc. Sub-Annex'!AI21</f>
        <v>0</v>
      </c>
      <c r="AJ49" s="2770">
        <f>'6-A. Proc. Sub-Annex'!AJ21</f>
        <v>0</v>
      </c>
      <c r="AK49" s="2770">
        <f>'6-A. Proc. Sub-Annex'!AK21</f>
        <v>0</v>
      </c>
      <c r="AL49" s="2770">
        <f>'6-A. Proc. Sub-Annex'!AL21</f>
        <v>0</v>
      </c>
      <c r="AM49" s="2770">
        <f>'6-A. Proc. Sub-Annex'!AM21</f>
        <v>0</v>
      </c>
      <c r="AN49" s="2770">
        <f>'6-A. Proc. Sub-Annex'!AN21</f>
        <v>0</v>
      </c>
      <c r="AO49" s="2770">
        <f>'6-A. Proc. Sub-Annex'!AO21</f>
        <v>0</v>
      </c>
      <c r="AP49" s="2770">
        <f>'6-A. Proc. Sub-Annex'!AP21</f>
        <v>0</v>
      </c>
      <c r="AQ49" s="2770">
        <f>'6-A. Proc. Sub-Annex'!AQ21</f>
        <v>0</v>
      </c>
      <c r="AR49" s="2770">
        <f>'6-A. Proc. Sub-Annex'!AR21</f>
        <v>0</v>
      </c>
      <c r="AS49" s="2770">
        <f>'6-A. Proc. Sub-Annex'!AS21</f>
        <v>0</v>
      </c>
      <c r="AT49" s="2770">
        <f>'6-A. Proc. Sub-Annex'!AT21</f>
        <v>0</v>
      </c>
      <c r="AU49" s="2770" t="str">
        <f>'6-A. Proc. Sub-Annex'!AU21</f>
        <v xml:space="preserve">STATE: ; PDY: ; KKL: ; MHE: ; YNM: </v>
      </c>
    </row>
    <row r="50" spans="1:47" s="2245" customFormat="1" ht="78" customHeight="1">
      <c r="A50" s="5626"/>
      <c r="B50" s="2767">
        <f>'6-A. Proc. Sub-Annex'!C156</f>
        <v>0</v>
      </c>
      <c r="C50" s="2768" t="str">
        <f>'6-A. Proc. Sub-Annex'!D156</f>
        <v>Calcium tablets</v>
      </c>
      <c r="D50" s="2769" t="str">
        <f>'6-A. Proc. Sub-Annex'!E156</f>
        <v>RCH</v>
      </c>
      <c r="E50" s="2769" t="str">
        <f>'6-A. Proc. Sub-Annex'!F156</f>
        <v>MH</v>
      </c>
      <c r="F50" s="2769">
        <f>'6-A. Proc. Sub-Annex'!G156</f>
        <v>0</v>
      </c>
      <c r="G50" s="2769">
        <f>'6-A. Proc. Sub-Annex'!H156</f>
        <v>0</v>
      </c>
      <c r="H50" s="2769">
        <f>'6-A. Proc. Sub-Annex'!I156</f>
        <v>20.8</v>
      </c>
      <c r="I50" s="2769">
        <f>'6-A. Proc. Sub-Annex'!J156</f>
        <v>0</v>
      </c>
      <c r="J50" s="2769">
        <f>'6-A. Proc. Sub-Annex'!K156</f>
        <v>0</v>
      </c>
      <c r="K50" s="2769">
        <f>'6-A. Proc. Sub-Annex'!L156</f>
        <v>0</v>
      </c>
      <c r="L50" s="2770">
        <f>'6-A. Proc. Sub-Annex'!M156</f>
        <v>6</v>
      </c>
      <c r="M50" s="2769">
        <f>'6-A. Proc. Sub-Annex'!N156</f>
        <v>6.0000000000000002E-5</v>
      </c>
      <c r="N50" s="2769">
        <f>'6-A. Proc. Sub-Annex'!O156</f>
        <v>520000</v>
      </c>
      <c r="O50" s="2770">
        <f>'6-A. Proc. Sub-Annex'!P156</f>
        <v>31.2</v>
      </c>
      <c r="P50" s="2767">
        <f>'6-A. Proc. Sub-Annex'!Q156</f>
        <v>0</v>
      </c>
      <c r="Q50" s="2125"/>
      <c r="R50" s="2771"/>
      <c r="T50" s="2770">
        <f>'6-A. Proc. Sub-Annex'!T22</f>
        <v>0</v>
      </c>
      <c r="U50" s="2770">
        <f>'6-A. Proc. Sub-Annex'!U22</f>
        <v>0</v>
      </c>
      <c r="V50" s="2770">
        <f>'6-A. Proc. Sub-Annex'!V22</f>
        <v>0</v>
      </c>
      <c r="W50" s="2772" t="str">
        <f>'6-A. Proc. Sub-Annex'!W22</f>
        <v xml:space="preserve">STATE: ; PDY: ; KKL: ; MHE: ; YNM: </v>
      </c>
      <c r="X50" s="2770">
        <f>'6-A. Proc. Sub-Annex'!X22</f>
        <v>0</v>
      </c>
      <c r="Y50" s="2770">
        <f>'6-A. Proc. Sub-Annex'!Y22</f>
        <v>0</v>
      </c>
      <c r="Z50" s="2770">
        <f>'6-A. Proc. Sub-Annex'!Z22</f>
        <v>0</v>
      </c>
      <c r="AA50" s="2770">
        <f>'6-A. Proc. Sub-Annex'!AA22</f>
        <v>0</v>
      </c>
      <c r="AB50" s="2770">
        <f>'6-A. Proc. Sub-Annex'!AB22</f>
        <v>0</v>
      </c>
      <c r="AC50" s="2770">
        <f>'6-A. Proc. Sub-Annex'!AC22</f>
        <v>0</v>
      </c>
      <c r="AD50" s="2770">
        <f>'6-A. Proc. Sub-Annex'!AD22</f>
        <v>0</v>
      </c>
      <c r="AE50" s="2770">
        <f>'6-A. Proc. Sub-Annex'!AE22</f>
        <v>0</v>
      </c>
      <c r="AF50" s="2770">
        <f>'6-A. Proc. Sub-Annex'!AF22</f>
        <v>0</v>
      </c>
      <c r="AG50" s="2770">
        <f>'6-A. Proc. Sub-Annex'!AG22</f>
        <v>0</v>
      </c>
      <c r="AH50" s="2770">
        <f>'6-A. Proc. Sub-Annex'!AH22</f>
        <v>0</v>
      </c>
      <c r="AI50" s="2770">
        <f>'6-A. Proc. Sub-Annex'!AI22</f>
        <v>0</v>
      </c>
      <c r="AJ50" s="2770">
        <f>'6-A. Proc. Sub-Annex'!AJ22</f>
        <v>0</v>
      </c>
      <c r="AK50" s="2770">
        <f>'6-A. Proc. Sub-Annex'!AK22</f>
        <v>0</v>
      </c>
      <c r="AL50" s="2770">
        <f>'6-A. Proc. Sub-Annex'!AL22</f>
        <v>0</v>
      </c>
      <c r="AM50" s="2770">
        <f>'6-A. Proc. Sub-Annex'!AM22</f>
        <v>0</v>
      </c>
      <c r="AN50" s="2770">
        <f>'6-A. Proc. Sub-Annex'!AN22</f>
        <v>0</v>
      </c>
      <c r="AO50" s="2770">
        <f>'6-A. Proc. Sub-Annex'!AO22</f>
        <v>0</v>
      </c>
      <c r="AP50" s="2770">
        <f>'6-A. Proc. Sub-Annex'!AP22</f>
        <v>0</v>
      </c>
      <c r="AQ50" s="2770">
        <f>'6-A. Proc. Sub-Annex'!AQ22</f>
        <v>0</v>
      </c>
      <c r="AR50" s="2770">
        <f>'6-A. Proc. Sub-Annex'!AR22</f>
        <v>0</v>
      </c>
      <c r="AS50" s="2770">
        <f>'6-A. Proc. Sub-Annex'!AS22</f>
        <v>0</v>
      </c>
      <c r="AT50" s="2770">
        <f>'6-A. Proc. Sub-Annex'!AT22</f>
        <v>0</v>
      </c>
      <c r="AU50" s="2770" t="str">
        <f>'6-A. Proc. Sub-Annex'!AU22</f>
        <v xml:space="preserve">STATE: ; PDY: ; KKL: ; MHE: ; YNM: </v>
      </c>
    </row>
    <row r="51" spans="1:47" s="2245" customFormat="1" ht="78" customHeight="1">
      <c r="A51" s="5626"/>
      <c r="B51" s="2767">
        <f>'6-A. Proc. Sub-Annex'!C157</f>
        <v>0</v>
      </c>
      <c r="C51" s="2768" t="str">
        <f>'6-A. Proc. Sub-Annex'!D157</f>
        <v>Albendazole tablets</v>
      </c>
      <c r="D51" s="2769" t="str">
        <f>'6-A. Proc. Sub-Annex'!E157</f>
        <v>RCH</v>
      </c>
      <c r="E51" s="2769" t="str">
        <f>'6-A. Proc. Sub-Annex'!F157</f>
        <v>MH</v>
      </c>
      <c r="F51" s="2769">
        <f>'6-A. Proc. Sub-Annex'!G157</f>
        <v>0</v>
      </c>
      <c r="G51" s="2769">
        <f>'6-A. Proc. Sub-Annex'!H157</f>
        <v>0</v>
      </c>
      <c r="H51" s="2769">
        <f>'6-A. Proc. Sub-Annex'!I157</f>
        <v>3.2</v>
      </c>
      <c r="I51" s="2769">
        <f>'6-A. Proc. Sub-Annex'!J157</f>
        <v>0</v>
      </c>
      <c r="J51" s="2769">
        <f>'6-A. Proc. Sub-Annex'!K157</f>
        <v>0</v>
      </c>
      <c r="K51" s="2769">
        <f>'6-A. Proc. Sub-Annex'!L157</f>
        <v>0</v>
      </c>
      <c r="L51" s="2770">
        <f>'6-A. Proc. Sub-Annex'!M157</f>
        <v>3.25</v>
      </c>
      <c r="M51" s="2769">
        <f>'6-A. Proc. Sub-Annex'!N157</f>
        <v>3.2499999999999997E-5</v>
      </c>
      <c r="N51" s="2769">
        <f>'6-A. Proc. Sub-Annex'!O157</f>
        <v>200000</v>
      </c>
      <c r="O51" s="2770">
        <f>'6-A. Proc. Sub-Annex'!P157</f>
        <v>6.4999999999999991</v>
      </c>
      <c r="P51" s="2767">
        <f>'6-A. Proc. Sub-Annex'!Q157</f>
        <v>0</v>
      </c>
      <c r="Q51" s="2125"/>
      <c r="R51" s="2771"/>
      <c r="T51" s="2770">
        <f>'6-A. Proc. Sub-Annex'!T23</f>
        <v>0</v>
      </c>
      <c r="U51" s="2770">
        <f>'6-A. Proc. Sub-Annex'!U23</f>
        <v>0</v>
      </c>
      <c r="V51" s="2770">
        <f>'6-A. Proc. Sub-Annex'!V23</f>
        <v>0</v>
      </c>
      <c r="W51" s="2772" t="str">
        <f>'6-A. Proc. Sub-Annex'!W23</f>
        <v xml:space="preserve">STATE: ; PDY: ; KKL: ; MHE: ; YNM: </v>
      </c>
      <c r="X51" s="2770">
        <f>'6-A. Proc. Sub-Annex'!X23</f>
        <v>0</v>
      </c>
      <c r="Y51" s="2770">
        <f>'6-A. Proc. Sub-Annex'!Y23</f>
        <v>0</v>
      </c>
      <c r="Z51" s="2770">
        <f>'6-A. Proc. Sub-Annex'!Z23</f>
        <v>0</v>
      </c>
      <c r="AA51" s="2770">
        <f>'6-A. Proc. Sub-Annex'!AA23</f>
        <v>0</v>
      </c>
      <c r="AB51" s="2770">
        <f>'6-A. Proc. Sub-Annex'!AB23</f>
        <v>0</v>
      </c>
      <c r="AC51" s="2770">
        <f>'6-A. Proc. Sub-Annex'!AC23</f>
        <v>0</v>
      </c>
      <c r="AD51" s="2770">
        <f>'6-A. Proc. Sub-Annex'!AD23</f>
        <v>0</v>
      </c>
      <c r="AE51" s="2770">
        <f>'6-A. Proc. Sub-Annex'!AE23</f>
        <v>0</v>
      </c>
      <c r="AF51" s="2770">
        <f>'6-A. Proc. Sub-Annex'!AF23</f>
        <v>0</v>
      </c>
      <c r="AG51" s="2770">
        <f>'6-A. Proc. Sub-Annex'!AG23</f>
        <v>0</v>
      </c>
      <c r="AH51" s="2770">
        <f>'6-A. Proc. Sub-Annex'!AH23</f>
        <v>0</v>
      </c>
      <c r="AI51" s="2770">
        <f>'6-A. Proc. Sub-Annex'!AI23</f>
        <v>0</v>
      </c>
      <c r="AJ51" s="2770">
        <f>'6-A. Proc. Sub-Annex'!AJ23</f>
        <v>0</v>
      </c>
      <c r="AK51" s="2770">
        <f>'6-A. Proc. Sub-Annex'!AK23</f>
        <v>0</v>
      </c>
      <c r="AL51" s="2770">
        <f>'6-A. Proc. Sub-Annex'!AL23</f>
        <v>0</v>
      </c>
      <c r="AM51" s="2770">
        <f>'6-A. Proc. Sub-Annex'!AM23</f>
        <v>0</v>
      </c>
      <c r="AN51" s="2770">
        <f>'6-A. Proc. Sub-Annex'!AN23</f>
        <v>0</v>
      </c>
      <c r="AO51" s="2770">
        <f>'6-A. Proc. Sub-Annex'!AO23</f>
        <v>0</v>
      </c>
      <c r="AP51" s="2770">
        <f>'6-A. Proc. Sub-Annex'!AP23</f>
        <v>0</v>
      </c>
      <c r="AQ51" s="2770">
        <f>'6-A. Proc. Sub-Annex'!AQ23</f>
        <v>0</v>
      </c>
      <c r="AR51" s="2770">
        <f>'6-A. Proc. Sub-Annex'!AR23</f>
        <v>0</v>
      </c>
      <c r="AS51" s="2770">
        <f>'6-A. Proc. Sub-Annex'!AS23</f>
        <v>0</v>
      </c>
      <c r="AT51" s="2770">
        <f>'6-A. Proc. Sub-Annex'!AT23</f>
        <v>0</v>
      </c>
      <c r="AU51" s="2770" t="str">
        <f>'6-A. Proc. Sub-Annex'!AU23</f>
        <v xml:space="preserve">STATE: ; PDY: ; KKL: ; MHE: ; YNM: </v>
      </c>
    </row>
    <row r="52" spans="1:47" s="2245" customFormat="1" ht="78" customHeight="1">
      <c r="A52" s="5626"/>
      <c r="B52" s="2767" t="str">
        <f>'6-A. Proc. Sub-Annex'!C158</f>
        <v>B.16.2.1.3.1</v>
      </c>
      <c r="C52" s="2768" t="str">
        <f>'6-A. Proc. Sub-Annex'!D158</f>
        <v>Other JSSK drugs &amp; consumables</v>
      </c>
      <c r="D52" s="2769" t="str">
        <f>'6-A. Proc. Sub-Annex'!E158</f>
        <v>RCH</v>
      </c>
      <c r="E52" s="2769" t="str">
        <f>'6-A. Proc. Sub-Annex'!F158</f>
        <v>MH</v>
      </c>
      <c r="F52" s="2769">
        <f>'6-A. Proc. Sub-Annex'!G158</f>
        <v>0</v>
      </c>
      <c r="G52" s="2769">
        <f>'6-A. Proc. Sub-Annex'!H158</f>
        <v>0</v>
      </c>
      <c r="H52" s="2769">
        <f>'6-A. Proc. Sub-Annex'!I158</f>
        <v>154.44994500000001</v>
      </c>
      <c r="I52" s="2769">
        <f>'6-A. Proc. Sub-Annex'!J158</f>
        <v>0</v>
      </c>
      <c r="J52" s="2769">
        <f>'6-A. Proc. Sub-Annex'!K158</f>
        <v>0</v>
      </c>
      <c r="K52" s="2769">
        <f>'6-A. Proc. Sub-Annex'!L158</f>
        <v>0</v>
      </c>
      <c r="L52" s="2770">
        <f>'6-A. Proc. Sub-Annex'!M158</f>
        <v>1950.0000000000002</v>
      </c>
      <c r="M52" s="2769">
        <f>'6-A. Proc. Sub-Annex'!N158</f>
        <v>1.9500000000000003E-2</v>
      </c>
      <c r="N52" s="2769">
        <f>'6-A. Proc. Sub-Annex'!O158</f>
        <v>7920.5099999999993</v>
      </c>
      <c r="O52" s="2770">
        <f>'6-A. Proc. Sub-Annex'!P158</f>
        <v>154.44994500000001</v>
      </c>
      <c r="P52" s="2767">
        <f>'6-A. Proc. Sub-Annex'!Q158</f>
        <v>0</v>
      </c>
      <c r="Q52" s="2125"/>
      <c r="R52" s="2771"/>
      <c r="T52" s="2770">
        <f>'6-A. Proc. Sub-Annex'!T24</f>
        <v>0</v>
      </c>
      <c r="U52" s="2770">
        <f>'6-A. Proc. Sub-Annex'!U24</f>
        <v>0</v>
      </c>
      <c r="V52" s="2770">
        <f>'6-A. Proc. Sub-Annex'!V24</f>
        <v>0</v>
      </c>
      <c r="W52" s="2772" t="str">
        <f>'6-A. Proc. Sub-Annex'!W24</f>
        <v xml:space="preserve">STATE: ; PDY: ; KKL: ; MHE: ; YNM: </v>
      </c>
      <c r="X52" s="2770">
        <f>'6-A. Proc. Sub-Annex'!X24</f>
        <v>0</v>
      </c>
      <c r="Y52" s="2770">
        <f>'6-A. Proc. Sub-Annex'!Y24</f>
        <v>0</v>
      </c>
      <c r="Z52" s="2770">
        <f>'6-A. Proc. Sub-Annex'!Z24</f>
        <v>0</v>
      </c>
      <c r="AA52" s="2770">
        <f>'6-A. Proc. Sub-Annex'!AA24</f>
        <v>0</v>
      </c>
      <c r="AB52" s="2770">
        <f>'6-A. Proc. Sub-Annex'!AB24</f>
        <v>0</v>
      </c>
      <c r="AC52" s="2770">
        <f>'6-A. Proc. Sub-Annex'!AC24</f>
        <v>0</v>
      </c>
      <c r="AD52" s="2770">
        <f>'6-A. Proc. Sub-Annex'!AD24</f>
        <v>0</v>
      </c>
      <c r="AE52" s="2770">
        <f>'6-A. Proc. Sub-Annex'!AE24</f>
        <v>0</v>
      </c>
      <c r="AF52" s="2770">
        <f>'6-A. Proc. Sub-Annex'!AF24</f>
        <v>0</v>
      </c>
      <c r="AG52" s="2770">
        <f>'6-A. Proc. Sub-Annex'!AG24</f>
        <v>0</v>
      </c>
      <c r="AH52" s="2770">
        <f>'6-A. Proc. Sub-Annex'!AH24</f>
        <v>0</v>
      </c>
      <c r="AI52" s="2770">
        <f>'6-A. Proc. Sub-Annex'!AI24</f>
        <v>0</v>
      </c>
      <c r="AJ52" s="2770">
        <f>'6-A. Proc. Sub-Annex'!AJ24</f>
        <v>0</v>
      </c>
      <c r="AK52" s="2770">
        <f>'6-A. Proc. Sub-Annex'!AK24</f>
        <v>0</v>
      </c>
      <c r="AL52" s="2770">
        <f>'6-A. Proc. Sub-Annex'!AL24</f>
        <v>0</v>
      </c>
      <c r="AM52" s="2770">
        <f>'6-A. Proc. Sub-Annex'!AM24</f>
        <v>0</v>
      </c>
      <c r="AN52" s="2770">
        <f>'6-A. Proc. Sub-Annex'!AN24</f>
        <v>0</v>
      </c>
      <c r="AO52" s="2770">
        <f>'6-A. Proc. Sub-Annex'!AO24</f>
        <v>0</v>
      </c>
      <c r="AP52" s="2770">
        <f>'6-A. Proc. Sub-Annex'!AP24</f>
        <v>0</v>
      </c>
      <c r="AQ52" s="2770">
        <f>'6-A. Proc. Sub-Annex'!AQ24</f>
        <v>0</v>
      </c>
      <c r="AR52" s="2770">
        <f>'6-A. Proc. Sub-Annex'!AR24</f>
        <v>0</v>
      </c>
      <c r="AS52" s="2770">
        <f>'6-A. Proc. Sub-Annex'!AS24</f>
        <v>0</v>
      </c>
      <c r="AT52" s="2770">
        <f>'6-A. Proc. Sub-Annex'!AT24</f>
        <v>0</v>
      </c>
      <c r="AU52" s="2770" t="str">
        <f>'6-A. Proc. Sub-Annex'!AU24</f>
        <v xml:space="preserve">STATE: ; PDY: ; KKL: ; MHE: ; YNM: </v>
      </c>
    </row>
    <row r="53" spans="1:47" s="2245" customFormat="1" ht="78" customHeight="1">
      <c r="A53" s="5626"/>
      <c r="B53" s="2767" t="str">
        <f>'6-A. Proc. Sub-Annex'!C159</f>
        <v>B.16.2.1.3</v>
      </c>
      <c r="C53" s="2768" t="str">
        <f>'6-A. Proc. Sub-Annex'!D159</f>
        <v>Any other Drugs &amp; Supplies ((Injection Iron Sucrose))</v>
      </c>
      <c r="D53" s="2769" t="str">
        <f>'6-A. Proc. Sub-Annex'!E159</f>
        <v>RCH</v>
      </c>
      <c r="E53" s="2769" t="str">
        <f>'6-A. Proc. Sub-Annex'!F159</f>
        <v>MH</v>
      </c>
      <c r="F53" s="2769">
        <f>'6-A. Proc. Sub-Annex'!G159</f>
        <v>0</v>
      </c>
      <c r="G53" s="2769">
        <f>'6-A. Proc. Sub-Annex'!H159</f>
        <v>0</v>
      </c>
      <c r="H53" s="2769">
        <f>'6-A. Proc. Sub-Annex'!I159</f>
        <v>35.200000000000003</v>
      </c>
      <c r="I53" s="2769">
        <f>'6-A. Proc. Sub-Annex'!J159</f>
        <v>0</v>
      </c>
      <c r="J53" s="2769">
        <f>'6-A. Proc. Sub-Annex'!K159</f>
        <v>0</v>
      </c>
      <c r="K53" s="2769">
        <f>'6-A. Proc. Sub-Annex'!L159</f>
        <v>0</v>
      </c>
      <c r="L53" s="2770">
        <f>'6-A. Proc. Sub-Annex'!M159</f>
        <v>43</v>
      </c>
      <c r="M53" s="2769">
        <f>'6-A. Proc. Sub-Annex'!N159</f>
        <v>4.2999999999999999E-4</v>
      </c>
      <c r="N53" s="2769">
        <f>'6-A. Proc. Sub-Annex'!O159</f>
        <v>37000</v>
      </c>
      <c r="O53" s="2770">
        <f>'6-A. Proc. Sub-Annex'!P159</f>
        <v>15.91</v>
      </c>
      <c r="P53" s="2767">
        <f>'6-A. Proc. Sub-Annex'!Q159</f>
        <v>0</v>
      </c>
      <c r="Q53" s="2125"/>
      <c r="R53" s="2771"/>
      <c r="T53" s="2770">
        <f>'6-A. Proc. Sub-Annex'!T25</f>
        <v>0</v>
      </c>
      <c r="U53" s="2770">
        <f>'6-A. Proc. Sub-Annex'!U25</f>
        <v>0</v>
      </c>
      <c r="V53" s="2770">
        <f>'6-A. Proc. Sub-Annex'!V25</f>
        <v>0</v>
      </c>
      <c r="W53" s="2772" t="str">
        <f>'6-A. Proc. Sub-Annex'!W25</f>
        <v xml:space="preserve">STATE: ; PDY: ; KKL: ; MHE: ; YNM: </v>
      </c>
      <c r="X53" s="2770">
        <f>'6-A. Proc. Sub-Annex'!X25</f>
        <v>0</v>
      </c>
      <c r="Y53" s="2770">
        <f>'6-A. Proc. Sub-Annex'!Y25</f>
        <v>0</v>
      </c>
      <c r="Z53" s="2770">
        <f>'6-A. Proc. Sub-Annex'!Z25</f>
        <v>0</v>
      </c>
      <c r="AA53" s="2770">
        <f>'6-A. Proc. Sub-Annex'!AA25</f>
        <v>0</v>
      </c>
      <c r="AB53" s="2770">
        <f>'6-A. Proc. Sub-Annex'!AB25</f>
        <v>0</v>
      </c>
      <c r="AC53" s="2770">
        <f>'6-A. Proc. Sub-Annex'!AC25</f>
        <v>0</v>
      </c>
      <c r="AD53" s="2770">
        <f>'6-A. Proc. Sub-Annex'!AD25</f>
        <v>0</v>
      </c>
      <c r="AE53" s="2770">
        <f>'6-A. Proc. Sub-Annex'!AE25</f>
        <v>0</v>
      </c>
      <c r="AF53" s="2770">
        <f>'6-A. Proc. Sub-Annex'!AF25</f>
        <v>0</v>
      </c>
      <c r="AG53" s="2770">
        <f>'6-A. Proc. Sub-Annex'!AG25</f>
        <v>0</v>
      </c>
      <c r="AH53" s="2770">
        <f>'6-A. Proc. Sub-Annex'!AH25</f>
        <v>0</v>
      </c>
      <c r="AI53" s="2770">
        <f>'6-A. Proc. Sub-Annex'!AI25</f>
        <v>0</v>
      </c>
      <c r="AJ53" s="2770">
        <f>'6-A. Proc. Sub-Annex'!AJ25</f>
        <v>0</v>
      </c>
      <c r="AK53" s="2770">
        <f>'6-A. Proc. Sub-Annex'!AK25</f>
        <v>0</v>
      </c>
      <c r="AL53" s="2770">
        <f>'6-A. Proc. Sub-Annex'!AL25</f>
        <v>0</v>
      </c>
      <c r="AM53" s="2770">
        <f>'6-A. Proc. Sub-Annex'!AM25</f>
        <v>0</v>
      </c>
      <c r="AN53" s="2770">
        <f>'6-A. Proc. Sub-Annex'!AN25</f>
        <v>0</v>
      </c>
      <c r="AO53" s="2770">
        <f>'6-A. Proc. Sub-Annex'!AO25</f>
        <v>0</v>
      </c>
      <c r="AP53" s="2770">
        <f>'6-A. Proc. Sub-Annex'!AP25</f>
        <v>0</v>
      </c>
      <c r="AQ53" s="2770">
        <f>'6-A. Proc. Sub-Annex'!AQ25</f>
        <v>0</v>
      </c>
      <c r="AR53" s="2770">
        <f>'6-A. Proc. Sub-Annex'!AR25</f>
        <v>0</v>
      </c>
      <c r="AS53" s="2770">
        <f>'6-A. Proc. Sub-Annex'!AS25</f>
        <v>0</v>
      </c>
      <c r="AT53" s="2770">
        <f>'6-A. Proc. Sub-Annex'!AT25</f>
        <v>0</v>
      </c>
      <c r="AU53" s="2770" t="str">
        <f>'6-A. Proc. Sub-Annex'!AU25</f>
        <v xml:space="preserve">STATE: ; PDY: ; KKL: ; MHE: ; YNM: </v>
      </c>
    </row>
    <row r="54" spans="1:47" s="2245" customFormat="1" ht="78" customHeight="1">
      <c r="A54" s="2763">
        <f>'7.Referral Transport Annex'!A7</f>
        <v>7</v>
      </c>
      <c r="B54" s="2785"/>
      <c r="C54" s="2764" t="str">
        <f>'7.Referral Transport Annex'!C7</f>
        <v>Referral Transport</v>
      </c>
      <c r="D54" s="2765"/>
      <c r="E54" s="2765"/>
      <c r="F54" s="2765"/>
      <c r="G54" s="2765"/>
      <c r="H54" s="2766"/>
      <c r="I54" s="2765"/>
      <c r="J54" s="2766"/>
      <c r="K54" s="2765"/>
      <c r="L54" s="2766"/>
      <c r="M54" s="2766"/>
      <c r="N54" s="2786"/>
      <c r="O54" s="2787">
        <f>SUM(O55)</f>
        <v>52.094999999999999</v>
      </c>
      <c r="P54" s="2788"/>
      <c r="Q54" s="2789"/>
      <c r="R54" s="2790">
        <f>SUM(R55)</f>
        <v>0</v>
      </c>
      <c r="T54" s="2766"/>
      <c r="U54" s="2766"/>
      <c r="V54" s="2766"/>
      <c r="W54" s="2782"/>
      <c r="X54" s="2766"/>
      <c r="Y54" s="2766"/>
      <c r="Z54" s="2766"/>
      <c r="AA54" s="2766"/>
      <c r="AB54" s="2766"/>
      <c r="AC54" s="2766"/>
      <c r="AD54" s="2766"/>
      <c r="AE54" s="2766"/>
      <c r="AF54" s="2766"/>
      <c r="AG54" s="2766"/>
      <c r="AH54" s="2766"/>
      <c r="AI54" s="2766"/>
      <c r="AJ54" s="2766"/>
      <c r="AK54" s="2766"/>
      <c r="AL54" s="2766"/>
      <c r="AM54" s="2766"/>
      <c r="AN54" s="2766"/>
      <c r="AO54" s="2766"/>
      <c r="AP54" s="2766"/>
      <c r="AQ54" s="2766"/>
      <c r="AR54" s="2766"/>
      <c r="AS54" s="2766"/>
      <c r="AT54" s="2766"/>
      <c r="AU54" s="2766"/>
    </row>
    <row r="55" spans="1:47" s="2245" customFormat="1" ht="78" customHeight="1">
      <c r="A55" s="2767">
        <f>'7.Referral Transport Annex'!A8</f>
        <v>7.1</v>
      </c>
      <c r="B55" s="2767" t="str">
        <f>'7.Referral Transport Annex'!B8</f>
        <v>A.1.6.4</v>
      </c>
      <c r="C55" s="2768" t="str">
        <f>'7.Referral Transport Annex'!C8</f>
        <v>Free Referral Transport - JSSK for Pregnant Women</v>
      </c>
      <c r="D55" s="2769" t="str">
        <f>'7.Referral Transport Annex'!D8</f>
        <v>RCH</v>
      </c>
      <c r="E55" s="2769" t="str">
        <f>'7.Referral Transport Annex'!E8</f>
        <v>MH</v>
      </c>
      <c r="F55" s="2769">
        <f>'7.Referral Transport Annex'!G8</f>
        <v>0</v>
      </c>
      <c r="G55" s="2769">
        <f>'7.Referral Transport Annex'!H8</f>
        <v>0</v>
      </c>
      <c r="H55" s="2769">
        <f>'7.Referral Transport Annex'!I8</f>
        <v>0</v>
      </c>
      <c r="I55" s="2769">
        <f>'7.Referral Transport Annex'!J8</f>
        <v>0</v>
      </c>
      <c r="J55" s="2769">
        <f>'7.Referral Transport Annex'!K8</f>
        <v>0</v>
      </c>
      <c r="K55" s="2769">
        <f>'7.Referral Transport Annex'!L8</f>
        <v>0</v>
      </c>
      <c r="L55" s="2770">
        <f>'7.Referral Transport Annex'!M8</f>
        <v>500</v>
      </c>
      <c r="M55" s="2769">
        <f>'7.Referral Transport Annex'!N8</f>
        <v>5.0000000000000001E-3</v>
      </c>
      <c r="N55" s="2769">
        <f>'7.Referral Transport Annex'!O8</f>
        <v>10419</v>
      </c>
      <c r="O55" s="2770">
        <f>'7.Referral Transport Annex'!P8</f>
        <v>52.094999999999999</v>
      </c>
      <c r="P55" s="2767">
        <f>'7.Referral Transport Annex'!Q8</f>
        <v>0</v>
      </c>
      <c r="Q55" s="2125"/>
      <c r="R55" s="2771"/>
      <c r="T55" s="2770">
        <f>'7.Referral Transport Annex'!U8</f>
        <v>500</v>
      </c>
      <c r="U55" s="2770">
        <f>'7.Referral Transport Annex'!V8</f>
        <v>10419</v>
      </c>
      <c r="V55" s="2770">
        <f>'7.Referral Transport Annex'!W8</f>
        <v>5209500</v>
      </c>
      <c r="W55" s="2772" t="str">
        <f>'7.Referral Transport Annex'!X8</f>
        <v>STATE: ; PDY: 16670 x Rs.500 (50%); KKL: 2492 x Rs.500 (50%); MHE: 246 x Rs.500; YNM: 592 x Rs.500</v>
      </c>
      <c r="X55" s="2770">
        <f>'7.Referral Transport Annex'!Y8</f>
        <v>0</v>
      </c>
      <c r="Y55" s="2770">
        <f>'7.Referral Transport Annex'!Z8</f>
        <v>0</v>
      </c>
      <c r="Z55" s="2770">
        <f>'7.Referral Transport Annex'!AA8</f>
        <v>0</v>
      </c>
      <c r="AA55" s="2770">
        <f>'7.Referral Transport Annex'!AB8</f>
        <v>0</v>
      </c>
      <c r="AB55" s="2770">
        <f>'7.Referral Transport Annex'!AC8</f>
        <v>500</v>
      </c>
      <c r="AC55" s="2770">
        <f>'7.Referral Transport Annex'!AD8</f>
        <v>8335</v>
      </c>
      <c r="AD55" s="2770">
        <f>'7.Referral Transport Annex'!AE8</f>
        <v>4167500</v>
      </c>
      <c r="AE55" s="2770" t="str">
        <f>'7.Referral Transport Annex'!AF8</f>
        <v>16670 x Rs.500 (50%)</v>
      </c>
      <c r="AF55" s="2770">
        <f>'7.Referral Transport Annex'!AG8</f>
        <v>500</v>
      </c>
      <c r="AG55" s="2770">
        <f>'7.Referral Transport Annex'!AH8</f>
        <v>1246</v>
      </c>
      <c r="AH55" s="2770">
        <f>'7.Referral Transport Annex'!AI8</f>
        <v>623000</v>
      </c>
      <c r="AI55" s="2770" t="str">
        <f>'7.Referral Transport Annex'!AJ8</f>
        <v>2492 x Rs.500 (50%)</v>
      </c>
      <c r="AJ55" s="2770">
        <f>'7.Referral Transport Annex'!AK8</f>
        <v>500</v>
      </c>
      <c r="AK55" s="2770">
        <f>'7.Referral Transport Annex'!AL8</f>
        <v>246</v>
      </c>
      <c r="AL55" s="2770">
        <f>'7.Referral Transport Annex'!AM8</f>
        <v>123000</v>
      </c>
      <c r="AM55" s="2770" t="str">
        <f>'7.Referral Transport Annex'!AN8</f>
        <v>246 x Rs.500</v>
      </c>
      <c r="AN55" s="2770">
        <f>'7.Referral Transport Annex'!AO8</f>
        <v>500</v>
      </c>
      <c r="AO55" s="2770">
        <f>'7.Referral Transport Annex'!AP8</f>
        <v>592</v>
      </c>
      <c r="AP55" s="2770">
        <f>'7.Referral Transport Annex'!AQ8</f>
        <v>296000</v>
      </c>
      <c r="AQ55" s="2770" t="str">
        <f>'7.Referral Transport Annex'!AR8</f>
        <v>592 x Rs.500</v>
      </c>
      <c r="AR55" s="2770">
        <f>'7.Referral Transport Annex'!AS8</f>
        <v>5209500</v>
      </c>
      <c r="AS55" s="2770">
        <f>'7.Referral Transport Annex'!AT8</f>
        <v>10419</v>
      </c>
      <c r="AT55" s="2770">
        <f>'7.Referral Transport Annex'!AU8</f>
        <v>500</v>
      </c>
      <c r="AU55" s="2770" t="str">
        <f>'7.Referral Transport Annex'!AV8</f>
        <v>STATE: ; PDY: 16670 x Rs.500 (50%); KKL: 2492 x Rs.500 (50%); MHE: 246 x Rs.500; YNM: 592 x Rs.500</v>
      </c>
    </row>
    <row r="56" spans="1:47" s="2245" customFormat="1" ht="78" customHeight="1">
      <c r="A56" s="2763">
        <f>'9.Training Annex'!A7</f>
        <v>9</v>
      </c>
      <c r="B56" s="2785"/>
      <c r="C56" s="2764" t="str">
        <f>'9.Training Annex'!C7</f>
        <v>Training and Capacity Building</v>
      </c>
      <c r="D56" s="2765"/>
      <c r="E56" s="2765"/>
      <c r="F56" s="2765"/>
      <c r="G56" s="2765"/>
      <c r="H56" s="2766"/>
      <c r="I56" s="2765"/>
      <c r="J56" s="2766"/>
      <c r="K56" s="2765"/>
      <c r="L56" s="2766"/>
      <c r="M56" s="2766"/>
      <c r="N56" s="2786"/>
      <c r="O56" s="2787">
        <f>SUM(O57:O89)</f>
        <v>5.8793999999955</v>
      </c>
      <c r="P56" s="2788"/>
      <c r="Q56" s="2789"/>
      <c r="R56" s="2790">
        <f>SUM(R57:R89)</f>
        <v>0</v>
      </c>
      <c r="T56" s="2766"/>
      <c r="U56" s="2766"/>
      <c r="V56" s="2766"/>
      <c r="W56" s="2782"/>
      <c r="X56" s="2766"/>
      <c r="Y56" s="2766"/>
      <c r="Z56" s="2766"/>
      <c r="AA56" s="2766"/>
      <c r="AB56" s="2766"/>
      <c r="AC56" s="2766"/>
      <c r="AD56" s="2766"/>
      <c r="AE56" s="2766"/>
      <c r="AF56" s="2766"/>
      <c r="AG56" s="2766"/>
      <c r="AH56" s="2766"/>
      <c r="AI56" s="2766"/>
      <c r="AJ56" s="2766"/>
      <c r="AK56" s="2766"/>
      <c r="AL56" s="2766"/>
      <c r="AM56" s="2766"/>
      <c r="AN56" s="2766"/>
      <c r="AO56" s="2766"/>
      <c r="AP56" s="2766"/>
      <c r="AQ56" s="2766"/>
      <c r="AR56" s="2766"/>
      <c r="AS56" s="2766"/>
      <c r="AT56" s="2766"/>
      <c r="AU56" s="2766"/>
    </row>
    <row r="57" spans="1:47" s="2245" customFormat="1" ht="78" customHeight="1">
      <c r="A57" s="5627" t="str">
        <f>'9.Training Annex'!A9</f>
        <v>9.1.1</v>
      </c>
      <c r="B57" s="2767" t="str">
        <f>'9-A.Training Sub-Annex'!C7</f>
        <v>A.9.1.2.2</v>
      </c>
      <c r="C57" s="2768" t="str">
        <f>'9-A.Training Sub-Annex'!D7</f>
        <v>Setting up of Skill Lab</v>
      </c>
      <c r="D57" s="2769" t="str">
        <f>'9-A.Training Sub-Annex'!E7</f>
        <v>RCH</v>
      </c>
      <c r="E57" s="2769" t="str">
        <f>'9-A.Training Sub-Annex'!F7</f>
        <v>MH</v>
      </c>
      <c r="F57" s="2769">
        <f>'9-A.Training Sub-Annex'!G7</f>
        <v>0</v>
      </c>
      <c r="G57" s="2769">
        <f>'9-A.Training Sub-Annex'!H7</f>
        <v>0</v>
      </c>
      <c r="H57" s="2769">
        <f>'9-A.Training Sub-Annex'!I7</f>
        <v>0</v>
      </c>
      <c r="I57" s="2769">
        <f>'9-A.Training Sub-Annex'!J7</f>
        <v>0</v>
      </c>
      <c r="J57" s="2769">
        <f>'9-A.Training Sub-Annex'!K7</f>
        <v>0</v>
      </c>
      <c r="K57" s="2769">
        <f>'9-A.Training Sub-Annex'!L7</f>
        <v>0</v>
      </c>
      <c r="L57" s="2770">
        <f>'9-A.Training Sub-Annex'!M7</f>
        <v>0</v>
      </c>
      <c r="M57" s="2769">
        <f>'9-A.Training Sub-Annex'!N7</f>
        <v>0</v>
      </c>
      <c r="N57" s="2769">
        <f>'9-A.Training Sub-Annex'!O7</f>
        <v>0</v>
      </c>
      <c r="O57" s="2770">
        <f>'9-A.Training Sub-Annex'!P7</f>
        <v>0</v>
      </c>
      <c r="P57" s="2767" t="str">
        <f>'9-A.Training Sub-Annex'!Q7</f>
        <v xml:space="preserve">STATE: ; PDY: ; KKL: ; MHE: ; YNM: </v>
      </c>
      <c r="Q57" s="2125"/>
      <c r="R57" s="2771"/>
      <c r="T57" s="2770">
        <f>'9-A.Training Sub-Annex'!U7</f>
        <v>0</v>
      </c>
      <c r="U57" s="2770">
        <f>'9-A.Training Sub-Annex'!V7</f>
        <v>0</v>
      </c>
      <c r="V57" s="2770" t="str">
        <f>'9-A.Training Sub-Annex'!W7</f>
        <v xml:space="preserve">STATE: ; PDY: ; KKL: ; MHE: ; YNM: </v>
      </c>
      <c r="W57" s="2772">
        <f>'9-A.Training Sub-Annex'!X7</f>
        <v>0</v>
      </c>
      <c r="X57" s="2770">
        <f>'9-A.Training Sub-Annex'!Y7</f>
        <v>0</v>
      </c>
      <c r="Y57" s="2770">
        <f>'9-A.Training Sub-Annex'!Z7</f>
        <v>0</v>
      </c>
      <c r="Z57" s="2770">
        <f>'9-A.Training Sub-Annex'!AA7</f>
        <v>0</v>
      </c>
      <c r="AA57" s="2770">
        <f>'9-A.Training Sub-Annex'!AB7</f>
        <v>0</v>
      </c>
      <c r="AB57" s="2770">
        <f>'9-A.Training Sub-Annex'!AC7</f>
        <v>0</v>
      </c>
      <c r="AC57" s="2770">
        <f>'9-A.Training Sub-Annex'!AD7</f>
        <v>0</v>
      </c>
      <c r="AD57" s="2770">
        <f>'9-A.Training Sub-Annex'!AE7</f>
        <v>0</v>
      </c>
      <c r="AE57" s="2770">
        <f>'9-A.Training Sub-Annex'!AF7</f>
        <v>0</v>
      </c>
      <c r="AF57" s="2770">
        <f>'9-A.Training Sub-Annex'!AG7</f>
        <v>0</v>
      </c>
      <c r="AG57" s="2770">
        <f>'9-A.Training Sub-Annex'!AH7</f>
        <v>0</v>
      </c>
      <c r="AH57" s="2770">
        <f>'9-A.Training Sub-Annex'!AI7</f>
        <v>0</v>
      </c>
      <c r="AI57" s="2770">
        <f>'9-A.Training Sub-Annex'!AJ7</f>
        <v>0</v>
      </c>
      <c r="AJ57" s="2770">
        <f>'9-A.Training Sub-Annex'!AK7</f>
        <v>0</v>
      </c>
      <c r="AK57" s="2770">
        <f>'9-A.Training Sub-Annex'!AL7</f>
        <v>0</v>
      </c>
      <c r="AL57" s="2770">
        <f>'9-A.Training Sub-Annex'!AM7</f>
        <v>0</v>
      </c>
      <c r="AM57" s="2770">
        <f>'9-A.Training Sub-Annex'!AN7</f>
        <v>0</v>
      </c>
      <c r="AN57" s="2770">
        <f>'9-A.Training Sub-Annex'!AO7</f>
        <v>0</v>
      </c>
      <c r="AO57" s="2770">
        <f>'9-A.Training Sub-Annex'!AP7</f>
        <v>0</v>
      </c>
      <c r="AP57" s="2770">
        <f>'9-A.Training Sub-Annex'!AQ7</f>
        <v>0</v>
      </c>
      <c r="AQ57" s="2770">
        <f>'9-A.Training Sub-Annex'!AR7</f>
        <v>0</v>
      </c>
      <c r="AR57" s="2770">
        <f>'9-A.Training Sub-Annex'!AS7</f>
        <v>0</v>
      </c>
      <c r="AS57" s="2770">
        <f>'9-A.Training Sub-Annex'!AT7</f>
        <v>0</v>
      </c>
      <c r="AT57" s="2770" t="str">
        <f>'9-A.Training Sub-Annex'!AU7</f>
        <v xml:space="preserve">STATE: ; PDY: ; KKL: ; MHE: ; YNM: </v>
      </c>
      <c r="AU57" s="2770" t="str">
        <f>'9-A.Training Sub-Annex'!AV7</f>
        <v>Skill Lab- OOC/ Skill Lab- Equipment</v>
      </c>
    </row>
    <row r="58" spans="1:47" s="2245" customFormat="1" ht="78" customHeight="1">
      <c r="A58" s="5627"/>
      <c r="B58" s="2767" t="str">
        <f>'9-A.Training Sub-Annex'!C8</f>
        <v>A.9.3.1.1</v>
      </c>
      <c r="C58" s="2768" t="str">
        <f>'9-A.Training Sub-Annex'!D8</f>
        <v>Setting up of SBA Training Centres</v>
      </c>
      <c r="D58" s="2769" t="str">
        <f>'9-A.Training Sub-Annex'!E8</f>
        <v>RCH</v>
      </c>
      <c r="E58" s="2769" t="str">
        <f>'9-A.Training Sub-Annex'!F8</f>
        <v>MH</v>
      </c>
      <c r="F58" s="2769">
        <f>'9-A.Training Sub-Annex'!G8</f>
        <v>0</v>
      </c>
      <c r="G58" s="2769">
        <f>'9-A.Training Sub-Annex'!H8</f>
        <v>0</v>
      </c>
      <c r="H58" s="2769">
        <f>'9-A.Training Sub-Annex'!I8</f>
        <v>0</v>
      </c>
      <c r="I58" s="2769">
        <f>'9-A.Training Sub-Annex'!J8</f>
        <v>0</v>
      </c>
      <c r="J58" s="2769">
        <f>'9-A.Training Sub-Annex'!K8</f>
        <v>0</v>
      </c>
      <c r="K58" s="2769">
        <f>'9-A.Training Sub-Annex'!L8</f>
        <v>0</v>
      </c>
      <c r="L58" s="2770">
        <f>'9-A.Training Sub-Annex'!M8</f>
        <v>0</v>
      </c>
      <c r="M58" s="2769">
        <f>'9-A.Training Sub-Annex'!N8</f>
        <v>0</v>
      </c>
      <c r="N58" s="2769">
        <f>'9-A.Training Sub-Annex'!O8</f>
        <v>0</v>
      </c>
      <c r="O58" s="2770">
        <f>'9-A.Training Sub-Annex'!P8</f>
        <v>0</v>
      </c>
      <c r="P58" s="2767" t="str">
        <f>'9-A.Training Sub-Annex'!Q8</f>
        <v xml:space="preserve">STATE: ; PDY: ; KKL: ; MHE: ; YNM: </v>
      </c>
      <c r="Q58" s="2125"/>
      <c r="R58" s="2771"/>
      <c r="T58" s="2770">
        <f>'9-A.Training Sub-Annex'!U8</f>
        <v>0</v>
      </c>
      <c r="U58" s="2770">
        <f>'9-A.Training Sub-Annex'!V8</f>
        <v>0</v>
      </c>
      <c r="V58" s="2770" t="str">
        <f>'9-A.Training Sub-Annex'!W8</f>
        <v xml:space="preserve">STATE: ; PDY: ; KKL: ; MHE: ; YNM: </v>
      </c>
      <c r="W58" s="2772">
        <f>'9-A.Training Sub-Annex'!X8</f>
        <v>0</v>
      </c>
      <c r="X58" s="2770">
        <f>'9-A.Training Sub-Annex'!Y8</f>
        <v>0</v>
      </c>
      <c r="Y58" s="2770">
        <f>'9-A.Training Sub-Annex'!Z8</f>
        <v>0</v>
      </c>
      <c r="Z58" s="2770">
        <f>'9-A.Training Sub-Annex'!AA8</f>
        <v>0</v>
      </c>
      <c r="AA58" s="2770">
        <f>'9-A.Training Sub-Annex'!AB8</f>
        <v>0</v>
      </c>
      <c r="AB58" s="2770">
        <f>'9-A.Training Sub-Annex'!AC8</f>
        <v>0</v>
      </c>
      <c r="AC58" s="2770">
        <f>'9-A.Training Sub-Annex'!AD8</f>
        <v>0</v>
      </c>
      <c r="AD58" s="2770">
        <f>'9-A.Training Sub-Annex'!AE8</f>
        <v>0</v>
      </c>
      <c r="AE58" s="2770">
        <f>'9-A.Training Sub-Annex'!AF8</f>
        <v>0</v>
      </c>
      <c r="AF58" s="2770">
        <f>'9-A.Training Sub-Annex'!AG8</f>
        <v>0</v>
      </c>
      <c r="AG58" s="2770">
        <f>'9-A.Training Sub-Annex'!AH8</f>
        <v>0</v>
      </c>
      <c r="AH58" s="2770">
        <f>'9-A.Training Sub-Annex'!AI8</f>
        <v>0</v>
      </c>
      <c r="AI58" s="2770">
        <f>'9-A.Training Sub-Annex'!AJ8</f>
        <v>0</v>
      </c>
      <c r="AJ58" s="2770">
        <f>'9-A.Training Sub-Annex'!AK8</f>
        <v>0</v>
      </c>
      <c r="AK58" s="2770">
        <f>'9-A.Training Sub-Annex'!AL8</f>
        <v>0</v>
      </c>
      <c r="AL58" s="2770">
        <f>'9-A.Training Sub-Annex'!AM8</f>
        <v>0</v>
      </c>
      <c r="AM58" s="2770">
        <f>'9-A.Training Sub-Annex'!AN8</f>
        <v>0</v>
      </c>
      <c r="AN58" s="2770">
        <f>'9-A.Training Sub-Annex'!AO8</f>
        <v>0</v>
      </c>
      <c r="AO58" s="2770">
        <f>'9-A.Training Sub-Annex'!AP8</f>
        <v>0</v>
      </c>
      <c r="AP58" s="2770">
        <f>'9-A.Training Sub-Annex'!AQ8</f>
        <v>0</v>
      </c>
      <c r="AQ58" s="2770">
        <f>'9-A.Training Sub-Annex'!AR8</f>
        <v>0</v>
      </c>
      <c r="AR58" s="2770">
        <f>'9-A.Training Sub-Annex'!AS8</f>
        <v>0</v>
      </c>
      <c r="AS58" s="2770">
        <f>'9-A.Training Sub-Annex'!AT8</f>
        <v>0</v>
      </c>
      <c r="AT58" s="2770" t="str">
        <f>'9-A.Training Sub-Annex'!AU8</f>
        <v xml:space="preserve">STATE: ; PDY: ; KKL: ; MHE: ; YNM: </v>
      </c>
      <c r="AU58" s="2770" t="str">
        <f>'9-A.Training Sub-Annex'!AV8</f>
        <v xml:space="preserve">FRU- Capacity Building/ </v>
      </c>
    </row>
    <row r="59" spans="1:47" s="2245" customFormat="1" ht="78" customHeight="1">
      <c r="A59" s="5627"/>
      <c r="B59" s="2767" t="str">
        <f>'9-A.Training Sub-Annex'!C9</f>
        <v>A.9.3.2.1</v>
      </c>
      <c r="C59" s="2768" t="str">
        <f>'9-A.Training Sub-Annex'!D9</f>
        <v>Setting up of EmOC Training Centres</v>
      </c>
      <c r="D59" s="2769" t="str">
        <f>'9-A.Training Sub-Annex'!E9</f>
        <v>RCH</v>
      </c>
      <c r="E59" s="2769" t="str">
        <f>'9-A.Training Sub-Annex'!F9</f>
        <v>MH</v>
      </c>
      <c r="F59" s="2769">
        <f>'9-A.Training Sub-Annex'!G9</f>
        <v>0</v>
      </c>
      <c r="G59" s="2769">
        <f>'9-A.Training Sub-Annex'!H9</f>
        <v>0</v>
      </c>
      <c r="H59" s="2769">
        <f>'9-A.Training Sub-Annex'!I9</f>
        <v>0</v>
      </c>
      <c r="I59" s="2769">
        <f>'9-A.Training Sub-Annex'!J9</f>
        <v>0</v>
      </c>
      <c r="J59" s="2769">
        <f>'9-A.Training Sub-Annex'!K9</f>
        <v>0</v>
      </c>
      <c r="K59" s="2769">
        <f>'9-A.Training Sub-Annex'!L9</f>
        <v>0</v>
      </c>
      <c r="L59" s="2770">
        <f>'9-A.Training Sub-Annex'!M9</f>
        <v>0</v>
      </c>
      <c r="M59" s="2769">
        <f>'9-A.Training Sub-Annex'!N9</f>
        <v>0</v>
      </c>
      <c r="N59" s="2769">
        <f>'9-A.Training Sub-Annex'!O9</f>
        <v>0</v>
      </c>
      <c r="O59" s="2770">
        <f>'9-A.Training Sub-Annex'!P9</f>
        <v>0</v>
      </c>
      <c r="P59" s="2767" t="str">
        <f>'9-A.Training Sub-Annex'!Q9</f>
        <v xml:space="preserve">STATE: ; PDY: ; KKL: ; MHE: ; YNM: </v>
      </c>
      <c r="Q59" s="2125"/>
      <c r="R59" s="2771"/>
      <c r="T59" s="2770">
        <f>'9-A.Training Sub-Annex'!U9</f>
        <v>0</v>
      </c>
      <c r="U59" s="2770">
        <f>'9-A.Training Sub-Annex'!V9</f>
        <v>0</v>
      </c>
      <c r="V59" s="2770" t="str">
        <f>'9-A.Training Sub-Annex'!W9</f>
        <v xml:space="preserve">STATE: ; PDY: ; KKL: ; MHE: ; YNM: </v>
      </c>
      <c r="W59" s="2772">
        <f>'9-A.Training Sub-Annex'!X9</f>
        <v>0</v>
      </c>
      <c r="X59" s="2770">
        <f>'9-A.Training Sub-Annex'!Y9</f>
        <v>0</v>
      </c>
      <c r="Y59" s="2770">
        <f>'9-A.Training Sub-Annex'!Z9</f>
        <v>0</v>
      </c>
      <c r="Z59" s="2770">
        <f>'9-A.Training Sub-Annex'!AA9</f>
        <v>0</v>
      </c>
      <c r="AA59" s="2770">
        <f>'9-A.Training Sub-Annex'!AB9</f>
        <v>0</v>
      </c>
      <c r="AB59" s="2770">
        <f>'9-A.Training Sub-Annex'!AC9</f>
        <v>0</v>
      </c>
      <c r="AC59" s="2770">
        <f>'9-A.Training Sub-Annex'!AD9</f>
        <v>0</v>
      </c>
      <c r="AD59" s="2770">
        <f>'9-A.Training Sub-Annex'!AE9</f>
        <v>0</v>
      </c>
      <c r="AE59" s="2770">
        <f>'9-A.Training Sub-Annex'!AF9</f>
        <v>0</v>
      </c>
      <c r="AF59" s="2770">
        <f>'9-A.Training Sub-Annex'!AG9</f>
        <v>0</v>
      </c>
      <c r="AG59" s="2770">
        <f>'9-A.Training Sub-Annex'!AH9</f>
        <v>0</v>
      </c>
      <c r="AH59" s="2770">
        <f>'9-A.Training Sub-Annex'!AI9</f>
        <v>0</v>
      </c>
      <c r="AI59" s="2770">
        <f>'9-A.Training Sub-Annex'!AJ9</f>
        <v>0</v>
      </c>
      <c r="AJ59" s="2770">
        <f>'9-A.Training Sub-Annex'!AK9</f>
        <v>0</v>
      </c>
      <c r="AK59" s="2770">
        <f>'9-A.Training Sub-Annex'!AL9</f>
        <v>0</v>
      </c>
      <c r="AL59" s="2770">
        <f>'9-A.Training Sub-Annex'!AM9</f>
        <v>0</v>
      </c>
      <c r="AM59" s="2770">
        <f>'9-A.Training Sub-Annex'!AN9</f>
        <v>0</v>
      </c>
      <c r="AN59" s="2770">
        <f>'9-A.Training Sub-Annex'!AO9</f>
        <v>0</v>
      </c>
      <c r="AO59" s="2770">
        <f>'9-A.Training Sub-Annex'!AP9</f>
        <v>0</v>
      </c>
      <c r="AP59" s="2770">
        <f>'9-A.Training Sub-Annex'!AQ9</f>
        <v>0</v>
      </c>
      <c r="AQ59" s="2770">
        <f>'9-A.Training Sub-Annex'!AR9</f>
        <v>0</v>
      </c>
      <c r="AR59" s="2770">
        <f>'9-A.Training Sub-Annex'!AS9</f>
        <v>0</v>
      </c>
      <c r="AS59" s="2770">
        <f>'9-A.Training Sub-Annex'!AT9</f>
        <v>0</v>
      </c>
      <c r="AT59" s="2770" t="str">
        <f>'9-A.Training Sub-Annex'!AU9</f>
        <v xml:space="preserve">STATE: ; PDY: ; KKL: ; MHE: ; YNM: </v>
      </c>
      <c r="AU59" s="2770" t="str">
        <f>'9-A.Training Sub-Annex'!AV9</f>
        <v>FRU- Capacity Building/ FRU- Equipment</v>
      </c>
    </row>
    <row r="60" spans="1:47" s="2245" customFormat="1" ht="78" customHeight="1">
      <c r="A60" s="5627"/>
      <c r="B60" s="2767" t="str">
        <f>'9-A.Training Sub-Annex'!C10</f>
        <v>A.9.3.3.1</v>
      </c>
      <c r="C60" s="2768" t="str">
        <f>'9-A.Training Sub-Annex'!D10</f>
        <v>Setting up of Life saving Anaesthesia skills Training Centres</v>
      </c>
      <c r="D60" s="2769" t="str">
        <f>'9-A.Training Sub-Annex'!E10</f>
        <v>RCH</v>
      </c>
      <c r="E60" s="2769" t="str">
        <f>'9-A.Training Sub-Annex'!F10</f>
        <v>MH</v>
      </c>
      <c r="F60" s="2769">
        <f>'9-A.Training Sub-Annex'!G10</f>
        <v>0</v>
      </c>
      <c r="G60" s="2769">
        <f>'9-A.Training Sub-Annex'!H10</f>
        <v>0</v>
      </c>
      <c r="H60" s="2769">
        <f>'9-A.Training Sub-Annex'!I10</f>
        <v>0</v>
      </c>
      <c r="I60" s="2769">
        <f>'9-A.Training Sub-Annex'!J10</f>
        <v>0</v>
      </c>
      <c r="J60" s="2769">
        <f>'9-A.Training Sub-Annex'!K10</f>
        <v>0</v>
      </c>
      <c r="K60" s="2769">
        <f>'9-A.Training Sub-Annex'!L10</f>
        <v>0</v>
      </c>
      <c r="L60" s="2770">
        <f>'9-A.Training Sub-Annex'!M10</f>
        <v>0</v>
      </c>
      <c r="M60" s="2769">
        <f>'9-A.Training Sub-Annex'!N10</f>
        <v>0</v>
      </c>
      <c r="N60" s="2769">
        <f>'9-A.Training Sub-Annex'!O10</f>
        <v>0</v>
      </c>
      <c r="O60" s="2770">
        <f>'9-A.Training Sub-Annex'!P10</f>
        <v>0</v>
      </c>
      <c r="P60" s="2767" t="str">
        <f>'9-A.Training Sub-Annex'!Q10</f>
        <v xml:space="preserve">STATE: ; PDY: ; KKL: ; MHE: ; YNM: </v>
      </c>
      <c r="Q60" s="2125"/>
      <c r="R60" s="2771"/>
      <c r="T60" s="2770">
        <f>'9-A.Training Sub-Annex'!U10</f>
        <v>0</v>
      </c>
      <c r="U60" s="2770">
        <f>'9-A.Training Sub-Annex'!V10</f>
        <v>0</v>
      </c>
      <c r="V60" s="2770" t="str">
        <f>'9-A.Training Sub-Annex'!W10</f>
        <v xml:space="preserve">STATE: ; PDY: ; KKL: ; MHE: ; YNM: </v>
      </c>
      <c r="W60" s="2772">
        <f>'9-A.Training Sub-Annex'!X10</f>
        <v>0</v>
      </c>
      <c r="X60" s="2770">
        <f>'9-A.Training Sub-Annex'!Y10</f>
        <v>0</v>
      </c>
      <c r="Y60" s="2770">
        <f>'9-A.Training Sub-Annex'!Z10</f>
        <v>0</v>
      </c>
      <c r="Z60" s="2770">
        <f>'9-A.Training Sub-Annex'!AA10</f>
        <v>0</v>
      </c>
      <c r="AA60" s="2770">
        <f>'9-A.Training Sub-Annex'!AB10</f>
        <v>0</v>
      </c>
      <c r="AB60" s="2770">
        <f>'9-A.Training Sub-Annex'!AC10</f>
        <v>0</v>
      </c>
      <c r="AC60" s="2770">
        <f>'9-A.Training Sub-Annex'!AD10</f>
        <v>0</v>
      </c>
      <c r="AD60" s="2770">
        <f>'9-A.Training Sub-Annex'!AE10</f>
        <v>0</v>
      </c>
      <c r="AE60" s="2770">
        <f>'9-A.Training Sub-Annex'!AF10</f>
        <v>0</v>
      </c>
      <c r="AF60" s="2770">
        <f>'9-A.Training Sub-Annex'!AG10</f>
        <v>0</v>
      </c>
      <c r="AG60" s="2770">
        <f>'9-A.Training Sub-Annex'!AH10</f>
        <v>0</v>
      </c>
      <c r="AH60" s="2770">
        <f>'9-A.Training Sub-Annex'!AI10</f>
        <v>0</v>
      </c>
      <c r="AI60" s="2770">
        <f>'9-A.Training Sub-Annex'!AJ10</f>
        <v>0</v>
      </c>
      <c r="AJ60" s="2770">
        <f>'9-A.Training Sub-Annex'!AK10</f>
        <v>0</v>
      </c>
      <c r="AK60" s="2770">
        <f>'9-A.Training Sub-Annex'!AL10</f>
        <v>0</v>
      </c>
      <c r="AL60" s="2770">
        <f>'9-A.Training Sub-Annex'!AM10</f>
        <v>0</v>
      </c>
      <c r="AM60" s="2770">
        <f>'9-A.Training Sub-Annex'!AN10</f>
        <v>0</v>
      </c>
      <c r="AN60" s="2770">
        <f>'9-A.Training Sub-Annex'!AO10</f>
        <v>0</v>
      </c>
      <c r="AO60" s="2770">
        <f>'9-A.Training Sub-Annex'!AP10</f>
        <v>0</v>
      </c>
      <c r="AP60" s="2770">
        <f>'9-A.Training Sub-Annex'!AQ10</f>
        <v>0</v>
      </c>
      <c r="AQ60" s="2770">
        <f>'9-A.Training Sub-Annex'!AR10</f>
        <v>0</v>
      </c>
      <c r="AR60" s="2770">
        <f>'9-A.Training Sub-Annex'!AS10</f>
        <v>0</v>
      </c>
      <c r="AS60" s="2770">
        <f>'9-A.Training Sub-Annex'!AT10</f>
        <v>0</v>
      </c>
      <c r="AT60" s="2770" t="str">
        <f>'9-A.Training Sub-Annex'!AU10</f>
        <v xml:space="preserve">STATE: ; PDY: ; KKL: ; MHE: ; YNM: </v>
      </c>
      <c r="AU60" s="2770" t="str">
        <f>'9-A.Training Sub-Annex'!AV10</f>
        <v>FRU- Capacity Building/ FRU- Equipment</v>
      </c>
    </row>
    <row r="61" spans="1:47" s="2245" customFormat="1" ht="78" customHeight="1">
      <c r="A61" s="2773" t="str">
        <f>'9.Training Annex'!A13</f>
        <v>9.1.4.1</v>
      </c>
      <c r="B61" s="2767" t="str">
        <f>'9-A.Training Sub-Annex'!C17</f>
        <v>A.9.1.2.1</v>
      </c>
      <c r="C61" s="2768" t="str">
        <f>'9-A.Training Sub-Annex'!D17</f>
        <v xml:space="preserve">HR for Skill Lab </v>
      </c>
      <c r="D61" s="2769" t="str">
        <f>'9-A.Training Sub-Annex'!E17</f>
        <v>HSS</v>
      </c>
      <c r="E61" s="2769" t="str">
        <f>'9-A.Training Sub-Annex'!F17</f>
        <v>MH/ HRH</v>
      </c>
      <c r="F61" s="2769">
        <f>'9-A.Training Sub-Annex'!G17</f>
        <v>0</v>
      </c>
      <c r="G61" s="2769">
        <f>'9-A.Training Sub-Annex'!H17</f>
        <v>0</v>
      </c>
      <c r="H61" s="2769">
        <f>'9-A.Training Sub-Annex'!I17</f>
        <v>0</v>
      </c>
      <c r="I61" s="2769">
        <f>'9-A.Training Sub-Annex'!J17</f>
        <v>0</v>
      </c>
      <c r="J61" s="2769">
        <f>'9-A.Training Sub-Annex'!K17</f>
        <v>0</v>
      </c>
      <c r="K61" s="2769">
        <f>'9-A.Training Sub-Annex'!L17</f>
        <v>0</v>
      </c>
      <c r="L61" s="2770">
        <f>'9-A.Training Sub-Annex'!M17</f>
        <v>0</v>
      </c>
      <c r="M61" s="2769">
        <f>'9-A.Training Sub-Annex'!N17</f>
        <v>0</v>
      </c>
      <c r="N61" s="2769">
        <f>'9-A.Training Sub-Annex'!O17</f>
        <v>0</v>
      </c>
      <c r="O61" s="2770">
        <f>'9-A.Training Sub-Annex'!P17</f>
        <v>0</v>
      </c>
      <c r="P61" s="2767" t="str">
        <f>'9-A.Training Sub-Annex'!Q17</f>
        <v xml:space="preserve">STATE: ; PDY: ; KKL: ; MHE: ; YNM: </v>
      </c>
      <c r="Q61" s="2125"/>
      <c r="R61" s="2771"/>
      <c r="T61" s="2770">
        <f>'9-A.Training Sub-Annex'!U17</f>
        <v>0</v>
      </c>
      <c r="U61" s="2770">
        <f>'9-A.Training Sub-Annex'!V17</f>
        <v>0</v>
      </c>
      <c r="V61" s="2770" t="str">
        <f>'9-A.Training Sub-Annex'!W17</f>
        <v xml:space="preserve">STATE: ; PDY: ; KKL: ; MHE: ; YNM: </v>
      </c>
      <c r="W61" s="2772">
        <f>'9-A.Training Sub-Annex'!X17</f>
        <v>0</v>
      </c>
      <c r="X61" s="2770">
        <f>'9-A.Training Sub-Annex'!Y17</f>
        <v>0</v>
      </c>
      <c r="Y61" s="2770">
        <f>'9-A.Training Sub-Annex'!Z17</f>
        <v>0</v>
      </c>
      <c r="Z61" s="2770">
        <f>'9-A.Training Sub-Annex'!AA17</f>
        <v>0</v>
      </c>
      <c r="AA61" s="2770">
        <f>'9-A.Training Sub-Annex'!AB17</f>
        <v>0</v>
      </c>
      <c r="AB61" s="2770">
        <f>'9-A.Training Sub-Annex'!AC17</f>
        <v>0</v>
      </c>
      <c r="AC61" s="2770">
        <f>'9-A.Training Sub-Annex'!AD17</f>
        <v>0</v>
      </c>
      <c r="AD61" s="2770">
        <f>'9-A.Training Sub-Annex'!AE17</f>
        <v>0</v>
      </c>
      <c r="AE61" s="2770">
        <f>'9-A.Training Sub-Annex'!AF17</f>
        <v>0</v>
      </c>
      <c r="AF61" s="2770">
        <f>'9-A.Training Sub-Annex'!AG17</f>
        <v>0</v>
      </c>
      <c r="AG61" s="2770">
        <f>'9-A.Training Sub-Annex'!AH17</f>
        <v>0</v>
      </c>
      <c r="AH61" s="2770">
        <f>'9-A.Training Sub-Annex'!AI17</f>
        <v>0</v>
      </c>
      <c r="AI61" s="2770">
        <f>'9-A.Training Sub-Annex'!AJ17</f>
        <v>0</v>
      </c>
      <c r="AJ61" s="2770">
        <f>'9-A.Training Sub-Annex'!AK17</f>
        <v>0</v>
      </c>
      <c r="AK61" s="2770">
        <f>'9-A.Training Sub-Annex'!AL17</f>
        <v>0</v>
      </c>
      <c r="AL61" s="2770">
        <f>'9-A.Training Sub-Annex'!AM17</f>
        <v>0</v>
      </c>
      <c r="AM61" s="2770">
        <f>'9-A.Training Sub-Annex'!AN17</f>
        <v>0</v>
      </c>
      <c r="AN61" s="2770">
        <f>'9-A.Training Sub-Annex'!AO17</f>
        <v>0</v>
      </c>
      <c r="AO61" s="2770">
        <f>'9-A.Training Sub-Annex'!AP17</f>
        <v>0</v>
      </c>
      <c r="AP61" s="2770">
        <f>'9-A.Training Sub-Annex'!AQ17</f>
        <v>0</v>
      </c>
      <c r="AQ61" s="2770">
        <f>'9-A.Training Sub-Annex'!AR17</f>
        <v>0</v>
      </c>
      <c r="AR61" s="2770">
        <f>'9-A.Training Sub-Annex'!AS17</f>
        <v>0</v>
      </c>
      <c r="AS61" s="2770">
        <f>'9-A.Training Sub-Annex'!AT17</f>
        <v>0</v>
      </c>
      <c r="AT61" s="2770" t="str">
        <f>'9-A.Training Sub-Annex'!AU17</f>
        <v xml:space="preserve">STATE: ; PDY: ; KKL: ; MHE: ; YNM: </v>
      </c>
      <c r="AU61" s="2770" t="str">
        <f>'9-A.Training Sub-Annex'!AV17</f>
        <v>Remuneration for all NHM HR- Amount proposed</v>
      </c>
    </row>
    <row r="62" spans="1:47" s="2245" customFormat="1" ht="78" customHeight="1">
      <c r="A62" s="2773" t="str">
        <f>'9.Training Annex'!A15</f>
        <v>9.1.4.3</v>
      </c>
      <c r="B62" s="2767">
        <f>'9-A.Training Sub-Annex'!C19</f>
        <v>0</v>
      </c>
      <c r="C62" s="2768" t="str">
        <f>'9-A.Training Sub-Annex'!D19</f>
        <v>State level Midwifery Educators</v>
      </c>
      <c r="D62" s="2769" t="str">
        <f>'9-A.Training Sub-Annex'!E19</f>
        <v>HSS</v>
      </c>
      <c r="E62" s="2769" t="str">
        <f>'9-A.Training Sub-Annex'!F19</f>
        <v>MH/ HRH</v>
      </c>
      <c r="F62" s="2769">
        <f>'9-A.Training Sub-Annex'!G19</f>
        <v>0</v>
      </c>
      <c r="G62" s="2769">
        <f>'9-A.Training Sub-Annex'!H19</f>
        <v>0</v>
      </c>
      <c r="H62" s="2769">
        <f>'9-A.Training Sub-Annex'!I19</f>
        <v>0</v>
      </c>
      <c r="I62" s="2769">
        <f>'9-A.Training Sub-Annex'!J19</f>
        <v>0</v>
      </c>
      <c r="J62" s="2769">
        <f>'9-A.Training Sub-Annex'!K19</f>
        <v>0</v>
      </c>
      <c r="K62" s="2769">
        <f>'9-A.Training Sub-Annex'!L19</f>
        <v>0</v>
      </c>
      <c r="L62" s="2770">
        <f>'9-A.Training Sub-Annex'!M19</f>
        <v>0</v>
      </c>
      <c r="M62" s="2769">
        <f>'9-A.Training Sub-Annex'!N19</f>
        <v>0</v>
      </c>
      <c r="N62" s="2769">
        <f>'9-A.Training Sub-Annex'!O19</f>
        <v>0</v>
      </c>
      <c r="O62" s="2770">
        <f>'9-A.Training Sub-Annex'!P19</f>
        <v>0</v>
      </c>
      <c r="P62" s="2767" t="str">
        <f>'9-A.Training Sub-Annex'!Q19</f>
        <v xml:space="preserve">STATE: ; PDY: ; KKL: ; MHE: ; YNM: </v>
      </c>
      <c r="Q62" s="2125"/>
      <c r="R62" s="2771"/>
      <c r="T62" s="2770">
        <f>'9-A.Training Sub-Annex'!U19</f>
        <v>0</v>
      </c>
      <c r="U62" s="2770">
        <f>'9-A.Training Sub-Annex'!V19</f>
        <v>0</v>
      </c>
      <c r="V62" s="2770" t="str">
        <f>'9-A.Training Sub-Annex'!W19</f>
        <v xml:space="preserve">STATE: ; PDY: ; KKL: ; MHE: ; YNM: </v>
      </c>
      <c r="W62" s="2772">
        <f>'9-A.Training Sub-Annex'!X19</f>
        <v>0</v>
      </c>
      <c r="X62" s="2770">
        <f>'9-A.Training Sub-Annex'!Y19</f>
        <v>0</v>
      </c>
      <c r="Y62" s="2770">
        <f>'9-A.Training Sub-Annex'!Z19</f>
        <v>0</v>
      </c>
      <c r="Z62" s="2770">
        <f>'9-A.Training Sub-Annex'!AA19</f>
        <v>0</v>
      </c>
      <c r="AA62" s="2770">
        <f>'9-A.Training Sub-Annex'!AB19</f>
        <v>0</v>
      </c>
      <c r="AB62" s="2770">
        <f>'9-A.Training Sub-Annex'!AC19</f>
        <v>0</v>
      </c>
      <c r="AC62" s="2770">
        <f>'9-A.Training Sub-Annex'!AD19</f>
        <v>0</v>
      </c>
      <c r="AD62" s="2770">
        <f>'9-A.Training Sub-Annex'!AE19</f>
        <v>0</v>
      </c>
      <c r="AE62" s="2770">
        <f>'9-A.Training Sub-Annex'!AF19</f>
        <v>0</v>
      </c>
      <c r="AF62" s="2770">
        <f>'9-A.Training Sub-Annex'!AG19</f>
        <v>0</v>
      </c>
      <c r="AG62" s="2770">
        <f>'9-A.Training Sub-Annex'!AH19</f>
        <v>0</v>
      </c>
      <c r="AH62" s="2770">
        <f>'9-A.Training Sub-Annex'!AI19</f>
        <v>0</v>
      </c>
      <c r="AI62" s="2770">
        <f>'9-A.Training Sub-Annex'!AJ19</f>
        <v>0</v>
      </c>
      <c r="AJ62" s="2770">
        <f>'9-A.Training Sub-Annex'!AK19</f>
        <v>0</v>
      </c>
      <c r="AK62" s="2770">
        <f>'9-A.Training Sub-Annex'!AL19</f>
        <v>0</v>
      </c>
      <c r="AL62" s="2770">
        <f>'9-A.Training Sub-Annex'!AM19</f>
        <v>0</v>
      </c>
      <c r="AM62" s="2770">
        <f>'9-A.Training Sub-Annex'!AN19</f>
        <v>0</v>
      </c>
      <c r="AN62" s="2770">
        <f>'9-A.Training Sub-Annex'!AO19</f>
        <v>0</v>
      </c>
      <c r="AO62" s="2770">
        <f>'9-A.Training Sub-Annex'!AP19</f>
        <v>0</v>
      </c>
      <c r="AP62" s="2770">
        <f>'9-A.Training Sub-Annex'!AQ19</f>
        <v>0</v>
      </c>
      <c r="AQ62" s="2770">
        <f>'9-A.Training Sub-Annex'!AR19</f>
        <v>0</v>
      </c>
      <c r="AR62" s="2770">
        <f>'9-A.Training Sub-Annex'!AS19</f>
        <v>0</v>
      </c>
      <c r="AS62" s="2770">
        <f>'9-A.Training Sub-Annex'!AT19</f>
        <v>0</v>
      </c>
      <c r="AT62" s="2770" t="str">
        <f>'9-A.Training Sub-Annex'!AU19</f>
        <v xml:space="preserve">STATE: ; PDY: ; KKL: ; MHE: ; YNM: </v>
      </c>
      <c r="AU62" s="2770" t="str">
        <f>'9-A.Training Sub-Annex'!AV19</f>
        <v>Remuneration for all NHM HR- Amount proposed</v>
      </c>
    </row>
    <row r="63" spans="1:47" s="2245" customFormat="1" ht="78" customHeight="1">
      <c r="A63" s="5627" t="str">
        <f>'9.Training Annex'!A21</f>
        <v>9.2.1.1</v>
      </c>
      <c r="B63" s="2791" t="str">
        <f>'9-A.Training Sub-Annex'!C27</f>
        <v>A.1.4</v>
      </c>
      <c r="C63" s="2792" t="str">
        <f>'9-A.Training Sub-Annex'!D27</f>
        <v xml:space="preserve">Maternal Death Review Trainings </v>
      </c>
      <c r="D63" s="2793" t="str">
        <f>'9-A.Training Sub-Annex'!E27</f>
        <v>RCH</v>
      </c>
      <c r="E63" s="2793" t="str">
        <f>'9-A.Training Sub-Annex'!F27</f>
        <v>MH</v>
      </c>
      <c r="F63" s="2793">
        <f>'9-A.Training Sub-Annex'!G27</f>
        <v>0</v>
      </c>
      <c r="G63" s="2793">
        <f>'9-A.Training Sub-Annex'!H27</f>
        <v>0</v>
      </c>
      <c r="H63" s="2793">
        <f>'9-A.Training Sub-Annex'!I27</f>
        <v>0</v>
      </c>
      <c r="I63" s="2793">
        <f>'9-A.Training Sub-Annex'!J27</f>
        <v>0</v>
      </c>
      <c r="J63" s="2793">
        <f>'9-A.Training Sub-Annex'!K27</f>
        <v>0</v>
      </c>
      <c r="K63" s="2793">
        <f>'9-A.Training Sub-Annex'!L27</f>
        <v>0</v>
      </c>
      <c r="L63" s="2770">
        <f>'9-A.Training Sub-Annex'!M27</f>
        <v>755.05454545436362</v>
      </c>
      <c r="M63" s="2793">
        <f>'9-A.Training Sub-Annex'!N27</f>
        <v>7.5505454545436359E-3</v>
      </c>
      <c r="N63" s="2793">
        <f>'9-A.Training Sub-Annex'!O27</f>
        <v>275</v>
      </c>
      <c r="O63" s="2770">
        <f>'9-A.Training Sub-Annex'!P27</f>
        <v>2.0763999999995</v>
      </c>
      <c r="P63" s="2791" t="str">
        <f>'9-A.Training Sub-Annex'!Q27</f>
        <v xml:space="preserve">STATE: ; PDY: MDSR Software Training - Mos - 25 x 1 day x 1 batch - Rs.0.40240 Lakhs, ANMs -  25 x 1 day x 3 batches - 0.43345 Lakhs &amp; ASHA - 25 x 1 day x 3 batches - Rs.0.43345 Lakhs ( GT - 1.26930 Lakhs); KKL: MDSR Software Training -  ANMs -  25 x 1 day x 2 batches - 0.40355 Lakhs &amp; ASHA - 25 x 1 day x 2 batches - Rs.0.40345 Lakhs ( GT - 0.80710 Lakhs); MHE: ; YNM: </v>
      </c>
      <c r="Q63" s="2125"/>
      <c r="R63" s="2771"/>
      <c r="T63" s="2770">
        <f>'9-A.Training Sub-Annex'!U27</f>
        <v>275</v>
      </c>
      <c r="U63" s="2770">
        <f>'9-A.Training Sub-Annex'!V27</f>
        <v>207639.99999995</v>
      </c>
      <c r="V63" s="2770" t="str">
        <f>'9-A.Training Sub-Annex'!W27</f>
        <v xml:space="preserve">STATE: ; PDY: MDSR Software Training - Mos - 25 x 1 day x 1 batch - Rs.0.40240 Lakhs, ANMs -  25 x 1 day x 3 batches - 0.43345 Lakhs &amp; ASHA - 25 x 1 day x 3 batches - Rs.0.43345 Lakhs ( GT - 1.26930 Lakhs); KKL: MDSR Software Training -  ANMs -  25 x 1 day x 2 batches - 0.40355 Lakhs &amp; ASHA - 25 x 1 day x 2 batches - Rs.0.40345 Lakhs ( GT - 0.80710 Lakhs); MHE: ; YNM: </v>
      </c>
      <c r="W63" s="2772">
        <f>'9-A.Training Sub-Annex'!X27</f>
        <v>0</v>
      </c>
      <c r="X63" s="2770">
        <f>'9-A.Training Sub-Annex'!Y27</f>
        <v>0</v>
      </c>
      <c r="Y63" s="2770">
        <f>'9-A.Training Sub-Annex'!Z27</f>
        <v>0</v>
      </c>
      <c r="Z63" s="2770">
        <f>'9-A.Training Sub-Annex'!AA27</f>
        <v>0</v>
      </c>
      <c r="AA63" s="2770">
        <f>'9-A.Training Sub-Annex'!AB27</f>
        <v>725.31428571399999</v>
      </c>
      <c r="AB63" s="2770">
        <f>'9-A.Training Sub-Annex'!AC27</f>
        <v>175</v>
      </c>
      <c r="AC63" s="2770">
        <f>'9-A.Training Sub-Annex'!AD27</f>
        <v>126929.99999995</v>
      </c>
      <c r="AD63" s="2770" t="str">
        <f>'9-A.Training Sub-Annex'!AE27</f>
        <v>MDSR Software Training - Mos - 25 x 1 day x 1 batch - Rs.0.40240 Lakhs, ANMs -  25 x 1 day x 3 batches - 0.43345 Lakhs &amp; ASHA - 25 x 1 day x 3 batches - Rs.0.43345 Lakhs ( GT - 1.26930 Lakhs)</v>
      </c>
      <c r="AE63" s="2770">
        <f>'9-A.Training Sub-Annex'!AF27</f>
        <v>807.1</v>
      </c>
      <c r="AF63" s="2770">
        <f>'9-A.Training Sub-Annex'!AG27</f>
        <v>100</v>
      </c>
      <c r="AG63" s="2770">
        <f>'9-A.Training Sub-Annex'!AH27</f>
        <v>80710</v>
      </c>
      <c r="AH63" s="2770" t="str">
        <f>'9-A.Training Sub-Annex'!AI27</f>
        <v>MDSR Software Training -  ANMs -  25 x 1 day x 2 batches - 0.40355 Lakhs &amp; ASHA - 25 x 1 day x 2 batches - Rs.0.40345 Lakhs ( GT - 0.80710 Lakhs)</v>
      </c>
      <c r="AI63" s="2770">
        <f>'9-A.Training Sub-Annex'!AJ27</f>
        <v>0</v>
      </c>
      <c r="AJ63" s="2770">
        <f>'9-A.Training Sub-Annex'!AK27</f>
        <v>0</v>
      </c>
      <c r="AK63" s="2770">
        <f>'9-A.Training Sub-Annex'!AL27</f>
        <v>0</v>
      </c>
      <c r="AL63" s="2770">
        <f>'9-A.Training Sub-Annex'!AM27</f>
        <v>0</v>
      </c>
      <c r="AM63" s="2770">
        <f>'9-A.Training Sub-Annex'!AN27</f>
        <v>0</v>
      </c>
      <c r="AN63" s="2770">
        <f>'9-A.Training Sub-Annex'!AO27</f>
        <v>0</v>
      </c>
      <c r="AO63" s="2770">
        <f>'9-A.Training Sub-Annex'!AP27</f>
        <v>0</v>
      </c>
      <c r="AP63" s="2770">
        <f>'9-A.Training Sub-Annex'!AQ27</f>
        <v>0</v>
      </c>
      <c r="AQ63" s="2770">
        <f>'9-A.Training Sub-Annex'!AR27</f>
        <v>207639.99999995</v>
      </c>
      <c r="AR63" s="2770">
        <f>'9-A.Training Sub-Annex'!AS27</f>
        <v>275</v>
      </c>
      <c r="AS63" s="2770">
        <f>'9-A.Training Sub-Annex'!AT27</f>
        <v>755.05454545436362</v>
      </c>
      <c r="AT63" s="2770" t="str">
        <f>'9-A.Training Sub-Annex'!AU27</f>
        <v xml:space="preserve">STATE: ; PDY: MDSR Software Training - Mos - 25 x 1 day x 1 batch - Rs.0.40240 Lakhs, ANMs -  25 x 1 day x 3 batches - 0.43345 Lakhs &amp; ASHA - 25 x 1 day x 3 batches - Rs.0.43345 Lakhs ( GT - 1.26930 Lakhs); KKL: MDSR Software Training -  ANMs -  25 x 1 day x 2 batches - 0.40355 Lakhs &amp; ASHA - 25 x 1 day x 2 batches - Rs.0.40345 Lakhs ( GT - 0.80710 Lakhs); MHE: ; YNM: </v>
      </c>
      <c r="AU63" s="2770" t="str">
        <f>'9-A.Training Sub-Annex'!AV27</f>
        <v>MDR- Capacity Building</v>
      </c>
    </row>
    <row r="64" spans="1:47" s="2245" customFormat="1" ht="78" customHeight="1">
      <c r="A64" s="5627"/>
      <c r="B64" s="2791" t="str">
        <f>'9-A.Training Sub-Annex'!C28</f>
        <v>A.9.1.2.3</v>
      </c>
      <c r="C64" s="2792" t="str">
        <f>'9-A.Training Sub-Annex'!D28</f>
        <v>Onsite mentoring at Delivery Points/ Nursing Institutions/ Nursing Schools</v>
      </c>
      <c r="D64" s="2793" t="str">
        <f>'9-A.Training Sub-Annex'!E28</f>
        <v>RCH</v>
      </c>
      <c r="E64" s="2793" t="str">
        <f>'9-A.Training Sub-Annex'!F28</f>
        <v>MH</v>
      </c>
      <c r="F64" s="2793">
        <f>'9-A.Training Sub-Annex'!G28</f>
        <v>0</v>
      </c>
      <c r="G64" s="2793">
        <f>'9-A.Training Sub-Annex'!H28</f>
        <v>0</v>
      </c>
      <c r="H64" s="2793">
        <f>'9-A.Training Sub-Annex'!I28</f>
        <v>0</v>
      </c>
      <c r="I64" s="2793">
        <f>'9-A.Training Sub-Annex'!J28</f>
        <v>0</v>
      </c>
      <c r="J64" s="2793">
        <f>'9-A.Training Sub-Annex'!K28</f>
        <v>0</v>
      </c>
      <c r="K64" s="2793">
        <f>'9-A.Training Sub-Annex'!L28</f>
        <v>0</v>
      </c>
      <c r="L64" s="2770">
        <f>'9-A.Training Sub-Annex'!M28</f>
        <v>0</v>
      </c>
      <c r="M64" s="2793">
        <f>'9-A.Training Sub-Annex'!N28</f>
        <v>0</v>
      </c>
      <c r="N64" s="2793">
        <f>'9-A.Training Sub-Annex'!O28</f>
        <v>0</v>
      </c>
      <c r="O64" s="2770">
        <f>'9-A.Training Sub-Annex'!P28</f>
        <v>0</v>
      </c>
      <c r="P64" s="2791" t="str">
        <f>'9-A.Training Sub-Annex'!Q28</f>
        <v xml:space="preserve">STATE: ; PDY: ; KKL: ; MHE: ; YNM: </v>
      </c>
      <c r="Q64" s="2125"/>
      <c r="R64" s="2771"/>
      <c r="T64" s="2770">
        <f>'9-A.Training Sub-Annex'!U28</f>
        <v>0</v>
      </c>
      <c r="U64" s="2770">
        <f>'9-A.Training Sub-Annex'!V28</f>
        <v>0</v>
      </c>
      <c r="V64" s="2770" t="str">
        <f>'9-A.Training Sub-Annex'!W28</f>
        <v xml:space="preserve">STATE: ; PDY: ; KKL: ; MHE: ; YNM: </v>
      </c>
      <c r="W64" s="2772">
        <f>'9-A.Training Sub-Annex'!X28</f>
        <v>0</v>
      </c>
      <c r="X64" s="2770">
        <f>'9-A.Training Sub-Annex'!Y28</f>
        <v>0</v>
      </c>
      <c r="Y64" s="2770">
        <f>'9-A.Training Sub-Annex'!Z28</f>
        <v>0</v>
      </c>
      <c r="Z64" s="2770">
        <f>'9-A.Training Sub-Annex'!AA28</f>
        <v>0</v>
      </c>
      <c r="AA64" s="2770">
        <f>'9-A.Training Sub-Annex'!AB28</f>
        <v>0</v>
      </c>
      <c r="AB64" s="2770">
        <f>'9-A.Training Sub-Annex'!AC28</f>
        <v>0</v>
      </c>
      <c r="AC64" s="2770">
        <f>'9-A.Training Sub-Annex'!AD28</f>
        <v>0</v>
      </c>
      <c r="AD64" s="2770">
        <f>'9-A.Training Sub-Annex'!AE28</f>
        <v>0</v>
      </c>
      <c r="AE64" s="2770">
        <f>'9-A.Training Sub-Annex'!AF28</f>
        <v>0</v>
      </c>
      <c r="AF64" s="2770">
        <f>'9-A.Training Sub-Annex'!AG28</f>
        <v>0</v>
      </c>
      <c r="AG64" s="2770">
        <f>'9-A.Training Sub-Annex'!AH28</f>
        <v>0</v>
      </c>
      <c r="AH64" s="2770">
        <f>'9-A.Training Sub-Annex'!AI28</f>
        <v>0</v>
      </c>
      <c r="AI64" s="2770">
        <f>'9-A.Training Sub-Annex'!AJ28</f>
        <v>0</v>
      </c>
      <c r="AJ64" s="2770">
        <f>'9-A.Training Sub-Annex'!AK28</f>
        <v>0</v>
      </c>
      <c r="AK64" s="2770">
        <f>'9-A.Training Sub-Annex'!AL28</f>
        <v>0</v>
      </c>
      <c r="AL64" s="2770">
        <f>'9-A.Training Sub-Annex'!AM28</f>
        <v>0</v>
      </c>
      <c r="AM64" s="2770">
        <f>'9-A.Training Sub-Annex'!AN28</f>
        <v>0</v>
      </c>
      <c r="AN64" s="2770">
        <f>'9-A.Training Sub-Annex'!AO28</f>
        <v>0</v>
      </c>
      <c r="AO64" s="2770">
        <f>'9-A.Training Sub-Annex'!AP28</f>
        <v>0</v>
      </c>
      <c r="AP64" s="2770">
        <f>'9-A.Training Sub-Annex'!AQ28</f>
        <v>0</v>
      </c>
      <c r="AQ64" s="2770">
        <f>'9-A.Training Sub-Annex'!AR28</f>
        <v>0</v>
      </c>
      <c r="AR64" s="2770">
        <f>'9-A.Training Sub-Annex'!AS28</f>
        <v>0</v>
      </c>
      <c r="AS64" s="2770">
        <f>'9-A.Training Sub-Annex'!AT28</f>
        <v>0</v>
      </c>
      <c r="AT64" s="2770" t="str">
        <f>'9-A.Training Sub-Annex'!AU28</f>
        <v xml:space="preserve">STATE: ; PDY: ; KKL: ; MHE: ; YNM: </v>
      </c>
      <c r="AU64" s="2770" t="str">
        <f>'9-A.Training Sub-Annex'!AV28</f>
        <v>Other MH components: CB</v>
      </c>
    </row>
    <row r="65" spans="1:47" s="2245" customFormat="1" ht="78" customHeight="1">
      <c r="A65" s="5627"/>
      <c r="B65" s="2791">
        <f>'9-A.Training Sub-Annex'!C29</f>
        <v>0</v>
      </c>
      <c r="C65" s="2792" t="str">
        <f>'9-A.Training Sub-Annex'!D29</f>
        <v>TOT for Skill Lab</v>
      </c>
      <c r="D65" s="2793" t="str">
        <f>'9-A.Training Sub-Annex'!E29</f>
        <v>RCH</v>
      </c>
      <c r="E65" s="2793" t="str">
        <f>'9-A.Training Sub-Annex'!F29</f>
        <v>MH</v>
      </c>
      <c r="F65" s="2793">
        <f>'9-A.Training Sub-Annex'!G29</f>
        <v>0</v>
      </c>
      <c r="G65" s="2793">
        <f>'9-A.Training Sub-Annex'!H29</f>
        <v>0</v>
      </c>
      <c r="H65" s="2793">
        <f>'9-A.Training Sub-Annex'!I29</f>
        <v>0</v>
      </c>
      <c r="I65" s="2793">
        <f>'9-A.Training Sub-Annex'!J29</f>
        <v>0</v>
      </c>
      <c r="J65" s="2793">
        <f>'9-A.Training Sub-Annex'!K29</f>
        <v>0</v>
      </c>
      <c r="K65" s="2793">
        <f>'9-A.Training Sub-Annex'!L29</f>
        <v>0</v>
      </c>
      <c r="L65" s="2770">
        <f>'9-A.Training Sub-Annex'!M29</f>
        <v>0</v>
      </c>
      <c r="M65" s="2793">
        <f>'9-A.Training Sub-Annex'!N29</f>
        <v>0</v>
      </c>
      <c r="N65" s="2793">
        <f>'9-A.Training Sub-Annex'!O29</f>
        <v>0</v>
      </c>
      <c r="O65" s="2770">
        <f>'9-A.Training Sub-Annex'!P29</f>
        <v>0</v>
      </c>
      <c r="P65" s="2791" t="str">
        <f>'9-A.Training Sub-Annex'!Q29</f>
        <v xml:space="preserve">STATE: ; PDY: ; KKL: ; MHE: ; YNM: </v>
      </c>
      <c r="Q65" s="2125"/>
      <c r="R65" s="2771"/>
      <c r="T65" s="2770">
        <f>'9-A.Training Sub-Annex'!U29</f>
        <v>0</v>
      </c>
      <c r="U65" s="2770">
        <f>'9-A.Training Sub-Annex'!V29</f>
        <v>0</v>
      </c>
      <c r="V65" s="2770" t="str">
        <f>'9-A.Training Sub-Annex'!W29</f>
        <v xml:space="preserve">STATE: ; PDY: ; KKL: ; MHE: ; YNM: </v>
      </c>
      <c r="W65" s="2772">
        <f>'9-A.Training Sub-Annex'!X29</f>
        <v>0</v>
      </c>
      <c r="X65" s="2770">
        <f>'9-A.Training Sub-Annex'!Y29</f>
        <v>0</v>
      </c>
      <c r="Y65" s="2770">
        <f>'9-A.Training Sub-Annex'!Z29</f>
        <v>0</v>
      </c>
      <c r="Z65" s="2770">
        <f>'9-A.Training Sub-Annex'!AA29</f>
        <v>0</v>
      </c>
      <c r="AA65" s="2770">
        <f>'9-A.Training Sub-Annex'!AB29</f>
        <v>0</v>
      </c>
      <c r="AB65" s="2770">
        <f>'9-A.Training Sub-Annex'!AC29</f>
        <v>0</v>
      </c>
      <c r="AC65" s="2770">
        <f>'9-A.Training Sub-Annex'!AD29</f>
        <v>0</v>
      </c>
      <c r="AD65" s="2770">
        <f>'9-A.Training Sub-Annex'!AE29</f>
        <v>0</v>
      </c>
      <c r="AE65" s="2770">
        <f>'9-A.Training Sub-Annex'!AF29</f>
        <v>0</v>
      </c>
      <c r="AF65" s="2770">
        <f>'9-A.Training Sub-Annex'!AG29</f>
        <v>0</v>
      </c>
      <c r="AG65" s="2770">
        <f>'9-A.Training Sub-Annex'!AH29</f>
        <v>0</v>
      </c>
      <c r="AH65" s="2770">
        <f>'9-A.Training Sub-Annex'!AI29</f>
        <v>0</v>
      </c>
      <c r="AI65" s="2770">
        <f>'9-A.Training Sub-Annex'!AJ29</f>
        <v>0</v>
      </c>
      <c r="AJ65" s="2770">
        <f>'9-A.Training Sub-Annex'!AK29</f>
        <v>0</v>
      </c>
      <c r="AK65" s="2770">
        <f>'9-A.Training Sub-Annex'!AL29</f>
        <v>0</v>
      </c>
      <c r="AL65" s="2770">
        <f>'9-A.Training Sub-Annex'!AM29</f>
        <v>0</v>
      </c>
      <c r="AM65" s="2770">
        <f>'9-A.Training Sub-Annex'!AN29</f>
        <v>0</v>
      </c>
      <c r="AN65" s="2770">
        <f>'9-A.Training Sub-Annex'!AO29</f>
        <v>0</v>
      </c>
      <c r="AO65" s="2770">
        <f>'9-A.Training Sub-Annex'!AP29</f>
        <v>0</v>
      </c>
      <c r="AP65" s="2770">
        <f>'9-A.Training Sub-Annex'!AQ29</f>
        <v>0</v>
      </c>
      <c r="AQ65" s="2770">
        <f>'9-A.Training Sub-Annex'!AR29</f>
        <v>0</v>
      </c>
      <c r="AR65" s="2770">
        <f>'9-A.Training Sub-Annex'!AS29</f>
        <v>0</v>
      </c>
      <c r="AS65" s="2770">
        <f>'9-A.Training Sub-Annex'!AT29</f>
        <v>0</v>
      </c>
      <c r="AT65" s="2770" t="str">
        <f>'9-A.Training Sub-Annex'!AU29</f>
        <v xml:space="preserve">STATE: ; PDY: ; KKL: ; MHE: ; YNM: </v>
      </c>
      <c r="AU65" s="2770" t="str">
        <f>'9-A.Training Sub-Annex'!AV29</f>
        <v>FRU- Capacity Building</v>
      </c>
    </row>
    <row r="66" spans="1:47" s="2245" customFormat="1" ht="78" customHeight="1">
      <c r="A66" s="5627"/>
      <c r="B66" s="2791">
        <f>'9-A.Training Sub-Annex'!C30</f>
        <v>0</v>
      </c>
      <c r="C66" s="2792" t="str">
        <f>'9-A.Training Sub-Annex'!D30</f>
        <v>Trainings at Skill Lab</v>
      </c>
      <c r="D66" s="2793" t="str">
        <f>'9-A.Training Sub-Annex'!E30</f>
        <v>RCH</v>
      </c>
      <c r="E66" s="2793" t="str">
        <f>'9-A.Training Sub-Annex'!F30</f>
        <v>MH</v>
      </c>
      <c r="F66" s="2793">
        <f>'9-A.Training Sub-Annex'!G30</f>
        <v>0</v>
      </c>
      <c r="G66" s="2793">
        <f>'9-A.Training Sub-Annex'!H30</f>
        <v>0</v>
      </c>
      <c r="H66" s="2793">
        <f>'9-A.Training Sub-Annex'!I30</f>
        <v>0</v>
      </c>
      <c r="I66" s="2793">
        <f>'9-A.Training Sub-Annex'!J30</f>
        <v>0</v>
      </c>
      <c r="J66" s="2793">
        <f>'9-A.Training Sub-Annex'!K30</f>
        <v>0</v>
      </c>
      <c r="K66" s="2793">
        <f>'9-A.Training Sub-Annex'!L30</f>
        <v>0</v>
      </c>
      <c r="L66" s="2770">
        <f>'9-A.Training Sub-Annex'!M30</f>
        <v>0</v>
      </c>
      <c r="M66" s="2793">
        <f>'9-A.Training Sub-Annex'!N30</f>
        <v>0</v>
      </c>
      <c r="N66" s="2793">
        <f>'9-A.Training Sub-Annex'!O30</f>
        <v>0</v>
      </c>
      <c r="O66" s="2770">
        <f>'9-A.Training Sub-Annex'!P30</f>
        <v>0</v>
      </c>
      <c r="P66" s="2791" t="str">
        <f>'9-A.Training Sub-Annex'!Q30</f>
        <v xml:space="preserve">STATE: ; PDY: ; KKL: ; MHE: ; YNM: </v>
      </c>
      <c r="Q66" s="2125"/>
      <c r="R66" s="2771"/>
      <c r="T66" s="2770">
        <f>'9-A.Training Sub-Annex'!U30</f>
        <v>0</v>
      </c>
      <c r="U66" s="2770">
        <f>'9-A.Training Sub-Annex'!V30</f>
        <v>0</v>
      </c>
      <c r="V66" s="2770" t="str">
        <f>'9-A.Training Sub-Annex'!W30</f>
        <v xml:space="preserve">STATE: ; PDY: ; KKL: ; MHE: ; YNM: </v>
      </c>
      <c r="W66" s="2772">
        <f>'9-A.Training Sub-Annex'!X30</f>
        <v>0</v>
      </c>
      <c r="X66" s="2770">
        <f>'9-A.Training Sub-Annex'!Y30</f>
        <v>0</v>
      </c>
      <c r="Y66" s="2770">
        <f>'9-A.Training Sub-Annex'!Z30</f>
        <v>0</v>
      </c>
      <c r="Z66" s="2770">
        <f>'9-A.Training Sub-Annex'!AA30</f>
        <v>0</v>
      </c>
      <c r="AA66" s="2770">
        <f>'9-A.Training Sub-Annex'!AB30</f>
        <v>0</v>
      </c>
      <c r="AB66" s="2770">
        <f>'9-A.Training Sub-Annex'!AC30</f>
        <v>0</v>
      </c>
      <c r="AC66" s="2770">
        <f>'9-A.Training Sub-Annex'!AD30</f>
        <v>0</v>
      </c>
      <c r="AD66" s="2770">
        <f>'9-A.Training Sub-Annex'!AE30</f>
        <v>0</v>
      </c>
      <c r="AE66" s="2770">
        <f>'9-A.Training Sub-Annex'!AF30</f>
        <v>0</v>
      </c>
      <c r="AF66" s="2770">
        <f>'9-A.Training Sub-Annex'!AG30</f>
        <v>0</v>
      </c>
      <c r="AG66" s="2770">
        <f>'9-A.Training Sub-Annex'!AH30</f>
        <v>0</v>
      </c>
      <c r="AH66" s="2770">
        <f>'9-A.Training Sub-Annex'!AI30</f>
        <v>0</v>
      </c>
      <c r="AI66" s="2770">
        <f>'9-A.Training Sub-Annex'!AJ30</f>
        <v>0</v>
      </c>
      <c r="AJ66" s="2770">
        <f>'9-A.Training Sub-Annex'!AK30</f>
        <v>0</v>
      </c>
      <c r="AK66" s="2770">
        <f>'9-A.Training Sub-Annex'!AL30</f>
        <v>0</v>
      </c>
      <c r="AL66" s="2770">
        <f>'9-A.Training Sub-Annex'!AM30</f>
        <v>0</v>
      </c>
      <c r="AM66" s="2770">
        <f>'9-A.Training Sub-Annex'!AN30</f>
        <v>0</v>
      </c>
      <c r="AN66" s="2770">
        <f>'9-A.Training Sub-Annex'!AO30</f>
        <v>0</v>
      </c>
      <c r="AO66" s="2770">
        <f>'9-A.Training Sub-Annex'!AP30</f>
        <v>0</v>
      </c>
      <c r="AP66" s="2770">
        <f>'9-A.Training Sub-Annex'!AQ30</f>
        <v>0</v>
      </c>
      <c r="AQ66" s="2770">
        <f>'9-A.Training Sub-Annex'!AR30</f>
        <v>0</v>
      </c>
      <c r="AR66" s="2770">
        <f>'9-A.Training Sub-Annex'!AS30</f>
        <v>0</v>
      </c>
      <c r="AS66" s="2770">
        <f>'9-A.Training Sub-Annex'!AT30</f>
        <v>0</v>
      </c>
      <c r="AT66" s="2770" t="str">
        <f>'9-A.Training Sub-Annex'!AU30</f>
        <v xml:space="preserve">STATE: ; PDY: ; KKL: ; MHE: ; YNM: </v>
      </c>
      <c r="AU66" s="2770" t="str">
        <f>'9-A.Training Sub-Annex'!AV30</f>
        <v>Skill lab- capacity building</v>
      </c>
    </row>
    <row r="67" spans="1:47" s="2245" customFormat="1" ht="78" customHeight="1">
      <c r="A67" s="5627"/>
      <c r="B67" s="2791" t="str">
        <f>'9-A.Training Sub-Annex'!C31</f>
        <v>A.9.3.1.2</v>
      </c>
      <c r="C67" s="2792" t="str">
        <f>'9-A.Training Sub-Annex'!D31</f>
        <v>TOT for SBA</v>
      </c>
      <c r="D67" s="2793" t="str">
        <f>'9-A.Training Sub-Annex'!E31</f>
        <v>RCH</v>
      </c>
      <c r="E67" s="2793" t="str">
        <f>'9-A.Training Sub-Annex'!F31</f>
        <v>MH</v>
      </c>
      <c r="F67" s="2793">
        <f>'9-A.Training Sub-Annex'!G31</f>
        <v>0</v>
      </c>
      <c r="G67" s="2793">
        <f>'9-A.Training Sub-Annex'!H31</f>
        <v>0</v>
      </c>
      <c r="H67" s="2793">
        <f>'9-A.Training Sub-Annex'!I31</f>
        <v>0</v>
      </c>
      <c r="I67" s="2793">
        <f>'9-A.Training Sub-Annex'!J31</f>
        <v>0</v>
      </c>
      <c r="J67" s="2793">
        <f>'9-A.Training Sub-Annex'!K31</f>
        <v>0</v>
      </c>
      <c r="K67" s="2793">
        <f>'9-A.Training Sub-Annex'!L31</f>
        <v>0</v>
      </c>
      <c r="L67" s="2770">
        <f>'9-A.Training Sub-Annex'!M31</f>
        <v>0</v>
      </c>
      <c r="M67" s="2793">
        <f>'9-A.Training Sub-Annex'!N31</f>
        <v>0</v>
      </c>
      <c r="N67" s="2793">
        <f>'9-A.Training Sub-Annex'!O31</f>
        <v>0</v>
      </c>
      <c r="O67" s="2770">
        <f>'9-A.Training Sub-Annex'!P31</f>
        <v>0</v>
      </c>
      <c r="P67" s="2791" t="str">
        <f>'9-A.Training Sub-Annex'!Q31</f>
        <v xml:space="preserve">STATE: ; PDY: ; KKL: ; MHE: ; YNM: </v>
      </c>
      <c r="Q67" s="2125"/>
      <c r="R67" s="2771"/>
      <c r="T67" s="2770">
        <f>'9-A.Training Sub-Annex'!U31</f>
        <v>0</v>
      </c>
      <c r="U67" s="2770">
        <f>'9-A.Training Sub-Annex'!V31</f>
        <v>0</v>
      </c>
      <c r="V67" s="2770" t="str">
        <f>'9-A.Training Sub-Annex'!W31</f>
        <v xml:space="preserve">STATE: ; PDY: ; KKL: ; MHE: ; YNM: </v>
      </c>
      <c r="W67" s="2772">
        <f>'9-A.Training Sub-Annex'!X31</f>
        <v>0</v>
      </c>
      <c r="X67" s="2770">
        <f>'9-A.Training Sub-Annex'!Y31</f>
        <v>0</v>
      </c>
      <c r="Y67" s="2770">
        <f>'9-A.Training Sub-Annex'!Z31</f>
        <v>0</v>
      </c>
      <c r="Z67" s="2770">
        <f>'9-A.Training Sub-Annex'!AA31</f>
        <v>0</v>
      </c>
      <c r="AA67" s="2770">
        <f>'9-A.Training Sub-Annex'!AB31</f>
        <v>0</v>
      </c>
      <c r="AB67" s="2770">
        <f>'9-A.Training Sub-Annex'!AC31</f>
        <v>0</v>
      </c>
      <c r="AC67" s="2770">
        <f>'9-A.Training Sub-Annex'!AD31</f>
        <v>0</v>
      </c>
      <c r="AD67" s="2770">
        <f>'9-A.Training Sub-Annex'!AE31</f>
        <v>0</v>
      </c>
      <c r="AE67" s="2770">
        <f>'9-A.Training Sub-Annex'!AF31</f>
        <v>0</v>
      </c>
      <c r="AF67" s="2770">
        <f>'9-A.Training Sub-Annex'!AG31</f>
        <v>0</v>
      </c>
      <c r="AG67" s="2770">
        <f>'9-A.Training Sub-Annex'!AH31</f>
        <v>0</v>
      </c>
      <c r="AH67" s="2770">
        <f>'9-A.Training Sub-Annex'!AI31</f>
        <v>0</v>
      </c>
      <c r="AI67" s="2770">
        <f>'9-A.Training Sub-Annex'!AJ31</f>
        <v>0</v>
      </c>
      <c r="AJ67" s="2770">
        <f>'9-A.Training Sub-Annex'!AK31</f>
        <v>0</v>
      </c>
      <c r="AK67" s="2770">
        <f>'9-A.Training Sub-Annex'!AL31</f>
        <v>0</v>
      </c>
      <c r="AL67" s="2770">
        <f>'9-A.Training Sub-Annex'!AM31</f>
        <v>0</v>
      </c>
      <c r="AM67" s="2770">
        <f>'9-A.Training Sub-Annex'!AN31</f>
        <v>0</v>
      </c>
      <c r="AN67" s="2770">
        <f>'9-A.Training Sub-Annex'!AO31</f>
        <v>0</v>
      </c>
      <c r="AO67" s="2770">
        <f>'9-A.Training Sub-Annex'!AP31</f>
        <v>0</v>
      </c>
      <c r="AP67" s="2770">
        <f>'9-A.Training Sub-Annex'!AQ31</f>
        <v>0</v>
      </c>
      <c r="AQ67" s="2770">
        <f>'9-A.Training Sub-Annex'!AR31</f>
        <v>0</v>
      </c>
      <c r="AR67" s="2770">
        <f>'9-A.Training Sub-Annex'!AS31</f>
        <v>0</v>
      </c>
      <c r="AS67" s="2770">
        <f>'9-A.Training Sub-Annex'!AT31</f>
        <v>0</v>
      </c>
      <c r="AT67" s="2770" t="str">
        <f>'9-A.Training Sub-Annex'!AU31</f>
        <v xml:space="preserve">STATE: ; PDY: ; KKL: ; MHE: ; YNM: </v>
      </c>
      <c r="AU67" s="2770" t="str">
        <f>'9-A.Training Sub-Annex'!AV31</f>
        <v>FRU- Capacity Building</v>
      </c>
    </row>
    <row r="68" spans="1:47" s="2245" customFormat="1" ht="78" customHeight="1">
      <c r="A68" s="5627"/>
      <c r="B68" s="2791" t="str">
        <f>'9-A.Training Sub-Annex'!C32</f>
        <v>A.9.3.1.3</v>
      </c>
      <c r="C68" s="2792" t="str">
        <f>'9-A.Training Sub-Annex'!D32</f>
        <v>Training of Staff Nurses/ANMs / LHVs in SBA</v>
      </c>
      <c r="D68" s="2793" t="str">
        <f>'9-A.Training Sub-Annex'!E32</f>
        <v>RCH</v>
      </c>
      <c r="E68" s="2793" t="str">
        <f>'9-A.Training Sub-Annex'!F32</f>
        <v>MH</v>
      </c>
      <c r="F68" s="2793">
        <f>'9-A.Training Sub-Annex'!G32</f>
        <v>0</v>
      </c>
      <c r="G68" s="2793">
        <f>'9-A.Training Sub-Annex'!H32</f>
        <v>0</v>
      </c>
      <c r="H68" s="2793">
        <f>'9-A.Training Sub-Annex'!I32</f>
        <v>0</v>
      </c>
      <c r="I68" s="2793">
        <f>'9-A.Training Sub-Annex'!J32</f>
        <v>0</v>
      </c>
      <c r="J68" s="2793">
        <f>'9-A.Training Sub-Annex'!K32</f>
        <v>0</v>
      </c>
      <c r="K68" s="2793">
        <f>'9-A.Training Sub-Annex'!L32</f>
        <v>0</v>
      </c>
      <c r="L68" s="2770">
        <f>'9-A.Training Sub-Annex'!M32</f>
        <v>0</v>
      </c>
      <c r="M68" s="2793">
        <f>'9-A.Training Sub-Annex'!N32</f>
        <v>0</v>
      </c>
      <c r="N68" s="2793">
        <f>'9-A.Training Sub-Annex'!O32</f>
        <v>0</v>
      </c>
      <c r="O68" s="2770">
        <f>'9-A.Training Sub-Annex'!P32</f>
        <v>0</v>
      </c>
      <c r="P68" s="2791" t="str">
        <f>'9-A.Training Sub-Annex'!Q32</f>
        <v xml:space="preserve">STATE: ; PDY: ; KKL: ; MHE: ; YNM: </v>
      </c>
      <c r="Q68" s="2125"/>
      <c r="R68" s="2771"/>
      <c r="T68" s="2770">
        <f>'9-A.Training Sub-Annex'!U32</f>
        <v>0</v>
      </c>
      <c r="U68" s="2770">
        <f>'9-A.Training Sub-Annex'!V32</f>
        <v>0</v>
      </c>
      <c r="V68" s="2770" t="str">
        <f>'9-A.Training Sub-Annex'!W32</f>
        <v xml:space="preserve">STATE: ; PDY: ; KKL: ; MHE: ; YNM: </v>
      </c>
      <c r="W68" s="2772">
        <f>'9-A.Training Sub-Annex'!X32</f>
        <v>0</v>
      </c>
      <c r="X68" s="2770">
        <f>'9-A.Training Sub-Annex'!Y32</f>
        <v>0</v>
      </c>
      <c r="Y68" s="2770">
        <f>'9-A.Training Sub-Annex'!Z32</f>
        <v>0</v>
      </c>
      <c r="Z68" s="2770">
        <f>'9-A.Training Sub-Annex'!AA32</f>
        <v>0</v>
      </c>
      <c r="AA68" s="2770">
        <f>'9-A.Training Sub-Annex'!AB32</f>
        <v>0</v>
      </c>
      <c r="AB68" s="2770">
        <f>'9-A.Training Sub-Annex'!AC32</f>
        <v>0</v>
      </c>
      <c r="AC68" s="2770">
        <f>'9-A.Training Sub-Annex'!AD32</f>
        <v>0</v>
      </c>
      <c r="AD68" s="2770">
        <f>'9-A.Training Sub-Annex'!AE32</f>
        <v>0</v>
      </c>
      <c r="AE68" s="2770">
        <f>'9-A.Training Sub-Annex'!AF32</f>
        <v>0</v>
      </c>
      <c r="AF68" s="2770">
        <f>'9-A.Training Sub-Annex'!AG32</f>
        <v>0</v>
      </c>
      <c r="AG68" s="2770">
        <f>'9-A.Training Sub-Annex'!AH32</f>
        <v>0</v>
      </c>
      <c r="AH68" s="2770">
        <f>'9-A.Training Sub-Annex'!AI32</f>
        <v>0</v>
      </c>
      <c r="AI68" s="2770">
        <f>'9-A.Training Sub-Annex'!AJ32</f>
        <v>0</v>
      </c>
      <c r="AJ68" s="2770">
        <f>'9-A.Training Sub-Annex'!AK32</f>
        <v>0</v>
      </c>
      <c r="AK68" s="2770">
        <f>'9-A.Training Sub-Annex'!AL32</f>
        <v>0</v>
      </c>
      <c r="AL68" s="2770">
        <f>'9-A.Training Sub-Annex'!AM32</f>
        <v>0</v>
      </c>
      <c r="AM68" s="2770">
        <f>'9-A.Training Sub-Annex'!AN32</f>
        <v>0</v>
      </c>
      <c r="AN68" s="2770">
        <f>'9-A.Training Sub-Annex'!AO32</f>
        <v>0</v>
      </c>
      <c r="AO68" s="2770">
        <f>'9-A.Training Sub-Annex'!AP32</f>
        <v>0</v>
      </c>
      <c r="AP68" s="2770">
        <f>'9-A.Training Sub-Annex'!AQ32</f>
        <v>0</v>
      </c>
      <c r="AQ68" s="2770">
        <f>'9-A.Training Sub-Annex'!AR32</f>
        <v>0</v>
      </c>
      <c r="AR68" s="2770">
        <f>'9-A.Training Sub-Annex'!AS32</f>
        <v>0</v>
      </c>
      <c r="AS68" s="2770">
        <f>'9-A.Training Sub-Annex'!AT32</f>
        <v>0</v>
      </c>
      <c r="AT68" s="2770" t="str">
        <f>'9-A.Training Sub-Annex'!AU32</f>
        <v xml:space="preserve">STATE: ; PDY: ; KKL: ; MHE: ; YNM: </v>
      </c>
      <c r="AU68" s="2770" t="str">
        <f>'9-A.Training Sub-Annex'!AV32</f>
        <v>FRU- Capacity Building</v>
      </c>
    </row>
    <row r="69" spans="1:47" s="2245" customFormat="1" ht="78" customHeight="1">
      <c r="A69" s="5627"/>
      <c r="B69" s="2791" t="str">
        <f>'9-A.Training Sub-Annex'!C33</f>
        <v>A.9.3.2.2</v>
      </c>
      <c r="C69" s="2792" t="str">
        <f>'9-A.Training Sub-Annex'!D33</f>
        <v>TOT for EmOC</v>
      </c>
      <c r="D69" s="2793" t="str">
        <f>'9-A.Training Sub-Annex'!E33</f>
        <v>RCH</v>
      </c>
      <c r="E69" s="2793" t="str">
        <f>'9-A.Training Sub-Annex'!F33</f>
        <v>MH</v>
      </c>
      <c r="F69" s="2793">
        <f>'9-A.Training Sub-Annex'!G33</f>
        <v>0</v>
      </c>
      <c r="G69" s="2793">
        <f>'9-A.Training Sub-Annex'!H33</f>
        <v>0</v>
      </c>
      <c r="H69" s="2793">
        <f>'9-A.Training Sub-Annex'!I33</f>
        <v>0</v>
      </c>
      <c r="I69" s="2793">
        <f>'9-A.Training Sub-Annex'!J33</f>
        <v>0</v>
      </c>
      <c r="J69" s="2793">
        <f>'9-A.Training Sub-Annex'!K33</f>
        <v>0</v>
      </c>
      <c r="K69" s="2793">
        <f>'9-A.Training Sub-Annex'!L33</f>
        <v>0</v>
      </c>
      <c r="L69" s="2770">
        <f>'9-A.Training Sub-Annex'!M33</f>
        <v>0</v>
      </c>
      <c r="M69" s="2793">
        <f>'9-A.Training Sub-Annex'!N33</f>
        <v>0</v>
      </c>
      <c r="N69" s="2793">
        <f>'9-A.Training Sub-Annex'!O33</f>
        <v>0</v>
      </c>
      <c r="O69" s="2770">
        <f>'9-A.Training Sub-Annex'!P33</f>
        <v>0</v>
      </c>
      <c r="P69" s="2791" t="str">
        <f>'9-A.Training Sub-Annex'!Q33</f>
        <v xml:space="preserve">STATE: ; PDY: ; KKL: ; MHE: ; YNM: </v>
      </c>
      <c r="Q69" s="2125"/>
      <c r="R69" s="2771"/>
      <c r="T69" s="2770">
        <f>'9-A.Training Sub-Annex'!U33</f>
        <v>0</v>
      </c>
      <c r="U69" s="2770">
        <f>'9-A.Training Sub-Annex'!V33</f>
        <v>0</v>
      </c>
      <c r="V69" s="2770" t="str">
        <f>'9-A.Training Sub-Annex'!W33</f>
        <v xml:space="preserve">STATE: ; PDY: ; KKL: ; MHE: ; YNM: </v>
      </c>
      <c r="W69" s="2772">
        <f>'9-A.Training Sub-Annex'!X33</f>
        <v>0</v>
      </c>
      <c r="X69" s="2770">
        <f>'9-A.Training Sub-Annex'!Y33</f>
        <v>0</v>
      </c>
      <c r="Y69" s="2770">
        <f>'9-A.Training Sub-Annex'!Z33</f>
        <v>0</v>
      </c>
      <c r="Z69" s="2770">
        <f>'9-A.Training Sub-Annex'!AA33</f>
        <v>0</v>
      </c>
      <c r="AA69" s="2770">
        <f>'9-A.Training Sub-Annex'!AB33</f>
        <v>0</v>
      </c>
      <c r="AB69" s="2770">
        <f>'9-A.Training Sub-Annex'!AC33</f>
        <v>0</v>
      </c>
      <c r="AC69" s="2770">
        <f>'9-A.Training Sub-Annex'!AD33</f>
        <v>0</v>
      </c>
      <c r="AD69" s="2770">
        <f>'9-A.Training Sub-Annex'!AE33</f>
        <v>0</v>
      </c>
      <c r="AE69" s="2770">
        <f>'9-A.Training Sub-Annex'!AF33</f>
        <v>0</v>
      </c>
      <c r="AF69" s="2770">
        <f>'9-A.Training Sub-Annex'!AG33</f>
        <v>0</v>
      </c>
      <c r="AG69" s="2770">
        <f>'9-A.Training Sub-Annex'!AH33</f>
        <v>0</v>
      </c>
      <c r="AH69" s="2770">
        <f>'9-A.Training Sub-Annex'!AI33</f>
        <v>0</v>
      </c>
      <c r="AI69" s="2770">
        <f>'9-A.Training Sub-Annex'!AJ33</f>
        <v>0</v>
      </c>
      <c r="AJ69" s="2770">
        <f>'9-A.Training Sub-Annex'!AK33</f>
        <v>0</v>
      </c>
      <c r="AK69" s="2770">
        <f>'9-A.Training Sub-Annex'!AL33</f>
        <v>0</v>
      </c>
      <c r="AL69" s="2770">
        <f>'9-A.Training Sub-Annex'!AM33</f>
        <v>0</v>
      </c>
      <c r="AM69" s="2770">
        <f>'9-A.Training Sub-Annex'!AN33</f>
        <v>0</v>
      </c>
      <c r="AN69" s="2770">
        <f>'9-A.Training Sub-Annex'!AO33</f>
        <v>0</v>
      </c>
      <c r="AO69" s="2770">
        <f>'9-A.Training Sub-Annex'!AP33</f>
        <v>0</v>
      </c>
      <c r="AP69" s="2770">
        <f>'9-A.Training Sub-Annex'!AQ33</f>
        <v>0</v>
      </c>
      <c r="AQ69" s="2770">
        <f>'9-A.Training Sub-Annex'!AR33</f>
        <v>0</v>
      </c>
      <c r="AR69" s="2770">
        <f>'9-A.Training Sub-Annex'!AS33</f>
        <v>0</v>
      </c>
      <c r="AS69" s="2770">
        <f>'9-A.Training Sub-Annex'!AT33</f>
        <v>0</v>
      </c>
      <c r="AT69" s="2770" t="str">
        <f>'9-A.Training Sub-Annex'!AU33</f>
        <v xml:space="preserve">STATE: ; PDY: ; KKL: ; MHE: ; YNM: </v>
      </c>
      <c r="AU69" s="2770" t="str">
        <f>'9-A.Training Sub-Annex'!AV33</f>
        <v>FRU- Capacity Building</v>
      </c>
    </row>
    <row r="70" spans="1:47" s="2245" customFormat="1" ht="78" customHeight="1">
      <c r="A70" s="5627"/>
      <c r="B70" s="2791" t="str">
        <f>'9-A.Training Sub-Annex'!C34</f>
        <v>A.9.3.2.3</v>
      </c>
      <c r="C70" s="2792" t="str">
        <f>'9-A.Training Sub-Annex'!D34</f>
        <v>Training of Medical Officers in EmOC</v>
      </c>
      <c r="D70" s="2793" t="str">
        <f>'9-A.Training Sub-Annex'!E34</f>
        <v>RCH</v>
      </c>
      <c r="E70" s="2793" t="str">
        <f>'9-A.Training Sub-Annex'!F34</f>
        <v>MH</v>
      </c>
      <c r="F70" s="2793">
        <f>'9-A.Training Sub-Annex'!G34</f>
        <v>0</v>
      </c>
      <c r="G70" s="2793">
        <f>'9-A.Training Sub-Annex'!H34</f>
        <v>0</v>
      </c>
      <c r="H70" s="2793">
        <f>'9-A.Training Sub-Annex'!I34</f>
        <v>0</v>
      </c>
      <c r="I70" s="2793">
        <f>'9-A.Training Sub-Annex'!J34</f>
        <v>0</v>
      </c>
      <c r="J70" s="2793">
        <f>'9-A.Training Sub-Annex'!K34</f>
        <v>0</v>
      </c>
      <c r="K70" s="2793">
        <f>'9-A.Training Sub-Annex'!L34</f>
        <v>0</v>
      </c>
      <c r="L70" s="2770">
        <f>'9-A.Training Sub-Annex'!M34</f>
        <v>0</v>
      </c>
      <c r="M70" s="2793">
        <f>'9-A.Training Sub-Annex'!N34</f>
        <v>0</v>
      </c>
      <c r="N70" s="2793">
        <f>'9-A.Training Sub-Annex'!O34</f>
        <v>0</v>
      </c>
      <c r="O70" s="2770">
        <f>'9-A.Training Sub-Annex'!P34</f>
        <v>0</v>
      </c>
      <c r="P70" s="2791" t="str">
        <f>'9-A.Training Sub-Annex'!Q34</f>
        <v xml:space="preserve">STATE: ; PDY: ; KKL: ; MHE: ; YNM: </v>
      </c>
      <c r="Q70" s="2125"/>
      <c r="R70" s="2771"/>
      <c r="T70" s="2770">
        <f>'9-A.Training Sub-Annex'!U34</f>
        <v>0</v>
      </c>
      <c r="U70" s="2770">
        <f>'9-A.Training Sub-Annex'!V34</f>
        <v>0</v>
      </c>
      <c r="V70" s="2770" t="str">
        <f>'9-A.Training Sub-Annex'!W34</f>
        <v xml:space="preserve">STATE: ; PDY: ; KKL: ; MHE: ; YNM: </v>
      </c>
      <c r="W70" s="2772">
        <f>'9-A.Training Sub-Annex'!X34</f>
        <v>0</v>
      </c>
      <c r="X70" s="2770">
        <f>'9-A.Training Sub-Annex'!Y34</f>
        <v>0</v>
      </c>
      <c r="Y70" s="2770">
        <f>'9-A.Training Sub-Annex'!Z34</f>
        <v>0</v>
      </c>
      <c r="Z70" s="2770">
        <f>'9-A.Training Sub-Annex'!AA34</f>
        <v>0</v>
      </c>
      <c r="AA70" s="2770">
        <f>'9-A.Training Sub-Annex'!AB34</f>
        <v>0</v>
      </c>
      <c r="AB70" s="2770">
        <f>'9-A.Training Sub-Annex'!AC34</f>
        <v>0</v>
      </c>
      <c r="AC70" s="2770">
        <f>'9-A.Training Sub-Annex'!AD34</f>
        <v>0</v>
      </c>
      <c r="AD70" s="2770">
        <f>'9-A.Training Sub-Annex'!AE34</f>
        <v>0</v>
      </c>
      <c r="AE70" s="2770">
        <f>'9-A.Training Sub-Annex'!AF34</f>
        <v>0</v>
      </c>
      <c r="AF70" s="2770">
        <f>'9-A.Training Sub-Annex'!AG34</f>
        <v>0</v>
      </c>
      <c r="AG70" s="2770">
        <f>'9-A.Training Sub-Annex'!AH34</f>
        <v>0</v>
      </c>
      <c r="AH70" s="2770">
        <f>'9-A.Training Sub-Annex'!AI34</f>
        <v>0</v>
      </c>
      <c r="AI70" s="2770">
        <f>'9-A.Training Sub-Annex'!AJ34</f>
        <v>0</v>
      </c>
      <c r="AJ70" s="2770">
        <f>'9-A.Training Sub-Annex'!AK34</f>
        <v>0</v>
      </c>
      <c r="AK70" s="2770">
        <f>'9-A.Training Sub-Annex'!AL34</f>
        <v>0</v>
      </c>
      <c r="AL70" s="2770">
        <f>'9-A.Training Sub-Annex'!AM34</f>
        <v>0</v>
      </c>
      <c r="AM70" s="2770">
        <f>'9-A.Training Sub-Annex'!AN34</f>
        <v>0</v>
      </c>
      <c r="AN70" s="2770">
        <f>'9-A.Training Sub-Annex'!AO34</f>
        <v>0</v>
      </c>
      <c r="AO70" s="2770">
        <f>'9-A.Training Sub-Annex'!AP34</f>
        <v>0</v>
      </c>
      <c r="AP70" s="2770">
        <f>'9-A.Training Sub-Annex'!AQ34</f>
        <v>0</v>
      </c>
      <c r="AQ70" s="2770">
        <f>'9-A.Training Sub-Annex'!AR34</f>
        <v>0</v>
      </c>
      <c r="AR70" s="2770">
        <f>'9-A.Training Sub-Annex'!AS34</f>
        <v>0</v>
      </c>
      <c r="AS70" s="2770">
        <f>'9-A.Training Sub-Annex'!AT34</f>
        <v>0</v>
      </c>
      <c r="AT70" s="2770" t="str">
        <f>'9-A.Training Sub-Annex'!AU34</f>
        <v xml:space="preserve">STATE: ; PDY: ; KKL: ; MHE: ; YNM: </v>
      </c>
      <c r="AU70" s="2770" t="str">
        <f>'9-A.Training Sub-Annex'!AV34</f>
        <v>FRU- Capacity Building</v>
      </c>
    </row>
    <row r="71" spans="1:47" s="2245" customFormat="1" ht="78" customHeight="1">
      <c r="A71" s="5627"/>
      <c r="B71" s="2791" t="str">
        <f>'9-A.Training Sub-Annex'!C35</f>
        <v>A.9.3.3.2</v>
      </c>
      <c r="C71" s="2792" t="str">
        <f>'9-A.Training Sub-Annex'!D35</f>
        <v>TOT for Anaesthesia skills training</v>
      </c>
      <c r="D71" s="2793" t="str">
        <f>'9-A.Training Sub-Annex'!E35</f>
        <v>RCH</v>
      </c>
      <c r="E71" s="2793" t="str">
        <f>'9-A.Training Sub-Annex'!F35</f>
        <v>MH</v>
      </c>
      <c r="F71" s="2793">
        <f>'9-A.Training Sub-Annex'!G35</f>
        <v>0</v>
      </c>
      <c r="G71" s="2793">
        <f>'9-A.Training Sub-Annex'!H35</f>
        <v>0</v>
      </c>
      <c r="H71" s="2793">
        <f>'9-A.Training Sub-Annex'!I35</f>
        <v>0</v>
      </c>
      <c r="I71" s="2793">
        <f>'9-A.Training Sub-Annex'!J35</f>
        <v>0</v>
      </c>
      <c r="J71" s="2793">
        <f>'9-A.Training Sub-Annex'!K35</f>
        <v>0</v>
      </c>
      <c r="K71" s="2793">
        <f>'9-A.Training Sub-Annex'!L35</f>
        <v>0</v>
      </c>
      <c r="L71" s="2770">
        <f>'9-A.Training Sub-Annex'!M35</f>
        <v>0</v>
      </c>
      <c r="M71" s="2793">
        <f>'9-A.Training Sub-Annex'!N35</f>
        <v>0</v>
      </c>
      <c r="N71" s="2793">
        <f>'9-A.Training Sub-Annex'!O35</f>
        <v>0</v>
      </c>
      <c r="O71" s="2770">
        <f>'9-A.Training Sub-Annex'!P35</f>
        <v>0</v>
      </c>
      <c r="P71" s="2791" t="str">
        <f>'9-A.Training Sub-Annex'!Q35</f>
        <v xml:space="preserve">STATE: ; PDY: ; KKL: ; MHE: ; YNM: </v>
      </c>
      <c r="Q71" s="2125"/>
      <c r="R71" s="2771"/>
      <c r="T71" s="2770">
        <f>'9-A.Training Sub-Annex'!U35</f>
        <v>0</v>
      </c>
      <c r="U71" s="2770">
        <f>'9-A.Training Sub-Annex'!V35</f>
        <v>0</v>
      </c>
      <c r="V71" s="2770" t="str">
        <f>'9-A.Training Sub-Annex'!W35</f>
        <v xml:space="preserve">STATE: ; PDY: ; KKL: ; MHE: ; YNM: </v>
      </c>
      <c r="W71" s="2772">
        <f>'9-A.Training Sub-Annex'!X35</f>
        <v>0</v>
      </c>
      <c r="X71" s="2770">
        <f>'9-A.Training Sub-Annex'!Y35</f>
        <v>0</v>
      </c>
      <c r="Y71" s="2770">
        <f>'9-A.Training Sub-Annex'!Z35</f>
        <v>0</v>
      </c>
      <c r="Z71" s="2770">
        <f>'9-A.Training Sub-Annex'!AA35</f>
        <v>0</v>
      </c>
      <c r="AA71" s="2770">
        <f>'9-A.Training Sub-Annex'!AB35</f>
        <v>0</v>
      </c>
      <c r="AB71" s="2770">
        <f>'9-A.Training Sub-Annex'!AC35</f>
        <v>0</v>
      </c>
      <c r="AC71" s="2770">
        <f>'9-A.Training Sub-Annex'!AD35</f>
        <v>0</v>
      </c>
      <c r="AD71" s="2770">
        <f>'9-A.Training Sub-Annex'!AE35</f>
        <v>0</v>
      </c>
      <c r="AE71" s="2770">
        <f>'9-A.Training Sub-Annex'!AF35</f>
        <v>0</v>
      </c>
      <c r="AF71" s="2770">
        <f>'9-A.Training Sub-Annex'!AG35</f>
        <v>0</v>
      </c>
      <c r="AG71" s="2770">
        <f>'9-A.Training Sub-Annex'!AH35</f>
        <v>0</v>
      </c>
      <c r="AH71" s="2770">
        <f>'9-A.Training Sub-Annex'!AI35</f>
        <v>0</v>
      </c>
      <c r="AI71" s="2770">
        <f>'9-A.Training Sub-Annex'!AJ35</f>
        <v>0</v>
      </c>
      <c r="AJ71" s="2770">
        <f>'9-A.Training Sub-Annex'!AK35</f>
        <v>0</v>
      </c>
      <c r="AK71" s="2770">
        <f>'9-A.Training Sub-Annex'!AL35</f>
        <v>0</v>
      </c>
      <c r="AL71" s="2770">
        <f>'9-A.Training Sub-Annex'!AM35</f>
        <v>0</v>
      </c>
      <c r="AM71" s="2770">
        <f>'9-A.Training Sub-Annex'!AN35</f>
        <v>0</v>
      </c>
      <c r="AN71" s="2770">
        <f>'9-A.Training Sub-Annex'!AO35</f>
        <v>0</v>
      </c>
      <c r="AO71" s="2770">
        <f>'9-A.Training Sub-Annex'!AP35</f>
        <v>0</v>
      </c>
      <c r="AP71" s="2770">
        <f>'9-A.Training Sub-Annex'!AQ35</f>
        <v>0</v>
      </c>
      <c r="AQ71" s="2770">
        <f>'9-A.Training Sub-Annex'!AR35</f>
        <v>0</v>
      </c>
      <c r="AR71" s="2770">
        <f>'9-A.Training Sub-Annex'!AS35</f>
        <v>0</v>
      </c>
      <c r="AS71" s="2770">
        <f>'9-A.Training Sub-Annex'!AT35</f>
        <v>0</v>
      </c>
      <c r="AT71" s="2770" t="str">
        <f>'9-A.Training Sub-Annex'!AU35</f>
        <v xml:space="preserve">STATE: ; PDY: ; KKL: ; MHE: ; YNM: </v>
      </c>
      <c r="AU71" s="2770" t="str">
        <f>'9-A.Training Sub-Annex'!AV35</f>
        <v>FRU- Capacity Building</v>
      </c>
    </row>
    <row r="72" spans="1:47" s="2245" customFormat="1" ht="78" customHeight="1">
      <c r="A72" s="5627"/>
      <c r="B72" s="2791" t="str">
        <f>'9-A.Training Sub-Annex'!C36</f>
        <v>A.9.3.3.3</v>
      </c>
      <c r="C72" s="2792" t="str">
        <f>'9-A.Training Sub-Annex'!D36</f>
        <v>Training of Medical Officers in life saving Anaesthesia skills</v>
      </c>
      <c r="D72" s="2793" t="str">
        <f>'9-A.Training Sub-Annex'!E36</f>
        <v>RCH</v>
      </c>
      <c r="E72" s="2793" t="str">
        <f>'9-A.Training Sub-Annex'!F36</f>
        <v>MH</v>
      </c>
      <c r="F72" s="2793">
        <f>'9-A.Training Sub-Annex'!G36</f>
        <v>0</v>
      </c>
      <c r="G72" s="2793">
        <f>'9-A.Training Sub-Annex'!H36</f>
        <v>0</v>
      </c>
      <c r="H72" s="2793">
        <f>'9-A.Training Sub-Annex'!I36</f>
        <v>1</v>
      </c>
      <c r="I72" s="2793">
        <f>'9-A.Training Sub-Annex'!J36</f>
        <v>0</v>
      </c>
      <c r="J72" s="2793">
        <f>'9-A.Training Sub-Annex'!K36</f>
        <v>0</v>
      </c>
      <c r="K72" s="2793">
        <f>'9-A.Training Sub-Annex'!L36</f>
        <v>0</v>
      </c>
      <c r="L72" s="2770">
        <f>'9-A.Training Sub-Annex'!M36</f>
        <v>0</v>
      </c>
      <c r="M72" s="2793">
        <f>'9-A.Training Sub-Annex'!N36</f>
        <v>0</v>
      </c>
      <c r="N72" s="2793">
        <f>'9-A.Training Sub-Annex'!O36</f>
        <v>0</v>
      </c>
      <c r="O72" s="2770">
        <f>'9-A.Training Sub-Annex'!P36</f>
        <v>0</v>
      </c>
      <c r="P72" s="2791" t="str">
        <f>'9-A.Training Sub-Annex'!Q36</f>
        <v xml:space="preserve">STATE: ; PDY: ; KKL: ; MHE: ; YNM: </v>
      </c>
      <c r="Q72" s="2125"/>
      <c r="R72" s="2771"/>
      <c r="T72" s="2770">
        <f>'9-A.Training Sub-Annex'!U36</f>
        <v>0</v>
      </c>
      <c r="U72" s="2770">
        <f>'9-A.Training Sub-Annex'!V36</f>
        <v>0</v>
      </c>
      <c r="V72" s="2770" t="str">
        <f>'9-A.Training Sub-Annex'!W36</f>
        <v xml:space="preserve">STATE: ; PDY: ; KKL: ; MHE: ; YNM: </v>
      </c>
      <c r="W72" s="2772">
        <f>'9-A.Training Sub-Annex'!X36</f>
        <v>0</v>
      </c>
      <c r="X72" s="2770">
        <f>'9-A.Training Sub-Annex'!Y36</f>
        <v>0</v>
      </c>
      <c r="Y72" s="2770">
        <f>'9-A.Training Sub-Annex'!Z36</f>
        <v>0</v>
      </c>
      <c r="Z72" s="2770">
        <f>'9-A.Training Sub-Annex'!AA36</f>
        <v>0</v>
      </c>
      <c r="AA72" s="2770">
        <f>'9-A.Training Sub-Annex'!AB36</f>
        <v>0</v>
      </c>
      <c r="AB72" s="2770">
        <f>'9-A.Training Sub-Annex'!AC36</f>
        <v>0</v>
      </c>
      <c r="AC72" s="2770">
        <f>'9-A.Training Sub-Annex'!AD36</f>
        <v>0</v>
      </c>
      <c r="AD72" s="2770">
        <f>'9-A.Training Sub-Annex'!AE36</f>
        <v>0</v>
      </c>
      <c r="AE72" s="2770">
        <f>'9-A.Training Sub-Annex'!AF36</f>
        <v>0</v>
      </c>
      <c r="AF72" s="2770">
        <f>'9-A.Training Sub-Annex'!AG36</f>
        <v>0</v>
      </c>
      <c r="AG72" s="2770">
        <f>'9-A.Training Sub-Annex'!AH36</f>
        <v>0</v>
      </c>
      <c r="AH72" s="2770">
        <f>'9-A.Training Sub-Annex'!AI36</f>
        <v>0</v>
      </c>
      <c r="AI72" s="2770">
        <f>'9-A.Training Sub-Annex'!AJ36</f>
        <v>0</v>
      </c>
      <c r="AJ72" s="2770">
        <f>'9-A.Training Sub-Annex'!AK36</f>
        <v>0</v>
      </c>
      <c r="AK72" s="2770">
        <f>'9-A.Training Sub-Annex'!AL36</f>
        <v>0</v>
      </c>
      <c r="AL72" s="2770">
        <f>'9-A.Training Sub-Annex'!AM36</f>
        <v>0</v>
      </c>
      <c r="AM72" s="2770">
        <f>'9-A.Training Sub-Annex'!AN36</f>
        <v>0</v>
      </c>
      <c r="AN72" s="2770">
        <f>'9-A.Training Sub-Annex'!AO36</f>
        <v>0</v>
      </c>
      <c r="AO72" s="2770">
        <f>'9-A.Training Sub-Annex'!AP36</f>
        <v>0</v>
      </c>
      <c r="AP72" s="2770">
        <f>'9-A.Training Sub-Annex'!AQ36</f>
        <v>0</v>
      </c>
      <c r="AQ72" s="2770">
        <f>'9-A.Training Sub-Annex'!AR36</f>
        <v>0</v>
      </c>
      <c r="AR72" s="2770">
        <f>'9-A.Training Sub-Annex'!AS36</f>
        <v>0</v>
      </c>
      <c r="AS72" s="2770">
        <f>'9-A.Training Sub-Annex'!AT36</f>
        <v>0</v>
      </c>
      <c r="AT72" s="2770" t="str">
        <f>'9-A.Training Sub-Annex'!AU36</f>
        <v xml:space="preserve">STATE: ; PDY: ; KKL: ; MHE: ; YNM: </v>
      </c>
      <c r="AU72" s="2770" t="str">
        <f>'9-A.Training Sub-Annex'!AV36</f>
        <v>FRU- Capacity Building/ FRU- Equipment</v>
      </c>
    </row>
    <row r="73" spans="1:47" s="2245" customFormat="1" ht="78" customHeight="1">
      <c r="A73" s="5627"/>
      <c r="B73" s="2791" t="str">
        <f>'9-A.Training Sub-Annex'!C37</f>
        <v>A.9.3.4.1</v>
      </c>
      <c r="C73" s="2792" t="str">
        <f>'9-A.Training Sub-Annex'!D37</f>
        <v>TOT on safe abortion services</v>
      </c>
      <c r="D73" s="2793" t="str">
        <f>'9-A.Training Sub-Annex'!E37</f>
        <v>RCH</v>
      </c>
      <c r="E73" s="2793" t="str">
        <f>'9-A.Training Sub-Annex'!F37</f>
        <v>MH</v>
      </c>
      <c r="F73" s="2793">
        <f>'9-A.Training Sub-Annex'!G37</f>
        <v>0</v>
      </c>
      <c r="G73" s="2793">
        <f>'9-A.Training Sub-Annex'!H37</f>
        <v>0</v>
      </c>
      <c r="H73" s="2793">
        <f>'9-A.Training Sub-Annex'!I37</f>
        <v>0</v>
      </c>
      <c r="I73" s="2793">
        <f>'9-A.Training Sub-Annex'!J37</f>
        <v>0</v>
      </c>
      <c r="J73" s="2793">
        <f>'9-A.Training Sub-Annex'!K37</f>
        <v>0</v>
      </c>
      <c r="K73" s="2793">
        <f>'9-A.Training Sub-Annex'!L37</f>
        <v>0</v>
      </c>
      <c r="L73" s="2770">
        <f>'9-A.Training Sub-Annex'!M37</f>
        <v>0</v>
      </c>
      <c r="M73" s="2793">
        <f>'9-A.Training Sub-Annex'!N37</f>
        <v>0</v>
      </c>
      <c r="N73" s="2793">
        <f>'9-A.Training Sub-Annex'!O37</f>
        <v>0</v>
      </c>
      <c r="O73" s="2770">
        <f>'9-A.Training Sub-Annex'!P37</f>
        <v>0</v>
      </c>
      <c r="P73" s="2791" t="str">
        <f>'9-A.Training Sub-Annex'!Q37</f>
        <v xml:space="preserve">STATE: ; PDY: ; KKL: ; MHE: ; YNM: </v>
      </c>
      <c r="Q73" s="2125"/>
      <c r="R73" s="2771"/>
      <c r="T73" s="2770">
        <f>'9-A.Training Sub-Annex'!U37</f>
        <v>0</v>
      </c>
      <c r="U73" s="2770">
        <f>'9-A.Training Sub-Annex'!V37</f>
        <v>0</v>
      </c>
      <c r="V73" s="2770" t="str">
        <f>'9-A.Training Sub-Annex'!W37</f>
        <v xml:space="preserve">STATE: ; PDY: ; KKL: ; MHE: ; YNM: </v>
      </c>
      <c r="W73" s="2772">
        <f>'9-A.Training Sub-Annex'!X37</f>
        <v>0</v>
      </c>
      <c r="X73" s="2770">
        <f>'9-A.Training Sub-Annex'!Y37</f>
        <v>0</v>
      </c>
      <c r="Y73" s="2770">
        <f>'9-A.Training Sub-Annex'!Z37</f>
        <v>0</v>
      </c>
      <c r="Z73" s="2770">
        <f>'9-A.Training Sub-Annex'!AA37</f>
        <v>0</v>
      </c>
      <c r="AA73" s="2770">
        <f>'9-A.Training Sub-Annex'!AB37</f>
        <v>0</v>
      </c>
      <c r="AB73" s="2770">
        <f>'9-A.Training Sub-Annex'!AC37</f>
        <v>0</v>
      </c>
      <c r="AC73" s="2770">
        <f>'9-A.Training Sub-Annex'!AD37</f>
        <v>0</v>
      </c>
      <c r="AD73" s="2770">
        <f>'9-A.Training Sub-Annex'!AE37</f>
        <v>0</v>
      </c>
      <c r="AE73" s="2770">
        <f>'9-A.Training Sub-Annex'!AF37</f>
        <v>0</v>
      </c>
      <c r="AF73" s="2770">
        <f>'9-A.Training Sub-Annex'!AG37</f>
        <v>0</v>
      </c>
      <c r="AG73" s="2770">
        <f>'9-A.Training Sub-Annex'!AH37</f>
        <v>0</v>
      </c>
      <c r="AH73" s="2770">
        <f>'9-A.Training Sub-Annex'!AI37</f>
        <v>0</v>
      </c>
      <c r="AI73" s="2770">
        <f>'9-A.Training Sub-Annex'!AJ37</f>
        <v>0</v>
      </c>
      <c r="AJ73" s="2770">
        <f>'9-A.Training Sub-Annex'!AK37</f>
        <v>0</v>
      </c>
      <c r="AK73" s="2770">
        <f>'9-A.Training Sub-Annex'!AL37</f>
        <v>0</v>
      </c>
      <c r="AL73" s="2770">
        <f>'9-A.Training Sub-Annex'!AM37</f>
        <v>0</v>
      </c>
      <c r="AM73" s="2770">
        <f>'9-A.Training Sub-Annex'!AN37</f>
        <v>0</v>
      </c>
      <c r="AN73" s="2770">
        <f>'9-A.Training Sub-Annex'!AO37</f>
        <v>0</v>
      </c>
      <c r="AO73" s="2770">
        <f>'9-A.Training Sub-Annex'!AP37</f>
        <v>0</v>
      </c>
      <c r="AP73" s="2770">
        <f>'9-A.Training Sub-Annex'!AQ37</f>
        <v>0</v>
      </c>
      <c r="AQ73" s="2770">
        <f>'9-A.Training Sub-Annex'!AR37</f>
        <v>0</v>
      </c>
      <c r="AR73" s="2770">
        <f>'9-A.Training Sub-Annex'!AS37</f>
        <v>0</v>
      </c>
      <c r="AS73" s="2770">
        <f>'9-A.Training Sub-Annex'!AT37</f>
        <v>0</v>
      </c>
      <c r="AT73" s="2770" t="str">
        <f>'9-A.Training Sub-Annex'!AU37</f>
        <v xml:space="preserve">STATE: ; PDY: ; KKL: ; MHE: ; YNM: </v>
      </c>
      <c r="AU73" s="2770" t="str">
        <f>'9-A.Training Sub-Annex'!AV37</f>
        <v>CAC-CB</v>
      </c>
    </row>
    <row r="74" spans="1:47" s="2245" customFormat="1" ht="78" customHeight="1">
      <c r="A74" s="5627"/>
      <c r="B74" s="2791" t="str">
        <f>'9-A.Training Sub-Annex'!C38</f>
        <v>A.9.3.4.2, A.1.1</v>
      </c>
      <c r="C74" s="2792" t="str">
        <f>'9-A.Training Sub-Annex'!D38</f>
        <v>Training of Medical Officers in safe abortion</v>
      </c>
      <c r="D74" s="2793" t="str">
        <f>'9-A.Training Sub-Annex'!E38</f>
        <v>RCH</v>
      </c>
      <c r="E74" s="2793" t="str">
        <f>'9-A.Training Sub-Annex'!F38</f>
        <v>MH</v>
      </c>
      <c r="F74" s="2793">
        <f>'9-A.Training Sub-Annex'!G38</f>
        <v>0</v>
      </c>
      <c r="G74" s="2793">
        <f>'9-A.Training Sub-Annex'!H38</f>
        <v>0</v>
      </c>
      <c r="H74" s="2793">
        <f>'9-A.Training Sub-Annex'!I38</f>
        <v>0.63</v>
      </c>
      <c r="I74" s="2793">
        <f>'9-A.Training Sub-Annex'!J38</f>
        <v>0</v>
      </c>
      <c r="J74" s="2793">
        <f>'9-A.Training Sub-Annex'!K38</f>
        <v>0</v>
      </c>
      <c r="K74" s="2793">
        <f>'9-A.Training Sub-Annex'!L38</f>
        <v>0</v>
      </c>
      <c r="L74" s="2770">
        <f>'9-A.Training Sub-Annex'!M38</f>
        <v>1536</v>
      </c>
      <c r="M74" s="2793">
        <f>'9-A.Training Sub-Annex'!N38</f>
        <v>1.536E-2</v>
      </c>
      <c r="N74" s="2793">
        <f>'9-A.Training Sub-Annex'!O38</f>
        <v>25</v>
      </c>
      <c r="O74" s="2770">
        <f>'9-A.Training Sub-Annex'!P38</f>
        <v>0.38400000000000001</v>
      </c>
      <c r="P74" s="2791" t="str">
        <f>'9-A.Training Sub-Annex'!Q38</f>
        <v xml:space="preserve">STATE: ; PDY: 6 Mos x 3 batches x 3 days - 0.38 Lakhs (2 nos. per batch Rs.12,667/-); KKL: ; MHE: ; YNM: </v>
      </c>
      <c r="Q74" s="2125"/>
      <c r="R74" s="2771"/>
      <c r="T74" s="2770">
        <f>'9-A.Training Sub-Annex'!U38</f>
        <v>25</v>
      </c>
      <c r="U74" s="2770">
        <f>'9-A.Training Sub-Annex'!V38</f>
        <v>38400</v>
      </c>
      <c r="V74" s="2770" t="str">
        <f>'9-A.Training Sub-Annex'!W38</f>
        <v xml:space="preserve">STATE: ; PDY: 6 Mos x 3 batches x 3 days - 0.38 Lakhs (2 nos. per batch Rs.12,667/-); KKL: ; MHE: ; YNM: </v>
      </c>
      <c r="W74" s="2772">
        <f>'9-A.Training Sub-Annex'!X38</f>
        <v>0</v>
      </c>
      <c r="X74" s="2770">
        <f>'9-A.Training Sub-Annex'!Y38</f>
        <v>0</v>
      </c>
      <c r="Y74" s="2770">
        <f>'9-A.Training Sub-Annex'!Z38</f>
        <v>0</v>
      </c>
      <c r="Z74" s="2770">
        <f>'9-A.Training Sub-Annex'!AA38</f>
        <v>0</v>
      </c>
      <c r="AA74" s="2770">
        <f>'9-A.Training Sub-Annex'!AB38</f>
        <v>1536</v>
      </c>
      <c r="AB74" s="2770">
        <f>'9-A.Training Sub-Annex'!AC38</f>
        <v>25</v>
      </c>
      <c r="AC74" s="2770">
        <f>'9-A.Training Sub-Annex'!AD38</f>
        <v>38400</v>
      </c>
      <c r="AD74" s="2770" t="str">
        <f>'9-A.Training Sub-Annex'!AE38</f>
        <v>6 Mos x 3 batches x 3 days - 0.38 Lakhs (2 nos. per batch Rs.12,667/-)</v>
      </c>
      <c r="AE74" s="2770">
        <f>'9-A.Training Sub-Annex'!AF38</f>
        <v>0</v>
      </c>
      <c r="AF74" s="2770">
        <f>'9-A.Training Sub-Annex'!AG38</f>
        <v>0</v>
      </c>
      <c r="AG74" s="2770">
        <f>'9-A.Training Sub-Annex'!AH38</f>
        <v>0</v>
      </c>
      <c r="AH74" s="2770">
        <f>'9-A.Training Sub-Annex'!AI38</f>
        <v>0</v>
      </c>
      <c r="AI74" s="2770">
        <f>'9-A.Training Sub-Annex'!AJ38</f>
        <v>0</v>
      </c>
      <c r="AJ74" s="2770">
        <f>'9-A.Training Sub-Annex'!AK38</f>
        <v>0</v>
      </c>
      <c r="AK74" s="2770">
        <f>'9-A.Training Sub-Annex'!AL38</f>
        <v>0</v>
      </c>
      <c r="AL74" s="2770">
        <f>'9-A.Training Sub-Annex'!AM38</f>
        <v>0</v>
      </c>
      <c r="AM74" s="2770">
        <f>'9-A.Training Sub-Annex'!AN38</f>
        <v>0</v>
      </c>
      <c r="AN74" s="2770">
        <f>'9-A.Training Sub-Annex'!AO38</f>
        <v>0</v>
      </c>
      <c r="AO74" s="2770">
        <f>'9-A.Training Sub-Annex'!AP38</f>
        <v>0</v>
      </c>
      <c r="AP74" s="2770">
        <f>'9-A.Training Sub-Annex'!AQ38</f>
        <v>0</v>
      </c>
      <c r="AQ74" s="2770">
        <f>'9-A.Training Sub-Annex'!AR38</f>
        <v>38400</v>
      </c>
      <c r="AR74" s="2770">
        <f>'9-A.Training Sub-Annex'!AS38</f>
        <v>25</v>
      </c>
      <c r="AS74" s="2770">
        <f>'9-A.Training Sub-Annex'!AT38</f>
        <v>1536</v>
      </c>
      <c r="AT74" s="2770" t="str">
        <f>'9-A.Training Sub-Annex'!AU38</f>
        <v xml:space="preserve">STATE: ; PDY: 6 Mos x 3 batches x 3 days - 0.38 Lakhs (2 nos. per batch Rs.12,667/-); KKL: ; MHE: ; YNM: </v>
      </c>
      <c r="AU74" s="2770" t="str">
        <f>'9-A.Training Sub-Annex'!AV38</f>
        <v>CAC-CB</v>
      </c>
    </row>
    <row r="75" spans="1:47" s="2245" customFormat="1" ht="78" customHeight="1">
      <c r="A75" s="5627"/>
      <c r="B75" s="2791" t="str">
        <f>'9-A.Training Sub-Annex'!C39</f>
        <v>A.9.3.5.1</v>
      </c>
      <c r="C75" s="2792" t="str">
        <f>'9-A.Training Sub-Annex'!D39</f>
        <v>TOT for RTI/STI training</v>
      </c>
      <c r="D75" s="2793" t="str">
        <f>'9-A.Training Sub-Annex'!E39</f>
        <v>RCH</v>
      </c>
      <c r="E75" s="2793" t="str">
        <f>'9-A.Training Sub-Annex'!F39</f>
        <v>MH</v>
      </c>
      <c r="F75" s="2793">
        <f>'9-A.Training Sub-Annex'!G39</f>
        <v>0</v>
      </c>
      <c r="G75" s="2793">
        <f>'9-A.Training Sub-Annex'!H39</f>
        <v>0</v>
      </c>
      <c r="H75" s="2793">
        <f>'9-A.Training Sub-Annex'!I39</f>
        <v>0</v>
      </c>
      <c r="I75" s="2793">
        <f>'9-A.Training Sub-Annex'!J39</f>
        <v>0</v>
      </c>
      <c r="J75" s="2793">
        <f>'9-A.Training Sub-Annex'!K39</f>
        <v>0</v>
      </c>
      <c r="K75" s="2793">
        <f>'9-A.Training Sub-Annex'!L39</f>
        <v>0</v>
      </c>
      <c r="L75" s="2770">
        <f>'9-A.Training Sub-Annex'!M39</f>
        <v>0</v>
      </c>
      <c r="M75" s="2793">
        <f>'9-A.Training Sub-Annex'!N39</f>
        <v>0</v>
      </c>
      <c r="N75" s="2793">
        <f>'9-A.Training Sub-Annex'!O39</f>
        <v>0</v>
      </c>
      <c r="O75" s="2770">
        <f>'9-A.Training Sub-Annex'!P39</f>
        <v>0</v>
      </c>
      <c r="P75" s="2791" t="str">
        <f>'9-A.Training Sub-Annex'!Q39</f>
        <v xml:space="preserve">STATE: ; PDY: ; KKL: ; MHE: ; YNM: </v>
      </c>
      <c r="Q75" s="2125"/>
      <c r="R75" s="2771"/>
      <c r="T75" s="2770">
        <f>'9-A.Training Sub-Annex'!U39</f>
        <v>0</v>
      </c>
      <c r="U75" s="2770">
        <f>'9-A.Training Sub-Annex'!V39</f>
        <v>0</v>
      </c>
      <c r="V75" s="2770" t="str">
        <f>'9-A.Training Sub-Annex'!W39</f>
        <v xml:space="preserve">STATE: ; PDY: ; KKL: ; MHE: ; YNM: </v>
      </c>
      <c r="W75" s="2772">
        <f>'9-A.Training Sub-Annex'!X39</f>
        <v>0</v>
      </c>
      <c r="X75" s="2770">
        <f>'9-A.Training Sub-Annex'!Y39</f>
        <v>0</v>
      </c>
      <c r="Y75" s="2770">
        <f>'9-A.Training Sub-Annex'!Z39</f>
        <v>0</v>
      </c>
      <c r="Z75" s="2770">
        <f>'9-A.Training Sub-Annex'!AA39</f>
        <v>0</v>
      </c>
      <c r="AA75" s="2770">
        <f>'9-A.Training Sub-Annex'!AB39</f>
        <v>0</v>
      </c>
      <c r="AB75" s="2770">
        <f>'9-A.Training Sub-Annex'!AC39</f>
        <v>0</v>
      </c>
      <c r="AC75" s="2770">
        <f>'9-A.Training Sub-Annex'!AD39</f>
        <v>0</v>
      </c>
      <c r="AD75" s="2770">
        <f>'9-A.Training Sub-Annex'!AE39</f>
        <v>0</v>
      </c>
      <c r="AE75" s="2770">
        <f>'9-A.Training Sub-Annex'!AF39</f>
        <v>0</v>
      </c>
      <c r="AF75" s="2770">
        <f>'9-A.Training Sub-Annex'!AG39</f>
        <v>0</v>
      </c>
      <c r="AG75" s="2770">
        <f>'9-A.Training Sub-Annex'!AH39</f>
        <v>0</v>
      </c>
      <c r="AH75" s="2770">
        <f>'9-A.Training Sub-Annex'!AI39</f>
        <v>0</v>
      </c>
      <c r="AI75" s="2770">
        <f>'9-A.Training Sub-Annex'!AJ39</f>
        <v>0</v>
      </c>
      <c r="AJ75" s="2770">
        <f>'9-A.Training Sub-Annex'!AK39</f>
        <v>0</v>
      </c>
      <c r="AK75" s="2770">
        <f>'9-A.Training Sub-Annex'!AL39</f>
        <v>0</v>
      </c>
      <c r="AL75" s="2770">
        <f>'9-A.Training Sub-Annex'!AM39</f>
        <v>0</v>
      </c>
      <c r="AM75" s="2770">
        <f>'9-A.Training Sub-Annex'!AN39</f>
        <v>0</v>
      </c>
      <c r="AN75" s="2770">
        <f>'9-A.Training Sub-Annex'!AO39</f>
        <v>0</v>
      </c>
      <c r="AO75" s="2770">
        <f>'9-A.Training Sub-Annex'!AP39</f>
        <v>0</v>
      </c>
      <c r="AP75" s="2770">
        <f>'9-A.Training Sub-Annex'!AQ39</f>
        <v>0</v>
      </c>
      <c r="AQ75" s="2770">
        <f>'9-A.Training Sub-Annex'!AR39</f>
        <v>0</v>
      </c>
      <c r="AR75" s="2770">
        <f>'9-A.Training Sub-Annex'!AS39</f>
        <v>0</v>
      </c>
      <c r="AS75" s="2770">
        <f>'9-A.Training Sub-Annex'!AT39</f>
        <v>0</v>
      </c>
      <c r="AT75" s="2770" t="str">
        <f>'9-A.Training Sub-Annex'!AU39</f>
        <v xml:space="preserve">STATE: ; PDY: ; KKL: ; MHE: ; YNM: </v>
      </c>
      <c r="AU75" s="2770" t="str">
        <f>'9-A.Training Sub-Annex'!AV39</f>
        <v>Other MH components: CB</v>
      </c>
    </row>
    <row r="76" spans="1:47" s="2245" customFormat="1" ht="78" customHeight="1">
      <c r="A76" s="5627"/>
      <c r="B76" s="2791" t="str">
        <f>'9-A.Training Sub-Annex'!C40</f>
        <v>A.9.3.5.2</v>
      </c>
      <c r="C76" s="2792" t="str">
        <f>'9-A.Training Sub-Annex'!D40</f>
        <v>Training of laboratory technicians in RTI/STI</v>
      </c>
      <c r="D76" s="2793" t="str">
        <f>'9-A.Training Sub-Annex'!E40</f>
        <v>RCH</v>
      </c>
      <c r="E76" s="2793" t="str">
        <f>'9-A.Training Sub-Annex'!F40</f>
        <v>MH</v>
      </c>
      <c r="F76" s="2793">
        <f>'9-A.Training Sub-Annex'!G40</f>
        <v>0</v>
      </c>
      <c r="G76" s="2793">
        <f>'9-A.Training Sub-Annex'!H40</f>
        <v>0</v>
      </c>
      <c r="H76" s="2793">
        <f>'9-A.Training Sub-Annex'!I40</f>
        <v>0</v>
      </c>
      <c r="I76" s="2793">
        <f>'9-A.Training Sub-Annex'!J40</f>
        <v>0</v>
      </c>
      <c r="J76" s="2793">
        <f>'9-A.Training Sub-Annex'!K40</f>
        <v>0</v>
      </c>
      <c r="K76" s="2793">
        <f>'9-A.Training Sub-Annex'!L40</f>
        <v>0</v>
      </c>
      <c r="L76" s="2770">
        <f>'9-A.Training Sub-Annex'!M40</f>
        <v>0</v>
      </c>
      <c r="M76" s="2793">
        <f>'9-A.Training Sub-Annex'!N40</f>
        <v>0</v>
      </c>
      <c r="N76" s="2793">
        <f>'9-A.Training Sub-Annex'!O40</f>
        <v>0</v>
      </c>
      <c r="O76" s="2770">
        <f>'9-A.Training Sub-Annex'!P40</f>
        <v>0</v>
      </c>
      <c r="P76" s="2791" t="str">
        <f>'9-A.Training Sub-Annex'!Q40</f>
        <v xml:space="preserve">STATE: ; PDY: ; KKL: ; MHE: ; YNM: </v>
      </c>
      <c r="Q76" s="2125"/>
      <c r="R76" s="2771"/>
      <c r="T76" s="2770">
        <f>'9-A.Training Sub-Annex'!U40</f>
        <v>0</v>
      </c>
      <c r="U76" s="2770">
        <f>'9-A.Training Sub-Annex'!V40</f>
        <v>0</v>
      </c>
      <c r="V76" s="2770" t="str">
        <f>'9-A.Training Sub-Annex'!W40</f>
        <v xml:space="preserve">STATE: ; PDY: ; KKL: ; MHE: ; YNM: </v>
      </c>
      <c r="W76" s="2772">
        <f>'9-A.Training Sub-Annex'!X40</f>
        <v>0</v>
      </c>
      <c r="X76" s="2770">
        <f>'9-A.Training Sub-Annex'!Y40</f>
        <v>0</v>
      </c>
      <c r="Y76" s="2770">
        <f>'9-A.Training Sub-Annex'!Z40</f>
        <v>0</v>
      </c>
      <c r="Z76" s="2770">
        <f>'9-A.Training Sub-Annex'!AA40</f>
        <v>0</v>
      </c>
      <c r="AA76" s="2770">
        <f>'9-A.Training Sub-Annex'!AB40</f>
        <v>0</v>
      </c>
      <c r="AB76" s="2770">
        <f>'9-A.Training Sub-Annex'!AC40</f>
        <v>0</v>
      </c>
      <c r="AC76" s="2770">
        <f>'9-A.Training Sub-Annex'!AD40</f>
        <v>0</v>
      </c>
      <c r="AD76" s="2770">
        <f>'9-A.Training Sub-Annex'!AE40</f>
        <v>0</v>
      </c>
      <c r="AE76" s="2770">
        <f>'9-A.Training Sub-Annex'!AF40</f>
        <v>0</v>
      </c>
      <c r="AF76" s="2770">
        <f>'9-A.Training Sub-Annex'!AG40</f>
        <v>0</v>
      </c>
      <c r="AG76" s="2770">
        <f>'9-A.Training Sub-Annex'!AH40</f>
        <v>0</v>
      </c>
      <c r="AH76" s="2770">
        <f>'9-A.Training Sub-Annex'!AI40</f>
        <v>0</v>
      </c>
      <c r="AI76" s="2770">
        <f>'9-A.Training Sub-Annex'!AJ40</f>
        <v>0</v>
      </c>
      <c r="AJ76" s="2770">
        <f>'9-A.Training Sub-Annex'!AK40</f>
        <v>0</v>
      </c>
      <c r="AK76" s="2770">
        <f>'9-A.Training Sub-Annex'!AL40</f>
        <v>0</v>
      </c>
      <c r="AL76" s="2770">
        <f>'9-A.Training Sub-Annex'!AM40</f>
        <v>0</v>
      </c>
      <c r="AM76" s="2770">
        <f>'9-A.Training Sub-Annex'!AN40</f>
        <v>0</v>
      </c>
      <c r="AN76" s="2770">
        <f>'9-A.Training Sub-Annex'!AO40</f>
        <v>0</v>
      </c>
      <c r="AO76" s="2770">
        <f>'9-A.Training Sub-Annex'!AP40</f>
        <v>0</v>
      </c>
      <c r="AP76" s="2770">
        <f>'9-A.Training Sub-Annex'!AQ40</f>
        <v>0</v>
      </c>
      <c r="AQ76" s="2770">
        <f>'9-A.Training Sub-Annex'!AR40</f>
        <v>0</v>
      </c>
      <c r="AR76" s="2770">
        <f>'9-A.Training Sub-Annex'!AS40</f>
        <v>0</v>
      </c>
      <c r="AS76" s="2770">
        <f>'9-A.Training Sub-Annex'!AT40</f>
        <v>0</v>
      </c>
      <c r="AT76" s="2770" t="str">
        <f>'9-A.Training Sub-Annex'!AU40</f>
        <v xml:space="preserve">STATE: ; PDY: ; KKL: ; MHE: ; YNM: </v>
      </c>
      <c r="AU76" s="2770" t="str">
        <f>'9-A.Training Sub-Annex'!AV40</f>
        <v>Other MH components: CB</v>
      </c>
    </row>
    <row r="77" spans="1:47" s="2245" customFormat="1" ht="78" customHeight="1">
      <c r="A77" s="5627"/>
      <c r="B77" s="2791">
        <f>'9-A.Training Sub-Annex'!C41</f>
        <v>0</v>
      </c>
      <c r="C77" s="2792" t="str">
        <f>'9-A.Training Sub-Annex'!D41</f>
        <v>Training of ANM/staff nurses in RTI/STI</v>
      </c>
      <c r="D77" s="2793" t="str">
        <f>'9-A.Training Sub-Annex'!E41</f>
        <v>RCH</v>
      </c>
      <c r="E77" s="2793" t="str">
        <f>'9-A.Training Sub-Annex'!F41</f>
        <v>MH</v>
      </c>
      <c r="F77" s="2793">
        <f>'9-A.Training Sub-Annex'!G41</f>
        <v>0</v>
      </c>
      <c r="G77" s="2793">
        <f>'9-A.Training Sub-Annex'!H41</f>
        <v>0</v>
      </c>
      <c r="H77" s="2793">
        <f>'9-A.Training Sub-Annex'!I41</f>
        <v>0</v>
      </c>
      <c r="I77" s="2793">
        <f>'9-A.Training Sub-Annex'!J41</f>
        <v>0</v>
      </c>
      <c r="J77" s="2793">
        <f>'9-A.Training Sub-Annex'!K41</f>
        <v>0</v>
      </c>
      <c r="K77" s="2793">
        <f>'9-A.Training Sub-Annex'!L41</f>
        <v>0</v>
      </c>
      <c r="L77" s="2770">
        <f>'9-A.Training Sub-Annex'!M41</f>
        <v>0</v>
      </c>
      <c r="M77" s="2793">
        <f>'9-A.Training Sub-Annex'!N41</f>
        <v>0</v>
      </c>
      <c r="N77" s="2793">
        <f>'9-A.Training Sub-Annex'!O41</f>
        <v>0</v>
      </c>
      <c r="O77" s="2770">
        <f>'9-A.Training Sub-Annex'!P41</f>
        <v>0</v>
      </c>
      <c r="P77" s="2791" t="str">
        <f>'9-A.Training Sub-Annex'!Q41</f>
        <v xml:space="preserve">STATE: ; PDY: ; KKL: ; MHE: ; YNM: </v>
      </c>
      <c r="Q77" s="2125"/>
      <c r="R77" s="2771"/>
      <c r="T77" s="2770">
        <f>'9-A.Training Sub-Annex'!U41</f>
        <v>0</v>
      </c>
      <c r="U77" s="2770">
        <f>'9-A.Training Sub-Annex'!V41</f>
        <v>0</v>
      </c>
      <c r="V77" s="2770" t="str">
        <f>'9-A.Training Sub-Annex'!W41</f>
        <v xml:space="preserve">STATE: ; PDY: ; KKL: ; MHE: ; YNM: </v>
      </c>
      <c r="W77" s="2772">
        <f>'9-A.Training Sub-Annex'!X41</f>
        <v>0</v>
      </c>
      <c r="X77" s="2770">
        <f>'9-A.Training Sub-Annex'!Y41</f>
        <v>0</v>
      </c>
      <c r="Y77" s="2770">
        <f>'9-A.Training Sub-Annex'!Z41</f>
        <v>0</v>
      </c>
      <c r="Z77" s="2770">
        <f>'9-A.Training Sub-Annex'!AA41</f>
        <v>0</v>
      </c>
      <c r="AA77" s="2770">
        <f>'9-A.Training Sub-Annex'!AB41</f>
        <v>0</v>
      </c>
      <c r="AB77" s="2770">
        <f>'9-A.Training Sub-Annex'!AC41</f>
        <v>0</v>
      </c>
      <c r="AC77" s="2770">
        <f>'9-A.Training Sub-Annex'!AD41</f>
        <v>0</v>
      </c>
      <c r="AD77" s="2770">
        <f>'9-A.Training Sub-Annex'!AE41</f>
        <v>0</v>
      </c>
      <c r="AE77" s="2770">
        <f>'9-A.Training Sub-Annex'!AF41</f>
        <v>0</v>
      </c>
      <c r="AF77" s="2770">
        <f>'9-A.Training Sub-Annex'!AG41</f>
        <v>0</v>
      </c>
      <c r="AG77" s="2770">
        <f>'9-A.Training Sub-Annex'!AH41</f>
        <v>0</v>
      </c>
      <c r="AH77" s="2770">
        <f>'9-A.Training Sub-Annex'!AI41</f>
        <v>0</v>
      </c>
      <c r="AI77" s="2770">
        <f>'9-A.Training Sub-Annex'!AJ41</f>
        <v>0</v>
      </c>
      <c r="AJ77" s="2770">
        <f>'9-A.Training Sub-Annex'!AK41</f>
        <v>0</v>
      </c>
      <c r="AK77" s="2770">
        <f>'9-A.Training Sub-Annex'!AL41</f>
        <v>0</v>
      </c>
      <c r="AL77" s="2770">
        <f>'9-A.Training Sub-Annex'!AM41</f>
        <v>0</v>
      </c>
      <c r="AM77" s="2770">
        <f>'9-A.Training Sub-Annex'!AN41</f>
        <v>0</v>
      </c>
      <c r="AN77" s="2770">
        <f>'9-A.Training Sub-Annex'!AO41</f>
        <v>0</v>
      </c>
      <c r="AO77" s="2770">
        <f>'9-A.Training Sub-Annex'!AP41</f>
        <v>0</v>
      </c>
      <c r="AP77" s="2770">
        <f>'9-A.Training Sub-Annex'!AQ41</f>
        <v>0</v>
      </c>
      <c r="AQ77" s="2770">
        <f>'9-A.Training Sub-Annex'!AR41</f>
        <v>0</v>
      </c>
      <c r="AR77" s="2770">
        <f>'9-A.Training Sub-Annex'!AS41</f>
        <v>0</v>
      </c>
      <c r="AS77" s="2770">
        <f>'9-A.Training Sub-Annex'!AT41</f>
        <v>0</v>
      </c>
      <c r="AT77" s="2770" t="str">
        <f>'9-A.Training Sub-Annex'!AU41</f>
        <v xml:space="preserve">STATE: ; PDY: ; KKL: ; MHE: ; YNM: </v>
      </c>
      <c r="AU77" s="2770" t="str">
        <f>'9-A.Training Sub-Annex'!AV41</f>
        <v>Other MH components: CB</v>
      </c>
    </row>
    <row r="78" spans="1:47" s="2245" customFormat="1" ht="78" customHeight="1">
      <c r="A78" s="5627"/>
      <c r="B78" s="2791" t="str">
        <f>'9-A.Training Sub-Annex'!C42</f>
        <v>A.9.3.5.3</v>
      </c>
      <c r="C78" s="2792" t="str">
        <f>'9-A.Training Sub-Annex'!D42</f>
        <v>Training of Medical Officers in RTI/STI</v>
      </c>
      <c r="D78" s="2793" t="str">
        <f>'9-A.Training Sub-Annex'!E42</f>
        <v>RCH</v>
      </c>
      <c r="E78" s="2793" t="str">
        <f>'9-A.Training Sub-Annex'!F42</f>
        <v>MH</v>
      </c>
      <c r="F78" s="2793">
        <f>'9-A.Training Sub-Annex'!G42</f>
        <v>0</v>
      </c>
      <c r="G78" s="2793">
        <f>'9-A.Training Sub-Annex'!H42</f>
        <v>0</v>
      </c>
      <c r="H78" s="2793">
        <f>'9-A.Training Sub-Annex'!I42</f>
        <v>0</v>
      </c>
      <c r="I78" s="2793">
        <f>'9-A.Training Sub-Annex'!J42</f>
        <v>0</v>
      </c>
      <c r="J78" s="2793">
        <f>'9-A.Training Sub-Annex'!K42</f>
        <v>0</v>
      </c>
      <c r="K78" s="2793">
        <f>'9-A.Training Sub-Annex'!L42</f>
        <v>0</v>
      </c>
      <c r="L78" s="2770">
        <f>'9-A.Training Sub-Annex'!M42</f>
        <v>0</v>
      </c>
      <c r="M78" s="2793">
        <f>'9-A.Training Sub-Annex'!N42</f>
        <v>0</v>
      </c>
      <c r="N78" s="2793">
        <f>'9-A.Training Sub-Annex'!O42</f>
        <v>0</v>
      </c>
      <c r="O78" s="2770">
        <f>'9-A.Training Sub-Annex'!P42</f>
        <v>0</v>
      </c>
      <c r="P78" s="2791" t="str">
        <f>'9-A.Training Sub-Annex'!Q42</f>
        <v xml:space="preserve">STATE: ; PDY: ; KKL: ; MHE: ; YNM: </v>
      </c>
      <c r="Q78" s="2125"/>
      <c r="R78" s="2771"/>
      <c r="T78" s="2770">
        <f>'9-A.Training Sub-Annex'!U42</f>
        <v>0</v>
      </c>
      <c r="U78" s="2770">
        <f>'9-A.Training Sub-Annex'!V42</f>
        <v>0</v>
      </c>
      <c r="V78" s="2770" t="str">
        <f>'9-A.Training Sub-Annex'!W42</f>
        <v xml:space="preserve">STATE: ; PDY: ; KKL: ; MHE: ; YNM: </v>
      </c>
      <c r="W78" s="2772">
        <f>'9-A.Training Sub-Annex'!X42</f>
        <v>0</v>
      </c>
      <c r="X78" s="2770">
        <f>'9-A.Training Sub-Annex'!Y42</f>
        <v>0</v>
      </c>
      <c r="Y78" s="2770">
        <f>'9-A.Training Sub-Annex'!Z42</f>
        <v>0</v>
      </c>
      <c r="Z78" s="2770">
        <f>'9-A.Training Sub-Annex'!AA42</f>
        <v>0</v>
      </c>
      <c r="AA78" s="2770">
        <f>'9-A.Training Sub-Annex'!AB42</f>
        <v>0</v>
      </c>
      <c r="AB78" s="2770">
        <f>'9-A.Training Sub-Annex'!AC42</f>
        <v>0</v>
      </c>
      <c r="AC78" s="2770">
        <f>'9-A.Training Sub-Annex'!AD42</f>
        <v>0</v>
      </c>
      <c r="AD78" s="2770">
        <f>'9-A.Training Sub-Annex'!AE42</f>
        <v>0</v>
      </c>
      <c r="AE78" s="2770">
        <f>'9-A.Training Sub-Annex'!AF42</f>
        <v>0</v>
      </c>
      <c r="AF78" s="2770">
        <f>'9-A.Training Sub-Annex'!AG42</f>
        <v>0</v>
      </c>
      <c r="AG78" s="2770">
        <f>'9-A.Training Sub-Annex'!AH42</f>
        <v>0</v>
      </c>
      <c r="AH78" s="2770">
        <f>'9-A.Training Sub-Annex'!AI42</f>
        <v>0</v>
      </c>
      <c r="AI78" s="2770">
        <f>'9-A.Training Sub-Annex'!AJ42</f>
        <v>0</v>
      </c>
      <c r="AJ78" s="2770">
        <f>'9-A.Training Sub-Annex'!AK42</f>
        <v>0</v>
      </c>
      <c r="AK78" s="2770">
        <f>'9-A.Training Sub-Annex'!AL42</f>
        <v>0</v>
      </c>
      <c r="AL78" s="2770">
        <f>'9-A.Training Sub-Annex'!AM42</f>
        <v>0</v>
      </c>
      <c r="AM78" s="2770">
        <f>'9-A.Training Sub-Annex'!AN42</f>
        <v>0</v>
      </c>
      <c r="AN78" s="2770">
        <f>'9-A.Training Sub-Annex'!AO42</f>
        <v>0</v>
      </c>
      <c r="AO78" s="2770">
        <f>'9-A.Training Sub-Annex'!AP42</f>
        <v>0</v>
      </c>
      <c r="AP78" s="2770">
        <f>'9-A.Training Sub-Annex'!AQ42</f>
        <v>0</v>
      </c>
      <c r="AQ78" s="2770">
        <f>'9-A.Training Sub-Annex'!AR42</f>
        <v>0</v>
      </c>
      <c r="AR78" s="2770">
        <f>'9-A.Training Sub-Annex'!AS42</f>
        <v>0</v>
      </c>
      <c r="AS78" s="2770">
        <f>'9-A.Training Sub-Annex'!AT42</f>
        <v>0</v>
      </c>
      <c r="AT78" s="2770" t="str">
        <f>'9-A.Training Sub-Annex'!AU42</f>
        <v xml:space="preserve">STATE: ; PDY: ; KKL: ; MHE: ; YNM: </v>
      </c>
      <c r="AU78" s="2770" t="str">
        <f>'9-A.Training Sub-Annex'!AV42</f>
        <v>Other MH components: CB</v>
      </c>
    </row>
    <row r="79" spans="1:47" s="2245" customFormat="1" ht="78" customHeight="1">
      <c r="A79" s="5627"/>
      <c r="B79" s="2791" t="str">
        <f>'9-A.Training Sub-Annex'!C43</f>
        <v>A.9.3.6.1</v>
      </c>
      <c r="C79" s="2792" t="str">
        <f>'9-A.Training Sub-Annex'!D43</f>
        <v>TOT for BEmOC training</v>
      </c>
      <c r="D79" s="2793" t="str">
        <f>'9-A.Training Sub-Annex'!E43</f>
        <v>RCH</v>
      </c>
      <c r="E79" s="2793" t="str">
        <f>'9-A.Training Sub-Annex'!F43</f>
        <v>MH</v>
      </c>
      <c r="F79" s="2793">
        <f>'9-A.Training Sub-Annex'!G43</f>
        <v>0</v>
      </c>
      <c r="G79" s="2793">
        <f>'9-A.Training Sub-Annex'!H43</f>
        <v>0</v>
      </c>
      <c r="H79" s="2793">
        <f>'9-A.Training Sub-Annex'!I43</f>
        <v>0</v>
      </c>
      <c r="I79" s="2793">
        <f>'9-A.Training Sub-Annex'!J43</f>
        <v>0</v>
      </c>
      <c r="J79" s="2793">
        <f>'9-A.Training Sub-Annex'!K43</f>
        <v>0</v>
      </c>
      <c r="K79" s="2793">
        <f>'9-A.Training Sub-Annex'!L43</f>
        <v>0</v>
      </c>
      <c r="L79" s="2770">
        <f>'9-A.Training Sub-Annex'!M43</f>
        <v>0</v>
      </c>
      <c r="M79" s="2793">
        <f>'9-A.Training Sub-Annex'!N43</f>
        <v>0</v>
      </c>
      <c r="N79" s="2793">
        <f>'9-A.Training Sub-Annex'!O43</f>
        <v>0</v>
      </c>
      <c r="O79" s="2770">
        <f>'9-A.Training Sub-Annex'!P43</f>
        <v>0</v>
      </c>
      <c r="P79" s="2791" t="str">
        <f>'9-A.Training Sub-Annex'!Q43</f>
        <v xml:space="preserve">STATE: ; PDY: ; KKL: ; MHE: ; YNM: </v>
      </c>
      <c r="Q79" s="2125"/>
      <c r="R79" s="2771"/>
      <c r="T79" s="2770">
        <f>'9-A.Training Sub-Annex'!U43</f>
        <v>0</v>
      </c>
      <c r="U79" s="2770">
        <f>'9-A.Training Sub-Annex'!V43</f>
        <v>0</v>
      </c>
      <c r="V79" s="2770" t="str">
        <f>'9-A.Training Sub-Annex'!W43</f>
        <v xml:space="preserve">STATE: ; PDY: ; KKL: ; MHE: ; YNM: </v>
      </c>
      <c r="W79" s="2772">
        <f>'9-A.Training Sub-Annex'!X43</f>
        <v>0</v>
      </c>
      <c r="X79" s="2770">
        <f>'9-A.Training Sub-Annex'!Y43</f>
        <v>0</v>
      </c>
      <c r="Y79" s="2770">
        <f>'9-A.Training Sub-Annex'!Z43</f>
        <v>0</v>
      </c>
      <c r="Z79" s="2770">
        <f>'9-A.Training Sub-Annex'!AA43</f>
        <v>0</v>
      </c>
      <c r="AA79" s="2770">
        <f>'9-A.Training Sub-Annex'!AB43</f>
        <v>0</v>
      </c>
      <c r="AB79" s="2770">
        <f>'9-A.Training Sub-Annex'!AC43</f>
        <v>0</v>
      </c>
      <c r="AC79" s="2770">
        <f>'9-A.Training Sub-Annex'!AD43</f>
        <v>0</v>
      </c>
      <c r="AD79" s="2770">
        <f>'9-A.Training Sub-Annex'!AE43</f>
        <v>0</v>
      </c>
      <c r="AE79" s="2770">
        <f>'9-A.Training Sub-Annex'!AF43</f>
        <v>0</v>
      </c>
      <c r="AF79" s="2770">
        <f>'9-A.Training Sub-Annex'!AG43</f>
        <v>0</v>
      </c>
      <c r="AG79" s="2770">
        <f>'9-A.Training Sub-Annex'!AH43</f>
        <v>0</v>
      </c>
      <c r="AH79" s="2770">
        <f>'9-A.Training Sub-Annex'!AI43</f>
        <v>0</v>
      </c>
      <c r="AI79" s="2770">
        <f>'9-A.Training Sub-Annex'!AJ43</f>
        <v>0</v>
      </c>
      <c r="AJ79" s="2770">
        <f>'9-A.Training Sub-Annex'!AK43</f>
        <v>0</v>
      </c>
      <c r="AK79" s="2770">
        <f>'9-A.Training Sub-Annex'!AL43</f>
        <v>0</v>
      </c>
      <c r="AL79" s="2770">
        <f>'9-A.Training Sub-Annex'!AM43</f>
        <v>0</v>
      </c>
      <c r="AM79" s="2770">
        <f>'9-A.Training Sub-Annex'!AN43</f>
        <v>0</v>
      </c>
      <c r="AN79" s="2770">
        <f>'9-A.Training Sub-Annex'!AO43</f>
        <v>0</v>
      </c>
      <c r="AO79" s="2770">
        <f>'9-A.Training Sub-Annex'!AP43</f>
        <v>0</v>
      </c>
      <c r="AP79" s="2770">
        <f>'9-A.Training Sub-Annex'!AQ43</f>
        <v>0</v>
      </c>
      <c r="AQ79" s="2770">
        <f>'9-A.Training Sub-Annex'!AR43</f>
        <v>0</v>
      </c>
      <c r="AR79" s="2770">
        <f>'9-A.Training Sub-Annex'!AS43</f>
        <v>0</v>
      </c>
      <c r="AS79" s="2770">
        <f>'9-A.Training Sub-Annex'!AT43</f>
        <v>0</v>
      </c>
      <c r="AT79" s="2770" t="str">
        <f>'9-A.Training Sub-Annex'!AU43</f>
        <v xml:space="preserve">STATE: ; PDY: ; KKL: ; MHE: ; YNM: </v>
      </c>
      <c r="AU79" s="2770" t="str">
        <f>'9-A.Training Sub-Annex'!AV43</f>
        <v>FRU- Capacity Building</v>
      </c>
    </row>
    <row r="80" spans="1:47" s="2245" customFormat="1" ht="78" customHeight="1">
      <c r="A80" s="5627"/>
      <c r="B80" s="2791" t="str">
        <f>'9-A.Training Sub-Annex'!C44</f>
        <v>A.9.3.6.2</v>
      </c>
      <c r="C80" s="2792" t="str">
        <f>'9-A.Training Sub-Annex'!D44</f>
        <v>BEmOC training  for MOs/LMOs</v>
      </c>
      <c r="D80" s="2793" t="str">
        <f>'9-A.Training Sub-Annex'!E44</f>
        <v>RCH</v>
      </c>
      <c r="E80" s="2793" t="str">
        <f>'9-A.Training Sub-Annex'!F44</f>
        <v>MH</v>
      </c>
      <c r="F80" s="2793">
        <f>'9-A.Training Sub-Annex'!G44</f>
        <v>0</v>
      </c>
      <c r="G80" s="2793">
        <f>'9-A.Training Sub-Annex'!H44</f>
        <v>0</v>
      </c>
      <c r="H80" s="2793">
        <f>'9-A.Training Sub-Annex'!I44</f>
        <v>0</v>
      </c>
      <c r="I80" s="2793">
        <f>'9-A.Training Sub-Annex'!J44</f>
        <v>0</v>
      </c>
      <c r="J80" s="2793">
        <f>'9-A.Training Sub-Annex'!K44</f>
        <v>0</v>
      </c>
      <c r="K80" s="2793">
        <f>'9-A.Training Sub-Annex'!L44</f>
        <v>0</v>
      </c>
      <c r="L80" s="2770">
        <f>'9-A.Training Sub-Annex'!M44</f>
        <v>0</v>
      </c>
      <c r="M80" s="2793">
        <f>'9-A.Training Sub-Annex'!N44</f>
        <v>0</v>
      </c>
      <c r="N80" s="2793">
        <f>'9-A.Training Sub-Annex'!O44</f>
        <v>0</v>
      </c>
      <c r="O80" s="2770">
        <f>'9-A.Training Sub-Annex'!P44</f>
        <v>0</v>
      </c>
      <c r="P80" s="2791" t="str">
        <f>'9-A.Training Sub-Annex'!Q44</f>
        <v xml:space="preserve">STATE: ; PDY: ; KKL: ; MHE: ; YNM: </v>
      </c>
      <c r="Q80" s="2125"/>
      <c r="R80" s="2771"/>
      <c r="T80" s="2770">
        <f>'9-A.Training Sub-Annex'!U44</f>
        <v>0</v>
      </c>
      <c r="U80" s="2770">
        <f>'9-A.Training Sub-Annex'!V44</f>
        <v>0</v>
      </c>
      <c r="V80" s="2770" t="str">
        <f>'9-A.Training Sub-Annex'!W44</f>
        <v xml:space="preserve">STATE: ; PDY: ; KKL: ; MHE: ; YNM: </v>
      </c>
      <c r="W80" s="2772">
        <f>'9-A.Training Sub-Annex'!X44</f>
        <v>0</v>
      </c>
      <c r="X80" s="2770">
        <f>'9-A.Training Sub-Annex'!Y44</f>
        <v>0</v>
      </c>
      <c r="Y80" s="2770">
        <f>'9-A.Training Sub-Annex'!Z44</f>
        <v>0</v>
      </c>
      <c r="Z80" s="2770">
        <f>'9-A.Training Sub-Annex'!AA44</f>
        <v>0</v>
      </c>
      <c r="AA80" s="2770">
        <f>'9-A.Training Sub-Annex'!AB44</f>
        <v>0</v>
      </c>
      <c r="AB80" s="2770">
        <f>'9-A.Training Sub-Annex'!AC44</f>
        <v>0</v>
      </c>
      <c r="AC80" s="2770">
        <f>'9-A.Training Sub-Annex'!AD44</f>
        <v>0</v>
      </c>
      <c r="AD80" s="2770">
        <f>'9-A.Training Sub-Annex'!AE44</f>
        <v>0</v>
      </c>
      <c r="AE80" s="2770">
        <f>'9-A.Training Sub-Annex'!AF44</f>
        <v>0</v>
      </c>
      <c r="AF80" s="2770">
        <f>'9-A.Training Sub-Annex'!AG44</f>
        <v>0</v>
      </c>
      <c r="AG80" s="2770">
        <f>'9-A.Training Sub-Annex'!AH44</f>
        <v>0</v>
      </c>
      <c r="AH80" s="2770">
        <f>'9-A.Training Sub-Annex'!AI44</f>
        <v>0</v>
      </c>
      <c r="AI80" s="2770">
        <f>'9-A.Training Sub-Annex'!AJ44</f>
        <v>0</v>
      </c>
      <c r="AJ80" s="2770">
        <f>'9-A.Training Sub-Annex'!AK44</f>
        <v>0</v>
      </c>
      <c r="AK80" s="2770">
        <f>'9-A.Training Sub-Annex'!AL44</f>
        <v>0</v>
      </c>
      <c r="AL80" s="2770">
        <f>'9-A.Training Sub-Annex'!AM44</f>
        <v>0</v>
      </c>
      <c r="AM80" s="2770">
        <f>'9-A.Training Sub-Annex'!AN44</f>
        <v>0</v>
      </c>
      <c r="AN80" s="2770">
        <f>'9-A.Training Sub-Annex'!AO44</f>
        <v>0</v>
      </c>
      <c r="AO80" s="2770">
        <f>'9-A.Training Sub-Annex'!AP44</f>
        <v>0</v>
      </c>
      <c r="AP80" s="2770">
        <f>'9-A.Training Sub-Annex'!AQ44</f>
        <v>0</v>
      </c>
      <c r="AQ80" s="2770">
        <f>'9-A.Training Sub-Annex'!AR44</f>
        <v>0</v>
      </c>
      <c r="AR80" s="2770">
        <f>'9-A.Training Sub-Annex'!AS44</f>
        <v>0</v>
      </c>
      <c r="AS80" s="2770">
        <f>'9-A.Training Sub-Annex'!AT44</f>
        <v>0</v>
      </c>
      <c r="AT80" s="2770" t="str">
        <f>'9-A.Training Sub-Annex'!AU44</f>
        <v xml:space="preserve">STATE: ; PDY: ; KKL: ; MHE: ; YNM: </v>
      </c>
      <c r="AU80" s="2770" t="str">
        <f>'9-A.Training Sub-Annex'!AV44</f>
        <v>FRU- Capacity Building</v>
      </c>
    </row>
    <row r="81" spans="1:47" s="2245" customFormat="1" ht="120.75" customHeight="1">
      <c r="A81" s="5627"/>
      <c r="B81" s="2791">
        <f>'9-A.Training Sub-Annex'!C45</f>
        <v>0</v>
      </c>
      <c r="C81" s="2792" t="str">
        <f>'9-A.Training Sub-Annex'!D45</f>
        <v>DAKSHTA training</v>
      </c>
      <c r="D81" s="2793" t="str">
        <f>'9-A.Training Sub-Annex'!E45</f>
        <v>RCH</v>
      </c>
      <c r="E81" s="2793" t="str">
        <f>'9-A.Training Sub-Annex'!F45</f>
        <v>MH</v>
      </c>
      <c r="F81" s="2793">
        <f>'9-A.Training Sub-Annex'!G45</f>
        <v>0</v>
      </c>
      <c r="G81" s="2793">
        <f>'9-A.Training Sub-Annex'!H45</f>
        <v>0</v>
      </c>
      <c r="H81" s="2793">
        <f>'9-A.Training Sub-Annex'!I45</f>
        <v>0</v>
      </c>
      <c r="I81" s="2793">
        <f>'9-A.Training Sub-Annex'!J45</f>
        <v>0</v>
      </c>
      <c r="J81" s="2793">
        <f>'9-A.Training Sub-Annex'!K45</f>
        <v>0</v>
      </c>
      <c r="K81" s="2793">
        <f>'9-A.Training Sub-Annex'!L45</f>
        <v>0</v>
      </c>
      <c r="L81" s="2770">
        <f>'9-A.Training Sub-Annex'!M45</f>
        <v>0</v>
      </c>
      <c r="M81" s="2793">
        <f>'9-A.Training Sub-Annex'!N45</f>
        <v>0</v>
      </c>
      <c r="N81" s="2793">
        <f>'9-A.Training Sub-Annex'!O45</f>
        <v>0</v>
      </c>
      <c r="O81" s="2770">
        <f>'9-A.Training Sub-Annex'!P45</f>
        <v>0</v>
      </c>
      <c r="P81" s="2791" t="str">
        <f>'9-A.Training Sub-Annex'!Q45</f>
        <v xml:space="preserve">STATE: ; PDY: ; KKL: ; MHE: ; YNM: </v>
      </c>
      <c r="Q81" s="2125"/>
      <c r="R81" s="2771"/>
      <c r="T81" s="2770">
        <f>'9-A.Training Sub-Annex'!U45</f>
        <v>0</v>
      </c>
      <c r="U81" s="2770">
        <f>'9-A.Training Sub-Annex'!V45</f>
        <v>0</v>
      </c>
      <c r="V81" s="2770" t="str">
        <f>'9-A.Training Sub-Annex'!W45</f>
        <v xml:space="preserve">STATE: ; PDY: ; KKL: ; MHE: ; YNM: </v>
      </c>
      <c r="W81" s="2772">
        <f>'9-A.Training Sub-Annex'!X45</f>
        <v>0</v>
      </c>
      <c r="X81" s="2770">
        <f>'9-A.Training Sub-Annex'!Y45</f>
        <v>0</v>
      </c>
      <c r="Y81" s="2770">
        <f>'9-A.Training Sub-Annex'!Z45</f>
        <v>0</v>
      </c>
      <c r="Z81" s="2770">
        <f>'9-A.Training Sub-Annex'!AA45</f>
        <v>0</v>
      </c>
      <c r="AA81" s="2770">
        <f>'9-A.Training Sub-Annex'!AB45</f>
        <v>0</v>
      </c>
      <c r="AB81" s="2770">
        <f>'9-A.Training Sub-Annex'!AC45</f>
        <v>0</v>
      </c>
      <c r="AC81" s="2770">
        <f>'9-A.Training Sub-Annex'!AD45</f>
        <v>0</v>
      </c>
      <c r="AD81" s="2770">
        <f>'9-A.Training Sub-Annex'!AE45</f>
        <v>0</v>
      </c>
      <c r="AE81" s="2770">
        <f>'9-A.Training Sub-Annex'!AF45</f>
        <v>0</v>
      </c>
      <c r="AF81" s="2770">
        <f>'9-A.Training Sub-Annex'!AG45</f>
        <v>0</v>
      </c>
      <c r="AG81" s="2770">
        <f>'9-A.Training Sub-Annex'!AH45</f>
        <v>0</v>
      </c>
      <c r="AH81" s="2770">
        <f>'9-A.Training Sub-Annex'!AI45</f>
        <v>0</v>
      </c>
      <c r="AI81" s="2770">
        <f>'9-A.Training Sub-Annex'!AJ45</f>
        <v>0</v>
      </c>
      <c r="AJ81" s="2770">
        <f>'9-A.Training Sub-Annex'!AK45</f>
        <v>0</v>
      </c>
      <c r="AK81" s="2770">
        <f>'9-A.Training Sub-Annex'!AL45</f>
        <v>0</v>
      </c>
      <c r="AL81" s="2770">
        <f>'9-A.Training Sub-Annex'!AM45</f>
        <v>0</v>
      </c>
      <c r="AM81" s="2770">
        <f>'9-A.Training Sub-Annex'!AN45</f>
        <v>0</v>
      </c>
      <c r="AN81" s="2770">
        <f>'9-A.Training Sub-Annex'!AO45</f>
        <v>0</v>
      </c>
      <c r="AO81" s="2770">
        <f>'9-A.Training Sub-Annex'!AP45</f>
        <v>0</v>
      </c>
      <c r="AP81" s="2770">
        <f>'9-A.Training Sub-Annex'!AQ45</f>
        <v>0</v>
      </c>
      <c r="AQ81" s="2770">
        <f>'9-A.Training Sub-Annex'!AR45</f>
        <v>0</v>
      </c>
      <c r="AR81" s="2770">
        <f>'9-A.Training Sub-Annex'!AS45</f>
        <v>0</v>
      </c>
      <c r="AS81" s="2770">
        <f>'9-A.Training Sub-Annex'!AT45</f>
        <v>0</v>
      </c>
      <c r="AT81" s="2770" t="str">
        <f>'9-A.Training Sub-Annex'!AU45</f>
        <v xml:space="preserve">STATE: ; PDY: ; KKL: ; MHE: ; YNM: </v>
      </c>
      <c r="AU81" s="2770" t="str">
        <f>'9-A.Training Sub-Annex'!AV45</f>
        <v>FRU- Capacity Building</v>
      </c>
    </row>
    <row r="82" spans="1:47" s="2245" customFormat="1" ht="78" customHeight="1">
      <c r="A82" s="5627"/>
      <c r="B82" s="2791">
        <f>'9-A.Training Sub-Annex'!C46</f>
        <v>0</v>
      </c>
      <c r="C82" s="2792" t="str">
        <f>'9-A.Training Sub-Annex'!D46</f>
        <v>TOT for Dakshta</v>
      </c>
      <c r="D82" s="2793" t="str">
        <f>'9-A.Training Sub-Annex'!E46</f>
        <v>RCH</v>
      </c>
      <c r="E82" s="2793" t="str">
        <f>'9-A.Training Sub-Annex'!F46</f>
        <v>MH</v>
      </c>
      <c r="F82" s="2793">
        <f>'9-A.Training Sub-Annex'!G46</f>
        <v>0</v>
      </c>
      <c r="G82" s="2793">
        <f>'9-A.Training Sub-Annex'!H46</f>
        <v>0</v>
      </c>
      <c r="H82" s="2793">
        <f>'9-A.Training Sub-Annex'!I46</f>
        <v>0</v>
      </c>
      <c r="I82" s="2793">
        <f>'9-A.Training Sub-Annex'!J46</f>
        <v>0</v>
      </c>
      <c r="J82" s="2793">
        <f>'9-A.Training Sub-Annex'!K46</f>
        <v>0</v>
      </c>
      <c r="K82" s="2793">
        <f>'9-A.Training Sub-Annex'!L46</f>
        <v>0</v>
      </c>
      <c r="L82" s="2770">
        <f>'9-A.Training Sub-Annex'!M46</f>
        <v>0</v>
      </c>
      <c r="M82" s="2793">
        <f>'9-A.Training Sub-Annex'!N46</f>
        <v>0</v>
      </c>
      <c r="N82" s="2793">
        <f>'9-A.Training Sub-Annex'!O46</f>
        <v>0</v>
      </c>
      <c r="O82" s="2770">
        <f>'9-A.Training Sub-Annex'!P46</f>
        <v>0</v>
      </c>
      <c r="P82" s="2791" t="str">
        <f>'9-A.Training Sub-Annex'!Q46</f>
        <v xml:space="preserve">STATE: ; PDY: ; KKL: ; MHE: ; YNM: </v>
      </c>
      <c r="Q82" s="2125"/>
      <c r="R82" s="2771"/>
      <c r="T82" s="2770">
        <f>'9-A.Training Sub-Annex'!U46</f>
        <v>0</v>
      </c>
      <c r="U82" s="2770">
        <f>'9-A.Training Sub-Annex'!V46</f>
        <v>0</v>
      </c>
      <c r="V82" s="2770" t="str">
        <f>'9-A.Training Sub-Annex'!W46</f>
        <v xml:space="preserve">STATE: ; PDY: ; KKL: ; MHE: ; YNM: </v>
      </c>
      <c r="W82" s="2772">
        <f>'9-A.Training Sub-Annex'!X46</f>
        <v>0</v>
      </c>
      <c r="X82" s="2770">
        <f>'9-A.Training Sub-Annex'!Y46</f>
        <v>0</v>
      </c>
      <c r="Y82" s="2770">
        <f>'9-A.Training Sub-Annex'!Z46</f>
        <v>0</v>
      </c>
      <c r="Z82" s="2770">
        <f>'9-A.Training Sub-Annex'!AA46</f>
        <v>0</v>
      </c>
      <c r="AA82" s="2770">
        <f>'9-A.Training Sub-Annex'!AB46</f>
        <v>0</v>
      </c>
      <c r="AB82" s="2770">
        <f>'9-A.Training Sub-Annex'!AC46</f>
        <v>0</v>
      </c>
      <c r="AC82" s="2770">
        <f>'9-A.Training Sub-Annex'!AD46</f>
        <v>0</v>
      </c>
      <c r="AD82" s="2770">
        <f>'9-A.Training Sub-Annex'!AE46</f>
        <v>0</v>
      </c>
      <c r="AE82" s="2770">
        <f>'9-A.Training Sub-Annex'!AF46</f>
        <v>0</v>
      </c>
      <c r="AF82" s="2770">
        <f>'9-A.Training Sub-Annex'!AG46</f>
        <v>0</v>
      </c>
      <c r="AG82" s="2770">
        <f>'9-A.Training Sub-Annex'!AH46</f>
        <v>0</v>
      </c>
      <c r="AH82" s="2770">
        <f>'9-A.Training Sub-Annex'!AI46</f>
        <v>0</v>
      </c>
      <c r="AI82" s="2770">
        <f>'9-A.Training Sub-Annex'!AJ46</f>
        <v>0</v>
      </c>
      <c r="AJ82" s="2770">
        <f>'9-A.Training Sub-Annex'!AK46</f>
        <v>0</v>
      </c>
      <c r="AK82" s="2770">
        <f>'9-A.Training Sub-Annex'!AL46</f>
        <v>0</v>
      </c>
      <c r="AL82" s="2770">
        <f>'9-A.Training Sub-Annex'!AM46</f>
        <v>0</v>
      </c>
      <c r="AM82" s="2770">
        <f>'9-A.Training Sub-Annex'!AN46</f>
        <v>0</v>
      </c>
      <c r="AN82" s="2770">
        <f>'9-A.Training Sub-Annex'!AO46</f>
        <v>0</v>
      </c>
      <c r="AO82" s="2770">
        <f>'9-A.Training Sub-Annex'!AP46</f>
        <v>0</v>
      </c>
      <c r="AP82" s="2770">
        <f>'9-A.Training Sub-Annex'!AQ46</f>
        <v>0</v>
      </c>
      <c r="AQ82" s="2770">
        <f>'9-A.Training Sub-Annex'!AR46</f>
        <v>0</v>
      </c>
      <c r="AR82" s="2770">
        <f>'9-A.Training Sub-Annex'!AS46</f>
        <v>0</v>
      </c>
      <c r="AS82" s="2770">
        <f>'9-A.Training Sub-Annex'!AT46</f>
        <v>0</v>
      </c>
      <c r="AT82" s="2770" t="str">
        <f>'9-A.Training Sub-Annex'!AU46</f>
        <v xml:space="preserve">STATE: ; PDY: ; KKL: ; MHE: ; YNM: </v>
      </c>
      <c r="AU82" s="2770" t="str">
        <f>'9-A.Training Sub-Annex'!AV46</f>
        <v>FRU- Capacity Building</v>
      </c>
    </row>
    <row r="83" spans="1:47" s="2245" customFormat="1" ht="78" customHeight="1">
      <c r="A83" s="5627"/>
      <c r="B83" s="2791">
        <f>'9-A.Training Sub-Annex'!C47</f>
        <v>0</v>
      </c>
      <c r="C83" s="2792" t="str">
        <f>'9-A.Training Sub-Annex'!D47</f>
        <v>Onsite Mentoring for DAKSHATA</v>
      </c>
      <c r="D83" s="2793" t="str">
        <f>'9-A.Training Sub-Annex'!E47</f>
        <v>RCH</v>
      </c>
      <c r="E83" s="2793" t="str">
        <f>'9-A.Training Sub-Annex'!F47</f>
        <v>MH</v>
      </c>
      <c r="F83" s="2793">
        <f>'9-A.Training Sub-Annex'!G47</f>
        <v>0</v>
      </c>
      <c r="G83" s="2793">
        <f>'9-A.Training Sub-Annex'!H47</f>
        <v>0</v>
      </c>
      <c r="H83" s="2793">
        <f>'9-A.Training Sub-Annex'!I47</f>
        <v>0</v>
      </c>
      <c r="I83" s="2793">
        <f>'9-A.Training Sub-Annex'!J47</f>
        <v>0</v>
      </c>
      <c r="J83" s="2793">
        <f>'9-A.Training Sub-Annex'!K47</f>
        <v>0</v>
      </c>
      <c r="K83" s="2793">
        <f>'9-A.Training Sub-Annex'!L47</f>
        <v>0</v>
      </c>
      <c r="L83" s="2770">
        <f>'9-A.Training Sub-Annex'!M47</f>
        <v>0</v>
      </c>
      <c r="M83" s="2793">
        <f>'9-A.Training Sub-Annex'!N47</f>
        <v>0</v>
      </c>
      <c r="N83" s="2793">
        <f>'9-A.Training Sub-Annex'!O47</f>
        <v>0</v>
      </c>
      <c r="O83" s="2770">
        <f>'9-A.Training Sub-Annex'!P47</f>
        <v>0</v>
      </c>
      <c r="P83" s="2791" t="str">
        <f>'9-A.Training Sub-Annex'!Q47</f>
        <v xml:space="preserve">STATE: ; PDY: ; KKL: ; MHE: ; YNM: </v>
      </c>
      <c r="Q83" s="2125"/>
      <c r="R83" s="2771"/>
      <c r="T83" s="2770">
        <f>'9-A.Training Sub-Annex'!U47</f>
        <v>0</v>
      </c>
      <c r="U83" s="2770">
        <f>'9-A.Training Sub-Annex'!V47</f>
        <v>0</v>
      </c>
      <c r="V83" s="2770" t="str">
        <f>'9-A.Training Sub-Annex'!W47</f>
        <v xml:space="preserve">STATE: ; PDY: ; KKL: ; MHE: ; YNM: </v>
      </c>
      <c r="W83" s="2772">
        <f>'9-A.Training Sub-Annex'!X47</f>
        <v>0</v>
      </c>
      <c r="X83" s="2770">
        <f>'9-A.Training Sub-Annex'!Y47</f>
        <v>0</v>
      </c>
      <c r="Y83" s="2770">
        <f>'9-A.Training Sub-Annex'!Z47</f>
        <v>0</v>
      </c>
      <c r="Z83" s="2770">
        <f>'9-A.Training Sub-Annex'!AA47</f>
        <v>0</v>
      </c>
      <c r="AA83" s="2770">
        <f>'9-A.Training Sub-Annex'!AB47</f>
        <v>0</v>
      </c>
      <c r="AB83" s="2770">
        <f>'9-A.Training Sub-Annex'!AC47</f>
        <v>0</v>
      </c>
      <c r="AC83" s="2770">
        <f>'9-A.Training Sub-Annex'!AD47</f>
        <v>0</v>
      </c>
      <c r="AD83" s="2770">
        <f>'9-A.Training Sub-Annex'!AE47</f>
        <v>0</v>
      </c>
      <c r="AE83" s="2770">
        <f>'9-A.Training Sub-Annex'!AF47</f>
        <v>0</v>
      </c>
      <c r="AF83" s="2770">
        <f>'9-A.Training Sub-Annex'!AG47</f>
        <v>0</v>
      </c>
      <c r="AG83" s="2770">
        <f>'9-A.Training Sub-Annex'!AH47</f>
        <v>0</v>
      </c>
      <c r="AH83" s="2770">
        <f>'9-A.Training Sub-Annex'!AI47</f>
        <v>0</v>
      </c>
      <c r="AI83" s="2770">
        <f>'9-A.Training Sub-Annex'!AJ47</f>
        <v>0</v>
      </c>
      <c r="AJ83" s="2770">
        <f>'9-A.Training Sub-Annex'!AK47</f>
        <v>0</v>
      </c>
      <c r="AK83" s="2770">
        <f>'9-A.Training Sub-Annex'!AL47</f>
        <v>0</v>
      </c>
      <c r="AL83" s="2770">
        <f>'9-A.Training Sub-Annex'!AM47</f>
        <v>0</v>
      </c>
      <c r="AM83" s="2770">
        <f>'9-A.Training Sub-Annex'!AN47</f>
        <v>0</v>
      </c>
      <c r="AN83" s="2770">
        <f>'9-A.Training Sub-Annex'!AO47</f>
        <v>0</v>
      </c>
      <c r="AO83" s="2770">
        <f>'9-A.Training Sub-Annex'!AP47</f>
        <v>0</v>
      </c>
      <c r="AP83" s="2770">
        <f>'9-A.Training Sub-Annex'!AQ47</f>
        <v>0</v>
      </c>
      <c r="AQ83" s="2770">
        <f>'9-A.Training Sub-Annex'!AR47</f>
        <v>0</v>
      </c>
      <c r="AR83" s="2770">
        <f>'9-A.Training Sub-Annex'!AS47</f>
        <v>0</v>
      </c>
      <c r="AS83" s="2770">
        <f>'9-A.Training Sub-Annex'!AT47</f>
        <v>0</v>
      </c>
      <c r="AT83" s="2770" t="str">
        <f>'9-A.Training Sub-Annex'!AU47</f>
        <v xml:space="preserve">STATE: ; PDY: ; KKL: ; MHE: ; YNM: </v>
      </c>
      <c r="AU83" s="2770" t="str">
        <f>'9-A.Training Sub-Annex'!AV47</f>
        <v>FRU- Capacity Building</v>
      </c>
    </row>
    <row r="84" spans="1:47" s="2245" customFormat="1" ht="78" customHeight="1">
      <c r="A84" s="5627"/>
      <c r="B84" s="2791">
        <f>'9-A.Training Sub-Annex'!C48</f>
        <v>0</v>
      </c>
      <c r="C84" s="2792" t="str">
        <f>'9-A.Training Sub-Annex'!D48</f>
        <v>LaQshya trainings/workshops</v>
      </c>
      <c r="D84" s="2793" t="str">
        <f>'9-A.Training Sub-Annex'!E48</f>
        <v>RCH</v>
      </c>
      <c r="E84" s="2793" t="str">
        <f>'9-A.Training Sub-Annex'!F48</f>
        <v>MH</v>
      </c>
      <c r="F84" s="2793">
        <f>'9-A.Training Sub-Annex'!G48</f>
        <v>0</v>
      </c>
      <c r="G84" s="2793">
        <f>'9-A.Training Sub-Annex'!H48</f>
        <v>0</v>
      </c>
      <c r="H84" s="2793">
        <f>'9-A.Training Sub-Annex'!I48</f>
        <v>1</v>
      </c>
      <c r="I84" s="2793">
        <f>'9-A.Training Sub-Annex'!J48</f>
        <v>0</v>
      </c>
      <c r="J84" s="2793">
        <f>'9-A.Training Sub-Annex'!K48</f>
        <v>0</v>
      </c>
      <c r="K84" s="2793">
        <f>'9-A.Training Sub-Annex'!L48</f>
        <v>0</v>
      </c>
      <c r="L84" s="2770">
        <f>'9-A.Training Sub-Annex'!M48</f>
        <v>50000</v>
      </c>
      <c r="M84" s="2793">
        <f>'9-A.Training Sub-Annex'!N48</f>
        <v>0.5</v>
      </c>
      <c r="N84" s="2793">
        <f>'9-A.Training Sub-Annex'!O48</f>
        <v>2</v>
      </c>
      <c r="O84" s="2770">
        <f>'9-A.Training Sub-Annex'!P48</f>
        <v>1</v>
      </c>
      <c r="P84" s="2791" t="str">
        <f>'9-A.Training Sub-Annex'!Q48</f>
        <v xml:space="preserve">STATE: LaQshya trainings/workshops - Rs.1.00 Lakhs; PDY: ; KKL: ; MHE: ; YNM: </v>
      </c>
      <c r="Q84" s="2125"/>
      <c r="R84" s="2771"/>
      <c r="T84" s="2770">
        <f>'9-A.Training Sub-Annex'!U48</f>
        <v>2</v>
      </c>
      <c r="U84" s="2770">
        <f>'9-A.Training Sub-Annex'!V48</f>
        <v>100000</v>
      </c>
      <c r="V84" s="2770" t="str">
        <f>'9-A.Training Sub-Annex'!W48</f>
        <v xml:space="preserve">STATE: LaQshya trainings/workshops - Rs.1.00 Lakhs; PDY: ; KKL: ; MHE: ; YNM: </v>
      </c>
      <c r="W84" s="2772">
        <f>'9-A.Training Sub-Annex'!X48</f>
        <v>50000</v>
      </c>
      <c r="X84" s="2770">
        <f>'9-A.Training Sub-Annex'!Y48</f>
        <v>2</v>
      </c>
      <c r="Y84" s="2770">
        <f>'9-A.Training Sub-Annex'!Z48</f>
        <v>100000</v>
      </c>
      <c r="Z84" s="2770" t="str">
        <f>'9-A.Training Sub-Annex'!AA48</f>
        <v>LaQshya trainings/workshops - Rs.1.00 Lakhs</v>
      </c>
      <c r="AA84" s="2770">
        <f>'9-A.Training Sub-Annex'!AB48</f>
        <v>0</v>
      </c>
      <c r="AB84" s="2770">
        <f>'9-A.Training Sub-Annex'!AC48</f>
        <v>0</v>
      </c>
      <c r="AC84" s="2770">
        <f>'9-A.Training Sub-Annex'!AD48</f>
        <v>0</v>
      </c>
      <c r="AD84" s="2770">
        <f>'9-A.Training Sub-Annex'!AE48</f>
        <v>0</v>
      </c>
      <c r="AE84" s="2770">
        <f>'9-A.Training Sub-Annex'!AF48</f>
        <v>0</v>
      </c>
      <c r="AF84" s="2770">
        <f>'9-A.Training Sub-Annex'!AG48</f>
        <v>0</v>
      </c>
      <c r="AG84" s="2770">
        <f>'9-A.Training Sub-Annex'!AH48</f>
        <v>0</v>
      </c>
      <c r="AH84" s="2770">
        <f>'9-A.Training Sub-Annex'!AI48</f>
        <v>0</v>
      </c>
      <c r="AI84" s="2770">
        <f>'9-A.Training Sub-Annex'!AJ48</f>
        <v>0</v>
      </c>
      <c r="AJ84" s="2770">
        <f>'9-A.Training Sub-Annex'!AK48</f>
        <v>0</v>
      </c>
      <c r="AK84" s="2770">
        <f>'9-A.Training Sub-Annex'!AL48</f>
        <v>0</v>
      </c>
      <c r="AL84" s="2770">
        <f>'9-A.Training Sub-Annex'!AM48</f>
        <v>0</v>
      </c>
      <c r="AM84" s="2770">
        <f>'9-A.Training Sub-Annex'!AN48</f>
        <v>0</v>
      </c>
      <c r="AN84" s="2770">
        <f>'9-A.Training Sub-Annex'!AO48</f>
        <v>0</v>
      </c>
      <c r="AO84" s="2770">
        <f>'9-A.Training Sub-Annex'!AP48</f>
        <v>0</v>
      </c>
      <c r="AP84" s="2770">
        <f>'9-A.Training Sub-Annex'!AQ48</f>
        <v>0</v>
      </c>
      <c r="AQ84" s="2770">
        <f>'9-A.Training Sub-Annex'!AR48</f>
        <v>100000</v>
      </c>
      <c r="AR84" s="2770">
        <f>'9-A.Training Sub-Annex'!AS48</f>
        <v>2</v>
      </c>
      <c r="AS84" s="2770">
        <f>'9-A.Training Sub-Annex'!AT48</f>
        <v>50000</v>
      </c>
      <c r="AT84" s="2770" t="str">
        <f>'9-A.Training Sub-Annex'!AU48</f>
        <v xml:space="preserve">STATE: LaQshya trainings/workshops - Rs.1.00 Lakhs; PDY: ; KKL: ; MHE: ; YNM: </v>
      </c>
      <c r="AU84" s="2770" t="str">
        <f>'9-A.Training Sub-Annex'!AV48</f>
        <v>LaQshya-CB</v>
      </c>
    </row>
    <row r="85" spans="1:47" s="2245" customFormat="1" ht="78" customHeight="1">
      <c r="A85" s="5627"/>
      <c r="B85" s="2791">
        <f>'9-A.Training Sub-Annex'!C49</f>
        <v>0</v>
      </c>
      <c r="C85" s="2792" t="str">
        <f>'9-A.Training Sub-Annex'!D49</f>
        <v>Training of MOs/SNs</v>
      </c>
      <c r="D85" s="2793" t="str">
        <f>'9-A.Training Sub-Annex'!E49</f>
        <v>RCH</v>
      </c>
      <c r="E85" s="2793" t="str">
        <f>'9-A.Training Sub-Annex'!F49</f>
        <v>MH</v>
      </c>
      <c r="F85" s="2793">
        <f>'9-A.Training Sub-Annex'!G49</f>
        <v>0</v>
      </c>
      <c r="G85" s="2793">
        <f>'9-A.Training Sub-Annex'!H49</f>
        <v>0</v>
      </c>
      <c r="H85" s="2793">
        <f>'9-A.Training Sub-Annex'!I49</f>
        <v>0</v>
      </c>
      <c r="I85" s="2793">
        <f>'9-A.Training Sub-Annex'!J49</f>
        <v>0</v>
      </c>
      <c r="J85" s="2793">
        <f>'9-A.Training Sub-Annex'!K49</f>
        <v>0</v>
      </c>
      <c r="K85" s="2793">
        <f>'9-A.Training Sub-Annex'!L49</f>
        <v>0</v>
      </c>
      <c r="L85" s="2770">
        <f>'9-A.Training Sub-Annex'!M49</f>
        <v>0</v>
      </c>
      <c r="M85" s="2793">
        <f>'9-A.Training Sub-Annex'!N49</f>
        <v>0</v>
      </c>
      <c r="N85" s="2793">
        <f>'9-A.Training Sub-Annex'!O49</f>
        <v>0</v>
      </c>
      <c r="O85" s="2770">
        <f>'9-A.Training Sub-Annex'!P49</f>
        <v>0</v>
      </c>
      <c r="P85" s="2791" t="str">
        <f>'9-A.Training Sub-Annex'!Q49</f>
        <v xml:space="preserve">STATE: ; PDY: ; KKL: ; MHE: ; YNM: </v>
      </c>
      <c r="Q85" s="2125"/>
      <c r="R85" s="2771"/>
      <c r="T85" s="2770">
        <f>'9-A.Training Sub-Annex'!U49</f>
        <v>0</v>
      </c>
      <c r="U85" s="2770">
        <f>'9-A.Training Sub-Annex'!V49</f>
        <v>0</v>
      </c>
      <c r="V85" s="2770" t="str">
        <f>'9-A.Training Sub-Annex'!W49</f>
        <v xml:space="preserve">STATE: ; PDY: ; KKL: ; MHE: ; YNM: </v>
      </c>
      <c r="W85" s="2772">
        <f>'9-A.Training Sub-Annex'!X49</f>
        <v>0</v>
      </c>
      <c r="X85" s="2770">
        <f>'9-A.Training Sub-Annex'!Y49</f>
        <v>0</v>
      </c>
      <c r="Y85" s="2770">
        <f>'9-A.Training Sub-Annex'!Z49</f>
        <v>0</v>
      </c>
      <c r="Z85" s="2770">
        <f>'9-A.Training Sub-Annex'!AA49</f>
        <v>0</v>
      </c>
      <c r="AA85" s="2770">
        <f>'9-A.Training Sub-Annex'!AB49</f>
        <v>0</v>
      </c>
      <c r="AB85" s="2770">
        <f>'9-A.Training Sub-Annex'!AC49</f>
        <v>0</v>
      </c>
      <c r="AC85" s="2770">
        <f>'9-A.Training Sub-Annex'!AD49</f>
        <v>0</v>
      </c>
      <c r="AD85" s="2770">
        <f>'9-A.Training Sub-Annex'!AE49</f>
        <v>0</v>
      </c>
      <c r="AE85" s="2770">
        <f>'9-A.Training Sub-Annex'!AF49</f>
        <v>0</v>
      </c>
      <c r="AF85" s="2770">
        <f>'9-A.Training Sub-Annex'!AG49</f>
        <v>0</v>
      </c>
      <c r="AG85" s="2770">
        <f>'9-A.Training Sub-Annex'!AH49</f>
        <v>0</v>
      </c>
      <c r="AH85" s="2770">
        <f>'9-A.Training Sub-Annex'!AI49</f>
        <v>0</v>
      </c>
      <c r="AI85" s="2770">
        <f>'9-A.Training Sub-Annex'!AJ49</f>
        <v>0</v>
      </c>
      <c r="AJ85" s="2770">
        <f>'9-A.Training Sub-Annex'!AK49</f>
        <v>0</v>
      </c>
      <c r="AK85" s="2770">
        <f>'9-A.Training Sub-Annex'!AL49</f>
        <v>0</v>
      </c>
      <c r="AL85" s="2770">
        <f>'9-A.Training Sub-Annex'!AM49</f>
        <v>0</v>
      </c>
      <c r="AM85" s="2770">
        <f>'9-A.Training Sub-Annex'!AN49</f>
        <v>0</v>
      </c>
      <c r="AN85" s="2770">
        <f>'9-A.Training Sub-Annex'!AO49</f>
        <v>0</v>
      </c>
      <c r="AO85" s="2770">
        <f>'9-A.Training Sub-Annex'!AP49</f>
        <v>0</v>
      </c>
      <c r="AP85" s="2770">
        <f>'9-A.Training Sub-Annex'!AQ49</f>
        <v>0</v>
      </c>
      <c r="AQ85" s="2770">
        <f>'9-A.Training Sub-Annex'!AR49</f>
        <v>0</v>
      </c>
      <c r="AR85" s="2770">
        <f>'9-A.Training Sub-Annex'!AS49</f>
        <v>0</v>
      </c>
      <c r="AS85" s="2770">
        <f>'9-A.Training Sub-Annex'!AT49</f>
        <v>0</v>
      </c>
      <c r="AT85" s="2770" t="str">
        <f>'9-A.Training Sub-Annex'!AU49</f>
        <v xml:space="preserve">STATE: ; PDY: ; KKL: ; MHE: ; YNM: </v>
      </c>
      <c r="AU85" s="2770" t="str">
        <f>'9-A.Training Sub-Annex'!AV49</f>
        <v>MH-specific component: CB</v>
      </c>
    </row>
    <row r="86" spans="1:47" s="2245" customFormat="1" ht="78" customHeight="1">
      <c r="A86" s="5627"/>
      <c r="B86" s="2791">
        <f>'9-A.Training Sub-Annex'!C50</f>
        <v>0</v>
      </c>
      <c r="C86" s="2792" t="str">
        <f>'9-A.Training Sub-Annex'!D50</f>
        <v>Onsite mentoring at Delivery Points</v>
      </c>
      <c r="D86" s="2793" t="str">
        <f>'9-A.Training Sub-Annex'!E50</f>
        <v>RCH</v>
      </c>
      <c r="E86" s="2793" t="str">
        <f>'9-A.Training Sub-Annex'!F50</f>
        <v>MH</v>
      </c>
      <c r="F86" s="2793">
        <f>'9-A.Training Sub-Annex'!G50</f>
        <v>0</v>
      </c>
      <c r="G86" s="2793">
        <f>'9-A.Training Sub-Annex'!H50</f>
        <v>0</v>
      </c>
      <c r="H86" s="2793">
        <f>'9-A.Training Sub-Annex'!I50</f>
        <v>0</v>
      </c>
      <c r="I86" s="2793">
        <f>'9-A.Training Sub-Annex'!J50</f>
        <v>0</v>
      </c>
      <c r="J86" s="2793">
        <f>'9-A.Training Sub-Annex'!K50</f>
        <v>0</v>
      </c>
      <c r="K86" s="2793">
        <f>'9-A.Training Sub-Annex'!L50</f>
        <v>0</v>
      </c>
      <c r="L86" s="2770">
        <f>'9-A.Training Sub-Annex'!M50</f>
        <v>0</v>
      </c>
      <c r="M86" s="2793">
        <f>'9-A.Training Sub-Annex'!N50</f>
        <v>0</v>
      </c>
      <c r="N86" s="2793">
        <f>'9-A.Training Sub-Annex'!O50</f>
        <v>0</v>
      </c>
      <c r="O86" s="2770">
        <f>'9-A.Training Sub-Annex'!P50</f>
        <v>0</v>
      </c>
      <c r="P86" s="2791" t="str">
        <f>'9-A.Training Sub-Annex'!Q50</f>
        <v xml:space="preserve">STATE: ; PDY: ; KKL: ; MHE: ; YNM: </v>
      </c>
      <c r="Q86" s="2125"/>
      <c r="R86" s="2771"/>
      <c r="T86" s="2770">
        <f>'9-A.Training Sub-Annex'!U50</f>
        <v>0</v>
      </c>
      <c r="U86" s="2770">
        <f>'9-A.Training Sub-Annex'!V50</f>
        <v>0</v>
      </c>
      <c r="V86" s="2770" t="str">
        <f>'9-A.Training Sub-Annex'!W50</f>
        <v xml:space="preserve">STATE: ; PDY: ; KKL: ; MHE: ; YNM: </v>
      </c>
      <c r="W86" s="2772">
        <f>'9-A.Training Sub-Annex'!X50</f>
        <v>0</v>
      </c>
      <c r="X86" s="2770">
        <f>'9-A.Training Sub-Annex'!Y50</f>
        <v>0</v>
      </c>
      <c r="Y86" s="2770">
        <f>'9-A.Training Sub-Annex'!Z50</f>
        <v>0</v>
      </c>
      <c r="Z86" s="2770">
        <f>'9-A.Training Sub-Annex'!AA50</f>
        <v>0</v>
      </c>
      <c r="AA86" s="2770">
        <f>'9-A.Training Sub-Annex'!AB50</f>
        <v>0</v>
      </c>
      <c r="AB86" s="2770">
        <f>'9-A.Training Sub-Annex'!AC50</f>
        <v>0</v>
      </c>
      <c r="AC86" s="2770">
        <f>'9-A.Training Sub-Annex'!AD50</f>
        <v>0</v>
      </c>
      <c r="AD86" s="2770">
        <f>'9-A.Training Sub-Annex'!AE50</f>
        <v>0</v>
      </c>
      <c r="AE86" s="2770">
        <f>'9-A.Training Sub-Annex'!AF50</f>
        <v>0</v>
      </c>
      <c r="AF86" s="2770">
        <f>'9-A.Training Sub-Annex'!AG50</f>
        <v>0</v>
      </c>
      <c r="AG86" s="2770">
        <f>'9-A.Training Sub-Annex'!AH50</f>
        <v>0</v>
      </c>
      <c r="AH86" s="2770">
        <f>'9-A.Training Sub-Annex'!AI50</f>
        <v>0</v>
      </c>
      <c r="AI86" s="2770">
        <f>'9-A.Training Sub-Annex'!AJ50</f>
        <v>0</v>
      </c>
      <c r="AJ86" s="2770">
        <f>'9-A.Training Sub-Annex'!AK50</f>
        <v>0</v>
      </c>
      <c r="AK86" s="2770">
        <f>'9-A.Training Sub-Annex'!AL50</f>
        <v>0</v>
      </c>
      <c r="AL86" s="2770">
        <f>'9-A.Training Sub-Annex'!AM50</f>
        <v>0</v>
      </c>
      <c r="AM86" s="2770">
        <f>'9-A.Training Sub-Annex'!AN50</f>
        <v>0</v>
      </c>
      <c r="AN86" s="2770">
        <f>'9-A.Training Sub-Annex'!AO50</f>
        <v>0</v>
      </c>
      <c r="AO86" s="2770">
        <f>'9-A.Training Sub-Annex'!AP50</f>
        <v>0</v>
      </c>
      <c r="AP86" s="2770">
        <f>'9-A.Training Sub-Annex'!AQ50</f>
        <v>0</v>
      </c>
      <c r="AQ86" s="2770">
        <f>'9-A.Training Sub-Annex'!AR50</f>
        <v>0</v>
      </c>
      <c r="AR86" s="2770">
        <f>'9-A.Training Sub-Annex'!AS50</f>
        <v>0</v>
      </c>
      <c r="AS86" s="2770">
        <f>'9-A.Training Sub-Annex'!AT50</f>
        <v>0</v>
      </c>
      <c r="AT86" s="2770" t="str">
        <f>'9-A.Training Sub-Annex'!AU50</f>
        <v xml:space="preserve">STATE: ; PDY: ; KKL: ; MHE: ; YNM: </v>
      </c>
      <c r="AU86" s="2770" t="str">
        <f>'9-A.Training Sub-Annex'!AV50</f>
        <v>Other MH components: CB</v>
      </c>
    </row>
    <row r="87" spans="1:47" s="2245" customFormat="1" ht="78" customHeight="1">
      <c r="A87" s="5627"/>
      <c r="B87" s="2791">
        <f>'9-A.Training Sub-Annex'!C51</f>
        <v>0</v>
      </c>
      <c r="C87" s="2792" t="str">
        <f>'9-A.Training Sub-Annex'!D51</f>
        <v>Travel Cost of State Midwifery Educators: State to National Institute</v>
      </c>
      <c r="D87" s="2793" t="str">
        <f>'9-A.Training Sub-Annex'!E51</f>
        <v>RCH</v>
      </c>
      <c r="E87" s="2793" t="str">
        <f>'9-A.Training Sub-Annex'!F51</f>
        <v>MH</v>
      </c>
      <c r="F87" s="2793">
        <f>'9-A.Training Sub-Annex'!G51</f>
        <v>0</v>
      </c>
      <c r="G87" s="2793">
        <f>'9-A.Training Sub-Annex'!H51</f>
        <v>0</v>
      </c>
      <c r="H87" s="2793">
        <f>'9-A.Training Sub-Annex'!I51</f>
        <v>0</v>
      </c>
      <c r="I87" s="2793">
        <f>'9-A.Training Sub-Annex'!J51</f>
        <v>0</v>
      </c>
      <c r="J87" s="2793">
        <f>'9-A.Training Sub-Annex'!K51</f>
        <v>0</v>
      </c>
      <c r="K87" s="2793">
        <f>'9-A.Training Sub-Annex'!L51</f>
        <v>0</v>
      </c>
      <c r="L87" s="2770">
        <f>'9-A.Training Sub-Annex'!M51</f>
        <v>0</v>
      </c>
      <c r="M87" s="2793">
        <f>'9-A.Training Sub-Annex'!N51</f>
        <v>0</v>
      </c>
      <c r="N87" s="2793">
        <f>'9-A.Training Sub-Annex'!O51</f>
        <v>0</v>
      </c>
      <c r="O87" s="2770">
        <f>'9-A.Training Sub-Annex'!P51</f>
        <v>0</v>
      </c>
      <c r="P87" s="2791" t="str">
        <f>'9-A.Training Sub-Annex'!Q51</f>
        <v xml:space="preserve">STATE: ; PDY: ; KKL: ; MHE: ; YNM: </v>
      </c>
      <c r="Q87" s="2125"/>
      <c r="R87" s="2771"/>
      <c r="T87" s="2770">
        <f>'9-A.Training Sub-Annex'!U51</f>
        <v>0</v>
      </c>
      <c r="U87" s="2770">
        <f>'9-A.Training Sub-Annex'!V51</f>
        <v>0</v>
      </c>
      <c r="V87" s="2770" t="str">
        <f>'9-A.Training Sub-Annex'!W51</f>
        <v xml:space="preserve">STATE: ; PDY: ; KKL: ; MHE: ; YNM: </v>
      </c>
      <c r="W87" s="2772">
        <f>'9-A.Training Sub-Annex'!X51</f>
        <v>0</v>
      </c>
      <c r="X87" s="2770">
        <f>'9-A.Training Sub-Annex'!Y51</f>
        <v>0</v>
      </c>
      <c r="Y87" s="2770">
        <f>'9-A.Training Sub-Annex'!Z51</f>
        <v>0</v>
      </c>
      <c r="Z87" s="2770">
        <f>'9-A.Training Sub-Annex'!AA51</f>
        <v>0</v>
      </c>
      <c r="AA87" s="2770">
        <f>'9-A.Training Sub-Annex'!AB51</f>
        <v>0</v>
      </c>
      <c r="AB87" s="2770">
        <f>'9-A.Training Sub-Annex'!AC51</f>
        <v>0</v>
      </c>
      <c r="AC87" s="2770">
        <f>'9-A.Training Sub-Annex'!AD51</f>
        <v>0</v>
      </c>
      <c r="AD87" s="2770">
        <f>'9-A.Training Sub-Annex'!AE51</f>
        <v>0</v>
      </c>
      <c r="AE87" s="2770">
        <f>'9-A.Training Sub-Annex'!AF51</f>
        <v>0</v>
      </c>
      <c r="AF87" s="2770">
        <f>'9-A.Training Sub-Annex'!AG51</f>
        <v>0</v>
      </c>
      <c r="AG87" s="2770">
        <f>'9-A.Training Sub-Annex'!AH51</f>
        <v>0</v>
      </c>
      <c r="AH87" s="2770">
        <f>'9-A.Training Sub-Annex'!AI51</f>
        <v>0</v>
      </c>
      <c r="AI87" s="2770">
        <f>'9-A.Training Sub-Annex'!AJ51</f>
        <v>0</v>
      </c>
      <c r="AJ87" s="2770">
        <f>'9-A.Training Sub-Annex'!AK51</f>
        <v>0</v>
      </c>
      <c r="AK87" s="2770">
        <f>'9-A.Training Sub-Annex'!AL51</f>
        <v>0</v>
      </c>
      <c r="AL87" s="2770">
        <f>'9-A.Training Sub-Annex'!AM51</f>
        <v>0</v>
      </c>
      <c r="AM87" s="2770">
        <f>'9-A.Training Sub-Annex'!AN51</f>
        <v>0</v>
      </c>
      <c r="AN87" s="2770">
        <f>'9-A.Training Sub-Annex'!AO51</f>
        <v>0</v>
      </c>
      <c r="AO87" s="2770">
        <f>'9-A.Training Sub-Annex'!AP51</f>
        <v>0</v>
      </c>
      <c r="AP87" s="2770">
        <f>'9-A.Training Sub-Annex'!AQ51</f>
        <v>0</v>
      </c>
      <c r="AQ87" s="2770">
        <f>'9-A.Training Sub-Annex'!AR51</f>
        <v>0</v>
      </c>
      <c r="AR87" s="2770">
        <f>'9-A.Training Sub-Annex'!AS51</f>
        <v>0</v>
      </c>
      <c r="AS87" s="2770">
        <f>'9-A.Training Sub-Annex'!AT51</f>
        <v>0</v>
      </c>
      <c r="AT87" s="2770" t="str">
        <f>'9-A.Training Sub-Annex'!AU51</f>
        <v xml:space="preserve">STATE: ; PDY: ; KKL: ; MHE: ; YNM: </v>
      </c>
      <c r="AU87" s="2770" t="str">
        <f>'9-A.Training Sub-Annex'!AV51</f>
        <v>Midwifery: CB</v>
      </c>
    </row>
    <row r="88" spans="1:47" s="2245" customFormat="1" ht="78" customHeight="1">
      <c r="A88" s="5627"/>
      <c r="B88" s="2791">
        <f>'9-A.Training Sub-Annex'!C52</f>
        <v>0</v>
      </c>
      <c r="C88" s="2792" t="str">
        <f>'9-A.Training Sub-Annex'!D52</f>
        <v xml:space="preserve">Training of Nurse Practitioners in Midwifery </v>
      </c>
      <c r="D88" s="2793" t="str">
        <f>'9-A.Training Sub-Annex'!E52</f>
        <v>RCH</v>
      </c>
      <c r="E88" s="2793" t="str">
        <f>'9-A.Training Sub-Annex'!F52</f>
        <v>MH</v>
      </c>
      <c r="F88" s="2793">
        <f>'9-A.Training Sub-Annex'!G52</f>
        <v>0</v>
      </c>
      <c r="G88" s="2793">
        <f>'9-A.Training Sub-Annex'!H52</f>
        <v>0</v>
      </c>
      <c r="H88" s="2793">
        <f>'9-A.Training Sub-Annex'!I52</f>
        <v>0</v>
      </c>
      <c r="I88" s="2793">
        <f>'9-A.Training Sub-Annex'!J52</f>
        <v>0</v>
      </c>
      <c r="J88" s="2793">
        <f>'9-A.Training Sub-Annex'!K52</f>
        <v>0</v>
      </c>
      <c r="K88" s="2793">
        <f>'9-A.Training Sub-Annex'!L52</f>
        <v>0</v>
      </c>
      <c r="L88" s="2770">
        <f>'9-A.Training Sub-Annex'!M52</f>
        <v>0</v>
      </c>
      <c r="M88" s="2793">
        <f>'9-A.Training Sub-Annex'!N52</f>
        <v>0</v>
      </c>
      <c r="N88" s="2793">
        <f>'9-A.Training Sub-Annex'!O52</f>
        <v>0</v>
      </c>
      <c r="O88" s="2770">
        <f>'9-A.Training Sub-Annex'!P52</f>
        <v>0</v>
      </c>
      <c r="P88" s="2791" t="str">
        <f>'9-A.Training Sub-Annex'!Q52</f>
        <v xml:space="preserve">STATE: ; PDY: ; KKL: ; MHE: ; YNM: </v>
      </c>
      <c r="Q88" s="2125"/>
      <c r="R88" s="2771"/>
      <c r="T88" s="2770">
        <f>'9-A.Training Sub-Annex'!U52</f>
        <v>0</v>
      </c>
      <c r="U88" s="2770">
        <f>'9-A.Training Sub-Annex'!V52</f>
        <v>0</v>
      </c>
      <c r="V88" s="2770" t="str">
        <f>'9-A.Training Sub-Annex'!W52</f>
        <v xml:space="preserve">STATE: ; PDY: ; KKL: ; MHE: ; YNM: </v>
      </c>
      <c r="W88" s="2772">
        <f>'9-A.Training Sub-Annex'!X52</f>
        <v>0</v>
      </c>
      <c r="X88" s="2770">
        <f>'9-A.Training Sub-Annex'!Y52</f>
        <v>0</v>
      </c>
      <c r="Y88" s="2770">
        <f>'9-A.Training Sub-Annex'!Z52</f>
        <v>0</v>
      </c>
      <c r="Z88" s="2770">
        <f>'9-A.Training Sub-Annex'!AA52</f>
        <v>0</v>
      </c>
      <c r="AA88" s="2770">
        <f>'9-A.Training Sub-Annex'!AB52</f>
        <v>0</v>
      </c>
      <c r="AB88" s="2770">
        <f>'9-A.Training Sub-Annex'!AC52</f>
        <v>0</v>
      </c>
      <c r="AC88" s="2770">
        <f>'9-A.Training Sub-Annex'!AD52</f>
        <v>0</v>
      </c>
      <c r="AD88" s="2770">
        <f>'9-A.Training Sub-Annex'!AE52</f>
        <v>0</v>
      </c>
      <c r="AE88" s="2770">
        <f>'9-A.Training Sub-Annex'!AF52</f>
        <v>0</v>
      </c>
      <c r="AF88" s="2770">
        <f>'9-A.Training Sub-Annex'!AG52</f>
        <v>0</v>
      </c>
      <c r="AG88" s="2770">
        <f>'9-A.Training Sub-Annex'!AH52</f>
        <v>0</v>
      </c>
      <c r="AH88" s="2770">
        <f>'9-A.Training Sub-Annex'!AI52</f>
        <v>0</v>
      </c>
      <c r="AI88" s="2770">
        <f>'9-A.Training Sub-Annex'!AJ52</f>
        <v>0</v>
      </c>
      <c r="AJ88" s="2770">
        <f>'9-A.Training Sub-Annex'!AK52</f>
        <v>0</v>
      </c>
      <c r="AK88" s="2770">
        <f>'9-A.Training Sub-Annex'!AL52</f>
        <v>0</v>
      </c>
      <c r="AL88" s="2770">
        <f>'9-A.Training Sub-Annex'!AM52</f>
        <v>0</v>
      </c>
      <c r="AM88" s="2770">
        <f>'9-A.Training Sub-Annex'!AN52</f>
        <v>0</v>
      </c>
      <c r="AN88" s="2770">
        <f>'9-A.Training Sub-Annex'!AO52</f>
        <v>0</v>
      </c>
      <c r="AO88" s="2770">
        <f>'9-A.Training Sub-Annex'!AP52</f>
        <v>0</v>
      </c>
      <c r="AP88" s="2770">
        <f>'9-A.Training Sub-Annex'!AQ52</f>
        <v>0</v>
      </c>
      <c r="AQ88" s="2770">
        <f>'9-A.Training Sub-Annex'!AR52</f>
        <v>0</v>
      </c>
      <c r="AR88" s="2770">
        <f>'9-A.Training Sub-Annex'!AS52</f>
        <v>0</v>
      </c>
      <c r="AS88" s="2770">
        <f>'9-A.Training Sub-Annex'!AT52</f>
        <v>0</v>
      </c>
      <c r="AT88" s="2770" t="str">
        <f>'9-A.Training Sub-Annex'!AU52</f>
        <v xml:space="preserve">STATE: ; PDY: ; KKL: ; MHE: ; YNM: </v>
      </c>
      <c r="AU88" s="2770" t="str">
        <f>'9-A.Training Sub-Annex'!AV52</f>
        <v>Midwifery: CB</v>
      </c>
    </row>
    <row r="89" spans="1:47" s="2245" customFormat="1" ht="78" customHeight="1">
      <c r="A89" s="5627"/>
      <c r="B89" s="2791" t="str">
        <f>'9-A.Training Sub-Annex'!C53</f>
        <v>A.9.3.7</v>
      </c>
      <c r="C89" s="2792" t="str">
        <f>'9-A.Training Sub-Annex'!D53</f>
        <v>Other maternal health trainings (SUMAN &amp; GDM Management)</v>
      </c>
      <c r="D89" s="2793" t="str">
        <f>'9-A.Training Sub-Annex'!E53</f>
        <v>RCH</v>
      </c>
      <c r="E89" s="2793" t="str">
        <f>'9-A.Training Sub-Annex'!F53</f>
        <v>MH</v>
      </c>
      <c r="F89" s="2793">
        <f>'9-A.Training Sub-Annex'!G53</f>
        <v>0</v>
      </c>
      <c r="G89" s="2793">
        <f>'9-A.Training Sub-Annex'!H53</f>
        <v>0</v>
      </c>
      <c r="H89" s="2793">
        <f>'9-A.Training Sub-Annex'!I53</f>
        <v>1.759995</v>
      </c>
      <c r="I89" s="2793">
        <f>'9-A.Training Sub-Annex'!J53</f>
        <v>0</v>
      </c>
      <c r="J89" s="2793">
        <f>'9-A.Training Sub-Annex'!K53</f>
        <v>0</v>
      </c>
      <c r="K89" s="2793">
        <f>'9-A.Training Sub-Annex'!L53</f>
        <v>0</v>
      </c>
      <c r="L89" s="2770">
        <f>'9-A.Training Sub-Annex'!M53</f>
        <v>1727.8571428542857</v>
      </c>
      <c r="M89" s="2793">
        <f>'9-A.Training Sub-Annex'!N53</f>
        <v>1.7278571428542857E-2</v>
      </c>
      <c r="N89" s="2793">
        <f>'9-A.Training Sub-Annex'!O53</f>
        <v>140</v>
      </c>
      <c r="O89" s="2770">
        <f>'9-A.Training Sub-Annex'!P53</f>
        <v>2.4189999999960001</v>
      </c>
      <c r="P89" s="2791" t="str">
        <f>'9-A.Training Sub-Annex'!Q53</f>
        <v xml:space="preserve">STATE: SUMAN  Taining - Mos - 40 x 1 day x 2 batches  -  0.68980 Lakhs , ANMs - 40 x 1 day x 2 batches - 0.73580 Lakhs - Total - Rs.1.42560 Lakhs; PDY: Mos - 10 x 1 day x 3 batches  - 0.49670 Lakhs , SNs - 10 x 1 day x 3 batches - 0.49670 Lakhs - Total - Rs.0.99340 Lakhs; KKL: ; MHE: ; YNM: </v>
      </c>
      <c r="Q89" s="2125"/>
      <c r="R89" s="2771"/>
      <c r="T89" s="2770">
        <f>'9-A.Training Sub-Annex'!U53</f>
        <v>140</v>
      </c>
      <c r="U89" s="2770">
        <f>'9-A.Training Sub-Annex'!V53</f>
        <v>241899.9999996</v>
      </c>
      <c r="V89" s="2770" t="str">
        <f>'9-A.Training Sub-Annex'!W53</f>
        <v xml:space="preserve">STATE: SUMAN  Taining - Mos - 40 x 1 day x 2 batches  -  0.68980 Lakhs , ANMs - 40 x 1 day x 2 batches - 0.73580 Lakhs - Total - Rs.1.42560 Lakhs; PDY: Mos - 10 x 1 day x 3 batches  - 0.49670 Lakhs , SNs - 10 x 1 day x 3 batches - 0.49670 Lakhs - Total - Rs.0.99340 Lakhs; KKL: ; MHE: ; YNM: </v>
      </c>
      <c r="W89" s="2772">
        <f>'9-A.Training Sub-Annex'!X53</f>
        <v>1782</v>
      </c>
      <c r="X89" s="2770">
        <f>'9-A.Training Sub-Annex'!Y53</f>
        <v>80</v>
      </c>
      <c r="Y89" s="2770">
        <f>'9-A.Training Sub-Annex'!Z53</f>
        <v>142560</v>
      </c>
      <c r="Z89" s="2770" t="str">
        <f>'9-A.Training Sub-Annex'!AA53</f>
        <v>SUMAN  Taining - Mos - 40 x 1 day x 2 batches  -  0.68980 Lakhs , ANMs - 40 x 1 day x 2 batches - 0.73580 Lakhs - Total - Rs.1.42560 Lakhs</v>
      </c>
      <c r="AA89" s="2770">
        <f>'9-A.Training Sub-Annex'!AB53</f>
        <v>1655.6666666599999</v>
      </c>
      <c r="AB89" s="2770">
        <f>'9-A.Training Sub-Annex'!AC53</f>
        <v>60</v>
      </c>
      <c r="AC89" s="2770">
        <f>'9-A.Training Sub-Annex'!AD53</f>
        <v>99339.999999599997</v>
      </c>
      <c r="AD89" s="2770" t="str">
        <f>'9-A.Training Sub-Annex'!AE53</f>
        <v>Mos - 10 x 1 day x 3 batches  - 0.49670 Lakhs , SNs - 10 x 1 day x 3 batches - 0.49670 Lakhs - Total - Rs.0.99340 Lakhs</v>
      </c>
      <c r="AE89" s="2770">
        <f>'9-A.Training Sub-Annex'!AF53</f>
        <v>0</v>
      </c>
      <c r="AF89" s="2770">
        <f>'9-A.Training Sub-Annex'!AG53</f>
        <v>0</v>
      </c>
      <c r="AG89" s="2770">
        <f>'9-A.Training Sub-Annex'!AH53</f>
        <v>0</v>
      </c>
      <c r="AH89" s="2770">
        <f>'9-A.Training Sub-Annex'!AI53</f>
        <v>0</v>
      </c>
      <c r="AI89" s="2770">
        <f>'9-A.Training Sub-Annex'!AJ53</f>
        <v>0</v>
      </c>
      <c r="AJ89" s="2770">
        <f>'9-A.Training Sub-Annex'!AK53</f>
        <v>0</v>
      </c>
      <c r="AK89" s="2770">
        <f>'9-A.Training Sub-Annex'!AL53</f>
        <v>0</v>
      </c>
      <c r="AL89" s="2770">
        <f>'9-A.Training Sub-Annex'!AM53</f>
        <v>0</v>
      </c>
      <c r="AM89" s="2770">
        <f>'9-A.Training Sub-Annex'!AN53</f>
        <v>0</v>
      </c>
      <c r="AN89" s="2770">
        <f>'9-A.Training Sub-Annex'!AO53</f>
        <v>0</v>
      </c>
      <c r="AO89" s="2770">
        <f>'9-A.Training Sub-Annex'!AP53</f>
        <v>0</v>
      </c>
      <c r="AP89" s="2770">
        <f>'9-A.Training Sub-Annex'!AQ53</f>
        <v>0</v>
      </c>
      <c r="AQ89" s="2770">
        <f>'9-A.Training Sub-Annex'!AR53</f>
        <v>241899.9999996</v>
      </c>
      <c r="AR89" s="2770">
        <f>'9-A.Training Sub-Annex'!AS53</f>
        <v>140</v>
      </c>
      <c r="AS89" s="2770">
        <f>'9-A.Training Sub-Annex'!AT53</f>
        <v>1727.8571428542857</v>
      </c>
      <c r="AT89" s="2770" t="str">
        <f>'9-A.Training Sub-Annex'!AU53</f>
        <v xml:space="preserve">STATE: SUMAN  Taining - Mos - 40 x 1 day x 2 batches  -  0.68980 Lakhs , ANMs - 40 x 1 day x 2 batches - 0.73580 Lakhs - Total - Rs.1.42560 Lakhs; PDY: Mos - 10 x 1 day x 3 batches  - 0.49670 Lakhs , SNs - 10 x 1 day x 3 batches - 0.49670 Lakhs - Total - Rs.0.99340 Lakhs; KKL: ; MHE: ; YNM: </v>
      </c>
      <c r="AU89" s="2770">
        <f>'9-A.Training Sub-Annex'!AV53</f>
        <v>0</v>
      </c>
    </row>
    <row r="90" spans="1:47" s="2245" customFormat="1" ht="78" customHeight="1">
      <c r="A90" s="2763">
        <f>'10.Review Research &amp; Surveillen'!A7</f>
        <v>10</v>
      </c>
      <c r="B90" s="2785"/>
      <c r="C90" s="2764" t="str">
        <f>'10.Review Research &amp; Surveillen'!C7</f>
        <v>Reviews, Research, Surveys and Surveillance</v>
      </c>
      <c r="D90" s="2765"/>
      <c r="E90" s="2765"/>
      <c r="F90" s="2765"/>
      <c r="G90" s="2765"/>
      <c r="H90" s="2766"/>
      <c r="I90" s="2765"/>
      <c r="J90" s="2766"/>
      <c r="K90" s="2765"/>
      <c r="L90" s="2766"/>
      <c r="M90" s="2766"/>
      <c r="N90" s="2786"/>
      <c r="O90" s="2787">
        <f>SUM(O91)</f>
        <v>0.215</v>
      </c>
      <c r="P90" s="2788"/>
      <c r="Q90" s="2789"/>
      <c r="R90" s="2790">
        <f>SUM(R91)</f>
        <v>0</v>
      </c>
      <c r="T90" s="2766"/>
      <c r="U90" s="2766"/>
      <c r="V90" s="2766"/>
      <c r="W90" s="2782"/>
      <c r="X90" s="2766"/>
      <c r="Y90" s="2766"/>
      <c r="Z90" s="2766"/>
      <c r="AA90" s="2766"/>
      <c r="AB90" s="2766"/>
      <c r="AC90" s="2766"/>
      <c r="AD90" s="2766"/>
      <c r="AE90" s="2766"/>
      <c r="AF90" s="2766"/>
      <c r="AG90" s="2766"/>
      <c r="AH90" s="2766"/>
      <c r="AI90" s="2766"/>
      <c r="AJ90" s="2766"/>
      <c r="AK90" s="2766"/>
      <c r="AL90" s="2766"/>
      <c r="AM90" s="2766"/>
      <c r="AN90" s="2766"/>
      <c r="AO90" s="2766"/>
      <c r="AP90" s="2766"/>
      <c r="AQ90" s="2766"/>
      <c r="AR90" s="2766"/>
      <c r="AS90" s="2766"/>
      <c r="AT90" s="2766"/>
      <c r="AU90" s="2766"/>
    </row>
    <row r="91" spans="1:47" s="2245" customFormat="1" ht="159" customHeight="1">
      <c r="A91" s="2794" t="str">
        <f>'10.Review Research &amp; Surveillen'!A9</f>
        <v>10.1.1</v>
      </c>
      <c r="B91" s="2794" t="str">
        <f>'10.Review Research &amp; Surveillen'!B9</f>
        <v>A.1.4</v>
      </c>
      <c r="C91" s="2795" t="str">
        <f>'10.Review Research &amp; Surveillen'!C9</f>
        <v>Maternal Death Review (both in institutions and community)</v>
      </c>
      <c r="D91" s="2796" t="str">
        <f>'10.Review Research &amp; Surveillen'!D9</f>
        <v>RCH</v>
      </c>
      <c r="E91" s="2796" t="str">
        <f>'10.Review Research &amp; Surveillen'!E9</f>
        <v>MH</v>
      </c>
      <c r="F91" s="2796">
        <f>'10.Review Research &amp; Surveillen'!G9</f>
        <v>0</v>
      </c>
      <c r="G91" s="2796">
        <f>'10.Review Research &amp; Surveillen'!H9</f>
        <v>0</v>
      </c>
      <c r="H91" s="2796">
        <f>'10.Review Research &amp; Surveillen'!I9</f>
        <v>0.12999929999999998</v>
      </c>
      <c r="I91" s="2796">
        <f>'10.Review Research &amp; Surveillen'!J9</f>
        <v>0</v>
      </c>
      <c r="J91" s="2796">
        <f>'10.Review Research &amp; Surveillen'!K9</f>
        <v>0</v>
      </c>
      <c r="K91" s="2796">
        <f>'10.Review Research &amp; Surveillen'!L9</f>
        <v>0</v>
      </c>
      <c r="L91" s="2770">
        <f>'10.Review Research &amp; Surveillen'!M9</f>
        <v>934.78260869565213</v>
      </c>
      <c r="M91" s="2796">
        <f>'10.Review Research &amp; Surveillen'!N9</f>
        <v>9.3478260869565219E-3</v>
      </c>
      <c r="N91" s="2796">
        <f>'10.Review Research &amp; Surveillen'!O9</f>
        <v>23</v>
      </c>
      <c r="O91" s="2770">
        <f>'10.Review Research &amp; Surveillen'!P9</f>
        <v>0.215</v>
      </c>
      <c r="P91" s="2794" t="str">
        <f>'10.Review Research &amp; Surveillen'!Q9</f>
        <v xml:space="preserve">STATE: SUMAN - Incentive for1st Reponder for Maternal Deaths -Rs.1000 x 8 cases =  Rs.8000/-; PDY: Transaction cost/Incentive for expected 11 deaths @Rs.900/- per case (Rs.200/- for reporting Rs.300/- for investigation and Rs.400/- to relatives of decreased); KKL: Transaction cost/Incentive for expected 4 deaths @Rs.900/- per case (Rs.200/- for reporting Rs.300/- for investigation and Rs.400/- to relatives of decreased); MHE: ; YNM: </v>
      </c>
      <c r="Q91" s="2797"/>
      <c r="R91" s="2771"/>
      <c r="T91" s="2770">
        <f>'10.Review Research &amp; Surveillen'!U9</f>
        <v>934.78260869565213</v>
      </c>
      <c r="U91" s="2770">
        <f>'10.Review Research &amp; Surveillen'!V9</f>
        <v>23</v>
      </c>
      <c r="V91" s="2770">
        <f>'10.Review Research &amp; Surveillen'!W9</f>
        <v>21500</v>
      </c>
      <c r="W91" s="2772" t="str">
        <f>'10.Review Research &amp; Surveillen'!X9</f>
        <v xml:space="preserve">STATE: SUMAN - Incentive for1st Reponder for Maternal Deaths -Rs.1000 x 8 cases =  Rs.8000/-; PDY: Transaction cost/Incentive for expected 11 deaths @Rs.900/- per case (Rs.200/- for reporting Rs.300/- for investigation and Rs.400/- to relatives of decreased); KKL: Transaction cost/Incentive for expected 4 deaths @Rs.900/- per case (Rs.200/- for reporting Rs.300/- for investigation and Rs.400/- to relatives of decreased); MHE: ; YNM: </v>
      </c>
      <c r="X91" s="2770">
        <f>'10.Review Research &amp; Surveillen'!Y9</f>
        <v>1000</v>
      </c>
      <c r="Y91" s="2770">
        <f>'10.Review Research &amp; Surveillen'!Z9</f>
        <v>8</v>
      </c>
      <c r="Z91" s="2770">
        <f>'10.Review Research &amp; Surveillen'!AA9</f>
        <v>8000</v>
      </c>
      <c r="AA91" s="2770" t="str">
        <f>'10.Review Research &amp; Surveillen'!AB9</f>
        <v>SUMAN - Incentive for1st Reponder for Maternal Deaths -Rs.1000 x 8 cases =  Rs.8000/-</v>
      </c>
      <c r="AB91" s="2770">
        <f>'10.Review Research &amp; Surveillen'!AC9</f>
        <v>900</v>
      </c>
      <c r="AC91" s="2770">
        <f>'10.Review Research &amp; Surveillen'!AD9</f>
        <v>11</v>
      </c>
      <c r="AD91" s="2770">
        <f>'10.Review Research &amp; Surveillen'!AE9</f>
        <v>9900</v>
      </c>
      <c r="AE91" s="2770" t="str">
        <f>'10.Review Research &amp; Surveillen'!AF9</f>
        <v>Transaction cost/Incentive for expected 11 deaths @Rs.900/- per case (Rs.200/- for reporting Rs.300/- for investigation and Rs.400/- to relatives of decreased)</v>
      </c>
      <c r="AF91" s="2770">
        <f>'10.Review Research &amp; Surveillen'!AG9</f>
        <v>900</v>
      </c>
      <c r="AG91" s="2770">
        <f>'10.Review Research &amp; Surveillen'!AH9</f>
        <v>4</v>
      </c>
      <c r="AH91" s="2770">
        <f>'10.Review Research &amp; Surveillen'!AI9</f>
        <v>3600</v>
      </c>
      <c r="AI91" s="2770" t="str">
        <f>'10.Review Research &amp; Surveillen'!AJ9</f>
        <v>Transaction cost/Incentive for expected 4 deaths @Rs.900/- per case (Rs.200/- for reporting Rs.300/- for investigation and Rs.400/- to relatives of decreased)</v>
      </c>
      <c r="AJ91" s="2770">
        <f>'10.Review Research &amp; Surveillen'!AK9</f>
        <v>0</v>
      </c>
      <c r="AK91" s="2770">
        <f>'10.Review Research &amp; Surveillen'!AL9</f>
        <v>0</v>
      </c>
      <c r="AL91" s="2770">
        <f>'10.Review Research &amp; Surveillen'!AM9</f>
        <v>0</v>
      </c>
      <c r="AM91" s="2770">
        <f>'10.Review Research &amp; Surveillen'!AN9</f>
        <v>0</v>
      </c>
      <c r="AN91" s="2770">
        <f>'10.Review Research &amp; Surveillen'!AO9</f>
        <v>0</v>
      </c>
      <c r="AO91" s="2770">
        <f>'10.Review Research &amp; Surveillen'!AP9</f>
        <v>0</v>
      </c>
      <c r="AP91" s="2770">
        <f>'10.Review Research &amp; Surveillen'!AQ9</f>
        <v>0</v>
      </c>
      <c r="AQ91" s="2770">
        <f>'10.Review Research &amp; Surveillen'!AR9</f>
        <v>0</v>
      </c>
      <c r="AR91" s="2770">
        <f>'10.Review Research &amp; Surveillen'!AS9</f>
        <v>21500</v>
      </c>
      <c r="AS91" s="2770">
        <f>'10.Review Research &amp; Surveillen'!AT9</f>
        <v>23</v>
      </c>
      <c r="AT91" s="2770">
        <f>'10.Review Research &amp; Surveillen'!AU9</f>
        <v>934.78260869565213</v>
      </c>
      <c r="AU91" s="2770" t="str">
        <f>'10.Review Research &amp; Surveillen'!AV9</f>
        <v xml:space="preserve">STATE: SUMAN - Incentive for1st Reponder for Maternal Deaths -Rs.1000 x 8 cases =  Rs.8000/-; PDY: Transaction cost/Incentive for expected 11 deaths @Rs.900/- per case (Rs.200/- for reporting Rs.300/- for investigation and Rs.400/- to relatives of decreased); KKL: Transaction cost/Incentive for expected 4 deaths @Rs.900/- per case (Rs.200/- for reporting Rs.300/- for investigation and Rs.400/- to relatives of decreased); MHE: ; YNM: </v>
      </c>
    </row>
    <row r="92" spans="1:47" s="2245" customFormat="1" ht="78" customHeight="1">
      <c r="A92" s="2763">
        <f>'11.IEC-BCC Annex'!A7</f>
        <v>11</v>
      </c>
      <c r="B92" s="2785"/>
      <c r="C92" s="2764" t="str">
        <f>'11.IEC-BCC Annex'!C7</f>
        <v xml:space="preserve"> </v>
      </c>
      <c r="D92" s="2765"/>
      <c r="E92" s="2765"/>
      <c r="F92" s="2765"/>
      <c r="G92" s="2765"/>
      <c r="H92" s="2766"/>
      <c r="I92" s="2765"/>
      <c r="J92" s="2766"/>
      <c r="K92" s="2765"/>
      <c r="L92" s="2766"/>
      <c r="M92" s="2766"/>
      <c r="N92" s="2786"/>
      <c r="O92" s="2787">
        <f>SUM(O93:O95)</f>
        <v>4.1799999999931998</v>
      </c>
      <c r="P92" s="2788"/>
      <c r="Q92" s="2789"/>
      <c r="R92" s="2790">
        <f>SUM(R93:R95)</f>
        <v>0</v>
      </c>
      <c r="T92" s="2766"/>
      <c r="U92" s="2766"/>
      <c r="V92" s="2766"/>
      <c r="W92" s="2782"/>
      <c r="X92" s="2766"/>
      <c r="Y92" s="2766"/>
      <c r="Z92" s="2766"/>
      <c r="AA92" s="2766"/>
      <c r="AB92" s="2766"/>
      <c r="AC92" s="2766"/>
      <c r="AD92" s="2766"/>
      <c r="AE92" s="2766"/>
      <c r="AF92" s="2766"/>
      <c r="AG92" s="2766"/>
      <c r="AH92" s="2766"/>
      <c r="AI92" s="2766"/>
      <c r="AJ92" s="2766"/>
      <c r="AK92" s="2766"/>
      <c r="AL92" s="2766"/>
      <c r="AM92" s="2766"/>
      <c r="AN92" s="2766"/>
      <c r="AO92" s="2766"/>
      <c r="AP92" s="2766"/>
      <c r="AQ92" s="2766"/>
      <c r="AR92" s="2766"/>
      <c r="AS92" s="2766"/>
      <c r="AT92" s="2766"/>
      <c r="AU92" s="2766"/>
    </row>
    <row r="93" spans="1:47" s="2245" customFormat="1" ht="78" customHeight="1">
      <c r="A93" s="5626" t="str">
        <f>'11.IEC-BCC Annex'!A9</f>
        <v>11.1.1</v>
      </c>
      <c r="B93" s="2085" t="str">
        <f>'11-A. IEC Sub-Annex'!C7</f>
        <v>B.10.3.1.1</v>
      </c>
      <c r="C93" s="2792" t="str">
        <f>'11-A. IEC Sub-Annex'!D7</f>
        <v>Media Mix of Mid Media/ Mass Media</v>
      </c>
      <c r="D93" s="2796" t="str">
        <f>'11-A. IEC Sub-Annex'!E7</f>
        <v>RCH</v>
      </c>
      <c r="E93" s="2796" t="e">
        <f>'11-A. IEC Sub-Annex'!#REF!</f>
        <v>#REF!</v>
      </c>
      <c r="F93" s="2793">
        <f>'11-A. IEC Sub-Annex'!F7</f>
        <v>0</v>
      </c>
      <c r="G93" s="2793">
        <f>'11-A. IEC Sub-Annex'!G7</f>
        <v>0</v>
      </c>
      <c r="H93" s="2793">
        <f>'11-A. IEC Sub-Annex'!H7</f>
        <v>4.9000000000000004</v>
      </c>
      <c r="I93" s="2793">
        <f>'11-A. IEC Sub-Annex'!I7</f>
        <v>0</v>
      </c>
      <c r="J93" s="2793">
        <f>'11-A. IEC Sub-Annex'!J7</f>
        <v>0</v>
      </c>
      <c r="K93" s="2793">
        <f>'11-A. IEC Sub-Annex'!K7</f>
        <v>0</v>
      </c>
      <c r="L93" s="2793">
        <f>'11-A. IEC Sub-Annex'!L7</f>
        <v>8500</v>
      </c>
      <c r="M93" s="2793">
        <f>'11-A. IEC Sub-Annex'!M7</f>
        <v>8.5000000000000006E-2</v>
      </c>
      <c r="N93" s="2793">
        <f>'11-A. IEC Sub-Annex'!N7</f>
        <v>8</v>
      </c>
      <c r="O93" s="2793">
        <f>'11-A. IEC Sub-Annex'!O7</f>
        <v>0.68</v>
      </c>
      <c r="P93" s="2793" t="str">
        <f>'11-A. IEC Sub-Annex'!P7</f>
        <v>STATE: SUMAN - Advocacy for SUMAN Pdy - Rs.4000/- , Karaikal - Rs.2000/-, Mahe &amp; Yanam Rs.2000 each; PDY: World Breast Feeding Week   Puducherry-32 centres=32x1000 = 32000For Banner  32 x 250 =8000 Total = 32000+8000= Rs40,000 ; KKL: World Breast Feeding Week Kkl-13 Centres, = 13 x 1000 = 13,000/-For banners 13 x 250 = 3250Total = 13,000+3250 = 16,250 ; MHE: World Breast Feeding Week  Mahe-2 centres  = 2x1000= 2000For banners 2x250 = 500Total = 2000+500= 2500; YNM: World Breast Feeding Week - 2500Yanam-1 Center = 1x 1000 = 1000For banner 1x 250 = 250=Total = 1000+250= 1250</v>
      </c>
      <c r="Q93" s="2125"/>
      <c r="R93" s="2771"/>
      <c r="T93" s="2793">
        <f>'11-A. IEC Sub-Annex'!T7</f>
        <v>8</v>
      </c>
      <c r="U93" s="2793">
        <f>'11-A. IEC Sub-Annex'!U7</f>
        <v>68000</v>
      </c>
      <c r="V93" s="2793" t="str">
        <f>'11-A. IEC Sub-Annex'!V7</f>
        <v>STATE: SUMAN - Advocacy for SUMAN Pdy - Rs.4000/- , Karaikal - Rs.2000/-, Mahe &amp; Yanam Rs.2000 each; PDY: World Breast Feeding Week   Puducherry-32 centres=32x1000 = 32000For Banner  32 x 250 =8000 Total = 32000+8000= Rs40,000 ; KKL: World Breast Feeding Week Kkl-13 Centres, = 13 x 1000 = 13,000/-For banners 13 x 250 = 3250Total = 13,000+3250 = 16,250 ; MHE: World Breast Feeding Week  Mahe-2 centres  = 2x1000= 2000For banners 2x250 = 500Total = 2000+500= 2500; YNM: World Breast Feeding Week - 2500Yanam-1 Center = 1x 1000 = 1000For banner 1x 250 = 250=Total = 1000+250= 1250</v>
      </c>
      <c r="W93" s="2798">
        <f>'11-A. IEC Sub-Annex'!W7</f>
        <v>2000</v>
      </c>
      <c r="X93" s="2793">
        <f>'11-A. IEC Sub-Annex'!X7</f>
        <v>4</v>
      </c>
      <c r="Y93" s="2793">
        <f>'11-A. IEC Sub-Annex'!Y7</f>
        <v>8000</v>
      </c>
      <c r="Z93" s="2793" t="str">
        <f>'11-A. IEC Sub-Annex'!Z7</f>
        <v>SUMAN - Advocacy for SUMAN Pdy - Rs.4000/- , Karaikal - Rs.2000/-, Mahe &amp; Yanam Rs.2000 each</v>
      </c>
      <c r="AA93" s="2793">
        <f>'11-A. IEC Sub-Annex'!AA7</f>
        <v>40000</v>
      </c>
      <c r="AB93" s="2793">
        <f>'11-A. IEC Sub-Annex'!AB7</f>
        <v>1</v>
      </c>
      <c r="AC93" s="2793">
        <f>'11-A. IEC Sub-Annex'!AC7</f>
        <v>40000</v>
      </c>
      <c r="AD93" s="2793" t="str">
        <f>'11-A. IEC Sub-Annex'!AD7</f>
        <v xml:space="preserve">World Breast Feeding Week   Puducherry-32 centres=32x1000 = 32000For Banner  32 x 250 =8000 Total = 32000+8000= Rs40,000 </v>
      </c>
      <c r="AE93" s="2793">
        <f>'11-A. IEC Sub-Annex'!AE7</f>
        <v>16250</v>
      </c>
      <c r="AF93" s="2793">
        <f>'11-A. IEC Sub-Annex'!AF7</f>
        <v>1</v>
      </c>
      <c r="AG93" s="2793">
        <f>'11-A. IEC Sub-Annex'!AG7</f>
        <v>16250</v>
      </c>
      <c r="AH93" s="2793" t="str">
        <f>'11-A. IEC Sub-Annex'!AH7</f>
        <v xml:space="preserve">World Breast Feeding Week Kkl-13 Centres, = 13 x 1000 = 13,000/-For banners 13 x 250 = 3250Total = 13,000+3250 = 16,250 </v>
      </c>
      <c r="AI93" s="2793">
        <f>'11-A. IEC Sub-Annex'!AI7</f>
        <v>2500</v>
      </c>
      <c r="AJ93" s="2793">
        <f>'11-A. IEC Sub-Annex'!AJ7</f>
        <v>1</v>
      </c>
      <c r="AK93" s="2793">
        <f>'11-A. IEC Sub-Annex'!AK7</f>
        <v>2500</v>
      </c>
      <c r="AL93" s="2793" t="str">
        <f>'11-A. IEC Sub-Annex'!AL7</f>
        <v>World Breast Feeding Week  Mahe-2 centres  = 2x1000= 2000For banners 2x250 = 500Total = 2000+500= 2500</v>
      </c>
      <c r="AM93" s="2793">
        <f>'11-A. IEC Sub-Annex'!AM7</f>
        <v>1250</v>
      </c>
      <c r="AN93" s="2793">
        <f>'11-A. IEC Sub-Annex'!AN7</f>
        <v>1</v>
      </c>
      <c r="AO93" s="2793">
        <f>'11-A. IEC Sub-Annex'!AO7</f>
        <v>1250</v>
      </c>
      <c r="AP93" s="2793" t="str">
        <f>'11-A. IEC Sub-Annex'!AP7</f>
        <v>World Breast Feeding Week - 2500Yanam-1 Center = 1x 1000 = 1000For banner 1x 250 = 250=Total = 1000+250= 1250</v>
      </c>
      <c r="AQ93" s="2793">
        <f>'11-A. IEC Sub-Annex'!AQ7</f>
        <v>68000</v>
      </c>
      <c r="AR93" s="2793">
        <f>'11-A. IEC Sub-Annex'!AR7</f>
        <v>8</v>
      </c>
      <c r="AS93" s="2793">
        <f>'11-A. IEC Sub-Annex'!AS7</f>
        <v>8500</v>
      </c>
      <c r="AT93" s="2793" t="str">
        <f>'11-A. IEC Sub-Annex'!AT7</f>
        <v>STATE: SUMAN - Advocacy for SUMAN Pdy - Rs.4000/- , Karaikal - Rs.2000/-, Mahe &amp; Yanam Rs.2000 each; PDY: World Breast Feeding Week   Puducherry-32 centres=32x1000 = 32000For Banner  32 x 250 =8000 Total = 32000+8000= Rs40,000 ; KKL: World Breast Feeding Week Kkl-13 Centres, = 13 x 1000 = 13,000/-For banners 13 x 250 = 3250Total = 13,000+3250 = 16,250 ; MHE: World Breast Feeding Week  Mahe-2 centres  = 2x1000= 2000For banners 2x250 = 500Total = 2000+500= 2500; YNM: World Breast Feeding Week - 2500Yanam-1 Center = 1x 1000 = 1000For banner 1x 250 = 250=Total = 1000+250= 1250</v>
      </c>
      <c r="AU93" s="2793" t="e">
        <f>'11-A. IEC Sub-Annex'!#REF!</f>
        <v>#REF!</v>
      </c>
    </row>
    <row r="94" spans="1:47" s="2245" customFormat="1" ht="78" customHeight="1">
      <c r="A94" s="5626"/>
      <c r="B94" s="2085" t="str">
        <f>'11-A. IEC Sub-Annex'!C8</f>
        <v>B.10.3.1.2</v>
      </c>
      <c r="C94" s="2792" t="str">
        <f>'11-A. IEC Sub-Annex'!D8</f>
        <v>Inter Personal Communication</v>
      </c>
      <c r="D94" s="2796" t="str">
        <f>'11-A. IEC Sub-Annex'!E8</f>
        <v>RCH</v>
      </c>
      <c r="E94" s="2796" t="e">
        <f>'11-A. IEC Sub-Annex'!#REF!</f>
        <v>#REF!</v>
      </c>
      <c r="F94" s="2793">
        <f>'11-A. IEC Sub-Annex'!F8</f>
        <v>0</v>
      </c>
      <c r="G94" s="2793">
        <f>'11-A. IEC Sub-Annex'!G8</f>
        <v>0</v>
      </c>
      <c r="H94" s="2793">
        <f>'11-A. IEC Sub-Annex'!H8</f>
        <v>0</v>
      </c>
      <c r="I94" s="2793">
        <f>'11-A. IEC Sub-Annex'!I8</f>
        <v>0</v>
      </c>
      <c r="J94" s="2793">
        <f>'11-A. IEC Sub-Annex'!J8</f>
        <v>0</v>
      </c>
      <c r="K94" s="2793">
        <f>'11-A. IEC Sub-Annex'!K8</f>
        <v>0</v>
      </c>
      <c r="L94" s="2793">
        <f>'11-A. IEC Sub-Annex'!L8</f>
        <v>0</v>
      </c>
      <c r="M94" s="2793">
        <f>'11-A. IEC Sub-Annex'!M8</f>
        <v>0</v>
      </c>
      <c r="N94" s="2793">
        <f>'11-A. IEC Sub-Annex'!N8</f>
        <v>0</v>
      </c>
      <c r="O94" s="2793">
        <f>'11-A. IEC Sub-Annex'!O8</f>
        <v>0</v>
      </c>
      <c r="P94" s="2793" t="str">
        <f>'11-A. IEC Sub-Annex'!P8</f>
        <v xml:space="preserve">STATE: ; PDY: ; KKL: ; MHE: ; YNM: </v>
      </c>
      <c r="Q94" s="2125"/>
      <c r="R94" s="2771"/>
      <c r="T94" s="2793">
        <f>'11-A. IEC Sub-Annex'!T8</f>
        <v>0</v>
      </c>
      <c r="U94" s="2793">
        <f>'11-A. IEC Sub-Annex'!U8</f>
        <v>0</v>
      </c>
      <c r="V94" s="2793" t="str">
        <f>'11-A. IEC Sub-Annex'!V8</f>
        <v xml:space="preserve">STATE: ; PDY: ; KKL: ; MHE: ; YNM: </v>
      </c>
      <c r="W94" s="2798">
        <f>'11-A. IEC Sub-Annex'!W8</f>
        <v>0</v>
      </c>
      <c r="X94" s="2793">
        <f>'11-A. IEC Sub-Annex'!X8</f>
        <v>0</v>
      </c>
      <c r="Y94" s="2793">
        <f>'11-A. IEC Sub-Annex'!Y8</f>
        <v>0</v>
      </c>
      <c r="Z94" s="2793">
        <f>'11-A. IEC Sub-Annex'!Z8</f>
        <v>0</v>
      </c>
      <c r="AA94" s="2793">
        <f>'11-A. IEC Sub-Annex'!AA8</f>
        <v>0</v>
      </c>
      <c r="AB94" s="2793">
        <f>'11-A. IEC Sub-Annex'!AB8</f>
        <v>0</v>
      </c>
      <c r="AC94" s="2793">
        <f>'11-A. IEC Sub-Annex'!AC8</f>
        <v>0</v>
      </c>
      <c r="AD94" s="2793">
        <f>'11-A. IEC Sub-Annex'!AD8</f>
        <v>0</v>
      </c>
      <c r="AE94" s="2793">
        <f>'11-A. IEC Sub-Annex'!AE8</f>
        <v>0</v>
      </c>
      <c r="AF94" s="2793">
        <f>'11-A. IEC Sub-Annex'!AF8</f>
        <v>0</v>
      </c>
      <c r="AG94" s="2793">
        <f>'11-A. IEC Sub-Annex'!AG8</f>
        <v>0</v>
      </c>
      <c r="AH94" s="2793">
        <f>'11-A. IEC Sub-Annex'!AH8</f>
        <v>0</v>
      </c>
      <c r="AI94" s="2793">
        <f>'11-A. IEC Sub-Annex'!AI8</f>
        <v>0</v>
      </c>
      <c r="AJ94" s="2793">
        <f>'11-A. IEC Sub-Annex'!AJ8</f>
        <v>0</v>
      </c>
      <c r="AK94" s="2793">
        <f>'11-A. IEC Sub-Annex'!AK8</f>
        <v>0</v>
      </c>
      <c r="AL94" s="2793">
        <f>'11-A. IEC Sub-Annex'!AL8</f>
        <v>0</v>
      </c>
      <c r="AM94" s="2793">
        <f>'11-A. IEC Sub-Annex'!AM8</f>
        <v>0</v>
      </c>
      <c r="AN94" s="2793">
        <f>'11-A. IEC Sub-Annex'!AN8</f>
        <v>0</v>
      </c>
      <c r="AO94" s="2793">
        <f>'11-A. IEC Sub-Annex'!AO8</f>
        <v>0</v>
      </c>
      <c r="AP94" s="2793">
        <f>'11-A. IEC Sub-Annex'!AP8</f>
        <v>0</v>
      </c>
      <c r="AQ94" s="2793">
        <f>'11-A. IEC Sub-Annex'!AQ8</f>
        <v>0</v>
      </c>
      <c r="AR94" s="2793">
        <f>'11-A. IEC Sub-Annex'!AR8</f>
        <v>0</v>
      </c>
      <c r="AS94" s="2793">
        <f>'11-A. IEC Sub-Annex'!AS8</f>
        <v>0</v>
      </c>
      <c r="AT94" s="2793" t="str">
        <f>'11-A. IEC Sub-Annex'!AT8</f>
        <v xml:space="preserve">STATE: ; PDY: ; KKL: ; MHE: ; YNM: </v>
      </c>
      <c r="AU94" s="2793" t="e">
        <f>'11-A. IEC Sub-Annex'!#REF!</f>
        <v>#REF!</v>
      </c>
    </row>
    <row r="95" spans="1:47" s="2245" customFormat="1" ht="78" customHeight="1">
      <c r="A95" s="5626"/>
      <c r="B95" s="2085">
        <f>'11-A. IEC Sub-Annex'!C9</f>
        <v>0</v>
      </c>
      <c r="C95" s="2792" t="str">
        <f>'11-A. IEC Sub-Annex'!D9</f>
        <v>Any other IEC/BCC activities (SUMAN &amp; LaQshya)</v>
      </c>
      <c r="D95" s="2796" t="str">
        <f>'11-A. IEC Sub-Annex'!E9</f>
        <v>RCH</v>
      </c>
      <c r="E95" s="2796" t="e">
        <f>'11-A. IEC Sub-Annex'!#REF!</f>
        <v>#REF!</v>
      </c>
      <c r="F95" s="2793">
        <f>'11-A. IEC Sub-Annex'!F9</f>
        <v>0</v>
      </c>
      <c r="G95" s="2793">
        <f>'11-A. IEC Sub-Annex'!G9</f>
        <v>0</v>
      </c>
      <c r="H95" s="2793">
        <f>'11-A. IEC Sub-Annex'!H9</f>
        <v>2</v>
      </c>
      <c r="I95" s="2793">
        <f>'11-A. IEC Sub-Annex'!I9</f>
        <v>0</v>
      </c>
      <c r="J95" s="2793">
        <f>'11-A. IEC Sub-Annex'!J9</f>
        <v>0</v>
      </c>
      <c r="K95" s="2793">
        <f>'11-A. IEC Sub-Annex'!K9</f>
        <v>0</v>
      </c>
      <c r="L95" s="2793">
        <f>'11-A. IEC Sub-Annex'!L9</f>
        <v>2651.5151515100001</v>
      </c>
      <c r="M95" s="2793">
        <f>'11-A. IEC Sub-Annex'!M9</f>
        <v>2.6515151515100002E-2</v>
      </c>
      <c r="N95" s="2793">
        <f>'11-A. IEC Sub-Annex'!N9</f>
        <v>132</v>
      </c>
      <c r="O95" s="2793">
        <f>'11-A. IEC Sub-Annex'!O9</f>
        <v>3.4999999999932001</v>
      </c>
      <c r="P95" s="2793" t="str">
        <f>'11-A. IEC Sub-Annex'!P9</f>
        <v xml:space="preserve">STATE: SUMAN IEC Posters, Signage, Displays etc., -                                                                  Flex banners - Size 3' x 2' - Rs.300             - Rs. 38700/-                                                                                     Digital Banners - Size (4' x 3") - 450 x 129 - Rs. 58050/-                                                                                      IEC Posters  - 3"  x 2" -Rs.500 x 129            - Rs.64500/-                                                                             Display  -                                                      - Rs.38750/- Total - 2.00 Lakhs                                                                                                                                                                                                                                                                                     LaQshya IEC Activities - Signage, IEC, Displays etc., for Laqshya IEC Activities for 3 units - Rs. 1.50 lakhs. (Total - Rs.3.50 Lakhs); PDY: ; KKL: ; MHE: ; YNM: </v>
      </c>
      <c r="Q95" s="2125"/>
      <c r="R95" s="2771"/>
      <c r="T95" s="2793">
        <f>'11-A. IEC Sub-Annex'!T9</f>
        <v>132</v>
      </c>
      <c r="U95" s="2793">
        <f>'11-A. IEC Sub-Annex'!U9</f>
        <v>349999.99999932002</v>
      </c>
      <c r="V95" s="2793" t="str">
        <f>'11-A. IEC Sub-Annex'!V9</f>
        <v xml:space="preserve">STATE: SUMAN IEC Posters, Signage, Displays etc., -                                                                  Flex banners - Size 3' x 2' - Rs.300             - Rs. 38700/-                                                                                     Digital Banners - Size (4' x 3") - 450 x 129 - Rs. 58050/-                                                                                      IEC Posters  - 3"  x 2" -Rs.500 x 129            - Rs.64500/-                                                                             Display  -                                                      - Rs.38750/- Total - 2.00 Lakhs                                                                                                                                                                                                                                                                                     LaQshya IEC Activities - Signage, IEC, Displays etc., for Laqshya IEC Activities for 3 units - Rs. 1.50 lakhs. (Total - Rs.3.50 Lakhs); PDY: ; KKL: ; MHE: ; YNM: </v>
      </c>
      <c r="W95" s="2798">
        <f>'11-A. IEC Sub-Annex'!W9</f>
        <v>2651.5151515100001</v>
      </c>
      <c r="X95" s="2793">
        <f>'11-A. IEC Sub-Annex'!X9</f>
        <v>132</v>
      </c>
      <c r="Y95" s="2793">
        <f>'11-A. IEC Sub-Annex'!Y9</f>
        <v>349999.99999932002</v>
      </c>
      <c r="Z95" s="2793" t="str">
        <f>'11-A. IEC Sub-Annex'!Z9</f>
        <v>SUMAN IEC Posters, Signage, Displays etc., -                                                                  Flex banners - Size 3' x 2' - Rs.300             - Rs. 38700/-                                                                                     Digital Banners - Size (4' x 3") - 450 x 129 - Rs. 58050/-                                                                                      IEC Posters  - 3"  x 2" -Rs.500 x 129            - Rs.64500/-                                                                             Display  -                                                      - Rs.38750/- Total - 2.00 Lakhs                                                                                                                                                                                                                                                                                     LaQshya IEC Activities - Signage, IEC, Displays etc., for Laqshya IEC Activities for 3 units - Rs. 1.50 lakhs. (Total - Rs.3.50 Lakhs)</v>
      </c>
      <c r="AA95" s="2793">
        <f>'11-A. IEC Sub-Annex'!AA9</f>
        <v>0</v>
      </c>
      <c r="AB95" s="2793">
        <f>'11-A. IEC Sub-Annex'!AB9</f>
        <v>0</v>
      </c>
      <c r="AC95" s="2793">
        <f>'11-A. IEC Sub-Annex'!AC9</f>
        <v>0</v>
      </c>
      <c r="AD95" s="2793">
        <f>'11-A. IEC Sub-Annex'!AD9</f>
        <v>0</v>
      </c>
      <c r="AE95" s="2793">
        <f>'11-A. IEC Sub-Annex'!AE9</f>
        <v>0</v>
      </c>
      <c r="AF95" s="2793">
        <f>'11-A. IEC Sub-Annex'!AF9</f>
        <v>0</v>
      </c>
      <c r="AG95" s="2793">
        <f>'11-A. IEC Sub-Annex'!AG9</f>
        <v>0</v>
      </c>
      <c r="AH95" s="2793">
        <f>'11-A. IEC Sub-Annex'!AH9</f>
        <v>0</v>
      </c>
      <c r="AI95" s="2793">
        <f>'11-A. IEC Sub-Annex'!AI9</f>
        <v>0</v>
      </c>
      <c r="AJ95" s="2793">
        <f>'11-A. IEC Sub-Annex'!AJ9</f>
        <v>0</v>
      </c>
      <c r="AK95" s="2793">
        <f>'11-A. IEC Sub-Annex'!AK9</f>
        <v>0</v>
      </c>
      <c r="AL95" s="2793">
        <f>'11-A. IEC Sub-Annex'!AL9</f>
        <v>0</v>
      </c>
      <c r="AM95" s="2793">
        <f>'11-A. IEC Sub-Annex'!AM9</f>
        <v>0</v>
      </c>
      <c r="AN95" s="2793">
        <f>'11-A. IEC Sub-Annex'!AN9</f>
        <v>0</v>
      </c>
      <c r="AO95" s="2793">
        <f>'11-A. IEC Sub-Annex'!AO9</f>
        <v>0</v>
      </c>
      <c r="AP95" s="2793">
        <f>'11-A. IEC Sub-Annex'!AP9</f>
        <v>0</v>
      </c>
      <c r="AQ95" s="2793">
        <f>'11-A. IEC Sub-Annex'!AQ9</f>
        <v>349999.99999932002</v>
      </c>
      <c r="AR95" s="2793">
        <f>'11-A. IEC Sub-Annex'!AR9</f>
        <v>132</v>
      </c>
      <c r="AS95" s="2793">
        <f>'11-A. IEC Sub-Annex'!AS9</f>
        <v>2651.5151515100001</v>
      </c>
      <c r="AT95" s="2793" t="str">
        <f>'11-A. IEC Sub-Annex'!AT9</f>
        <v xml:space="preserve">STATE: SUMAN IEC Posters, Signage, Displays etc., -                                                                  Flex banners - Size 3' x 2' - Rs.300             - Rs. 38700/-                                                                                     Digital Banners - Size (4' x 3") - 450 x 129 - Rs. 58050/-                                                                                      IEC Posters  - 3"  x 2" -Rs.500 x 129            - Rs.64500/-                                                                             Display  -                                                      - Rs.38750/- Total - 2.00 Lakhs                                                                                                                                                                                                                                                                                     LaQshya IEC Activities - Signage, IEC, Displays etc., for Laqshya IEC Activities for 3 units - Rs. 1.50 lakhs. (Total - Rs.3.50 Lakhs); PDY: ; KKL: ; MHE: ; YNM: </v>
      </c>
      <c r="AU95" s="2793" t="e">
        <f>'11-A. IEC Sub-Annex'!#REF!</f>
        <v>#REF!</v>
      </c>
    </row>
    <row r="96" spans="1:47" s="2245" customFormat="1" ht="78" customHeight="1">
      <c r="A96" s="2763">
        <f>'12.Printing Annex'!A7</f>
        <v>12</v>
      </c>
      <c r="B96" s="2785"/>
      <c r="C96" s="2764" t="str">
        <f>'12.Printing Annex'!C7</f>
        <v>Printing</v>
      </c>
      <c r="D96" s="2765"/>
      <c r="E96" s="2765"/>
      <c r="F96" s="2765"/>
      <c r="G96" s="2765"/>
      <c r="H96" s="2766"/>
      <c r="I96" s="2765"/>
      <c r="J96" s="2766"/>
      <c r="K96" s="2765"/>
      <c r="L96" s="2766"/>
      <c r="M96" s="2766"/>
      <c r="N96" s="2786"/>
      <c r="O96" s="2787">
        <f>SUM(O97:O100)</f>
        <v>5.5747499999999999</v>
      </c>
      <c r="P96" s="2788"/>
      <c r="Q96" s="2789"/>
      <c r="R96" s="2790">
        <f>SUM(R97:R100)</f>
        <v>0</v>
      </c>
      <c r="T96" s="2766"/>
      <c r="U96" s="2766"/>
      <c r="V96" s="2766"/>
      <c r="W96" s="2782"/>
      <c r="X96" s="2766"/>
      <c r="Y96" s="2766"/>
      <c r="Z96" s="2766"/>
      <c r="AA96" s="2766"/>
      <c r="AB96" s="2766"/>
      <c r="AC96" s="2766"/>
      <c r="AD96" s="2766"/>
      <c r="AE96" s="2766"/>
      <c r="AF96" s="2766"/>
      <c r="AG96" s="2766"/>
      <c r="AH96" s="2766"/>
      <c r="AI96" s="2766"/>
      <c r="AJ96" s="2766"/>
      <c r="AK96" s="2766"/>
      <c r="AL96" s="2766"/>
      <c r="AM96" s="2766"/>
      <c r="AN96" s="2766"/>
      <c r="AO96" s="2766"/>
      <c r="AP96" s="2766"/>
      <c r="AQ96" s="2766"/>
      <c r="AR96" s="2766"/>
      <c r="AS96" s="2766"/>
      <c r="AT96" s="2766"/>
      <c r="AU96" s="2766"/>
    </row>
    <row r="97" spans="1:47" s="2245" customFormat="1" ht="78" customHeight="1">
      <c r="A97" s="5628" t="str">
        <f>'12.Printing Annex'!A9</f>
        <v>12.1.1</v>
      </c>
      <c r="B97" s="2085" t="str">
        <f>'12-A. Print Sub-Annex'!C7</f>
        <v>A.1.4</v>
      </c>
      <c r="C97" s="2792" t="str">
        <f>'12-A. Print Sub-Annex'!D7</f>
        <v>Printing of MDR formats</v>
      </c>
      <c r="D97" s="2796" t="str">
        <f>'12-A. Print Sub-Annex'!E7</f>
        <v>RCH</v>
      </c>
      <c r="E97" s="2796" t="str">
        <f>'12-A. Print Sub-Annex'!F7</f>
        <v>MH</v>
      </c>
      <c r="F97" s="2796">
        <f>'12-A. Print Sub-Annex'!G7</f>
        <v>0</v>
      </c>
      <c r="G97" s="2796">
        <f>'12-A. Print Sub-Annex'!H7</f>
        <v>0</v>
      </c>
      <c r="H97" s="2796">
        <f>'12-A. Print Sub-Annex'!I7</f>
        <v>0</v>
      </c>
      <c r="I97" s="2796">
        <f>'12-A. Print Sub-Annex'!J7</f>
        <v>0</v>
      </c>
      <c r="J97" s="2796">
        <f>'12-A. Print Sub-Annex'!K7</f>
        <v>0</v>
      </c>
      <c r="K97" s="2796">
        <f>'12-A. Print Sub-Annex'!L7</f>
        <v>0</v>
      </c>
      <c r="L97" s="2796">
        <f>'12-A. Print Sub-Annex'!M7</f>
        <v>0</v>
      </c>
      <c r="M97" s="2796">
        <f>'12-A. Print Sub-Annex'!N7</f>
        <v>0</v>
      </c>
      <c r="N97" s="2796">
        <f>'12-A. Print Sub-Annex'!O7</f>
        <v>0</v>
      </c>
      <c r="O97" s="2796">
        <f>'12-A. Print Sub-Annex'!P7</f>
        <v>0</v>
      </c>
      <c r="P97" s="2796" t="str">
        <f>'12-A. Print Sub-Annex'!Q7</f>
        <v xml:space="preserve">STATE: ; PDY: ; KKL: ; MHE: ; YNM: </v>
      </c>
      <c r="Q97" s="2125"/>
      <c r="R97" s="2771"/>
      <c r="T97" s="2796">
        <f>'12-A. Print Sub-Annex'!U7</f>
        <v>0</v>
      </c>
      <c r="U97" s="2796">
        <f>'12-A. Print Sub-Annex'!V7</f>
        <v>0</v>
      </c>
      <c r="V97" s="2796" t="str">
        <f>'12-A. Print Sub-Annex'!W7</f>
        <v xml:space="preserve">STATE: ; PDY: ; KKL: ; MHE: ; YNM: </v>
      </c>
      <c r="W97" s="2798">
        <f>'12-A. Print Sub-Annex'!X7</f>
        <v>0</v>
      </c>
      <c r="X97" s="2796">
        <f>'12-A. Print Sub-Annex'!Y7</f>
        <v>0</v>
      </c>
      <c r="Y97" s="2796">
        <f>'12-A. Print Sub-Annex'!Z7</f>
        <v>0</v>
      </c>
      <c r="Z97" s="2796">
        <f>'12-A. Print Sub-Annex'!AA7</f>
        <v>0</v>
      </c>
      <c r="AA97" s="2796">
        <f>'12-A. Print Sub-Annex'!AB7</f>
        <v>0</v>
      </c>
      <c r="AB97" s="2796">
        <f>'12-A. Print Sub-Annex'!AC7</f>
        <v>0</v>
      </c>
      <c r="AC97" s="2796">
        <f>'12-A. Print Sub-Annex'!AD7</f>
        <v>0</v>
      </c>
      <c r="AD97" s="2796">
        <f>'12-A. Print Sub-Annex'!AE7</f>
        <v>0</v>
      </c>
      <c r="AE97" s="2796">
        <f>'12-A. Print Sub-Annex'!AF7</f>
        <v>0</v>
      </c>
      <c r="AF97" s="2796">
        <f>'12-A. Print Sub-Annex'!AG7</f>
        <v>0</v>
      </c>
      <c r="AG97" s="2796">
        <f>'12-A. Print Sub-Annex'!AH7</f>
        <v>0</v>
      </c>
      <c r="AH97" s="2796">
        <f>'12-A. Print Sub-Annex'!AI7</f>
        <v>0</v>
      </c>
      <c r="AI97" s="2796">
        <f>'12-A. Print Sub-Annex'!AJ7</f>
        <v>0</v>
      </c>
      <c r="AJ97" s="2796">
        <f>'12-A. Print Sub-Annex'!AK7</f>
        <v>0</v>
      </c>
      <c r="AK97" s="2796">
        <f>'12-A. Print Sub-Annex'!AL7</f>
        <v>0</v>
      </c>
      <c r="AL97" s="2796">
        <f>'12-A. Print Sub-Annex'!AM7</f>
        <v>0</v>
      </c>
      <c r="AM97" s="2796">
        <f>'12-A. Print Sub-Annex'!AN7</f>
        <v>0</v>
      </c>
      <c r="AN97" s="2796">
        <f>'12-A. Print Sub-Annex'!AO7</f>
        <v>0</v>
      </c>
      <c r="AO97" s="2796">
        <f>'12-A. Print Sub-Annex'!AP7</f>
        <v>0</v>
      </c>
      <c r="AP97" s="2796">
        <f>'12-A. Print Sub-Annex'!AQ7</f>
        <v>0</v>
      </c>
      <c r="AQ97" s="2796">
        <f>'12-A. Print Sub-Annex'!AR7</f>
        <v>0</v>
      </c>
      <c r="AR97" s="2796">
        <f>'12-A. Print Sub-Annex'!AS7</f>
        <v>0</v>
      </c>
      <c r="AS97" s="2796">
        <f>'12-A. Print Sub-Annex'!AT7</f>
        <v>0</v>
      </c>
      <c r="AT97" s="2796" t="str">
        <f>'12-A. Print Sub-Annex'!AU7</f>
        <v xml:space="preserve">STATE: ; PDY: ; KKL: ; MHE: ; YNM: </v>
      </c>
      <c r="AU97" s="2796" t="str">
        <f>'12-A. Print Sub-Annex'!AV7</f>
        <v>MDR: IEC&amp;Printing</v>
      </c>
    </row>
    <row r="98" spans="1:47" s="2245" customFormat="1" ht="78" customHeight="1">
      <c r="A98" s="5629"/>
      <c r="B98" s="2085" t="str">
        <f>'12-A. Print Sub-Annex'!C8</f>
        <v>B.10.7.1</v>
      </c>
      <c r="C98" s="2792" t="str">
        <f>'12-A. Print Sub-Annex'!D8</f>
        <v>Printing of MCP cards,  safe motherhood booklets  etc.</v>
      </c>
      <c r="D98" s="2796" t="str">
        <f>'12-A. Print Sub-Annex'!E8</f>
        <v>RCH</v>
      </c>
      <c r="E98" s="2796" t="str">
        <f>'12-A. Print Sub-Annex'!F8</f>
        <v>MH</v>
      </c>
      <c r="F98" s="2796">
        <f>'12-A. Print Sub-Annex'!G8</f>
        <v>0</v>
      </c>
      <c r="G98" s="2796">
        <f>'12-A. Print Sub-Annex'!H8</f>
        <v>0</v>
      </c>
      <c r="H98" s="2796">
        <f>'12-A. Print Sub-Annex'!I8</f>
        <v>0</v>
      </c>
      <c r="I98" s="2796">
        <f>'12-A. Print Sub-Annex'!J8</f>
        <v>0</v>
      </c>
      <c r="J98" s="2796">
        <f>'12-A. Print Sub-Annex'!K8</f>
        <v>0</v>
      </c>
      <c r="K98" s="2796">
        <f>'12-A. Print Sub-Annex'!L8</f>
        <v>0</v>
      </c>
      <c r="L98" s="2796">
        <f>'12-A. Print Sub-Annex'!M8</f>
        <v>25</v>
      </c>
      <c r="M98" s="2796">
        <f>'12-A. Print Sub-Annex'!N8</f>
        <v>2.5000000000000001E-4</v>
      </c>
      <c r="N98" s="2796">
        <f>'12-A. Print Sub-Annex'!O8</f>
        <v>14299</v>
      </c>
      <c r="O98" s="2796">
        <f>'12-A. Print Sub-Annex'!P8</f>
        <v>3.5747499999999999</v>
      </c>
      <c r="P98" s="2796" t="str">
        <f>'12-A. Print Sub-Annex'!Q8</f>
        <v xml:space="preserve">STATE: Required MCP Cards as per State Estimated ANCs Mother cards - 13017+ 10% Additional 1301 Total -14318 x Rs.25
; PDY: ; KKL: ; MHE: ; YNM: </v>
      </c>
      <c r="Q98" s="2125"/>
      <c r="R98" s="2771"/>
      <c r="T98" s="2796">
        <f>'12-A. Print Sub-Annex'!U8</f>
        <v>14299</v>
      </c>
      <c r="U98" s="2796">
        <f>'12-A. Print Sub-Annex'!V8</f>
        <v>357475</v>
      </c>
      <c r="V98" s="2796" t="str">
        <f>'12-A. Print Sub-Annex'!W8</f>
        <v xml:space="preserve">STATE: Required MCP Cards as per State Estimated ANCs Mother cards - 13017+ 10% Additional 1301 Total -14318 x Rs.25
; PDY: ; KKL: ; MHE: ; YNM: </v>
      </c>
      <c r="W98" s="2798">
        <f>'12-A. Print Sub-Annex'!X8</f>
        <v>25</v>
      </c>
      <c r="X98" s="2796">
        <f>'12-A. Print Sub-Annex'!Y8</f>
        <v>14299</v>
      </c>
      <c r="Y98" s="2796">
        <f>'12-A. Print Sub-Annex'!Z8</f>
        <v>357475</v>
      </c>
      <c r="Z98" s="2796" t="str">
        <f>'12-A. Print Sub-Annex'!AA8</f>
        <v xml:space="preserve">Required MCP Cards as per State Estimated ANCs Mother cards - 13017+ 10% Additional 1301 Total -14318 x Rs.25
</v>
      </c>
      <c r="AA98" s="2796">
        <f>'12-A. Print Sub-Annex'!AB8</f>
        <v>0</v>
      </c>
      <c r="AB98" s="2796">
        <f>'12-A. Print Sub-Annex'!AC8</f>
        <v>0</v>
      </c>
      <c r="AC98" s="2796">
        <f>'12-A. Print Sub-Annex'!AD8</f>
        <v>0</v>
      </c>
      <c r="AD98" s="2796">
        <f>'12-A. Print Sub-Annex'!AE8</f>
        <v>0</v>
      </c>
      <c r="AE98" s="2796">
        <f>'12-A. Print Sub-Annex'!AF8</f>
        <v>0</v>
      </c>
      <c r="AF98" s="2796">
        <f>'12-A. Print Sub-Annex'!AG8</f>
        <v>0</v>
      </c>
      <c r="AG98" s="2796">
        <f>'12-A. Print Sub-Annex'!AH8</f>
        <v>0</v>
      </c>
      <c r="AH98" s="2796">
        <f>'12-A. Print Sub-Annex'!AI8</f>
        <v>0</v>
      </c>
      <c r="AI98" s="2796">
        <f>'12-A. Print Sub-Annex'!AJ8</f>
        <v>0</v>
      </c>
      <c r="AJ98" s="2796">
        <f>'12-A. Print Sub-Annex'!AK8</f>
        <v>0</v>
      </c>
      <c r="AK98" s="2796">
        <f>'12-A. Print Sub-Annex'!AL8</f>
        <v>0</v>
      </c>
      <c r="AL98" s="2796">
        <f>'12-A. Print Sub-Annex'!AM8</f>
        <v>0</v>
      </c>
      <c r="AM98" s="2796">
        <f>'12-A. Print Sub-Annex'!AN8</f>
        <v>0</v>
      </c>
      <c r="AN98" s="2796">
        <f>'12-A. Print Sub-Annex'!AO8</f>
        <v>0</v>
      </c>
      <c r="AO98" s="2796">
        <f>'12-A. Print Sub-Annex'!AP8</f>
        <v>0</v>
      </c>
      <c r="AP98" s="2796">
        <f>'12-A. Print Sub-Annex'!AQ8</f>
        <v>0</v>
      </c>
      <c r="AQ98" s="2796">
        <f>'12-A. Print Sub-Annex'!AR8</f>
        <v>357475</v>
      </c>
      <c r="AR98" s="2796">
        <f>'12-A. Print Sub-Annex'!AS8</f>
        <v>14299</v>
      </c>
      <c r="AS98" s="2796">
        <f>'12-A. Print Sub-Annex'!AT8</f>
        <v>25</v>
      </c>
      <c r="AT98" s="2796" t="str">
        <f>'12-A. Print Sub-Annex'!AU8</f>
        <v xml:space="preserve">STATE: Required MCP Cards as per State Estimated ANCs Mother cards - 13017+ 10% Additional 1301 Total -14318 x Rs.25
; PDY: ; KKL: ; MHE: ; YNM: </v>
      </c>
      <c r="AU98" s="2796" t="str">
        <f>'12-A. Print Sub-Annex'!AV8</f>
        <v>SUMAN: IEC&amp;Printing</v>
      </c>
    </row>
    <row r="99" spans="1:47" s="2245" customFormat="1" ht="78" customHeight="1">
      <c r="A99" s="5629"/>
      <c r="B99" s="2085">
        <f>'12-A. Print Sub-Annex'!C9</f>
        <v>0</v>
      </c>
      <c r="C99" s="2792" t="str">
        <f>'12-A. Print Sub-Annex'!D9</f>
        <v xml:space="preserve">Printing of labour room registers and case sheets/ LaQshya related printing </v>
      </c>
      <c r="D99" s="2796" t="str">
        <f>'12-A. Print Sub-Annex'!E9</f>
        <v>RCH</v>
      </c>
      <c r="E99" s="2796" t="str">
        <f>'12-A. Print Sub-Annex'!F9</f>
        <v>MH</v>
      </c>
      <c r="F99" s="2796">
        <f>'12-A. Print Sub-Annex'!G9</f>
        <v>0</v>
      </c>
      <c r="G99" s="2796">
        <f>'12-A. Print Sub-Annex'!H9</f>
        <v>0</v>
      </c>
      <c r="H99" s="2796">
        <f>'12-A. Print Sub-Annex'!I9</f>
        <v>1</v>
      </c>
      <c r="I99" s="2796">
        <f>'12-A. Print Sub-Annex'!J9</f>
        <v>0</v>
      </c>
      <c r="J99" s="2796">
        <f>'12-A. Print Sub-Annex'!K9</f>
        <v>0</v>
      </c>
      <c r="K99" s="2796">
        <f>'12-A. Print Sub-Annex'!L9</f>
        <v>0</v>
      </c>
      <c r="L99" s="2796">
        <f>'12-A. Print Sub-Annex'!M9</f>
        <v>50000</v>
      </c>
      <c r="M99" s="2796">
        <f>'12-A. Print Sub-Annex'!N9</f>
        <v>0.5</v>
      </c>
      <c r="N99" s="2796">
        <f>'12-A. Print Sub-Annex'!O9</f>
        <v>4</v>
      </c>
      <c r="O99" s="2796">
        <f>'12-A. Print Sub-Annex'!P9</f>
        <v>2</v>
      </c>
      <c r="P99" s="2796" t="str">
        <f>'12-A. Print Sub-Annex'!Q9</f>
        <v xml:space="preserve">STATE: ; PDY: LaQshya Printing of Labour room registers  - Rs.60000/- and casesheets- Rs.40000 - Total - Rs.1.00 Lakhs; KKL: LaQshya Printing of Labour room registers  - Rs.60000/- and casesheets- Rs.40000 - Total - Rs.1.00 Lakhs; MHE: ; YNM: </v>
      </c>
      <c r="Q99" s="2125"/>
      <c r="R99" s="2771"/>
      <c r="T99" s="2796">
        <f>'12-A. Print Sub-Annex'!U9</f>
        <v>4</v>
      </c>
      <c r="U99" s="2796">
        <f>'12-A. Print Sub-Annex'!V9</f>
        <v>200000</v>
      </c>
      <c r="V99" s="2796" t="str">
        <f>'12-A. Print Sub-Annex'!W9</f>
        <v xml:space="preserve">STATE: ; PDY: LaQshya Printing of Labour room registers  - Rs.60000/- and casesheets- Rs.40000 - Total - Rs.1.00 Lakhs; KKL: LaQshya Printing of Labour room registers  - Rs.60000/- and casesheets- Rs.40000 - Total - Rs.1.00 Lakhs; MHE: ; YNM: </v>
      </c>
      <c r="W99" s="2798">
        <f>'12-A. Print Sub-Annex'!X9</f>
        <v>0</v>
      </c>
      <c r="X99" s="2796">
        <f>'12-A. Print Sub-Annex'!Y9</f>
        <v>0</v>
      </c>
      <c r="Y99" s="2796">
        <f>'12-A. Print Sub-Annex'!Z9</f>
        <v>0</v>
      </c>
      <c r="Z99" s="2796">
        <f>'12-A. Print Sub-Annex'!AA9</f>
        <v>0</v>
      </c>
      <c r="AA99" s="2796">
        <f>'12-A. Print Sub-Annex'!AB9</f>
        <v>50000</v>
      </c>
      <c r="AB99" s="2796">
        <f>'12-A. Print Sub-Annex'!AC9</f>
        <v>2</v>
      </c>
      <c r="AC99" s="2796">
        <f>'12-A. Print Sub-Annex'!AD9</f>
        <v>100000</v>
      </c>
      <c r="AD99" s="2796" t="str">
        <f>'12-A. Print Sub-Annex'!AE9</f>
        <v>LaQshya Printing of Labour room registers  - Rs.60000/- and casesheets- Rs.40000 - Total - Rs.1.00 Lakhs</v>
      </c>
      <c r="AE99" s="2796">
        <f>'12-A. Print Sub-Annex'!AF9</f>
        <v>50000</v>
      </c>
      <c r="AF99" s="2796">
        <f>'12-A. Print Sub-Annex'!AG9</f>
        <v>2</v>
      </c>
      <c r="AG99" s="2796">
        <f>'12-A. Print Sub-Annex'!AH9</f>
        <v>100000</v>
      </c>
      <c r="AH99" s="2796" t="str">
        <f>'12-A. Print Sub-Annex'!AI9</f>
        <v>LaQshya Printing of Labour room registers  - Rs.60000/- and casesheets- Rs.40000 - Total - Rs.1.00 Lakhs</v>
      </c>
      <c r="AI99" s="2796">
        <f>'12-A. Print Sub-Annex'!AJ9</f>
        <v>0</v>
      </c>
      <c r="AJ99" s="2796">
        <f>'12-A. Print Sub-Annex'!AK9</f>
        <v>0</v>
      </c>
      <c r="AK99" s="2796">
        <f>'12-A. Print Sub-Annex'!AL9</f>
        <v>0</v>
      </c>
      <c r="AL99" s="2796">
        <f>'12-A. Print Sub-Annex'!AM9</f>
        <v>0</v>
      </c>
      <c r="AM99" s="2796">
        <f>'12-A. Print Sub-Annex'!AN9</f>
        <v>0</v>
      </c>
      <c r="AN99" s="2796">
        <f>'12-A. Print Sub-Annex'!AO9</f>
        <v>0</v>
      </c>
      <c r="AO99" s="2796">
        <f>'12-A. Print Sub-Annex'!AP9</f>
        <v>0</v>
      </c>
      <c r="AP99" s="2796">
        <f>'12-A. Print Sub-Annex'!AQ9</f>
        <v>0</v>
      </c>
      <c r="AQ99" s="2796">
        <f>'12-A. Print Sub-Annex'!AR9</f>
        <v>200000</v>
      </c>
      <c r="AR99" s="2796">
        <f>'12-A. Print Sub-Annex'!AS9</f>
        <v>4</v>
      </c>
      <c r="AS99" s="2796">
        <f>'12-A. Print Sub-Annex'!AT9</f>
        <v>50000</v>
      </c>
      <c r="AT99" s="2796" t="str">
        <f>'12-A. Print Sub-Annex'!AU9</f>
        <v xml:space="preserve">STATE: ; PDY: LaQshya Printing of Labour room registers  - Rs.60000/- and casesheets- Rs.40000 - Total - Rs.1.00 Lakhs; KKL: LaQshya Printing of Labour room registers  - Rs.60000/- and casesheets- Rs.40000 - Total - Rs.1.00 Lakhs; MHE: ; YNM: </v>
      </c>
      <c r="AU99" s="2796" t="str">
        <f>'12-A. Print Sub-Annex'!AV9</f>
        <v>LaQshya: IEC&amp;Printing</v>
      </c>
    </row>
    <row r="100" spans="1:47" s="2245" customFormat="1" ht="78" customHeight="1">
      <c r="A100" s="5630"/>
      <c r="B100" s="2085">
        <f>'12-A. Print Sub-Annex'!C10</f>
        <v>0</v>
      </c>
      <c r="C100" s="2792" t="str">
        <f>'12-A. Print Sub-Annex'!D11</f>
        <v>Any other (please specify)</v>
      </c>
      <c r="D100" s="2796" t="str">
        <f>'12-A. Print Sub-Annex'!E11</f>
        <v>RCH</v>
      </c>
      <c r="E100" s="2796" t="str">
        <f>'12-A. Print Sub-Annex'!F11</f>
        <v>MH</v>
      </c>
      <c r="F100" s="2796">
        <f>'12-A. Print Sub-Annex'!G11</f>
        <v>0</v>
      </c>
      <c r="G100" s="2796">
        <f>'12-A. Print Sub-Annex'!H11</f>
        <v>0</v>
      </c>
      <c r="H100" s="2796">
        <f>'12-A. Print Sub-Annex'!I11</f>
        <v>0</v>
      </c>
      <c r="I100" s="2796">
        <f>'12-A. Print Sub-Annex'!J11</f>
        <v>0</v>
      </c>
      <c r="J100" s="2796">
        <f>'12-A. Print Sub-Annex'!K11</f>
        <v>0</v>
      </c>
      <c r="K100" s="2796">
        <f>'12-A. Print Sub-Annex'!L11</f>
        <v>0</v>
      </c>
      <c r="L100" s="2796">
        <f>'12-A. Print Sub-Annex'!M11</f>
        <v>0</v>
      </c>
      <c r="M100" s="2796">
        <f>'12-A. Print Sub-Annex'!N11</f>
        <v>0</v>
      </c>
      <c r="N100" s="2796">
        <f>'12-A. Print Sub-Annex'!O11</f>
        <v>0</v>
      </c>
      <c r="O100" s="2796">
        <f>'12-A. Print Sub-Annex'!P11</f>
        <v>0</v>
      </c>
      <c r="P100" s="2796" t="str">
        <f>'12-A. Print Sub-Annex'!Q11</f>
        <v xml:space="preserve">STATE: ; PDY: ; KKL: ; MHE: ; YNM: </v>
      </c>
      <c r="Q100" s="2125"/>
      <c r="R100" s="2771"/>
      <c r="T100" s="2796">
        <f>'12-A. Print Sub-Annex'!U11</f>
        <v>0</v>
      </c>
      <c r="U100" s="2796">
        <f>'12-A. Print Sub-Annex'!V11</f>
        <v>0</v>
      </c>
      <c r="V100" s="2796" t="str">
        <f>'12-A. Print Sub-Annex'!W11</f>
        <v xml:space="preserve">STATE: ; PDY: ; KKL: ; MHE: ; YNM: </v>
      </c>
      <c r="W100" s="2798">
        <f>'12-A. Print Sub-Annex'!X11</f>
        <v>0</v>
      </c>
      <c r="X100" s="2796">
        <f>'12-A. Print Sub-Annex'!Y11</f>
        <v>0</v>
      </c>
      <c r="Y100" s="2796">
        <f>'12-A. Print Sub-Annex'!Z11</f>
        <v>0</v>
      </c>
      <c r="Z100" s="2796">
        <f>'12-A. Print Sub-Annex'!AA11</f>
        <v>0</v>
      </c>
      <c r="AA100" s="2796">
        <f>'12-A. Print Sub-Annex'!AB11</f>
        <v>0</v>
      </c>
      <c r="AB100" s="2796">
        <f>'12-A. Print Sub-Annex'!AC11</f>
        <v>0</v>
      </c>
      <c r="AC100" s="2796">
        <f>'12-A. Print Sub-Annex'!AD11</f>
        <v>0</v>
      </c>
      <c r="AD100" s="2796">
        <f>'12-A. Print Sub-Annex'!AE11</f>
        <v>0</v>
      </c>
      <c r="AE100" s="2796">
        <f>'12-A. Print Sub-Annex'!AF11</f>
        <v>0</v>
      </c>
      <c r="AF100" s="2796">
        <f>'12-A. Print Sub-Annex'!AG11</f>
        <v>0</v>
      </c>
      <c r="AG100" s="2796">
        <f>'12-A. Print Sub-Annex'!AH11</f>
        <v>0</v>
      </c>
      <c r="AH100" s="2796">
        <f>'12-A. Print Sub-Annex'!AI11</f>
        <v>0</v>
      </c>
      <c r="AI100" s="2796">
        <f>'12-A. Print Sub-Annex'!AJ11</f>
        <v>0</v>
      </c>
      <c r="AJ100" s="2796">
        <f>'12-A. Print Sub-Annex'!AK11</f>
        <v>0</v>
      </c>
      <c r="AK100" s="2796">
        <f>'12-A. Print Sub-Annex'!AL11</f>
        <v>0</v>
      </c>
      <c r="AL100" s="2796">
        <f>'12-A. Print Sub-Annex'!AM11</f>
        <v>0</v>
      </c>
      <c r="AM100" s="2796">
        <f>'12-A. Print Sub-Annex'!AN11</f>
        <v>0</v>
      </c>
      <c r="AN100" s="2796">
        <f>'12-A. Print Sub-Annex'!AO11</f>
        <v>0</v>
      </c>
      <c r="AO100" s="2796">
        <f>'12-A. Print Sub-Annex'!AP11</f>
        <v>0</v>
      </c>
      <c r="AP100" s="2796">
        <f>'12-A. Print Sub-Annex'!AQ11</f>
        <v>0</v>
      </c>
      <c r="AQ100" s="2796">
        <f>'12-A. Print Sub-Annex'!AR11</f>
        <v>0</v>
      </c>
      <c r="AR100" s="2796">
        <f>'12-A. Print Sub-Annex'!AS11</f>
        <v>0</v>
      </c>
      <c r="AS100" s="2796">
        <f>'12-A. Print Sub-Annex'!AT11</f>
        <v>0</v>
      </c>
      <c r="AT100" s="2796" t="str">
        <f>'12-A. Print Sub-Annex'!AU11</f>
        <v xml:space="preserve">STATE: ; PDY: ; KKL: ; MHE: ; YNM: </v>
      </c>
      <c r="AU100" s="2796">
        <f>'12-A. Print Sub-Annex'!AV11</f>
        <v>0</v>
      </c>
    </row>
    <row r="101" spans="1:47" s="2245" customFormat="1" ht="78" customHeight="1">
      <c r="A101" s="2756" t="s">
        <v>4338</v>
      </c>
      <c r="B101" s="2756"/>
      <c r="C101" s="2757" t="s">
        <v>4051</v>
      </c>
      <c r="D101" s="2758"/>
      <c r="E101" s="2758"/>
      <c r="F101" s="2758"/>
      <c r="G101" s="2758"/>
      <c r="H101" s="2759"/>
      <c r="I101" s="2758"/>
      <c r="J101" s="2759"/>
      <c r="K101" s="2758"/>
      <c r="L101" s="2759"/>
      <c r="M101" s="2759"/>
      <c r="N101" s="2799"/>
      <c r="O101" s="2800">
        <f>O102+O111+O113+O121+O126+O144+O146+O173+O175+O180</f>
        <v>222.53657329995994</v>
      </c>
      <c r="P101" s="2801"/>
      <c r="Q101" s="2802"/>
      <c r="R101" s="2803">
        <f>R102+R111+R113+R121+R126+R144+R146+R173+R175+R180</f>
        <v>0</v>
      </c>
      <c r="T101" s="2759"/>
      <c r="U101" s="2759"/>
      <c r="V101" s="2759"/>
      <c r="W101" s="2804"/>
      <c r="X101" s="2759"/>
      <c r="Y101" s="2759"/>
      <c r="Z101" s="2759"/>
      <c r="AA101" s="2759"/>
      <c r="AB101" s="2759"/>
      <c r="AC101" s="2759"/>
      <c r="AD101" s="2759"/>
      <c r="AE101" s="2759"/>
      <c r="AF101" s="2759"/>
      <c r="AG101" s="2759"/>
      <c r="AH101" s="2759"/>
      <c r="AI101" s="2759"/>
      <c r="AJ101" s="2759"/>
      <c r="AK101" s="2759"/>
      <c r="AL101" s="2759"/>
      <c r="AM101" s="2759"/>
      <c r="AN101" s="2759"/>
      <c r="AO101" s="2759"/>
      <c r="AP101" s="2759"/>
      <c r="AQ101" s="2759"/>
      <c r="AR101" s="2759"/>
      <c r="AS101" s="2759"/>
      <c r="AT101" s="2759"/>
      <c r="AU101" s="2759"/>
    </row>
    <row r="102" spans="1:47" s="2778" customFormat="1" ht="78" customHeight="1">
      <c r="A102" s="2763">
        <f>'1.SD Facility Based Annex'!A7</f>
        <v>1</v>
      </c>
      <c r="B102" s="2763">
        <f>'1.SD Facility Based Annex'!B7</f>
        <v>0</v>
      </c>
      <c r="C102" s="2764" t="str">
        <f>'1.SD Facility Based Annex'!C7</f>
        <v>Service Delivery - Facility Based</v>
      </c>
      <c r="D102" s="2765"/>
      <c r="E102" s="2765"/>
      <c r="F102" s="2765"/>
      <c r="G102" s="2765"/>
      <c r="H102" s="2765"/>
      <c r="I102" s="2765"/>
      <c r="J102" s="2765"/>
      <c r="K102" s="2765"/>
      <c r="L102" s="2766"/>
      <c r="M102" s="2765"/>
      <c r="N102" s="2765"/>
      <c r="O102" s="2766">
        <f>SUM(O103:O110)</f>
        <v>3</v>
      </c>
      <c r="P102" s="2763"/>
      <c r="Q102" s="2780"/>
      <c r="R102" s="2781">
        <f>SUM(R103:R110)</f>
        <v>0</v>
      </c>
      <c r="T102" s="2766"/>
      <c r="U102" s="2766"/>
      <c r="V102" s="2766"/>
      <c r="W102" s="2782"/>
      <c r="X102" s="2766"/>
      <c r="Y102" s="2766"/>
      <c r="Z102" s="2766"/>
      <c r="AA102" s="2766"/>
      <c r="AB102" s="2766"/>
      <c r="AC102" s="2766"/>
      <c r="AD102" s="2766"/>
      <c r="AE102" s="2766"/>
      <c r="AF102" s="2766"/>
      <c r="AG102" s="2766"/>
      <c r="AH102" s="2766"/>
      <c r="AI102" s="2766"/>
      <c r="AJ102" s="2766"/>
      <c r="AK102" s="2766"/>
      <c r="AL102" s="2766"/>
      <c r="AM102" s="2766"/>
      <c r="AN102" s="2766"/>
      <c r="AO102" s="2766"/>
      <c r="AP102" s="2766"/>
      <c r="AQ102" s="2766"/>
      <c r="AR102" s="2766"/>
      <c r="AS102" s="2766"/>
      <c r="AT102" s="2766"/>
      <c r="AU102" s="2766"/>
    </row>
    <row r="103" spans="1:47" s="2245" customFormat="1" ht="78" customHeight="1">
      <c r="A103" s="2767" t="str">
        <f>'1.SD Facility Based Annex'!A84</f>
        <v>1.3.1.1</v>
      </c>
      <c r="B103" s="2767" t="str">
        <f>'1.SD Facility Based Annex'!B84</f>
        <v>A.2.2.1</v>
      </c>
      <c r="C103" s="2768" t="str">
        <f>'1.SD Facility Based Annex'!C84</f>
        <v>Operating expenses for SNCU</v>
      </c>
      <c r="D103" s="2769" t="str">
        <f>'1.SD Facility Based Annex'!D84</f>
        <v>RCH</v>
      </c>
      <c r="E103" s="2769" t="str">
        <f>'1.SD Facility Based Annex'!E84</f>
        <v>CH</v>
      </c>
      <c r="F103" s="2769">
        <f>'1.SD Facility Based Annex'!F84</f>
        <v>0</v>
      </c>
      <c r="G103" s="2769">
        <f>'1.SD Facility Based Annex'!G84</f>
        <v>0</v>
      </c>
      <c r="H103" s="2769">
        <f>'1.SD Facility Based Annex'!I84</f>
        <v>0.72</v>
      </c>
      <c r="I103" s="2769">
        <f>'1.SD Facility Based Annex'!J84</f>
        <v>0</v>
      </c>
      <c r="J103" s="2769">
        <f>'1.SD Facility Based Annex'!K84</f>
        <v>0</v>
      </c>
      <c r="K103" s="2769">
        <f>'1.SD Facility Based Annex'!L84</f>
        <v>0</v>
      </c>
      <c r="L103" s="2770">
        <f>'1.SD Facility Based Annex'!M84</f>
        <v>5000</v>
      </c>
      <c r="M103" s="2769">
        <f>'1.SD Facility Based Annex'!N84</f>
        <v>0.05</v>
      </c>
      <c r="N103" s="2769">
        <f>'1.SD Facility Based Annex'!O84</f>
        <v>24</v>
      </c>
      <c r="O103" s="2770">
        <f>'1.SD Facility Based Annex'!P84</f>
        <v>1.2000000000000002</v>
      </c>
      <c r="P103" s="2767" t="str">
        <f>'1.SD Facility Based Annex'!Q84</f>
        <v xml:space="preserve">STATE: ; PDY: SNCU - Office Expenses &amp; Telephone, Internet charges for SNCU Unit ; KKL: SNCU - Office Expenses &amp; Internet charges for SNCU Unit ; MHE: ; YNM: </v>
      </c>
      <c r="Q103" s="2125"/>
      <c r="R103" s="2771"/>
      <c r="T103" s="2770">
        <f>'1.SD Facility Based Annex'!U84</f>
        <v>5000</v>
      </c>
      <c r="U103" s="2770">
        <f>'1.SD Facility Based Annex'!V84</f>
        <v>24</v>
      </c>
      <c r="V103" s="2770">
        <f>'1.SD Facility Based Annex'!W84</f>
        <v>120000</v>
      </c>
      <c r="W103" s="2772" t="str">
        <f>'1.SD Facility Based Annex'!X84</f>
        <v xml:space="preserve">STATE: ; PDY: SNCU - Office Expenses &amp; Telephone, Internet charges for SNCU Unit ; KKL: SNCU - Office Expenses &amp; Internet charges for SNCU Unit ; MHE: ; YNM: </v>
      </c>
      <c r="X103" s="2770">
        <f>'1.SD Facility Based Annex'!Y84</f>
        <v>0</v>
      </c>
      <c r="Y103" s="2770">
        <f>'1.SD Facility Based Annex'!Z84</f>
        <v>0</v>
      </c>
      <c r="Z103" s="2770">
        <f>'1.SD Facility Based Annex'!AA84</f>
        <v>0</v>
      </c>
      <c r="AA103" s="2770">
        <f>'1.SD Facility Based Annex'!AB84</f>
        <v>0</v>
      </c>
      <c r="AB103" s="2770">
        <f>'1.SD Facility Based Annex'!AC84</f>
        <v>5000</v>
      </c>
      <c r="AC103" s="2770">
        <f>'1.SD Facility Based Annex'!AD84</f>
        <v>12</v>
      </c>
      <c r="AD103" s="2770">
        <f>'1.SD Facility Based Annex'!AE84</f>
        <v>60000</v>
      </c>
      <c r="AE103" s="2770" t="str">
        <f>'1.SD Facility Based Annex'!AF84</f>
        <v xml:space="preserve">SNCU - Office Expenses &amp; Telephone, Internet charges for SNCU Unit </v>
      </c>
      <c r="AF103" s="2770">
        <f>'1.SD Facility Based Annex'!AG84</f>
        <v>5000</v>
      </c>
      <c r="AG103" s="2770">
        <f>'1.SD Facility Based Annex'!AH84</f>
        <v>12</v>
      </c>
      <c r="AH103" s="2770">
        <f>'1.SD Facility Based Annex'!AI84</f>
        <v>60000</v>
      </c>
      <c r="AI103" s="2770" t="str">
        <f>'1.SD Facility Based Annex'!AJ84</f>
        <v xml:space="preserve">SNCU - Office Expenses &amp; Internet charges for SNCU Unit </v>
      </c>
      <c r="AJ103" s="2770">
        <f>'1.SD Facility Based Annex'!AK84</f>
        <v>0</v>
      </c>
      <c r="AK103" s="2770">
        <f>'1.SD Facility Based Annex'!AL84</f>
        <v>0</v>
      </c>
      <c r="AL103" s="2770">
        <f>'1.SD Facility Based Annex'!AM84</f>
        <v>0</v>
      </c>
      <c r="AM103" s="2770">
        <f>'1.SD Facility Based Annex'!AN84</f>
        <v>0</v>
      </c>
      <c r="AN103" s="2770">
        <f>'1.SD Facility Based Annex'!AO84</f>
        <v>0</v>
      </c>
      <c r="AO103" s="2770">
        <f>'1.SD Facility Based Annex'!AP84</f>
        <v>0</v>
      </c>
      <c r="AP103" s="2770">
        <f>'1.SD Facility Based Annex'!AQ84</f>
        <v>0</v>
      </c>
      <c r="AQ103" s="2770">
        <f>'1.SD Facility Based Annex'!AR84</f>
        <v>0</v>
      </c>
      <c r="AR103" s="2770">
        <f>'1.SD Facility Based Annex'!AS84</f>
        <v>120000</v>
      </c>
      <c r="AS103" s="2770">
        <f>'1.SD Facility Based Annex'!AT84</f>
        <v>24</v>
      </c>
      <c r="AT103" s="2770">
        <f>'1.SD Facility Based Annex'!AU84</f>
        <v>5000</v>
      </c>
      <c r="AU103" s="2770" t="str">
        <f>'1.SD Facility Based Annex'!AV84</f>
        <v xml:space="preserve">STATE: ; PDY: SNCU - Office Expenses &amp; Telephone, Internet charges for SNCU Unit ; KKL: SNCU - Office Expenses &amp; Internet charges for SNCU Unit ; MHE: ; YNM: </v>
      </c>
    </row>
    <row r="104" spans="1:47" s="2245" customFormat="1" ht="78" customHeight="1">
      <c r="A104" s="2767" t="str">
        <f>'1.SD Facility Based Annex'!A85</f>
        <v>1.3.1.2</v>
      </c>
      <c r="B104" s="2767" t="str">
        <f>'1.SD Facility Based Annex'!B85</f>
        <v>A.2.2.2</v>
      </c>
      <c r="C104" s="2768" t="str">
        <f>'1.SD Facility Based Annex'!C85</f>
        <v>Operating expenses for NBSU</v>
      </c>
      <c r="D104" s="2769" t="str">
        <f>'1.SD Facility Based Annex'!D85</f>
        <v>RCH</v>
      </c>
      <c r="E104" s="2769" t="str">
        <f>'1.SD Facility Based Annex'!E85</f>
        <v>CH</v>
      </c>
      <c r="F104" s="2769">
        <f>'1.SD Facility Based Annex'!F85</f>
        <v>0</v>
      </c>
      <c r="G104" s="2769">
        <f>'1.SD Facility Based Annex'!G85</f>
        <v>0</v>
      </c>
      <c r="H104" s="2769">
        <f>'1.SD Facility Based Annex'!I85</f>
        <v>0</v>
      </c>
      <c r="I104" s="2769">
        <f>'1.SD Facility Based Annex'!J85</f>
        <v>0</v>
      </c>
      <c r="J104" s="2769">
        <f>'1.SD Facility Based Annex'!K85</f>
        <v>0</v>
      </c>
      <c r="K104" s="2769">
        <f>'1.SD Facility Based Annex'!L85</f>
        <v>0</v>
      </c>
      <c r="L104" s="2770">
        <f>'1.SD Facility Based Annex'!M85</f>
        <v>30000</v>
      </c>
      <c r="M104" s="2769">
        <f>'1.SD Facility Based Annex'!N85</f>
        <v>0.3</v>
      </c>
      <c r="N104" s="2769">
        <f>'1.SD Facility Based Annex'!O85</f>
        <v>6</v>
      </c>
      <c r="O104" s="2770">
        <f>'1.SD Facility Based Annex'!P85</f>
        <v>1.7999999999999998</v>
      </c>
      <c r="P104" s="2767" t="str">
        <f>'1.SD Facility Based Annex'!Q85</f>
        <v xml:space="preserve">STATE: ; PDY: NBSU - Office Expenses &amp; Telephone, Internet charges for NBSU Unit ; KKL: NBSU - Office Expenses &amp; Telephone, Internet charges for NBSU Unit ; MHE: NBSU - Office Expenses &amp; Telephone, Internet charges for NBSU Unit ; YNM: NBSU - Office Expenses &amp; Telephone, Internet charges for NBSU Unit </v>
      </c>
      <c r="Q104" s="2125"/>
      <c r="R104" s="2771"/>
      <c r="T104" s="2770">
        <f>'1.SD Facility Based Annex'!U85</f>
        <v>30000</v>
      </c>
      <c r="U104" s="2770">
        <f>'1.SD Facility Based Annex'!V85</f>
        <v>6</v>
      </c>
      <c r="V104" s="2770">
        <f>'1.SD Facility Based Annex'!W85</f>
        <v>180000</v>
      </c>
      <c r="W104" s="2772" t="str">
        <f>'1.SD Facility Based Annex'!X85</f>
        <v xml:space="preserve">STATE: ; PDY: NBSU - Office Expenses &amp; Telephone, Internet charges for NBSU Unit ; KKL: NBSU - Office Expenses &amp; Telephone, Internet charges for NBSU Unit ; MHE: NBSU - Office Expenses &amp; Telephone, Internet charges for NBSU Unit ; YNM: NBSU - Office Expenses &amp; Telephone, Internet charges for NBSU Unit </v>
      </c>
      <c r="X104" s="2770">
        <f>'1.SD Facility Based Annex'!Y85</f>
        <v>0</v>
      </c>
      <c r="Y104" s="2770">
        <f>'1.SD Facility Based Annex'!Z85</f>
        <v>0</v>
      </c>
      <c r="Z104" s="2770">
        <f>'1.SD Facility Based Annex'!AA85</f>
        <v>0</v>
      </c>
      <c r="AA104" s="2770">
        <f>'1.SD Facility Based Annex'!AB85</f>
        <v>0</v>
      </c>
      <c r="AB104" s="2770">
        <f>'1.SD Facility Based Annex'!AC85</f>
        <v>30000</v>
      </c>
      <c r="AC104" s="2770">
        <f>'1.SD Facility Based Annex'!AD85</f>
        <v>2</v>
      </c>
      <c r="AD104" s="2770">
        <f>'1.SD Facility Based Annex'!AE85</f>
        <v>60000</v>
      </c>
      <c r="AE104" s="2770" t="str">
        <f>'1.SD Facility Based Annex'!AF85</f>
        <v xml:space="preserve">NBSU - Office Expenses &amp; Telephone, Internet charges for NBSU Unit </v>
      </c>
      <c r="AF104" s="2770">
        <f>'1.SD Facility Based Annex'!AG85</f>
        <v>30000</v>
      </c>
      <c r="AG104" s="2770">
        <f>'1.SD Facility Based Annex'!AH85</f>
        <v>1</v>
      </c>
      <c r="AH104" s="2770">
        <f>'1.SD Facility Based Annex'!AI85</f>
        <v>30000</v>
      </c>
      <c r="AI104" s="2770" t="str">
        <f>'1.SD Facility Based Annex'!AJ85</f>
        <v xml:space="preserve">NBSU - Office Expenses &amp; Telephone, Internet charges for NBSU Unit </v>
      </c>
      <c r="AJ104" s="2770">
        <f>'1.SD Facility Based Annex'!AK85</f>
        <v>30000</v>
      </c>
      <c r="AK104" s="2770">
        <f>'1.SD Facility Based Annex'!AL85</f>
        <v>2</v>
      </c>
      <c r="AL104" s="2770">
        <f>'1.SD Facility Based Annex'!AM85</f>
        <v>60000</v>
      </c>
      <c r="AM104" s="2770" t="str">
        <f>'1.SD Facility Based Annex'!AN85</f>
        <v xml:space="preserve">NBSU - Office Expenses &amp; Telephone, Internet charges for NBSU Unit </v>
      </c>
      <c r="AN104" s="2770">
        <f>'1.SD Facility Based Annex'!AO85</f>
        <v>30000</v>
      </c>
      <c r="AO104" s="2770">
        <f>'1.SD Facility Based Annex'!AP85</f>
        <v>1</v>
      </c>
      <c r="AP104" s="2770">
        <f>'1.SD Facility Based Annex'!AQ85</f>
        <v>30000</v>
      </c>
      <c r="AQ104" s="2770" t="str">
        <f>'1.SD Facility Based Annex'!AR85</f>
        <v xml:space="preserve">NBSU - Office Expenses &amp; Telephone, Internet charges for NBSU Unit </v>
      </c>
      <c r="AR104" s="2770">
        <f>'1.SD Facility Based Annex'!AS85</f>
        <v>180000</v>
      </c>
      <c r="AS104" s="2770">
        <f>'1.SD Facility Based Annex'!AT85</f>
        <v>6</v>
      </c>
      <c r="AT104" s="2770">
        <f>'1.SD Facility Based Annex'!AU85</f>
        <v>30000</v>
      </c>
      <c r="AU104" s="2770" t="str">
        <f>'1.SD Facility Based Annex'!AV85</f>
        <v xml:space="preserve">STATE: ; PDY: NBSU - Office Expenses &amp; Telephone, Internet charges for NBSU Unit ; KKL: NBSU - Office Expenses &amp; Telephone, Internet charges for NBSU Unit ; MHE: NBSU - Office Expenses &amp; Telephone, Internet charges for NBSU Unit ; YNM: NBSU - Office Expenses &amp; Telephone, Internet charges for NBSU Unit </v>
      </c>
    </row>
    <row r="105" spans="1:47" s="2245" customFormat="1" ht="78" customHeight="1">
      <c r="A105" s="2767" t="str">
        <f>'1.SD Facility Based Annex'!A86</f>
        <v>1.3.1.3</v>
      </c>
      <c r="B105" s="2767" t="str">
        <f>'1.SD Facility Based Annex'!B86</f>
        <v>A.2.2.3</v>
      </c>
      <c r="C105" s="2768" t="str">
        <f>'1.SD Facility Based Annex'!C86</f>
        <v>Operating expenses for NBCC</v>
      </c>
      <c r="D105" s="2769" t="str">
        <f>'1.SD Facility Based Annex'!D86</f>
        <v>RCH</v>
      </c>
      <c r="E105" s="2769" t="str">
        <f>'1.SD Facility Based Annex'!E86</f>
        <v>CH</v>
      </c>
      <c r="F105" s="2769">
        <f>'1.SD Facility Based Annex'!F86</f>
        <v>0</v>
      </c>
      <c r="G105" s="2769">
        <f>'1.SD Facility Based Annex'!G86</f>
        <v>0</v>
      </c>
      <c r="H105" s="2769">
        <f>'1.SD Facility Based Annex'!I86</f>
        <v>0</v>
      </c>
      <c r="I105" s="2769">
        <f>'1.SD Facility Based Annex'!J86</f>
        <v>0</v>
      </c>
      <c r="J105" s="2769">
        <f>'1.SD Facility Based Annex'!K86</f>
        <v>0</v>
      </c>
      <c r="K105" s="2769">
        <f>'1.SD Facility Based Annex'!L86</f>
        <v>0</v>
      </c>
      <c r="L105" s="2770">
        <f>'1.SD Facility Based Annex'!M86</f>
        <v>0</v>
      </c>
      <c r="M105" s="2769">
        <f>'1.SD Facility Based Annex'!N86</f>
        <v>0</v>
      </c>
      <c r="N105" s="2769">
        <f>'1.SD Facility Based Annex'!O86</f>
        <v>0</v>
      </c>
      <c r="O105" s="2770">
        <f>'1.SD Facility Based Annex'!P86</f>
        <v>0</v>
      </c>
      <c r="P105" s="2767" t="str">
        <f>'1.SD Facility Based Annex'!Q86</f>
        <v xml:space="preserve">STATE: ; PDY: ; KKL: ; MHE: ; YNM: </v>
      </c>
      <c r="Q105" s="2125"/>
      <c r="R105" s="2771"/>
      <c r="T105" s="2770">
        <f>'1.SD Facility Based Annex'!U86</f>
        <v>0</v>
      </c>
      <c r="U105" s="2770">
        <f>'1.SD Facility Based Annex'!V86</f>
        <v>0</v>
      </c>
      <c r="V105" s="2770">
        <f>'1.SD Facility Based Annex'!W86</f>
        <v>0</v>
      </c>
      <c r="W105" s="2772" t="str">
        <f>'1.SD Facility Based Annex'!X86</f>
        <v xml:space="preserve">STATE: ; PDY: ; KKL: ; MHE: ; YNM: </v>
      </c>
      <c r="X105" s="2770">
        <f>'1.SD Facility Based Annex'!Y86</f>
        <v>0</v>
      </c>
      <c r="Y105" s="2770">
        <f>'1.SD Facility Based Annex'!Z86</f>
        <v>0</v>
      </c>
      <c r="Z105" s="2770">
        <f>'1.SD Facility Based Annex'!AA86</f>
        <v>0</v>
      </c>
      <c r="AA105" s="2770">
        <f>'1.SD Facility Based Annex'!AB86</f>
        <v>0</v>
      </c>
      <c r="AB105" s="2770">
        <f>'1.SD Facility Based Annex'!AC86</f>
        <v>0</v>
      </c>
      <c r="AC105" s="2770">
        <f>'1.SD Facility Based Annex'!AD86</f>
        <v>0</v>
      </c>
      <c r="AD105" s="2770">
        <f>'1.SD Facility Based Annex'!AE86</f>
        <v>0</v>
      </c>
      <c r="AE105" s="2770">
        <f>'1.SD Facility Based Annex'!AF86</f>
        <v>0</v>
      </c>
      <c r="AF105" s="2770">
        <f>'1.SD Facility Based Annex'!AG86</f>
        <v>0</v>
      </c>
      <c r="AG105" s="2770">
        <f>'1.SD Facility Based Annex'!AH86</f>
        <v>0</v>
      </c>
      <c r="AH105" s="2770">
        <f>'1.SD Facility Based Annex'!AI86</f>
        <v>0</v>
      </c>
      <c r="AI105" s="2770">
        <f>'1.SD Facility Based Annex'!AJ86</f>
        <v>0</v>
      </c>
      <c r="AJ105" s="2770">
        <f>'1.SD Facility Based Annex'!AK86</f>
        <v>0</v>
      </c>
      <c r="AK105" s="2770">
        <f>'1.SD Facility Based Annex'!AL86</f>
        <v>0</v>
      </c>
      <c r="AL105" s="2770">
        <f>'1.SD Facility Based Annex'!AM86</f>
        <v>0</v>
      </c>
      <c r="AM105" s="2770">
        <f>'1.SD Facility Based Annex'!AN86</f>
        <v>0</v>
      </c>
      <c r="AN105" s="2770">
        <f>'1.SD Facility Based Annex'!AO86</f>
        <v>0</v>
      </c>
      <c r="AO105" s="2770">
        <f>'1.SD Facility Based Annex'!AP86</f>
        <v>0</v>
      </c>
      <c r="AP105" s="2770">
        <f>'1.SD Facility Based Annex'!AQ86</f>
        <v>0</v>
      </c>
      <c r="AQ105" s="2770">
        <f>'1.SD Facility Based Annex'!AR86</f>
        <v>0</v>
      </c>
      <c r="AR105" s="2770">
        <f>'1.SD Facility Based Annex'!AS86</f>
        <v>0</v>
      </c>
      <c r="AS105" s="2770">
        <f>'1.SD Facility Based Annex'!AT86</f>
        <v>0</v>
      </c>
      <c r="AT105" s="2770">
        <f>'1.SD Facility Based Annex'!AU86</f>
        <v>0</v>
      </c>
      <c r="AU105" s="2770" t="str">
        <f>'1.SD Facility Based Annex'!AV86</f>
        <v xml:space="preserve">STATE: ; PDY: ; KKL: ; MHE: ; YNM: </v>
      </c>
    </row>
    <row r="106" spans="1:47" s="2245" customFormat="1" ht="78" customHeight="1">
      <c r="A106" s="2767" t="str">
        <f>'1.SD Facility Based Annex'!A87</f>
        <v>1.3.1.4</v>
      </c>
      <c r="B106" s="2767" t="str">
        <f>'1.SD Facility Based Annex'!B87</f>
        <v>A.2.5</v>
      </c>
      <c r="C106" s="2768" t="str">
        <f>'1.SD Facility Based Annex'!C87</f>
        <v>Operating expenses for NRCs</v>
      </c>
      <c r="D106" s="2769" t="str">
        <f>'1.SD Facility Based Annex'!D87</f>
        <v>RCH</v>
      </c>
      <c r="E106" s="2769" t="str">
        <f>'1.SD Facility Based Annex'!E87</f>
        <v>CH</v>
      </c>
      <c r="F106" s="2769">
        <f>'1.SD Facility Based Annex'!F87</f>
        <v>0</v>
      </c>
      <c r="G106" s="2769">
        <f>'1.SD Facility Based Annex'!G87</f>
        <v>0</v>
      </c>
      <c r="H106" s="2769">
        <f>'1.SD Facility Based Annex'!I87</f>
        <v>0</v>
      </c>
      <c r="I106" s="2769">
        <f>'1.SD Facility Based Annex'!J87</f>
        <v>0</v>
      </c>
      <c r="J106" s="2769">
        <f>'1.SD Facility Based Annex'!K87</f>
        <v>0</v>
      </c>
      <c r="K106" s="2769">
        <f>'1.SD Facility Based Annex'!L87</f>
        <v>0</v>
      </c>
      <c r="L106" s="2770">
        <f>'1.SD Facility Based Annex'!M87</f>
        <v>0</v>
      </c>
      <c r="M106" s="2769">
        <f>'1.SD Facility Based Annex'!N87</f>
        <v>0</v>
      </c>
      <c r="N106" s="2769">
        <f>'1.SD Facility Based Annex'!O87</f>
        <v>0</v>
      </c>
      <c r="O106" s="2770">
        <f>'1.SD Facility Based Annex'!P87</f>
        <v>0</v>
      </c>
      <c r="P106" s="2767" t="str">
        <f>'1.SD Facility Based Annex'!Q87</f>
        <v xml:space="preserve">STATE: ; PDY: ; KKL: ; MHE: ; YNM: </v>
      </c>
      <c r="Q106" s="2125"/>
      <c r="R106" s="2771"/>
      <c r="T106" s="2770">
        <f>'1.SD Facility Based Annex'!U87</f>
        <v>0</v>
      </c>
      <c r="U106" s="2770">
        <f>'1.SD Facility Based Annex'!V87</f>
        <v>0</v>
      </c>
      <c r="V106" s="2770">
        <f>'1.SD Facility Based Annex'!W87</f>
        <v>0</v>
      </c>
      <c r="W106" s="2772" t="str">
        <f>'1.SD Facility Based Annex'!X87</f>
        <v xml:space="preserve">STATE: ; PDY: ; KKL: ; MHE: ; YNM: </v>
      </c>
      <c r="X106" s="2770">
        <f>'1.SD Facility Based Annex'!Y87</f>
        <v>0</v>
      </c>
      <c r="Y106" s="2770">
        <f>'1.SD Facility Based Annex'!Z87</f>
        <v>0</v>
      </c>
      <c r="Z106" s="2770">
        <f>'1.SD Facility Based Annex'!AA87</f>
        <v>0</v>
      </c>
      <c r="AA106" s="2770">
        <f>'1.SD Facility Based Annex'!AB87</f>
        <v>0</v>
      </c>
      <c r="AB106" s="2770">
        <f>'1.SD Facility Based Annex'!AC87</f>
        <v>0</v>
      </c>
      <c r="AC106" s="2770">
        <f>'1.SD Facility Based Annex'!AD87</f>
        <v>0</v>
      </c>
      <c r="AD106" s="2770">
        <f>'1.SD Facility Based Annex'!AE87</f>
        <v>0</v>
      </c>
      <c r="AE106" s="2770">
        <f>'1.SD Facility Based Annex'!AF87</f>
        <v>0</v>
      </c>
      <c r="AF106" s="2770">
        <f>'1.SD Facility Based Annex'!AG87</f>
        <v>0</v>
      </c>
      <c r="AG106" s="2770">
        <f>'1.SD Facility Based Annex'!AH87</f>
        <v>0</v>
      </c>
      <c r="AH106" s="2770">
        <f>'1.SD Facility Based Annex'!AI87</f>
        <v>0</v>
      </c>
      <c r="AI106" s="2770">
        <f>'1.SD Facility Based Annex'!AJ87</f>
        <v>0</v>
      </c>
      <c r="AJ106" s="2770">
        <f>'1.SD Facility Based Annex'!AK87</f>
        <v>0</v>
      </c>
      <c r="AK106" s="2770">
        <f>'1.SD Facility Based Annex'!AL87</f>
        <v>0</v>
      </c>
      <c r="AL106" s="2770">
        <f>'1.SD Facility Based Annex'!AM87</f>
        <v>0</v>
      </c>
      <c r="AM106" s="2770">
        <f>'1.SD Facility Based Annex'!AN87</f>
        <v>0</v>
      </c>
      <c r="AN106" s="2770">
        <f>'1.SD Facility Based Annex'!AO87</f>
        <v>0</v>
      </c>
      <c r="AO106" s="2770">
        <f>'1.SD Facility Based Annex'!AP87</f>
        <v>0</v>
      </c>
      <c r="AP106" s="2770">
        <f>'1.SD Facility Based Annex'!AQ87</f>
        <v>0</v>
      </c>
      <c r="AQ106" s="2770">
        <f>'1.SD Facility Based Annex'!AR87</f>
        <v>0</v>
      </c>
      <c r="AR106" s="2770">
        <f>'1.SD Facility Based Annex'!AS87</f>
        <v>0</v>
      </c>
      <c r="AS106" s="2770">
        <f>'1.SD Facility Based Annex'!AT87</f>
        <v>0</v>
      </c>
      <c r="AT106" s="2770">
        <f>'1.SD Facility Based Annex'!AU87</f>
        <v>0</v>
      </c>
      <c r="AU106" s="2770" t="str">
        <f>'1.SD Facility Based Annex'!AV87</f>
        <v xml:space="preserve">STATE: ; PDY: ; KKL: ; MHE: ; YNM: </v>
      </c>
    </row>
    <row r="107" spans="1:47" s="2245" customFormat="1" ht="78" customHeight="1">
      <c r="A107" s="2767" t="str">
        <f>'1.SD Facility Based Annex'!A88</f>
        <v>1.3.1.5</v>
      </c>
      <c r="B107" s="2767">
        <f>'1.SD Facility Based Annex'!B88</f>
        <v>0</v>
      </c>
      <c r="C107" s="2768" t="str">
        <f>'1.SD Facility Based Annex'!C88</f>
        <v>Operating expenses for Family participatory care (KMC)</v>
      </c>
      <c r="D107" s="2769" t="str">
        <f>'1.SD Facility Based Annex'!D88</f>
        <v>RCH</v>
      </c>
      <c r="E107" s="2769" t="str">
        <f>'1.SD Facility Based Annex'!E88</f>
        <v>CH</v>
      </c>
      <c r="F107" s="2769">
        <f>'1.SD Facility Based Annex'!F88</f>
        <v>0</v>
      </c>
      <c r="G107" s="2769">
        <f>'1.SD Facility Based Annex'!G88</f>
        <v>0</v>
      </c>
      <c r="H107" s="2769">
        <f>'1.SD Facility Based Annex'!I88</f>
        <v>0</v>
      </c>
      <c r="I107" s="2769">
        <f>'1.SD Facility Based Annex'!J88</f>
        <v>0</v>
      </c>
      <c r="J107" s="2769">
        <f>'1.SD Facility Based Annex'!K88</f>
        <v>0</v>
      </c>
      <c r="K107" s="2769">
        <f>'1.SD Facility Based Annex'!L88</f>
        <v>0</v>
      </c>
      <c r="L107" s="2770">
        <f>'1.SD Facility Based Annex'!M88</f>
        <v>0</v>
      </c>
      <c r="M107" s="2769">
        <f>'1.SD Facility Based Annex'!N88</f>
        <v>0</v>
      </c>
      <c r="N107" s="2769">
        <f>'1.SD Facility Based Annex'!O88</f>
        <v>0</v>
      </c>
      <c r="O107" s="2770">
        <f>'1.SD Facility Based Annex'!P88</f>
        <v>0</v>
      </c>
      <c r="P107" s="2767" t="str">
        <f>'1.SD Facility Based Annex'!Q88</f>
        <v xml:space="preserve">STATE: ; PDY: ; KKL: ; MHE: ; YNM: </v>
      </c>
      <c r="Q107" s="2125"/>
      <c r="R107" s="2771"/>
      <c r="T107" s="2770">
        <f>'1.SD Facility Based Annex'!U88</f>
        <v>0</v>
      </c>
      <c r="U107" s="2770">
        <f>'1.SD Facility Based Annex'!V88</f>
        <v>0</v>
      </c>
      <c r="V107" s="2770">
        <f>'1.SD Facility Based Annex'!W88</f>
        <v>0</v>
      </c>
      <c r="W107" s="2772" t="str">
        <f>'1.SD Facility Based Annex'!X88</f>
        <v xml:space="preserve">STATE: ; PDY: ; KKL: ; MHE: ; YNM: </v>
      </c>
      <c r="X107" s="2770">
        <f>'1.SD Facility Based Annex'!Y88</f>
        <v>0</v>
      </c>
      <c r="Y107" s="2770">
        <f>'1.SD Facility Based Annex'!Z88</f>
        <v>0</v>
      </c>
      <c r="Z107" s="2770">
        <f>'1.SD Facility Based Annex'!AA88</f>
        <v>0</v>
      </c>
      <c r="AA107" s="2770">
        <f>'1.SD Facility Based Annex'!AB88</f>
        <v>0</v>
      </c>
      <c r="AB107" s="2770">
        <f>'1.SD Facility Based Annex'!AC88</f>
        <v>0</v>
      </c>
      <c r="AC107" s="2770">
        <f>'1.SD Facility Based Annex'!AD88</f>
        <v>0</v>
      </c>
      <c r="AD107" s="2770">
        <f>'1.SD Facility Based Annex'!AE88</f>
        <v>0</v>
      </c>
      <c r="AE107" s="2770">
        <f>'1.SD Facility Based Annex'!AF88</f>
        <v>0</v>
      </c>
      <c r="AF107" s="2770">
        <f>'1.SD Facility Based Annex'!AG88</f>
        <v>0</v>
      </c>
      <c r="AG107" s="2770">
        <f>'1.SD Facility Based Annex'!AH88</f>
        <v>0</v>
      </c>
      <c r="AH107" s="2770">
        <f>'1.SD Facility Based Annex'!AI88</f>
        <v>0</v>
      </c>
      <c r="AI107" s="2770">
        <f>'1.SD Facility Based Annex'!AJ88</f>
        <v>0</v>
      </c>
      <c r="AJ107" s="2770">
        <f>'1.SD Facility Based Annex'!AK88</f>
        <v>0</v>
      </c>
      <c r="AK107" s="2770">
        <f>'1.SD Facility Based Annex'!AL88</f>
        <v>0</v>
      </c>
      <c r="AL107" s="2770">
        <f>'1.SD Facility Based Annex'!AM88</f>
        <v>0</v>
      </c>
      <c r="AM107" s="2770">
        <f>'1.SD Facility Based Annex'!AN88</f>
        <v>0</v>
      </c>
      <c r="AN107" s="2770">
        <f>'1.SD Facility Based Annex'!AO88</f>
        <v>0</v>
      </c>
      <c r="AO107" s="2770">
        <f>'1.SD Facility Based Annex'!AP88</f>
        <v>0</v>
      </c>
      <c r="AP107" s="2770">
        <f>'1.SD Facility Based Annex'!AQ88</f>
        <v>0</v>
      </c>
      <c r="AQ107" s="2770">
        <f>'1.SD Facility Based Annex'!AR88</f>
        <v>0</v>
      </c>
      <c r="AR107" s="2770">
        <f>'1.SD Facility Based Annex'!AS88</f>
        <v>0</v>
      </c>
      <c r="AS107" s="2770">
        <f>'1.SD Facility Based Annex'!AT88</f>
        <v>0</v>
      </c>
      <c r="AT107" s="2770">
        <f>'1.SD Facility Based Annex'!AU88</f>
        <v>0</v>
      </c>
      <c r="AU107" s="2770" t="str">
        <f>'1.SD Facility Based Annex'!AV88</f>
        <v xml:space="preserve">STATE: ; PDY: ; KKL: ; MHE: ; YNM: </v>
      </c>
    </row>
    <row r="108" spans="1:47" s="2245" customFormat="1" ht="78" customHeight="1">
      <c r="A108" s="2767" t="str">
        <f>'1.SD Facility Based Annex'!A96</f>
        <v>1.3.1.13</v>
      </c>
      <c r="B108" s="2767">
        <f>'1.SD Facility Based Annex'!B96</f>
        <v>0</v>
      </c>
      <c r="C108" s="2768" t="str">
        <f>'1.SD Facility Based Annex'!C96</f>
        <v>Operating expenses for Mother new-born Care Unit</v>
      </c>
      <c r="D108" s="2769" t="str">
        <f>'1.SD Facility Based Annex'!D96</f>
        <v>RCH</v>
      </c>
      <c r="E108" s="2769" t="str">
        <f>'1.SD Facility Based Annex'!E96</f>
        <v>CH</v>
      </c>
      <c r="F108" s="2769">
        <f>'1.SD Facility Based Annex'!F96</f>
        <v>0</v>
      </c>
      <c r="G108" s="2769">
        <f>'1.SD Facility Based Annex'!G96</f>
        <v>0</v>
      </c>
      <c r="H108" s="2769">
        <f>'1.SD Facility Based Annex'!I96</f>
        <v>0</v>
      </c>
      <c r="I108" s="2769">
        <f>'1.SD Facility Based Annex'!J96</f>
        <v>0</v>
      </c>
      <c r="J108" s="2769">
        <f>'1.SD Facility Based Annex'!K96</f>
        <v>0</v>
      </c>
      <c r="K108" s="2769">
        <f>'1.SD Facility Based Annex'!L96</f>
        <v>0</v>
      </c>
      <c r="L108" s="2770">
        <f>'1.SD Facility Based Annex'!M96</f>
        <v>0</v>
      </c>
      <c r="M108" s="2769">
        <f>'1.SD Facility Based Annex'!N96</f>
        <v>0</v>
      </c>
      <c r="N108" s="2769">
        <f>'1.SD Facility Based Annex'!O96</f>
        <v>0</v>
      </c>
      <c r="O108" s="2770">
        <f>'1.SD Facility Based Annex'!P96</f>
        <v>0</v>
      </c>
      <c r="P108" s="2767" t="str">
        <f>'1.SD Facility Based Annex'!Q96</f>
        <v xml:space="preserve">STATE: ; PDY: ; KKL: ; MHE: ; YNM: </v>
      </c>
      <c r="Q108" s="2125"/>
      <c r="R108" s="2771"/>
      <c r="T108" s="2770">
        <f>'1.SD Facility Based Annex'!U96</f>
        <v>0</v>
      </c>
      <c r="U108" s="2770">
        <f>'1.SD Facility Based Annex'!V96</f>
        <v>0</v>
      </c>
      <c r="V108" s="2770">
        <f>'1.SD Facility Based Annex'!W96</f>
        <v>0</v>
      </c>
      <c r="W108" s="2772" t="str">
        <f>'1.SD Facility Based Annex'!X96</f>
        <v xml:space="preserve">STATE: ; PDY: ; KKL: ; MHE: ; YNM: </v>
      </c>
      <c r="X108" s="2770">
        <f>'1.SD Facility Based Annex'!Y96</f>
        <v>0</v>
      </c>
      <c r="Y108" s="2770">
        <f>'1.SD Facility Based Annex'!Z96</f>
        <v>0</v>
      </c>
      <c r="Z108" s="2770">
        <f>'1.SD Facility Based Annex'!AA96</f>
        <v>0</v>
      </c>
      <c r="AA108" s="2770">
        <f>'1.SD Facility Based Annex'!AB96</f>
        <v>0</v>
      </c>
      <c r="AB108" s="2770">
        <f>'1.SD Facility Based Annex'!AC96</f>
        <v>0</v>
      </c>
      <c r="AC108" s="2770">
        <f>'1.SD Facility Based Annex'!AD96</f>
        <v>0</v>
      </c>
      <c r="AD108" s="2770">
        <f>'1.SD Facility Based Annex'!AE96</f>
        <v>0</v>
      </c>
      <c r="AE108" s="2770">
        <f>'1.SD Facility Based Annex'!AF96</f>
        <v>0</v>
      </c>
      <c r="AF108" s="2770">
        <f>'1.SD Facility Based Annex'!AG96</f>
        <v>0</v>
      </c>
      <c r="AG108" s="2770">
        <f>'1.SD Facility Based Annex'!AH96</f>
        <v>0</v>
      </c>
      <c r="AH108" s="2770">
        <f>'1.SD Facility Based Annex'!AI96</f>
        <v>0</v>
      </c>
      <c r="AI108" s="2770">
        <f>'1.SD Facility Based Annex'!AJ96</f>
        <v>0</v>
      </c>
      <c r="AJ108" s="2770">
        <f>'1.SD Facility Based Annex'!AK96</f>
        <v>0</v>
      </c>
      <c r="AK108" s="2770">
        <f>'1.SD Facility Based Annex'!AL96</f>
        <v>0</v>
      </c>
      <c r="AL108" s="2770">
        <f>'1.SD Facility Based Annex'!AM96</f>
        <v>0</v>
      </c>
      <c r="AM108" s="2770">
        <f>'1.SD Facility Based Annex'!AN96</f>
        <v>0</v>
      </c>
      <c r="AN108" s="2770">
        <f>'1.SD Facility Based Annex'!AO96</f>
        <v>0</v>
      </c>
      <c r="AO108" s="2770">
        <f>'1.SD Facility Based Annex'!AP96</f>
        <v>0</v>
      </c>
      <c r="AP108" s="2770">
        <f>'1.SD Facility Based Annex'!AQ96</f>
        <v>0</v>
      </c>
      <c r="AQ108" s="2770">
        <f>'1.SD Facility Based Annex'!AR96</f>
        <v>0</v>
      </c>
      <c r="AR108" s="2770">
        <f>'1.SD Facility Based Annex'!AS96</f>
        <v>0</v>
      </c>
      <c r="AS108" s="2770">
        <f>'1.SD Facility Based Annex'!AT96</f>
        <v>0</v>
      </c>
      <c r="AT108" s="2770">
        <f>'1.SD Facility Based Annex'!AU96</f>
        <v>0</v>
      </c>
      <c r="AU108" s="2770" t="str">
        <f>'1.SD Facility Based Annex'!AV96</f>
        <v xml:space="preserve">STATE: ; PDY: ; KKL: ; MHE: ; YNM: </v>
      </c>
    </row>
    <row r="109" spans="1:47" s="2245" customFormat="1" ht="78" customHeight="1">
      <c r="A109" s="2767" t="str">
        <f>'1.SD Facility Based Annex'!A97</f>
        <v>1.3.1.14</v>
      </c>
      <c r="B109" s="2767">
        <f>'1.SD Facility Based Annex'!B97</f>
        <v>0</v>
      </c>
      <c r="C109" s="2768" t="str">
        <f>'1.SD Facility Based Annex'!C97</f>
        <v>Operating expenses for State new-born resource centre</v>
      </c>
      <c r="D109" s="2769" t="str">
        <f>'1.SD Facility Based Annex'!D97</f>
        <v>RCH</v>
      </c>
      <c r="E109" s="2769" t="str">
        <f>'1.SD Facility Based Annex'!E97</f>
        <v>CH</v>
      </c>
      <c r="F109" s="2769">
        <f>'1.SD Facility Based Annex'!F97</f>
        <v>0</v>
      </c>
      <c r="G109" s="2769">
        <f>'1.SD Facility Based Annex'!G97</f>
        <v>0</v>
      </c>
      <c r="H109" s="2769">
        <f>'1.SD Facility Based Annex'!I97</f>
        <v>0</v>
      </c>
      <c r="I109" s="2769">
        <f>'1.SD Facility Based Annex'!J97</f>
        <v>0</v>
      </c>
      <c r="J109" s="2769">
        <f>'1.SD Facility Based Annex'!K97</f>
        <v>0</v>
      </c>
      <c r="K109" s="2769">
        <f>'1.SD Facility Based Annex'!L97</f>
        <v>0</v>
      </c>
      <c r="L109" s="2770">
        <f>'1.SD Facility Based Annex'!M97</f>
        <v>0</v>
      </c>
      <c r="M109" s="2769">
        <f>'1.SD Facility Based Annex'!N97</f>
        <v>0</v>
      </c>
      <c r="N109" s="2769">
        <f>'1.SD Facility Based Annex'!O97</f>
        <v>0</v>
      </c>
      <c r="O109" s="2770">
        <f>'1.SD Facility Based Annex'!P97</f>
        <v>0</v>
      </c>
      <c r="P109" s="2767" t="str">
        <f>'1.SD Facility Based Annex'!Q97</f>
        <v xml:space="preserve">STATE: ; PDY: ; KKL: ; MHE: ; YNM: </v>
      </c>
      <c r="Q109" s="2125"/>
      <c r="R109" s="2771"/>
      <c r="T109" s="2770">
        <f>'1.SD Facility Based Annex'!U97</f>
        <v>0</v>
      </c>
      <c r="U109" s="2770">
        <f>'1.SD Facility Based Annex'!V97</f>
        <v>0</v>
      </c>
      <c r="V109" s="2770">
        <f>'1.SD Facility Based Annex'!W97</f>
        <v>0</v>
      </c>
      <c r="W109" s="2772" t="str">
        <f>'1.SD Facility Based Annex'!X97</f>
        <v xml:space="preserve">STATE: ; PDY: ; KKL: ; MHE: ; YNM: </v>
      </c>
      <c r="X109" s="2770">
        <f>'1.SD Facility Based Annex'!Y97</f>
        <v>0</v>
      </c>
      <c r="Y109" s="2770">
        <f>'1.SD Facility Based Annex'!Z97</f>
        <v>0</v>
      </c>
      <c r="Z109" s="2770">
        <f>'1.SD Facility Based Annex'!AA97</f>
        <v>0</v>
      </c>
      <c r="AA109" s="2770">
        <f>'1.SD Facility Based Annex'!AB97</f>
        <v>0</v>
      </c>
      <c r="AB109" s="2770">
        <f>'1.SD Facility Based Annex'!AC97</f>
        <v>0</v>
      </c>
      <c r="AC109" s="2770">
        <f>'1.SD Facility Based Annex'!AD97</f>
        <v>0</v>
      </c>
      <c r="AD109" s="2770">
        <f>'1.SD Facility Based Annex'!AE97</f>
        <v>0</v>
      </c>
      <c r="AE109" s="2770">
        <f>'1.SD Facility Based Annex'!AF97</f>
        <v>0</v>
      </c>
      <c r="AF109" s="2770">
        <f>'1.SD Facility Based Annex'!AG97</f>
        <v>0</v>
      </c>
      <c r="AG109" s="2770">
        <f>'1.SD Facility Based Annex'!AH97</f>
        <v>0</v>
      </c>
      <c r="AH109" s="2770">
        <f>'1.SD Facility Based Annex'!AI97</f>
        <v>0</v>
      </c>
      <c r="AI109" s="2770">
        <f>'1.SD Facility Based Annex'!AJ97</f>
        <v>0</v>
      </c>
      <c r="AJ109" s="2770">
        <f>'1.SD Facility Based Annex'!AK97</f>
        <v>0</v>
      </c>
      <c r="AK109" s="2770">
        <f>'1.SD Facility Based Annex'!AL97</f>
        <v>0</v>
      </c>
      <c r="AL109" s="2770">
        <f>'1.SD Facility Based Annex'!AM97</f>
        <v>0</v>
      </c>
      <c r="AM109" s="2770">
        <f>'1.SD Facility Based Annex'!AN97</f>
        <v>0</v>
      </c>
      <c r="AN109" s="2770">
        <f>'1.SD Facility Based Annex'!AO97</f>
        <v>0</v>
      </c>
      <c r="AO109" s="2770">
        <f>'1.SD Facility Based Annex'!AP97</f>
        <v>0</v>
      </c>
      <c r="AP109" s="2770">
        <f>'1.SD Facility Based Annex'!AQ97</f>
        <v>0</v>
      </c>
      <c r="AQ109" s="2770">
        <f>'1.SD Facility Based Annex'!AR97</f>
        <v>0</v>
      </c>
      <c r="AR109" s="2770">
        <f>'1.SD Facility Based Annex'!AS97</f>
        <v>0</v>
      </c>
      <c r="AS109" s="2770">
        <f>'1.SD Facility Based Annex'!AT97</f>
        <v>0</v>
      </c>
      <c r="AT109" s="2770">
        <f>'1.SD Facility Based Annex'!AU97</f>
        <v>0</v>
      </c>
      <c r="AU109" s="2770" t="str">
        <f>'1.SD Facility Based Annex'!AV97</f>
        <v xml:space="preserve">STATE: ; PDY: ; KKL: ; MHE: ; YNM: </v>
      </c>
    </row>
    <row r="110" spans="1:47" s="2245" customFormat="1" ht="78" customHeight="1">
      <c r="A110" s="2767" t="str">
        <f>'1.SD Facility Based Annex'!A98</f>
        <v>1.3.1.15</v>
      </c>
      <c r="B110" s="2767">
        <f>'1.SD Facility Based Annex'!B98</f>
        <v>0</v>
      </c>
      <c r="C110" s="2768" t="str">
        <f>'1.SD Facility Based Annex'!C98</f>
        <v>Operating cost for Paediatric HDU, Emergency, OPD and Ward</v>
      </c>
      <c r="D110" s="2769" t="str">
        <f>'1.SD Facility Based Annex'!D98</f>
        <v>RCH</v>
      </c>
      <c r="E110" s="2769" t="str">
        <f>'1.SD Facility Based Annex'!E98</f>
        <v>CH</v>
      </c>
      <c r="F110" s="2769">
        <f>'1.SD Facility Based Annex'!F98</f>
        <v>0</v>
      </c>
      <c r="G110" s="2769">
        <f>'1.SD Facility Based Annex'!G98</f>
        <v>0</v>
      </c>
      <c r="H110" s="2769">
        <f>'1.SD Facility Based Annex'!I98</f>
        <v>0</v>
      </c>
      <c r="I110" s="2769">
        <f>'1.SD Facility Based Annex'!J98</f>
        <v>0</v>
      </c>
      <c r="J110" s="2769">
        <f>'1.SD Facility Based Annex'!K98</f>
        <v>0</v>
      </c>
      <c r="K110" s="2769">
        <f>'1.SD Facility Based Annex'!L98</f>
        <v>0</v>
      </c>
      <c r="L110" s="2770">
        <f>'1.SD Facility Based Annex'!M98</f>
        <v>0</v>
      </c>
      <c r="M110" s="2769">
        <f>'1.SD Facility Based Annex'!N98</f>
        <v>0</v>
      </c>
      <c r="N110" s="2769">
        <f>'1.SD Facility Based Annex'!O98</f>
        <v>0</v>
      </c>
      <c r="O110" s="2770">
        <f>'1.SD Facility Based Annex'!P98</f>
        <v>0</v>
      </c>
      <c r="P110" s="2767" t="str">
        <f>'1.SD Facility Based Annex'!Q98</f>
        <v xml:space="preserve">STATE: ; PDY: ; KKL: ; MHE: ; YNM: </v>
      </c>
      <c r="Q110" s="2125"/>
      <c r="R110" s="2771"/>
      <c r="T110" s="2770">
        <f>'1.SD Facility Based Annex'!U98</f>
        <v>0</v>
      </c>
      <c r="U110" s="2770">
        <f>'1.SD Facility Based Annex'!V98</f>
        <v>0</v>
      </c>
      <c r="V110" s="2770">
        <f>'1.SD Facility Based Annex'!W98</f>
        <v>0</v>
      </c>
      <c r="W110" s="2772" t="str">
        <f>'1.SD Facility Based Annex'!X98</f>
        <v xml:space="preserve">STATE: ; PDY: ; KKL: ; MHE: ; YNM: </v>
      </c>
      <c r="X110" s="2770">
        <f>'1.SD Facility Based Annex'!Y98</f>
        <v>0</v>
      </c>
      <c r="Y110" s="2770">
        <f>'1.SD Facility Based Annex'!Z98</f>
        <v>0</v>
      </c>
      <c r="Z110" s="2770">
        <f>'1.SD Facility Based Annex'!AA98</f>
        <v>0</v>
      </c>
      <c r="AA110" s="2770">
        <f>'1.SD Facility Based Annex'!AB98</f>
        <v>0</v>
      </c>
      <c r="AB110" s="2770">
        <f>'1.SD Facility Based Annex'!AC98</f>
        <v>0</v>
      </c>
      <c r="AC110" s="2770">
        <f>'1.SD Facility Based Annex'!AD98</f>
        <v>0</v>
      </c>
      <c r="AD110" s="2770">
        <f>'1.SD Facility Based Annex'!AE98</f>
        <v>0</v>
      </c>
      <c r="AE110" s="2770">
        <f>'1.SD Facility Based Annex'!AF98</f>
        <v>0</v>
      </c>
      <c r="AF110" s="2770">
        <f>'1.SD Facility Based Annex'!AG98</f>
        <v>0</v>
      </c>
      <c r="AG110" s="2770">
        <f>'1.SD Facility Based Annex'!AH98</f>
        <v>0</v>
      </c>
      <c r="AH110" s="2770">
        <f>'1.SD Facility Based Annex'!AI98</f>
        <v>0</v>
      </c>
      <c r="AI110" s="2770">
        <f>'1.SD Facility Based Annex'!AJ98</f>
        <v>0</v>
      </c>
      <c r="AJ110" s="2770">
        <f>'1.SD Facility Based Annex'!AK98</f>
        <v>0</v>
      </c>
      <c r="AK110" s="2770">
        <f>'1.SD Facility Based Annex'!AL98</f>
        <v>0</v>
      </c>
      <c r="AL110" s="2770">
        <f>'1.SD Facility Based Annex'!AM98</f>
        <v>0</v>
      </c>
      <c r="AM110" s="2770">
        <f>'1.SD Facility Based Annex'!AN98</f>
        <v>0</v>
      </c>
      <c r="AN110" s="2770">
        <f>'1.SD Facility Based Annex'!AO98</f>
        <v>0</v>
      </c>
      <c r="AO110" s="2770">
        <f>'1.SD Facility Based Annex'!AP98</f>
        <v>0</v>
      </c>
      <c r="AP110" s="2770">
        <f>'1.SD Facility Based Annex'!AQ98</f>
        <v>0</v>
      </c>
      <c r="AQ110" s="2770">
        <f>'1.SD Facility Based Annex'!AR98</f>
        <v>0</v>
      </c>
      <c r="AR110" s="2770">
        <f>'1.SD Facility Based Annex'!AS98</f>
        <v>0</v>
      </c>
      <c r="AS110" s="2770">
        <f>'1.SD Facility Based Annex'!AT98</f>
        <v>0</v>
      </c>
      <c r="AT110" s="2770">
        <f>'1.SD Facility Based Annex'!AU98</f>
        <v>0</v>
      </c>
      <c r="AU110" s="2770" t="str">
        <f>'1.SD Facility Based Annex'!AV98</f>
        <v xml:space="preserve">STATE: ; PDY: ; KKL: ; MHE: ; YNM: </v>
      </c>
    </row>
    <row r="111" spans="1:47" s="2245" customFormat="1" ht="78" customHeight="1">
      <c r="A111" s="2763">
        <f>'2.SD Community Based Annex'!A7</f>
        <v>2</v>
      </c>
      <c r="B111" s="2763">
        <f>'2.SD Community Based Annex'!B7</f>
        <v>0</v>
      </c>
      <c r="C111" s="2764" t="str">
        <f>'2.SD Community Based Annex'!C7</f>
        <v>Service Delivery - Community Based</v>
      </c>
      <c r="D111" s="2765"/>
      <c r="E111" s="2765"/>
      <c r="F111" s="2765"/>
      <c r="G111" s="2765"/>
      <c r="H111" s="2765"/>
      <c r="I111" s="2765"/>
      <c r="J111" s="2765"/>
      <c r="K111" s="2765"/>
      <c r="L111" s="2766"/>
      <c r="M111" s="2765"/>
      <c r="N111" s="2765"/>
      <c r="O111" s="2766">
        <f>O112</f>
        <v>0</v>
      </c>
      <c r="P111" s="2763"/>
      <c r="Q111" s="2780"/>
      <c r="R111" s="2781">
        <f>R112</f>
        <v>0</v>
      </c>
      <c r="T111" s="2766"/>
      <c r="U111" s="2766"/>
      <c r="V111" s="2766"/>
      <c r="W111" s="2782"/>
      <c r="X111" s="2766"/>
      <c r="Y111" s="2766"/>
      <c r="Z111" s="2766"/>
      <c r="AA111" s="2766"/>
      <c r="AB111" s="2766"/>
      <c r="AC111" s="2766"/>
      <c r="AD111" s="2766"/>
      <c r="AE111" s="2766"/>
      <c r="AF111" s="2766"/>
      <c r="AG111" s="2766"/>
      <c r="AH111" s="2766"/>
      <c r="AI111" s="2766"/>
      <c r="AJ111" s="2766"/>
      <c r="AK111" s="2766"/>
      <c r="AL111" s="2766"/>
      <c r="AM111" s="2766"/>
      <c r="AN111" s="2766"/>
      <c r="AO111" s="2766"/>
      <c r="AP111" s="2766"/>
      <c r="AQ111" s="2766"/>
      <c r="AR111" s="2766"/>
      <c r="AS111" s="2766"/>
      <c r="AT111" s="2766"/>
      <c r="AU111" s="2766"/>
    </row>
    <row r="112" spans="1:47" s="2245" customFormat="1" ht="78" customHeight="1">
      <c r="A112" s="2767" t="str">
        <f>'2.SD Community Based Annex'!A56</f>
        <v>2.3.3.1</v>
      </c>
      <c r="B112" s="2767" t="str">
        <f>'2.SD Community Based Annex'!B56</f>
        <v>A.2.10.1</v>
      </c>
      <c r="C112" s="2768" t="str">
        <f>'2.SD Community Based Annex'!C56</f>
        <v>One time Screening to Identify the carriers of Sickle cell trait, β Thalassemia, Haemoglobin variants at school especially class 8 students and in newborns</v>
      </c>
      <c r="D112" s="2769" t="str">
        <f>'2.SD Community Based Annex'!D56</f>
        <v>RCH</v>
      </c>
      <c r="E112" s="2769" t="str">
        <f>'2.SD Community Based Annex'!E56</f>
        <v>CH</v>
      </c>
      <c r="F112" s="2769">
        <f>'2.SD Community Based Annex'!G56</f>
        <v>0</v>
      </c>
      <c r="G112" s="2769">
        <f>'2.SD Community Based Annex'!H56</f>
        <v>0</v>
      </c>
      <c r="H112" s="2769">
        <f>'2.SD Community Based Annex'!I56</f>
        <v>0</v>
      </c>
      <c r="I112" s="2769">
        <f>'2.SD Community Based Annex'!J56</f>
        <v>0</v>
      </c>
      <c r="J112" s="2769">
        <f>'2.SD Community Based Annex'!K56</f>
        <v>0</v>
      </c>
      <c r="K112" s="2769">
        <f>'2.SD Community Based Annex'!L56</f>
        <v>0</v>
      </c>
      <c r="L112" s="2770">
        <f>'2.SD Community Based Annex'!M56</f>
        <v>0</v>
      </c>
      <c r="M112" s="2769">
        <f>'2.SD Community Based Annex'!N56</f>
        <v>0</v>
      </c>
      <c r="N112" s="2769">
        <f>'2.SD Community Based Annex'!O56</f>
        <v>0</v>
      </c>
      <c r="O112" s="2770">
        <f>'2.SD Community Based Annex'!P56</f>
        <v>0</v>
      </c>
      <c r="P112" s="2767" t="str">
        <f>'2.SD Community Based Annex'!Q56</f>
        <v xml:space="preserve">STATE: ; PDY: ; KKL: ; MHE: ; YNM: </v>
      </c>
      <c r="Q112" s="2125">
        <f>'Abs5. Blood services &amp; Disorder'!Q10</f>
        <v>0</v>
      </c>
      <c r="R112" s="2805">
        <f>'Abs5. Blood services &amp; Disorder'!R10</f>
        <v>0</v>
      </c>
      <c r="T112" s="2770">
        <f>'2.SD Community Based Annex'!U56</f>
        <v>0</v>
      </c>
      <c r="U112" s="2770">
        <f>'2.SD Community Based Annex'!V56</f>
        <v>0</v>
      </c>
      <c r="V112" s="2770">
        <f>'2.SD Community Based Annex'!W56</f>
        <v>0</v>
      </c>
      <c r="W112" s="2772" t="str">
        <f>'2.SD Community Based Annex'!X56</f>
        <v xml:space="preserve">STATE: ; PDY: ; KKL: ; MHE: ; YNM: </v>
      </c>
      <c r="X112" s="2770">
        <f>'2.SD Community Based Annex'!Y56</f>
        <v>0</v>
      </c>
      <c r="Y112" s="2770">
        <f>'2.SD Community Based Annex'!Z56</f>
        <v>0</v>
      </c>
      <c r="Z112" s="2770">
        <f>'2.SD Community Based Annex'!AA56</f>
        <v>0</v>
      </c>
      <c r="AA112" s="2770">
        <f>'2.SD Community Based Annex'!AB56</f>
        <v>0</v>
      </c>
      <c r="AB112" s="2770">
        <f>'2.SD Community Based Annex'!AC56</f>
        <v>0</v>
      </c>
      <c r="AC112" s="2770">
        <f>'2.SD Community Based Annex'!AD56</f>
        <v>0</v>
      </c>
      <c r="AD112" s="2770">
        <f>'2.SD Community Based Annex'!AE56</f>
        <v>0</v>
      </c>
      <c r="AE112" s="2770">
        <f>'2.SD Community Based Annex'!AF56</f>
        <v>0</v>
      </c>
      <c r="AF112" s="2770">
        <f>'2.SD Community Based Annex'!AG56</f>
        <v>0</v>
      </c>
      <c r="AG112" s="2770">
        <f>'2.SD Community Based Annex'!AH56</f>
        <v>0</v>
      </c>
      <c r="AH112" s="2770">
        <f>'2.SD Community Based Annex'!AI56</f>
        <v>0</v>
      </c>
      <c r="AI112" s="2770">
        <f>'2.SD Community Based Annex'!AJ56</f>
        <v>0</v>
      </c>
      <c r="AJ112" s="2770">
        <f>'2.SD Community Based Annex'!AK56</f>
        <v>0</v>
      </c>
      <c r="AK112" s="2770">
        <f>'2.SD Community Based Annex'!AL56</f>
        <v>0</v>
      </c>
      <c r="AL112" s="2770">
        <f>'2.SD Community Based Annex'!AM56</f>
        <v>0</v>
      </c>
      <c r="AM112" s="2770">
        <f>'2.SD Community Based Annex'!AN56</f>
        <v>0</v>
      </c>
      <c r="AN112" s="2770">
        <f>'2.SD Community Based Annex'!AO56</f>
        <v>0</v>
      </c>
      <c r="AO112" s="2770">
        <f>'2.SD Community Based Annex'!AP56</f>
        <v>0</v>
      </c>
      <c r="AP112" s="2770">
        <f>'2.SD Community Based Annex'!AQ56</f>
        <v>0</v>
      </c>
      <c r="AQ112" s="2770">
        <f>'2.SD Community Based Annex'!AR56</f>
        <v>0</v>
      </c>
      <c r="AR112" s="2770">
        <f>'2.SD Community Based Annex'!AS56</f>
        <v>0</v>
      </c>
      <c r="AS112" s="2770">
        <f>'2.SD Community Based Annex'!AT56</f>
        <v>0</v>
      </c>
      <c r="AT112" s="2770">
        <f>'2.SD Community Based Annex'!AU56</f>
        <v>0</v>
      </c>
      <c r="AU112" s="2770" t="str">
        <f>'2.SD Community Based Annex'!AV56</f>
        <v xml:space="preserve">STATE: ; PDY: ; KKL: ; MHE: ; YNM: </v>
      </c>
    </row>
    <row r="113" spans="1:47" s="2245" customFormat="1" ht="78" customHeight="1">
      <c r="A113" s="2763">
        <f>'3.Community Intervention Annexn'!A7</f>
        <v>3</v>
      </c>
      <c r="B113" s="2763"/>
      <c r="C113" s="2764" t="str">
        <f>'3.Community Intervention Annexn'!C7</f>
        <v>Community Interventions</v>
      </c>
      <c r="D113" s="2765"/>
      <c r="E113" s="2765"/>
      <c r="F113" s="2765"/>
      <c r="G113" s="2765"/>
      <c r="H113" s="2766"/>
      <c r="I113" s="2765"/>
      <c r="J113" s="2766"/>
      <c r="K113" s="2765"/>
      <c r="L113" s="2766"/>
      <c r="M113" s="2766"/>
      <c r="N113" s="2786"/>
      <c r="O113" s="2787">
        <f>SUM(O114:O120)</f>
        <v>28.338076300000001</v>
      </c>
      <c r="P113" s="2788"/>
      <c r="Q113" s="2789"/>
      <c r="R113" s="2790">
        <f>SUM(R114:R120)</f>
        <v>0</v>
      </c>
      <c r="T113" s="2766"/>
      <c r="U113" s="2766"/>
      <c r="V113" s="2766"/>
      <c r="W113" s="2782"/>
      <c r="X113" s="2766"/>
      <c r="Y113" s="2766"/>
      <c r="Z113" s="2766"/>
      <c r="AA113" s="2766"/>
      <c r="AB113" s="2766"/>
      <c r="AC113" s="2766"/>
      <c r="AD113" s="2766"/>
      <c r="AE113" s="2766"/>
      <c r="AF113" s="2766"/>
      <c r="AG113" s="2766"/>
      <c r="AH113" s="2766"/>
      <c r="AI113" s="2766"/>
      <c r="AJ113" s="2766"/>
      <c r="AK113" s="2766"/>
      <c r="AL113" s="2766"/>
      <c r="AM113" s="2766"/>
      <c r="AN113" s="2766"/>
      <c r="AO113" s="2766"/>
      <c r="AP113" s="2766"/>
      <c r="AQ113" s="2766"/>
      <c r="AR113" s="2766"/>
      <c r="AS113" s="2766"/>
      <c r="AT113" s="2766"/>
      <c r="AU113" s="2766"/>
    </row>
    <row r="114" spans="1:47" s="2245" customFormat="1" ht="78" customHeight="1">
      <c r="A114" s="5626" t="str">
        <f>'3.Community Intervention Annexn'!A12</f>
        <v>3.1.1.1.2</v>
      </c>
      <c r="B114" s="2767" t="str">
        <f>'3-A. CI Sub-Annex'!C13</f>
        <v>B1.1.3.2.6</v>
      </c>
      <c r="C114" s="2768" t="str">
        <f>'3-A. CI Sub-Annex'!D13</f>
        <v xml:space="preserve">ASHA incentive under MAA programme @ Rs 100 per ASHA for quarterly mother's meeting </v>
      </c>
      <c r="D114" s="2769" t="str">
        <f>'3-A. CI Sub-Annex'!E13</f>
        <v>RCH</v>
      </c>
      <c r="E114" s="2769" t="str">
        <f>'3-A. CI Sub-Annex'!F13</f>
        <v>CH/NHSRC-CP</v>
      </c>
      <c r="F114" s="2769">
        <f>'3-A. CI Sub-Annex'!G13</f>
        <v>0</v>
      </c>
      <c r="G114" s="2769">
        <f>'3-A. CI Sub-Annex'!H13</f>
        <v>0</v>
      </c>
      <c r="H114" s="2769">
        <f>'3-A. CI Sub-Annex'!I13</f>
        <v>1.3640000000000001</v>
      </c>
      <c r="I114" s="2769">
        <f>'3-A. CI Sub-Annex'!J13</f>
        <v>0</v>
      </c>
      <c r="J114" s="2769">
        <f>'3-A. CI Sub-Annex'!K13</f>
        <v>0</v>
      </c>
      <c r="K114" s="2769">
        <f>'3-A. CI Sub-Annex'!L13</f>
        <v>0</v>
      </c>
      <c r="L114" s="2770">
        <f>'3-A. CI Sub-Annex'!M13</f>
        <v>341</v>
      </c>
      <c r="M114" s="2769">
        <f>'3-A. CI Sub-Annex'!N13</f>
        <v>3.4099999999999998E-3</v>
      </c>
      <c r="N114" s="2769">
        <f>'3-A. CI Sub-Annex'!O13</f>
        <v>400</v>
      </c>
      <c r="O114" s="2770">
        <f>'3-A. CI Sub-Annex'!P13</f>
        <v>1.3639999999999999</v>
      </c>
      <c r="P114" s="2767">
        <f>'3-A. CI Sub-Annex'!Q13</f>
        <v>0</v>
      </c>
      <c r="Q114" s="2125"/>
      <c r="R114" s="2771"/>
      <c r="T114" s="2770">
        <f>'3-A. CI Sub-Annex'!U13</f>
        <v>341</v>
      </c>
      <c r="U114" s="2770">
        <f>'3-A. CI Sub-Annex'!V13</f>
        <v>136400</v>
      </c>
      <c r="V114" s="2770" t="str">
        <f>'3-A. CI Sub-Annex'!W13</f>
        <v>STATE: ; PDY: Rs.100 per ASHA/QTR for mothers's meeting = Rs. 400/ year*246 ASHA= Rs. 98400; KKL: Rs.100 per ASHA/QTR for mothers's meeting = Rs. 400/ year*40 ASHA= Rs. 16000; MHE: Rs.100 per ASHA/QTR for mothers's meeting = Rs. 400/ year*17 ASHA= Rs. 6800; YNM: Rs.100 per ASHA/QTR for mothers's meeting = Rs. 400/ year*38 ASHA= Rs. 15200</v>
      </c>
      <c r="W114" s="2772">
        <f>'3-A. CI Sub-Annex'!X13</f>
        <v>0</v>
      </c>
      <c r="X114" s="2770">
        <f>'3-A. CI Sub-Annex'!Y13</f>
        <v>0</v>
      </c>
      <c r="Y114" s="2770">
        <f>'3-A. CI Sub-Annex'!Z13</f>
        <v>0</v>
      </c>
      <c r="Z114" s="2770">
        <f>'3-A. CI Sub-Annex'!AA13</f>
        <v>0</v>
      </c>
      <c r="AA114" s="2770">
        <f>'3-A. CI Sub-Annex'!AB13</f>
        <v>400</v>
      </c>
      <c r="AB114" s="2770">
        <f>'3-A. CI Sub-Annex'!AC13</f>
        <v>246</v>
      </c>
      <c r="AC114" s="2770">
        <f>'3-A. CI Sub-Annex'!AD13</f>
        <v>98400</v>
      </c>
      <c r="AD114" s="2770" t="str">
        <f>'3-A. CI Sub-Annex'!AE13</f>
        <v>Rs.100 per ASHA/QTR for mothers's meeting = Rs. 400/ year*246 ASHA= Rs. 98400</v>
      </c>
      <c r="AE114" s="2770">
        <f>'3-A. CI Sub-Annex'!AF13</f>
        <v>400</v>
      </c>
      <c r="AF114" s="2770">
        <f>'3-A. CI Sub-Annex'!AG13</f>
        <v>40</v>
      </c>
      <c r="AG114" s="2770">
        <f>'3-A. CI Sub-Annex'!AH13</f>
        <v>16000</v>
      </c>
      <c r="AH114" s="2770" t="str">
        <f>'3-A. CI Sub-Annex'!AI13</f>
        <v>Rs.100 per ASHA/QTR for mothers's meeting = Rs. 400/ year*40 ASHA= Rs. 16000</v>
      </c>
      <c r="AI114" s="2770">
        <f>'3-A. CI Sub-Annex'!AJ13</f>
        <v>400</v>
      </c>
      <c r="AJ114" s="2770">
        <f>'3-A. CI Sub-Annex'!AK13</f>
        <v>17</v>
      </c>
      <c r="AK114" s="2770">
        <f>'3-A. CI Sub-Annex'!AL13</f>
        <v>6800</v>
      </c>
      <c r="AL114" s="2770" t="str">
        <f>'3-A. CI Sub-Annex'!AM13</f>
        <v>Rs.100 per ASHA/QTR for mothers's meeting = Rs. 400/ year*17 ASHA= Rs. 6800</v>
      </c>
      <c r="AM114" s="2770">
        <f>'3-A. CI Sub-Annex'!AN13</f>
        <v>400</v>
      </c>
      <c r="AN114" s="2770">
        <f>'3-A. CI Sub-Annex'!AO13</f>
        <v>38</v>
      </c>
      <c r="AO114" s="2770">
        <f>'3-A. CI Sub-Annex'!AP13</f>
        <v>15200</v>
      </c>
      <c r="AP114" s="2770" t="str">
        <f>'3-A. CI Sub-Annex'!AQ13</f>
        <v>Rs.100 per ASHA/QTR for mothers's meeting = Rs. 400/ year*38 ASHA= Rs. 15200</v>
      </c>
      <c r="AQ114" s="2770">
        <f>'3-A. CI Sub-Annex'!AR13</f>
        <v>136400</v>
      </c>
      <c r="AR114" s="2770">
        <f>'3-A. CI Sub-Annex'!AS13</f>
        <v>341</v>
      </c>
      <c r="AS114" s="2770">
        <f>'3-A. CI Sub-Annex'!AT13</f>
        <v>400</v>
      </c>
      <c r="AT114" s="2770" t="str">
        <f>'3-A. CI Sub-Annex'!AU13</f>
        <v>STATE: ; PDY: Rs.100 per ASHA/QTR for mothers's meeting = Rs. 400/ year*246 ASHA= Rs. 98400; KKL: Rs.100 per ASHA/QTR for mothers's meeting = Rs. 400/ year*40 ASHA= Rs. 16000; MHE: Rs.100 per ASHA/QTR for mothers's meeting = Rs. 400/ year*17 ASHA= Rs. 6800; YNM: Rs.100 per ASHA/QTR for mothers's meeting = Rs. 400/ year*38 ASHA= Rs. 15200</v>
      </c>
      <c r="AU114" s="2770" t="str">
        <f>'3-A. CI Sub-Annex'!AV13</f>
        <v>CH/NHSRC-CP</v>
      </c>
    </row>
    <row r="115" spans="1:47" s="2245" customFormat="1" ht="78" customHeight="1">
      <c r="A115" s="5626"/>
      <c r="B115" s="2767" t="str">
        <f>'3-A. CI Sub-Annex'!C14</f>
        <v>B1.1.3.2.1</v>
      </c>
      <c r="C115" s="2768" t="str">
        <f>'3-A. CI Sub-Annex'!D14</f>
        <v>Incentive for Home Based New-born Care programme</v>
      </c>
      <c r="D115" s="2769" t="str">
        <f>'3-A. CI Sub-Annex'!E14</f>
        <v>RCH</v>
      </c>
      <c r="E115" s="2769" t="str">
        <f>'3-A. CI Sub-Annex'!F14</f>
        <v>CH/NHSRC-CP</v>
      </c>
      <c r="F115" s="2769">
        <f>'3-A. CI Sub-Annex'!G14</f>
        <v>0</v>
      </c>
      <c r="G115" s="2769">
        <f>'3-A. CI Sub-Annex'!H14</f>
        <v>0</v>
      </c>
      <c r="H115" s="2769">
        <f>'3-A. CI Sub-Annex'!I14</f>
        <v>20.999994300000001</v>
      </c>
      <c r="I115" s="2769">
        <f>'3-A. CI Sub-Annex'!J14</f>
        <v>0</v>
      </c>
      <c r="J115" s="2769">
        <f>'3-A. CI Sub-Annex'!K14</f>
        <v>0</v>
      </c>
      <c r="K115" s="2769">
        <f>'3-A. CI Sub-Annex'!L14</f>
        <v>0</v>
      </c>
      <c r="L115" s="2770">
        <f>'3-A. CI Sub-Annex'!M14</f>
        <v>6598.556099706746</v>
      </c>
      <c r="M115" s="2769">
        <f>'3-A. CI Sub-Annex'!N14</f>
        <v>6.5985560997067455E-2</v>
      </c>
      <c r="N115" s="2769">
        <f>'3-A. CI Sub-Annex'!O14</f>
        <v>341</v>
      </c>
      <c r="O115" s="2770">
        <f>'3-A. CI Sub-Annex'!P14</f>
        <v>22.501076300000001</v>
      </c>
      <c r="P115" s="2767">
        <f>'3-A. CI Sub-Annex'!Q14</f>
        <v>0</v>
      </c>
      <c r="Q115" s="2125"/>
      <c r="R115" s="2771"/>
      <c r="T115" s="2770">
        <f>'3-A. CI Sub-Annex'!U14</f>
        <v>341</v>
      </c>
      <c r="U115" s="2770">
        <f>'3-A. CI Sub-Annex'!V14</f>
        <v>2250107.6300000004</v>
      </c>
      <c r="V115" s="2770" t="str">
        <f>'3-A. CI Sub-Annex'!W14</f>
        <v>STATE: ; PDY: Rs.250 / HBNC (Home based newborn care+PN care); Rs. 250 * 6,000 Newborn= Rs. 15,00,000; KKL: Rs.250 / HBNC (Home based newborn care+PN care); Rs. 250 * 2000 newborn= Rs. 5,00,000; MHE: Rs.250 / HBNC (Home based newborn care+PN care); Rs. 250 * 400 Newborn= Rs. 1,00,000; YNM: Rs.250 / HBNC (Home based newborn care+PN care); Rs. 250 * 600 Newborn= Rs. 1,50,000</v>
      </c>
      <c r="W115" s="2772">
        <f>'3-A. CI Sub-Annex'!X14</f>
        <v>0</v>
      </c>
      <c r="X115" s="2770">
        <f>'3-A. CI Sub-Annex'!Y14</f>
        <v>0</v>
      </c>
      <c r="Y115" s="2770">
        <f>'3-A. CI Sub-Annex'!Z14</f>
        <v>0</v>
      </c>
      <c r="Z115" s="2770">
        <f>'3-A. CI Sub-Annex'!AA14</f>
        <v>0</v>
      </c>
      <c r="AA115" s="2770">
        <f>'3-A. CI Sub-Annex'!AB14</f>
        <v>6098</v>
      </c>
      <c r="AB115" s="2770">
        <f>'3-A. CI Sub-Annex'!AC14</f>
        <v>246</v>
      </c>
      <c r="AC115" s="2770">
        <f>'3-A. CI Sub-Annex'!AD14</f>
        <v>1500108</v>
      </c>
      <c r="AD115" s="2770" t="str">
        <f>'3-A. CI Sub-Annex'!AE14</f>
        <v>Rs.250 / HBNC (Home based newborn care+PN care); Rs. 250 * 6,000 Newborn= Rs. 15,00,000</v>
      </c>
      <c r="AE115" s="2770">
        <f>'3-A. CI Sub-Annex'!AF14</f>
        <v>12500</v>
      </c>
      <c r="AF115" s="2770">
        <f>'3-A. CI Sub-Annex'!AG14</f>
        <v>40</v>
      </c>
      <c r="AG115" s="2770">
        <f>'3-A. CI Sub-Annex'!AH14</f>
        <v>500000</v>
      </c>
      <c r="AH115" s="2770" t="str">
        <f>'3-A. CI Sub-Annex'!AI14</f>
        <v>Rs.250 / HBNC (Home based newborn care+PN care); Rs. 250 * 2000 newborn= Rs. 5,00,000</v>
      </c>
      <c r="AI115" s="2770">
        <f>'3-A. CI Sub-Annex'!AJ14</f>
        <v>5882.35</v>
      </c>
      <c r="AJ115" s="2770">
        <f>'3-A. CI Sub-Annex'!AK14</f>
        <v>17</v>
      </c>
      <c r="AK115" s="2770">
        <f>'3-A. CI Sub-Annex'!AL14</f>
        <v>99999.950000000012</v>
      </c>
      <c r="AL115" s="2770" t="str">
        <f>'3-A. CI Sub-Annex'!AM14</f>
        <v>Rs.250 / HBNC (Home based newborn care+PN care); Rs. 250 * 400 Newborn= Rs. 1,00,000</v>
      </c>
      <c r="AM115" s="2770">
        <f>'3-A. CI Sub-Annex'!AN14</f>
        <v>3947.36</v>
      </c>
      <c r="AN115" s="2770">
        <f>'3-A. CI Sub-Annex'!AO14</f>
        <v>38</v>
      </c>
      <c r="AO115" s="2770">
        <f>'3-A. CI Sub-Annex'!AP14</f>
        <v>149999.67999999999</v>
      </c>
      <c r="AP115" s="2770" t="str">
        <f>'3-A. CI Sub-Annex'!AQ14</f>
        <v>Rs.250 / HBNC (Home based newborn care+PN care); Rs. 250 * 600 Newborn= Rs. 1,50,000</v>
      </c>
      <c r="AQ115" s="2770">
        <f>'3-A. CI Sub-Annex'!AR14</f>
        <v>2250107.6300000004</v>
      </c>
      <c r="AR115" s="2770">
        <f>'3-A. CI Sub-Annex'!AS14</f>
        <v>341</v>
      </c>
      <c r="AS115" s="2770">
        <f>'3-A. CI Sub-Annex'!AT14</f>
        <v>6598.556099706746</v>
      </c>
      <c r="AT115" s="2770" t="str">
        <f>'3-A. CI Sub-Annex'!AU14</f>
        <v>STATE: ; PDY: Rs.250 / HBNC (Home based newborn care+PN care); Rs. 250 * 6,000 Newborn= Rs. 15,00,000; KKL: Rs.250 / HBNC (Home based newborn care+PN care); Rs. 250 * 2000 newborn= Rs. 5,00,000; MHE: Rs.250 / HBNC (Home based newborn care+PN care); Rs. 250 * 400 Newborn= Rs. 1,00,000; YNM: Rs.250 / HBNC (Home based newborn care+PN care); Rs. 250 * 600 Newborn= Rs. 1,50,000</v>
      </c>
      <c r="AU115" s="2770" t="str">
        <f>'3-A. CI Sub-Annex'!AV14</f>
        <v>CH/NHSRC-CP</v>
      </c>
    </row>
    <row r="116" spans="1:47" s="2245" customFormat="1" ht="78" customHeight="1">
      <c r="A116" s="5626"/>
      <c r="B116" s="2767" t="str">
        <f>'3-A. CI Sub-Annex'!C15</f>
        <v>B1.1.3.2.2</v>
      </c>
      <c r="C116" s="2768" t="str">
        <f>'3-A. CI Sub-Annex'!D15</f>
        <v>Incentive to ASHA for follow up of SNCU discharge babies and for follow up of LBW babies</v>
      </c>
      <c r="D116" s="2769" t="str">
        <f>'3-A. CI Sub-Annex'!E15</f>
        <v>RCH</v>
      </c>
      <c r="E116" s="2769" t="str">
        <f>'3-A. CI Sub-Annex'!F15</f>
        <v>CH/NHSRC-CP</v>
      </c>
      <c r="F116" s="2769">
        <f>'3-A. CI Sub-Annex'!G15</f>
        <v>0</v>
      </c>
      <c r="G116" s="2769">
        <f>'3-A. CI Sub-Annex'!H15</f>
        <v>0</v>
      </c>
      <c r="H116" s="2769">
        <f>'3-A. CI Sub-Annex'!I15</f>
        <v>0</v>
      </c>
      <c r="I116" s="2769">
        <f>'3-A. CI Sub-Annex'!J15</f>
        <v>0</v>
      </c>
      <c r="J116" s="2769">
        <f>'3-A. CI Sub-Annex'!K15</f>
        <v>0</v>
      </c>
      <c r="K116" s="2769">
        <f>'3-A. CI Sub-Annex'!L15</f>
        <v>0</v>
      </c>
      <c r="L116" s="2770">
        <f>'3-A. CI Sub-Annex'!M15</f>
        <v>150</v>
      </c>
      <c r="M116" s="2769">
        <f>'3-A. CI Sub-Annex'!N15</f>
        <v>1.5E-3</v>
      </c>
      <c r="N116" s="2769">
        <f>'3-A. CI Sub-Annex'!O15</f>
        <v>2300</v>
      </c>
      <c r="O116" s="2770">
        <f>'3-A. CI Sub-Annex'!P15</f>
        <v>3.45</v>
      </c>
      <c r="P116" s="2767">
        <f>'3-A. CI Sub-Annex'!Q15</f>
        <v>0</v>
      </c>
      <c r="Q116" s="2125"/>
      <c r="R116" s="2771"/>
      <c r="T116" s="2770">
        <f>'3-A. CI Sub-Annex'!U15</f>
        <v>2300</v>
      </c>
      <c r="U116" s="2770">
        <f>'3-A. CI Sub-Annex'!V15</f>
        <v>345000</v>
      </c>
      <c r="V116" s="2770" t="str">
        <f>'3-A. CI Sub-Annex'!W15</f>
        <v xml:space="preserve">STATE: ; PDY: Rs. 50/ Quarter-from the 3rd month until 1 year of age - Rs.50/Qtr*3 Qtr= Rs.150/Child* 2000 cases= Rs.3,00,000; KKL: Rs. 50/ Quarter-from the 3rd month until 1 year of age - Rs.50/Qtr*3 Qtr= Rs.150/Child* 300 cases= Rs45,000; MHE: ; YNM: </v>
      </c>
      <c r="W116" s="2772">
        <f>'3-A. CI Sub-Annex'!X15</f>
        <v>0</v>
      </c>
      <c r="X116" s="2770">
        <f>'3-A. CI Sub-Annex'!Y15</f>
        <v>0</v>
      </c>
      <c r="Y116" s="2770">
        <f>'3-A. CI Sub-Annex'!Z15</f>
        <v>0</v>
      </c>
      <c r="Z116" s="2770">
        <f>'3-A. CI Sub-Annex'!AA15</f>
        <v>0</v>
      </c>
      <c r="AA116" s="2770">
        <f>'3-A. CI Sub-Annex'!AB15</f>
        <v>150</v>
      </c>
      <c r="AB116" s="2770">
        <f>'3-A. CI Sub-Annex'!AC15</f>
        <v>2000</v>
      </c>
      <c r="AC116" s="2770">
        <f>'3-A. CI Sub-Annex'!AD15</f>
        <v>300000</v>
      </c>
      <c r="AD116" s="2770" t="str">
        <f>'3-A. CI Sub-Annex'!AE15</f>
        <v>Rs. 50/ Quarter-from the 3rd month until 1 year of age - Rs.50/Qtr*3 Qtr= Rs.150/Child* 2000 cases= Rs.3,00,000</v>
      </c>
      <c r="AE116" s="2770">
        <f>'3-A. CI Sub-Annex'!AF15</f>
        <v>150</v>
      </c>
      <c r="AF116" s="2770">
        <f>'3-A. CI Sub-Annex'!AG15</f>
        <v>300</v>
      </c>
      <c r="AG116" s="2770">
        <f>'3-A. CI Sub-Annex'!AH15</f>
        <v>45000</v>
      </c>
      <c r="AH116" s="2770" t="str">
        <f>'3-A. CI Sub-Annex'!AI15</f>
        <v>Rs. 50/ Quarter-from the 3rd month until 1 year of age - Rs.50/Qtr*3 Qtr= Rs.150/Child* 300 cases= Rs45,000</v>
      </c>
      <c r="AI116" s="2770">
        <f>'3-A. CI Sub-Annex'!AJ15</f>
        <v>0</v>
      </c>
      <c r="AJ116" s="2770">
        <f>'3-A. CI Sub-Annex'!AK15</f>
        <v>0</v>
      </c>
      <c r="AK116" s="2770">
        <f>'3-A. CI Sub-Annex'!AL15</f>
        <v>0</v>
      </c>
      <c r="AL116" s="2770">
        <f>'3-A. CI Sub-Annex'!AM15</f>
        <v>0</v>
      </c>
      <c r="AM116" s="2770">
        <f>'3-A. CI Sub-Annex'!AN15</f>
        <v>0</v>
      </c>
      <c r="AN116" s="2770">
        <f>'3-A. CI Sub-Annex'!AO15</f>
        <v>0</v>
      </c>
      <c r="AO116" s="2770">
        <f>'3-A. CI Sub-Annex'!AP15</f>
        <v>0</v>
      </c>
      <c r="AP116" s="2770">
        <f>'3-A. CI Sub-Annex'!AQ15</f>
        <v>0</v>
      </c>
      <c r="AQ116" s="2770">
        <f>'3-A. CI Sub-Annex'!AR15</f>
        <v>345000</v>
      </c>
      <c r="AR116" s="2770">
        <f>'3-A. CI Sub-Annex'!AS15</f>
        <v>2300</v>
      </c>
      <c r="AS116" s="2770">
        <f>'3-A. CI Sub-Annex'!AT15</f>
        <v>150</v>
      </c>
      <c r="AT116" s="2770" t="str">
        <f>'3-A. CI Sub-Annex'!AU15</f>
        <v xml:space="preserve">STATE: ; PDY: Rs. 50/ Quarter-from the 3rd month until 1 year of age - Rs.50/Qtr*3 Qtr= Rs.150/Child* 2000 cases= Rs.3,00,000; KKL: Rs. 50/ Quarter-from the 3rd month until 1 year of age - Rs.50/Qtr*3 Qtr= Rs.150/Child* 300 cases= Rs45,000; MHE: ; YNM: </v>
      </c>
      <c r="AU116" s="2770" t="str">
        <f>'3-A. CI Sub-Annex'!AV15</f>
        <v>CH/NHSRC-CP</v>
      </c>
    </row>
    <row r="117" spans="1:47" s="2245" customFormat="1" ht="78" customHeight="1">
      <c r="A117" s="5626"/>
      <c r="B117" s="2767" t="str">
        <f>'3-A. CI Sub-Annex'!C16</f>
        <v>B1.1.3.2.4</v>
      </c>
      <c r="C117" s="2768" t="str">
        <f>'3-A. CI Sub-Annex'!D16</f>
        <v>Incentive for referral of SAM cases to NRC and for follow up of discharge SAM children from NRCs</v>
      </c>
      <c r="D117" s="2769" t="str">
        <f>'3-A. CI Sub-Annex'!E16</f>
        <v>RCH</v>
      </c>
      <c r="E117" s="2769" t="str">
        <f>'3-A. CI Sub-Annex'!F16</f>
        <v>CH/NHSRC-CP</v>
      </c>
      <c r="F117" s="2769">
        <f>'3-A. CI Sub-Annex'!G16</f>
        <v>0</v>
      </c>
      <c r="G117" s="2769">
        <f>'3-A. CI Sub-Annex'!H16</f>
        <v>0</v>
      </c>
      <c r="H117" s="2769">
        <f>'3-A. CI Sub-Annex'!I16</f>
        <v>0</v>
      </c>
      <c r="I117" s="2769">
        <f>'3-A. CI Sub-Annex'!J16</f>
        <v>0</v>
      </c>
      <c r="J117" s="2769">
        <f>'3-A. CI Sub-Annex'!K16</f>
        <v>0</v>
      </c>
      <c r="K117" s="2769">
        <f>'3-A. CI Sub-Annex'!L16</f>
        <v>0</v>
      </c>
      <c r="L117" s="2770">
        <f>'3-A. CI Sub-Annex'!M16</f>
        <v>0</v>
      </c>
      <c r="M117" s="2769">
        <f>'3-A. CI Sub-Annex'!N16</f>
        <v>0</v>
      </c>
      <c r="N117" s="2769">
        <f>'3-A. CI Sub-Annex'!O16</f>
        <v>0</v>
      </c>
      <c r="O117" s="2770">
        <f>'3-A. CI Sub-Annex'!P16</f>
        <v>0</v>
      </c>
      <c r="P117" s="2767">
        <f>'3-A. CI Sub-Annex'!Q16</f>
        <v>0</v>
      </c>
      <c r="Q117" s="2125"/>
      <c r="R117" s="2771"/>
      <c r="T117" s="2770">
        <f>'3-A. CI Sub-Annex'!U16</f>
        <v>0</v>
      </c>
      <c r="U117" s="2770">
        <f>'3-A. CI Sub-Annex'!V16</f>
        <v>0</v>
      </c>
      <c r="V117" s="2770" t="str">
        <f>'3-A. CI Sub-Annex'!W16</f>
        <v xml:space="preserve">STATE: ; PDY: ; KKL: ; MHE: ; YNM: </v>
      </c>
      <c r="W117" s="2772">
        <f>'3-A. CI Sub-Annex'!X16</f>
        <v>0</v>
      </c>
      <c r="X117" s="2770">
        <f>'3-A. CI Sub-Annex'!Y16</f>
        <v>0</v>
      </c>
      <c r="Y117" s="2770">
        <f>'3-A. CI Sub-Annex'!Z16</f>
        <v>0</v>
      </c>
      <c r="Z117" s="2770">
        <f>'3-A. CI Sub-Annex'!AA16</f>
        <v>0</v>
      </c>
      <c r="AA117" s="2770">
        <f>'3-A. CI Sub-Annex'!AB16</f>
        <v>0</v>
      </c>
      <c r="AB117" s="2770">
        <f>'3-A. CI Sub-Annex'!AC16</f>
        <v>0</v>
      </c>
      <c r="AC117" s="2770">
        <f>'3-A. CI Sub-Annex'!AD16</f>
        <v>0</v>
      </c>
      <c r="AD117" s="2770">
        <f>'3-A. CI Sub-Annex'!AE16</f>
        <v>0</v>
      </c>
      <c r="AE117" s="2770">
        <f>'3-A. CI Sub-Annex'!AF16</f>
        <v>0</v>
      </c>
      <c r="AF117" s="2770">
        <f>'3-A. CI Sub-Annex'!AG16</f>
        <v>0</v>
      </c>
      <c r="AG117" s="2770">
        <f>'3-A. CI Sub-Annex'!AH16</f>
        <v>0</v>
      </c>
      <c r="AH117" s="2770">
        <f>'3-A. CI Sub-Annex'!AI16</f>
        <v>0</v>
      </c>
      <c r="AI117" s="2770">
        <f>'3-A. CI Sub-Annex'!AJ16</f>
        <v>0</v>
      </c>
      <c r="AJ117" s="2770">
        <f>'3-A. CI Sub-Annex'!AK16</f>
        <v>0</v>
      </c>
      <c r="AK117" s="2770">
        <f>'3-A. CI Sub-Annex'!AL16</f>
        <v>0</v>
      </c>
      <c r="AL117" s="2770">
        <f>'3-A. CI Sub-Annex'!AM16</f>
        <v>0</v>
      </c>
      <c r="AM117" s="2770">
        <f>'3-A. CI Sub-Annex'!AN16</f>
        <v>0</v>
      </c>
      <c r="AN117" s="2770">
        <f>'3-A. CI Sub-Annex'!AO16</f>
        <v>0</v>
      </c>
      <c r="AO117" s="2770">
        <f>'3-A. CI Sub-Annex'!AP16</f>
        <v>0</v>
      </c>
      <c r="AP117" s="2770">
        <f>'3-A. CI Sub-Annex'!AQ16</f>
        <v>0</v>
      </c>
      <c r="AQ117" s="2770">
        <f>'3-A. CI Sub-Annex'!AR16</f>
        <v>0</v>
      </c>
      <c r="AR117" s="2770">
        <f>'3-A. CI Sub-Annex'!AS16</f>
        <v>0</v>
      </c>
      <c r="AS117" s="2770">
        <f>'3-A. CI Sub-Annex'!AT16</f>
        <v>0</v>
      </c>
      <c r="AT117" s="2770" t="str">
        <f>'3-A. CI Sub-Annex'!AU16</f>
        <v xml:space="preserve">STATE: ; PDY: ; KKL: ; MHE: ; YNM: </v>
      </c>
      <c r="AU117" s="2770" t="str">
        <f>'3-A. CI Sub-Annex'!AV16</f>
        <v>CH/NHSRC-CP</v>
      </c>
    </row>
    <row r="118" spans="1:47" s="2245" customFormat="1" ht="78" customHeight="1">
      <c r="A118" s="5626"/>
      <c r="B118" s="2767" t="str">
        <f>'3-A. CI Sub-Annex'!C17</f>
        <v>B1.1.3.2.7</v>
      </c>
      <c r="C118" s="2768" t="str">
        <f>'3-A. CI Sub-Annex'!D17</f>
        <v>Incentive for National Deworming Day  for mobilising out of school children</v>
      </c>
      <c r="D118" s="2769" t="str">
        <f>'3-A. CI Sub-Annex'!E17</f>
        <v>RCH</v>
      </c>
      <c r="E118" s="2769" t="str">
        <f>'3-A. CI Sub-Annex'!F17</f>
        <v>CH/NHSRC-CP</v>
      </c>
      <c r="F118" s="2769">
        <f>'3-A. CI Sub-Annex'!G17</f>
        <v>0</v>
      </c>
      <c r="G118" s="2769">
        <f>'3-A. CI Sub-Annex'!H17</f>
        <v>0</v>
      </c>
      <c r="H118" s="2769">
        <f>'3-A. CI Sub-Annex'!I17</f>
        <v>0.67398040000000015</v>
      </c>
      <c r="I118" s="2769">
        <f>'3-A. CI Sub-Annex'!J17</f>
        <v>0</v>
      </c>
      <c r="J118" s="2769">
        <f>'3-A. CI Sub-Annex'!K17</f>
        <v>0</v>
      </c>
      <c r="K118" s="2769">
        <f>'3-A. CI Sub-Annex'!L17</f>
        <v>0</v>
      </c>
      <c r="L118" s="2770">
        <f>'3-A. CI Sub-Annex'!M17</f>
        <v>200</v>
      </c>
      <c r="M118" s="2769">
        <f>'3-A. CI Sub-Annex'!N17</f>
        <v>2E-3</v>
      </c>
      <c r="N118" s="2769">
        <f>'3-A. CI Sub-Annex'!O17</f>
        <v>341</v>
      </c>
      <c r="O118" s="2770">
        <f>'3-A. CI Sub-Annex'!P17</f>
        <v>0.68200000000000005</v>
      </c>
      <c r="P118" s="2767">
        <f>'3-A. CI Sub-Annex'!Q17</f>
        <v>0</v>
      </c>
      <c r="Q118" s="2125"/>
      <c r="R118" s="2771"/>
      <c r="T118" s="2770">
        <f>'3-A. CI Sub-Annex'!U17</f>
        <v>341</v>
      </c>
      <c r="U118" s="2770">
        <f>'3-A. CI Sub-Annex'!V17</f>
        <v>68200</v>
      </c>
      <c r="V118" s="2770" t="str">
        <f>'3-A. CI Sub-Annex'!W17</f>
        <v>STATE: ; PDY: For Mobilizing &amp; ensuring every eligible child (1-19 yrs out of school &amp; non-enrolled) is administered albendazole-Max Rs.100/ASHA= Rs. 200 * 246 ASHAs= Rs.49200 (for 2 Round); KKL: For Mobilizing &amp; ensuring every eligible child (1-19 yrs out of school &amp; non-enrolled) is administered albendazole-Max Rs.100/ASHA= Rs. 200 * 40 ASHAs= Rs.8000 (for 2 Round); MHE: For Mobilizing &amp; ensuring every eligible child (1-19 yrs out of school &amp; non-enrolled) is administered albendazole-Max Rs.100/ASHA= Rs. 200 * 17 ASHAs= Rs.3400 (for 2 Round); YNM: For Mobilizing &amp; ensuring every eligible child (1-19 yrs out of school &amp; non-enrolled) is administered albendazole-Max Rs.100/ASHA= Rs. 200 * 38 ASHAs= Rs.7600 (for 2 Round)</v>
      </c>
      <c r="W118" s="2772">
        <f>'3-A. CI Sub-Annex'!X17</f>
        <v>0</v>
      </c>
      <c r="X118" s="2770">
        <f>'3-A. CI Sub-Annex'!Y17</f>
        <v>0</v>
      </c>
      <c r="Y118" s="2770">
        <f>'3-A. CI Sub-Annex'!Z17</f>
        <v>0</v>
      </c>
      <c r="Z118" s="2770">
        <f>'3-A. CI Sub-Annex'!AA17</f>
        <v>0</v>
      </c>
      <c r="AA118" s="2770">
        <f>'3-A. CI Sub-Annex'!AB17</f>
        <v>200</v>
      </c>
      <c r="AB118" s="2770">
        <f>'3-A. CI Sub-Annex'!AC17</f>
        <v>246</v>
      </c>
      <c r="AC118" s="2770">
        <f>'3-A. CI Sub-Annex'!AD17</f>
        <v>49200</v>
      </c>
      <c r="AD118" s="2770" t="str">
        <f>'3-A. CI Sub-Annex'!AE17</f>
        <v>For Mobilizing &amp; ensuring every eligible child (1-19 yrs out of school &amp; non-enrolled) is administered albendazole-Max Rs.100/ASHA= Rs. 200 * 246 ASHAs= Rs.49200 (for 2 Round)</v>
      </c>
      <c r="AE118" s="2770">
        <f>'3-A. CI Sub-Annex'!AF17</f>
        <v>200</v>
      </c>
      <c r="AF118" s="2770">
        <f>'3-A. CI Sub-Annex'!AG17</f>
        <v>40</v>
      </c>
      <c r="AG118" s="2770">
        <f>'3-A. CI Sub-Annex'!AH17</f>
        <v>8000</v>
      </c>
      <c r="AH118" s="2770" t="str">
        <f>'3-A. CI Sub-Annex'!AI17</f>
        <v>For Mobilizing &amp; ensuring every eligible child (1-19 yrs out of school &amp; non-enrolled) is administered albendazole-Max Rs.100/ASHA= Rs. 200 * 40 ASHAs= Rs.8000 (for 2 Round)</v>
      </c>
      <c r="AI118" s="2770">
        <f>'3-A. CI Sub-Annex'!AJ17</f>
        <v>200</v>
      </c>
      <c r="AJ118" s="2770">
        <f>'3-A. CI Sub-Annex'!AK17</f>
        <v>17</v>
      </c>
      <c r="AK118" s="2770">
        <f>'3-A. CI Sub-Annex'!AL17</f>
        <v>3400</v>
      </c>
      <c r="AL118" s="2770" t="str">
        <f>'3-A. CI Sub-Annex'!AM17</f>
        <v>For Mobilizing &amp; ensuring every eligible child (1-19 yrs out of school &amp; non-enrolled) is administered albendazole-Max Rs.100/ASHA= Rs. 200 * 17 ASHAs= Rs.3400 (for 2 Round)</v>
      </c>
      <c r="AM118" s="2770">
        <f>'3-A. CI Sub-Annex'!AN17</f>
        <v>200</v>
      </c>
      <c r="AN118" s="2770">
        <f>'3-A. CI Sub-Annex'!AO17</f>
        <v>38</v>
      </c>
      <c r="AO118" s="2770">
        <f>'3-A. CI Sub-Annex'!AP17</f>
        <v>7600</v>
      </c>
      <c r="AP118" s="2770" t="str">
        <f>'3-A. CI Sub-Annex'!AQ17</f>
        <v>For Mobilizing &amp; ensuring every eligible child (1-19 yrs out of school &amp; non-enrolled) is administered albendazole-Max Rs.100/ASHA= Rs. 200 * 38 ASHAs= Rs.7600 (for 2 Round)</v>
      </c>
      <c r="AQ118" s="2770">
        <f>'3-A. CI Sub-Annex'!AR17</f>
        <v>68200</v>
      </c>
      <c r="AR118" s="2770">
        <f>'3-A. CI Sub-Annex'!AS17</f>
        <v>341</v>
      </c>
      <c r="AS118" s="2770">
        <f>'3-A. CI Sub-Annex'!AT17</f>
        <v>200</v>
      </c>
      <c r="AT118" s="2770" t="str">
        <f>'3-A. CI Sub-Annex'!AU17</f>
        <v>STATE: ; PDY: For Mobilizing &amp; ensuring every eligible child (1-19 yrs out of school &amp; non-enrolled) is administered albendazole-Max Rs.100/ASHA= Rs. 200 * 246 ASHAs= Rs.49200 (for 2 Round); KKL: For Mobilizing &amp; ensuring every eligible child (1-19 yrs out of school &amp; non-enrolled) is administered albendazole-Max Rs.100/ASHA= Rs. 200 * 40 ASHAs= Rs.8000 (for 2 Round); MHE: For Mobilizing &amp; ensuring every eligible child (1-19 yrs out of school &amp; non-enrolled) is administered albendazole-Max Rs.100/ASHA= Rs. 200 * 17 ASHAs= Rs.3400 (for 2 Round); YNM: For Mobilizing &amp; ensuring every eligible child (1-19 yrs out of school &amp; non-enrolled) is administered albendazole-Max Rs.100/ASHA= Rs. 200 * 38 ASHAs= Rs.7600 (for 2 Round)</v>
      </c>
      <c r="AU118" s="2770" t="str">
        <f>'3-A. CI Sub-Annex'!AV17</f>
        <v>CH/NHSRC-CP</v>
      </c>
    </row>
    <row r="119" spans="1:47" s="2245" customFormat="1" ht="78" customHeight="1">
      <c r="A119" s="5626"/>
      <c r="B119" s="2767" t="str">
        <f>'3-A. CI Sub-Annex'!C18</f>
        <v>B1.1.3.2.8</v>
      </c>
      <c r="C119" s="2768" t="str">
        <f>'3-A. CI Sub-Annex'!D18</f>
        <v xml:space="preserve">Incentive for IDCF for prophylactic distribution of ORS  to family with under-five children. </v>
      </c>
      <c r="D119" s="2769" t="str">
        <f>'3-A. CI Sub-Annex'!E18</f>
        <v>RCH</v>
      </c>
      <c r="E119" s="2769" t="str">
        <f>'3-A. CI Sub-Annex'!F18</f>
        <v>CH/NHSRC-CP</v>
      </c>
      <c r="F119" s="2769">
        <f>'3-A. CI Sub-Annex'!G18</f>
        <v>0</v>
      </c>
      <c r="G119" s="2769">
        <f>'3-A. CI Sub-Annex'!H18</f>
        <v>0</v>
      </c>
      <c r="H119" s="2769">
        <f>'3-A. CI Sub-Annex'!I18</f>
        <v>0.34100000000000003</v>
      </c>
      <c r="I119" s="2769">
        <f>'3-A. CI Sub-Annex'!J18</f>
        <v>0</v>
      </c>
      <c r="J119" s="2769">
        <f>'3-A. CI Sub-Annex'!K18</f>
        <v>0</v>
      </c>
      <c r="K119" s="2769">
        <f>'3-A. CI Sub-Annex'!L18</f>
        <v>0</v>
      </c>
      <c r="L119" s="2770">
        <f>'3-A. CI Sub-Annex'!M18</f>
        <v>100</v>
      </c>
      <c r="M119" s="2769">
        <f>'3-A. CI Sub-Annex'!N18</f>
        <v>1E-3</v>
      </c>
      <c r="N119" s="2769">
        <f>'3-A. CI Sub-Annex'!O18</f>
        <v>341</v>
      </c>
      <c r="O119" s="2770">
        <f>'3-A. CI Sub-Annex'!P18</f>
        <v>0.34100000000000003</v>
      </c>
      <c r="P119" s="2767">
        <f>'3-A. CI Sub-Annex'!Q18</f>
        <v>0</v>
      </c>
      <c r="Q119" s="2125"/>
      <c r="R119" s="2771"/>
      <c r="T119" s="2770">
        <f>'3-A. CI Sub-Annex'!U18</f>
        <v>341</v>
      </c>
      <c r="U119" s="2770">
        <f>'3-A. CI Sub-Annex'!V18</f>
        <v>34100</v>
      </c>
      <c r="V119" s="2770" t="str">
        <f>'3-A. CI Sub-Annex'!W18</f>
        <v>STATE: ; PDY: ORS Packet distribution Rs.1/Packet- Rs.100 (Max) * 246 ASHA= Rs.24,600; KKL: ORS Packet distribution Rs.1/Packet- Rs.100 (Max) * 40 ASHA= Rs.4000; MHE: ORS Packet distribution Rs.1/Packet- Rs.100 (Max) * 17ASHA= Rs.1700; YNM: ORS Packet distribution Rs.1/Packet- Rs.100 (Max) * 38 ASHA= Rs.3800</v>
      </c>
      <c r="W119" s="2772">
        <f>'3-A. CI Sub-Annex'!X18</f>
        <v>0</v>
      </c>
      <c r="X119" s="2770">
        <f>'3-A. CI Sub-Annex'!Y18</f>
        <v>0</v>
      </c>
      <c r="Y119" s="2770">
        <f>'3-A. CI Sub-Annex'!Z18</f>
        <v>0</v>
      </c>
      <c r="Z119" s="2770">
        <f>'3-A. CI Sub-Annex'!AA18</f>
        <v>0</v>
      </c>
      <c r="AA119" s="2770">
        <f>'3-A. CI Sub-Annex'!AB18</f>
        <v>100</v>
      </c>
      <c r="AB119" s="2770">
        <f>'3-A. CI Sub-Annex'!AC18</f>
        <v>246</v>
      </c>
      <c r="AC119" s="2770">
        <f>'3-A. CI Sub-Annex'!AD18</f>
        <v>24600</v>
      </c>
      <c r="AD119" s="2770" t="str">
        <f>'3-A. CI Sub-Annex'!AE18</f>
        <v>ORS Packet distribution Rs.1/Packet- Rs.100 (Max) * 246 ASHA= Rs.24,600</v>
      </c>
      <c r="AE119" s="2770">
        <f>'3-A. CI Sub-Annex'!AF18</f>
        <v>100</v>
      </c>
      <c r="AF119" s="2770">
        <f>'3-A. CI Sub-Annex'!AG18</f>
        <v>40</v>
      </c>
      <c r="AG119" s="2770">
        <f>'3-A. CI Sub-Annex'!AH18</f>
        <v>4000</v>
      </c>
      <c r="AH119" s="2770" t="str">
        <f>'3-A. CI Sub-Annex'!AI18</f>
        <v>ORS Packet distribution Rs.1/Packet- Rs.100 (Max) * 40 ASHA= Rs.4000</v>
      </c>
      <c r="AI119" s="2770">
        <f>'3-A. CI Sub-Annex'!AJ18</f>
        <v>100</v>
      </c>
      <c r="AJ119" s="2770">
        <f>'3-A. CI Sub-Annex'!AK18</f>
        <v>17</v>
      </c>
      <c r="AK119" s="2770">
        <f>'3-A. CI Sub-Annex'!AL18</f>
        <v>1700</v>
      </c>
      <c r="AL119" s="2770" t="str">
        <f>'3-A. CI Sub-Annex'!AM18</f>
        <v>ORS Packet distribution Rs.1/Packet- Rs.100 (Max) * 17ASHA= Rs.1700</v>
      </c>
      <c r="AM119" s="2770">
        <f>'3-A. CI Sub-Annex'!AN18</f>
        <v>100</v>
      </c>
      <c r="AN119" s="2770">
        <f>'3-A. CI Sub-Annex'!AO18</f>
        <v>38</v>
      </c>
      <c r="AO119" s="2770">
        <f>'3-A. CI Sub-Annex'!AP18</f>
        <v>3800</v>
      </c>
      <c r="AP119" s="2770" t="str">
        <f>'3-A. CI Sub-Annex'!AQ18</f>
        <v>ORS Packet distribution Rs.1/Packet- Rs.100 (Max) * 38 ASHA= Rs.3800</v>
      </c>
      <c r="AQ119" s="2770">
        <f>'3-A. CI Sub-Annex'!AR18</f>
        <v>34100</v>
      </c>
      <c r="AR119" s="2770">
        <f>'3-A. CI Sub-Annex'!AS18</f>
        <v>341</v>
      </c>
      <c r="AS119" s="2770">
        <f>'3-A. CI Sub-Annex'!AT18</f>
        <v>100</v>
      </c>
      <c r="AT119" s="2770" t="str">
        <f>'3-A. CI Sub-Annex'!AU18</f>
        <v>STATE: ; PDY: ORS Packet distribution Rs.1/Packet- Rs.100 (Max) * 246 ASHA= Rs.24,600; KKL: ORS Packet distribution Rs.1/Packet- Rs.100 (Max) * 40 ASHA= Rs.4000; MHE: ORS Packet distribution Rs.1/Packet- Rs.100 (Max) * 17ASHA= Rs.1700; YNM: ORS Packet distribution Rs.1/Packet- Rs.100 (Max) * 38 ASHA= Rs.3800</v>
      </c>
      <c r="AU119" s="2770" t="str">
        <f>'3-A. CI Sub-Annex'!AV18</f>
        <v>CH/NHSRC-CP</v>
      </c>
    </row>
    <row r="120" spans="1:47" s="2245" customFormat="1" ht="78" customHeight="1">
      <c r="A120" s="5626"/>
      <c r="B120" s="2767">
        <f>'3-A. CI Sub-Annex'!C19</f>
        <v>0</v>
      </c>
      <c r="C120" s="2768" t="str">
        <f>'3-A. CI Sub-Annex'!D19</f>
        <v xml:space="preserve">Incentive to ASHA for quarterly visits under HBYC </v>
      </c>
      <c r="D120" s="2769" t="str">
        <f>'3-A. CI Sub-Annex'!E19</f>
        <v>RCH</v>
      </c>
      <c r="E120" s="2769" t="str">
        <f>'3-A. CI Sub-Annex'!F19</f>
        <v>CH/NHSRC-CP</v>
      </c>
      <c r="F120" s="2769">
        <f>'3-A. CI Sub-Annex'!G19</f>
        <v>0</v>
      </c>
      <c r="G120" s="2769">
        <f>'3-A. CI Sub-Annex'!H19</f>
        <v>0</v>
      </c>
      <c r="H120" s="2769">
        <f>'3-A. CI Sub-Annex'!I19</f>
        <v>0</v>
      </c>
      <c r="I120" s="2769">
        <f>'3-A. CI Sub-Annex'!J19</f>
        <v>0</v>
      </c>
      <c r="J120" s="2769">
        <f>'3-A. CI Sub-Annex'!K19</f>
        <v>0</v>
      </c>
      <c r="K120" s="2769">
        <f>'3-A. CI Sub-Annex'!L19</f>
        <v>0</v>
      </c>
      <c r="L120" s="2770">
        <f>'3-A. CI Sub-Annex'!M19</f>
        <v>0</v>
      </c>
      <c r="M120" s="2769">
        <f>'3-A. CI Sub-Annex'!N19</f>
        <v>0</v>
      </c>
      <c r="N120" s="2769">
        <f>'3-A. CI Sub-Annex'!O19</f>
        <v>0</v>
      </c>
      <c r="O120" s="2770">
        <f>'3-A. CI Sub-Annex'!P19</f>
        <v>0</v>
      </c>
      <c r="P120" s="2767">
        <f>'3-A. CI Sub-Annex'!Q19</f>
        <v>0</v>
      </c>
      <c r="Q120" s="2125"/>
      <c r="R120" s="2771"/>
      <c r="T120" s="2770">
        <f>'3-A. CI Sub-Annex'!U19</f>
        <v>0</v>
      </c>
      <c r="U120" s="2770">
        <f>'3-A. CI Sub-Annex'!V19</f>
        <v>0</v>
      </c>
      <c r="V120" s="2770" t="str">
        <f>'3-A. CI Sub-Annex'!W19</f>
        <v xml:space="preserve">STATE: ; PDY: ; KKL: ; MHE: ; YNM: </v>
      </c>
      <c r="W120" s="2772">
        <f>'3-A. CI Sub-Annex'!X19</f>
        <v>0</v>
      </c>
      <c r="X120" s="2770">
        <f>'3-A. CI Sub-Annex'!Y19</f>
        <v>0</v>
      </c>
      <c r="Y120" s="2770">
        <f>'3-A. CI Sub-Annex'!Z19</f>
        <v>0</v>
      </c>
      <c r="Z120" s="2770">
        <f>'3-A. CI Sub-Annex'!AA19</f>
        <v>0</v>
      </c>
      <c r="AA120" s="2770">
        <f>'3-A. CI Sub-Annex'!AB19</f>
        <v>0</v>
      </c>
      <c r="AB120" s="2770">
        <f>'3-A. CI Sub-Annex'!AC19</f>
        <v>0</v>
      </c>
      <c r="AC120" s="2770">
        <f>'3-A. CI Sub-Annex'!AD19</f>
        <v>0</v>
      </c>
      <c r="AD120" s="2770">
        <f>'3-A. CI Sub-Annex'!AE19</f>
        <v>0</v>
      </c>
      <c r="AE120" s="2770">
        <f>'3-A. CI Sub-Annex'!AF19</f>
        <v>0</v>
      </c>
      <c r="AF120" s="2770">
        <f>'3-A. CI Sub-Annex'!AG19</f>
        <v>0</v>
      </c>
      <c r="AG120" s="2770">
        <f>'3-A. CI Sub-Annex'!AH19</f>
        <v>0</v>
      </c>
      <c r="AH120" s="2770">
        <f>'3-A. CI Sub-Annex'!AI19</f>
        <v>0</v>
      </c>
      <c r="AI120" s="2770">
        <f>'3-A. CI Sub-Annex'!AJ19</f>
        <v>0</v>
      </c>
      <c r="AJ120" s="2770">
        <f>'3-A. CI Sub-Annex'!AK19</f>
        <v>0</v>
      </c>
      <c r="AK120" s="2770">
        <f>'3-A. CI Sub-Annex'!AL19</f>
        <v>0</v>
      </c>
      <c r="AL120" s="2770">
        <f>'3-A. CI Sub-Annex'!AM19</f>
        <v>0</v>
      </c>
      <c r="AM120" s="2770">
        <f>'3-A. CI Sub-Annex'!AN19</f>
        <v>0</v>
      </c>
      <c r="AN120" s="2770">
        <f>'3-A. CI Sub-Annex'!AO19</f>
        <v>0</v>
      </c>
      <c r="AO120" s="2770">
        <f>'3-A. CI Sub-Annex'!AP19</f>
        <v>0</v>
      </c>
      <c r="AP120" s="2770">
        <f>'3-A. CI Sub-Annex'!AQ19</f>
        <v>0</v>
      </c>
      <c r="AQ120" s="2770">
        <f>'3-A. CI Sub-Annex'!AR19</f>
        <v>0</v>
      </c>
      <c r="AR120" s="2770">
        <f>'3-A. CI Sub-Annex'!AS19</f>
        <v>0</v>
      </c>
      <c r="AS120" s="2770">
        <f>'3-A. CI Sub-Annex'!AT19</f>
        <v>0</v>
      </c>
      <c r="AT120" s="2770" t="str">
        <f>'3-A. CI Sub-Annex'!AU19</f>
        <v xml:space="preserve">STATE: ; PDY: ; KKL: ; MHE: ; YNM: </v>
      </c>
      <c r="AU120" s="2770" t="str">
        <f>'3-A. CI Sub-Annex'!AV19</f>
        <v>CH/NHSRC-CP</v>
      </c>
    </row>
    <row r="121" spans="1:47" s="2245" customFormat="1" ht="78" customHeight="1">
      <c r="A121" s="2763">
        <f>'5.Infrastructure Annex'!A7</f>
        <v>5</v>
      </c>
      <c r="B121" s="2763"/>
      <c r="C121" s="2764" t="str">
        <f>'5.Infrastructure Annex'!C7</f>
        <v>Infrastructure</v>
      </c>
      <c r="D121" s="2765"/>
      <c r="E121" s="2765"/>
      <c r="F121" s="2765"/>
      <c r="G121" s="2765"/>
      <c r="H121" s="2766"/>
      <c r="I121" s="2765"/>
      <c r="J121" s="2766"/>
      <c r="K121" s="2765"/>
      <c r="L121" s="2766"/>
      <c r="M121" s="2766"/>
      <c r="N121" s="2786"/>
      <c r="O121" s="2787">
        <f>SUM(O122:O125)</f>
        <v>0</v>
      </c>
      <c r="P121" s="2788"/>
      <c r="Q121" s="2789"/>
      <c r="R121" s="2790">
        <f>SUM(R122:R125)</f>
        <v>0</v>
      </c>
      <c r="T121" s="2766"/>
      <c r="U121" s="2766"/>
      <c r="V121" s="2766"/>
      <c r="W121" s="2782"/>
      <c r="X121" s="2766"/>
      <c r="Y121" s="2766"/>
      <c r="Z121" s="2766"/>
      <c r="AA121" s="2766"/>
      <c r="AB121" s="2766"/>
      <c r="AC121" s="2766"/>
      <c r="AD121" s="2766"/>
      <c r="AE121" s="2766"/>
      <c r="AF121" s="2766"/>
      <c r="AG121" s="2766"/>
      <c r="AH121" s="2766"/>
      <c r="AI121" s="2766"/>
      <c r="AJ121" s="2766"/>
      <c r="AK121" s="2766"/>
      <c r="AL121" s="2766"/>
      <c r="AM121" s="2766"/>
      <c r="AN121" s="2766"/>
      <c r="AO121" s="2766"/>
      <c r="AP121" s="2766"/>
      <c r="AQ121" s="2766"/>
      <c r="AR121" s="2766"/>
      <c r="AS121" s="2766"/>
      <c r="AT121" s="2766"/>
      <c r="AU121" s="2766"/>
    </row>
    <row r="122" spans="1:47" s="2245" customFormat="1" ht="78" customHeight="1">
      <c r="A122" s="2767" t="str">
        <f>'5.Infrastructure Annex'!A43</f>
        <v>5.1.1.3.7</v>
      </c>
      <c r="B122" s="2767">
        <f>'5.Infrastructure Annex'!B43</f>
        <v>0</v>
      </c>
      <c r="C122" s="2767" t="str">
        <f>'5.Infrastructure Annex'!C43</f>
        <v>Spill over of Ongoing Upgradation-Facility based new-born care centres (SNCU/NBSU/NBCC/KMC unit)/MNCU &amp; State resource centre/CLMC units/Paediatric HDUs</v>
      </c>
      <c r="D122" s="2769" t="str">
        <f>'5.Infrastructure Annex'!D43</f>
        <v>HSS</v>
      </c>
      <c r="E122" s="2769" t="str">
        <f>'5.Infrastructure Annex'!E43</f>
        <v>HSS/ CH</v>
      </c>
      <c r="F122" s="2769">
        <f>'5.Infrastructure Annex'!G43</f>
        <v>0</v>
      </c>
      <c r="G122" s="2769">
        <f>'5.Infrastructure Annex'!H43</f>
        <v>0</v>
      </c>
      <c r="H122" s="2769">
        <f>'5.Infrastructure Annex'!I43</f>
        <v>0</v>
      </c>
      <c r="I122" s="2769">
        <f>'5.Infrastructure Annex'!J43</f>
        <v>0</v>
      </c>
      <c r="J122" s="2769">
        <f>'5.Infrastructure Annex'!K43</f>
        <v>0</v>
      </c>
      <c r="K122" s="2769">
        <f>'5.Infrastructure Annex'!L43</f>
        <v>0</v>
      </c>
      <c r="L122" s="2770">
        <f>'5.Infrastructure Annex'!M43</f>
        <v>0</v>
      </c>
      <c r="M122" s="2769">
        <f>'5.Infrastructure Annex'!N43</f>
        <v>0</v>
      </c>
      <c r="N122" s="2769">
        <f>'5.Infrastructure Annex'!O43</f>
        <v>0</v>
      </c>
      <c r="O122" s="2770">
        <f>'5.Infrastructure Annex'!P43</f>
        <v>0</v>
      </c>
      <c r="P122" s="2767" t="str">
        <f>'5.Infrastructure Annex'!Q43</f>
        <v xml:space="preserve">STATE: ; PDY: ; KKL: ; MHE: ; YNM: </v>
      </c>
      <c r="Q122" s="2125"/>
      <c r="R122" s="2771"/>
      <c r="T122" s="2770">
        <f>'5.Infrastructure Annex'!U43</f>
        <v>0</v>
      </c>
      <c r="U122" s="2770">
        <f>'5.Infrastructure Annex'!V43</f>
        <v>0</v>
      </c>
      <c r="V122" s="2770">
        <f>'5.Infrastructure Annex'!W43</f>
        <v>0</v>
      </c>
      <c r="W122" s="2772" t="str">
        <f>'5.Infrastructure Annex'!X43</f>
        <v xml:space="preserve">STATE: ; PDY: ; KKL: ; MHE: ; YNM: </v>
      </c>
      <c r="X122" s="2770">
        <f>'5.Infrastructure Annex'!Y43</f>
        <v>0</v>
      </c>
      <c r="Y122" s="2770">
        <f>'5.Infrastructure Annex'!Z43</f>
        <v>0</v>
      </c>
      <c r="Z122" s="2770">
        <f>'5.Infrastructure Annex'!AA43</f>
        <v>0</v>
      </c>
      <c r="AA122" s="2770">
        <f>'5.Infrastructure Annex'!AB43</f>
        <v>0</v>
      </c>
      <c r="AB122" s="2770">
        <f>'5.Infrastructure Annex'!AC43</f>
        <v>0</v>
      </c>
      <c r="AC122" s="2770">
        <f>'5.Infrastructure Annex'!AD43</f>
        <v>0</v>
      </c>
      <c r="AD122" s="2770">
        <f>'5.Infrastructure Annex'!AE43</f>
        <v>0</v>
      </c>
      <c r="AE122" s="2770">
        <f>'5.Infrastructure Annex'!AF43</f>
        <v>0</v>
      </c>
      <c r="AF122" s="2770">
        <f>'5.Infrastructure Annex'!AG43</f>
        <v>0</v>
      </c>
      <c r="AG122" s="2770">
        <f>'5.Infrastructure Annex'!AH43</f>
        <v>0</v>
      </c>
      <c r="AH122" s="2770">
        <f>'5.Infrastructure Annex'!AI43</f>
        <v>0</v>
      </c>
      <c r="AI122" s="2770">
        <f>'5.Infrastructure Annex'!AJ43</f>
        <v>0</v>
      </c>
      <c r="AJ122" s="2770">
        <f>'5.Infrastructure Annex'!AK43</f>
        <v>0</v>
      </c>
      <c r="AK122" s="2770">
        <f>'5.Infrastructure Annex'!AL43</f>
        <v>0</v>
      </c>
      <c r="AL122" s="2770">
        <f>'5.Infrastructure Annex'!AM43</f>
        <v>0</v>
      </c>
      <c r="AM122" s="2770">
        <f>'5.Infrastructure Annex'!AN43</f>
        <v>0</v>
      </c>
      <c r="AN122" s="2770">
        <f>'5.Infrastructure Annex'!AO43</f>
        <v>0</v>
      </c>
      <c r="AO122" s="2770">
        <f>'5.Infrastructure Annex'!AP43</f>
        <v>0</v>
      </c>
      <c r="AP122" s="2770">
        <f>'5.Infrastructure Annex'!AQ43</f>
        <v>0</v>
      </c>
      <c r="AQ122" s="2770">
        <f>'5.Infrastructure Annex'!AR43</f>
        <v>0</v>
      </c>
      <c r="AR122" s="2770">
        <f>'5.Infrastructure Annex'!AS43</f>
        <v>0</v>
      </c>
      <c r="AS122" s="2770">
        <f>'5.Infrastructure Annex'!AT43</f>
        <v>0</v>
      </c>
      <c r="AT122" s="2770">
        <f>'5.Infrastructure Annex'!AU43</f>
        <v>0</v>
      </c>
      <c r="AU122" s="2770" t="str">
        <f>'5.Infrastructure Annex'!AV43</f>
        <v xml:space="preserve">STATE: ; PDY: ; KKL: ; MHE: ; YNM: </v>
      </c>
    </row>
    <row r="123" spans="1:47" s="2245" customFormat="1" ht="78" customHeight="1">
      <c r="A123" s="2767" t="str">
        <f>'5.Infrastructure Annex'!A63</f>
        <v>5.2.1.7</v>
      </c>
      <c r="B123" s="2767" t="str">
        <f>'5.Infrastructure Annex'!B63</f>
        <v>B.5.6.1</v>
      </c>
      <c r="C123" s="2767" t="str">
        <f>'5.Infrastructure Annex'!C63</f>
        <v>New construction: Facility based new-born care centres (SNCU/NBSU/NBCC/KMC unit)</v>
      </c>
      <c r="D123" s="2769" t="str">
        <f>'5.Infrastructure Annex'!D63</f>
        <v>HSS</v>
      </c>
      <c r="E123" s="2769" t="str">
        <f>'5.Infrastructure Annex'!E63</f>
        <v>HSS/ CH</v>
      </c>
      <c r="F123" s="2769">
        <f>'5.Infrastructure Annex'!G63</f>
        <v>0</v>
      </c>
      <c r="G123" s="2769">
        <f>'5.Infrastructure Annex'!H63</f>
        <v>0</v>
      </c>
      <c r="H123" s="2769">
        <f>'5.Infrastructure Annex'!I63</f>
        <v>0</v>
      </c>
      <c r="I123" s="2769">
        <f>'5.Infrastructure Annex'!J63</f>
        <v>0</v>
      </c>
      <c r="J123" s="2769">
        <f>'5.Infrastructure Annex'!K63</f>
        <v>0</v>
      </c>
      <c r="K123" s="2769">
        <f>'5.Infrastructure Annex'!L63</f>
        <v>0</v>
      </c>
      <c r="L123" s="2770">
        <f>'5.Infrastructure Annex'!M63</f>
        <v>0</v>
      </c>
      <c r="M123" s="2769">
        <f>'5.Infrastructure Annex'!N63</f>
        <v>0</v>
      </c>
      <c r="N123" s="2769">
        <f>'5.Infrastructure Annex'!O63</f>
        <v>0</v>
      </c>
      <c r="O123" s="2770">
        <f>'5.Infrastructure Annex'!P63</f>
        <v>0</v>
      </c>
      <c r="P123" s="2767" t="str">
        <f>'5.Infrastructure Annex'!Q63</f>
        <v xml:space="preserve">STATE: ; PDY: ; KKL: ; MHE: ; YNM: </v>
      </c>
      <c r="Q123" s="2125"/>
      <c r="R123" s="2771"/>
      <c r="T123" s="2770">
        <f>'5.Infrastructure Annex'!U63</f>
        <v>0</v>
      </c>
      <c r="U123" s="2770">
        <f>'5.Infrastructure Annex'!V63</f>
        <v>0</v>
      </c>
      <c r="V123" s="2770">
        <f>'5.Infrastructure Annex'!W63</f>
        <v>0</v>
      </c>
      <c r="W123" s="2772" t="str">
        <f>'5.Infrastructure Annex'!X63</f>
        <v xml:space="preserve">STATE: ; PDY: ; KKL: ; MHE: ; YNM: </v>
      </c>
      <c r="X123" s="2770">
        <f>'5.Infrastructure Annex'!Y63</f>
        <v>0</v>
      </c>
      <c r="Y123" s="2770">
        <f>'5.Infrastructure Annex'!Z63</f>
        <v>0</v>
      </c>
      <c r="Z123" s="2770">
        <f>'5.Infrastructure Annex'!AA63</f>
        <v>0</v>
      </c>
      <c r="AA123" s="2770">
        <f>'5.Infrastructure Annex'!AB63</f>
        <v>0</v>
      </c>
      <c r="AB123" s="2770">
        <f>'5.Infrastructure Annex'!AC63</f>
        <v>0</v>
      </c>
      <c r="AC123" s="2770">
        <f>'5.Infrastructure Annex'!AD63</f>
        <v>0</v>
      </c>
      <c r="AD123" s="2770">
        <f>'5.Infrastructure Annex'!AE63</f>
        <v>0</v>
      </c>
      <c r="AE123" s="2770">
        <f>'5.Infrastructure Annex'!AF63</f>
        <v>0</v>
      </c>
      <c r="AF123" s="2770">
        <f>'5.Infrastructure Annex'!AG63</f>
        <v>0</v>
      </c>
      <c r="AG123" s="2770">
        <f>'5.Infrastructure Annex'!AH63</f>
        <v>0</v>
      </c>
      <c r="AH123" s="2770">
        <f>'5.Infrastructure Annex'!AI63</f>
        <v>0</v>
      </c>
      <c r="AI123" s="2770">
        <f>'5.Infrastructure Annex'!AJ63</f>
        <v>0</v>
      </c>
      <c r="AJ123" s="2770">
        <f>'5.Infrastructure Annex'!AK63</f>
        <v>0</v>
      </c>
      <c r="AK123" s="2770">
        <f>'5.Infrastructure Annex'!AL63</f>
        <v>0</v>
      </c>
      <c r="AL123" s="2770">
        <f>'5.Infrastructure Annex'!AM63</f>
        <v>0</v>
      </c>
      <c r="AM123" s="2770">
        <f>'5.Infrastructure Annex'!AN63</f>
        <v>0</v>
      </c>
      <c r="AN123" s="2770">
        <f>'5.Infrastructure Annex'!AO63</f>
        <v>0</v>
      </c>
      <c r="AO123" s="2770">
        <f>'5.Infrastructure Annex'!AP63</f>
        <v>0</v>
      </c>
      <c r="AP123" s="2770">
        <f>'5.Infrastructure Annex'!AQ63</f>
        <v>0</v>
      </c>
      <c r="AQ123" s="2770">
        <f>'5.Infrastructure Annex'!AR63</f>
        <v>0</v>
      </c>
      <c r="AR123" s="2770">
        <f>'5.Infrastructure Annex'!AS63</f>
        <v>0</v>
      </c>
      <c r="AS123" s="2770">
        <f>'5.Infrastructure Annex'!AT63</f>
        <v>0</v>
      </c>
      <c r="AT123" s="2770">
        <f>'5.Infrastructure Annex'!AU63</f>
        <v>0</v>
      </c>
      <c r="AU123" s="2770" t="str">
        <f>'5.Infrastructure Annex'!AV63</f>
        <v xml:space="preserve">STATE: ; PDY: ; KKL: ; MHE: ; YNM: </v>
      </c>
    </row>
    <row r="124" spans="1:47" s="2245" customFormat="1" ht="78" customHeight="1">
      <c r="A124" s="2767" t="str">
        <f>'5.Infrastructure Annex'!A66</f>
        <v>5.2.1.10</v>
      </c>
      <c r="B124" s="2767" t="str">
        <f>'5.Infrastructure Annex'!B66</f>
        <v>A.2.5</v>
      </c>
      <c r="C124" s="2767" t="str">
        <f>'5.Infrastructure Annex'!C66</f>
        <v>Establishment of NRCs</v>
      </c>
      <c r="D124" s="2769" t="str">
        <f>'5.Infrastructure Annex'!D66</f>
        <v>RCH</v>
      </c>
      <c r="E124" s="2769" t="str">
        <f>'5.Infrastructure Annex'!E66</f>
        <v>CH</v>
      </c>
      <c r="F124" s="2769">
        <f>'5.Infrastructure Annex'!G66</f>
        <v>0</v>
      </c>
      <c r="G124" s="2769">
        <f>'5.Infrastructure Annex'!H66</f>
        <v>0</v>
      </c>
      <c r="H124" s="2769">
        <f>'5.Infrastructure Annex'!I66</f>
        <v>0</v>
      </c>
      <c r="I124" s="2769">
        <f>'5.Infrastructure Annex'!J66</f>
        <v>0</v>
      </c>
      <c r="J124" s="2769">
        <f>'5.Infrastructure Annex'!K66</f>
        <v>0</v>
      </c>
      <c r="K124" s="2769">
        <f>'5.Infrastructure Annex'!L66</f>
        <v>0</v>
      </c>
      <c r="L124" s="2770">
        <f>'5.Infrastructure Annex'!M66</f>
        <v>0</v>
      </c>
      <c r="M124" s="2769">
        <f>'5.Infrastructure Annex'!N66</f>
        <v>0</v>
      </c>
      <c r="N124" s="2769">
        <f>'5.Infrastructure Annex'!O66</f>
        <v>0</v>
      </c>
      <c r="O124" s="2770">
        <f>'5.Infrastructure Annex'!P66</f>
        <v>0</v>
      </c>
      <c r="P124" s="2767" t="str">
        <f>'5.Infrastructure Annex'!Q66</f>
        <v xml:space="preserve">STATE: ; PDY: ; KKL: ; MHE: ; YNM: </v>
      </c>
      <c r="Q124" s="2125"/>
      <c r="R124" s="2771"/>
      <c r="T124" s="2770">
        <f>'5.Infrastructure Annex'!U66</f>
        <v>0</v>
      </c>
      <c r="U124" s="2770">
        <f>'5.Infrastructure Annex'!V66</f>
        <v>0</v>
      </c>
      <c r="V124" s="2770">
        <f>'5.Infrastructure Annex'!W66</f>
        <v>0</v>
      </c>
      <c r="W124" s="2772" t="str">
        <f>'5.Infrastructure Annex'!X66</f>
        <v xml:space="preserve">STATE: ; PDY: ; KKL: ; MHE: ; YNM: </v>
      </c>
      <c r="X124" s="2770">
        <f>'5.Infrastructure Annex'!Y66</f>
        <v>0</v>
      </c>
      <c r="Y124" s="2770">
        <f>'5.Infrastructure Annex'!Z66</f>
        <v>0</v>
      </c>
      <c r="Z124" s="2770">
        <f>'5.Infrastructure Annex'!AA66</f>
        <v>0</v>
      </c>
      <c r="AA124" s="2770">
        <f>'5.Infrastructure Annex'!AB66</f>
        <v>0</v>
      </c>
      <c r="AB124" s="2770">
        <f>'5.Infrastructure Annex'!AC66</f>
        <v>0</v>
      </c>
      <c r="AC124" s="2770">
        <f>'5.Infrastructure Annex'!AD66</f>
        <v>0</v>
      </c>
      <c r="AD124" s="2770">
        <f>'5.Infrastructure Annex'!AE66</f>
        <v>0</v>
      </c>
      <c r="AE124" s="2770">
        <f>'5.Infrastructure Annex'!AF66</f>
        <v>0</v>
      </c>
      <c r="AF124" s="2770">
        <f>'5.Infrastructure Annex'!AG66</f>
        <v>0</v>
      </c>
      <c r="AG124" s="2770">
        <f>'5.Infrastructure Annex'!AH66</f>
        <v>0</v>
      </c>
      <c r="AH124" s="2770">
        <f>'5.Infrastructure Annex'!AI66</f>
        <v>0</v>
      </c>
      <c r="AI124" s="2770">
        <f>'5.Infrastructure Annex'!AJ66</f>
        <v>0</v>
      </c>
      <c r="AJ124" s="2770">
        <f>'5.Infrastructure Annex'!AK66</f>
        <v>0</v>
      </c>
      <c r="AK124" s="2770">
        <f>'5.Infrastructure Annex'!AL66</f>
        <v>0</v>
      </c>
      <c r="AL124" s="2770">
        <f>'5.Infrastructure Annex'!AM66</f>
        <v>0</v>
      </c>
      <c r="AM124" s="2770">
        <f>'5.Infrastructure Annex'!AN66</f>
        <v>0</v>
      </c>
      <c r="AN124" s="2770">
        <f>'5.Infrastructure Annex'!AO66</f>
        <v>0</v>
      </c>
      <c r="AO124" s="2770">
        <f>'5.Infrastructure Annex'!AP66</f>
        <v>0</v>
      </c>
      <c r="AP124" s="2770">
        <f>'5.Infrastructure Annex'!AQ66</f>
        <v>0</v>
      </c>
      <c r="AQ124" s="2770">
        <f>'5.Infrastructure Annex'!AR66</f>
        <v>0</v>
      </c>
      <c r="AR124" s="2770">
        <f>'5.Infrastructure Annex'!AS66</f>
        <v>0</v>
      </c>
      <c r="AS124" s="2770">
        <f>'5.Infrastructure Annex'!AT66</f>
        <v>0</v>
      </c>
      <c r="AT124" s="2770">
        <f>'5.Infrastructure Annex'!AU66</f>
        <v>0</v>
      </c>
      <c r="AU124" s="2770" t="str">
        <f>'5.Infrastructure Annex'!AV66</f>
        <v xml:space="preserve">STATE: ; PDY: ; KKL: ; MHE: ; YNM: </v>
      </c>
    </row>
    <row r="125" spans="1:47" s="2245" customFormat="1" ht="78" customHeight="1">
      <c r="A125" s="2767" t="str">
        <f>'5.Infrastructure Annex'!A77</f>
        <v>5.2.2.6</v>
      </c>
      <c r="B125" s="2767" t="str">
        <f>'5.Infrastructure Annex'!B77</f>
        <v>B.5.6.2</v>
      </c>
      <c r="C125" s="2767" t="str">
        <f>'5.Infrastructure Annex'!C77</f>
        <v>Carry forward: Facility based new-born care centres (SNCU/NBSU/NBCC/KMC unit/ Mother New-born Care Unit/ State Resource Centre/Paediatric HDU</v>
      </c>
      <c r="D125" s="2769" t="str">
        <f>'5.Infrastructure Annex'!D77</f>
        <v>HSS</v>
      </c>
      <c r="E125" s="2769" t="str">
        <f>'5.Infrastructure Annex'!E77</f>
        <v>HSS/ CH</v>
      </c>
      <c r="F125" s="2769">
        <f>'5.Infrastructure Annex'!G77</f>
        <v>0</v>
      </c>
      <c r="G125" s="2769">
        <f>'5.Infrastructure Annex'!H77</f>
        <v>0</v>
      </c>
      <c r="H125" s="2769">
        <f>'5.Infrastructure Annex'!I77</f>
        <v>0</v>
      </c>
      <c r="I125" s="2769">
        <f>'5.Infrastructure Annex'!J77</f>
        <v>0</v>
      </c>
      <c r="J125" s="2769">
        <f>'5.Infrastructure Annex'!K77</f>
        <v>0</v>
      </c>
      <c r="K125" s="2769">
        <f>'5.Infrastructure Annex'!L77</f>
        <v>0</v>
      </c>
      <c r="L125" s="2770">
        <f>'5.Infrastructure Annex'!M77</f>
        <v>0</v>
      </c>
      <c r="M125" s="2769">
        <f>'5.Infrastructure Annex'!N77</f>
        <v>0</v>
      </c>
      <c r="N125" s="2769">
        <f>'5.Infrastructure Annex'!O77</f>
        <v>0</v>
      </c>
      <c r="O125" s="2770">
        <f>'5.Infrastructure Annex'!P77</f>
        <v>0</v>
      </c>
      <c r="P125" s="2767" t="str">
        <f>'5.Infrastructure Annex'!Q77</f>
        <v xml:space="preserve">STATE: ; PDY: ; KKL: ; MHE: ; YNM: </v>
      </c>
      <c r="Q125" s="2125"/>
      <c r="R125" s="2771"/>
      <c r="T125" s="2770">
        <f>'5.Infrastructure Annex'!U77</f>
        <v>0</v>
      </c>
      <c r="U125" s="2770">
        <f>'5.Infrastructure Annex'!V77</f>
        <v>0</v>
      </c>
      <c r="V125" s="2770">
        <f>'5.Infrastructure Annex'!W77</f>
        <v>0</v>
      </c>
      <c r="W125" s="2772" t="str">
        <f>'5.Infrastructure Annex'!X77</f>
        <v xml:space="preserve">STATE: ; PDY: ; KKL: ; MHE: ; YNM: </v>
      </c>
      <c r="X125" s="2770">
        <f>'5.Infrastructure Annex'!Y77</f>
        <v>0</v>
      </c>
      <c r="Y125" s="2770">
        <f>'5.Infrastructure Annex'!Z77</f>
        <v>0</v>
      </c>
      <c r="Z125" s="2770">
        <f>'5.Infrastructure Annex'!AA77</f>
        <v>0</v>
      </c>
      <c r="AA125" s="2770">
        <f>'5.Infrastructure Annex'!AB77</f>
        <v>0</v>
      </c>
      <c r="AB125" s="2770">
        <f>'5.Infrastructure Annex'!AC77</f>
        <v>0</v>
      </c>
      <c r="AC125" s="2770">
        <f>'5.Infrastructure Annex'!AD77</f>
        <v>0</v>
      </c>
      <c r="AD125" s="2770">
        <f>'5.Infrastructure Annex'!AE77</f>
        <v>0</v>
      </c>
      <c r="AE125" s="2770">
        <f>'5.Infrastructure Annex'!AF77</f>
        <v>0</v>
      </c>
      <c r="AF125" s="2770">
        <f>'5.Infrastructure Annex'!AG77</f>
        <v>0</v>
      </c>
      <c r="AG125" s="2770">
        <f>'5.Infrastructure Annex'!AH77</f>
        <v>0</v>
      </c>
      <c r="AH125" s="2770">
        <f>'5.Infrastructure Annex'!AI77</f>
        <v>0</v>
      </c>
      <c r="AI125" s="2770">
        <f>'5.Infrastructure Annex'!AJ77</f>
        <v>0</v>
      </c>
      <c r="AJ125" s="2770">
        <f>'5.Infrastructure Annex'!AK77</f>
        <v>0</v>
      </c>
      <c r="AK125" s="2770">
        <f>'5.Infrastructure Annex'!AL77</f>
        <v>0</v>
      </c>
      <c r="AL125" s="2770">
        <f>'5.Infrastructure Annex'!AM77</f>
        <v>0</v>
      </c>
      <c r="AM125" s="2770">
        <f>'5.Infrastructure Annex'!AN77</f>
        <v>0</v>
      </c>
      <c r="AN125" s="2770">
        <f>'5.Infrastructure Annex'!AO77</f>
        <v>0</v>
      </c>
      <c r="AO125" s="2770">
        <f>'5.Infrastructure Annex'!AP77</f>
        <v>0</v>
      </c>
      <c r="AP125" s="2770">
        <f>'5.Infrastructure Annex'!AQ77</f>
        <v>0</v>
      </c>
      <c r="AQ125" s="2770">
        <f>'5.Infrastructure Annex'!AR77</f>
        <v>0</v>
      </c>
      <c r="AR125" s="2770">
        <f>'5.Infrastructure Annex'!AS77</f>
        <v>0</v>
      </c>
      <c r="AS125" s="2770">
        <f>'5.Infrastructure Annex'!AT77</f>
        <v>0</v>
      </c>
      <c r="AT125" s="2770">
        <f>'5.Infrastructure Annex'!AU77</f>
        <v>0</v>
      </c>
      <c r="AU125" s="2770" t="str">
        <f>'5.Infrastructure Annex'!AV77</f>
        <v xml:space="preserve">STATE: ; PDY: ; KKL: ; MHE: ; YNM: </v>
      </c>
    </row>
    <row r="126" spans="1:47" s="2245" customFormat="1" ht="78" customHeight="1">
      <c r="A126" s="2763">
        <f>'6.Procurement Annex'!A7</f>
        <v>6</v>
      </c>
      <c r="B126" s="2763"/>
      <c r="C126" s="2764" t="str">
        <f>'6.Procurement Annex'!C7</f>
        <v>Procurement</v>
      </c>
      <c r="D126" s="2765"/>
      <c r="E126" s="2765"/>
      <c r="F126" s="2765"/>
      <c r="G126" s="2765"/>
      <c r="H126" s="2766"/>
      <c r="I126" s="2765"/>
      <c r="J126" s="2766"/>
      <c r="K126" s="2765"/>
      <c r="L126" s="2766"/>
      <c r="M126" s="2766"/>
      <c r="N126" s="2786"/>
      <c r="O126" s="2787">
        <f>SUM(O127:O143)</f>
        <v>164.45464799996995</v>
      </c>
      <c r="P126" s="2788"/>
      <c r="Q126" s="2789"/>
      <c r="R126" s="2790">
        <f>SUM(R127:R143)</f>
        <v>0</v>
      </c>
      <c r="T126" s="2766"/>
      <c r="U126" s="2766"/>
      <c r="V126" s="2766"/>
      <c r="W126" s="2782"/>
      <c r="X126" s="2766"/>
      <c r="Y126" s="2766"/>
      <c r="Z126" s="2766"/>
      <c r="AA126" s="2766"/>
      <c r="AB126" s="2766"/>
      <c r="AC126" s="2766"/>
      <c r="AD126" s="2766"/>
      <c r="AE126" s="2766"/>
      <c r="AF126" s="2766"/>
      <c r="AG126" s="2766"/>
      <c r="AH126" s="2766"/>
      <c r="AI126" s="2766"/>
      <c r="AJ126" s="2766"/>
      <c r="AK126" s="2766"/>
      <c r="AL126" s="2766"/>
      <c r="AM126" s="2766"/>
      <c r="AN126" s="2766"/>
      <c r="AO126" s="2766"/>
      <c r="AP126" s="2766"/>
      <c r="AQ126" s="2766"/>
      <c r="AR126" s="2766"/>
      <c r="AS126" s="2766"/>
      <c r="AT126" s="2766"/>
      <c r="AU126" s="2766"/>
    </row>
    <row r="127" spans="1:47" s="2245" customFormat="1" ht="78" customHeight="1">
      <c r="A127" s="5626" t="str">
        <f>'6.Procurement Annex'!A11</f>
        <v>6.1.1.2</v>
      </c>
      <c r="B127" s="2767" t="str">
        <f>'6-A. Proc. Sub-Annex'!C14</f>
        <v>B16.1.2.1</v>
      </c>
      <c r="C127" s="2768" t="str">
        <f>'6-A. Proc. Sub-Annex'!D14</f>
        <v>Equipment for Paediatric HDU, Emergency, OPD and Ward</v>
      </c>
      <c r="D127" s="2769" t="str">
        <f>'6-A. Proc. Sub-Annex'!E14</f>
        <v>RCH</v>
      </c>
      <c r="E127" s="2769" t="str">
        <f>'6-A. Proc. Sub-Annex'!F14</f>
        <v>CH</v>
      </c>
      <c r="F127" s="2769">
        <f>'6-A. Proc. Sub-Annex'!G14</f>
        <v>0</v>
      </c>
      <c r="G127" s="2769">
        <f>'6-A. Proc. Sub-Annex'!H14</f>
        <v>0</v>
      </c>
      <c r="H127" s="2769">
        <f>'6-A. Proc. Sub-Annex'!I14</f>
        <v>0</v>
      </c>
      <c r="I127" s="2769">
        <f>'6-A. Proc. Sub-Annex'!J14</f>
        <v>0</v>
      </c>
      <c r="J127" s="2769">
        <f>'6-A. Proc. Sub-Annex'!K14</f>
        <v>0</v>
      </c>
      <c r="K127" s="2769">
        <f>'6-A. Proc. Sub-Annex'!L14</f>
        <v>0</v>
      </c>
      <c r="L127" s="2770">
        <f>'6-A. Proc. Sub-Annex'!M14</f>
        <v>0</v>
      </c>
      <c r="M127" s="2769">
        <f>'6-A. Proc. Sub-Annex'!N14</f>
        <v>0</v>
      </c>
      <c r="N127" s="2769">
        <f>'6-A. Proc. Sub-Annex'!O14</f>
        <v>0</v>
      </c>
      <c r="O127" s="2770">
        <f>'6-A. Proc. Sub-Annex'!P14</f>
        <v>0</v>
      </c>
      <c r="P127" s="2767">
        <f>'6-A. Proc. Sub-Annex'!Q14</f>
        <v>0</v>
      </c>
      <c r="Q127" s="2125"/>
      <c r="R127" s="2771"/>
      <c r="T127" s="2770">
        <f>'6-A. Proc. Sub-Annex'!U14</f>
        <v>0</v>
      </c>
      <c r="U127" s="2770">
        <f>'6-A. Proc. Sub-Annex'!V14</f>
        <v>0</v>
      </c>
      <c r="V127" s="2770" t="str">
        <f>'6-A. Proc. Sub-Annex'!W14</f>
        <v xml:space="preserve">STATE: ; PDY: ; KKL: ; MHE: ; YNM: </v>
      </c>
      <c r="W127" s="2772">
        <f>'6-A. Proc. Sub-Annex'!X14</f>
        <v>0</v>
      </c>
      <c r="X127" s="2770">
        <f>'6-A. Proc. Sub-Annex'!Y14</f>
        <v>0</v>
      </c>
      <c r="Y127" s="2770">
        <f>'6-A. Proc. Sub-Annex'!Z14</f>
        <v>0</v>
      </c>
      <c r="Z127" s="2770">
        <f>'6-A. Proc. Sub-Annex'!AA14</f>
        <v>0</v>
      </c>
      <c r="AA127" s="2770">
        <f>'6-A. Proc. Sub-Annex'!AB14</f>
        <v>0</v>
      </c>
      <c r="AB127" s="2770">
        <f>'6-A. Proc. Sub-Annex'!AC14</f>
        <v>0</v>
      </c>
      <c r="AC127" s="2770">
        <f>'6-A. Proc. Sub-Annex'!AD14</f>
        <v>0</v>
      </c>
      <c r="AD127" s="2770">
        <f>'6-A. Proc. Sub-Annex'!AE14</f>
        <v>0</v>
      </c>
      <c r="AE127" s="2770">
        <f>'6-A. Proc. Sub-Annex'!AF14</f>
        <v>0</v>
      </c>
      <c r="AF127" s="2770">
        <f>'6-A. Proc. Sub-Annex'!AG14</f>
        <v>0</v>
      </c>
      <c r="AG127" s="2770">
        <f>'6-A. Proc. Sub-Annex'!AH14</f>
        <v>0</v>
      </c>
      <c r="AH127" s="2770">
        <f>'6-A. Proc. Sub-Annex'!AI14</f>
        <v>0</v>
      </c>
      <c r="AI127" s="2770">
        <f>'6-A. Proc. Sub-Annex'!AJ14</f>
        <v>0</v>
      </c>
      <c r="AJ127" s="2770">
        <f>'6-A. Proc. Sub-Annex'!AK14</f>
        <v>0</v>
      </c>
      <c r="AK127" s="2770">
        <f>'6-A. Proc. Sub-Annex'!AL14</f>
        <v>0</v>
      </c>
      <c r="AL127" s="2770">
        <f>'6-A. Proc. Sub-Annex'!AM14</f>
        <v>0</v>
      </c>
      <c r="AM127" s="2770">
        <f>'6-A. Proc. Sub-Annex'!AN14</f>
        <v>0</v>
      </c>
      <c r="AN127" s="2770">
        <f>'6-A. Proc. Sub-Annex'!AO14</f>
        <v>0</v>
      </c>
      <c r="AO127" s="2770">
        <f>'6-A. Proc. Sub-Annex'!AP14</f>
        <v>0</v>
      </c>
      <c r="AP127" s="2770">
        <f>'6-A. Proc. Sub-Annex'!AQ14</f>
        <v>0</v>
      </c>
      <c r="AQ127" s="2770">
        <f>'6-A. Proc. Sub-Annex'!AR14</f>
        <v>0</v>
      </c>
      <c r="AR127" s="2770">
        <f>'6-A. Proc. Sub-Annex'!AS14</f>
        <v>0</v>
      </c>
      <c r="AS127" s="2770">
        <f>'6-A. Proc. Sub-Annex'!AT14</f>
        <v>0</v>
      </c>
      <c r="AT127" s="2770" t="str">
        <f>'6-A. Proc. Sub-Annex'!AU14</f>
        <v xml:space="preserve">STATE: ; PDY: ; KKL: ; MHE: ; YNM: </v>
      </c>
      <c r="AU127" s="2770" t="str">
        <f>'6-A. Proc. Sub-Annex'!AV14</f>
        <v>Paediatric Care including Facility Based New born Care- Equipment</v>
      </c>
    </row>
    <row r="128" spans="1:47" s="2245" customFormat="1" ht="78" customHeight="1">
      <c r="A128" s="5626"/>
      <c r="B128" s="2767" t="str">
        <f>'6-A. Proc. Sub-Annex'!C15</f>
        <v>B16.1.2.2</v>
      </c>
      <c r="C128" s="2768" t="str">
        <f>'6-A. Proc. Sub-Annex'!D15</f>
        <v>Digital hemoglobinometer (One digital hemoglobinometer per RBSK Team and One at each Sub-centre/ testing strip)</v>
      </c>
      <c r="D128" s="2769" t="str">
        <f>'6-A. Proc. Sub-Annex'!E15</f>
        <v>RCH</v>
      </c>
      <c r="E128" s="2769" t="str">
        <f>'6-A. Proc. Sub-Annex'!F15</f>
        <v>CH</v>
      </c>
      <c r="F128" s="2769">
        <f>'6-A. Proc. Sub-Annex'!G15</f>
        <v>0</v>
      </c>
      <c r="G128" s="2769">
        <f>'6-A. Proc. Sub-Annex'!H15</f>
        <v>0</v>
      </c>
      <c r="H128" s="2769">
        <f>'6-A. Proc. Sub-Annex'!I15</f>
        <v>0</v>
      </c>
      <c r="I128" s="2769">
        <f>'6-A. Proc. Sub-Annex'!J15</f>
        <v>0</v>
      </c>
      <c r="J128" s="2769">
        <f>'6-A. Proc. Sub-Annex'!K15</f>
        <v>0</v>
      </c>
      <c r="K128" s="2769">
        <f>'6-A. Proc. Sub-Annex'!L15</f>
        <v>0</v>
      </c>
      <c r="L128" s="2770">
        <f>'6-A. Proc. Sub-Annex'!M15</f>
        <v>0</v>
      </c>
      <c r="M128" s="2769">
        <f>'6-A. Proc. Sub-Annex'!N15</f>
        <v>0</v>
      </c>
      <c r="N128" s="2769">
        <f>'6-A. Proc. Sub-Annex'!O15</f>
        <v>0</v>
      </c>
      <c r="O128" s="2770">
        <f>'6-A. Proc. Sub-Annex'!P15</f>
        <v>0</v>
      </c>
      <c r="P128" s="2767">
        <f>'6-A. Proc. Sub-Annex'!Q15</f>
        <v>0</v>
      </c>
      <c r="Q128" s="2125"/>
      <c r="R128" s="2771"/>
      <c r="T128" s="2770">
        <f>'6-A. Proc. Sub-Annex'!U15</f>
        <v>0</v>
      </c>
      <c r="U128" s="2770">
        <f>'6-A. Proc. Sub-Annex'!V15</f>
        <v>0</v>
      </c>
      <c r="V128" s="2770" t="str">
        <f>'6-A. Proc. Sub-Annex'!W15</f>
        <v xml:space="preserve">STATE: ; PDY: ; KKL: ; MHE: ; YNM: </v>
      </c>
      <c r="W128" s="2772">
        <f>'6-A. Proc. Sub-Annex'!X15</f>
        <v>0</v>
      </c>
      <c r="X128" s="2770">
        <f>'6-A. Proc. Sub-Annex'!Y15</f>
        <v>0</v>
      </c>
      <c r="Y128" s="2770">
        <f>'6-A. Proc. Sub-Annex'!Z15</f>
        <v>0</v>
      </c>
      <c r="Z128" s="2770">
        <f>'6-A. Proc. Sub-Annex'!AA15</f>
        <v>0</v>
      </c>
      <c r="AA128" s="2770">
        <f>'6-A. Proc. Sub-Annex'!AB15</f>
        <v>0</v>
      </c>
      <c r="AB128" s="2770">
        <f>'6-A. Proc. Sub-Annex'!AC15</f>
        <v>0</v>
      </c>
      <c r="AC128" s="2770">
        <f>'6-A. Proc. Sub-Annex'!AD15</f>
        <v>0</v>
      </c>
      <c r="AD128" s="2770">
        <f>'6-A. Proc. Sub-Annex'!AE15</f>
        <v>0</v>
      </c>
      <c r="AE128" s="2770">
        <f>'6-A. Proc. Sub-Annex'!AF15</f>
        <v>0</v>
      </c>
      <c r="AF128" s="2770">
        <f>'6-A. Proc. Sub-Annex'!AG15</f>
        <v>0</v>
      </c>
      <c r="AG128" s="2770">
        <f>'6-A. Proc. Sub-Annex'!AH15</f>
        <v>0</v>
      </c>
      <c r="AH128" s="2770">
        <f>'6-A. Proc. Sub-Annex'!AI15</f>
        <v>0</v>
      </c>
      <c r="AI128" s="2770">
        <f>'6-A. Proc. Sub-Annex'!AJ15</f>
        <v>0</v>
      </c>
      <c r="AJ128" s="2770">
        <f>'6-A. Proc. Sub-Annex'!AK15</f>
        <v>0</v>
      </c>
      <c r="AK128" s="2770">
        <f>'6-A. Proc. Sub-Annex'!AL15</f>
        <v>0</v>
      </c>
      <c r="AL128" s="2770">
        <f>'6-A. Proc. Sub-Annex'!AM15</f>
        <v>0</v>
      </c>
      <c r="AM128" s="2770">
        <f>'6-A. Proc. Sub-Annex'!AN15</f>
        <v>0</v>
      </c>
      <c r="AN128" s="2770">
        <f>'6-A. Proc. Sub-Annex'!AO15</f>
        <v>0</v>
      </c>
      <c r="AO128" s="2770">
        <f>'6-A. Proc. Sub-Annex'!AP15</f>
        <v>0</v>
      </c>
      <c r="AP128" s="2770">
        <f>'6-A. Proc. Sub-Annex'!AQ15</f>
        <v>0</v>
      </c>
      <c r="AQ128" s="2770">
        <f>'6-A. Proc. Sub-Annex'!AR15</f>
        <v>0</v>
      </c>
      <c r="AR128" s="2770">
        <f>'6-A. Proc. Sub-Annex'!AS15</f>
        <v>0</v>
      </c>
      <c r="AS128" s="2770">
        <f>'6-A. Proc. Sub-Annex'!AT15</f>
        <v>0</v>
      </c>
      <c r="AT128" s="2770" t="str">
        <f>'6-A. Proc. Sub-Annex'!AU15</f>
        <v xml:space="preserve">STATE: ; PDY: ; KKL: ; MHE: ; YNM: </v>
      </c>
      <c r="AU128" s="2770" t="str">
        <f>'6-A. Proc. Sub-Annex'!AV15</f>
        <v>Rashtriya Bal Swasthya Karyakram (RBSK)- equipment</v>
      </c>
    </row>
    <row r="129" spans="1:47" s="2245" customFormat="1" ht="78" customHeight="1">
      <c r="A129" s="5626"/>
      <c r="B129" s="2767">
        <f>'6-A. Proc. Sub-Annex'!C16</f>
        <v>0</v>
      </c>
      <c r="C129" s="2768" t="str">
        <f>'6-A. Proc. Sub-Annex'!D16</f>
        <v>Handheld Pulse Oximeter and nebulizer under SAANS</v>
      </c>
      <c r="D129" s="2769" t="str">
        <f>'6-A. Proc. Sub-Annex'!E16</f>
        <v>RCH</v>
      </c>
      <c r="E129" s="2769" t="str">
        <f>'6-A. Proc. Sub-Annex'!F16</f>
        <v>CH</v>
      </c>
      <c r="F129" s="2769">
        <f>'6-A. Proc. Sub-Annex'!G16</f>
        <v>0</v>
      </c>
      <c r="G129" s="2769">
        <f>'6-A. Proc. Sub-Annex'!H16</f>
        <v>0</v>
      </c>
      <c r="H129" s="2769">
        <f>'6-A. Proc. Sub-Annex'!I16</f>
        <v>1.74</v>
      </c>
      <c r="I129" s="2769">
        <f>'6-A. Proc. Sub-Annex'!J16</f>
        <v>0</v>
      </c>
      <c r="J129" s="2769">
        <f>'6-A. Proc. Sub-Annex'!K16</f>
        <v>0</v>
      </c>
      <c r="K129" s="2769">
        <f>'6-A. Proc. Sub-Annex'!L16</f>
        <v>0</v>
      </c>
      <c r="L129" s="2770">
        <f>'6-A. Proc. Sub-Annex'!M16</f>
        <v>0</v>
      </c>
      <c r="M129" s="2769">
        <f>'6-A. Proc. Sub-Annex'!N16</f>
        <v>0</v>
      </c>
      <c r="N129" s="2769">
        <f>'6-A. Proc. Sub-Annex'!O16</f>
        <v>0</v>
      </c>
      <c r="O129" s="2770">
        <f>'6-A. Proc. Sub-Annex'!P16</f>
        <v>0</v>
      </c>
      <c r="P129" s="2767">
        <f>'6-A. Proc. Sub-Annex'!Q16</f>
        <v>0</v>
      </c>
      <c r="Q129" s="2125"/>
      <c r="R129" s="2771"/>
      <c r="T129" s="2770">
        <f>'6-A. Proc. Sub-Annex'!U16</f>
        <v>0</v>
      </c>
      <c r="U129" s="2770">
        <f>'6-A. Proc. Sub-Annex'!V16</f>
        <v>0</v>
      </c>
      <c r="V129" s="2770" t="str">
        <f>'6-A. Proc. Sub-Annex'!W16</f>
        <v xml:space="preserve">STATE: ; PDY: ; KKL: ; MHE: ; YNM: </v>
      </c>
      <c r="W129" s="2772">
        <f>'6-A. Proc. Sub-Annex'!X16</f>
        <v>0</v>
      </c>
      <c r="X129" s="2770">
        <f>'6-A. Proc. Sub-Annex'!Y16</f>
        <v>0</v>
      </c>
      <c r="Y129" s="2770">
        <f>'6-A. Proc. Sub-Annex'!Z16</f>
        <v>0</v>
      </c>
      <c r="Z129" s="2770">
        <f>'6-A. Proc. Sub-Annex'!AA16</f>
        <v>0</v>
      </c>
      <c r="AA129" s="2770">
        <f>'6-A. Proc. Sub-Annex'!AB16</f>
        <v>0</v>
      </c>
      <c r="AB129" s="2770">
        <f>'6-A. Proc. Sub-Annex'!AC16</f>
        <v>0</v>
      </c>
      <c r="AC129" s="2770">
        <f>'6-A. Proc. Sub-Annex'!AD16</f>
        <v>0</v>
      </c>
      <c r="AD129" s="2770">
        <f>'6-A. Proc. Sub-Annex'!AE16</f>
        <v>0</v>
      </c>
      <c r="AE129" s="2770">
        <f>'6-A. Proc. Sub-Annex'!AF16</f>
        <v>0</v>
      </c>
      <c r="AF129" s="2770">
        <f>'6-A. Proc. Sub-Annex'!AG16</f>
        <v>0</v>
      </c>
      <c r="AG129" s="2770">
        <f>'6-A. Proc. Sub-Annex'!AH16</f>
        <v>0</v>
      </c>
      <c r="AH129" s="2770">
        <f>'6-A. Proc. Sub-Annex'!AI16</f>
        <v>0</v>
      </c>
      <c r="AI129" s="2770">
        <f>'6-A. Proc. Sub-Annex'!AJ16</f>
        <v>0</v>
      </c>
      <c r="AJ129" s="2770">
        <f>'6-A. Proc. Sub-Annex'!AK16</f>
        <v>0</v>
      </c>
      <c r="AK129" s="2770">
        <f>'6-A. Proc. Sub-Annex'!AL16</f>
        <v>0</v>
      </c>
      <c r="AL129" s="2770">
        <f>'6-A. Proc. Sub-Annex'!AM16</f>
        <v>0</v>
      </c>
      <c r="AM129" s="2770">
        <f>'6-A. Proc. Sub-Annex'!AN16</f>
        <v>0</v>
      </c>
      <c r="AN129" s="2770">
        <f>'6-A. Proc. Sub-Annex'!AO16</f>
        <v>0</v>
      </c>
      <c r="AO129" s="2770">
        <f>'6-A. Proc. Sub-Annex'!AP16</f>
        <v>0</v>
      </c>
      <c r="AP129" s="2770">
        <f>'6-A. Proc. Sub-Annex'!AQ16</f>
        <v>0</v>
      </c>
      <c r="AQ129" s="2770">
        <f>'6-A. Proc. Sub-Annex'!AR16</f>
        <v>0</v>
      </c>
      <c r="AR129" s="2770">
        <f>'6-A. Proc. Sub-Annex'!AS16</f>
        <v>0</v>
      </c>
      <c r="AS129" s="2770">
        <f>'6-A. Proc. Sub-Annex'!AT16</f>
        <v>0</v>
      </c>
      <c r="AT129" s="2770" t="str">
        <f>'6-A. Proc. Sub-Annex'!AU16</f>
        <v xml:space="preserve">STATE: ; PDY: ; KKL: ; MHE: ; YNM: </v>
      </c>
      <c r="AU129" s="2770" t="str">
        <f>'6-A. Proc. Sub-Annex'!AV16</f>
        <v>SAANS- equipment</v>
      </c>
    </row>
    <row r="130" spans="1:47" s="2245" customFormat="1" ht="78" customHeight="1">
      <c r="A130" s="5626"/>
      <c r="B130" s="2767">
        <f>'6-A. Proc. Sub-Annex'!C17</f>
        <v>0</v>
      </c>
      <c r="C130" s="2768" t="str">
        <f>'6-A. Proc. Sub-Annex'!D17</f>
        <v>Furniture for paediatric OPD and ward</v>
      </c>
      <c r="D130" s="2769" t="str">
        <f>'6-A. Proc. Sub-Annex'!E17</f>
        <v>RCH</v>
      </c>
      <c r="E130" s="2769" t="str">
        <f>'6-A. Proc. Sub-Annex'!F17</f>
        <v>CH</v>
      </c>
      <c r="F130" s="2769">
        <f>'6-A. Proc. Sub-Annex'!G17</f>
        <v>0</v>
      </c>
      <c r="G130" s="2769">
        <f>'6-A. Proc. Sub-Annex'!H17</f>
        <v>0</v>
      </c>
      <c r="H130" s="2769">
        <f>'6-A. Proc. Sub-Annex'!I17</f>
        <v>0</v>
      </c>
      <c r="I130" s="2769">
        <f>'6-A. Proc. Sub-Annex'!J17</f>
        <v>0</v>
      </c>
      <c r="J130" s="2769">
        <f>'6-A. Proc. Sub-Annex'!K17</f>
        <v>0</v>
      </c>
      <c r="K130" s="2769">
        <f>'6-A. Proc. Sub-Annex'!L17</f>
        <v>0</v>
      </c>
      <c r="L130" s="2770">
        <f>'6-A. Proc. Sub-Annex'!M17</f>
        <v>0</v>
      </c>
      <c r="M130" s="2769">
        <f>'6-A. Proc. Sub-Annex'!N17</f>
        <v>0</v>
      </c>
      <c r="N130" s="2769">
        <f>'6-A. Proc. Sub-Annex'!O17</f>
        <v>0</v>
      </c>
      <c r="O130" s="2770">
        <f>'6-A. Proc. Sub-Annex'!P17</f>
        <v>0</v>
      </c>
      <c r="P130" s="2767">
        <f>'6-A. Proc. Sub-Annex'!Q17</f>
        <v>0</v>
      </c>
      <c r="Q130" s="2125"/>
      <c r="R130" s="2771"/>
      <c r="T130" s="2770">
        <f>'6-A. Proc. Sub-Annex'!U17</f>
        <v>0</v>
      </c>
      <c r="U130" s="2770">
        <f>'6-A. Proc. Sub-Annex'!V17</f>
        <v>0</v>
      </c>
      <c r="V130" s="2770" t="str">
        <f>'6-A. Proc. Sub-Annex'!W17</f>
        <v xml:space="preserve">STATE: ; PDY: ; KKL: ; MHE: ; YNM: </v>
      </c>
      <c r="W130" s="2772">
        <f>'6-A. Proc. Sub-Annex'!X17</f>
        <v>0</v>
      </c>
      <c r="X130" s="2770">
        <f>'6-A. Proc. Sub-Annex'!Y17</f>
        <v>0</v>
      </c>
      <c r="Y130" s="2770">
        <f>'6-A. Proc. Sub-Annex'!Z17</f>
        <v>0</v>
      </c>
      <c r="Z130" s="2770">
        <f>'6-A. Proc. Sub-Annex'!AA17</f>
        <v>0</v>
      </c>
      <c r="AA130" s="2770">
        <f>'6-A. Proc. Sub-Annex'!AB17</f>
        <v>0</v>
      </c>
      <c r="AB130" s="2770">
        <f>'6-A. Proc. Sub-Annex'!AC17</f>
        <v>0</v>
      </c>
      <c r="AC130" s="2770">
        <f>'6-A. Proc. Sub-Annex'!AD17</f>
        <v>0</v>
      </c>
      <c r="AD130" s="2770">
        <f>'6-A. Proc. Sub-Annex'!AE17</f>
        <v>0</v>
      </c>
      <c r="AE130" s="2770">
        <f>'6-A. Proc. Sub-Annex'!AF17</f>
        <v>0</v>
      </c>
      <c r="AF130" s="2770">
        <f>'6-A. Proc. Sub-Annex'!AG17</f>
        <v>0</v>
      </c>
      <c r="AG130" s="2770">
        <f>'6-A. Proc. Sub-Annex'!AH17</f>
        <v>0</v>
      </c>
      <c r="AH130" s="2770">
        <f>'6-A. Proc. Sub-Annex'!AI17</f>
        <v>0</v>
      </c>
      <c r="AI130" s="2770">
        <f>'6-A. Proc. Sub-Annex'!AJ17</f>
        <v>0</v>
      </c>
      <c r="AJ130" s="2770">
        <f>'6-A. Proc. Sub-Annex'!AK17</f>
        <v>0</v>
      </c>
      <c r="AK130" s="2770">
        <f>'6-A. Proc. Sub-Annex'!AL17</f>
        <v>0</v>
      </c>
      <c r="AL130" s="2770">
        <f>'6-A. Proc. Sub-Annex'!AM17</f>
        <v>0</v>
      </c>
      <c r="AM130" s="2770">
        <f>'6-A. Proc. Sub-Annex'!AN17</f>
        <v>0</v>
      </c>
      <c r="AN130" s="2770">
        <f>'6-A. Proc. Sub-Annex'!AO17</f>
        <v>0</v>
      </c>
      <c r="AO130" s="2770">
        <f>'6-A. Proc. Sub-Annex'!AP17</f>
        <v>0</v>
      </c>
      <c r="AP130" s="2770">
        <f>'6-A. Proc. Sub-Annex'!AQ17</f>
        <v>0</v>
      </c>
      <c r="AQ130" s="2770">
        <f>'6-A. Proc. Sub-Annex'!AR17</f>
        <v>0</v>
      </c>
      <c r="AR130" s="2770">
        <f>'6-A. Proc. Sub-Annex'!AS17</f>
        <v>0</v>
      </c>
      <c r="AS130" s="2770">
        <f>'6-A. Proc. Sub-Annex'!AT17</f>
        <v>0</v>
      </c>
      <c r="AT130" s="2770" t="str">
        <f>'6-A. Proc. Sub-Annex'!AU17</f>
        <v xml:space="preserve">STATE: ; PDY: ; KKL: ; MHE: ; YNM: </v>
      </c>
      <c r="AU130" s="2770" t="str">
        <f>'6-A. Proc. Sub-Annex'!AV17</f>
        <v>Paediatric Care including Facility Based New born Care- equipment</v>
      </c>
    </row>
    <row r="131" spans="1:47" s="2245" customFormat="1" ht="78" customHeight="1">
      <c r="A131" s="5626"/>
      <c r="B131" s="2767" t="str">
        <f>'6-A. Proc. Sub-Annex'!C18</f>
        <v>B16.1.2.2</v>
      </c>
      <c r="C131" s="2768" t="str">
        <f>'6-A. Proc. Sub-Annex'!D18</f>
        <v>Any other equipment (including equipment for SRC/MNCU/SNCU/ NBSU/NBCC/NRC/ etc</v>
      </c>
      <c r="D131" s="2769" t="str">
        <f>'6-A. Proc. Sub-Annex'!E18</f>
        <v>RCH</v>
      </c>
      <c r="E131" s="2769" t="str">
        <f>'6-A. Proc. Sub-Annex'!F18</f>
        <v>CH</v>
      </c>
      <c r="F131" s="2769">
        <f>'6-A. Proc. Sub-Annex'!G18</f>
        <v>0</v>
      </c>
      <c r="G131" s="2769">
        <f>'6-A. Proc. Sub-Annex'!H18</f>
        <v>0</v>
      </c>
      <c r="H131" s="2769">
        <f>'6-A. Proc. Sub-Annex'!I18</f>
        <v>22.299999802000002</v>
      </c>
      <c r="I131" s="2769">
        <f>'6-A. Proc. Sub-Annex'!J18</f>
        <v>0</v>
      </c>
      <c r="J131" s="2769">
        <f>'6-A. Proc. Sub-Annex'!K18</f>
        <v>0</v>
      </c>
      <c r="K131" s="2769">
        <f>'6-A. Proc. Sub-Annex'!L18</f>
        <v>0</v>
      </c>
      <c r="L131" s="2770">
        <f>'6-A. Proc. Sub-Annex'!M18</f>
        <v>33927.15231786092</v>
      </c>
      <c r="M131" s="2769">
        <f>'6-A. Proc. Sub-Annex'!N18</f>
        <v>0.3392715231786092</v>
      </c>
      <c r="N131" s="2769">
        <f>'6-A. Proc. Sub-Annex'!O18</f>
        <v>151</v>
      </c>
      <c r="O131" s="2770">
        <f>'6-A. Proc. Sub-Annex'!P18</f>
        <v>51.229999999969991</v>
      </c>
      <c r="P131" s="2767">
        <f>'6-A. Proc. Sub-Annex'!Q18</f>
        <v>0</v>
      </c>
      <c r="Q131" s="2125"/>
      <c r="R131" s="2771"/>
      <c r="T131" s="2770">
        <f>'6-A. Proc. Sub-Annex'!U18</f>
        <v>151</v>
      </c>
      <c r="U131" s="2770">
        <f>'6-A. Proc. Sub-Annex'!V18</f>
        <v>5122999.9999969993</v>
      </c>
      <c r="V131" s="2770" t="str">
        <f>'6-A. Proc. Sub-Annex'!W18</f>
        <v>STATE: IGMC (MEDICAL COLLEGE) Human Milk Bank - Hospital Grade Breast pumps - 2 x 2.00 Lakhs - 4.00 Lakhs La,inar Air Flow - 1 no. x 2.10 Lakhs, Human Milk Pasteuiser -1 no. Rs.8.50 Lakhs, Deep Freezer - 1 x 2.40 Lakhs , Refrigerator - 1 no. x Rs.40000/-, Bottle Warmer - 1 no. x Rs.1.35 Lakhs , Human Milk Analyser 1 no. x 8.50 Lakhs, Computer/ Label Printer / Labels - 1 no. x Rs.1.25 Lakhs, Containers for storage - 100 x Rs.300 - Rs.0.30 Lakhs = Rs.28.80 Lakhs; PDY: RGGW&amp; CH - SCNU - (Inborn &amp; Outborn) -  Syringe infusion Pumps - 10 nos. x Rs.25000 - 2.50 Lakhs, Pulse Oximeters - 2 nos. x Rs. 1.00 Lakhs - Rs.2.00 Lakhs, Laryngoscope with straight blades 4 nos. x Rs.1000 - Rs.4000/- (Total - 4.54 Lakhs )   NBSU - (2) - Phototheraphy unit - Rs.1.25 Lakhs x 2 - 2.50 Lakhs, Radiant Warmer - Rs.0.60 x 2 - 1.20 Lakhs Total - 3.70 Lakhs (GT - 8.24 Lakhs); KKL: DH (SNCU) - Syringe infusion Pumps - 5 nos. x Rs.25000 - 1.25 Lakhs, Pulse Oximeters - 1 nos. x Rs. 1.00 Lakhs - Laryngoscope with straight blades 4 nos. x Rs.1000 - Rs.4000/- (Total - 2.29 Lakhs )  NBSU (1) - (1) - Phototheraphy unit - Rs.1.25 Lakhs x 1,  Radiant Warmer - Rs.0.60 x 1 Lakhs - 1.85 Lakhs (GT -  4.14 Lakhs); MHE: Syringe infusion Pumps - 5 nos. x Rs.25000 - 1.25 Lakhs, Pulse Oximeters - 1 nos. x Rs. 1.00 Lakhs ( Rs.2.25 Lakhs)  NBSU - (2) - Phototheraphy unit - Rs.1.25 Lakhs x 2 - 2.50 Lakhs, Radiant Warmer - Rs.0.60 x 2 - 1.20 Lakhs Rs.3.70 Lakhs (GT - 5.95 Lakhs); YNM: Syringe infusion Pumps - 5 nos. x Rs.25000 - 1.25 Lakhs, Pulse Oximeters - 1 nos. x Rs. 1.00 Lakhs ( Rs.2.25 Lakhs) NBSU (1) - (1) - Phototheraphy unit - Rs.1.25 Lakhs x 1,  Radiant Warmer - Rs.0.60 x 1  = Total - 1.85 Lakhs (GT -  4.10 Lakhs)</v>
      </c>
      <c r="W131" s="2772">
        <f>'6-A. Proc. Sub-Annex'!X18</f>
        <v>26422.018348599999</v>
      </c>
      <c r="X131" s="2770">
        <f>'6-A. Proc. Sub-Annex'!Y18</f>
        <v>109</v>
      </c>
      <c r="Y131" s="2770">
        <f>'6-A. Proc. Sub-Annex'!Z18</f>
        <v>2879999.9999973997</v>
      </c>
      <c r="Z131" s="2770" t="str">
        <f>'6-A. Proc. Sub-Annex'!AA18</f>
        <v>IGMC (MEDICAL COLLEGE) Human Milk Bank - Hospital Grade Breast pumps - 2 x 2.00 Lakhs - 4.00 Lakhs La,inar Air Flow - 1 no. x 2.10 Lakhs, Human Milk Pasteuiser -1 no. Rs.8.50 Lakhs, Deep Freezer - 1 x 2.40 Lakhs , Refrigerator - 1 no. x Rs.40000/-, Bottle Warmer - 1 no. x Rs.1.35 Lakhs , Human Milk Analyser 1 no. x 8.50 Lakhs, Computer/ Label Printer / Labels - 1 no. x Rs.1.25 Lakhs, Containers for storage - 100 x Rs.300 - Rs.0.30 Lakhs = Rs.28.80 Lakhs</v>
      </c>
      <c r="AA131" s="2770">
        <f>'6-A. Proc. Sub-Annex'!AB18</f>
        <v>41200</v>
      </c>
      <c r="AB131" s="2770">
        <f>'6-A. Proc. Sub-Annex'!AC18</f>
        <v>20</v>
      </c>
      <c r="AC131" s="2770">
        <f>'6-A. Proc. Sub-Annex'!AD18</f>
        <v>824000</v>
      </c>
      <c r="AD131" s="2770" t="str">
        <f>'6-A. Proc. Sub-Annex'!AE18</f>
        <v>RGGW&amp; CH - SCNU - (Inborn &amp; Outborn) -  Syringe infusion Pumps - 10 nos. x Rs.25000 - 2.50 Lakhs, Pulse Oximeters - 2 nos. x Rs. 1.00 Lakhs - Rs.2.00 Lakhs, Laryngoscope with straight blades 4 nos. x Rs.1000 - Rs.4000/- (Total - 4.54 Lakhs )   NBSU - (2) - Phototheraphy unit - Rs.1.25 Lakhs x 2 - 2.50 Lakhs, Radiant Warmer - Rs.0.60 x 2 - 1.20 Lakhs Total - 3.70 Lakhs (GT - 8.24 Lakhs)</v>
      </c>
      <c r="AE131" s="2770">
        <f>'6-A. Proc. Sub-Annex'!AF18</f>
        <v>34500</v>
      </c>
      <c r="AF131" s="2770">
        <f>'6-A. Proc. Sub-Annex'!AG18</f>
        <v>12</v>
      </c>
      <c r="AG131" s="2770">
        <f>'6-A. Proc. Sub-Annex'!AH18</f>
        <v>414000</v>
      </c>
      <c r="AH131" s="2770" t="str">
        <f>'6-A. Proc. Sub-Annex'!AI18</f>
        <v>DH (SNCU) - Syringe infusion Pumps - 5 nos. x Rs.25000 - 1.25 Lakhs, Pulse Oximeters - 1 nos. x Rs. 1.00 Lakhs - Laryngoscope with straight blades 4 nos. x Rs.1000 - Rs.4000/- (Total - 2.29 Lakhs )  NBSU (1) - (1) - Phototheraphy unit - Rs.1.25 Lakhs x 1,  Radiant Warmer - Rs.0.60 x 1 Lakhs - 1.85 Lakhs (GT -  4.14 Lakhs)</v>
      </c>
      <c r="AI131" s="2770">
        <f>'6-A. Proc. Sub-Annex'!AJ18</f>
        <v>99166.666666599995</v>
      </c>
      <c r="AJ131" s="2770">
        <f>'6-A. Proc. Sub-Annex'!AK18</f>
        <v>6</v>
      </c>
      <c r="AK131" s="2770">
        <f>'6-A. Proc. Sub-Annex'!AL18</f>
        <v>594999.9999996</v>
      </c>
      <c r="AL131" s="2770" t="str">
        <f>'6-A. Proc. Sub-Annex'!AM18</f>
        <v>Syringe infusion Pumps - 5 nos. x Rs.25000 - 1.25 Lakhs, Pulse Oximeters - 1 nos. x Rs. 1.00 Lakhs ( Rs.2.25 Lakhs)  NBSU - (2) - Phototheraphy unit - Rs.1.25 Lakhs x 2 - 2.50 Lakhs, Radiant Warmer - Rs.0.60 x 2 - 1.20 Lakhs Rs.3.70 Lakhs (GT - 5.95 Lakhs)</v>
      </c>
      <c r="AM131" s="2770">
        <f>'6-A. Proc. Sub-Annex'!AN18</f>
        <v>102500</v>
      </c>
      <c r="AN131" s="2770">
        <f>'6-A. Proc. Sub-Annex'!AO18</f>
        <v>4</v>
      </c>
      <c r="AO131" s="2770">
        <f>'6-A. Proc. Sub-Annex'!AP18</f>
        <v>410000</v>
      </c>
      <c r="AP131" s="2770" t="str">
        <f>'6-A. Proc. Sub-Annex'!AQ18</f>
        <v>Syringe infusion Pumps - 5 nos. x Rs.25000 - 1.25 Lakhs, Pulse Oximeters - 1 nos. x Rs. 1.00 Lakhs ( Rs.2.25 Lakhs) NBSU (1) - (1) - Phototheraphy unit - Rs.1.25 Lakhs x 1,  Radiant Warmer - Rs.0.60 x 1  = Total - 1.85 Lakhs (GT -  4.10 Lakhs)</v>
      </c>
      <c r="AQ131" s="2770">
        <f>'6-A. Proc. Sub-Annex'!AR18</f>
        <v>5122999.9999969993</v>
      </c>
      <c r="AR131" s="2770">
        <f>'6-A. Proc. Sub-Annex'!AS18</f>
        <v>151</v>
      </c>
      <c r="AS131" s="2770">
        <f>'6-A. Proc. Sub-Annex'!AT18</f>
        <v>33927.15231786092</v>
      </c>
      <c r="AT131" s="2770" t="str">
        <f>'6-A. Proc. Sub-Annex'!AU18</f>
        <v>STATE: IGMC (MEDICAL COLLEGE) Human Milk Bank - Hospital Grade Breast pumps - 2 x 2.00 Lakhs - 4.00 Lakhs La,inar Air Flow - 1 no. x 2.10 Lakhs, Human Milk Pasteuiser -1 no. Rs.8.50 Lakhs, Deep Freezer - 1 x 2.40 Lakhs , Refrigerator - 1 no. x Rs.40000/-, Bottle Warmer - 1 no. x Rs.1.35 Lakhs , Human Milk Analyser 1 no. x 8.50 Lakhs, Computer/ Label Printer / Labels - 1 no. x Rs.1.25 Lakhs, Containers for storage - 100 x Rs.300 - Rs.0.30 Lakhs = Rs.28.80 Lakhs; PDY: RGGW&amp; CH - SCNU - (Inborn &amp; Outborn) -  Syringe infusion Pumps - 10 nos. x Rs.25000 - 2.50 Lakhs, Pulse Oximeters - 2 nos. x Rs. 1.00 Lakhs - Rs.2.00 Lakhs, Laryngoscope with straight blades 4 nos. x Rs.1000 - Rs.4000/- (Total - 4.54 Lakhs )   NBSU - (2) - Phototheraphy unit - Rs.1.25 Lakhs x 2 - 2.50 Lakhs, Radiant Warmer - Rs.0.60 x 2 - 1.20 Lakhs Total - 3.70 Lakhs (GT - 8.24 Lakhs); KKL: DH (SNCU) - Syringe infusion Pumps - 5 nos. x Rs.25000 - 1.25 Lakhs, Pulse Oximeters - 1 nos. x Rs. 1.00 Lakhs - Laryngoscope with straight blades 4 nos. x Rs.1000 - Rs.4000/- (Total - 2.29 Lakhs )  NBSU (1) - (1) - Phototheraphy unit - Rs.1.25 Lakhs x 1,  Radiant Warmer - Rs.0.60 x 1 Lakhs - 1.85 Lakhs (GT -  4.14 Lakhs); MHE: Syringe infusion Pumps - 5 nos. x Rs.25000 - 1.25 Lakhs, Pulse Oximeters - 1 nos. x Rs. 1.00 Lakhs ( Rs.2.25 Lakhs)  NBSU - (2) - Phototheraphy unit - Rs.1.25 Lakhs x 2 - 2.50 Lakhs, Radiant Warmer - Rs.0.60 x 2 - 1.20 Lakhs Rs.3.70 Lakhs (GT - 5.95 Lakhs); YNM: Syringe infusion Pumps - 5 nos. x Rs.25000 - 1.25 Lakhs, Pulse Oximeters - 1 nos. x Rs. 1.00 Lakhs ( Rs.2.25 Lakhs) NBSU (1) - (1) - Phototheraphy unit - Rs.1.25 Lakhs x 1,  Radiant Warmer - Rs.0.60 x 1  = Total - 1.85 Lakhs (GT -  4.10 Lakhs)</v>
      </c>
      <c r="AU131" s="2770">
        <f>'6-A. Proc. Sub-Annex'!AV18</f>
        <v>0</v>
      </c>
    </row>
    <row r="132" spans="1:47" s="2245" customFormat="1" ht="78" customHeight="1">
      <c r="A132" s="2602" t="str">
        <f>'6.Procurement Annex'!A28</f>
        <v>6.1.3.2</v>
      </c>
      <c r="B132" s="2767" t="str">
        <f>'6-A. Proc. Sub-Annex'!C71</f>
        <v>A.2.9.1</v>
      </c>
      <c r="C132" s="2768" t="str">
        <f>'6-A. Proc. Sub-Annex'!D71</f>
        <v>Free Diagnostics for Sick infants under JSSK</v>
      </c>
      <c r="D132" s="2769" t="str">
        <f>'6-A. Proc. Sub-Annex'!E71</f>
        <v>RCH</v>
      </c>
      <c r="E132" s="2769" t="str">
        <f>'6-A. Proc. Sub-Annex'!F71</f>
        <v>CH</v>
      </c>
      <c r="F132" s="2769">
        <f>'6-A. Proc. Sub-Annex'!G71</f>
        <v>0</v>
      </c>
      <c r="G132" s="2769">
        <f>'6-A. Proc. Sub-Annex'!H71</f>
        <v>0</v>
      </c>
      <c r="H132" s="2769">
        <f>'6-A. Proc. Sub-Annex'!I71</f>
        <v>15</v>
      </c>
      <c r="I132" s="2769">
        <f>'6-A. Proc. Sub-Annex'!J71</f>
        <v>0</v>
      </c>
      <c r="J132" s="2769">
        <f>'6-A. Proc. Sub-Annex'!K71</f>
        <v>0</v>
      </c>
      <c r="K132" s="2769">
        <f>'6-A. Proc. Sub-Annex'!L71</f>
        <v>0</v>
      </c>
      <c r="L132" s="2770">
        <f>'6-A. Proc. Sub-Annex'!M71</f>
        <v>100</v>
      </c>
      <c r="M132" s="2769">
        <f>'6-A. Proc. Sub-Annex'!N71</f>
        <v>1E-3</v>
      </c>
      <c r="N132" s="2769">
        <f>'6-A. Proc. Sub-Annex'!O71</f>
        <v>5000</v>
      </c>
      <c r="O132" s="2770">
        <f>'6-A. Proc. Sub-Annex'!P71</f>
        <v>5</v>
      </c>
      <c r="P132" s="2767">
        <f>'6-A. Proc. Sub-Annex'!Q71</f>
        <v>0</v>
      </c>
      <c r="Q132" s="2125"/>
      <c r="R132" s="2771"/>
      <c r="T132" s="2770">
        <f>'6-A. Proc. Sub-Annex'!U71</f>
        <v>5000</v>
      </c>
      <c r="U132" s="2770">
        <f>'6-A. Proc. Sub-Annex'!V71</f>
        <v>500000</v>
      </c>
      <c r="V132" s="2770" t="str">
        <f>'6-A. Proc. Sub-Annex'!W71</f>
        <v>STATE: ; PDY: 3162 X Rs.100; KKL: 1000 X Rs.100; MHE: 246 X Rs.100; YNM: 592 X Rs.100</v>
      </c>
      <c r="W132" s="2772">
        <f>'6-A. Proc. Sub-Annex'!X71</f>
        <v>0</v>
      </c>
      <c r="X132" s="2770">
        <f>'6-A. Proc. Sub-Annex'!Y71</f>
        <v>0</v>
      </c>
      <c r="Y132" s="2770">
        <f>'6-A. Proc. Sub-Annex'!Z71</f>
        <v>0</v>
      </c>
      <c r="Z132" s="2770">
        <f>'6-A. Proc. Sub-Annex'!AA71</f>
        <v>0</v>
      </c>
      <c r="AA132" s="2770">
        <f>'6-A. Proc. Sub-Annex'!AB71</f>
        <v>100</v>
      </c>
      <c r="AB132" s="2770">
        <f>'6-A. Proc. Sub-Annex'!AC71</f>
        <v>3162</v>
      </c>
      <c r="AC132" s="2770">
        <f>'6-A. Proc. Sub-Annex'!AD71</f>
        <v>316200</v>
      </c>
      <c r="AD132" s="2770" t="str">
        <f>'6-A. Proc. Sub-Annex'!AE71</f>
        <v>3162 X Rs.100</v>
      </c>
      <c r="AE132" s="2770">
        <f>'6-A. Proc. Sub-Annex'!AF71</f>
        <v>100</v>
      </c>
      <c r="AF132" s="2770">
        <f>'6-A. Proc. Sub-Annex'!AG71</f>
        <v>1000</v>
      </c>
      <c r="AG132" s="2770">
        <f>'6-A. Proc. Sub-Annex'!AH71</f>
        <v>100000</v>
      </c>
      <c r="AH132" s="2770" t="str">
        <f>'6-A. Proc. Sub-Annex'!AI71</f>
        <v>1000 X Rs.100</v>
      </c>
      <c r="AI132" s="2770">
        <f>'6-A. Proc. Sub-Annex'!AJ71</f>
        <v>100</v>
      </c>
      <c r="AJ132" s="2770">
        <f>'6-A. Proc. Sub-Annex'!AK71</f>
        <v>246</v>
      </c>
      <c r="AK132" s="2770">
        <f>'6-A. Proc. Sub-Annex'!AL71</f>
        <v>24600</v>
      </c>
      <c r="AL132" s="2770" t="str">
        <f>'6-A. Proc. Sub-Annex'!AM71</f>
        <v>246 X Rs.100</v>
      </c>
      <c r="AM132" s="2770">
        <f>'6-A. Proc. Sub-Annex'!AN71</f>
        <v>100</v>
      </c>
      <c r="AN132" s="2770">
        <f>'6-A. Proc. Sub-Annex'!AO71</f>
        <v>592</v>
      </c>
      <c r="AO132" s="2770">
        <f>'6-A. Proc. Sub-Annex'!AP71</f>
        <v>59200</v>
      </c>
      <c r="AP132" s="2770" t="str">
        <f>'6-A. Proc. Sub-Annex'!AQ71</f>
        <v>592 X Rs.100</v>
      </c>
      <c r="AQ132" s="2770">
        <f>'6-A. Proc. Sub-Annex'!AR71</f>
        <v>500000</v>
      </c>
      <c r="AR132" s="2770">
        <f>'6-A. Proc. Sub-Annex'!AS71</f>
        <v>5000</v>
      </c>
      <c r="AS132" s="2770">
        <f>'6-A. Proc. Sub-Annex'!AT71</f>
        <v>100</v>
      </c>
      <c r="AT132" s="2770" t="str">
        <f>'6-A. Proc. Sub-Annex'!AU71</f>
        <v>STATE: ; PDY: 3162 X Rs.100; KKL: 1000 X Rs.100; MHE: 246 X Rs.100; YNM: 592 X Rs.100</v>
      </c>
      <c r="AU132" s="2770" t="str">
        <f>'6-A. Proc. Sub-Annex'!AV71</f>
        <v>CH-Janani Shishu Suraksha Karyakram (JSSK) (excluding transport): diagnostics/ equipment/ OOC</v>
      </c>
    </row>
    <row r="133" spans="1:47" s="2245" customFormat="1" ht="78" customHeight="1">
      <c r="A133" s="5626" t="str">
        <f>'6.Procurement Annex'!A57</f>
        <v>6.2.1.2</v>
      </c>
      <c r="B133" s="2767" t="str">
        <f>'6-A. Proc. Sub-Annex'!C161</f>
        <v>B.16.2.2.1</v>
      </c>
      <c r="C133" s="2768" t="str">
        <f>'6-A. Proc. Sub-Annex'!D161</f>
        <v>JSSK drugs and consumables</v>
      </c>
      <c r="D133" s="2769" t="str">
        <f>'6-A. Proc. Sub-Annex'!E161</f>
        <v>RCH</v>
      </c>
      <c r="E133" s="2769" t="str">
        <f>'6-A. Proc. Sub-Annex'!F161</f>
        <v>CH</v>
      </c>
      <c r="F133" s="2769">
        <f>'6-A. Proc. Sub-Annex'!G161</f>
        <v>0</v>
      </c>
      <c r="G133" s="2769">
        <f>'6-A. Proc. Sub-Annex'!H161</f>
        <v>0</v>
      </c>
      <c r="H133" s="2769">
        <f>'6-A. Proc. Sub-Annex'!I161</f>
        <v>30</v>
      </c>
      <c r="I133" s="2769">
        <f>'6-A. Proc. Sub-Annex'!J161</f>
        <v>0</v>
      </c>
      <c r="J133" s="2769">
        <f>'6-A. Proc. Sub-Annex'!K161</f>
        <v>0</v>
      </c>
      <c r="K133" s="2769">
        <f>'6-A. Proc. Sub-Annex'!L161</f>
        <v>0</v>
      </c>
      <c r="L133" s="2770">
        <f>'6-A. Proc. Sub-Annex'!M161</f>
        <v>200</v>
      </c>
      <c r="M133" s="2769">
        <f>'6-A. Proc. Sub-Annex'!N161</f>
        <v>2E-3</v>
      </c>
      <c r="N133" s="2769">
        <f>'6-A. Proc. Sub-Annex'!O161</f>
        <v>3000</v>
      </c>
      <c r="O133" s="2770">
        <f>'6-A. Proc. Sub-Annex'!P161</f>
        <v>6</v>
      </c>
      <c r="P133" s="2767">
        <f>'6-A. Proc. Sub-Annex'!Q161</f>
        <v>0</v>
      </c>
      <c r="Q133" s="2125"/>
      <c r="R133" s="2771"/>
      <c r="T133" s="2770">
        <f>'6-A. Proc. Sub-Annex'!U161</f>
        <v>3000</v>
      </c>
      <c r="U133" s="2770">
        <f>'6-A. Proc. Sub-Annex'!V161</f>
        <v>600000</v>
      </c>
      <c r="V133" s="2770" t="str">
        <f>'6-A. Proc. Sub-Annex'!W161</f>
        <v>STATE: ; PDY: 1662 x Rs.200; KKL: 500 x Rs.200; MHE: 246 x Rs.200; YNM: 592 x Rs.200</v>
      </c>
      <c r="W133" s="2772">
        <f>'6-A. Proc. Sub-Annex'!X161</f>
        <v>0</v>
      </c>
      <c r="X133" s="2770">
        <f>'6-A. Proc. Sub-Annex'!Y161</f>
        <v>0</v>
      </c>
      <c r="Y133" s="2770">
        <f>'6-A. Proc. Sub-Annex'!Z161</f>
        <v>0</v>
      </c>
      <c r="Z133" s="2770">
        <f>'6-A. Proc. Sub-Annex'!AA161</f>
        <v>0</v>
      </c>
      <c r="AA133" s="2770">
        <f>'6-A. Proc. Sub-Annex'!AB161</f>
        <v>200</v>
      </c>
      <c r="AB133" s="2770">
        <f>'6-A. Proc. Sub-Annex'!AC161</f>
        <v>1662</v>
      </c>
      <c r="AC133" s="2770">
        <f>'6-A. Proc. Sub-Annex'!AD161</f>
        <v>332400</v>
      </c>
      <c r="AD133" s="2770" t="str">
        <f>'6-A. Proc. Sub-Annex'!AE161</f>
        <v>1662 x Rs.200</v>
      </c>
      <c r="AE133" s="2770">
        <f>'6-A. Proc. Sub-Annex'!AF161</f>
        <v>200</v>
      </c>
      <c r="AF133" s="2770">
        <f>'6-A. Proc. Sub-Annex'!AG161</f>
        <v>500</v>
      </c>
      <c r="AG133" s="2770">
        <f>'6-A. Proc. Sub-Annex'!AH161</f>
        <v>100000</v>
      </c>
      <c r="AH133" s="2770" t="str">
        <f>'6-A. Proc. Sub-Annex'!AI161</f>
        <v>500 x Rs.200</v>
      </c>
      <c r="AI133" s="2770">
        <f>'6-A. Proc. Sub-Annex'!AJ161</f>
        <v>200</v>
      </c>
      <c r="AJ133" s="2770">
        <f>'6-A. Proc. Sub-Annex'!AK161</f>
        <v>246</v>
      </c>
      <c r="AK133" s="2770">
        <f>'6-A. Proc. Sub-Annex'!AL161</f>
        <v>49200</v>
      </c>
      <c r="AL133" s="2770" t="str">
        <f>'6-A. Proc. Sub-Annex'!AM161</f>
        <v>246 x Rs.200</v>
      </c>
      <c r="AM133" s="2770">
        <f>'6-A. Proc. Sub-Annex'!AN161</f>
        <v>200</v>
      </c>
      <c r="AN133" s="2770">
        <f>'6-A. Proc. Sub-Annex'!AO161</f>
        <v>592</v>
      </c>
      <c r="AO133" s="2770">
        <f>'6-A. Proc. Sub-Annex'!AP161</f>
        <v>118400</v>
      </c>
      <c r="AP133" s="2770" t="str">
        <f>'6-A. Proc. Sub-Annex'!AQ161</f>
        <v>592 x Rs.200</v>
      </c>
      <c r="AQ133" s="2770">
        <f>'6-A. Proc. Sub-Annex'!AR161</f>
        <v>600000</v>
      </c>
      <c r="AR133" s="2770">
        <f>'6-A. Proc. Sub-Annex'!AS161</f>
        <v>3000</v>
      </c>
      <c r="AS133" s="2770">
        <f>'6-A. Proc. Sub-Annex'!AT161</f>
        <v>200</v>
      </c>
      <c r="AT133" s="2770" t="str">
        <f>'6-A. Proc. Sub-Annex'!AU161</f>
        <v>STATE: ; PDY: 1662 x Rs.200; KKL: 500 x Rs.200; MHE: 246 x Rs.200; YNM: 592 x Rs.200</v>
      </c>
      <c r="AU133" s="2770" t="str">
        <f>'6-A. Proc. Sub-Annex'!AV161</f>
        <v>CH- Janani Shishu Suraksha Karyakram (JSSK) (excluding transport): drugs</v>
      </c>
    </row>
    <row r="134" spans="1:47" s="2245" customFormat="1" ht="78" customHeight="1">
      <c r="A134" s="5626"/>
      <c r="B134" s="2767" t="str">
        <f>'6-A. Proc. Sub-Annex'!C162</f>
        <v>B.16.2.6</v>
      </c>
      <c r="C134" s="2768" t="str">
        <f>'6-A. Proc. Sub-Annex'!D162</f>
        <v>Drugs &amp; Supplies for NIPI and National Deworming Day</v>
      </c>
      <c r="D134" s="2769" t="str">
        <f>'6-A. Proc. Sub-Annex'!E162</f>
        <v>RCH</v>
      </c>
      <c r="E134" s="2769" t="str">
        <f>'6-A. Proc. Sub-Annex'!F162</f>
        <v>CH</v>
      </c>
      <c r="F134" s="2769">
        <f>'6-A. Proc. Sub-Annex'!G162</f>
        <v>0</v>
      </c>
      <c r="G134" s="2769">
        <f>'6-A. Proc. Sub-Annex'!H162</f>
        <v>0</v>
      </c>
      <c r="H134" s="2769">
        <f>'6-A. Proc. Sub-Annex'!I162</f>
        <v>8</v>
      </c>
      <c r="I134" s="2769">
        <f>'6-A. Proc. Sub-Annex'!J162</f>
        <v>0</v>
      </c>
      <c r="J134" s="2769">
        <f>'6-A. Proc. Sub-Annex'!K162</f>
        <v>0</v>
      </c>
      <c r="K134" s="2769">
        <f>'6-A. Proc. Sub-Annex'!L162</f>
        <v>0</v>
      </c>
      <c r="L134" s="2770">
        <f>'6-A. Proc. Sub-Annex'!M162</f>
        <v>0</v>
      </c>
      <c r="M134" s="2769">
        <f>'6-A. Proc. Sub-Annex'!N162</f>
        <v>0</v>
      </c>
      <c r="N134" s="2769">
        <f>'6-A. Proc. Sub-Annex'!O162</f>
        <v>0</v>
      </c>
      <c r="O134" s="2770">
        <f>'6-A. Proc. Sub-Annex'!P162</f>
        <v>0</v>
      </c>
      <c r="P134" s="2767">
        <f>'6-A. Proc. Sub-Annex'!Q162</f>
        <v>0</v>
      </c>
      <c r="Q134" s="2125"/>
      <c r="R134" s="2771"/>
      <c r="T134" s="2770">
        <f>'6-A. Proc. Sub-Annex'!U162</f>
        <v>0</v>
      </c>
      <c r="U134" s="2770">
        <f>'6-A. Proc. Sub-Annex'!V162</f>
        <v>0</v>
      </c>
      <c r="V134" s="2770" t="str">
        <f>'6-A. Proc. Sub-Annex'!W162</f>
        <v xml:space="preserve">STATE: ; PDY: ; KKL: ; MHE: ; YNM: </v>
      </c>
      <c r="W134" s="2772">
        <f>'6-A. Proc. Sub-Annex'!X162</f>
        <v>0</v>
      </c>
      <c r="X134" s="2770">
        <f>'6-A. Proc. Sub-Annex'!Y162</f>
        <v>0</v>
      </c>
      <c r="Y134" s="2770">
        <f>'6-A. Proc. Sub-Annex'!Z162</f>
        <v>0</v>
      </c>
      <c r="Z134" s="2770">
        <f>'6-A. Proc. Sub-Annex'!AA162</f>
        <v>0</v>
      </c>
      <c r="AA134" s="2770">
        <f>'6-A. Proc. Sub-Annex'!AB162</f>
        <v>0</v>
      </c>
      <c r="AB134" s="2770">
        <f>'6-A. Proc. Sub-Annex'!AC162</f>
        <v>0</v>
      </c>
      <c r="AC134" s="2770">
        <f>'6-A. Proc. Sub-Annex'!AD162</f>
        <v>0</v>
      </c>
      <c r="AD134" s="2770">
        <f>'6-A. Proc. Sub-Annex'!AE162</f>
        <v>0</v>
      </c>
      <c r="AE134" s="2770">
        <f>'6-A. Proc. Sub-Annex'!AF162</f>
        <v>0</v>
      </c>
      <c r="AF134" s="2770">
        <f>'6-A. Proc. Sub-Annex'!AG162</f>
        <v>0</v>
      </c>
      <c r="AG134" s="2770">
        <f>'6-A. Proc. Sub-Annex'!AH162</f>
        <v>0</v>
      </c>
      <c r="AH134" s="2770">
        <f>'6-A. Proc. Sub-Annex'!AI162</f>
        <v>0</v>
      </c>
      <c r="AI134" s="2770">
        <f>'6-A. Proc. Sub-Annex'!AJ162</f>
        <v>0</v>
      </c>
      <c r="AJ134" s="2770">
        <f>'6-A. Proc. Sub-Annex'!AK162</f>
        <v>0</v>
      </c>
      <c r="AK134" s="2770">
        <f>'6-A. Proc. Sub-Annex'!AL162</f>
        <v>0</v>
      </c>
      <c r="AL134" s="2770">
        <f>'6-A. Proc. Sub-Annex'!AM162</f>
        <v>0</v>
      </c>
      <c r="AM134" s="2770">
        <f>'6-A. Proc. Sub-Annex'!AN162</f>
        <v>0</v>
      </c>
      <c r="AN134" s="2770">
        <f>'6-A. Proc. Sub-Annex'!AO162</f>
        <v>0</v>
      </c>
      <c r="AO134" s="2770">
        <f>'6-A. Proc. Sub-Annex'!AP162</f>
        <v>0</v>
      </c>
      <c r="AP134" s="2770">
        <f>'6-A. Proc. Sub-Annex'!AQ162</f>
        <v>0</v>
      </c>
      <c r="AQ134" s="2770">
        <f>'6-A. Proc. Sub-Annex'!AR162</f>
        <v>0</v>
      </c>
      <c r="AR134" s="2770">
        <f>'6-A. Proc. Sub-Annex'!AS162</f>
        <v>0</v>
      </c>
      <c r="AS134" s="2770">
        <f>'6-A. Proc. Sub-Annex'!AT162</f>
        <v>0</v>
      </c>
      <c r="AT134" s="2770" t="str">
        <f>'6-A. Proc. Sub-Annex'!AU162</f>
        <v xml:space="preserve">STATE: ; PDY: ; KKL: ; MHE: ; YNM: </v>
      </c>
      <c r="AU134" s="2770" t="str">
        <f>'6-A. Proc. Sub-Annex'!AV162</f>
        <v>National Deworming Day: drugs</v>
      </c>
    </row>
    <row r="135" spans="1:47" s="2245" customFormat="1" ht="78" customHeight="1">
      <c r="A135" s="5626"/>
      <c r="B135" s="2767" t="str">
        <f>'6-A. Proc. Sub-Annex'!C163</f>
        <v>B.16.2.6.1.a</v>
      </c>
      <c r="C135" s="2768" t="str">
        <f>'6-A. Proc. Sub-Annex'!D163</f>
        <v>IFA syrups (with auto dispenser) for children (6-60months)</v>
      </c>
      <c r="D135" s="2769" t="str">
        <f>'6-A. Proc. Sub-Annex'!E163</f>
        <v>RCH</v>
      </c>
      <c r="E135" s="2769" t="str">
        <f>'6-A. Proc. Sub-Annex'!F163</f>
        <v>CH</v>
      </c>
      <c r="F135" s="2769">
        <f>'6-A. Proc. Sub-Annex'!G163</f>
        <v>0</v>
      </c>
      <c r="G135" s="2769">
        <f>'6-A. Proc. Sub-Annex'!H163</f>
        <v>0</v>
      </c>
      <c r="H135" s="2769">
        <f>'6-A. Proc. Sub-Annex'!I163</f>
        <v>23.592000000000002</v>
      </c>
      <c r="I135" s="2769">
        <f>'6-A. Proc. Sub-Annex'!J163</f>
        <v>0</v>
      </c>
      <c r="J135" s="2769">
        <f>'6-A. Proc. Sub-Annex'!K163</f>
        <v>0</v>
      </c>
      <c r="K135" s="2769">
        <f>'6-A. Proc. Sub-Annex'!L163</f>
        <v>0</v>
      </c>
      <c r="L135" s="2770">
        <f>'6-A. Proc. Sub-Annex'!M163</f>
        <v>17</v>
      </c>
      <c r="M135" s="2769">
        <f>'6-A. Proc. Sub-Annex'!N163</f>
        <v>1.7000000000000001E-4</v>
      </c>
      <c r="N135" s="2769">
        <f>'6-A. Proc. Sub-Annex'!O163</f>
        <v>160416</v>
      </c>
      <c r="O135" s="2770">
        <f>'6-A. Proc. Sub-Annex'!P163</f>
        <v>27.270720000000001</v>
      </c>
      <c r="P135" s="2767">
        <f>'6-A. Proc. Sub-Annex'!Q163</f>
        <v>0</v>
      </c>
      <c r="Q135" s="2125"/>
      <c r="R135" s="2771"/>
      <c r="T135" s="2770">
        <f>'6-A. Proc. Sub-Annex'!U163</f>
        <v>160416</v>
      </c>
      <c r="U135" s="2770">
        <f>'6-A. Proc. Sub-Annex'!V163</f>
        <v>2727072</v>
      </c>
      <c r="V135" s="2770" t="str">
        <f>'6-A. Proc. Sub-Annex'!W163</f>
        <v>STATE: ; PDY: IFA Syrups - 61466 quantity x Rs.17 x 2 bottle; KKL: IFA Syrups - 12645 quantity x Rs.17  x 2 bottle; MHE: IFA Syrups - 2225 quantity x Rs.17 x 2 bottle; YNM: IFA Syrups - 3872 quantity x Rs.17 x 2 bottle</v>
      </c>
      <c r="W135" s="2772">
        <f>'6-A. Proc. Sub-Annex'!X163</f>
        <v>0</v>
      </c>
      <c r="X135" s="2770">
        <f>'6-A. Proc. Sub-Annex'!Y163</f>
        <v>0</v>
      </c>
      <c r="Y135" s="2770">
        <f>'6-A. Proc. Sub-Annex'!Z163</f>
        <v>0</v>
      </c>
      <c r="Z135" s="2770">
        <f>'6-A. Proc. Sub-Annex'!AA163</f>
        <v>0</v>
      </c>
      <c r="AA135" s="2770">
        <f>'6-A. Proc. Sub-Annex'!AB163</f>
        <v>17</v>
      </c>
      <c r="AB135" s="2770">
        <f>'6-A. Proc. Sub-Annex'!AC163</f>
        <v>122932</v>
      </c>
      <c r="AC135" s="2770">
        <f>'6-A. Proc. Sub-Annex'!AD163</f>
        <v>2089844</v>
      </c>
      <c r="AD135" s="2770" t="str">
        <f>'6-A. Proc. Sub-Annex'!AE163</f>
        <v>IFA Syrups - 61466 quantity x Rs.17 x 2 bottle</v>
      </c>
      <c r="AE135" s="2770">
        <f>'6-A. Proc. Sub-Annex'!AF163</f>
        <v>17</v>
      </c>
      <c r="AF135" s="2770">
        <f>'6-A. Proc. Sub-Annex'!AG163</f>
        <v>25290</v>
      </c>
      <c r="AG135" s="2770">
        <f>'6-A. Proc. Sub-Annex'!AH163</f>
        <v>429930</v>
      </c>
      <c r="AH135" s="2770" t="str">
        <f>'6-A. Proc. Sub-Annex'!AI163</f>
        <v>IFA Syrups - 12645 quantity x Rs.17  x 2 bottle</v>
      </c>
      <c r="AI135" s="2770">
        <f>'6-A. Proc. Sub-Annex'!AJ163</f>
        <v>17</v>
      </c>
      <c r="AJ135" s="2770">
        <f>'6-A. Proc. Sub-Annex'!AK163</f>
        <v>4450</v>
      </c>
      <c r="AK135" s="2770">
        <f>'6-A. Proc. Sub-Annex'!AL163</f>
        <v>75650</v>
      </c>
      <c r="AL135" s="2770" t="str">
        <f>'6-A. Proc. Sub-Annex'!AM163</f>
        <v>IFA Syrups - 2225 quantity x Rs.17 x 2 bottle</v>
      </c>
      <c r="AM135" s="2770">
        <f>'6-A. Proc. Sub-Annex'!AN163</f>
        <v>17</v>
      </c>
      <c r="AN135" s="2770">
        <f>'6-A. Proc. Sub-Annex'!AO163</f>
        <v>7744</v>
      </c>
      <c r="AO135" s="2770">
        <f>'6-A. Proc. Sub-Annex'!AP163</f>
        <v>131648</v>
      </c>
      <c r="AP135" s="2770" t="str">
        <f>'6-A. Proc. Sub-Annex'!AQ163</f>
        <v>IFA Syrups - 3872 quantity x Rs.17 x 2 bottle</v>
      </c>
      <c r="AQ135" s="2770">
        <f>'6-A. Proc. Sub-Annex'!AR163</f>
        <v>2727072</v>
      </c>
      <c r="AR135" s="2770">
        <f>'6-A. Proc. Sub-Annex'!AS163</f>
        <v>160416</v>
      </c>
      <c r="AS135" s="2770">
        <f>'6-A. Proc. Sub-Annex'!AT163</f>
        <v>17</v>
      </c>
      <c r="AT135" s="2770" t="str">
        <f>'6-A. Proc. Sub-Annex'!AU163</f>
        <v>STATE: ; PDY: IFA Syrups - 61466 quantity x Rs.17 x 2 bottle; KKL: IFA Syrups - 12645 quantity x Rs.17  x 2 bottle; MHE: IFA Syrups - 2225 quantity x Rs.17 x 2 bottle; YNM: IFA Syrups - 3872 quantity x Rs.17 x 2 bottle</v>
      </c>
      <c r="AU135" s="2770" t="str">
        <f>'6-A. Proc. Sub-Annex'!AV163</f>
        <v>Anaemia Mukt Bharat: Drugs</v>
      </c>
    </row>
    <row r="136" spans="1:47" s="2245" customFormat="1" ht="78" customHeight="1">
      <c r="A136" s="5626"/>
      <c r="B136" s="2767" t="str">
        <f>'6-A. Proc. Sub-Annex'!C164</f>
        <v>B.16.2.6.1.b</v>
      </c>
      <c r="C136" s="2768" t="str">
        <f>'6-A. Proc. Sub-Annex'!D164</f>
        <v>Albendazole Tablets for children    (6-60months) NDD</v>
      </c>
      <c r="D136" s="2769" t="str">
        <f>'6-A. Proc. Sub-Annex'!E164</f>
        <v>RCH</v>
      </c>
      <c r="E136" s="2769" t="str">
        <f>'6-A. Proc. Sub-Annex'!F164</f>
        <v>CH</v>
      </c>
      <c r="F136" s="2769">
        <f>'6-A. Proc. Sub-Annex'!G164</f>
        <v>0</v>
      </c>
      <c r="G136" s="2769">
        <f>'6-A. Proc. Sub-Annex'!H164</f>
        <v>0</v>
      </c>
      <c r="H136" s="2769">
        <f>'6-A. Proc. Sub-Annex'!I164</f>
        <v>2.4000000000000004</v>
      </c>
      <c r="I136" s="2769">
        <f>'6-A. Proc. Sub-Annex'!J164</f>
        <v>0</v>
      </c>
      <c r="J136" s="2769">
        <f>'6-A. Proc. Sub-Annex'!K164</f>
        <v>0</v>
      </c>
      <c r="K136" s="2769">
        <f>'6-A. Proc. Sub-Annex'!L164</f>
        <v>0</v>
      </c>
      <c r="L136" s="2770">
        <f>'6-A. Proc. Sub-Annex'!M164</f>
        <v>3.25</v>
      </c>
      <c r="M136" s="2769">
        <f>'6-A. Proc. Sub-Annex'!N164</f>
        <v>3.2499999999999997E-5</v>
      </c>
      <c r="N136" s="2769">
        <f>'6-A. Proc. Sub-Annex'!O164</f>
        <v>200000</v>
      </c>
      <c r="O136" s="2770">
        <f>'6-A. Proc. Sub-Annex'!P164</f>
        <v>6.4999999999999991</v>
      </c>
      <c r="P136" s="2767">
        <f>'6-A. Proc. Sub-Annex'!Q164</f>
        <v>0</v>
      </c>
      <c r="Q136" s="2125"/>
      <c r="R136" s="2771"/>
      <c r="T136" s="2770">
        <f>'6-A. Proc. Sub-Annex'!U164</f>
        <v>200000</v>
      </c>
      <c r="U136" s="2770">
        <f>'6-A. Proc. Sub-Annex'!V164</f>
        <v>650000</v>
      </c>
      <c r="V136" s="2770" t="str">
        <f>'6-A. Proc. Sub-Annex'!W164</f>
        <v>STATE: ; PDY: Albendazole (400mg tablet) - 110000 x Rs. 3.25 Per tablet; KKL: Albendazole (400mg tablet) - 50000 x 3.25 Per tablet; MHE: Albendazole (400mg tablet) - 20000  x 3.25 Per tablet; YNM: Albendazole (400mg tablet) - 20000  x 3.25 Per tablet</v>
      </c>
      <c r="W136" s="2772">
        <f>'6-A. Proc. Sub-Annex'!X164</f>
        <v>0</v>
      </c>
      <c r="X136" s="2770">
        <f>'6-A. Proc. Sub-Annex'!Y164</f>
        <v>0</v>
      </c>
      <c r="Y136" s="2770">
        <f>'6-A. Proc. Sub-Annex'!Z164</f>
        <v>0</v>
      </c>
      <c r="Z136" s="2770">
        <f>'6-A. Proc. Sub-Annex'!AA164</f>
        <v>0</v>
      </c>
      <c r="AA136" s="2770">
        <f>'6-A. Proc. Sub-Annex'!AB164</f>
        <v>3.25</v>
      </c>
      <c r="AB136" s="2770">
        <f>'6-A. Proc. Sub-Annex'!AC164</f>
        <v>110000</v>
      </c>
      <c r="AC136" s="2770">
        <f>'6-A. Proc. Sub-Annex'!AD164</f>
        <v>357500</v>
      </c>
      <c r="AD136" s="2770" t="str">
        <f>'6-A. Proc. Sub-Annex'!AE164</f>
        <v>Albendazole (400mg tablet) - 110000 x Rs. 3.25 Per tablet</v>
      </c>
      <c r="AE136" s="2770">
        <f>'6-A. Proc. Sub-Annex'!AF164</f>
        <v>3.25</v>
      </c>
      <c r="AF136" s="2770">
        <f>'6-A. Proc. Sub-Annex'!AG164</f>
        <v>50000</v>
      </c>
      <c r="AG136" s="2770">
        <f>'6-A. Proc. Sub-Annex'!AH164</f>
        <v>162500</v>
      </c>
      <c r="AH136" s="2770" t="str">
        <f>'6-A. Proc. Sub-Annex'!AI164</f>
        <v>Albendazole (400mg tablet) - 50000 x 3.25 Per tablet</v>
      </c>
      <c r="AI136" s="2770">
        <f>'6-A. Proc. Sub-Annex'!AJ164</f>
        <v>3.25</v>
      </c>
      <c r="AJ136" s="2770">
        <f>'6-A. Proc. Sub-Annex'!AK164</f>
        <v>20000</v>
      </c>
      <c r="AK136" s="2770">
        <f>'6-A. Proc. Sub-Annex'!AL164</f>
        <v>65000</v>
      </c>
      <c r="AL136" s="2770" t="str">
        <f>'6-A. Proc. Sub-Annex'!AM164</f>
        <v>Albendazole (400mg tablet) - 20000  x 3.25 Per tablet</v>
      </c>
      <c r="AM136" s="2770">
        <f>'6-A. Proc. Sub-Annex'!AN164</f>
        <v>3.25</v>
      </c>
      <c r="AN136" s="2770">
        <f>'6-A. Proc. Sub-Annex'!AO164</f>
        <v>20000</v>
      </c>
      <c r="AO136" s="2770">
        <f>'6-A. Proc. Sub-Annex'!AP164</f>
        <v>65000</v>
      </c>
      <c r="AP136" s="2770" t="str">
        <f>'6-A. Proc. Sub-Annex'!AQ164</f>
        <v>Albendazole (400mg tablet) - 20000  x 3.25 Per tablet</v>
      </c>
      <c r="AQ136" s="2770">
        <f>'6-A. Proc. Sub-Annex'!AR164</f>
        <v>650000</v>
      </c>
      <c r="AR136" s="2770">
        <f>'6-A. Proc. Sub-Annex'!AS164</f>
        <v>200000</v>
      </c>
      <c r="AS136" s="2770">
        <f>'6-A. Proc. Sub-Annex'!AT164</f>
        <v>3.25</v>
      </c>
      <c r="AT136" s="2770" t="str">
        <f>'6-A. Proc. Sub-Annex'!AU164</f>
        <v>STATE: ; PDY: Albendazole (400mg tablet) - 110000 x Rs. 3.25 Per tablet; KKL: Albendazole (400mg tablet) - 50000 x 3.25 Per tablet; MHE: Albendazole (400mg tablet) - 20000  x 3.25 Per tablet; YNM: Albendazole (400mg tablet) - 20000  x 3.25 Per tablet</v>
      </c>
      <c r="AU136" s="2770" t="str">
        <f>'6-A. Proc. Sub-Annex'!AV164</f>
        <v>National Deworming Day: drugs</v>
      </c>
    </row>
    <row r="137" spans="1:47" s="2245" customFormat="1" ht="78" customHeight="1">
      <c r="A137" s="5626"/>
      <c r="B137" s="2767" t="str">
        <f>'6-A. Proc. Sub-Annex'!C165</f>
        <v>B.16.2.6.2.a</v>
      </c>
      <c r="C137" s="2768" t="str">
        <f>'6-A. Proc. Sub-Annex'!D165</f>
        <v>IFA tablets  (IFA WIFS Junior tablets- pink sugar coated) for children (5-10 yrs.)</v>
      </c>
      <c r="D137" s="2769" t="str">
        <f>'6-A. Proc. Sub-Annex'!E165</f>
        <v>RCH</v>
      </c>
      <c r="E137" s="2769" t="str">
        <f>'6-A. Proc. Sub-Annex'!F165</f>
        <v>CH</v>
      </c>
      <c r="F137" s="2769">
        <f>'6-A. Proc. Sub-Annex'!G165</f>
        <v>0</v>
      </c>
      <c r="G137" s="2769">
        <f>'6-A. Proc. Sub-Annex'!H165</f>
        <v>0</v>
      </c>
      <c r="H137" s="2769">
        <f>'6-A. Proc. Sub-Annex'!I165</f>
        <v>10.357200000000001</v>
      </c>
      <c r="I137" s="2769">
        <f>'6-A. Proc. Sub-Annex'!J165</f>
        <v>0</v>
      </c>
      <c r="J137" s="2769">
        <f>'6-A. Proc. Sub-Annex'!K165</f>
        <v>0</v>
      </c>
      <c r="K137" s="2769">
        <f>'6-A. Proc. Sub-Annex'!L165</f>
        <v>0</v>
      </c>
      <c r="L137" s="2770">
        <f>'6-A. Proc. Sub-Annex'!M165</f>
        <v>0.8999999999999998</v>
      </c>
      <c r="M137" s="2769">
        <f>'6-A. Proc. Sub-Annex'!N165</f>
        <v>8.9999999999999985E-6</v>
      </c>
      <c r="N137" s="2769">
        <f>'6-A. Proc. Sub-Annex'!O165</f>
        <v>5263492</v>
      </c>
      <c r="O137" s="2770">
        <f>'6-A. Proc. Sub-Annex'!P165</f>
        <v>47.371427999999995</v>
      </c>
      <c r="P137" s="2767">
        <f>'6-A. Proc. Sub-Annex'!Q165</f>
        <v>0</v>
      </c>
      <c r="Q137" s="2125"/>
      <c r="R137" s="2771"/>
      <c r="T137" s="2770">
        <f>'6-A. Proc. Sub-Annex'!U165</f>
        <v>5263492</v>
      </c>
      <c r="U137" s="2770">
        <f>'6-A. Proc. Sub-Annex'!V165</f>
        <v>4737142.7999999989</v>
      </c>
      <c r="V137" s="2770" t="str">
        <f>'6-A. Proc. Sub-Annex'!W165</f>
        <v xml:space="preserve">STATE: ; PDY: Junior WIFS: IFA Small ( Pink Colour (Sugar Coated) - IFA Containing 45 mg of elemental iron and 100mcg of folic acid - 79487 Strips  x 52 weeks x Rs. 0.9 per tablet                                                                                                ; KKL: Junior WIFS: IFA Small ( Pink Colour (Sugar Coated) - IFA Containing 45 mg of elemental iron and 100mcg of folic acid - 16687 x 52 weeks x Rs. 0.9 per tablet                                                                                                ; MHE: Junior WIFS: IFA Small ( Pink Colour (Sugar Coated) - IFA Containing 45 mg of elemental iron and 100mcg of folic acid - 2527  x 52 weeks x Rs. 0.9 per tablet                                                                                                ; YNM: Junior WIFS: IFA Small ( Pink Colour (Sugar Coated) - IFA Containing 45 mg of elemental iron and 100mcg of folic acid - 2547  x 52 weeks x Rs. 0.9 per tablet                                                                                                </v>
      </c>
      <c r="W137" s="2772">
        <f>'6-A. Proc. Sub-Annex'!X165</f>
        <v>0</v>
      </c>
      <c r="X137" s="2770">
        <f>'6-A. Proc. Sub-Annex'!Y165</f>
        <v>0</v>
      </c>
      <c r="Y137" s="2770">
        <f>'6-A. Proc. Sub-Annex'!Z165</f>
        <v>0</v>
      </c>
      <c r="Z137" s="2770">
        <f>'6-A. Proc. Sub-Annex'!AA165</f>
        <v>0</v>
      </c>
      <c r="AA137" s="2770">
        <f>'6-A. Proc. Sub-Annex'!AB165</f>
        <v>0.9</v>
      </c>
      <c r="AB137" s="2770">
        <f>'6-A. Proc. Sub-Annex'!AC165</f>
        <v>4131920</v>
      </c>
      <c r="AC137" s="2770">
        <f>'6-A. Proc. Sub-Annex'!AD165</f>
        <v>3718728</v>
      </c>
      <c r="AD137" s="2770" t="str">
        <f>'6-A. Proc. Sub-Annex'!AE165</f>
        <v xml:space="preserve">Junior WIFS: IFA Small ( Pink Colour (Sugar Coated) - IFA Containing 45 mg of elemental iron and 100mcg of folic acid - 79487 Strips  x 52 weeks x Rs. 0.9 per tablet                                                                                                </v>
      </c>
      <c r="AE137" s="2770">
        <f>'6-A. Proc. Sub-Annex'!AF165</f>
        <v>0.9</v>
      </c>
      <c r="AF137" s="2770">
        <f>'6-A. Proc. Sub-Annex'!AG165</f>
        <v>867724</v>
      </c>
      <c r="AG137" s="2770">
        <f>'6-A. Proc. Sub-Annex'!AH165</f>
        <v>780951.6</v>
      </c>
      <c r="AH137" s="2770" t="str">
        <f>'6-A. Proc. Sub-Annex'!AI165</f>
        <v xml:space="preserve">Junior WIFS: IFA Small ( Pink Colour (Sugar Coated) - IFA Containing 45 mg of elemental iron and 100mcg of folic acid - 16687 x 52 weeks x Rs. 0.9 per tablet                                                                                                </v>
      </c>
      <c r="AI137" s="2770">
        <f>'6-A. Proc. Sub-Annex'!AJ165</f>
        <v>0.9</v>
      </c>
      <c r="AJ137" s="2770">
        <f>'6-A. Proc. Sub-Annex'!AK165</f>
        <v>131404</v>
      </c>
      <c r="AK137" s="2770">
        <f>'6-A. Proc. Sub-Annex'!AL165</f>
        <v>118263.6</v>
      </c>
      <c r="AL137" s="2770" t="str">
        <f>'6-A. Proc. Sub-Annex'!AM165</f>
        <v xml:space="preserve">Junior WIFS: IFA Small ( Pink Colour (Sugar Coated) - IFA Containing 45 mg of elemental iron and 100mcg of folic acid - 2527  x 52 weeks x Rs. 0.9 per tablet                                                                                                </v>
      </c>
      <c r="AM137" s="2770">
        <f>'6-A. Proc. Sub-Annex'!AN165</f>
        <v>0.9</v>
      </c>
      <c r="AN137" s="2770">
        <f>'6-A. Proc. Sub-Annex'!AO165</f>
        <v>132444</v>
      </c>
      <c r="AO137" s="2770">
        <f>'6-A. Proc. Sub-Annex'!AP165</f>
        <v>119199.6</v>
      </c>
      <c r="AP137" s="2770" t="str">
        <f>'6-A. Proc. Sub-Annex'!AQ165</f>
        <v xml:space="preserve">Junior WIFS: IFA Small ( Pink Colour (Sugar Coated) - IFA Containing 45 mg of elemental iron and 100mcg of folic acid - 2547  x 52 weeks x Rs. 0.9 per tablet                                                                                                </v>
      </c>
      <c r="AQ137" s="2770">
        <f>'6-A. Proc. Sub-Annex'!AR165</f>
        <v>4737142.7999999989</v>
      </c>
      <c r="AR137" s="2770">
        <f>'6-A. Proc. Sub-Annex'!AS165</f>
        <v>5263492</v>
      </c>
      <c r="AS137" s="2770">
        <f>'6-A. Proc. Sub-Annex'!AT165</f>
        <v>0.8999999999999998</v>
      </c>
      <c r="AT137" s="2770" t="str">
        <f>'6-A. Proc. Sub-Annex'!AU165</f>
        <v xml:space="preserve">STATE: ; PDY: Junior WIFS: IFA Small ( Pink Colour (Sugar Coated) - IFA Containing 45 mg of elemental iron and 100mcg of folic acid - 79487 Strips  x 52 weeks x Rs. 0.9 per tablet                                                                                                ; KKL: Junior WIFS: IFA Small ( Pink Colour (Sugar Coated) - IFA Containing 45 mg of elemental iron and 100mcg of folic acid - 16687 x 52 weeks x Rs. 0.9 per tablet                                                                                                ; MHE: Junior WIFS: IFA Small ( Pink Colour (Sugar Coated) - IFA Containing 45 mg of elemental iron and 100mcg of folic acid - 2527  x 52 weeks x Rs. 0.9 per tablet                                                                                                ; YNM: Junior WIFS: IFA Small ( Pink Colour (Sugar Coated) - IFA Containing 45 mg of elemental iron and 100mcg of folic acid - 2547  x 52 weeks x Rs. 0.9 per tablet                                                                                                </v>
      </c>
      <c r="AU137" s="2770" t="str">
        <f>'6-A. Proc. Sub-Annex'!AV165</f>
        <v>Anaemia Mukt Bharat: Drugs</v>
      </c>
    </row>
    <row r="138" spans="1:47" s="2245" customFormat="1" ht="78" customHeight="1">
      <c r="A138" s="5626"/>
      <c r="B138" s="2767" t="str">
        <f>'6-A. Proc. Sub-Annex'!C166</f>
        <v>B.16.2.6.2.b</v>
      </c>
      <c r="C138" s="2768" t="str">
        <f>'6-A. Proc. Sub-Annex'!D166</f>
        <v>Albendazole Tablets for children (5-10 yrs.) NDD 10-19 yrs</v>
      </c>
      <c r="D138" s="2769" t="str">
        <f>'6-A. Proc. Sub-Annex'!E166</f>
        <v>RCH</v>
      </c>
      <c r="E138" s="2769" t="str">
        <f>'6-A. Proc. Sub-Annex'!F166</f>
        <v>CH</v>
      </c>
      <c r="F138" s="2769">
        <f>'6-A. Proc. Sub-Annex'!G166</f>
        <v>0</v>
      </c>
      <c r="G138" s="2769">
        <f>'6-A. Proc. Sub-Annex'!H166</f>
        <v>0</v>
      </c>
      <c r="H138" s="2769">
        <f>'6-A. Proc. Sub-Annex'!I166</f>
        <v>3.0629999999999997</v>
      </c>
      <c r="I138" s="2769">
        <f>'6-A. Proc. Sub-Annex'!J166</f>
        <v>0</v>
      </c>
      <c r="J138" s="2769">
        <f>'6-A. Proc. Sub-Annex'!K166</f>
        <v>0</v>
      </c>
      <c r="K138" s="2769">
        <f>'6-A. Proc. Sub-Annex'!L166</f>
        <v>0</v>
      </c>
      <c r="L138" s="2770">
        <f>'6-A. Proc. Sub-Annex'!M166</f>
        <v>32.5</v>
      </c>
      <c r="M138" s="2769">
        <f>'6-A. Proc. Sub-Annex'!N166</f>
        <v>3.2499999999999999E-4</v>
      </c>
      <c r="N138" s="2769">
        <f>'6-A. Proc. Sub-Annex'!O166</f>
        <v>10000</v>
      </c>
      <c r="O138" s="2770">
        <f>'6-A. Proc. Sub-Annex'!P166</f>
        <v>3.25</v>
      </c>
      <c r="P138" s="2767">
        <f>'6-A. Proc. Sub-Annex'!Q166</f>
        <v>0</v>
      </c>
      <c r="Q138" s="2125"/>
      <c r="R138" s="2771"/>
      <c r="T138" s="2770">
        <f>'6-A. Proc. Sub-Annex'!U166</f>
        <v>10000</v>
      </c>
      <c r="U138" s="2770">
        <f>'6-A. Proc. Sub-Annex'!V166</f>
        <v>325000</v>
      </c>
      <c r="V138" s="2770" t="str">
        <f>'6-A. Proc. Sub-Annex'!W166</f>
        <v xml:space="preserve">STATE: ; PDY: Albendazole (400mg tablet) - 7000 Strips x Rs.32.50 Per Strips ; KKL: Albendazole (400mg tablet) - 2000 Strips x Rs.32.50 Per Strips ; MHE: Albendazole (400mg tablet) - 500 Strips x Rs.32.50 Per Strips ; YNM: Albendazole (400mg tablet) - 500 Strips x Rs.32.50 Per Strips </v>
      </c>
      <c r="W138" s="2772">
        <f>'6-A. Proc. Sub-Annex'!X166</f>
        <v>0</v>
      </c>
      <c r="X138" s="2770">
        <f>'6-A. Proc. Sub-Annex'!Y166</f>
        <v>0</v>
      </c>
      <c r="Y138" s="2770">
        <f>'6-A. Proc. Sub-Annex'!Z166</f>
        <v>0</v>
      </c>
      <c r="Z138" s="2770">
        <f>'6-A. Proc. Sub-Annex'!AA166</f>
        <v>0</v>
      </c>
      <c r="AA138" s="2770">
        <f>'6-A. Proc. Sub-Annex'!AB166</f>
        <v>32.5</v>
      </c>
      <c r="AB138" s="2770">
        <f>'6-A. Proc. Sub-Annex'!AC166</f>
        <v>7000</v>
      </c>
      <c r="AC138" s="2770">
        <f>'6-A. Proc. Sub-Annex'!AD166</f>
        <v>227500</v>
      </c>
      <c r="AD138" s="2770" t="str">
        <f>'6-A. Proc. Sub-Annex'!AE166</f>
        <v xml:space="preserve">Albendazole (400mg tablet) - 7000 Strips x Rs.32.50 Per Strips </v>
      </c>
      <c r="AE138" s="2770">
        <f>'6-A. Proc. Sub-Annex'!AF166</f>
        <v>32.5</v>
      </c>
      <c r="AF138" s="2770">
        <f>'6-A. Proc. Sub-Annex'!AG166</f>
        <v>2000</v>
      </c>
      <c r="AG138" s="2770">
        <f>'6-A. Proc. Sub-Annex'!AH166</f>
        <v>65000</v>
      </c>
      <c r="AH138" s="2770" t="str">
        <f>'6-A. Proc. Sub-Annex'!AI166</f>
        <v xml:space="preserve">Albendazole (400mg tablet) - 2000 Strips x Rs.32.50 Per Strips </v>
      </c>
      <c r="AI138" s="2770">
        <f>'6-A. Proc. Sub-Annex'!AJ166</f>
        <v>32.5</v>
      </c>
      <c r="AJ138" s="2770">
        <f>'6-A. Proc. Sub-Annex'!AK166</f>
        <v>500</v>
      </c>
      <c r="AK138" s="2770">
        <f>'6-A. Proc. Sub-Annex'!AL166</f>
        <v>16250</v>
      </c>
      <c r="AL138" s="2770" t="str">
        <f>'6-A. Proc. Sub-Annex'!AM166</f>
        <v xml:space="preserve">Albendazole (400mg tablet) - 500 Strips x Rs.32.50 Per Strips </v>
      </c>
      <c r="AM138" s="2770">
        <f>'6-A. Proc. Sub-Annex'!AN166</f>
        <v>32.5</v>
      </c>
      <c r="AN138" s="2770">
        <f>'6-A. Proc. Sub-Annex'!AO166</f>
        <v>500</v>
      </c>
      <c r="AO138" s="2770">
        <f>'6-A. Proc. Sub-Annex'!AP166</f>
        <v>16250</v>
      </c>
      <c r="AP138" s="2770" t="str">
        <f>'6-A. Proc. Sub-Annex'!AQ166</f>
        <v xml:space="preserve">Albendazole (400mg tablet) - 500 Strips x Rs.32.50 Per Strips </v>
      </c>
      <c r="AQ138" s="2770">
        <f>'6-A. Proc. Sub-Annex'!AR166</f>
        <v>325000</v>
      </c>
      <c r="AR138" s="2770">
        <f>'6-A. Proc. Sub-Annex'!AS166</f>
        <v>10000</v>
      </c>
      <c r="AS138" s="2770">
        <f>'6-A. Proc. Sub-Annex'!AT166</f>
        <v>32.5</v>
      </c>
      <c r="AT138" s="2770" t="str">
        <f>'6-A. Proc. Sub-Annex'!AU166</f>
        <v xml:space="preserve">STATE: ; PDY: Albendazole (400mg tablet) - 7000 Strips x Rs.32.50 Per Strips ; KKL: Albendazole (400mg tablet) - 2000 Strips x Rs.32.50 Per Strips ; MHE: Albendazole (400mg tablet) - 500 Strips x Rs.32.50 Per Strips ; YNM: Albendazole (400mg tablet) - 500 Strips x Rs.32.50 Per Strips </v>
      </c>
      <c r="AU138" s="2770" t="str">
        <f>'6-A. Proc. Sub-Annex'!AV166</f>
        <v>National Deworming Day: drugs</v>
      </c>
    </row>
    <row r="139" spans="1:47" s="2245" customFormat="1" ht="78" customHeight="1">
      <c r="A139" s="5626"/>
      <c r="B139" s="2767" t="str">
        <f>'6-A. Proc. Sub-Annex'!C167</f>
        <v>B.16.2.2.2</v>
      </c>
      <c r="C139" s="2768" t="str">
        <f>'6-A. Proc. Sub-Annex'!D167</f>
        <v>Vitamin A syrup</v>
      </c>
      <c r="D139" s="2769" t="str">
        <f>'6-A. Proc. Sub-Annex'!E167</f>
        <v>RCH</v>
      </c>
      <c r="E139" s="2769" t="str">
        <f>'6-A. Proc. Sub-Annex'!F167</f>
        <v>CH</v>
      </c>
      <c r="F139" s="2769">
        <f>'6-A. Proc. Sub-Annex'!G167</f>
        <v>0</v>
      </c>
      <c r="G139" s="2769">
        <f>'6-A. Proc. Sub-Annex'!H167</f>
        <v>0</v>
      </c>
      <c r="H139" s="2769">
        <f>'6-A. Proc. Sub-Annex'!I167</f>
        <v>9</v>
      </c>
      <c r="I139" s="2769">
        <f>'6-A. Proc. Sub-Annex'!J167</f>
        <v>0</v>
      </c>
      <c r="J139" s="2769">
        <f>'6-A. Proc. Sub-Annex'!K167</f>
        <v>0</v>
      </c>
      <c r="K139" s="2769">
        <f>'6-A. Proc. Sub-Annex'!L167</f>
        <v>0</v>
      </c>
      <c r="L139" s="2770">
        <f>'6-A. Proc. Sub-Annex'!M167</f>
        <v>260</v>
      </c>
      <c r="M139" s="2769">
        <f>'6-A. Proc. Sub-Annex'!N167</f>
        <v>2.5999999999999999E-3</v>
      </c>
      <c r="N139" s="2769">
        <f>'6-A. Proc. Sub-Annex'!O167</f>
        <v>4500</v>
      </c>
      <c r="O139" s="2770">
        <f>'6-A. Proc. Sub-Annex'!P167</f>
        <v>11.7</v>
      </c>
      <c r="P139" s="2767">
        <f>'6-A. Proc. Sub-Annex'!Q167</f>
        <v>0</v>
      </c>
      <c r="Q139" s="2125"/>
      <c r="R139" s="2771"/>
      <c r="T139" s="2770">
        <f>'6-A. Proc. Sub-Annex'!U167</f>
        <v>4500</v>
      </c>
      <c r="U139" s="2770">
        <f>'6-A. Proc. Sub-Annex'!V167</f>
        <v>1170000</v>
      </c>
      <c r="V139" s="2770" t="str">
        <f>'6-A. Proc. Sub-Annex'!W167</f>
        <v>STATE: ; PDY: 3000 quantity x Rs. 260 ; KKL: 500 quantity x Rs. 260  ; MHE: 500 quantity x Rs. 260; YNM: 500 quantity x Rs. 260</v>
      </c>
      <c r="W139" s="2772">
        <f>'6-A. Proc. Sub-Annex'!X167</f>
        <v>0</v>
      </c>
      <c r="X139" s="2770">
        <f>'6-A. Proc. Sub-Annex'!Y167</f>
        <v>0</v>
      </c>
      <c r="Y139" s="2770">
        <f>'6-A. Proc. Sub-Annex'!Z167</f>
        <v>0</v>
      </c>
      <c r="Z139" s="2770">
        <f>'6-A. Proc. Sub-Annex'!AA167</f>
        <v>0</v>
      </c>
      <c r="AA139" s="2770">
        <f>'6-A. Proc. Sub-Annex'!AB167</f>
        <v>260</v>
      </c>
      <c r="AB139" s="2770">
        <f>'6-A. Proc. Sub-Annex'!AC167</f>
        <v>3000</v>
      </c>
      <c r="AC139" s="2770">
        <f>'6-A. Proc. Sub-Annex'!AD167</f>
        <v>780000</v>
      </c>
      <c r="AD139" s="2770" t="str">
        <f>'6-A. Proc. Sub-Annex'!AE167</f>
        <v xml:space="preserve">3000 quantity x Rs. 260 </v>
      </c>
      <c r="AE139" s="2770">
        <f>'6-A. Proc. Sub-Annex'!AF167</f>
        <v>260</v>
      </c>
      <c r="AF139" s="2770">
        <f>'6-A. Proc. Sub-Annex'!AG167</f>
        <v>500</v>
      </c>
      <c r="AG139" s="2770">
        <f>'6-A. Proc. Sub-Annex'!AH167</f>
        <v>130000</v>
      </c>
      <c r="AH139" s="2770" t="str">
        <f>'6-A. Proc. Sub-Annex'!AI167</f>
        <v xml:space="preserve">500 quantity x Rs. 260  </v>
      </c>
      <c r="AI139" s="2770">
        <f>'6-A. Proc. Sub-Annex'!AJ167</f>
        <v>260</v>
      </c>
      <c r="AJ139" s="2770">
        <f>'6-A. Proc. Sub-Annex'!AK167</f>
        <v>500</v>
      </c>
      <c r="AK139" s="2770">
        <f>'6-A. Proc. Sub-Annex'!AL167</f>
        <v>130000</v>
      </c>
      <c r="AL139" s="2770" t="str">
        <f>'6-A. Proc. Sub-Annex'!AM167</f>
        <v>500 quantity x Rs. 260</v>
      </c>
      <c r="AM139" s="2770">
        <f>'6-A. Proc. Sub-Annex'!AN167</f>
        <v>260</v>
      </c>
      <c r="AN139" s="2770">
        <f>'6-A. Proc. Sub-Annex'!AO167</f>
        <v>500</v>
      </c>
      <c r="AO139" s="2770">
        <f>'6-A. Proc. Sub-Annex'!AP167</f>
        <v>130000</v>
      </c>
      <c r="AP139" s="2770" t="str">
        <f>'6-A. Proc. Sub-Annex'!AQ167</f>
        <v>500 quantity x Rs. 260</v>
      </c>
      <c r="AQ139" s="2770">
        <f>'6-A. Proc. Sub-Annex'!AR167</f>
        <v>1170000</v>
      </c>
      <c r="AR139" s="2770">
        <f>'6-A. Proc. Sub-Annex'!AS167</f>
        <v>4500</v>
      </c>
      <c r="AS139" s="2770">
        <f>'6-A. Proc. Sub-Annex'!AT167</f>
        <v>260</v>
      </c>
      <c r="AT139" s="2770" t="str">
        <f>'6-A. Proc. Sub-Annex'!AU167</f>
        <v>STATE: ; PDY: 3000 quantity x Rs. 260 ; KKL: 500 quantity x Rs. 260  ; MHE: 500 quantity x Rs. 260; YNM: 500 quantity x Rs. 260</v>
      </c>
      <c r="AU139" s="2770" t="str">
        <f>'6-A. Proc. Sub-Annex'!AV167</f>
        <v>Vitamin A Supplementation: drugs</v>
      </c>
    </row>
    <row r="140" spans="1:47" s="2245" customFormat="1" ht="78" customHeight="1">
      <c r="A140" s="5626"/>
      <c r="B140" s="2767" t="str">
        <f>'6-A. Proc. Sub-Annex'!C169</f>
        <v>B.16.2.2.3</v>
      </c>
      <c r="C140" s="2768" t="str">
        <f>'6-A. Proc. Sub-Annex'!D169</f>
        <v>ORS</v>
      </c>
      <c r="D140" s="2769" t="str">
        <f>'6-A. Proc. Sub-Annex'!E169</f>
        <v>RCH</v>
      </c>
      <c r="E140" s="2769" t="str">
        <f>'6-A. Proc. Sub-Annex'!F169</f>
        <v>CH</v>
      </c>
      <c r="F140" s="2769">
        <f>'6-A. Proc. Sub-Annex'!G169</f>
        <v>0</v>
      </c>
      <c r="G140" s="2769">
        <f>'6-A. Proc. Sub-Annex'!H169</f>
        <v>0</v>
      </c>
      <c r="H140" s="2769">
        <f>'6-A. Proc. Sub-Annex'!I169</f>
        <v>7.5</v>
      </c>
      <c r="I140" s="2769">
        <f>'6-A. Proc. Sub-Annex'!J169</f>
        <v>0</v>
      </c>
      <c r="J140" s="2769">
        <f>'6-A. Proc. Sub-Annex'!K169</f>
        <v>0</v>
      </c>
      <c r="K140" s="2769">
        <f>'6-A. Proc. Sub-Annex'!L169</f>
        <v>0</v>
      </c>
      <c r="L140" s="2770">
        <f>'6-A. Proc. Sub-Annex'!M169</f>
        <v>2.5</v>
      </c>
      <c r="M140" s="2769">
        <f>'6-A. Proc. Sub-Annex'!N169</f>
        <v>2.5000000000000001E-5</v>
      </c>
      <c r="N140" s="2769">
        <f>'6-A. Proc. Sub-Annex'!O169</f>
        <v>165300</v>
      </c>
      <c r="O140" s="2770">
        <f>'6-A. Proc. Sub-Annex'!P169</f>
        <v>4.1325000000000003</v>
      </c>
      <c r="P140" s="2767">
        <f>'6-A. Proc. Sub-Annex'!Q169</f>
        <v>0</v>
      </c>
      <c r="Q140" s="2125"/>
      <c r="R140" s="2771"/>
      <c r="T140" s="2770">
        <f>'6-A. Proc. Sub-Annex'!U169</f>
        <v>165300</v>
      </c>
      <c r="U140" s="2770">
        <f>'6-A. Proc. Sub-Annex'!V169</f>
        <v>413250</v>
      </c>
      <c r="V140" s="2770" t="str">
        <f>'6-A. Proc. Sub-Annex'!W169</f>
        <v>STATE: ; PDY: ORS - 109300 quantity x Rs. 2.50  ; KKL: 32000 quantity x Rs. 2.50 ; MHE: 12000 quantity x Rs. 2.50  ; YNM: 12000 quantity x Rs. 2.50</v>
      </c>
      <c r="W140" s="2772">
        <f>'6-A. Proc. Sub-Annex'!X169</f>
        <v>0</v>
      </c>
      <c r="X140" s="2770">
        <f>'6-A. Proc. Sub-Annex'!Y169</f>
        <v>0</v>
      </c>
      <c r="Y140" s="2770">
        <f>'6-A. Proc. Sub-Annex'!Z169</f>
        <v>0</v>
      </c>
      <c r="Z140" s="2770">
        <f>'6-A. Proc. Sub-Annex'!AA169</f>
        <v>0</v>
      </c>
      <c r="AA140" s="2770">
        <f>'6-A. Proc. Sub-Annex'!AB169</f>
        <v>2.5</v>
      </c>
      <c r="AB140" s="2770">
        <f>'6-A. Proc. Sub-Annex'!AC169</f>
        <v>109300</v>
      </c>
      <c r="AC140" s="2770">
        <f>'6-A. Proc. Sub-Annex'!AD169</f>
        <v>273250</v>
      </c>
      <c r="AD140" s="2770" t="str">
        <f>'6-A. Proc. Sub-Annex'!AE169</f>
        <v xml:space="preserve">ORS - 109300 quantity x Rs. 2.50  </v>
      </c>
      <c r="AE140" s="2770">
        <f>'6-A. Proc. Sub-Annex'!AF169</f>
        <v>2.5</v>
      </c>
      <c r="AF140" s="2770">
        <f>'6-A. Proc. Sub-Annex'!AG169</f>
        <v>32000</v>
      </c>
      <c r="AG140" s="2770">
        <f>'6-A. Proc. Sub-Annex'!AH169</f>
        <v>80000</v>
      </c>
      <c r="AH140" s="2770" t="str">
        <f>'6-A. Proc. Sub-Annex'!AI169</f>
        <v xml:space="preserve">32000 quantity x Rs. 2.50 </v>
      </c>
      <c r="AI140" s="2770">
        <f>'6-A. Proc. Sub-Annex'!AJ169</f>
        <v>2.5</v>
      </c>
      <c r="AJ140" s="2770">
        <f>'6-A. Proc. Sub-Annex'!AK169</f>
        <v>12000</v>
      </c>
      <c r="AK140" s="2770">
        <f>'6-A. Proc. Sub-Annex'!AL169</f>
        <v>30000</v>
      </c>
      <c r="AL140" s="2770" t="str">
        <f>'6-A. Proc. Sub-Annex'!AM169</f>
        <v xml:space="preserve">12000 quantity x Rs. 2.50  </v>
      </c>
      <c r="AM140" s="2770">
        <f>'6-A. Proc. Sub-Annex'!AN169</f>
        <v>2.5</v>
      </c>
      <c r="AN140" s="2770">
        <f>'6-A. Proc. Sub-Annex'!AO169</f>
        <v>12000</v>
      </c>
      <c r="AO140" s="2770">
        <f>'6-A. Proc. Sub-Annex'!AP169</f>
        <v>30000</v>
      </c>
      <c r="AP140" s="2770" t="str">
        <f>'6-A. Proc. Sub-Annex'!AQ169</f>
        <v>12000 quantity x Rs. 2.50</v>
      </c>
      <c r="AQ140" s="2770">
        <f>'6-A. Proc. Sub-Annex'!AR169</f>
        <v>413250</v>
      </c>
      <c r="AR140" s="2770">
        <f>'6-A. Proc. Sub-Annex'!AS169</f>
        <v>165300</v>
      </c>
      <c r="AS140" s="2770">
        <f>'6-A. Proc. Sub-Annex'!AT169</f>
        <v>2.5</v>
      </c>
      <c r="AT140" s="2770" t="str">
        <f>'6-A. Proc. Sub-Annex'!AU169</f>
        <v>STATE: ; PDY: ORS - 109300 quantity x Rs. 2.50  ; KKL: 32000 quantity x Rs. 2.50 ; MHE: 12000 quantity x Rs. 2.50  ; YNM: 12000 quantity x Rs. 2.50</v>
      </c>
      <c r="AU140" s="2770" t="str">
        <f>'6-A. Proc. Sub-Annex'!AV169</f>
        <v>Intensified Diarrhoea Control Fortnight: drugs</v>
      </c>
    </row>
    <row r="141" spans="1:47" s="2245" customFormat="1" ht="78" customHeight="1">
      <c r="A141" s="5626"/>
      <c r="B141" s="2767" t="str">
        <f>'6-A. Proc. Sub-Annex'!C170</f>
        <v>B.16.2.2.4</v>
      </c>
      <c r="C141" s="2768" t="str">
        <f>'6-A. Proc. Sub-Annex'!D170</f>
        <v>Zinc</v>
      </c>
      <c r="D141" s="2769" t="str">
        <f>'6-A. Proc. Sub-Annex'!E170</f>
        <v>RCH</v>
      </c>
      <c r="E141" s="2769" t="str">
        <f>'6-A. Proc. Sub-Annex'!F170</f>
        <v>CH</v>
      </c>
      <c r="F141" s="2769">
        <f>'6-A. Proc. Sub-Annex'!G170</f>
        <v>0</v>
      </c>
      <c r="G141" s="2769">
        <f>'6-A. Proc. Sub-Annex'!H170</f>
        <v>0</v>
      </c>
      <c r="H141" s="2769">
        <f>'6-A. Proc. Sub-Annex'!I170</f>
        <v>1.5999999999999999</v>
      </c>
      <c r="I141" s="2769">
        <f>'6-A. Proc. Sub-Annex'!J170</f>
        <v>0</v>
      </c>
      <c r="J141" s="2769">
        <f>'6-A. Proc. Sub-Annex'!K170</f>
        <v>0</v>
      </c>
      <c r="K141" s="2769">
        <f>'6-A. Proc. Sub-Annex'!L170</f>
        <v>0</v>
      </c>
      <c r="L141" s="2770">
        <f>'6-A. Proc. Sub-Annex'!M170</f>
        <v>2.5</v>
      </c>
      <c r="M141" s="2769">
        <f>'6-A. Proc. Sub-Annex'!N170</f>
        <v>2.5000000000000001E-5</v>
      </c>
      <c r="N141" s="2769">
        <f>'6-A. Proc. Sub-Annex'!O170</f>
        <v>80000</v>
      </c>
      <c r="O141" s="2770">
        <f>'6-A. Proc. Sub-Annex'!P170</f>
        <v>2</v>
      </c>
      <c r="P141" s="2767">
        <f>'6-A. Proc. Sub-Annex'!Q170</f>
        <v>0</v>
      </c>
      <c r="Q141" s="2125"/>
      <c r="R141" s="2771"/>
      <c r="T141" s="2770">
        <f>'6-A. Proc. Sub-Annex'!U170</f>
        <v>80000</v>
      </c>
      <c r="U141" s="2770">
        <f>'6-A. Proc. Sub-Annex'!V170</f>
        <v>200000</v>
      </c>
      <c r="V141" s="2770" t="str">
        <f>'6-A. Proc. Sub-Annex'!W170</f>
        <v>STATE: ; PDY: Zinc  Sulphate - 20 mg TT - 70000 x Rs.2.50 per strip; KKL: Zinc  Sulphate - 20 mg TT - 7000 x Rs.2.50 per strip; MHE: Zinc  Sulphate - 20 mg TT - 1500 x Rs.2.50 per strip; YNM: Zinc  Sulphate - 20 mg TT - 1500 x Rs.2.50 per strip</v>
      </c>
      <c r="W141" s="2772">
        <f>'6-A. Proc. Sub-Annex'!X170</f>
        <v>0</v>
      </c>
      <c r="X141" s="2770">
        <f>'6-A. Proc. Sub-Annex'!Y170</f>
        <v>0</v>
      </c>
      <c r="Y141" s="2770">
        <f>'6-A. Proc. Sub-Annex'!Z170</f>
        <v>0</v>
      </c>
      <c r="Z141" s="2770">
        <f>'6-A. Proc. Sub-Annex'!AA170</f>
        <v>0</v>
      </c>
      <c r="AA141" s="2770">
        <f>'6-A. Proc. Sub-Annex'!AB170</f>
        <v>2.5</v>
      </c>
      <c r="AB141" s="2770">
        <f>'6-A. Proc. Sub-Annex'!AC170</f>
        <v>70000</v>
      </c>
      <c r="AC141" s="2770">
        <f>'6-A. Proc. Sub-Annex'!AD170</f>
        <v>175000</v>
      </c>
      <c r="AD141" s="2770" t="str">
        <f>'6-A. Proc. Sub-Annex'!AE170</f>
        <v>Zinc  Sulphate - 20 mg TT - 70000 x Rs.2.50 per strip</v>
      </c>
      <c r="AE141" s="2770">
        <f>'6-A. Proc. Sub-Annex'!AF170</f>
        <v>2.5</v>
      </c>
      <c r="AF141" s="2770">
        <f>'6-A. Proc. Sub-Annex'!AG170</f>
        <v>7000</v>
      </c>
      <c r="AG141" s="2770">
        <f>'6-A. Proc. Sub-Annex'!AH170</f>
        <v>17500</v>
      </c>
      <c r="AH141" s="2770" t="str">
        <f>'6-A. Proc. Sub-Annex'!AI170</f>
        <v>Zinc  Sulphate - 20 mg TT - 7000 x Rs.2.50 per strip</v>
      </c>
      <c r="AI141" s="2770">
        <f>'6-A. Proc. Sub-Annex'!AJ170</f>
        <v>2.5</v>
      </c>
      <c r="AJ141" s="2770">
        <f>'6-A. Proc. Sub-Annex'!AK170</f>
        <v>1500</v>
      </c>
      <c r="AK141" s="2770">
        <f>'6-A. Proc. Sub-Annex'!AL170</f>
        <v>3750</v>
      </c>
      <c r="AL141" s="2770" t="str">
        <f>'6-A. Proc. Sub-Annex'!AM170</f>
        <v>Zinc  Sulphate - 20 mg TT - 1500 x Rs.2.50 per strip</v>
      </c>
      <c r="AM141" s="2770">
        <f>'6-A. Proc. Sub-Annex'!AN170</f>
        <v>2.5</v>
      </c>
      <c r="AN141" s="2770">
        <f>'6-A. Proc. Sub-Annex'!AO170</f>
        <v>1500</v>
      </c>
      <c r="AO141" s="2770">
        <f>'6-A. Proc. Sub-Annex'!AP170</f>
        <v>3750</v>
      </c>
      <c r="AP141" s="2770" t="str">
        <f>'6-A. Proc. Sub-Annex'!AQ170</f>
        <v>Zinc  Sulphate - 20 mg TT - 1500 x Rs.2.50 per strip</v>
      </c>
      <c r="AQ141" s="2770">
        <f>'6-A. Proc. Sub-Annex'!AR170</f>
        <v>200000</v>
      </c>
      <c r="AR141" s="2770">
        <f>'6-A. Proc. Sub-Annex'!AS170</f>
        <v>80000</v>
      </c>
      <c r="AS141" s="2770">
        <f>'6-A. Proc. Sub-Annex'!AT170</f>
        <v>2.5</v>
      </c>
      <c r="AT141" s="2770" t="str">
        <f>'6-A. Proc. Sub-Annex'!AU170</f>
        <v>STATE: ; PDY: Zinc  Sulphate - 20 mg TT - 70000 x Rs.2.50 per strip; KKL: Zinc  Sulphate - 20 mg TT - 7000 x Rs.2.50 per strip; MHE: Zinc  Sulphate - 20 mg TT - 1500 x Rs.2.50 per strip; YNM: Zinc  Sulphate - 20 mg TT - 1500 x Rs.2.50 per strip</v>
      </c>
      <c r="AU141" s="2770" t="str">
        <f>'6-A. Proc. Sub-Annex'!AV170</f>
        <v>Intensified Diarrhoea Control Fortnight: drugs</v>
      </c>
    </row>
    <row r="142" spans="1:47" s="2245" customFormat="1" ht="78" customHeight="1">
      <c r="A142" s="5626"/>
      <c r="B142" s="2767">
        <f>'6-A. Proc. Sub-Annex'!C171</f>
        <v>0</v>
      </c>
      <c r="C142" s="2768" t="str">
        <f>'6-A. Proc. Sub-Annex'!D171</f>
        <v>Others (please specify)</v>
      </c>
      <c r="D142" s="2769" t="str">
        <f>'6-A. Proc. Sub-Annex'!E171</f>
        <v>RCH</v>
      </c>
      <c r="E142" s="2769" t="str">
        <f>'6-A. Proc. Sub-Annex'!F171</f>
        <v>CH</v>
      </c>
      <c r="F142" s="2769">
        <f>'6-A. Proc. Sub-Annex'!G171</f>
        <v>0</v>
      </c>
      <c r="G142" s="2769">
        <f>'6-A. Proc. Sub-Annex'!H171</f>
        <v>0</v>
      </c>
      <c r="H142" s="2769">
        <f>'6-A. Proc. Sub-Annex'!I171</f>
        <v>0</v>
      </c>
      <c r="I142" s="2769">
        <f>'6-A. Proc. Sub-Annex'!J171</f>
        <v>0</v>
      </c>
      <c r="J142" s="2769">
        <f>'6-A. Proc. Sub-Annex'!K171</f>
        <v>0</v>
      </c>
      <c r="K142" s="2769">
        <f>'6-A. Proc. Sub-Annex'!L171</f>
        <v>0</v>
      </c>
      <c r="L142" s="2770">
        <f>'6-A. Proc. Sub-Annex'!M171</f>
        <v>0</v>
      </c>
      <c r="M142" s="2769">
        <f>'6-A. Proc. Sub-Annex'!N171</f>
        <v>0</v>
      </c>
      <c r="N142" s="2769">
        <f>'6-A. Proc. Sub-Annex'!O171</f>
        <v>0</v>
      </c>
      <c r="O142" s="2770">
        <f>'6-A. Proc. Sub-Annex'!P171</f>
        <v>0</v>
      </c>
      <c r="P142" s="2767">
        <f>'6-A. Proc. Sub-Annex'!Q171</f>
        <v>0</v>
      </c>
      <c r="Q142" s="2125"/>
      <c r="R142" s="2771"/>
      <c r="T142" s="2770">
        <f>'6-A. Proc. Sub-Annex'!U171</f>
        <v>0</v>
      </c>
      <c r="U142" s="2770">
        <f>'6-A. Proc. Sub-Annex'!V171</f>
        <v>0</v>
      </c>
      <c r="V142" s="2770" t="str">
        <f>'6-A. Proc. Sub-Annex'!W171</f>
        <v xml:space="preserve">STATE: ; PDY: ; KKL: ; MHE: ; YNM: </v>
      </c>
      <c r="W142" s="2772">
        <f>'6-A. Proc. Sub-Annex'!X171</f>
        <v>0</v>
      </c>
      <c r="X142" s="2770">
        <f>'6-A. Proc. Sub-Annex'!Y171</f>
        <v>0</v>
      </c>
      <c r="Y142" s="2770">
        <f>'6-A. Proc. Sub-Annex'!Z171</f>
        <v>0</v>
      </c>
      <c r="Z142" s="2770">
        <f>'6-A. Proc. Sub-Annex'!AA171</f>
        <v>0</v>
      </c>
      <c r="AA142" s="2770">
        <f>'6-A. Proc. Sub-Annex'!AB171</f>
        <v>0</v>
      </c>
      <c r="AB142" s="2770">
        <f>'6-A. Proc. Sub-Annex'!AC171</f>
        <v>0</v>
      </c>
      <c r="AC142" s="2770">
        <f>'6-A. Proc. Sub-Annex'!AD171</f>
        <v>0</v>
      </c>
      <c r="AD142" s="2770">
        <f>'6-A. Proc. Sub-Annex'!AE171</f>
        <v>0</v>
      </c>
      <c r="AE142" s="2770">
        <f>'6-A. Proc. Sub-Annex'!AF171</f>
        <v>0</v>
      </c>
      <c r="AF142" s="2770">
        <f>'6-A. Proc. Sub-Annex'!AG171</f>
        <v>0</v>
      </c>
      <c r="AG142" s="2770">
        <f>'6-A. Proc. Sub-Annex'!AH171</f>
        <v>0</v>
      </c>
      <c r="AH142" s="2770">
        <f>'6-A. Proc. Sub-Annex'!AI171</f>
        <v>0</v>
      </c>
      <c r="AI142" s="2770">
        <f>'6-A. Proc. Sub-Annex'!AJ171</f>
        <v>0</v>
      </c>
      <c r="AJ142" s="2770">
        <f>'6-A. Proc. Sub-Annex'!AK171</f>
        <v>0</v>
      </c>
      <c r="AK142" s="2770">
        <f>'6-A. Proc. Sub-Annex'!AL171</f>
        <v>0</v>
      </c>
      <c r="AL142" s="2770">
        <f>'6-A. Proc. Sub-Annex'!AM171</f>
        <v>0</v>
      </c>
      <c r="AM142" s="2770">
        <f>'6-A. Proc. Sub-Annex'!AN171</f>
        <v>0</v>
      </c>
      <c r="AN142" s="2770">
        <f>'6-A. Proc. Sub-Annex'!AO171</f>
        <v>0</v>
      </c>
      <c r="AO142" s="2770">
        <f>'6-A. Proc. Sub-Annex'!AP171</f>
        <v>0</v>
      </c>
      <c r="AP142" s="2770">
        <f>'6-A. Proc. Sub-Annex'!AQ171</f>
        <v>0</v>
      </c>
      <c r="AQ142" s="2770">
        <f>'6-A. Proc. Sub-Annex'!AR171</f>
        <v>0</v>
      </c>
      <c r="AR142" s="2770">
        <f>'6-A. Proc. Sub-Annex'!AS171</f>
        <v>0</v>
      </c>
      <c r="AS142" s="2770">
        <f>'6-A. Proc. Sub-Annex'!AT171</f>
        <v>0</v>
      </c>
      <c r="AT142" s="2770" t="str">
        <f>'6-A. Proc. Sub-Annex'!AU171</f>
        <v xml:space="preserve">STATE: ; PDY: ; KKL: ; MHE: ; YNM: </v>
      </c>
      <c r="AU142" s="2770">
        <f>'6-A. Proc. Sub-Annex'!AV171</f>
        <v>0</v>
      </c>
    </row>
    <row r="143" spans="1:47" s="2245" customFormat="1" ht="78" customHeight="1">
      <c r="A143" s="5626"/>
      <c r="B143" s="2767">
        <f>'6-A. Proc. Sub-Annex'!C172</f>
        <v>0</v>
      </c>
      <c r="C143" s="2768" t="str">
        <f>'6-A. Proc. Sub-Annex'!D172</f>
        <v>Any other Drugs &amp; Supplies (Please specify)</v>
      </c>
      <c r="D143" s="2769" t="str">
        <f>'6-A. Proc. Sub-Annex'!E172</f>
        <v>RCH</v>
      </c>
      <c r="E143" s="2769" t="str">
        <f>'6-A. Proc. Sub-Annex'!F172</f>
        <v>CH</v>
      </c>
      <c r="F143" s="2769">
        <f>'6-A. Proc. Sub-Annex'!G172</f>
        <v>0</v>
      </c>
      <c r="G143" s="2769">
        <f>'6-A. Proc. Sub-Annex'!H172</f>
        <v>0</v>
      </c>
      <c r="H143" s="2769">
        <f>'6-A. Proc. Sub-Annex'!I172</f>
        <v>0</v>
      </c>
      <c r="I143" s="2769">
        <f>'6-A. Proc. Sub-Annex'!J172</f>
        <v>0</v>
      </c>
      <c r="J143" s="2769">
        <f>'6-A. Proc. Sub-Annex'!K172</f>
        <v>0</v>
      </c>
      <c r="K143" s="2769">
        <f>'6-A. Proc. Sub-Annex'!L172</f>
        <v>0</v>
      </c>
      <c r="L143" s="2770">
        <f>'6-A. Proc. Sub-Annex'!M172</f>
        <v>0</v>
      </c>
      <c r="M143" s="2769">
        <f>'6-A. Proc. Sub-Annex'!N172</f>
        <v>0</v>
      </c>
      <c r="N143" s="2769">
        <f>'6-A. Proc. Sub-Annex'!O172</f>
        <v>0</v>
      </c>
      <c r="O143" s="2770">
        <f>'6-A. Proc. Sub-Annex'!P172</f>
        <v>0</v>
      </c>
      <c r="P143" s="2767">
        <f>'6-A. Proc. Sub-Annex'!Q172</f>
        <v>0</v>
      </c>
      <c r="Q143" s="2125"/>
      <c r="R143" s="2771"/>
      <c r="T143" s="2770">
        <f>'6-A. Proc. Sub-Annex'!U172</f>
        <v>0</v>
      </c>
      <c r="U143" s="2770">
        <f>'6-A. Proc. Sub-Annex'!V172</f>
        <v>0</v>
      </c>
      <c r="V143" s="2770" t="str">
        <f>'6-A. Proc. Sub-Annex'!W172</f>
        <v xml:space="preserve">STATE: ; PDY: ; KKL: ; MHE: ; YNM: </v>
      </c>
      <c r="W143" s="2772">
        <f>'6-A. Proc. Sub-Annex'!X172</f>
        <v>0</v>
      </c>
      <c r="X143" s="2770">
        <f>'6-A. Proc. Sub-Annex'!Y172</f>
        <v>0</v>
      </c>
      <c r="Y143" s="2770">
        <f>'6-A. Proc. Sub-Annex'!Z172</f>
        <v>0</v>
      </c>
      <c r="Z143" s="2770">
        <f>'6-A. Proc. Sub-Annex'!AA172</f>
        <v>0</v>
      </c>
      <c r="AA143" s="2770">
        <f>'6-A. Proc. Sub-Annex'!AB172</f>
        <v>0</v>
      </c>
      <c r="AB143" s="2770">
        <f>'6-A. Proc. Sub-Annex'!AC172</f>
        <v>0</v>
      </c>
      <c r="AC143" s="2770">
        <f>'6-A. Proc. Sub-Annex'!AD172</f>
        <v>0</v>
      </c>
      <c r="AD143" s="2770">
        <f>'6-A. Proc. Sub-Annex'!AE172</f>
        <v>0</v>
      </c>
      <c r="AE143" s="2770">
        <f>'6-A. Proc. Sub-Annex'!AF172</f>
        <v>0</v>
      </c>
      <c r="AF143" s="2770">
        <f>'6-A. Proc. Sub-Annex'!AG172</f>
        <v>0</v>
      </c>
      <c r="AG143" s="2770">
        <f>'6-A. Proc. Sub-Annex'!AH172</f>
        <v>0</v>
      </c>
      <c r="AH143" s="2770">
        <f>'6-A. Proc. Sub-Annex'!AI172</f>
        <v>0</v>
      </c>
      <c r="AI143" s="2770">
        <f>'6-A. Proc. Sub-Annex'!AJ172</f>
        <v>0</v>
      </c>
      <c r="AJ143" s="2770">
        <f>'6-A. Proc. Sub-Annex'!AK172</f>
        <v>0</v>
      </c>
      <c r="AK143" s="2770">
        <f>'6-A. Proc. Sub-Annex'!AL172</f>
        <v>0</v>
      </c>
      <c r="AL143" s="2770">
        <f>'6-A. Proc. Sub-Annex'!AM172</f>
        <v>0</v>
      </c>
      <c r="AM143" s="2770">
        <f>'6-A. Proc. Sub-Annex'!AN172</f>
        <v>0</v>
      </c>
      <c r="AN143" s="2770">
        <f>'6-A. Proc. Sub-Annex'!AO172</f>
        <v>0</v>
      </c>
      <c r="AO143" s="2770">
        <f>'6-A. Proc. Sub-Annex'!AP172</f>
        <v>0</v>
      </c>
      <c r="AP143" s="2770">
        <f>'6-A. Proc. Sub-Annex'!AQ172</f>
        <v>0</v>
      </c>
      <c r="AQ143" s="2770">
        <f>'6-A. Proc. Sub-Annex'!AR172</f>
        <v>0</v>
      </c>
      <c r="AR143" s="2770">
        <f>'6-A. Proc. Sub-Annex'!AS172</f>
        <v>0</v>
      </c>
      <c r="AS143" s="2770">
        <f>'6-A. Proc. Sub-Annex'!AT172</f>
        <v>0</v>
      </c>
      <c r="AT143" s="2770" t="str">
        <f>'6-A. Proc. Sub-Annex'!AU172</f>
        <v xml:space="preserve">STATE: ; PDY: ; KKL: ; MHE: ; YNM: </v>
      </c>
      <c r="AU143" s="2770">
        <f>'6-A. Proc. Sub-Annex'!AV172</f>
        <v>0</v>
      </c>
    </row>
    <row r="144" spans="1:47" s="2245" customFormat="1" ht="78" customHeight="1">
      <c r="A144" s="2763">
        <f>'7.Referral Transport Annex'!A7</f>
        <v>7</v>
      </c>
      <c r="B144" s="2785"/>
      <c r="C144" s="2764" t="str">
        <f>'7.Referral Transport Annex'!C7</f>
        <v>Referral Transport</v>
      </c>
      <c r="D144" s="2765"/>
      <c r="E144" s="2765"/>
      <c r="F144" s="2765"/>
      <c r="G144" s="2765"/>
      <c r="H144" s="2766"/>
      <c r="I144" s="2765"/>
      <c r="J144" s="2766"/>
      <c r="K144" s="2765"/>
      <c r="L144" s="2766"/>
      <c r="M144" s="2766"/>
      <c r="N144" s="2786"/>
      <c r="O144" s="2787">
        <f>SUM(O145:O145)</f>
        <v>0</v>
      </c>
      <c r="P144" s="2788"/>
      <c r="Q144" s="2789"/>
      <c r="R144" s="2790">
        <f>SUM(R145:R145)</f>
        <v>0</v>
      </c>
      <c r="T144" s="2766"/>
      <c r="U144" s="2766"/>
      <c r="V144" s="2766"/>
      <c r="W144" s="2782"/>
      <c r="X144" s="2766"/>
      <c r="Y144" s="2766"/>
      <c r="Z144" s="2766"/>
      <c r="AA144" s="2766"/>
      <c r="AB144" s="2766"/>
      <c r="AC144" s="2766"/>
      <c r="AD144" s="2766"/>
      <c r="AE144" s="2766"/>
      <c r="AF144" s="2766"/>
      <c r="AG144" s="2766"/>
      <c r="AH144" s="2766"/>
      <c r="AI144" s="2766"/>
      <c r="AJ144" s="2766"/>
      <c r="AK144" s="2766"/>
      <c r="AL144" s="2766"/>
      <c r="AM144" s="2766"/>
      <c r="AN144" s="2766"/>
      <c r="AO144" s="2766"/>
      <c r="AP144" s="2766"/>
      <c r="AQ144" s="2766"/>
      <c r="AR144" s="2766"/>
      <c r="AS144" s="2766"/>
      <c r="AT144" s="2766"/>
      <c r="AU144" s="2766"/>
    </row>
    <row r="145" spans="1:47" s="2245" customFormat="1" ht="78" customHeight="1">
      <c r="A145" s="2767">
        <f>'7.Referral Transport Annex'!A9</f>
        <v>7.2</v>
      </c>
      <c r="B145" s="2767" t="str">
        <f>'7.Referral Transport Annex'!B9</f>
        <v>A.2.9.2</v>
      </c>
      <c r="C145" s="2768" t="str">
        <f>'7.Referral Transport Annex'!C9</f>
        <v>Free Referral Transport - JSSK for Sick Infants</v>
      </c>
      <c r="D145" s="2769" t="str">
        <f>'7.Referral Transport Annex'!D9</f>
        <v>RCH</v>
      </c>
      <c r="E145" s="2769" t="str">
        <f>'7.Referral Transport Annex'!E9</f>
        <v>CH</v>
      </c>
      <c r="F145" s="2769">
        <f>'7.Referral Transport Annex'!G9</f>
        <v>0</v>
      </c>
      <c r="G145" s="2769">
        <f>'7.Referral Transport Annex'!H9</f>
        <v>0</v>
      </c>
      <c r="H145" s="2769">
        <f>'7.Referral Transport Annex'!I9</f>
        <v>0</v>
      </c>
      <c r="I145" s="2769">
        <f>'7.Referral Transport Annex'!J9</f>
        <v>0</v>
      </c>
      <c r="J145" s="2769">
        <f>'7.Referral Transport Annex'!K9</f>
        <v>0</v>
      </c>
      <c r="K145" s="2769">
        <f>'7.Referral Transport Annex'!L9</f>
        <v>0</v>
      </c>
      <c r="L145" s="2770">
        <f>'7.Referral Transport Annex'!M9</f>
        <v>0</v>
      </c>
      <c r="M145" s="2769">
        <f>'7.Referral Transport Annex'!N9</f>
        <v>0</v>
      </c>
      <c r="N145" s="2769">
        <f>'7.Referral Transport Annex'!O9</f>
        <v>0</v>
      </c>
      <c r="O145" s="2770">
        <f>'7.Referral Transport Annex'!P9</f>
        <v>0</v>
      </c>
      <c r="P145" s="2767">
        <f>'7.Referral Transport Annex'!Q9</f>
        <v>0</v>
      </c>
      <c r="Q145" s="2125"/>
      <c r="R145" s="2771"/>
      <c r="T145" s="2770">
        <f>'7.Referral Transport Annex'!U9</f>
        <v>0</v>
      </c>
      <c r="U145" s="2770">
        <f>'7.Referral Transport Annex'!V9</f>
        <v>0</v>
      </c>
      <c r="V145" s="2770">
        <f>'7.Referral Transport Annex'!W9</f>
        <v>0</v>
      </c>
      <c r="W145" s="2772" t="str">
        <f>'7.Referral Transport Annex'!X9</f>
        <v xml:space="preserve">STATE: ; PDY: ; KKL: ; MHE: ; YNM: </v>
      </c>
      <c r="X145" s="2770">
        <f>'7.Referral Transport Annex'!Y9</f>
        <v>0</v>
      </c>
      <c r="Y145" s="2770">
        <f>'7.Referral Transport Annex'!Z9</f>
        <v>0</v>
      </c>
      <c r="Z145" s="2770">
        <f>'7.Referral Transport Annex'!AA9</f>
        <v>0</v>
      </c>
      <c r="AA145" s="2770">
        <f>'7.Referral Transport Annex'!AB9</f>
        <v>0</v>
      </c>
      <c r="AB145" s="2770">
        <f>'7.Referral Transport Annex'!AC9</f>
        <v>0</v>
      </c>
      <c r="AC145" s="2770">
        <f>'7.Referral Transport Annex'!AD9</f>
        <v>0</v>
      </c>
      <c r="AD145" s="2770">
        <f>'7.Referral Transport Annex'!AE9</f>
        <v>0</v>
      </c>
      <c r="AE145" s="2770">
        <f>'7.Referral Transport Annex'!AF9</f>
        <v>0</v>
      </c>
      <c r="AF145" s="2770">
        <f>'7.Referral Transport Annex'!AG9</f>
        <v>0</v>
      </c>
      <c r="AG145" s="2770">
        <f>'7.Referral Transport Annex'!AH9</f>
        <v>0</v>
      </c>
      <c r="AH145" s="2770">
        <f>'7.Referral Transport Annex'!AI9</f>
        <v>0</v>
      </c>
      <c r="AI145" s="2770">
        <f>'7.Referral Transport Annex'!AJ9</f>
        <v>0</v>
      </c>
      <c r="AJ145" s="2770">
        <f>'7.Referral Transport Annex'!AK9</f>
        <v>0</v>
      </c>
      <c r="AK145" s="2770">
        <f>'7.Referral Transport Annex'!AL9</f>
        <v>0</v>
      </c>
      <c r="AL145" s="2770">
        <f>'7.Referral Transport Annex'!AM9</f>
        <v>0</v>
      </c>
      <c r="AM145" s="2770">
        <f>'7.Referral Transport Annex'!AN9</f>
        <v>0</v>
      </c>
      <c r="AN145" s="2770">
        <f>'7.Referral Transport Annex'!AO9</f>
        <v>0</v>
      </c>
      <c r="AO145" s="2770">
        <f>'7.Referral Transport Annex'!AP9</f>
        <v>0</v>
      </c>
      <c r="AP145" s="2770">
        <f>'7.Referral Transport Annex'!AQ9</f>
        <v>0</v>
      </c>
      <c r="AQ145" s="2770">
        <f>'7.Referral Transport Annex'!AR9</f>
        <v>0</v>
      </c>
      <c r="AR145" s="2770">
        <f>'7.Referral Transport Annex'!AS9</f>
        <v>0</v>
      </c>
      <c r="AS145" s="2770">
        <f>'7.Referral Transport Annex'!AT9</f>
        <v>0</v>
      </c>
      <c r="AT145" s="2770">
        <f>'7.Referral Transport Annex'!AU9</f>
        <v>0</v>
      </c>
      <c r="AU145" s="2770" t="str">
        <f>'7.Referral Transport Annex'!AV9</f>
        <v xml:space="preserve">STATE: ; PDY: ; KKL: ; MHE: ; YNM: </v>
      </c>
    </row>
    <row r="146" spans="1:47" s="2245" customFormat="1" ht="78" customHeight="1">
      <c r="A146" s="2763">
        <f>'9.Training Annex'!A7</f>
        <v>9</v>
      </c>
      <c r="B146" s="2763"/>
      <c r="C146" s="2764" t="str">
        <f>'9.Training Annex'!C7</f>
        <v>Training and Capacity Building</v>
      </c>
      <c r="D146" s="2765"/>
      <c r="E146" s="2765"/>
      <c r="F146" s="2765"/>
      <c r="G146" s="2765"/>
      <c r="H146" s="2765"/>
      <c r="I146" s="2765"/>
      <c r="J146" s="2765"/>
      <c r="K146" s="2765"/>
      <c r="L146" s="2766"/>
      <c r="M146" s="2765"/>
      <c r="N146" s="2765"/>
      <c r="O146" s="2766">
        <f>SUM(O147:O172)</f>
        <v>16.36184999999</v>
      </c>
      <c r="P146" s="2763"/>
      <c r="Q146" s="2780"/>
      <c r="R146" s="2781">
        <f>SUM(R147:R172)</f>
        <v>0</v>
      </c>
      <c r="T146" s="2766"/>
      <c r="U146" s="2766"/>
      <c r="V146" s="2766"/>
      <c r="W146" s="2782"/>
      <c r="X146" s="2766"/>
      <c r="Y146" s="2766"/>
      <c r="Z146" s="2766"/>
      <c r="AA146" s="2766"/>
      <c r="AB146" s="2766"/>
      <c r="AC146" s="2766"/>
      <c r="AD146" s="2766"/>
      <c r="AE146" s="2766"/>
      <c r="AF146" s="2766"/>
      <c r="AG146" s="2766"/>
      <c r="AH146" s="2766"/>
      <c r="AI146" s="2766"/>
      <c r="AJ146" s="2766"/>
      <c r="AK146" s="2766"/>
      <c r="AL146" s="2766"/>
      <c r="AM146" s="2766"/>
      <c r="AN146" s="2766"/>
      <c r="AO146" s="2766"/>
      <c r="AP146" s="2766"/>
      <c r="AQ146" s="2766"/>
      <c r="AR146" s="2766"/>
      <c r="AS146" s="2766"/>
      <c r="AT146" s="2766"/>
      <c r="AU146" s="2766"/>
    </row>
    <row r="147" spans="1:47" s="2245" customFormat="1" ht="78" customHeight="1">
      <c r="A147" s="5626" t="str">
        <f>'9.Training Annex'!A22</f>
        <v>9.2.1.2</v>
      </c>
      <c r="B147" s="2791" t="str">
        <f>'9-A.Training Sub-Annex'!C55</f>
        <v>A.2.1</v>
      </c>
      <c r="C147" s="2792" t="str">
        <f>'9-A.Training Sub-Annex'!D55</f>
        <v>IMNCI (including F-IMNCI; primarily budget for  planning for pre-service IMNCI activities in medical colleges, nursing colleges, and ANMTCs other training)</v>
      </c>
      <c r="D147" s="2793" t="str">
        <f>'9-A.Training Sub-Annex'!E55</f>
        <v>RCH</v>
      </c>
      <c r="E147" s="2793" t="str">
        <f>'9-A.Training Sub-Annex'!F55</f>
        <v>CH</v>
      </c>
      <c r="F147" s="2793">
        <f>'9-A.Training Sub-Annex'!G55</f>
        <v>0</v>
      </c>
      <c r="G147" s="2793">
        <f>'9-A.Training Sub-Annex'!H55</f>
        <v>0</v>
      </c>
      <c r="H147" s="2793">
        <f>'9-A.Training Sub-Annex'!I55</f>
        <v>0</v>
      </c>
      <c r="I147" s="2793">
        <f>'9-A.Training Sub-Annex'!J55</f>
        <v>0</v>
      </c>
      <c r="J147" s="2793">
        <f>'9-A.Training Sub-Annex'!K55</f>
        <v>0</v>
      </c>
      <c r="K147" s="2793">
        <f>'9-A.Training Sub-Annex'!L55</f>
        <v>0</v>
      </c>
      <c r="L147" s="2770">
        <f>'9-A.Training Sub-Annex'!M55</f>
        <v>0</v>
      </c>
      <c r="M147" s="2793">
        <f>'9-A.Training Sub-Annex'!N55</f>
        <v>0</v>
      </c>
      <c r="N147" s="2793">
        <f>'9-A.Training Sub-Annex'!O55</f>
        <v>0</v>
      </c>
      <c r="O147" s="2770">
        <f>'9-A.Training Sub-Annex'!P55</f>
        <v>0</v>
      </c>
      <c r="P147" s="2791" t="str">
        <f>'9-A.Training Sub-Annex'!Q55</f>
        <v xml:space="preserve">STATE: ; PDY: ; KKL: ; MHE: ; YNM: </v>
      </c>
      <c r="Q147" s="2125"/>
      <c r="R147" s="2771"/>
      <c r="T147" s="2770">
        <f>'9-A.Training Sub-Annex'!U55</f>
        <v>0</v>
      </c>
      <c r="U147" s="2770">
        <f>'9-A.Training Sub-Annex'!V55</f>
        <v>0</v>
      </c>
      <c r="V147" s="2770" t="str">
        <f>'9-A.Training Sub-Annex'!W55</f>
        <v xml:space="preserve">STATE: ; PDY: ; KKL: ; MHE: ; YNM: </v>
      </c>
      <c r="W147" s="2772">
        <f>'9-A.Training Sub-Annex'!X55</f>
        <v>0</v>
      </c>
      <c r="X147" s="2770">
        <f>'9-A.Training Sub-Annex'!Y55</f>
        <v>0</v>
      </c>
      <c r="Y147" s="2770">
        <f>'9-A.Training Sub-Annex'!Z55</f>
        <v>0</v>
      </c>
      <c r="Z147" s="2770">
        <f>'9-A.Training Sub-Annex'!AA55</f>
        <v>0</v>
      </c>
      <c r="AA147" s="2770">
        <f>'9-A.Training Sub-Annex'!AB55</f>
        <v>0</v>
      </c>
      <c r="AB147" s="2770">
        <f>'9-A.Training Sub-Annex'!AC55</f>
        <v>0</v>
      </c>
      <c r="AC147" s="2770">
        <f>'9-A.Training Sub-Annex'!AD55</f>
        <v>0</v>
      </c>
      <c r="AD147" s="2770">
        <f>'9-A.Training Sub-Annex'!AE55</f>
        <v>0</v>
      </c>
      <c r="AE147" s="2770">
        <f>'9-A.Training Sub-Annex'!AF55</f>
        <v>0</v>
      </c>
      <c r="AF147" s="2770">
        <f>'9-A.Training Sub-Annex'!AG55</f>
        <v>0</v>
      </c>
      <c r="AG147" s="2770">
        <f>'9-A.Training Sub-Annex'!AH55</f>
        <v>0</v>
      </c>
      <c r="AH147" s="2770">
        <f>'9-A.Training Sub-Annex'!AI55</f>
        <v>0</v>
      </c>
      <c r="AI147" s="2770">
        <f>'9-A.Training Sub-Annex'!AJ55</f>
        <v>0</v>
      </c>
      <c r="AJ147" s="2770">
        <f>'9-A.Training Sub-Annex'!AK55</f>
        <v>0</v>
      </c>
      <c r="AK147" s="2770">
        <f>'9-A.Training Sub-Annex'!AL55</f>
        <v>0</v>
      </c>
      <c r="AL147" s="2770">
        <f>'9-A.Training Sub-Annex'!AM55</f>
        <v>0</v>
      </c>
      <c r="AM147" s="2770">
        <f>'9-A.Training Sub-Annex'!AN55</f>
        <v>0</v>
      </c>
      <c r="AN147" s="2770">
        <f>'9-A.Training Sub-Annex'!AO55</f>
        <v>0</v>
      </c>
      <c r="AO147" s="2770">
        <f>'9-A.Training Sub-Annex'!AP55</f>
        <v>0</v>
      </c>
      <c r="AP147" s="2770">
        <f>'9-A.Training Sub-Annex'!AQ55</f>
        <v>0</v>
      </c>
      <c r="AQ147" s="2770">
        <f>'9-A.Training Sub-Annex'!AR55</f>
        <v>0</v>
      </c>
      <c r="AR147" s="2770">
        <f>'9-A.Training Sub-Annex'!AS55</f>
        <v>0</v>
      </c>
      <c r="AS147" s="2770">
        <f>'9-A.Training Sub-Annex'!AT55</f>
        <v>0</v>
      </c>
      <c r="AT147" s="2770" t="str">
        <f>'9-A.Training Sub-Annex'!AU55</f>
        <v xml:space="preserve">STATE: ; PDY: ; KKL: ; MHE: ; YNM: </v>
      </c>
      <c r="AU147" s="2770" t="str">
        <f>'9-A.Training Sub-Annex'!AV55</f>
        <v>IMNCI: CB</v>
      </c>
    </row>
    <row r="148" spans="1:47" s="2245" customFormat="1" ht="78" customHeight="1">
      <c r="A148" s="5626"/>
      <c r="B148" s="2791">
        <f>'9-A.Training Sub-Annex'!C56</f>
        <v>0</v>
      </c>
      <c r="C148" s="2792" t="str">
        <f>'9-A.Training Sub-Annex'!D56</f>
        <v>Development of SAANS training modules</v>
      </c>
      <c r="D148" s="2793" t="str">
        <f>'9-A.Training Sub-Annex'!E56</f>
        <v>RCH</v>
      </c>
      <c r="E148" s="2793" t="str">
        <f>'9-A.Training Sub-Annex'!F56</f>
        <v>CH</v>
      </c>
      <c r="F148" s="2793">
        <f>'9-A.Training Sub-Annex'!G56</f>
        <v>0</v>
      </c>
      <c r="G148" s="2793">
        <f>'9-A.Training Sub-Annex'!H56</f>
        <v>0</v>
      </c>
      <c r="H148" s="2793">
        <f>'9-A.Training Sub-Annex'!I56</f>
        <v>0</v>
      </c>
      <c r="I148" s="2793">
        <f>'9-A.Training Sub-Annex'!J56</f>
        <v>0</v>
      </c>
      <c r="J148" s="2793">
        <f>'9-A.Training Sub-Annex'!K56</f>
        <v>0</v>
      </c>
      <c r="K148" s="2793">
        <f>'9-A.Training Sub-Annex'!L56</f>
        <v>0</v>
      </c>
      <c r="L148" s="2770">
        <f>'9-A.Training Sub-Annex'!M56</f>
        <v>0</v>
      </c>
      <c r="M148" s="2793">
        <f>'9-A.Training Sub-Annex'!N56</f>
        <v>0</v>
      </c>
      <c r="N148" s="2793">
        <f>'9-A.Training Sub-Annex'!O56</f>
        <v>0</v>
      </c>
      <c r="O148" s="2770">
        <f>'9-A.Training Sub-Annex'!P56</f>
        <v>0</v>
      </c>
      <c r="P148" s="2791" t="str">
        <f>'9-A.Training Sub-Annex'!Q56</f>
        <v xml:space="preserve">STATE: ; PDY: ; KKL: ; MHE: ; YNM: </v>
      </c>
      <c r="Q148" s="2125"/>
      <c r="R148" s="2771"/>
      <c r="T148" s="2770">
        <f>'9-A.Training Sub-Annex'!U56</f>
        <v>0</v>
      </c>
      <c r="U148" s="2770">
        <f>'9-A.Training Sub-Annex'!V56</f>
        <v>0</v>
      </c>
      <c r="V148" s="2770" t="str">
        <f>'9-A.Training Sub-Annex'!W56</f>
        <v xml:space="preserve">STATE: ; PDY: ; KKL: ; MHE: ; YNM: </v>
      </c>
      <c r="W148" s="2772">
        <f>'9-A.Training Sub-Annex'!X56</f>
        <v>0</v>
      </c>
      <c r="X148" s="2770">
        <f>'9-A.Training Sub-Annex'!Y56</f>
        <v>0</v>
      </c>
      <c r="Y148" s="2770">
        <f>'9-A.Training Sub-Annex'!Z56</f>
        <v>0</v>
      </c>
      <c r="Z148" s="2770">
        <f>'9-A.Training Sub-Annex'!AA56</f>
        <v>0</v>
      </c>
      <c r="AA148" s="2770">
        <f>'9-A.Training Sub-Annex'!AB56</f>
        <v>0</v>
      </c>
      <c r="AB148" s="2770">
        <f>'9-A.Training Sub-Annex'!AC56</f>
        <v>0</v>
      </c>
      <c r="AC148" s="2770">
        <f>'9-A.Training Sub-Annex'!AD56</f>
        <v>0</v>
      </c>
      <c r="AD148" s="2770">
        <f>'9-A.Training Sub-Annex'!AE56</f>
        <v>0</v>
      </c>
      <c r="AE148" s="2770">
        <f>'9-A.Training Sub-Annex'!AF56</f>
        <v>0</v>
      </c>
      <c r="AF148" s="2770">
        <f>'9-A.Training Sub-Annex'!AG56</f>
        <v>0</v>
      </c>
      <c r="AG148" s="2770">
        <f>'9-A.Training Sub-Annex'!AH56</f>
        <v>0</v>
      </c>
      <c r="AH148" s="2770">
        <f>'9-A.Training Sub-Annex'!AI56</f>
        <v>0</v>
      </c>
      <c r="AI148" s="2770">
        <f>'9-A.Training Sub-Annex'!AJ56</f>
        <v>0</v>
      </c>
      <c r="AJ148" s="2770">
        <f>'9-A.Training Sub-Annex'!AK56</f>
        <v>0</v>
      </c>
      <c r="AK148" s="2770">
        <f>'9-A.Training Sub-Annex'!AL56</f>
        <v>0</v>
      </c>
      <c r="AL148" s="2770">
        <f>'9-A.Training Sub-Annex'!AM56</f>
        <v>0</v>
      </c>
      <c r="AM148" s="2770">
        <f>'9-A.Training Sub-Annex'!AN56</f>
        <v>0</v>
      </c>
      <c r="AN148" s="2770">
        <f>'9-A.Training Sub-Annex'!AO56</f>
        <v>0</v>
      </c>
      <c r="AO148" s="2770">
        <f>'9-A.Training Sub-Annex'!AP56</f>
        <v>0</v>
      </c>
      <c r="AP148" s="2770">
        <f>'9-A.Training Sub-Annex'!AQ56</f>
        <v>0</v>
      </c>
      <c r="AQ148" s="2770">
        <f>'9-A.Training Sub-Annex'!AR56</f>
        <v>0</v>
      </c>
      <c r="AR148" s="2770">
        <f>'9-A.Training Sub-Annex'!AS56</f>
        <v>0</v>
      </c>
      <c r="AS148" s="2770">
        <f>'9-A.Training Sub-Annex'!AT56</f>
        <v>0</v>
      </c>
      <c r="AT148" s="2770" t="str">
        <f>'9-A.Training Sub-Annex'!AU56</f>
        <v xml:space="preserve">STATE: ; PDY: ; KKL: ; MHE: ; YNM: </v>
      </c>
      <c r="AU148" s="2770" t="str">
        <f>'9-A.Training Sub-Annex'!AV56</f>
        <v>SAANS: CB</v>
      </c>
    </row>
    <row r="149" spans="1:47" s="2245" customFormat="1" ht="116.25" customHeight="1">
      <c r="A149" s="5626"/>
      <c r="B149" s="2791" t="str">
        <f>'9-A.Training Sub-Annex'!C57</f>
        <v>A.2.6</v>
      </c>
      <c r="C149" s="2792" t="str">
        <f>'9-A.Training Sub-Annex'!D57</f>
        <v>Orientation/Planning Meeting/Launch on SAANS initiative at State or District (Pneumonia)/IDCF orientation</v>
      </c>
      <c r="D149" s="2793" t="str">
        <f>'9-A.Training Sub-Annex'!E57</f>
        <v>RCH</v>
      </c>
      <c r="E149" s="2793" t="str">
        <f>'9-A.Training Sub-Annex'!F57</f>
        <v>CH</v>
      </c>
      <c r="F149" s="2793">
        <f>'9-A.Training Sub-Annex'!G57</f>
        <v>0</v>
      </c>
      <c r="G149" s="2793">
        <f>'9-A.Training Sub-Annex'!H57</f>
        <v>0</v>
      </c>
      <c r="H149" s="2793">
        <f>'9-A.Training Sub-Annex'!I57</f>
        <v>1</v>
      </c>
      <c r="I149" s="2793">
        <f>'9-A.Training Sub-Annex'!J57</f>
        <v>0</v>
      </c>
      <c r="J149" s="2793">
        <f>'9-A.Training Sub-Annex'!K57</f>
        <v>0</v>
      </c>
      <c r="K149" s="2793">
        <f>'9-A.Training Sub-Annex'!L57</f>
        <v>0</v>
      </c>
      <c r="L149" s="2770">
        <f>'9-A.Training Sub-Annex'!M57</f>
        <v>66666.666666666672</v>
      </c>
      <c r="M149" s="2793">
        <f>'9-A.Training Sub-Annex'!N57</f>
        <v>0.66666666666666674</v>
      </c>
      <c r="N149" s="2793">
        <f>'9-A.Training Sub-Annex'!O57</f>
        <v>3</v>
      </c>
      <c r="O149" s="2770">
        <f>'9-A.Training Sub-Annex'!P57</f>
        <v>2</v>
      </c>
      <c r="P149" s="2791" t="str">
        <f>'9-A.Training Sub-Annex'!Q57</f>
        <v xml:space="preserve">STATE: SAANS - State Launch Event on World Pheumonia Day, State Planning &amp; Review Meeting - Rs.0.50 x 2 - Rs.1.00 Lakhs; PDY: IDCF Taining - Rs.1.00 Lakhs; KKL: ; MHE: ; YNM: </v>
      </c>
      <c r="Q149" s="2125"/>
      <c r="R149" s="2771"/>
      <c r="T149" s="2770">
        <f>'9-A.Training Sub-Annex'!U57</f>
        <v>3</v>
      </c>
      <c r="U149" s="2770">
        <f>'9-A.Training Sub-Annex'!V57</f>
        <v>200000</v>
      </c>
      <c r="V149" s="2770" t="str">
        <f>'9-A.Training Sub-Annex'!W57</f>
        <v xml:space="preserve">STATE: SAANS - State Launch Event on World Pheumonia Day, State Planning &amp; Review Meeting - Rs.0.50 x 2 - Rs.1.00 Lakhs; PDY: IDCF Taining - Rs.1.00 Lakhs; KKL: ; MHE: ; YNM: </v>
      </c>
      <c r="W149" s="2772">
        <f>'9-A.Training Sub-Annex'!X57</f>
        <v>50000</v>
      </c>
      <c r="X149" s="2770">
        <f>'9-A.Training Sub-Annex'!Y57</f>
        <v>2</v>
      </c>
      <c r="Y149" s="2770">
        <f>'9-A.Training Sub-Annex'!Z57</f>
        <v>100000</v>
      </c>
      <c r="Z149" s="2770" t="str">
        <f>'9-A.Training Sub-Annex'!AA57</f>
        <v>SAANS - State Launch Event on World Pheumonia Day, State Planning &amp; Review Meeting - Rs.0.50 x 2 - Rs.1.00 Lakhs</v>
      </c>
      <c r="AA149" s="2770">
        <f>'9-A.Training Sub-Annex'!AB57</f>
        <v>100000</v>
      </c>
      <c r="AB149" s="2770">
        <f>'9-A.Training Sub-Annex'!AC57</f>
        <v>1</v>
      </c>
      <c r="AC149" s="2770">
        <f>'9-A.Training Sub-Annex'!AD57</f>
        <v>100000</v>
      </c>
      <c r="AD149" s="2770" t="str">
        <f>'9-A.Training Sub-Annex'!AE57</f>
        <v>IDCF Taining - Rs.1.00 Lakhs</v>
      </c>
      <c r="AE149" s="2770">
        <f>'9-A.Training Sub-Annex'!AF57</f>
        <v>0</v>
      </c>
      <c r="AF149" s="2770">
        <f>'9-A.Training Sub-Annex'!AG57</f>
        <v>0</v>
      </c>
      <c r="AG149" s="2770">
        <f>'9-A.Training Sub-Annex'!AH57</f>
        <v>0</v>
      </c>
      <c r="AH149" s="2770">
        <f>'9-A.Training Sub-Annex'!AI57</f>
        <v>0</v>
      </c>
      <c r="AI149" s="2770">
        <f>'9-A.Training Sub-Annex'!AJ57</f>
        <v>0</v>
      </c>
      <c r="AJ149" s="2770">
        <f>'9-A.Training Sub-Annex'!AK57</f>
        <v>0</v>
      </c>
      <c r="AK149" s="2770">
        <f>'9-A.Training Sub-Annex'!AL57</f>
        <v>0</v>
      </c>
      <c r="AL149" s="2770">
        <f>'9-A.Training Sub-Annex'!AM57</f>
        <v>0</v>
      </c>
      <c r="AM149" s="2770">
        <f>'9-A.Training Sub-Annex'!AN57</f>
        <v>0</v>
      </c>
      <c r="AN149" s="2770">
        <f>'9-A.Training Sub-Annex'!AO57</f>
        <v>0</v>
      </c>
      <c r="AO149" s="2770">
        <f>'9-A.Training Sub-Annex'!AP57</f>
        <v>0</v>
      </c>
      <c r="AP149" s="2770">
        <f>'9-A.Training Sub-Annex'!AQ57</f>
        <v>0</v>
      </c>
      <c r="AQ149" s="2770">
        <f>'9-A.Training Sub-Annex'!AR57</f>
        <v>200000</v>
      </c>
      <c r="AR149" s="2770">
        <f>'9-A.Training Sub-Annex'!AS57</f>
        <v>3</v>
      </c>
      <c r="AS149" s="2770">
        <f>'9-A.Training Sub-Annex'!AT57</f>
        <v>66666.666666666672</v>
      </c>
      <c r="AT149" s="2770" t="str">
        <f>'9-A.Training Sub-Annex'!AU57</f>
        <v xml:space="preserve">STATE: SAANS - State Launch Event on World Pheumonia Day, State Planning &amp; Review Meeting - Rs.0.50 x 2 - Rs.1.00 Lakhs; PDY: IDCF Taining - Rs.1.00 Lakhs; KKL: ; MHE: ; YNM: </v>
      </c>
      <c r="AU149" s="2770" t="str">
        <f>'9-A.Training Sub-Annex'!AV57</f>
        <v>SAANS: CB</v>
      </c>
    </row>
    <row r="150" spans="1:47" s="2245" customFormat="1" ht="78" customHeight="1">
      <c r="A150" s="5626"/>
      <c r="B150" s="2791" t="str">
        <f>'9-A.Training Sub-Annex'!C58</f>
        <v>A.2.7</v>
      </c>
      <c r="C150" s="2792" t="str">
        <f>'9-A.Training Sub-Annex'!D58</f>
        <v>Orientation activities on vitamin A supplementation and Anaemia Mukta Bharat Programme</v>
      </c>
      <c r="D150" s="2793" t="str">
        <f>'9-A.Training Sub-Annex'!E58</f>
        <v>RCH</v>
      </c>
      <c r="E150" s="2793" t="str">
        <f>'9-A.Training Sub-Annex'!F58</f>
        <v>CH</v>
      </c>
      <c r="F150" s="2793">
        <f>'9-A.Training Sub-Annex'!G58</f>
        <v>0</v>
      </c>
      <c r="G150" s="2793">
        <f>'9-A.Training Sub-Annex'!H58</f>
        <v>0</v>
      </c>
      <c r="H150" s="2793">
        <f>'9-A.Training Sub-Annex'!I58</f>
        <v>0</v>
      </c>
      <c r="I150" s="2793">
        <f>'9-A.Training Sub-Annex'!J58</f>
        <v>0</v>
      </c>
      <c r="J150" s="2793">
        <f>'9-A.Training Sub-Annex'!K58</f>
        <v>0</v>
      </c>
      <c r="K150" s="2793">
        <f>'9-A.Training Sub-Annex'!L58</f>
        <v>0</v>
      </c>
      <c r="L150" s="2770">
        <f>'9-A.Training Sub-Annex'!M58</f>
        <v>0</v>
      </c>
      <c r="M150" s="2793">
        <f>'9-A.Training Sub-Annex'!N58</f>
        <v>0</v>
      </c>
      <c r="N150" s="2793">
        <f>'9-A.Training Sub-Annex'!O58</f>
        <v>0</v>
      </c>
      <c r="O150" s="2770">
        <f>'9-A.Training Sub-Annex'!P58</f>
        <v>0</v>
      </c>
      <c r="P150" s="2791" t="str">
        <f>'9-A.Training Sub-Annex'!Q58</f>
        <v xml:space="preserve">STATE: ; PDY: ; KKL: ; MHE: ; YNM: </v>
      </c>
      <c r="Q150" s="2125"/>
      <c r="R150" s="2771"/>
      <c r="T150" s="2770">
        <f>'9-A.Training Sub-Annex'!U58</f>
        <v>0</v>
      </c>
      <c r="U150" s="2770">
        <f>'9-A.Training Sub-Annex'!V58</f>
        <v>0</v>
      </c>
      <c r="V150" s="2770" t="str">
        <f>'9-A.Training Sub-Annex'!W58</f>
        <v xml:space="preserve">STATE: ; PDY: ; KKL: ; MHE: ; YNM: </v>
      </c>
      <c r="W150" s="2772">
        <f>'9-A.Training Sub-Annex'!X58</f>
        <v>0</v>
      </c>
      <c r="X150" s="2770">
        <f>'9-A.Training Sub-Annex'!Y58</f>
        <v>0</v>
      </c>
      <c r="Y150" s="2770">
        <f>'9-A.Training Sub-Annex'!Z58</f>
        <v>0</v>
      </c>
      <c r="Z150" s="2770">
        <f>'9-A.Training Sub-Annex'!AA58</f>
        <v>0</v>
      </c>
      <c r="AA150" s="2770">
        <f>'9-A.Training Sub-Annex'!AB58</f>
        <v>0</v>
      </c>
      <c r="AB150" s="2770">
        <f>'9-A.Training Sub-Annex'!AC58</f>
        <v>0</v>
      </c>
      <c r="AC150" s="2770">
        <f>'9-A.Training Sub-Annex'!AD58</f>
        <v>0</v>
      </c>
      <c r="AD150" s="2770">
        <f>'9-A.Training Sub-Annex'!AE58</f>
        <v>0</v>
      </c>
      <c r="AE150" s="2770">
        <f>'9-A.Training Sub-Annex'!AF58</f>
        <v>0</v>
      </c>
      <c r="AF150" s="2770">
        <f>'9-A.Training Sub-Annex'!AG58</f>
        <v>0</v>
      </c>
      <c r="AG150" s="2770">
        <f>'9-A.Training Sub-Annex'!AH58</f>
        <v>0</v>
      </c>
      <c r="AH150" s="2770">
        <f>'9-A.Training Sub-Annex'!AI58</f>
        <v>0</v>
      </c>
      <c r="AI150" s="2770">
        <f>'9-A.Training Sub-Annex'!AJ58</f>
        <v>0</v>
      </c>
      <c r="AJ150" s="2770">
        <f>'9-A.Training Sub-Annex'!AK58</f>
        <v>0</v>
      </c>
      <c r="AK150" s="2770">
        <f>'9-A.Training Sub-Annex'!AL58</f>
        <v>0</v>
      </c>
      <c r="AL150" s="2770">
        <f>'9-A.Training Sub-Annex'!AM58</f>
        <v>0</v>
      </c>
      <c r="AM150" s="2770">
        <f>'9-A.Training Sub-Annex'!AN58</f>
        <v>0</v>
      </c>
      <c r="AN150" s="2770">
        <f>'9-A.Training Sub-Annex'!AO58</f>
        <v>0</v>
      </c>
      <c r="AO150" s="2770">
        <f>'9-A.Training Sub-Annex'!AP58</f>
        <v>0</v>
      </c>
      <c r="AP150" s="2770">
        <f>'9-A.Training Sub-Annex'!AQ58</f>
        <v>0</v>
      </c>
      <c r="AQ150" s="2770">
        <f>'9-A.Training Sub-Annex'!AR58</f>
        <v>0</v>
      </c>
      <c r="AR150" s="2770">
        <f>'9-A.Training Sub-Annex'!AS58</f>
        <v>0</v>
      </c>
      <c r="AS150" s="2770">
        <f>'9-A.Training Sub-Annex'!AT58</f>
        <v>0</v>
      </c>
      <c r="AT150" s="2770" t="str">
        <f>'9-A.Training Sub-Annex'!AU58</f>
        <v xml:space="preserve">STATE: ; PDY: ; KKL: ; MHE: ; YNM: </v>
      </c>
      <c r="AU150" s="2770" t="str">
        <f>'9-A.Training Sub-Annex'!AV58</f>
        <v>AMB/ Vitamin A supplementation: CB</v>
      </c>
    </row>
    <row r="151" spans="1:47" s="2245" customFormat="1" ht="78" customHeight="1">
      <c r="A151" s="5626"/>
      <c r="B151" s="2791" t="str">
        <f>'9-A.Training Sub-Annex'!C59</f>
        <v>A.2.8</v>
      </c>
      <c r="C151" s="2792" t="str">
        <f>'9-A.Training Sub-Annex'!D59</f>
        <v xml:space="preserve">Child Death Review Trainings </v>
      </c>
      <c r="D151" s="2793" t="str">
        <f>'9-A.Training Sub-Annex'!E59</f>
        <v>RCH</v>
      </c>
      <c r="E151" s="2793" t="str">
        <f>'9-A.Training Sub-Annex'!F59</f>
        <v>CH</v>
      </c>
      <c r="F151" s="2793">
        <f>'9-A.Training Sub-Annex'!G59</f>
        <v>0</v>
      </c>
      <c r="G151" s="2793">
        <f>'9-A.Training Sub-Annex'!H59</f>
        <v>0</v>
      </c>
      <c r="H151" s="2793">
        <f>'9-A.Training Sub-Annex'!I59</f>
        <v>0</v>
      </c>
      <c r="I151" s="2793">
        <f>'9-A.Training Sub-Annex'!J59</f>
        <v>0</v>
      </c>
      <c r="J151" s="2793">
        <f>'9-A.Training Sub-Annex'!K59</f>
        <v>0</v>
      </c>
      <c r="K151" s="2793">
        <f>'9-A.Training Sub-Annex'!L59</f>
        <v>0</v>
      </c>
      <c r="L151" s="2770">
        <f>'9-A.Training Sub-Annex'!M59</f>
        <v>755.05454545436362</v>
      </c>
      <c r="M151" s="2793">
        <f>'9-A.Training Sub-Annex'!N59</f>
        <v>7.5505454545436359E-3</v>
      </c>
      <c r="N151" s="2793">
        <f>'9-A.Training Sub-Annex'!O59</f>
        <v>275</v>
      </c>
      <c r="O151" s="2770">
        <f>'9-A.Training Sub-Annex'!P59</f>
        <v>2.0763999999995</v>
      </c>
      <c r="P151" s="2791" t="str">
        <f>'9-A.Training Sub-Annex'!Q59</f>
        <v xml:space="preserve">STATE: ; PDY: CDR Software Training - Mos - 25 x 1 day x 1 batch - Rs.0.40240 Lakhs, ANMs -  25 x 1 day x 3 batches - 0.43345 Lakhs &amp; ASHA - 25 x 1 day x 3 batches - Rs.0.43345 Lakhs ( GT - 1.26930 Lakhs); KKL: CDR Software Training -  ANMs -  25 x 1 day x 2 batches - 0.40355 Lakhs &amp; ASHA - 25 x 1 day x 2 batches - Rs.0.40345 Lakhs ( GT - 0.80710 Lakhs); MHE: ; YNM: </v>
      </c>
      <c r="Q151" s="2125"/>
      <c r="R151" s="2771"/>
      <c r="T151" s="2770">
        <f>'9-A.Training Sub-Annex'!U59</f>
        <v>275</v>
      </c>
      <c r="U151" s="2770">
        <f>'9-A.Training Sub-Annex'!V59</f>
        <v>207639.99999995</v>
      </c>
      <c r="V151" s="2770" t="str">
        <f>'9-A.Training Sub-Annex'!W59</f>
        <v xml:space="preserve">STATE: ; PDY: CDR Software Training - Mos - 25 x 1 day x 1 batch - Rs.0.40240 Lakhs, ANMs -  25 x 1 day x 3 batches - 0.43345 Lakhs &amp; ASHA - 25 x 1 day x 3 batches - Rs.0.43345 Lakhs ( GT - 1.26930 Lakhs); KKL: CDR Software Training -  ANMs -  25 x 1 day x 2 batches - 0.40355 Lakhs &amp; ASHA - 25 x 1 day x 2 batches - Rs.0.40345 Lakhs ( GT - 0.80710 Lakhs); MHE: ; YNM: </v>
      </c>
      <c r="W151" s="2772">
        <f>'9-A.Training Sub-Annex'!X59</f>
        <v>0</v>
      </c>
      <c r="X151" s="2770">
        <f>'9-A.Training Sub-Annex'!Y59</f>
        <v>0</v>
      </c>
      <c r="Y151" s="2770">
        <f>'9-A.Training Sub-Annex'!Z59</f>
        <v>0</v>
      </c>
      <c r="Z151" s="2770">
        <f>'9-A.Training Sub-Annex'!AA59</f>
        <v>0</v>
      </c>
      <c r="AA151" s="2770">
        <f>'9-A.Training Sub-Annex'!AB59</f>
        <v>725.31428571399999</v>
      </c>
      <c r="AB151" s="2770">
        <f>'9-A.Training Sub-Annex'!AC59</f>
        <v>175</v>
      </c>
      <c r="AC151" s="2770">
        <f>'9-A.Training Sub-Annex'!AD59</f>
        <v>126929.99999995</v>
      </c>
      <c r="AD151" s="2770" t="str">
        <f>'9-A.Training Sub-Annex'!AE59</f>
        <v>CDR Software Training - Mos - 25 x 1 day x 1 batch - Rs.0.40240 Lakhs, ANMs -  25 x 1 day x 3 batches - 0.43345 Lakhs &amp; ASHA - 25 x 1 day x 3 batches - Rs.0.43345 Lakhs ( GT - 1.26930 Lakhs)</v>
      </c>
      <c r="AE151" s="2770">
        <f>'9-A.Training Sub-Annex'!AF59</f>
        <v>807.1</v>
      </c>
      <c r="AF151" s="2770">
        <f>'9-A.Training Sub-Annex'!AG59</f>
        <v>100</v>
      </c>
      <c r="AG151" s="2770">
        <f>'9-A.Training Sub-Annex'!AH59</f>
        <v>80710</v>
      </c>
      <c r="AH151" s="2770" t="str">
        <f>'9-A.Training Sub-Annex'!AI59</f>
        <v>CDR Software Training -  ANMs -  25 x 1 day x 2 batches - 0.40355 Lakhs &amp; ASHA - 25 x 1 day x 2 batches - Rs.0.40345 Lakhs ( GT - 0.80710 Lakhs)</v>
      </c>
      <c r="AI151" s="2770">
        <f>'9-A.Training Sub-Annex'!AJ59</f>
        <v>0</v>
      </c>
      <c r="AJ151" s="2770">
        <f>'9-A.Training Sub-Annex'!AK59</f>
        <v>0</v>
      </c>
      <c r="AK151" s="2770">
        <f>'9-A.Training Sub-Annex'!AL59</f>
        <v>0</v>
      </c>
      <c r="AL151" s="2770">
        <f>'9-A.Training Sub-Annex'!AM59</f>
        <v>0</v>
      </c>
      <c r="AM151" s="2770">
        <f>'9-A.Training Sub-Annex'!AN59</f>
        <v>0</v>
      </c>
      <c r="AN151" s="2770">
        <f>'9-A.Training Sub-Annex'!AO59</f>
        <v>0</v>
      </c>
      <c r="AO151" s="2770">
        <f>'9-A.Training Sub-Annex'!AP59</f>
        <v>0</v>
      </c>
      <c r="AP151" s="2770">
        <f>'9-A.Training Sub-Annex'!AQ59</f>
        <v>0</v>
      </c>
      <c r="AQ151" s="2770">
        <f>'9-A.Training Sub-Annex'!AR59</f>
        <v>207639.99999995</v>
      </c>
      <c r="AR151" s="2770">
        <f>'9-A.Training Sub-Annex'!AS59</f>
        <v>275</v>
      </c>
      <c r="AS151" s="2770">
        <f>'9-A.Training Sub-Annex'!AT59</f>
        <v>755.05454545436362</v>
      </c>
      <c r="AT151" s="2770" t="str">
        <f>'9-A.Training Sub-Annex'!AU59</f>
        <v xml:space="preserve">STATE: ; PDY: CDR Software Training - Mos - 25 x 1 day x 1 batch - Rs.0.40240 Lakhs, ANMs -  25 x 1 day x 3 batches - 0.43345 Lakhs &amp; ASHA - 25 x 1 day x 3 batches - Rs.0.43345 Lakhs ( GT - 1.26930 Lakhs); KKL: CDR Software Training -  ANMs -  25 x 1 day x 2 batches - 0.40355 Lakhs &amp; ASHA - 25 x 1 day x 2 batches - Rs.0.40345 Lakhs ( GT - 0.80710 Lakhs); MHE: ; YNM: </v>
      </c>
      <c r="AU151" s="2770" t="str">
        <f>'9-A.Training Sub-Annex'!AV59</f>
        <v>CDR: CB</v>
      </c>
    </row>
    <row r="152" spans="1:47" s="2245" customFormat="1" ht="78" customHeight="1">
      <c r="A152" s="5626"/>
      <c r="B152" s="2791" t="str">
        <f>'9-A.Training Sub-Annex'!C60</f>
        <v>A.2.11.1</v>
      </c>
      <c r="C152" s="2792" t="str">
        <f>'9-A.Training Sub-Annex'!D60</f>
        <v>Provision for State &amp; District level (Training and Workshops) (Dissemination to be budgeted under IEC; Meetings/ review meetings to be budgeted under PM)</v>
      </c>
      <c r="D152" s="2793" t="str">
        <f>'9-A.Training Sub-Annex'!E60</f>
        <v>RCH</v>
      </c>
      <c r="E152" s="2793" t="str">
        <f>'9-A.Training Sub-Annex'!F60</f>
        <v>CH</v>
      </c>
      <c r="F152" s="2793">
        <f>'9-A.Training Sub-Annex'!G60</f>
        <v>0</v>
      </c>
      <c r="G152" s="2793">
        <f>'9-A.Training Sub-Annex'!H60</f>
        <v>0</v>
      </c>
      <c r="H152" s="2793">
        <f>'9-A.Training Sub-Annex'!I60</f>
        <v>0</v>
      </c>
      <c r="I152" s="2793">
        <f>'9-A.Training Sub-Annex'!J60</f>
        <v>0</v>
      </c>
      <c r="J152" s="2793">
        <f>'9-A.Training Sub-Annex'!K60</f>
        <v>0</v>
      </c>
      <c r="K152" s="2793">
        <f>'9-A.Training Sub-Annex'!L60</f>
        <v>0</v>
      </c>
      <c r="L152" s="2770">
        <f>'9-A.Training Sub-Annex'!M60</f>
        <v>0</v>
      </c>
      <c r="M152" s="2793">
        <f>'9-A.Training Sub-Annex'!N60</f>
        <v>0</v>
      </c>
      <c r="N152" s="2793">
        <f>'9-A.Training Sub-Annex'!O60</f>
        <v>0</v>
      </c>
      <c r="O152" s="2770">
        <f>'9-A.Training Sub-Annex'!P60</f>
        <v>0</v>
      </c>
      <c r="P152" s="2791" t="str">
        <f>'9-A.Training Sub-Annex'!Q60</f>
        <v xml:space="preserve">STATE: ; PDY: ; KKL: ; MHE: ; YNM: </v>
      </c>
      <c r="Q152" s="2125"/>
      <c r="R152" s="2771"/>
      <c r="T152" s="2770">
        <f>'9-A.Training Sub-Annex'!U60</f>
        <v>0</v>
      </c>
      <c r="U152" s="2770">
        <f>'9-A.Training Sub-Annex'!V60</f>
        <v>0</v>
      </c>
      <c r="V152" s="2770" t="str">
        <f>'9-A.Training Sub-Annex'!W60</f>
        <v xml:space="preserve">STATE: ; PDY: ; KKL: ; MHE: ; YNM: </v>
      </c>
      <c r="W152" s="2772">
        <f>'9-A.Training Sub-Annex'!X60</f>
        <v>0</v>
      </c>
      <c r="X152" s="2770">
        <f>'9-A.Training Sub-Annex'!Y60</f>
        <v>0</v>
      </c>
      <c r="Y152" s="2770">
        <f>'9-A.Training Sub-Annex'!Z60</f>
        <v>0</v>
      </c>
      <c r="Z152" s="2770">
        <f>'9-A.Training Sub-Annex'!AA60</f>
        <v>0</v>
      </c>
      <c r="AA152" s="2770">
        <f>'9-A.Training Sub-Annex'!AB60</f>
        <v>0</v>
      </c>
      <c r="AB152" s="2770">
        <f>'9-A.Training Sub-Annex'!AC60</f>
        <v>0</v>
      </c>
      <c r="AC152" s="2770">
        <f>'9-A.Training Sub-Annex'!AD60</f>
        <v>0</v>
      </c>
      <c r="AD152" s="2770">
        <f>'9-A.Training Sub-Annex'!AE60</f>
        <v>0</v>
      </c>
      <c r="AE152" s="2770">
        <f>'9-A.Training Sub-Annex'!AF60</f>
        <v>0</v>
      </c>
      <c r="AF152" s="2770">
        <f>'9-A.Training Sub-Annex'!AG60</f>
        <v>0</v>
      </c>
      <c r="AG152" s="2770">
        <f>'9-A.Training Sub-Annex'!AH60</f>
        <v>0</v>
      </c>
      <c r="AH152" s="2770">
        <f>'9-A.Training Sub-Annex'!AI60</f>
        <v>0</v>
      </c>
      <c r="AI152" s="2770">
        <f>'9-A.Training Sub-Annex'!AJ60</f>
        <v>0</v>
      </c>
      <c r="AJ152" s="2770">
        <f>'9-A.Training Sub-Annex'!AK60</f>
        <v>0</v>
      </c>
      <c r="AK152" s="2770">
        <f>'9-A.Training Sub-Annex'!AL60</f>
        <v>0</v>
      </c>
      <c r="AL152" s="2770">
        <f>'9-A.Training Sub-Annex'!AM60</f>
        <v>0</v>
      </c>
      <c r="AM152" s="2770">
        <f>'9-A.Training Sub-Annex'!AN60</f>
        <v>0</v>
      </c>
      <c r="AN152" s="2770">
        <f>'9-A.Training Sub-Annex'!AO60</f>
        <v>0</v>
      </c>
      <c r="AO152" s="2770">
        <f>'9-A.Training Sub-Annex'!AP60</f>
        <v>0</v>
      </c>
      <c r="AP152" s="2770">
        <f>'9-A.Training Sub-Annex'!AQ60</f>
        <v>0</v>
      </c>
      <c r="AQ152" s="2770">
        <f>'9-A.Training Sub-Annex'!AR60</f>
        <v>0</v>
      </c>
      <c r="AR152" s="2770">
        <f>'9-A.Training Sub-Annex'!AS60</f>
        <v>0</v>
      </c>
      <c r="AS152" s="2770">
        <f>'9-A.Training Sub-Annex'!AT60</f>
        <v>0</v>
      </c>
      <c r="AT152" s="2770" t="str">
        <f>'9-A.Training Sub-Annex'!AU60</f>
        <v xml:space="preserve">STATE: ; PDY: ; KKL: ; MHE: ; YNM: </v>
      </c>
      <c r="AU152" s="2770" t="str">
        <f>'9-A.Training Sub-Annex'!AV60</f>
        <v>CH-specific component: CB</v>
      </c>
    </row>
    <row r="153" spans="1:47" s="2245" customFormat="1" ht="78" customHeight="1">
      <c r="A153" s="5626"/>
      <c r="B153" s="2791" t="str">
        <f>'9-A.Training Sub-Annex'!C61</f>
        <v>A.9.5.1.1</v>
      </c>
      <c r="C153" s="2792" t="str">
        <f>'9-A.Training Sub-Annex'!D61</f>
        <v>TOT on IMNCI (pre-service and in-service)</v>
      </c>
      <c r="D153" s="2793" t="str">
        <f>'9-A.Training Sub-Annex'!E61</f>
        <v>RCH</v>
      </c>
      <c r="E153" s="2793" t="str">
        <f>'9-A.Training Sub-Annex'!F61</f>
        <v>CH</v>
      </c>
      <c r="F153" s="2793">
        <f>'9-A.Training Sub-Annex'!G61</f>
        <v>0</v>
      </c>
      <c r="G153" s="2793">
        <f>'9-A.Training Sub-Annex'!H61</f>
        <v>0</v>
      </c>
      <c r="H153" s="2793">
        <f>'9-A.Training Sub-Annex'!I61</f>
        <v>0</v>
      </c>
      <c r="I153" s="2793">
        <f>'9-A.Training Sub-Annex'!J61</f>
        <v>0</v>
      </c>
      <c r="J153" s="2793">
        <f>'9-A.Training Sub-Annex'!K61</f>
        <v>0</v>
      </c>
      <c r="K153" s="2793">
        <f>'9-A.Training Sub-Annex'!L61</f>
        <v>0</v>
      </c>
      <c r="L153" s="2770">
        <f>'9-A.Training Sub-Annex'!M61</f>
        <v>0</v>
      </c>
      <c r="M153" s="2793">
        <f>'9-A.Training Sub-Annex'!N61</f>
        <v>0</v>
      </c>
      <c r="N153" s="2793">
        <f>'9-A.Training Sub-Annex'!O61</f>
        <v>0</v>
      </c>
      <c r="O153" s="2770">
        <f>'9-A.Training Sub-Annex'!P61</f>
        <v>0</v>
      </c>
      <c r="P153" s="2791" t="str">
        <f>'9-A.Training Sub-Annex'!Q61</f>
        <v xml:space="preserve">STATE: ; PDY: ; KKL: ; MHE: ; YNM: </v>
      </c>
      <c r="Q153" s="2125"/>
      <c r="R153" s="2771"/>
      <c r="T153" s="2770">
        <f>'9-A.Training Sub-Annex'!U61</f>
        <v>0</v>
      </c>
      <c r="U153" s="2770">
        <f>'9-A.Training Sub-Annex'!V61</f>
        <v>0</v>
      </c>
      <c r="V153" s="2770" t="str">
        <f>'9-A.Training Sub-Annex'!W61</f>
        <v xml:space="preserve">STATE: ; PDY: ; KKL: ; MHE: ; YNM: </v>
      </c>
      <c r="W153" s="2772">
        <f>'9-A.Training Sub-Annex'!X61</f>
        <v>0</v>
      </c>
      <c r="X153" s="2770">
        <f>'9-A.Training Sub-Annex'!Y61</f>
        <v>0</v>
      </c>
      <c r="Y153" s="2770">
        <f>'9-A.Training Sub-Annex'!Z61</f>
        <v>0</v>
      </c>
      <c r="Z153" s="2770">
        <f>'9-A.Training Sub-Annex'!AA61</f>
        <v>0</v>
      </c>
      <c r="AA153" s="2770">
        <f>'9-A.Training Sub-Annex'!AB61</f>
        <v>0</v>
      </c>
      <c r="AB153" s="2770">
        <f>'9-A.Training Sub-Annex'!AC61</f>
        <v>0</v>
      </c>
      <c r="AC153" s="2770">
        <f>'9-A.Training Sub-Annex'!AD61</f>
        <v>0</v>
      </c>
      <c r="AD153" s="2770">
        <f>'9-A.Training Sub-Annex'!AE61</f>
        <v>0</v>
      </c>
      <c r="AE153" s="2770">
        <f>'9-A.Training Sub-Annex'!AF61</f>
        <v>0</v>
      </c>
      <c r="AF153" s="2770">
        <f>'9-A.Training Sub-Annex'!AG61</f>
        <v>0</v>
      </c>
      <c r="AG153" s="2770">
        <f>'9-A.Training Sub-Annex'!AH61</f>
        <v>0</v>
      </c>
      <c r="AH153" s="2770">
        <f>'9-A.Training Sub-Annex'!AI61</f>
        <v>0</v>
      </c>
      <c r="AI153" s="2770">
        <f>'9-A.Training Sub-Annex'!AJ61</f>
        <v>0</v>
      </c>
      <c r="AJ153" s="2770">
        <f>'9-A.Training Sub-Annex'!AK61</f>
        <v>0</v>
      </c>
      <c r="AK153" s="2770">
        <f>'9-A.Training Sub-Annex'!AL61</f>
        <v>0</v>
      </c>
      <c r="AL153" s="2770">
        <f>'9-A.Training Sub-Annex'!AM61</f>
        <v>0</v>
      </c>
      <c r="AM153" s="2770">
        <f>'9-A.Training Sub-Annex'!AN61</f>
        <v>0</v>
      </c>
      <c r="AN153" s="2770">
        <f>'9-A.Training Sub-Annex'!AO61</f>
        <v>0</v>
      </c>
      <c r="AO153" s="2770">
        <f>'9-A.Training Sub-Annex'!AP61</f>
        <v>0</v>
      </c>
      <c r="AP153" s="2770">
        <f>'9-A.Training Sub-Annex'!AQ61</f>
        <v>0</v>
      </c>
      <c r="AQ153" s="2770">
        <f>'9-A.Training Sub-Annex'!AR61</f>
        <v>0</v>
      </c>
      <c r="AR153" s="2770">
        <f>'9-A.Training Sub-Annex'!AS61</f>
        <v>0</v>
      </c>
      <c r="AS153" s="2770">
        <f>'9-A.Training Sub-Annex'!AT61</f>
        <v>0</v>
      </c>
      <c r="AT153" s="2770" t="str">
        <f>'9-A.Training Sub-Annex'!AU61</f>
        <v xml:space="preserve">STATE: ; PDY: ; KKL: ; MHE: ; YNM: </v>
      </c>
      <c r="AU153" s="2770" t="str">
        <f>'9-A.Training Sub-Annex'!AV61</f>
        <v>IMNCI: CB</v>
      </c>
    </row>
    <row r="154" spans="1:47" s="2245" customFormat="1" ht="78" customHeight="1">
      <c r="A154" s="5626"/>
      <c r="B154" s="2791" t="str">
        <f>'9-A.Training Sub-Annex'!C62</f>
        <v>A.9.5.1.2</v>
      </c>
      <c r="C154" s="2792" t="str">
        <f>'9-A.Training Sub-Annex'!D62</f>
        <v>IMNCI Training for ANMs / LHVs</v>
      </c>
      <c r="D154" s="2793" t="str">
        <f>'9-A.Training Sub-Annex'!E62</f>
        <v>RCH</v>
      </c>
      <c r="E154" s="2793" t="str">
        <f>'9-A.Training Sub-Annex'!F62</f>
        <v>CH</v>
      </c>
      <c r="F154" s="2793">
        <f>'9-A.Training Sub-Annex'!G62</f>
        <v>0</v>
      </c>
      <c r="G154" s="2793">
        <f>'9-A.Training Sub-Annex'!H62</f>
        <v>0</v>
      </c>
      <c r="H154" s="2793">
        <f>'9-A.Training Sub-Annex'!I62</f>
        <v>0</v>
      </c>
      <c r="I154" s="2793">
        <f>'9-A.Training Sub-Annex'!J62</f>
        <v>0</v>
      </c>
      <c r="J154" s="2793">
        <f>'9-A.Training Sub-Annex'!K62</f>
        <v>0</v>
      </c>
      <c r="K154" s="2793">
        <f>'9-A.Training Sub-Annex'!L62</f>
        <v>0</v>
      </c>
      <c r="L154" s="2770">
        <f>'9-A.Training Sub-Annex'!M62</f>
        <v>0</v>
      </c>
      <c r="M154" s="2793">
        <f>'9-A.Training Sub-Annex'!N62</f>
        <v>0</v>
      </c>
      <c r="N154" s="2793">
        <f>'9-A.Training Sub-Annex'!O62</f>
        <v>0</v>
      </c>
      <c r="O154" s="2770">
        <f>'9-A.Training Sub-Annex'!P62</f>
        <v>0</v>
      </c>
      <c r="P154" s="2791" t="str">
        <f>'9-A.Training Sub-Annex'!Q62</f>
        <v xml:space="preserve">STATE: ; PDY: ; KKL: ; MHE: ; YNM: </v>
      </c>
      <c r="Q154" s="2125"/>
      <c r="R154" s="2771"/>
      <c r="T154" s="2770">
        <f>'9-A.Training Sub-Annex'!U62</f>
        <v>0</v>
      </c>
      <c r="U154" s="2770">
        <f>'9-A.Training Sub-Annex'!V62</f>
        <v>0</v>
      </c>
      <c r="V154" s="2770" t="str">
        <f>'9-A.Training Sub-Annex'!W62</f>
        <v xml:space="preserve">STATE: ; PDY: ; KKL: ; MHE: ; YNM: </v>
      </c>
      <c r="W154" s="2772">
        <f>'9-A.Training Sub-Annex'!X62</f>
        <v>0</v>
      </c>
      <c r="X154" s="2770">
        <f>'9-A.Training Sub-Annex'!Y62</f>
        <v>0</v>
      </c>
      <c r="Y154" s="2770">
        <f>'9-A.Training Sub-Annex'!Z62</f>
        <v>0</v>
      </c>
      <c r="Z154" s="2770">
        <f>'9-A.Training Sub-Annex'!AA62</f>
        <v>0</v>
      </c>
      <c r="AA154" s="2770">
        <f>'9-A.Training Sub-Annex'!AB62</f>
        <v>0</v>
      </c>
      <c r="AB154" s="2770">
        <f>'9-A.Training Sub-Annex'!AC62</f>
        <v>0</v>
      </c>
      <c r="AC154" s="2770">
        <f>'9-A.Training Sub-Annex'!AD62</f>
        <v>0</v>
      </c>
      <c r="AD154" s="2770">
        <f>'9-A.Training Sub-Annex'!AE62</f>
        <v>0</v>
      </c>
      <c r="AE154" s="2770">
        <f>'9-A.Training Sub-Annex'!AF62</f>
        <v>0</v>
      </c>
      <c r="AF154" s="2770">
        <f>'9-A.Training Sub-Annex'!AG62</f>
        <v>0</v>
      </c>
      <c r="AG154" s="2770">
        <f>'9-A.Training Sub-Annex'!AH62</f>
        <v>0</v>
      </c>
      <c r="AH154" s="2770">
        <f>'9-A.Training Sub-Annex'!AI62</f>
        <v>0</v>
      </c>
      <c r="AI154" s="2770">
        <f>'9-A.Training Sub-Annex'!AJ62</f>
        <v>0</v>
      </c>
      <c r="AJ154" s="2770">
        <f>'9-A.Training Sub-Annex'!AK62</f>
        <v>0</v>
      </c>
      <c r="AK154" s="2770">
        <f>'9-A.Training Sub-Annex'!AL62</f>
        <v>0</v>
      </c>
      <c r="AL154" s="2770">
        <f>'9-A.Training Sub-Annex'!AM62</f>
        <v>0</v>
      </c>
      <c r="AM154" s="2770">
        <f>'9-A.Training Sub-Annex'!AN62</f>
        <v>0</v>
      </c>
      <c r="AN154" s="2770">
        <f>'9-A.Training Sub-Annex'!AO62</f>
        <v>0</v>
      </c>
      <c r="AO154" s="2770">
        <f>'9-A.Training Sub-Annex'!AP62</f>
        <v>0</v>
      </c>
      <c r="AP154" s="2770">
        <f>'9-A.Training Sub-Annex'!AQ62</f>
        <v>0</v>
      </c>
      <c r="AQ154" s="2770">
        <f>'9-A.Training Sub-Annex'!AR62</f>
        <v>0</v>
      </c>
      <c r="AR154" s="2770">
        <f>'9-A.Training Sub-Annex'!AS62</f>
        <v>0</v>
      </c>
      <c r="AS154" s="2770">
        <f>'9-A.Training Sub-Annex'!AT62</f>
        <v>0</v>
      </c>
      <c r="AT154" s="2770" t="str">
        <f>'9-A.Training Sub-Annex'!AU62</f>
        <v xml:space="preserve">STATE: ; PDY: ; KKL: ; MHE: ; YNM: </v>
      </c>
      <c r="AU154" s="2770" t="str">
        <f>'9-A.Training Sub-Annex'!AV62</f>
        <v>IMNCI: CB</v>
      </c>
    </row>
    <row r="155" spans="1:47" s="2245" customFormat="1" ht="78" customHeight="1">
      <c r="A155" s="5626"/>
      <c r="B155" s="2791" t="str">
        <f>'9-A.Training Sub-Annex'!C63</f>
        <v>A.9.5.2.1</v>
      </c>
      <c r="C155" s="2792" t="str">
        <f>'9-A.Training Sub-Annex'!D63</f>
        <v>TOT on F-IMNCI</v>
      </c>
      <c r="D155" s="2793" t="str">
        <f>'9-A.Training Sub-Annex'!E63</f>
        <v>RCH</v>
      </c>
      <c r="E155" s="2793" t="str">
        <f>'9-A.Training Sub-Annex'!F63</f>
        <v>CH</v>
      </c>
      <c r="F155" s="2793">
        <f>'9-A.Training Sub-Annex'!G63</f>
        <v>0</v>
      </c>
      <c r="G155" s="2793">
        <f>'9-A.Training Sub-Annex'!H63</f>
        <v>0</v>
      </c>
      <c r="H155" s="2793">
        <f>'9-A.Training Sub-Annex'!I63</f>
        <v>0</v>
      </c>
      <c r="I155" s="2793">
        <f>'9-A.Training Sub-Annex'!J63</f>
        <v>0</v>
      </c>
      <c r="J155" s="2793">
        <f>'9-A.Training Sub-Annex'!K63</f>
        <v>0</v>
      </c>
      <c r="K155" s="2793">
        <f>'9-A.Training Sub-Annex'!L63</f>
        <v>0</v>
      </c>
      <c r="L155" s="2770">
        <f>'9-A.Training Sub-Annex'!M63</f>
        <v>25925</v>
      </c>
      <c r="M155" s="2793">
        <f>'9-A.Training Sub-Annex'!N63</f>
        <v>0.25924999999999998</v>
      </c>
      <c r="N155" s="2793">
        <f>'9-A.Training Sub-Annex'!O63</f>
        <v>2</v>
      </c>
      <c r="O155" s="2770">
        <f>'9-A.Training Sub-Annex'!P63</f>
        <v>0.51849999999999996</v>
      </c>
      <c r="P155" s="2791" t="str">
        <f>'9-A.Training Sub-Annex'!Q63</f>
        <v xml:space="preserve">STATE: TOT - 2 Mos x  5 days x 1 batch - Rs. 51850/- ; PDY: ; KKL: ; MHE: ; YNM: </v>
      </c>
      <c r="Q155" s="2125"/>
      <c r="R155" s="2771"/>
      <c r="T155" s="2770">
        <f>'9-A.Training Sub-Annex'!U63</f>
        <v>2</v>
      </c>
      <c r="U155" s="2770">
        <f>'9-A.Training Sub-Annex'!V63</f>
        <v>51850</v>
      </c>
      <c r="V155" s="2770" t="str">
        <f>'9-A.Training Sub-Annex'!W63</f>
        <v xml:space="preserve">STATE: TOT - 2 Mos x  5 days x 1 batch - Rs. 51850/- ; PDY: ; KKL: ; MHE: ; YNM: </v>
      </c>
      <c r="W155" s="2772">
        <f>'9-A.Training Sub-Annex'!X63</f>
        <v>25925</v>
      </c>
      <c r="X155" s="2770">
        <f>'9-A.Training Sub-Annex'!Y63</f>
        <v>2</v>
      </c>
      <c r="Y155" s="2770">
        <f>'9-A.Training Sub-Annex'!Z63</f>
        <v>51850</v>
      </c>
      <c r="Z155" s="2770" t="str">
        <f>'9-A.Training Sub-Annex'!AA63</f>
        <v xml:space="preserve">TOT - 2 Mos x  5 days x 1 batch - Rs. 51850/- </v>
      </c>
      <c r="AA155" s="2770">
        <f>'9-A.Training Sub-Annex'!AB63</f>
        <v>0</v>
      </c>
      <c r="AB155" s="2770">
        <f>'9-A.Training Sub-Annex'!AC63</f>
        <v>0</v>
      </c>
      <c r="AC155" s="2770">
        <f>'9-A.Training Sub-Annex'!AD63</f>
        <v>0</v>
      </c>
      <c r="AD155" s="2770">
        <f>'9-A.Training Sub-Annex'!AE63</f>
        <v>0</v>
      </c>
      <c r="AE155" s="2770">
        <f>'9-A.Training Sub-Annex'!AF63</f>
        <v>0</v>
      </c>
      <c r="AF155" s="2770">
        <f>'9-A.Training Sub-Annex'!AG63</f>
        <v>0</v>
      </c>
      <c r="AG155" s="2770">
        <f>'9-A.Training Sub-Annex'!AH63</f>
        <v>0</v>
      </c>
      <c r="AH155" s="2770">
        <f>'9-A.Training Sub-Annex'!AI63</f>
        <v>0</v>
      </c>
      <c r="AI155" s="2770">
        <f>'9-A.Training Sub-Annex'!AJ63</f>
        <v>0</v>
      </c>
      <c r="AJ155" s="2770">
        <f>'9-A.Training Sub-Annex'!AK63</f>
        <v>0</v>
      </c>
      <c r="AK155" s="2770">
        <f>'9-A.Training Sub-Annex'!AL63</f>
        <v>0</v>
      </c>
      <c r="AL155" s="2770">
        <f>'9-A.Training Sub-Annex'!AM63</f>
        <v>0</v>
      </c>
      <c r="AM155" s="2770">
        <f>'9-A.Training Sub-Annex'!AN63</f>
        <v>0</v>
      </c>
      <c r="AN155" s="2770">
        <f>'9-A.Training Sub-Annex'!AO63</f>
        <v>0</v>
      </c>
      <c r="AO155" s="2770">
        <f>'9-A.Training Sub-Annex'!AP63</f>
        <v>0</v>
      </c>
      <c r="AP155" s="2770">
        <f>'9-A.Training Sub-Annex'!AQ63</f>
        <v>0</v>
      </c>
      <c r="AQ155" s="2770">
        <f>'9-A.Training Sub-Annex'!AR63</f>
        <v>51850</v>
      </c>
      <c r="AR155" s="2770">
        <f>'9-A.Training Sub-Annex'!AS63</f>
        <v>2</v>
      </c>
      <c r="AS155" s="2770">
        <f>'9-A.Training Sub-Annex'!AT63</f>
        <v>25925</v>
      </c>
      <c r="AT155" s="2770" t="str">
        <f>'9-A.Training Sub-Annex'!AU63</f>
        <v xml:space="preserve">STATE: TOT - 2 Mos x  5 days x 1 batch - Rs. 51850/- ; PDY: ; KKL: ; MHE: ; YNM: </v>
      </c>
      <c r="AU155" s="2770" t="str">
        <f>'9-A.Training Sub-Annex'!AV63</f>
        <v>IMNCI: CB</v>
      </c>
    </row>
    <row r="156" spans="1:47" s="2245" customFormat="1" ht="78" customHeight="1">
      <c r="A156" s="5626"/>
      <c r="B156" s="2791" t="str">
        <f>'9-A.Training Sub-Annex'!C64</f>
        <v>A.9.5.2.2</v>
      </c>
      <c r="C156" s="2792" t="str">
        <f>'9-A.Training Sub-Annex'!D64</f>
        <v>F-IMNCI Training for Medical Officers</v>
      </c>
      <c r="D156" s="2793" t="str">
        <f>'9-A.Training Sub-Annex'!E64</f>
        <v>RCH</v>
      </c>
      <c r="E156" s="2793" t="str">
        <f>'9-A.Training Sub-Annex'!F64</f>
        <v>CH</v>
      </c>
      <c r="F156" s="2793">
        <f>'9-A.Training Sub-Annex'!G64</f>
        <v>0</v>
      </c>
      <c r="G156" s="2793">
        <f>'9-A.Training Sub-Annex'!H64</f>
        <v>0</v>
      </c>
      <c r="H156" s="2793">
        <f>'9-A.Training Sub-Annex'!I64</f>
        <v>0</v>
      </c>
      <c r="I156" s="2793">
        <f>'9-A.Training Sub-Annex'!J64</f>
        <v>0</v>
      </c>
      <c r="J156" s="2793">
        <f>'9-A.Training Sub-Annex'!K64</f>
        <v>0</v>
      </c>
      <c r="K156" s="2793">
        <f>'9-A.Training Sub-Annex'!L64</f>
        <v>0</v>
      </c>
      <c r="L156" s="2770">
        <f>'9-A.Training Sub-Annex'!M64</f>
        <v>4220</v>
      </c>
      <c r="M156" s="2793">
        <f>'9-A.Training Sub-Annex'!N64</f>
        <v>4.2200000000000001E-2</v>
      </c>
      <c r="N156" s="2793">
        <f>'9-A.Training Sub-Annex'!O64</f>
        <v>20</v>
      </c>
      <c r="O156" s="2770">
        <f>'9-A.Training Sub-Annex'!P64</f>
        <v>0.84400000000000008</v>
      </c>
      <c r="P156" s="2791" t="str">
        <f>'9-A.Training Sub-Annex'!Q64</f>
        <v xml:space="preserve">STATE: ; PDY: 10 Mos x 5 days x 2 batches - 0.84400 Lakhs; KKL: ; MHE: ; YNM: </v>
      </c>
      <c r="Q156" s="2125"/>
      <c r="R156" s="2771"/>
      <c r="T156" s="2770">
        <f>'9-A.Training Sub-Annex'!U64</f>
        <v>20</v>
      </c>
      <c r="U156" s="2770">
        <f>'9-A.Training Sub-Annex'!V64</f>
        <v>84400</v>
      </c>
      <c r="V156" s="2770" t="str">
        <f>'9-A.Training Sub-Annex'!W64</f>
        <v xml:space="preserve">STATE: ; PDY: 10 Mos x 5 days x 2 batches - 0.84400 Lakhs; KKL: ; MHE: ; YNM: </v>
      </c>
      <c r="W156" s="2772">
        <f>'9-A.Training Sub-Annex'!X64</f>
        <v>0</v>
      </c>
      <c r="X156" s="2770">
        <f>'9-A.Training Sub-Annex'!Y64</f>
        <v>0</v>
      </c>
      <c r="Y156" s="2770">
        <f>'9-A.Training Sub-Annex'!Z64</f>
        <v>0</v>
      </c>
      <c r="Z156" s="2770">
        <f>'9-A.Training Sub-Annex'!AA64</f>
        <v>0</v>
      </c>
      <c r="AA156" s="2770">
        <f>'9-A.Training Sub-Annex'!AB64</f>
        <v>4220</v>
      </c>
      <c r="AB156" s="2770">
        <f>'9-A.Training Sub-Annex'!AC64</f>
        <v>20</v>
      </c>
      <c r="AC156" s="2770">
        <f>'9-A.Training Sub-Annex'!AD64</f>
        <v>84400</v>
      </c>
      <c r="AD156" s="2770" t="str">
        <f>'9-A.Training Sub-Annex'!AE64</f>
        <v>10 Mos x 5 days x 2 batches - 0.84400 Lakhs</v>
      </c>
      <c r="AE156" s="2770">
        <f>'9-A.Training Sub-Annex'!AF64</f>
        <v>0</v>
      </c>
      <c r="AF156" s="2770">
        <f>'9-A.Training Sub-Annex'!AG64</f>
        <v>0</v>
      </c>
      <c r="AG156" s="2770">
        <f>'9-A.Training Sub-Annex'!AH64</f>
        <v>0</v>
      </c>
      <c r="AH156" s="2770">
        <f>'9-A.Training Sub-Annex'!AI64</f>
        <v>0</v>
      </c>
      <c r="AI156" s="2770">
        <f>'9-A.Training Sub-Annex'!AJ64</f>
        <v>0</v>
      </c>
      <c r="AJ156" s="2770">
        <f>'9-A.Training Sub-Annex'!AK64</f>
        <v>0</v>
      </c>
      <c r="AK156" s="2770">
        <f>'9-A.Training Sub-Annex'!AL64</f>
        <v>0</v>
      </c>
      <c r="AL156" s="2770">
        <f>'9-A.Training Sub-Annex'!AM64</f>
        <v>0</v>
      </c>
      <c r="AM156" s="2770">
        <f>'9-A.Training Sub-Annex'!AN64</f>
        <v>0</v>
      </c>
      <c r="AN156" s="2770">
        <f>'9-A.Training Sub-Annex'!AO64</f>
        <v>0</v>
      </c>
      <c r="AO156" s="2770">
        <f>'9-A.Training Sub-Annex'!AP64</f>
        <v>0</v>
      </c>
      <c r="AP156" s="2770">
        <f>'9-A.Training Sub-Annex'!AQ64</f>
        <v>0</v>
      </c>
      <c r="AQ156" s="2770">
        <f>'9-A.Training Sub-Annex'!AR64</f>
        <v>84400</v>
      </c>
      <c r="AR156" s="2770">
        <f>'9-A.Training Sub-Annex'!AS64</f>
        <v>20</v>
      </c>
      <c r="AS156" s="2770">
        <f>'9-A.Training Sub-Annex'!AT64</f>
        <v>4220</v>
      </c>
      <c r="AT156" s="2770" t="str">
        <f>'9-A.Training Sub-Annex'!AU64</f>
        <v xml:space="preserve">STATE: ; PDY: 10 Mos x 5 days x 2 batches - 0.84400 Lakhs; KKL: ; MHE: ; YNM: </v>
      </c>
      <c r="AU156" s="2770" t="str">
        <f>'9-A.Training Sub-Annex'!AV64</f>
        <v>IMNCI: CB</v>
      </c>
    </row>
    <row r="157" spans="1:47" s="2245" customFormat="1" ht="78" customHeight="1">
      <c r="A157" s="5626"/>
      <c r="B157" s="2791" t="str">
        <f>'9-A.Training Sub-Annex'!C65</f>
        <v>A.9.5.2.3</v>
      </c>
      <c r="C157" s="2792" t="str">
        <f>'9-A.Training Sub-Annex'!D65</f>
        <v>F-IMNCI Training for Staff Nurses</v>
      </c>
      <c r="D157" s="2793" t="str">
        <f>'9-A.Training Sub-Annex'!E65</f>
        <v>RCH</v>
      </c>
      <c r="E157" s="2793" t="str">
        <f>'9-A.Training Sub-Annex'!F65</f>
        <v>CH</v>
      </c>
      <c r="F157" s="2793">
        <f>'9-A.Training Sub-Annex'!G65</f>
        <v>0</v>
      </c>
      <c r="G157" s="2793">
        <f>'9-A.Training Sub-Annex'!H65</f>
        <v>0</v>
      </c>
      <c r="H157" s="2793">
        <f>'9-A.Training Sub-Annex'!I65</f>
        <v>0</v>
      </c>
      <c r="I157" s="2793">
        <f>'9-A.Training Sub-Annex'!J65</f>
        <v>0</v>
      </c>
      <c r="J157" s="2793">
        <f>'9-A.Training Sub-Annex'!K65</f>
        <v>0</v>
      </c>
      <c r="K157" s="2793">
        <f>'9-A.Training Sub-Annex'!L65</f>
        <v>0</v>
      </c>
      <c r="L157" s="2770">
        <f>'9-A.Training Sub-Annex'!M65</f>
        <v>4220</v>
      </c>
      <c r="M157" s="2793">
        <f>'9-A.Training Sub-Annex'!N65</f>
        <v>4.2200000000000001E-2</v>
      </c>
      <c r="N157" s="2793">
        <f>'9-A.Training Sub-Annex'!O65</f>
        <v>20</v>
      </c>
      <c r="O157" s="2770">
        <f>'9-A.Training Sub-Annex'!P65</f>
        <v>0.84400000000000008</v>
      </c>
      <c r="P157" s="2791" t="str">
        <f>'9-A.Training Sub-Annex'!Q65</f>
        <v xml:space="preserve">STATE: ; PDY: 10 SNs x 5 days x 2 batches - 0.84400 Lakhs; KKL: ; MHE: ; YNM: </v>
      </c>
      <c r="Q157" s="2125"/>
      <c r="R157" s="2771"/>
      <c r="T157" s="2770">
        <f>'9-A.Training Sub-Annex'!U65</f>
        <v>20</v>
      </c>
      <c r="U157" s="2770">
        <f>'9-A.Training Sub-Annex'!V65</f>
        <v>84400</v>
      </c>
      <c r="V157" s="2770" t="str">
        <f>'9-A.Training Sub-Annex'!W65</f>
        <v xml:space="preserve">STATE: ; PDY: 10 SNs x 5 days x 2 batches - 0.84400 Lakhs; KKL: ; MHE: ; YNM: </v>
      </c>
      <c r="W157" s="2772">
        <f>'9-A.Training Sub-Annex'!X65</f>
        <v>0</v>
      </c>
      <c r="X157" s="2770">
        <f>'9-A.Training Sub-Annex'!Y65</f>
        <v>0</v>
      </c>
      <c r="Y157" s="2770">
        <f>'9-A.Training Sub-Annex'!Z65</f>
        <v>0</v>
      </c>
      <c r="Z157" s="2770">
        <f>'9-A.Training Sub-Annex'!AA65</f>
        <v>0</v>
      </c>
      <c r="AA157" s="2770">
        <f>'9-A.Training Sub-Annex'!AB65</f>
        <v>4220</v>
      </c>
      <c r="AB157" s="2770">
        <f>'9-A.Training Sub-Annex'!AC65</f>
        <v>20</v>
      </c>
      <c r="AC157" s="2770">
        <f>'9-A.Training Sub-Annex'!AD65</f>
        <v>84400</v>
      </c>
      <c r="AD157" s="2770" t="str">
        <f>'9-A.Training Sub-Annex'!AE65</f>
        <v>10 SNs x 5 days x 2 batches - 0.84400 Lakhs</v>
      </c>
      <c r="AE157" s="2770">
        <f>'9-A.Training Sub-Annex'!AF65</f>
        <v>0</v>
      </c>
      <c r="AF157" s="2770">
        <f>'9-A.Training Sub-Annex'!AG65</f>
        <v>0</v>
      </c>
      <c r="AG157" s="2770">
        <f>'9-A.Training Sub-Annex'!AH65</f>
        <v>0</v>
      </c>
      <c r="AH157" s="2770">
        <f>'9-A.Training Sub-Annex'!AI65</f>
        <v>0</v>
      </c>
      <c r="AI157" s="2770">
        <f>'9-A.Training Sub-Annex'!AJ65</f>
        <v>0</v>
      </c>
      <c r="AJ157" s="2770">
        <f>'9-A.Training Sub-Annex'!AK65</f>
        <v>0</v>
      </c>
      <c r="AK157" s="2770">
        <f>'9-A.Training Sub-Annex'!AL65</f>
        <v>0</v>
      </c>
      <c r="AL157" s="2770">
        <f>'9-A.Training Sub-Annex'!AM65</f>
        <v>0</v>
      </c>
      <c r="AM157" s="2770">
        <f>'9-A.Training Sub-Annex'!AN65</f>
        <v>0</v>
      </c>
      <c r="AN157" s="2770">
        <f>'9-A.Training Sub-Annex'!AO65</f>
        <v>0</v>
      </c>
      <c r="AO157" s="2770">
        <f>'9-A.Training Sub-Annex'!AP65</f>
        <v>0</v>
      </c>
      <c r="AP157" s="2770">
        <f>'9-A.Training Sub-Annex'!AQ65</f>
        <v>0</v>
      </c>
      <c r="AQ157" s="2770">
        <f>'9-A.Training Sub-Annex'!AR65</f>
        <v>84400</v>
      </c>
      <c r="AR157" s="2770">
        <f>'9-A.Training Sub-Annex'!AS65</f>
        <v>20</v>
      </c>
      <c r="AS157" s="2770">
        <f>'9-A.Training Sub-Annex'!AT65</f>
        <v>4220</v>
      </c>
      <c r="AT157" s="2770" t="str">
        <f>'9-A.Training Sub-Annex'!AU65</f>
        <v xml:space="preserve">STATE: ; PDY: 10 SNs x 5 days x 2 batches - 0.84400 Lakhs; KKL: ; MHE: ; YNM: </v>
      </c>
      <c r="AU157" s="2770" t="str">
        <f>'9-A.Training Sub-Annex'!AV65</f>
        <v>IMNCI: CB</v>
      </c>
    </row>
    <row r="158" spans="1:47" s="2245" customFormat="1" ht="78" customHeight="1">
      <c r="A158" s="5626"/>
      <c r="B158" s="2791" t="str">
        <f>'9-A.Training Sub-Annex'!C66</f>
        <v>A.9.5.4.1</v>
      </c>
      <c r="C158" s="2792" t="str">
        <f>'9-A.Training Sub-Annex'!D66</f>
        <v>Training on facility based management of Severe Acute Malnutrition (including refreshers)</v>
      </c>
      <c r="D158" s="2793" t="str">
        <f>'9-A.Training Sub-Annex'!E66</f>
        <v>RCH</v>
      </c>
      <c r="E158" s="2793" t="str">
        <f>'9-A.Training Sub-Annex'!F66</f>
        <v>CH</v>
      </c>
      <c r="F158" s="2793">
        <f>'9-A.Training Sub-Annex'!G66</f>
        <v>0</v>
      </c>
      <c r="G158" s="2793">
        <f>'9-A.Training Sub-Annex'!H66</f>
        <v>0</v>
      </c>
      <c r="H158" s="2793">
        <f>'9-A.Training Sub-Annex'!I66</f>
        <v>0</v>
      </c>
      <c r="I158" s="2793">
        <f>'9-A.Training Sub-Annex'!J66</f>
        <v>0</v>
      </c>
      <c r="J158" s="2793">
        <f>'9-A.Training Sub-Annex'!K66</f>
        <v>0</v>
      </c>
      <c r="K158" s="2793">
        <f>'9-A.Training Sub-Annex'!L66</f>
        <v>0</v>
      </c>
      <c r="L158" s="2770">
        <f>'9-A.Training Sub-Annex'!M66</f>
        <v>0</v>
      </c>
      <c r="M158" s="2793">
        <f>'9-A.Training Sub-Annex'!N66</f>
        <v>0</v>
      </c>
      <c r="N158" s="2793">
        <f>'9-A.Training Sub-Annex'!O66</f>
        <v>0</v>
      </c>
      <c r="O158" s="2770">
        <f>'9-A.Training Sub-Annex'!P66</f>
        <v>0</v>
      </c>
      <c r="P158" s="2791" t="str">
        <f>'9-A.Training Sub-Annex'!Q66</f>
        <v xml:space="preserve">STATE: ; PDY: ; KKL: ; MHE: ; YNM: </v>
      </c>
      <c r="Q158" s="2125"/>
      <c r="R158" s="2771"/>
      <c r="T158" s="2770">
        <f>'9-A.Training Sub-Annex'!U66</f>
        <v>0</v>
      </c>
      <c r="U158" s="2770">
        <f>'9-A.Training Sub-Annex'!V66</f>
        <v>0</v>
      </c>
      <c r="V158" s="2770" t="str">
        <f>'9-A.Training Sub-Annex'!W66</f>
        <v xml:space="preserve">STATE: ; PDY: ; KKL: ; MHE: ; YNM: </v>
      </c>
      <c r="W158" s="2772">
        <f>'9-A.Training Sub-Annex'!X66</f>
        <v>0</v>
      </c>
      <c r="X158" s="2770">
        <f>'9-A.Training Sub-Annex'!Y66</f>
        <v>0</v>
      </c>
      <c r="Y158" s="2770">
        <f>'9-A.Training Sub-Annex'!Z66</f>
        <v>0</v>
      </c>
      <c r="Z158" s="2770">
        <f>'9-A.Training Sub-Annex'!AA66</f>
        <v>0</v>
      </c>
      <c r="AA158" s="2770">
        <f>'9-A.Training Sub-Annex'!AB66</f>
        <v>0</v>
      </c>
      <c r="AB158" s="2770">
        <f>'9-A.Training Sub-Annex'!AC66</f>
        <v>0</v>
      </c>
      <c r="AC158" s="2770">
        <f>'9-A.Training Sub-Annex'!AD66</f>
        <v>0</v>
      </c>
      <c r="AD158" s="2770">
        <f>'9-A.Training Sub-Annex'!AE66</f>
        <v>0</v>
      </c>
      <c r="AE158" s="2770">
        <f>'9-A.Training Sub-Annex'!AF66</f>
        <v>0</v>
      </c>
      <c r="AF158" s="2770">
        <f>'9-A.Training Sub-Annex'!AG66</f>
        <v>0</v>
      </c>
      <c r="AG158" s="2770">
        <f>'9-A.Training Sub-Annex'!AH66</f>
        <v>0</v>
      </c>
      <c r="AH158" s="2770">
        <f>'9-A.Training Sub-Annex'!AI66</f>
        <v>0</v>
      </c>
      <c r="AI158" s="2770">
        <f>'9-A.Training Sub-Annex'!AJ66</f>
        <v>0</v>
      </c>
      <c r="AJ158" s="2770">
        <f>'9-A.Training Sub-Annex'!AK66</f>
        <v>0</v>
      </c>
      <c r="AK158" s="2770">
        <f>'9-A.Training Sub-Annex'!AL66</f>
        <v>0</v>
      </c>
      <c r="AL158" s="2770">
        <f>'9-A.Training Sub-Annex'!AM66</f>
        <v>0</v>
      </c>
      <c r="AM158" s="2770">
        <f>'9-A.Training Sub-Annex'!AN66</f>
        <v>0</v>
      </c>
      <c r="AN158" s="2770">
        <f>'9-A.Training Sub-Annex'!AO66</f>
        <v>0</v>
      </c>
      <c r="AO158" s="2770">
        <f>'9-A.Training Sub-Annex'!AP66</f>
        <v>0</v>
      </c>
      <c r="AP158" s="2770">
        <f>'9-A.Training Sub-Annex'!AQ66</f>
        <v>0</v>
      </c>
      <c r="AQ158" s="2770">
        <f>'9-A.Training Sub-Annex'!AR66</f>
        <v>0</v>
      </c>
      <c r="AR158" s="2770">
        <f>'9-A.Training Sub-Annex'!AS66</f>
        <v>0</v>
      </c>
      <c r="AS158" s="2770">
        <f>'9-A.Training Sub-Annex'!AT66</f>
        <v>0</v>
      </c>
      <c r="AT158" s="2770" t="str">
        <f>'9-A.Training Sub-Annex'!AU66</f>
        <v xml:space="preserve">STATE: ; PDY: ; KKL: ; MHE: ; YNM: </v>
      </c>
      <c r="AU158" s="2770" t="str">
        <f>'9-A.Training Sub-Annex'!AV66</f>
        <v>Nutrition-specific component: CB</v>
      </c>
    </row>
    <row r="159" spans="1:47" s="2245" customFormat="1" ht="78" customHeight="1">
      <c r="A159" s="5626"/>
      <c r="B159" s="2791" t="str">
        <f>'9-A.Training Sub-Annex'!C67</f>
        <v>A.9.5.5.1.1</v>
      </c>
      <c r="C159" s="2792" t="str">
        <f>'9-A.Training Sub-Annex'!D67</f>
        <v>TOT for NSSK</v>
      </c>
      <c r="D159" s="2793" t="str">
        <f>'9-A.Training Sub-Annex'!E67</f>
        <v>RCH</v>
      </c>
      <c r="E159" s="2793" t="str">
        <f>'9-A.Training Sub-Annex'!F67</f>
        <v>CH</v>
      </c>
      <c r="F159" s="2793">
        <f>'9-A.Training Sub-Annex'!G67</f>
        <v>0</v>
      </c>
      <c r="G159" s="2793">
        <f>'9-A.Training Sub-Annex'!H67</f>
        <v>0</v>
      </c>
      <c r="H159" s="2793">
        <f>'9-A.Training Sub-Annex'!I67</f>
        <v>0</v>
      </c>
      <c r="I159" s="2793">
        <f>'9-A.Training Sub-Annex'!J67</f>
        <v>0</v>
      </c>
      <c r="J159" s="2793">
        <f>'9-A.Training Sub-Annex'!K67</f>
        <v>0</v>
      </c>
      <c r="K159" s="2793">
        <f>'9-A.Training Sub-Annex'!L67</f>
        <v>0</v>
      </c>
      <c r="L159" s="2770">
        <f>'9-A.Training Sub-Annex'!M67</f>
        <v>17185</v>
      </c>
      <c r="M159" s="2793">
        <f>'9-A.Training Sub-Annex'!N67</f>
        <v>0.17185</v>
      </c>
      <c r="N159" s="2793">
        <f>'9-A.Training Sub-Annex'!O67</f>
        <v>2</v>
      </c>
      <c r="O159" s="2770">
        <f>'9-A.Training Sub-Annex'!P67</f>
        <v>0.34370000000000001</v>
      </c>
      <c r="P159" s="2791" t="str">
        <f>'9-A.Training Sub-Annex'!Q67</f>
        <v xml:space="preserve">STATE: TOT - 2 Mos x 1 day x 1 batch - Rs.34370/- ; PDY: ; KKL: ; MHE: ; YNM: </v>
      </c>
      <c r="Q159" s="2125"/>
      <c r="R159" s="2771"/>
      <c r="T159" s="2770">
        <f>'9-A.Training Sub-Annex'!U67</f>
        <v>2</v>
      </c>
      <c r="U159" s="2770">
        <f>'9-A.Training Sub-Annex'!V67</f>
        <v>34370</v>
      </c>
      <c r="V159" s="2770" t="str">
        <f>'9-A.Training Sub-Annex'!W67</f>
        <v xml:space="preserve">STATE: TOT - 2 Mos x 1 day x 1 batch - Rs.34370/- ; PDY: ; KKL: ; MHE: ; YNM: </v>
      </c>
      <c r="W159" s="2772">
        <f>'9-A.Training Sub-Annex'!X67</f>
        <v>17185</v>
      </c>
      <c r="X159" s="2770">
        <f>'9-A.Training Sub-Annex'!Y67</f>
        <v>2</v>
      </c>
      <c r="Y159" s="2770">
        <f>'9-A.Training Sub-Annex'!Z67</f>
        <v>34370</v>
      </c>
      <c r="Z159" s="2770" t="str">
        <f>'9-A.Training Sub-Annex'!AA67</f>
        <v xml:space="preserve">TOT - 2 Mos x 1 day x 1 batch - Rs.34370/- </v>
      </c>
      <c r="AA159" s="2770">
        <f>'9-A.Training Sub-Annex'!AB67</f>
        <v>0</v>
      </c>
      <c r="AB159" s="2770">
        <f>'9-A.Training Sub-Annex'!AC67</f>
        <v>0</v>
      </c>
      <c r="AC159" s="2770">
        <f>'9-A.Training Sub-Annex'!AD67</f>
        <v>0</v>
      </c>
      <c r="AD159" s="2770">
        <f>'9-A.Training Sub-Annex'!AE67</f>
        <v>0</v>
      </c>
      <c r="AE159" s="2770">
        <f>'9-A.Training Sub-Annex'!AF67</f>
        <v>0</v>
      </c>
      <c r="AF159" s="2770">
        <f>'9-A.Training Sub-Annex'!AG67</f>
        <v>0</v>
      </c>
      <c r="AG159" s="2770">
        <f>'9-A.Training Sub-Annex'!AH67</f>
        <v>0</v>
      </c>
      <c r="AH159" s="2770">
        <f>'9-A.Training Sub-Annex'!AI67</f>
        <v>0</v>
      </c>
      <c r="AI159" s="2770">
        <f>'9-A.Training Sub-Annex'!AJ67</f>
        <v>0</v>
      </c>
      <c r="AJ159" s="2770">
        <f>'9-A.Training Sub-Annex'!AK67</f>
        <v>0</v>
      </c>
      <c r="AK159" s="2770">
        <f>'9-A.Training Sub-Annex'!AL67</f>
        <v>0</v>
      </c>
      <c r="AL159" s="2770">
        <f>'9-A.Training Sub-Annex'!AM67</f>
        <v>0</v>
      </c>
      <c r="AM159" s="2770">
        <f>'9-A.Training Sub-Annex'!AN67</f>
        <v>0</v>
      </c>
      <c r="AN159" s="2770">
        <f>'9-A.Training Sub-Annex'!AO67</f>
        <v>0</v>
      </c>
      <c r="AO159" s="2770">
        <f>'9-A.Training Sub-Annex'!AP67</f>
        <v>0</v>
      </c>
      <c r="AP159" s="2770">
        <f>'9-A.Training Sub-Annex'!AQ67</f>
        <v>0</v>
      </c>
      <c r="AQ159" s="2770">
        <f>'9-A.Training Sub-Annex'!AR67</f>
        <v>34370</v>
      </c>
      <c r="AR159" s="2770">
        <f>'9-A.Training Sub-Annex'!AS67</f>
        <v>2</v>
      </c>
      <c r="AS159" s="2770">
        <f>'9-A.Training Sub-Annex'!AT67</f>
        <v>17185</v>
      </c>
      <c r="AT159" s="2770" t="str">
        <f>'9-A.Training Sub-Annex'!AU67</f>
        <v xml:space="preserve">STATE: TOT - 2 Mos x 1 day x 1 batch - Rs.34370/- ; PDY: ; KKL: ; MHE: ; YNM: </v>
      </c>
      <c r="AU159" s="2770" t="str">
        <f>'9-A.Training Sub-Annex'!AV67</f>
        <v>Paediatric Care including Facility Based New born Care: CB</v>
      </c>
    </row>
    <row r="160" spans="1:47" s="2245" customFormat="1" ht="78" customHeight="1">
      <c r="A160" s="5626"/>
      <c r="B160" s="2791" t="str">
        <f>'9-A.Training Sub-Annex'!C68</f>
        <v>A.9.5.5.1.2</v>
      </c>
      <c r="C160" s="2792" t="str">
        <f>'9-A.Training Sub-Annex'!D68</f>
        <v>NSSK Training for Medical Officers</v>
      </c>
      <c r="D160" s="2793" t="str">
        <f>'9-A.Training Sub-Annex'!E68</f>
        <v>RCH</v>
      </c>
      <c r="E160" s="2793" t="str">
        <f>'9-A.Training Sub-Annex'!F68</f>
        <v>CH</v>
      </c>
      <c r="F160" s="2793">
        <f>'9-A.Training Sub-Annex'!G68</f>
        <v>0</v>
      </c>
      <c r="G160" s="2793">
        <f>'9-A.Training Sub-Annex'!H68</f>
        <v>0</v>
      </c>
      <c r="H160" s="2793">
        <f>'9-A.Training Sub-Annex'!I68</f>
        <v>0</v>
      </c>
      <c r="I160" s="2793">
        <f>'9-A.Training Sub-Annex'!J68</f>
        <v>0</v>
      </c>
      <c r="J160" s="2793">
        <f>'9-A.Training Sub-Annex'!K68</f>
        <v>0</v>
      </c>
      <c r="K160" s="2793">
        <f>'9-A.Training Sub-Annex'!L68</f>
        <v>0</v>
      </c>
      <c r="L160" s="2770">
        <f>'9-A.Training Sub-Annex'!M68</f>
        <v>0</v>
      </c>
      <c r="M160" s="2793">
        <f>'9-A.Training Sub-Annex'!N68</f>
        <v>0</v>
      </c>
      <c r="N160" s="2793">
        <f>'9-A.Training Sub-Annex'!O68</f>
        <v>0</v>
      </c>
      <c r="O160" s="2770">
        <f>'9-A.Training Sub-Annex'!P68</f>
        <v>0</v>
      </c>
      <c r="P160" s="2791" t="str">
        <f>'9-A.Training Sub-Annex'!Q68</f>
        <v xml:space="preserve">STATE: ; PDY: ; KKL: ; MHE: ; YNM: </v>
      </c>
      <c r="Q160" s="2125"/>
      <c r="R160" s="2771"/>
      <c r="T160" s="2770">
        <f>'9-A.Training Sub-Annex'!U68</f>
        <v>0</v>
      </c>
      <c r="U160" s="2770">
        <f>'9-A.Training Sub-Annex'!V68</f>
        <v>0</v>
      </c>
      <c r="V160" s="2770" t="str">
        <f>'9-A.Training Sub-Annex'!W68</f>
        <v xml:space="preserve">STATE: ; PDY: ; KKL: ; MHE: ; YNM: </v>
      </c>
      <c r="W160" s="2772">
        <f>'9-A.Training Sub-Annex'!X68</f>
        <v>0</v>
      </c>
      <c r="X160" s="2770">
        <f>'9-A.Training Sub-Annex'!Y68</f>
        <v>0</v>
      </c>
      <c r="Y160" s="2770">
        <f>'9-A.Training Sub-Annex'!Z68</f>
        <v>0</v>
      </c>
      <c r="Z160" s="2770">
        <f>'9-A.Training Sub-Annex'!AA68</f>
        <v>0</v>
      </c>
      <c r="AA160" s="2770">
        <f>'9-A.Training Sub-Annex'!AB68</f>
        <v>0</v>
      </c>
      <c r="AB160" s="2770">
        <f>'9-A.Training Sub-Annex'!AC68</f>
        <v>0</v>
      </c>
      <c r="AC160" s="2770">
        <f>'9-A.Training Sub-Annex'!AD68</f>
        <v>0</v>
      </c>
      <c r="AD160" s="2770">
        <f>'9-A.Training Sub-Annex'!AE68</f>
        <v>0</v>
      </c>
      <c r="AE160" s="2770">
        <f>'9-A.Training Sub-Annex'!AF68</f>
        <v>0</v>
      </c>
      <c r="AF160" s="2770">
        <f>'9-A.Training Sub-Annex'!AG68</f>
        <v>0</v>
      </c>
      <c r="AG160" s="2770">
        <f>'9-A.Training Sub-Annex'!AH68</f>
        <v>0</v>
      </c>
      <c r="AH160" s="2770">
        <f>'9-A.Training Sub-Annex'!AI68</f>
        <v>0</v>
      </c>
      <c r="AI160" s="2770">
        <f>'9-A.Training Sub-Annex'!AJ68</f>
        <v>0</v>
      </c>
      <c r="AJ160" s="2770">
        <f>'9-A.Training Sub-Annex'!AK68</f>
        <v>0</v>
      </c>
      <c r="AK160" s="2770">
        <f>'9-A.Training Sub-Annex'!AL68</f>
        <v>0</v>
      </c>
      <c r="AL160" s="2770">
        <f>'9-A.Training Sub-Annex'!AM68</f>
        <v>0</v>
      </c>
      <c r="AM160" s="2770">
        <f>'9-A.Training Sub-Annex'!AN68</f>
        <v>0</v>
      </c>
      <c r="AN160" s="2770">
        <f>'9-A.Training Sub-Annex'!AO68</f>
        <v>0</v>
      </c>
      <c r="AO160" s="2770">
        <f>'9-A.Training Sub-Annex'!AP68</f>
        <v>0</v>
      </c>
      <c r="AP160" s="2770">
        <f>'9-A.Training Sub-Annex'!AQ68</f>
        <v>0</v>
      </c>
      <c r="AQ160" s="2770">
        <f>'9-A.Training Sub-Annex'!AR68</f>
        <v>0</v>
      </c>
      <c r="AR160" s="2770">
        <f>'9-A.Training Sub-Annex'!AS68</f>
        <v>0</v>
      </c>
      <c r="AS160" s="2770">
        <f>'9-A.Training Sub-Annex'!AT68</f>
        <v>0</v>
      </c>
      <c r="AT160" s="2770" t="str">
        <f>'9-A.Training Sub-Annex'!AU68</f>
        <v xml:space="preserve">STATE: ; PDY: ; KKL: ; MHE: ; YNM: </v>
      </c>
      <c r="AU160" s="2770" t="str">
        <f>'9-A.Training Sub-Annex'!AV68</f>
        <v>Paediatric Care including Facility Based New born Care: CB</v>
      </c>
    </row>
    <row r="161" spans="1:47" s="2245" customFormat="1" ht="78" customHeight="1">
      <c r="A161" s="5626"/>
      <c r="B161" s="2791" t="str">
        <f>'9-A.Training Sub-Annex'!C69</f>
        <v>A.9.5.5.1.3</v>
      </c>
      <c r="C161" s="2792" t="str">
        <f>'9-A.Training Sub-Annex'!D69</f>
        <v>NSSK Training for SNs</v>
      </c>
      <c r="D161" s="2793" t="str">
        <f>'9-A.Training Sub-Annex'!E69</f>
        <v>RCH</v>
      </c>
      <c r="E161" s="2793" t="str">
        <f>'9-A.Training Sub-Annex'!F69</f>
        <v>CH</v>
      </c>
      <c r="F161" s="2793">
        <f>'9-A.Training Sub-Annex'!G69</f>
        <v>0</v>
      </c>
      <c r="G161" s="2793">
        <f>'9-A.Training Sub-Annex'!H69</f>
        <v>0</v>
      </c>
      <c r="H161" s="2793">
        <f>'9-A.Training Sub-Annex'!I69</f>
        <v>0.56000000000000005</v>
      </c>
      <c r="I161" s="2793">
        <f>'9-A.Training Sub-Annex'!J69</f>
        <v>0</v>
      </c>
      <c r="J161" s="2793">
        <f>'9-A.Training Sub-Annex'!K69</f>
        <v>0</v>
      </c>
      <c r="K161" s="2793">
        <f>'9-A.Training Sub-Annex'!L69</f>
        <v>0</v>
      </c>
      <c r="L161" s="2770">
        <f>'9-A.Training Sub-Annex'!M69</f>
        <v>3003.75</v>
      </c>
      <c r="M161" s="2793">
        <f>'9-A.Training Sub-Annex'!N69</f>
        <v>3.0037500000000002E-2</v>
      </c>
      <c r="N161" s="2793">
        <f>'9-A.Training Sub-Annex'!O69</f>
        <v>32</v>
      </c>
      <c r="O161" s="2770">
        <f>'9-A.Training Sub-Annex'!P69</f>
        <v>0.96120000000000005</v>
      </c>
      <c r="P161" s="2791" t="str">
        <f>'9-A.Training Sub-Annex'!Q69</f>
        <v xml:space="preserve">STATE: ; PDY: 1 Batch x  16 SNs  x 2 days  -  (Rs. 0.48 Lakhs); KKL: 1 Batch x  16 SNs  x 2 days  -  (Rs. 0.48 Lakhs); MHE: ; YNM: </v>
      </c>
      <c r="Q161" s="2125"/>
      <c r="R161" s="2771"/>
      <c r="T161" s="2770">
        <f>'9-A.Training Sub-Annex'!U69</f>
        <v>32</v>
      </c>
      <c r="U161" s="2770">
        <f>'9-A.Training Sub-Annex'!V69</f>
        <v>96120</v>
      </c>
      <c r="V161" s="2770" t="str">
        <f>'9-A.Training Sub-Annex'!W69</f>
        <v xml:space="preserve">STATE: ; PDY: 1 Batch x  16 SNs  x 2 days  -  (Rs. 0.48 Lakhs); KKL: 1 Batch x  16 SNs  x 2 days  -  (Rs. 0.48 Lakhs); MHE: ; YNM: </v>
      </c>
      <c r="W161" s="2772">
        <f>'9-A.Training Sub-Annex'!X69</f>
        <v>0</v>
      </c>
      <c r="X161" s="2770">
        <f>'9-A.Training Sub-Annex'!Y69</f>
        <v>0</v>
      </c>
      <c r="Y161" s="2770">
        <f>'9-A.Training Sub-Annex'!Z69</f>
        <v>0</v>
      </c>
      <c r="Z161" s="2770">
        <f>'9-A.Training Sub-Annex'!AA69</f>
        <v>0</v>
      </c>
      <c r="AA161" s="2770">
        <f>'9-A.Training Sub-Annex'!AB69</f>
        <v>3003.75</v>
      </c>
      <c r="AB161" s="2770">
        <f>'9-A.Training Sub-Annex'!AC69</f>
        <v>16</v>
      </c>
      <c r="AC161" s="2770">
        <f>'9-A.Training Sub-Annex'!AD69</f>
        <v>48060</v>
      </c>
      <c r="AD161" s="2770" t="str">
        <f>'9-A.Training Sub-Annex'!AE69</f>
        <v>1 Batch x  16 SNs  x 2 days  -  (Rs. 0.48 Lakhs)</v>
      </c>
      <c r="AE161" s="2770">
        <f>'9-A.Training Sub-Annex'!AF69</f>
        <v>3003.75</v>
      </c>
      <c r="AF161" s="2770">
        <f>'9-A.Training Sub-Annex'!AG69</f>
        <v>16</v>
      </c>
      <c r="AG161" s="2770">
        <f>'9-A.Training Sub-Annex'!AH69</f>
        <v>48060</v>
      </c>
      <c r="AH161" s="2770" t="str">
        <f>'9-A.Training Sub-Annex'!AI69</f>
        <v>1 Batch x  16 SNs  x 2 days  -  (Rs. 0.48 Lakhs)</v>
      </c>
      <c r="AI161" s="2770">
        <f>'9-A.Training Sub-Annex'!AJ69</f>
        <v>0</v>
      </c>
      <c r="AJ161" s="2770">
        <f>'9-A.Training Sub-Annex'!AK69</f>
        <v>0</v>
      </c>
      <c r="AK161" s="2770">
        <f>'9-A.Training Sub-Annex'!AL69</f>
        <v>0</v>
      </c>
      <c r="AL161" s="2770">
        <f>'9-A.Training Sub-Annex'!AM69</f>
        <v>0</v>
      </c>
      <c r="AM161" s="2770">
        <f>'9-A.Training Sub-Annex'!AN69</f>
        <v>0</v>
      </c>
      <c r="AN161" s="2770">
        <f>'9-A.Training Sub-Annex'!AO69</f>
        <v>0</v>
      </c>
      <c r="AO161" s="2770">
        <f>'9-A.Training Sub-Annex'!AP69</f>
        <v>0</v>
      </c>
      <c r="AP161" s="2770">
        <f>'9-A.Training Sub-Annex'!AQ69</f>
        <v>0</v>
      </c>
      <c r="AQ161" s="2770">
        <f>'9-A.Training Sub-Annex'!AR69</f>
        <v>96120</v>
      </c>
      <c r="AR161" s="2770">
        <f>'9-A.Training Sub-Annex'!AS69</f>
        <v>32</v>
      </c>
      <c r="AS161" s="2770">
        <f>'9-A.Training Sub-Annex'!AT69</f>
        <v>3003.75</v>
      </c>
      <c r="AT161" s="2770" t="str">
        <f>'9-A.Training Sub-Annex'!AU69</f>
        <v xml:space="preserve">STATE: ; PDY: 1 Batch x  16 SNs  x 2 days  -  (Rs. 0.48 Lakhs); KKL: 1 Batch x  16 SNs  x 2 days  -  (Rs. 0.48 Lakhs); MHE: ; YNM: </v>
      </c>
      <c r="AU161" s="2770" t="str">
        <f>'9-A.Training Sub-Annex'!AV69</f>
        <v>Paediatric Care including Facility Based New born Care: CB</v>
      </c>
    </row>
    <row r="162" spans="1:47" s="2245" customFormat="1" ht="78" customHeight="1">
      <c r="A162" s="5626"/>
      <c r="B162" s="2791" t="str">
        <f>'9-A.Training Sub-Annex'!C70</f>
        <v>A.9.5.5.1.4</v>
      </c>
      <c r="C162" s="2792" t="str">
        <f>'9-A.Training Sub-Annex'!D70</f>
        <v>NSSK Training for ANMs</v>
      </c>
      <c r="D162" s="2793" t="str">
        <f>'9-A.Training Sub-Annex'!E70</f>
        <v>RCH</v>
      </c>
      <c r="E162" s="2793" t="str">
        <f>'9-A.Training Sub-Annex'!F70</f>
        <v>CH</v>
      </c>
      <c r="F162" s="2793">
        <f>'9-A.Training Sub-Annex'!G70</f>
        <v>0</v>
      </c>
      <c r="G162" s="2793">
        <f>'9-A.Training Sub-Annex'!H70</f>
        <v>0</v>
      </c>
      <c r="H162" s="2793">
        <f>'9-A.Training Sub-Annex'!I70</f>
        <v>0</v>
      </c>
      <c r="I162" s="2793">
        <f>'9-A.Training Sub-Annex'!J70</f>
        <v>0</v>
      </c>
      <c r="J162" s="2793">
        <f>'9-A.Training Sub-Annex'!K70</f>
        <v>0</v>
      </c>
      <c r="K162" s="2793">
        <f>'9-A.Training Sub-Annex'!L70</f>
        <v>0</v>
      </c>
      <c r="L162" s="2770">
        <f>'9-A.Training Sub-Annex'!M70</f>
        <v>0</v>
      </c>
      <c r="M162" s="2793">
        <f>'9-A.Training Sub-Annex'!N70</f>
        <v>0</v>
      </c>
      <c r="N162" s="2793">
        <f>'9-A.Training Sub-Annex'!O70</f>
        <v>0</v>
      </c>
      <c r="O162" s="2770">
        <f>'9-A.Training Sub-Annex'!P70</f>
        <v>0</v>
      </c>
      <c r="P162" s="2791" t="str">
        <f>'9-A.Training Sub-Annex'!Q70</f>
        <v xml:space="preserve">STATE: ; PDY: ; KKL: ; MHE: ; YNM: </v>
      </c>
      <c r="Q162" s="2125"/>
      <c r="R162" s="2771"/>
      <c r="T162" s="2770">
        <f>'9-A.Training Sub-Annex'!U70</f>
        <v>0</v>
      </c>
      <c r="U162" s="2770">
        <f>'9-A.Training Sub-Annex'!V70</f>
        <v>0</v>
      </c>
      <c r="V162" s="2770" t="str">
        <f>'9-A.Training Sub-Annex'!W70</f>
        <v xml:space="preserve">STATE: ; PDY: ; KKL: ; MHE: ; YNM: </v>
      </c>
      <c r="W162" s="2772">
        <f>'9-A.Training Sub-Annex'!X70</f>
        <v>0</v>
      </c>
      <c r="X162" s="2770">
        <f>'9-A.Training Sub-Annex'!Y70</f>
        <v>0</v>
      </c>
      <c r="Y162" s="2770">
        <f>'9-A.Training Sub-Annex'!Z70</f>
        <v>0</v>
      </c>
      <c r="Z162" s="2770">
        <f>'9-A.Training Sub-Annex'!AA70</f>
        <v>0</v>
      </c>
      <c r="AA162" s="2770">
        <f>'9-A.Training Sub-Annex'!AB70</f>
        <v>0</v>
      </c>
      <c r="AB162" s="2770">
        <f>'9-A.Training Sub-Annex'!AC70</f>
        <v>0</v>
      </c>
      <c r="AC162" s="2770">
        <f>'9-A.Training Sub-Annex'!AD70</f>
        <v>0</v>
      </c>
      <c r="AD162" s="2770">
        <f>'9-A.Training Sub-Annex'!AE70</f>
        <v>0</v>
      </c>
      <c r="AE162" s="2770">
        <f>'9-A.Training Sub-Annex'!AF70</f>
        <v>0</v>
      </c>
      <c r="AF162" s="2770">
        <f>'9-A.Training Sub-Annex'!AG70</f>
        <v>0</v>
      </c>
      <c r="AG162" s="2770">
        <f>'9-A.Training Sub-Annex'!AH70</f>
        <v>0</v>
      </c>
      <c r="AH162" s="2770">
        <f>'9-A.Training Sub-Annex'!AI70</f>
        <v>0</v>
      </c>
      <c r="AI162" s="2770">
        <f>'9-A.Training Sub-Annex'!AJ70</f>
        <v>0</v>
      </c>
      <c r="AJ162" s="2770">
        <f>'9-A.Training Sub-Annex'!AK70</f>
        <v>0</v>
      </c>
      <c r="AK162" s="2770">
        <f>'9-A.Training Sub-Annex'!AL70</f>
        <v>0</v>
      </c>
      <c r="AL162" s="2770">
        <f>'9-A.Training Sub-Annex'!AM70</f>
        <v>0</v>
      </c>
      <c r="AM162" s="2770">
        <f>'9-A.Training Sub-Annex'!AN70</f>
        <v>0</v>
      </c>
      <c r="AN162" s="2770">
        <f>'9-A.Training Sub-Annex'!AO70</f>
        <v>0</v>
      </c>
      <c r="AO162" s="2770">
        <f>'9-A.Training Sub-Annex'!AP70</f>
        <v>0</v>
      </c>
      <c r="AP162" s="2770">
        <f>'9-A.Training Sub-Annex'!AQ70</f>
        <v>0</v>
      </c>
      <c r="AQ162" s="2770">
        <f>'9-A.Training Sub-Annex'!AR70</f>
        <v>0</v>
      </c>
      <c r="AR162" s="2770">
        <f>'9-A.Training Sub-Annex'!AS70</f>
        <v>0</v>
      </c>
      <c r="AS162" s="2770">
        <f>'9-A.Training Sub-Annex'!AT70</f>
        <v>0</v>
      </c>
      <c r="AT162" s="2770" t="str">
        <f>'9-A.Training Sub-Annex'!AU70</f>
        <v xml:space="preserve">STATE: ; PDY: ; KKL: ; MHE: ; YNM: </v>
      </c>
      <c r="AU162" s="2770" t="str">
        <f>'9-A.Training Sub-Annex'!AV70</f>
        <v>Paediatric Care including Facility Based New born Care: CB</v>
      </c>
    </row>
    <row r="163" spans="1:47" s="2245" customFormat="1" ht="78" customHeight="1">
      <c r="A163" s="5626"/>
      <c r="B163" s="2791" t="str">
        <f>'9-A.Training Sub-Annex'!C71</f>
        <v>A.9.5.5.2.a</v>
      </c>
      <c r="C163" s="2792" t="str">
        <f>'9-A.Training Sub-Annex'!D71</f>
        <v xml:space="preserve">4 days Training for facility based new-born care </v>
      </c>
      <c r="D163" s="2793" t="str">
        <f>'9-A.Training Sub-Annex'!E71</f>
        <v>RCH</v>
      </c>
      <c r="E163" s="2793" t="str">
        <f>'9-A.Training Sub-Annex'!F71</f>
        <v>CH</v>
      </c>
      <c r="F163" s="2793">
        <f>'9-A.Training Sub-Annex'!G71</f>
        <v>0</v>
      </c>
      <c r="G163" s="2793">
        <f>'9-A.Training Sub-Annex'!H71</f>
        <v>0</v>
      </c>
      <c r="H163" s="2793" t="e">
        <f>'9-A.Training Sub-Annex'!#REF!</f>
        <v>#REF!</v>
      </c>
      <c r="I163" s="2793">
        <f>'9-A.Training Sub-Annex'!J71</f>
        <v>0</v>
      </c>
      <c r="J163" s="2793">
        <f>'9-A.Training Sub-Annex'!K71</f>
        <v>0</v>
      </c>
      <c r="K163" s="2793">
        <f>'9-A.Training Sub-Annex'!L71</f>
        <v>0</v>
      </c>
      <c r="L163" s="2770">
        <f>'9-A.Training Sub-Annex'!M71</f>
        <v>4890.6666666600004</v>
      </c>
      <c r="M163" s="2793">
        <f>'9-A.Training Sub-Annex'!N71</f>
        <v>4.8906666666600006E-2</v>
      </c>
      <c r="N163" s="2793">
        <f>'9-A.Training Sub-Annex'!O71</f>
        <v>30</v>
      </c>
      <c r="O163" s="2770">
        <f>'9-A.Training Sub-Annex'!P71</f>
        <v>1.4671999999980001</v>
      </c>
      <c r="P163" s="2791" t="str">
        <f>'9-A.Training Sub-Annex'!Q71</f>
        <v xml:space="preserve">STATE: ; PDY: 1 Batch  x  20 Mos  x  4 days -  &amp; 1 Batch  x  10 SNs   x  4 days  (Rs.1.47 Lakhs); KKL: ; MHE: ; YNM: </v>
      </c>
      <c r="Q163" s="2125"/>
      <c r="R163" s="2771"/>
      <c r="T163" s="2770">
        <f>'9-A.Training Sub-Annex'!U71</f>
        <v>30</v>
      </c>
      <c r="U163" s="2770">
        <f>'9-A.Training Sub-Annex'!V71</f>
        <v>146719.9999998</v>
      </c>
      <c r="V163" s="2770" t="str">
        <f>'9-A.Training Sub-Annex'!W71</f>
        <v xml:space="preserve">STATE: ; PDY: 1 Batch  x  20 Mos  x  4 days -  &amp; 1 Batch  x  10 SNs   x  4 days  (Rs.1.47 Lakhs); KKL: ; MHE: ; YNM: </v>
      </c>
      <c r="W163" s="2772">
        <f>'9-A.Training Sub-Annex'!X71</f>
        <v>0</v>
      </c>
      <c r="X163" s="2770">
        <f>'9-A.Training Sub-Annex'!Y71</f>
        <v>0</v>
      </c>
      <c r="Y163" s="2770">
        <f>'9-A.Training Sub-Annex'!Z71</f>
        <v>0</v>
      </c>
      <c r="Z163" s="2770">
        <f>'9-A.Training Sub-Annex'!AA71</f>
        <v>0</v>
      </c>
      <c r="AA163" s="2770">
        <f>'9-A.Training Sub-Annex'!AB71</f>
        <v>4890.6666666600004</v>
      </c>
      <c r="AB163" s="2770">
        <f>'9-A.Training Sub-Annex'!AC71</f>
        <v>30</v>
      </c>
      <c r="AC163" s="2770">
        <f>'9-A.Training Sub-Annex'!AD71</f>
        <v>146719.9999998</v>
      </c>
      <c r="AD163" s="2770" t="str">
        <f>'9-A.Training Sub-Annex'!AE71</f>
        <v>1 Batch  x  20 Mos  x  4 days -  &amp; 1 Batch  x  10 SNs   x  4 days  (Rs.1.47 Lakhs)</v>
      </c>
      <c r="AE163" s="2770">
        <f>'9-A.Training Sub-Annex'!AF71</f>
        <v>0</v>
      </c>
      <c r="AF163" s="2770">
        <f>'9-A.Training Sub-Annex'!AG71</f>
        <v>0</v>
      </c>
      <c r="AG163" s="2770">
        <f>'9-A.Training Sub-Annex'!AH71</f>
        <v>0</v>
      </c>
      <c r="AH163" s="2770">
        <f>'9-A.Training Sub-Annex'!AI71</f>
        <v>0</v>
      </c>
      <c r="AI163" s="2770">
        <f>'9-A.Training Sub-Annex'!AJ71</f>
        <v>0</v>
      </c>
      <c r="AJ163" s="2770">
        <f>'9-A.Training Sub-Annex'!AK71</f>
        <v>0</v>
      </c>
      <c r="AK163" s="2770">
        <f>'9-A.Training Sub-Annex'!AL71</f>
        <v>0</v>
      </c>
      <c r="AL163" s="2770">
        <f>'9-A.Training Sub-Annex'!AM71</f>
        <v>0</v>
      </c>
      <c r="AM163" s="2770">
        <f>'9-A.Training Sub-Annex'!AN71</f>
        <v>0</v>
      </c>
      <c r="AN163" s="2770">
        <f>'9-A.Training Sub-Annex'!AO71</f>
        <v>0</v>
      </c>
      <c r="AO163" s="2770">
        <f>'9-A.Training Sub-Annex'!AP71</f>
        <v>0</v>
      </c>
      <c r="AP163" s="2770">
        <f>'9-A.Training Sub-Annex'!AQ71</f>
        <v>0</v>
      </c>
      <c r="AQ163" s="2770">
        <f>'9-A.Training Sub-Annex'!AR71</f>
        <v>146719.9999998</v>
      </c>
      <c r="AR163" s="2770">
        <f>'9-A.Training Sub-Annex'!AS71</f>
        <v>30</v>
      </c>
      <c r="AS163" s="2770">
        <f>'9-A.Training Sub-Annex'!AT71</f>
        <v>4890.6666666600004</v>
      </c>
      <c r="AT163" s="2770" t="str">
        <f>'9-A.Training Sub-Annex'!AU71</f>
        <v xml:space="preserve">STATE: ; PDY: 1 Batch  x  20 Mos  x  4 days -  &amp; 1 Batch  x  10 SNs   x  4 days  (Rs.1.47 Lakhs); KKL: ; MHE: ; YNM: </v>
      </c>
      <c r="AU163" s="2770" t="str">
        <f>'9-A.Training Sub-Annex'!AV71</f>
        <v>Paediatric Care including Facility Based New born Care: CB</v>
      </c>
    </row>
    <row r="164" spans="1:47" s="2245" customFormat="1" ht="78" customHeight="1">
      <c r="A164" s="5626"/>
      <c r="B164" s="2791" t="str">
        <f>'9-A.Training Sub-Annex'!C72</f>
        <v>A.9.5.5.2.b</v>
      </c>
      <c r="C164" s="2792" t="str">
        <f>'9-A.Training Sub-Annex'!D72</f>
        <v>2 weeks observership for facility based new-born care</v>
      </c>
      <c r="D164" s="2793" t="str">
        <f>'9-A.Training Sub-Annex'!E72</f>
        <v>RCH</v>
      </c>
      <c r="E164" s="2793" t="str">
        <f>'9-A.Training Sub-Annex'!F72</f>
        <v>CH</v>
      </c>
      <c r="F164" s="2793">
        <f>'9-A.Training Sub-Annex'!G72</f>
        <v>0</v>
      </c>
      <c r="G164" s="2793">
        <f>'9-A.Training Sub-Annex'!H72</f>
        <v>0</v>
      </c>
      <c r="H164" s="2793">
        <f>'9-A.Training Sub-Annex'!I71</f>
        <v>1.659999</v>
      </c>
      <c r="I164" s="2793">
        <f>'9-A.Training Sub-Annex'!J72</f>
        <v>0</v>
      </c>
      <c r="J164" s="2793">
        <f>'9-A.Training Sub-Annex'!K72</f>
        <v>0</v>
      </c>
      <c r="K164" s="2793">
        <f>'9-A.Training Sub-Annex'!L72</f>
        <v>0</v>
      </c>
      <c r="L164" s="2770">
        <f>'9-A.Training Sub-Annex'!M72</f>
        <v>0</v>
      </c>
      <c r="M164" s="2793">
        <f>'9-A.Training Sub-Annex'!N72</f>
        <v>0</v>
      </c>
      <c r="N164" s="2793">
        <f>'9-A.Training Sub-Annex'!O72</f>
        <v>0</v>
      </c>
      <c r="O164" s="2770">
        <f>'9-A.Training Sub-Annex'!P72</f>
        <v>0</v>
      </c>
      <c r="P164" s="2791" t="str">
        <f>'9-A.Training Sub-Annex'!Q72</f>
        <v xml:space="preserve">STATE: ; PDY: ; KKL: ; MHE: ; YNM: </v>
      </c>
      <c r="Q164" s="2125"/>
      <c r="R164" s="2771"/>
      <c r="T164" s="2770">
        <f>'9-A.Training Sub-Annex'!U72</f>
        <v>0</v>
      </c>
      <c r="U164" s="2770">
        <f>'9-A.Training Sub-Annex'!V72</f>
        <v>0</v>
      </c>
      <c r="V164" s="2770" t="str">
        <f>'9-A.Training Sub-Annex'!W72</f>
        <v xml:space="preserve">STATE: ; PDY: ; KKL: ; MHE: ; YNM: </v>
      </c>
      <c r="W164" s="2772">
        <f>'9-A.Training Sub-Annex'!X72</f>
        <v>0</v>
      </c>
      <c r="X164" s="2770">
        <f>'9-A.Training Sub-Annex'!Y72</f>
        <v>0</v>
      </c>
      <c r="Y164" s="2770">
        <f>'9-A.Training Sub-Annex'!Z72</f>
        <v>0</v>
      </c>
      <c r="Z164" s="2770">
        <f>'9-A.Training Sub-Annex'!AA72</f>
        <v>0</v>
      </c>
      <c r="AA164" s="2770">
        <f>'9-A.Training Sub-Annex'!AB72</f>
        <v>0</v>
      </c>
      <c r="AB164" s="2770">
        <f>'9-A.Training Sub-Annex'!AC72</f>
        <v>0</v>
      </c>
      <c r="AC164" s="2770">
        <f>'9-A.Training Sub-Annex'!AD72</f>
        <v>0</v>
      </c>
      <c r="AD164" s="2770">
        <f>'9-A.Training Sub-Annex'!AE72</f>
        <v>0</v>
      </c>
      <c r="AE164" s="2770">
        <f>'9-A.Training Sub-Annex'!AF72</f>
        <v>0</v>
      </c>
      <c r="AF164" s="2770">
        <f>'9-A.Training Sub-Annex'!AG72</f>
        <v>0</v>
      </c>
      <c r="AG164" s="2770">
        <f>'9-A.Training Sub-Annex'!AH72</f>
        <v>0</v>
      </c>
      <c r="AH164" s="2770">
        <f>'9-A.Training Sub-Annex'!AI72</f>
        <v>0</v>
      </c>
      <c r="AI164" s="2770">
        <f>'9-A.Training Sub-Annex'!AJ72</f>
        <v>0</v>
      </c>
      <c r="AJ164" s="2770">
        <f>'9-A.Training Sub-Annex'!AK72</f>
        <v>0</v>
      </c>
      <c r="AK164" s="2770">
        <f>'9-A.Training Sub-Annex'!AL72</f>
        <v>0</v>
      </c>
      <c r="AL164" s="2770">
        <f>'9-A.Training Sub-Annex'!AM72</f>
        <v>0</v>
      </c>
      <c r="AM164" s="2770">
        <f>'9-A.Training Sub-Annex'!AN72</f>
        <v>0</v>
      </c>
      <c r="AN164" s="2770">
        <f>'9-A.Training Sub-Annex'!AO72</f>
        <v>0</v>
      </c>
      <c r="AO164" s="2770">
        <f>'9-A.Training Sub-Annex'!AP72</f>
        <v>0</v>
      </c>
      <c r="AP164" s="2770">
        <f>'9-A.Training Sub-Annex'!AQ72</f>
        <v>0</v>
      </c>
      <c r="AQ164" s="2770">
        <f>'9-A.Training Sub-Annex'!AR72</f>
        <v>0</v>
      </c>
      <c r="AR164" s="2770">
        <f>'9-A.Training Sub-Annex'!AS72</f>
        <v>0</v>
      </c>
      <c r="AS164" s="2770">
        <f>'9-A.Training Sub-Annex'!AT72</f>
        <v>0</v>
      </c>
      <c r="AT164" s="2770" t="str">
        <f>'9-A.Training Sub-Annex'!AU72</f>
        <v xml:space="preserve">STATE: ; PDY: ; KKL: ; MHE: ; YNM: </v>
      </c>
      <c r="AU164" s="2770" t="str">
        <f>'9-A.Training Sub-Annex'!AV72</f>
        <v>Paediatric Care including Facility Based New born Care: CB</v>
      </c>
    </row>
    <row r="165" spans="1:47" s="2245" customFormat="1" ht="78" customHeight="1">
      <c r="A165" s="5626"/>
      <c r="B165" s="2791" t="str">
        <f>'9-A.Training Sub-Annex'!C73</f>
        <v>A.9.5.5.2.c</v>
      </c>
      <c r="C165" s="2792" t="str">
        <f>'9-A.Training Sub-Annex'!D73</f>
        <v>4 days Trainings on IYCF for MOs, SNs, ANMs of all DPs and SCs (ToT, 4 days IYCF Trainings &amp; 1 day Sensitisation on MAA Program)</v>
      </c>
      <c r="D165" s="2793" t="str">
        <f>'9-A.Training Sub-Annex'!E73</f>
        <v>RCH</v>
      </c>
      <c r="E165" s="2793" t="str">
        <f>'9-A.Training Sub-Annex'!F73</f>
        <v>CH</v>
      </c>
      <c r="F165" s="2793">
        <f>'9-A.Training Sub-Annex'!G73</f>
        <v>0</v>
      </c>
      <c r="G165" s="2793">
        <f>'9-A.Training Sub-Annex'!H73</f>
        <v>0</v>
      </c>
      <c r="H165" s="2793">
        <f>'9-A.Training Sub-Annex'!I73</f>
        <v>0.56000000000000005</v>
      </c>
      <c r="I165" s="2793">
        <f>'9-A.Training Sub-Annex'!J73</f>
        <v>0</v>
      </c>
      <c r="J165" s="2793">
        <f>'9-A.Training Sub-Annex'!K73</f>
        <v>0</v>
      </c>
      <c r="K165" s="2793">
        <f>'9-A.Training Sub-Annex'!L73</f>
        <v>0</v>
      </c>
      <c r="L165" s="2770">
        <f>'9-A.Training Sub-Annex'!M73</f>
        <v>2104.0303030281816</v>
      </c>
      <c r="M165" s="2793">
        <f>'9-A.Training Sub-Annex'!N73</f>
        <v>2.1040303030281815E-2</v>
      </c>
      <c r="N165" s="2793">
        <f>'9-A.Training Sub-Annex'!O73</f>
        <v>165</v>
      </c>
      <c r="O165" s="2770">
        <f>'9-A.Training Sub-Annex'!P73</f>
        <v>3.4716499999964996</v>
      </c>
      <c r="P165" s="2791" t="str">
        <f>'9-A.Training Sub-Annex'!Q73</f>
        <v xml:space="preserve">STATE: MAA - 15 SNs   x  3 days  x 2 batches (Rs. 0.48990 Lakhs ),  20 Mos x 3 days  x 1  batch -  (Rs.0.50370 Lakhs) - Total - Rs.0.99 Lakhs; PDY: IYCF - 1 Batch  x  15 SNs   x  4 days  x 2 batches (Rs.0.65 Lakhs); KKL: IYCF - 1 Batch  x  25 ANMs  x 4 days  x 2 batches (Rs.1.01420 Lakhs)                                           MAA - 1 Batch  x  25 ANMs  x  3 days  x 2 batches (Rs.0.81065 Lakhs)     Total - Rs. 1.82485 Lakhs                                                    ; MHE: ; YNM: </v>
      </c>
      <c r="Q165" s="2125"/>
      <c r="R165" s="2771"/>
      <c r="T165" s="2770">
        <f>'9-A.Training Sub-Annex'!U73</f>
        <v>165</v>
      </c>
      <c r="U165" s="2770">
        <f>'9-A.Training Sub-Annex'!V73</f>
        <v>347164.99999964994</v>
      </c>
      <c r="V165" s="2770" t="str">
        <f>'9-A.Training Sub-Annex'!W73</f>
        <v xml:space="preserve">STATE: MAA - 15 SNs   x  3 days  x 2 batches (Rs. 0.48990 Lakhs ),  20 Mos x 3 days  x 1  batch -  (Rs.0.50370 Lakhs) - Total - Rs.0.99 Lakhs; PDY: IYCF - 1 Batch  x  15 SNs   x  4 days  x 2 batches (Rs.0.65 Lakhs); KKL: IYCF - 1 Batch  x  25 ANMs  x 4 days  x 2 batches (Rs.1.01420 Lakhs)                                           MAA - 1 Batch  x  25 ANMs  x  3 days  x 2 batches (Rs.0.81065 Lakhs)     Total - Rs. 1.82485 Lakhs                                                    ; MHE: ; YNM: </v>
      </c>
      <c r="W165" s="2772">
        <f>'9-A.Training Sub-Annex'!X73</f>
        <v>2838.8571428499999</v>
      </c>
      <c r="X165" s="2770">
        <f>'9-A.Training Sub-Annex'!Y73</f>
        <v>35</v>
      </c>
      <c r="Y165" s="2770">
        <f>'9-A.Training Sub-Annex'!Z73</f>
        <v>99359.999999749998</v>
      </c>
      <c r="Z165" s="2770" t="str">
        <f>'9-A.Training Sub-Annex'!AA73</f>
        <v>MAA - 15 SNs   x  3 days  x 2 batches (Rs. 0.48990 Lakhs ),  20 Mos x 3 days  x 1  batch -  (Rs.0.50370 Lakhs) - Total - Rs.0.99 Lakhs</v>
      </c>
      <c r="AA165" s="2770">
        <f>'9-A.Training Sub-Annex'!AB73</f>
        <v>2177.3333333300002</v>
      </c>
      <c r="AB165" s="2770">
        <f>'9-A.Training Sub-Annex'!AC73</f>
        <v>30</v>
      </c>
      <c r="AC165" s="2770">
        <f>'9-A.Training Sub-Annex'!AD73</f>
        <v>65319.999999900007</v>
      </c>
      <c r="AD165" s="2770" t="str">
        <f>'9-A.Training Sub-Annex'!AE73</f>
        <v>IYCF - 1 Batch  x  15 SNs   x  4 days  x 2 batches (Rs.0.65 Lakhs)</v>
      </c>
      <c r="AE165" s="2770">
        <f>'9-A.Training Sub-Annex'!AF73</f>
        <v>1824.85</v>
      </c>
      <c r="AF165" s="2770">
        <f>'9-A.Training Sub-Annex'!AG73</f>
        <v>100</v>
      </c>
      <c r="AG165" s="2770">
        <f>'9-A.Training Sub-Annex'!AH73</f>
        <v>182485</v>
      </c>
      <c r="AH165" s="2770" t="str">
        <f>'9-A.Training Sub-Annex'!AI73</f>
        <v xml:space="preserve">IYCF - 1 Batch  x  25 ANMs  x 4 days  x 2 batches (Rs.1.01420 Lakhs)                                           MAA - 1 Batch  x  25 ANMs  x  3 days  x 2 batches (Rs.0.81065 Lakhs)     Total - Rs. 1.82485 Lakhs                                                    </v>
      </c>
      <c r="AI165" s="2770">
        <f>'9-A.Training Sub-Annex'!AJ73</f>
        <v>0</v>
      </c>
      <c r="AJ165" s="2770">
        <f>'9-A.Training Sub-Annex'!AK73</f>
        <v>0</v>
      </c>
      <c r="AK165" s="2770">
        <f>'9-A.Training Sub-Annex'!AL73</f>
        <v>0</v>
      </c>
      <c r="AL165" s="2770">
        <f>'9-A.Training Sub-Annex'!AM73</f>
        <v>0</v>
      </c>
      <c r="AM165" s="2770">
        <f>'9-A.Training Sub-Annex'!AN73</f>
        <v>0</v>
      </c>
      <c r="AN165" s="2770">
        <f>'9-A.Training Sub-Annex'!AO73</f>
        <v>0</v>
      </c>
      <c r="AO165" s="2770">
        <f>'9-A.Training Sub-Annex'!AP73</f>
        <v>0</v>
      </c>
      <c r="AP165" s="2770">
        <f>'9-A.Training Sub-Annex'!AQ73</f>
        <v>0</v>
      </c>
      <c r="AQ165" s="2770">
        <f>'9-A.Training Sub-Annex'!AR73</f>
        <v>347164.99999965</v>
      </c>
      <c r="AR165" s="2770">
        <f>'9-A.Training Sub-Annex'!AS73</f>
        <v>165</v>
      </c>
      <c r="AS165" s="2770">
        <f>'9-A.Training Sub-Annex'!AT73</f>
        <v>2104.0303030281816</v>
      </c>
      <c r="AT165" s="2770" t="str">
        <f>'9-A.Training Sub-Annex'!AU73</f>
        <v xml:space="preserve">STATE: MAA - 15 SNs   x  3 days  x 2 batches (Rs. 0.48990 Lakhs ),  20 Mos x 3 days  x 1  batch -  (Rs.0.50370 Lakhs) - Total - Rs.0.99 Lakhs; PDY: IYCF - 1 Batch  x  15 SNs   x  4 days  x 2 batches (Rs.0.65 Lakhs); KKL: IYCF - 1 Batch  x  25 ANMs  x 4 days  x 2 batches (Rs.1.01420 Lakhs)                                           MAA - 1 Batch  x  25 ANMs  x  3 days  x 2 batches (Rs.0.81065 Lakhs)     Total - Rs. 1.82485 Lakhs                                                    ; MHE: ; YNM: </v>
      </c>
      <c r="AU165" s="2770" t="str">
        <f>'9-A.Training Sub-Annex'!AV73</f>
        <v>MAA: CB</v>
      </c>
    </row>
    <row r="166" spans="1:47" s="2245" customFormat="1" ht="78" customHeight="1">
      <c r="A166" s="5626"/>
      <c r="B166" s="2791" t="str">
        <f>'9-A.Training Sub-Annex'!C74</f>
        <v>A.9.5.5.2.d</v>
      </c>
      <c r="C166" s="2792" t="str">
        <f>'9-A.Training Sub-Annex'!D74</f>
        <v>Orientation on National Deworming Day</v>
      </c>
      <c r="D166" s="2793" t="str">
        <f>'9-A.Training Sub-Annex'!E74</f>
        <v>RCH</v>
      </c>
      <c r="E166" s="2793" t="str">
        <f>'9-A.Training Sub-Annex'!F74</f>
        <v>CH</v>
      </c>
      <c r="F166" s="2793">
        <f>'9-A.Training Sub-Annex'!G74</f>
        <v>0</v>
      </c>
      <c r="G166" s="2793">
        <f>'9-A.Training Sub-Annex'!H74</f>
        <v>0</v>
      </c>
      <c r="H166" s="2793">
        <f>'9-A.Training Sub-Annex'!I74</f>
        <v>0</v>
      </c>
      <c r="I166" s="2793">
        <f>'9-A.Training Sub-Annex'!J74</f>
        <v>0</v>
      </c>
      <c r="J166" s="2793">
        <f>'9-A.Training Sub-Annex'!K74</f>
        <v>0</v>
      </c>
      <c r="K166" s="2793">
        <f>'9-A.Training Sub-Annex'!L74</f>
        <v>0</v>
      </c>
      <c r="L166" s="2770">
        <f>'9-A.Training Sub-Annex'!M74</f>
        <v>250</v>
      </c>
      <c r="M166" s="2793">
        <f>'9-A.Training Sub-Annex'!N74</f>
        <v>2.5000000000000001E-3</v>
      </c>
      <c r="N166" s="2793">
        <f>'9-A.Training Sub-Annex'!O74</f>
        <v>400</v>
      </c>
      <c r="O166" s="2770">
        <f>'9-A.Training Sub-Annex'!P74</f>
        <v>1</v>
      </c>
      <c r="P166" s="2791" t="str">
        <f>'9-A.Training Sub-Annex'!Q74</f>
        <v xml:space="preserve">STATE: ; PDY: Orientation on National Deworming Day - Rs.1.00 Lakhs (2 rounds); KKL: ; MHE: ; YNM: </v>
      </c>
      <c r="Q166" s="2125"/>
      <c r="R166" s="2771"/>
      <c r="T166" s="2770">
        <f>'9-A.Training Sub-Annex'!U74</f>
        <v>400</v>
      </c>
      <c r="U166" s="2770">
        <f>'9-A.Training Sub-Annex'!V74</f>
        <v>100000</v>
      </c>
      <c r="V166" s="2770" t="str">
        <f>'9-A.Training Sub-Annex'!W74</f>
        <v xml:space="preserve">STATE: ; PDY: Orientation on National Deworming Day - Rs.1.00 Lakhs (2 rounds); KKL: ; MHE: ; YNM: </v>
      </c>
      <c r="W166" s="2772">
        <f>'9-A.Training Sub-Annex'!X74</f>
        <v>0</v>
      </c>
      <c r="X166" s="2770">
        <f>'9-A.Training Sub-Annex'!Y74</f>
        <v>0</v>
      </c>
      <c r="Y166" s="2770">
        <f>'9-A.Training Sub-Annex'!Z74</f>
        <v>0</v>
      </c>
      <c r="Z166" s="2770">
        <f>'9-A.Training Sub-Annex'!AA74</f>
        <v>0</v>
      </c>
      <c r="AA166" s="2770">
        <f>'9-A.Training Sub-Annex'!AB74</f>
        <v>250</v>
      </c>
      <c r="AB166" s="2770">
        <f>'9-A.Training Sub-Annex'!AC74</f>
        <v>400</v>
      </c>
      <c r="AC166" s="2770">
        <f>'9-A.Training Sub-Annex'!AD74</f>
        <v>100000</v>
      </c>
      <c r="AD166" s="2770" t="str">
        <f>'9-A.Training Sub-Annex'!AE74</f>
        <v>Orientation on National Deworming Day - Rs.1.00 Lakhs (2 rounds)</v>
      </c>
      <c r="AE166" s="2770">
        <f>'9-A.Training Sub-Annex'!AF74</f>
        <v>0</v>
      </c>
      <c r="AF166" s="2770">
        <f>'9-A.Training Sub-Annex'!AG74</f>
        <v>0</v>
      </c>
      <c r="AG166" s="2770">
        <f>'9-A.Training Sub-Annex'!AH74</f>
        <v>0</v>
      </c>
      <c r="AH166" s="2770">
        <f>'9-A.Training Sub-Annex'!AI74</f>
        <v>0</v>
      </c>
      <c r="AI166" s="2770">
        <f>'9-A.Training Sub-Annex'!AJ74</f>
        <v>0</v>
      </c>
      <c r="AJ166" s="2770">
        <f>'9-A.Training Sub-Annex'!AK74</f>
        <v>0</v>
      </c>
      <c r="AK166" s="2770">
        <f>'9-A.Training Sub-Annex'!AL74</f>
        <v>0</v>
      </c>
      <c r="AL166" s="2770">
        <f>'9-A.Training Sub-Annex'!AM74</f>
        <v>0</v>
      </c>
      <c r="AM166" s="2770">
        <f>'9-A.Training Sub-Annex'!AN74</f>
        <v>0</v>
      </c>
      <c r="AN166" s="2770">
        <f>'9-A.Training Sub-Annex'!AO74</f>
        <v>0</v>
      </c>
      <c r="AO166" s="2770">
        <f>'9-A.Training Sub-Annex'!AP74</f>
        <v>0</v>
      </c>
      <c r="AP166" s="2770">
        <f>'9-A.Training Sub-Annex'!AQ74</f>
        <v>0</v>
      </c>
      <c r="AQ166" s="2770">
        <f>'9-A.Training Sub-Annex'!AR74</f>
        <v>100000</v>
      </c>
      <c r="AR166" s="2770">
        <f>'9-A.Training Sub-Annex'!AS74</f>
        <v>400</v>
      </c>
      <c r="AS166" s="2770">
        <f>'9-A.Training Sub-Annex'!AT74</f>
        <v>250</v>
      </c>
      <c r="AT166" s="2770" t="str">
        <f>'9-A.Training Sub-Annex'!AU74</f>
        <v xml:space="preserve">STATE: ; PDY: Orientation on National Deworming Day - Rs.1.00 Lakhs (2 rounds); KKL: ; MHE: ; YNM: </v>
      </c>
      <c r="AU166" s="2770" t="str">
        <f>'9-A.Training Sub-Annex'!AV74</f>
        <v>National Deowrming Day: CB</v>
      </c>
    </row>
    <row r="167" spans="1:47" s="2245" customFormat="1" ht="78" customHeight="1">
      <c r="A167" s="5626"/>
      <c r="B167" s="2791">
        <f>'9-A.Training Sub-Annex'!C75</f>
        <v>0</v>
      </c>
      <c r="C167" s="2792" t="str">
        <f>'9-A.Training Sub-Annex'!D75</f>
        <v>TOT (MO, SN) for Family participatory care (KMC)</v>
      </c>
      <c r="D167" s="2793" t="str">
        <f>'9-A.Training Sub-Annex'!E75</f>
        <v>RCH</v>
      </c>
      <c r="E167" s="2793" t="str">
        <f>'9-A.Training Sub-Annex'!F75</f>
        <v>CH</v>
      </c>
      <c r="F167" s="2793">
        <f>'9-A.Training Sub-Annex'!G75</f>
        <v>0</v>
      </c>
      <c r="G167" s="2793">
        <f>'9-A.Training Sub-Annex'!H75</f>
        <v>0</v>
      </c>
      <c r="H167" s="2793">
        <f>'9-A.Training Sub-Annex'!I75</f>
        <v>1.659999</v>
      </c>
      <c r="I167" s="2793">
        <f>'9-A.Training Sub-Annex'!J75</f>
        <v>0</v>
      </c>
      <c r="J167" s="2793">
        <f>'9-A.Training Sub-Annex'!K75</f>
        <v>0</v>
      </c>
      <c r="K167" s="2793">
        <f>'9-A.Training Sub-Annex'!L75</f>
        <v>0</v>
      </c>
      <c r="L167" s="2770">
        <f>'9-A.Training Sub-Annex'!M75</f>
        <v>0</v>
      </c>
      <c r="M167" s="2793">
        <f>'9-A.Training Sub-Annex'!N75</f>
        <v>0</v>
      </c>
      <c r="N167" s="2793">
        <f>'9-A.Training Sub-Annex'!O75</f>
        <v>0</v>
      </c>
      <c r="O167" s="2770">
        <f>'9-A.Training Sub-Annex'!P75</f>
        <v>0</v>
      </c>
      <c r="P167" s="2791" t="str">
        <f>'9-A.Training Sub-Annex'!Q75</f>
        <v xml:space="preserve">STATE: ; PDY: ; KKL: ; MHE: ; YNM: </v>
      </c>
      <c r="Q167" s="2125"/>
      <c r="R167" s="2771"/>
      <c r="T167" s="2770">
        <f>'9-A.Training Sub-Annex'!U75</f>
        <v>0</v>
      </c>
      <c r="U167" s="2770">
        <f>'9-A.Training Sub-Annex'!V75</f>
        <v>0</v>
      </c>
      <c r="V167" s="2770" t="str">
        <f>'9-A.Training Sub-Annex'!W75</f>
        <v xml:space="preserve">STATE: ; PDY: ; KKL: ; MHE: ; YNM: </v>
      </c>
      <c r="W167" s="2772">
        <f>'9-A.Training Sub-Annex'!X75</f>
        <v>0</v>
      </c>
      <c r="X167" s="2770">
        <f>'9-A.Training Sub-Annex'!Y75</f>
        <v>0</v>
      </c>
      <c r="Y167" s="2770">
        <f>'9-A.Training Sub-Annex'!Z75</f>
        <v>0</v>
      </c>
      <c r="Z167" s="2770">
        <f>'9-A.Training Sub-Annex'!AA75</f>
        <v>0</v>
      </c>
      <c r="AA167" s="2770">
        <f>'9-A.Training Sub-Annex'!AB75</f>
        <v>0</v>
      </c>
      <c r="AB167" s="2770">
        <f>'9-A.Training Sub-Annex'!AC75</f>
        <v>0</v>
      </c>
      <c r="AC167" s="2770">
        <f>'9-A.Training Sub-Annex'!AD75</f>
        <v>0</v>
      </c>
      <c r="AD167" s="2770">
        <f>'9-A.Training Sub-Annex'!AE75</f>
        <v>0</v>
      </c>
      <c r="AE167" s="2770">
        <f>'9-A.Training Sub-Annex'!AF75</f>
        <v>0</v>
      </c>
      <c r="AF167" s="2770">
        <f>'9-A.Training Sub-Annex'!AG75</f>
        <v>0</v>
      </c>
      <c r="AG167" s="2770">
        <f>'9-A.Training Sub-Annex'!AH75</f>
        <v>0</v>
      </c>
      <c r="AH167" s="2770">
        <f>'9-A.Training Sub-Annex'!AI75</f>
        <v>0</v>
      </c>
      <c r="AI167" s="2770">
        <f>'9-A.Training Sub-Annex'!AJ75</f>
        <v>0</v>
      </c>
      <c r="AJ167" s="2770">
        <f>'9-A.Training Sub-Annex'!AK75</f>
        <v>0</v>
      </c>
      <c r="AK167" s="2770">
        <f>'9-A.Training Sub-Annex'!AL75</f>
        <v>0</v>
      </c>
      <c r="AL167" s="2770">
        <f>'9-A.Training Sub-Annex'!AM75</f>
        <v>0</v>
      </c>
      <c r="AM167" s="2770">
        <f>'9-A.Training Sub-Annex'!AN75</f>
        <v>0</v>
      </c>
      <c r="AN167" s="2770">
        <f>'9-A.Training Sub-Annex'!AO75</f>
        <v>0</v>
      </c>
      <c r="AO167" s="2770">
        <f>'9-A.Training Sub-Annex'!AP75</f>
        <v>0</v>
      </c>
      <c r="AP167" s="2770">
        <f>'9-A.Training Sub-Annex'!AQ75</f>
        <v>0</v>
      </c>
      <c r="AQ167" s="2770">
        <f>'9-A.Training Sub-Annex'!AR75</f>
        <v>0</v>
      </c>
      <c r="AR167" s="2770">
        <f>'9-A.Training Sub-Annex'!AS75</f>
        <v>0</v>
      </c>
      <c r="AS167" s="2770">
        <f>'9-A.Training Sub-Annex'!AT75</f>
        <v>0</v>
      </c>
      <c r="AT167" s="2770" t="str">
        <f>'9-A.Training Sub-Annex'!AU75</f>
        <v xml:space="preserve">STATE: ; PDY: ; KKL: ; MHE: ; YNM: </v>
      </c>
      <c r="AU167" s="2770" t="str">
        <f>'9-A.Training Sub-Annex'!AV75</f>
        <v>Paediatric Care including Facility Based New born Care: CB</v>
      </c>
    </row>
    <row r="168" spans="1:47" s="2245" customFormat="1" ht="78" customHeight="1">
      <c r="A168" s="5626"/>
      <c r="B168" s="2791">
        <f>'9-A.Training Sub-Annex'!C76</f>
        <v>0</v>
      </c>
      <c r="C168" s="2792" t="str">
        <f>'9-A.Training Sub-Annex'!D76</f>
        <v>Trainings for Family participatory care (KMC)</v>
      </c>
      <c r="D168" s="2793" t="str">
        <f>'9-A.Training Sub-Annex'!E76</f>
        <v>RCH</v>
      </c>
      <c r="E168" s="2793" t="str">
        <f>'9-A.Training Sub-Annex'!F76</f>
        <v>CH</v>
      </c>
      <c r="F168" s="2793">
        <f>'9-A.Training Sub-Annex'!G76</f>
        <v>0</v>
      </c>
      <c r="G168" s="2793">
        <f>'9-A.Training Sub-Annex'!H76</f>
        <v>0</v>
      </c>
      <c r="H168" s="2793">
        <f>'9-A.Training Sub-Annex'!I76</f>
        <v>0</v>
      </c>
      <c r="I168" s="2793">
        <f>'9-A.Training Sub-Annex'!J76</f>
        <v>0</v>
      </c>
      <c r="J168" s="2793">
        <f>'9-A.Training Sub-Annex'!K76</f>
        <v>0</v>
      </c>
      <c r="K168" s="2793">
        <f>'9-A.Training Sub-Annex'!L76</f>
        <v>0</v>
      </c>
      <c r="L168" s="2770">
        <f>'9-A.Training Sub-Annex'!M76</f>
        <v>0</v>
      </c>
      <c r="M168" s="2793">
        <f>'9-A.Training Sub-Annex'!N76</f>
        <v>0</v>
      </c>
      <c r="N168" s="2793">
        <f>'9-A.Training Sub-Annex'!O76</f>
        <v>0</v>
      </c>
      <c r="O168" s="2770">
        <f>'9-A.Training Sub-Annex'!P76</f>
        <v>0</v>
      </c>
      <c r="P168" s="2791" t="str">
        <f>'9-A.Training Sub-Annex'!Q76</f>
        <v xml:space="preserve">STATE: ; PDY: ; KKL: ; MHE: ; YNM: </v>
      </c>
      <c r="Q168" s="2125"/>
      <c r="R168" s="2771"/>
      <c r="T168" s="2770">
        <f>'9-A.Training Sub-Annex'!U76</f>
        <v>0</v>
      </c>
      <c r="U168" s="2770">
        <f>'9-A.Training Sub-Annex'!V76</f>
        <v>0</v>
      </c>
      <c r="V168" s="2770" t="str">
        <f>'9-A.Training Sub-Annex'!W76</f>
        <v xml:space="preserve">STATE: ; PDY: ; KKL: ; MHE: ; YNM: </v>
      </c>
      <c r="W168" s="2772">
        <f>'9-A.Training Sub-Annex'!X76</f>
        <v>0</v>
      </c>
      <c r="X168" s="2770">
        <f>'9-A.Training Sub-Annex'!Y76</f>
        <v>0</v>
      </c>
      <c r="Y168" s="2770">
        <f>'9-A.Training Sub-Annex'!Z76</f>
        <v>0</v>
      </c>
      <c r="Z168" s="2770">
        <f>'9-A.Training Sub-Annex'!AA76</f>
        <v>0</v>
      </c>
      <c r="AA168" s="2770">
        <f>'9-A.Training Sub-Annex'!AB76</f>
        <v>0</v>
      </c>
      <c r="AB168" s="2770">
        <f>'9-A.Training Sub-Annex'!AC76</f>
        <v>0</v>
      </c>
      <c r="AC168" s="2770">
        <f>'9-A.Training Sub-Annex'!AD76</f>
        <v>0</v>
      </c>
      <c r="AD168" s="2770">
        <f>'9-A.Training Sub-Annex'!AE76</f>
        <v>0</v>
      </c>
      <c r="AE168" s="2770">
        <f>'9-A.Training Sub-Annex'!AF76</f>
        <v>0</v>
      </c>
      <c r="AF168" s="2770">
        <f>'9-A.Training Sub-Annex'!AG76</f>
        <v>0</v>
      </c>
      <c r="AG168" s="2770">
        <f>'9-A.Training Sub-Annex'!AH76</f>
        <v>0</v>
      </c>
      <c r="AH168" s="2770">
        <f>'9-A.Training Sub-Annex'!AI76</f>
        <v>0</v>
      </c>
      <c r="AI168" s="2770">
        <f>'9-A.Training Sub-Annex'!AJ76</f>
        <v>0</v>
      </c>
      <c r="AJ168" s="2770">
        <f>'9-A.Training Sub-Annex'!AK76</f>
        <v>0</v>
      </c>
      <c r="AK168" s="2770">
        <f>'9-A.Training Sub-Annex'!AL76</f>
        <v>0</v>
      </c>
      <c r="AL168" s="2770">
        <f>'9-A.Training Sub-Annex'!AM76</f>
        <v>0</v>
      </c>
      <c r="AM168" s="2770">
        <f>'9-A.Training Sub-Annex'!AN76</f>
        <v>0</v>
      </c>
      <c r="AN168" s="2770">
        <f>'9-A.Training Sub-Annex'!AO76</f>
        <v>0</v>
      </c>
      <c r="AO168" s="2770">
        <f>'9-A.Training Sub-Annex'!AP76</f>
        <v>0</v>
      </c>
      <c r="AP168" s="2770">
        <f>'9-A.Training Sub-Annex'!AQ76</f>
        <v>0</v>
      </c>
      <c r="AQ168" s="2770">
        <f>'9-A.Training Sub-Annex'!AR76</f>
        <v>0</v>
      </c>
      <c r="AR168" s="2770">
        <f>'9-A.Training Sub-Annex'!AS76</f>
        <v>0</v>
      </c>
      <c r="AS168" s="2770">
        <f>'9-A.Training Sub-Annex'!AT76</f>
        <v>0</v>
      </c>
      <c r="AT168" s="2770" t="str">
        <f>'9-A.Training Sub-Annex'!AU76</f>
        <v xml:space="preserve">STATE: ; PDY: ; KKL: ; MHE: ; YNM: </v>
      </c>
      <c r="AU168" s="2770" t="str">
        <f>'9-A.Training Sub-Annex'!AV76</f>
        <v>Paediatric Care including Facility Based New born Care: CB</v>
      </c>
    </row>
    <row r="169" spans="1:47" s="2245" customFormat="1" ht="78" customHeight="1">
      <c r="A169" s="5626"/>
      <c r="B169" s="2791">
        <f>'9-A.Training Sub-Annex'!C77</f>
        <v>0</v>
      </c>
      <c r="C169" s="2792" t="str">
        <f>'9-A.Training Sub-Annex'!D77</f>
        <v>New Born Stabilization training Package for Medical Officers and Staff nurses</v>
      </c>
      <c r="D169" s="2793" t="str">
        <f>'9-A.Training Sub-Annex'!E77</f>
        <v>RCH</v>
      </c>
      <c r="E169" s="2793" t="str">
        <f>'9-A.Training Sub-Annex'!F77</f>
        <v>CH</v>
      </c>
      <c r="F169" s="2793">
        <f>'9-A.Training Sub-Annex'!G77</f>
        <v>0</v>
      </c>
      <c r="G169" s="2793">
        <f>'9-A.Training Sub-Annex'!H77</f>
        <v>0</v>
      </c>
      <c r="H169" s="2793">
        <f>'9-A.Training Sub-Annex'!I77</f>
        <v>0</v>
      </c>
      <c r="I169" s="2793">
        <f>'9-A.Training Sub-Annex'!J77</f>
        <v>0</v>
      </c>
      <c r="J169" s="2793">
        <f>'9-A.Training Sub-Annex'!K77</f>
        <v>0</v>
      </c>
      <c r="K169" s="2793">
        <f>'9-A.Training Sub-Annex'!L77</f>
        <v>0</v>
      </c>
      <c r="L169" s="2770">
        <f>'9-A.Training Sub-Annex'!M77</f>
        <v>962</v>
      </c>
      <c r="M169" s="2793">
        <f>'9-A.Training Sub-Annex'!N77</f>
        <v>9.6200000000000001E-3</v>
      </c>
      <c r="N169" s="2793">
        <f>'9-A.Training Sub-Annex'!O77</f>
        <v>120</v>
      </c>
      <c r="O169" s="2770">
        <f>'9-A.Training Sub-Annex'!P77</f>
        <v>1.1544000000000001</v>
      </c>
      <c r="P169" s="2791" t="str">
        <f>'9-A.Training Sub-Annex'!Q77</f>
        <v xml:space="preserve">STATE: NBSU - 60 MOS x 2 batches x 1 day  - Rs.0.68 Lakhs &amp;   60 SNs x 2 batches x 1 day - Rs.0.47 Lakhs (Total - Rs.1.15 Lakhs); PDY: ; KKL: ; MHE: ; YNM: </v>
      </c>
      <c r="Q169" s="2125"/>
      <c r="R169" s="2771"/>
      <c r="T169" s="2770">
        <f>'9-A.Training Sub-Annex'!U77</f>
        <v>120</v>
      </c>
      <c r="U169" s="2770">
        <f>'9-A.Training Sub-Annex'!V77</f>
        <v>115440</v>
      </c>
      <c r="V169" s="2770" t="str">
        <f>'9-A.Training Sub-Annex'!W77</f>
        <v xml:space="preserve">STATE: NBSU - 60 MOS x 2 batches x 1 day  - Rs.0.68 Lakhs &amp;   60 SNs x 2 batches x 1 day - Rs.0.47 Lakhs (Total - Rs.1.15 Lakhs); PDY: ; KKL: ; MHE: ; YNM: </v>
      </c>
      <c r="W169" s="2772">
        <f>'9-A.Training Sub-Annex'!X77</f>
        <v>962</v>
      </c>
      <c r="X169" s="2770">
        <f>'9-A.Training Sub-Annex'!Y77</f>
        <v>120</v>
      </c>
      <c r="Y169" s="2770">
        <f>'9-A.Training Sub-Annex'!Z77</f>
        <v>115440</v>
      </c>
      <c r="Z169" s="2770" t="str">
        <f>'9-A.Training Sub-Annex'!AA77</f>
        <v>NBSU - 60 MOS x 2 batches x 1 day  - Rs.0.68 Lakhs &amp;   60 SNs x 2 batches x 1 day - Rs.0.47 Lakhs (Total - Rs.1.15 Lakhs)</v>
      </c>
      <c r="AA169" s="2770">
        <f>'9-A.Training Sub-Annex'!AB77</f>
        <v>0</v>
      </c>
      <c r="AB169" s="2770">
        <f>'9-A.Training Sub-Annex'!AC77</f>
        <v>0</v>
      </c>
      <c r="AC169" s="2770">
        <f>'9-A.Training Sub-Annex'!AD77</f>
        <v>0</v>
      </c>
      <c r="AD169" s="2770">
        <f>'9-A.Training Sub-Annex'!AE77</f>
        <v>0</v>
      </c>
      <c r="AE169" s="2770">
        <f>'9-A.Training Sub-Annex'!AF77</f>
        <v>0</v>
      </c>
      <c r="AF169" s="2770">
        <f>'9-A.Training Sub-Annex'!AG77</f>
        <v>0</v>
      </c>
      <c r="AG169" s="2770">
        <f>'9-A.Training Sub-Annex'!AH77</f>
        <v>0</v>
      </c>
      <c r="AH169" s="2770">
        <f>'9-A.Training Sub-Annex'!AI77</f>
        <v>0</v>
      </c>
      <c r="AI169" s="2770">
        <f>'9-A.Training Sub-Annex'!AJ77</f>
        <v>0</v>
      </c>
      <c r="AJ169" s="2770">
        <f>'9-A.Training Sub-Annex'!AK77</f>
        <v>0</v>
      </c>
      <c r="AK169" s="2770">
        <f>'9-A.Training Sub-Annex'!AL77</f>
        <v>0</v>
      </c>
      <c r="AL169" s="2770">
        <f>'9-A.Training Sub-Annex'!AM77</f>
        <v>0</v>
      </c>
      <c r="AM169" s="2770">
        <f>'9-A.Training Sub-Annex'!AN77</f>
        <v>0</v>
      </c>
      <c r="AN169" s="2770">
        <f>'9-A.Training Sub-Annex'!AO77</f>
        <v>0</v>
      </c>
      <c r="AO169" s="2770">
        <f>'9-A.Training Sub-Annex'!AP77</f>
        <v>0</v>
      </c>
      <c r="AP169" s="2770">
        <f>'9-A.Training Sub-Annex'!AQ77</f>
        <v>0</v>
      </c>
      <c r="AQ169" s="2770">
        <f>'9-A.Training Sub-Annex'!AR77</f>
        <v>115440</v>
      </c>
      <c r="AR169" s="2770">
        <f>'9-A.Training Sub-Annex'!AS77</f>
        <v>120</v>
      </c>
      <c r="AS169" s="2770">
        <f>'9-A.Training Sub-Annex'!AT77</f>
        <v>962</v>
      </c>
      <c r="AT169" s="2770" t="str">
        <f>'9-A.Training Sub-Annex'!AU77</f>
        <v xml:space="preserve">STATE: NBSU - 60 MOS x 2 batches x 1 day  - Rs.0.68 Lakhs &amp;   60 SNs x 2 batches x 1 day - Rs.0.47 Lakhs (Total - Rs.1.15 Lakhs); PDY: ; KKL: ; MHE: ; YNM: </v>
      </c>
      <c r="AU169" s="2770" t="str">
        <f>'9-A.Training Sub-Annex'!AV77</f>
        <v>Paediatric Care including Facility Based New born Care: CB</v>
      </c>
    </row>
    <row r="170" spans="1:47" s="2245" customFormat="1" ht="78" customHeight="1">
      <c r="A170" s="5626"/>
      <c r="B170" s="2791">
        <f>'9-A.Training Sub-Annex'!C78</f>
        <v>0</v>
      </c>
      <c r="C170" s="2792" t="str">
        <f>'9-A.Training Sub-Annex'!D78</f>
        <v>One day Orientation of frontline workers (ASHA/ANM) and allied department workers (Teachers/AWW) on Anaemia Mukt Bharat strategy. As per RCH training norms</v>
      </c>
      <c r="D170" s="2793" t="str">
        <f>'9-A.Training Sub-Annex'!E78</f>
        <v>RCH</v>
      </c>
      <c r="E170" s="2793" t="str">
        <f>'9-A.Training Sub-Annex'!F78</f>
        <v>CH</v>
      </c>
      <c r="F170" s="2793">
        <f>'9-A.Training Sub-Annex'!G78</f>
        <v>0</v>
      </c>
      <c r="G170" s="2793">
        <f>'9-A.Training Sub-Annex'!H78</f>
        <v>0</v>
      </c>
      <c r="H170" s="2793">
        <f>'9-A.Training Sub-Annex'!I78</f>
        <v>0</v>
      </c>
      <c r="I170" s="2793">
        <f>'9-A.Training Sub-Annex'!J78</f>
        <v>0</v>
      </c>
      <c r="J170" s="2793">
        <f>'9-A.Training Sub-Annex'!K78</f>
        <v>0</v>
      </c>
      <c r="K170" s="2793">
        <f>'9-A.Training Sub-Annex'!L78</f>
        <v>0</v>
      </c>
      <c r="L170" s="2770">
        <f>'9-A.Training Sub-Annex'!M78</f>
        <v>0</v>
      </c>
      <c r="M170" s="2793">
        <f>'9-A.Training Sub-Annex'!N78</f>
        <v>0</v>
      </c>
      <c r="N170" s="2793">
        <f>'9-A.Training Sub-Annex'!O78</f>
        <v>0</v>
      </c>
      <c r="O170" s="2770">
        <f>'9-A.Training Sub-Annex'!P78</f>
        <v>0</v>
      </c>
      <c r="P170" s="2791" t="str">
        <f>'9-A.Training Sub-Annex'!Q78</f>
        <v xml:space="preserve">STATE: ; PDY: ; KKL: ; MHE: ; YNM: </v>
      </c>
      <c r="Q170" s="2125"/>
      <c r="R170" s="2771"/>
      <c r="T170" s="2770">
        <f>'9-A.Training Sub-Annex'!U78</f>
        <v>0</v>
      </c>
      <c r="U170" s="2770">
        <f>'9-A.Training Sub-Annex'!V78</f>
        <v>0</v>
      </c>
      <c r="V170" s="2770" t="str">
        <f>'9-A.Training Sub-Annex'!W78</f>
        <v xml:space="preserve">STATE: ; PDY: ; KKL: ; MHE: ; YNM: </v>
      </c>
      <c r="W170" s="2772">
        <f>'9-A.Training Sub-Annex'!X78</f>
        <v>0</v>
      </c>
      <c r="X170" s="2770">
        <f>'9-A.Training Sub-Annex'!Y78</f>
        <v>0</v>
      </c>
      <c r="Y170" s="2770">
        <f>'9-A.Training Sub-Annex'!Z78</f>
        <v>0</v>
      </c>
      <c r="Z170" s="2770">
        <f>'9-A.Training Sub-Annex'!AA78</f>
        <v>0</v>
      </c>
      <c r="AA170" s="2770">
        <f>'9-A.Training Sub-Annex'!AB78</f>
        <v>0</v>
      </c>
      <c r="AB170" s="2770">
        <f>'9-A.Training Sub-Annex'!AC78</f>
        <v>0</v>
      </c>
      <c r="AC170" s="2770">
        <f>'9-A.Training Sub-Annex'!AD78</f>
        <v>0</v>
      </c>
      <c r="AD170" s="2770">
        <f>'9-A.Training Sub-Annex'!AE78</f>
        <v>0</v>
      </c>
      <c r="AE170" s="2770">
        <f>'9-A.Training Sub-Annex'!AF78</f>
        <v>0</v>
      </c>
      <c r="AF170" s="2770">
        <f>'9-A.Training Sub-Annex'!AG78</f>
        <v>0</v>
      </c>
      <c r="AG170" s="2770">
        <f>'9-A.Training Sub-Annex'!AH78</f>
        <v>0</v>
      </c>
      <c r="AH170" s="2770">
        <f>'9-A.Training Sub-Annex'!AI78</f>
        <v>0</v>
      </c>
      <c r="AI170" s="2770">
        <f>'9-A.Training Sub-Annex'!AJ78</f>
        <v>0</v>
      </c>
      <c r="AJ170" s="2770">
        <f>'9-A.Training Sub-Annex'!AK78</f>
        <v>0</v>
      </c>
      <c r="AK170" s="2770">
        <f>'9-A.Training Sub-Annex'!AL78</f>
        <v>0</v>
      </c>
      <c r="AL170" s="2770">
        <f>'9-A.Training Sub-Annex'!AM78</f>
        <v>0</v>
      </c>
      <c r="AM170" s="2770">
        <f>'9-A.Training Sub-Annex'!AN78</f>
        <v>0</v>
      </c>
      <c r="AN170" s="2770">
        <f>'9-A.Training Sub-Annex'!AO78</f>
        <v>0</v>
      </c>
      <c r="AO170" s="2770">
        <f>'9-A.Training Sub-Annex'!AP78</f>
        <v>0</v>
      </c>
      <c r="AP170" s="2770">
        <f>'9-A.Training Sub-Annex'!AQ78</f>
        <v>0</v>
      </c>
      <c r="AQ170" s="2770">
        <f>'9-A.Training Sub-Annex'!AR78</f>
        <v>0</v>
      </c>
      <c r="AR170" s="2770">
        <f>'9-A.Training Sub-Annex'!AS78</f>
        <v>0</v>
      </c>
      <c r="AS170" s="2770">
        <f>'9-A.Training Sub-Annex'!AT78</f>
        <v>0</v>
      </c>
      <c r="AT170" s="2770" t="str">
        <f>'9-A.Training Sub-Annex'!AU78</f>
        <v xml:space="preserve">STATE: ; PDY: ; KKL: ; MHE: ; YNM: </v>
      </c>
      <c r="AU170" s="2770" t="str">
        <f>'9-A.Training Sub-Annex'!AV78</f>
        <v>AMB: CB</v>
      </c>
    </row>
    <row r="171" spans="1:47" s="2245" customFormat="1" ht="78" customHeight="1">
      <c r="A171" s="5626"/>
      <c r="B171" s="2791">
        <f>'9-A.Training Sub-Annex'!C79</f>
        <v>0</v>
      </c>
      <c r="C171" s="2792" t="str">
        <f>'9-A.Training Sub-Annex'!D79</f>
        <v>State/District ToT of SAANS, Skill Stations under SAANS</v>
      </c>
      <c r="D171" s="2793" t="str">
        <f>'9-A.Training Sub-Annex'!E79</f>
        <v>RCH</v>
      </c>
      <c r="E171" s="2793" t="str">
        <f>'9-A.Training Sub-Annex'!F79</f>
        <v>CH</v>
      </c>
      <c r="F171" s="2793">
        <f>'9-A.Training Sub-Annex'!G79</f>
        <v>0</v>
      </c>
      <c r="G171" s="2793">
        <f>'9-A.Training Sub-Annex'!H79</f>
        <v>0</v>
      </c>
      <c r="H171" s="2793">
        <f>'9-A.Training Sub-Annex'!I79</f>
        <v>4</v>
      </c>
      <c r="I171" s="2793">
        <f>'9-A.Training Sub-Annex'!J79</f>
        <v>0</v>
      </c>
      <c r="J171" s="2793">
        <f>'9-A.Training Sub-Annex'!K79</f>
        <v>0</v>
      </c>
      <c r="K171" s="2793">
        <f>'9-A.Training Sub-Annex'!L79</f>
        <v>0</v>
      </c>
      <c r="L171" s="2770">
        <f>'9-A.Training Sub-Annex'!M79</f>
        <v>50000</v>
      </c>
      <c r="M171" s="2793">
        <f>'9-A.Training Sub-Annex'!N79</f>
        <v>0.5</v>
      </c>
      <c r="N171" s="2793">
        <f>'9-A.Training Sub-Annex'!O79</f>
        <v>2</v>
      </c>
      <c r="O171" s="2770">
        <f>'9-A.Training Sub-Annex'!P79</f>
        <v>1</v>
      </c>
      <c r="P171" s="2791" t="str">
        <f>'9-A.Training Sub-Annex'!Q79</f>
        <v xml:space="preserve">STATE: State Training of Trainers for 4 batches of 30 participants each - Rs.1.00 Lakhs ; PDY: ; KKL: ; MHE: ; YNM: </v>
      </c>
      <c r="Q171" s="2125"/>
      <c r="R171" s="2771"/>
      <c r="T171" s="2770">
        <f>'9-A.Training Sub-Annex'!U79</f>
        <v>2</v>
      </c>
      <c r="U171" s="2770">
        <f>'9-A.Training Sub-Annex'!V79</f>
        <v>100000</v>
      </c>
      <c r="V171" s="2770" t="str">
        <f>'9-A.Training Sub-Annex'!W79</f>
        <v xml:space="preserve">STATE: State Training of Trainers for 4 batches of 30 participants each - Rs.1.00 Lakhs ; PDY: ; KKL: ; MHE: ; YNM: </v>
      </c>
      <c r="W171" s="2772">
        <f>'9-A.Training Sub-Annex'!X79</f>
        <v>50000</v>
      </c>
      <c r="X171" s="2770">
        <f>'9-A.Training Sub-Annex'!Y79</f>
        <v>2</v>
      </c>
      <c r="Y171" s="2770">
        <f>'9-A.Training Sub-Annex'!Z79</f>
        <v>100000</v>
      </c>
      <c r="Z171" s="2770" t="str">
        <f>'9-A.Training Sub-Annex'!AA79</f>
        <v xml:space="preserve">State Training of Trainers for 4 batches of 30 participants each - Rs.1.00 Lakhs </v>
      </c>
      <c r="AA171" s="2770">
        <f>'9-A.Training Sub-Annex'!AB79</f>
        <v>0</v>
      </c>
      <c r="AB171" s="2770">
        <f>'9-A.Training Sub-Annex'!AC79</f>
        <v>0</v>
      </c>
      <c r="AC171" s="2770">
        <f>'9-A.Training Sub-Annex'!AD79</f>
        <v>0</v>
      </c>
      <c r="AD171" s="2770">
        <f>'9-A.Training Sub-Annex'!AE79</f>
        <v>0</v>
      </c>
      <c r="AE171" s="2770">
        <f>'9-A.Training Sub-Annex'!AF79</f>
        <v>0</v>
      </c>
      <c r="AF171" s="2770">
        <f>'9-A.Training Sub-Annex'!AG79</f>
        <v>0</v>
      </c>
      <c r="AG171" s="2770">
        <f>'9-A.Training Sub-Annex'!AH79</f>
        <v>0</v>
      </c>
      <c r="AH171" s="2770">
        <f>'9-A.Training Sub-Annex'!AI79</f>
        <v>0</v>
      </c>
      <c r="AI171" s="2770">
        <f>'9-A.Training Sub-Annex'!AJ79</f>
        <v>0</v>
      </c>
      <c r="AJ171" s="2770">
        <f>'9-A.Training Sub-Annex'!AK79</f>
        <v>0</v>
      </c>
      <c r="AK171" s="2770">
        <f>'9-A.Training Sub-Annex'!AL79</f>
        <v>0</v>
      </c>
      <c r="AL171" s="2770">
        <f>'9-A.Training Sub-Annex'!AM79</f>
        <v>0</v>
      </c>
      <c r="AM171" s="2770">
        <f>'9-A.Training Sub-Annex'!AN79</f>
        <v>0</v>
      </c>
      <c r="AN171" s="2770">
        <f>'9-A.Training Sub-Annex'!AO79</f>
        <v>0</v>
      </c>
      <c r="AO171" s="2770">
        <f>'9-A.Training Sub-Annex'!AP79</f>
        <v>0</v>
      </c>
      <c r="AP171" s="2770">
        <f>'9-A.Training Sub-Annex'!AQ79</f>
        <v>0</v>
      </c>
      <c r="AQ171" s="2770">
        <f>'9-A.Training Sub-Annex'!AR79</f>
        <v>100000</v>
      </c>
      <c r="AR171" s="2770">
        <f>'9-A.Training Sub-Annex'!AS79</f>
        <v>2</v>
      </c>
      <c r="AS171" s="2770">
        <f>'9-A.Training Sub-Annex'!AT79</f>
        <v>50000</v>
      </c>
      <c r="AT171" s="2770" t="str">
        <f>'9-A.Training Sub-Annex'!AU79</f>
        <v xml:space="preserve">STATE: State Training of Trainers for 4 batches of 30 participants each - Rs.1.00 Lakhs ; PDY: ; KKL: ; MHE: ; YNM: </v>
      </c>
      <c r="AU171" s="2770" t="str">
        <f>'9-A.Training Sub-Annex'!AV79</f>
        <v>SAANS: CB</v>
      </c>
    </row>
    <row r="172" spans="1:47" s="2245" customFormat="1" ht="78" customHeight="1">
      <c r="A172" s="5626"/>
      <c r="B172" s="2791" t="str">
        <f>'9-A.Training Sub-Annex'!C80</f>
        <v>9.5.2.23</v>
      </c>
      <c r="C172" s="2792" t="str">
        <f>'9-A.Training Sub-Annex'!D80</f>
        <v>Other Child Health trainings (SNCU)</v>
      </c>
      <c r="D172" s="2793" t="str">
        <f>'9-A.Training Sub-Annex'!E80</f>
        <v>RCH</v>
      </c>
      <c r="E172" s="2793" t="str">
        <f>'9-A.Training Sub-Annex'!F80</f>
        <v>CH</v>
      </c>
      <c r="F172" s="2793">
        <f>'9-A.Training Sub-Annex'!G80</f>
        <v>0</v>
      </c>
      <c r="G172" s="2793">
        <f>'9-A.Training Sub-Annex'!H80</f>
        <v>0</v>
      </c>
      <c r="H172" s="2793">
        <f>'9-A.Training Sub-Annex'!I80</f>
        <v>0.3</v>
      </c>
      <c r="I172" s="2793">
        <f>'9-A.Training Sub-Annex'!J80</f>
        <v>0</v>
      </c>
      <c r="J172" s="2793">
        <f>'9-A.Training Sub-Annex'!K80</f>
        <v>0</v>
      </c>
      <c r="K172" s="2793">
        <f>'9-A.Training Sub-Annex'!L80</f>
        <v>0</v>
      </c>
      <c r="L172" s="2770">
        <f>'9-A.Training Sub-Annex'!M80</f>
        <v>1134.6666666599999</v>
      </c>
      <c r="M172" s="2793">
        <f>'9-A.Training Sub-Annex'!N80</f>
        <v>1.1346666666599999E-2</v>
      </c>
      <c r="N172" s="2793">
        <f>'9-A.Training Sub-Annex'!O80</f>
        <v>60</v>
      </c>
      <c r="O172" s="2770">
        <f>'9-A.Training Sub-Annex'!P80</f>
        <v>0.68079999999599994</v>
      </c>
      <c r="P172" s="2791" t="str">
        <f>'9-A.Training Sub-Annex'!Q80</f>
        <v xml:space="preserve">STATE: SCNU - 90 MOS x 3 batches x 1 day  - Rs.0.68 Lakhs ; PDY: ; KKL: ; MHE: ; YNM: </v>
      </c>
      <c r="Q172" s="2125"/>
      <c r="R172" s="2771"/>
      <c r="T172" s="2770">
        <f>'9-A.Training Sub-Annex'!U80</f>
        <v>60</v>
      </c>
      <c r="U172" s="2770">
        <f>'9-A.Training Sub-Annex'!V80</f>
        <v>68079.999999599997</v>
      </c>
      <c r="V172" s="2770" t="str">
        <f>'9-A.Training Sub-Annex'!W80</f>
        <v xml:space="preserve">STATE: SCNU - 90 MOS x 3 batches x 1 day  - Rs.0.68 Lakhs ; PDY: ; KKL: ; MHE: ; YNM: </v>
      </c>
      <c r="W172" s="2772">
        <f>'9-A.Training Sub-Annex'!X80</f>
        <v>1134.6666666599999</v>
      </c>
      <c r="X172" s="2770">
        <f>'9-A.Training Sub-Annex'!Y80</f>
        <v>60</v>
      </c>
      <c r="Y172" s="2770">
        <f>'9-A.Training Sub-Annex'!Z80</f>
        <v>68079.999999599997</v>
      </c>
      <c r="Z172" s="2770" t="str">
        <f>'9-A.Training Sub-Annex'!AA80</f>
        <v xml:space="preserve">SCNU - 90 MOS x 3 batches x 1 day  - Rs.0.68 Lakhs </v>
      </c>
      <c r="AA172" s="2770">
        <f>'9-A.Training Sub-Annex'!AB80</f>
        <v>0</v>
      </c>
      <c r="AB172" s="2770">
        <f>'9-A.Training Sub-Annex'!AC80</f>
        <v>0</v>
      </c>
      <c r="AC172" s="2770">
        <f>'9-A.Training Sub-Annex'!AD80</f>
        <v>0</v>
      </c>
      <c r="AD172" s="2770">
        <f>'9-A.Training Sub-Annex'!AE80</f>
        <v>0</v>
      </c>
      <c r="AE172" s="2770">
        <f>'9-A.Training Sub-Annex'!AF80</f>
        <v>0</v>
      </c>
      <c r="AF172" s="2770">
        <f>'9-A.Training Sub-Annex'!AG80</f>
        <v>0</v>
      </c>
      <c r="AG172" s="2770">
        <f>'9-A.Training Sub-Annex'!AH80</f>
        <v>0</v>
      </c>
      <c r="AH172" s="2770">
        <f>'9-A.Training Sub-Annex'!AI80</f>
        <v>0</v>
      </c>
      <c r="AI172" s="2770">
        <f>'9-A.Training Sub-Annex'!AJ80</f>
        <v>0</v>
      </c>
      <c r="AJ172" s="2770">
        <f>'9-A.Training Sub-Annex'!AK80</f>
        <v>0</v>
      </c>
      <c r="AK172" s="2770">
        <f>'9-A.Training Sub-Annex'!AL80</f>
        <v>0</v>
      </c>
      <c r="AL172" s="2770">
        <f>'9-A.Training Sub-Annex'!AM80</f>
        <v>0</v>
      </c>
      <c r="AM172" s="2770">
        <f>'9-A.Training Sub-Annex'!AN80</f>
        <v>0</v>
      </c>
      <c r="AN172" s="2770">
        <f>'9-A.Training Sub-Annex'!AO80</f>
        <v>0</v>
      </c>
      <c r="AO172" s="2770">
        <f>'9-A.Training Sub-Annex'!AP80</f>
        <v>0</v>
      </c>
      <c r="AP172" s="2770">
        <f>'9-A.Training Sub-Annex'!AQ80</f>
        <v>0</v>
      </c>
      <c r="AQ172" s="2770">
        <f>'9-A.Training Sub-Annex'!AR80</f>
        <v>68079.999999599997</v>
      </c>
      <c r="AR172" s="2770">
        <f>'9-A.Training Sub-Annex'!AS80</f>
        <v>60</v>
      </c>
      <c r="AS172" s="2770">
        <f>'9-A.Training Sub-Annex'!AT80</f>
        <v>1134.6666666599999</v>
      </c>
      <c r="AT172" s="2770" t="str">
        <f>'9-A.Training Sub-Annex'!AU80</f>
        <v xml:space="preserve">STATE: SCNU - 90 MOS x 3 batches x 1 day  - Rs.0.68 Lakhs ; PDY: ; KKL: ; MHE: ; YNM: </v>
      </c>
      <c r="AU172" s="2770">
        <f>'9-A.Training Sub-Annex'!AV80</f>
        <v>0</v>
      </c>
    </row>
    <row r="173" spans="1:47" s="2245" customFormat="1" ht="78" customHeight="1">
      <c r="A173" s="2763">
        <f>'10.Review Research &amp; Surveillen'!A7</f>
        <v>10</v>
      </c>
      <c r="B173" s="2785"/>
      <c r="C173" s="2764" t="str">
        <f>'10.Review Research &amp; Surveillen'!C7</f>
        <v>Reviews, Research, Surveys and Surveillance</v>
      </c>
      <c r="D173" s="2765"/>
      <c r="E173" s="2765"/>
      <c r="F173" s="2765"/>
      <c r="G173" s="2765"/>
      <c r="H173" s="2766"/>
      <c r="I173" s="2765"/>
      <c r="J173" s="2766"/>
      <c r="K173" s="2765"/>
      <c r="L173" s="2766"/>
      <c r="M173" s="2766"/>
      <c r="N173" s="2786"/>
      <c r="O173" s="2787">
        <f>O174</f>
        <v>0.2</v>
      </c>
      <c r="P173" s="2788"/>
      <c r="Q173" s="2789"/>
      <c r="R173" s="2790">
        <f>R174</f>
        <v>0</v>
      </c>
      <c r="T173" s="2766"/>
      <c r="U173" s="2766"/>
      <c r="V173" s="2766"/>
      <c r="W173" s="2782"/>
      <c r="X173" s="2766"/>
      <c r="Y173" s="2766"/>
      <c r="Z173" s="2766"/>
      <c r="AA173" s="2766"/>
      <c r="AB173" s="2766"/>
      <c r="AC173" s="2766"/>
      <c r="AD173" s="2766"/>
      <c r="AE173" s="2766"/>
      <c r="AF173" s="2766"/>
      <c r="AG173" s="2766"/>
      <c r="AH173" s="2766"/>
      <c r="AI173" s="2766"/>
      <c r="AJ173" s="2766"/>
      <c r="AK173" s="2766"/>
      <c r="AL173" s="2766"/>
      <c r="AM173" s="2766"/>
      <c r="AN173" s="2766"/>
      <c r="AO173" s="2766"/>
      <c r="AP173" s="2766"/>
      <c r="AQ173" s="2766"/>
      <c r="AR173" s="2766"/>
      <c r="AS173" s="2766"/>
      <c r="AT173" s="2766"/>
      <c r="AU173" s="2766"/>
    </row>
    <row r="174" spans="1:47" s="2245" customFormat="1" ht="78" customHeight="1">
      <c r="A174" s="2794" t="str">
        <f>'10.Review Research &amp; Surveillen'!A10</f>
        <v>10.1.2</v>
      </c>
      <c r="B174" s="2794" t="str">
        <f>'10.Review Research &amp; Surveillen'!B10</f>
        <v>A.2.8</v>
      </c>
      <c r="C174" s="2795" t="str">
        <f>'10.Review Research &amp; Surveillen'!C10</f>
        <v>Child Death Review</v>
      </c>
      <c r="D174" s="2796" t="str">
        <f>'10.Review Research &amp; Surveillen'!D10</f>
        <v>RCH</v>
      </c>
      <c r="E174" s="2796" t="str">
        <f>'10.Review Research &amp; Surveillen'!E10</f>
        <v>CH</v>
      </c>
      <c r="F174" s="2796">
        <f>'10.Review Research &amp; Surveillen'!G10</f>
        <v>0</v>
      </c>
      <c r="G174" s="2796">
        <f>'10.Review Research &amp; Surveillen'!H10</f>
        <v>0</v>
      </c>
      <c r="H174" s="2796">
        <f>'10.Review Research &amp; Surveillen'!I10</f>
        <v>0.2</v>
      </c>
      <c r="I174" s="2796">
        <f>'10.Review Research &amp; Surveillen'!J10</f>
        <v>0</v>
      </c>
      <c r="J174" s="2796">
        <f>'10.Review Research &amp; Surveillen'!K10</f>
        <v>0</v>
      </c>
      <c r="K174" s="2796">
        <f>'10.Review Research &amp; Surveillen'!L10</f>
        <v>0</v>
      </c>
      <c r="L174" s="2770">
        <f>'10.Review Research &amp; Surveillen'!M10</f>
        <v>5000</v>
      </c>
      <c r="M174" s="2796">
        <f>'10.Review Research &amp; Surveillen'!N10</f>
        <v>0.05</v>
      </c>
      <c r="N174" s="2796">
        <f>'10.Review Research &amp; Surveillen'!O10</f>
        <v>4</v>
      </c>
      <c r="O174" s="2770">
        <f>'10.Review Research &amp; Surveillen'!P10</f>
        <v>0.2</v>
      </c>
      <c r="P174" s="2794" t="str">
        <f>'10.Review Research &amp; Surveillen'!Q10</f>
        <v xml:space="preserve">STATE: Rs.5000 x 4 - 0.20 Lakhs; PDY: ; KKL: ; MHE: ; YNM: </v>
      </c>
      <c r="Q174" s="2125"/>
      <c r="R174" s="2771"/>
      <c r="T174" s="2770">
        <f>'10.Review Research &amp; Surveillen'!U10</f>
        <v>5000</v>
      </c>
      <c r="U174" s="2770">
        <f>'10.Review Research &amp; Surveillen'!V10</f>
        <v>4</v>
      </c>
      <c r="V174" s="2770">
        <f>'10.Review Research &amp; Surveillen'!W10</f>
        <v>20000</v>
      </c>
      <c r="W174" s="2772" t="str">
        <f>'10.Review Research &amp; Surveillen'!X10</f>
        <v xml:space="preserve">STATE: Rs.5000 x 4 - 0.20 Lakhs; PDY: ; KKL: ; MHE: ; YNM: </v>
      </c>
      <c r="X174" s="2770">
        <f>'10.Review Research &amp; Surveillen'!Y10</f>
        <v>5000</v>
      </c>
      <c r="Y174" s="2770">
        <f>'10.Review Research &amp; Surveillen'!Z10</f>
        <v>4</v>
      </c>
      <c r="Z174" s="2770">
        <f>'10.Review Research &amp; Surveillen'!AA10</f>
        <v>20000</v>
      </c>
      <c r="AA174" s="2770" t="str">
        <f>'10.Review Research &amp; Surveillen'!AB10</f>
        <v>Rs.5000 x 4 - 0.20 Lakhs</v>
      </c>
      <c r="AB174" s="2770">
        <f>'10.Review Research &amp; Surveillen'!AC10</f>
        <v>0</v>
      </c>
      <c r="AC174" s="2770">
        <f>'10.Review Research &amp; Surveillen'!AD10</f>
        <v>0</v>
      </c>
      <c r="AD174" s="2770">
        <f>'10.Review Research &amp; Surveillen'!AE10</f>
        <v>0</v>
      </c>
      <c r="AE174" s="2770">
        <f>'10.Review Research &amp; Surveillen'!AF10</f>
        <v>0</v>
      </c>
      <c r="AF174" s="2770">
        <f>'10.Review Research &amp; Surveillen'!AG10</f>
        <v>0</v>
      </c>
      <c r="AG174" s="2770">
        <f>'10.Review Research &amp; Surveillen'!AH10</f>
        <v>0</v>
      </c>
      <c r="AH174" s="2770">
        <f>'10.Review Research &amp; Surveillen'!AI10</f>
        <v>0</v>
      </c>
      <c r="AI174" s="2770">
        <f>'10.Review Research &amp; Surveillen'!AJ10</f>
        <v>0</v>
      </c>
      <c r="AJ174" s="2770">
        <f>'10.Review Research &amp; Surveillen'!AK10</f>
        <v>0</v>
      </c>
      <c r="AK174" s="2770">
        <f>'10.Review Research &amp; Surveillen'!AL10</f>
        <v>0</v>
      </c>
      <c r="AL174" s="2770">
        <f>'10.Review Research &amp; Surveillen'!AM10</f>
        <v>0</v>
      </c>
      <c r="AM174" s="2770">
        <f>'10.Review Research &amp; Surveillen'!AN10</f>
        <v>0</v>
      </c>
      <c r="AN174" s="2770">
        <f>'10.Review Research &amp; Surveillen'!AO10</f>
        <v>0</v>
      </c>
      <c r="AO174" s="2770">
        <f>'10.Review Research &amp; Surveillen'!AP10</f>
        <v>0</v>
      </c>
      <c r="AP174" s="2770">
        <f>'10.Review Research &amp; Surveillen'!AQ10</f>
        <v>0</v>
      </c>
      <c r="AQ174" s="2770">
        <f>'10.Review Research &amp; Surveillen'!AR10</f>
        <v>0</v>
      </c>
      <c r="AR174" s="2770">
        <f>'10.Review Research &amp; Surveillen'!AS10</f>
        <v>20000</v>
      </c>
      <c r="AS174" s="2770">
        <f>'10.Review Research &amp; Surveillen'!AT10</f>
        <v>4</v>
      </c>
      <c r="AT174" s="2770">
        <f>'10.Review Research &amp; Surveillen'!AU10</f>
        <v>5000</v>
      </c>
      <c r="AU174" s="2770" t="str">
        <f>'10.Review Research &amp; Surveillen'!AV10</f>
        <v xml:space="preserve">STATE: Rs.5000 x 4 - 0.20 Lakhs; PDY: ; KKL: ; MHE: ; YNM: </v>
      </c>
    </row>
    <row r="175" spans="1:47" s="2245" customFormat="1" ht="78" customHeight="1">
      <c r="A175" s="2763">
        <f>'11.IEC-BCC Annex'!A7</f>
        <v>11</v>
      </c>
      <c r="B175" s="2785"/>
      <c r="C175" s="2764" t="str">
        <f>'11.IEC-BCC Annex'!C7</f>
        <v xml:space="preserve"> </v>
      </c>
      <c r="D175" s="2765"/>
      <c r="E175" s="2765"/>
      <c r="F175" s="2765"/>
      <c r="G175" s="2765"/>
      <c r="H175" s="2766"/>
      <c r="I175" s="2765"/>
      <c r="J175" s="2766"/>
      <c r="K175" s="2765"/>
      <c r="L175" s="2766"/>
      <c r="M175" s="2766"/>
      <c r="N175" s="2786"/>
      <c r="O175" s="2787">
        <f>SUM(O176:O179)</f>
        <v>6.9819990000000001</v>
      </c>
      <c r="P175" s="2788"/>
      <c r="Q175" s="2789"/>
      <c r="R175" s="2790">
        <f>SUM(R176:R179)</f>
        <v>0</v>
      </c>
      <c r="T175" s="2766"/>
      <c r="U175" s="2766"/>
      <c r="V175" s="2766"/>
      <c r="W175" s="2782"/>
      <c r="X175" s="2766"/>
      <c r="Y175" s="2766"/>
      <c r="Z175" s="2766"/>
      <c r="AA175" s="2766"/>
      <c r="AB175" s="2766"/>
      <c r="AC175" s="2766"/>
      <c r="AD175" s="2766"/>
      <c r="AE175" s="2766"/>
      <c r="AF175" s="2766"/>
      <c r="AG175" s="2766"/>
      <c r="AH175" s="2766"/>
      <c r="AI175" s="2766"/>
      <c r="AJ175" s="2766"/>
      <c r="AK175" s="2766"/>
      <c r="AL175" s="2766"/>
      <c r="AM175" s="2766"/>
      <c r="AN175" s="2766"/>
      <c r="AO175" s="2766"/>
      <c r="AP175" s="2766"/>
      <c r="AQ175" s="2766"/>
      <c r="AR175" s="2766"/>
      <c r="AS175" s="2766"/>
      <c r="AT175" s="2766"/>
      <c r="AU175" s="2766"/>
    </row>
    <row r="176" spans="1:47" s="2245" customFormat="1" ht="78" customHeight="1">
      <c r="A176" s="5626" t="str">
        <f>'11.IEC-BCC Annex'!A10</f>
        <v>11.1.2</v>
      </c>
      <c r="B176" s="2767" t="str">
        <f>'11-A. IEC Sub-Annex'!C11</f>
        <v>B.10.3.2.1</v>
      </c>
      <c r="C176" s="2768" t="str">
        <f>'11-A. IEC Sub-Annex'!D11</f>
        <v>Media Mix of Mid Media/ Mass Media</v>
      </c>
      <c r="D176" s="2769" t="str">
        <f>'11-A. IEC Sub-Annex'!E11</f>
        <v>RCH</v>
      </c>
      <c r="E176" s="2769" t="e">
        <f>'11-A. IEC Sub-Annex'!#REF!</f>
        <v>#REF!</v>
      </c>
      <c r="F176" s="2769">
        <f>'11-A. IEC Sub-Annex'!F11</f>
        <v>0</v>
      </c>
      <c r="G176" s="2769">
        <f>'11-A. IEC Sub-Annex'!G11</f>
        <v>0</v>
      </c>
      <c r="H176" s="2769">
        <f>'11-A. IEC Sub-Annex'!H11</f>
        <v>5.9820000000000002</v>
      </c>
      <c r="I176" s="2769">
        <f>'11-A. IEC Sub-Annex'!I11</f>
        <v>0</v>
      </c>
      <c r="J176" s="2769">
        <f>'11-A. IEC Sub-Annex'!J11</f>
        <v>0</v>
      </c>
      <c r="K176" s="2769">
        <f>'11-A. IEC Sub-Annex'!K11</f>
        <v>0</v>
      </c>
      <c r="L176" s="2770">
        <f>'11-A. IEC Sub-Annex'!L11</f>
        <v>8928.3567164179112</v>
      </c>
      <c r="M176" s="2769">
        <f>'11-A. IEC Sub-Annex'!M11</f>
        <v>8.9283567164179109E-2</v>
      </c>
      <c r="N176" s="2769">
        <f>'11-A. IEC Sub-Annex'!N11</f>
        <v>67</v>
      </c>
      <c r="O176" s="2770">
        <f>'11-A. IEC Sub-Annex'!O11</f>
        <v>5.9819990000000001</v>
      </c>
      <c r="P176" s="2767" t="str">
        <f>'11-A. IEC Sub-Annex'!P11</f>
        <v>STATE: ; PDY: New born care (for 0. -6 months baby) Ist Prize Rs.400/-,II prize Rs.300/-,III prize - Rs.200/- Consolation Prize (10) 100 x 10 = Rs. 1000/- Organisation Expenditure Rs.1000/- Toys Expenses or Soap + Towel - Rs.1000/- Total = 32 Centers  xRs.3,900 = Rs1,24,800./- &amp; Banner - 32 Centers x Rs.250 = Rs. 8,000/- Total= Rs.1,36,600/-,  &amp; NDD programmes etc., ; KKL: New born care Karaikal - 13 x 3900 = 50,700/- &amp; Banner - 13 x 250 = Rs. 3250/- =Rs.53,950/- , NDD etc., 
; MHE: New born care  Mahe - 2 x 3,900=Rs.7800/- &amp;Banner - 2 x Rs.250 = Rs. 500/-Total=Rs.8300/, and NDD etc., ; YNM: New born care  Yanam - 1 x 3900= 3900/- &amp; Banner - 1 x 250 = Rs. 250/- = Rs.4,150/-&amp;  NDD Activities</v>
      </c>
      <c r="Q176" s="2125"/>
      <c r="R176" s="2771"/>
      <c r="T176" s="2770">
        <f>'11-A. IEC Sub-Annex'!T11</f>
        <v>67</v>
      </c>
      <c r="U176" s="2770">
        <f>'11-A. IEC Sub-Annex'!U11</f>
        <v>598199.9</v>
      </c>
      <c r="V176" s="2770" t="str">
        <f>'11-A. IEC Sub-Annex'!V11</f>
        <v>STATE: ; PDY: New born care (for 0. -6 months baby) Ist Prize Rs.400/-,II prize Rs.300/-,III prize - Rs.200/- Consolation Prize (10) 100 x 10 = Rs. 1000/- Organisation Expenditure Rs.1000/- Toys Expenses or Soap + Towel - Rs.1000/- Total = 32 Centers  xRs.3,900 = Rs1,24,800./- &amp; Banner - 32 Centers x Rs.250 = Rs. 8,000/- Total= Rs.1,36,600/-,  &amp; NDD programmes etc., ; KKL: New born care Karaikal - 13 x 3900 = 50,700/- &amp; Banner - 13 x 250 = Rs. 3250/- =Rs.53,950/- , NDD etc., 
; MHE: New born care  Mahe - 2 x 3,900=Rs.7800/- &amp;Banner - 2 x Rs.250 = Rs. 500/-Total=Rs.8300/, and NDD etc., ; YNM: New born care  Yanam - 1 x 3900= 3900/- &amp; Banner - 1 x 250 = Rs. 250/- = Rs.4,150/-&amp;  NDD Activities</v>
      </c>
      <c r="W176" s="2772">
        <f>'11-A. IEC Sub-Annex'!W11</f>
        <v>0</v>
      </c>
      <c r="X176" s="2770">
        <f>'11-A. IEC Sub-Annex'!X11</f>
        <v>0</v>
      </c>
      <c r="Y176" s="2770">
        <f>'11-A. IEC Sub-Annex'!Y11</f>
        <v>0</v>
      </c>
      <c r="Z176" s="2770">
        <f>'11-A. IEC Sub-Annex'!Z11</f>
        <v>0</v>
      </c>
      <c r="AA176" s="2770">
        <f>'11-A. IEC Sub-Annex'!AA11</f>
        <v>9570</v>
      </c>
      <c r="AB176" s="2770">
        <f>'11-A. IEC Sub-Annex'!AB11</f>
        <v>40</v>
      </c>
      <c r="AC176" s="2770">
        <f>'11-A. IEC Sub-Annex'!AC11</f>
        <v>382800</v>
      </c>
      <c r="AD176" s="2770" t="str">
        <f>'11-A. IEC Sub-Annex'!AD11</f>
        <v xml:space="preserve">New born care (for 0. -6 months baby) Ist Prize Rs.400/-,II prize Rs.300/-,III prize - Rs.200/- Consolation Prize (10) 100 x 10 = Rs. 1000/- Organisation Expenditure Rs.1000/- Toys Expenses or Soap + Towel - Rs.1000/- Total = 32 Centers  xRs.3,900 = Rs1,24,800./- &amp; Banner - 32 Centers x Rs.250 = Rs. 8,000/- Total= Rs.1,36,600/-,  &amp; NDD programmes etc., </v>
      </c>
      <c r="AE176" s="2770">
        <f>'11-A. IEC Sub-Annex'!AE11</f>
        <v>6830.55</v>
      </c>
      <c r="AF176" s="2770">
        <f>'11-A. IEC Sub-Annex'!AF11</f>
        <v>18</v>
      </c>
      <c r="AG176" s="2770">
        <f>'11-A. IEC Sub-Annex'!AG11</f>
        <v>122949.90000000001</v>
      </c>
      <c r="AH176" s="2770" t="str">
        <f>'11-A. IEC Sub-Annex'!AH11</f>
        <v xml:space="preserve">New born care Karaikal - 13 x 3900 = 50,700/- &amp; Banner - 13 x 250 = Rs. 3250/- =Rs.53,950/- , NDD etc., 
</v>
      </c>
      <c r="AI176" s="2770">
        <f>'11-A. IEC Sub-Annex'!AI11</f>
        <v>9660</v>
      </c>
      <c r="AJ176" s="2770">
        <f>'11-A. IEC Sub-Annex'!AJ11</f>
        <v>5</v>
      </c>
      <c r="AK176" s="2770">
        <f>'11-A. IEC Sub-Annex'!AK11</f>
        <v>48300</v>
      </c>
      <c r="AL176" s="2770" t="str">
        <f>'11-A. IEC Sub-Annex'!AL11</f>
        <v xml:space="preserve">New born care  Mahe - 2 x 3,900=Rs.7800/- &amp;Banner - 2 x Rs.250 = Rs. 500/-Total=Rs.8300/, and NDD etc., </v>
      </c>
      <c r="AM176" s="2770">
        <f>'11-A. IEC Sub-Annex'!AM11</f>
        <v>11037.5</v>
      </c>
      <c r="AN176" s="2770">
        <f>'11-A. IEC Sub-Annex'!AN11</f>
        <v>4</v>
      </c>
      <c r="AO176" s="2770">
        <f>'11-A. IEC Sub-Annex'!AO11</f>
        <v>44150</v>
      </c>
      <c r="AP176" s="2770" t="str">
        <f>'11-A. IEC Sub-Annex'!AP11</f>
        <v>New born care  Yanam - 1 x 3900= 3900/- &amp; Banner - 1 x 250 = Rs. 250/- = Rs.4,150/-&amp;  NDD Activities</v>
      </c>
      <c r="AQ176" s="2770">
        <f>'11-A. IEC Sub-Annex'!AQ11</f>
        <v>598199.9</v>
      </c>
      <c r="AR176" s="2770">
        <f>'11-A. IEC Sub-Annex'!AR11</f>
        <v>67</v>
      </c>
      <c r="AS176" s="2770">
        <f>'11-A. IEC Sub-Annex'!AS11</f>
        <v>8928.3567164179112</v>
      </c>
      <c r="AT176" s="2770" t="str">
        <f>'11-A. IEC Sub-Annex'!AT11</f>
        <v>STATE: ; PDY: New born care (for 0. -6 months baby) Ist Prize Rs.400/-,II prize Rs.300/-,III prize - Rs.200/- Consolation Prize (10) 100 x 10 = Rs. 1000/- Organisation Expenditure Rs.1000/- Toys Expenses or Soap + Towel - Rs.1000/- Total = 32 Centers  xRs.3,900 = Rs1,24,800./- &amp; Banner - 32 Centers x Rs.250 = Rs. 8,000/- Total= Rs.1,36,600/-,  &amp; NDD programmes etc., ; KKL: New born care Karaikal - 13 x 3900 = 50,700/- &amp; Banner - 13 x 250 = Rs. 3250/- =Rs.53,950/- , NDD etc., 
; MHE: New born care  Mahe - 2 x 3,900=Rs.7800/- &amp;Banner - 2 x Rs.250 = Rs. 500/-Total=Rs.8300/, and NDD etc., ; YNM: New born care  Yanam - 1 x 3900= 3900/- &amp; Banner - 1 x 250 = Rs. 250/- = Rs.4,150/-&amp;  NDD Activities</v>
      </c>
      <c r="AU176" s="2770" t="e">
        <f>'11-A. IEC Sub-Annex'!#REF!</f>
        <v>#REF!</v>
      </c>
    </row>
    <row r="177" spans="1:47" s="2245" customFormat="1" ht="78" customHeight="1">
      <c r="A177" s="5626"/>
      <c r="B177" s="2767" t="str">
        <f>'11-A. IEC Sub-Annex'!C12</f>
        <v>B.10.3.2.2</v>
      </c>
      <c r="C177" s="2768" t="str">
        <f>'11-A. IEC Sub-Annex'!D12</f>
        <v>Inter Personal Communication</v>
      </c>
      <c r="D177" s="2769" t="str">
        <f>'11-A. IEC Sub-Annex'!E12</f>
        <v>RCH</v>
      </c>
      <c r="E177" s="2769" t="e">
        <f>'11-A. IEC Sub-Annex'!#REF!</f>
        <v>#REF!</v>
      </c>
      <c r="F177" s="2769">
        <f>'11-A. IEC Sub-Annex'!F12</f>
        <v>0</v>
      </c>
      <c r="G177" s="2769">
        <f>'11-A. IEC Sub-Annex'!G12</f>
        <v>0</v>
      </c>
      <c r="H177" s="2769">
        <f>'11-A. IEC Sub-Annex'!H12</f>
        <v>0</v>
      </c>
      <c r="I177" s="2769">
        <f>'11-A. IEC Sub-Annex'!I12</f>
        <v>0</v>
      </c>
      <c r="J177" s="2769">
        <f>'11-A. IEC Sub-Annex'!J12</f>
        <v>0</v>
      </c>
      <c r="K177" s="2769">
        <f>'11-A. IEC Sub-Annex'!K12</f>
        <v>0</v>
      </c>
      <c r="L177" s="2770">
        <f>'11-A. IEC Sub-Annex'!L12</f>
        <v>0</v>
      </c>
      <c r="M177" s="2769">
        <f>'11-A. IEC Sub-Annex'!M12</f>
        <v>0</v>
      </c>
      <c r="N177" s="2769">
        <f>'11-A. IEC Sub-Annex'!N12</f>
        <v>0</v>
      </c>
      <c r="O177" s="2770">
        <f>'11-A. IEC Sub-Annex'!O12</f>
        <v>0</v>
      </c>
      <c r="P177" s="2767" t="str">
        <f>'11-A. IEC Sub-Annex'!P12</f>
        <v xml:space="preserve">STATE: ; PDY: ; KKL: ; MHE: ; YNM: </v>
      </c>
      <c r="Q177" s="2125"/>
      <c r="R177" s="2771"/>
      <c r="T177" s="2770">
        <f>'11-A. IEC Sub-Annex'!T12</f>
        <v>0</v>
      </c>
      <c r="U177" s="2770">
        <f>'11-A. IEC Sub-Annex'!U12</f>
        <v>0</v>
      </c>
      <c r="V177" s="2770" t="str">
        <f>'11-A. IEC Sub-Annex'!V12</f>
        <v xml:space="preserve">STATE: ; PDY: ; KKL: ; MHE: ; YNM: </v>
      </c>
      <c r="W177" s="2772">
        <f>'11-A. IEC Sub-Annex'!W12</f>
        <v>0</v>
      </c>
      <c r="X177" s="2770">
        <f>'11-A. IEC Sub-Annex'!X12</f>
        <v>0</v>
      </c>
      <c r="Y177" s="2770">
        <f>'11-A. IEC Sub-Annex'!Y12</f>
        <v>0</v>
      </c>
      <c r="Z177" s="2770">
        <f>'11-A. IEC Sub-Annex'!Z12</f>
        <v>0</v>
      </c>
      <c r="AA177" s="2770">
        <f>'11-A. IEC Sub-Annex'!AA12</f>
        <v>0</v>
      </c>
      <c r="AB177" s="2770">
        <f>'11-A. IEC Sub-Annex'!AB12</f>
        <v>0</v>
      </c>
      <c r="AC177" s="2770">
        <f>'11-A. IEC Sub-Annex'!AC12</f>
        <v>0</v>
      </c>
      <c r="AD177" s="2770">
        <f>'11-A. IEC Sub-Annex'!AD12</f>
        <v>0</v>
      </c>
      <c r="AE177" s="2770">
        <f>'11-A. IEC Sub-Annex'!AE12</f>
        <v>0</v>
      </c>
      <c r="AF177" s="2770">
        <f>'11-A. IEC Sub-Annex'!AF12</f>
        <v>0</v>
      </c>
      <c r="AG177" s="2770">
        <f>'11-A. IEC Sub-Annex'!AG12</f>
        <v>0</v>
      </c>
      <c r="AH177" s="2770">
        <f>'11-A. IEC Sub-Annex'!AH12</f>
        <v>0</v>
      </c>
      <c r="AI177" s="2770">
        <f>'11-A. IEC Sub-Annex'!AI12</f>
        <v>0</v>
      </c>
      <c r="AJ177" s="2770">
        <f>'11-A. IEC Sub-Annex'!AJ12</f>
        <v>0</v>
      </c>
      <c r="AK177" s="2770">
        <f>'11-A. IEC Sub-Annex'!AK12</f>
        <v>0</v>
      </c>
      <c r="AL177" s="2770">
        <f>'11-A. IEC Sub-Annex'!AL12</f>
        <v>0</v>
      </c>
      <c r="AM177" s="2770">
        <f>'11-A. IEC Sub-Annex'!AM12</f>
        <v>0</v>
      </c>
      <c r="AN177" s="2770">
        <f>'11-A. IEC Sub-Annex'!AN12</f>
        <v>0</v>
      </c>
      <c r="AO177" s="2770">
        <f>'11-A. IEC Sub-Annex'!AO12</f>
        <v>0</v>
      </c>
      <c r="AP177" s="2770">
        <f>'11-A. IEC Sub-Annex'!AP12</f>
        <v>0</v>
      </c>
      <c r="AQ177" s="2770">
        <f>'11-A. IEC Sub-Annex'!AQ12</f>
        <v>0</v>
      </c>
      <c r="AR177" s="2770">
        <f>'11-A. IEC Sub-Annex'!AR12</f>
        <v>0</v>
      </c>
      <c r="AS177" s="2770">
        <f>'11-A. IEC Sub-Annex'!AS12</f>
        <v>0</v>
      </c>
      <c r="AT177" s="2770" t="str">
        <f>'11-A. IEC Sub-Annex'!AT12</f>
        <v xml:space="preserve">STATE: ; PDY: ; KKL: ; MHE: ; YNM: </v>
      </c>
      <c r="AU177" s="2770" t="e">
        <f>'11-A. IEC Sub-Annex'!#REF!</f>
        <v>#REF!</v>
      </c>
    </row>
    <row r="178" spans="1:47" s="2245" customFormat="1" ht="78" customHeight="1">
      <c r="A178" s="5626"/>
      <c r="B178" s="2767">
        <f>'11-A. IEC Sub-Annex'!C13</f>
        <v>0</v>
      </c>
      <c r="C178" s="2768" t="str">
        <f>'11-A. IEC Sub-Annex'!D13</f>
        <v>IEC for family participatory care</v>
      </c>
      <c r="D178" s="2769" t="str">
        <f>'11-A. IEC Sub-Annex'!E13</f>
        <v>RCH</v>
      </c>
      <c r="E178" s="2769" t="e">
        <f>'11-A. IEC Sub-Annex'!#REF!</f>
        <v>#REF!</v>
      </c>
      <c r="F178" s="2769">
        <f>'11-A. IEC Sub-Annex'!F13</f>
        <v>0</v>
      </c>
      <c r="G178" s="2769">
        <f>'11-A. IEC Sub-Annex'!G13</f>
        <v>0</v>
      </c>
      <c r="H178" s="2769">
        <f>'11-A. IEC Sub-Annex'!H13</f>
        <v>0</v>
      </c>
      <c r="I178" s="2769">
        <f>'11-A. IEC Sub-Annex'!I13</f>
        <v>0</v>
      </c>
      <c r="J178" s="2769">
        <f>'11-A. IEC Sub-Annex'!J13</f>
        <v>0</v>
      </c>
      <c r="K178" s="2769">
        <f>'11-A. IEC Sub-Annex'!K13</f>
        <v>0</v>
      </c>
      <c r="L178" s="2770">
        <f>'11-A. IEC Sub-Annex'!L13</f>
        <v>0</v>
      </c>
      <c r="M178" s="2769">
        <f>'11-A. IEC Sub-Annex'!M13</f>
        <v>0</v>
      </c>
      <c r="N178" s="2769">
        <f>'11-A. IEC Sub-Annex'!N13</f>
        <v>0</v>
      </c>
      <c r="O178" s="2770">
        <f>'11-A. IEC Sub-Annex'!O13</f>
        <v>0</v>
      </c>
      <c r="P178" s="2767" t="str">
        <f>'11-A. IEC Sub-Annex'!P13</f>
        <v xml:space="preserve">STATE: ; PDY: ; KKL: ; MHE: ; YNM: </v>
      </c>
      <c r="Q178" s="2125"/>
      <c r="R178" s="2771"/>
      <c r="T178" s="2770">
        <f>'11-A. IEC Sub-Annex'!T13</f>
        <v>0</v>
      </c>
      <c r="U178" s="2770">
        <f>'11-A. IEC Sub-Annex'!U13</f>
        <v>0</v>
      </c>
      <c r="V178" s="2770" t="str">
        <f>'11-A. IEC Sub-Annex'!V13</f>
        <v xml:space="preserve">STATE: ; PDY: ; KKL: ; MHE: ; YNM: </v>
      </c>
      <c r="W178" s="2772">
        <f>'11-A. IEC Sub-Annex'!W13</f>
        <v>0</v>
      </c>
      <c r="X178" s="2770">
        <f>'11-A. IEC Sub-Annex'!X13</f>
        <v>0</v>
      </c>
      <c r="Y178" s="2770">
        <f>'11-A. IEC Sub-Annex'!Y13</f>
        <v>0</v>
      </c>
      <c r="Z178" s="2770">
        <f>'11-A. IEC Sub-Annex'!Z13</f>
        <v>0</v>
      </c>
      <c r="AA178" s="2770">
        <f>'11-A. IEC Sub-Annex'!AA13</f>
        <v>0</v>
      </c>
      <c r="AB178" s="2770">
        <f>'11-A. IEC Sub-Annex'!AB13</f>
        <v>0</v>
      </c>
      <c r="AC178" s="2770">
        <f>'11-A. IEC Sub-Annex'!AC13</f>
        <v>0</v>
      </c>
      <c r="AD178" s="2770">
        <f>'11-A. IEC Sub-Annex'!AD13</f>
        <v>0</v>
      </c>
      <c r="AE178" s="2770">
        <f>'11-A. IEC Sub-Annex'!AE13</f>
        <v>0</v>
      </c>
      <c r="AF178" s="2770">
        <f>'11-A. IEC Sub-Annex'!AF13</f>
        <v>0</v>
      </c>
      <c r="AG178" s="2770">
        <f>'11-A. IEC Sub-Annex'!AG13</f>
        <v>0</v>
      </c>
      <c r="AH178" s="2770">
        <f>'11-A. IEC Sub-Annex'!AH13</f>
        <v>0</v>
      </c>
      <c r="AI178" s="2770">
        <f>'11-A. IEC Sub-Annex'!AI13</f>
        <v>0</v>
      </c>
      <c r="AJ178" s="2770">
        <f>'11-A. IEC Sub-Annex'!AJ13</f>
        <v>0</v>
      </c>
      <c r="AK178" s="2770">
        <f>'11-A. IEC Sub-Annex'!AK13</f>
        <v>0</v>
      </c>
      <c r="AL178" s="2770">
        <f>'11-A. IEC Sub-Annex'!AL13</f>
        <v>0</v>
      </c>
      <c r="AM178" s="2770">
        <f>'11-A. IEC Sub-Annex'!AM13</f>
        <v>0</v>
      </c>
      <c r="AN178" s="2770">
        <f>'11-A. IEC Sub-Annex'!AN13</f>
        <v>0</v>
      </c>
      <c r="AO178" s="2770">
        <f>'11-A. IEC Sub-Annex'!AO13</f>
        <v>0</v>
      </c>
      <c r="AP178" s="2770">
        <f>'11-A. IEC Sub-Annex'!AP13</f>
        <v>0</v>
      </c>
      <c r="AQ178" s="2770">
        <f>'11-A. IEC Sub-Annex'!AQ13</f>
        <v>0</v>
      </c>
      <c r="AR178" s="2770">
        <f>'11-A. IEC Sub-Annex'!AR13</f>
        <v>0</v>
      </c>
      <c r="AS178" s="2770">
        <f>'11-A. IEC Sub-Annex'!AS13</f>
        <v>0</v>
      </c>
      <c r="AT178" s="2770" t="str">
        <f>'11-A. IEC Sub-Annex'!AT13</f>
        <v xml:space="preserve">STATE: ; PDY: ; KKL: ; MHE: ; YNM: </v>
      </c>
      <c r="AU178" s="2770" t="e">
        <f>'11-A. IEC Sub-Annex'!#REF!</f>
        <v>#REF!</v>
      </c>
    </row>
    <row r="179" spans="1:47" s="2245" customFormat="1" ht="78" customHeight="1">
      <c r="A179" s="5626"/>
      <c r="B179" s="2767">
        <f>'11-A. IEC Sub-Annex'!C14</f>
        <v>0</v>
      </c>
      <c r="C179" s="2768" t="str">
        <f>'11-A. IEC Sub-Annex'!D14</f>
        <v>Any other IEC/BCC activities (please specify) including SAANS campaign IEC at state/district level</v>
      </c>
      <c r="D179" s="2769" t="str">
        <f>'11-A. IEC Sub-Annex'!E14</f>
        <v>RCH</v>
      </c>
      <c r="E179" s="2769" t="e">
        <f>'11-A. IEC Sub-Annex'!#REF!</f>
        <v>#REF!</v>
      </c>
      <c r="F179" s="2769">
        <f>'11-A. IEC Sub-Annex'!F14</f>
        <v>0</v>
      </c>
      <c r="G179" s="2769">
        <f>'11-A. IEC Sub-Annex'!G14</f>
        <v>0</v>
      </c>
      <c r="H179" s="2769">
        <f>'11-A. IEC Sub-Annex'!H14</f>
        <v>0.5</v>
      </c>
      <c r="I179" s="2769">
        <f>'11-A. IEC Sub-Annex'!I14</f>
        <v>0</v>
      </c>
      <c r="J179" s="2769">
        <f>'11-A. IEC Sub-Annex'!J14</f>
        <v>0</v>
      </c>
      <c r="K179" s="2769">
        <f>'11-A. IEC Sub-Annex'!K14</f>
        <v>0</v>
      </c>
      <c r="L179" s="2770">
        <f>'11-A. IEC Sub-Annex'!L14</f>
        <v>100000</v>
      </c>
      <c r="M179" s="2769">
        <f>'11-A. IEC Sub-Annex'!M14</f>
        <v>1</v>
      </c>
      <c r="N179" s="2769">
        <f>'11-A. IEC Sub-Annex'!N14</f>
        <v>1</v>
      </c>
      <c r="O179" s="2770">
        <f>'11-A. IEC Sub-Annex'!O14</f>
        <v>1</v>
      </c>
      <c r="P179" s="2767" t="str">
        <f>'11-A. IEC Sub-Annex'!P14</f>
        <v xml:space="preserve">STATE: IEC Activities for SAANS Campaign and to create awareness for SAANS - Rs.1.00 Lakhs; PDY: ; KKL: ; MHE: ; YNM: </v>
      </c>
      <c r="Q179" s="2125"/>
      <c r="R179" s="2771"/>
      <c r="T179" s="2770">
        <f>'11-A. IEC Sub-Annex'!T14</f>
        <v>1</v>
      </c>
      <c r="U179" s="2770">
        <f>'11-A. IEC Sub-Annex'!U14</f>
        <v>100000</v>
      </c>
      <c r="V179" s="2770" t="str">
        <f>'11-A. IEC Sub-Annex'!V14</f>
        <v xml:space="preserve">STATE: IEC Activities for SAANS Campaign and to create awareness for SAANS - Rs.1.00 Lakhs; PDY: ; KKL: ; MHE: ; YNM: </v>
      </c>
      <c r="W179" s="2772">
        <f>'11-A. IEC Sub-Annex'!W14</f>
        <v>100000</v>
      </c>
      <c r="X179" s="2770">
        <f>'11-A. IEC Sub-Annex'!X14</f>
        <v>1</v>
      </c>
      <c r="Y179" s="2770">
        <f>'11-A. IEC Sub-Annex'!Y14</f>
        <v>100000</v>
      </c>
      <c r="Z179" s="2770" t="str">
        <f>'11-A. IEC Sub-Annex'!Z14</f>
        <v>IEC Activities for SAANS Campaign and to create awareness for SAANS - Rs.1.00 Lakhs</v>
      </c>
      <c r="AA179" s="2770">
        <f>'11-A. IEC Sub-Annex'!AA14</f>
        <v>0</v>
      </c>
      <c r="AB179" s="2770">
        <f>'11-A. IEC Sub-Annex'!AB14</f>
        <v>0</v>
      </c>
      <c r="AC179" s="2770">
        <f>'11-A. IEC Sub-Annex'!AC14</f>
        <v>0</v>
      </c>
      <c r="AD179" s="2770">
        <f>'11-A. IEC Sub-Annex'!AD14</f>
        <v>0</v>
      </c>
      <c r="AE179" s="2770">
        <f>'11-A. IEC Sub-Annex'!AE14</f>
        <v>0</v>
      </c>
      <c r="AF179" s="2770">
        <f>'11-A. IEC Sub-Annex'!AF14</f>
        <v>0</v>
      </c>
      <c r="AG179" s="2770">
        <f>'11-A. IEC Sub-Annex'!AG14</f>
        <v>0</v>
      </c>
      <c r="AH179" s="2770">
        <f>'11-A. IEC Sub-Annex'!AH14</f>
        <v>0</v>
      </c>
      <c r="AI179" s="2770">
        <f>'11-A. IEC Sub-Annex'!AI14</f>
        <v>0</v>
      </c>
      <c r="AJ179" s="2770">
        <f>'11-A. IEC Sub-Annex'!AJ14</f>
        <v>0</v>
      </c>
      <c r="AK179" s="2770">
        <f>'11-A. IEC Sub-Annex'!AK14</f>
        <v>0</v>
      </c>
      <c r="AL179" s="2770">
        <f>'11-A. IEC Sub-Annex'!AL14</f>
        <v>0</v>
      </c>
      <c r="AM179" s="2770">
        <f>'11-A. IEC Sub-Annex'!AM14</f>
        <v>0</v>
      </c>
      <c r="AN179" s="2770">
        <f>'11-A. IEC Sub-Annex'!AN14</f>
        <v>0</v>
      </c>
      <c r="AO179" s="2770">
        <f>'11-A. IEC Sub-Annex'!AO14</f>
        <v>0</v>
      </c>
      <c r="AP179" s="2770">
        <f>'11-A. IEC Sub-Annex'!AP14</f>
        <v>0</v>
      </c>
      <c r="AQ179" s="2770">
        <f>'11-A. IEC Sub-Annex'!AQ14</f>
        <v>100000</v>
      </c>
      <c r="AR179" s="2770">
        <f>'11-A. IEC Sub-Annex'!AR14</f>
        <v>1</v>
      </c>
      <c r="AS179" s="2770">
        <f>'11-A. IEC Sub-Annex'!AS14</f>
        <v>100000</v>
      </c>
      <c r="AT179" s="2770" t="str">
        <f>'11-A. IEC Sub-Annex'!AT14</f>
        <v xml:space="preserve">STATE: IEC Activities for SAANS Campaign and to create awareness for SAANS - Rs.1.00 Lakhs; PDY: ; KKL: ; MHE: ; YNM: </v>
      </c>
      <c r="AU179" s="2770" t="e">
        <f>'11-A. IEC Sub-Annex'!#REF!</f>
        <v>#REF!</v>
      </c>
    </row>
    <row r="180" spans="1:47" s="2245" customFormat="1" ht="78" customHeight="1">
      <c r="A180" s="2763">
        <f>'12.Printing Annex'!A7</f>
        <v>12</v>
      </c>
      <c r="B180" s="2785"/>
      <c r="C180" s="2764" t="str">
        <f>'12.Printing Annex'!C7</f>
        <v>Printing</v>
      </c>
      <c r="D180" s="2765"/>
      <c r="E180" s="2765"/>
      <c r="F180" s="2765"/>
      <c r="G180" s="2765"/>
      <c r="H180" s="2766"/>
      <c r="I180" s="2765"/>
      <c r="J180" s="2766"/>
      <c r="K180" s="2765"/>
      <c r="L180" s="2766"/>
      <c r="M180" s="2766"/>
      <c r="N180" s="2786"/>
      <c r="O180" s="2787">
        <f>SUM(O181:O195)</f>
        <v>3.2</v>
      </c>
      <c r="P180" s="2788"/>
      <c r="Q180" s="2789"/>
      <c r="R180" s="2790">
        <f>SUM(R181:R195)</f>
        <v>0</v>
      </c>
      <c r="T180" s="2766"/>
      <c r="U180" s="2766"/>
      <c r="V180" s="2766"/>
      <c r="W180" s="2782"/>
      <c r="X180" s="2766"/>
      <c r="Y180" s="2766"/>
      <c r="Z180" s="2766"/>
      <c r="AA180" s="2766"/>
      <c r="AB180" s="2766"/>
      <c r="AC180" s="2766"/>
      <c r="AD180" s="2766"/>
      <c r="AE180" s="2766"/>
      <c r="AF180" s="2766"/>
      <c r="AG180" s="2766"/>
      <c r="AH180" s="2766"/>
      <c r="AI180" s="2766"/>
      <c r="AJ180" s="2766"/>
      <c r="AK180" s="2766"/>
      <c r="AL180" s="2766"/>
      <c r="AM180" s="2766"/>
      <c r="AN180" s="2766"/>
      <c r="AO180" s="2766"/>
      <c r="AP180" s="2766"/>
      <c r="AQ180" s="2766"/>
      <c r="AR180" s="2766"/>
      <c r="AS180" s="2766"/>
      <c r="AT180" s="2766"/>
      <c r="AU180" s="2766"/>
    </row>
    <row r="181" spans="1:47" s="2245" customFormat="1" ht="78" customHeight="1">
      <c r="A181" s="2767" t="str">
        <f>'12.Printing Annex'!A10</f>
        <v>12.1.2</v>
      </c>
      <c r="B181" s="2767">
        <f>'12-A. Print Sub-Annex'!C10</f>
        <v>0</v>
      </c>
      <c r="C181" s="2768" t="str">
        <f>'12-A. Print Sub-Annex'!D10</f>
        <v>Printing cost for MAA programme</v>
      </c>
      <c r="D181" s="2769" t="str">
        <f>'12-A. Print Sub-Annex'!E10</f>
        <v>RCH</v>
      </c>
      <c r="E181" s="2769" t="str">
        <f>'12-A. Print Sub-Annex'!F10</f>
        <v>CH</v>
      </c>
      <c r="F181" s="2769">
        <f>'12-A. Print Sub-Annex'!G10</f>
        <v>0</v>
      </c>
      <c r="G181" s="2769">
        <f>'12-A. Print Sub-Annex'!H10</f>
        <v>0</v>
      </c>
      <c r="H181" s="2769">
        <f>'12-A. Print Sub-Annex'!I10</f>
        <v>0</v>
      </c>
      <c r="I181" s="2769">
        <f>'12-A. Print Sub-Annex'!J10</f>
        <v>0</v>
      </c>
      <c r="J181" s="2769">
        <f>'12-A. Print Sub-Annex'!K10</f>
        <v>0</v>
      </c>
      <c r="K181" s="2769">
        <f>'12-A. Print Sub-Annex'!L10</f>
        <v>0</v>
      </c>
      <c r="L181" s="2770">
        <f>'12-A. Print Sub-Annex'!M10</f>
        <v>0</v>
      </c>
      <c r="M181" s="2769">
        <f>'12-A. Print Sub-Annex'!N10</f>
        <v>0</v>
      </c>
      <c r="N181" s="2769">
        <f>'12-A. Print Sub-Annex'!O10</f>
        <v>0</v>
      </c>
      <c r="O181" s="2770">
        <f>'12-A. Print Sub-Annex'!P10</f>
        <v>0</v>
      </c>
      <c r="P181" s="2767" t="str">
        <f>'12-A. Print Sub-Annex'!Q10</f>
        <v xml:space="preserve">STATE: ; PDY: ; KKL: ; MHE: ; YNM: </v>
      </c>
      <c r="Q181" s="2125"/>
      <c r="R181" s="2771"/>
      <c r="T181" s="2770">
        <f>'12-A. Print Sub-Annex'!U10</f>
        <v>0</v>
      </c>
      <c r="U181" s="2770">
        <f>'12-A. Print Sub-Annex'!V10</f>
        <v>0</v>
      </c>
      <c r="V181" s="2770" t="str">
        <f>'12-A. Print Sub-Annex'!W10</f>
        <v xml:space="preserve">STATE: ; PDY: ; KKL: ; MHE: ; YNM: </v>
      </c>
      <c r="W181" s="2772">
        <f>'12-A. Print Sub-Annex'!X10</f>
        <v>0</v>
      </c>
      <c r="X181" s="2770">
        <f>'12-A. Print Sub-Annex'!Y10</f>
        <v>0</v>
      </c>
      <c r="Y181" s="2770">
        <f>'12-A. Print Sub-Annex'!Z10</f>
        <v>0</v>
      </c>
      <c r="Z181" s="2770">
        <f>'12-A. Print Sub-Annex'!AA10</f>
        <v>0</v>
      </c>
      <c r="AA181" s="2770">
        <f>'12-A. Print Sub-Annex'!AB10</f>
        <v>0</v>
      </c>
      <c r="AB181" s="2770">
        <f>'12-A. Print Sub-Annex'!AC10</f>
        <v>0</v>
      </c>
      <c r="AC181" s="2770">
        <f>'12-A. Print Sub-Annex'!AD10</f>
        <v>0</v>
      </c>
      <c r="AD181" s="2770">
        <f>'12-A. Print Sub-Annex'!AE10</f>
        <v>0</v>
      </c>
      <c r="AE181" s="2770">
        <f>'12-A. Print Sub-Annex'!AF10</f>
        <v>0</v>
      </c>
      <c r="AF181" s="2770">
        <f>'12-A. Print Sub-Annex'!AG10</f>
        <v>0</v>
      </c>
      <c r="AG181" s="2770">
        <f>'12-A. Print Sub-Annex'!AH10</f>
        <v>0</v>
      </c>
      <c r="AH181" s="2770">
        <f>'12-A. Print Sub-Annex'!AI10</f>
        <v>0</v>
      </c>
      <c r="AI181" s="2770">
        <f>'12-A. Print Sub-Annex'!AJ10</f>
        <v>0</v>
      </c>
      <c r="AJ181" s="2770">
        <f>'12-A. Print Sub-Annex'!AK10</f>
        <v>0</v>
      </c>
      <c r="AK181" s="2770">
        <f>'12-A. Print Sub-Annex'!AL10</f>
        <v>0</v>
      </c>
      <c r="AL181" s="2770">
        <f>'12-A. Print Sub-Annex'!AM10</f>
        <v>0</v>
      </c>
      <c r="AM181" s="2770">
        <f>'12-A. Print Sub-Annex'!AN10</f>
        <v>0</v>
      </c>
      <c r="AN181" s="2770">
        <f>'12-A. Print Sub-Annex'!AO10</f>
        <v>0</v>
      </c>
      <c r="AO181" s="2770">
        <f>'12-A. Print Sub-Annex'!AP10</f>
        <v>0</v>
      </c>
      <c r="AP181" s="2770">
        <f>'12-A. Print Sub-Annex'!AQ10</f>
        <v>0</v>
      </c>
      <c r="AQ181" s="2770">
        <f>'12-A. Print Sub-Annex'!AR10</f>
        <v>0</v>
      </c>
      <c r="AR181" s="2770">
        <f>'12-A. Print Sub-Annex'!AS10</f>
        <v>0</v>
      </c>
      <c r="AS181" s="2770">
        <f>'12-A. Print Sub-Annex'!AT10</f>
        <v>0</v>
      </c>
      <c r="AT181" s="2770" t="str">
        <f>'12-A. Print Sub-Annex'!AU10</f>
        <v xml:space="preserve">STATE: ; PDY: ; KKL: ; MHE: ; YNM: </v>
      </c>
      <c r="AU181" s="2770" t="str">
        <f>'12-A. Print Sub-Annex'!AV10</f>
        <v>MAA: IEC&amp;Printing</v>
      </c>
    </row>
    <row r="182" spans="1:47" s="2245" customFormat="1" ht="78" customHeight="1">
      <c r="A182" s="2767"/>
      <c r="B182" s="2767" t="str">
        <f>'12-A. Print Sub-Annex'!C13</f>
        <v>A.2.1</v>
      </c>
      <c r="C182" s="2768" t="str">
        <f>'12-A. Print Sub-Annex'!D13</f>
        <v>Printing for IMNCI, FIMNCI, FBNC, NBSU training packages and the translation</v>
      </c>
      <c r="D182" s="2769" t="str">
        <f>'12-A. Print Sub-Annex'!E13</f>
        <v>RCH</v>
      </c>
      <c r="E182" s="2769" t="str">
        <f>'12-A. Print Sub-Annex'!F13</f>
        <v>CH</v>
      </c>
      <c r="F182" s="2769">
        <f>'12-A. Print Sub-Annex'!G13</f>
        <v>0</v>
      </c>
      <c r="G182" s="2769">
        <f>'12-A. Print Sub-Annex'!H13</f>
        <v>0</v>
      </c>
      <c r="H182" s="2769">
        <f>'12-A. Print Sub-Annex'!I13</f>
        <v>0</v>
      </c>
      <c r="I182" s="2769">
        <f>'12-A. Print Sub-Annex'!J13</f>
        <v>0</v>
      </c>
      <c r="J182" s="2769">
        <f>'12-A. Print Sub-Annex'!K13</f>
        <v>0</v>
      </c>
      <c r="K182" s="2769">
        <f>'12-A. Print Sub-Annex'!L13</f>
        <v>0</v>
      </c>
      <c r="L182" s="2770">
        <f>'12-A. Print Sub-Annex'!M13</f>
        <v>0</v>
      </c>
      <c r="M182" s="2769">
        <f>'12-A. Print Sub-Annex'!N13</f>
        <v>0</v>
      </c>
      <c r="N182" s="2769">
        <f>'12-A. Print Sub-Annex'!O13</f>
        <v>0</v>
      </c>
      <c r="O182" s="2770">
        <f>'12-A. Print Sub-Annex'!P13</f>
        <v>0</v>
      </c>
      <c r="P182" s="2767" t="str">
        <f>'12-A. Print Sub-Annex'!Q13</f>
        <v xml:space="preserve">STATE: ; PDY: ; KKL: ; MHE: ; YNM: </v>
      </c>
      <c r="Q182" s="2125"/>
      <c r="R182" s="2771"/>
      <c r="T182" s="2770">
        <f>'12-A. Print Sub-Annex'!U13</f>
        <v>0</v>
      </c>
      <c r="U182" s="2770">
        <f>'12-A. Print Sub-Annex'!V13</f>
        <v>0</v>
      </c>
      <c r="V182" s="2770" t="str">
        <f>'12-A. Print Sub-Annex'!W13</f>
        <v xml:space="preserve">STATE: ; PDY: ; KKL: ; MHE: ; YNM: </v>
      </c>
      <c r="W182" s="2772">
        <f>'12-A. Print Sub-Annex'!X13</f>
        <v>0</v>
      </c>
      <c r="X182" s="2770">
        <f>'12-A. Print Sub-Annex'!Y13</f>
        <v>0</v>
      </c>
      <c r="Y182" s="2770">
        <f>'12-A. Print Sub-Annex'!Z13</f>
        <v>0</v>
      </c>
      <c r="Z182" s="2770">
        <f>'12-A. Print Sub-Annex'!AA13</f>
        <v>0</v>
      </c>
      <c r="AA182" s="2770">
        <f>'12-A. Print Sub-Annex'!AB13</f>
        <v>0</v>
      </c>
      <c r="AB182" s="2770">
        <f>'12-A. Print Sub-Annex'!AC13</f>
        <v>0</v>
      </c>
      <c r="AC182" s="2770">
        <f>'12-A. Print Sub-Annex'!AD13</f>
        <v>0</v>
      </c>
      <c r="AD182" s="2770">
        <f>'12-A. Print Sub-Annex'!AE13</f>
        <v>0</v>
      </c>
      <c r="AE182" s="2770">
        <f>'12-A. Print Sub-Annex'!AF13</f>
        <v>0</v>
      </c>
      <c r="AF182" s="2770">
        <f>'12-A. Print Sub-Annex'!AG13</f>
        <v>0</v>
      </c>
      <c r="AG182" s="2770">
        <f>'12-A. Print Sub-Annex'!AH13</f>
        <v>0</v>
      </c>
      <c r="AH182" s="2770">
        <f>'12-A. Print Sub-Annex'!AI13</f>
        <v>0</v>
      </c>
      <c r="AI182" s="2770">
        <f>'12-A. Print Sub-Annex'!AJ13</f>
        <v>0</v>
      </c>
      <c r="AJ182" s="2770">
        <f>'12-A. Print Sub-Annex'!AK13</f>
        <v>0</v>
      </c>
      <c r="AK182" s="2770">
        <f>'12-A. Print Sub-Annex'!AL13</f>
        <v>0</v>
      </c>
      <c r="AL182" s="2770">
        <f>'12-A. Print Sub-Annex'!AM13</f>
        <v>0</v>
      </c>
      <c r="AM182" s="2770">
        <f>'12-A. Print Sub-Annex'!AN13</f>
        <v>0</v>
      </c>
      <c r="AN182" s="2770">
        <f>'12-A. Print Sub-Annex'!AO13</f>
        <v>0</v>
      </c>
      <c r="AO182" s="2770">
        <f>'12-A. Print Sub-Annex'!AP13</f>
        <v>0</v>
      </c>
      <c r="AP182" s="2770">
        <f>'12-A. Print Sub-Annex'!AQ13</f>
        <v>0</v>
      </c>
      <c r="AQ182" s="2770">
        <f>'12-A. Print Sub-Annex'!AR13</f>
        <v>0</v>
      </c>
      <c r="AR182" s="2770">
        <f>'12-A. Print Sub-Annex'!AS13</f>
        <v>0</v>
      </c>
      <c r="AS182" s="2770">
        <f>'12-A. Print Sub-Annex'!AT13</f>
        <v>0</v>
      </c>
      <c r="AT182" s="2770" t="str">
        <f>'12-A. Print Sub-Annex'!AU13</f>
        <v xml:space="preserve">STATE: ; PDY: ; KKL: ; MHE: ; YNM: </v>
      </c>
      <c r="AU182" s="2770" t="str">
        <f>'12-A. Print Sub-Annex'!AV13</f>
        <v>Paediatric care/ Facility based new born care: IEC&amp;Printing</v>
      </c>
    </row>
    <row r="183" spans="1:47" s="2245" customFormat="1" ht="78" customHeight="1">
      <c r="A183" s="2767"/>
      <c r="B183" s="2767" t="str">
        <f>'12-A. Print Sub-Annex'!C14</f>
        <v>A.2.6</v>
      </c>
      <c r="C183" s="2768" t="str">
        <f>'12-A. Print Sub-Annex'!D14</f>
        <v>Printing for National Childhood Pneumonia Management Guidelines under SAANS</v>
      </c>
      <c r="D183" s="2769" t="str">
        <f>'12-A. Print Sub-Annex'!E14</f>
        <v>RCH</v>
      </c>
      <c r="E183" s="2769" t="str">
        <f>'12-A. Print Sub-Annex'!F14</f>
        <v>CH</v>
      </c>
      <c r="F183" s="2769">
        <f>'12-A. Print Sub-Annex'!G14</f>
        <v>0</v>
      </c>
      <c r="G183" s="2769">
        <f>'12-A. Print Sub-Annex'!H14</f>
        <v>0</v>
      </c>
      <c r="H183" s="2769">
        <f>'12-A. Print Sub-Annex'!I14</f>
        <v>0</v>
      </c>
      <c r="I183" s="2769">
        <f>'12-A. Print Sub-Annex'!J14</f>
        <v>0</v>
      </c>
      <c r="J183" s="2769">
        <f>'12-A. Print Sub-Annex'!K14</f>
        <v>0</v>
      </c>
      <c r="K183" s="2769">
        <f>'12-A. Print Sub-Annex'!L14</f>
        <v>0</v>
      </c>
      <c r="L183" s="2770">
        <f>'12-A. Print Sub-Annex'!M14</f>
        <v>20000</v>
      </c>
      <c r="M183" s="2769">
        <f>'12-A. Print Sub-Annex'!N14</f>
        <v>0.2</v>
      </c>
      <c r="N183" s="2769">
        <f>'12-A. Print Sub-Annex'!O14</f>
        <v>1</v>
      </c>
      <c r="O183" s="2770">
        <f>'12-A. Print Sub-Annex'!P14</f>
        <v>0.2</v>
      </c>
      <c r="P183" s="2767" t="str">
        <f>'12-A. Print Sub-Annex'!Q14</f>
        <v xml:space="preserve">STATE: Printing for National Childhood Pneumonia Management Guidelines under SAANS; PDY: ; KKL: ; MHE: ; YNM: </v>
      </c>
      <c r="Q183" s="2125"/>
      <c r="R183" s="2771"/>
      <c r="T183" s="2770">
        <f>'12-A. Print Sub-Annex'!U14</f>
        <v>1</v>
      </c>
      <c r="U183" s="2770">
        <f>'12-A. Print Sub-Annex'!V14</f>
        <v>20000</v>
      </c>
      <c r="V183" s="2770" t="str">
        <f>'12-A. Print Sub-Annex'!W14</f>
        <v xml:space="preserve">STATE: Printing for National Childhood Pneumonia Management Guidelines under SAANS; PDY: ; KKL: ; MHE: ; YNM: </v>
      </c>
      <c r="W183" s="2772">
        <f>'12-A. Print Sub-Annex'!X14</f>
        <v>20000</v>
      </c>
      <c r="X183" s="2770">
        <f>'12-A. Print Sub-Annex'!Y14</f>
        <v>1</v>
      </c>
      <c r="Y183" s="2770">
        <f>'12-A. Print Sub-Annex'!Z14</f>
        <v>20000</v>
      </c>
      <c r="Z183" s="2770" t="str">
        <f>'12-A. Print Sub-Annex'!AA14</f>
        <v>Printing for National Childhood Pneumonia Management Guidelines under SAANS</v>
      </c>
      <c r="AA183" s="2770">
        <f>'12-A. Print Sub-Annex'!AB14</f>
        <v>0</v>
      </c>
      <c r="AB183" s="2770">
        <f>'12-A. Print Sub-Annex'!AC14</f>
        <v>0</v>
      </c>
      <c r="AC183" s="2770">
        <f>'12-A. Print Sub-Annex'!AD14</f>
        <v>0</v>
      </c>
      <c r="AD183" s="2770">
        <f>'12-A. Print Sub-Annex'!AE14</f>
        <v>0</v>
      </c>
      <c r="AE183" s="2770">
        <f>'12-A. Print Sub-Annex'!AF14</f>
        <v>0</v>
      </c>
      <c r="AF183" s="2770">
        <f>'12-A. Print Sub-Annex'!AG14</f>
        <v>0</v>
      </c>
      <c r="AG183" s="2770">
        <f>'12-A. Print Sub-Annex'!AH14</f>
        <v>0</v>
      </c>
      <c r="AH183" s="2770">
        <f>'12-A. Print Sub-Annex'!AI14</f>
        <v>0</v>
      </c>
      <c r="AI183" s="2770">
        <f>'12-A. Print Sub-Annex'!AJ14</f>
        <v>0</v>
      </c>
      <c r="AJ183" s="2770">
        <f>'12-A. Print Sub-Annex'!AK14</f>
        <v>0</v>
      </c>
      <c r="AK183" s="2770">
        <f>'12-A. Print Sub-Annex'!AL14</f>
        <v>0</v>
      </c>
      <c r="AL183" s="2770">
        <f>'12-A. Print Sub-Annex'!AM14</f>
        <v>0</v>
      </c>
      <c r="AM183" s="2770">
        <f>'12-A. Print Sub-Annex'!AN14</f>
        <v>0</v>
      </c>
      <c r="AN183" s="2770">
        <f>'12-A. Print Sub-Annex'!AO14</f>
        <v>0</v>
      </c>
      <c r="AO183" s="2770">
        <f>'12-A. Print Sub-Annex'!AP14</f>
        <v>0</v>
      </c>
      <c r="AP183" s="2770">
        <f>'12-A. Print Sub-Annex'!AQ14</f>
        <v>0</v>
      </c>
      <c r="AQ183" s="2770">
        <f>'12-A. Print Sub-Annex'!AR14</f>
        <v>20000</v>
      </c>
      <c r="AR183" s="2770">
        <f>'12-A. Print Sub-Annex'!AS14</f>
        <v>1</v>
      </c>
      <c r="AS183" s="2770">
        <f>'12-A. Print Sub-Annex'!AT14</f>
        <v>20000</v>
      </c>
      <c r="AT183" s="2770" t="str">
        <f>'12-A. Print Sub-Annex'!AU14</f>
        <v xml:space="preserve">STATE: Printing for National Childhood Pneumonia Management Guidelines under SAANS; PDY: ; KKL: ; MHE: ; YNM: </v>
      </c>
      <c r="AU183" s="2770" t="str">
        <f>'12-A. Print Sub-Annex'!AV14</f>
        <v>SAANS: IEC&amp; Printing</v>
      </c>
    </row>
    <row r="184" spans="1:47" s="2245" customFormat="1" ht="78" customHeight="1">
      <c r="A184" s="2767"/>
      <c r="B184" s="2767" t="str">
        <f>'12-A. Print Sub-Annex'!C15</f>
        <v>A.2.7</v>
      </c>
      <c r="C184" s="2768" t="str">
        <f>'12-A. Print Sub-Annex'!D15</f>
        <v>Printing for Micronutrient Supplementation Programme including IEC materials, reporting formats, guidelines / training materials etc. (For AMB and Vitamin A supplementation programmes)</v>
      </c>
      <c r="D184" s="2769" t="str">
        <f>'12-A. Print Sub-Annex'!E15</f>
        <v>RCH</v>
      </c>
      <c r="E184" s="2769" t="str">
        <f>'12-A. Print Sub-Annex'!F15</f>
        <v>CH</v>
      </c>
      <c r="F184" s="2769">
        <f>'12-A. Print Sub-Annex'!G15</f>
        <v>0</v>
      </c>
      <c r="G184" s="2769">
        <f>'12-A. Print Sub-Annex'!H15</f>
        <v>0</v>
      </c>
      <c r="H184" s="2769">
        <f>'12-A. Print Sub-Annex'!I15</f>
        <v>0</v>
      </c>
      <c r="I184" s="2769">
        <f>'12-A. Print Sub-Annex'!J15</f>
        <v>0</v>
      </c>
      <c r="J184" s="2769">
        <f>'12-A. Print Sub-Annex'!K15</f>
        <v>0</v>
      </c>
      <c r="K184" s="2769">
        <f>'12-A. Print Sub-Annex'!L15</f>
        <v>0</v>
      </c>
      <c r="L184" s="2770">
        <f>'12-A. Print Sub-Annex'!M15</f>
        <v>0</v>
      </c>
      <c r="M184" s="2769">
        <f>'12-A. Print Sub-Annex'!N15</f>
        <v>0</v>
      </c>
      <c r="N184" s="2769">
        <f>'12-A. Print Sub-Annex'!O15</f>
        <v>0</v>
      </c>
      <c r="O184" s="2770">
        <f>'12-A. Print Sub-Annex'!P15</f>
        <v>0</v>
      </c>
      <c r="P184" s="2767" t="str">
        <f>'12-A. Print Sub-Annex'!Q15</f>
        <v xml:space="preserve">STATE: ; PDY: ; KKL: ; MHE: ; YNM: </v>
      </c>
      <c r="Q184" s="2125"/>
      <c r="R184" s="2771"/>
      <c r="T184" s="2770">
        <f>'12-A. Print Sub-Annex'!U15</f>
        <v>0</v>
      </c>
      <c r="U184" s="2770">
        <f>'12-A. Print Sub-Annex'!V15</f>
        <v>0</v>
      </c>
      <c r="V184" s="2770" t="str">
        <f>'12-A. Print Sub-Annex'!W15</f>
        <v xml:space="preserve">STATE: ; PDY: ; KKL: ; MHE: ; YNM: </v>
      </c>
      <c r="W184" s="2772">
        <f>'12-A. Print Sub-Annex'!X15</f>
        <v>0</v>
      </c>
      <c r="X184" s="2770">
        <f>'12-A. Print Sub-Annex'!Y15</f>
        <v>0</v>
      </c>
      <c r="Y184" s="2770">
        <f>'12-A. Print Sub-Annex'!Z15</f>
        <v>0</v>
      </c>
      <c r="Z184" s="2770">
        <f>'12-A. Print Sub-Annex'!AA15</f>
        <v>0</v>
      </c>
      <c r="AA184" s="2770">
        <f>'12-A. Print Sub-Annex'!AB15</f>
        <v>0</v>
      </c>
      <c r="AB184" s="2770">
        <f>'12-A. Print Sub-Annex'!AC15</f>
        <v>0</v>
      </c>
      <c r="AC184" s="2770">
        <f>'12-A. Print Sub-Annex'!AD15</f>
        <v>0</v>
      </c>
      <c r="AD184" s="2770">
        <f>'12-A. Print Sub-Annex'!AE15</f>
        <v>0</v>
      </c>
      <c r="AE184" s="2770">
        <f>'12-A. Print Sub-Annex'!AF15</f>
        <v>0</v>
      </c>
      <c r="AF184" s="2770">
        <f>'12-A. Print Sub-Annex'!AG15</f>
        <v>0</v>
      </c>
      <c r="AG184" s="2770">
        <f>'12-A. Print Sub-Annex'!AH15</f>
        <v>0</v>
      </c>
      <c r="AH184" s="2770">
        <f>'12-A. Print Sub-Annex'!AI15</f>
        <v>0</v>
      </c>
      <c r="AI184" s="2770">
        <f>'12-A. Print Sub-Annex'!AJ15</f>
        <v>0</v>
      </c>
      <c r="AJ184" s="2770">
        <f>'12-A. Print Sub-Annex'!AK15</f>
        <v>0</v>
      </c>
      <c r="AK184" s="2770">
        <f>'12-A. Print Sub-Annex'!AL15</f>
        <v>0</v>
      </c>
      <c r="AL184" s="2770">
        <f>'12-A. Print Sub-Annex'!AM15</f>
        <v>0</v>
      </c>
      <c r="AM184" s="2770">
        <f>'12-A. Print Sub-Annex'!AN15</f>
        <v>0</v>
      </c>
      <c r="AN184" s="2770">
        <f>'12-A. Print Sub-Annex'!AO15</f>
        <v>0</v>
      </c>
      <c r="AO184" s="2770">
        <f>'12-A. Print Sub-Annex'!AP15</f>
        <v>0</v>
      </c>
      <c r="AP184" s="2770">
        <f>'12-A. Print Sub-Annex'!AQ15</f>
        <v>0</v>
      </c>
      <c r="AQ184" s="2770">
        <f>'12-A. Print Sub-Annex'!AR15</f>
        <v>0</v>
      </c>
      <c r="AR184" s="2770">
        <f>'12-A. Print Sub-Annex'!AS15</f>
        <v>0</v>
      </c>
      <c r="AS184" s="2770">
        <f>'12-A. Print Sub-Annex'!AT15</f>
        <v>0</v>
      </c>
      <c r="AT184" s="2770" t="str">
        <f>'12-A. Print Sub-Annex'!AU15</f>
        <v xml:space="preserve">STATE: ; PDY: ; KKL: ; MHE: ; YNM: </v>
      </c>
      <c r="AU184" s="2770" t="str">
        <f>'12-A. Print Sub-Annex'!AV15</f>
        <v>AMB/Vitamin A Supplementation: IEC&amp; Printing</v>
      </c>
    </row>
    <row r="185" spans="1:47" s="2245" customFormat="1" ht="78" customHeight="1">
      <c r="A185" s="2767"/>
      <c r="B185" s="2767" t="str">
        <f>'12-A. Print Sub-Annex'!C16</f>
        <v>A.2.8</v>
      </c>
      <c r="C185" s="2768" t="str">
        <f>'12-A. Print Sub-Annex'!D16</f>
        <v>Printing of Child Death Review formats</v>
      </c>
      <c r="D185" s="2769" t="str">
        <f>'12-A. Print Sub-Annex'!E16</f>
        <v>RCH</v>
      </c>
      <c r="E185" s="2769" t="str">
        <f>'12-A. Print Sub-Annex'!F16</f>
        <v>CH</v>
      </c>
      <c r="F185" s="2769">
        <f>'12-A. Print Sub-Annex'!G16</f>
        <v>0</v>
      </c>
      <c r="G185" s="2769">
        <f>'12-A. Print Sub-Annex'!H16</f>
        <v>0</v>
      </c>
      <c r="H185" s="2769">
        <f>'12-A. Print Sub-Annex'!I16</f>
        <v>0</v>
      </c>
      <c r="I185" s="2769">
        <f>'12-A. Print Sub-Annex'!J16</f>
        <v>0</v>
      </c>
      <c r="J185" s="2769">
        <f>'12-A. Print Sub-Annex'!K16</f>
        <v>0</v>
      </c>
      <c r="K185" s="2769">
        <f>'12-A. Print Sub-Annex'!L16</f>
        <v>0</v>
      </c>
      <c r="L185" s="2770">
        <f>'12-A. Print Sub-Annex'!M16</f>
        <v>0</v>
      </c>
      <c r="M185" s="2769">
        <f>'12-A. Print Sub-Annex'!N16</f>
        <v>0</v>
      </c>
      <c r="N185" s="2769">
        <f>'12-A. Print Sub-Annex'!O16</f>
        <v>0</v>
      </c>
      <c r="O185" s="2770">
        <f>'12-A. Print Sub-Annex'!P16</f>
        <v>0</v>
      </c>
      <c r="P185" s="2767" t="str">
        <f>'12-A. Print Sub-Annex'!Q16</f>
        <v xml:space="preserve">STATE: ; PDY: ; KKL: ; MHE: ; YNM: </v>
      </c>
      <c r="Q185" s="2125"/>
      <c r="R185" s="2771"/>
      <c r="T185" s="2770">
        <f>'12-A. Print Sub-Annex'!U16</f>
        <v>0</v>
      </c>
      <c r="U185" s="2770">
        <f>'12-A. Print Sub-Annex'!V16</f>
        <v>0</v>
      </c>
      <c r="V185" s="2770" t="str">
        <f>'12-A. Print Sub-Annex'!W16</f>
        <v xml:space="preserve">STATE: ; PDY: ; KKL: ; MHE: ; YNM: </v>
      </c>
      <c r="W185" s="2772">
        <f>'12-A. Print Sub-Annex'!X16</f>
        <v>0</v>
      </c>
      <c r="X185" s="2770">
        <f>'12-A. Print Sub-Annex'!Y16</f>
        <v>0</v>
      </c>
      <c r="Y185" s="2770">
        <f>'12-A. Print Sub-Annex'!Z16</f>
        <v>0</v>
      </c>
      <c r="Z185" s="2770">
        <f>'12-A. Print Sub-Annex'!AA16</f>
        <v>0</v>
      </c>
      <c r="AA185" s="2770">
        <f>'12-A. Print Sub-Annex'!AB16</f>
        <v>0</v>
      </c>
      <c r="AB185" s="2770">
        <f>'12-A. Print Sub-Annex'!AC16</f>
        <v>0</v>
      </c>
      <c r="AC185" s="2770">
        <f>'12-A. Print Sub-Annex'!AD16</f>
        <v>0</v>
      </c>
      <c r="AD185" s="2770">
        <f>'12-A. Print Sub-Annex'!AE16</f>
        <v>0</v>
      </c>
      <c r="AE185" s="2770">
        <f>'12-A. Print Sub-Annex'!AF16</f>
        <v>0</v>
      </c>
      <c r="AF185" s="2770">
        <f>'12-A. Print Sub-Annex'!AG16</f>
        <v>0</v>
      </c>
      <c r="AG185" s="2770">
        <f>'12-A. Print Sub-Annex'!AH16</f>
        <v>0</v>
      </c>
      <c r="AH185" s="2770">
        <f>'12-A. Print Sub-Annex'!AI16</f>
        <v>0</v>
      </c>
      <c r="AI185" s="2770">
        <f>'12-A. Print Sub-Annex'!AJ16</f>
        <v>0</v>
      </c>
      <c r="AJ185" s="2770">
        <f>'12-A. Print Sub-Annex'!AK16</f>
        <v>0</v>
      </c>
      <c r="AK185" s="2770">
        <f>'12-A. Print Sub-Annex'!AL16</f>
        <v>0</v>
      </c>
      <c r="AL185" s="2770">
        <f>'12-A. Print Sub-Annex'!AM16</f>
        <v>0</v>
      </c>
      <c r="AM185" s="2770">
        <f>'12-A. Print Sub-Annex'!AN16</f>
        <v>0</v>
      </c>
      <c r="AN185" s="2770">
        <f>'12-A. Print Sub-Annex'!AO16</f>
        <v>0</v>
      </c>
      <c r="AO185" s="2770">
        <f>'12-A. Print Sub-Annex'!AP16</f>
        <v>0</v>
      </c>
      <c r="AP185" s="2770">
        <f>'12-A. Print Sub-Annex'!AQ16</f>
        <v>0</v>
      </c>
      <c r="AQ185" s="2770">
        <f>'12-A. Print Sub-Annex'!AR16</f>
        <v>0</v>
      </c>
      <c r="AR185" s="2770">
        <f>'12-A. Print Sub-Annex'!AS16</f>
        <v>0</v>
      </c>
      <c r="AS185" s="2770">
        <f>'12-A. Print Sub-Annex'!AT16</f>
        <v>0</v>
      </c>
      <c r="AT185" s="2770" t="str">
        <f>'12-A. Print Sub-Annex'!AU16</f>
        <v xml:space="preserve">STATE: ; PDY: ; KKL: ; MHE: ; YNM: </v>
      </c>
      <c r="AU185" s="2770" t="str">
        <f>'12-A. Print Sub-Annex'!AV16</f>
        <v>CDR: IEC&amp; Printing</v>
      </c>
    </row>
    <row r="186" spans="1:47" s="2245" customFormat="1" ht="78" customHeight="1">
      <c r="A186" s="2767"/>
      <c r="B186" s="2767" t="str">
        <f>'12-A. Print Sub-Annex'!C17</f>
        <v>B.10.7.4.1</v>
      </c>
      <c r="C186" s="2768" t="str">
        <f>'12-A. Print Sub-Annex'!D17</f>
        <v>Printing of compliance cards and reporting formats for National Iron Plus Initiative-for 6-59 months  age group and for 5-10 years age group</v>
      </c>
      <c r="D186" s="2769" t="str">
        <f>'12-A. Print Sub-Annex'!E17</f>
        <v>RCH</v>
      </c>
      <c r="E186" s="2769" t="str">
        <f>'12-A. Print Sub-Annex'!F17</f>
        <v>CH</v>
      </c>
      <c r="F186" s="2769">
        <f>'12-A. Print Sub-Annex'!G17</f>
        <v>0</v>
      </c>
      <c r="G186" s="2769">
        <f>'12-A. Print Sub-Annex'!H17</f>
        <v>0</v>
      </c>
      <c r="H186" s="2769">
        <f>'12-A. Print Sub-Annex'!I17</f>
        <v>0</v>
      </c>
      <c r="I186" s="2769">
        <f>'12-A. Print Sub-Annex'!J17</f>
        <v>0</v>
      </c>
      <c r="J186" s="2769">
        <f>'12-A. Print Sub-Annex'!K17</f>
        <v>0</v>
      </c>
      <c r="K186" s="2769">
        <f>'12-A. Print Sub-Annex'!L17</f>
        <v>0</v>
      </c>
      <c r="L186" s="2770">
        <f>'12-A. Print Sub-Annex'!M17</f>
        <v>0</v>
      </c>
      <c r="M186" s="2769">
        <f>'12-A. Print Sub-Annex'!N17</f>
        <v>0</v>
      </c>
      <c r="N186" s="2769">
        <f>'12-A. Print Sub-Annex'!O17</f>
        <v>0</v>
      </c>
      <c r="O186" s="2770">
        <f>'12-A. Print Sub-Annex'!P17</f>
        <v>0</v>
      </c>
      <c r="P186" s="2767" t="str">
        <f>'12-A. Print Sub-Annex'!Q17</f>
        <v xml:space="preserve">STATE: ; PDY: ; KKL: ; MHE: ; YNM: </v>
      </c>
      <c r="Q186" s="2125"/>
      <c r="R186" s="2771"/>
      <c r="T186" s="2770">
        <f>'12-A. Print Sub-Annex'!U17</f>
        <v>0</v>
      </c>
      <c r="U186" s="2770">
        <f>'12-A. Print Sub-Annex'!V17</f>
        <v>0</v>
      </c>
      <c r="V186" s="2770" t="str">
        <f>'12-A. Print Sub-Annex'!W17</f>
        <v xml:space="preserve">STATE: ; PDY: ; KKL: ; MHE: ; YNM: </v>
      </c>
      <c r="W186" s="2772">
        <f>'12-A. Print Sub-Annex'!X17</f>
        <v>0</v>
      </c>
      <c r="X186" s="2770">
        <f>'12-A. Print Sub-Annex'!Y17</f>
        <v>0</v>
      </c>
      <c r="Y186" s="2770">
        <f>'12-A. Print Sub-Annex'!Z17</f>
        <v>0</v>
      </c>
      <c r="Z186" s="2770">
        <f>'12-A. Print Sub-Annex'!AA17</f>
        <v>0</v>
      </c>
      <c r="AA186" s="2770">
        <f>'12-A. Print Sub-Annex'!AB17</f>
        <v>0</v>
      </c>
      <c r="AB186" s="2770">
        <f>'12-A. Print Sub-Annex'!AC17</f>
        <v>0</v>
      </c>
      <c r="AC186" s="2770">
        <f>'12-A. Print Sub-Annex'!AD17</f>
        <v>0</v>
      </c>
      <c r="AD186" s="2770">
        <f>'12-A. Print Sub-Annex'!AE17</f>
        <v>0</v>
      </c>
      <c r="AE186" s="2770">
        <f>'12-A. Print Sub-Annex'!AF17</f>
        <v>0</v>
      </c>
      <c r="AF186" s="2770">
        <f>'12-A. Print Sub-Annex'!AG17</f>
        <v>0</v>
      </c>
      <c r="AG186" s="2770">
        <f>'12-A. Print Sub-Annex'!AH17</f>
        <v>0</v>
      </c>
      <c r="AH186" s="2770">
        <f>'12-A. Print Sub-Annex'!AI17</f>
        <v>0</v>
      </c>
      <c r="AI186" s="2770">
        <f>'12-A. Print Sub-Annex'!AJ17</f>
        <v>0</v>
      </c>
      <c r="AJ186" s="2770">
        <f>'12-A. Print Sub-Annex'!AK17</f>
        <v>0</v>
      </c>
      <c r="AK186" s="2770">
        <f>'12-A. Print Sub-Annex'!AL17</f>
        <v>0</v>
      </c>
      <c r="AL186" s="2770">
        <f>'12-A. Print Sub-Annex'!AM17</f>
        <v>0</v>
      </c>
      <c r="AM186" s="2770">
        <f>'12-A. Print Sub-Annex'!AN17</f>
        <v>0</v>
      </c>
      <c r="AN186" s="2770">
        <f>'12-A. Print Sub-Annex'!AO17</f>
        <v>0</v>
      </c>
      <c r="AO186" s="2770">
        <f>'12-A. Print Sub-Annex'!AP17</f>
        <v>0</v>
      </c>
      <c r="AP186" s="2770">
        <f>'12-A. Print Sub-Annex'!AQ17</f>
        <v>0</v>
      </c>
      <c r="AQ186" s="2770">
        <f>'12-A. Print Sub-Annex'!AR17</f>
        <v>0</v>
      </c>
      <c r="AR186" s="2770">
        <f>'12-A. Print Sub-Annex'!AS17</f>
        <v>0</v>
      </c>
      <c r="AS186" s="2770">
        <f>'12-A. Print Sub-Annex'!AT17</f>
        <v>0</v>
      </c>
      <c r="AT186" s="2770" t="str">
        <f>'12-A. Print Sub-Annex'!AU17</f>
        <v xml:space="preserve">STATE: ; PDY: ; KKL: ; MHE: ; YNM: </v>
      </c>
      <c r="AU186" s="2770" t="str">
        <f>'12-A. Print Sub-Annex'!AV17</f>
        <v>AMB: IEC&amp;Printing</v>
      </c>
    </row>
    <row r="187" spans="1:47" s="2245" customFormat="1" ht="78" customHeight="1">
      <c r="A187" s="2767"/>
      <c r="B187" s="2767" t="str">
        <f>'12-A. Print Sub-Annex'!C18</f>
        <v>B.10.7.4.7</v>
      </c>
      <c r="C187" s="2768" t="str">
        <f>'12-A. Print Sub-Annex'!D18</f>
        <v>Printing of IEC materials and reporting formats etc.  for National Deworming Day</v>
      </c>
      <c r="D187" s="2769" t="str">
        <f>'12-A. Print Sub-Annex'!E18</f>
        <v>RCH</v>
      </c>
      <c r="E187" s="2769" t="str">
        <f>'12-A. Print Sub-Annex'!F18</f>
        <v>CH</v>
      </c>
      <c r="F187" s="2769">
        <f>'12-A. Print Sub-Annex'!G18</f>
        <v>0</v>
      </c>
      <c r="G187" s="2769">
        <f>'12-A. Print Sub-Annex'!H18</f>
        <v>0</v>
      </c>
      <c r="H187" s="2769">
        <f>'12-A. Print Sub-Annex'!I18</f>
        <v>1</v>
      </c>
      <c r="I187" s="2769">
        <f>'12-A. Print Sub-Annex'!J18</f>
        <v>0</v>
      </c>
      <c r="J187" s="2769">
        <f>'12-A. Print Sub-Annex'!K18</f>
        <v>0</v>
      </c>
      <c r="K187" s="2769">
        <f>'12-A. Print Sub-Annex'!L18</f>
        <v>0</v>
      </c>
      <c r="L187" s="2770">
        <f>'12-A. Print Sub-Annex'!M18</f>
        <v>25</v>
      </c>
      <c r="M187" s="2769">
        <f>'12-A. Print Sub-Annex'!N18</f>
        <v>2.5000000000000001E-4</v>
      </c>
      <c r="N187" s="2769">
        <f>'12-A. Print Sub-Annex'!O18</f>
        <v>4000</v>
      </c>
      <c r="O187" s="2770">
        <f>'12-A. Print Sub-Annex'!P18</f>
        <v>1</v>
      </c>
      <c r="P187" s="2767" t="str">
        <f>'12-A. Print Sub-Annex'!Q18</f>
        <v xml:space="preserve">STATE: ; PDY: Printing of IEC materials and reporting formats etc.  for National Deworming Day - Rs.1.00 Lakhs ; KKL: ; MHE: ; YNM: </v>
      </c>
      <c r="Q187" s="2125"/>
      <c r="R187" s="2771"/>
      <c r="T187" s="2770">
        <f>'12-A. Print Sub-Annex'!U18</f>
        <v>4000</v>
      </c>
      <c r="U187" s="2770">
        <f>'12-A. Print Sub-Annex'!V18</f>
        <v>100000</v>
      </c>
      <c r="V187" s="2770" t="str">
        <f>'12-A. Print Sub-Annex'!W18</f>
        <v xml:space="preserve">STATE: ; PDY: Printing of IEC materials and reporting formats etc.  for National Deworming Day - Rs.1.00 Lakhs ; KKL: ; MHE: ; YNM: </v>
      </c>
      <c r="W187" s="2772">
        <f>'12-A. Print Sub-Annex'!X18</f>
        <v>0</v>
      </c>
      <c r="X187" s="2770">
        <f>'12-A. Print Sub-Annex'!Y18</f>
        <v>0</v>
      </c>
      <c r="Y187" s="2770">
        <f>'12-A. Print Sub-Annex'!Z18</f>
        <v>0</v>
      </c>
      <c r="Z187" s="2770">
        <f>'12-A. Print Sub-Annex'!AA18</f>
        <v>0</v>
      </c>
      <c r="AA187" s="2770">
        <f>'12-A. Print Sub-Annex'!AB18</f>
        <v>25</v>
      </c>
      <c r="AB187" s="2770">
        <f>'12-A. Print Sub-Annex'!AC18</f>
        <v>4000</v>
      </c>
      <c r="AC187" s="2770">
        <f>'12-A. Print Sub-Annex'!AD18</f>
        <v>100000</v>
      </c>
      <c r="AD187" s="2770" t="str">
        <f>'12-A. Print Sub-Annex'!AE18</f>
        <v xml:space="preserve">Printing of IEC materials and reporting formats etc.  for National Deworming Day - Rs.1.00 Lakhs </v>
      </c>
      <c r="AE187" s="2770">
        <f>'12-A. Print Sub-Annex'!AF18</f>
        <v>0</v>
      </c>
      <c r="AF187" s="2770">
        <f>'12-A. Print Sub-Annex'!AG18</f>
        <v>0</v>
      </c>
      <c r="AG187" s="2770">
        <f>'12-A. Print Sub-Annex'!AH18</f>
        <v>0</v>
      </c>
      <c r="AH187" s="2770">
        <f>'12-A. Print Sub-Annex'!AI18</f>
        <v>0</v>
      </c>
      <c r="AI187" s="2770">
        <f>'12-A. Print Sub-Annex'!AJ18</f>
        <v>0</v>
      </c>
      <c r="AJ187" s="2770">
        <f>'12-A. Print Sub-Annex'!AK18</f>
        <v>0</v>
      </c>
      <c r="AK187" s="2770">
        <f>'12-A. Print Sub-Annex'!AL18</f>
        <v>0</v>
      </c>
      <c r="AL187" s="2770">
        <f>'12-A. Print Sub-Annex'!AM18</f>
        <v>0</v>
      </c>
      <c r="AM187" s="2770">
        <f>'12-A. Print Sub-Annex'!AN18</f>
        <v>0</v>
      </c>
      <c r="AN187" s="2770">
        <f>'12-A. Print Sub-Annex'!AO18</f>
        <v>0</v>
      </c>
      <c r="AO187" s="2770">
        <f>'12-A. Print Sub-Annex'!AP18</f>
        <v>0</v>
      </c>
      <c r="AP187" s="2770">
        <f>'12-A. Print Sub-Annex'!AQ18</f>
        <v>0</v>
      </c>
      <c r="AQ187" s="2770">
        <f>'12-A. Print Sub-Annex'!AR18</f>
        <v>100000</v>
      </c>
      <c r="AR187" s="2770">
        <f>'12-A. Print Sub-Annex'!AS18</f>
        <v>4000</v>
      </c>
      <c r="AS187" s="2770">
        <f>'12-A. Print Sub-Annex'!AT18</f>
        <v>25</v>
      </c>
      <c r="AT187" s="2770" t="str">
        <f>'12-A. Print Sub-Annex'!AU18</f>
        <v xml:space="preserve">STATE: ; PDY: Printing of IEC materials and reporting formats etc.  for National Deworming Day - Rs.1.00 Lakhs ; KKL: ; MHE: ; YNM: </v>
      </c>
      <c r="AU187" s="2770" t="str">
        <f>'12-A. Print Sub-Annex'!AV18</f>
        <v>National Deworming day: IEC&amp; Printing</v>
      </c>
    </row>
    <row r="188" spans="1:47" s="2245" customFormat="1" ht="78" customHeight="1">
      <c r="A188" s="2767"/>
      <c r="B188" s="2767" t="str">
        <f>'12-A. Print Sub-Annex'!C19</f>
        <v>B.10.7.4.8</v>
      </c>
      <c r="C188" s="2768" t="str">
        <f>'12-A. Print Sub-Annex'!D19</f>
        <v>Printing of IEC Materials and monitoring formats for IDCF</v>
      </c>
      <c r="D188" s="2769" t="str">
        <f>'12-A. Print Sub-Annex'!E19</f>
        <v>RCH</v>
      </c>
      <c r="E188" s="2769" t="str">
        <f>'12-A. Print Sub-Annex'!F19</f>
        <v>CH</v>
      </c>
      <c r="F188" s="2769">
        <f>'12-A. Print Sub-Annex'!G19</f>
        <v>0</v>
      </c>
      <c r="G188" s="2769">
        <f>'12-A. Print Sub-Annex'!H19</f>
        <v>0</v>
      </c>
      <c r="H188" s="2769">
        <f>'12-A. Print Sub-Annex'!I19</f>
        <v>1</v>
      </c>
      <c r="I188" s="2769">
        <f>'12-A. Print Sub-Annex'!J19</f>
        <v>0</v>
      </c>
      <c r="J188" s="2769">
        <f>'12-A. Print Sub-Annex'!K19</f>
        <v>0</v>
      </c>
      <c r="K188" s="2769">
        <f>'12-A. Print Sub-Annex'!L19</f>
        <v>0</v>
      </c>
      <c r="L188" s="2770">
        <f>'12-A. Print Sub-Annex'!M19</f>
        <v>25</v>
      </c>
      <c r="M188" s="2769">
        <f>'12-A. Print Sub-Annex'!N19</f>
        <v>2.5000000000000001E-4</v>
      </c>
      <c r="N188" s="2769">
        <f>'12-A. Print Sub-Annex'!O19</f>
        <v>4000</v>
      </c>
      <c r="O188" s="2770">
        <f>'12-A. Print Sub-Annex'!P19</f>
        <v>1</v>
      </c>
      <c r="P188" s="2767" t="str">
        <f>'12-A. Print Sub-Annex'!Q19</f>
        <v xml:space="preserve">STATE: ; PDY: Printing of IEC Materials and monitoring formats for IDCF - Rs.1.00 Lakh; KKL: ; MHE: ; YNM: </v>
      </c>
      <c r="Q188" s="2125"/>
      <c r="R188" s="2771"/>
      <c r="T188" s="2770">
        <f>'12-A. Print Sub-Annex'!U19</f>
        <v>4000</v>
      </c>
      <c r="U188" s="2770">
        <f>'12-A. Print Sub-Annex'!V19</f>
        <v>100000</v>
      </c>
      <c r="V188" s="2770" t="str">
        <f>'12-A. Print Sub-Annex'!W19</f>
        <v xml:space="preserve">STATE: ; PDY: Printing of IEC Materials and monitoring formats for IDCF - Rs.1.00 Lakh; KKL: ; MHE: ; YNM: </v>
      </c>
      <c r="W188" s="2772">
        <f>'12-A. Print Sub-Annex'!X19</f>
        <v>0</v>
      </c>
      <c r="X188" s="2770">
        <f>'12-A. Print Sub-Annex'!Y19</f>
        <v>0</v>
      </c>
      <c r="Y188" s="2770">
        <f>'12-A. Print Sub-Annex'!Z19</f>
        <v>0</v>
      </c>
      <c r="Z188" s="2770">
        <f>'12-A. Print Sub-Annex'!AA19</f>
        <v>0</v>
      </c>
      <c r="AA188" s="2770">
        <f>'12-A. Print Sub-Annex'!AB19</f>
        <v>25</v>
      </c>
      <c r="AB188" s="2770">
        <f>'12-A. Print Sub-Annex'!AC19</f>
        <v>4000</v>
      </c>
      <c r="AC188" s="2770">
        <f>'12-A. Print Sub-Annex'!AD19</f>
        <v>100000</v>
      </c>
      <c r="AD188" s="2770" t="str">
        <f>'12-A. Print Sub-Annex'!AE19</f>
        <v>Printing of IEC Materials and monitoring formats for IDCF - Rs.1.00 Lakh</v>
      </c>
      <c r="AE188" s="2770">
        <f>'12-A. Print Sub-Annex'!AF19</f>
        <v>0</v>
      </c>
      <c r="AF188" s="2770">
        <f>'12-A. Print Sub-Annex'!AG19</f>
        <v>0</v>
      </c>
      <c r="AG188" s="2770">
        <f>'12-A. Print Sub-Annex'!AH19</f>
        <v>0</v>
      </c>
      <c r="AH188" s="2770">
        <f>'12-A. Print Sub-Annex'!AI19</f>
        <v>0</v>
      </c>
      <c r="AI188" s="2770">
        <f>'12-A. Print Sub-Annex'!AJ19</f>
        <v>0</v>
      </c>
      <c r="AJ188" s="2770">
        <f>'12-A. Print Sub-Annex'!AK19</f>
        <v>0</v>
      </c>
      <c r="AK188" s="2770">
        <f>'12-A. Print Sub-Annex'!AL19</f>
        <v>0</v>
      </c>
      <c r="AL188" s="2770">
        <f>'12-A. Print Sub-Annex'!AM19</f>
        <v>0</v>
      </c>
      <c r="AM188" s="2770">
        <f>'12-A. Print Sub-Annex'!AN19</f>
        <v>0</v>
      </c>
      <c r="AN188" s="2770">
        <f>'12-A. Print Sub-Annex'!AO19</f>
        <v>0</v>
      </c>
      <c r="AO188" s="2770">
        <f>'12-A. Print Sub-Annex'!AP19</f>
        <v>0</v>
      </c>
      <c r="AP188" s="2770">
        <f>'12-A. Print Sub-Annex'!AQ19</f>
        <v>0</v>
      </c>
      <c r="AQ188" s="2770">
        <f>'12-A. Print Sub-Annex'!AR19</f>
        <v>100000</v>
      </c>
      <c r="AR188" s="2770">
        <f>'12-A. Print Sub-Annex'!AS19</f>
        <v>4000</v>
      </c>
      <c r="AS188" s="2770">
        <f>'12-A. Print Sub-Annex'!AT19</f>
        <v>25</v>
      </c>
      <c r="AT188" s="2770" t="str">
        <f>'12-A. Print Sub-Annex'!AU19</f>
        <v xml:space="preserve">STATE: ; PDY: Printing of IEC Materials and monitoring formats for IDCF - Rs.1.00 Lakh; KKL: ; MHE: ; YNM: </v>
      </c>
      <c r="AU188" s="2770" t="str">
        <f>'12-A. Print Sub-Annex'!AV19</f>
        <v>SAANS: IEC&amp; Printing</v>
      </c>
    </row>
    <row r="189" spans="1:47" s="2245" customFormat="1" ht="78" customHeight="1">
      <c r="A189" s="2767"/>
      <c r="B189" s="2767" t="str">
        <f>'12-A. Print Sub-Annex'!C20</f>
        <v>B.10.7.4.9</v>
      </c>
      <c r="C189" s="2768" t="str">
        <f>'12-A. Print Sub-Annex'!D20</f>
        <v>Printing cost of IEC materials, monitoring forms etc. for intensification of school health activities</v>
      </c>
      <c r="D189" s="2769" t="str">
        <f>'12-A. Print Sub-Annex'!E20</f>
        <v>RCH</v>
      </c>
      <c r="E189" s="2769" t="str">
        <f>'12-A. Print Sub-Annex'!F20</f>
        <v>CH</v>
      </c>
      <c r="F189" s="2769">
        <f>'12-A. Print Sub-Annex'!G20</f>
        <v>0</v>
      </c>
      <c r="G189" s="2769">
        <f>'12-A. Print Sub-Annex'!H20</f>
        <v>0</v>
      </c>
      <c r="H189" s="2769">
        <f>'12-A. Print Sub-Annex'!I20</f>
        <v>0</v>
      </c>
      <c r="I189" s="2769">
        <f>'12-A. Print Sub-Annex'!J20</f>
        <v>0</v>
      </c>
      <c r="J189" s="2769">
        <f>'12-A. Print Sub-Annex'!K20</f>
        <v>0</v>
      </c>
      <c r="K189" s="2769">
        <f>'12-A. Print Sub-Annex'!L20</f>
        <v>0</v>
      </c>
      <c r="L189" s="2770">
        <f>'12-A. Print Sub-Annex'!M20</f>
        <v>0</v>
      </c>
      <c r="M189" s="2769">
        <f>'12-A. Print Sub-Annex'!N20</f>
        <v>0</v>
      </c>
      <c r="N189" s="2769">
        <f>'12-A. Print Sub-Annex'!O20</f>
        <v>0</v>
      </c>
      <c r="O189" s="2770">
        <f>'12-A. Print Sub-Annex'!P20</f>
        <v>0</v>
      </c>
      <c r="P189" s="2767" t="str">
        <f>'12-A. Print Sub-Annex'!Q20</f>
        <v xml:space="preserve">STATE: ; PDY: ; KKL: ; MHE: ; YNM: </v>
      </c>
      <c r="Q189" s="2125"/>
      <c r="R189" s="2771"/>
      <c r="T189" s="2770">
        <f>'12-A. Print Sub-Annex'!U20</f>
        <v>0</v>
      </c>
      <c r="U189" s="2770">
        <f>'12-A. Print Sub-Annex'!V20</f>
        <v>0</v>
      </c>
      <c r="V189" s="2770" t="str">
        <f>'12-A. Print Sub-Annex'!W20</f>
        <v xml:space="preserve">STATE: ; PDY: ; KKL: ; MHE: ; YNM: </v>
      </c>
      <c r="W189" s="2772">
        <f>'12-A. Print Sub-Annex'!X20</f>
        <v>0</v>
      </c>
      <c r="X189" s="2770">
        <f>'12-A. Print Sub-Annex'!Y20</f>
        <v>0</v>
      </c>
      <c r="Y189" s="2770">
        <f>'12-A. Print Sub-Annex'!Z20</f>
        <v>0</v>
      </c>
      <c r="Z189" s="2770">
        <f>'12-A. Print Sub-Annex'!AA20</f>
        <v>0</v>
      </c>
      <c r="AA189" s="2770">
        <f>'12-A. Print Sub-Annex'!AB20</f>
        <v>0</v>
      </c>
      <c r="AB189" s="2770">
        <f>'12-A. Print Sub-Annex'!AC20</f>
        <v>0</v>
      </c>
      <c r="AC189" s="2770">
        <f>'12-A. Print Sub-Annex'!AD20</f>
        <v>0</v>
      </c>
      <c r="AD189" s="2770">
        <f>'12-A. Print Sub-Annex'!AE20</f>
        <v>0</v>
      </c>
      <c r="AE189" s="2770">
        <f>'12-A. Print Sub-Annex'!AF20</f>
        <v>0</v>
      </c>
      <c r="AF189" s="2770">
        <f>'12-A. Print Sub-Annex'!AG20</f>
        <v>0</v>
      </c>
      <c r="AG189" s="2770">
        <f>'12-A. Print Sub-Annex'!AH20</f>
        <v>0</v>
      </c>
      <c r="AH189" s="2770">
        <f>'12-A. Print Sub-Annex'!AI20</f>
        <v>0</v>
      </c>
      <c r="AI189" s="2770">
        <f>'12-A. Print Sub-Annex'!AJ20</f>
        <v>0</v>
      </c>
      <c r="AJ189" s="2770">
        <f>'12-A. Print Sub-Annex'!AK20</f>
        <v>0</v>
      </c>
      <c r="AK189" s="2770">
        <f>'12-A. Print Sub-Annex'!AL20</f>
        <v>0</v>
      </c>
      <c r="AL189" s="2770">
        <f>'12-A. Print Sub-Annex'!AM20</f>
        <v>0</v>
      </c>
      <c r="AM189" s="2770">
        <f>'12-A. Print Sub-Annex'!AN20</f>
        <v>0</v>
      </c>
      <c r="AN189" s="2770">
        <f>'12-A. Print Sub-Annex'!AO20</f>
        <v>0</v>
      </c>
      <c r="AO189" s="2770">
        <f>'12-A. Print Sub-Annex'!AP20</f>
        <v>0</v>
      </c>
      <c r="AP189" s="2770">
        <f>'12-A. Print Sub-Annex'!AQ20</f>
        <v>0</v>
      </c>
      <c r="AQ189" s="2770">
        <f>'12-A. Print Sub-Annex'!AR20</f>
        <v>0</v>
      </c>
      <c r="AR189" s="2770">
        <f>'12-A. Print Sub-Annex'!AS20</f>
        <v>0</v>
      </c>
      <c r="AS189" s="2770">
        <f>'12-A. Print Sub-Annex'!AT20</f>
        <v>0</v>
      </c>
      <c r="AT189" s="2770" t="str">
        <f>'12-A. Print Sub-Annex'!AU20</f>
        <v xml:space="preserve">STATE: ; PDY: ; KKL: ; MHE: ; YNM: </v>
      </c>
      <c r="AU189" s="2770" t="str">
        <f>'12-A. Print Sub-Annex'!AV20</f>
        <v>School Health and Wellness Programme: IEC&amp; Printing</v>
      </c>
    </row>
    <row r="190" spans="1:47" s="2245" customFormat="1" ht="78" customHeight="1">
      <c r="A190" s="2767"/>
      <c r="B190" s="2767">
        <f>'12-A. Print Sub-Annex'!C21</f>
        <v>0</v>
      </c>
      <c r="C190" s="2768" t="str">
        <f>'12-A. Print Sub-Annex'!D21</f>
        <v>Printing &amp; translation cost for Family participatory care (KMC)</v>
      </c>
      <c r="D190" s="2769" t="str">
        <f>'12-A. Print Sub-Annex'!E21</f>
        <v>RCH</v>
      </c>
      <c r="E190" s="2769" t="str">
        <f>'12-A. Print Sub-Annex'!F21</f>
        <v>CH</v>
      </c>
      <c r="F190" s="2769">
        <f>'12-A. Print Sub-Annex'!G21</f>
        <v>0</v>
      </c>
      <c r="G190" s="2769">
        <f>'12-A. Print Sub-Annex'!H21</f>
        <v>0</v>
      </c>
      <c r="H190" s="2769">
        <f>'12-A. Print Sub-Annex'!I21</f>
        <v>0</v>
      </c>
      <c r="I190" s="2769">
        <f>'12-A. Print Sub-Annex'!J21</f>
        <v>0</v>
      </c>
      <c r="J190" s="2769">
        <f>'12-A. Print Sub-Annex'!K21</f>
        <v>0</v>
      </c>
      <c r="K190" s="2769">
        <f>'12-A. Print Sub-Annex'!L21</f>
        <v>0</v>
      </c>
      <c r="L190" s="2770">
        <f>'12-A. Print Sub-Annex'!M21</f>
        <v>0</v>
      </c>
      <c r="M190" s="2769">
        <f>'12-A. Print Sub-Annex'!N21</f>
        <v>0</v>
      </c>
      <c r="N190" s="2769">
        <f>'12-A. Print Sub-Annex'!O21</f>
        <v>0</v>
      </c>
      <c r="O190" s="2770">
        <f>'12-A. Print Sub-Annex'!P21</f>
        <v>0</v>
      </c>
      <c r="P190" s="2767" t="str">
        <f>'12-A. Print Sub-Annex'!Q21</f>
        <v xml:space="preserve">STATE: ; PDY: ; KKL: ; MHE: ; YNM: </v>
      </c>
      <c r="Q190" s="2125"/>
      <c r="R190" s="2771"/>
      <c r="T190" s="2770">
        <f>'12-A. Print Sub-Annex'!U21</f>
        <v>0</v>
      </c>
      <c r="U190" s="2770">
        <f>'12-A. Print Sub-Annex'!V21</f>
        <v>0</v>
      </c>
      <c r="V190" s="2770" t="str">
        <f>'12-A. Print Sub-Annex'!W21</f>
        <v xml:space="preserve">STATE: ; PDY: ; KKL: ; MHE: ; YNM: </v>
      </c>
      <c r="W190" s="2772">
        <f>'12-A. Print Sub-Annex'!X21</f>
        <v>0</v>
      </c>
      <c r="X190" s="2770">
        <f>'12-A. Print Sub-Annex'!Y21</f>
        <v>0</v>
      </c>
      <c r="Y190" s="2770">
        <f>'12-A. Print Sub-Annex'!Z21</f>
        <v>0</v>
      </c>
      <c r="Z190" s="2770">
        <f>'12-A. Print Sub-Annex'!AA21</f>
        <v>0</v>
      </c>
      <c r="AA190" s="2770">
        <f>'12-A. Print Sub-Annex'!AB21</f>
        <v>0</v>
      </c>
      <c r="AB190" s="2770">
        <f>'12-A. Print Sub-Annex'!AC21</f>
        <v>0</v>
      </c>
      <c r="AC190" s="2770">
        <f>'12-A. Print Sub-Annex'!AD21</f>
        <v>0</v>
      </c>
      <c r="AD190" s="2770">
        <f>'12-A. Print Sub-Annex'!AE21</f>
        <v>0</v>
      </c>
      <c r="AE190" s="2770">
        <f>'12-A. Print Sub-Annex'!AF21</f>
        <v>0</v>
      </c>
      <c r="AF190" s="2770">
        <f>'12-A. Print Sub-Annex'!AG21</f>
        <v>0</v>
      </c>
      <c r="AG190" s="2770">
        <f>'12-A. Print Sub-Annex'!AH21</f>
        <v>0</v>
      </c>
      <c r="AH190" s="2770">
        <f>'12-A. Print Sub-Annex'!AI21</f>
        <v>0</v>
      </c>
      <c r="AI190" s="2770">
        <f>'12-A. Print Sub-Annex'!AJ21</f>
        <v>0</v>
      </c>
      <c r="AJ190" s="2770">
        <f>'12-A. Print Sub-Annex'!AK21</f>
        <v>0</v>
      </c>
      <c r="AK190" s="2770">
        <f>'12-A. Print Sub-Annex'!AL21</f>
        <v>0</v>
      </c>
      <c r="AL190" s="2770">
        <f>'12-A. Print Sub-Annex'!AM21</f>
        <v>0</v>
      </c>
      <c r="AM190" s="2770">
        <f>'12-A. Print Sub-Annex'!AN21</f>
        <v>0</v>
      </c>
      <c r="AN190" s="2770">
        <f>'12-A. Print Sub-Annex'!AO21</f>
        <v>0</v>
      </c>
      <c r="AO190" s="2770">
        <f>'12-A. Print Sub-Annex'!AP21</f>
        <v>0</v>
      </c>
      <c r="AP190" s="2770">
        <f>'12-A. Print Sub-Annex'!AQ21</f>
        <v>0</v>
      </c>
      <c r="AQ190" s="2770">
        <f>'12-A. Print Sub-Annex'!AR21</f>
        <v>0</v>
      </c>
      <c r="AR190" s="2770">
        <f>'12-A. Print Sub-Annex'!AS21</f>
        <v>0</v>
      </c>
      <c r="AS190" s="2770">
        <f>'12-A. Print Sub-Annex'!AT21</f>
        <v>0</v>
      </c>
      <c r="AT190" s="2770" t="str">
        <f>'12-A. Print Sub-Annex'!AU21</f>
        <v xml:space="preserve">STATE: ; PDY: ; KKL: ; MHE: ; YNM: </v>
      </c>
      <c r="AU190" s="2770" t="str">
        <f>'12-A. Print Sub-Annex'!AV21</f>
        <v>Facility Based New born care: IEC &amp; Printing</v>
      </c>
    </row>
    <row r="191" spans="1:47" s="2245" customFormat="1" ht="78" customHeight="1">
      <c r="A191" s="2767"/>
      <c r="B191" s="2767">
        <f>'12-A. Print Sub-Annex'!C22</f>
        <v>0</v>
      </c>
      <c r="C191" s="2768" t="str">
        <f>'12-A. Print Sub-Annex'!D22</f>
        <v>Printing (SNCU data management)</v>
      </c>
      <c r="D191" s="2769" t="str">
        <f>'12-A. Print Sub-Annex'!E22</f>
        <v>RCH</v>
      </c>
      <c r="E191" s="2769" t="str">
        <f>'12-A. Print Sub-Annex'!F22</f>
        <v>CH</v>
      </c>
      <c r="F191" s="2769">
        <f>'12-A. Print Sub-Annex'!G22</f>
        <v>0</v>
      </c>
      <c r="G191" s="2769">
        <f>'12-A. Print Sub-Annex'!H22</f>
        <v>0</v>
      </c>
      <c r="H191" s="2769">
        <f>'12-A. Print Sub-Annex'!I22</f>
        <v>0.5</v>
      </c>
      <c r="I191" s="2769">
        <f>'12-A. Print Sub-Annex'!J22</f>
        <v>0</v>
      </c>
      <c r="J191" s="2769">
        <f>'12-A. Print Sub-Annex'!K22</f>
        <v>0</v>
      </c>
      <c r="K191" s="2769">
        <f>'12-A. Print Sub-Annex'!L22</f>
        <v>0</v>
      </c>
      <c r="L191" s="2770">
        <f>'12-A. Print Sub-Annex'!M22</f>
        <v>50000</v>
      </c>
      <c r="M191" s="2769">
        <f>'12-A. Print Sub-Annex'!N22</f>
        <v>0.5</v>
      </c>
      <c r="N191" s="2769">
        <f>'12-A. Print Sub-Annex'!O22</f>
        <v>2</v>
      </c>
      <c r="O191" s="2770">
        <f>'12-A. Print Sub-Annex'!P22</f>
        <v>1</v>
      </c>
      <c r="P191" s="2767" t="str">
        <f>'12-A. Print Sub-Annex'!Q22</f>
        <v xml:space="preserve">STATE: ; PDY: Printing for SNCU Case records &amp; formats  registers and casesheets/ SNCU related printing -Rs.0.50 Lakhs and NBSU Printing - Rs.0.50 Lakhs (Total - Rs.1.00 Lakhs); KKL: ; MHE: ; YNM: </v>
      </c>
      <c r="Q191" s="2125"/>
      <c r="R191" s="2771"/>
      <c r="T191" s="2770">
        <f>'12-A. Print Sub-Annex'!U22</f>
        <v>2</v>
      </c>
      <c r="U191" s="2770">
        <f>'12-A. Print Sub-Annex'!V22</f>
        <v>100000</v>
      </c>
      <c r="V191" s="2770" t="str">
        <f>'12-A. Print Sub-Annex'!W22</f>
        <v xml:space="preserve">STATE: ; PDY: Printing for SNCU Case records &amp; formats  registers and casesheets/ SNCU related printing -Rs.0.50 Lakhs and NBSU Printing - Rs.0.50 Lakhs (Total - Rs.1.00 Lakhs); KKL: ; MHE: ; YNM: </v>
      </c>
      <c r="W191" s="2772">
        <f>'12-A. Print Sub-Annex'!X22</f>
        <v>0</v>
      </c>
      <c r="X191" s="2770">
        <f>'12-A. Print Sub-Annex'!Y22</f>
        <v>0</v>
      </c>
      <c r="Y191" s="2770">
        <f>'12-A. Print Sub-Annex'!Z22</f>
        <v>0</v>
      </c>
      <c r="Z191" s="2770">
        <f>'12-A. Print Sub-Annex'!AA22</f>
        <v>0</v>
      </c>
      <c r="AA191" s="2770">
        <f>'12-A. Print Sub-Annex'!AB22</f>
        <v>50000</v>
      </c>
      <c r="AB191" s="2770">
        <f>'12-A. Print Sub-Annex'!AC22</f>
        <v>2</v>
      </c>
      <c r="AC191" s="2770">
        <f>'12-A. Print Sub-Annex'!AD22</f>
        <v>100000</v>
      </c>
      <c r="AD191" s="2770" t="str">
        <f>'12-A. Print Sub-Annex'!AE22</f>
        <v>Printing for SNCU Case records &amp; formats  registers and casesheets/ SNCU related printing -Rs.0.50 Lakhs and NBSU Printing - Rs.0.50 Lakhs (Total - Rs.1.00 Lakhs)</v>
      </c>
      <c r="AE191" s="2770">
        <f>'12-A. Print Sub-Annex'!AF22</f>
        <v>0</v>
      </c>
      <c r="AF191" s="2770">
        <f>'12-A. Print Sub-Annex'!AG22</f>
        <v>0</v>
      </c>
      <c r="AG191" s="2770">
        <f>'12-A. Print Sub-Annex'!AH22</f>
        <v>0</v>
      </c>
      <c r="AH191" s="2770">
        <f>'12-A. Print Sub-Annex'!AI22</f>
        <v>0</v>
      </c>
      <c r="AI191" s="2770">
        <f>'12-A. Print Sub-Annex'!AJ22</f>
        <v>0</v>
      </c>
      <c r="AJ191" s="2770">
        <f>'12-A. Print Sub-Annex'!AK22</f>
        <v>0</v>
      </c>
      <c r="AK191" s="2770">
        <f>'12-A. Print Sub-Annex'!AL22</f>
        <v>0</v>
      </c>
      <c r="AL191" s="2770">
        <f>'12-A. Print Sub-Annex'!AM22</f>
        <v>0</v>
      </c>
      <c r="AM191" s="2770">
        <f>'12-A. Print Sub-Annex'!AN22</f>
        <v>0</v>
      </c>
      <c r="AN191" s="2770">
        <f>'12-A. Print Sub-Annex'!AO22</f>
        <v>0</v>
      </c>
      <c r="AO191" s="2770">
        <f>'12-A. Print Sub-Annex'!AP22</f>
        <v>0</v>
      </c>
      <c r="AP191" s="2770">
        <f>'12-A. Print Sub-Annex'!AQ22</f>
        <v>0</v>
      </c>
      <c r="AQ191" s="2770">
        <f>'12-A. Print Sub-Annex'!AR22</f>
        <v>100000</v>
      </c>
      <c r="AR191" s="2770">
        <f>'12-A. Print Sub-Annex'!AS22</f>
        <v>2</v>
      </c>
      <c r="AS191" s="2770">
        <f>'12-A. Print Sub-Annex'!AT22</f>
        <v>50000</v>
      </c>
      <c r="AT191" s="2770" t="str">
        <f>'12-A. Print Sub-Annex'!AU22</f>
        <v xml:space="preserve">STATE: ; PDY: Printing for SNCU Case records &amp; formats  registers and casesheets/ SNCU related printing -Rs.0.50 Lakhs and NBSU Printing - Rs.0.50 Lakhs (Total - Rs.1.00 Lakhs); KKL: ; MHE: ; YNM: </v>
      </c>
      <c r="AU191" s="2770" t="str">
        <f>'12-A. Print Sub-Annex'!AV22</f>
        <v>Facility Based New born care: IEC &amp; Printing</v>
      </c>
    </row>
    <row r="192" spans="1:47" s="2245" customFormat="1" ht="78" customHeight="1">
      <c r="A192" s="2767"/>
      <c r="B192" s="2767">
        <f>'12-A. Print Sub-Annex'!C23</f>
        <v>0</v>
      </c>
      <c r="C192" s="2768" t="str">
        <f>'12-A. Print Sub-Annex'!D23</f>
        <v>Printing of HBNC referral cards and other formats</v>
      </c>
      <c r="D192" s="2769" t="str">
        <f>'12-A. Print Sub-Annex'!E23</f>
        <v>RCH</v>
      </c>
      <c r="E192" s="2769" t="str">
        <f>'12-A. Print Sub-Annex'!F23</f>
        <v>CH</v>
      </c>
      <c r="F192" s="2769">
        <f>'12-A. Print Sub-Annex'!G23</f>
        <v>0</v>
      </c>
      <c r="G192" s="2769">
        <f>'12-A. Print Sub-Annex'!H23</f>
        <v>0</v>
      </c>
      <c r="H192" s="2769">
        <f>'12-A. Print Sub-Annex'!I23</f>
        <v>0</v>
      </c>
      <c r="I192" s="2769">
        <f>'12-A. Print Sub-Annex'!J23</f>
        <v>0</v>
      </c>
      <c r="J192" s="2769">
        <f>'12-A. Print Sub-Annex'!K23</f>
        <v>0</v>
      </c>
      <c r="K192" s="2769">
        <f>'12-A. Print Sub-Annex'!L23</f>
        <v>0</v>
      </c>
      <c r="L192" s="2770">
        <f>'12-A. Print Sub-Annex'!M23</f>
        <v>0</v>
      </c>
      <c r="M192" s="2769">
        <f>'12-A. Print Sub-Annex'!N23</f>
        <v>0</v>
      </c>
      <c r="N192" s="2769">
        <f>'12-A. Print Sub-Annex'!O23</f>
        <v>0</v>
      </c>
      <c r="O192" s="2770">
        <f>'12-A. Print Sub-Annex'!P23</f>
        <v>0</v>
      </c>
      <c r="P192" s="2767" t="str">
        <f>'12-A. Print Sub-Annex'!Q23</f>
        <v xml:space="preserve">STATE: ; PDY: ; KKL: ; MHE: ; YNM: </v>
      </c>
      <c r="Q192" s="2125"/>
      <c r="R192" s="2771"/>
      <c r="T192" s="2770">
        <f>'12-A. Print Sub-Annex'!U23</f>
        <v>0</v>
      </c>
      <c r="U192" s="2770">
        <f>'12-A. Print Sub-Annex'!V23</f>
        <v>0</v>
      </c>
      <c r="V192" s="2770" t="str">
        <f>'12-A. Print Sub-Annex'!W23</f>
        <v xml:space="preserve">STATE: ; PDY: ; KKL: ; MHE: ; YNM: </v>
      </c>
      <c r="W192" s="2772">
        <f>'12-A. Print Sub-Annex'!X23</f>
        <v>0</v>
      </c>
      <c r="X192" s="2770">
        <f>'12-A. Print Sub-Annex'!Y23</f>
        <v>0</v>
      </c>
      <c r="Y192" s="2770">
        <f>'12-A. Print Sub-Annex'!Z23</f>
        <v>0</v>
      </c>
      <c r="Z192" s="2770">
        <f>'12-A. Print Sub-Annex'!AA23</f>
        <v>0</v>
      </c>
      <c r="AA192" s="2770">
        <f>'12-A. Print Sub-Annex'!AB23</f>
        <v>0</v>
      </c>
      <c r="AB192" s="2770">
        <f>'12-A. Print Sub-Annex'!AC23</f>
        <v>0</v>
      </c>
      <c r="AC192" s="2770">
        <f>'12-A. Print Sub-Annex'!AD23</f>
        <v>0</v>
      </c>
      <c r="AD192" s="2770">
        <f>'12-A. Print Sub-Annex'!AE23</f>
        <v>0</v>
      </c>
      <c r="AE192" s="2770">
        <f>'12-A. Print Sub-Annex'!AF23</f>
        <v>0</v>
      </c>
      <c r="AF192" s="2770">
        <f>'12-A. Print Sub-Annex'!AG23</f>
        <v>0</v>
      </c>
      <c r="AG192" s="2770">
        <f>'12-A. Print Sub-Annex'!AH23</f>
        <v>0</v>
      </c>
      <c r="AH192" s="2770">
        <f>'12-A. Print Sub-Annex'!AI23</f>
        <v>0</v>
      </c>
      <c r="AI192" s="2770">
        <f>'12-A. Print Sub-Annex'!AJ23</f>
        <v>0</v>
      </c>
      <c r="AJ192" s="2770">
        <f>'12-A. Print Sub-Annex'!AK23</f>
        <v>0</v>
      </c>
      <c r="AK192" s="2770">
        <f>'12-A. Print Sub-Annex'!AL23</f>
        <v>0</v>
      </c>
      <c r="AL192" s="2770">
        <f>'12-A. Print Sub-Annex'!AM23</f>
        <v>0</v>
      </c>
      <c r="AM192" s="2770">
        <f>'12-A. Print Sub-Annex'!AN23</f>
        <v>0</v>
      </c>
      <c r="AN192" s="2770">
        <f>'12-A. Print Sub-Annex'!AO23</f>
        <v>0</v>
      </c>
      <c r="AO192" s="2770">
        <f>'12-A. Print Sub-Annex'!AP23</f>
        <v>0</v>
      </c>
      <c r="AP192" s="2770">
        <f>'12-A. Print Sub-Annex'!AQ23</f>
        <v>0</v>
      </c>
      <c r="AQ192" s="2770">
        <f>'12-A. Print Sub-Annex'!AR23</f>
        <v>0</v>
      </c>
      <c r="AR192" s="2770">
        <f>'12-A. Print Sub-Annex'!AS23</f>
        <v>0</v>
      </c>
      <c r="AS192" s="2770">
        <f>'12-A. Print Sub-Annex'!AT23</f>
        <v>0</v>
      </c>
      <c r="AT192" s="2770" t="str">
        <f>'12-A. Print Sub-Annex'!AU23</f>
        <v xml:space="preserve">STATE: ; PDY: ; KKL: ; MHE: ; YNM: </v>
      </c>
      <c r="AU192" s="2770" t="str">
        <f>'12-A. Print Sub-Annex'!AV23</f>
        <v>Community Based  Care - HBNC &amp; HBYC: IEC&amp; Printing</v>
      </c>
    </row>
    <row r="193" spans="1:47" s="2245" customFormat="1" ht="78" customHeight="1">
      <c r="A193" s="2767"/>
      <c r="B193" s="2767">
        <f>'12-A. Print Sub-Annex'!C24</f>
        <v>0</v>
      </c>
      <c r="C193" s="2768" t="str">
        <f>'12-A. Print Sub-Annex'!D24</f>
        <v>Printing cost for HBYC</v>
      </c>
      <c r="D193" s="2769" t="str">
        <f>'12-A. Print Sub-Annex'!E24</f>
        <v>RCH</v>
      </c>
      <c r="E193" s="2769" t="str">
        <f>'12-A. Print Sub-Annex'!F24</f>
        <v>CH</v>
      </c>
      <c r="F193" s="2769">
        <f>'12-A. Print Sub-Annex'!G24</f>
        <v>0</v>
      </c>
      <c r="G193" s="2769">
        <f>'12-A. Print Sub-Annex'!H24</f>
        <v>0</v>
      </c>
      <c r="H193" s="2769">
        <f>'12-A. Print Sub-Annex'!I24</f>
        <v>0</v>
      </c>
      <c r="I193" s="2769">
        <f>'12-A. Print Sub-Annex'!J24</f>
        <v>0</v>
      </c>
      <c r="J193" s="2769">
        <f>'12-A. Print Sub-Annex'!K24</f>
        <v>0</v>
      </c>
      <c r="K193" s="2769">
        <f>'12-A. Print Sub-Annex'!L24</f>
        <v>0</v>
      </c>
      <c r="L193" s="2770">
        <f>'12-A. Print Sub-Annex'!M24</f>
        <v>0</v>
      </c>
      <c r="M193" s="2769">
        <f>'12-A. Print Sub-Annex'!N24</f>
        <v>0</v>
      </c>
      <c r="N193" s="2769">
        <f>'12-A. Print Sub-Annex'!O24</f>
        <v>0</v>
      </c>
      <c r="O193" s="2770">
        <f>'12-A. Print Sub-Annex'!P24</f>
        <v>0</v>
      </c>
      <c r="P193" s="2767" t="str">
        <f>'12-A. Print Sub-Annex'!Q24</f>
        <v xml:space="preserve">STATE: ; PDY: ; KKL: ; MHE: ; YNM: </v>
      </c>
      <c r="Q193" s="2125"/>
      <c r="R193" s="2771"/>
      <c r="T193" s="2770">
        <f>'12-A. Print Sub-Annex'!U24</f>
        <v>0</v>
      </c>
      <c r="U193" s="2770">
        <f>'12-A. Print Sub-Annex'!V24</f>
        <v>0</v>
      </c>
      <c r="V193" s="2770" t="str">
        <f>'12-A. Print Sub-Annex'!W24</f>
        <v xml:space="preserve">STATE: ; PDY: ; KKL: ; MHE: ; YNM: </v>
      </c>
      <c r="W193" s="2772">
        <f>'12-A. Print Sub-Annex'!X24</f>
        <v>0</v>
      </c>
      <c r="X193" s="2770">
        <f>'12-A. Print Sub-Annex'!Y24</f>
        <v>0</v>
      </c>
      <c r="Y193" s="2770">
        <f>'12-A. Print Sub-Annex'!Z24</f>
        <v>0</v>
      </c>
      <c r="Z193" s="2770">
        <f>'12-A. Print Sub-Annex'!AA24</f>
        <v>0</v>
      </c>
      <c r="AA193" s="2770">
        <f>'12-A. Print Sub-Annex'!AB24</f>
        <v>0</v>
      </c>
      <c r="AB193" s="2770">
        <f>'12-A. Print Sub-Annex'!AC24</f>
        <v>0</v>
      </c>
      <c r="AC193" s="2770">
        <f>'12-A. Print Sub-Annex'!AD24</f>
        <v>0</v>
      </c>
      <c r="AD193" s="2770">
        <f>'12-A. Print Sub-Annex'!AE24</f>
        <v>0</v>
      </c>
      <c r="AE193" s="2770">
        <f>'12-A. Print Sub-Annex'!AF24</f>
        <v>0</v>
      </c>
      <c r="AF193" s="2770">
        <f>'12-A. Print Sub-Annex'!AG24</f>
        <v>0</v>
      </c>
      <c r="AG193" s="2770">
        <f>'12-A. Print Sub-Annex'!AH24</f>
        <v>0</v>
      </c>
      <c r="AH193" s="2770">
        <f>'12-A. Print Sub-Annex'!AI24</f>
        <v>0</v>
      </c>
      <c r="AI193" s="2770">
        <f>'12-A. Print Sub-Annex'!AJ24</f>
        <v>0</v>
      </c>
      <c r="AJ193" s="2770">
        <f>'12-A. Print Sub-Annex'!AK24</f>
        <v>0</v>
      </c>
      <c r="AK193" s="2770">
        <f>'12-A. Print Sub-Annex'!AL24</f>
        <v>0</v>
      </c>
      <c r="AL193" s="2770">
        <f>'12-A. Print Sub-Annex'!AM24</f>
        <v>0</v>
      </c>
      <c r="AM193" s="2770">
        <f>'12-A. Print Sub-Annex'!AN24</f>
        <v>0</v>
      </c>
      <c r="AN193" s="2770">
        <f>'12-A. Print Sub-Annex'!AO24</f>
        <v>0</v>
      </c>
      <c r="AO193" s="2770">
        <f>'12-A. Print Sub-Annex'!AP24</f>
        <v>0</v>
      </c>
      <c r="AP193" s="2770">
        <f>'12-A. Print Sub-Annex'!AQ24</f>
        <v>0</v>
      </c>
      <c r="AQ193" s="2770">
        <f>'12-A. Print Sub-Annex'!AR24</f>
        <v>0</v>
      </c>
      <c r="AR193" s="2770">
        <f>'12-A. Print Sub-Annex'!AS24</f>
        <v>0</v>
      </c>
      <c r="AS193" s="2770">
        <f>'12-A. Print Sub-Annex'!AT24</f>
        <v>0</v>
      </c>
      <c r="AT193" s="2770" t="str">
        <f>'12-A. Print Sub-Annex'!AU24</f>
        <v xml:space="preserve">STATE: ; PDY: ; KKL: ; MHE: ; YNM: </v>
      </c>
      <c r="AU193" s="2770" t="str">
        <f>'12-A. Print Sub-Annex'!AV24</f>
        <v>Community Based  Care - HBNC &amp; HBYC: IEC&amp; Printing</v>
      </c>
    </row>
    <row r="194" spans="1:47" s="2245" customFormat="1" ht="78" customHeight="1">
      <c r="A194" s="2767"/>
      <c r="B194" s="2767">
        <f>'12-A. Print Sub-Annex'!C25</f>
        <v>0</v>
      </c>
      <c r="C194" s="2768" t="str">
        <f>'12-A. Print Sub-Annex'!D25</f>
        <v>Printing for Paediatric HDU, Emergency, OPD and Ward</v>
      </c>
      <c r="D194" s="2769" t="str">
        <f>'12-A. Print Sub-Annex'!E25</f>
        <v>RCH</v>
      </c>
      <c r="E194" s="2769" t="str">
        <f>'12-A. Print Sub-Annex'!F25</f>
        <v>CH</v>
      </c>
      <c r="F194" s="2769">
        <f>'12-A. Print Sub-Annex'!G25</f>
        <v>0</v>
      </c>
      <c r="G194" s="2769">
        <f>'12-A. Print Sub-Annex'!H25</f>
        <v>0</v>
      </c>
      <c r="H194" s="2769">
        <f>'12-A. Print Sub-Annex'!I25</f>
        <v>0</v>
      </c>
      <c r="I194" s="2769">
        <f>'12-A. Print Sub-Annex'!J25</f>
        <v>0</v>
      </c>
      <c r="J194" s="2769">
        <f>'12-A. Print Sub-Annex'!K25</f>
        <v>0</v>
      </c>
      <c r="K194" s="2769">
        <f>'12-A. Print Sub-Annex'!L25</f>
        <v>0</v>
      </c>
      <c r="L194" s="2770">
        <f>'12-A. Print Sub-Annex'!M25</f>
        <v>0</v>
      </c>
      <c r="M194" s="2769">
        <f>'12-A. Print Sub-Annex'!N25</f>
        <v>0</v>
      </c>
      <c r="N194" s="2769">
        <f>'12-A. Print Sub-Annex'!O25</f>
        <v>0</v>
      </c>
      <c r="O194" s="2770">
        <f>'12-A. Print Sub-Annex'!P25</f>
        <v>0</v>
      </c>
      <c r="P194" s="2767" t="str">
        <f>'12-A. Print Sub-Annex'!Q25</f>
        <v xml:space="preserve">STATE: ; PDY: ; KKL: ; MHE: ; YNM: </v>
      </c>
      <c r="Q194" s="2125"/>
      <c r="R194" s="2771"/>
      <c r="T194" s="2770">
        <f>'12-A. Print Sub-Annex'!U25</f>
        <v>0</v>
      </c>
      <c r="U194" s="2770">
        <f>'12-A. Print Sub-Annex'!V25</f>
        <v>0</v>
      </c>
      <c r="V194" s="2770" t="str">
        <f>'12-A. Print Sub-Annex'!W25</f>
        <v xml:space="preserve">STATE: ; PDY: ; KKL: ; MHE: ; YNM: </v>
      </c>
      <c r="W194" s="2772">
        <f>'12-A. Print Sub-Annex'!X25</f>
        <v>0</v>
      </c>
      <c r="X194" s="2770">
        <f>'12-A. Print Sub-Annex'!Y25</f>
        <v>0</v>
      </c>
      <c r="Y194" s="2770">
        <f>'12-A. Print Sub-Annex'!Z25</f>
        <v>0</v>
      </c>
      <c r="Z194" s="2770">
        <f>'12-A. Print Sub-Annex'!AA25</f>
        <v>0</v>
      </c>
      <c r="AA194" s="2770">
        <f>'12-A. Print Sub-Annex'!AB25</f>
        <v>0</v>
      </c>
      <c r="AB194" s="2770">
        <f>'12-A. Print Sub-Annex'!AC25</f>
        <v>0</v>
      </c>
      <c r="AC194" s="2770">
        <f>'12-A. Print Sub-Annex'!AD25</f>
        <v>0</v>
      </c>
      <c r="AD194" s="2770">
        <f>'12-A. Print Sub-Annex'!AE25</f>
        <v>0</v>
      </c>
      <c r="AE194" s="2770">
        <f>'12-A. Print Sub-Annex'!AF25</f>
        <v>0</v>
      </c>
      <c r="AF194" s="2770">
        <f>'12-A. Print Sub-Annex'!AG25</f>
        <v>0</v>
      </c>
      <c r="AG194" s="2770">
        <f>'12-A. Print Sub-Annex'!AH25</f>
        <v>0</v>
      </c>
      <c r="AH194" s="2770">
        <f>'12-A. Print Sub-Annex'!AI25</f>
        <v>0</v>
      </c>
      <c r="AI194" s="2770">
        <f>'12-A. Print Sub-Annex'!AJ25</f>
        <v>0</v>
      </c>
      <c r="AJ194" s="2770">
        <f>'12-A. Print Sub-Annex'!AK25</f>
        <v>0</v>
      </c>
      <c r="AK194" s="2770">
        <f>'12-A. Print Sub-Annex'!AL25</f>
        <v>0</v>
      </c>
      <c r="AL194" s="2770">
        <f>'12-A. Print Sub-Annex'!AM25</f>
        <v>0</v>
      </c>
      <c r="AM194" s="2770">
        <f>'12-A. Print Sub-Annex'!AN25</f>
        <v>0</v>
      </c>
      <c r="AN194" s="2770">
        <f>'12-A. Print Sub-Annex'!AO25</f>
        <v>0</v>
      </c>
      <c r="AO194" s="2770">
        <f>'12-A. Print Sub-Annex'!AP25</f>
        <v>0</v>
      </c>
      <c r="AP194" s="2770">
        <f>'12-A. Print Sub-Annex'!AQ25</f>
        <v>0</v>
      </c>
      <c r="AQ194" s="2770">
        <f>'12-A. Print Sub-Annex'!AR25</f>
        <v>0</v>
      </c>
      <c r="AR194" s="2770">
        <f>'12-A. Print Sub-Annex'!AS25</f>
        <v>0</v>
      </c>
      <c r="AS194" s="2770">
        <f>'12-A. Print Sub-Annex'!AT25</f>
        <v>0</v>
      </c>
      <c r="AT194" s="2770" t="str">
        <f>'12-A. Print Sub-Annex'!AU25</f>
        <v xml:space="preserve">STATE: ; PDY: ; KKL: ; MHE: ; YNM: </v>
      </c>
      <c r="AU194" s="2770" t="str">
        <f>'12-A. Print Sub-Annex'!AV25</f>
        <v>Paediatric care: IEC&amp; Printing</v>
      </c>
    </row>
    <row r="195" spans="1:47" s="2245" customFormat="1" ht="78" customHeight="1">
      <c r="A195" s="2773"/>
      <c r="B195" s="2767" t="str">
        <f>'12-A. Print Sub-Annex'!C26</f>
        <v>12.2.12</v>
      </c>
      <c r="C195" s="2768" t="str">
        <f>'12-A. Print Sub-Annex'!D26</f>
        <v>Any other (please specify)</v>
      </c>
      <c r="D195" s="2769" t="str">
        <f>'12-A. Print Sub-Annex'!E26</f>
        <v>RCH</v>
      </c>
      <c r="E195" s="2769" t="str">
        <f>'12-A. Print Sub-Annex'!F26</f>
        <v>CH</v>
      </c>
      <c r="F195" s="2769">
        <f>'12-A. Print Sub-Annex'!G26</f>
        <v>0</v>
      </c>
      <c r="G195" s="2769">
        <f>'12-A. Print Sub-Annex'!H26</f>
        <v>0</v>
      </c>
      <c r="H195" s="2769">
        <f>'12-A. Print Sub-Annex'!I26</f>
        <v>0</v>
      </c>
      <c r="I195" s="2769">
        <f>'12-A. Print Sub-Annex'!J26</f>
        <v>0</v>
      </c>
      <c r="J195" s="2769">
        <f>'12-A. Print Sub-Annex'!K26</f>
        <v>0</v>
      </c>
      <c r="K195" s="2769">
        <f>'12-A. Print Sub-Annex'!L26</f>
        <v>0</v>
      </c>
      <c r="L195" s="2770">
        <f>'12-A. Print Sub-Annex'!M26</f>
        <v>0</v>
      </c>
      <c r="M195" s="2769">
        <f>'12-A. Print Sub-Annex'!N26</f>
        <v>0</v>
      </c>
      <c r="N195" s="2769">
        <f>'12-A. Print Sub-Annex'!O26</f>
        <v>0</v>
      </c>
      <c r="O195" s="2770">
        <f>'12-A. Print Sub-Annex'!P26</f>
        <v>0</v>
      </c>
      <c r="P195" s="2767" t="str">
        <f>'12-A. Print Sub-Annex'!Q26</f>
        <v xml:space="preserve">STATE: ; PDY: ; KKL: ; MHE: ; YNM: </v>
      </c>
      <c r="Q195" s="2125"/>
      <c r="R195" s="2771"/>
      <c r="T195" s="2770">
        <f>'12-A. Print Sub-Annex'!U26</f>
        <v>0</v>
      </c>
      <c r="U195" s="2770">
        <f>'12-A. Print Sub-Annex'!V26</f>
        <v>0</v>
      </c>
      <c r="V195" s="2770" t="str">
        <f>'12-A. Print Sub-Annex'!W26</f>
        <v xml:space="preserve">STATE: ; PDY: ; KKL: ; MHE: ; YNM: </v>
      </c>
      <c r="W195" s="2772">
        <f>'12-A. Print Sub-Annex'!X26</f>
        <v>0</v>
      </c>
      <c r="X195" s="2770">
        <f>'12-A. Print Sub-Annex'!Y26</f>
        <v>0</v>
      </c>
      <c r="Y195" s="2770">
        <f>'12-A. Print Sub-Annex'!Z26</f>
        <v>0</v>
      </c>
      <c r="Z195" s="2770">
        <f>'12-A. Print Sub-Annex'!AA26</f>
        <v>0</v>
      </c>
      <c r="AA195" s="2770">
        <f>'12-A. Print Sub-Annex'!AB26</f>
        <v>0</v>
      </c>
      <c r="AB195" s="2770">
        <f>'12-A. Print Sub-Annex'!AC26</f>
        <v>0</v>
      </c>
      <c r="AC195" s="2770">
        <f>'12-A. Print Sub-Annex'!AD26</f>
        <v>0</v>
      </c>
      <c r="AD195" s="2770">
        <f>'12-A. Print Sub-Annex'!AE26</f>
        <v>0</v>
      </c>
      <c r="AE195" s="2770">
        <f>'12-A. Print Sub-Annex'!AF26</f>
        <v>0</v>
      </c>
      <c r="AF195" s="2770">
        <f>'12-A. Print Sub-Annex'!AG26</f>
        <v>0</v>
      </c>
      <c r="AG195" s="2770">
        <f>'12-A. Print Sub-Annex'!AH26</f>
        <v>0</v>
      </c>
      <c r="AH195" s="2770">
        <f>'12-A. Print Sub-Annex'!AI26</f>
        <v>0</v>
      </c>
      <c r="AI195" s="2770">
        <f>'12-A. Print Sub-Annex'!AJ26</f>
        <v>0</v>
      </c>
      <c r="AJ195" s="2770">
        <f>'12-A. Print Sub-Annex'!AK26</f>
        <v>0</v>
      </c>
      <c r="AK195" s="2770">
        <f>'12-A. Print Sub-Annex'!AL26</f>
        <v>0</v>
      </c>
      <c r="AL195" s="2770">
        <f>'12-A. Print Sub-Annex'!AM26</f>
        <v>0</v>
      </c>
      <c r="AM195" s="2770">
        <f>'12-A. Print Sub-Annex'!AN26</f>
        <v>0</v>
      </c>
      <c r="AN195" s="2770">
        <f>'12-A. Print Sub-Annex'!AO26</f>
        <v>0</v>
      </c>
      <c r="AO195" s="2770">
        <f>'12-A. Print Sub-Annex'!AP26</f>
        <v>0</v>
      </c>
      <c r="AP195" s="2770">
        <f>'12-A. Print Sub-Annex'!AQ26</f>
        <v>0</v>
      </c>
      <c r="AQ195" s="2770">
        <f>'12-A. Print Sub-Annex'!AR26</f>
        <v>0</v>
      </c>
      <c r="AR195" s="2770">
        <f>'12-A. Print Sub-Annex'!AS26</f>
        <v>0</v>
      </c>
      <c r="AS195" s="2770">
        <f>'12-A. Print Sub-Annex'!AT26</f>
        <v>0</v>
      </c>
      <c r="AT195" s="2770" t="str">
        <f>'12-A. Print Sub-Annex'!AU26</f>
        <v xml:space="preserve">STATE: ; PDY: ; KKL: ; MHE: ; YNM: </v>
      </c>
      <c r="AU195" s="2770">
        <f>'12-A. Print Sub-Annex'!AV26</f>
        <v>0</v>
      </c>
    </row>
    <row r="196" spans="1:47" s="2245" customFormat="1" ht="78" customHeight="1">
      <c r="A196" s="2756" t="s">
        <v>4341</v>
      </c>
      <c r="B196" s="2756"/>
      <c r="C196" s="2757" t="s">
        <v>2931</v>
      </c>
      <c r="D196" s="2758"/>
      <c r="E196" s="2758"/>
      <c r="F196" s="2758"/>
      <c r="G196" s="2758"/>
      <c r="H196" s="2759"/>
      <c r="I196" s="2758"/>
      <c r="J196" s="2759"/>
      <c r="K196" s="2758"/>
      <c r="L196" s="2759"/>
      <c r="M196" s="2759"/>
      <c r="N196" s="2799"/>
      <c r="O196" s="2800">
        <f>O197+O211+O213+O224+O234+O236+O241+O270+O277+O283+O285</f>
        <v>75.5922494</v>
      </c>
      <c r="P196" s="2801"/>
      <c r="Q196" s="2802"/>
      <c r="R196" s="2803">
        <f>R197+R211+R213+R224+R234+R236+R241+R270+R277+R283+R285</f>
        <v>0</v>
      </c>
      <c r="T196" s="2759"/>
      <c r="U196" s="2759"/>
      <c r="V196" s="2759"/>
      <c r="W196" s="2804"/>
      <c r="X196" s="2759"/>
      <c r="Y196" s="2759"/>
      <c r="Z196" s="2759"/>
      <c r="AA196" s="2759"/>
      <c r="AB196" s="2759"/>
      <c r="AC196" s="2759"/>
      <c r="AD196" s="2759"/>
      <c r="AE196" s="2759"/>
      <c r="AF196" s="2759"/>
      <c r="AG196" s="2759"/>
      <c r="AH196" s="2759"/>
      <c r="AI196" s="2759"/>
      <c r="AJ196" s="2759"/>
      <c r="AK196" s="2759"/>
      <c r="AL196" s="2759"/>
      <c r="AM196" s="2759"/>
      <c r="AN196" s="2759"/>
      <c r="AO196" s="2759"/>
      <c r="AP196" s="2759"/>
      <c r="AQ196" s="2759"/>
      <c r="AR196" s="2759"/>
      <c r="AS196" s="2759"/>
      <c r="AT196" s="2759"/>
      <c r="AU196" s="2759"/>
    </row>
    <row r="197" spans="1:47" s="2778" customFormat="1" ht="78" customHeight="1">
      <c r="A197" s="2763">
        <f>'1.SD Facility Based Annex'!A7</f>
        <v>1</v>
      </c>
      <c r="B197" s="2763">
        <f>'1.SD Facility Based Annex'!B7</f>
        <v>0</v>
      </c>
      <c r="C197" s="2764" t="str">
        <f>'1.SD Facility Based Annex'!C7</f>
        <v>Service Delivery - Facility Based</v>
      </c>
      <c r="D197" s="2765"/>
      <c r="E197" s="2765"/>
      <c r="F197" s="2765"/>
      <c r="G197" s="2765"/>
      <c r="H197" s="2765"/>
      <c r="I197" s="2765"/>
      <c r="J197" s="2765"/>
      <c r="K197" s="2765"/>
      <c r="L197" s="2766"/>
      <c r="M197" s="2765"/>
      <c r="N197" s="2765"/>
      <c r="O197" s="2766">
        <f>SUM(O198:O210)</f>
        <v>51.09</v>
      </c>
      <c r="P197" s="2763"/>
      <c r="Q197" s="2780"/>
      <c r="R197" s="2781">
        <f>SUM(R198:R210)</f>
        <v>0</v>
      </c>
      <c r="T197" s="2766"/>
      <c r="U197" s="2766"/>
      <c r="V197" s="2766"/>
      <c r="W197" s="2782"/>
      <c r="X197" s="2766"/>
      <c r="Y197" s="2766"/>
      <c r="Z197" s="2766"/>
      <c r="AA197" s="2766"/>
      <c r="AB197" s="2766"/>
      <c r="AC197" s="2766"/>
      <c r="AD197" s="2766"/>
      <c r="AE197" s="2766"/>
      <c r="AF197" s="2766"/>
      <c r="AG197" s="2766"/>
      <c r="AH197" s="2766"/>
      <c r="AI197" s="2766"/>
      <c r="AJ197" s="2766"/>
      <c r="AK197" s="2766"/>
      <c r="AL197" s="2766"/>
      <c r="AM197" s="2766"/>
      <c r="AN197" s="2766"/>
      <c r="AO197" s="2766"/>
      <c r="AP197" s="2766"/>
      <c r="AQ197" s="2766"/>
      <c r="AR197" s="2766"/>
      <c r="AS197" s="2766"/>
      <c r="AT197" s="2766"/>
      <c r="AU197" s="2766"/>
    </row>
    <row r="198" spans="1:47" s="2245" customFormat="1" ht="78" customHeight="1">
      <c r="A198" s="2767" t="str">
        <f>'1.SD Facility Based Annex'!A23</f>
        <v>1.1.3.1.1</v>
      </c>
      <c r="B198" s="2767" t="str">
        <f>'1.SD Facility Based Annex'!B23</f>
        <v>A.3.1.1</v>
      </c>
      <c r="C198" s="2768" t="str">
        <f>'1.SD Facility Based Annex'!C23</f>
        <v>Female sterilization fixed day services</v>
      </c>
      <c r="D198" s="2769" t="str">
        <f>'1.SD Facility Based Annex'!D23</f>
        <v>RCH</v>
      </c>
      <c r="E198" s="2769" t="str">
        <f>'1.SD Facility Based Annex'!E23</f>
        <v>FP</v>
      </c>
      <c r="F198" s="2769">
        <f>'1.SD Facility Based Annex'!F23</f>
        <v>0</v>
      </c>
      <c r="G198" s="2769">
        <f>'1.SD Facility Based Annex'!G23</f>
        <v>0</v>
      </c>
      <c r="H198" s="2769">
        <f>'1.SD Facility Based Annex'!I23</f>
        <v>0.9</v>
      </c>
      <c r="I198" s="2769">
        <f>'1.SD Facility Based Annex'!J23</f>
        <v>0</v>
      </c>
      <c r="J198" s="2769">
        <f>'1.SD Facility Based Annex'!K23</f>
        <v>0</v>
      </c>
      <c r="K198" s="2769">
        <f>'1.SD Facility Based Annex'!L23</f>
        <v>0</v>
      </c>
      <c r="L198" s="2770">
        <f>'1.SD Facility Based Annex'!M23</f>
        <v>15000</v>
      </c>
      <c r="M198" s="2769">
        <f>'1.SD Facility Based Annex'!N23</f>
        <v>0.15</v>
      </c>
      <c r="N198" s="2769">
        <f>'1.SD Facility Based Annex'!O23</f>
        <v>6</v>
      </c>
      <c r="O198" s="2770">
        <f>'1.SD Facility Based Annex'!P23</f>
        <v>0.89999999999999991</v>
      </c>
      <c r="P198" s="2767" t="str">
        <f>'1.SD Facility Based Annex'!Q23</f>
        <v xml:space="preserve">STATE: ; PDY: ; KKL: 6 Camp x Rs.15000; MHE: ; YNM: </v>
      </c>
      <c r="Q198" s="2125"/>
      <c r="R198" s="2771"/>
      <c r="T198" s="2770">
        <f>'1.SD Facility Based Annex'!U23</f>
        <v>15000</v>
      </c>
      <c r="U198" s="2770">
        <f>'1.SD Facility Based Annex'!V23</f>
        <v>6</v>
      </c>
      <c r="V198" s="2770">
        <f>'1.SD Facility Based Annex'!W23</f>
        <v>90000</v>
      </c>
      <c r="W198" s="2772" t="str">
        <f>'1.SD Facility Based Annex'!X23</f>
        <v xml:space="preserve">STATE: ; PDY: ; KKL: 6 Camp x Rs.15000; MHE: ; YNM: </v>
      </c>
      <c r="X198" s="2770">
        <f>'1.SD Facility Based Annex'!Y23</f>
        <v>0</v>
      </c>
      <c r="Y198" s="2770">
        <f>'1.SD Facility Based Annex'!Z23</f>
        <v>0</v>
      </c>
      <c r="Z198" s="2770">
        <f>'1.SD Facility Based Annex'!AA23</f>
        <v>0</v>
      </c>
      <c r="AA198" s="2770">
        <f>'1.SD Facility Based Annex'!AB23</f>
        <v>0</v>
      </c>
      <c r="AB198" s="2770">
        <f>'1.SD Facility Based Annex'!AC23</f>
        <v>0</v>
      </c>
      <c r="AC198" s="2770">
        <f>'1.SD Facility Based Annex'!AD23</f>
        <v>0</v>
      </c>
      <c r="AD198" s="2770">
        <f>'1.SD Facility Based Annex'!AE23</f>
        <v>0</v>
      </c>
      <c r="AE198" s="2770">
        <f>'1.SD Facility Based Annex'!AF23</f>
        <v>0</v>
      </c>
      <c r="AF198" s="2770">
        <f>'1.SD Facility Based Annex'!AG23</f>
        <v>15000</v>
      </c>
      <c r="AG198" s="2770">
        <f>'1.SD Facility Based Annex'!AH23</f>
        <v>6</v>
      </c>
      <c r="AH198" s="2770">
        <f>'1.SD Facility Based Annex'!AI23</f>
        <v>90000</v>
      </c>
      <c r="AI198" s="2770" t="str">
        <f>'1.SD Facility Based Annex'!AJ23</f>
        <v>6 Camp x Rs.15000</v>
      </c>
      <c r="AJ198" s="2770">
        <f>'1.SD Facility Based Annex'!AK23</f>
        <v>0</v>
      </c>
      <c r="AK198" s="2770">
        <f>'1.SD Facility Based Annex'!AL23</f>
        <v>0</v>
      </c>
      <c r="AL198" s="2770">
        <f>'1.SD Facility Based Annex'!AM23</f>
        <v>0</v>
      </c>
      <c r="AM198" s="2770">
        <f>'1.SD Facility Based Annex'!AN23</f>
        <v>0</v>
      </c>
      <c r="AN198" s="2770">
        <f>'1.SD Facility Based Annex'!AO23</f>
        <v>0</v>
      </c>
      <c r="AO198" s="2770">
        <f>'1.SD Facility Based Annex'!AP23</f>
        <v>0</v>
      </c>
      <c r="AP198" s="2770">
        <f>'1.SD Facility Based Annex'!AQ23</f>
        <v>0</v>
      </c>
      <c r="AQ198" s="2770">
        <f>'1.SD Facility Based Annex'!AR23</f>
        <v>0</v>
      </c>
      <c r="AR198" s="2770">
        <f>'1.SD Facility Based Annex'!AS23</f>
        <v>90000</v>
      </c>
      <c r="AS198" s="2770">
        <f>'1.SD Facility Based Annex'!AT23</f>
        <v>6</v>
      </c>
      <c r="AT198" s="2770">
        <f>'1.SD Facility Based Annex'!AU23</f>
        <v>15000</v>
      </c>
      <c r="AU198" s="2770" t="str">
        <f>'1.SD Facility Based Annex'!AV23</f>
        <v xml:space="preserve">STATE: ; PDY: ; KKL: 6 Camp x Rs.15000; MHE: ; YNM: </v>
      </c>
    </row>
    <row r="199" spans="1:47" s="2245" customFormat="1" ht="78" customHeight="1">
      <c r="A199" s="2767" t="str">
        <f>'1.SD Facility Based Annex'!A24</f>
        <v>1.1.3.1.2</v>
      </c>
      <c r="B199" s="2767" t="str">
        <f>'1.SD Facility Based Annex'!B24</f>
        <v>A.3.1.2</v>
      </c>
      <c r="C199" s="2768" t="str">
        <f>'1.SD Facility Based Annex'!C24</f>
        <v>Male Sterilization fixed day services</v>
      </c>
      <c r="D199" s="2769" t="str">
        <f>'1.SD Facility Based Annex'!D24</f>
        <v>RCH</v>
      </c>
      <c r="E199" s="2769" t="str">
        <f>'1.SD Facility Based Annex'!E24</f>
        <v>FP</v>
      </c>
      <c r="F199" s="2769">
        <f>'1.SD Facility Based Annex'!F24</f>
        <v>0</v>
      </c>
      <c r="G199" s="2769">
        <f>'1.SD Facility Based Annex'!G24</f>
        <v>0</v>
      </c>
      <c r="H199" s="2769">
        <f>'1.SD Facility Based Annex'!I24</f>
        <v>0.45</v>
      </c>
      <c r="I199" s="2769">
        <f>'1.SD Facility Based Annex'!J24</f>
        <v>0</v>
      </c>
      <c r="J199" s="2769">
        <f>'1.SD Facility Based Annex'!K24</f>
        <v>0</v>
      </c>
      <c r="K199" s="2769">
        <f>'1.SD Facility Based Annex'!L24</f>
        <v>0</v>
      </c>
      <c r="L199" s="2770">
        <f>'1.SD Facility Based Annex'!M24</f>
        <v>33000</v>
      </c>
      <c r="M199" s="2769">
        <f>'1.SD Facility Based Annex'!N24</f>
        <v>0.33</v>
      </c>
      <c r="N199" s="2769">
        <f>'1.SD Facility Based Annex'!O24</f>
        <v>3</v>
      </c>
      <c r="O199" s="2770">
        <f>'1.SD Facility Based Annex'!P24</f>
        <v>0.99</v>
      </c>
      <c r="P199" s="2767" t="str">
        <f>'1.SD Facility Based Annex'!Q24</f>
        <v>STATE: ; PDY: 1 Camp x Rs.33000; KKL: 1 Camp x Rs.33000; MHE: ; YNM: 1 Camp x Rs.33000</v>
      </c>
      <c r="Q199" s="2125"/>
      <c r="R199" s="2771"/>
      <c r="T199" s="2770">
        <f>'1.SD Facility Based Annex'!U24</f>
        <v>33000</v>
      </c>
      <c r="U199" s="2770">
        <f>'1.SD Facility Based Annex'!V24</f>
        <v>3</v>
      </c>
      <c r="V199" s="2770">
        <f>'1.SD Facility Based Annex'!W24</f>
        <v>99000</v>
      </c>
      <c r="W199" s="2772" t="str">
        <f>'1.SD Facility Based Annex'!X24</f>
        <v>STATE: ; PDY: 1 Camp x Rs.33000; KKL: 1 Camp x Rs.33000; MHE: ; YNM: 1 Camp x Rs.33000</v>
      </c>
      <c r="X199" s="2770">
        <f>'1.SD Facility Based Annex'!Y24</f>
        <v>0</v>
      </c>
      <c r="Y199" s="2770">
        <f>'1.SD Facility Based Annex'!Z24</f>
        <v>0</v>
      </c>
      <c r="Z199" s="2770">
        <f>'1.SD Facility Based Annex'!AA24</f>
        <v>0</v>
      </c>
      <c r="AA199" s="2770">
        <f>'1.SD Facility Based Annex'!AB24</f>
        <v>0</v>
      </c>
      <c r="AB199" s="2770">
        <f>'1.SD Facility Based Annex'!AC24</f>
        <v>33000</v>
      </c>
      <c r="AC199" s="2770">
        <f>'1.SD Facility Based Annex'!AD24</f>
        <v>1</v>
      </c>
      <c r="AD199" s="2770">
        <f>'1.SD Facility Based Annex'!AE24</f>
        <v>33000</v>
      </c>
      <c r="AE199" s="2770" t="str">
        <f>'1.SD Facility Based Annex'!AF24</f>
        <v>1 Camp x Rs.33000</v>
      </c>
      <c r="AF199" s="2770">
        <f>'1.SD Facility Based Annex'!AG24</f>
        <v>33000</v>
      </c>
      <c r="AG199" s="2770">
        <f>'1.SD Facility Based Annex'!AH24</f>
        <v>1</v>
      </c>
      <c r="AH199" s="2770">
        <f>'1.SD Facility Based Annex'!AI24</f>
        <v>33000</v>
      </c>
      <c r="AI199" s="2770" t="str">
        <f>'1.SD Facility Based Annex'!AJ24</f>
        <v>1 Camp x Rs.33000</v>
      </c>
      <c r="AJ199" s="2770">
        <f>'1.SD Facility Based Annex'!AK24</f>
        <v>0</v>
      </c>
      <c r="AK199" s="2770">
        <f>'1.SD Facility Based Annex'!AL24</f>
        <v>0</v>
      </c>
      <c r="AL199" s="2770">
        <f>'1.SD Facility Based Annex'!AM24</f>
        <v>0</v>
      </c>
      <c r="AM199" s="2770">
        <f>'1.SD Facility Based Annex'!AN24</f>
        <v>0</v>
      </c>
      <c r="AN199" s="2770">
        <f>'1.SD Facility Based Annex'!AO24</f>
        <v>33000</v>
      </c>
      <c r="AO199" s="2770">
        <f>'1.SD Facility Based Annex'!AP24</f>
        <v>1</v>
      </c>
      <c r="AP199" s="2770">
        <f>'1.SD Facility Based Annex'!AQ24</f>
        <v>33000</v>
      </c>
      <c r="AQ199" s="2770" t="str">
        <f>'1.SD Facility Based Annex'!AR24</f>
        <v>1 Camp x Rs.33000</v>
      </c>
      <c r="AR199" s="2770">
        <f>'1.SD Facility Based Annex'!AS24</f>
        <v>99000</v>
      </c>
      <c r="AS199" s="2770">
        <f>'1.SD Facility Based Annex'!AT24</f>
        <v>3</v>
      </c>
      <c r="AT199" s="2770">
        <f>'1.SD Facility Based Annex'!AU24</f>
        <v>33000</v>
      </c>
      <c r="AU199" s="2770" t="str">
        <f>'1.SD Facility Based Annex'!AV24</f>
        <v>STATE: ; PDY: 1 Camp x Rs.33000; KKL: 1 Camp x Rs.33000; MHE: ; YNM: 1 Camp x Rs.33000</v>
      </c>
    </row>
    <row r="200" spans="1:47" s="2245" customFormat="1" ht="78" customHeight="1">
      <c r="A200" s="2767" t="str">
        <f>'1.SD Facility Based Annex'!A26</f>
        <v>1.1.3.2.1</v>
      </c>
      <c r="B200" s="2767" t="str">
        <f>'1.SD Facility Based Annex'!B26</f>
        <v>A.3.2.1</v>
      </c>
      <c r="C200" s="2768" t="str">
        <f>'1.SD Facility Based Annex'!C26</f>
        <v>IUCD fixed day services</v>
      </c>
      <c r="D200" s="2769" t="str">
        <f>'1.SD Facility Based Annex'!D26</f>
        <v>RCH</v>
      </c>
      <c r="E200" s="2769" t="str">
        <f>'1.SD Facility Based Annex'!E26</f>
        <v>FP</v>
      </c>
      <c r="F200" s="2769">
        <f>'1.SD Facility Based Annex'!F26</f>
        <v>0</v>
      </c>
      <c r="G200" s="2769">
        <f>'1.SD Facility Based Annex'!G26</f>
        <v>0</v>
      </c>
      <c r="H200" s="2769">
        <f>'1.SD Facility Based Annex'!I26</f>
        <v>0</v>
      </c>
      <c r="I200" s="2769">
        <f>'1.SD Facility Based Annex'!J26</f>
        <v>0</v>
      </c>
      <c r="J200" s="2769">
        <f>'1.SD Facility Based Annex'!K26</f>
        <v>0</v>
      </c>
      <c r="K200" s="2769">
        <f>'1.SD Facility Based Annex'!L26</f>
        <v>0</v>
      </c>
      <c r="L200" s="2770">
        <f>'1.SD Facility Based Annex'!M26</f>
        <v>0</v>
      </c>
      <c r="M200" s="2769">
        <f>'1.SD Facility Based Annex'!N26</f>
        <v>0</v>
      </c>
      <c r="N200" s="2769">
        <f>'1.SD Facility Based Annex'!O26</f>
        <v>0</v>
      </c>
      <c r="O200" s="2770">
        <f>'1.SD Facility Based Annex'!P26</f>
        <v>0</v>
      </c>
      <c r="P200" s="2767" t="str">
        <f>'1.SD Facility Based Annex'!Q26</f>
        <v xml:space="preserve">STATE: ; PDY: ; KKL: ; MHE: ; YNM: </v>
      </c>
      <c r="Q200" s="2125"/>
      <c r="R200" s="2771"/>
      <c r="T200" s="2770">
        <f>'1.SD Facility Based Annex'!U26</f>
        <v>0</v>
      </c>
      <c r="U200" s="2770">
        <f>'1.SD Facility Based Annex'!V26</f>
        <v>0</v>
      </c>
      <c r="V200" s="2770">
        <f>'1.SD Facility Based Annex'!W26</f>
        <v>0</v>
      </c>
      <c r="W200" s="2772" t="str">
        <f>'1.SD Facility Based Annex'!X26</f>
        <v xml:space="preserve">STATE: ; PDY: ; KKL: ; MHE: ; YNM: </v>
      </c>
      <c r="X200" s="2770">
        <f>'1.SD Facility Based Annex'!Y26</f>
        <v>0</v>
      </c>
      <c r="Y200" s="2770">
        <f>'1.SD Facility Based Annex'!Z26</f>
        <v>0</v>
      </c>
      <c r="Z200" s="2770">
        <f>'1.SD Facility Based Annex'!AA26</f>
        <v>0</v>
      </c>
      <c r="AA200" s="2770">
        <f>'1.SD Facility Based Annex'!AB26</f>
        <v>0</v>
      </c>
      <c r="AB200" s="2770">
        <f>'1.SD Facility Based Annex'!AC26</f>
        <v>0</v>
      </c>
      <c r="AC200" s="2770">
        <f>'1.SD Facility Based Annex'!AD26</f>
        <v>0</v>
      </c>
      <c r="AD200" s="2770">
        <f>'1.SD Facility Based Annex'!AE26</f>
        <v>0</v>
      </c>
      <c r="AE200" s="2770">
        <f>'1.SD Facility Based Annex'!AF26</f>
        <v>0</v>
      </c>
      <c r="AF200" s="2770">
        <f>'1.SD Facility Based Annex'!AG26</f>
        <v>0</v>
      </c>
      <c r="AG200" s="2770">
        <f>'1.SD Facility Based Annex'!AH26</f>
        <v>0</v>
      </c>
      <c r="AH200" s="2770">
        <f>'1.SD Facility Based Annex'!AI26</f>
        <v>0</v>
      </c>
      <c r="AI200" s="2770">
        <f>'1.SD Facility Based Annex'!AJ26</f>
        <v>0</v>
      </c>
      <c r="AJ200" s="2770">
        <f>'1.SD Facility Based Annex'!AK26</f>
        <v>0</v>
      </c>
      <c r="AK200" s="2770">
        <f>'1.SD Facility Based Annex'!AL26</f>
        <v>0</v>
      </c>
      <c r="AL200" s="2770">
        <f>'1.SD Facility Based Annex'!AM26</f>
        <v>0</v>
      </c>
      <c r="AM200" s="2770">
        <f>'1.SD Facility Based Annex'!AN26</f>
        <v>0</v>
      </c>
      <c r="AN200" s="2770">
        <f>'1.SD Facility Based Annex'!AO26</f>
        <v>0</v>
      </c>
      <c r="AO200" s="2770">
        <f>'1.SD Facility Based Annex'!AP26</f>
        <v>0</v>
      </c>
      <c r="AP200" s="2770">
        <f>'1.SD Facility Based Annex'!AQ26</f>
        <v>0</v>
      </c>
      <c r="AQ200" s="2770">
        <f>'1.SD Facility Based Annex'!AR26</f>
        <v>0</v>
      </c>
      <c r="AR200" s="2770">
        <f>'1.SD Facility Based Annex'!AS26</f>
        <v>0</v>
      </c>
      <c r="AS200" s="2770">
        <f>'1.SD Facility Based Annex'!AT26</f>
        <v>0</v>
      </c>
      <c r="AT200" s="2770">
        <f>'1.SD Facility Based Annex'!AU26</f>
        <v>0</v>
      </c>
      <c r="AU200" s="2770" t="str">
        <f>'1.SD Facility Based Annex'!AV26</f>
        <v xml:space="preserve">STATE: ; PDY: ; KKL: ; MHE: ; YNM: </v>
      </c>
    </row>
    <row r="201" spans="1:47" s="2245" customFormat="1" ht="78" customHeight="1">
      <c r="A201" s="2767" t="str">
        <f>'1.SD Facility Based Annex'!A27</f>
        <v>1.1.3.2.1</v>
      </c>
      <c r="B201" s="2767" t="str">
        <f>'1.SD Facility Based Annex'!B27</f>
        <v>A.3.7.5</v>
      </c>
      <c r="C201" s="2768" t="str">
        <f>'1.SD Facility Based Annex'!C27</f>
        <v>Other activities (demand generation, strengthening service delivery etc.)</v>
      </c>
      <c r="D201" s="2769" t="str">
        <f>'1.SD Facility Based Annex'!D27</f>
        <v>RCH</v>
      </c>
      <c r="E201" s="2769" t="str">
        <f>'1.SD Facility Based Annex'!E27</f>
        <v>FP</v>
      </c>
      <c r="F201" s="2769">
        <f>'1.SD Facility Based Annex'!F27</f>
        <v>0</v>
      </c>
      <c r="G201" s="2769">
        <f>'1.SD Facility Based Annex'!G27</f>
        <v>0</v>
      </c>
      <c r="H201" s="2769">
        <f>'1.SD Facility Based Annex'!I27</f>
        <v>0</v>
      </c>
      <c r="I201" s="2769">
        <f>'1.SD Facility Based Annex'!J27</f>
        <v>0</v>
      </c>
      <c r="J201" s="2769">
        <f>'1.SD Facility Based Annex'!K27</f>
        <v>0</v>
      </c>
      <c r="K201" s="2769">
        <f>'1.SD Facility Based Annex'!L27</f>
        <v>0</v>
      </c>
      <c r="L201" s="2770">
        <f>'1.SD Facility Based Annex'!M27</f>
        <v>0</v>
      </c>
      <c r="M201" s="2769">
        <f>'1.SD Facility Based Annex'!N27</f>
        <v>0</v>
      </c>
      <c r="N201" s="2769">
        <f>'1.SD Facility Based Annex'!O27</f>
        <v>0</v>
      </c>
      <c r="O201" s="2770">
        <f>'1.SD Facility Based Annex'!P27</f>
        <v>0</v>
      </c>
      <c r="P201" s="2767" t="str">
        <f>'1.SD Facility Based Annex'!Q27</f>
        <v xml:space="preserve">STATE: ; PDY: ; KKL: ; MHE: ; YNM: </v>
      </c>
      <c r="Q201" s="2125"/>
      <c r="R201" s="2771"/>
      <c r="T201" s="2770">
        <f>'1.SD Facility Based Annex'!U27</f>
        <v>0</v>
      </c>
      <c r="U201" s="2770">
        <f>'1.SD Facility Based Annex'!V27</f>
        <v>0</v>
      </c>
      <c r="V201" s="2770">
        <f>'1.SD Facility Based Annex'!W27</f>
        <v>0</v>
      </c>
      <c r="W201" s="2772" t="str">
        <f>'1.SD Facility Based Annex'!X27</f>
        <v xml:space="preserve">STATE: ; PDY: ; KKL: ; MHE: ; YNM: </v>
      </c>
      <c r="X201" s="2770">
        <f>'1.SD Facility Based Annex'!Y27</f>
        <v>0</v>
      </c>
      <c r="Y201" s="2770">
        <f>'1.SD Facility Based Annex'!Z27</f>
        <v>0</v>
      </c>
      <c r="Z201" s="2770">
        <f>'1.SD Facility Based Annex'!AA27</f>
        <v>0</v>
      </c>
      <c r="AA201" s="2770">
        <f>'1.SD Facility Based Annex'!AB27</f>
        <v>0</v>
      </c>
      <c r="AB201" s="2770">
        <f>'1.SD Facility Based Annex'!AC27</f>
        <v>0</v>
      </c>
      <c r="AC201" s="2770">
        <f>'1.SD Facility Based Annex'!AD27</f>
        <v>0</v>
      </c>
      <c r="AD201" s="2770">
        <f>'1.SD Facility Based Annex'!AE27</f>
        <v>0</v>
      </c>
      <c r="AE201" s="2770">
        <f>'1.SD Facility Based Annex'!AF27</f>
        <v>0</v>
      </c>
      <c r="AF201" s="2770">
        <f>'1.SD Facility Based Annex'!AG27</f>
        <v>0</v>
      </c>
      <c r="AG201" s="2770">
        <f>'1.SD Facility Based Annex'!AH27</f>
        <v>0</v>
      </c>
      <c r="AH201" s="2770">
        <f>'1.SD Facility Based Annex'!AI27</f>
        <v>0</v>
      </c>
      <c r="AI201" s="2770">
        <f>'1.SD Facility Based Annex'!AJ27</f>
        <v>0</v>
      </c>
      <c r="AJ201" s="2770">
        <f>'1.SD Facility Based Annex'!AK27</f>
        <v>0</v>
      </c>
      <c r="AK201" s="2770">
        <f>'1.SD Facility Based Annex'!AL27</f>
        <v>0</v>
      </c>
      <c r="AL201" s="2770">
        <f>'1.SD Facility Based Annex'!AM27</f>
        <v>0</v>
      </c>
      <c r="AM201" s="2770">
        <f>'1.SD Facility Based Annex'!AN27</f>
        <v>0</v>
      </c>
      <c r="AN201" s="2770">
        <f>'1.SD Facility Based Annex'!AO27</f>
        <v>0</v>
      </c>
      <c r="AO201" s="2770">
        <f>'1.SD Facility Based Annex'!AP27</f>
        <v>0</v>
      </c>
      <c r="AP201" s="2770">
        <f>'1.SD Facility Based Annex'!AQ27</f>
        <v>0</v>
      </c>
      <c r="AQ201" s="2770">
        <f>'1.SD Facility Based Annex'!AR27</f>
        <v>0</v>
      </c>
      <c r="AR201" s="2770">
        <f>'1.SD Facility Based Annex'!AS27</f>
        <v>0</v>
      </c>
      <c r="AS201" s="2770">
        <f>'1.SD Facility Based Annex'!AT27</f>
        <v>0</v>
      </c>
      <c r="AT201" s="2770">
        <f>'1.SD Facility Based Annex'!AU27</f>
        <v>0</v>
      </c>
      <c r="AU201" s="2770" t="str">
        <f>'1.SD Facility Based Annex'!AV27</f>
        <v xml:space="preserve">STATE: ; PDY: ; KKL: ; MHE: ; YNM: </v>
      </c>
    </row>
    <row r="202" spans="1:47" s="2245" customFormat="1" ht="78" customHeight="1">
      <c r="A202" s="2767" t="str">
        <f>'1.SD Facility Based Annex'!A28</f>
        <v>1.1.3.3</v>
      </c>
      <c r="B202" s="2767">
        <f>'1.SD Facility Based Annex'!B28</f>
        <v>0</v>
      </c>
      <c r="C202" s="2768" t="str">
        <f>'1.SD Facility Based Annex'!C28</f>
        <v>Any other (please specify)</v>
      </c>
      <c r="D202" s="2769" t="str">
        <f>'1.SD Facility Based Annex'!D28</f>
        <v>RCH</v>
      </c>
      <c r="E202" s="2769" t="str">
        <f>'1.SD Facility Based Annex'!E28</f>
        <v>FP</v>
      </c>
      <c r="F202" s="2769">
        <f>'1.SD Facility Based Annex'!F28</f>
        <v>0</v>
      </c>
      <c r="G202" s="2769">
        <f>'1.SD Facility Based Annex'!G28</f>
        <v>0</v>
      </c>
      <c r="H202" s="2769">
        <f>'1.SD Facility Based Annex'!I28</f>
        <v>0</v>
      </c>
      <c r="I202" s="2769">
        <f>'1.SD Facility Based Annex'!J28</f>
        <v>0</v>
      </c>
      <c r="J202" s="2769">
        <f>'1.SD Facility Based Annex'!K28</f>
        <v>0</v>
      </c>
      <c r="K202" s="2769">
        <f>'1.SD Facility Based Annex'!L28</f>
        <v>0</v>
      </c>
      <c r="L202" s="2770">
        <f>'1.SD Facility Based Annex'!M28</f>
        <v>0</v>
      </c>
      <c r="M202" s="2769">
        <f>'1.SD Facility Based Annex'!N28</f>
        <v>0</v>
      </c>
      <c r="N202" s="2769">
        <f>'1.SD Facility Based Annex'!O28</f>
        <v>0</v>
      </c>
      <c r="O202" s="2770">
        <f>'1.SD Facility Based Annex'!P28</f>
        <v>0</v>
      </c>
      <c r="P202" s="2767" t="str">
        <f>'1.SD Facility Based Annex'!Q28</f>
        <v xml:space="preserve">STATE: ; PDY: ; KKL: ; MHE: ; YNM: </v>
      </c>
      <c r="Q202" s="2125"/>
      <c r="R202" s="2771"/>
      <c r="T202" s="2770">
        <f>'1.SD Facility Based Annex'!U28</f>
        <v>0</v>
      </c>
      <c r="U202" s="2770">
        <f>'1.SD Facility Based Annex'!V28</f>
        <v>0</v>
      </c>
      <c r="V202" s="2770">
        <f>'1.SD Facility Based Annex'!W28</f>
        <v>0</v>
      </c>
      <c r="W202" s="2772" t="str">
        <f>'1.SD Facility Based Annex'!X28</f>
        <v xml:space="preserve">STATE: ; PDY: ; KKL: ; MHE: ; YNM: </v>
      </c>
      <c r="X202" s="2770">
        <f>'1.SD Facility Based Annex'!Y28</f>
        <v>0</v>
      </c>
      <c r="Y202" s="2770">
        <f>'1.SD Facility Based Annex'!Z28</f>
        <v>0</v>
      </c>
      <c r="Z202" s="2770">
        <f>'1.SD Facility Based Annex'!AA28</f>
        <v>0</v>
      </c>
      <c r="AA202" s="2770">
        <f>'1.SD Facility Based Annex'!AB28</f>
        <v>0</v>
      </c>
      <c r="AB202" s="2770">
        <f>'1.SD Facility Based Annex'!AC28</f>
        <v>0</v>
      </c>
      <c r="AC202" s="2770">
        <f>'1.SD Facility Based Annex'!AD28</f>
        <v>0</v>
      </c>
      <c r="AD202" s="2770">
        <f>'1.SD Facility Based Annex'!AE28</f>
        <v>0</v>
      </c>
      <c r="AE202" s="2770">
        <f>'1.SD Facility Based Annex'!AF28</f>
        <v>0</v>
      </c>
      <c r="AF202" s="2770">
        <f>'1.SD Facility Based Annex'!AG28</f>
        <v>0</v>
      </c>
      <c r="AG202" s="2770">
        <f>'1.SD Facility Based Annex'!AH28</f>
        <v>0</v>
      </c>
      <c r="AH202" s="2770">
        <f>'1.SD Facility Based Annex'!AI28</f>
        <v>0</v>
      </c>
      <c r="AI202" s="2770">
        <f>'1.SD Facility Based Annex'!AJ28</f>
        <v>0</v>
      </c>
      <c r="AJ202" s="2770">
        <f>'1.SD Facility Based Annex'!AK28</f>
        <v>0</v>
      </c>
      <c r="AK202" s="2770">
        <f>'1.SD Facility Based Annex'!AL28</f>
        <v>0</v>
      </c>
      <c r="AL202" s="2770">
        <f>'1.SD Facility Based Annex'!AM28</f>
        <v>0</v>
      </c>
      <c r="AM202" s="2770">
        <f>'1.SD Facility Based Annex'!AN28</f>
        <v>0</v>
      </c>
      <c r="AN202" s="2770">
        <f>'1.SD Facility Based Annex'!AO28</f>
        <v>0</v>
      </c>
      <c r="AO202" s="2770">
        <f>'1.SD Facility Based Annex'!AP28</f>
        <v>0</v>
      </c>
      <c r="AP202" s="2770">
        <f>'1.SD Facility Based Annex'!AQ28</f>
        <v>0</v>
      </c>
      <c r="AQ202" s="2770">
        <f>'1.SD Facility Based Annex'!AR28</f>
        <v>0</v>
      </c>
      <c r="AR202" s="2770">
        <f>'1.SD Facility Based Annex'!AS28</f>
        <v>0</v>
      </c>
      <c r="AS202" s="2770">
        <f>'1.SD Facility Based Annex'!AT28</f>
        <v>0</v>
      </c>
      <c r="AT202" s="2770">
        <f>'1.SD Facility Based Annex'!AU28</f>
        <v>0</v>
      </c>
      <c r="AU202" s="2770" t="str">
        <f>'1.SD Facility Based Annex'!AV28</f>
        <v xml:space="preserve">STATE: ; PDY: ; KKL: ; MHE: ; YNM: </v>
      </c>
    </row>
    <row r="203" spans="1:47" s="2245" customFormat="1" ht="78" customHeight="1">
      <c r="A203" s="2767" t="str">
        <f>'1.SD Facility Based Annex'!A68</f>
        <v>1.2.2.1.1</v>
      </c>
      <c r="B203" s="2767" t="str">
        <f>'1.SD Facility Based Annex'!B68</f>
        <v>A.3.1.3</v>
      </c>
      <c r="C203" s="2768" t="str">
        <f>'1.SD Facility Based Annex'!C68</f>
        <v>Compensation for female sterilization
(Provide breakup for cases covered in public facility, private facility. 
Enhanced Compensation Scheme (if applicable) additionally provide number of PPS done. 
Female sterilization done in MPV districts may also be budgeted in this head and the break up to be reflected)</v>
      </c>
      <c r="D203" s="2769" t="str">
        <f>'1.SD Facility Based Annex'!D68</f>
        <v>RCH</v>
      </c>
      <c r="E203" s="2769" t="str">
        <f>'1.SD Facility Based Annex'!E68</f>
        <v>FP</v>
      </c>
      <c r="F203" s="2769">
        <f>'1.SD Facility Based Annex'!F68</f>
        <v>0</v>
      </c>
      <c r="G203" s="2769">
        <f>'1.SD Facility Based Annex'!G68</f>
        <v>0</v>
      </c>
      <c r="H203" s="2769">
        <f>'1.SD Facility Based Annex'!I68</f>
        <v>39.450000000000003</v>
      </c>
      <c r="I203" s="2769">
        <f>'1.SD Facility Based Annex'!J68</f>
        <v>0</v>
      </c>
      <c r="J203" s="2769">
        <f>'1.SD Facility Based Annex'!K68</f>
        <v>0</v>
      </c>
      <c r="K203" s="2769">
        <f>'1.SD Facility Based Annex'!L68</f>
        <v>0</v>
      </c>
      <c r="L203" s="2770">
        <f>'1.SD Facility Based Annex'!M68</f>
        <v>883.33333333333337</v>
      </c>
      <c r="M203" s="2769">
        <f>'1.SD Facility Based Annex'!N68</f>
        <v>8.8333333333333337E-3</v>
      </c>
      <c r="N203" s="2769">
        <f>'1.SD Facility Based Annex'!O68</f>
        <v>3900</v>
      </c>
      <c r="O203" s="2770">
        <f>'1.SD Facility Based Annex'!P68</f>
        <v>34.450000000000003</v>
      </c>
      <c r="P203" s="2767" t="str">
        <f>'1.SD Facility Based Annex'!Q68</f>
        <v>STATE: ; PDY: PDY - BPL- 1800 x Rs.1000 +APL-1000 x Rs. 650; KKL: KKL - BPL - 400 x Rs.1000 +APL - 300 x 650 ; MHE: Mahe - BPL - 300 x Rs.1000  ; YNM: Yanam - BPL - 100 x Rs.1000</v>
      </c>
      <c r="Q203" s="2125"/>
      <c r="R203" s="2771"/>
      <c r="T203" s="2770">
        <f>'1.SD Facility Based Annex'!U68</f>
        <v>883.33333333333337</v>
      </c>
      <c r="U203" s="2770">
        <f>'1.SD Facility Based Annex'!V68</f>
        <v>3900</v>
      </c>
      <c r="V203" s="2770">
        <f>'1.SD Facility Based Annex'!W68</f>
        <v>3445000</v>
      </c>
      <c r="W203" s="2772" t="str">
        <f>'1.SD Facility Based Annex'!X68</f>
        <v>STATE: ; PDY: PDY - BPL- 1800 x Rs.1000 +APL-1000 x Rs. 650; KKL: KKL - BPL - 400 x Rs.1000 +APL - 300 x 650 ; MHE: Mahe - BPL - 300 x Rs.1000  ; YNM: Yanam - BPL - 100 x Rs.1000</v>
      </c>
      <c r="X203" s="2770">
        <f>'1.SD Facility Based Annex'!Y68</f>
        <v>0</v>
      </c>
      <c r="Y203" s="2770">
        <f>'1.SD Facility Based Annex'!Z68</f>
        <v>0</v>
      </c>
      <c r="Z203" s="2770">
        <f>'1.SD Facility Based Annex'!AA68</f>
        <v>0</v>
      </c>
      <c r="AA203" s="2770">
        <f>'1.SD Facility Based Annex'!AB68</f>
        <v>0</v>
      </c>
      <c r="AB203" s="2770">
        <f>'1.SD Facility Based Annex'!AC68</f>
        <v>875</v>
      </c>
      <c r="AC203" s="2770">
        <f>'1.SD Facility Based Annex'!AD68</f>
        <v>2800</v>
      </c>
      <c r="AD203" s="2770">
        <f>'1.SD Facility Based Annex'!AE68</f>
        <v>2450000</v>
      </c>
      <c r="AE203" s="2770" t="str">
        <f>'1.SD Facility Based Annex'!AF68</f>
        <v>PDY - BPL- 1800 x Rs.1000 +APL-1000 x Rs. 650</v>
      </c>
      <c r="AF203" s="2770">
        <f>'1.SD Facility Based Annex'!AG68</f>
        <v>850</v>
      </c>
      <c r="AG203" s="2770">
        <f>'1.SD Facility Based Annex'!AH68</f>
        <v>700</v>
      </c>
      <c r="AH203" s="2770">
        <f>'1.SD Facility Based Annex'!AI68</f>
        <v>595000</v>
      </c>
      <c r="AI203" s="2770" t="str">
        <f>'1.SD Facility Based Annex'!AJ68</f>
        <v xml:space="preserve">KKL - BPL - 400 x Rs.1000 +APL - 300 x 650 </v>
      </c>
      <c r="AJ203" s="2770">
        <f>'1.SD Facility Based Annex'!AK68</f>
        <v>1000</v>
      </c>
      <c r="AK203" s="2770">
        <f>'1.SD Facility Based Annex'!AL68</f>
        <v>300</v>
      </c>
      <c r="AL203" s="2770">
        <f>'1.SD Facility Based Annex'!AM68</f>
        <v>300000</v>
      </c>
      <c r="AM203" s="2770" t="str">
        <f>'1.SD Facility Based Annex'!AN68</f>
        <v xml:space="preserve">Mahe - BPL - 300 x Rs.1000  </v>
      </c>
      <c r="AN203" s="2770">
        <f>'1.SD Facility Based Annex'!AO68</f>
        <v>1000</v>
      </c>
      <c r="AO203" s="2770">
        <f>'1.SD Facility Based Annex'!AP68</f>
        <v>100</v>
      </c>
      <c r="AP203" s="2770">
        <f>'1.SD Facility Based Annex'!AQ68</f>
        <v>100000</v>
      </c>
      <c r="AQ203" s="2770" t="str">
        <f>'1.SD Facility Based Annex'!AR68</f>
        <v>Yanam - BPL - 100 x Rs.1000</v>
      </c>
      <c r="AR203" s="2770">
        <f>'1.SD Facility Based Annex'!AS68</f>
        <v>3445000</v>
      </c>
      <c r="AS203" s="2770">
        <f>'1.SD Facility Based Annex'!AT68</f>
        <v>3900</v>
      </c>
      <c r="AT203" s="2770">
        <f>'1.SD Facility Based Annex'!AU68</f>
        <v>883.33333333333337</v>
      </c>
      <c r="AU203" s="2770" t="str">
        <f>'1.SD Facility Based Annex'!AV68</f>
        <v>STATE: ; PDY: PDY - BPL- 1800 x Rs.1000 +APL-1000 x Rs. 650; KKL: KKL - BPL - 400 x Rs.1000 +APL - 300 x 650 ; MHE: Mahe - BPL - 300 x Rs.1000  ; YNM: Yanam - BPL - 100 x Rs.1000</v>
      </c>
    </row>
    <row r="204" spans="1:47" s="2245" customFormat="1" ht="78" customHeight="1">
      <c r="A204" s="2767" t="str">
        <f>'1.SD Facility Based Annex'!A69</f>
        <v>1.2.2.1.2</v>
      </c>
      <c r="B204" s="2767" t="str">
        <f>'1.SD Facility Based Annex'!B69</f>
        <v>A.3.1.4</v>
      </c>
      <c r="C204" s="2768" t="str">
        <f>'1.SD Facility Based Annex'!C69</f>
        <v>Compensation for male sterilization/NSV 
(Provide breakup for cases covered in public facility, private facility. 
Male sterilization done in MPV districts may also be budgeted in this head and the break up to be reflected)</v>
      </c>
      <c r="D204" s="2769" t="str">
        <f>'1.SD Facility Based Annex'!D69</f>
        <v>RCH</v>
      </c>
      <c r="E204" s="2769" t="str">
        <f>'1.SD Facility Based Annex'!E69</f>
        <v>FP</v>
      </c>
      <c r="F204" s="2769">
        <f>'1.SD Facility Based Annex'!F69</f>
        <v>0</v>
      </c>
      <c r="G204" s="2769">
        <f>'1.SD Facility Based Annex'!G69</f>
        <v>0</v>
      </c>
      <c r="H204" s="2769">
        <f>'1.SD Facility Based Annex'!I69</f>
        <v>0.36</v>
      </c>
      <c r="I204" s="2769">
        <f>'1.SD Facility Based Annex'!J69</f>
        <v>0</v>
      </c>
      <c r="J204" s="2769">
        <f>'1.SD Facility Based Annex'!K69</f>
        <v>0</v>
      </c>
      <c r="K204" s="2769">
        <f>'1.SD Facility Based Annex'!L69</f>
        <v>0</v>
      </c>
      <c r="L204" s="2770">
        <f>'1.SD Facility Based Annex'!M69</f>
        <v>1500</v>
      </c>
      <c r="M204" s="2769">
        <f>'1.SD Facility Based Annex'!N69</f>
        <v>1.4999999999999999E-2</v>
      </c>
      <c r="N204" s="2769">
        <f>'1.SD Facility Based Annex'!O69</f>
        <v>24</v>
      </c>
      <c r="O204" s="2770">
        <f>'1.SD Facility Based Annex'!P69</f>
        <v>0.36</v>
      </c>
      <c r="P204" s="2767" t="str">
        <f>'1.SD Facility Based Annex'!Q69</f>
        <v xml:space="preserve">STATE: ; PDY: 15 Cases x Rs.1500 - Rs.22500/-; KKL: 2 Cases x Rs.1500 - Rs.3000/-; MHE: 2 Cases x Rs.1500 - Rs.3000/- ; YNM: 5 Cases x Rs.1500 - Rs.7500/- </v>
      </c>
      <c r="Q204" s="2125"/>
      <c r="R204" s="2771"/>
      <c r="T204" s="2770">
        <f>'1.SD Facility Based Annex'!U69</f>
        <v>1500</v>
      </c>
      <c r="U204" s="2770">
        <f>'1.SD Facility Based Annex'!V69</f>
        <v>24</v>
      </c>
      <c r="V204" s="2770">
        <f>'1.SD Facility Based Annex'!W69</f>
        <v>36000</v>
      </c>
      <c r="W204" s="2772" t="str">
        <f>'1.SD Facility Based Annex'!X69</f>
        <v xml:space="preserve">STATE: ; PDY: 15 Cases x Rs.1500 - Rs.22500/-; KKL: 2 Cases x Rs.1500 - Rs.3000/-; MHE: 2 Cases x Rs.1500 - Rs.3000/- ; YNM: 5 Cases x Rs.1500 - Rs.7500/- </v>
      </c>
      <c r="X204" s="2770">
        <f>'1.SD Facility Based Annex'!Y69</f>
        <v>0</v>
      </c>
      <c r="Y204" s="2770">
        <f>'1.SD Facility Based Annex'!Z69</f>
        <v>0</v>
      </c>
      <c r="Z204" s="2770">
        <f>'1.SD Facility Based Annex'!AA69</f>
        <v>0</v>
      </c>
      <c r="AA204" s="2770">
        <f>'1.SD Facility Based Annex'!AB69</f>
        <v>0</v>
      </c>
      <c r="AB204" s="2770">
        <f>'1.SD Facility Based Annex'!AC69</f>
        <v>1500</v>
      </c>
      <c r="AC204" s="2770">
        <f>'1.SD Facility Based Annex'!AD69</f>
        <v>15</v>
      </c>
      <c r="AD204" s="2770">
        <f>'1.SD Facility Based Annex'!AE69</f>
        <v>22500</v>
      </c>
      <c r="AE204" s="2770" t="str">
        <f>'1.SD Facility Based Annex'!AF69</f>
        <v>15 Cases x Rs.1500 - Rs.22500/-</v>
      </c>
      <c r="AF204" s="2770">
        <f>'1.SD Facility Based Annex'!AG69</f>
        <v>1500</v>
      </c>
      <c r="AG204" s="2770">
        <f>'1.SD Facility Based Annex'!AH69</f>
        <v>2</v>
      </c>
      <c r="AH204" s="2770">
        <f>'1.SD Facility Based Annex'!AI69</f>
        <v>3000</v>
      </c>
      <c r="AI204" s="2770" t="str">
        <f>'1.SD Facility Based Annex'!AJ69</f>
        <v>2 Cases x Rs.1500 - Rs.3000/-</v>
      </c>
      <c r="AJ204" s="2770">
        <f>'1.SD Facility Based Annex'!AK69</f>
        <v>1500</v>
      </c>
      <c r="AK204" s="2770">
        <f>'1.SD Facility Based Annex'!AL69</f>
        <v>2</v>
      </c>
      <c r="AL204" s="2770">
        <f>'1.SD Facility Based Annex'!AM69</f>
        <v>3000</v>
      </c>
      <c r="AM204" s="2770" t="str">
        <f>'1.SD Facility Based Annex'!AN69</f>
        <v xml:space="preserve">2 Cases x Rs.1500 - Rs.3000/- </v>
      </c>
      <c r="AN204" s="2770">
        <f>'1.SD Facility Based Annex'!AO69</f>
        <v>1500</v>
      </c>
      <c r="AO204" s="2770">
        <f>'1.SD Facility Based Annex'!AP69</f>
        <v>5</v>
      </c>
      <c r="AP204" s="2770">
        <f>'1.SD Facility Based Annex'!AQ69</f>
        <v>7500</v>
      </c>
      <c r="AQ204" s="2770" t="str">
        <f>'1.SD Facility Based Annex'!AR69</f>
        <v xml:space="preserve">5 Cases x Rs.1500 - Rs.7500/- </v>
      </c>
      <c r="AR204" s="2770">
        <f>'1.SD Facility Based Annex'!AS69</f>
        <v>36000</v>
      </c>
      <c r="AS204" s="2770">
        <f>'1.SD Facility Based Annex'!AT69</f>
        <v>24</v>
      </c>
      <c r="AT204" s="2770">
        <f>'1.SD Facility Based Annex'!AU69</f>
        <v>1500</v>
      </c>
      <c r="AU204" s="2770" t="str">
        <f>'1.SD Facility Based Annex'!AV69</f>
        <v xml:space="preserve">STATE: ; PDY: 15 Cases x Rs.1500 - Rs.22500/-; KKL: 2 Cases x Rs.1500 - Rs.3000/-; MHE: 2 Cases x Rs.1500 - Rs.3000/- ; YNM: 5 Cases x Rs.1500 - Rs.7500/- </v>
      </c>
    </row>
    <row r="205" spans="1:47" s="2245" customFormat="1" ht="78" customHeight="1">
      <c r="A205" s="2767" t="str">
        <f>'1.SD Facility Based Annex'!A71</f>
        <v>1.2.2.2.1</v>
      </c>
      <c r="B205" s="2767" t="str">
        <f>'1.SD Facility Based Annex'!B71</f>
        <v>A.3.2.2</v>
      </c>
      <c r="C205" s="2768" t="str">
        <f>'1.SD Facility Based Annex'!C71</f>
        <v>Compensation for IUCD insertion at health facilities (including fixed day services at SHC and PHC)
[Provide breakup: Private Sector]</v>
      </c>
      <c r="D205" s="2769" t="str">
        <f>'1.SD Facility Based Annex'!D71</f>
        <v>RCH</v>
      </c>
      <c r="E205" s="2769" t="str">
        <f>'1.SD Facility Based Annex'!E71</f>
        <v>FP</v>
      </c>
      <c r="F205" s="2769">
        <f>'1.SD Facility Based Annex'!F71</f>
        <v>0</v>
      </c>
      <c r="G205" s="2769">
        <f>'1.SD Facility Based Annex'!G71</f>
        <v>0</v>
      </c>
      <c r="H205" s="2769">
        <f>'1.SD Facility Based Annex'!I71</f>
        <v>0</v>
      </c>
      <c r="I205" s="2769">
        <f>'1.SD Facility Based Annex'!J71</f>
        <v>0</v>
      </c>
      <c r="J205" s="2769">
        <f>'1.SD Facility Based Annex'!K71</f>
        <v>0</v>
      </c>
      <c r="K205" s="2769">
        <f>'1.SD Facility Based Annex'!L71</f>
        <v>0</v>
      </c>
      <c r="L205" s="2770">
        <f>'1.SD Facility Based Annex'!M71</f>
        <v>0</v>
      </c>
      <c r="M205" s="2769">
        <f>'1.SD Facility Based Annex'!N71</f>
        <v>0</v>
      </c>
      <c r="N205" s="2769">
        <f>'1.SD Facility Based Annex'!O71</f>
        <v>0</v>
      </c>
      <c r="O205" s="2770">
        <f>'1.SD Facility Based Annex'!P71</f>
        <v>0</v>
      </c>
      <c r="P205" s="2767" t="str">
        <f>'1.SD Facility Based Annex'!Q71</f>
        <v xml:space="preserve">STATE: ; PDY: ; KKL: ; MHE: ; YNM: </v>
      </c>
      <c r="Q205" s="2125"/>
      <c r="R205" s="2771"/>
      <c r="T205" s="2770">
        <f>'1.SD Facility Based Annex'!U71</f>
        <v>0</v>
      </c>
      <c r="U205" s="2770">
        <f>'1.SD Facility Based Annex'!V71</f>
        <v>0</v>
      </c>
      <c r="V205" s="2770">
        <f>'1.SD Facility Based Annex'!W71</f>
        <v>0</v>
      </c>
      <c r="W205" s="2772" t="str">
        <f>'1.SD Facility Based Annex'!X71</f>
        <v xml:space="preserve">STATE: ; PDY: ; KKL: ; MHE: ; YNM: </v>
      </c>
      <c r="X205" s="2770">
        <f>'1.SD Facility Based Annex'!Y71</f>
        <v>0</v>
      </c>
      <c r="Y205" s="2770">
        <f>'1.SD Facility Based Annex'!Z71</f>
        <v>0</v>
      </c>
      <c r="Z205" s="2770">
        <f>'1.SD Facility Based Annex'!AA71</f>
        <v>0</v>
      </c>
      <c r="AA205" s="2770">
        <f>'1.SD Facility Based Annex'!AB71</f>
        <v>0</v>
      </c>
      <c r="AB205" s="2770">
        <f>'1.SD Facility Based Annex'!AC71</f>
        <v>0</v>
      </c>
      <c r="AC205" s="2770">
        <f>'1.SD Facility Based Annex'!AD71</f>
        <v>0</v>
      </c>
      <c r="AD205" s="2770">
        <f>'1.SD Facility Based Annex'!AE71</f>
        <v>0</v>
      </c>
      <c r="AE205" s="2770">
        <f>'1.SD Facility Based Annex'!AF71</f>
        <v>0</v>
      </c>
      <c r="AF205" s="2770">
        <f>'1.SD Facility Based Annex'!AG71</f>
        <v>0</v>
      </c>
      <c r="AG205" s="2770">
        <f>'1.SD Facility Based Annex'!AH71</f>
        <v>0</v>
      </c>
      <c r="AH205" s="2770">
        <f>'1.SD Facility Based Annex'!AI71</f>
        <v>0</v>
      </c>
      <c r="AI205" s="2770">
        <f>'1.SD Facility Based Annex'!AJ71</f>
        <v>0</v>
      </c>
      <c r="AJ205" s="2770">
        <f>'1.SD Facility Based Annex'!AK71</f>
        <v>0</v>
      </c>
      <c r="AK205" s="2770">
        <f>'1.SD Facility Based Annex'!AL71</f>
        <v>0</v>
      </c>
      <c r="AL205" s="2770">
        <f>'1.SD Facility Based Annex'!AM71</f>
        <v>0</v>
      </c>
      <c r="AM205" s="2770">
        <f>'1.SD Facility Based Annex'!AN71</f>
        <v>0</v>
      </c>
      <c r="AN205" s="2770">
        <f>'1.SD Facility Based Annex'!AO71</f>
        <v>0</v>
      </c>
      <c r="AO205" s="2770">
        <f>'1.SD Facility Based Annex'!AP71</f>
        <v>0</v>
      </c>
      <c r="AP205" s="2770">
        <f>'1.SD Facility Based Annex'!AQ71</f>
        <v>0</v>
      </c>
      <c r="AQ205" s="2770">
        <f>'1.SD Facility Based Annex'!AR71</f>
        <v>0</v>
      </c>
      <c r="AR205" s="2770">
        <f>'1.SD Facility Based Annex'!AS71</f>
        <v>0</v>
      </c>
      <c r="AS205" s="2770">
        <f>'1.SD Facility Based Annex'!AT71</f>
        <v>0</v>
      </c>
      <c r="AT205" s="2770">
        <f>'1.SD Facility Based Annex'!AU71</f>
        <v>0</v>
      </c>
      <c r="AU205" s="2770" t="str">
        <f>'1.SD Facility Based Annex'!AV71</f>
        <v xml:space="preserve">STATE: ; PDY: ; KKL: ; MHE: ; YNM: </v>
      </c>
    </row>
    <row r="206" spans="1:47" s="2245" customFormat="1" ht="78" customHeight="1">
      <c r="A206" s="2767" t="str">
        <f>'1.SD Facility Based Annex'!A72</f>
        <v>1.2.2.2.2</v>
      </c>
      <c r="B206" s="2767" t="str">
        <f>'1.SD Facility Based Annex'!B72</f>
        <v>A.3.2.3</v>
      </c>
      <c r="C206" s="2768" t="str">
        <f>'1.SD Facility Based Annex'!C72</f>
        <v>PPIUCD services: Compensation to beneficiary for PPIUCD insertion</v>
      </c>
      <c r="D206" s="2769" t="str">
        <f>'1.SD Facility Based Annex'!D72</f>
        <v>RCH</v>
      </c>
      <c r="E206" s="2769" t="str">
        <f>'1.SD Facility Based Annex'!E72</f>
        <v>FP</v>
      </c>
      <c r="F206" s="2769">
        <f>'1.SD Facility Based Annex'!F72</f>
        <v>0</v>
      </c>
      <c r="G206" s="2769">
        <f>'1.SD Facility Based Annex'!G72</f>
        <v>0</v>
      </c>
      <c r="H206" s="2769">
        <f>'1.SD Facility Based Annex'!I72</f>
        <v>3.93</v>
      </c>
      <c r="I206" s="2769">
        <f>'1.SD Facility Based Annex'!J72</f>
        <v>0</v>
      </c>
      <c r="J206" s="2769">
        <f>'1.SD Facility Based Annex'!K72</f>
        <v>0</v>
      </c>
      <c r="K206" s="2769">
        <f>'1.SD Facility Based Annex'!L72</f>
        <v>0</v>
      </c>
      <c r="L206" s="2770">
        <f>'1.SD Facility Based Annex'!M72</f>
        <v>300</v>
      </c>
      <c r="M206" s="2769">
        <f>'1.SD Facility Based Annex'!N72</f>
        <v>3.0000000000000001E-3</v>
      </c>
      <c r="N206" s="2769">
        <f>'1.SD Facility Based Annex'!O72</f>
        <v>2390</v>
      </c>
      <c r="O206" s="2770">
        <f>'1.SD Facility Based Annex'!P72</f>
        <v>7.17</v>
      </c>
      <c r="P206" s="2767" t="str">
        <f>'1.SD Facility Based Annex'!Q72</f>
        <v xml:space="preserve">STATE: ; PDY: 2200 x Rs.300 PPIUCD ; KKL: 150 x Rs.300 PPIUCD; MHE: 20 x Rs.300 PPIUCD ; YNM: 20 x Rs.300 PPIUCD </v>
      </c>
      <c r="Q206" s="2125"/>
      <c r="R206" s="2771"/>
      <c r="T206" s="2770">
        <f>'1.SD Facility Based Annex'!U72</f>
        <v>300</v>
      </c>
      <c r="U206" s="2770">
        <f>'1.SD Facility Based Annex'!V72</f>
        <v>2390</v>
      </c>
      <c r="V206" s="2770">
        <f>'1.SD Facility Based Annex'!W72</f>
        <v>717000</v>
      </c>
      <c r="W206" s="2772" t="str">
        <f>'1.SD Facility Based Annex'!X72</f>
        <v xml:space="preserve">STATE: ; PDY: 2200 x Rs.300 PPIUCD ; KKL: 150 x Rs.300 PPIUCD; MHE: 20 x Rs.300 PPIUCD ; YNM: 20 x Rs.300 PPIUCD </v>
      </c>
      <c r="X206" s="2770">
        <f>'1.SD Facility Based Annex'!Y72</f>
        <v>0</v>
      </c>
      <c r="Y206" s="2770">
        <f>'1.SD Facility Based Annex'!Z72</f>
        <v>0</v>
      </c>
      <c r="Z206" s="2770">
        <f>'1.SD Facility Based Annex'!AA72</f>
        <v>0</v>
      </c>
      <c r="AA206" s="2770">
        <f>'1.SD Facility Based Annex'!AB72</f>
        <v>0</v>
      </c>
      <c r="AB206" s="2770">
        <f>'1.SD Facility Based Annex'!AC72</f>
        <v>300</v>
      </c>
      <c r="AC206" s="2770">
        <f>'1.SD Facility Based Annex'!AD72</f>
        <v>2200</v>
      </c>
      <c r="AD206" s="2770">
        <f>'1.SD Facility Based Annex'!AE72</f>
        <v>660000</v>
      </c>
      <c r="AE206" s="2770" t="str">
        <f>'1.SD Facility Based Annex'!AF72</f>
        <v xml:space="preserve">2200 x Rs.300 PPIUCD </v>
      </c>
      <c r="AF206" s="2770">
        <f>'1.SD Facility Based Annex'!AG72</f>
        <v>300</v>
      </c>
      <c r="AG206" s="2770">
        <f>'1.SD Facility Based Annex'!AH72</f>
        <v>150</v>
      </c>
      <c r="AH206" s="2770">
        <f>'1.SD Facility Based Annex'!AI72</f>
        <v>45000</v>
      </c>
      <c r="AI206" s="2770" t="str">
        <f>'1.SD Facility Based Annex'!AJ72</f>
        <v>150 x Rs.300 PPIUCD</v>
      </c>
      <c r="AJ206" s="2770">
        <f>'1.SD Facility Based Annex'!AK72</f>
        <v>300</v>
      </c>
      <c r="AK206" s="2770">
        <f>'1.SD Facility Based Annex'!AL72</f>
        <v>20</v>
      </c>
      <c r="AL206" s="2770">
        <f>'1.SD Facility Based Annex'!AM72</f>
        <v>6000</v>
      </c>
      <c r="AM206" s="2770" t="str">
        <f>'1.SD Facility Based Annex'!AN72</f>
        <v xml:space="preserve">20 x Rs.300 PPIUCD </v>
      </c>
      <c r="AN206" s="2770">
        <f>'1.SD Facility Based Annex'!AO72</f>
        <v>300</v>
      </c>
      <c r="AO206" s="2770">
        <f>'1.SD Facility Based Annex'!AP72</f>
        <v>20</v>
      </c>
      <c r="AP206" s="2770">
        <f>'1.SD Facility Based Annex'!AQ72</f>
        <v>6000</v>
      </c>
      <c r="AQ206" s="2770" t="str">
        <f>'1.SD Facility Based Annex'!AR72</f>
        <v xml:space="preserve">20 x Rs.300 PPIUCD </v>
      </c>
      <c r="AR206" s="2770">
        <f>'1.SD Facility Based Annex'!AS72</f>
        <v>717000</v>
      </c>
      <c r="AS206" s="2770">
        <f>'1.SD Facility Based Annex'!AT72</f>
        <v>2390</v>
      </c>
      <c r="AT206" s="2770">
        <f>'1.SD Facility Based Annex'!AU72</f>
        <v>300</v>
      </c>
      <c r="AU206" s="2770" t="str">
        <f>'1.SD Facility Based Annex'!AV72</f>
        <v xml:space="preserve">STATE: ; PDY: 2200 x Rs.300 PPIUCD ; KKL: 150 x Rs.300 PPIUCD; MHE: 20 x Rs.300 PPIUCD ; YNM: 20 x Rs.300 PPIUCD </v>
      </c>
    </row>
    <row r="207" spans="1:47" s="2245" customFormat="1" ht="78" customHeight="1">
      <c r="A207" s="2767" t="str">
        <f>'1.SD Facility Based Annex'!A73</f>
        <v>1.2.2.2.3</v>
      </c>
      <c r="B207" s="2767" t="str">
        <f>'1.SD Facility Based Annex'!B73</f>
        <v>A.3.2.4</v>
      </c>
      <c r="C207" s="2768" t="str">
        <f>'1.SD Facility Based Annex'!C73</f>
        <v>PAIUCD Services: Compensation to beneficiary per PAIUCD insertion</v>
      </c>
      <c r="D207" s="2769" t="str">
        <f>'1.SD Facility Based Annex'!D73</f>
        <v>RCH</v>
      </c>
      <c r="E207" s="2769" t="str">
        <f>'1.SD Facility Based Annex'!E73</f>
        <v>FP</v>
      </c>
      <c r="F207" s="2769">
        <f>'1.SD Facility Based Annex'!F73</f>
        <v>0</v>
      </c>
      <c r="G207" s="2769">
        <f>'1.SD Facility Based Annex'!G73</f>
        <v>0</v>
      </c>
      <c r="H207" s="2769">
        <f>'1.SD Facility Based Annex'!I73</f>
        <v>1.1100000000000001</v>
      </c>
      <c r="I207" s="2769">
        <f>'1.SD Facility Based Annex'!J73</f>
        <v>0</v>
      </c>
      <c r="J207" s="2769">
        <f>'1.SD Facility Based Annex'!K73</f>
        <v>0</v>
      </c>
      <c r="K207" s="2769">
        <f>'1.SD Facility Based Annex'!L73</f>
        <v>0</v>
      </c>
      <c r="L207" s="2770">
        <f>'1.SD Facility Based Annex'!M73</f>
        <v>300</v>
      </c>
      <c r="M207" s="2769">
        <f>'1.SD Facility Based Annex'!N73</f>
        <v>3.0000000000000001E-3</v>
      </c>
      <c r="N207" s="2769">
        <f>'1.SD Facility Based Annex'!O73</f>
        <v>740</v>
      </c>
      <c r="O207" s="2770">
        <f>'1.SD Facility Based Annex'!P73</f>
        <v>2.2200000000000002</v>
      </c>
      <c r="P207" s="2767" t="str">
        <f>'1.SD Facility Based Annex'!Q73</f>
        <v xml:space="preserve">STATE: ; PDY: 600 x Rs.300 PPIUCD ; KKL: 100 x Rs.300 PPIUCD; MHE: 20 x Rs.300 PPIUCD ; YNM: 20 x Rs.300 PPIUCD </v>
      </c>
      <c r="Q207" s="2125"/>
      <c r="R207" s="2771"/>
      <c r="T207" s="2770">
        <f>'1.SD Facility Based Annex'!U73</f>
        <v>300</v>
      </c>
      <c r="U207" s="2770">
        <f>'1.SD Facility Based Annex'!V73</f>
        <v>740</v>
      </c>
      <c r="V207" s="2770">
        <f>'1.SD Facility Based Annex'!W73</f>
        <v>222000</v>
      </c>
      <c r="W207" s="2772" t="str">
        <f>'1.SD Facility Based Annex'!X73</f>
        <v xml:space="preserve">STATE: ; PDY: 600 x Rs.300 PPIUCD ; KKL: 100 x Rs.300 PPIUCD; MHE: 20 x Rs.300 PPIUCD ; YNM: 20 x Rs.300 PPIUCD </v>
      </c>
      <c r="X207" s="2770">
        <f>'1.SD Facility Based Annex'!Y73</f>
        <v>0</v>
      </c>
      <c r="Y207" s="2770">
        <f>'1.SD Facility Based Annex'!Z73</f>
        <v>0</v>
      </c>
      <c r="Z207" s="2770">
        <f>'1.SD Facility Based Annex'!AA73</f>
        <v>0</v>
      </c>
      <c r="AA207" s="2770">
        <f>'1.SD Facility Based Annex'!AB73</f>
        <v>0</v>
      </c>
      <c r="AB207" s="2770">
        <f>'1.SD Facility Based Annex'!AC73</f>
        <v>300</v>
      </c>
      <c r="AC207" s="2770">
        <f>'1.SD Facility Based Annex'!AD73</f>
        <v>600</v>
      </c>
      <c r="AD207" s="2770">
        <f>'1.SD Facility Based Annex'!AE73</f>
        <v>180000</v>
      </c>
      <c r="AE207" s="2770" t="str">
        <f>'1.SD Facility Based Annex'!AF73</f>
        <v xml:space="preserve">600 x Rs.300 PPIUCD </v>
      </c>
      <c r="AF207" s="2770">
        <f>'1.SD Facility Based Annex'!AG73</f>
        <v>300</v>
      </c>
      <c r="AG207" s="2770">
        <f>'1.SD Facility Based Annex'!AH73</f>
        <v>100</v>
      </c>
      <c r="AH207" s="2770">
        <f>'1.SD Facility Based Annex'!AI73</f>
        <v>30000</v>
      </c>
      <c r="AI207" s="2770" t="str">
        <f>'1.SD Facility Based Annex'!AJ73</f>
        <v>100 x Rs.300 PPIUCD</v>
      </c>
      <c r="AJ207" s="2770">
        <f>'1.SD Facility Based Annex'!AK73</f>
        <v>300</v>
      </c>
      <c r="AK207" s="2770">
        <f>'1.SD Facility Based Annex'!AL73</f>
        <v>20</v>
      </c>
      <c r="AL207" s="2770">
        <f>'1.SD Facility Based Annex'!AM73</f>
        <v>6000</v>
      </c>
      <c r="AM207" s="2770" t="str">
        <f>'1.SD Facility Based Annex'!AN73</f>
        <v xml:space="preserve">20 x Rs.300 PPIUCD </v>
      </c>
      <c r="AN207" s="2770">
        <f>'1.SD Facility Based Annex'!AO73</f>
        <v>300</v>
      </c>
      <c r="AO207" s="2770">
        <f>'1.SD Facility Based Annex'!AP73</f>
        <v>20</v>
      </c>
      <c r="AP207" s="2770">
        <f>'1.SD Facility Based Annex'!AQ73</f>
        <v>6000</v>
      </c>
      <c r="AQ207" s="2770" t="str">
        <f>'1.SD Facility Based Annex'!AR73</f>
        <v xml:space="preserve">20 x Rs.300 PPIUCD </v>
      </c>
      <c r="AR207" s="2770">
        <f>'1.SD Facility Based Annex'!AS73</f>
        <v>222000</v>
      </c>
      <c r="AS207" s="2770">
        <f>'1.SD Facility Based Annex'!AT73</f>
        <v>740</v>
      </c>
      <c r="AT207" s="2770">
        <f>'1.SD Facility Based Annex'!AU73</f>
        <v>300</v>
      </c>
      <c r="AU207" s="2770" t="str">
        <f>'1.SD Facility Based Annex'!AV73</f>
        <v xml:space="preserve">STATE: ; PDY: 600 x Rs.300 PPIUCD ; KKL: 100 x Rs.300 PPIUCD; MHE: 20 x Rs.300 PPIUCD ; YNM: 20 x Rs.300 PPIUCD </v>
      </c>
    </row>
    <row r="208" spans="1:47" s="2245" customFormat="1" ht="78" customHeight="1">
      <c r="A208" s="2767" t="str">
        <f>'1.SD Facility Based Annex'!A74</f>
        <v>1.2.2.2.4</v>
      </c>
      <c r="B208" s="2767" t="str">
        <f>'1.SD Facility Based Annex'!B74</f>
        <v>A.3.7.3</v>
      </c>
      <c r="C208" s="2768" t="str">
        <f>'1.SD Facility Based Annex'!C74</f>
        <v>Injectable contraceptive incentive for beneficiaries</v>
      </c>
      <c r="D208" s="2769" t="str">
        <f>'1.SD Facility Based Annex'!D74</f>
        <v>RCH</v>
      </c>
      <c r="E208" s="2769" t="str">
        <f>'1.SD Facility Based Annex'!E74</f>
        <v>FP</v>
      </c>
      <c r="F208" s="2769">
        <f>'1.SD Facility Based Annex'!F74</f>
        <v>0</v>
      </c>
      <c r="G208" s="2769">
        <f>'1.SD Facility Based Annex'!G74</f>
        <v>0</v>
      </c>
      <c r="H208" s="2769">
        <f>'1.SD Facility Based Annex'!I74</f>
        <v>0</v>
      </c>
      <c r="I208" s="2769">
        <f>'1.SD Facility Based Annex'!J74</f>
        <v>0</v>
      </c>
      <c r="J208" s="2769">
        <f>'1.SD Facility Based Annex'!K74</f>
        <v>0</v>
      </c>
      <c r="K208" s="2769">
        <f>'1.SD Facility Based Annex'!L74</f>
        <v>0</v>
      </c>
      <c r="L208" s="2770">
        <f>'1.SD Facility Based Annex'!M74</f>
        <v>0</v>
      </c>
      <c r="M208" s="2769">
        <f>'1.SD Facility Based Annex'!N74</f>
        <v>0</v>
      </c>
      <c r="N208" s="2769">
        <f>'1.SD Facility Based Annex'!O74</f>
        <v>0</v>
      </c>
      <c r="O208" s="2770">
        <f>'1.SD Facility Based Annex'!P74</f>
        <v>0</v>
      </c>
      <c r="P208" s="2767" t="str">
        <f>'1.SD Facility Based Annex'!Q74</f>
        <v xml:space="preserve">STATE: ; PDY: ; KKL: ; MHE: ; YNM: </v>
      </c>
      <c r="Q208" s="2125"/>
      <c r="R208" s="2771"/>
      <c r="T208" s="2770">
        <f>'1.SD Facility Based Annex'!U74</f>
        <v>0</v>
      </c>
      <c r="U208" s="2770">
        <f>'1.SD Facility Based Annex'!V74</f>
        <v>0</v>
      </c>
      <c r="V208" s="2770">
        <f>'1.SD Facility Based Annex'!W74</f>
        <v>0</v>
      </c>
      <c r="W208" s="2772" t="str">
        <f>'1.SD Facility Based Annex'!X74</f>
        <v xml:space="preserve">STATE: ; PDY: ; KKL: ; MHE: ; YNM: </v>
      </c>
      <c r="X208" s="2770">
        <f>'1.SD Facility Based Annex'!Y74</f>
        <v>0</v>
      </c>
      <c r="Y208" s="2770">
        <f>'1.SD Facility Based Annex'!Z74</f>
        <v>0</v>
      </c>
      <c r="Z208" s="2770">
        <f>'1.SD Facility Based Annex'!AA74</f>
        <v>0</v>
      </c>
      <c r="AA208" s="2770">
        <f>'1.SD Facility Based Annex'!AB74</f>
        <v>0</v>
      </c>
      <c r="AB208" s="2770">
        <f>'1.SD Facility Based Annex'!AC74</f>
        <v>0</v>
      </c>
      <c r="AC208" s="2770">
        <f>'1.SD Facility Based Annex'!AD74</f>
        <v>0</v>
      </c>
      <c r="AD208" s="2770">
        <f>'1.SD Facility Based Annex'!AE74</f>
        <v>0</v>
      </c>
      <c r="AE208" s="2770">
        <f>'1.SD Facility Based Annex'!AF74</f>
        <v>0</v>
      </c>
      <c r="AF208" s="2770">
        <f>'1.SD Facility Based Annex'!AG74</f>
        <v>0</v>
      </c>
      <c r="AG208" s="2770">
        <f>'1.SD Facility Based Annex'!AH74</f>
        <v>0</v>
      </c>
      <c r="AH208" s="2770">
        <f>'1.SD Facility Based Annex'!AI74</f>
        <v>0</v>
      </c>
      <c r="AI208" s="2770">
        <f>'1.SD Facility Based Annex'!AJ74</f>
        <v>0</v>
      </c>
      <c r="AJ208" s="2770">
        <f>'1.SD Facility Based Annex'!AK74</f>
        <v>0</v>
      </c>
      <c r="AK208" s="2770">
        <f>'1.SD Facility Based Annex'!AL74</f>
        <v>0</v>
      </c>
      <c r="AL208" s="2770">
        <f>'1.SD Facility Based Annex'!AM74</f>
        <v>0</v>
      </c>
      <c r="AM208" s="2770">
        <f>'1.SD Facility Based Annex'!AN74</f>
        <v>0</v>
      </c>
      <c r="AN208" s="2770">
        <f>'1.SD Facility Based Annex'!AO74</f>
        <v>0</v>
      </c>
      <c r="AO208" s="2770">
        <f>'1.SD Facility Based Annex'!AP74</f>
        <v>0</v>
      </c>
      <c r="AP208" s="2770">
        <f>'1.SD Facility Based Annex'!AQ74</f>
        <v>0</v>
      </c>
      <c r="AQ208" s="2770">
        <f>'1.SD Facility Based Annex'!AR74</f>
        <v>0</v>
      </c>
      <c r="AR208" s="2770">
        <f>'1.SD Facility Based Annex'!AS74</f>
        <v>0</v>
      </c>
      <c r="AS208" s="2770">
        <f>'1.SD Facility Based Annex'!AT74</f>
        <v>0</v>
      </c>
      <c r="AT208" s="2770">
        <f>'1.SD Facility Based Annex'!AU74</f>
        <v>0</v>
      </c>
      <c r="AU208" s="2770" t="str">
        <f>'1.SD Facility Based Annex'!AV74</f>
        <v xml:space="preserve">STATE: ; PDY: ; KKL: ; MHE: ; YNM: </v>
      </c>
    </row>
    <row r="209" spans="1:47" s="2245" customFormat="1" ht="78" customHeight="1">
      <c r="A209" s="2767" t="str">
        <f>'1.SD Facility Based Annex'!A75</f>
        <v>1.2.2.3</v>
      </c>
      <c r="B209" s="2767" t="str">
        <f>'1.SD Facility Based Annex'!B75</f>
        <v>A.3.6</v>
      </c>
      <c r="C209" s="2768" t="str">
        <f>'1.SD Facility Based Annex'!C75</f>
        <v>Family Planning Indemnity Scheme</v>
      </c>
      <c r="D209" s="2769" t="str">
        <f>'1.SD Facility Based Annex'!D75</f>
        <v>RCH</v>
      </c>
      <c r="E209" s="2769" t="str">
        <f>'1.SD Facility Based Annex'!E75</f>
        <v>FP</v>
      </c>
      <c r="F209" s="2769">
        <f>'1.SD Facility Based Annex'!F75</f>
        <v>0</v>
      </c>
      <c r="G209" s="2769">
        <f>'1.SD Facility Based Annex'!G75</f>
        <v>0</v>
      </c>
      <c r="H209" s="2769">
        <f>'1.SD Facility Based Annex'!I75</f>
        <v>5</v>
      </c>
      <c r="I209" s="2769">
        <f>'1.SD Facility Based Annex'!J75</f>
        <v>0</v>
      </c>
      <c r="J209" s="2769">
        <f>'1.SD Facility Based Annex'!K75</f>
        <v>0</v>
      </c>
      <c r="K209" s="2769">
        <f>'1.SD Facility Based Annex'!L75</f>
        <v>0</v>
      </c>
      <c r="L209" s="2770">
        <f>'1.SD Facility Based Annex'!M75</f>
        <v>31250</v>
      </c>
      <c r="M209" s="2769">
        <f>'1.SD Facility Based Annex'!N75</f>
        <v>0.3125</v>
      </c>
      <c r="N209" s="2769">
        <f>'1.SD Facility Based Annex'!O75</f>
        <v>16</v>
      </c>
      <c r="O209" s="2770">
        <f>'1.SD Facility Based Annex'!P75</f>
        <v>5</v>
      </c>
      <c r="P209" s="2767" t="str">
        <f>'1.SD Facility Based Annex'!Q75</f>
        <v xml:space="preserve">STATE: ; PDY: Rs.31250 x 16 Cases; KKL: ; MHE: ; YNM: </v>
      </c>
      <c r="Q209" s="2125"/>
      <c r="R209" s="2771"/>
      <c r="T209" s="2770">
        <f>'1.SD Facility Based Annex'!U75</f>
        <v>31250</v>
      </c>
      <c r="U209" s="2770">
        <f>'1.SD Facility Based Annex'!V75</f>
        <v>16</v>
      </c>
      <c r="V209" s="2770">
        <f>'1.SD Facility Based Annex'!W75</f>
        <v>500000</v>
      </c>
      <c r="W209" s="2772" t="str">
        <f>'1.SD Facility Based Annex'!X75</f>
        <v xml:space="preserve">STATE: ; PDY: Rs.31250 x 16 Cases; KKL: ; MHE: ; YNM: </v>
      </c>
      <c r="X209" s="2770">
        <f>'1.SD Facility Based Annex'!Y75</f>
        <v>0</v>
      </c>
      <c r="Y209" s="2770">
        <f>'1.SD Facility Based Annex'!Z75</f>
        <v>0</v>
      </c>
      <c r="Z209" s="2770">
        <f>'1.SD Facility Based Annex'!AA75</f>
        <v>0</v>
      </c>
      <c r="AA209" s="2770">
        <f>'1.SD Facility Based Annex'!AB75</f>
        <v>0</v>
      </c>
      <c r="AB209" s="2770">
        <f>'1.SD Facility Based Annex'!AC75</f>
        <v>31250</v>
      </c>
      <c r="AC209" s="2770">
        <f>'1.SD Facility Based Annex'!AD75</f>
        <v>16</v>
      </c>
      <c r="AD209" s="2770">
        <f>'1.SD Facility Based Annex'!AE75</f>
        <v>500000</v>
      </c>
      <c r="AE209" s="2770" t="str">
        <f>'1.SD Facility Based Annex'!AF75</f>
        <v>Rs.31250 x 16 Cases</v>
      </c>
      <c r="AF209" s="2770">
        <f>'1.SD Facility Based Annex'!AG75</f>
        <v>0</v>
      </c>
      <c r="AG209" s="2770">
        <f>'1.SD Facility Based Annex'!AH75</f>
        <v>0</v>
      </c>
      <c r="AH209" s="2770">
        <f>'1.SD Facility Based Annex'!AI75</f>
        <v>0</v>
      </c>
      <c r="AI209" s="2770">
        <f>'1.SD Facility Based Annex'!AJ75</f>
        <v>0</v>
      </c>
      <c r="AJ209" s="2770">
        <f>'1.SD Facility Based Annex'!AK75</f>
        <v>0</v>
      </c>
      <c r="AK209" s="2770">
        <f>'1.SD Facility Based Annex'!AL75</f>
        <v>0</v>
      </c>
      <c r="AL209" s="2770">
        <f>'1.SD Facility Based Annex'!AM75</f>
        <v>0</v>
      </c>
      <c r="AM209" s="2770">
        <f>'1.SD Facility Based Annex'!AN75</f>
        <v>0</v>
      </c>
      <c r="AN209" s="2770">
        <f>'1.SD Facility Based Annex'!AO75</f>
        <v>0</v>
      </c>
      <c r="AO209" s="2770">
        <f>'1.SD Facility Based Annex'!AP75</f>
        <v>0</v>
      </c>
      <c r="AP209" s="2770">
        <f>'1.SD Facility Based Annex'!AQ75</f>
        <v>0</v>
      </c>
      <c r="AQ209" s="2770">
        <f>'1.SD Facility Based Annex'!AR75</f>
        <v>0</v>
      </c>
      <c r="AR209" s="2770">
        <f>'1.SD Facility Based Annex'!AS75</f>
        <v>500000</v>
      </c>
      <c r="AS209" s="2770">
        <f>'1.SD Facility Based Annex'!AT75</f>
        <v>16</v>
      </c>
      <c r="AT209" s="2770">
        <f>'1.SD Facility Based Annex'!AU75</f>
        <v>31250</v>
      </c>
      <c r="AU209" s="2770" t="str">
        <f>'1.SD Facility Based Annex'!AV75</f>
        <v xml:space="preserve">STATE: ; PDY: Rs.31250 x 16 Cases; KKL: ; MHE: ; YNM: </v>
      </c>
    </row>
    <row r="210" spans="1:47" s="2245" customFormat="1" ht="78" customHeight="1">
      <c r="A210" s="2767" t="str">
        <f>'1.SD Facility Based Annex'!A76</f>
        <v>1.2.2.4</v>
      </c>
      <c r="B210" s="2767">
        <f>'1.SD Facility Based Annex'!B76</f>
        <v>0</v>
      </c>
      <c r="C210" s="2768" t="str">
        <f>'1.SD Facility Based Annex'!C76</f>
        <v>Any other (please specify)</v>
      </c>
      <c r="D210" s="2769" t="str">
        <f>'1.SD Facility Based Annex'!D76</f>
        <v>RCH</v>
      </c>
      <c r="E210" s="2769" t="str">
        <f>'1.SD Facility Based Annex'!E76</f>
        <v>FP</v>
      </c>
      <c r="F210" s="2769">
        <f>'1.SD Facility Based Annex'!F76</f>
        <v>0</v>
      </c>
      <c r="G210" s="2769">
        <f>'1.SD Facility Based Annex'!G76</f>
        <v>0</v>
      </c>
      <c r="H210" s="2769">
        <f>'1.SD Facility Based Annex'!I76</f>
        <v>0</v>
      </c>
      <c r="I210" s="2769">
        <f>'1.SD Facility Based Annex'!J76</f>
        <v>0</v>
      </c>
      <c r="J210" s="2769">
        <f>'1.SD Facility Based Annex'!K76</f>
        <v>0</v>
      </c>
      <c r="K210" s="2769">
        <f>'1.SD Facility Based Annex'!L76</f>
        <v>0</v>
      </c>
      <c r="L210" s="2770">
        <f>'1.SD Facility Based Annex'!M76</f>
        <v>0</v>
      </c>
      <c r="M210" s="2769">
        <f>'1.SD Facility Based Annex'!N76</f>
        <v>0</v>
      </c>
      <c r="N210" s="2769">
        <f>'1.SD Facility Based Annex'!O76</f>
        <v>0</v>
      </c>
      <c r="O210" s="2770">
        <f>'1.SD Facility Based Annex'!P76</f>
        <v>0</v>
      </c>
      <c r="P210" s="2767" t="str">
        <f>'1.SD Facility Based Annex'!Q76</f>
        <v xml:space="preserve">STATE: ; PDY: ; KKL: ; MHE: ; YNM: </v>
      </c>
      <c r="Q210" s="2125"/>
      <c r="R210" s="2771"/>
      <c r="T210" s="2770">
        <f>'1.SD Facility Based Annex'!U76</f>
        <v>0</v>
      </c>
      <c r="U210" s="2770">
        <f>'1.SD Facility Based Annex'!V76</f>
        <v>0</v>
      </c>
      <c r="V210" s="2770">
        <f>'1.SD Facility Based Annex'!W76</f>
        <v>0</v>
      </c>
      <c r="W210" s="2772" t="str">
        <f>'1.SD Facility Based Annex'!X76</f>
        <v xml:space="preserve">STATE: ; PDY: ; KKL: ; MHE: ; YNM: </v>
      </c>
      <c r="X210" s="2770">
        <f>'1.SD Facility Based Annex'!Y76</f>
        <v>0</v>
      </c>
      <c r="Y210" s="2770">
        <f>'1.SD Facility Based Annex'!Z76</f>
        <v>0</v>
      </c>
      <c r="Z210" s="2770">
        <f>'1.SD Facility Based Annex'!AA76</f>
        <v>0</v>
      </c>
      <c r="AA210" s="2770">
        <f>'1.SD Facility Based Annex'!AB76</f>
        <v>0</v>
      </c>
      <c r="AB210" s="2770">
        <f>'1.SD Facility Based Annex'!AC76</f>
        <v>0</v>
      </c>
      <c r="AC210" s="2770">
        <f>'1.SD Facility Based Annex'!AD76</f>
        <v>0</v>
      </c>
      <c r="AD210" s="2770">
        <f>'1.SD Facility Based Annex'!AE76</f>
        <v>0</v>
      </c>
      <c r="AE210" s="2770">
        <f>'1.SD Facility Based Annex'!AF76</f>
        <v>0</v>
      </c>
      <c r="AF210" s="2770">
        <f>'1.SD Facility Based Annex'!AG76</f>
        <v>0</v>
      </c>
      <c r="AG210" s="2770">
        <f>'1.SD Facility Based Annex'!AH76</f>
        <v>0</v>
      </c>
      <c r="AH210" s="2770">
        <f>'1.SD Facility Based Annex'!AI76</f>
        <v>0</v>
      </c>
      <c r="AI210" s="2770">
        <f>'1.SD Facility Based Annex'!AJ76</f>
        <v>0</v>
      </c>
      <c r="AJ210" s="2770">
        <f>'1.SD Facility Based Annex'!AK76</f>
        <v>0</v>
      </c>
      <c r="AK210" s="2770">
        <f>'1.SD Facility Based Annex'!AL76</f>
        <v>0</v>
      </c>
      <c r="AL210" s="2770">
        <f>'1.SD Facility Based Annex'!AM76</f>
        <v>0</v>
      </c>
      <c r="AM210" s="2770">
        <f>'1.SD Facility Based Annex'!AN76</f>
        <v>0</v>
      </c>
      <c r="AN210" s="2770">
        <f>'1.SD Facility Based Annex'!AO76</f>
        <v>0</v>
      </c>
      <c r="AO210" s="2770">
        <f>'1.SD Facility Based Annex'!AP76</f>
        <v>0</v>
      </c>
      <c r="AP210" s="2770">
        <f>'1.SD Facility Based Annex'!AQ76</f>
        <v>0</v>
      </c>
      <c r="AQ210" s="2770">
        <f>'1.SD Facility Based Annex'!AR76</f>
        <v>0</v>
      </c>
      <c r="AR210" s="2770">
        <f>'1.SD Facility Based Annex'!AS76</f>
        <v>0</v>
      </c>
      <c r="AS210" s="2770">
        <f>'1.SD Facility Based Annex'!AT76</f>
        <v>0</v>
      </c>
      <c r="AT210" s="2770">
        <f>'1.SD Facility Based Annex'!AU76</f>
        <v>0</v>
      </c>
      <c r="AU210" s="2770" t="str">
        <f>'1.SD Facility Based Annex'!AV76</f>
        <v xml:space="preserve">STATE: ; PDY: ; KKL: ; MHE: ; YNM: </v>
      </c>
    </row>
    <row r="211" spans="1:47" s="2245" customFormat="1" ht="78" customHeight="1">
      <c r="A211" s="2763">
        <f>'2.SD Community Based Annex'!A7</f>
        <v>2</v>
      </c>
      <c r="B211" s="2763"/>
      <c r="C211" s="2764" t="str">
        <f>'2.SD Community Based Annex'!C7</f>
        <v>Service Delivery - Community Based</v>
      </c>
      <c r="D211" s="2765"/>
      <c r="E211" s="2765"/>
      <c r="F211" s="2765"/>
      <c r="G211" s="2765"/>
      <c r="H211" s="2766"/>
      <c r="I211" s="2765"/>
      <c r="J211" s="2766"/>
      <c r="K211" s="2765"/>
      <c r="L211" s="2766"/>
      <c r="M211" s="2766"/>
      <c r="N211" s="2786"/>
      <c r="O211" s="2766">
        <f>O212</f>
        <v>1.2</v>
      </c>
      <c r="P211" s="2788"/>
      <c r="Q211" s="2789"/>
      <c r="R211" s="2781">
        <f>R212</f>
        <v>0</v>
      </c>
      <c r="T211" s="2766"/>
      <c r="U211" s="2766"/>
      <c r="V211" s="2766"/>
      <c r="W211" s="2782"/>
      <c r="X211" s="2766"/>
      <c r="Y211" s="2766"/>
      <c r="Z211" s="2766"/>
      <c r="AA211" s="2766"/>
      <c r="AB211" s="2766"/>
      <c r="AC211" s="2766"/>
      <c r="AD211" s="2766"/>
      <c r="AE211" s="2766"/>
      <c r="AF211" s="2766"/>
      <c r="AG211" s="2766"/>
      <c r="AH211" s="2766"/>
      <c r="AI211" s="2766"/>
      <c r="AJ211" s="2766"/>
      <c r="AK211" s="2766"/>
      <c r="AL211" s="2766"/>
      <c r="AM211" s="2766"/>
      <c r="AN211" s="2766"/>
      <c r="AO211" s="2766"/>
      <c r="AP211" s="2766"/>
      <c r="AQ211" s="2766"/>
      <c r="AR211" s="2766"/>
      <c r="AS211" s="2766"/>
      <c r="AT211" s="2766"/>
      <c r="AU211" s="2766"/>
    </row>
    <row r="212" spans="1:47" s="2245" customFormat="1" ht="78" customHeight="1">
      <c r="A212" s="2767" t="str">
        <f>'2.SD Community Based Annex'!A20</f>
        <v>2.2.1</v>
      </c>
      <c r="B212" s="2767" t="str">
        <f>'2.SD Community Based Annex'!B20</f>
        <v>A.3.3</v>
      </c>
      <c r="C212" s="2768" t="str">
        <f>'2.SD Community Based Annex'!C20</f>
        <v>POL for Family Planning/ Others (including additional mobility support to surgeon's team if req)</v>
      </c>
      <c r="D212" s="2769" t="str">
        <f>'2.SD Community Based Annex'!D20</f>
        <v>RCH</v>
      </c>
      <c r="E212" s="2769" t="str">
        <f>'2.SD Community Based Annex'!E20</f>
        <v>FP</v>
      </c>
      <c r="F212" s="2769">
        <f>'2.SD Community Based Annex'!G20</f>
        <v>0</v>
      </c>
      <c r="G212" s="2769">
        <f>'2.SD Community Based Annex'!H20</f>
        <v>0</v>
      </c>
      <c r="H212" s="2769">
        <f>'2.SD Community Based Annex'!I20</f>
        <v>1.2</v>
      </c>
      <c r="I212" s="2769">
        <f>'2.SD Community Based Annex'!J20</f>
        <v>0</v>
      </c>
      <c r="J212" s="2769">
        <f>'2.SD Community Based Annex'!K20</f>
        <v>0</v>
      </c>
      <c r="K212" s="2769">
        <f>'2.SD Community Based Annex'!L20</f>
        <v>0</v>
      </c>
      <c r="L212" s="2770">
        <f>'2.SD Community Based Annex'!M20</f>
        <v>30000</v>
      </c>
      <c r="M212" s="2769">
        <f>'2.SD Community Based Annex'!N20</f>
        <v>0.3</v>
      </c>
      <c r="N212" s="2769">
        <f>'2.SD Community Based Annex'!O20</f>
        <v>4</v>
      </c>
      <c r="O212" s="2770">
        <f>'2.SD Community Based Annex'!P20</f>
        <v>1.2</v>
      </c>
      <c r="P212" s="2767" t="str">
        <f>'2.SD Community Based Annex'!Q20</f>
        <v xml:space="preserve">STATE: ; PDY: Mobility Support  - Rs.80000/-; KKL: Mobility Support  - Rs.40000/-; MHE: ; YNM: </v>
      </c>
      <c r="Q212" s="2125"/>
      <c r="R212" s="2771"/>
      <c r="T212" s="2770">
        <f>'2.SD Community Based Annex'!U20</f>
        <v>30000</v>
      </c>
      <c r="U212" s="2770">
        <f>'2.SD Community Based Annex'!V20</f>
        <v>4</v>
      </c>
      <c r="V212" s="2770">
        <f>'2.SD Community Based Annex'!W20</f>
        <v>120000</v>
      </c>
      <c r="W212" s="2772" t="str">
        <f>'2.SD Community Based Annex'!X20</f>
        <v xml:space="preserve">STATE: ; PDY: Mobility Support  - Rs.80000/-; KKL: Mobility Support  - Rs.40000/-; MHE: ; YNM: </v>
      </c>
      <c r="X212" s="2770">
        <f>'2.SD Community Based Annex'!Y20</f>
        <v>0</v>
      </c>
      <c r="Y212" s="2770">
        <f>'2.SD Community Based Annex'!Z20</f>
        <v>0</v>
      </c>
      <c r="Z212" s="2770">
        <f>'2.SD Community Based Annex'!AA20</f>
        <v>0</v>
      </c>
      <c r="AA212" s="2770">
        <f>'2.SD Community Based Annex'!AB20</f>
        <v>0</v>
      </c>
      <c r="AB212" s="2770">
        <f>'2.SD Community Based Annex'!AC20</f>
        <v>40000</v>
      </c>
      <c r="AC212" s="2770">
        <f>'2.SD Community Based Annex'!AD20</f>
        <v>2</v>
      </c>
      <c r="AD212" s="2770">
        <f>'2.SD Community Based Annex'!AE20</f>
        <v>80000</v>
      </c>
      <c r="AE212" s="2770" t="str">
        <f>'2.SD Community Based Annex'!AF20</f>
        <v>Mobility Support  - Rs.80000/-</v>
      </c>
      <c r="AF212" s="2770">
        <f>'2.SD Community Based Annex'!AG20</f>
        <v>20000</v>
      </c>
      <c r="AG212" s="2770">
        <f>'2.SD Community Based Annex'!AH20</f>
        <v>2</v>
      </c>
      <c r="AH212" s="2770">
        <f>'2.SD Community Based Annex'!AI20</f>
        <v>40000</v>
      </c>
      <c r="AI212" s="2770" t="str">
        <f>'2.SD Community Based Annex'!AJ20</f>
        <v>Mobility Support  - Rs.40000/-</v>
      </c>
      <c r="AJ212" s="2770">
        <f>'2.SD Community Based Annex'!AK20</f>
        <v>0</v>
      </c>
      <c r="AK212" s="2770">
        <f>'2.SD Community Based Annex'!AL20</f>
        <v>0</v>
      </c>
      <c r="AL212" s="2770">
        <f>'2.SD Community Based Annex'!AM20</f>
        <v>0</v>
      </c>
      <c r="AM212" s="2770">
        <f>'2.SD Community Based Annex'!AN20</f>
        <v>0</v>
      </c>
      <c r="AN212" s="2770">
        <f>'2.SD Community Based Annex'!AO20</f>
        <v>0</v>
      </c>
      <c r="AO212" s="2770">
        <f>'2.SD Community Based Annex'!AP20</f>
        <v>0</v>
      </c>
      <c r="AP212" s="2770">
        <f>'2.SD Community Based Annex'!AQ20</f>
        <v>0</v>
      </c>
      <c r="AQ212" s="2770">
        <f>'2.SD Community Based Annex'!AR20</f>
        <v>0</v>
      </c>
      <c r="AR212" s="2770">
        <f>'2.SD Community Based Annex'!AS20</f>
        <v>120000</v>
      </c>
      <c r="AS212" s="2770">
        <f>'2.SD Community Based Annex'!AT20</f>
        <v>4</v>
      </c>
      <c r="AT212" s="2770">
        <f>'2.SD Community Based Annex'!AU20</f>
        <v>30000</v>
      </c>
      <c r="AU212" s="2770" t="str">
        <f>'2.SD Community Based Annex'!AV20</f>
        <v xml:space="preserve">STATE: ; PDY: Mobility Support  - Rs.80000/-; KKL: Mobility Support  - Rs.40000/-; MHE: ; YNM: </v>
      </c>
    </row>
    <row r="213" spans="1:47" s="2245" customFormat="1" ht="78" customHeight="1">
      <c r="A213" s="2763">
        <f>'3.Community Intervention Annexn'!A7</f>
        <v>3</v>
      </c>
      <c r="B213" s="2763"/>
      <c r="C213" s="2764" t="str">
        <f>'3.Community Intervention Annexn'!C7</f>
        <v>Community Interventions</v>
      </c>
      <c r="D213" s="2765"/>
      <c r="E213" s="2765"/>
      <c r="F213" s="2765"/>
      <c r="G213" s="2765"/>
      <c r="H213" s="2765"/>
      <c r="I213" s="2765"/>
      <c r="J213" s="2765"/>
      <c r="K213" s="2765"/>
      <c r="L213" s="2766"/>
      <c r="M213" s="2765"/>
      <c r="N213" s="2765"/>
      <c r="O213" s="2766">
        <f>SUM(O214:O223)</f>
        <v>1.827</v>
      </c>
      <c r="P213" s="2763"/>
      <c r="Q213" s="2783"/>
      <c r="R213" s="2781">
        <f>SUM(R214:R223)</f>
        <v>0</v>
      </c>
      <c r="T213" s="2766"/>
      <c r="U213" s="2766"/>
      <c r="V213" s="2766"/>
      <c r="W213" s="2782"/>
      <c r="X213" s="2766"/>
      <c r="Y213" s="2766"/>
      <c r="Z213" s="2766"/>
      <c r="AA213" s="2766"/>
      <c r="AB213" s="2766"/>
      <c r="AC213" s="2766"/>
      <c r="AD213" s="2766"/>
      <c r="AE213" s="2766"/>
      <c r="AF213" s="2766"/>
      <c r="AG213" s="2766"/>
      <c r="AH213" s="2766"/>
      <c r="AI213" s="2766"/>
      <c r="AJ213" s="2766"/>
      <c r="AK213" s="2766"/>
      <c r="AL213" s="2766"/>
      <c r="AM213" s="2766"/>
      <c r="AN213" s="2766"/>
      <c r="AO213" s="2766"/>
      <c r="AP213" s="2766"/>
      <c r="AQ213" s="2766"/>
      <c r="AR213" s="2766"/>
      <c r="AS213" s="2766"/>
      <c r="AT213" s="2766"/>
      <c r="AU213" s="2766"/>
    </row>
    <row r="214" spans="1:47" s="2245" customFormat="1" ht="78" customHeight="1">
      <c r="A214" s="5626" t="str">
        <f>'3.Community Intervention Annexn'!A14</f>
        <v>3.1.1.1.4</v>
      </c>
      <c r="B214" s="2767" t="str">
        <f>'3-A. CI Sub-Annex'!C24</f>
        <v>A.3.7.1</v>
      </c>
      <c r="C214" s="2768" t="str">
        <f>'3-A. CI Sub-Annex'!D24</f>
        <v>ASHA Incentives under Saas Bahu Sammellan</v>
      </c>
      <c r="D214" s="2769" t="str">
        <f>'3-A. CI Sub-Annex'!E24</f>
        <v>RCH</v>
      </c>
      <c r="E214" s="2769" t="str">
        <f>'3-A. CI Sub-Annex'!F24</f>
        <v>FP/NHSRC-CP</v>
      </c>
      <c r="F214" s="2769">
        <f>'3-A. CI Sub-Annex'!G24</f>
        <v>0</v>
      </c>
      <c r="G214" s="2769">
        <f>'3-A. CI Sub-Annex'!H24</f>
        <v>0</v>
      </c>
      <c r="H214" s="2769">
        <f>'3-A. CI Sub-Annex'!I24</f>
        <v>0</v>
      </c>
      <c r="I214" s="2769">
        <f>'3-A. CI Sub-Annex'!J24</f>
        <v>0</v>
      </c>
      <c r="J214" s="2769">
        <f>'3-A. CI Sub-Annex'!K24</f>
        <v>0</v>
      </c>
      <c r="K214" s="2769">
        <f>'3-A. CI Sub-Annex'!L24</f>
        <v>0</v>
      </c>
      <c r="L214" s="2770">
        <f>'3-A. CI Sub-Annex'!M24</f>
        <v>0</v>
      </c>
      <c r="M214" s="2769">
        <f>'3-A. CI Sub-Annex'!N24</f>
        <v>0</v>
      </c>
      <c r="N214" s="2769">
        <f>'3-A. CI Sub-Annex'!O24</f>
        <v>0</v>
      </c>
      <c r="O214" s="2770">
        <f>'3-A. CI Sub-Annex'!P24</f>
        <v>0</v>
      </c>
      <c r="P214" s="2767">
        <f>'3-A. CI Sub-Annex'!Q24</f>
        <v>0</v>
      </c>
      <c r="Q214" s="2125"/>
      <c r="R214" s="2771"/>
      <c r="T214" s="2770">
        <f>'3-A. CI Sub-Annex'!U24</f>
        <v>0</v>
      </c>
      <c r="U214" s="2770">
        <f>'3-A. CI Sub-Annex'!V24</f>
        <v>0</v>
      </c>
      <c r="V214" s="2770" t="str">
        <f>'3-A. CI Sub-Annex'!W24</f>
        <v xml:space="preserve">STATE: ; PDY: ; KKL: ; MHE: ; YNM: </v>
      </c>
      <c r="W214" s="2772">
        <f>'3-A. CI Sub-Annex'!X24</f>
        <v>0</v>
      </c>
      <c r="X214" s="2770">
        <f>'3-A. CI Sub-Annex'!Y24</f>
        <v>0</v>
      </c>
      <c r="Y214" s="2770">
        <f>'3-A. CI Sub-Annex'!Z24</f>
        <v>0</v>
      </c>
      <c r="Z214" s="2770">
        <f>'3-A. CI Sub-Annex'!AA24</f>
        <v>0</v>
      </c>
      <c r="AA214" s="2770">
        <f>'3-A. CI Sub-Annex'!AB24</f>
        <v>0</v>
      </c>
      <c r="AB214" s="2770">
        <f>'3-A. CI Sub-Annex'!AC24</f>
        <v>0</v>
      </c>
      <c r="AC214" s="2770">
        <f>'3-A. CI Sub-Annex'!AD24</f>
        <v>0</v>
      </c>
      <c r="AD214" s="2770">
        <f>'3-A. CI Sub-Annex'!AE24</f>
        <v>0</v>
      </c>
      <c r="AE214" s="2770">
        <f>'3-A. CI Sub-Annex'!AF24</f>
        <v>0</v>
      </c>
      <c r="AF214" s="2770">
        <f>'3-A. CI Sub-Annex'!AG24</f>
        <v>0</v>
      </c>
      <c r="AG214" s="2770">
        <f>'3-A. CI Sub-Annex'!AH24</f>
        <v>0</v>
      </c>
      <c r="AH214" s="2770">
        <f>'3-A. CI Sub-Annex'!AI24</f>
        <v>0</v>
      </c>
      <c r="AI214" s="2770">
        <f>'3-A. CI Sub-Annex'!AJ24</f>
        <v>0</v>
      </c>
      <c r="AJ214" s="2770">
        <f>'3-A. CI Sub-Annex'!AK24</f>
        <v>0</v>
      </c>
      <c r="AK214" s="2770">
        <f>'3-A. CI Sub-Annex'!AL24</f>
        <v>0</v>
      </c>
      <c r="AL214" s="2770">
        <f>'3-A. CI Sub-Annex'!AM24</f>
        <v>0</v>
      </c>
      <c r="AM214" s="2770">
        <f>'3-A. CI Sub-Annex'!AN24</f>
        <v>0</v>
      </c>
      <c r="AN214" s="2770">
        <f>'3-A. CI Sub-Annex'!AO24</f>
        <v>0</v>
      </c>
      <c r="AO214" s="2770">
        <f>'3-A. CI Sub-Annex'!AP24</f>
        <v>0</v>
      </c>
      <c r="AP214" s="2770">
        <f>'3-A. CI Sub-Annex'!AQ24</f>
        <v>0</v>
      </c>
      <c r="AQ214" s="2770">
        <f>'3-A. CI Sub-Annex'!AR24</f>
        <v>0</v>
      </c>
      <c r="AR214" s="2770">
        <f>'3-A. CI Sub-Annex'!AS24</f>
        <v>0</v>
      </c>
      <c r="AS214" s="2770">
        <f>'3-A. CI Sub-Annex'!AT24</f>
        <v>0</v>
      </c>
      <c r="AT214" s="2770" t="str">
        <f>'3-A. CI Sub-Annex'!AU24</f>
        <v xml:space="preserve">STATE: ; PDY: ; KKL: ; MHE: ; YNM: </v>
      </c>
      <c r="AU214" s="2770" t="str">
        <f>'3-A. CI Sub-Annex'!AV24</f>
        <v>FP/NHSRC-CP</v>
      </c>
    </row>
    <row r="215" spans="1:47" s="2245" customFormat="1" ht="78" customHeight="1">
      <c r="A215" s="5626"/>
      <c r="B215" s="2767" t="str">
        <f>'3-A. CI Sub-Annex'!C25</f>
        <v>A.3.7.2</v>
      </c>
      <c r="C215" s="2768" t="str">
        <f>'3-A. CI Sub-Annex'!D25</f>
        <v>ASHA Incentives under Nayi Pehl Kit</v>
      </c>
      <c r="D215" s="2769" t="str">
        <f>'3-A. CI Sub-Annex'!E25</f>
        <v>RCH</v>
      </c>
      <c r="E215" s="2769" t="str">
        <f>'3-A. CI Sub-Annex'!F25</f>
        <v>FP/NHSRC-CP</v>
      </c>
      <c r="F215" s="2769">
        <f>'3-A. CI Sub-Annex'!G25</f>
        <v>0</v>
      </c>
      <c r="G215" s="2769">
        <f>'3-A. CI Sub-Annex'!H25</f>
        <v>0</v>
      </c>
      <c r="H215" s="2769">
        <f>'3-A. CI Sub-Annex'!I25</f>
        <v>0</v>
      </c>
      <c r="I215" s="2769">
        <f>'3-A. CI Sub-Annex'!J25</f>
        <v>0</v>
      </c>
      <c r="J215" s="2769">
        <f>'3-A. CI Sub-Annex'!K25</f>
        <v>0</v>
      </c>
      <c r="K215" s="2769">
        <f>'3-A. CI Sub-Annex'!L25</f>
        <v>0</v>
      </c>
      <c r="L215" s="2770">
        <f>'3-A. CI Sub-Annex'!M25</f>
        <v>0</v>
      </c>
      <c r="M215" s="2769">
        <f>'3-A. CI Sub-Annex'!N25</f>
        <v>0</v>
      </c>
      <c r="N215" s="2769">
        <f>'3-A. CI Sub-Annex'!O25</f>
        <v>0</v>
      </c>
      <c r="O215" s="2770">
        <f>'3-A. CI Sub-Annex'!P25</f>
        <v>0</v>
      </c>
      <c r="P215" s="2767">
        <f>'3-A. CI Sub-Annex'!Q25</f>
        <v>0</v>
      </c>
      <c r="Q215" s="2125"/>
      <c r="R215" s="2771"/>
      <c r="T215" s="2770">
        <f>'3-A. CI Sub-Annex'!U25</f>
        <v>0</v>
      </c>
      <c r="U215" s="2770">
        <f>'3-A. CI Sub-Annex'!V25</f>
        <v>0</v>
      </c>
      <c r="V215" s="2770" t="str">
        <f>'3-A. CI Sub-Annex'!W25</f>
        <v xml:space="preserve">STATE: ; PDY: ; KKL: ; MHE: ; YNM: </v>
      </c>
      <c r="W215" s="2772">
        <f>'3-A. CI Sub-Annex'!X25</f>
        <v>0</v>
      </c>
      <c r="X215" s="2770">
        <f>'3-A. CI Sub-Annex'!Y25</f>
        <v>0</v>
      </c>
      <c r="Y215" s="2770">
        <f>'3-A. CI Sub-Annex'!Z25</f>
        <v>0</v>
      </c>
      <c r="Z215" s="2770">
        <f>'3-A. CI Sub-Annex'!AA25</f>
        <v>0</v>
      </c>
      <c r="AA215" s="2770">
        <f>'3-A. CI Sub-Annex'!AB25</f>
        <v>0</v>
      </c>
      <c r="AB215" s="2770">
        <f>'3-A. CI Sub-Annex'!AC25</f>
        <v>0</v>
      </c>
      <c r="AC215" s="2770">
        <f>'3-A. CI Sub-Annex'!AD25</f>
        <v>0</v>
      </c>
      <c r="AD215" s="2770">
        <f>'3-A. CI Sub-Annex'!AE25</f>
        <v>0</v>
      </c>
      <c r="AE215" s="2770">
        <f>'3-A. CI Sub-Annex'!AF25</f>
        <v>0</v>
      </c>
      <c r="AF215" s="2770">
        <f>'3-A. CI Sub-Annex'!AG25</f>
        <v>0</v>
      </c>
      <c r="AG215" s="2770">
        <f>'3-A. CI Sub-Annex'!AH25</f>
        <v>0</v>
      </c>
      <c r="AH215" s="2770">
        <f>'3-A. CI Sub-Annex'!AI25</f>
        <v>0</v>
      </c>
      <c r="AI215" s="2770">
        <f>'3-A. CI Sub-Annex'!AJ25</f>
        <v>0</v>
      </c>
      <c r="AJ215" s="2770">
        <f>'3-A. CI Sub-Annex'!AK25</f>
        <v>0</v>
      </c>
      <c r="AK215" s="2770">
        <f>'3-A. CI Sub-Annex'!AL25</f>
        <v>0</v>
      </c>
      <c r="AL215" s="2770">
        <f>'3-A. CI Sub-Annex'!AM25</f>
        <v>0</v>
      </c>
      <c r="AM215" s="2770">
        <f>'3-A. CI Sub-Annex'!AN25</f>
        <v>0</v>
      </c>
      <c r="AN215" s="2770">
        <f>'3-A. CI Sub-Annex'!AO25</f>
        <v>0</v>
      </c>
      <c r="AO215" s="2770">
        <f>'3-A. CI Sub-Annex'!AP25</f>
        <v>0</v>
      </c>
      <c r="AP215" s="2770">
        <f>'3-A. CI Sub-Annex'!AQ25</f>
        <v>0</v>
      </c>
      <c r="AQ215" s="2770">
        <f>'3-A. CI Sub-Annex'!AR25</f>
        <v>0</v>
      </c>
      <c r="AR215" s="2770">
        <f>'3-A. CI Sub-Annex'!AS25</f>
        <v>0</v>
      </c>
      <c r="AS215" s="2770">
        <f>'3-A. CI Sub-Annex'!AT25</f>
        <v>0</v>
      </c>
      <c r="AT215" s="2770" t="str">
        <f>'3-A. CI Sub-Annex'!AU25</f>
        <v xml:space="preserve">STATE: ; PDY: ; KKL: ; MHE: ; YNM: </v>
      </c>
      <c r="AU215" s="2770" t="str">
        <f>'3-A. CI Sub-Annex'!AV25</f>
        <v>FP/NHSRC-CP</v>
      </c>
    </row>
    <row r="216" spans="1:47" s="2245" customFormat="1" ht="78" customHeight="1">
      <c r="A216" s="5626"/>
      <c r="B216" s="2767">
        <f>'3-A. CI Sub-Annex'!C26</f>
        <v>0</v>
      </c>
      <c r="C216" s="2768" t="str">
        <f>'3-A. CI Sub-Annex'!D26</f>
        <v>ASHA incentive for updation of EC survey before each MPV campaign</v>
      </c>
      <c r="D216" s="2769" t="str">
        <f>'3-A. CI Sub-Annex'!E26</f>
        <v>RCH</v>
      </c>
      <c r="E216" s="2769" t="str">
        <f>'3-A. CI Sub-Annex'!F26</f>
        <v>FP/NHSRC-CP</v>
      </c>
      <c r="F216" s="2769">
        <f>'3-A. CI Sub-Annex'!G26</f>
        <v>0</v>
      </c>
      <c r="G216" s="2769">
        <f>'3-A. CI Sub-Annex'!H26</f>
        <v>0</v>
      </c>
      <c r="H216" s="2769">
        <f>'3-A. CI Sub-Annex'!I26</f>
        <v>0</v>
      </c>
      <c r="I216" s="2769">
        <f>'3-A. CI Sub-Annex'!J26</f>
        <v>0</v>
      </c>
      <c r="J216" s="2769">
        <f>'3-A. CI Sub-Annex'!K26</f>
        <v>0</v>
      </c>
      <c r="K216" s="2769">
        <f>'3-A. CI Sub-Annex'!L26</f>
        <v>0</v>
      </c>
      <c r="L216" s="2770">
        <f>'3-A. CI Sub-Annex'!M26</f>
        <v>0</v>
      </c>
      <c r="M216" s="2769">
        <f>'3-A. CI Sub-Annex'!N26</f>
        <v>0</v>
      </c>
      <c r="N216" s="2769">
        <f>'3-A. CI Sub-Annex'!O26</f>
        <v>0</v>
      </c>
      <c r="O216" s="2770">
        <f>'3-A. CI Sub-Annex'!P26</f>
        <v>0</v>
      </c>
      <c r="P216" s="2767">
        <f>'3-A. CI Sub-Annex'!Q26</f>
        <v>0</v>
      </c>
      <c r="Q216" s="2125"/>
      <c r="R216" s="2771"/>
      <c r="T216" s="2770">
        <f>'3-A. CI Sub-Annex'!U26</f>
        <v>0</v>
      </c>
      <c r="U216" s="2770">
        <f>'3-A. CI Sub-Annex'!V26</f>
        <v>0</v>
      </c>
      <c r="V216" s="2770" t="str">
        <f>'3-A. CI Sub-Annex'!W26</f>
        <v xml:space="preserve">STATE: ; PDY: ; KKL: ; MHE: ; YNM: </v>
      </c>
      <c r="W216" s="2772">
        <f>'3-A. CI Sub-Annex'!X26</f>
        <v>0</v>
      </c>
      <c r="X216" s="2770">
        <f>'3-A. CI Sub-Annex'!Y26</f>
        <v>0</v>
      </c>
      <c r="Y216" s="2770">
        <f>'3-A. CI Sub-Annex'!Z26</f>
        <v>0</v>
      </c>
      <c r="Z216" s="2770">
        <f>'3-A. CI Sub-Annex'!AA26</f>
        <v>0</v>
      </c>
      <c r="AA216" s="2770">
        <f>'3-A. CI Sub-Annex'!AB26</f>
        <v>0</v>
      </c>
      <c r="AB216" s="2770">
        <f>'3-A. CI Sub-Annex'!AC26</f>
        <v>0</v>
      </c>
      <c r="AC216" s="2770">
        <f>'3-A. CI Sub-Annex'!AD26</f>
        <v>0</v>
      </c>
      <c r="AD216" s="2770">
        <f>'3-A. CI Sub-Annex'!AE26</f>
        <v>0</v>
      </c>
      <c r="AE216" s="2770">
        <f>'3-A. CI Sub-Annex'!AF26</f>
        <v>0</v>
      </c>
      <c r="AF216" s="2770">
        <f>'3-A. CI Sub-Annex'!AG26</f>
        <v>0</v>
      </c>
      <c r="AG216" s="2770">
        <f>'3-A. CI Sub-Annex'!AH26</f>
        <v>0</v>
      </c>
      <c r="AH216" s="2770">
        <f>'3-A. CI Sub-Annex'!AI26</f>
        <v>0</v>
      </c>
      <c r="AI216" s="2770">
        <f>'3-A. CI Sub-Annex'!AJ26</f>
        <v>0</v>
      </c>
      <c r="AJ216" s="2770">
        <f>'3-A. CI Sub-Annex'!AK26</f>
        <v>0</v>
      </c>
      <c r="AK216" s="2770">
        <f>'3-A. CI Sub-Annex'!AL26</f>
        <v>0</v>
      </c>
      <c r="AL216" s="2770">
        <f>'3-A. CI Sub-Annex'!AM26</f>
        <v>0</v>
      </c>
      <c r="AM216" s="2770">
        <f>'3-A. CI Sub-Annex'!AN26</f>
        <v>0</v>
      </c>
      <c r="AN216" s="2770">
        <f>'3-A. CI Sub-Annex'!AO26</f>
        <v>0</v>
      </c>
      <c r="AO216" s="2770">
        <f>'3-A. CI Sub-Annex'!AP26</f>
        <v>0</v>
      </c>
      <c r="AP216" s="2770">
        <f>'3-A. CI Sub-Annex'!AQ26</f>
        <v>0</v>
      </c>
      <c r="AQ216" s="2770">
        <f>'3-A. CI Sub-Annex'!AR26</f>
        <v>0</v>
      </c>
      <c r="AR216" s="2770">
        <f>'3-A. CI Sub-Annex'!AS26</f>
        <v>0</v>
      </c>
      <c r="AS216" s="2770">
        <f>'3-A. CI Sub-Annex'!AT26</f>
        <v>0</v>
      </c>
      <c r="AT216" s="2770" t="str">
        <f>'3-A. CI Sub-Annex'!AU26</f>
        <v xml:space="preserve">STATE: ; PDY: ; KKL: ; MHE: ; YNM: </v>
      </c>
      <c r="AU216" s="2770" t="str">
        <f>'3-A. CI Sub-Annex'!AV26</f>
        <v>FP/NHSRC-CP</v>
      </c>
    </row>
    <row r="217" spans="1:47" s="2245" customFormat="1" ht="78" customHeight="1">
      <c r="A217" s="5626"/>
      <c r="B217" s="2767" t="str">
        <f>'3-A. CI Sub-Annex'!C27</f>
        <v>B1.1.3.3.1</v>
      </c>
      <c r="C217" s="2768" t="str">
        <f>'3-A. CI Sub-Annex'!D27</f>
        <v>ASHA PPIUCD incentive for accompanying the client for PPIUCD insertion (@ Rs. 150/ASHA/insertion)</v>
      </c>
      <c r="D217" s="2769" t="str">
        <f>'3-A. CI Sub-Annex'!E27</f>
        <v>RCH</v>
      </c>
      <c r="E217" s="2769" t="str">
        <f>'3-A. CI Sub-Annex'!F27</f>
        <v>FP/NHSRC-CP</v>
      </c>
      <c r="F217" s="2769">
        <f>'3-A. CI Sub-Annex'!G27</f>
        <v>0</v>
      </c>
      <c r="G217" s="2769">
        <f>'3-A. CI Sub-Annex'!H27</f>
        <v>0</v>
      </c>
      <c r="H217" s="2769">
        <f>'3-A. CI Sub-Annex'!I27</f>
        <v>1.788</v>
      </c>
      <c r="I217" s="2769">
        <f>'3-A. CI Sub-Annex'!J27</f>
        <v>0</v>
      </c>
      <c r="J217" s="2769">
        <f>'3-A. CI Sub-Annex'!K27</f>
        <v>0</v>
      </c>
      <c r="K217" s="2769">
        <f>'3-A. CI Sub-Annex'!L27</f>
        <v>0</v>
      </c>
      <c r="L217" s="2770">
        <f>'3-A. CI Sub-Annex'!M27</f>
        <v>150</v>
      </c>
      <c r="M217" s="2769">
        <f>'3-A. CI Sub-Annex'!N27</f>
        <v>1.5E-3</v>
      </c>
      <c r="N217" s="2769">
        <f>'3-A. CI Sub-Annex'!O27</f>
        <v>1192</v>
      </c>
      <c r="O217" s="2770">
        <f>'3-A. CI Sub-Annex'!P27</f>
        <v>1.788</v>
      </c>
      <c r="P217" s="2767">
        <f>'3-A. CI Sub-Annex'!Q27</f>
        <v>0</v>
      </c>
      <c r="Q217" s="2125"/>
      <c r="R217" s="2771"/>
      <c r="T217" s="2770">
        <f>'3-A. CI Sub-Annex'!U27</f>
        <v>1192</v>
      </c>
      <c r="U217" s="2770">
        <f>'3-A. CI Sub-Annex'!V27</f>
        <v>178800</v>
      </c>
      <c r="V217" s="2770" t="str">
        <f>'3-A. CI Sub-Annex'!W27</f>
        <v>STATE: ; PDY: For accompanying the client for PPIUCD insertion @ Rs. 150/ASHA/insertion- 1113 Cases* Rs.150= Rs. 1,66,950; KKL: For accompanying the client for PPIUCD insertion @ Rs. 150/ASHA/insertion- 27 Cases* Rs.150= Rs. 4050; MHE: For accompanying the client for PPIUCD insertion @ Rs. 150/ASHA/insertion- 6 Cases* Rs.150= Rs. 900; YNM: For accompanying the client for PPIUCD insertion @ Rs. 150/ASHA/insertion- 46 Cases* Rs.150= Rs. 6900</v>
      </c>
      <c r="W217" s="2772">
        <f>'3-A. CI Sub-Annex'!X27</f>
        <v>0</v>
      </c>
      <c r="X217" s="2770">
        <f>'3-A. CI Sub-Annex'!Y27</f>
        <v>0</v>
      </c>
      <c r="Y217" s="2770">
        <f>'3-A. CI Sub-Annex'!Z27</f>
        <v>0</v>
      </c>
      <c r="Z217" s="2770">
        <f>'3-A. CI Sub-Annex'!AA27</f>
        <v>0</v>
      </c>
      <c r="AA217" s="2770">
        <f>'3-A. CI Sub-Annex'!AB27</f>
        <v>150</v>
      </c>
      <c r="AB217" s="2770">
        <f>'3-A. CI Sub-Annex'!AC27</f>
        <v>1113</v>
      </c>
      <c r="AC217" s="2770">
        <f>'3-A. CI Sub-Annex'!AD27</f>
        <v>166950</v>
      </c>
      <c r="AD217" s="2770" t="str">
        <f>'3-A. CI Sub-Annex'!AE27</f>
        <v>For accompanying the client for PPIUCD insertion @ Rs. 150/ASHA/insertion- 1113 Cases* Rs.150= Rs. 1,66,950</v>
      </c>
      <c r="AE217" s="2770">
        <f>'3-A. CI Sub-Annex'!AF27</f>
        <v>150</v>
      </c>
      <c r="AF217" s="2770">
        <f>'3-A. CI Sub-Annex'!AG27</f>
        <v>27</v>
      </c>
      <c r="AG217" s="2770">
        <f>'3-A. CI Sub-Annex'!AH27</f>
        <v>4050</v>
      </c>
      <c r="AH217" s="2770" t="str">
        <f>'3-A. CI Sub-Annex'!AI27</f>
        <v>For accompanying the client for PPIUCD insertion @ Rs. 150/ASHA/insertion- 27 Cases* Rs.150= Rs. 4050</v>
      </c>
      <c r="AI217" s="2770">
        <f>'3-A. CI Sub-Annex'!AJ27</f>
        <v>150</v>
      </c>
      <c r="AJ217" s="2770">
        <f>'3-A. CI Sub-Annex'!AK27</f>
        <v>6</v>
      </c>
      <c r="AK217" s="2770">
        <f>'3-A. CI Sub-Annex'!AL27</f>
        <v>900</v>
      </c>
      <c r="AL217" s="2770" t="str">
        <f>'3-A. CI Sub-Annex'!AM27</f>
        <v>For accompanying the client for PPIUCD insertion @ Rs. 150/ASHA/insertion- 6 Cases* Rs.150= Rs. 900</v>
      </c>
      <c r="AM217" s="2770">
        <f>'3-A. CI Sub-Annex'!AN27</f>
        <v>150</v>
      </c>
      <c r="AN217" s="2770">
        <f>'3-A. CI Sub-Annex'!AO27</f>
        <v>46</v>
      </c>
      <c r="AO217" s="2770">
        <f>'3-A. CI Sub-Annex'!AP27</f>
        <v>6900</v>
      </c>
      <c r="AP217" s="2770" t="str">
        <f>'3-A. CI Sub-Annex'!AQ27</f>
        <v>For accompanying the client for PPIUCD insertion @ Rs. 150/ASHA/insertion- 46 Cases* Rs.150= Rs. 6900</v>
      </c>
      <c r="AQ217" s="2770">
        <f>'3-A. CI Sub-Annex'!AR27</f>
        <v>178800</v>
      </c>
      <c r="AR217" s="2770">
        <f>'3-A. CI Sub-Annex'!AS27</f>
        <v>1192</v>
      </c>
      <c r="AS217" s="2770">
        <f>'3-A. CI Sub-Annex'!AT27</f>
        <v>150</v>
      </c>
      <c r="AT217" s="2770" t="str">
        <f>'3-A. CI Sub-Annex'!AU27</f>
        <v>STATE: ; PDY: For accompanying the client for PPIUCD insertion @ Rs. 150/ASHA/insertion- 1113 Cases* Rs.150= Rs. 1,66,950; KKL: For accompanying the client for PPIUCD insertion @ Rs. 150/ASHA/insertion- 27 Cases* Rs.150= Rs. 4050; MHE: For accompanying the client for PPIUCD insertion @ Rs. 150/ASHA/insertion- 6 Cases* Rs.150= Rs. 900; YNM: For accompanying the client for PPIUCD insertion @ Rs. 150/ASHA/insertion- 46 Cases* Rs.150= Rs. 6900</v>
      </c>
      <c r="AU217" s="2770" t="str">
        <f>'3-A. CI Sub-Annex'!AV27</f>
        <v>FP/NHSRC-CP</v>
      </c>
    </row>
    <row r="218" spans="1:47" s="2245" customFormat="1" ht="78" customHeight="1">
      <c r="A218" s="5626"/>
      <c r="B218" s="2767" t="str">
        <f>'3-A. CI Sub-Annex'!C28</f>
        <v>B1.1.3.3.2</v>
      </c>
      <c r="C218" s="2768" t="str">
        <f>'3-A. CI Sub-Annex'!D28</f>
        <v>ASHA PAIUCD incentive for accompanying the client for PAIUCD insertion (@ Rs. 150/ASHA/insertion)</v>
      </c>
      <c r="D218" s="2769" t="str">
        <f>'3-A. CI Sub-Annex'!E28</f>
        <v>RCH</v>
      </c>
      <c r="E218" s="2769" t="str">
        <f>'3-A. CI Sub-Annex'!F28</f>
        <v>FP/NHSRC-CP</v>
      </c>
      <c r="F218" s="2769">
        <f>'3-A. CI Sub-Annex'!G28</f>
        <v>0</v>
      </c>
      <c r="G218" s="2769">
        <f>'3-A. CI Sub-Annex'!H28</f>
        <v>0</v>
      </c>
      <c r="H218" s="2769">
        <f>'3-A. CI Sub-Annex'!I28</f>
        <v>3.9E-2</v>
      </c>
      <c r="I218" s="2769">
        <f>'3-A. CI Sub-Annex'!J28</f>
        <v>0</v>
      </c>
      <c r="J218" s="2769">
        <f>'3-A. CI Sub-Annex'!K28</f>
        <v>0</v>
      </c>
      <c r="K218" s="2769">
        <f>'3-A. CI Sub-Annex'!L28</f>
        <v>0</v>
      </c>
      <c r="L218" s="2770">
        <f>'3-A. CI Sub-Annex'!M28</f>
        <v>150</v>
      </c>
      <c r="M218" s="2769">
        <f>'3-A. CI Sub-Annex'!N28</f>
        <v>1.5E-3</v>
      </c>
      <c r="N218" s="2769">
        <f>'3-A. CI Sub-Annex'!O28</f>
        <v>26</v>
      </c>
      <c r="O218" s="2770">
        <f>'3-A. CI Sub-Annex'!P28</f>
        <v>3.9E-2</v>
      </c>
      <c r="P218" s="2767">
        <f>'3-A. CI Sub-Annex'!Q28</f>
        <v>0</v>
      </c>
      <c r="Q218" s="2125"/>
      <c r="R218" s="2771"/>
      <c r="T218" s="2770">
        <f>'3-A. CI Sub-Annex'!U28</f>
        <v>26</v>
      </c>
      <c r="U218" s="2770">
        <f>'3-A. CI Sub-Annex'!V28</f>
        <v>3900</v>
      </c>
      <c r="V218" s="2770" t="str">
        <f>'3-A. CI Sub-Annex'!W28</f>
        <v xml:space="preserve">STATE: ; PDY: For accompanying the client for PAIUCD insertion @ Rs. 150/ASHA/insertion- 19 Cases* Rs.150= Rs. 2850; KKL: ; MHE: For accompanying the client for PAIUCD insertion @ Rs. 150/ASHA/insertion- 7Cases* Rs.150= Rs. 1050; YNM: </v>
      </c>
      <c r="W218" s="2772">
        <f>'3-A. CI Sub-Annex'!X28</f>
        <v>0</v>
      </c>
      <c r="X218" s="2770">
        <f>'3-A. CI Sub-Annex'!Y28</f>
        <v>0</v>
      </c>
      <c r="Y218" s="2770">
        <f>'3-A. CI Sub-Annex'!Z28</f>
        <v>0</v>
      </c>
      <c r="Z218" s="2770">
        <f>'3-A. CI Sub-Annex'!AA28</f>
        <v>0</v>
      </c>
      <c r="AA218" s="2770">
        <f>'3-A. CI Sub-Annex'!AB28</f>
        <v>150</v>
      </c>
      <c r="AB218" s="2770">
        <f>'3-A. CI Sub-Annex'!AC28</f>
        <v>19</v>
      </c>
      <c r="AC218" s="2770">
        <f>'3-A. CI Sub-Annex'!AD28</f>
        <v>2850</v>
      </c>
      <c r="AD218" s="2770" t="str">
        <f>'3-A. CI Sub-Annex'!AE28</f>
        <v>For accompanying the client for PAIUCD insertion @ Rs. 150/ASHA/insertion- 19 Cases* Rs.150= Rs. 2850</v>
      </c>
      <c r="AE218" s="2770">
        <f>'3-A. CI Sub-Annex'!AF28</f>
        <v>0</v>
      </c>
      <c r="AF218" s="2770">
        <f>'3-A. CI Sub-Annex'!AG28</f>
        <v>0</v>
      </c>
      <c r="AG218" s="2770">
        <f>'3-A. CI Sub-Annex'!AH28</f>
        <v>0</v>
      </c>
      <c r="AH218" s="2770">
        <f>'3-A. CI Sub-Annex'!AI28</f>
        <v>0</v>
      </c>
      <c r="AI218" s="2770">
        <f>'3-A. CI Sub-Annex'!AJ28</f>
        <v>150</v>
      </c>
      <c r="AJ218" s="2770">
        <f>'3-A. CI Sub-Annex'!AK28</f>
        <v>7</v>
      </c>
      <c r="AK218" s="2770">
        <f>'3-A. CI Sub-Annex'!AL28</f>
        <v>1050</v>
      </c>
      <c r="AL218" s="2770" t="str">
        <f>'3-A. CI Sub-Annex'!AM28</f>
        <v>For accompanying the client for PAIUCD insertion @ Rs. 150/ASHA/insertion- 7Cases* Rs.150= Rs. 1050</v>
      </c>
      <c r="AM218" s="2770">
        <f>'3-A. CI Sub-Annex'!AN28</f>
        <v>0</v>
      </c>
      <c r="AN218" s="2770">
        <f>'3-A. CI Sub-Annex'!AO28</f>
        <v>0</v>
      </c>
      <c r="AO218" s="2770">
        <f>'3-A. CI Sub-Annex'!AP28</f>
        <v>0</v>
      </c>
      <c r="AP218" s="2770">
        <f>'3-A. CI Sub-Annex'!AQ28</f>
        <v>0</v>
      </c>
      <c r="AQ218" s="2770">
        <f>'3-A. CI Sub-Annex'!AR28</f>
        <v>3900</v>
      </c>
      <c r="AR218" s="2770">
        <f>'3-A. CI Sub-Annex'!AS28</f>
        <v>26</v>
      </c>
      <c r="AS218" s="2770">
        <f>'3-A. CI Sub-Annex'!AT28</f>
        <v>150</v>
      </c>
      <c r="AT218" s="2770" t="str">
        <f>'3-A. CI Sub-Annex'!AU28</f>
        <v xml:space="preserve">STATE: ; PDY: For accompanying the client for PAIUCD insertion @ Rs. 150/ASHA/insertion- 19 Cases* Rs.150= Rs. 2850; KKL: ; MHE: For accompanying the client for PAIUCD insertion @ Rs. 150/ASHA/insertion- 7Cases* Rs.150= Rs. 1050; YNM: </v>
      </c>
      <c r="AU218" s="2770" t="str">
        <f>'3-A. CI Sub-Annex'!AV28</f>
        <v>FP/NHSRC-CP</v>
      </c>
    </row>
    <row r="219" spans="1:47" s="2245" customFormat="1" ht="78" customHeight="1">
      <c r="A219" s="5626"/>
      <c r="B219" s="2767" t="str">
        <f>'3-A. CI Sub-Annex'!C29</f>
        <v>B1.1.3.3.3</v>
      </c>
      <c r="C219" s="2768" t="str">
        <f>'3-A. CI Sub-Annex'!D29</f>
        <v>ASHA incentive under ESB scheme for promoting spacing of births</v>
      </c>
      <c r="D219" s="2769" t="str">
        <f>'3-A. CI Sub-Annex'!E29</f>
        <v>RCH</v>
      </c>
      <c r="E219" s="2769" t="str">
        <f>'3-A. CI Sub-Annex'!F29</f>
        <v>FP/NHSRC-CP</v>
      </c>
      <c r="F219" s="2769">
        <f>'3-A. CI Sub-Annex'!G29</f>
        <v>0</v>
      </c>
      <c r="G219" s="2769">
        <f>'3-A. CI Sub-Annex'!H29</f>
        <v>0</v>
      </c>
      <c r="H219" s="2769">
        <f>'3-A. CI Sub-Annex'!I29</f>
        <v>0</v>
      </c>
      <c r="I219" s="2769">
        <f>'3-A. CI Sub-Annex'!J29</f>
        <v>0</v>
      </c>
      <c r="J219" s="2769">
        <f>'3-A. CI Sub-Annex'!K29</f>
        <v>0</v>
      </c>
      <c r="K219" s="2769">
        <f>'3-A. CI Sub-Annex'!L29</f>
        <v>0</v>
      </c>
      <c r="L219" s="2770">
        <f>'3-A. CI Sub-Annex'!M29</f>
        <v>0</v>
      </c>
      <c r="M219" s="2769">
        <f>'3-A. CI Sub-Annex'!N29</f>
        <v>0</v>
      </c>
      <c r="N219" s="2769">
        <f>'3-A. CI Sub-Annex'!O29</f>
        <v>0</v>
      </c>
      <c r="O219" s="2770">
        <f>'3-A. CI Sub-Annex'!P29</f>
        <v>0</v>
      </c>
      <c r="P219" s="2767">
        <f>'3-A. CI Sub-Annex'!Q29</f>
        <v>0</v>
      </c>
      <c r="Q219" s="2125"/>
      <c r="R219" s="2771"/>
      <c r="T219" s="2770">
        <f>'3-A. CI Sub-Annex'!U29</f>
        <v>0</v>
      </c>
      <c r="U219" s="2770">
        <f>'3-A. CI Sub-Annex'!V29</f>
        <v>0</v>
      </c>
      <c r="V219" s="2770" t="str">
        <f>'3-A. CI Sub-Annex'!W29</f>
        <v xml:space="preserve">STATE: ; PDY: ; KKL: ; MHE: ; YNM: </v>
      </c>
      <c r="W219" s="2772">
        <f>'3-A. CI Sub-Annex'!X29</f>
        <v>0</v>
      </c>
      <c r="X219" s="2770">
        <f>'3-A. CI Sub-Annex'!Y29</f>
        <v>0</v>
      </c>
      <c r="Y219" s="2770">
        <f>'3-A. CI Sub-Annex'!Z29</f>
        <v>0</v>
      </c>
      <c r="Z219" s="2770">
        <f>'3-A. CI Sub-Annex'!AA29</f>
        <v>0</v>
      </c>
      <c r="AA219" s="2770">
        <f>'3-A. CI Sub-Annex'!AB29</f>
        <v>0</v>
      </c>
      <c r="AB219" s="2770">
        <f>'3-A. CI Sub-Annex'!AC29</f>
        <v>0</v>
      </c>
      <c r="AC219" s="2770">
        <f>'3-A. CI Sub-Annex'!AD29</f>
        <v>0</v>
      </c>
      <c r="AD219" s="2770">
        <f>'3-A. CI Sub-Annex'!AE29</f>
        <v>0</v>
      </c>
      <c r="AE219" s="2770">
        <f>'3-A. CI Sub-Annex'!AF29</f>
        <v>0</v>
      </c>
      <c r="AF219" s="2770">
        <f>'3-A. CI Sub-Annex'!AG29</f>
        <v>0</v>
      </c>
      <c r="AG219" s="2770">
        <f>'3-A. CI Sub-Annex'!AH29</f>
        <v>0</v>
      </c>
      <c r="AH219" s="2770">
        <f>'3-A. CI Sub-Annex'!AI29</f>
        <v>0</v>
      </c>
      <c r="AI219" s="2770">
        <f>'3-A. CI Sub-Annex'!AJ29</f>
        <v>0</v>
      </c>
      <c r="AJ219" s="2770">
        <f>'3-A. CI Sub-Annex'!AK29</f>
        <v>0</v>
      </c>
      <c r="AK219" s="2770">
        <f>'3-A. CI Sub-Annex'!AL29</f>
        <v>0</v>
      </c>
      <c r="AL219" s="2770">
        <f>'3-A. CI Sub-Annex'!AM29</f>
        <v>0</v>
      </c>
      <c r="AM219" s="2770">
        <f>'3-A. CI Sub-Annex'!AN29</f>
        <v>0</v>
      </c>
      <c r="AN219" s="2770">
        <f>'3-A. CI Sub-Annex'!AO29</f>
        <v>0</v>
      </c>
      <c r="AO219" s="2770">
        <f>'3-A. CI Sub-Annex'!AP29</f>
        <v>0</v>
      </c>
      <c r="AP219" s="2770">
        <f>'3-A. CI Sub-Annex'!AQ29</f>
        <v>0</v>
      </c>
      <c r="AQ219" s="2770">
        <f>'3-A. CI Sub-Annex'!AR29</f>
        <v>0</v>
      </c>
      <c r="AR219" s="2770">
        <f>'3-A. CI Sub-Annex'!AS29</f>
        <v>0</v>
      </c>
      <c r="AS219" s="2770">
        <f>'3-A. CI Sub-Annex'!AT29</f>
        <v>0</v>
      </c>
      <c r="AT219" s="2770" t="str">
        <f>'3-A. CI Sub-Annex'!AU29</f>
        <v xml:space="preserve">STATE: ; PDY: ; KKL: ; MHE: ; YNM: </v>
      </c>
      <c r="AU219" s="2770" t="str">
        <f>'3-A. CI Sub-Annex'!AV29</f>
        <v>FP/NHSRC-CP</v>
      </c>
    </row>
    <row r="220" spans="1:47" s="2245" customFormat="1" ht="78" customHeight="1">
      <c r="A220" s="5626"/>
      <c r="B220" s="2767" t="str">
        <f>'3-A. CI Sub-Annex'!C30</f>
        <v>B1.1.3.3.4</v>
      </c>
      <c r="C220" s="2768" t="str">
        <f>'3-A. CI Sub-Annex'!D30</f>
        <v>ASHA Incentive under ESB scheme for promoting adoption of limiting method up to two children</v>
      </c>
      <c r="D220" s="2769" t="str">
        <f>'3-A. CI Sub-Annex'!E30</f>
        <v>RCH</v>
      </c>
      <c r="E220" s="2769" t="str">
        <f>'3-A. CI Sub-Annex'!F30</f>
        <v>FP/NHSRC-CP</v>
      </c>
      <c r="F220" s="2769">
        <f>'3-A. CI Sub-Annex'!G30</f>
        <v>0</v>
      </c>
      <c r="G220" s="2769">
        <f>'3-A. CI Sub-Annex'!H30</f>
        <v>0</v>
      </c>
      <c r="H220" s="2769">
        <f>'3-A. CI Sub-Annex'!I30</f>
        <v>0</v>
      </c>
      <c r="I220" s="2769">
        <f>'3-A. CI Sub-Annex'!J30</f>
        <v>0</v>
      </c>
      <c r="J220" s="2769">
        <f>'3-A. CI Sub-Annex'!K30</f>
        <v>0</v>
      </c>
      <c r="K220" s="2769">
        <f>'3-A. CI Sub-Annex'!L30</f>
        <v>0</v>
      </c>
      <c r="L220" s="2770">
        <f>'3-A. CI Sub-Annex'!M30</f>
        <v>0</v>
      </c>
      <c r="M220" s="2769">
        <f>'3-A. CI Sub-Annex'!N30</f>
        <v>0</v>
      </c>
      <c r="N220" s="2769">
        <f>'3-A. CI Sub-Annex'!O30</f>
        <v>0</v>
      </c>
      <c r="O220" s="2770">
        <f>'3-A. CI Sub-Annex'!P30</f>
        <v>0</v>
      </c>
      <c r="P220" s="2767">
        <f>'3-A. CI Sub-Annex'!Q30</f>
        <v>0</v>
      </c>
      <c r="Q220" s="2125"/>
      <c r="R220" s="2771"/>
      <c r="T220" s="2770">
        <f>'3-A. CI Sub-Annex'!U30</f>
        <v>0</v>
      </c>
      <c r="U220" s="2770">
        <f>'3-A. CI Sub-Annex'!V30</f>
        <v>0</v>
      </c>
      <c r="V220" s="2770" t="str">
        <f>'3-A. CI Sub-Annex'!W30</f>
        <v xml:space="preserve">STATE: ; PDY: ; KKL: ; MHE: ; YNM: </v>
      </c>
      <c r="W220" s="2772">
        <f>'3-A. CI Sub-Annex'!X30</f>
        <v>0</v>
      </c>
      <c r="X220" s="2770">
        <f>'3-A. CI Sub-Annex'!Y30</f>
        <v>0</v>
      </c>
      <c r="Y220" s="2770">
        <f>'3-A. CI Sub-Annex'!Z30</f>
        <v>0</v>
      </c>
      <c r="Z220" s="2770">
        <f>'3-A. CI Sub-Annex'!AA30</f>
        <v>0</v>
      </c>
      <c r="AA220" s="2770">
        <f>'3-A. CI Sub-Annex'!AB30</f>
        <v>0</v>
      </c>
      <c r="AB220" s="2770">
        <f>'3-A. CI Sub-Annex'!AC30</f>
        <v>0</v>
      </c>
      <c r="AC220" s="2770">
        <f>'3-A. CI Sub-Annex'!AD30</f>
        <v>0</v>
      </c>
      <c r="AD220" s="2770">
        <f>'3-A. CI Sub-Annex'!AE30</f>
        <v>0</v>
      </c>
      <c r="AE220" s="2770">
        <f>'3-A. CI Sub-Annex'!AF30</f>
        <v>0</v>
      </c>
      <c r="AF220" s="2770">
        <f>'3-A. CI Sub-Annex'!AG30</f>
        <v>0</v>
      </c>
      <c r="AG220" s="2770">
        <f>'3-A. CI Sub-Annex'!AH30</f>
        <v>0</v>
      </c>
      <c r="AH220" s="2770">
        <f>'3-A. CI Sub-Annex'!AI30</f>
        <v>0</v>
      </c>
      <c r="AI220" s="2770">
        <f>'3-A. CI Sub-Annex'!AJ30</f>
        <v>0</v>
      </c>
      <c r="AJ220" s="2770">
        <f>'3-A. CI Sub-Annex'!AK30</f>
        <v>0</v>
      </c>
      <c r="AK220" s="2770">
        <f>'3-A. CI Sub-Annex'!AL30</f>
        <v>0</v>
      </c>
      <c r="AL220" s="2770">
        <f>'3-A. CI Sub-Annex'!AM30</f>
        <v>0</v>
      </c>
      <c r="AM220" s="2770">
        <f>'3-A. CI Sub-Annex'!AN30</f>
        <v>0</v>
      </c>
      <c r="AN220" s="2770">
        <f>'3-A. CI Sub-Annex'!AO30</f>
        <v>0</v>
      </c>
      <c r="AO220" s="2770">
        <f>'3-A. CI Sub-Annex'!AP30</f>
        <v>0</v>
      </c>
      <c r="AP220" s="2770">
        <f>'3-A. CI Sub-Annex'!AQ30</f>
        <v>0</v>
      </c>
      <c r="AQ220" s="2770">
        <f>'3-A. CI Sub-Annex'!AR30</f>
        <v>0</v>
      </c>
      <c r="AR220" s="2770">
        <f>'3-A. CI Sub-Annex'!AS30</f>
        <v>0</v>
      </c>
      <c r="AS220" s="2770">
        <f>'3-A. CI Sub-Annex'!AT30</f>
        <v>0</v>
      </c>
      <c r="AT220" s="2770" t="str">
        <f>'3-A. CI Sub-Annex'!AU30</f>
        <v xml:space="preserve">STATE: ; PDY: ; KKL: ; MHE: ; YNM: </v>
      </c>
      <c r="AU220" s="2770" t="str">
        <f>'3-A. CI Sub-Annex'!AV30</f>
        <v>FP/NHSRC-CP</v>
      </c>
    </row>
    <row r="221" spans="1:47" s="2245" customFormat="1" ht="78" customHeight="1">
      <c r="A221" s="5626"/>
      <c r="B221" s="2767" t="str">
        <f>'3-A. CI Sub-Annex'!C31</f>
        <v>A.3.7.3/ 3.1.1.2.8</v>
      </c>
      <c r="C221" s="2768" t="str">
        <f>'3-A. CI Sub-Annex'!D31</f>
        <v>ASHA incentive for accompanying the client for Injectable MPA (Antara Prog) administration ( @Rs 100/dose/beneficiary)- Only for 146 Mission Parivar Vikas districts</v>
      </c>
      <c r="D221" s="2769" t="str">
        <f>'3-A. CI Sub-Annex'!E31</f>
        <v>RCH</v>
      </c>
      <c r="E221" s="2769" t="str">
        <f>'3-A. CI Sub-Annex'!F31</f>
        <v>FP/ RC-CP</v>
      </c>
      <c r="F221" s="2769">
        <f>'3-A. CI Sub-Annex'!G31</f>
        <v>0</v>
      </c>
      <c r="G221" s="2769">
        <f>'3-A. CI Sub-Annex'!H31</f>
        <v>0</v>
      </c>
      <c r="H221" s="2769">
        <f>'3-A. CI Sub-Annex'!I31</f>
        <v>0</v>
      </c>
      <c r="I221" s="2769">
        <f>'3-A. CI Sub-Annex'!J31</f>
        <v>0</v>
      </c>
      <c r="J221" s="2769">
        <f>'3-A. CI Sub-Annex'!K31</f>
        <v>0</v>
      </c>
      <c r="K221" s="2769">
        <f>'3-A. CI Sub-Annex'!L31</f>
        <v>0</v>
      </c>
      <c r="L221" s="2770">
        <f>'3-A. CI Sub-Annex'!M31</f>
        <v>0</v>
      </c>
      <c r="M221" s="2769">
        <f>'3-A. CI Sub-Annex'!N31</f>
        <v>0</v>
      </c>
      <c r="N221" s="2769">
        <f>'3-A. CI Sub-Annex'!O31</f>
        <v>0</v>
      </c>
      <c r="O221" s="2770">
        <f>'3-A. CI Sub-Annex'!P31</f>
        <v>0</v>
      </c>
      <c r="P221" s="2767">
        <f>'3-A. CI Sub-Annex'!Q31</f>
        <v>0</v>
      </c>
      <c r="Q221" s="2125"/>
      <c r="R221" s="2771"/>
      <c r="T221" s="2770">
        <f>'3-A. CI Sub-Annex'!U31</f>
        <v>0</v>
      </c>
      <c r="U221" s="2770">
        <f>'3-A. CI Sub-Annex'!V31</f>
        <v>0</v>
      </c>
      <c r="V221" s="2770" t="str">
        <f>'3-A. CI Sub-Annex'!W31</f>
        <v xml:space="preserve">STATE: ; PDY: ; KKL: ; MHE: ; YNM: </v>
      </c>
      <c r="W221" s="2772">
        <f>'3-A. CI Sub-Annex'!X31</f>
        <v>0</v>
      </c>
      <c r="X221" s="2770">
        <f>'3-A. CI Sub-Annex'!Y31</f>
        <v>0</v>
      </c>
      <c r="Y221" s="2770">
        <f>'3-A. CI Sub-Annex'!Z31</f>
        <v>0</v>
      </c>
      <c r="Z221" s="2770">
        <f>'3-A. CI Sub-Annex'!AA31</f>
        <v>0</v>
      </c>
      <c r="AA221" s="2770">
        <f>'3-A. CI Sub-Annex'!AB31</f>
        <v>0</v>
      </c>
      <c r="AB221" s="2770">
        <f>'3-A. CI Sub-Annex'!AC31</f>
        <v>0</v>
      </c>
      <c r="AC221" s="2770">
        <f>'3-A. CI Sub-Annex'!AD31</f>
        <v>0</v>
      </c>
      <c r="AD221" s="2770">
        <f>'3-A. CI Sub-Annex'!AE31</f>
        <v>0</v>
      </c>
      <c r="AE221" s="2770">
        <f>'3-A. CI Sub-Annex'!AF31</f>
        <v>0</v>
      </c>
      <c r="AF221" s="2770">
        <f>'3-A. CI Sub-Annex'!AG31</f>
        <v>0</v>
      </c>
      <c r="AG221" s="2770">
        <f>'3-A. CI Sub-Annex'!AH31</f>
        <v>0</v>
      </c>
      <c r="AH221" s="2770">
        <f>'3-A. CI Sub-Annex'!AI31</f>
        <v>0</v>
      </c>
      <c r="AI221" s="2770">
        <f>'3-A. CI Sub-Annex'!AJ31</f>
        <v>0</v>
      </c>
      <c r="AJ221" s="2770">
        <f>'3-A. CI Sub-Annex'!AK31</f>
        <v>0</v>
      </c>
      <c r="AK221" s="2770">
        <f>'3-A. CI Sub-Annex'!AL31</f>
        <v>0</v>
      </c>
      <c r="AL221" s="2770">
        <f>'3-A. CI Sub-Annex'!AM31</f>
        <v>0</v>
      </c>
      <c r="AM221" s="2770">
        <f>'3-A. CI Sub-Annex'!AN31</f>
        <v>0</v>
      </c>
      <c r="AN221" s="2770">
        <f>'3-A. CI Sub-Annex'!AO31</f>
        <v>0</v>
      </c>
      <c r="AO221" s="2770">
        <f>'3-A. CI Sub-Annex'!AP31</f>
        <v>0</v>
      </c>
      <c r="AP221" s="2770">
        <f>'3-A. CI Sub-Annex'!AQ31</f>
        <v>0</v>
      </c>
      <c r="AQ221" s="2770">
        <f>'3-A. CI Sub-Annex'!AR31</f>
        <v>0</v>
      </c>
      <c r="AR221" s="2770">
        <f>'3-A. CI Sub-Annex'!AS31</f>
        <v>0</v>
      </c>
      <c r="AS221" s="2770">
        <f>'3-A. CI Sub-Annex'!AT31</f>
        <v>0</v>
      </c>
      <c r="AT221" s="2770" t="str">
        <f>'3-A. CI Sub-Annex'!AU31</f>
        <v xml:space="preserve">STATE: ; PDY: ; KKL: ; MHE: ; YNM: </v>
      </c>
      <c r="AU221" s="2770" t="str">
        <f>'3-A. CI Sub-Annex'!AV31</f>
        <v>FP/ RC-CP</v>
      </c>
    </row>
    <row r="222" spans="1:47" s="2245" customFormat="1" ht="78" customHeight="1">
      <c r="A222" s="5626"/>
      <c r="B222" s="2767">
        <f>'3-A. CI Sub-Annex'!C32</f>
        <v>0</v>
      </c>
      <c r="C222" s="2768" t="str">
        <f>'3-A. CI Sub-Annex'!D32</f>
        <v>Any other ASHA incentives (please specify)</v>
      </c>
      <c r="D222" s="2769" t="str">
        <f>'3-A. CI Sub-Annex'!E32</f>
        <v>RCH</v>
      </c>
      <c r="E222" s="2769" t="str">
        <f>'3-A. CI Sub-Annex'!F32</f>
        <v>FP/ RC-CP</v>
      </c>
      <c r="F222" s="2769">
        <f>'3-A. CI Sub-Annex'!G32</f>
        <v>0</v>
      </c>
      <c r="G222" s="2769">
        <f>'3-A. CI Sub-Annex'!H32</f>
        <v>0</v>
      </c>
      <c r="H222" s="2769">
        <f>'3-A. CI Sub-Annex'!I32</f>
        <v>0</v>
      </c>
      <c r="I222" s="2769">
        <f>'3-A. CI Sub-Annex'!J32</f>
        <v>0</v>
      </c>
      <c r="J222" s="2769">
        <f>'3-A. CI Sub-Annex'!K32</f>
        <v>0</v>
      </c>
      <c r="K222" s="2769">
        <f>'3-A. CI Sub-Annex'!L32</f>
        <v>0</v>
      </c>
      <c r="L222" s="2770">
        <f>'3-A. CI Sub-Annex'!M32</f>
        <v>0</v>
      </c>
      <c r="M222" s="2769">
        <f>'3-A. CI Sub-Annex'!N32</f>
        <v>0</v>
      </c>
      <c r="N222" s="2769">
        <f>'3-A. CI Sub-Annex'!O32</f>
        <v>0</v>
      </c>
      <c r="O222" s="2770">
        <f>'3-A. CI Sub-Annex'!P32</f>
        <v>0</v>
      </c>
      <c r="P222" s="2767">
        <f>'3-A. CI Sub-Annex'!Q32</f>
        <v>0</v>
      </c>
      <c r="Q222" s="2125"/>
      <c r="R222" s="2771"/>
      <c r="T222" s="2770">
        <f>'3-A. CI Sub-Annex'!U32</f>
        <v>0</v>
      </c>
      <c r="U222" s="2770">
        <f>'3-A. CI Sub-Annex'!V32</f>
        <v>0</v>
      </c>
      <c r="V222" s="2770" t="str">
        <f>'3-A. CI Sub-Annex'!W32</f>
        <v xml:space="preserve">STATE: ; PDY: ; KKL: ; MHE: ; YNM: </v>
      </c>
      <c r="W222" s="2772">
        <f>'3-A. CI Sub-Annex'!X32</f>
        <v>0</v>
      </c>
      <c r="X222" s="2770">
        <f>'3-A. CI Sub-Annex'!Y32</f>
        <v>0</v>
      </c>
      <c r="Y222" s="2770">
        <f>'3-A. CI Sub-Annex'!Z32</f>
        <v>0</v>
      </c>
      <c r="Z222" s="2770">
        <f>'3-A. CI Sub-Annex'!AA32</f>
        <v>0</v>
      </c>
      <c r="AA222" s="2770">
        <f>'3-A. CI Sub-Annex'!AB32</f>
        <v>0</v>
      </c>
      <c r="AB222" s="2770">
        <f>'3-A. CI Sub-Annex'!AC32</f>
        <v>0</v>
      </c>
      <c r="AC222" s="2770">
        <f>'3-A. CI Sub-Annex'!AD32</f>
        <v>0</v>
      </c>
      <c r="AD222" s="2770">
        <f>'3-A. CI Sub-Annex'!AE32</f>
        <v>0</v>
      </c>
      <c r="AE222" s="2770">
        <f>'3-A. CI Sub-Annex'!AF32</f>
        <v>0</v>
      </c>
      <c r="AF222" s="2770">
        <f>'3-A. CI Sub-Annex'!AG32</f>
        <v>0</v>
      </c>
      <c r="AG222" s="2770">
        <f>'3-A. CI Sub-Annex'!AH32</f>
        <v>0</v>
      </c>
      <c r="AH222" s="2770">
        <f>'3-A. CI Sub-Annex'!AI32</f>
        <v>0</v>
      </c>
      <c r="AI222" s="2770">
        <f>'3-A. CI Sub-Annex'!AJ32</f>
        <v>0</v>
      </c>
      <c r="AJ222" s="2770">
        <f>'3-A. CI Sub-Annex'!AK32</f>
        <v>0</v>
      </c>
      <c r="AK222" s="2770">
        <f>'3-A. CI Sub-Annex'!AL32</f>
        <v>0</v>
      </c>
      <c r="AL222" s="2770">
        <f>'3-A. CI Sub-Annex'!AM32</f>
        <v>0</v>
      </c>
      <c r="AM222" s="2770">
        <f>'3-A. CI Sub-Annex'!AN32</f>
        <v>0</v>
      </c>
      <c r="AN222" s="2770">
        <f>'3-A. CI Sub-Annex'!AO32</f>
        <v>0</v>
      </c>
      <c r="AO222" s="2770">
        <f>'3-A. CI Sub-Annex'!AP32</f>
        <v>0</v>
      </c>
      <c r="AP222" s="2770">
        <f>'3-A. CI Sub-Annex'!AQ32</f>
        <v>0</v>
      </c>
      <c r="AQ222" s="2770">
        <f>'3-A. CI Sub-Annex'!AR32</f>
        <v>0</v>
      </c>
      <c r="AR222" s="2770">
        <f>'3-A. CI Sub-Annex'!AS32</f>
        <v>0</v>
      </c>
      <c r="AS222" s="2770">
        <f>'3-A. CI Sub-Annex'!AT32</f>
        <v>0</v>
      </c>
      <c r="AT222" s="2770" t="str">
        <f>'3-A. CI Sub-Annex'!AU32</f>
        <v xml:space="preserve">STATE: ; PDY: ; KKL: ; MHE: ; YNM: </v>
      </c>
      <c r="AU222" s="2770" t="str">
        <f>'3-A. CI Sub-Annex'!AV32</f>
        <v>FP/ RC-CP</v>
      </c>
    </row>
    <row r="223" spans="1:47" s="2245" customFormat="1" ht="78" customHeight="1">
      <c r="A223" s="2767" t="str">
        <f>'3.Community Intervention Annexn'!A35</f>
        <v>3.2.1.1</v>
      </c>
      <c r="B223" s="2767" t="str">
        <f>'3-A. CI Sub-Annex'!C89</f>
        <v>A.3.7.5</v>
      </c>
      <c r="C223" s="2768" t="str">
        <f>'3-A. CI Sub-Annex'!D89</f>
        <v>Other activities under Mission Parivar Vikas : Demand Generation (Saarthi, Saas Bahu Sammellan, Creating enabling environment)</v>
      </c>
      <c r="D223" s="2769" t="str">
        <f>'3-A. CI Sub-Annex'!E89</f>
        <v>RCH</v>
      </c>
      <c r="E223" s="2769" t="str">
        <f>'3-A. CI Sub-Annex'!F89</f>
        <v>FP</v>
      </c>
      <c r="F223" s="2769">
        <f>'3-A. CI Sub-Annex'!G89</f>
        <v>0</v>
      </c>
      <c r="G223" s="2769">
        <f>'3-A. CI Sub-Annex'!H89</f>
        <v>0</v>
      </c>
      <c r="H223" s="2769">
        <f>'3-A. CI Sub-Annex'!I89</f>
        <v>0</v>
      </c>
      <c r="I223" s="2769">
        <f>'3-A. CI Sub-Annex'!J89</f>
        <v>0</v>
      </c>
      <c r="J223" s="2769">
        <f>'3-A. CI Sub-Annex'!K89</f>
        <v>0</v>
      </c>
      <c r="K223" s="2769">
        <f>'3-A. CI Sub-Annex'!L89</f>
        <v>0</v>
      </c>
      <c r="L223" s="2770">
        <f>'3-A. CI Sub-Annex'!M89</f>
        <v>0</v>
      </c>
      <c r="M223" s="2769">
        <f>'3-A. CI Sub-Annex'!N89</f>
        <v>0</v>
      </c>
      <c r="N223" s="2769">
        <f>'3-A. CI Sub-Annex'!O89</f>
        <v>0</v>
      </c>
      <c r="O223" s="2770">
        <f>'3-A. CI Sub-Annex'!P89</f>
        <v>0</v>
      </c>
      <c r="P223" s="2767">
        <f>'3-A. CI Sub-Annex'!Q89</f>
        <v>0</v>
      </c>
      <c r="Q223" s="2125"/>
      <c r="R223" s="2771"/>
      <c r="T223" s="2770">
        <f>'3-A. CI Sub-Annex'!U89</f>
        <v>0</v>
      </c>
      <c r="U223" s="2770">
        <f>'3-A. CI Sub-Annex'!V89</f>
        <v>0</v>
      </c>
      <c r="V223" s="2770" t="str">
        <f>'3-A. CI Sub-Annex'!W89</f>
        <v xml:space="preserve">STATE: ; PDY: ; KKL: ; MHE: ; YNM: </v>
      </c>
      <c r="W223" s="2772">
        <f>'3-A. CI Sub-Annex'!X89</f>
        <v>0</v>
      </c>
      <c r="X223" s="2770">
        <f>'3-A. CI Sub-Annex'!Y89</f>
        <v>0</v>
      </c>
      <c r="Y223" s="2770">
        <f>'3-A. CI Sub-Annex'!Z89</f>
        <v>0</v>
      </c>
      <c r="Z223" s="2770">
        <f>'3-A. CI Sub-Annex'!AA89</f>
        <v>0</v>
      </c>
      <c r="AA223" s="2770">
        <f>'3-A. CI Sub-Annex'!AB89</f>
        <v>0</v>
      </c>
      <c r="AB223" s="2770">
        <f>'3-A. CI Sub-Annex'!AC89</f>
        <v>0</v>
      </c>
      <c r="AC223" s="2770">
        <f>'3-A. CI Sub-Annex'!AD89</f>
        <v>0</v>
      </c>
      <c r="AD223" s="2770">
        <f>'3-A. CI Sub-Annex'!AE89</f>
        <v>0</v>
      </c>
      <c r="AE223" s="2770">
        <f>'3-A. CI Sub-Annex'!AF89</f>
        <v>0</v>
      </c>
      <c r="AF223" s="2770">
        <f>'3-A. CI Sub-Annex'!AG89</f>
        <v>0</v>
      </c>
      <c r="AG223" s="2770">
        <f>'3-A. CI Sub-Annex'!AH89</f>
        <v>0</v>
      </c>
      <c r="AH223" s="2770">
        <f>'3-A. CI Sub-Annex'!AI89</f>
        <v>0</v>
      </c>
      <c r="AI223" s="2770">
        <f>'3-A. CI Sub-Annex'!AJ89</f>
        <v>0</v>
      </c>
      <c r="AJ223" s="2770">
        <f>'3-A. CI Sub-Annex'!AK89</f>
        <v>0</v>
      </c>
      <c r="AK223" s="2770">
        <f>'3-A. CI Sub-Annex'!AL89</f>
        <v>0</v>
      </c>
      <c r="AL223" s="2770">
        <f>'3-A. CI Sub-Annex'!AM89</f>
        <v>0</v>
      </c>
      <c r="AM223" s="2770">
        <f>'3-A. CI Sub-Annex'!AN89</f>
        <v>0</v>
      </c>
      <c r="AN223" s="2770">
        <f>'3-A. CI Sub-Annex'!AO89</f>
        <v>0</v>
      </c>
      <c r="AO223" s="2770">
        <f>'3-A. CI Sub-Annex'!AP89</f>
        <v>0</v>
      </c>
      <c r="AP223" s="2770">
        <f>'3-A. CI Sub-Annex'!AQ89</f>
        <v>0</v>
      </c>
      <c r="AQ223" s="2770">
        <f>'3-A. CI Sub-Annex'!AR89</f>
        <v>0</v>
      </c>
      <c r="AR223" s="2770">
        <f>'3-A. CI Sub-Annex'!AS89</f>
        <v>0</v>
      </c>
      <c r="AS223" s="2770">
        <f>'3-A. CI Sub-Annex'!AT89</f>
        <v>0</v>
      </c>
      <c r="AT223" s="2770" t="str">
        <f>'3-A. CI Sub-Annex'!AU89</f>
        <v xml:space="preserve">STATE: ; PDY: ; KKL: ; MHE: ; YNM: </v>
      </c>
      <c r="AU223" s="2770" t="str">
        <f>'3-A. CI Sub-Annex'!AV89</f>
        <v>FP</v>
      </c>
    </row>
    <row r="224" spans="1:47" s="2245" customFormat="1" ht="78" customHeight="1">
      <c r="A224" s="2763">
        <f>'6.Procurement Annex'!A7</f>
        <v>6</v>
      </c>
      <c r="B224" s="2763"/>
      <c r="C224" s="2764" t="str">
        <f>'6.Procurement Annex'!C7</f>
        <v>Procurement</v>
      </c>
      <c r="D224" s="2765"/>
      <c r="E224" s="2765"/>
      <c r="F224" s="2765"/>
      <c r="G224" s="2765"/>
      <c r="H224" s="2765"/>
      <c r="I224" s="2765"/>
      <c r="J224" s="2765"/>
      <c r="K224" s="2765"/>
      <c r="L224" s="2766"/>
      <c r="M224" s="2765"/>
      <c r="N224" s="2765"/>
      <c r="O224" s="2766">
        <f>SUM(O225:O233)</f>
        <v>0</v>
      </c>
      <c r="P224" s="2763"/>
      <c r="Q224" s="2783"/>
      <c r="R224" s="2781">
        <f>SUM(R225:R233)</f>
        <v>0</v>
      </c>
      <c r="T224" s="2766"/>
      <c r="U224" s="2766"/>
      <c r="V224" s="2766"/>
      <c r="W224" s="2782"/>
      <c r="X224" s="2766"/>
      <c r="Y224" s="2766"/>
      <c r="Z224" s="2766"/>
      <c r="AA224" s="2766"/>
      <c r="AB224" s="2766"/>
      <c r="AC224" s="2766"/>
      <c r="AD224" s="2766"/>
      <c r="AE224" s="2766"/>
      <c r="AF224" s="2766"/>
      <c r="AG224" s="2766"/>
      <c r="AH224" s="2766"/>
      <c r="AI224" s="2766"/>
      <c r="AJ224" s="2766"/>
      <c r="AK224" s="2766"/>
      <c r="AL224" s="2766"/>
      <c r="AM224" s="2766"/>
      <c r="AN224" s="2766"/>
      <c r="AO224" s="2766"/>
      <c r="AP224" s="2766"/>
      <c r="AQ224" s="2766"/>
      <c r="AR224" s="2766"/>
      <c r="AS224" s="2766"/>
      <c r="AT224" s="2766"/>
      <c r="AU224" s="2766"/>
    </row>
    <row r="225" spans="1:47" s="2245" customFormat="1" ht="78" customHeight="1">
      <c r="A225" s="5626" t="str">
        <f>'6.Procurement Annex'!A12</f>
        <v>6.1.1.3</v>
      </c>
      <c r="B225" s="2767" t="str">
        <f>'6-A. Proc. Sub-Annex'!C20</f>
        <v>B16.1.3.1</v>
      </c>
      <c r="C225" s="2768" t="str">
        <f>'6-A. Proc. Sub-Annex'!D20</f>
        <v>NSV kits</v>
      </c>
      <c r="D225" s="2769" t="str">
        <f>'6-A. Proc. Sub-Annex'!E20</f>
        <v>RCH</v>
      </c>
      <c r="E225" s="2769" t="str">
        <f>'6-A. Proc. Sub-Annex'!F20</f>
        <v>FP</v>
      </c>
      <c r="F225" s="2769">
        <f>'6-A. Proc. Sub-Annex'!G20</f>
        <v>0</v>
      </c>
      <c r="G225" s="2769">
        <f>'6-A. Proc. Sub-Annex'!H20</f>
        <v>0</v>
      </c>
      <c r="H225" s="2769">
        <f>'6-A. Proc. Sub-Annex'!I20</f>
        <v>0</v>
      </c>
      <c r="I225" s="2769">
        <f>'6-A. Proc. Sub-Annex'!J20</f>
        <v>0</v>
      </c>
      <c r="J225" s="2769">
        <f>'6-A. Proc. Sub-Annex'!K20</f>
        <v>0</v>
      </c>
      <c r="K225" s="2769">
        <f>'6-A. Proc. Sub-Annex'!L20</f>
        <v>0</v>
      </c>
      <c r="L225" s="2770">
        <f>'6-A. Proc. Sub-Annex'!M20</f>
        <v>0</v>
      </c>
      <c r="M225" s="2769">
        <f>'6-A. Proc. Sub-Annex'!N20</f>
        <v>0</v>
      </c>
      <c r="N225" s="2769">
        <f>'6-A. Proc. Sub-Annex'!O20</f>
        <v>0</v>
      </c>
      <c r="O225" s="2770">
        <f>'6-A. Proc. Sub-Annex'!P20</f>
        <v>0</v>
      </c>
      <c r="P225" s="2767">
        <f>'6-A. Proc. Sub-Annex'!Q20</f>
        <v>0</v>
      </c>
      <c r="Q225" s="2125"/>
      <c r="R225" s="2771"/>
      <c r="T225" s="2770">
        <f>'6-A. Proc. Sub-Annex'!U20</f>
        <v>0</v>
      </c>
      <c r="U225" s="2770">
        <f>'6-A. Proc. Sub-Annex'!V20</f>
        <v>0</v>
      </c>
      <c r="V225" s="2770" t="str">
        <f>'6-A. Proc. Sub-Annex'!W20</f>
        <v xml:space="preserve">STATE: ; PDY: ; KKL: ; MHE: ; YNM: </v>
      </c>
      <c r="W225" s="2772">
        <f>'6-A. Proc. Sub-Annex'!X20</f>
        <v>0</v>
      </c>
      <c r="X225" s="2770">
        <f>'6-A. Proc. Sub-Annex'!Y20</f>
        <v>0</v>
      </c>
      <c r="Y225" s="2770">
        <f>'6-A. Proc. Sub-Annex'!Z20</f>
        <v>0</v>
      </c>
      <c r="Z225" s="2770">
        <f>'6-A. Proc. Sub-Annex'!AA20</f>
        <v>0</v>
      </c>
      <c r="AA225" s="2770">
        <f>'6-A. Proc. Sub-Annex'!AB20</f>
        <v>0</v>
      </c>
      <c r="AB225" s="2770">
        <f>'6-A. Proc. Sub-Annex'!AC20</f>
        <v>0</v>
      </c>
      <c r="AC225" s="2770">
        <f>'6-A. Proc. Sub-Annex'!AD20</f>
        <v>0</v>
      </c>
      <c r="AD225" s="2770">
        <f>'6-A. Proc. Sub-Annex'!AE20</f>
        <v>0</v>
      </c>
      <c r="AE225" s="2770">
        <f>'6-A. Proc. Sub-Annex'!AF20</f>
        <v>0</v>
      </c>
      <c r="AF225" s="2770">
        <f>'6-A. Proc. Sub-Annex'!AG20</f>
        <v>0</v>
      </c>
      <c r="AG225" s="2770">
        <f>'6-A. Proc. Sub-Annex'!AH20</f>
        <v>0</v>
      </c>
      <c r="AH225" s="2770">
        <f>'6-A. Proc. Sub-Annex'!AI20</f>
        <v>0</v>
      </c>
      <c r="AI225" s="2770">
        <f>'6-A. Proc. Sub-Annex'!AJ20</f>
        <v>0</v>
      </c>
      <c r="AJ225" s="2770">
        <f>'6-A. Proc. Sub-Annex'!AK20</f>
        <v>0</v>
      </c>
      <c r="AK225" s="2770">
        <f>'6-A. Proc. Sub-Annex'!AL20</f>
        <v>0</v>
      </c>
      <c r="AL225" s="2770">
        <f>'6-A. Proc. Sub-Annex'!AM20</f>
        <v>0</v>
      </c>
      <c r="AM225" s="2770">
        <f>'6-A. Proc. Sub-Annex'!AN20</f>
        <v>0</v>
      </c>
      <c r="AN225" s="2770">
        <f>'6-A. Proc. Sub-Annex'!AO20</f>
        <v>0</v>
      </c>
      <c r="AO225" s="2770">
        <f>'6-A. Proc. Sub-Annex'!AP20</f>
        <v>0</v>
      </c>
      <c r="AP225" s="2770">
        <f>'6-A. Proc. Sub-Annex'!AQ20</f>
        <v>0</v>
      </c>
      <c r="AQ225" s="2770">
        <f>'6-A. Proc. Sub-Annex'!AR20</f>
        <v>0</v>
      </c>
      <c r="AR225" s="2770">
        <f>'6-A. Proc. Sub-Annex'!AS20</f>
        <v>0</v>
      </c>
      <c r="AS225" s="2770">
        <f>'6-A. Proc. Sub-Annex'!AT20</f>
        <v>0</v>
      </c>
      <c r="AT225" s="2770" t="str">
        <f>'6-A. Proc. Sub-Annex'!AU20</f>
        <v xml:space="preserve">STATE: ; PDY: ; KKL: ; MHE: ; YNM: </v>
      </c>
      <c r="AU225" s="2770" t="str">
        <f>'6-A. Proc. Sub-Annex'!AV20</f>
        <v>Sterilization - Male- equipment</v>
      </c>
    </row>
    <row r="226" spans="1:47" s="2245" customFormat="1" ht="78" customHeight="1">
      <c r="A226" s="5626"/>
      <c r="B226" s="2767" t="str">
        <f>'6-A. Proc. Sub-Annex'!C21</f>
        <v>B16.1.3.2</v>
      </c>
      <c r="C226" s="2768" t="str">
        <f>'6-A. Proc. Sub-Annex'!D21</f>
        <v>IUCD kits</v>
      </c>
      <c r="D226" s="2769" t="str">
        <f>'6-A. Proc. Sub-Annex'!E21</f>
        <v>RCH</v>
      </c>
      <c r="E226" s="2769" t="str">
        <f>'6-A. Proc. Sub-Annex'!F21</f>
        <v>FP</v>
      </c>
      <c r="F226" s="2769">
        <f>'6-A. Proc. Sub-Annex'!G21</f>
        <v>0</v>
      </c>
      <c r="G226" s="2769">
        <f>'6-A. Proc. Sub-Annex'!H21</f>
        <v>0</v>
      </c>
      <c r="H226" s="2769">
        <f>'6-A. Proc. Sub-Annex'!I21</f>
        <v>0</v>
      </c>
      <c r="I226" s="2769">
        <f>'6-A. Proc. Sub-Annex'!J21</f>
        <v>0</v>
      </c>
      <c r="J226" s="2769">
        <f>'6-A. Proc. Sub-Annex'!K21</f>
        <v>0</v>
      </c>
      <c r="K226" s="2769">
        <f>'6-A. Proc. Sub-Annex'!L21</f>
        <v>0</v>
      </c>
      <c r="L226" s="2770">
        <f>'6-A. Proc. Sub-Annex'!M21</f>
        <v>0</v>
      </c>
      <c r="M226" s="2769">
        <f>'6-A. Proc. Sub-Annex'!N21</f>
        <v>0</v>
      </c>
      <c r="N226" s="2769">
        <f>'6-A. Proc. Sub-Annex'!O21</f>
        <v>0</v>
      </c>
      <c r="O226" s="2770">
        <f>'6-A. Proc. Sub-Annex'!P21</f>
        <v>0</v>
      </c>
      <c r="P226" s="2767">
        <f>'6-A. Proc. Sub-Annex'!Q21</f>
        <v>0</v>
      </c>
      <c r="Q226" s="2125"/>
      <c r="R226" s="2771"/>
      <c r="T226" s="2770">
        <f>'6-A. Proc. Sub-Annex'!U21</f>
        <v>0</v>
      </c>
      <c r="U226" s="2770">
        <f>'6-A. Proc. Sub-Annex'!V21</f>
        <v>0</v>
      </c>
      <c r="V226" s="2770" t="str">
        <f>'6-A. Proc. Sub-Annex'!W21</f>
        <v xml:space="preserve">STATE: ; PDY: ; KKL: ; MHE: ; YNM: </v>
      </c>
      <c r="W226" s="2772">
        <f>'6-A. Proc. Sub-Annex'!X21</f>
        <v>0</v>
      </c>
      <c r="X226" s="2770">
        <f>'6-A. Proc. Sub-Annex'!Y21</f>
        <v>0</v>
      </c>
      <c r="Y226" s="2770">
        <f>'6-A. Proc. Sub-Annex'!Z21</f>
        <v>0</v>
      </c>
      <c r="Z226" s="2770">
        <f>'6-A. Proc. Sub-Annex'!AA21</f>
        <v>0</v>
      </c>
      <c r="AA226" s="2770">
        <f>'6-A. Proc. Sub-Annex'!AB21</f>
        <v>0</v>
      </c>
      <c r="AB226" s="2770">
        <f>'6-A. Proc. Sub-Annex'!AC21</f>
        <v>0</v>
      </c>
      <c r="AC226" s="2770">
        <f>'6-A. Proc. Sub-Annex'!AD21</f>
        <v>0</v>
      </c>
      <c r="AD226" s="2770">
        <f>'6-A. Proc. Sub-Annex'!AE21</f>
        <v>0</v>
      </c>
      <c r="AE226" s="2770">
        <f>'6-A. Proc. Sub-Annex'!AF21</f>
        <v>0</v>
      </c>
      <c r="AF226" s="2770">
        <f>'6-A. Proc. Sub-Annex'!AG21</f>
        <v>0</v>
      </c>
      <c r="AG226" s="2770">
        <f>'6-A. Proc. Sub-Annex'!AH21</f>
        <v>0</v>
      </c>
      <c r="AH226" s="2770">
        <f>'6-A. Proc. Sub-Annex'!AI21</f>
        <v>0</v>
      </c>
      <c r="AI226" s="2770">
        <f>'6-A. Proc. Sub-Annex'!AJ21</f>
        <v>0</v>
      </c>
      <c r="AJ226" s="2770">
        <f>'6-A. Proc. Sub-Annex'!AK21</f>
        <v>0</v>
      </c>
      <c r="AK226" s="2770">
        <f>'6-A. Proc. Sub-Annex'!AL21</f>
        <v>0</v>
      </c>
      <c r="AL226" s="2770">
        <f>'6-A. Proc. Sub-Annex'!AM21</f>
        <v>0</v>
      </c>
      <c r="AM226" s="2770">
        <f>'6-A. Proc. Sub-Annex'!AN21</f>
        <v>0</v>
      </c>
      <c r="AN226" s="2770">
        <f>'6-A. Proc. Sub-Annex'!AO21</f>
        <v>0</v>
      </c>
      <c r="AO226" s="2770">
        <f>'6-A. Proc. Sub-Annex'!AP21</f>
        <v>0</v>
      </c>
      <c r="AP226" s="2770">
        <f>'6-A. Proc. Sub-Annex'!AQ21</f>
        <v>0</v>
      </c>
      <c r="AQ226" s="2770">
        <f>'6-A. Proc. Sub-Annex'!AR21</f>
        <v>0</v>
      </c>
      <c r="AR226" s="2770">
        <f>'6-A. Proc. Sub-Annex'!AS21</f>
        <v>0</v>
      </c>
      <c r="AS226" s="2770">
        <f>'6-A. Proc. Sub-Annex'!AT21</f>
        <v>0</v>
      </c>
      <c r="AT226" s="2770" t="str">
        <f>'6-A. Proc. Sub-Annex'!AU21</f>
        <v xml:space="preserve">STATE: ; PDY: ; KKL: ; MHE: ; YNM: </v>
      </c>
      <c r="AU226" s="2770" t="str">
        <f>'6-A. Proc. Sub-Annex'!AV21</f>
        <v>IUCD Insertion (PPIUCD and PAIUCD): equipment</v>
      </c>
    </row>
    <row r="227" spans="1:47" s="2245" customFormat="1" ht="78" customHeight="1">
      <c r="A227" s="5626"/>
      <c r="B227" s="2767" t="str">
        <f>'6-A. Proc. Sub-Annex'!C22</f>
        <v>B16.1.3.3</v>
      </c>
      <c r="C227" s="2768" t="str">
        <f>'6-A. Proc. Sub-Annex'!D22</f>
        <v>minilap kits</v>
      </c>
      <c r="D227" s="2769" t="str">
        <f>'6-A. Proc. Sub-Annex'!E22</f>
        <v>RCH</v>
      </c>
      <c r="E227" s="2769" t="str">
        <f>'6-A. Proc. Sub-Annex'!F22</f>
        <v>FP</v>
      </c>
      <c r="F227" s="2769">
        <f>'6-A. Proc. Sub-Annex'!G22</f>
        <v>0</v>
      </c>
      <c r="G227" s="2769">
        <f>'6-A. Proc. Sub-Annex'!H22</f>
        <v>0</v>
      </c>
      <c r="H227" s="2769">
        <f>'6-A. Proc. Sub-Annex'!I22</f>
        <v>0</v>
      </c>
      <c r="I227" s="2769">
        <f>'6-A. Proc. Sub-Annex'!J22</f>
        <v>0</v>
      </c>
      <c r="J227" s="2769">
        <f>'6-A. Proc. Sub-Annex'!K22</f>
        <v>0</v>
      </c>
      <c r="K227" s="2769">
        <f>'6-A. Proc. Sub-Annex'!L22</f>
        <v>0</v>
      </c>
      <c r="L227" s="2770">
        <f>'6-A. Proc. Sub-Annex'!M22</f>
        <v>0</v>
      </c>
      <c r="M227" s="2769">
        <f>'6-A. Proc. Sub-Annex'!N22</f>
        <v>0</v>
      </c>
      <c r="N227" s="2769">
        <f>'6-A. Proc. Sub-Annex'!O22</f>
        <v>0</v>
      </c>
      <c r="O227" s="2770">
        <f>'6-A. Proc. Sub-Annex'!P22</f>
        <v>0</v>
      </c>
      <c r="P227" s="2767">
        <f>'6-A. Proc. Sub-Annex'!Q22</f>
        <v>0</v>
      </c>
      <c r="Q227" s="2125"/>
      <c r="R227" s="2771"/>
      <c r="T227" s="2770">
        <f>'6-A. Proc. Sub-Annex'!U22</f>
        <v>0</v>
      </c>
      <c r="U227" s="2770">
        <f>'6-A. Proc. Sub-Annex'!V22</f>
        <v>0</v>
      </c>
      <c r="V227" s="2770" t="str">
        <f>'6-A. Proc. Sub-Annex'!W22</f>
        <v xml:space="preserve">STATE: ; PDY: ; KKL: ; MHE: ; YNM: </v>
      </c>
      <c r="W227" s="2772">
        <f>'6-A. Proc. Sub-Annex'!X22</f>
        <v>0</v>
      </c>
      <c r="X227" s="2770">
        <f>'6-A. Proc. Sub-Annex'!Y22</f>
        <v>0</v>
      </c>
      <c r="Y227" s="2770">
        <f>'6-A. Proc. Sub-Annex'!Z22</f>
        <v>0</v>
      </c>
      <c r="Z227" s="2770">
        <f>'6-A. Proc. Sub-Annex'!AA22</f>
        <v>0</v>
      </c>
      <c r="AA227" s="2770">
        <f>'6-A. Proc. Sub-Annex'!AB22</f>
        <v>0</v>
      </c>
      <c r="AB227" s="2770">
        <f>'6-A. Proc. Sub-Annex'!AC22</f>
        <v>0</v>
      </c>
      <c r="AC227" s="2770">
        <f>'6-A. Proc. Sub-Annex'!AD22</f>
        <v>0</v>
      </c>
      <c r="AD227" s="2770">
        <f>'6-A. Proc. Sub-Annex'!AE22</f>
        <v>0</v>
      </c>
      <c r="AE227" s="2770">
        <f>'6-A. Proc. Sub-Annex'!AF22</f>
        <v>0</v>
      </c>
      <c r="AF227" s="2770">
        <f>'6-A. Proc. Sub-Annex'!AG22</f>
        <v>0</v>
      </c>
      <c r="AG227" s="2770">
        <f>'6-A. Proc. Sub-Annex'!AH22</f>
        <v>0</v>
      </c>
      <c r="AH227" s="2770">
        <f>'6-A. Proc. Sub-Annex'!AI22</f>
        <v>0</v>
      </c>
      <c r="AI227" s="2770">
        <f>'6-A. Proc. Sub-Annex'!AJ22</f>
        <v>0</v>
      </c>
      <c r="AJ227" s="2770">
        <f>'6-A. Proc. Sub-Annex'!AK22</f>
        <v>0</v>
      </c>
      <c r="AK227" s="2770">
        <f>'6-A. Proc. Sub-Annex'!AL22</f>
        <v>0</v>
      </c>
      <c r="AL227" s="2770">
        <f>'6-A. Proc. Sub-Annex'!AM22</f>
        <v>0</v>
      </c>
      <c r="AM227" s="2770">
        <f>'6-A. Proc. Sub-Annex'!AN22</f>
        <v>0</v>
      </c>
      <c r="AN227" s="2770">
        <f>'6-A. Proc. Sub-Annex'!AO22</f>
        <v>0</v>
      </c>
      <c r="AO227" s="2770">
        <f>'6-A. Proc. Sub-Annex'!AP22</f>
        <v>0</v>
      </c>
      <c r="AP227" s="2770">
        <f>'6-A. Proc. Sub-Annex'!AQ22</f>
        <v>0</v>
      </c>
      <c r="AQ227" s="2770">
        <f>'6-A. Proc. Sub-Annex'!AR22</f>
        <v>0</v>
      </c>
      <c r="AR227" s="2770">
        <f>'6-A. Proc. Sub-Annex'!AS22</f>
        <v>0</v>
      </c>
      <c r="AS227" s="2770">
        <f>'6-A. Proc. Sub-Annex'!AT22</f>
        <v>0</v>
      </c>
      <c r="AT227" s="2770" t="str">
        <f>'6-A. Proc. Sub-Annex'!AU22</f>
        <v xml:space="preserve">STATE: ; PDY: ; KKL: ; MHE: ; YNM: </v>
      </c>
      <c r="AU227" s="2770" t="str">
        <f>'6-A. Proc. Sub-Annex'!AV22</f>
        <v>Sterilization - Female: equipment</v>
      </c>
    </row>
    <row r="228" spans="1:47" s="2245" customFormat="1" ht="78" customHeight="1">
      <c r="A228" s="5626"/>
      <c r="B228" s="2767" t="str">
        <f>'6-A. Proc. Sub-Annex'!C23</f>
        <v>B16.1.3.4</v>
      </c>
      <c r="C228" s="2768" t="str">
        <f>'6-A. Proc. Sub-Annex'!D23</f>
        <v>laparoscopes</v>
      </c>
      <c r="D228" s="2769" t="str">
        <f>'6-A. Proc. Sub-Annex'!E23</f>
        <v>RCH</v>
      </c>
      <c r="E228" s="2769" t="str">
        <f>'6-A. Proc. Sub-Annex'!F23</f>
        <v>FP</v>
      </c>
      <c r="F228" s="2769">
        <f>'6-A. Proc. Sub-Annex'!G23</f>
        <v>0</v>
      </c>
      <c r="G228" s="2769">
        <f>'6-A. Proc. Sub-Annex'!H23</f>
        <v>0</v>
      </c>
      <c r="H228" s="2769">
        <f>'6-A. Proc. Sub-Annex'!I23</f>
        <v>0</v>
      </c>
      <c r="I228" s="2769">
        <f>'6-A. Proc. Sub-Annex'!J23</f>
        <v>0</v>
      </c>
      <c r="J228" s="2769">
        <f>'6-A. Proc. Sub-Annex'!K23</f>
        <v>0</v>
      </c>
      <c r="K228" s="2769">
        <f>'6-A. Proc. Sub-Annex'!L23</f>
        <v>0</v>
      </c>
      <c r="L228" s="2770">
        <f>'6-A. Proc. Sub-Annex'!M23</f>
        <v>0</v>
      </c>
      <c r="M228" s="2769">
        <f>'6-A. Proc. Sub-Annex'!N23</f>
        <v>0</v>
      </c>
      <c r="N228" s="2769">
        <f>'6-A. Proc. Sub-Annex'!O23</f>
        <v>0</v>
      </c>
      <c r="O228" s="2770">
        <f>'6-A. Proc. Sub-Annex'!P23</f>
        <v>0</v>
      </c>
      <c r="P228" s="2767">
        <f>'6-A. Proc. Sub-Annex'!Q23</f>
        <v>0</v>
      </c>
      <c r="Q228" s="2125"/>
      <c r="R228" s="2771"/>
      <c r="T228" s="2770">
        <f>'6-A. Proc. Sub-Annex'!U23</f>
        <v>0</v>
      </c>
      <c r="U228" s="2770">
        <f>'6-A. Proc. Sub-Annex'!V23</f>
        <v>0</v>
      </c>
      <c r="V228" s="2770" t="str">
        <f>'6-A. Proc. Sub-Annex'!W23</f>
        <v xml:space="preserve">STATE: ; PDY: ; KKL: ; MHE: ; YNM: </v>
      </c>
      <c r="W228" s="2772">
        <f>'6-A. Proc. Sub-Annex'!X23</f>
        <v>0</v>
      </c>
      <c r="X228" s="2770">
        <f>'6-A. Proc. Sub-Annex'!Y23</f>
        <v>0</v>
      </c>
      <c r="Y228" s="2770">
        <f>'6-A. Proc. Sub-Annex'!Z23</f>
        <v>0</v>
      </c>
      <c r="Z228" s="2770">
        <f>'6-A. Proc. Sub-Annex'!AA23</f>
        <v>0</v>
      </c>
      <c r="AA228" s="2770">
        <f>'6-A. Proc. Sub-Annex'!AB23</f>
        <v>0</v>
      </c>
      <c r="AB228" s="2770">
        <f>'6-A. Proc. Sub-Annex'!AC23</f>
        <v>0</v>
      </c>
      <c r="AC228" s="2770">
        <f>'6-A. Proc. Sub-Annex'!AD23</f>
        <v>0</v>
      </c>
      <c r="AD228" s="2770">
        <f>'6-A. Proc. Sub-Annex'!AE23</f>
        <v>0</v>
      </c>
      <c r="AE228" s="2770">
        <f>'6-A. Proc. Sub-Annex'!AF23</f>
        <v>0</v>
      </c>
      <c r="AF228" s="2770">
        <f>'6-A. Proc. Sub-Annex'!AG23</f>
        <v>0</v>
      </c>
      <c r="AG228" s="2770">
        <f>'6-A. Proc. Sub-Annex'!AH23</f>
        <v>0</v>
      </c>
      <c r="AH228" s="2770">
        <f>'6-A. Proc. Sub-Annex'!AI23</f>
        <v>0</v>
      </c>
      <c r="AI228" s="2770">
        <f>'6-A. Proc. Sub-Annex'!AJ23</f>
        <v>0</v>
      </c>
      <c r="AJ228" s="2770">
        <f>'6-A. Proc. Sub-Annex'!AK23</f>
        <v>0</v>
      </c>
      <c r="AK228" s="2770">
        <f>'6-A. Proc. Sub-Annex'!AL23</f>
        <v>0</v>
      </c>
      <c r="AL228" s="2770">
        <f>'6-A. Proc. Sub-Annex'!AM23</f>
        <v>0</v>
      </c>
      <c r="AM228" s="2770">
        <f>'6-A. Proc. Sub-Annex'!AN23</f>
        <v>0</v>
      </c>
      <c r="AN228" s="2770">
        <f>'6-A. Proc. Sub-Annex'!AO23</f>
        <v>0</v>
      </c>
      <c r="AO228" s="2770">
        <f>'6-A. Proc. Sub-Annex'!AP23</f>
        <v>0</v>
      </c>
      <c r="AP228" s="2770">
        <f>'6-A. Proc. Sub-Annex'!AQ23</f>
        <v>0</v>
      </c>
      <c r="AQ228" s="2770">
        <f>'6-A. Proc. Sub-Annex'!AR23</f>
        <v>0</v>
      </c>
      <c r="AR228" s="2770">
        <f>'6-A. Proc. Sub-Annex'!AS23</f>
        <v>0</v>
      </c>
      <c r="AS228" s="2770">
        <f>'6-A. Proc. Sub-Annex'!AT23</f>
        <v>0</v>
      </c>
      <c r="AT228" s="2770" t="str">
        <f>'6-A. Proc. Sub-Annex'!AU23</f>
        <v xml:space="preserve">STATE: ; PDY: ; KKL: ; MHE: ; YNM: </v>
      </c>
      <c r="AU228" s="2770" t="str">
        <f>'6-A. Proc. Sub-Annex'!AV23</f>
        <v>Sterilization - Female: equipment</v>
      </c>
    </row>
    <row r="229" spans="1:47" s="2245" customFormat="1" ht="78" customHeight="1">
      <c r="A229" s="5626"/>
      <c r="B229" s="2767" t="str">
        <f>'6-A. Proc. Sub-Annex'!C24</f>
        <v>B16.1.3.5</v>
      </c>
      <c r="C229" s="2768" t="str">
        <f>'6-A. Proc. Sub-Annex'!D24</f>
        <v>PPIUCD forceps</v>
      </c>
      <c r="D229" s="2769" t="str">
        <f>'6-A. Proc. Sub-Annex'!E24</f>
        <v>RCH</v>
      </c>
      <c r="E229" s="2769" t="str">
        <f>'6-A. Proc. Sub-Annex'!F24</f>
        <v>FP</v>
      </c>
      <c r="F229" s="2769">
        <f>'6-A. Proc. Sub-Annex'!G24</f>
        <v>0</v>
      </c>
      <c r="G229" s="2769">
        <f>'6-A. Proc. Sub-Annex'!H24</f>
        <v>0</v>
      </c>
      <c r="H229" s="2769">
        <f>'6-A. Proc. Sub-Annex'!I24</f>
        <v>0</v>
      </c>
      <c r="I229" s="2769">
        <f>'6-A. Proc. Sub-Annex'!J24</f>
        <v>0</v>
      </c>
      <c r="J229" s="2769">
        <f>'6-A. Proc. Sub-Annex'!K24</f>
        <v>0</v>
      </c>
      <c r="K229" s="2769">
        <f>'6-A. Proc. Sub-Annex'!L24</f>
        <v>0</v>
      </c>
      <c r="L229" s="2770">
        <f>'6-A. Proc. Sub-Annex'!M24</f>
        <v>0</v>
      </c>
      <c r="M229" s="2769">
        <f>'6-A. Proc. Sub-Annex'!N24</f>
        <v>0</v>
      </c>
      <c r="N229" s="2769">
        <f>'6-A. Proc. Sub-Annex'!O24</f>
        <v>0</v>
      </c>
      <c r="O229" s="2770">
        <f>'6-A. Proc. Sub-Annex'!P24</f>
        <v>0</v>
      </c>
      <c r="P229" s="2767">
        <f>'6-A. Proc. Sub-Annex'!Q24</f>
        <v>0</v>
      </c>
      <c r="Q229" s="2125"/>
      <c r="R229" s="2771"/>
      <c r="T229" s="2770">
        <f>'6-A. Proc. Sub-Annex'!U24</f>
        <v>0</v>
      </c>
      <c r="U229" s="2770">
        <f>'6-A. Proc. Sub-Annex'!V24</f>
        <v>0</v>
      </c>
      <c r="V229" s="2770" t="str">
        <f>'6-A. Proc. Sub-Annex'!W24</f>
        <v xml:space="preserve">STATE: ; PDY: ; KKL: ; MHE: ; YNM: </v>
      </c>
      <c r="W229" s="2772">
        <f>'6-A. Proc. Sub-Annex'!X24</f>
        <v>0</v>
      </c>
      <c r="X229" s="2770">
        <f>'6-A. Proc. Sub-Annex'!Y24</f>
        <v>0</v>
      </c>
      <c r="Y229" s="2770">
        <f>'6-A. Proc. Sub-Annex'!Z24</f>
        <v>0</v>
      </c>
      <c r="Z229" s="2770">
        <f>'6-A. Proc. Sub-Annex'!AA24</f>
        <v>0</v>
      </c>
      <c r="AA229" s="2770">
        <f>'6-A. Proc. Sub-Annex'!AB24</f>
        <v>0</v>
      </c>
      <c r="AB229" s="2770">
        <f>'6-A. Proc. Sub-Annex'!AC24</f>
        <v>0</v>
      </c>
      <c r="AC229" s="2770">
        <f>'6-A. Proc. Sub-Annex'!AD24</f>
        <v>0</v>
      </c>
      <c r="AD229" s="2770">
        <f>'6-A. Proc. Sub-Annex'!AE24</f>
        <v>0</v>
      </c>
      <c r="AE229" s="2770">
        <f>'6-A. Proc. Sub-Annex'!AF24</f>
        <v>0</v>
      </c>
      <c r="AF229" s="2770">
        <f>'6-A. Proc. Sub-Annex'!AG24</f>
        <v>0</v>
      </c>
      <c r="AG229" s="2770">
        <f>'6-A. Proc. Sub-Annex'!AH24</f>
        <v>0</v>
      </c>
      <c r="AH229" s="2770">
        <f>'6-A. Proc. Sub-Annex'!AI24</f>
        <v>0</v>
      </c>
      <c r="AI229" s="2770">
        <f>'6-A. Proc. Sub-Annex'!AJ24</f>
        <v>0</v>
      </c>
      <c r="AJ229" s="2770">
        <f>'6-A. Proc. Sub-Annex'!AK24</f>
        <v>0</v>
      </c>
      <c r="AK229" s="2770">
        <f>'6-A. Proc. Sub-Annex'!AL24</f>
        <v>0</v>
      </c>
      <c r="AL229" s="2770">
        <f>'6-A. Proc. Sub-Annex'!AM24</f>
        <v>0</v>
      </c>
      <c r="AM229" s="2770">
        <f>'6-A. Proc. Sub-Annex'!AN24</f>
        <v>0</v>
      </c>
      <c r="AN229" s="2770">
        <f>'6-A. Proc. Sub-Annex'!AO24</f>
        <v>0</v>
      </c>
      <c r="AO229" s="2770">
        <f>'6-A. Proc. Sub-Annex'!AP24</f>
        <v>0</v>
      </c>
      <c r="AP229" s="2770">
        <f>'6-A. Proc. Sub-Annex'!AQ24</f>
        <v>0</v>
      </c>
      <c r="AQ229" s="2770">
        <f>'6-A. Proc. Sub-Annex'!AR24</f>
        <v>0</v>
      </c>
      <c r="AR229" s="2770">
        <f>'6-A. Proc. Sub-Annex'!AS24</f>
        <v>0</v>
      </c>
      <c r="AS229" s="2770">
        <f>'6-A. Proc. Sub-Annex'!AT24</f>
        <v>0</v>
      </c>
      <c r="AT229" s="2770" t="str">
        <f>'6-A. Proc. Sub-Annex'!AU24</f>
        <v xml:space="preserve">STATE: ; PDY: ; KKL: ; MHE: ; YNM: </v>
      </c>
      <c r="AU229" s="2770" t="str">
        <f>'6-A. Proc. Sub-Annex'!AV24</f>
        <v>IUCD Insertion (PPIUCD and PAIUCD): equipment</v>
      </c>
    </row>
    <row r="230" spans="1:47" s="2245" customFormat="1" ht="78" customHeight="1">
      <c r="A230" s="5626"/>
      <c r="B230" s="2767" t="str">
        <f>'6-A. Proc. Sub-Annex'!C25</f>
        <v>B16.1.3.6</v>
      </c>
      <c r="C230" s="2768" t="str">
        <f>'6-A. Proc. Sub-Annex'!D25</f>
        <v>Any other equipment (please specify)</v>
      </c>
      <c r="D230" s="2769" t="str">
        <f>'6-A. Proc. Sub-Annex'!E25</f>
        <v>RCH</v>
      </c>
      <c r="E230" s="2769" t="str">
        <f>'6-A. Proc. Sub-Annex'!F25</f>
        <v>FP</v>
      </c>
      <c r="F230" s="2769">
        <f>'6-A. Proc. Sub-Annex'!G25</f>
        <v>0</v>
      </c>
      <c r="G230" s="2769">
        <f>'6-A. Proc. Sub-Annex'!H25</f>
        <v>0</v>
      </c>
      <c r="H230" s="2769">
        <f>'6-A. Proc. Sub-Annex'!I25</f>
        <v>0</v>
      </c>
      <c r="I230" s="2769">
        <f>'6-A. Proc. Sub-Annex'!J25</f>
        <v>0</v>
      </c>
      <c r="J230" s="2769">
        <f>'6-A. Proc. Sub-Annex'!K25</f>
        <v>0</v>
      </c>
      <c r="K230" s="2769">
        <f>'6-A. Proc. Sub-Annex'!L25</f>
        <v>0</v>
      </c>
      <c r="L230" s="2770">
        <f>'6-A. Proc. Sub-Annex'!M25</f>
        <v>0</v>
      </c>
      <c r="M230" s="2769">
        <f>'6-A. Proc. Sub-Annex'!N25</f>
        <v>0</v>
      </c>
      <c r="N230" s="2769">
        <f>'6-A. Proc. Sub-Annex'!O25</f>
        <v>0</v>
      </c>
      <c r="O230" s="2770">
        <f>'6-A. Proc. Sub-Annex'!P25</f>
        <v>0</v>
      </c>
      <c r="P230" s="2767">
        <f>'6-A. Proc. Sub-Annex'!Q25</f>
        <v>0</v>
      </c>
      <c r="Q230" s="2125"/>
      <c r="R230" s="2771"/>
      <c r="T230" s="2770">
        <f>'6-A. Proc. Sub-Annex'!U25</f>
        <v>0</v>
      </c>
      <c r="U230" s="2770">
        <f>'6-A. Proc. Sub-Annex'!V25</f>
        <v>0</v>
      </c>
      <c r="V230" s="2770" t="str">
        <f>'6-A. Proc. Sub-Annex'!W25</f>
        <v xml:space="preserve">STATE: ; PDY: ; KKL: ; MHE: ; YNM: </v>
      </c>
      <c r="W230" s="2772">
        <f>'6-A. Proc. Sub-Annex'!X25</f>
        <v>0</v>
      </c>
      <c r="X230" s="2770">
        <f>'6-A. Proc. Sub-Annex'!Y25</f>
        <v>0</v>
      </c>
      <c r="Y230" s="2770">
        <f>'6-A. Proc. Sub-Annex'!Z25</f>
        <v>0</v>
      </c>
      <c r="Z230" s="2770">
        <f>'6-A. Proc. Sub-Annex'!AA25</f>
        <v>0</v>
      </c>
      <c r="AA230" s="2770">
        <f>'6-A. Proc. Sub-Annex'!AB25</f>
        <v>0</v>
      </c>
      <c r="AB230" s="2770">
        <f>'6-A. Proc. Sub-Annex'!AC25</f>
        <v>0</v>
      </c>
      <c r="AC230" s="2770">
        <f>'6-A. Proc. Sub-Annex'!AD25</f>
        <v>0</v>
      </c>
      <c r="AD230" s="2770">
        <f>'6-A. Proc. Sub-Annex'!AE25</f>
        <v>0</v>
      </c>
      <c r="AE230" s="2770">
        <f>'6-A. Proc. Sub-Annex'!AF25</f>
        <v>0</v>
      </c>
      <c r="AF230" s="2770">
        <f>'6-A. Proc. Sub-Annex'!AG25</f>
        <v>0</v>
      </c>
      <c r="AG230" s="2770">
        <f>'6-A. Proc. Sub-Annex'!AH25</f>
        <v>0</v>
      </c>
      <c r="AH230" s="2770">
        <f>'6-A. Proc. Sub-Annex'!AI25</f>
        <v>0</v>
      </c>
      <c r="AI230" s="2770">
        <f>'6-A. Proc. Sub-Annex'!AJ25</f>
        <v>0</v>
      </c>
      <c r="AJ230" s="2770">
        <f>'6-A. Proc. Sub-Annex'!AK25</f>
        <v>0</v>
      </c>
      <c r="AK230" s="2770">
        <f>'6-A. Proc. Sub-Annex'!AL25</f>
        <v>0</v>
      </c>
      <c r="AL230" s="2770">
        <f>'6-A. Proc. Sub-Annex'!AM25</f>
        <v>0</v>
      </c>
      <c r="AM230" s="2770">
        <f>'6-A. Proc. Sub-Annex'!AN25</f>
        <v>0</v>
      </c>
      <c r="AN230" s="2770">
        <f>'6-A. Proc. Sub-Annex'!AO25</f>
        <v>0</v>
      </c>
      <c r="AO230" s="2770">
        <f>'6-A. Proc. Sub-Annex'!AP25</f>
        <v>0</v>
      </c>
      <c r="AP230" s="2770">
        <f>'6-A. Proc. Sub-Annex'!AQ25</f>
        <v>0</v>
      </c>
      <c r="AQ230" s="2770">
        <f>'6-A. Proc. Sub-Annex'!AR25</f>
        <v>0</v>
      </c>
      <c r="AR230" s="2770">
        <f>'6-A. Proc. Sub-Annex'!AS25</f>
        <v>0</v>
      </c>
      <c r="AS230" s="2770">
        <f>'6-A. Proc. Sub-Annex'!AT25</f>
        <v>0</v>
      </c>
      <c r="AT230" s="2770" t="str">
        <f>'6-A. Proc. Sub-Annex'!AU25</f>
        <v xml:space="preserve">STATE: ; PDY: ; KKL: ; MHE: ; YNM: </v>
      </c>
      <c r="AU230" s="2770" t="str">
        <f>'6-A. Proc. Sub-Annex'!AV25</f>
        <v>Other FP Components- equipment</v>
      </c>
    </row>
    <row r="231" spans="1:47" s="2245" customFormat="1" ht="78" customHeight="1">
      <c r="A231" s="2767" t="str">
        <f>'6.Procurement Annex'!A47</f>
        <v>6.1.6.1</v>
      </c>
      <c r="B231" s="2791" t="str">
        <f>'6-A. Proc. Sub-Annex'!C137</f>
        <v>A.3.4</v>
      </c>
      <c r="C231" s="2792" t="str">
        <f>'6-A. Proc. Sub-Annex'!D137</f>
        <v>Repairs of Laparoscopes</v>
      </c>
      <c r="D231" s="2793" t="str">
        <f>'6-A. Proc. Sub-Annex'!E137</f>
        <v>RCH</v>
      </c>
      <c r="E231" s="2793" t="str">
        <f>'6-A. Proc. Sub-Annex'!F137</f>
        <v>FP</v>
      </c>
      <c r="F231" s="2793">
        <f>'6-A. Proc. Sub-Annex'!G137</f>
        <v>0</v>
      </c>
      <c r="G231" s="2793">
        <f>'6-A. Proc. Sub-Annex'!H137</f>
        <v>0</v>
      </c>
      <c r="H231" s="2793">
        <f>'6-A. Proc. Sub-Annex'!I137</f>
        <v>0</v>
      </c>
      <c r="I231" s="2793">
        <f>'6-A. Proc. Sub-Annex'!J137</f>
        <v>0</v>
      </c>
      <c r="J231" s="2793">
        <f>'6-A. Proc. Sub-Annex'!K137</f>
        <v>0</v>
      </c>
      <c r="K231" s="2793">
        <f>'6-A. Proc. Sub-Annex'!L137</f>
        <v>0</v>
      </c>
      <c r="L231" s="2770">
        <f>'6-A. Proc. Sub-Annex'!M137</f>
        <v>0</v>
      </c>
      <c r="M231" s="2793">
        <f>'6-A. Proc. Sub-Annex'!N137</f>
        <v>0</v>
      </c>
      <c r="N231" s="2793">
        <f>'6-A. Proc. Sub-Annex'!O137</f>
        <v>0</v>
      </c>
      <c r="O231" s="2770">
        <f>'6-A. Proc. Sub-Annex'!P137</f>
        <v>0</v>
      </c>
      <c r="P231" s="2791">
        <f>'6-A. Proc. Sub-Annex'!Q137</f>
        <v>0</v>
      </c>
      <c r="Q231" s="2125"/>
      <c r="R231" s="2771"/>
      <c r="T231" s="2770">
        <f>'6-A. Proc. Sub-Annex'!U137</f>
        <v>0</v>
      </c>
      <c r="U231" s="2770">
        <f>'6-A. Proc. Sub-Annex'!V137</f>
        <v>0</v>
      </c>
      <c r="V231" s="2770" t="str">
        <f>'6-A. Proc. Sub-Annex'!W137</f>
        <v xml:space="preserve">STATE: ; PDY: ; KKL: ; MHE: ; YNM: </v>
      </c>
      <c r="W231" s="2772">
        <f>'6-A. Proc. Sub-Annex'!X137</f>
        <v>0</v>
      </c>
      <c r="X231" s="2770">
        <f>'6-A. Proc. Sub-Annex'!Y137</f>
        <v>0</v>
      </c>
      <c r="Y231" s="2770">
        <f>'6-A. Proc. Sub-Annex'!Z137</f>
        <v>0</v>
      </c>
      <c r="Z231" s="2770">
        <f>'6-A. Proc. Sub-Annex'!AA137</f>
        <v>0</v>
      </c>
      <c r="AA231" s="2770">
        <f>'6-A. Proc. Sub-Annex'!AB137</f>
        <v>0</v>
      </c>
      <c r="AB231" s="2770">
        <f>'6-A. Proc. Sub-Annex'!AC137</f>
        <v>0</v>
      </c>
      <c r="AC231" s="2770">
        <f>'6-A. Proc. Sub-Annex'!AD137</f>
        <v>0</v>
      </c>
      <c r="AD231" s="2770">
        <f>'6-A. Proc. Sub-Annex'!AE137</f>
        <v>0</v>
      </c>
      <c r="AE231" s="2770">
        <f>'6-A. Proc. Sub-Annex'!AF137</f>
        <v>0</v>
      </c>
      <c r="AF231" s="2770">
        <f>'6-A. Proc. Sub-Annex'!AG137</f>
        <v>0</v>
      </c>
      <c r="AG231" s="2770">
        <f>'6-A. Proc. Sub-Annex'!AH137</f>
        <v>0</v>
      </c>
      <c r="AH231" s="2770">
        <f>'6-A. Proc. Sub-Annex'!AI137</f>
        <v>0</v>
      </c>
      <c r="AI231" s="2770">
        <f>'6-A. Proc. Sub-Annex'!AJ137</f>
        <v>0</v>
      </c>
      <c r="AJ231" s="2770">
        <f>'6-A. Proc. Sub-Annex'!AK137</f>
        <v>0</v>
      </c>
      <c r="AK231" s="2770">
        <f>'6-A. Proc. Sub-Annex'!AL137</f>
        <v>0</v>
      </c>
      <c r="AL231" s="2770">
        <f>'6-A. Proc. Sub-Annex'!AM137</f>
        <v>0</v>
      </c>
      <c r="AM231" s="2770">
        <f>'6-A. Proc. Sub-Annex'!AN137</f>
        <v>0</v>
      </c>
      <c r="AN231" s="2770">
        <f>'6-A. Proc. Sub-Annex'!AO137</f>
        <v>0</v>
      </c>
      <c r="AO231" s="2770">
        <f>'6-A. Proc. Sub-Annex'!AP137</f>
        <v>0</v>
      </c>
      <c r="AP231" s="2770">
        <f>'6-A. Proc. Sub-Annex'!AQ137</f>
        <v>0</v>
      </c>
      <c r="AQ231" s="2770">
        <f>'6-A. Proc. Sub-Annex'!AR137</f>
        <v>0</v>
      </c>
      <c r="AR231" s="2770">
        <f>'6-A. Proc. Sub-Annex'!AS137</f>
        <v>0</v>
      </c>
      <c r="AS231" s="2770">
        <f>'6-A. Proc. Sub-Annex'!AT137</f>
        <v>0</v>
      </c>
      <c r="AT231" s="2770" t="str">
        <f>'6-A. Proc. Sub-Annex'!AU137</f>
        <v xml:space="preserve">STATE: ; PDY: ; KKL: ; MHE: ; YNM: </v>
      </c>
      <c r="AU231" s="2770" t="str">
        <f>'6-A. Proc. Sub-Annex'!AV137</f>
        <v>Biomedical Equipment Management System and AERB: OOC</v>
      </c>
    </row>
    <row r="232" spans="1:47" s="2245" customFormat="1" ht="78" customHeight="1">
      <c r="A232" s="5626" t="str">
        <f>'6.Procurement Annex'!A58</f>
        <v>6.2.1.3</v>
      </c>
      <c r="B232" s="2791" t="str">
        <f>'6-A. Proc. Sub-Annex'!C174</f>
        <v>A.3.7.2</v>
      </c>
      <c r="C232" s="2792" t="str">
        <f>'6-A. Proc. Sub-Annex'!D174</f>
        <v>Nayi Pehl Kit</v>
      </c>
      <c r="D232" s="2793" t="str">
        <f>'6-A. Proc. Sub-Annex'!E174</f>
        <v>RCH</v>
      </c>
      <c r="E232" s="2793" t="str">
        <f>'6-A. Proc. Sub-Annex'!F174</f>
        <v>FP</v>
      </c>
      <c r="F232" s="2793">
        <f>'6-A. Proc. Sub-Annex'!G174</f>
        <v>0</v>
      </c>
      <c r="G232" s="2793">
        <f>'6-A. Proc. Sub-Annex'!H174</f>
        <v>0</v>
      </c>
      <c r="H232" s="2793">
        <f>'6-A. Proc. Sub-Annex'!I174</f>
        <v>0</v>
      </c>
      <c r="I232" s="2793">
        <f>'6-A. Proc. Sub-Annex'!J174</f>
        <v>0</v>
      </c>
      <c r="J232" s="2793">
        <f>'6-A. Proc. Sub-Annex'!K174</f>
        <v>0</v>
      </c>
      <c r="K232" s="2793">
        <f>'6-A. Proc. Sub-Annex'!L174</f>
        <v>0</v>
      </c>
      <c r="L232" s="2770">
        <f>'6-A. Proc. Sub-Annex'!M174</f>
        <v>0</v>
      </c>
      <c r="M232" s="2793">
        <f>'6-A. Proc. Sub-Annex'!N174</f>
        <v>0</v>
      </c>
      <c r="N232" s="2793">
        <f>'6-A. Proc. Sub-Annex'!O174</f>
        <v>0</v>
      </c>
      <c r="O232" s="2770">
        <f>'6-A. Proc. Sub-Annex'!P174</f>
        <v>0</v>
      </c>
      <c r="P232" s="2791">
        <f>'6-A. Proc. Sub-Annex'!Q174</f>
        <v>0</v>
      </c>
      <c r="Q232" s="2125"/>
      <c r="R232" s="2771"/>
      <c r="T232" s="2770">
        <f>'6-A. Proc. Sub-Annex'!U174</f>
        <v>0</v>
      </c>
      <c r="U232" s="2770">
        <f>'6-A. Proc. Sub-Annex'!V174</f>
        <v>0</v>
      </c>
      <c r="V232" s="2770" t="str">
        <f>'6-A. Proc. Sub-Annex'!W174</f>
        <v xml:space="preserve">STATE: ; PDY: ; KKL: ; MHE: ; YNM: </v>
      </c>
      <c r="W232" s="2772">
        <f>'6-A. Proc. Sub-Annex'!X174</f>
        <v>0</v>
      </c>
      <c r="X232" s="2770">
        <f>'6-A. Proc. Sub-Annex'!Y174</f>
        <v>0</v>
      </c>
      <c r="Y232" s="2770">
        <f>'6-A. Proc. Sub-Annex'!Z174</f>
        <v>0</v>
      </c>
      <c r="Z232" s="2770">
        <f>'6-A. Proc. Sub-Annex'!AA174</f>
        <v>0</v>
      </c>
      <c r="AA232" s="2770">
        <f>'6-A. Proc. Sub-Annex'!AB174</f>
        <v>0</v>
      </c>
      <c r="AB232" s="2770">
        <f>'6-A. Proc. Sub-Annex'!AC174</f>
        <v>0</v>
      </c>
      <c r="AC232" s="2770">
        <f>'6-A. Proc. Sub-Annex'!AD174</f>
        <v>0</v>
      </c>
      <c r="AD232" s="2770">
        <f>'6-A. Proc. Sub-Annex'!AE174</f>
        <v>0</v>
      </c>
      <c r="AE232" s="2770">
        <f>'6-A. Proc. Sub-Annex'!AF174</f>
        <v>0</v>
      </c>
      <c r="AF232" s="2770">
        <f>'6-A. Proc. Sub-Annex'!AG174</f>
        <v>0</v>
      </c>
      <c r="AG232" s="2770">
        <f>'6-A. Proc. Sub-Annex'!AH174</f>
        <v>0</v>
      </c>
      <c r="AH232" s="2770">
        <f>'6-A. Proc. Sub-Annex'!AI174</f>
        <v>0</v>
      </c>
      <c r="AI232" s="2770">
        <f>'6-A. Proc. Sub-Annex'!AJ174</f>
        <v>0</v>
      </c>
      <c r="AJ232" s="2770">
        <f>'6-A. Proc. Sub-Annex'!AK174</f>
        <v>0</v>
      </c>
      <c r="AK232" s="2770">
        <f>'6-A. Proc. Sub-Annex'!AL174</f>
        <v>0</v>
      </c>
      <c r="AL232" s="2770">
        <f>'6-A. Proc. Sub-Annex'!AM174</f>
        <v>0</v>
      </c>
      <c r="AM232" s="2770">
        <f>'6-A. Proc. Sub-Annex'!AN174</f>
        <v>0</v>
      </c>
      <c r="AN232" s="2770">
        <f>'6-A. Proc. Sub-Annex'!AO174</f>
        <v>0</v>
      </c>
      <c r="AO232" s="2770">
        <f>'6-A. Proc. Sub-Annex'!AP174</f>
        <v>0</v>
      </c>
      <c r="AP232" s="2770">
        <f>'6-A. Proc. Sub-Annex'!AQ174</f>
        <v>0</v>
      </c>
      <c r="AQ232" s="2770">
        <f>'6-A. Proc. Sub-Annex'!AR174</f>
        <v>0</v>
      </c>
      <c r="AR232" s="2770">
        <f>'6-A. Proc. Sub-Annex'!AS174</f>
        <v>0</v>
      </c>
      <c r="AS232" s="2770">
        <f>'6-A. Proc. Sub-Annex'!AT174</f>
        <v>0</v>
      </c>
      <c r="AT232" s="2770" t="str">
        <f>'6-A. Proc. Sub-Annex'!AU174</f>
        <v xml:space="preserve">STATE: ; PDY: ; KKL: ; MHE: ; YNM: </v>
      </c>
      <c r="AU232" s="2770" t="str">
        <f>'6-A. Proc. Sub-Annex'!AV174</f>
        <v>MPV(Mission Parivar Vikas): drugs</v>
      </c>
    </row>
    <row r="233" spans="1:47" s="2245" customFormat="1" ht="78" customHeight="1">
      <c r="A233" s="5626"/>
      <c r="B233" s="2791" t="str">
        <f>'6-A. Proc. Sub-Annex'!C175</f>
        <v>B.16.2.3.1</v>
      </c>
      <c r="C233" s="2792" t="str">
        <f>'6-A. Proc. Sub-Annex'!D175</f>
        <v>Any other Drugs &amp; Supplies (Please specify)</v>
      </c>
      <c r="D233" s="2793" t="str">
        <f>'6-A. Proc. Sub-Annex'!E175</f>
        <v>RCH</v>
      </c>
      <c r="E233" s="2793" t="str">
        <f>'6-A. Proc. Sub-Annex'!F175</f>
        <v>FP</v>
      </c>
      <c r="F233" s="2793">
        <f>'6-A. Proc. Sub-Annex'!G175</f>
        <v>0</v>
      </c>
      <c r="G233" s="2793">
        <f>'6-A. Proc. Sub-Annex'!H175</f>
        <v>0</v>
      </c>
      <c r="H233" s="2793">
        <f>'6-A. Proc. Sub-Annex'!I175</f>
        <v>0</v>
      </c>
      <c r="I233" s="2793">
        <f>'6-A. Proc. Sub-Annex'!J175</f>
        <v>0</v>
      </c>
      <c r="J233" s="2793">
        <f>'6-A. Proc. Sub-Annex'!K175</f>
        <v>0</v>
      </c>
      <c r="K233" s="2793">
        <f>'6-A. Proc. Sub-Annex'!L175</f>
        <v>0</v>
      </c>
      <c r="L233" s="2770">
        <f>'6-A. Proc. Sub-Annex'!M175</f>
        <v>0</v>
      </c>
      <c r="M233" s="2793">
        <f>'6-A. Proc. Sub-Annex'!N175</f>
        <v>0</v>
      </c>
      <c r="N233" s="2793">
        <f>'6-A. Proc. Sub-Annex'!O175</f>
        <v>0</v>
      </c>
      <c r="O233" s="2770">
        <f>'6-A. Proc. Sub-Annex'!P175</f>
        <v>0</v>
      </c>
      <c r="P233" s="2791">
        <f>'6-A. Proc. Sub-Annex'!Q175</f>
        <v>0</v>
      </c>
      <c r="Q233" s="2125"/>
      <c r="R233" s="2771"/>
      <c r="T233" s="2770">
        <f>'6-A. Proc. Sub-Annex'!U175</f>
        <v>0</v>
      </c>
      <c r="U233" s="2770">
        <f>'6-A. Proc. Sub-Annex'!V175</f>
        <v>0</v>
      </c>
      <c r="V233" s="2770" t="str">
        <f>'6-A. Proc. Sub-Annex'!W175</f>
        <v xml:space="preserve">STATE: ; PDY: ; KKL: ; MHE: ; YNM: </v>
      </c>
      <c r="W233" s="2772">
        <f>'6-A. Proc. Sub-Annex'!X175</f>
        <v>0</v>
      </c>
      <c r="X233" s="2770">
        <f>'6-A. Proc. Sub-Annex'!Y175</f>
        <v>0</v>
      </c>
      <c r="Y233" s="2770">
        <f>'6-A. Proc. Sub-Annex'!Z175</f>
        <v>0</v>
      </c>
      <c r="Z233" s="2770">
        <f>'6-A. Proc. Sub-Annex'!AA175</f>
        <v>0</v>
      </c>
      <c r="AA233" s="2770">
        <f>'6-A. Proc. Sub-Annex'!AB175</f>
        <v>0</v>
      </c>
      <c r="AB233" s="2770">
        <f>'6-A. Proc. Sub-Annex'!AC175</f>
        <v>0</v>
      </c>
      <c r="AC233" s="2770">
        <f>'6-A. Proc. Sub-Annex'!AD175</f>
        <v>0</v>
      </c>
      <c r="AD233" s="2770">
        <f>'6-A. Proc. Sub-Annex'!AE175</f>
        <v>0</v>
      </c>
      <c r="AE233" s="2770">
        <f>'6-A. Proc. Sub-Annex'!AF175</f>
        <v>0</v>
      </c>
      <c r="AF233" s="2770">
        <f>'6-A. Proc. Sub-Annex'!AG175</f>
        <v>0</v>
      </c>
      <c r="AG233" s="2770">
        <f>'6-A. Proc. Sub-Annex'!AH175</f>
        <v>0</v>
      </c>
      <c r="AH233" s="2770">
        <f>'6-A. Proc. Sub-Annex'!AI175</f>
        <v>0</v>
      </c>
      <c r="AI233" s="2770">
        <f>'6-A. Proc. Sub-Annex'!AJ175</f>
        <v>0</v>
      </c>
      <c r="AJ233" s="2770">
        <f>'6-A. Proc. Sub-Annex'!AK175</f>
        <v>0</v>
      </c>
      <c r="AK233" s="2770">
        <f>'6-A. Proc. Sub-Annex'!AL175</f>
        <v>0</v>
      </c>
      <c r="AL233" s="2770">
        <f>'6-A. Proc. Sub-Annex'!AM175</f>
        <v>0</v>
      </c>
      <c r="AM233" s="2770">
        <f>'6-A. Proc. Sub-Annex'!AN175</f>
        <v>0</v>
      </c>
      <c r="AN233" s="2770">
        <f>'6-A. Proc. Sub-Annex'!AO175</f>
        <v>0</v>
      </c>
      <c r="AO233" s="2770">
        <f>'6-A. Proc. Sub-Annex'!AP175</f>
        <v>0</v>
      </c>
      <c r="AP233" s="2770">
        <f>'6-A. Proc. Sub-Annex'!AQ175</f>
        <v>0</v>
      </c>
      <c r="AQ233" s="2770">
        <f>'6-A. Proc. Sub-Annex'!AR175</f>
        <v>0</v>
      </c>
      <c r="AR233" s="2770">
        <f>'6-A. Proc. Sub-Annex'!AS175</f>
        <v>0</v>
      </c>
      <c r="AS233" s="2770">
        <f>'6-A. Proc. Sub-Annex'!AT175</f>
        <v>0</v>
      </c>
      <c r="AT233" s="2770" t="str">
        <f>'6-A. Proc. Sub-Annex'!AU175</f>
        <v xml:space="preserve">STATE: ; PDY: ; KKL: ; MHE: ; YNM: </v>
      </c>
      <c r="AU233" s="2770" t="str">
        <f>'6-A. Proc. Sub-Annex'!AV175</f>
        <v>Other FP Components- drugs</v>
      </c>
    </row>
    <row r="234" spans="1:47" s="2245" customFormat="1" ht="78" customHeight="1">
      <c r="A234" s="2763">
        <f>'7.Referral Transport Annex'!A7</f>
        <v>7</v>
      </c>
      <c r="B234" s="2785"/>
      <c r="C234" s="2764" t="str">
        <f>'7.Referral Transport Annex'!C7</f>
        <v>Referral Transport</v>
      </c>
      <c r="D234" s="2765"/>
      <c r="E234" s="2765"/>
      <c r="F234" s="2765"/>
      <c r="G234" s="2765"/>
      <c r="H234" s="2766"/>
      <c r="I234" s="2765"/>
      <c r="J234" s="2766"/>
      <c r="K234" s="2765"/>
      <c r="L234" s="2766"/>
      <c r="M234" s="2766"/>
      <c r="N234" s="2786"/>
      <c r="O234" s="2787">
        <f>SUM(O235:O235)</f>
        <v>0</v>
      </c>
      <c r="P234" s="2788"/>
      <c r="Q234" s="2789"/>
      <c r="R234" s="2790">
        <f>SUM(R235:R235)</f>
        <v>0</v>
      </c>
      <c r="T234" s="2766"/>
      <c r="U234" s="2766"/>
      <c r="V234" s="2766"/>
      <c r="W234" s="2782"/>
      <c r="X234" s="2766"/>
      <c r="Y234" s="2766"/>
      <c r="Z234" s="2766"/>
      <c r="AA234" s="2766"/>
      <c r="AB234" s="2766"/>
      <c r="AC234" s="2766"/>
      <c r="AD234" s="2766"/>
      <c r="AE234" s="2766"/>
      <c r="AF234" s="2766"/>
      <c r="AG234" s="2766"/>
      <c r="AH234" s="2766"/>
      <c r="AI234" s="2766"/>
      <c r="AJ234" s="2766"/>
      <c r="AK234" s="2766"/>
      <c r="AL234" s="2766"/>
      <c r="AM234" s="2766"/>
      <c r="AN234" s="2766"/>
      <c r="AO234" s="2766"/>
      <c r="AP234" s="2766"/>
      <c r="AQ234" s="2766"/>
      <c r="AR234" s="2766"/>
      <c r="AS234" s="2766"/>
      <c r="AT234" s="2766"/>
      <c r="AU234" s="2766"/>
    </row>
    <row r="235" spans="1:47" s="2245" customFormat="1" ht="78" customHeight="1">
      <c r="A235" s="2767">
        <f>'7.Referral Transport Annex'!A10</f>
        <v>7.3</v>
      </c>
      <c r="B235" s="2767" t="str">
        <f>'7.Referral Transport Annex'!B10</f>
        <v>B12.2.9.1</v>
      </c>
      <c r="C235" s="2768" t="str">
        <f>'7.Referral Transport Annex'!C10</f>
        <v>Drop back scheme for sterilization clients</v>
      </c>
      <c r="D235" s="2769" t="str">
        <f>'7.Referral Transport Annex'!D10</f>
        <v>RCH</v>
      </c>
      <c r="E235" s="2769" t="str">
        <f>'7.Referral Transport Annex'!E10</f>
        <v>FP</v>
      </c>
      <c r="F235" s="2769">
        <f>'7.Referral Transport Annex'!G10</f>
        <v>0</v>
      </c>
      <c r="G235" s="2769">
        <f>'7.Referral Transport Annex'!H10</f>
        <v>0</v>
      </c>
      <c r="H235" s="2769">
        <f>'7.Referral Transport Annex'!I10</f>
        <v>0</v>
      </c>
      <c r="I235" s="2769">
        <f>'7.Referral Transport Annex'!J10</f>
        <v>0</v>
      </c>
      <c r="J235" s="2769">
        <f>'7.Referral Transport Annex'!K10</f>
        <v>0</v>
      </c>
      <c r="K235" s="2769">
        <f>'7.Referral Transport Annex'!L10</f>
        <v>0</v>
      </c>
      <c r="L235" s="2770">
        <f>'7.Referral Transport Annex'!M10</f>
        <v>0</v>
      </c>
      <c r="M235" s="2769">
        <f>'7.Referral Transport Annex'!N10</f>
        <v>0</v>
      </c>
      <c r="N235" s="2769">
        <f>'7.Referral Transport Annex'!O10</f>
        <v>0</v>
      </c>
      <c r="O235" s="2770">
        <f>'7.Referral Transport Annex'!P10</f>
        <v>0</v>
      </c>
      <c r="P235" s="2767">
        <f>'7.Referral Transport Annex'!Q10</f>
        <v>0</v>
      </c>
      <c r="Q235" s="2125"/>
      <c r="R235" s="2771"/>
      <c r="T235" s="2770">
        <f>'7.Referral Transport Annex'!U10</f>
        <v>0</v>
      </c>
      <c r="U235" s="2770">
        <f>'7.Referral Transport Annex'!V10</f>
        <v>0</v>
      </c>
      <c r="V235" s="2770">
        <f>'7.Referral Transport Annex'!W10</f>
        <v>0</v>
      </c>
      <c r="W235" s="2772" t="str">
        <f>'7.Referral Transport Annex'!X10</f>
        <v xml:space="preserve">STATE: ; PDY: ; KKL: ; MHE: ; YNM: </v>
      </c>
      <c r="X235" s="2770">
        <f>'7.Referral Transport Annex'!Y10</f>
        <v>0</v>
      </c>
      <c r="Y235" s="2770">
        <f>'7.Referral Transport Annex'!Z10</f>
        <v>0</v>
      </c>
      <c r="Z235" s="2770">
        <f>'7.Referral Transport Annex'!AA10</f>
        <v>0</v>
      </c>
      <c r="AA235" s="2770">
        <f>'7.Referral Transport Annex'!AB10</f>
        <v>0</v>
      </c>
      <c r="AB235" s="2770">
        <f>'7.Referral Transport Annex'!AC10</f>
        <v>0</v>
      </c>
      <c r="AC235" s="2770">
        <f>'7.Referral Transport Annex'!AD10</f>
        <v>0</v>
      </c>
      <c r="AD235" s="2770">
        <f>'7.Referral Transport Annex'!AE10</f>
        <v>0</v>
      </c>
      <c r="AE235" s="2770">
        <f>'7.Referral Transport Annex'!AF10</f>
        <v>0</v>
      </c>
      <c r="AF235" s="2770">
        <f>'7.Referral Transport Annex'!AG10</f>
        <v>0</v>
      </c>
      <c r="AG235" s="2770">
        <f>'7.Referral Transport Annex'!AH10</f>
        <v>0</v>
      </c>
      <c r="AH235" s="2770">
        <f>'7.Referral Transport Annex'!AI10</f>
        <v>0</v>
      </c>
      <c r="AI235" s="2770">
        <f>'7.Referral Transport Annex'!AJ10</f>
        <v>0</v>
      </c>
      <c r="AJ235" s="2770">
        <f>'7.Referral Transport Annex'!AK10</f>
        <v>0</v>
      </c>
      <c r="AK235" s="2770">
        <f>'7.Referral Transport Annex'!AL10</f>
        <v>0</v>
      </c>
      <c r="AL235" s="2770">
        <f>'7.Referral Transport Annex'!AM10</f>
        <v>0</v>
      </c>
      <c r="AM235" s="2770">
        <f>'7.Referral Transport Annex'!AN10</f>
        <v>0</v>
      </c>
      <c r="AN235" s="2770">
        <f>'7.Referral Transport Annex'!AO10</f>
        <v>0</v>
      </c>
      <c r="AO235" s="2770">
        <f>'7.Referral Transport Annex'!AP10</f>
        <v>0</v>
      </c>
      <c r="AP235" s="2770">
        <f>'7.Referral Transport Annex'!AQ10</f>
        <v>0</v>
      </c>
      <c r="AQ235" s="2770">
        <f>'7.Referral Transport Annex'!AR10</f>
        <v>0</v>
      </c>
      <c r="AR235" s="2770">
        <f>'7.Referral Transport Annex'!AS10</f>
        <v>0</v>
      </c>
      <c r="AS235" s="2770">
        <f>'7.Referral Transport Annex'!AT10</f>
        <v>0</v>
      </c>
      <c r="AT235" s="2770">
        <f>'7.Referral Transport Annex'!AU10</f>
        <v>0</v>
      </c>
      <c r="AU235" s="2770" t="str">
        <f>'7.Referral Transport Annex'!AV10</f>
        <v xml:space="preserve">STATE: ; PDY: ; KKL: ; MHE: ; YNM: </v>
      </c>
    </row>
    <row r="236" spans="1:47" s="2245" customFormat="1" ht="78" customHeight="1">
      <c r="A236" s="2763">
        <f>'8.Human Resources (SD) Annex'!A7</f>
        <v>8</v>
      </c>
      <c r="B236" s="2763"/>
      <c r="C236" s="2764" t="str">
        <f>'8.Human Resources (SD) Annex'!C7</f>
        <v>Human Resources</v>
      </c>
      <c r="D236" s="2765"/>
      <c r="E236" s="2765"/>
      <c r="F236" s="2765"/>
      <c r="G236" s="2765"/>
      <c r="H236" s="2765"/>
      <c r="I236" s="2765"/>
      <c r="J236" s="2765"/>
      <c r="K236" s="2765"/>
      <c r="L236" s="2766"/>
      <c r="M236" s="2765"/>
      <c r="N236" s="2765"/>
      <c r="O236" s="2766">
        <f>SUM(O237:O240)</f>
        <v>4.6950000000000003</v>
      </c>
      <c r="P236" s="2763"/>
      <c r="Q236" s="2780"/>
      <c r="R236" s="2781">
        <f>SUM(R237:R240)</f>
        <v>0</v>
      </c>
      <c r="T236" s="2766"/>
      <c r="U236" s="2766"/>
      <c r="V236" s="2766"/>
      <c r="W236" s="2782"/>
      <c r="X236" s="2766"/>
      <c r="Y236" s="2766"/>
      <c r="Z236" s="2766"/>
      <c r="AA236" s="2766"/>
      <c r="AB236" s="2766"/>
      <c r="AC236" s="2766"/>
      <c r="AD236" s="2766"/>
      <c r="AE236" s="2766"/>
      <c r="AF236" s="2766"/>
      <c r="AG236" s="2766"/>
      <c r="AH236" s="2766"/>
      <c r="AI236" s="2766"/>
      <c r="AJ236" s="2766"/>
      <c r="AK236" s="2766"/>
      <c r="AL236" s="2766"/>
      <c r="AM236" s="2766"/>
      <c r="AN236" s="2766"/>
      <c r="AO236" s="2766"/>
      <c r="AP236" s="2766"/>
      <c r="AQ236" s="2766"/>
      <c r="AR236" s="2766"/>
      <c r="AS236" s="2766"/>
      <c r="AT236" s="2766"/>
      <c r="AU236" s="2766"/>
    </row>
    <row r="237" spans="1:47" s="2245" customFormat="1" ht="78" customHeight="1">
      <c r="A237" s="2767" t="str">
        <f>'8.Human Resources (SD) Annex'!A168</f>
        <v>8.4.5</v>
      </c>
      <c r="B237" s="2767" t="str">
        <f>'8.Human Resources (SD) Annex'!B168</f>
        <v>A.3.5.3</v>
      </c>
      <c r="C237" s="2768" t="str">
        <f>'8.Human Resources (SD) Annex'!C168</f>
        <v>Performance reward if any</v>
      </c>
      <c r="D237" s="2769" t="str">
        <f>'8.Human Resources (SD) Annex'!D168</f>
        <v>RCH</v>
      </c>
      <c r="E237" s="2769" t="str">
        <f>'8.Human Resources (SD) Annex'!E168</f>
        <v>FP</v>
      </c>
      <c r="F237" s="2769">
        <f>'8.Human Resources (SD) Annex'!F168</f>
        <v>0</v>
      </c>
      <c r="G237" s="2769">
        <f>'8.Human Resources (SD) Annex'!G168</f>
        <v>0</v>
      </c>
      <c r="H237" s="2769">
        <f>'8.Human Resources (SD) Annex'!H168</f>
        <v>0</v>
      </c>
      <c r="I237" s="2769">
        <f>'8.Human Resources (SD) Annex'!I168</f>
        <v>0</v>
      </c>
      <c r="J237" s="2769">
        <f>'8.Human Resources (SD) Annex'!J168</f>
        <v>0</v>
      </c>
      <c r="K237" s="2769">
        <f>'8.Human Resources (SD) Annex'!L168</f>
        <v>0</v>
      </c>
      <c r="L237" s="2770">
        <f>'8.Human Resources (SD) Annex'!M168</f>
        <v>0</v>
      </c>
      <c r="M237" s="2769">
        <f>'8.Human Resources (SD) Annex'!N168</f>
        <v>0</v>
      </c>
      <c r="N237" s="2769">
        <f>'8.Human Resources (SD) Annex'!O168</f>
        <v>0</v>
      </c>
      <c r="O237" s="2770">
        <f>'8.Human Resources (SD) Annex'!P168</f>
        <v>0</v>
      </c>
      <c r="P237" s="2767">
        <f>'8.Human Resources (SD) Annex'!Q168</f>
        <v>0</v>
      </c>
      <c r="Q237" s="2806"/>
      <c r="R237" s="2771"/>
      <c r="T237" s="2770">
        <f>'8.Human Resources (SD) Annex'!U168</f>
        <v>0</v>
      </c>
      <c r="U237" s="2770">
        <f>'8.Human Resources (SD) Annex'!V168</f>
        <v>0</v>
      </c>
      <c r="V237" s="2770" t="str">
        <f>'8.Human Resources (SD) Annex'!W168</f>
        <v xml:space="preserve">STATE: ; PDY: ; KKL: ; MHE: ; YNM: </v>
      </c>
      <c r="W237" s="2772">
        <f>'8.Human Resources (SD) Annex'!X168</f>
        <v>0</v>
      </c>
      <c r="X237" s="2770">
        <f>'8.Human Resources (SD) Annex'!Y168</f>
        <v>0</v>
      </c>
      <c r="Y237" s="2770">
        <f>'8.Human Resources (SD) Annex'!Z168</f>
        <v>0</v>
      </c>
      <c r="Z237" s="2770">
        <f>'8.Human Resources (SD) Annex'!AA168</f>
        <v>0</v>
      </c>
      <c r="AA237" s="2770">
        <f>'8.Human Resources (SD) Annex'!AB168</f>
        <v>0</v>
      </c>
      <c r="AB237" s="2770">
        <f>'8.Human Resources (SD) Annex'!AC168</f>
        <v>0</v>
      </c>
      <c r="AC237" s="2770">
        <f>'8.Human Resources (SD) Annex'!AD168</f>
        <v>0</v>
      </c>
      <c r="AD237" s="2770">
        <f>'8.Human Resources (SD) Annex'!AE168</f>
        <v>0</v>
      </c>
      <c r="AE237" s="2770">
        <f>'8.Human Resources (SD) Annex'!AF168</f>
        <v>0</v>
      </c>
      <c r="AF237" s="2770">
        <f>'8.Human Resources (SD) Annex'!AG168</f>
        <v>0</v>
      </c>
      <c r="AG237" s="2770">
        <f>'8.Human Resources (SD) Annex'!AH168</f>
        <v>0</v>
      </c>
      <c r="AH237" s="2770">
        <f>'8.Human Resources (SD) Annex'!AI168</f>
        <v>0</v>
      </c>
      <c r="AI237" s="2770">
        <f>'8.Human Resources (SD) Annex'!AJ168</f>
        <v>0</v>
      </c>
      <c r="AJ237" s="2770">
        <f>'8.Human Resources (SD) Annex'!AK168</f>
        <v>0</v>
      </c>
      <c r="AK237" s="2770">
        <f>'8.Human Resources (SD) Annex'!AL168</f>
        <v>0</v>
      </c>
      <c r="AL237" s="2770">
        <f>'8.Human Resources (SD) Annex'!AM168</f>
        <v>0</v>
      </c>
      <c r="AM237" s="2770">
        <f>'8.Human Resources (SD) Annex'!AN168</f>
        <v>0</v>
      </c>
      <c r="AN237" s="2770">
        <f>'8.Human Resources (SD) Annex'!AO168</f>
        <v>0</v>
      </c>
      <c r="AO237" s="2770">
        <f>'8.Human Resources (SD) Annex'!AP168</f>
        <v>0</v>
      </c>
      <c r="AP237" s="2770">
        <f>'8.Human Resources (SD) Annex'!AQ168</f>
        <v>0</v>
      </c>
      <c r="AQ237" s="2770">
        <f>'8.Human Resources (SD) Annex'!AR168</f>
        <v>0</v>
      </c>
      <c r="AR237" s="2770">
        <f>'8.Human Resources (SD) Annex'!AS168</f>
        <v>0</v>
      </c>
      <c r="AS237" s="2770">
        <f>'8.Human Resources (SD) Annex'!AT168</f>
        <v>0</v>
      </c>
      <c r="AT237" s="2770" t="str">
        <f>'8.Human Resources (SD) Annex'!AU168</f>
        <v xml:space="preserve">STATE: ; PDY: ; KKL: ; MHE: ; YNM: </v>
      </c>
      <c r="AU237" s="2770" t="str">
        <f>'8.Human Resources (SD) Annex'!AV168</f>
        <v>HRH-Incentives: OOC</v>
      </c>
    </row>
    <row r="238" spans="1:47" s="2245" customFormat="1" ht="78" customHeight="1">
      <c r="A238" s="2767" t="str">
        <f>'8.Human Resources (SD) Annex'!A169</f>
        <v>8.4.6</v>
      </c>
      <c r="B238" s="2767" t="str">
        <f>'8.Human Resources (SD) Annex'!B169</f>
        <v>A.3.2.2</v>
      </c>
      <c r="C238" s="2768" t="str">
        <f>'8.Human Resources (SD) Annex'!C169</f>
        <v>Incentive to provider for IUCD insertion at health facilities (including fixed day services at SHC and PHC) [Provide breakup: Public Sector]</v>
      </c>
      <c r="D238" s="2769" t="str">
        <f>'8.Human Resources (SD) Annex'!D169</f>
        <v>RCH</v>
      </c>
      <c r="E238" s="2769" t="str">
        <f>'8.Human Resources (SD) Annex'!E169</f>
        <v>FP</v>
      </c>
      <c r="F238" s="2769">
        <f>'8.Human Resources (SD) Annex'!F169</f>
        <v>0</v>
      </c>
      <c r="G238" s="2769">
        <f>'8.Human Resources (SD) Annex'!G169</f>
        <v>0</v>
      </c>
      <c r="H238" s="2769">
        <f>'8.Human Resources (SD) Annex'!H169</f>
        <v>0</v>
      </c>
      <c r="I238" s="2769">
        <f>'8.Human Resources (SD) Annex'!I169</f>
        <v>0</v>
      </c>
      <c r="J238" s="2769">
        <f>'8.Human Resources (SD) Annex'!J169</f>
        <v>0</v>
      </c>
      <c r="K238" s="2769">
        <f>'8.Human Resources (SD) Annex'!L169</f>
        <v>0</v>
      </c>
      <c r="L238" s="2770">
        <f>'8.Human Resources (SD) Annex'!M169</f>
        <v>0</v>
      </c>
      <c r="M238" s="2769">
        <f>'8.Human Resources (SD) Annex'!N169</f>
        <v>0</v>
      </c>
      <c r="N238" s="2769">
        <f>'8.Human Resources (SD) Annex'!O169</f>
        <v>0</v>
      </c>
      <c r="O238" s="2770">
        <f>'8.Human Resources (SD) Annex'!P169</f>
        <v>0</v>
      </c>
      <c r="P238" s="2767">
        <f>'8.Human Resources (SD) Annex'!Q169</f>
        <v>0</v>
      </c>
      <c r="Q238" s="2125"/>
      <c r="R238" s="2771"/>
      <c r="T238" s="2770">
        <f>'8.Human Resources (SD) Annex'!U169</f>
        <v>0</v>
      </c>
      <c r="U238" s="2770">
        <f>'8.Human Resources (SD) Annex'!V169</f>
        <v>0</v>
      </c>
      <c r="V238" s="2770" t="str">
        <f>'8.Human Resources (SD) Annex'!W169</f>
        <v xml:space="preserve">STATE: ; PDY: ; KKL: ; MHE: ; YNM: </v>
      </c>
      <c r="W238" s="2772">
        <f>'8.Human Resources (SD) Annex'!X169</f>
        <v>0</v>
      </c>
      <c r="X238" s="2770">
        <f>'8.Human Resources (SD) Annex'!Y169</f>
        <v>0</v>
      </c>
      <c r="Y238" s="2770">
        <f>'8.Human Resources (SD) Annex'!Z169</f>
        <v>0</v>
      </c>
      <c r="Z238" s="2770">
        <f>'8.Human Resources (SD) Annex'!AA169</f>
        <v>0</v>
      </c>
      <c r="AA238" s="2770">
        <f>'8.Human Resources (SD) Annex'!AB169</f>
        <v>0</v>
      </c>
      <c r="AB238" s="2770">
        <f>'8.Human Resources (SD) Annex'!AC169</f>
        <v>0</v>
      </c>
      <c r="AC238" s="2770">
        <f>'8.Human Resources (SD) Annex'!AD169</f>
        <v>0</v>
      </c>
      <c r="AD238" s="2770">
        <f>'8.Human Resources (SD) Annex'!AE169</f>
        <v>0</v>
      </c>
      <c r="AE238" s="2770">
        <f>'8.Human Resources (SD) Annex'!AF169</f>
        <v>0</v>
      </c>
      <c r="AF238" s="2770">
        <f>'8.Human Resources (SD) Annex'!AG169</f>
        <v>0</v>
      </c>
      <c r="AG238" s="2770">
        <f>'8.Human Resources (SD) Annex'!AH169</f>
        <v>0</v>
      </c>
      <c r="AH238" s="2770">
        <f>'8.Human Resources (SD) Annex'!AI169</f>
        <v>0</v>
      </c>
      <c r="AI238" s="2770">
        <f>'8.Human Resources (SD) Annex'!AJ169</f>
        <v>0</v>
      </c>
      <c r="AJ238" s="2770">
        <f>'8.Human Resources (SD) Annex'!AK169</f>
        <v>0</v>
      </c>
      <c r="AK238" s="2770">
        <f>'8.Human Resources (SD) Annex'!AL169</f>
        <v>0</v>
      </c>
      <c r="AL238" s="2770">
        <f>'8.Human Resources (SD) Annex'!AM169</f>
        <v>0</v>
      </c>
      <c r="AM238" s="2770">
        <f>'8.Human Resources (SD) Annex'!AN169</f>
        <v>0</v>
      </c>
      <c r="AN238" s="2770">
        <f>'8.Human Resources (SD) Annex'!AO169</f>
        <v>0</v>
      </c>
      <c r="AO238" s="2770">
        <f>'8.Human Resources (SD) Annex'!AP169</f>
        <v>0</v>
      </c>
      <c r="AP238" s="2770">
        <f>'8.Human Resources (SD) Annex'!AQ169</f>
        <v>0</v>
      </c>
      <c r="AQ238" s="2770">
        <f>'8.Human Resources (SD) Annex'!AR169</f>
        <v>0</v>
      </c>
      <c r="AR238" s="2770">
        <f>'8.Human Resources (SD) Annex'!AS169</f>
        <v>0</v>
      </c>
      <c r="AS238" s="2770">
        <f>'8.Human Resources (SD) Annex'!AT169</f>
        <v>0</v>
      </c>
      <c r="AT238" s="2770" t="str">
        <f>'8.Human Resources (SD) Annex'!AU169</f>
        <v xml:space="preserve">STATE: ; PDY: ; KKL: ; MHE: ; YNM: </v>
      </c>
      <c r="AU238" s="2770" t="str">
        <f>'8.Human Resources (SD) Annex'!AV169</f>
        <v>HRH-Incentives: OOC</v>
      </c>
    </row>
    <row r="239" spans="1:47" s="2245" customFormat="1" ht="78" customHeight="1">
      <c r="A239" s="2767" t="str">
        <f>'8.Human Resources (SD) Annex'!A170</f>
        <v>8.4.7</v>
      </c>
      <c r="B239" s="2767" t="str">
        <f>'8.Human Resources (SD) Annex'!B170</f>
        <v>A.3.2.3</v>
      </c>
      <c r="C239" s="2768" t="str">
        <f>'8.Human Resources (SD) Annex'!C170</f>
        <v>Incentive to provider for PPIUCD services</v>
      </c>
      <c r="D239" s="2769" t="str">
        <f>'8.Human Resources (SD) Annex'!D170</f>
        <v>RCH</v>
      </c>
      <c r="E239" s="2769" t="str">
        <f>'8.Human Resources (SD) Annex'!E170</f>
        <v>FP</v>
      </c>
      <c r="F239" s="2769">
        <f>'8.Human Resources (SD) Annex'!F170</f>
        <v>0</v>
      </c>
      <c r="G239" s="2769">
        <f>'8.Human Resources (SD) Annex'!G170</f>
        <v>0</v>
      </c>
      <c r="H239" s="2769">
        <f>'8.Human Resources (SD) Annex'!H170</f>
        <v>0</v>
      </c>
      <c r="I239" s="2769">
        <f>'8.Human Resources (SD) Annex'!I170</f>
        <v>0</v>
      </c>
      <c r="J239" s="2769">
        <f>'8.Human Resources (SD) Annex'!J170</f>
        <v>0</v>
      </c>
      <c r="K239" s="2769">
        <f>'8.Human Resources (SD) Annex'!L170</f>
        <v>0</v>
      </c>
      <c r="L239" s="2770">
        <f>'8.Human Resources (SD) Annex'!M170</f>
        <v>150</v>
      </c>
      <c r="M239" s="2769">
        <f>'8.Human Resources (SD) Annex'!N170</f>
        <v>1.5E-3</v>
      </c>
      <c r="N239" s="2769">
        <f>'8.Human Resources (SD) Annex'!O170</f>
        <v>2390</v>
      </c>
      <c r="O239" s="2770">
        <f>'8.Human Resources (SD) Annex'!P170</f>
        <v>3.585</v>
      </c>
      <c r="P239" s="2767">
        <f>'8.Human Resources (SD) Annex'!Q170</f>
        <v>0</v>
      </c>
      <c r="Q239" s="2125"/>
      <c r="R239" s="2771"/>
      <c r="T239" s="2770">
        <f>'8.Human Resources (SD) Annex'!U170</f>
        <v>2390</v>
      </c>
      <c r="U239" s="2770">
        <f>'8.Human Resources (SD) Annex'!V170</f>
        <v>358500</v>
      </c>
      <c r="V239" s="2770" t="str">
        <f>'8.Human Resources (SD) Annex'!W170</f>
        <v xml:space="preserve">STATE: ; PDY: 2200 x Rs.150 PPIUCD ; KKL: 150 x Rs.150 PPIUCD; MHE: 20 x Rs.150 PPIUCD ; YNM: 20 x Rs.150 PPIUCD </v>
      </c>
      <c r="W239" s="2772">
        <f>'8.Human Resources (SD) Annex'!X170</f>
        <v>0</v>
      </c>
      <c r="X239" s="2770">
        <f>'8.Human Resources (SD) Annex'!Y170</f>
        <v>0</v>
      </c>
      <c r="Y239" s="2770">
        <f>'8.Human Resources (SD) Annex'!Z170</f>
        <v>0</v>
      </c>
      <c r="Z239" s="2770">
        <f>'8.Human Resources (SD) Annex'!AA170</f>
        <v>0</v>
      </c>
      <c r="AA239" s="2770">
        <f>'8.Human Resources (SD) Annex'!AB170</f>
        <v>150</v>
      </c>
      <c r="AB239" s="2770">
        <f>'8.Human Resources (SD) Annex'!AC170</f>
        <v>2200</v>
      </c>
      <c r="AC239" s="2770">
        <f>'8.Human Resources (SD) Annex'!AD170</f>
        <v>330000</v>
      </c>
      <c r="AD239" s="2770" t="str">
        <f>'8.Human Resources (SD) Annex'!AE170</f>
        <v xml:space="preserve">2200 x Rs.150 PPIUCD </v>
      </c>
      <c r="AE239" s="2770">
        <f>'8.Human Resources (SD) Annex'!AF170</f>
        <v>150</v>
      </c>
      <c r="AF239" s="2770">
        <f>'8.Human Resources (SD) Annex'!AG170</f>
        <v>150</v>
      </c>
      <c r="AG239" s="2770">
        <f>'8.Human Resources (SD) Annex'!AH170</f>
        <v>22500</v>
      </c>
      <c r="AH239" s="2770" t="str">
        <f>'8.Human Resources (SD) Annex'!AI170</f>
        <v>150 x Rs.150 PPIUCD</v>
      </c>
      <c r="AI239" s="2770">
        <f>'8.Human Resources (SD) Annex'!AJ170</f>
        <v>150</v>
      </c>
      <c r="AJ239" s="2770">
        <f>'8.Human Resources (SD) Annex'!AK170</f>
        <v>20</v>
      </c>
      <c r="AK239" s="2770">
        <f>'8.Human Resources (SD) Annex'!AL170</f>
        <v>3000</v>
      </c>
      <c r="AL239" s="2770" t="str">
        <f>'8.Human Resources (SD) Annex'!AM170</f>
        <v xml:space="preserve">20 x Rs.150 PPIUCD </v>
      </c>
      <c r="AM239" s="2770">
        <f>'8.Human Resources (SD) Annex'!AN170</f>
        <v>150</v>
      </c>
      <c r="AN239" s="2770">
        <f>'8.Human Resources (SD) Annex'!AO170</f>
        <v>20</v>
      </c>
      <c r="AO239" s="2770">
        <f>'8.Human Resources (SD) Annex'!AP170</f>
        <v>3000</v>
      </c>
      <c r="AP239" s="2770" t="str">
        <f>'8.Human Resources (SD) Annex'!AQ170</f>
        <v xml:space="preserve">20 x Rs.150 PPIUCD </v>
      </c>
      <c r="AQ239" s="2770">
        <f>'8.Human Resources (SD) Annex'!AR170</f>
        <v>358500</v>
      </c>
      <c r="AR239" s="2770">
        <f>'8.Human Resources (SD) Annex'!AS170</f>
        <v>2390</v>
      </c>
      <c r="AS239" s="2770">
        <f>'8.Human Resources (SD) Annex'!AT170</f>
        <v>150</v>
      </c>
      <c r="AT239" s="2770" t="str">
        <f>'8.Human Resources (SD) Annex'!AU170</f>
        <v xml:space="preserve">STATE: ; PDY: 2200 x Rs.150 PPIUCD ; KKL: 150 x Rs.150 PPIUCD; MHE: 20 x Rs.150 PPIUCD ; YNM: 20 x Rs.150 PPIUCD </v>
      </c>
      <c r="AU239" s="2770" t="str">
        <f>'8.Human Resources (SD) Annex'!AV170</f>
        <v>HRH-Incentives: OOC</v>
      </c>
    </row>
    <row r="240" spans="1:47" s="2245" customFormat="1" ht="78" customHeight="1">
      <c r="A240" s="2767" t="str">
        <f>'8.Human Resources (SD) Annex'!A171</f>
        <v>8.4.8</v>
      </c>
      <c r="B240" s="2767" t="str">
        <f>'8.Human Resources (SD) Annex'!B171</f>
        <v>A.3.2.4</v>
      </c>
      <c r="C240" s="2768" t="str">
        <f>'8.Human Resources (SD) Annex'!C171</f>
        <v>Incentive to provider for PAIUCD Services</v>
      </c>
      <c r="D240" s="2769" t="str">
        <f>'8.Human Resources (SD) Annex'!D171</f>
        <v>RCH</v>
      </c>
      <c r="E240" s="2769" t="str">
        <f>'8.Human Resources (SD) Annex'!E171</f>
        <v>FP</v>
      </c>
      <c r="F240" s="2769">
        <f>'8.Human Resources (SD) Annex'!F171</f>
        <v>0</v>
      </c>
      <c r="G240" s="2769">
        <f>'8.Human Resources (SD) Annex'!G171</f>
        <v>0</v>
      </c>
      <c r="H240" s="2769">
        <f>'8.Human Resources (SD) Annex'!H171</f>
        <v>0</v>
      </c>
      <c r="I240" s="2769">
        <f>'8.Human Resources (SD) Annex'!I171</f>
        <v>0</v>
      </c>
      <c r="J240" s="2769">
        <f>'8.Human Resources (SD) Annex'!J171</f>
        <v>0</v>
      </c>
      <c r="K240" s="2769">
        <f>'8.Human Resources (SD) Annex'!L171</f>
        <v>0</v>
      </c>
      <c r="L240" s="2770">
        <f>'8.Human Resources (SD) Annex'!M171</f>
        <v>150</v>
      </c>
      <c r="M240" s="2769">
        <f>'8.Human Resources (SD) Annex'!N171</f>
        <v>1.5E-3</v>
      </c>
      <c r="N240" s="2769">
        <f>'8.Human Resources (SD) Annex'!O171</f>
        <v>740</v>
      </c>
      <c r="O240" s="2770">
        <f>'8.Human Resources (SD) Annex'!P171</f>
        <v>1.1100000000000001</v>
      </c>
      <c r="P240" s="2767">
        <f>'8.Human Resources (SD) Annex'!Q171</f>
        <v>0</v>
      </c>
      <c r="Q240" s="2125"/>
      <c r="R240" s="2771"/>
      <c r="T240" s="2770">
        <f>'8.Human Resources (SD) Annex'!U171</f>
        <v>740</v>
      </c>
      <c r="U240" s="2770">
        <f>'8.Human Resources (SD) Annex'!V171</f>
        <v>111000</v>
      </c>
      <c r="V240" s="2770" t="str">
        <f>'8.Human Resources (SD) Annex'!W171</f>
        <v>STATE: ; PDY: 600 x Rs.150 PAIUCD; KKL: 100 x Rs.150 PAIUCD; MHE: 20 x Rs.150 PAIUCD; YNM: 20 x Rs.150 PAIUCD</v>
      </c>
      <c r="W240" s="2772">
        <f>'8.Human Resources (SD) Annex'!X171</f>
        <v>0</v>
      </c>
      <c r="X240" s="2770">
        <f>'8.Human Resources (SD) Annex'!Y171</f>
        <v>0</v>
      </c>
      <c r="Y240" s="2770">
        <f>'8.Human Resources (SD) Annex'!Z171</f>
        <v>0</v>
      </c>
      <c r="Z240" s="2770">
        <f>'8.Human Resources (SD) Annex'!AA171</f>
        <v>0</v>
      </c>
      <c r="AA240" s="2770">
        <f>'8.Human Resources (SD) Annex'!AB171</f>
        <v>150</v>
      </c>
      <c r="AB240" s="2770">
        <f>'8.Human Resources (SD) Annex'!AC171</f>
        <v>600</v>
      </c>
      <c r="AC240" s="2770">
        <f>'8.Human Resources (SD) Annex'!AD171</f>
        <v>90000</v>
      </c>
      <c r="AD240" s="2770" t="str">
        <f>'8.Human Resources (SD) Annex'!AE171</f>
        <v>600 x Rs.150 PAIUCD</v>
      </c>
      <c r="AE240" s="2770">
        <f>'8.Human Resources (SD) Annex'!AF171</f>
        <v>150</v>
      </c>
      <c r="AF240" s="2770">
        <f>'8.Human Resources (SD) Annex'!AG171</f>
        <v>100</v>
      </c>
      <c r="AG240" s="2770">
        <f>'8.Human Resources (SD) Annex'!AH171</f>
        <v>15000</v>
      </c>
      <c r="AH240" s="2770" t="str">
        <f>'8.Human Resources (SD) Annex'!AI171</f>
        <v>100 x Rs.150 PAIUCD</v>
      </c>
      <c r="AI240" s="2770">
        <f>'8.Human Resources (SD) Annex'!AJ171</f>
        <v>150</v>
      </c>
      <c r="AJ240" s="2770">
        <f>'8.Human Resources (SD) Annex'!AK171</f>
        <v>20</v>
      </c>
      <c r="AK240" s="2770">
        <f>'8.Human Resources (SD) Annex'!AL171</f>
        <v>3000</v>
      </c>
      <c r="AL240" s="2770" t="str">
        <f>'8.Human Resources (SD) Annex'!AM171</f>
        <v>20 x Rs.150 PAIUCD</v>
      </c>
      <c r="AM240" s="2770">
        <f>'8.Human Resources (SD) Annex'!AN171</f>
        <v>150</v>
      </c>
      <c r="AN240" s="2770">
        <f>'8.Human Resources (SD) Annex'!AO171</f>
        <v>20</v>
      </c>
      <c r="AO240" s="2770">
        <f>'8.Human Resources (SD) Annex'!AP171</f>
        <v>3000</v>
      </c>
      <c r="AP240" s="2770" t="str">
        <f>'8.Human Resources (SD) Annex'!AQ171</f>
        <v>20 x Rs.150 PAIUCD</v>
      </c>
      <c r="AQ240" s="2770">
        <f>'8.Human Resources (SD) Annex'!AR171</f>
        <v>111000</v>
      </c>
      <c r="AR240" s="2770">
        <f>'8.Human Resources (SD) Annex'!AS171</f>
        <v>740</v>
      </c>
      <c r="AS240" s="2770">
        <f>'8.Human Resources (SD) Annex'!AT171</f>
        <v>150</v>
      </c>
      <c r="AT240" s="2770" t="str">
        <f>'8.Human Resources (SD) Annex'!AU171</f>
        <v>STATE: ; PDY: 600 x Rs.150 PAIUCD; KKL: 100 x Rs.150 PAIUCD; MHE: 20 x Rs.150 PAIUCD; YNM: 20 x Rs.150 PAIUCD</v>
      </c>
      <c r="AU240" s="2770" t="str">
        <f>'8.Human Resources (SD) Annex'!AV171</f>
        <v>HRH-Incentives: OOC</v>
      </c>
    </row>
    <row r="241" spans="1:47" s="2245" customFormat="1" ht="78" customHeight="1">
      <c r="A241" s="2763">
        <f>'9.Training Annex'!A7</f>
        <v>9</v>
      </c>
      <c r="B241" s="2763"/>
      <c r="C241" s="2764" t="str">
        <f>'9.Training Annex'!C7</f>
        <v>Training and Capacity Building</v>
      </c>
      <c r="D241" s="2765"/>
      <c r="E241" s="2765"/>
      <c r="F241" s="2765"/>
      <c r="G241" s="2765"/>
      <c r="H241" s="2765"/>
      <c r="I241" s="2765"/>
      <c r="J241" s="2765"/>
      <c r="K241" s="2765"/>
      <c r="L241" s="2766"/>
      <c r="M241" s="2765"/>
      <c r="N241" s="2765"/>
      <c r="O241" s="2766">
        <f>SUM(O242:O269)</f>
        <v>2.9882499999999999</v>
      </c>
      <c r="P241" s="2763"/>
      <c r="Q241" s="2783"/>
      <c r="R241" s="2781">
        <f>SUM(R242:R269)</f>
        <v>0</v>
      </c>
      <c r="T241" s="2766"/>
      <c r="U241" s="2766"/>
      <c r="V241" s="2766"/>
      <c r="W241" s="2782"/>
      <c r="X241" s="2766"/>
      <c r="Y241" s="2766"/>
      <c r="Z241" s="2766"/>
      <c r="AA241" s="2766"/>
      <c r="AB241" s="2766"/>
      <c r="AC241" s="2766"/>
      <c r="AD241" s="2766"/>
      <c r="AE241" s="2766"/>
      <c r="AF241" s="2766"/>
      <c r="AG241" s="2766"/>
      <c r="AH241" s="2766"/>
      <c r="AI241" s="2766"/>
      <c r="AJ241" s="2766"/>
      <c r="AK241" s="2766"/>
      <c r="AL241" s="2766"/>
      <c r="AM241" s="2766"/>
      <c r="AN241" s="2766"/>
      <c r="AO241" s="2766"/>
      <c r="AP241" s="2766"/>
      <c r="AQ241" s="2766"/>
      <c r="AR241" s="2766"/>
      <c r="AS241" s="2766"/>
      <c r="AT241" s="2766"/>
      <c r="AU241" s="2766"/>
    </row>
    <row r="242" spans="1:47" s="2245" customFormat="1" ht="78" customHeight="1">
      <c r="A242" s="2767" t="str">
        <f>'9.Training Annex'!A23</f>
        <v>9.2.1.3</v>
      </c>
      <c r="B242" s="2767" t="str">
        <f>'9-A.Training Sub-Annex'!C82</f>
        <v>A.9.6.8</v>
      </c>
      <c r="C242" s="2768" t="str">
        <f>'9-A.Training Sub-Annex'!D82</f>
        <v>Training / Orientation technical manuals</v>
      </c>
      <c r="D242" s="2769" t="str">
        <f>'9-A.Training Sub-Annex'!E82</f>
        <v>RCH</v>
      </c>
      <c r="E242" s="2769" t="str">
        <f>'9-A.Training Sub-Annex'!F82</f>
        <v>FP</v>
      </c>
      <c r="F242" s="2769">
        <f>'9-A.Training Sub-Annex'!G82</f>
        <v>0</v>
      </c>
      <c r="G242" s="2769">
        <f>'9-A.Training Sub-Annex'!H82</f>
        <v>0</v>
      </c>
      <c r="H242" s="2769">
        <f>'9-A.Training Sub-Annex'!I82</f>
        <v>0</v>
      </c>
      <c r="I242" s="2769">
        <f>'9-A.Training Sub-Annex'!J82</f>
        <v>0</v>
      </c>
      <c r="J242" s="2769">
        <f>'9-A.Training Sub-Annex'!K82</f>
        <v>0</v>
      </c>
      <c r="K242" s="2769">
        <f>'9-A.Training Sub-Annex'!L82</f>
        <v>0</v>
      </c>
      <c r="L242" s="2770">
        <f>'9-A.Training Sub-Annex'!M82</f>
        <v>0</v>
      </c>
      <c r="M242" s="2769">
        <f>'9-A.Training Sub-Annex'!N82</f>
        <v>0</v>
      </c>
      <c r="N242" s="2769">
        <f>'9-A.Training Sub-Annex'!O82</f>
        <v>0</v>
      </c>
      <c r="O242" s="2770">
        <f>'9-A.Training Sub-Annex'!P82</f>
        <v>0</v>
      </c>
      <c r="P242" s="2767" t="str">
        <f>'9-A.Training Sub-Annex'!Q82</f>
        <v xml:space="preserve">STATE: ; PDY: ; KKL: ; MHE: ; YNM: </v>
      </c>
      <c r="Q242" s="2125"/>
      <c r="R242" s="2771"/>
      <c r="T242" s="2770">
        <f>'9-A.Training Sub-Annex'!U82</f>
        <v>0</v>
      </c>
      <c r="U242" s="2770">
        <f>'9-A.Training Sub-Annex'!V82</f>
        <v>0</v>
      </c>
      <c r="V242" s="2770" t="str">
        <f>'9-A.Training Sub-Annex'!W82</f>
        <v xml:space="preserve">STATE: ; PDY: ; KKL: ; MHE: ; YNM: </v>
      </c>
      <c r="W242" s="2772">
        <f>'9-A.Training Sub-Annex'!X82</f>
        <v>0</v>
      </c>
      <c r="X242" s="2770">
        <f>'9-A.Training Sub-Annex'!Y82</f>
        <v>0</v>
      </c>
      <c r="Y242" s="2770">
        <f>'9-A.Training Sub-Annex'!Z82</f>
        <v>0</v>
      </c>
      <c r="Z242" s="2770">
        <f>'9-A.Training Sub-Annex'!AA82</f>
        <v>0</v>
      </c>
      <c r="AA242" s="2770">
        <f>'9-A.Training Sub-Annex'!AB82</f>
        <v>0</v>
      </c>
      <c r="AB242" s="2770">
        <f>'9-A.Training Sub-Annex'!AC82</f>
        <v>0</v>
      </c>
      <c r="AC242" s="2770">
        <f>'9-A.Training Sub-Annex'!AD82</f>
        <v>0</v>
      </c>
      <c r="AD242" s="2770">
        <f>'9-A.Training Sub-Annex'!AE82</f>
        <v>0</v>
      </c>
      <c r="AE242" s="2770">
        <f>'9-A.Training Sub-Annex'!AF82</f>
        <v>0</v>
      </c>
      <c r="AF242" s="2770">
        <f>'9-A.Training Sub-Annex'!AG82</f>
        <v>0</v>
      </c>
      <c r="AG242" s="2770">
        <f>'9-A.Training Sub-Annex'!AH82</f>
        <v>0</v>
      </c>
      <c r="AH242" s="2770">
        <f>'9-A.Training Sub-Annex'!AI82</f>
        <v>0</v>
      </c>
      <c r="AI242" s="2770">
        <f>'9-A.Training Sub-Annex'!AJ82</f>
        <v>0</v>
      </c>
      <c r="AJ242" s="2770">
        <f>'9-A.Training Sub-Annex'!AK82</f>
        <v>0</v>
      </c>
      <c r="AK242" s="2770">
        <f>'9-A.Training Sub-Annex'!AL82</f>
        <v>0</v>
      </c>
      <c r="AL242" s="2770">
        <f>'9-A.Training Sub-Annex'!AM82</f>
        <v>0</v>
      </c>
      <c r="AM242" s="2770">
        <f>'9-A.Training Sub-Annex'!AN82</f>
        <v>0</v>
      </c>
      <c r="AN242" s="2770">
        <f>'9-A.Training Sub-Annex'!AO82</f>
        <v>0</v>
      </c>
      <c r="AO242" s="2770">
        <f>'9-A.Training Sub-Annex'!AP82</f>
        <v>0</v>
      </c>
      <c r="AP242" s="2770">
        <f>'9-A.Training Sub-Annex'!AQ82</f>
        <v>0</v>
      </c>
      <c r="AQ242" s="2770">
        <f>'9-A.Training Sub-Annex'!AR82</f>
        <v>0</v>
      </c>
      <c r="AR242" s="2770">
        <f>'9-A.Training Sub-Annex'!AS82</f>
        <v>0</v>
      </c>
      <c r="AS242" s="2770">
        <f>'9-A.Training Sub-Annex'!AT82</f>
        <v>0</v>
      </c>
      <c r="AT242" s="2770" t="str">
        <f>'9-A.Training Sub-Annex'!AU82</f>
        <v xml:space="preserve">STATE: ; PDY: ; KKL: ; MHE: ; YNM: </v>
      </c>
      <c r="AU242" s="2770" t="str">
        <f>'9-A.Training Sub-Annex'!AV82</f>
        <v>Other FP component: CB</v>
      </c>
    </row>
    <row r="243" spans="1:47" s="2245" customFormat="1" ht="130.5" customHeight="1">
      <c r="A243" s="2767"/>
      <c r="B243" s="2767" t="str">
        <f>'9-A.Training Sub-Annex'!C83</f>
        <v>A.3.2.6</v>
      </c>
      <c r="C243" s="2768" t="str">
        <f>'9-A.Training Sub-Annex'!D83</f>
        <v xml:space="preserve">Orientation/review  of ANM/AWW (as applicable) for New schemes, FP-LMIS, new contraceptives, Post partum and post abortion Family Planning, Scheme for home delivery of contraceptives (HDC), Ensuring spacing at birth (ESB {wherever applicable}), Pregnancy Testing Kits (PTK) </v>
      </c>
      <c r="D243" s="2769" t="str">
        <f>'9-A.Training Sub-Annex'!E83</f>
        <v>RCH</v>
      </c>
      <c r="E243" s="2769" t="str">
        <f>'9-A.Training Sub-Annex'!F83</f>
        <v>FP</v>
      </c>
      <c r="F243" s="2769">
        <f>'9-A.Training Sub-Annex'!G83</f>
        <v>0</v>
      </c>
      <c r="G243" s="2769">
        <f>'9-A.Training Sub-Annex'!H83</f>
        <v>0</v>
      </c>
      <c r="H243" s="2769">
        <f>'9-A.Training Sub-Annex'!I83</f>
        <v>0</v>
      </c>
      <c r="I243" s="2769">
        <f>'9-A.Training Sub-Annex'!J83</f>
        <v>0</v>
      </c>
      <c r="J243" s="2769">
        <f>'9-A.Training Sub-Annex'!K83</f>
        <v>0</v>
      </c>
      <c r="K243" s="2769">
        <f>'9-A.Training Sub-Annex'!L83</f>
        <v>0</v>
      </c>
      <c r="L243" s="2770">
        <f>'9-A.Training Sub-Annex'!M83</f>
        <v>0</v>
      </c>
      <c r="M243" s="2769">
        <f>'9-A.Training Sub-Annex'!N83</f>
        <v>0</v>
      </c>
      <c r="N243" s="2769">
        <f>'9-A.Training Sub-Annex'!O83</f>
        <v>0</v>
      </c>
      <c r="O243" s="2770">
        <f>'9-A.Training Sub-Annex'!P83</f>
        <v>0</v>
      </c>
      <c r="P243" s="2767" t="str">
        <f>'9-A.Training Sub-Annex'!Q83</f>
        <v xml:space="preserve">STATE: ; PDY: ; KKL: ; MHE: ; YNM: </v>
      </c>
      <c r="Q243" s="2125"/>
      <c r="R243" s="2771"/>
      <c r="T243" s="2770">
        <f>'9-A.Training Sub-Annex'!U83</f>
        <v>0</v>
      </c>
      <c r="U243" s="2770">
        <f>'9-A.Training Sub-Annex'!V83</f>
        <v>0</v>
      </c>
      <c r="V243" s="2770" t="str">
        <f>'9-A.Training Sub-Annex'!W83</f>
        <v xml:space="preserve">STATE: ; PDY: ; KKL: ; MHE: ; YNM: </v>
      </c>
      <c r="W243" s="2772">
        <f>'9-A.Training Sub-Annex'!X83</f>
        <v>0</v>
      </c>
      <c r="X243" s="2770">
        <f>'9-A.Training Sub-Annex'!Y83</f>
        <v>0</v>
      </c>
      <c r="Y243" s="2770">
        <f>'9-A.Training Sub-Annex'!Z83</f>
        <v>0</v>
      </c>
      <c r="Z243" s="2770">
        <f>'9-A.Training Sub-Annex'!AA83</f>
        <v>0</v>
      </c>
      <c r="AA243" s="2770">
        <f>'9-A.Training Sub-Annex'!AB83</f>
        <v>0</v>
      </c>
      <c r="AB243" s="2770">
        <f>'9-A.Training Sub-Annex'!AC83</f>
        <v>0</v>
      </c>
      <c r="AC243" s="2770">
        <f>'9-A.Training Sub-Annex'!AD83</f>
        <v>0</v>
      </c>
      <c r="AD243" s="2770">
        <f>'9-A.Training Sub-Annex'!AE83</f>
        <v>0</v>
      </c>
      <c r="AE243" s="2770">
        <f>'9-A.Training Sub-Annex'!AF83</f>
        <v>0</v>
      </c>
      <c r="AF243" s="2770">
        <f>'9-A.Training Sub-Annex'!AG83</f>
        <v>0</v>
      </c>
      <c r="AG243" s="2770">
        <f>'9-A.Training Sub-Annex'!AH83</f>
        <v>0</v>
      </c>
      <c r="AH243" s="2770">
        <f>'9-A.Training Sub-Annex'!AI83</f>
        <v>0</v>
      </c>
      <c r="AI243" s="2770">
        <f>'9-A.Training Sub-Annex'!AJ83</f>
        <v>0</v>
      </c>
      <c r="AJ243" s="2770">
        <f>'9-A.Training Sub-Annex'!AK83</f>
        <v>0</v>
      </c>
      <c r="AK243" s="2770">
        <f>'9-A.Training Sub-Annex'!AL83</f>
        <v>0</v>
      </c>
      <c r="AL243" s="2770">
        <f>'9-A.Training Sub-Annex'!AM83</f>
        <v>0</v>
      </c>
      <c r="AM243" s="2770">
        <f>'9-A.Training Sub-Annex'!AN83</f>
        <v>0</v>
      </c>
      <c r="AN243" s="2770">
        <f>'9-A.Training Sub-Annex'!AO83</f>
        <v>0</v>
      </c>
      <c r="AO243" s="2770">
        <f>'9-A.Training Sub-Annex'!AP83</f>
        <v>0</v>
      </c>
      <c r="AP243" s="2770">
        <f>'9-A.Training Sub-Annex'!AQ83</f>
        <v>0</v>
      </c>
      <c r="AQ243" s="2770">
        <f>'9-A.Training Sub-Annex'!AR83</f>
        <v>0</v>
      </c>
      <c r="AR243" s="2770">
        <f>'9-A.Training Sub-Annex'!AS83</f>
        <v>0</v>
      </c>
      <c r="AS243" s="2770">
        <f>'9-A.Training Sub-Annex'!AT83</f>
        <v>0</v>
      </c>
      <c r="AT243" s="2770" t="str">
        <f>'9-A.Training Sub-Annex'!AU83</f>
        <v xml:space="preserve">STATE: ; PDY: ; KKL: ; MHE: ; YNM: </v>
      </c>
      <c r="AU243" s="2770" t="str">
        <f>'9-A.Training Sub-Annex'!AV83</f>
        <v>Other FP component: CB</v>
      </c>
    </row>
    <row r="244" spans="1:47" s="2245" customFormat="1" ht="78" customHeight="1">
      <c r="A244" s="2767"/>
      <c r="B244" s="2767" t="str">
        <f>'9-A.Training Sub-Annex'!C84</f>
        <v>A.3.2.7</v>
      </c>
      <c r="C244" s="2768" t="str">
        <f>'9-A.Training Sub-Annex'!D84</f>
        <v>Dissemination of FP manuals and guidelines (workshops only)</v>
      </c>
      <c r="D244" s="2769" t="str">
        <f>'9-A.Training Sub-Annex'!E84</f>
        <v>RCH</v>
      </c>
      <c r="E244" s="2769" t="str">
        <f>'9-A.Training Sub-Annex'!F84</f>
        <v>FP</v>
      </c>
      <c r="F244" s="2769">
        <f>'9-A.Training Sub-Annex'!G84</f>
        <v>0</v>
      </c>
      <c r="G244" s="2769">
        <f>'9-A.Training Sub-Annex'!H84</f>
        <v>0</v>
      </c>
      <c r="H244" s="2769">
        <f>'9-A.Training Sub-Annex'!I84</f>
        <v>0</v>
      </c>
      <c r="I244" s="2769">
        <f>'9-A.Training Sub-Annex'!J84</f>
        <v>0</v>
      </c>
      <c r="J244" s="2769">
        <f>'9-A.Training Sub-Annex'!K84</f>
        <v>0</v>
      </c>
      <c r="K244" s="2769">
        <f>'9-A.Training Sub-Annex'!L84</f>
        <v>0</v>
      </c>
      <c r="L244" s="2770">
        <f>'9-A.Training Sub-Annex'!M84</f>
        <v>0</v>
      </c>
      <c r="M244" s="2769">
        <f>'9-A.Training Sub-Annex'!N84</f>
        <v>0</v>
      </c>
      <c r="N244" s="2769">
        <f>'9-A.Training Sub-Annex'!O84</f>
        <v>0</v>
      </c>
      <c r="O244" s="2770">
        <f>'9-A.Training Sub-Annex'!P84</f>
        <v>0</v>
      </c>
      <c r="P244" s="2767" t="str">
        <f>'9-A.Training Sub-Annex'!Q84</f>
        <v xml:space="preserve">STATE: ; PDY: ; KKL: ; MHE: ; YNM: </v>
      </c>
      <c r="Q244" s="2125"/>
      <c r="R244" s="2771"/>
      <c r="T244" s="2770">
        <f>'9-A.Training Sub-Annex'!U84</f>
        <v>0</v>
      </c>
      <c r="U244" s="2770">
        <f>'9-A.Training Sub-Annex'!V84</f>
        <v>0</v>
      </c>
      <c r="V244" s="2770" t="str">
        <f>'9-A.Training Sub-Annex'!W84</f>
        <v xml:space="preserve">STATE: ; PDY: ; KKL: ; MHE: ; YNM: </v>
      </c>
      <c r="W244" s="2772">
        <f>'9-A.Training Sub-Annex'!X84</f>
        <v>0</v>
      </c>
      <c r="X244" s="2770">
        <f>'9-A.Training Sub-Annex'!Y84</f>
        <v>0</v>
      </c>
      <c r="Y244" s="2770">
        <f>'9-A.Training Sub-Annex'!Z84</f>
        <v>0</v>
      </c>
      <c r="Z244" s="2770">
        <f>'9-A.Training Sub-Annex'!AA84</f>
        <v>0</v>
      </c>
      <c r="AA244" s="2770">
        <f>'9-A.Training Sub-Annex'!AB84</f>
        <v>0</v>
      </c>
      <c r="AB244" s="2770">
        <f>'9-A.Training Sub-Annex'!AC84</f>
        <v>0</v>
      </c>
      <c r="AC244" s="2770">
        <f>'9-A.Training Sub-Annex'!AD84</f>
        <v>0</v>
      </c>
      <c r="AD244" s="2770">
        <f>'9-A.Training Sub-Annex'!AE84</f>
        <v>0</v>
      </c>
      <c r="AE244" s="2770">
        <f>'9-A.Training Sub-Annex'!AF84</f>
        <v>0</v>
      </c>
      <c r="AF244" s="2770">
        <f>'9-A.Training Sub-Annex'!AG84</f>
        <v>0</v>
      </c>
      <c r="AG244" s="2770">
        <f>'9-A.Training Sub-Annex'!AH84</f>
        <v>0</v>
      </c>
      <c r="AH244" s="2770">
        <f>'9-A.Training Sub-Annex'!AI84</f>
        <v>0</v>
      </c>
      <c r="AI244" s="2770">
        <f>'9-A.Training Sub-Annex'!AJ84</f>
        <v>0</v>
      </c>
      <c r="AJ244" s="2770">
        <f>'9-A.Training Sub-Annex'!AK84</f>
        <v>0</v>
      </c>
      <c r="AK244" s="2770">
        <f>'9-A.Training Sub-Annex'!AL84</f>
        <v>0</v>
      </c>
      <c r="AL244" s="2770">
        <f>'9-A.Training Sub-Annex'!AM84</f>
        <v>0</v>
      </c>
      <c r="AM244" s="2770">
        <f>'9-A.Training Sub-Annex'!AN84</f>
        <v>0</v>
      </c>
      <c r="AN244" s="2770">
        <f>'9-A.Training Sub-Annex'!AO84</f>
        <v>0</v>
      </c>
      <c r="AO244" s="2770">
        <f>'9-A.Training Sub-Annex'!AP84</f>
        <v>0</v>
      </c>
      <c r="AP244" s="2770">
        <f>'9-A.Training Sub-Annex'!AQ84</f>
        <v>0</v>
      </c>
      <c r="AQ244" s="2770">
        <f>'9-A.Training Sub-Annex'!AR84</f>
        <v>0</v>
      </c>
      <c r="AR244" s="2770">
        <f>'9-A.Training Sub-Annex'!AS84</f>
        <v>0</v>
      </c>
      <c r="AS244" s="2770">
        <f>'9-A.Training Sub-Annex'!AT84</f>
        <v>0</v>
      </c>
      <c r="AT244" s="2770" t="str">
        <f>'9-A.Training Sub-Annex'!AU84</f>
        <v xml:space="preserve">STATE: ; PDY: ; KKL: ; MHE: ; YNM: </v>
      </c>
      <c r="AU244" s="2770" t="str">
        <f>'9-A.Training Sub-Annex'!AV84</f>
        <v>Other FP component: CB</v>
      </c>
    </row>
    <row r="245" spans="1:47" s="2245" customFormat="1" ht="78" customHeight="1">
      <c r="A245" s="2767"/>
      <c r="B245" s="2767" t="str">
        <f>'9-A.Training Sub-Annex'!C85</f>
        <v>A.9.6.1.1</v>
      </c>
      <c r="C245" s="2768" t="str">
        <f>'9-A.Training Sub-Annex'!D85</f>
        <v>TOT on laparoscopic sterilization</v>
      </c>
      <c r="D245" s="2769" t="str">
        <f>'9-A.Training Sub-Annex'!E85</f>
        <v>RCH</v>
      </c>
      <c r="E245" s="2769" t="str">
        <f>'9-A.Training Sub-Annex'!F85</f>
        <v>FP</v>
      </c>
      <c r="F245" s="2769">
        <f>'9-A.Training Sub-Annex'!G85</f>
        <v>0</v>
      </c>
      <c r="G245" s="2769">
        <f>'9-A.Training Sub-Annex'!H85</f>
        <v>0</v>
      </c>
      <c r="H245" s="2769">
        <f>'9-A.Training Sub-Annex'!I85</f>
        <v>0</v>
      </c>
      <c r="I245" s="2769">
        <f>'9-A.Training Sub-Annex'!J85</f>
        <v>0</v>
      </c>
      <c r="J245" s="2769">
        <f>'9-A.Training Sub-Annex'!K85</f>
        <v>0</v>
      </c>
      <c r="K245" s="2769">
        <f>'9-A.Training Sub-Annex'!L85</f>
        <v>0</v>
      </c>
      <c r="L245" s="2770">
        <f>'9-A.Training Sub-Annex'!M85</f>
        <v>0</v>
      </c>
      <c r="M245" s="2769">
        <f>'9-A.Training Sub-Annex'!N85</f>
        <v>0</v>
      </c>
      <c r="N245" s="2769">
        <f>'9-A.Training Sub-Annex'!O85</f>
        <v>0</v>
      </c>
      <c r="O245" s="2770">
        <f>'9-A.Training Sub-Annex'!P85</f>
        <v>0</v>
      </c>
      <c r="P245" s="2767" t="str">
        <f>'9-A.Training Sub-Annex'!Q85</f>
        <v xml:space="preserve">STATE: ; PDY: ; KKL: ; MHE: ; YNM: </v>
      </c>
      <c r="Q245" s="2125"/>
      <c r="R245" s="2771"/>
      <c r="T245" s="2770">
        <f>'9-A.Training Sub-Annex'!U85</f>
        <v>0</v>
      </c>
      <c r="U245" s="2770">
        <f>'9-A.Training Sub-Annex'!V85</f>
        <v>0</v>
      </c>
      <c r="V245" s="2770" t="str">
        <f>'9-A.Training Sub-Annex'!W85</f>
        <v xml:space="preserve">STATE: ; PDY: ; KKL: ; MHE: ; YNM: </v>
      </c>
      <c r="W245" s="2772">
        <f>'9-A.Training Sub-Annex'!X85</f>
        <v>0</v>
      </c>
      <c r="X245" s="2770">
        <f>'9-A.Training Sub-Annex'!Y85</f>
        <v>0</v>
      </c>
      <c r="Y245" s="2770">
        <f>'9-A.Training Sub-Annex'!Z85</f>
        <v>0</v>
      </c>
      <c r="Z245" s="2770">
        <f>'9-A.Training Sub-Annex'!AA85</f>
        <v>0</v>
      </c>
      <c r="AA245" s="2770">
        <f>'9-A.Training Sub-Annex'!AB85</f>
        <v>0</v>
      </c>
      <c r="AB245" s="2770">
        <f>'9-A.Training Sub-Annex'!AC85</f>
        <v>0</v>
      </c>
      <c r="AC245" s="2770">
        <f>'9-A.Training Sub-Annex'!AD85</f>
        <v>0</v>
      </c>
      <c r="AD245" s="2770">
        <f>'9-A.Training Sub-Annex'!AE85</f>
        <v>0</v>
      </c>
      <c r="AE245" s="2770">
        <f>'9-A.Training Sub-Annex'!AF85</f>
        <v>0</v>
      </c>
      <c r="AF245" s="2770">
        <f>'9-A.Training Sub-Annex'!AG85</f>
        <v>0</v>
      </c>
      <c r="AG245" s="2770">
        <f>'9-A.Training Sub-Annex'!AH85</f>
        <v>0</v>
      </c>
      <c r="AH245" s="2770">
        <f>'9-A.Training Sub-Annex'!AI85</f>
        <v>0</v>
      </c>
      <c r="AI245" s="2770">
        <f>'9-A.Training Sub-Annex'!AJ85</f>
        <v>0</v>
      </c>
      <c r="AJ245" s="2770">
        <f>'9-A.Training Sub-Annex'!AK85</f>
        <v>0</v>
      </c>
      <c r="AK245" s="2770">
        <f>'9-A.Training Sub-Annex'!AL85</f>
        <v>0</v>
      </c>
      <c r="AL245" s="2770">
        <f>'9-A.Training Sub-Annex'!AM85</f>
        <v>0</v>
      </c>
      <c r="AM245" s="2770">
        <f>'9-A.Training Sub-Annex'!AN85</f>
        <v>0</v>
      </c>
      <c r="AN245" s="2770">
        <f>'9-A.Training Sub-Annex'!AO85</f>
        <v>0</v>
      </c>
      <c r="AO245" s="2770">
        <f>'9-A.Training Sub-Annex'!AP85</f>
        <v>0</v>
      </c>
      <c r="AP245" s="2770">
        <f>'9-A.Training Sub-Annex'!AQ85</f>
        <v>0</v>
      </c>
      <c r="AQ245" s="2770">
        <f>'9-A.Training Sub-Annex'!AR85</f>
        <v>0</v>
      </c>
      <c r="AR245" s="2770">
        <f>'9-A.Training Sub-Annex'!AS85</f>
        <v>0</v>
      </c>
      <c r="AS245" s="2770">
        <f>'9-A.Training Sub-Annex'!AT85</f>
        <v>0</v>
      </c>
      <c r="AT245" s="2770" t="str">
        <f>'9-A.Training Sub-Annex'!AU85</f>
        <v xml:space="preserve">STATE: ; PDY: ; KKL: ; MHE: ; YNM: </v>
      </c>
      <c r="AU245" s="2770" t="str">
        <f>'9-A.Training Sub-Annex'!AV85</f>
        <v>Sterilization-Female: CB</v>
      </c>
    </row>
    <row r="246" spans="1:47" s="2245" customFormat="1" ht="78" customHeight="1">
      <c r="A246" s="2767"/>
      <c r="B246" s="2767" t="str">
        <f>'9-A.Training Sub-Annex'!C86</f>
        <v>A.9.6.1.2</v>
      </c>
      <c r="C246" s="2768" t="str">
        <f>'9-A.Training Sub-Annex'!D86</f>
        <v>Laparoscopic sterilization training for doctors (teams of doctor, SN and OT assistant)</v>
      </c>
      <c r="D246" s="2769" t="str">
        <f>'9-A.Training Sub-Annex'!E86</f>
        <v>RCH</v>
      </c>
      <c r="E246" s="2769" t="str">
        <f>'9-A.Training Sub-Annex'!F86</f>
        <v>FP</v>
      </c>
      <c r="F246" s="2769">
        <f>'9-A.Training Sub-Annex'!G86</f>
        <v>0</v>
      </c>
      <c r="G246" s="2769">
        <f>'9-A.Training Sub-Annex'!H86</f>
        <v>0</v>
      </c>
      <c r="H246" s="2769">
        <f>'9-A.Training Sub-Annex'!I86</f>
        <v>0.5</v>
      </c>
      <c r="I246" s="2769">
        <f>'9-A.Training Sub-Annex'!J86</f>
        <v>0</v>
      </c>
      <c r="J246" s="2769">
        <f>'9-A.Training Sub-Annex'!K86</f>
        <v>0</v>
      </c>
      <c r="K246" s="2769">
        <f>'9-A.Training Sub-Annex'!L86</f>
        <v>0</v>
      </c>
      <c r="L246" s="2770">
        <f>'9-A.Training Sub-Annex'!M86</f>
        <v>0</v>
      </c>
      <c r="M246" s="2769">
        <f>'9-A.Training Sub-Annex'!N86</f>
        <v>0</v>
      </c>
      <c r="N246" s="2769">
        <f>'9-A.Training Sub-Annex'!O86</f>
        <v>0</v>
      </c>
      <c r="O246" s="2770">
        <f>'9-A.Training Sub-Annex'!P86</f>
        <v>0</v>
      </c>
      <c r="P246" s="2767" t="str">
        <f>'9-A.Training Sub-Annex'!Q86</f>
        <v xml:space="preserve">STATE: ; PDY: ; KKL: ; MHE: ; YNM: </v>
      </c>
      <c r="Q246" s="2125"/>
      <c r="R246" s="2771"/>
      <c r="T246" s="2770">
        <f>'9-A.Training Sub-Annex'!U86</f>
        <v>0</v>
      </c>
      <c r="U246" s="2770">
        <f>'9-A.Training Sub-Annex'!V86</f>
        <v>0</v>
      </c>
      <c r="V246" s="2770" t="str">
        <f>'9-A.Training Sub-Annex'!W86</f>
        <v xml:space="preserve">STATE: ; PDY: ; KKL: ; MHE: ; YNM: </v>
      </c>
      <c r="W246" s="2772">
        <f>'9-A.Training Sub-Annex'!X86</f>
        <v>0</v>
      </c>
      <c r="X246" s="2770">
        <f>'9-A.Training Sub-Annex'!Y86</f>
        <v>0</v>
      </c>
      <c r="Y246" s="2770">
        <f>'9-A.Training Sub-Annex'!Z86</f>
        <v>0</v>
      </c>
      <c r="Z246" s="2770">
        <f>'9-A.Training Sub-Annex'!AA86</f>
        <v>0</v>
      </c>
      <c r="AA246" s="2770">
        <f>'9-A.Training Sub-Annex'!AB86</f>
        <v>0</v>
      </c>
      <c r="AB246" s="2770">
        <f>'9-A.Training Sub-Annex'!AC86</f>
        <v>0</v>
      </c>
      <c r="AC246" s="2770">
        <f>'9-A.Training Sub-Annex'!AD86</f>
        <v>0</v>
      </c>
      <c r="AD246" s="2770">
        <f>'9-A.Training Sub-Annex'!AE86</f>
        <v>0</v>
      </c>
      <c r="AE246" s="2770">
        <f>'9-A.Training Sub-Annex'!AF86</f>
        <v>0</v>
      </c>
      <c r="AF246" s="2770">
        <f>'9-A.Training Sub-Annex'!AG86</f>
        <v>0</v>
      </c>
      <c r="AG246" s="2770">
        <f>'9-A.Training Sub-Annex'!AH86</f>
        <v>0</v>
      </c>
      <c r="AH246" s="2770">
        <f>'9-A.Training Sub-Annex'!AI86</f>
        <v>0</v>
      </c>
      <c r="AI246" s="2770">
        <f>'9-A.Training Sub-Annex'!AJ86</f>
        <v>0</v>
      </c>
      <c r="AJ246" s="2770">
        <f>'9-A.Training Sub-Annex'!AK86</f>
        <v>0</v>
      </c>
      <c r="AK246" s="2770">
        <f>'9-A.Training Sub-Annex'!AL86</f>
        <v>0</v>
      </c>
      <c r="AL246" s="2770">
        <f>'9-A.Training Sub-Annex'!AM86</f>
        <v>0</v>
      </c>
      <c r="AM246" s="2770">
        <f>'9-A.Training Sub-Annex'!AN86</f>
        <v>0</v>
      </c>
      <c r="AN246" s="2770">
        <f>'9-A.Training Sub-Annex'!AO86</f>
        <v>0</v>
      </c>
      <c r="AO246" s="2770">
        <f>'9-A.Training Sub-Annex'!AP86</f>
        <v>0</v>
      </c>
      <c r="AP246" s="2770">
        <f>'9-A.Training Sub-Annex'!AQ86</f>
        <v>0</v>
      </c>
      <c r="AQ246" s="2770">
        <f>'9-A.Training Sub-Annex'!AR86</f>
        <v>0</v>
      </c>
      <c r="AR246" s="2770">
        <f>'9-A.Training Sub-Annex'!AS86</f>
        <v>0</v>
      </c>
      <c r="AS246" s="2770">
        <f>'9-A.Training Sub-Annex'!AT86</f>
        <v>0</v>
      </c>
      <c r="AT246" s="2770" t="str">
        <f>'9-A.Training Sub-Annex'!AU86</f>
        <v xml:space="preserve">STATE: ; PDY: ; KKL: ; MHE: ; YNM: </v>
      </c>
      <c r="AU246" s="2770" t="str">
        <f>'9-A.Training Sub-Annex'!AV86</f>
        <v>Sterilization-Female: CB</v>
      </c>
    </row>
    <row r="247" spans="1:47" s="2245" customFormat="1" ht="78" customHeight="1">
      <c r="A247" s="2767"/>
      <c r="B247" s="2767" t="str">
        <f>'9-A.Training Sub-Annex'!C87</f>
        <v>A.9.6.1.3</v>
      </c>
      <c r="C247" s="2768" t="str">
        <f>'9-A.Training Sub-Annex'!D87</f>
        <v>Refresher training on laparoscopic sterilization</v>
      </c>
      <c r="D247" s="2769" t="str">
        <f>'9-A.Training Sub-Annex'!E87</f>
        <v>RCH</v>
      </c>
      <c r="E247" s="2769" t="str">
        <f>'9-A.Training Sub-Annex'!F87</f>
        <v>FP</v>
      </c>
      <c r="F247" s="2769">
        <f>'9-A.Training Sub-Annex'!G87</f>
        <v>0</v>
      </c>
      <c r="G247" s="2769">
        <f>'9-A.Training Sub-Annex'!H87</f>
        <v>0</v>
      </c>
      <c r="H247" s="2769">
        <f>'9-A.Training Sub-Annex'!I87</f>
        <v>0</v>
      </c>
      <c r="I247" s="2769">
        <f>'9-A.Training Sub-Annex'!J87</f>
        <v>0</v>
      </c>
      <c r="J247" s="2769">
        <f>'9-A.Training Sub-Annex'!K87</f>
        <v>0</v>
      </c>
      <c r="K247" s="2769">
        <f>'9-A.Training Sub-Annex'!L87</f>
        <v>0</v>
      </c>
      <c r="L247" s="2770">
        <f>'9-A.Training Sub-Annex'!M87</f>
        <v>0</v>
      </c>
      <c r="M247" s="2769">
        <f>'9-A.Training Sub-Annex'!N87</f>
        <v>0</v>
      </c>
      <c r="N247" s="2769">
        <f>'9-A.Training Sub-Annex'!O87</f>
        <v>0</v>
      </c>
      <c r="O247" s="2770">
        <f>'9-A.Training Sub-Annex'!P87</f>
        <v>0</v>
      </c>
      <c r="P247" s="2767" t="str">
        <f>'9-A.Training Sub-Annex'!Q87</f>
        <v xml:space="preserve">STATE: ; PDY: ; KKL: ; MHE: ; YNM: </v>
      </c>
      <c r="Q247" s="2125"/>
      <c r="R247" s="2771"/>
      <c r="T247" s="2770">
        <f>'9-A.Training Sub-Annex'!U87</f>
        <v>0</v>
      </c>
      <c r="U247" s="2770">
        <f>'9-A.Training Sub-Annex'!V87</f>
        <v>0</v>
      </c>
      <c r="V247" s="2770" t="str">
        <f>'9-A.Training Sub-Annex'!W87</f>
        <v xml:space="preserve">STATE: ; PDY: ; KKL: ; MHE: ; YNM: </v>
      </c>
      <c r="W247" s="2772">
        <f>'9-A.Training Sub-Annex'!X87</f>
        <v>0</v>
      </c>
      <c r="X247" s="2770">
        <f>'9-A.Training Sub-Annex'!Y87</f>
        <v>0</v>
      </c>
      <c r="Y247" s="2770">
        <f>'9-A.Training Sub-Annex'!Z87</f>
        <v>0</v>
      </c>
      <c r="Z247" s="2770">
        <f>'9-A.Training Sub-Annex'!AA87</f>
        <v>0</v>
      </c>
      <c r="AA247" s="2770">
        <f>'9-A.Training Sub-Annex'!AB87</f>
        <v>0</v>
      </c>
      <c r="AB247" s="2770">
        <f>'9-A.Training Sub-Annex'!AC87</f>
        <v>0</v>
      </c>
      <c r="AC247" s="2770">
        <f>'9-A.Training Sub-Annex'!AD87</f>
        <v>0</v>
      </c>
      <c r="AD247" s="2770">
        <f>'9-A.Training Sub-Annex'!AE87</f>
        <v>0</v>
      </c>
      <c r="AE247" s="2770">
        <f>'9-A.Training Sub-Annex'!AF87</f>
        <v>0</v>
      </c>
      <c r="AF247" s="2770">
        <f>'9-A.Training Sub-Annex'!AG87</f>
        <v>0</v>
      </c>
      <c r="AG247" s="2770">
        <f>'9-A.Training Sub-Annex'!AH87</f>
        <v>0</v>
      </c>
      <c r="AH247" s="2770">
        <f>'9-A.Training Sub-Annex'!AI87</f>
        <v>0</v>
      </c>
      <c r="AI247" s="2770">
        <f>'9-A.Training Sub-Annex'!AJ87</f>
        <v>0</v>
      </c>
      <c r="AJ247" s="2770">
        <f>'9-A.Training Sub-Annex'!AK87</f>
        <v>0</v>
      </c>
      <c r="AK247" s="2770">
        <f>'9-A.Training Sub-Annex'!AL87</f>
        <v>0</v>
      </c>
      <c r="AL247" s="2770">
        <f>'9-A.Training Sub-Annex'!AM87</f>
        <v>0</v>
      </c>
      <c r="AM247" s="2770">
        <f>'9-A.Training Sub-Annex'!AN87</f>
        <v>0</v>
      </c>
      <c r="AN247" s="2770">
        <f>'9-A.Training Sub-Annex'!AO87</f>
        <v>0</v>
      </c>
      <c r="AO247" s="2770">
        <f>'9-A.Training Sub-Annex'!AP87</f>
        <v>0</v>
      </c>
      <c r="AP247" s="2770">
        <f>'9-A.Training Sub-Annex'!AQ87</f>
        <v>0</v>
      </c>
      <c r="AQ247" s="2770">
        <f>'9-A.Training Sub-Annex'!AR87</f>
        <v>0</v>
      </c>
      <c r="AR247" s="2770">
        <f>'9-A.Training Sub-Annex'!AS87</f>
        <v>0</v>
      </c>
      <c r="AS247" s="2770">
        <f>'9-A.Training Sub-Annex'!AT87</f>
        <v>0</v>
      </c>
      <c r="AT247" s="2770" t="str">
        <f>'9-A.Training Sub-Annex'!AU87</f>
        <v xml:space="preserve">STATE: ; PDY: ; KKL: ; MHE: ; YNM: </v>
      </c>
      <c r="AU247" s="2770" t="str">
        <f>'9-A.Training Sub-Annex'!AV87</f>
        <v>Sterilization-Female: CB</v>
      </c>
    </row>
    <row r="248" spans="1:47" s="2245" customFormat="1" ht="78" customHeight="1">
      <c r="A248" s="2767"/>
      <c r="B248" s="2767" t="str">
        <f>'9-A.Training Sub-Annex'!C88</f>
        <v>A.9.6.2.1</v>
      </c>
      <c r="C248" s="2768" t="str">
        <f>'9-A.Training Sub-Annex'!D88</f>
        <v>TOT on Minilap</v>
      </c>
      <c r="D248" s="2769" t="str">
        <f>'9-A.Training Sub-Annex'!E88</f>
        <v>RCH</v>
      </c>
      <c r="E248" s="2769" t="str">
        <f>'9-A.Training Sub-Annex'!F88</f>
        <v>FP</v>
      </c>
      <c r="F248" s="2769">
        <f>'9-A.Training Sub-Annex'!G88</f>
        <v>0</v>
      </c>
      <c r="G248" s="2769">
        <f>'9-A.Training Sub-Annex'!H88</f>
        <v>0</v>
      </c>
      <c r="H248" s="2769">
        <f>'9-A.Training Sub-Annex'!I88</f>
        <v>0</v>
      </c>
      <c r="I248" s="2769">
        <f>'9-A.Training Sub-Annex'!J88</f>
        <v>0</v>
      </c>
      <c r="J248" s="2769">
        <f>'9-A.Training Sub-Annex'!K88</f>
        <v>0</v>
      </c>
      <c r="K248" s="2769">
        <f>'9-A.Training Sub-Annex'!L88</f>
        <v>0</v>
      </c>
      <c r="L248" s="2770">
        <f>'9-A.Training Sub-Annex'!M88</f>
        <v>0</v>
      </c>
      <c r="M248" s="2769">
        <f>'9-A.Training Sub-Annex'!N88</f>
        <v>0</v>
      </c>
      <c r="N248" s="2769">
        <f>'9-A.Training Sub-Annex'!O88</f>
        <v>0</v>
      </c>
      <c r="O248" s="2770">
        <f>'9-A.Training Sub-Annex'!P88</f>
        <v>0</v>
      </c>
      <c r="P248" s="2767" t="str">
        <f>'9-A.Training Sub-Annex'!Q88</f>
        <v xml:space="preserve">STATE: ; PDY: ; KKL: ; MHE: ; YNM: </v>
      </c>
      <c r="Q248" s="2125"/>
      <c r="R248" s="2771"/>
      <c r="T248" s="2770">
        <f>'9-A.Training Sub-Annex'!U88</f>
        <v>0</v>
      </c>
      <c r="U248" s="2770">
        <f>'9-A.Training Sub-Annex'!V88</f>
        <v>0</v>
      </c>
      <c r="V248" s="2770" t="str">
        <f>'9-A.Training Sub-Annex'!W88</f>
        <v xml:space="preserve">STATE: ; PDY: ; KKL: ; MHE: ; YNM: </v>
      </c>
      <c r="W248" s="2772">
        <f>'9-A.Training Sub-Annex'!X88</f>
        <v>0</v>
      </c>
      <c r="X248" s="2770">
        <f>'9-A.Training Sub-Annex'!Y88</f>
        <v>0</v>
      </c>
      <c r="Y248" s="2770">
        <f>'9-A.Training Sub-Annex'!Z88</f>
        <v>0</v>
      </c>
      <c r="Z248" s="2770">
        <f>'9-A.Training Sub-Annex'!AA88</f>
        <v>0</v>
      </c>
      <c r="AA248" s="2770">
        <f>'9-A.Training Sub-Annex'!AB88</f>
        <v>0</v>
      </c>
      <c r="AB248" s="2770">
        <f>'9-A.Training Sub-Annex'!AC88</f>
        <v>0</v>
      </c>
      <c r="AC248" s="2770">
        <f>'9-A.Training Sub-Annex'!AD88</f>
        <v>0</v>
      </c>
      <c r="AD248" s="2770">
        <f>'9-A.Training Sub-Annex'!AE88</f>
        <v>0</v>
      </c>
      <c r="AE248" s="2770">
        <f>'9-A.Training Sub-Annex'!AF88</f>
        <v>0</v>
      </c>
      <c r="AF248" s="2770">
        <f>'9-A.Training Sub-Annex'!AG88</f>
        <v>0</v>
      </c>
      <c r="AG248" s="2770">
        <f>'9-A.Training Sub-Annex'!AH88</f>
        <v>0</v>
      </c>
      <c r="AH248" s="2770">
        <f>'9-A.Training Sub-Annex'!AI88</f>
        <v>0</v>
      </c>
      <c r="AI248" s="2770">
        <f>'9-A.Training Sub-Annex'!AJ88</f>
        <v>0</v>
      </c>
      <c r="AJ248" s="2770">
        <f>'9-A.Training Sub-Annex'!AK88</f>
        <v>0</v>
      </c>
      <c r="AK248" s="2770">
        <f>'9-A.Training Sub-Annex'!AL88</f>
        <v>0</v>
      </c>
      <c r="AL248" s="2770">
        <f>'9-A.Training Sub-Annex'!AM88</f>
        <v>0</v>
      </c>
      <c r="AM248" s="2770">
        <f>'9-A.Training Sub-Annex'!AN88</f>
        <v>0</v>
      </c>
      <c r="AN248" s="2770">
        <f>'9-A.Training Sub-Annex'!AO88</f>
        <v>0</v>
      </c>
      <c r="AO248" s="2770">
        <f>'9-A.Training Sub-Annex'!AP88</f>
        <v>0</v>
      </c>
      <c r="AP248" s="2770">
        <f>'9-A.Training Sub-Annex'!AQ88</f>
        <v>0</v>
      </c>
      <c r="AQ248" s="2770">
        <f>'9-A.Training Sub-Annex'!AR88</f>
        <v>0</v>
      </c>
      <c r="AR248" s="2770">
        <f>'9-A.Training Sub-Annex'!AS88</f>
        <v>0</v>
      </c>
      <c r="AS248" s="2770">
        <f>'9-A.Training Sub-Annex'!AT88</f>
        <v>0</v>
      </c>
      <c r="AT248" s="2770" t="str">
        <f>'9-A.Training Sub-Annex'!AU88</f>
        <v xml:space="preserve">STATE: ; PDY: ; KKL: ; MHE: ; YNM: </v>
      </c>
      <c r="AU248" s="2770" t="str">
        <f>'9-A.Training Sub-Annex'!AV88</f>
        <v>Sterilization-Female: CB</v>
      </c>
    </row>
    <row r="249" spans="1:47" s="2245" customFormat="1" ht="78" customHeight="1">
      <c r="A249" s="2767"/>
      <c r="B249" s="2767" t="str">
        <f>'9-A.Training Sub-Annex'!C89</f>
        <v>A.9.6.2.2</v>
      </c>
      <c r="C249" s="2768" t="str">
        <f>'9-A.Training Sub-Annex'!D89</f>
        <v>Minilap training for medical officers</v>
      </c>
      <c r="D249" s="2769" t="str">
        <f>'9-A.Training Sub-Annex'!E89</f>
        <v>RCH</v>
      </c>
      <c r="E249" s="2769" t="str">
        <f>'9-A.Training Sub-Annex'!F89</f>
        <v>FP</v>
      </c>
      <c r="F249" s="2769">
        <f>'9-A.Training Sub-Annex'!G89</f>
        <v>0</v>
      </c>
      <c r="G249" s="2769">
        <f>'9-A.Training Sub-Annex'!H89</f>
        <v>0</v>
      </c>
      <c r="H249" s="2769">
        <f>'9-A.Training Sub-Annex'!I89</f>
        <v>0</v>
      </c>
      <c r="I249" s="2769">
        <f>'9-A.Training Sub-Annex'!J89</f>
        <v>0</v>
      </c>
      <c r="J249" s="2769">
        <f>'9-A.Training Sub-Annex'!K89</f>
        <v>0</v>
      </c>
      <c r="K249" s="2769">
        <f>'9-A.Training Sub-Annex'!L89</f>
        <v>0</v>
      </c>
      <c r="L249" s="2770">
        <f>'9-A.Training Sub-Annex'!M89</f>
        <v>0</v>
      </c>
      <c r="M249" s="2769">
        <f>'9-A.Training Sub-Annex'!N89</f>
        <v>0</v>
      </c>
      <c r="N249" s="2769">
        <f>'9-A.Training Sub-Annex'!O89</f>
        <v>0</v>
      </c>
      <c r="O249" s="2770">
        <f>'9-A.Training Sub-Annex'!P89</f>
        <v>0</v>
      </c>
      <c r="P249" s="2767" t="str">
        <f>'9-A.Training Sub-Annex'!Q89</f>
        <v xml:space="preserve">STATE: ; PDY: ; KKL: ; MHE: ; YNM: </v>
      </c>
      <c r="Q249" s="2125"/>
      <c r="R249" s="2771"/>
      <c r="T249" s="2770">
        <f>'9-A.Training Sub-Annex'!U89</f>
        <v>0</v>
      </c>
      <c r="U249" s="2770">
        <f>'9-A.Training Sub-Annex'!V89</f>
        <v>0</v>
      </c>
      <c r="V249" s="2770" t="str">
        <f>'9-A.Training Sub-Annex'!W89</f>
        <v xml:space="preserve">STATE: ; PDY: ; KKL: ; MHE: ; YNM: </v>
      </c>
      <c r="W249" s="2772">
        <f>'9-A.Training Sub-Annex'!X89</f>
        <v>0</v>
      </c>
      <c r="X249" s="2770">
        <f>'9-A.Training Sub-Annex'!Y89</f>
        <v>0</v>
      </c>
      <c r="Y249" s="2770">
        <f>'9-A.Training Sub-Annex'!Z89</f>
        <v>0</v>
      </c>
      <c r="Z249" s="2770">
        <f>'9-A.Training Sub-Annex'!AA89</f>
        <v>0</v>
      </c>
      <c r="AA249" s="2770">
        <f>'9-A.Training Sub-Annex'!AB89</f>
        <v>0</v>
      </c>
      <c r="AB249" s="2770">
        <f>'9-A.Training Sub-Annex'!AC89</f>
        <v>0</v>
      </c>
      <c r="AC249" s="2770">
        <f>'9-A.Training Sub-Annex'!AD89</f>
        <v>0</v>
      </c>
      <c r="AD249" s="2770">
        <f>'9-A.Training Sub-Annex'!AE89</f>
        <v>0</v>
      </c>
      <c r="AE249" s="2770">
        <f>'9-A.Training Sub-Annex'!AF89</f>
        <v>0</v>
      </c>
      <c r="AF249" s="2770">
        <f>'9-A.Training Sub-Annex'!AG89</f>
        <v>0</v>
      </c>
      <c r="AG249" s="2770">
        <f>'9-A.Training Sub-Annex'!AH89</f>
        <v>0</v>
      </c>
      <c r="AH249" s="2770">
        <f>'9-A.Training Sub-Annex'!AI89</f>
        <v>0</v>
      </c>
      <c r="AI249" s="2770">
        <f>'9-A.Training Sub-Annex'!AJ89</f>
        <v>0</v>
      </c>
      <c r="AJ249" s="2770">
        <f>'9-A.Training Sub-Annex'!AK89</f>
        <v>0</v>
      </c>
      <c r="AK249" s="2770">
        <f>'9-A.Training Sub-Annex'!AL89</f>
        <v>0</v>
      </c>
      <c r="AL249" s="2770">
        <f>'9-A.Training Sub-Annex'!AM89</f>
        <v>0</v>
      </c>
      <c r="AM249" s="2770">
        <f>'9-A.Training Sub-Annex'!AN89</f>
        <v>0</v>
      </c>
      <c r="AN249" s="2770">
        <f>'9-A.Training Sub-Annex'!AO89</f>
        <v>0</v>
      </c>
      <c r="AO249" s="2770">
        <f>'9-A.Training Sub-Annex'!AP89</f>
        <v>0</v>
      </c>
      <c r="AP249" s="2770">
        <f>'9-A.Training Sub-Annex'!AQ89</f>
        <v>0</v>
      </c>
      <c r="AQ249" s="2770">
        <f>'9-A.Training Sub-Annex'!AR89</f>
        <v>0</v>
      </c>
      <c r="AR249" s="2770">
        <f>'9-A.Training Sub-Annex'!AS89</f>
        <v>0</v>
      </c>
      <c r="AS249" s="2770">
        <f>'9-A.Training Sub-Annex'!AT89</f>
        <v>0</v>
      </c>
      <c r="AT249" s="2770" t="str">
        <f>'9-A.Training Sub-Annex'!AU89</f>
        <v xml:space="preserve">STATE: ; PDY: ; KKL: ; MHE: ; YNM: </v>
      </c>
      <c r="AU249" s="2770" t="str">
        <f>'9-A.Training Sub-Annex'!AV89</f>
        <v>Sterilization-Female: CB</v>
      </c>
    </row>
    <row r="250" spans="1:47" s="2245" customFormat="1" ht="78" customHeight="1">
      <c r="A250" s="2767"/>
      <c r="B250" s="2767" t="str">
        <f>'9-A.Training Sub-Annex'!C90</f>
        <v>A.9.6.2.3</v>
      </c>
      <c r="C250" s="2768" t="str">
        <f>'9-A.Training Sub-Annex'!D90</f>
        <v>Refresher training on Minilap sterilization</v>
      </c>
      <c r="D250" s="2769" t="str">
        <f>'9-A.Training Sub-Annex'!E90</f>
        <v>RCH</v>
      </c>
      <c r="E250" s="2769" t="str">
        <f>'9-A.Training Sub-Annex'!F90</f>
        <v>FP</v>
      </c>
      <c r="F250" s="2769">
        <f>'9-A.Training Sub-Annex'!G90</f>
        <v>0</v>
      </c>
      <c r="G250" s="2769">
        <f>'9-A.Training Sub-Annex'!H90</f>
        <v>0</v>
      </c>
      <c r="H250" s="2769">
        <f>'9-A.Training Sub-Annex'!I90</f>
        <v>0</v>
      </c>
      <c r="I250" s="2769">
        <f>'9-A.Training Sub-Annex'!J90</f>
        <v>0</v>
      </c>
      <c r="J250" s="2769">
        <f>'9-A.Training Sub-Annex'!K90</f>
        <v>0</v>
      </c>
      <c r="K250" s="2769">
        <f>'9-A.Training Sub-Annex'!L90</f>
        <v>0</v>
      </c>
      <c r="L250" s="2770">
        <f>'9-A.Training Sub-Annex'!M90</f>
        <v>0</v>
      </c>
      <c r="M250" s="2769">
        <f>'9-A.Training Sub-Annex'!N90</f>
        <v>0</v>
      </c>
      <c r="N250" s="2769">
        <f>'9-A.Training Sub-Annex'!O90</f>
        <v>0</v>
      </c>
      <c r="O250" s="2770">
        <f>'9-A.Training Sub-Annex'!P90</f>
        <v>0</v>
      </c>
      <c r="P250" s="2767" t="str">
        <f>'9-A.Training Sub-Annex'!Q90</f>
        <v xml:space="preserve">STATE: ; PDY: ; KKL: ; MHE: ; YNM: </v>
      </c>
      <c r="Q250" s="2125"/>
      <c r="R250" s="2771"/>
      <c r="T250" s="2770">
        <f>'9-A.Training Sub-Annex'!U90</f>
        <v>0</v>
      </c>
      <c r="U250" s="2770">
        <f>'9-A.Training Sub-Annex'!V90</f>
        <v>0</v>
      </c>
      <c r="V250" s="2770" t="str">
        <f>'9-A.Training Sub-Annex'!W90</f>
        <v xml:space="preserve">STATE: ; PDY: ; KKL: ; MHE: ; YNM: </v>
      </c>
      <c r="W250" s="2772">
        <f>'9-A.Training Sub-Annex'!X90</f>
        <v>0</v>
      </c>
      <c r="X250" s="2770">
        <f>'9-A.Training Sub-Annex'!Y90</f>
        <v>0</v>
      </c>
      <c r="Y250" s="2770">
        <f>'9-A.Training Sub-Annex'!Z90</f>
        <v>0</v>
      </c>
      <c r="Z250" s="2770">
        <f>'9-A.Training Sub-Annex'!AA90</f>
        <v>0</v>
      </c>
      <c r="AA250" s="2770">
        <f>'9-A.Training Sub-Annex'!AB90</f>
        <v>0</v>
      </c>
      <c r="AB250" s="2770">
        <f>'9-A.Training Sub-Annex'!AC90</f>
        <v>0</v>
      </c>
      <c r="AC250" s="2770">
        <f>'9-A.Training Sub-Annex'!AD90</f>
        <v>0</v>
      </c>
      <c r="AD250" s="2770">
        <f>'9-A.Training Sub-Annex'!AE90</f>
        <v>0</v>
      </c>
      <c r="AE250" s="2770">
        <f>'9-A.Training Sub-Annex'!AF90</f>
        <v>0</v>
      </c>
      <c r="AF250" s="2770">
        <f>'9-A.Training Sub-Annex'!AG90</f>
        <v>0</v>
      </c>
      <c r="AG250" s="2770">
        <f>'9-A.Training Sub-Annex'!AH90</f>
        <v>0</v>
      </c>
      <c r="AH250" s="2770">
        <f>'9-A.Training Sub-Annex'!AI90</f>
        <v>0</v>
      </c>
      <c r="AI250" s="2770">
        <f>'9-A.Training Sub-Annex'!AJ90</f>
        <v>0</v>
      </c>
      <c r="AJ250" s="2770">
        <f>'9-A.Training Sub-Annex'!AK90</f>
        <v>0</v>
      </c>
      <c r="AK250" s="2770">
        <f>'9-A.Training Sub-Annex'!AL90</f>
        <v>0</v>
      </c>
      <c r="AL250" s="2770">
        <f>'9-A.Training Sub-Annex'!AM90</f>
        <v>0</v>
      </c>
      <c r="AM250" s="2770">
        <f>'9-A.Training Sub-Annex'!AN90</f>
        <v>0</v>
      </c>
      <c r="AN250" s="2770">
        <f>'9-A.Training Sub-Annex'!AO90</f>
        <v>0</v>
      </c>
      <c r="AO250" s="2770">
        <f>'9-A.Training Sub-Annex'!AP90</f>
        <v>0</v>
      </c>
      <c r="AP250" s="2770">
        <f>'9-A.Training Sub-Annex'!AQ90</f>
        <v>0</v>
      </c>
      <c r="AQ250" s="2770">
        <f>'9-A.Training Sub-Annex'!AR90</f>
        <v>0</v>
      </c>
      <c r="AR250" s="2770">
        <f>'9-A.Training Sub-Annex'!AS90</f>
        <v>0</v>
      </c>
      <c r="AS250" s="2770">
        <f>'9-A.Training Sub-Annex'!AT90</f>
        <v>0</v>
      </c>
      <c r="AT250" s="2770" t="str">
        <f>'9-A.Training Sub-Annex'!AU90</f>
        <v xml:space="preserve">STATE: ; PDY: ; KKL: ; MHE: ; YNM: </v>
      </c>
      <c r="AU250" s="2770" t="str">
        <f>'9-A.Training Sub-Annex'!AV90</f>
        <v>Sterilization-Female: CB</v>
      </c>
    </row>
    <row r="251" spans="1:47" s="2245" customFormat="1" ht="78" customHeight="1">
      <c r="A251" s="2767"/>
      <c r="B251" s="2767" t="str">
        <f>'9-A.Training Sub-Annex'!C91</f>
        <v>A.9.6.3.1</v>
      </c>
      <c r="C251" s="2768" t="str">
        <f>'9-A.Training Sub-Annex'!D91</f>
        <v>TOT on NSV</v>
      </c>
      <c r="D251" s="2769" t="str">
        <f>'9-A.Training Sub-Annex'!E91</f>
        <v>RCH</v>
      </c>
      <c r="E251" s="2769" t="str">
        <f>'9-A.Training Sub-Annex'!F91</f>
        <v>FP</v>
      </c>
      <c r="F251" s="2769">
        <f>'9-A.Training Sub-Annex'!G91</f>
        <v>0</v>
      </c>
      <c r="G251" s="2769">
        <f>'9-A.Training Sub-Annex'!H91</f>
        <v>0</v>
      </c>
      <c r="H251" s="2769">
        <f>'9-A.Training Sub-Annex'!I91</f>
        <v>0</v>
      </c>
      <c r="I251" s="2769">
        <f>'9-A.Training Sub-Annex'!J91</f>
        <v>0</v>
      </c>
      <c r="J251" s="2769">
        <f>'9-A.Training Sub-Annex'!K91</f>
        <v>0</v>
      </c>
      <c r="K251" s="2769">
        <f>'9-A.Training Sub-Annex'!L91</f>
        <v>0</v>
      </c>
      <c r="L251" s="2770">
        <f>'9-A.Training Sub-Annex'!M91</f>
        <v>0</v>
      </c>
      <c r="M251" s="2769">
        <f>'9-A.Training Sub-Annex'!N91</f>
        <v>0</v>
      </c>
      <c r="N251" s="2769">
        <f>'9-A.Training Sub-Annex'!O91</f>
        <v>0</v>
      </c>
      <c r="O251" s="2770">
        <f>'9-A.Training Sub-Annex'!P91</f>
        <v>0</v>
      </c>
      <c r="P251" s="2767" t="str">
        <f>'9-A.Training Sub-Annex'!Q91</f>
        <v xml:space="preserve">STATE: ; PDY: ; KKL: ; MHE: ; YNM: </v>
      </c>
      <c r="Q251" s="2125"/>
      <c r="R251" s="2771"/>
      <c r="T251" s="2770">
        <f>'9-A.Training Sub-Annex'!U91</f>
        <v>0</v>
      </c>
      <c r="U251" s="2770">
        <f>'9-A.Training Sub-Annex'!V91</f>
        <v>0</v>
      </c>
      <c r="V251" s="2770" t="str">
        <f>'9-A.Training Sub-Annex'!W91</f>
        <v xml:space="preserve">STATE: ; PDY: ; KKL: ; MHE: ; YNM: </v>
      </c>
      <c r="W251" s="2772">
        <f>'9-A.Training Sub-Annex'!X91</f>
        <v>0</v>
      </c>
      <c r="X251" s="2770">
        <f>'9-A.Training Sub-Annex'!Y91</f>
        <v>0</v>
      </c>
      <c r="Y251" s="2770">
        <f>'9-A.Training Sub-Annex'!Z91</f>
        <v>0</v>
      </c>
      <c r="Z251" s="2770">
        <f>'9-A.Training Sub-Annex'!AA91</f>
        <v>0</v>
      </c>
      <c r="AA251" s="2770">
        <f>'9-A.Training Sub-Annex'!AB91</f>
        <v>0</v>
      </c>
      <c r="AB251" s="2770">
        <f>'9-A.Training Sub-Annex'!AC91</f>
        <v>0</v>
      </c>
      <c r="AC251" s="2770">
        <f>'9-A.Training Sub-Annex'!AD91</f>
        <v>0</v>
      </c>
      <c r="AD251" s="2770">
        <f>'9-A.Training Sub-Annex'!AE91</f>
        <v>0</v>
      </c>
      <c r="AE251" s="2770">
        <f>'9-A.Training Sub-Annex'!AF91</f>
        <v>0</v>
      </c>
      <c r="AF251" s="2770">
        <f>'9-A.Training Sub-Annex'!AG91</f>
        <v>0</v>
      </c>
      <c r="AG251" s="2770">
        <f>'9-A.Training Sub-Annex'!AH91</f>
        <v>0</v>
      </c>
      <c r="AH251" s="2770">
        <f>'9-A.Training Sub-Annex'!AI91</f>
        <v>0</v>
      </c>
      <c r="AI251" s="2770">
        <f>'9-A.Training Sub-Annex'!AJ91</f>
        <v>0</v>
      </c>
      <c r="AJ251" s="2770">
        <f>'9-A.Training Sub-Annex'!AK91</f>
        <v>0</v>
      </c>
      <c r="AK251" s="2770">
        <f>'9-A.Training Sub-Annex'!AL91</f>
        <v>0</v>
      </c>
      <c r="AL251" s="2770">
        <f>'9-A.Training Sub-Annex'!AM91</f>
        <v>0</v>
      </c>
      <c r="AM251" s="2770">
        <f>'9-A.Training Sub-Annex'!AN91</f>
        <v>0</v>
      </c>
      <c r="AN251" s="2770">
        <f>'9-A.Training Sub-Annex'!AO91</f>
        <v>0</v>
      </c>
      <c r="AO251" s="2770">
        <f>'9-A.Training Sub-Annex'!AP91</f>
        <v>0</v>
      </c>
      <c r="AP251" s="2770">
        <f>'9-A.Training Sub-Annex'!AQ91</f>
        <v>0</v>
      </c>
      <c r="AQ251" s="2770">
        <f>'9-A.Training Sub-Annex'!AR91</f>
        <v>0</v>
      </c>
      <c r="AR251" s="2770">
        <f>'9-A.Training Sub-Annex'!AS91</f>
        <v>0</v>
      </c>
      <c r="AS251" s="2770">
        <f>'9-A.Training Sub-Annex'!AT91</f>
        <v>0</v>
      </c>
      <c r="AT251" s="2770" t="str">
        <f>'9-A.Training Sub-Annex'!AU91</f>
        <v xml:space="preserve">STATE: ; PDY: ; KKL: ; MHE: ; YNM: </v>
      </c>
      <c r="AU251" s="2770" t="str">
        <f>'9-A.Training Sub-Annex'!AV91</f>
        <v>Sterilization-Male: CB</v>
      </c>
    </row>
    <row r="252" spans="1:47" s="2245" customFormat="1" ht="78" customHeight="1">
      <c r="A252" s="2767"/>
      <c r="B252" s="2767" t="str">
        <f>'9-A.Training Sub-Annex'!C92</f>
        <v>A.9.6.3.3</v>
      </c>
      <c r="C252" s="2768" t="str">
        <f>'9-A.Training Sub-Annex'!D92</f>
        <v>Refresher training on NSV sterilization</v>
      </c>
      <c r="D252" s="2769" t="str">
        <f>'9-A.Training Sub-Annex'!E92</f>
        <v>RCH</v>
      </c>
      <c r="E252" s="2769" t="str">
        <f>'9-A.Training Sub-Annex'!F92</f>
        <v>FP</v>
      </c>
      <c r="F252" s="2769">
        <f>'9-A.Training Sub-Annex'!G92</f>
        <v>0</v>
      </c>
      <c r="G252" s="2769">
        <f>'9-A.Training Sub-Annex'!H92</f>
        <v>0</v>
      </c>
      <c r="H252" s="2769">
        <f>'9-A.Training Sub-Annex'!I92</f>
        <v>0</v>
      </c>
      <c r="I252" s="2769">
        <f>'9-A.Training Sub-Annex'!J92</f>
        <v>0</v>
      </c>
      <c r="J252" s="2769">
        <f>'9-A.Training Sub-Annex'!K92</f>
        <v>0</v>
      </c>
      <c r="K252" s="2769">
        <f>'9-A.Training Sub-Annex'!L92</f>
        <v>0</v>
      </c>
      <c r="L252" s="2770">
        <f>'9-A.Training Sub-Annex'!M92</f>
        <v>784.1</v>
      </c>
      <c r="M252" s="2769">
        <f>'9-A.Training Sub-Annex'!N92</f>
        <v>7.8410000000000007E-3</v>
      </c>
      <c r="N252" s="2769">
        <f>'9-A.Training Sub-Annex'!O92</f>
        <v>50</v>
      </c>
      <c r="O252" s="2770">
        <f>'9-A.Training Sub-Annex'!P92</f>
        <v>0.39205000000000001</v>
      </c>
      <c r="P252" s="2767" t="str">
        <f>'9-A.Training Sub-Annex'!Q92</f>
        <v xml:space="preserve">STATE: ; PDY: 2 batches x 1 day x 25 ANMS - Rs.39205/-; KKL: ; MHE: ; YNM: </v>
      </c>
      <c r="Q252" s="2125"/>
      <c r="R252" s="2771"/>
      <c r="T252" s="2770">
        <f>'9-A.Training Sub-Annex'!U92</f>
        <v>50</v>
      </c>
      <c r="U252" s="2770">
        <f>'9-A.Training Sub-Annex'!V92</f>
        <v>39205</v>
      </c>
      <c r="V252" s="2770" t="str">
        <f>'9-A.Training Sub-Annex'!W92</f>
        <v xml:space="preserve">STATE: ; PDY: 2 batches x 1 day x 25 ANMS - Rs.39205/-; KKL: ; MHE: ; YNM: </v>
      </c>
      <c r="W252" s="2772">
        <f>'9-A.Training Sub-Annex'!X92</f>
        <v>0</v>
      </c>
      <c r="X252" s="2770">
        <f>'9-A.Training Sub-Annex'!Y92</f>
        <v>0</v>
      </c>
      <c r="Y252" s="2770">
        <f>'9-A.Training Sub-Annex'!Z92</f>
        <v>0</v>
      </c>
      <c r="Z252" s="2770">
        <f>'9-A.Training Sub-Annex'!AA92</f>
        <v>0</v>
      </c>
      <c r="AA252" s="2770">
        <f>'9-A.Training Sub-Annex'!AB92</f>
        <v>784.1</v>
      </c>
      <c r="AB252" s="2770">
        <f>'9-A.Training Sub-Annex'!AC92</f>
        <v>50</v>
      </c>
      <c r="AC252" s="2770">
        <f>'9-A.Training Sub-Annex'!AD92</f>
        <v>39205</v>
      </c>
      <c r="AD252" s="2770" t="str">
        <f>'9-A.Training Sub-Annex'!AE92</f>
        <v>2 batches x 1 day x 25 ANMS - Rs.39205/-</v>
      </c>
      <c r="AE252" s="2770">
        <f>'9-A.Training Sub-Annex'!AF92</f>
        <v>0</v>
      </c>
      <c r="AF252" s="2770">
        <f>'9-A.Training Sub-Annex'!AG92</f>
        <v>0</v>
      </c>
      <c r="AG252" s="2770">
        <f>'9-A.Training Sub-Annex'!AH92</f>
        <v>0</v>
      </c>
      <c r="AH252" s="2770">
        <f>'9-A.Training Sub-Annex'!AI92</f>
        <v>0</v>
      </c>
      <c r="AI252" s="2770">
        <f>'9-A.Training Sub-Annex'!AJ92</f>
        <v>0</v>
      </c>
      <c r="AJ252" s="2770">
        <f>'9-A.Training Sub-Annex'!AK92</f>
        <v>0</v>
      </c>
      <c r="AK252" s="2770">
        <f>'9-A.Training Sub-Annex'!AL92</f>
        <v>0</v>
      </c>
      <c r="AL252" s="2770">
        <f>'9-A.Training Sub-Annex'!AM92</f>
        <v>0</v>
      </c>
      <c r="AM252" s="2770">
        <f>'9-A.Training Sub-Annex'!AN92</f>
        <v>0</v>
      </c>
      <c r="AN252" s="2770">
        <f>'9-A.Training Sub-Annex'!AO92</f>
        <v>0</v>
      </c>
      <c r="AO252" s="2770">
        <f>'9-A.Training Sub-Annex'!AP92</f>
        <v>0</v>
      </c>
      <c r="AP252" s="2770">
        <f>'9-A.Training Sub-Annex'!AQ92</f>
        <v>0</v>
      </c>
      <c r="AQ252" s="2770">
        <f>'9-A.Training Sub-Annex'!AR92</f>
        <v>39205</v>
      </c>
      <c r="AR252" s="2770">
        <f>'9-A.Training Sub-Annex'!AS92</f>
        <v>50</v>
      </c>
      <c r="AS252" s="2770">
        <f>'9-A.Training Sub-Annex'!AT92</f>
        <v>784.1</v>
      </c>
      <c r="AT252" s="2770" t="str">
        <f>'9-A.Training Sub-Annex'!AU92</f>
        <v xml:space="preserve">STATE: ; PDY: 2 batches x 1 day x 25 ANMS - Rs.39205/-; KKL: ; MHE: ; YNM: </v>
      </c>
      <c r="AU252" s="2770" t="str">
        <f>'9-A.Training Sub-Annex'!AV92</f>
        <v>Sterilization-Male: CB</v>
      </c>
    </row>
    <row r="253" spans="1:47" s="2245" customFormat="1" ht="78" customHeight="1">
      <c r="A253" s="2767"/>
      <c r="B253" s="2767" t="str">
        <f>'9-A.Training Sub-Annex'!C93</f>
        <v>A.9.6.4.1</v>
      </c>
      <c r="C253" s="2768" t="str">
        <f>'9-A.Training Sub-Annex'!D93</f>
        <v>TOT (IUCD insertion training)</v>
      </c>
      <c r="D253" s="2769" t="str">
        <f>'9-A.Training Sub-Annex'!E93</f>
        <v>RCH</v>
      </c>
      <c r="E253" s="2769" t="str">
        <f>'9-A.Training Sub-Annex'!F93</f>
        <v>FP</v>
      </c>
      <c r="F253" s="2769">
        <f>'9-A.Training Sub-Annex'!G93</f>
        <v>0</v>
      </c>
      <c r="G253" s="2769">
        <f>'9-A.Training Sub-Annex'!H93</f>
        <v>0</v>
      </c>
      <c r="H253" s="2769">
        <f>'9-A.Training Sub-Annex'!I93</f>
        <v>0</v>
      </c>
      <c r="I253" s="2769">
        <f>'9-A.Training Sub-Annex'!J93</f>
        <v>0</v>
      </c>
      <c r="J253" s="2769">
        <f>'9-A.Training Sub-Annex'!K93</f>
        <v>0</v>
      </c>
      <c r="K253" s="2769">
        <f>'9-A.Training Sub-Annex'!L93</f>
        <v>0</v>
      </c>
      <c r="L253" s="2770">
        <f>'9-A.Training Sub-Annex'!M93</f>
        <v>0</v>
      </c>
      <c r="M253" s="2769">
        <f>'9-A.Training Sub-Annex'!N93</f>
        <v>0</v>
      </c>
      <c r="N253" s="2769">
        <f>'9-A.Training Sub-Annex'!O93</f>
        <v>0</v>
      </c>
      <c r="O253" s="2770">
        <f>'9-A.Training Sub-Annex'!P93</f>
        <v>0</v>
      </c>
      <c r="P253" s="2767" t="str">
        <f>'9-A.Training Sub-Annex'!Q93</f>
        <v xml:space="preserve">STATE: ; PDY: ; KKL: ; MHE: ; YNM: </v>
      </c>
      <c r="Q253" s="2125"/>
      <c r="R253" s="2771"/>
      <c r="T253" s="2770">
        <f>'9-A.Training Sub-Annex'!U93</f>
        <v>0</v>
      </c>
      <c r="U253" s="2770">
        <f>'9-A.Training Sub-Annex'!V93</f>
        <v>0</v>
      </c>
      <c r="V253" s="2770" t="str">
        <f>'9-A.Training Sub-Annex'!W93</f>
        <v xml:space="preserve">STATE: ; PDY: ; KKL: ; MHE: ; YNM: </v>
      </c>
      <c r="W253" s="2772">
        <f>'9-A.Training Sub-Annex'!X93</f>
        <v>0</v>
      </c>
      <c r="X253" s="2770">
        <f>'9-A.Training Sub-Annex'!Y93</f>
        <v>0</v>
      </c>
      <c r="Y253" s="2770">
        <f>'9-A.Training Sub-Annex'!Z93</f>
        <v>0</v>
      </c>
      <c r="Z253" s="2770">
        <f>'9-A.Training Sub-Annex'!AA93</f>
        <v>0</v>
      </c>
      <c r="AA253" s="2770">
        <f>'9-A.Training Sub-Annex'!AB93</f>
        <v>0</v>
      </c>
      <c r="AB253" s="2770">
        <f>'9-A.Training Sub-Annex'!AC93</f>
        <v>0</v>
      </c>
      <c r="AC253" s="2770">
        <f>'9-A.Training Sub-Annex'!AD93</f>
        <v>0</v>
      </c>
      <c r="AD253" s="2770">
        <f>'9-A.Training Sub-Annex'!AE93</f>
        <v>0</v>
      </c>
      <c r="AE253" s="2770">
        <f>'9-A.Training Sub-Annex'!AF93</f>
        <v>0</v>
      </c>
      <c r="AF253" s="2770">
        <f>'9-A.Training Sub-Annex'!AG93</f>
        <v>0</v>
      </c>
      <c r="AG253" s="2770">
        <f>'9-A.Training Sub-Annex'!AH93</f>
        <v>0</v>
      </c>
      <c r="AH253" s="2770">
        <f>'9-A.Training Sub-Annex'!AI93</f>
        <v>0</v>
      </c>
      <c r="AI253" s="2770">
        <f>'9-A.Training Sub-Annex'!AJ93</f>
        <v>0</v>
      </c>
      <c r="AJ253" s="2770">
        <f>'9-A.Training Sub-Annex'!AK93</f>
        <v>0</v>
      </c>
      <c r="AK253" s="2770">
        <f>'9-A.Training Sub-Annex'!AL93</f>
        <v>0</v>
      </c>
      <c r="AL253" s="2770">
        <f>'9-A.Training Sub-Annex'!AM93</f>
        <v>0</v>
      </c>
      <c r="AM253" s="2770">
        <f>'9-A.Training Sub-Annex'!AN93</f>
        <v>0</v>
      </c>
      <c r="AN253" s="2770">
        <f>'9-A.Training Sub-Annex'!AO93</f>
        <v>0</v>
      </c>
      <c r="AO253" s="2770">
        <f>'9-A.Training Sub-Annex'!AP93</f>
        <v>0</v>
      </c>
      <c r="AP253" s="2770">
        <f>'9-A.Training Sub-Annex'!AQ93</f>
        <v>0</v>
      </c>
      <c r="AQ253" s="2770">
        <f>'9-A.Training Sub-Annex'!AR93</f>
        <v>0</v>
      </c>
      <c r="AR253" s="2770">
        <f>'9-A.Training Sub-Annex'!AS93</f>
        <v>0</v>
      </c>
      <c r="AS253" s="2770">
        <f>'9-A.Training Sub-Annex'!AT93</f>
        <v>0</v>
      </c>
      <c r="AT253" s="2770" t="str">
        <f>'9-A.Training Sub-Annex'!AU93</f>
        <v xml:space="preserve">STATE: ; PDY: ; KKL: ; MHE: ; YNM: </v>
      </c>
      <c r="AU253" s="2770" t="str">
        <f>'9-A.Training Sub-Annex'!AV93</f>
        <v>IUCD: CB</v>
      </c>
    </row>
    <row r="254" spans="1:47" s="2245" customFormat="1" ht="78" customHeight="1">
      <c r="A254" s="2767"/>
      <c r="B254" s="2767" t="str">
        <f>'9-A.Training Sub-Annex'!C94</f>
        <v>A.9.6.4.2</v>
      </c>
      <c r="C254" s="2768" t="str">
        <f>'9-A.Training Sub-Annex'!D94</f>
        <v>Training of Medical officers  (IUCD insertion training)</v>
      </c>
      <c r="D254" s="2769" t="str">
        <f>'9-A.Training Sub-Annex'!E94</f>
        <v>RCH</v>
      </c>
      <c r="E254" s="2769" t="str">
        <f>'9-A.Training Sub-Annex'!F94</f>
        <v>FP</v>
      </c>
      <c r="F254" s="2769">
        <f>'9-A.Training Sub-Annex'!G94</f>
        <v>0</v>
      </c>
      <c r="G254" s="2769">
        <f>'9-A.Training Sub-Annex'!H94</f>
        <v>0</v>
      </c>
      <c r="H254" s="2769">
        <f>'9-A.Training Sub-Annex'!I94</f>
        <v>0</v>
      </c>
      <c r="I254" s="2769">
        <f>'9-A.Training Sub-Annex'!J94</f>
        <v>0</v>
      </c>
      <c r="J254" s="2769">
        <f>'9-A.Training Sub-Annex'!K94</f>
        <v>0</v>
      </c>
      <c r="K254" s="2769">
        <f>'9-A.Training Sub-Annex'!L94</f>
        <v>0</v>
      </c>
      <c r="L254" s="2770">
        <f>'9-A.Training Sub-Annex'!M94</f>
        <v>0</v>
      </c>
      <c r="M254" s="2769">
        <f>'9-A.Training Sub-Annex'!N94</f>
        <v>0</v>
      </c>
      <c r="N254" s="2769">
        <f>'9-A.Training Sub-Annex'!O94</f>
        <v>0</v>
      </c>
      <c r="O254" s="2770">
        <f>'9-A.Training Sub-Annex'!P94</f>
        <v>0</v>
      </c>
      <c r="P254" s="2767" t="str">
        <f>'9-A.Training Sub-Annex'!Q94</f>
        <v xml:space="preserve">STATE: ; PDY: ; KKL: ; MHE: ; YNM: </v>
      </c>
      <c r="Q254" s="2125"/>
      <c r="R254" s="2771"/>
      <c r="T254" s="2770">
        <f>'9-A.Training Sub-Annex'!U94</f>
        <v>0</v>
      </c>
      <c r="U254" s="2770">
        <f>'9-A.Training Sub-Annex'!V94</f>
        <v>0</v>
      </c>
      <c r="V254" s="2770" t="str">
        <f>'9-A.Training Sub-Annex'!W94</f>
        <v xml:space="preserve">STATE: ; PDY: ; KKL: ; MHE: ; YNM: </v>
      </c>
      <c r="W254" s="2772">
        <f>'9-A.Training Sub-Annex'!X94</f>
        <v>0</v>
      </c>
      <c r="X254" s="2770">
        <f>'9-A.Training Sub-Annex'!Y94</f>
        <v>0</v>
      </c>
      <c r="Y254" s="2770">
        <f>'9-A.Training Sub-Annex'!Z94</f>
        <v>0</v>
      </c>
      <c r="Z254" s="2770">
        <f>'9-A.Training Sub-Annex'!AA94</f>
        <v>0</v>
      </c>
      <c r="AA254" s="2770">
        <f>'9-A.Training Sub-Annex'!AB94</f>
        <v>0</v>
      </c>
      <c r="AB254" s="2770">
        <f>'9-A.Training Sub-Annex'!AC94</f>
        <v>0</v>
      </c>
      <c r="AC254" s="2770">
        <f>'9-A.Training Sub-Annex'!AD94</f>
        <v>0</v>
      </c>
      <c r="AD254" s="2770">
        <f>'9-A.Training Sub-Annex'!AE94</f>
        <v>0</v>
      </c>
      <c r="AE254" s="2770">
        <f>'9-A.Training Sub-Annex'!AF94</f>
        <v>0</v>
      </c>
      <c r="AF254" s="2770">
        <f>'9-A.Training Sub-Annex'!AG94</f>
        <v>0</v>
      </c>
      <c r="AG254" s="2770">
        <f>'9-A.Training Sub-Annex'!AH94</f>
        <v>0</v>
      </c>
      <c r="AH254" s="2770">
        <f>'9-A.Training Sub-Annex'!AI94</f>
        <v>0</v>
      </c>
      <c r="AI254" s="2770">
        <f>'9-A.Training Sub-Annex'!AJ94</f>
        <v>0</v>
      </c>
      <c r="AJ254" s="2770">
        <f>'9-A.Training Sub-Annex'!AK94</f>
        <v>0</v>
      </c>
      <c r="AK254" s="2770">
        <f>'9-A.Training Sub-Annex'!AL94</f>
        <v>0</v>
      </c>
      <c r="AL254" s="2770">
        <f>'9-A.Training Sub-Annex'!AM94</f>
        <v>0</v>
      </c>
      <c r="AM254" s="2770">
        <f>'9-A.Training Sub-Annex'!AN94</f>
        <v>0</v>
      </c>
      <c r="AN254" s="2770">
        <f>'9-A.Training Sub-Annex'!AO94</f>
        <v>0</v>
      </c>
      <c r="AO254" s="2770">
        <f>'9-A.Training Sub-Annex'!AP94</f>
        <v>0</v>
      </c>
      <c r="AP254" s="2770">
        <f>'9-A.Training Sub-Annex'!AQ94</f>
        <v>0</v>
      </c>
      <c r="AQ254" s="2770">
        <f>'9-A.Training Sub-Annex'!AR94</f>
        <v>0</v>
      </c>
      <c r="AR254" s="2770">
        <f>'9-A.Training Sub-Annex'!AS94</f>
        <v>0</v>
      </c>
      <c r="AS254" s="2770">
        <f>'9-A.Training Sub-Annex'!AT94</f>
        <v>0</v>
      </c>
      <c r="AT254" s="2770" t="str">
        <f>'9-A.Training Sub-Annex'!AU94</f>
        <v xml:space="preserve">STATE: ; PDY: ; KKL: ; MHE: ; YNM: </v>
      </c>
      <c r="AU254" s="2770" t="str">
        <f>'9-A.Training Sub-Annex'!AV94</f>
        <v>IUCD: CB</v>
      </c>
    </row>
    <row r="255" spans="1:47" s="2245" customFormat="1" ht="78" customHeight="1">
      <c r="A255" s="2767"/>
      <c r="B255" s="2767" t="str">
        <f>'9-A.Training Sub-Annex'!C95</f>
        <v>A.9.6.4.3</v>
      </c>
      <c r="C255" s="2768" t="str">
        <f>'9-A.Training Sub-Annex'!D95</f>
        <v>Training of AYUSH doctors  (IUCD insertion training)</v>
      </c>
      <c r="D255" s="2769" t="str">
        <f>'9-A.Training Sub-Annex'!E95</f>
        <v>RCH</v>
      </c>
      <c r="E255" s="2769" t="str">
        <f>'9-A.Training Sub-Annex'!F95</f>
        <v>FP</v>
      </c>
      <c r="F255" s="2769">
        <f>'9-A.Training Sub-Annex'!G95</f>
        <v>0</v>
      </c>
      <c r="G255" s="2769">
        <f>'9-A.Training Sub-Annex'!H95</f>
        <v>0</v>
      </c>
      <c r="H255" s="2769">
        <f>'9-A.Training Sub-Annex'!I95</f>
        <v>0</v>
      </c>
      <c r="I255" s="2769">
        <f>'9-A.Training Sub-Annex'!J95</f>
        <v>0</v>
      </c>
      <c r="J255" s="2769">
        <f>'9-A.Training Sub-Annex'!K95</f>
        <v>0</v>
      </c>
      <c r="K255" s="2769">
        <f>'9-A.Training Sub-Annex'!L95</f>
        <v>0</v>
      </c>
      <c r="L255" s="2770">
        <f>'9-A.Training Sub-Annex'!M95</f>
        <v>0</v>
      </c>
      <c r="M255" s="2769">
        <f>'9-A.Training Sub-Annex'!N95</f>
        <v>0</v>
      </c>
      <c r="N255" s="2769">
        <f>'9-A.Training Sub-Annex'!O95</f>
        <v>0</v>
      </c>
      <c r="O255" s="2770">
        <f>'9-A.Training Sub-Annex'!P95</f>
        <v>0</v>
      </c>
      <c r="P255" s="2767" t="str">
        <f>'9-A.Training Sub-Annex'!Q95</f>
        <v xml:space="preserve">STATE: ; PDY: ; KKL: ; MHE: ; YNM: </v>
      </c>
      <c r="Q255" s="2125"/>
      <c r="R255" s="2771"/>
      <c r="T255" s="2770">
        <f>'9-A.Training Sub-Annex'!U95</f>
        <v>0</v>
      </c>
      <c r="U255" s="2770">
        <f>'9-A.Training Sub-Annex'!V95</f>
        <v>0</v>
      </c>
      <c r="V255" s="2770" t="str">
        <f>'9-A.Training Sub-Annex'!W95</f>
        <v xml:space="preserve">STATE: ; PDY: ; KKL: ; MHE: ; YNM: </v>
      </c>
      <c r="W255" s="2772">
        <f>'9-A.Training Sub-Annex'!X95</f>
        <v>0</v>
      </c>
      <c r="X255" s="2770">
        <f>'9-A.Training Sub-Annex'!Y95</f>
        <v>0</v>
      </c>
      <c r="Y255" s="2770">
        <f>'9-A.Training Sub-Annex'!Z95</f>
        <v>0</v>
      </c>
      <c r="Z255" s="2770">
        <f>'9-A.Training Sub-Annex'!AA95</f>
        <v>0</v>
      </c>
      <c r="AA255" s="2770">
        <f>'9-A.Training Sub-Annex'!AB95</f>
        <v>0</v>
      </c>
      <c r="AB255" s="2770">
        <f>'9-A.Training Sub-Annex'!AC95</f>
        <v>0</v>
      </c>
      <c r="AC255" s="2770">
        <f>'9-A.Training Sub-Annex'!AD95</f>
        <v>0</v>
      </c>
      <c r="AD255" s="2770">
        <f>'9-A.Training Sub-Annex'!AE95</f>
        <v>0</v>
      </c>
      <c r="AE255" s="2770">
        <f>'9-A.Training Sub-Annex'!AF95</f>
        <v>0</v>
      </c>
      <c r="AF255" s="2770">
        <f>'9-A.Training Sub-Annex'!AG95</f>
        <v>0</v>
      </c>
      <c r="AG255" s="2770">
        <f>'9-A.Training Sub-Annex'!AH95</f>
        <v>0</v>
      </c>
      <c r="AH255" s="2770">
        <f>'9-A.Training Sub-Annex'!AI95</f>
        <v>0</v>
      </c>
      <c r="AI255" s="2770">
        <f>'9-A.Training Sub-Annex'!AJ95</f>
        <v>0</v>
      </c>
      <c r="AJ255" s="2770">
        <f>'9-A.Training Sub-Annex'!AK95</f>
        <v>0</v>
      </c>
      <c r="AK255" s="2770">
        <f>'9-A.Training Sub-Annex'!AL95</f>
        <v>0</v>
      </c>
      <c r="AL255" s="2770">
        <f>'9-A.Training Sub-Annex'!AM95</f>
        <v>0</v>
      </c>
      <c r="AM255" s="2770">
        <f>'9-A.Training Sub-Annex'!AN95</f>
        <v>0</v>
      </c>
      <c r="AN255" s="2770">
        <f>'9-A.Training Sub-Annex'!AO95</f>
        <v>0</v>
      </c>
      <c r="AO255" s="2770">
        <f>'9-A.Training Sub-Annex'!AP95</f>
        <v>0</v>
      </c>
      <c r="AP255" s="2770">
        <f>'9-A.Training Sub-Annex'!AQ95</f>
        <v>0</v>
      </c>
      <c r="AQ255" s="2770">
        <f>'9-A.Training Sub-Annex'!AR95</f>
        <v>0</v>
      </c>
      <c r="AR255" s="2770">
        <f>'9-A.Training Sub-Annex'!AS95</f>
        <v>0</v>
      </c>
      <c r="AS255" s="2770">
        <f>'9-A.Training Sub-Annex'!AT95</f>
        <v>0</v>
      </c>
      <c r="AT255" s="2770" t="str">
        <f>'9-A.Training Sub-Annex'!AU95</f>
        <v xml:space="preserve">STATE: ; PDY: ; KKL: ; MHE: ; YNM: </v>
      </c>
      <c r="AU255" s="2770" t="str">
        <f>'9-A.Training Sub-Annex'!AV95</f>
        <v>IUCD: CB</v>
      </c>
    </row>
    <row r="256" spans="1:47" s="2245" customFormat="1" ht="78" customHeight="1">
      <c r="A256" s="2767"/>
      <c r="B256" s="2767" t="str">
        <f>'9-A.Training Sub-Annex'!C96</f>
        <v>A.9.6.4.4</v>
      </c>
      <c r="C256" s="2768" t="str">
        <f>'9-A.Training Sub-Annex'!D96</f>
        <v>Training of Nurses (Staff Nurse/LHV/ANM)  (IUCD insertion training)</v>
      </c>
      <c r="D256" s="2769" t="str">
        <f>'9-A.Training Sub-Annex'!E96</f>
        <v>RCH</v>
      </c>
      <c r="E256" s="2769" t="str">
        <f>'9-A.Training Sub-Annex'!F96</f>
        <v>FP</v>
      </c>
      <c r="F256" s="2769">
        <f>'9-A.Training Sub-Annex'!G96</f>
        <v>0</v>
      </c>
      <c r="G256" s="2769">
        <f>'9-A.Training Sub-Annex'!H96</f>
        <v>0</v>
      </c>
      <c r="H256" s="2769">
        <f>'9-A.Training Sub-Annex'!I96</f>
        <v>0</v>
      </c>
      <c r="I256" s="2769">
        <f>'9-A.Training Sub-Annex'!J96</f>
        <v>0</v>
      </c>
      <c r="J256" s="2769">
        <f>'9-A.Training Sub-Annex'!K96</f>
        <v>0</v>
      </c>
      <c r="K256" s="2769">
        <f>'9-A.Training Sub-Annex'!L96</f>
        <v>0</v>
      </c>
      <c r="L256" s="2770">
        <f>'9-A.Training Sub-Annex'!M96</f>
        <v>3698</v>
      </c>
      <c r="M256" s="2769">
        <f>'9-A.Training Sub-Annex'!N96</f>
        <v>3.6979999999999999E-2</v>
      </c>
      <c r="N256" s="2769">
        <f>'9-A.Training Sub-Annex'!O96</f>
        <v>25</v>
      </c>
      <c r="O256" s="2770">
        <f>'9-A.Training Sub-Annex'!P96</f>
        <v>0.92449999999999999</v>
      </c>
      <c r="P256" s="2767" t="str">
        <f>'9-A.Training Sub-Annex'!Q96</f>
        <v xml:space="preserve">STATE: ; PDY: 1 Batch  x  25 ANMs   x  5 days  x  (Rs.0.92450 Lakhs); KKL: ; MHE: ; YNM: </v>
      </c>
      <c r="Q256" s="2125"/>
      <c r="R256" s="2771"/>
      <c r="T256" s="2770">
        <f>'9-A.Training Sub-Annex'!U96</f>
        <v>25</v>
      </c>
      <c r="U256" s="2770">
        <f>'9-A.Training Sub-Annex'!V96</f>
        <v>92450</v>
      </c>
      <c r="V256" s="2770" t="str">
        <f>'9-A.Training Sub-Annex'!W96</f>
        <v xml:space="preserve">STATE: ; PDY: 1 Batch  x  25 ANMs   x  5 days  x  (Rs.0.92450 Lakhs); KKL: ; MHE: ; YNM: </v>
      </c>
      <c r="W256" s="2772">
        <f>'9-A.Training Sub-Annex'!X96</f>
        <v>0</v>
      </c>
      <c r="X256" s="2770">
        <f>'9-A.Training Sub-Annex'!Y96</f>
        <v>0</v>
      </c>
      <c r="Y256" s="2770">
        <f>'9-A.Training Sub-Annex'!Z96</f>
        <v>0</v>
      </c>
      <c r="Z256" s="2770">
        <f>'9-A.Training Sub-Annex'!AA96</f>
        <v>0</v>
      </c>
      <c r="AA256" s="2770">
        <f>'9-A.Training Sub-Annex'!AB96</f>
        <v>3698</v>
      </c>
      <c r="AB256" s="2770">
        <f>'9-A.Training Sub-Annex'!AC96</f>
        <v>25</v>
      </c>
      <c r="AC256" s="2770">
        <f>'9-A.Training Sub-Annex'!AD96</f>
        <v>92450</v>
      </c>
      <c r="AD256" s="2770" t="str">
        <f>'9-A.Training Sub-Annex'!AE96</f>
        <v>1 Batch  x  25 ANMs   x  5 days  x  (Rs.0.92450 Lakhs)</v>
      </c>
      <c r="AE256" s="2770">
        <f>'9-A.Training Sub-Annex'!AF96</f>
        <v>0</v>
      </c>
      <c r="AF256" s="2770">
        <f>'9-A.Training Sub-Annex'!AG96</f>
        <v>0</v>
      </c>
      <c r="AG256" s="2770">
        <f>'9-A.Training Sub-Annex'!AH96</f>
        <v>0</v>
      </c>
      <c r="AH256" s="2770">
        <f>'9-A.Training Sub-Annex'!AI96</f>
        <v>0</v>
      </c>
      <c r="AI256" s="2770">
        <f>'9-A.Training Sub-Annex'!AJ96</f>
        <v>0</v>
      </c>
      <c r="AJ256" s="2770">
        <f>'9-A.Training Sub-Annex'!AK96</f>
        <v>0</v>
      </c>
      <c r="AK256" s="2770">
        <f>'9-A.Training Sub-Annex'!AL96</f>
        <v>0</v>
      </c>
      <c r="AL256" s="2770">
        <f>'9-A.Training Sub-Annex'!AM96</f>
        <v>0</v>
      </c>
      <c r="AM256" s="2770">
        <f>'9-A.Training Sub-Annex'!AN96</f>
        <v>0</v>
      </c>
      <c r="AN256" s="2770">
        <f>'9-A.Training Sub-Annex'!AO96</f>
        <v>0</v>
      </c>
      <c r="AO256" s="2770">
        <f>'9-A.Training Sub-Annex'!AP96</f>
        <v>0</v>
      </c>
      <c r="AP256" s="2770">
        <f>'9-A.Training Sub-Annex'!AQ96</f>
        <v>0</v>
      </c>
      <c r="AQ256" s="2770">
        <f>'9-A.Training Sub-Annex'!AR96</f>
        <v>92450</v>
      </c>
      <c r="AR256" s="2770">
        <f>'9-A.Training Sub-Annex'!AS96</f>
        <v>25</v>
      </c>
      <c r="AS256" s="2770">
        <f>'9-A.Training Sub-Annex'!AT96</f>
        <v>3698</v>
      </c>
      <c r="AT256" s="2770" t="str">
        <f>'9-A.Training Sub-Annex'!AU96</f>
        <v xml:space="preserve">STATE: ; PDY: 1 Batch  x  25 ANMs   x  5 days  x  (Rs.0.92450 Lakhs); KKL: ; MHE: ; YNM: </v>
      </c>
      <c r="AU256" s="2770" t="str">
        <f>'9-A.Training Sub-Annex'!AV96</f>
        <v>IUCD: CB</v>
      </c>
    </row>
    <row r="257" spans="1:47" s="2245" customFormat="1" ht="78" customHeight="1">
      <c r="A257" s="2767"/>
      <c r="B257" s="2767" t="str">
        <f>'9-A.Training Sub-Annex'!C97</f>
        <v>A.9.6.5.1</v>
      </c>
      <c r="C257" s="2768" t="str">
        <f>'9-A.Training Sub-Annex'!D97</f>
        <v>TOT (PPIUCD insertion training)</v>
      </c>
      <c r="D257" s="2769" t="str">
        <f>'9-A.Training Sub-Annex'!E97</f>
        <v>RCH</v>
      </c>
      <c r="E257" s="2769" t="str">
        <f>'9-A.Training Sub-Annex'!F97</f>
        <v>FP</v>
      </c>
      <c r="F257" s="2769">
        <f>'9-A.Training Sub-Annex'!G97</f>
        <v>0</v>
      </c>
      <c r="G257" s="2769">
        <f>'9-A.Training Sub-Annex'!H97</f>
        <v>0</v>
      </c>
      <c r="H257" s="2769">
        <f>'9-A.Training Sub-Annex'!I97</f>
        <v>0</v>
      </c>
      <c r="I257" s="2769">
        <f>'9-A.Training Sub-Annex'!J97</f>
        <v>0</v>
      </c>
      <c r="J257" s="2769">
        <f>'9-A.Training Sub-Annex'!K97</f>
        <v>0</v>
      </c>
      <c r="K257" s="2769">
        <f>'9-A.Training Sub-Annex'!L97</f>
        <v>0</v>
      </c>
      <c r="L257" s="2770">
        <f>'9-A.Training Sub-Annex'!M97</f>
        <v>0</v>
      </c>
      <c r="M257" s="2769">
        <f>'9-A.Training Sub-Annex'!N97</f>
        <v>0</v>
      </c>
      <c r="N257" s="2769">
        <f>'9-A.Training Sub-Annex'!O97</f>
        <v>0</v>
      </c>
      <c r="O257" s="2770">
        <f>'9-A.Training Sub-Annex'!P97</f>
        <v>0</v>
      </c>
      <c r="P257" s="2767" t="str">
        <f>'9-A.Training Sub-Annex'!Q97</f>
        <v xml:space="preserve">STATE: ; PDY: ; KKL: ; MHE: ; YNM: </v>
      </c>
      <c r="Q257" s="2125"/>
      <c r="R257" s="2771"/>
      <c r="T257" s="2770">
        <f>'9-A.Training Sub-Annex'!U97</f>
        <v>0</v>
      </c>
      <c r="U257" s="2770">
        <f>'9-A.Training Sub-Annex'!V97</f>
        <v>0</v>
      </c>
      <c r="V257" s="2770" t="str">
        <f>'9-A.Training Sub-Annex'!W97</f>
        <v xml:space="preserve">STATE: ; PDY: ; KKL: ; MHE: ; YNM: </v>
      </c>
      <c r="W257" s="2772">
        <f>'9-A.Training Sub-Annex'!X97</f>
        <v>0</v>
      </c>
      <c r="X257" s="2770">
        <f>'9-A.Training Sub-Annex'!Y97</f>
        <v>0</v>
      </c>
      <c r="Y257" s="2770">
        <f>'9-A.Training Sub-Annex'!Z97</f>
        <v>0</v>
      </c>
      <c r="Z257" s="2770">
        <f>'9-A.Training Sub-Annex'!AA97</f>
        <v>0</v>
      </c>
      <c r="AA257" s="2770">
        <f>'9-A.Training Sub-Annex'!AB97</f>
        <v>0</v>
      </c>
      <c r="AB257" s="2770">
        <f>'9-A.Training Sub-Annex'!AC97</f>
        <v>0</v>
      </c>
      <c r="AC257" s="2770">
        <f>'9-A.Training Sub-Annex'!AD97</f>
        <v>0</v>
      </c>
      <c r="AD257" s="2770">
        <f>'9-A.Training Sub-Annex'!AE97</f>
        <v>0</v>
      </c>
      <c r="AE257" s="2770">
        <f>'9-A.Training Sub-Annex'!AF97</f>
        <v>0</v>
      </c>
      <c r="AF257" s="2770">
        <f>'9-A.Training Sub-Annex'!AG97</f>
        <v>0</v>
      </c>
      <c r="AG257" s="2770">
        <f>'9-A.Training Sub-Annex'!AH97</f>
        <v>0</v>
      </c>
      <c r="AH257" s="2770">
        <f>'9-A.Training Sub-Annex'!AI97</f>
        <v>0</v>
      </c>
      <c r="AI257" s="2770">
        <f>'9-A.Training Sub-Annex'!AJ97</f>
        <v>0</v>
      </c>
      <c r="AJ257" s="2770">
        <f>'9-A.Training Sub-Annex'!AK97</f>
        <v>0</v>
      </c>
      <c r="AK257" s="2770">
        <f>'9-A.Training Sub-Annex'!AL97</f>
        <v>0</v>
      </c>
      <c r="AL257" s="2770">
        <f>'9-A.Training Sub-Annex'!AM97</f>
        <v>0</v>
      </c>
      <c r="AM257" s="2770">
        <f>'9-A.Training Sub-Annex'!AN97</f>
        <v>0</v>
      </c>
      <c r="AN257" s="2770">
        <f>'9-A.Training Sub-Annex'!AO97</f>
        <v>0</v>
      </c>
      <c r="AO257" s="2770">
        <f>'9-A.Training Sub-Annex'!AP97</f>
        <v>0</v>
      </c>
      <c r="AP257" s="2770">
        <f>'9-A.Training Sub-Annex'!AQ97</f>
        <v>0</v>
      </c>
      <c r="AQ257" s="2770">
        <f>'9-A.Training Sub-Annex'!AR97</f>
        <v>0</v>
      </c>
      <c r="AR257" s="2770">
        <f>'9-A.Training Sub-Annex'!AS97</f>
        <v>0</v>
      </c>
      <c r="AS257" s="2770">
        <f>'9-A.Training Sub-Annex'!AT97</f>
        <v>0</v>
      </c>
      <c r="AT257" s="2770" t="str">
        <f>'9-A.Training Sub-Annex'!AU97</f>
        <v xml:space="preserve">STATE: ; PDY: ; KKL: ; MHE: ; YNM: </v>
      </c>
      <c r="AU257" s="2770" t="str">
        <f>'9-A.Training Sub-Annex'!AV97</f>
        <v>IUCD: CB</v>
      </c>
    </row>
    <row r="258" spans="1:47" s="2245" customFormat="1" ht="78" customHeight="1">
      <c r="A258" s="2767"/>
      <c r="B258" s="2767" t="str">
        <f>'9-A.Training Sub-Annex'!C98</f>
        <v>A.9.6.5.2</v>
      </c>
      <c r="C258" s="2768" t="str">
        <f>'9-A.Training Sub-Annex'!D98</f>
        <v>Training of Medical officers (PPIUCD insertion training)</v>
      </c>
      <c r="D258" s="2769" t="str">
        <f>'9-A.Training Sub-Annex'!E98</f>
        <v>RCH</v>
      </c>
      <c r="E258" s="2769" t="str">
        <f>'9-A.Training Sub-Annex'!F98</f>
        <v>FP</v>
      </c>
      <c r="F258" s="2769">
        <f>'9-A.Training Sub-Annex'!G98</f>
        <v>0</v>
      </c>
      <c r="G258" s="2769">
        <f>'9-A.Training Sub-Annex'!H98</f>
        <v>0</v>
      </c>
      <c r="H258" s="2769">
        <f>'9-A.Training Sub-Annex'!I98</f>
        <v>0</v>
      </c>
      <c r="I258" s="2769">
        <f>'9-A.Training Sub-Annex'!J98</f>
        <v>0</v>
      </c>
      <c r="J258" s="2769">
        <f>'9-A.Training Sub-Annex'!K98</f>
        <v>0</v>
      </c>
      <c r="K258" s="2769">
        <f>'9-A.Training Sub-Annex'!L98</f>
        <v>0</v>
      </c>
      <c r="L258" s="2770">
        <f>'9-A.Training Sub-Annex'!M98</f>
        <v>0</v>
      </c>
      <c r="M258" s="2769">
        <f>'9-A.Training Sub-Annex'!N98</f>
        <v>0</v>
      </c>
      <c r="N258" s="2769">
        <f>'9-A.Training Sub-Annex'!O98</f>
        <v>0</v>
      </c>
      <c r="O258" s="2770">
        <f>'9-A.Training Sub-Annex'!P98</f>
        <v>0</v>
      </c>
      <c r="P258" s="2767" t="str">
        <f>'9-A.Training Sub-Annex'!Q98</f>
        <v xml:space="preserve">STATE: ; PDY: ; KKL: ; MHE: ; YNM: </v>
      </c>
      <c r="Q258" s="2125"/>
      <c r="R258" s="2771"/>
      <c r="T258" s="2770">
        <f>'9-A.Training Sub-Annex'!U98</f>
        <v>0</v>
      </c>
      <c r="U258" s="2770">
        <f>'9-A.Training Sub-Annex'!V98</f>
        <v>0</v>
      </c>
      <c r="V258" s="2770" t="str">
        <f>'9-A.Training Sub-Annex'!W98</f>
        <v xml:space="preserve">STATE: ; PDY: ; KKL: ; MHE: ; YNM: </v>
      </c>
      <c r="W258" s="2772">
        <f>'9-A.Training Sub-Annex'!X98</f>
        <v>0</v>
      </c>
      <c r="X258" s="2770">
        <f>'9-A.Training Sub-Annex'!Y98</f>
        <v>0</v>
      </c>
      <c r="Y258" s="2770">
        <f>'9-A.Training Sub-Annex'!Z98</f>
        <v>0</v>
      </c>
      <c r="Z258" s="2770">
        <f>'9-A.Training Sub-Annex'!AA98</f>
        <v>0</v>
      </c>
      <c r="AA258" s="2770">
        <f>'9-A.Training Sub-Annex'!AB98</f>
        <v>0</v>
      </c>
      <c r="AB258" s="2770">
        <f>'9-A.Training Sub-Annex'!AC98</f>
        <v>0</v>
      </c>
      <c r="AC258" s="2770">
        <f>'9-A.Training Sub-Annex'!AD98</f>
        <v>0</v>
      </c>
      <c r="AD258" s="2770">
        <f>'9-A.Training Sub-Annex'!AE98</f>
        <v>0</v>
      </c>
      <c r="AE258" s="2770">
        <f>'9-A.Training Sub-Annex'!AF98</f>
        <v>0</v>
      </c>
      <c r="AF258" s="2770">
        <f>'9-A.Training Sub-Annex'!AG98</f>
        <v>0</v>
      </c>
      <c r="AG258" s="2770">
        <f>'9-A.Training Sub-Annex'!AH98</f>
        <v>0</v>
      </c>
      <c r="AH258" s="2770">
        <f>'9-A.Training Sub-Annex'!AI98</f>
        <v>0</v>
      </c>
      <c r="AI258" s="2770">
        <f>'9-A.Training Sub-Annex'!AJ98</f>
        <v>0</v>
      </c>
      <c r="AJ258" s="2770">
        <f>'9-A.Training Sub-Annex'!AK98</f>
        <v>0</v>
      </c>
      <c r="AK258" s="2770">
        <f>'9-A.Training Sub-Annex'!AL98</f>
        <v>0</v>
      </c>
      <c r="AL258" s="2770">
        <f>'9-A.Training Sub-Annex'!AM98</f>
        <v>0</v>
      </c>
      <c r="AM258" s="2770">
        <f>'9-A.Training Sub-Annex'!AN98</f>
        <v>0</v>
      </c>
      <c r="AN258" s="2770">
        <f>'9-A.Training Sub-Annex'!AO98</f>
        <v>0</v>
      </c>
      <c r="AO258" s="2770">
        <f>'9-A.Training Sub-Annex'!AP98</f>
        <v>0</v>
      </c>
      <c r="AP258" s="2770">
        <f>'9-A.Training Sub-Annex'!AQ98</f>
        <v>0</v>
      </c>
      <c r="AQ258" s="2770">
        <f>'9-A.Training Sub-Annex'!AR98</f>
        <v>0</v>
      </c>
      <c r="AR258" s="2770">
        <f>'9-A.Training Sub-Annex'!AS98</f>
        <v>0</v>
      </c>
      <c r="AS258" s="2770">
        <f>'9-A.Training Sub-Annex'!AT98</f>
        <v>0</v>
      </c>
      <c r="AT258" s="2770" t="str">
        <f>'9-A.Training Sub-Annex'!AU98</f>
        <v xml:space="preserve">STATE: ; PDY: ; KKL: ; MHE: ; YNM: </v>
      </c>
      <c r="AU258" s="2770" t="str">
        <f>'9-A.Training Sub-Annex'!AV98</f>
        <v>IUCD: CB</v>
      </c>
    </row>
    <row r="259" spans="1:47" s="2245" customFormat="1" ht="78" customHeight="1">
      <c r="A259" s="2767"/>
      <c r="B259" s="2767" t="str">
        <f>'9-A.Training Sub-Annex'!C99</f>
        <v>A.9.6.5.3</v>
      </c>
      <c r="C259" s="2768" t="str">
        <f>'9-A.Training Sub-Annex'!D99</f>
        <v>Training of AYUSH doctors (PPIUCD insertion training)</v>
      </c>
      <c r="D259" s="2769" t="str">
        <f>'9-A.Training Sub-Annex'!E99</f>
        <v>RCH</v>
      </c>
      <c r="E259" s="2769" t="str">
        <f>'9-A.Training Sub-Annex'!F99</f>
        <v>FP</v>
      </c>
      <c r="F259" s="2769">
        <f>'9-A.Training Sub-Annex'!G99</f>
        <v>0</v>
      </c>
      <c r="G259" s="2769">
        <f>'9-A.Training Sub-Annex'!H99</f>
        <v>0</v>
      </c>
      <c r="H259" s="2769">
        <f>'9-A.Training Sub-Annex'!I99</f>
        <v>0</v>
      </c>
      <c r="I259" s="2769">
        <f>'9-A.Training Sub-Annex'!J99</f>
        <v>0</v>
      </c>
      <c r="J259" s="2769">
        <f>'9-A.Training Sub-Annex'!K99</f>
        <v>0</v>
      </c>
      <c r="K259" s="2769">
        <f>'9-A.Training Sub-Annex'!L99</f>
        <v>0</v>
      </c>
      <c r="L259" s="2770">
        <f>'9-A.Training Sub-Annex'!M99</f>
        <v>0</v>
      </c>
      <c r="M259" s="2769">
        <f>'9-A.Training Sub-Annex'!N99</f>
        <v>0</v>
      </c>
      <c r="N259" s="2769">
        <f>'9-A.Training Sub-Annex'!O99</f>
        <v>0</v>
      </c>
      <c r="O259" s="2770">
        <f>'9-A.Training Sub-Annex'!P99</f>
        <v>0</v>
      </c>
      <c r="P259" s="2767" t="str">
        <f>'9-A.Training Sub-Annex'!Q99</f>
        <v xml:space="preserve">STATE: ; PDY: ; KKL: ; MHE: ; YNM: </v>
      </c>
      <c r="Q259" s="2125"/>
      <c r="R259" s="2771"/>
      <c r="T259" s="2770">
        <f>'9-A.Training Sub-Annex'!U99</f>
        <v>0</v>
      </c>
      <c r="U259" s="2770">
        <f>'9-A.Training Sub-Annex'!V99</f>
        <v>0</v>
      </c>
      <c r="V259" s="2770" t="str">
        <f>'9-A.Training Sub-Annex'!W99</f>
        <v xml:space="preserve">STATE: ; PDY: ; KKL: ; MHE: ; YNM: </v>
      </c>
      <c r="W259" s="2772">
        <f>'9-A.Training Sub-Annex'!X99</f>
        <v>0</v>
      </c>
      <c r="X259" s="2770">
        <f>'9-A.Training Sub-Annex'!Y99</f>
        <v>0</v>
      </c>
      <c r="Y259" s="2770">
        <f>'9-A.Training Sub-Annex'!Z99</f>
        <v>0</v>
      </c>
      <c r="Z259" s="2770">
        <f>'9-A.Training Sub-Annex'!AA99</f>
        <v>0</v>
      </c>
      <c r="AA259" s="2770">
        <f>'9-A.Training Sub-Annex'!AB99</f>
        <v>0</v>
      </c>
      <c r="AB259" s="2770">
        <f>'9-A.Training Sub-Annex'!AC99</f>
        <v>0</v>
      </c>
      <c r="AC259" s="2770">
        <f>'9-A.Training Sub-Annex'!AD99</f>
        <v>0</v>
      </c>
      <c r="AD259" s="2770">
        <f>'9-A.Training Sub-Annex'!AE99</f>
        <v>0</v>
      </c>
      <c r="AE259" s="2770">
        <f>'9-A.Training Sub-Annex'!AF99</f>
        <v>0</v>
      </c>
      <c r="AF259" s="2770">
        <f>'9-A.Training Sub-Annex'!AG99</f>
        <v>0</v>
      </c>
      <c r="AG259" s="2770">
        <f>'9-A.Training Sub-Annex'!AH99</f>
        <v>0</v>
      </c>
      <c r="AH259" s="2770">
        <f>'9-A.Training Sub-Annex'!AI99</f>
        <v>0</v>
      </c>
      <c r="AI259" s="2770">
        <f>'9-A.Training Sub-Annex'!AJ99</f>
        <v>0</v>
      </c>
      <c r="AJ259" s="2770">
        <f>'9-A.Training Sub-Annex'!AK99</f>
        <v>0</v>
      </c>
      <c r="AK259" s="2770">
        <f>'9-A.Training Sub-Annex'!AL99</f>
        <v>0</v>
      </c>
      <c r="AL259" s="2770">
        <f>'9-A.Training Sub-Annex'!AM99</f>
        <v>0</v>
      </c>
      <c r="AM259" s="2770">
        <f>'9-A.Training Sub-Annex'!AN99</f>
        <v>0</v>
      </c>
      <c r="AN259" s="2770">
        <f>'9-A.Training Sub-Annex'!AO99</f>
        <v>0</v>
      </c>
      <c r="AO259" s="2770">
        <f>'9-A.Training Sub-Annex'!AP99</f>
        <v>0</v>
      </c>
      <c r="AP259" s="2770">
        <f>'9-A.Training Sub-Annex'!AQ99</f>
        <v>0</v>
      </c>
      <c r="AQ259" s="2770">
        <f>'9-A.Training Sub-Annex'!AR99</f>
        <v>0</v>
      </c>
      <c r="AR259" s="2770">
        <f>'9-A.Training Sub-Annex'!AS99</f>
        <v>0</v>
      </c>
      <c r="AS259" s="2770">
        <f>'9-A.Training Sub-Annex'!AT99</f>
        <v>0</v>
      </c>
      <c r="AT259" s="2770" t="str">
        <f>'9-A.Training Sub-Annex'!AU99</f>
        <v xml:space="preserve">STATE: ; PDY: ; KKL: ; MHE: ; YNM: </v>
      </c>
      <c r="AU259" s="2770" t="str">
        <f>'9-A.Training Sub-Annex'!AV99</f>
        <v>IUCD: CB</v>
      </c>
    </row>
    <row r="260" spans="1:47" s="2245" customFormat="1" ht="78" customHeight="1">
      <c r="A260" s="2767"/>
      <c r="B260" s="2767" t="str">
        <f>'9-A.Training Sub-Annex'!C100</f>
        <v>A.9.6.5.4</v>
      </c>
      <c r="C260" s="2768" t="str">
        <f>'9-A.Training Sub-Annex'!D100</f>
        <v>Training of Nurses (Staff Nurse/LHV/ANM) (PPIUCD insertion training)</v>
      </c>
      <c r="D260" s="2769" t="str">
        <f>'9-A.Training Sub-Annex'!E100</f>
        <v>RCH</v>
      </c>
      <c r="E260" s="2769" t="str">
        <f>'9-A.Training Sub-Annex'!F100</f>
        <v>FP</v>
      </c>
      <c r="F260" s="2769">
        <f>'9-A.Training Sub-Annex'!G100</f>
        <v>0</v>
      </c>
      <c r="G260" s="2769">
        <f>'9-A.Training Sub-Annex'!H100</f>
        <v>0</v>
      </c>
      <c r="H260" s="2769">
        <f>'9-A.Training Sub-Annex'!I100</f>
        <v>0</v>
      </c>
      <c r="I260" s="2769">
        <f>'9-A.Training Sub-Annex'!J100</f>
        <v>0</v>
      </c>
      <c r="J260" s="2769">
        <f>'9-A.Training Sub-Annex'!K100</f>
        <v>0</v>
      </c>
      <c r="K260" s="2769">
        <f>'9-A.Training Sub-Annex'!L100</f>
        <v>0</v>
      </c>
      <c r="L260" s="2770">
        <f>'9-A.Training Sub-Annex'!M100</f>
        <v>0</v>
      </c>
      <c r="M260" s="2769">
        <f>'9-A.Training Sub-Annex'!N100</f>
        <v>0</v>
      </c>
      <c r="N260" s="2769">
        <f>'9-A.Training Sub-Annex'!O100</f>
        <v>0</v>
      </c>
      <c r="O260" s="2770">
        <f>'9-A.Training Sub-Annex'!P100</f>
        <v>0</v>
      </c>
      <c r="P260" s="2767" t="str">
        <f>'9-A.Training Sub-Annex'!Q100</f>
        <v xml:space="preserve">STATE: ; PDY: ; KKL: ; MHE: ; YNM: </v>
      </c>
      <c r="Q260" s="2125"/>
      <c r="R260" s="2771"/>
      <c r="T260" s="2770">
        <f>'9-A.Training Sub-Annex'!U100</f>
        <v>0</v>
      </c>
      <c r="U260" s="2770">
        <f>'9-A.Training Sub-Annex'!V100</f>
        <v>0</v>
      </c>
      <c r="V260" s="2770" t="str">
        <f>'9-A.Training Sub-Annex'!W100</f>
        <v xml:space="preserve">STATE: ; PDY: ; KKL: ; MHE: ; YNM: </v>
      </c>
      <c r="W260" s="2772">
        <f>'9-A.Training Sub-Annex'!X100</f>
        <v>0</v>
      </c>
      <c r="X260" s="2770">
        <f>'9-A.Training Sub-Annex'!Y100</f>
        <v>0</v>
      </c>
      <c r="Y260" s="2770">
        <f>'9-A.Training Sub-Annex'!Z100</f>
        <v>0</v>
      </c>
      <c r="Z260" s="2770">
        <f>'9-A.Training Sub-Annex'!AA100</f>
        <v>0</v>
      </c>
      <c r="AA260" s="2770">
        <f>'9-A.Training Sub-Annex'!AB100</f>
        <v>0</v>
      </c>
      <c r="AB260" s="2770">
        <f>'9-A.Training Sub-Annex'!AC100</f>
        <v>0</v>
      </c>
      <c r="AC260" s="2770">
        <f>'9-A.Training Sub-Annex'!AD100</f>
        <v>0</v>
      </c>
      <c r="AD260" s="2770">
        <f>'9-A.Training Sub-Annex'!AE100</f>
        <v>0</v>
      </c>
      <c r="AE260" s="2770">
        <f>'9-A.Training Sub-Annex'!AF100</f>
        <v>0</v>
      </c>
      <c r="AF260" s="2770">
        <f>'9-A.Training Sub-Annex'!AG100</f>
        <v>0</v>
      </c>
      <c r="AG260" s="2770">
        <f>'9-A.Training Sub-Annex'!AH100</f>
        <v>0</v>
      </c>
      <c r="AH260" s="2770">
        <f>'9-A.Training Sub-Annex'!AI100</f>
        <v>0</v>
      </c>
      <c r="AI260" s="2770">
        <f>'9-A.Training Sub-Annex'!AJ100</f>
        <v>0</v>
      </c>
      <c r="AJ260" s="2770">
        <f>'9-A.Training Sub-Annex'!AK100</f>
        <v>0</v>
      </c>
      <c r="AK260" s="2770">
        <f>'9-A.Training Sub-Annex'!AL100</f>
        <v>0</v>
      </c>
      <c r="AL260" s="2770">
        <f>'9-A.Training Sub-Annex'!AM100</f>
        <v>0</v>
      </c>
      <c r="AM260" s="2770">
        <f>'9-A.Training Sub-Annex'!AN100</f>
        <v>0</v>
      </c>
      <c r="AN260" s="2770">
        <f>'9-A.Training Sub-Annex'!AO100</f>
        <v>0</v>
      </c>
      <c r="AO260" s="2770">
        <f>'9-A.Training Sub-Annex'!AP100</f>
        <v>0</v>
      </c>
      <c r="AP260" s="2770">
        <f>'9-A.Training Sub-Annex'!AQ100</f>
        <v>0</v>
      </c>
      <c r="AQ260" s="2770">
        <f>'9-A.Training Sub-Annex'!AR100</f>
        <v>0</v>
      </c>
      <c r="AR260" s="2770">
        <f>'9-A.Training Sub-Annex'!AS100</f>
        <v>0</v>
      </c>
      <c r="AS260" s="2770">
        <f>'9-A.Training Sub-Annex'!AT100</f>
        <v>0</v>
      </c>
      <c r="AT260" s="2770" t="str">
        <f>'9-A.Training Sub-Annex'!AU100</f>
        <v xml:space="preserve">STATE: ; PDY: ; KKL: ; MHE: ; YNM: </v>
      </c>
      <c r="AU260" s="2770" t="str">
        <f>'9-A.Training Sub-Annex'!AV100</f>
        <v>IUCD: CB</v>
      </c>
    </row>
    <row r="261" spans="1:47" s="2245" customFormat="1" ht="78" customHeight="1">
      <c r="A261" s="2767"/>
      <c r="B261" s="2767" t="str">
        <f>'9-A.Training Sub-Annex'!C101</f>
        <v>A.9.6.6.1</v>
      </c>
      <c r="C261" s="2768" t="str">
        <f>'9-A.Training Sub-Annex'!D101</f>
        <v xml:space="preserve">Training for Post abortion Family Planning </v>
      </c>
      <c r="D261" s="2769" t="str">
        <f>'9-A.Training Sub-Annex'!E101</f>
        <v>RCH</v>
      </c>
      <c r="E261" s="2769" t="str">
        <f>'9-A.Training Sub-Annex'!F101</f>
        <v>FP</v>
      </c>
      <c r="F261" s="2769">
        <f>'9-A.Training Sub-Annex'!G101</f>
        <v>0</v>
      </c>
      <c r="G261" s="2769">
        <f>'9-A.Training Sub-Annex'!H101</f>
        <v>0</v>
      </c>
      <c r="H261" s="2769">
        <f>'9-A.Training Sub-Annex'!I101</f>
        <v>0</v>
      </c>
      <c r="I261" s="2769">
        <f>'9-A.Training Sub-Annex'!J101</f>
        <v>0</v>
      </c>
      <c r="J261" s="2769">
        <f>'9-A.Training Sub-Annex'!K101</f>
        <v>0</v>
      </c>
      <c r="K261" s="2769">
        <f>'9-A.Training Sub-Annex'!L101</f>
        <v>0</v>
      </c>
      <c r="L261" s="2770">
        <f>'9-A.Training Sub-Annex'!M101</f>
        <v>0</v>
      </c>
      <c r="M261" s="2769">
        <f>'9-A.Training Sub-Annex'!N101</f>
        <v>0</v>
      </c>
      <c r="N261" s="2769">
        <f>'9-A.Training Sub-Annex'!O101</f>
        <v>0</v>
      </c>
      <c r="O261" s="2770">
        <f>'9-A.Training Sub-Annex'!P101</f>
        <v>0</v>
      </c>
      <c r="P261" s="2767" t="str">
        <f>'9-A.Training Sub-Annex'!Q101</f>
        <v xml:space="preserve">STATE: ; PDY: ; KKL: ; MHE: ; YNM: </v>
      </c>
      <c r="Q261" s="2125"/>
      <c r="R261" s="2771"/>
      <c r="T261" s="2770">
        <f>'9-A.Training Sub-Annex'!U101</f>
        <v>0</v>
      </c>
      <c r="U261" s="2770">
        <f>'9-A.Training Sub-Annex'!V101</f>
        <v>0</v>
      </c>
      <c r="V261" s="2770" t="str">
        <f>'9-A.Training Sub-Annex'!W101</f>
        <v xml:space="preserve">STATE: ; PDY: ; KKL: ; MHE: ; YNM: </v>
      </c>
      <c r="W261" s="2772">
        <f>'9-A.Training Sub-Annex'!X101</f>
        <v>0</v>
      </c>
      <c r="X261" s="2770">
        <f>'9-A.Training Sub-Annex'!Y101</f>
        <v>0</v>
      </c>
      <c r="Y261" s="2770">
        <f>'9-A.Training Sub-Annex'!Z101</f>
        <v>0</v>
      </c>
      <c r="Z261" s="2770">
        <f>'9-A.Training Sub-Annex'!AA101</f>
        <v>0</v>
      </c>
      <c r="AA261" s="2770">
        <f>'9-A.Training Sub-Annex'!AB101</f>
        <v>0</v>
      </c>
      <c r="AB261" s="2770">
        <f>'9-A.Training Sub-Annex'!AC101</f>
        <v>0</v>
      </c>
      <c r="AC261" s="2770">
        <f>'9-A.Training Sub-Annex'!AD101</f>
        <v>0</v>
      </c>
      <c r="AD261" s="2770">
        <f>'9-A.Training Sub-Annex'!AE101</f>
        <v>0</v>
      </c>
      <c r="AE261" s="2770">
        <f>'9-A.Training Sub-Annex'!AF101</f>
        <v>0</v>
      </c>
      <c r="AF261" s="2770">
        <f>'9-A.Training Sub-Annex'!AG101</f>
        <v>0</v>
      </c>
      <c r="AG261" s="2770">
        <f>'9-A.Training Sub-Annex'!AH101</f>
        <v>0</v>
      </c>
      <c r="AH261" s="2770">
        <f>'9-A.Training Sub-Annex'!AI101</f>
        <v>0</v>
      </c>
      <c r="AI261" s="2770">
        <f>'9-A.Training Sub-Annex'!AJ101</f>
        <v>0</v>
      </c>
      <c r="AJ261" s="2770">
        <f>'9-A.Training Sub-Annex'!AK101</f>
        <v>0</v>
      </c>
      <c r="AK261" s="2770">
        <f>'9-A.Training Sub-Annex'!AL101</f>
        <v>0</v>
      </c>
      <c r="AL261" s="2770">
        <f>'9-A.Training Sub-Annex'!AM101</f>
        <v>0</v>
      </c>
      <c r="AM261" s="2770">
        <f>'9-A.Training Sub-Annex'!AN101</f>
        <v>0</v>
      </c>
      <c r="AN261" s="2770">
        <f>'9-A.Training Sub-Annex'!AO101</f>
        <v>0</v>
      </c>
      <c r="AO261" s="2770">
        <f>'9-A.Training Sub-Annex'!AP101</f>
        <v>0</v>
      </c>
      <c r="AP261" s="2770">
        <f>'9-A.Training Sub-Annex'!AQ101</f>
        <v>0</v>
      </c>
      <c r="AQ261" s="2770">
        <f>'9-A.Training Sub-Annex'!AR101</f>
        <v>0</v>
      </c>
      <c r="AR261" s="2770">
        <f>'9-A.Training Sub-Annex'!AS101</f>
        <v>0</v>
      </c>
      <c r="AS261" s="2770">
        <f>'9-A.Training Sub-Annex'!AT101</f>
        <v>0</v>
      </c>
      <c r="AT261" s="2770" t="str">
        <f>'9-A.Training Sub-Annex'!AU101</f>
        <v xml:space="preserve">STATE: ; PDY: ; KKL: ; MHE: ; YNM: </v>
      </c>
      <c r="AU261" s="2770" t="str">
        <f>'9-A.Training Sub-Annex'!AV101</f>
        <v>Other FP component: CB</v>
      </c>
    </row>
    <row r="262" spans="1:47" s="2245" customFormat="1" ht="78" customHeight="1">
      <c r="A262" s="2767"/>
      <c r="B262" s="2767" t="str">
        <f>'9-A.Training Sub-Annex'!C102</f>
        <v>A.9.6.7</v>
      </c>
      <c r="C262" s="2768" t="str">
        <f>'9-A.Training Sub-Annex'!D102</f>
        <v>Training of RMNCH+A/ FP Counsellors</v>
      </c>
      <c r="D262" s="2769" t="str">
        <f>'9-A.Training Sub-Annex'!E102</f>
        <v>RCH</v>
      </c>
      <c r="E262" s="2769" t="str">
        <f>'9-A.Training Sub-Annex'!F102</f>
        <v>FP</v>
      </c>
      <c r="F262" s="2769">
        <f>'9-A.Training Sub-Annex'!G102</f>
        <v>0</v>
      </c>
      <c r="G262" s="2769">
        <f>'9-A.Training Sub-Annex'!H102</f>
        <v>0</v>
      </c>
      <c r="H262" s="2769">
        <f>'9-A.Training Sub-Annex'!I102</f>
        <v>0</v>
      </c>
      <c r="I262" s="2769">
        <f>'9-A.Training Sub-Annex'!J102</f>
        <v>0</v>
      </c>
      <c r="J262" s="2769">
        <f>'9-A.Training Sub-Annex'!K102</f>
        <v>0</v>
      </c>
      <c r="K262" s="2769">
        <f>'9-A.Training Sub-Annex'!L102</f>
        <v>0</v>
      </c>
      <c r="L262" s="2770">
        <f>'9-A.Training Sub-Annex'!M102</f>
        <v>0</v>
      </c>
      <c r="M262" s="2769">
        <f>'9-A.Training Sub-Annex'!N102</f>
        <v>0</v>
      </c>
      <c r="N262" s="2769">
        <f>'9-A.Training Sub-Annex'!O102</f>
        <v>0</v>
      </c>
      <c r="O262" s="2770">
        <f>'9-A.Training Sub-Annex'!P102</f>
        <v>0</v>
      </c>
      <c r="P262" s="2767" t="str">
        <f>'9-A.Training Sub-Annex'!Q102</f>
        <v xml:space="preserve">STATE: ; PDY: ; KKL: ; MHE: ; YNM: </v>
      </c>
      <c r="Q262" s="2125"/>
      <c r="R262" s="2771"/>
      <c r="T262" s="2770">
        <f>'9-A.Training Sub-Annex'!U102</f>
        <v>0</v>
      </c>
      <c r="U262" s="2770">
        <f>'9-A.Training Sub-Annex'!V102</f>
        <v>0</v>
      </c>
      <c r="V262" s="2770" t="str">
        <f>'9-A.Training Sub-Annex'!W102</f>
        <v xml:space="preserve">STATE: ; PDY: ; KKL: ; MHE: ; YNM: </v>
      </c>
      <c r="W262" s="2772">
        <f>'9-A.Training Sub-Annex'!X102</f>
        <v>0</v>
      </c>
      <c r="X262" s="2770">
        <f>'9-A.Training Sub-Annex'!Y102</f>
        <v>0</v>
      </c>
      <c r="Y262" s="2770">
        <f>'9-A.Training Sub-Annex'!Z102</f>
        <v>0</v>
      </c>
      <c r="Z262" s="2770">
        <f>'9-A.Training Sub-Annex'!AA102</f>
        <v>0</v>
      </c>
      <c r="AA262" s="2770">
        <f>'9-A.Training Sub-Annex'!AB102</f>
        <v>0</v>
      </c>
      <c r="AB262" s="2770">
        <f>'9-A.Training Sub-Annex'!AC102</f>
        <v>0</v>
      </c>
      <c r="AC262" s="2770">
        <f>'9-A.Training Sub-Annex'!AD102</f>
        <v>0</v>
      </c>
      <c r="AD262" s="2770">
        <f>'9-A.Training Sub-Annex'!AE102</f>
        <v>0</v>
      </c>
      <c r="AE262" s="2770">
        <f>'9-A.Training Sub-Annex'!AF102</f>
        <v>0</v>
      </c>
      <c r="AF262" s="2770">
        <f>'9-A.Training Sub-Annex'!AG102</f>
        <v>0</v>
      </c>
      <c r="AG262" s="2770">
        <f>'9-A.Training Sub-Annex'!AH102</f>
        <v>0</v>
      </c>
      <c r="AH262" s="2770">
        <f>'9-A.Training Sub-Annex'!AI102</f>
        <v>0</v>
      </c>
      <c r="AI262" s="2770">
        <f>'9-A.Training Sub-Annex'!AJ102</f>
        <v>0</v>
      </c>
      <c r="AJ262" s="2770">
        <f>'9-A.Training Sub-Annex'!AK102</f>
        <v>0</v>
      </c>
      <c r="AK262" s="2770">
        <f>'9-A.Training Sub-Annex'!AL102</f>
        <v>0</v>
      </c>
      <c r="AL262" s="2770">
        <f>'9-A.Training Sub-Annex'!AM102</f>
        <v>0</v>
      </c>
      <c r="AM262" s="2770">
        <f>'9-A.Training Sub-Annex'!AN102</f>
        <v>0</v>
      </c>
      <c r="AN262" s="2770">
        <f>'9-A.Training Sub-Annex'!AO102</f>
        <v>0</v>
      </c>
      <c r="AO262" s="2770">
        <f>'9-A.Training Sub-Annex'!AP102</f>
        <v>0</v>
      </c>
      <c r="AP262" s="2770">
        <f>'9-A.Training Sub-Annex'!AQ102</f>
        <v>0</v>
      </c>
      <c r="AQ262" s="2770">
        <f>'9-A.Training Sub-Annex'!AR102</f>
        <v>0</v>
      </c>
      <c r="AR262" s="2770">
        <f>'9-A.Training Sub-Annex'!AS102</f>
        <v>0</v>
      </c>
      <c r="AS262" s="2770">
        <f>'9-A.Training Sub-Annex'!AT102</f>
        <v>0</v>
      </c>
      <c r="AT262" s="2770" t="str">
        <f>'9-A.Training Sub-Annex'!AU102</f>
        <v xml:space="preserve">STATE: ; PDY: ; KKL: ; MHE: ; YNM: </v>
      </c>
      <c r="AU262" s="2770" t="str">
        <f>'9-A.Training Sub-Annex'!AV102</f>
        <v>Other FP component: CB</v>
      </c>
    </row>
    <row r="263" spans="1:47" s="2245" customFormat="1" ht="78" customHeight="1">
      <c r="A263" s="2767"/>
      <c r="B263" s="2767" t="str">
        <f>'9-A.Training Sub-Annex'!C103</f>
        <v>A.9.6.9.1</v>
      </c>
      <c r="C263" s="2768" t="str">
        <f>'9-A.Training Sub-Annex'!D103</f>
        <v>TOT (Injectable Contraceptive Trainings)</v>
      </c>
      <c r="D263" s="2769" t="str">
        <f>'9-A.Training Sub-Annex'!E103</f>
        <v>RCH</v>
      </c>
      <c r="E263" s="2769" t="str">
        <f>'9-A.Training Sub-Annex'!F103</f>
        <v>FP</v>
      </c>
      <c r="F263" s="2769">
        <f>'9-A.Training Sub-Annex'!G103</f>
        <v>0</v>
      </c>
      <c r="G263" s="2769">
        <f>'9-A.Training Sub-Annex'!H103</f>
        <v>0</v>
      </c>
      <c r="H263" s="2769">
        <f>'9-A.Training Sub-Annex'!I103</f>
        <v>0</v>
      </c>
      <c r="I263" s="2769">
        <f>'9-A.Training Sub-Annex'!J103</f>
        <v>0</v>
      </c>
      <c r="J263" s="2769">
        <f>'9-A.Training Sub-Annex'!K103</f>
        <v>0</v>
      </c>
      <c r="K263" s="2769">
        <f>'9-A.Training Sub-Annex'!L103</f>
        <v>0</v>
      </c>
      <c r="L263" s="2770">
        <f>'9-A.Training Sub-Annex'!M103</f>
        <v>0</v>
      </c>
      <c r="M263" s="2769">
        <f>'9-A.Training Sub-Annex'!N103</f>
        <v>0</v>
      </c>
      <c r="N263" s="2769">
        <f>'9-A.Training Sub-Annex'!O103</f>
        <v>0</v>
      </c>
      <c r="O263" s="2770">
        <f>'9-A.Training Sub-Annex'!P103</f>
        <v>0</v>
      </c>
      <c r="P263" s="2767" t="str">
        <f>'9-A.Training Sub-Annex'!Q103</f>
        <v xml:space="preserve">STATE: ; PDY: ; KKL: ; MHE: ; YNM: </v>
      </c>
      <c r="Q263" s="2125"/>
      <c r="R263" s="2771"/>
      <c r="T263" s="2770">
        <f>'9-A.Training Sub-Annex'!U103</f>
        <v>0</v>
      </c>
      <c r="U263" s="2770">
        <f>'9-A.Training Sub-Annex'!V103</f>
        <v>0</v>
      </c>
      <c r="V263" s="2770" t="str">
        <f>'9-A.Training Sub-Annex'!W103</f>
        <v xml:space="preserve">STATE: ; PDY: ; KKL: ; MHE: ; YNM: </v>
      </c>
      <c r="W263" s="2772">
        <f>'9-A.Training Sub-Annex'!X103</f>
        <v>0</v>
      </c>
      <c r="X263" s="2770">
        <f>'9-A.Training Sub-Annex'!Y103</f>
        <v>0</v>
      </c>
      <c r="Y263" s="2770">
        <f>'9-A.Training Sub-Annex'!Z103</f>
        <v>0</v>
      </c>
      <c r="Z263" s="2770">
        <f>'9-A.Training Sub-Annex'!AA103</f>
        <v>0</v>
      </c>
      <c r="AA263" s="2770">
        <f>'9-A.Training Sub-Annex'!AB103</f>
        <v>0</v>
      </c>
      <c r="AB263" s="2770">
        <f>'9-A.Training Sub-Annex'!AC103</f>
        <v>0</v>
      </c>
      <c r="AC263" s="2770">
        <f>'9-A.Training Sub-Annex'!AD103</f>
        <v>0</v>
      </c>
      <c r="AD263" s="2770">
        <f>'9-A.Training Sub-Annex'!AE103</f>
        <v>0</v>
      </c>
      <c r="AE263" s="2770">
        <f>'9-A.Training Sub-Annex'!AF103</f>
        <v>0</v>
      </c>
      <c r="AF263" s="2770">
        <f>'9-A.Training Sub-Annex'!AG103</f>
        <v>0</v>
      </c>
      <c r="AG263" s="2770">
        <f>'9-A.Training Sub-Annex'!AH103</f>
        <v>0</v>
      </c>
      <c r="AH263" s="2770">
        <f>'9-A.Training Sub-Annex'!AI103</f>
        <v>0</v>
      </c>
      <c r="AI263" s="2770">
        <f>'9-A.Training Sub-Annex'!AJ103</f>
        <v>0</v>
      </c>
      <c r="AJ263" s="2770">
        <f>'9-A.Training Sub-Annex'!AK103</f>
        <v>0</v>
      </c>
      <c r="AK263" s="2770">
        <f>'9-A.Training Sub-Annex'!AL103</f>
        <v>0</v>
      </c>
      <c r="AL263" s="2770">
        <f>'9-A.Training Sub-Annex'!AM103</f>
        <v>0</v>
      </c>
      <c r="AM263" s="2770">
        <f>'9-A.Training Sub-Annex'!AN103</f>
        <v>0</v>
      </c>
      <c r="AN263" s="2770">
        <f>'9-A.Training Sub-Annex'!AO103</f>
        <v>0</v>
      </c>
      <c r="AO263" s="2770">
        <f>'9-A.Training Sub-Annex'!AP103</f>
        <v>0</v>
      </c>
      <c r="AP263" s="2770">
        <f>'9-A.Training Sub-Annex'!AQ103</f>
        <v>0</v>
      </c>
      <c r="AQ263" s="2770">
        <f>'9-A.Training Sub-Annex'!AR103</f>
        <v>0</v>
      </c>
      <c r="AR263" s="2770">
        <f>'9-A.Training Sub-Annex'!AS103</f>
        <v>0</v>
      </c>
      <c r="AS263" s="2770">
        <f>'9-A.Training Sub-Annex'!AT103</f>
        <v>0</v>
      </c>
      <c r="AT263" s="2770" t="str">
        <f>'9-A.Training Sub-Annex'!AU103</f>
        <v xml:space="preserve">STATE: ; PDY: ; KKL: ; MHE: ; YNM: </v>
      </c>
      <c r="AU263" s="2770" t="str">
        <f>'9-A.Training Sub-Annex'!AV103</f>
        <v>ANTARA: CB</v>
      </c>
    </row>
    <row r="264" spans="1:47" s="2245" customFormat="1" ht="78" customHeight="1">
      <c r="A264" s="2767"/>
      <c r="B264" s="2767" t="str">
        <f>'9-A.Training Sub-Annex'!C104</f>
        <v>A.9.6.9.2</v>
      </c>
      <c r="C264" s="2768" t="str">
        <f>'9-A.Training Sub-Annex'!D104</f>
        <v>Training of Medical officers (Injectable Contraceptive Trainings)</v>
      </c>
      <c r="D264" s="2769" t="str">
        <f>'9-A.Training Sub-Annex'!E104</f>
        <v>RCH</v>
      </c>
      <c r="E264" s="2769" t="str">
        <f>'9-A.Training Sub-Annex'!F104</f>
        <v>FP</v>
      </c>
      <c r="F264" s="2769">
        <f>'9-A.Training Sub-Annex'!G104</f>
        <v>0</v>
      </c>
      <c r="G264" s="2769">
        <f>'9-A.Training Sub-Annex'!H104</f>
        <v>0</v>
      </c>
      <c r="H264" s="2769">
        <f>'9-A.Training Sub-Annex'!I104</f>
        <v>0.53579999999999994</v>
      </c>
      <c r="I264" s="2769">
        <f>'9-A.Training Sub-Annex'!J104</f>
        <v>0</v>
      </c>
      <c r="J264" s="2769">
        <f>'9-A.Training Sub-Annex'!K104</f>
        <v>0</v>
      </c>
      <c r="K264" s="2769">
        <f>'9-A.Training Sub-Annex'!L104</f>
        <v>0</v>
      </c>
      <c r="L264" s="2770">
        <f>'9-A.Training Sub-Annex'!M104</f>
        <v>0</v>
      </c>
      <c r="M264" s="2769">
        <f>'9-A.Training Sub-Annex'!N104</f>
        <v>0</v>
      </c>
      <c r="N264" s="2769">
        <f>'9-A.Training Sub-Annex'!O104</f>
        <v>0</v>
      </c>
      <c r="O264" s="2770">
        <f>'9-A.Training Sub-Annex'!P104</f>
        <v>0</v>
      </c>
      <c r="P264" s="2767" t="str">
        <f>'9-A.Training Sub-Annex'!Q104</f>
        <v xml:space="preserve">STATE: ; PDY: ; KKL: ; MHE: ; YNM: </v>
      </c>
      <c r="Q264" s="2125"/>
      <c r="R264" s="2771"/>
      <c r="T264" s="2770">
        <f>'9-A.Training Sub-Annex'!U104</f>
        <v>0</v>
      </c>
      <c r="U264" s="2770">
        <f>'9-A.Training Sub-Annex'!V104</f>
        <v>0</v>
      </c>
      <c r="V264" s="2770" t="str">
        <f>'9-A.Training Sub-Annex'!W104</f>
        <v xml:space="preserve">STATE: ; PDY: ; KKL: ; MHE: ; YNM: </v>
      </c>
      <c r="W264" s="2772">
        <f>'9-A.Training Sub-Annex'!X104</f>
        <v>0</v>
      </c>
      <c r="X264" s="2770">
        <f>'9-A.Training Sub-Annex'!Y104</f>
        <v>0</v>
      </c>
      <c r="Y264" s="2770">
        <f>'9-A.Training Sub-Annex'!Z104</f>
        <v>0</v>
      </c>
      <c r="Z264" s="2770">
        <f>'9-A.Training Sub-Annex'!AA104</f>
        <v>0</v>
      </c>
      <c r="AA264" s="2770">
        <f>'9-A.Training Sub-Annex'!AB104</f>
        <v>0</v>
      </c>
      <c r="AB264" s="2770">
        <f>'9-A.Training Sub-Annex'!AC104</f>
        <v>0</v>
      </c>
      <c r="AC264" s="2770">
        <f>'9-A.Training Sub-Annex'!AD104</f>
        <v>0</v>
      </c>
      <c r="AD264" s="2770">
        <f>'9-A.Training Sub-Annex'!AE104</f>
        <v>0</v>
      </c>
      <c r="AE264" s="2770">
        <f>'9-A.Training Sub-Annex'!AF104</f>
        <v>0</v>
      </c>
      <c r="AF264" s="2770">
        <f>'9-A.Training Sub-Annex'!AG104</f>
        <v>0</v>
      </c>
      <c r="AG264" s="2770">
        <f>'9-A.Training Sub-Annex'!AH104</f>
        <v>0</v>
      </c>
      <c r="AH264" s="2770">
        <f>'9-A.Training Sub-Annex'!AI104</f>
        <v>0</v>
      </c>
      <c r="AI264" s="2770">
        <f>'9-A.Training Sub-Annex'!AJ104</f>
        <v>0</v>
      </c>
      <c r="AJ264" s="2770">
        <f>'9-A.Training Sub-Annex'!AK104</f>
        <v>0</v>
      </c>
      <c r="AK264" s="2770">
        <f>'9-A.Training Sub-Annex'!AL104</f>
        <v>0</v>
      </c>
      <c r="AL264" s="2770">
        <f>'9-A.Training Sub-Annex'!AM104</f>
        <v>0</v>
      </c>
      <c r="AM264" s="2770">
        <f>'9-A.Training Sub-Annex'!AN104</f>
        <v>0</v>
      </c>
      <c r="AN264" s="2770">
        <f>'9-A.Training Sub-Annex'!AO104</f>
        <v>0</v>
      </c>
      <c r="AO264" s="2770">
        <f>'9-A.Training Sub-Annex'!AP104</f>
        <v>0</v>
      </c>
      <c r="AP264" s="2770">
        <f>'9-A.Training Sub-Annex'!AQ104</f>
        <v>0</v>
      </c>
      <c r="AQ264" s="2770">
        <f>'9-A.Training Sub-Annex'!AR104</f>
        <v>0</v>
      </c>
      <c r="AR264" s="2770">
        <f>'9-A.Training Sub-Annex'!AS104</f>
        <v>0</v>
      </c>
      <c r="AS264" s="2770">
        <f>'9-A.Training Sub-Annex'!AT104</f>
        <v>0</v>
      </c>
      <c r="AT264" s="2770" t="str">
        <f>'9-A.Training Sub-Annex'!AU104</f>
        <v xml:space="preserve">STATE: ; PDY: ; KKL: ; MHE: ; YNM: </v>
      </c>
      <c r="AU264" s="2770" t="str">
        <f>'9-A.Training Sub-Annex'!AV104</f>
        <v>ANTARA: CB</v>
      </c>
    </row>
    <row r="265" spans="1:47" s="2245" customFormat="1" ht="78" customHeight="1">
      <c r="A265" s="2767"/>
      <c r="B265" s="2767" t="str">
        <f>'9-A.Training Sub-Annex'!C105</f>
        <v>A.9.6.9.3</v>
      </c>
      <c r="C265" s="2768" t="str">
        <f>'9-A.Training Sub-Annex'!D105</f>
        <v>Training of AYUSH doctors (Injectable Contraceptive Trainings)</v>
      </c>
      <c r="D265" s="2769" t="str">
        <f>'9-A.Training Sub-Annex'!E105</f>
        <v>RCH</v>
      </c>
      <c r="E265" s="2769" t="str">
        <f>'9-A.Training Sub-Annex'!F105</f>
        <v>FP</v>
      </c>
      <c r="F265" s="2769">
        <f>'9-A.Training Sub-Annex'!G105</f>
        <v>0</v>
      </c>
      <c r="G265" s="2769">
        <f>'9-A.Training Sub-Annex'!H105</f>
        <v>0</v>
      </c>
      <c r="H265" s="2769">
        <f>'9-A.Training Sub-Annex'!I105</f>
        <v>0</v>
      </c>
      <c r="I265" s="2769">
        <f>'9-A.Training Sub-Annex'!J105</f>
        <v>0</v>
      </c>
      <c r="J265" s="2769">
        <f>'9-A.Training Sub-Annex'!K105</f>
        <v>0</v>
      </c>
      <c r="K265" s="2769">
        <f>'9-A.Training Sub-Annex'!L105</f>
        <v>0</v>
      </c>
      <c r="L265" s="2770">
        <f>'9-A.Training Sub-Annex'!M105</f>
        <v>0</v>
      </c>
      <c r="M265" s="2769">
        <f>'9-A.Training Sub-Annex'!N105</f>
        <v>0</v>
      </c>
      <c r="N265" s="2769">
        <f>'9-A.Training Sub-Annex'!O105</f>
        <v>0</v>
      </c>
      <c r="O265" s="2770">
        <f>'9-A.Training Sub-Annex'!P105</f>
        <v>0</v>
      </c>
      <c r="P265" s="2767" t="str">
        <f>'9-A.Training Sub-Annex'!Q105</f>
        <v xml:space="preserve">STATE: ; PDY: ; KKL: ; MHE: ; YNM: </v>
      </c>
      <c r="Q265" s="2125"/>
      <c r="R265" s="2771"/>
      <c r="T265" s="2770">
        <f>'9-A.Training Sub-Annex'!U105</f>
        <v>0</v>
      </c>
      <c r="U265" s="2770">
        <f>'9-A.Training Sub-Annex'!V105</f>
        <v>0</v>
      </c>
      <c r="V265" s="2770" t="str">
        <f>'9-A.Training Sub-Annex'!W105</f>
        <v xml:space="preserve">STATE: ; PDY: ; KKL: ; MHE: ; YNM: </v>
      </c>
      <c r="W265" s="2772">
        <f>'9-A.Training Sub-Annex'!X105</f>
        <v>0</v>
      </c>
      <c r="X265" s="2770">
        <f>'9-A.Training Sub-Annex'!Y105</f>
        <v>0</v>
      </c>
      <c r="Y265" s="2770">
        <f>'9-A.Training Sub-Annex'!Z105</f>
        <v>0</v>
      </c>
      <c r="Z265" s="2770">
        <f>'9-A.Training Sub-Annex'!AA105</f>
        <v>0</v>
      </c>
      <c r="AA265" s="2770">
        <f>'9-A.Training Sub-Annex'!AB105</f>
        <v>0</v>
      </c>
      <c r="AB265" s="2770">
        <f>'9-A.Training Sub-Annex'!AC105</f>
        <v>0</v>
      </c>
      <c r="AC265" s="2770">
        <f>'9-A.Training Sub-Annex'!AD105</f>
        <v>0</v>
      </c>
      <c r="AD265" s="2770">
        <f>'9-A.Training Sub-Annex'!AE105</f>
        <v>0</v>
      </c>
      <c r="AE265" s="2770">
        <f>'9-A.Training Sub-Annex'!AF105</f>
        <v>0</v>
      </c>
      <c r="AF265" s="2770">
        <f>'9-A.Training Sub-Annex'!AG105</f>
        <v>0</v>
      </c>
      <c r="AG265" s="2770">
        <f>'9-A.Training Sub-Annex'!AH105</f>
        <v>0</v>
      </c>
      <c r="AH265" s="2770">
        <f>'9-A.Training Sub-Annex'!AI105</f>
        <v>0</v>
      </c>
      <c r="AI265" s="2770">
        <f>'9-A.Training Sub-Annex'!AJ105</f>
        <v>0</v>
      </c>
      <c r="AJ265" s="2770">
        <f>'9-A.Training Sub-Annex'!AK105</f>
        <v>0</v>
      </c>
      <c r="AK265" s="2770">
        <f>'9-A.Training Sub-Annex'!AL105</f>
        <v>0</v>
      </c>
      <c r="AL265" s="2770">
        <f>'9-A.Training Sub-Annex'!AM105</f>
        <v>0</v>
      </c>
      <c r="AM265" s="2770">
        <f>'9-A.Training Sub-Annex'!AN105</f>
        <v>0</v>
      </c>
      <c r="AN265" s="2770">
        <f>'9-A.Training Sub-Annex'!AO105</f>
        <v>0</v>
      </c>
      <c r="AO265" s="2770">
        <f>'9-A.Training Sub-Annex'!AP105</f>
        <v>0</v>
      </c>
      <c r="AP265" s="2770">
        <f>'9-A.Training Sub-Annex'!AQ105</f>
        <v>0</v>
      </c>
      <c r="AQ265" s="2770">
        <f>'9-A.Training Sub-Annex'!AR105</f>
        <v>0</v>
      </c>
      <c r="AR265" s="2770">
        <f>'9-A.Training Sub-Annex'!AS105</f>
        <v>0</v>
      </c>
      <c r="AS265" s="2770">
        <f>'9-A.Training Sub-Annex'!AT105</f>
        <v>0</v>
      </c>
      <c r="AT265" s="2770" t="str">
        <f>'9-A.Training Sub-Annex'!AU105</f>
        <v xml:space="preserve">STATE: ; PDY: ; KKL: ; MHE: ; YNM: </v>
      </c>
      <c r="AU265" s="2770" t="str">
        <f>'9-A.Training Sub-Annex'!AV105</f>
        <v>ANTARA: CB</v>
      </c>
    </row>
    <row r="266" spans="1:47" s="2245" customFormat="1" ht="78" customHeight="1">
      <c r="A266" s="2767"/>
      <c r="B266" s="2767" t="str">
        <f>'9-A.Training Sub-Annex'!C106</f>
        <v>A.9.6.9.4</v>
      </c>
      <c r="C266" s="2768" t="str">
        <f>'9-A.Training Sub-Annex'!D106</f>
        <v>Training of Nurses (Staff Nurse/LHV/ANM) (Injectable Contraceptive Trainings)</v>
      </c>
      <c r="D266" s="2769" t="str">
        <f>'9-A.Training Sub-Annex'!E106</f>
        <v>RCH</v>
      </c>
      <c r="E266" s="2769" t="str">
        <f>'9-A.Training Sub-Annex'!F106</f>
        <v>FP</v>
      </c>
      <c r="F266" s="2769">
        <f>'9-A.Training Sub-Annex'!G106</f>
        <v>0</v>
      </c>
      <c r="G266" s="2769">
        <f>'9-A.Training Sub-Annex'!H106</f>
        <v>0</v>
      </c>
      <c r="H266" s="2769">
        <f>'9-A.Training Sub-Annex'!I106</f>
        <v>1.2694999499999999</v>
      </c>
      <c r="I266" s="2769">
        <f>'9-A.Training Sub-Annex'!J106</f>
        <v>0</v>
      </c>
      <c r="J266" s="2769">
        <f>'9-A.Training Sub-Annex'!K106</f>
        <v>0</v>
      </c>
      <c r="K266" s="2769">
        <f>'9-A.Training Sub-Annex'!L106</f>
        <v>0</v>
      </c>
      <c r="L266" s="2770">
        <f>'9-A.Training Sub-Annex'!M106</f>
        <v>0</v>
      </c>
      <c r="M266" s="2769">
        <f>'9-A.Training Sub-Annex'!N106</f>
        <v>0</v>
      </c>
      <c r="N266" s="2769">
        <f>'9-A.Training Sub-Annex'!O106</f>
        <v>0</v>
      </c>
      <c r="O266" s="2770">
        <f>'9-A.Training Sub-Annex'!P106</f>
        <v>0</v>
      </c>
      <c r="P266" s="2767" t="str">
        <f>'9-A.Training Sub-Annex'!Q106</f>
        <v xml:space="preserve">STATE: ; PDY: ; KKL: ; MHE: ; YNM: </v>
      </c>
      <c r="Q266" s="2125"/>
      <c r="R266" s="2771"/>
      <c r="T266" s="2770">
        <f>'9-A.Training Sub-Annex'!U106</f>
        <v>0</v>
      </c>
      <c r="U266" s="2770">
        <f>'9-A.Training Sub-Annex'!V106</f>
        <v>0</v>
      </c>
      <c r="V266" s="2770" t="str">
        <f>'9-A.Training Sub-Annex'!W106</f>
        <v xml:space="preserve">STATE: ; PDY: ; KKL: ; MHE: ; YNM: </v>
      </c>
      <c r="W266" s="2772">
        <f>'9-A.Training Sub-Annex'!X106</f>
        <v>0</v>
      </c>
      <c r="X266" s="2770">
        <f>'9-A.Training Sub-Annex'!Y106</f>
        <v>0</v>
      </c>
      <c r="Y266" s="2770">
        <f>'9-A.Training Sub-Annex'!Z106</f>
        <v>0</v>
      </c>
      <c r="Z266" s="2770">
        <f>'9-A.Training Sub-Annex'!AA106</f>
        <v>0</v>
      </c>
      <c r="AA266" s="2770">
        <f>'9-A.Training Sub-Annex'!AB106</f>
        <v>0</v>
      </c>
      <c r="AB266" s="2770">
        <f>'9-A.Training Sub-Annex'!AC106</f>
        <v>0</v>
      </c>
      <c r="AC266" s="2770">
        <f>'9-A.Training Sub-Annex'!AD106</f>
        <v>0</v>
      </c>
      <c r="AD266" s="2770">
        <f>'9-A.Training Sub-Annex'!AE106</f>
        <v>0</v>
      </c>
      <c r="AE266" s="2770">
        <f>'9-A.Training Sub-Annex'!AF106</f>
        <v>0</v>
      </c>
      <c r="AF266" s="2770">
        <f>'9-A.Training Sub-Annex'!AG106</f>
        <v>0</v>
      </c>
      <c r="AG266" s="2770">
        <f>'9-A.Training Sub-Annex'!AH106</f>
        <v>0</v>
      </c>
      <c r="AH266" s="2770">
        <f>'9-A.Training Sub-Annex'!AI106</f>
        <v>0</v>
      </c>
      <c r="AI266" s="2770">
        <f>'9-A.Training Sub-Annex'!AJ106</f>
        <v>0</v>
      </c>
      <c r="AJ266" s="2770">
        <f>'9-A.Training Sub-Annex'!AK106</f>
        <v>0</v>
      </c>
      <c r="AK266" s="2770">
        <f>'9-A.Training Sub-Annex'!AL106</f>
        <v>0</v>
      </c>
      <c r="AL266" s="2770">
        <f>'9-A.Training Sub-Annex'!AM106</f>
        <v>0</v>
      </c>
      <c r="AM266" s="2770">
        <f>'9-A.Training Sub-Annex'!AN106</f>
        <v>0</v>
      </c>
      <c r="AN266" s="2770">
        <f>'9-A.Training Sub-Annex'!AO106</f>
        <v>0</v>
      </c>
      <c r="AO266" s="2770">
        <f>'9-A.Training Sub-Annex'!AP106</f>
        <v>0</v>
      </c>
      <c r="AP266" s="2770">
        <f>'9-A.Training Sub-Annex'!AQ106</f>
        <v>0</v>
      </c>
      <c r="AQ266" s="2770">
        <f>'9-A.Training Sub-Annex'!AR106</f>
        <v>0</v>
      </c>
      <c r="AR266" s="2770">
        <f>'9-A.Training Sub-Annex'!AS106</f>
        <v>0</v>
      </c>
      <c r="AS266" s="2770">
        <f>'9-A.Training Sub-Annex'!AT106</f>
        <v>0</v>
      </c>
      <c r="AT266" s="2770" t="str">
        <f>'9-A.Training Sub-Annex'!AU106</f>
        <v xml:space="preserve">STATE: ; PDY: ; KKL: ; MHE: ; YNM: </v>
      </c>
      <c r="AU266" s="2770" t="str">
        <f>'9-A.Training Sub-Annex'!AV106</f>
        <v>ANTARA: CB</v>
      </c>
    </row>
    <row r="267" spans="1:47" s="2245" customFormat="1" ht="78" customHeight="1">
      <c r="A267" s="2767"/>
      <c r="B267" s="2767" t="str">
        <f>'9-A.Training Sub-Annex'!C107</f>
        <v>A.9.6.10</v>
      </c>
      <c r="C267" s="2768" t="str">
        <f>'9-A.Training Sub-Annex'!D107</f>
        <v>Oral Pills Training</v>
      </c>
      <c r="D267" s="2769" t="str">
        <f>'9-A.Training Sub-Annex'!E107</f>
        <v>RCH</v>
      </c>
      <c r="E267" s="2769" t="str">
        <f>'9-A.Training Sub-Annex'!F107</f>
        <v>FP</v>
      </c>
      <c r="F267" s="2769">
        <f>'9-A.Training Sub-Annex'!G107</f>
        <v>0</v>
      </c>
      <c r="G267" s="2769">
        <f>'9-A.Training Sub-Annex'!H107</f>
        <v>0</v>
      </c>
      <c r="H267" s="2769">
        <f>'9-A.Training Sub-Annex'!I107</f>
        <v>0</v>
      </c>
      <c r="I267" s="2769">
        <f>'9-A.Training Sub-Annex'!J107</f>
        <v>0</v>
      </c>
      <c r="J267" s="2769">
        <f>'9-A.Training Sub-Annex'!K107</f>
        <v>0</v>
      </c>
      <c r="K267" s="2769">
        <f>'9-A.Training Sub-Annex'!L107</f>
        <v>0</v>
      </c>
      <c r="L267" s="2770">
        <f>'9-A.Training Sub-Annex'!M107</f>
        <v>0</v>
      </c>
      <c r="M267" s="2769">
        <f>'9-A.Training Sub-Annex'!N107</f>
        <v>0</v>
      </c>
      <c r="N267" s="2769">
        <f>'9-A.Training Sub-Annex'!O107</f>
        <v>0</v>
      </c>
      <c r="O267" s="2770">
        <f>'9-A.Training Sub-Annex'!P107</f>
        <v>0</v>
      </c>
      <c r="P267" s="2767" t="str">
        <f>'9-A.Training Sub-Annex'!Q107</f>
        <v xml:space="preserve">STATE: ; PDY: ; KKL: ; MHE: ; YNM: </v>
      </c>
      <c r="Q267" s="2125"/>
      <c r="R267" s="2771"/>
      <c r="T267" s="2770">
        <f>'9-A.Training Sub-Annex'!U107</f>
        <v>0</v>
      </c>
      <c r="U267" s="2770">
        <f>'9-A.Training Sub-Annex'!V107</f>
        <v>0</v>
      </c>
      <c r="V267" s="2770" t="str">
        <f>'9-A.Training Sub-Annex'!W107</f>
        <v xml:space="preserve">STATE: ; PDY: ; KKL: ; MHE: ; YNM: </v>
      </c>
      <c r="W267" s="2772">
        <f>'9-A.Training Sub-Annex'!X107</f>
        <v>0</v>
      </c>
      <c r="X267" s="2770">
        <f>'9-A.Training Sub-Annex'!Y107</f>
        <v>0</v>
      </c>
      <c r="Y267" s="2770">
        <f>'9-A.Training Sub-Annex'!Z107</f>
        <v>0</v>
      </c>
      <c r="Z267" s="2770">
        <f>'9-A.Training Sub-Annex'!AA107</f>
        <v>0</v>
      </c>
      <c r="AA267" s="2770">
        <f>'9-A.Training Sub-Annex'!AB107</f>
        <v>0</v>
      </c>
      <c r="AB267" s="2770">
        <f>'9-A.Training Sub-Annex'!AC107</f>
        <v>0</v>
      </c>
      <c r="AC267" s="2770">
        <f>'9-A.Training Sub-Annex'!AD107</f>
        <v>0</v>
      </c>
      <c r="AD267" s="2770">
        <f>'9-A.Training Sub-Annex'!AE107</f>
        <v>0</v>
      </c>
      <c r="AE267" s="2770">
        <f>'9-A.Training Sub-Annex'!AF107</f>
        <v>0</v>
      </c>
      <c r="AF267" s="2770">
        <f>'9-A.Training Sub-Annex'!AG107</f>
        <v>0</v>
      </c>
      <c r="AG267" s="2770">
        <f>'9-A.Training Sub-Annex'!AH107</f>
        <v>0</v>
      </c>
      <c r="AH267" s="2770">
        <f>'9-A.Training Sub-Annex'!AI107</f>
        <v>0</v>
      </c>
      <c r="AI267" s="2770">
        <f>'9-A.Training Sub-Annex'!AJ107</f>
        <v>0</v>
      </c>
      <c r="AJ267" s="2770">
        <f>'9-A.Training Sub-Annex'!AK107</f>
        <v>0</v>
      </c>
      <c r="AK267" s="2770">
        <f>'9-A.Training Sub-Annex'!AL107</f>
        <v>0</v>
      </c>
      <c r="AL267" s="2770">
        <f>'9-A.Training Sub-Annex'!AM107</f>
        <v>0</v>
      </c>
      <c r="AM267" s="2770">
        <f>'9-A.Training Sub-Annex'!AN107</f>
        <v>0</v>
      </c>
      <c r="AN267" s="2770">
        <f>'9-A.Training Sub-Annex'!AO107</f>
        <v>0</v>
      </c>
      <c r="AO267" s="2770">
        <f>'9-A.Training Sub-Annex'!AP107</f>
        <v>0</v>
      </c>
      <c r="AP267" s="2770">
        <f>'9-A.Training Sub-Annex'!AQ107</f>
        <v>0</v>
      </c>
      <c r="AQ267" s="2770">
        <f>'9-A.Training Sub-Annex'!AR107</f>
        <v>0</v>
      </c>
      <c r="AR267" s="2770">
        <f>'9-A.Training Sub-Annex'!AS107</f>
        <v>0</v>
      </c>
      <c r="AS267" s="2770">
        <f>'9-A.Training Sub-Annex'!AT107</f>
        <v>0</v>
      </c>
      <c r="AT267" s="2770" t="str">
        <f>'9-A.Training Sub-Annex'!AU107</f>
        <v xml:space="preserve">STATE: ; PDY: ; KKL: ; MHE: ; YNM: </v>
      </c>
      <c r="AU267" s="2770" t="str">
        <f>'9-A.Training Sub-Annex'!AV107</f>
        <v>Other FP component: CB</v>
      </c>
    </row>
    <row r="268" spans="1:47" s="2245" customFormat="1" ht="78" customHeight="1">
      <c r="A268" s="2767"/>
      <c r="B268" s="2767">
        <f>'9-A.Training Sub-Annex'!C108</f>
        <v>0</v>
      </c>
      <c r="C268" s="2768" t="str">
        <f>'9-A.Training Sub-Annex'!D108</f>
        <v>FP-LMIS training</v>
      </c>
      <c r="D268" s="2769" t="str">
        <f>'9-A.Training Sub-Annex'!E108</f>
        <v>RCH</v>
      </c>
      <c r="E268" s="2769" t="str">
        <f>'9-A.Training Sub-Annex'!F108</f>
        <v>FP</v>
      </c>
      <c r="F268" s="2769">
        <f>'9-A.Training Sub-Annex'!G108</f>
        <v>0</v>
      </c>
      <c r="G268" s="2769">
        <f>'9-A.Training Sub-Annex'!H108</f>
        <v>0</v>
      </c>
      <c r="H268" s="2769">
        <f>'9-A.Training Sub-Annex'!I108</f>
        <v>0</v>
      </c>
      <c r="I268" s="2769">
        <f>'9-A.Training Sub-Annex'!J108</f>
        <v>0</v>
      </c>
      <c r="J268" s="2769">
        <f>'9-A.Training Sub-Annex'!K108</f>
        <v>0</v>
      </c>
      <c r="K268" s="2769">
        <f>'9-A.Training Sub-Annex'!L108</f>
        <v>0</v>
      </c>
      <c r="L268" s="2770">
        <f>'9-A.Training Sub-Annex'!M108</f>
        <v>0</v>
      </c>
      <c r="M268" s="2769">
        <f>'9-A.Training Sub-Annex'!N108</f>
        <v>0</v>
      </c>
      <c r="N268" s="2769">
        <f>'9-A.Training Sub-Annex'!O108</f>
        <v>0</v>
      </c>
      <c r="O268" s="2770">
        <f>'9-A.Training Sub-Annex'!P108</f>
        <v>0</v>
      </c>
      <c r="P268" s="2767" t="str">
        <f>'9-A.Training Sub-Annex'!Q108</f>
        <v xml:space="preserve">STATE: ; PDY: ; KKL: ; MHE: ; YNM: </v>
      </c>
      <c r="Q268" s="2125"/>
      <c r="R268" s="2771"/>
      <c r="T268" s="2770">
        <f>'9-A.Training Sub-Annex'!U108</f>
        <v>0</v>
      </c>
      <c r="U268" s="2770">
        <f>'9-A.Training Sub-Annex'!V108</f>
        <v>0</v>
      </c>
      <c r="V268" s="2770" t="str">
        <f>'9-A.Training Sub-Annex'!W108</f>
        <v xml:space="preserve">STATE: ; PDY: ; KKL: ; MHE: ; YNM: </v>
      </c>
      <c r="W268" s="2772">
        <f>'9-A.Training Sub-Annex'!X108</f>
        <v>0</v>
      </c>
      <c r="X268" s="2770">
        <f>'9-A.Training Sub-Annex'!Y108</f>
        <v>0</v>
      </c>
      <c r="Y268" s="2770">
        <f>'9-A.Training Sub-Annex'!Z108</f>
        <v>0</v>
      </c>
      <c r="Z268" s="2770">
        <f>'9-A.Training Sub-Annex'!AA108</f>
        <v>0</v>
      </c>
      <c r="AA268" s="2770">
        <f>'9-A.Training Sub-Annex'!AB108</f>
        <v>0</v>
      </c>
      <c r="AB268" s="2770">
        <f>'9-A.Training Sub-Annex'!AC108</f>
        <v>0</v>
      </c>
      <c r="AC268" s="2770">
        <f>'9-A.Training Sub-Annex'!AD108</f>
        <v>0</v>
      </c>
      <c r="AD268" s="2770">
        <f>'9-A.Training Sub-Annex'!AE108</f>
        <v>0</v>
      </c>
      <c r="AE268" s="2770">
        <f>'9-A.Training Sub-Annex'!AF108</f>
        <v>0</v>
      </c>
      <c r="AF268" s="2770">
        <f>'9-A.Training Sub-Annex'!AG108</f>
        <v>0</v>
      </c>
      <c r="AG268" s="2770">
        <f>'9-A.Training Sub-Annex'!AH108</f>
        <v>0</v>
      </c>
      <c r="AH268" s="2770">
        <f>'9-A.Training Sub-Annex'!AI108</f>
        <v>0</v>
      </c>
      <c r="AI268" s="2770">
        <f>'9-A.Training Sub-Annex'!AJ108</f>
        <v>0</v>
      </c>
      <c r="AJ268" s="2770">
        <f>'9-A.Training Sub-Annex'!AK108</f>
        <v>0</v>
      </c>
      <c r="AK268" s="2770">
        <f>'9-A.Training Sub-Annex'!AL108</f>
        <v>0</v>
      </c>
      <c r="AL268" s="2770">
        <f>'9-A.Training Sub-Annex'!AM108</f>
        <v>0</v>
      </c>
      <c r="AM268" s="2770">
        <f>'9-A.Training Sub-Annex'!AN108</f>
        <v>0</v>
      </c>
      <c r="AN268" s="2770">
        <f>'9-A.Training Sub-Annex'!AO108</f>
        <v>0</v>
      </c>
      <c r="AO268" s="2770">
        <f>'9-A.Training Sub-Annex'!AP108</f>
        <v>0</v>
      </c>
      <c r="AP268" s="2770">
        <f>'9-A.Training Sub-Annex'!AQ108</f>
        <v>0</v>
      </c>
      <c r="AQ268" s="2770">
        <f>'9-A.Training Sub-Annex'!AR108</f>
        <v>0</v>
      </c>
      <c r="AR268" s="2770">
        <f>'9-A.Training Sub-Annex'!AS108</f>
        <v>0</v>
      </c>
      <c r="AS268" s="2770">
        <f>'9-A.Training Sub-Annex'!AT108</f>
        <v>0</v>
      </c>
      <c r="AT268" s="2770" t="str">
        <f>'9-A.Training Sub-Annex'!AU108</f>
        <v xml:space="preserve">STATE: ; PDY: ; KKL: ; MHE: ; YNM: </v>
      </c>
      <c r="AU268" s="2770" t="str">
        <f>'9-A.Training Sub-Annex'!AV108</f>
        <v>FPLMIS:CB</v>
      </c>
    </row>
    <row r="269" spans="1:47" s="2245" customFormat="1" ht="78" customHeight="1">
      <c r="A269" s="2767"/>
      <c r="B269" s="2767">
        <f>'9-A.Training Sub-Annex'!C109</f>
        <v>0</v>
      </c>
      <c r="C269" s="2768" t="str">
        <f>'9-A.Training Sub-Annex'!D109</f>
        <v xml:space="preserve">Other Family Planning trainings </v>
      </c>
      <c r="D269" s="2769" t="str">
        <f>'9-A.Training Sub-Annex'!E109</f>
        <v>RCH</v>
      </c>
      <c r="E269" s="2769" t="str">
        <f>'9-A.Training Sub-Annex'!F109</f>
        <v>FP</v>
      </c>
      <c r="F269" s="2769">
        <f>'9-A.Training Sub-Annex'!G109</f>
        <v>0</v>
      </c>
      <c r="G269" s="2769">
        <f>'9-A.Training Sub-Annex'!H109</f>
        <v>0</v>
      </c>
      <c r="H269" s="2769">
        <f>'9-A.Training Sub-Annex'!I109</f>
        <v>0</v>
      </c>
      <c r="I269" s="2769">
        <f>'9-A.Training Sub-Annex'!J109</f>
        <v>0</v>
      </c>
      <c r="J269" s="2769">
        <f>'9-A.Training Sub-Annex'!K109</f>
        <v>0</v>
      </c>
      <c r="K269" s="2769">
        <f>'9-A.Training Sub-Annex'!L109</f>
        <v>0</v>
      </c>
      <c r="L269" s="2770">
        <f>'9-A.Training Sub-Annex'!M109</f>
        <v>835.85</v>
      </c>
      <c r="M269" s="2769">
        <f>'9-A.Training Sub-Annex'!N109</f>
        <v>8.3584999999999996E-3</v>
      </c>
      <c r="N269" s="2769">
        <f>'9-A.Training Sub-Annex'!O109</f>
        <v>200</v>
      </c>
      <c r="O269" s="2770">
        <f>'9-A.Training Sub-Annex'!P109</f>
        <v>1.6717</v>
      </c>
      <c r="P269" s="2767" t="str">
        <f>'9-A.Training Sub-Annex'!Q109</f>
        <v xml:space="preserve">STATE: ; PDY: 25 ANMs x 2 batches x 1 day - Rs.40355/- &amp; ASHAs - 25 ANMs x 2 batches x 1 day - Rs.43230/- Total - Rs.83585/- ; KKL: 25 ANMs x 2 batches x 1 day - Rs.40355/- &amp; ASHAs - 25 ANMs x 2 batches x 1 day - Rs.43230/- Total - Rs.83585/- ; MHE: ; YNM: </v>
      </c>
      <c r="Q269" s="2125"/>
      <c r="R269" s="2771"/>
      <c r="T269" s="2770">
        <f>'9-A.Training Sub-Annex'!U109</f>
        <v>200</v>
      </c>
      <c r="U269" s="2770">
        <f>'9-A.Training Sub-Annex'!V109</f>
        <v>167170</v>
      </c>
      <c r="V269" s="2770" t="str">
        <f>'9-A.Training Sub-Annex'!W109</f>
        <v xml:space="preserve">STATE: ; PDY: 25 ANMs x 2 batches x 1 day - Rs.40355/- &amp; ASHAs - 25 ANMs x 2 batches x 1 day - Rs.43230/- Total - Rs.83585/- ; KKL: 25 ANMs x 2 batches x 1 day - Rs.40355/- &amp; ASHAs - 25 ANMs x 2 batches x 1 day - Rs.43230/- Total - Rs.83585/- ; MHE: ; YNM: </v>
      </c>
      <c r="W269" s="2772">
        <f>'9-A.Training Sub-Annex'!X109</f>
        <v>0</v>
      </c>
      <c r="X269" s="2770">
        <f>'9-A.Training Sub-Annex'!Y109</f>
        <v>0</v>
      </c>
      <c r="Y269" s="2770">
        <f>'9-A.Training Sub-Annex'!Z109</f>
        <v>0</v>
      </c>
      <c r="Z269" s="2770">
        <f>'9-A.Training Sub-Annex'!AA109</f>
        <v>0</v>
      </c>
      <c r="AA269" s="2770">
        <f>'9-A.Training Sub-Annex'!AB109</f>
        <v>835.85</v>
      </c>
      <c r="AB269" s="2770">
        <f>'9-A.Training Sub-Annex'!AC109</f>
        <v>100</v>
      </c>
      <c r="AC269" s="2770">
        <f>'9-A.Training Sub-Annex'!AD109</f>
        <v>83585</v>
      </c>
      <c r="AD269" s="2770" t="str">
        <f>'9-A.Training Sub-Annex'!AE109</f>
        <v xml:space="preserve">25 ANMs x 2 batches x 1 day - Rs.40355/- &amp; ASHAs - 25 ANMs x 2 batches x 1 day - Rs.43230/- Total - Rs.83585/- </v>
      </c>
      <c r="AE269" s="2770">
        <f>'9-A.Training Sub-Annex'!AF109</f>
        <v>835.85</v>
      </c>
      <c r="AF269" s="2770">
        <f>'9-A.Training Sub-Annex'!AG109</f>
        <v>100</v>
      </c>
      <c r="AG269" s="2770">
        <f>'9-A.Training Sub-Annex'!AH109</f>
        <v>83585</v>
      </c>
      <c r="AH269" s="2770" t="str">
        <f>'9-A.Training Sub-Annex'!AI109</f>
        <v xml:space="preserve">25 ANMs x 2 batches x 1 day - Rs.40355/- &amp; ASHAs - 25 ANMs x 2 batches x 1 day - Rs.43230/- Total - Rs.83585/- </v>
      </c>
      <c r="AI269" s="2770">
        <f>'9-A.Training Sub-Annex'!AJ109</f>
        <v>0</v>
      </c>
      <c r="AJ269" s="2770">
        <f>'9-A.Training Sub-Annex'!AK109</f>
        <v>0</v>
      </c>
      <c r="AK269" s="2770">
        <f>'9-A.Training Sub-Annex'!AL109</f>
        <v>0</v>
      </c>
      <c r="AL269" s="2770">
        <f>'9-A.Training Sub-Annex'!AM109</f>
        <v>0</v>
      </c>
      <c r="AM269" s="2770">
        <f>'9-A.Training Sub-Annex'!AN109</f>
        <v>0</v>
      </c>
      <c r="AN269" s="2770">
        <f>'9-A.Training Sub-Annex'!AO109</f>
        <v>0</v>
      </c>
      <c r="AO269" s="2770">
        <f>'9-A.Training Sub-Annex'!AP109</f>
        <v>0</v>
      </c>
      <c r="AP269" s="2770">
        <f>'9-A.Training Sub-Annex'!AQ109</f>
        <v>0</v>
      </c>
      <c r="AQ269" s="2770">
        <f>'9-A.Training Sub-Annex'!AR109</f>
        <v>167170</v>
      </c>
      <c r="AR269" s="2770">
        <f>'9-A.Training Sub-Annex'!AS109</f>
        <v>200</v>
      </c>
      <c r="AS269" s="2770">
        <f>'9-A.Training Sub-Annex'!AT109</f>
        <v>835.85</v>
      </c>
      <c r="AT269" s="2770" t="str">
        <f>'9-A.Training Sub-Annex'!AU109</f>
        <v xml:space="preserve">STATE: ; PDY: 25 ANMs x 2 batches x 1 day - Rs.40355/- &amp; ASHAs - 25 ANMs x 2 batches x 1 day - Rs.43230/- Total - Rs.83585/- ; KKL: 25 ANMs x 2 batches x 1 day - Rs.40355/- &amp; ASHAs - 25 ANMs x 2 batches x 1 day - Rs.43230/- Total - Rs.83585/- ; MHE: ; YNM: </v>
      </c>
      <c r="AU269" s="2770" t="str">
        <f>'9-A.Training Sub-Annex'!AV109</f>
        <v>Other FP component: CB</v>
      </c>
    </row>
    <row r="270" spans="1:47" s="2245" customFormat="1" ht="78" customHeight="1">
      <c r="A270" s="2763">
        <f>'11.IEC-BCC Annex'!A7</f>
        <v>11</v>
      </c>
      <c r="B270" s="2785"/>
      <c r="C270" s="2764" t="str">
        <f>'11.IEC-BCC Annex'!C7</f>
        <v xml:space="preserve"> </v>
      </c>
      <c r="D270" s="2765"/>
      <c r="E270" s="2765"/>
      <c r="F270" s="2765"/>
      <c r="G270" s="2765"/>
      <c r="H270" s="2766"/>
      <c r="I270" s="2765"/>
      <c r="J270" s="2766"/>
      <c r="K270" s="2765"/>
      <c r="L270" s="2766"/>
      <c r="M270" s="2766"/>
      <c r="N270" s="2786"/>
      <c r="O270" s="2787">
        <f>SUM(O271:O276)</f>
        <v>10.791999399999998</v>
      </c>
      <c r="P270" s="2788"/>
      <c r="Q270" s="2789"/>
      <c r="R270" s="2790">
        <f>SUM(R271:R276)</f>
        <v>0</v>
      </c>
      <c r="T270" s="2766"/>
      <c r="U270" s="2766"/>
      <c r="V270" s="2766"/>
      <c r="W270" s="2782"/>
      <c r="X270" s="2766"/>
      <c r="Y270" s="2766"/>
      <c r="Z270" s="2766"/>
      <c r="AA270" s="2766"/>
      <c r="AB270" s="2766"/>
      <c r="AC270" s="2766"/>
      <c r="AD270" s="2766"/>
      <c r="AE270" s="2766"/>
      <c r="AF270" s="2766"/>
      <c r="AG270" s="2766"/>
      <c r="AH270" s="2766"/>
      <c r="AI270" s="2766"/>
      <c r="AJ270" s="2766"/>
      <c r="AK270" s="2766"/>
      <c r="AL270" s="2766"/>
      <c r="AM270" s="2766"/>
      <c r="AN270" s="2766"/>
      <c r="AO270" s="2766"/>
      <c r="AP270" s="2766"/>
      <c r="AQ270" s="2766"/>
      <c r="AR270" s="2766"/>
      <c r="AS270" s="2766"/>
      <c r="AT270" s="2766"/>
      <c r="AU270" s="2766"/>
    </row>
    <row r="271" spans="1:47" s="2245" customFormat="1" ht="78" customHeight="1">
      <c r="A271" s="5626" t="str">
        <f>'11.IEC-BCC Annex'!A11</f>
        <v>11.1.3</v>
      </c>
      <c r="B271" s="2767" t="str">
        <f>'11-A. IEC Sub-Annex'!C16</f>
        <v>B.10.3.3.1</v>
      </c>
      <c r="C271" s="2768" t="str">
        <f>'11-A. IEC Sub-Annex'!D16</f>
        <v>Media Mix of Mid Media/ Mass Media</v>
      </c>
      <c r="D271" s="2769" t="str">
        <f>'11-A. IEC Sub-Annex'!E16</f>
        <v>RCH</v>
      </c>
      <c r="E271" s="2769" t="e">
        <f>'11-A. IEC Sub-Annex'!#REF!</f>
        <v>#REF!</v>
      </c>
      <c r="F271" s="2769">
        <f>'11-A. IEC Sub-Annex'!F16</f>
        <v>0</v>
      </c>
      <c r="G271" s="2769">
        <f>'11-A. IEC Sub-Annex'!G16</f>
        <v>0</v>
      </c>
      <c r="H271" s="2769">
        <f>'11-A. IEC Sub-Annex'!H16</f>
        <v>6.3919993999999996</v>
      </c>
      <c r="I271" s="2769">
        <f>'11-A. IEC Sub-Annex'!I16</f>
        <v>0</v>
      </c>
      <c r="J271" s="2769">
        <f>'11-A. IEC Sub-Annex'!J16</f>
        <v>0</v>
      </c>
      <c r="K271" s="2769">
        <f>'11-A. IEC Sub-Annex'!K16</f>
        <v>0</v>
      </c>
      <c r="L271" s="2770">
        <f>'11-A. IEC Sub-Annex'!L16</f>
        <v>9540.2976119402974</v>
      </c>
      <c r="M271" s="2769">
        <f>'11-A. IEC Sub-Annex'!M16</f>
        <v>9.5402976119402974E-2</v>
      </c>
      <c r="N271" s="2769">
        <f>'11-A. IEC Sub-Annex'!N16</f>
        <v>67</v>
      </c>
      <c r="O271" s="2770">
        <f>'11-A. IEC Sub-Annex'!O16</f>
        <v>6.3919993999999996</v>
      </c>
      <c r="P271" s="2767" t="str">
        <f>'11-A. IEC Sub-Annex'!P16</f>
        <v>STATE: ; PDY: These activities would be conducted by M.O s of respective PHC/CHCs, around 100 mothers with their children would be attended per Centre. Topics on Weaning food, immunization, importance of Family planning, spacing methods,small family norms etc., would be discussed and pamphlets/ Booklets on health topics would be distributed.     i) Advertisement would be given to all local cable T.V Networks throughout the year for creating Health awareness.                                                              ii) T.V skit for advertisement would be prepared by IEC office on all health topicsiii)Creating health awareness through  phone Doordharshan ,AIR &amp;F.M s are an integral part of our programme for creating mass awareness  Printing materials will be Distributed to public for creating awareness on Health topics like contraceptive methods, NSV, Family planing etc, Hoarding , wall paintings and Cultural Programme are  create more important on Health awareness among public; KKL:   i) Advertisement would be given to all local cable T.V Networks throughout the year for creating Health awareness.                                                              ii) T.V skit for advertisement would be prepared by IEC office on all health topicsiii)Creating health awareness through  phone Doordharshan ,AIR &amp;F.M s are an integral part of our programme for creating mass awareness; MHE:   i) Advertisement would be given to all local cable T.V Networks throughout the year for creating Health awareness.                                                              ii) T.V skit for advertisement would be prepared by IEC office on all health topicsiii)Creating health awareness through  phone Doordharshan ,AIR &amp;F.M s are an integral part of our programme for creating mass awareness; YNM:   i) Advertisement would be given to all local cable T.V Networks throughout the year for creating Health awareness.                                                              ii) T.V skit for advertisement would be prepared by IEC office on all health topicsiii)Creating health awareness through  phone Doordharshan ,AIR &amp;F.M s are an integral part of our programme for creating mass awareness</v>
      </c>
      <c r="Q271" s="2125"/>
      <c r="R271" s="2771"/>
      <c r="T271" s="2770">
        <f>'11-A. IEC Sub-Annex'!T16</f>
        <v>67</v>
      </c>
      <c r="U271" s="2770">
        <f>'11-A. IEC Sub-Annex'!U16</f>
        <v>639199.93999999994</v>
      </c>
      <c r="V271" s="2770" t="str">
        <f>'11-A. IEC Sub-Annex'!V16</f>
        <v>STATE: ; PDY: These activities would be conducted by M.O s of respective PHC/CHCs, around 100 mothers with their children would be attended per Centre. Topics on Weaning food, immunization, importance of Family planning, spacing methods,small family norms etc., would be discussed and pamphlets/ Booklets on health topics would be distributed.     i) Advertisement would be given to all local cable T.V Networks throughout the year for creating Health awareness.                                                              ii) T.V skit for advertisement would be prepared by IEC office on all health topicsiii)Creating health awareness through  phone Doordharshan ,AIR &amp;F.M s are an integral part of our programme for creating mass awareness  Printing materials will be Distributed to public for creating awareness on Health topics like contraceptive methods, NSV, Family planing etc, Hoarding , wall paintings and Cultural Programme are  create more important on Health awareness among public; KKL:   i) Advertisement would be given to all local cable T.V Networks throughout the year for creating Health awareness.                                                              ii) T.V skit for advertisement would be prepared by IEC office on all health topicsiii)Creating health awareness through  phone Doordharshan ,AIR &amp;F.M s are an integral part of our programme for creating mass awareness; MHE:   i) Advertisement would be given to all local cable T.V Networks throughout the year for creating Health awareness.                                                              ii) T.V skit for advertisement would be prepared by IEC office on all health topicsiii)Creating health awareness through  phone Doordharshan ,AIR &amp;F.M s are an integral part of our programme for creating mass awareness; YNM:   i) Advertisement would be given to all local cable T.V Networks throughout the year for creating Health awareness.                                                              ii) T.V skit for advertisement would be prepared by IEC office on all health topicsiii)Creating health awareness through  phone Doordharshan ,AIR &amp;F.M s are an integral part of our programme for creating mass awareness</v>
      </c>
      <c r="W271" s="2772">
        <f>'11-A. IEC Sub-Annex'!W16</f>
        <v>0</v>
      </c>
      <c r="X271" s="2770">
        <f>'11-A. IEC Sub-Annex'!X16</f>
        <v>0</v>
      </c>
      <c r="Y271" s="2770">
        <f>'11-A. IEC Sub-Annex'!Y16</f>
        <v>0</v>
      </c>
      <c r="Z271" s="2770">
        <f>'11-A. IEC Sub-Annex'!Z16</f>
        <v>0</v>
      </c>
      <c r="AA271" s="2770">
        <f>'11-A. IEC Sub-Annex'!AA16</f>
        <v>9570</v>
      </c>
      <c r="AB271" s="2770">
        <f>'11-A. IEC Sub-Annex'!AB16</f>
        <v>40</v>
      </c>
      <c r="AC271" s="2770">
        <f>'11-A. IEC Sub-Annex'!AC16</f>
        <v>382800</v>
      </c>
      <c r="AD271" s="2770" t="str">
        <f>'11-A. IEC Sub-Annex'!AD16</f>
        <v xml:space="preserve">These activities would be conducted by M.O s of respective PHC/CHCs, around 100 mothers with their children would be attended per Centre. Topics on Weaning food, immunization, importance of Family planning, spacing methods,small family norms etc., would be discussed and pamphlets/ Booklets on health topics would be distributed.     i) Advertisement would be given to all local cable T.V Networks throughout the year for creating Health awareness.                                                              ii) T.V skit for advertisement would be prepared by IEC office on all health topics
iii)Creating health awareness through  phone Doordharshan ,AIR &amp;F.M s are an integral part of our programme for creating mass awareness
  Printing materials will be 
Distributed to public for creating awareness on Health topics like contraceptive methods, NSV, Family planing etc, Hoarding , wall paintings and Cultural Programme are  create more important on Health awareness among public
</v>
      </c>
      <c r="AE271" s="2770">
        <f>'11-A. IEC Sub-Annex'!AE16</f>
        <v>9108.33</v>
      </c>
      <c r="AF271" s="2770">
        <f>'11-A. IEC Sub-Annex'!AF16</f>
        <v>18</v>
      </c>
      <c r="AG271" s="2770">
        <f>'11-A. IEC Sub-Annex'!AG16</f>
        <v>163949.94</v>
      </c>
      <c r="AH271" s="2770" t="str">
        <f>'11-A. IEC Sub-Annex'!AH16</f>
        <v xml:space="preserve">  i) Advertisement would be given to all local cable T.V Networks throughout the year for creating Health awareness.                                                              ii) T.V skit for advertisement would be prepared by IEC office on all health topics
iii)Creating health awareness through  phone Doordharshan ,AIR &amp;F.M s are an integral part of our programme for creating mass awareness</v>
      </c>
      <c r="AI271" s="2770">
        <f>'11-A. IEC Sub-Annex'!AI16</f>
        <v>9660</v>
      </c>
      <c r="AJ271" s="2770">
        <f>'11-A. IEC Sub-Annex'!AJ16</f>
        <v>5</v>
      </c>
      <c r="AK271" s="2770">
        <f>'11-A. IEC Sub-Annex'!AK16</f>
        <v>48300</v>
      </c>
      <c r="AL271" s="2770" t="str">
        <f>'11-A. IEC Sub-Annex'!AL16</f>
        <v xml:space="preserve">  i) Advertisement would be given to all local cable T.V Networks throughout the year for creating Health awareness.                                                              ii) T.V skit for advertisement would be prepared by IEC office on all health topics
iii)Creating health awareness through  phone Doordharshan ,AIR &amp;F.M s are an integral part of our programme for creating mass awareness</v>
      </c>
      <c r="AM271" s="2770">
        <f>'11-A. IEC Sub-Annex'!AM16</f>
        <v>11037.5</v>
      </c>
      <c r="AN271" s="2770">
        <f>'11-A. IEC Sub-Annex'!AN16</f>
        <v>4</v>
      </c>
      <c r="AO271" s="2770">
        <f>'11-A. IEC Sub-Annex'!AO16</f>
        <v>44150</v>
      </c>
      <c r="AP271" s="2770" t="str">
        <f>'11-A. IEC Sub-Annex'!AP16</f>
        <v xml:space="preserve">  i) Advertisement would be given to all local cable T.V Networks throughout the year for creating Health awareness.                                                              ii) T.V skit for advertisement would be prepared by IEC office on all health topics
iii)Creating health awareness through  phone Doordharshan ,AIR &amp;F.M s are an integral part of our programme for creating mass awareness</v>
      </c>
      <c r="AQ271" s="2770">
        <f>'11-A. IEC Sub-Annex'!AQ16</f>
        <v>639199.93999999994</v>
      </c>
      <c r="AR271" s="2770">
        <f>'11-A. IEC Sub-Annex'!AR16</f>
        <v>67</v>
      </c>
      <c r="AS271" s="2770">
        <f>'11-A. IEC Sub-Annex'!AS16</f>
        <v>9540.2976119402974</v>
      </c>
      <c r="AT271" s="2770" t="str">
        <f>'11-A. IEC Sub-Annex'!AT16</f>
        <v>STATE: ; PDY: These activities would be conducted by M.O s of respective PHC/CHCs, around 100 mothers with their children would be attended per Centre. Topics on Weaning food, immunization, importance of Family planning, spacing methods,small family norms etc., would be discussed and pamphlets/ Booklets on health topics would be distributed.     i) Advertisement would be given to all local cable T.V Networks throughout the year for creating Health awareness.                                                              ii) T.V skit for advertisement would be prepared by IEC office on all health topicsiii)Creating health awareness through  phone Doordharshan ,AIR &amp;F.M s are an integral part of our programme for creating mass awareness  Printing materials will be Distributed to public for creating awareness on Health topics like contraceptive methods, NSV, Family planing etc, Hoarding , wall paintings and Cultural Programme are  create more important on Health awareness among public; KKL:   i) Advertisement would be given to all local cable T.V Networks throughout the year for creating Health awareness.                                                              ii) T.V skit for advertisement would be prepared by IEC office on all health topicsiii)Creating health awareness through  phone Doordharshan ,AIR &amp;F.M s are an integral part of our programme for creating mass awareness; MHE:   i) Advertisement would be given to all local cable T.V Networks throughout the year for creating Health awareness.                                                              ii) T.V skit for advertisement would be prepared by IEC office on all health topicsiii)Creating health awareness through  phone Doordharshan ,AIR &amp;F.M s are an integral part of our programme for creating mass awareness; YNM:   i) Advertisement would be given to all local cable T.V Networks throughout the year for creating Health awareness.                                                              ii) T.V skit for advertisement would be prepared by IEC office on all health topicsiii)Creating health awareness through  phone Doordharshan ,AIR &amp;F.M s are an integral part of our programme for creating mass awareness</v>
      </c>
      <c r="AU271" s="2770" t="e">
        <f>'11-A. IEC Sub-Annex'!#REF!</f>
        <v>#REF!</v>
      </c>
    </row>
    <row r="272" spans="1:47" s="2245" customFormat="1" ht="78" customHeight="1">
      <c r="A272" s="5626"/>
      <c r="B272" s="2767" t="str">
        <f>'11-A. IEC Sub-Annex'!C17</f>
        <v>B.10.3.3.2</v>
      </c>
      <c r="C272" s="2768" t="str">
        <f>'11-A. IEC Sub-Annex'!D17</f>
        <v>Inter Personal Communication</v>
      </c>
      <c r="D272" s="2769" t="str">
        <f>'11-A. IEC Sub-Annex'!E17</f>
        <v>RCH</v>
      </c>
      <c r="E272" s="2769" t="e">
        <f>'11-A. IEC Sub-Annex'!#REF!</f>
        <v>#REF!</v>
      </c>
      <c r="F272" s="2769">
        <f>'11-A. IEC Sub-Annex'!F17</f>
        <v>0</v>
      </c>
      <c r="G272" s="2769">
        <f>'11-A. IEC Sub-Annex'!G17</f>
        <v>0</v>
      </c>
      <c r="H272" s="2769">
        <f>'11-A. IEC Sub-Annex'!H17</f>
        <v>0</v>
      </c>
      <c r="I272" s="2769">
        <f>'11-A. IEC Sub-Annex'!I17</f>
        <v>0</v>
      </c>
      <c r="J272" s="2769">
        <f>'11-A. IEC Sub-Annex'!J17</f>
        <v>0</v>
      </c>
      <c r="K272" s="2769">
        <f>'11-A. IEC Sub-Annex'!K17</f>
        <v>0</v>
      </c>
      <c r="L272" s="2770">
        <f>'11-A. IEC Sub-Annex'!L17</f>
        <v>0</v>
      </c>
      <c r="M272" s="2769">
        <f>'11-A. IEC Sub-Annex'!M17</f>
        <v>0</v>
      </c>
      <c r="N272" s="2769">
        <f>'11-A. IEC Sub-Annex'!N17</f>
        <v>0</v>
      </c>
      <c r="O272" s="2770">
        <f>'11-A. IEC Sub-Annex'!O17</f>
        <v>0</v>
      </c>
      <c r="P272" s="2767" t="str">
        <f>'11-A. IEC Sub-Annex'!P17</f>
        <v xml:space="preserve">STATE: ; PDY: ; KKL: ; MHE: ; YNM: </v>
      </c>
      <c r="Q272" s="2125"/>
      <c r="R272" s="2771"/>
      <c r="T272" s="2770">
        <f>'11-A. IEC Sub-Annex'!T17</f>
        <v>0</v>
      </c>
      <c r="U272" s="2770">
        <f>'11-A. IEC Sub-Annex'!U17</f>
        <v>0</v>
      </c>
      <c r="V272" s="2770" t="str">
        <f>'11-A. IEC Sub-Annex'!V17</f>
        <v xml:space="preserve">STATE: ; PDY: ; KKL: ; MHE: ; YNM: </v>
      </c>
      <c r="W272" s="2772">
        <f>'11-A. IEC Sub-Annex'!W17</f>
        <v>0</v>
      </c>
      <c r="X272" s="2770">
        <f>'11-A. IEC Sub-Annex'!X17</f>
        <v>0</v>
      </c>
      <c r="Y272" s="2770">
        <f>'11-A. IEC Sub-Annex'!Y17</f>
        <v>0</v>
      </c>
      <c r="Z272" s="2770">
        <f>'11-A. IEC Sub-Annex'!Z17</f>
        <v>0</v>
      </c>
      <c r="AA272" s="2770">
        <f>'11-A. IEC Sub-Annex'!AA17</f>
        <v>0</v>
      </c>
      <c r="AB272" s="2770">
        <f>'11-A. IEC Sub-Annex'!AB17</f>
        <v>0</v>
      </c>
      <c r="AC272" s="2770">
        <f>'11-A. IEC Sub-Annex'!AC17</f>
        <v>0</v>
      </c>
      <c r="AD272" s="2770">
        <f>'11-A. IEC Sub-Annex'!AD17</f>
        <v>0</v>
      </c>
      <c r="AE272" s="2770">
        <f>'11-A. IEC Sub-Annex'!AE17</f>
        <v>0</v>
      </c>
      <c r="AF272" s="2770">
        <f>'11-A. IEC Sub-Annex'!AF17</f>
        <v>0</v>
      </c>
      <c r="AG272" s="2770">
        <f>'11-A. IEC Sub-Annex'!AG17</f>
        <v>0</v>
      </c>
      <c r="AH272" s="2770">
        <f>'11-A. IEC Sub-Annex'!AH17</f>
        <v>0</v>
      </c>
      <c r="AI272" s="2770">
        <f>'11-A. IEC Sub-Annex'!AI17</f>
        <v>0</v>
      </c>
      <c r="AJ272" s="2770">
        <f>'11-A. IEC Sub-Annex'!AJ17</f>
        <v>0</v>
      </c>
      <c r="AK272" s="2770">
        <f>'11-A. IEC Sub-Annex'!AK17</f>
        <v>0</v>
      </c>
      <c r="AL272" s="2770">
        <f>'11-A. IEC Sub-Annex'!AL17</f>
        <v>0</v>
      </c>
      <c r="AM272" s="2770">
        <f>'11-A. IEC Sub-Annex'!AM17</f>
        <v>0</v>
      </c>
      <c r="AN272" s="2770">
        <f>'11-A. IEC Sub-Annex'!AN17</f>
        <v>0</v>
      </c>
      <c r="AO272" s="2770">
        <f>'11-A. IEC Sub-Annex'!AO17</f>
        <v>0</v>
      </c>
      <c r="AP272" s="2770">
        <f>'11-A. IEC Sub-Annex'!AP17</f>
        <v>0</v>
      </c>
      <c r="AQ272" s="2770">
        <f>'11-A. IEC Sub-Annex'!AQ17</f>
        <v>0</v>
      </c>
      <c r="AR272" s="2770">
        <f>'11-A. IEC Sub-Annex'!AR17</f>
        <v>0</v>
      </c>
      <c r="AS272" s="2770">
        <f>'11-A. IEC Sub-Annex'!AS17</f>
        <v>0</v>
      </c>
      <c r="AT272" s="2770" t="str">
        <f>'11-A. IEC Sub-Annex'!AT17</f>
        <v xml:space="preserve">STATE: ; PDY: ; KKL: ; MHE: ; YNM: </v>
      </c>
      <c r="AU272" s="2770" t="e">
        <f>'11-A. IEC Sub-Annex'!#REF!</f>
        <v>#REF!</v>
      </c>
    </row>
    <row r="273" spans="1:47" s="2245" customFormat="1" ht="78" customHeight="1">
      <c r="A273" s="5626"/>
      <c r="B273" s="2767" t="str">
        <f>'11-A. IEC Sub-Annex'!C18</f>
        <v>A.3.5.4</v>
      </c>
      <c r="C273" s="2768" t="str">
        <f>'11-A. IEC Sub-Annex'!D18</f>
        <v>IEC &amp; promotional activities for World Population Day celebration</v>
      </c>
      <c r="D273" s="2769" t="str">
        <f>'11-A. IEC Sub-Annex'!E18</f>
        <v>RCH</v>
      </c>
      <c r="E273" s="2769" t="e">
        <f>'11-A. IEC Sub-Annex'!#REF!</f>
        <v>#REF!</v>
      </c>
      <c r="F273" s="2769">
        <f>'11-A. IEC Sub-Annex'!F18</f>
        <v>0</v>
      </c>
      <c r="G273" s="2769">
        <f>'11-A. IEC Sub-Annex'!G18</f>
        <v>0</v>
      </c>
      <c r="H273" s="2769">
        <f>'11-A. IEC Sub-Annex'!H18</f>
        <v>2.2000000000000002</v>
      </c>
      <c r="I273" s="2769">
        <f>'11-A. IEC Sub-Annex'!I18</f>
        <v>0</v>
      </c>
      <c r="J273" s="2769">
        <f>'11-A. IEC Sub-Annex'!J18</f>
        <v>0</v>
      </c>
      <c r="K273" s="2769">
        <f>'11-A. IEC Sub-Annex'!K18</f>
        <v>0</v>
      </c>
      <c r="L273" s="2770">
        <f>'11-A. IEC Sub-Annex'!L18</f>
        <v>55000</v>
      </c>
      <c r="M273" s="2769">
        <f>'11-A. IEC Sub-Annex'!M18</f>
        <v>0.55000000000000004</v>
      </c>
      <c r="N273" s="2769">
        <f>'11-A. IEC Sub-Annex'!N18</f>
        <v>4</v>
      </c>
      <c r="O273" s="2770">
        <f>'11-A. IEC Sub-Annex'!O18</f>
        <v>2.2000000000000002</v>
      </c>
      <c r="P273" s="2767" t="str">
        <f>'11-A. IEC Sub-Annex'!P18</f>
        <v>STATE: ; PDY: World Population day - Rs.180000/-; KKL: World Population day - Rs.20000/-; MHE: World Population day - Rs.10000/-; YNM: World Population day - Rs.10000/-</v>
      </c>
      <c r="Q273" s="2125"/>
      <c r="R273" s="2771"/>
      <c r="T273" s="2770">
        <f>'11-A. IEC Sub-Annex'!T18</f>
        <v>4</v>
      </c>
      <c r="U273" s="2770">
        <f>'11-A. IEC Sub-Annex'!U18</f>
        <v>220000</v>
      </c>
      <c r="V273" s="2770" t="str">
        <f>'11-A. IEC Sub-Annex'!V18</f>
        <v>STATE: ; PDY: World Population day - Rs.180000/-; KKL: World Population day - Rs.20000/-; MHE: World Population day - Rs.10000/-; YNM: World Population day - Rs.10000/-</v>
      </c>
      <c r="W273" s="2772">
        <f>'11-A. IEC Sub-Annex'!W18</f>
        <v>0</v>
      </c>
      <c r="X273" s="2770">
        <f>'11-A. IEC Sub-Annex'!X18</f>
        <v>0</v>
      </c>
      <c r="Y273" s="2770">
        <f>'11-A. IEC Sub-Annex'!Y18</f>
        <v>0</v>
      </c>
      <c r="Z273" s="2770">
        <f>'11-A. IEC Sub-Annex'!Z18</f>
        <v>0</v>
      </c>
      <c r="AA273" s="2770">
        <f>'11-A. IEC Sub-Annex'!AA18</f>
        <v>180000</v>
      </c>
      <c r="AB273" s="2770">
        <f>'11-A. IEC Sub-Annex'!AB18</f>
        <v>1</v>
      </c>
      <c r="AC273" s="2770">
        <f>'11-A. IEC Sub-Annex'!AC18</f>
        <v>180000</v>
      </c>
      <c r="AD273" s="2770" t="str">
        <f>'11-A. IEC Sub-Annex'!AD18</f>
        <v>World Population day - Rs.180000/-</v>
      </c>
      <c r="AE273" s="2770">
        <f>'11-A. IEC Sub-Annex'!AE18</f>
        <v>20000</v>
      </c>
      <c r="AF273" s="2770">
        <f>'11-A. IEC Sub-Annex'!AF18</f>
        <v>1</v>
      </c>
      <c r="AG273" s="2770">
        <f>'11-A. IEC Sub-Annex'!AG18</f>
        <v>20000</v>
      </c>
      <c r="AH273" s="2770" t="str">
        <f>'11-A. IEC Sub-Annex'!AH18</f>
        <v>World Population day - Rs.20000/-</v>
      </c>
      <c r="AI273" s="2770">
        <f>'11-A. IEC Sub-Annex'!AI18</f>
        <v>10000</v>
      </c>
      <c r="AJ273" s="2770">
        <f>'11-A. IEC Sub-Annex'!AJ18</f>
        <v>1</v>
      </c>
      <c r="AK273" s="2770">
        <f>'11-A. IEC Sub-Annex'!AK18</f>
        <v>10000</v>
      </c>
      <c r="AL273" s="2770" t="str">
        <f>'11-A. IEC Sub-Annex'!AL18</f>
        <v>World Population day - Rs.10000/-</v>
      </c>
      <c r="AM273" s="2770">
        <f>'11-A. IEC Sub-Annex'!AM18</f>
        <v>10000</v>
      </c>
      <c r="AN273" s="2770">
        <f>'11-A. IEC Sub-Annex'!AN18</f>
        <v>1</v>
      </c>
      <c r="AO273" s="2770">
        <f>'11-A. IEC Sub-Annex'!AO18</f>
        <v>10000</v>
      </c>
      <c r="AP273" s="2770" t="str">
        <f>'11-A. IEC Sub-Annex'!AP18</f>
        <v>World Population day - Rs.10000/-</v>
      </c>
      <c r="AQ273" s="2770">
        <f>'11-A. IEC Sub-Annex'!AQ18</f>
        <v>220000</v>
      </c>
      <c r="AR273" s="2770">
        <f>'11-A. IEC Sub-Annex'!AR18</f>
        <v>4</v>
      </c>
      <c r="AS273" s="2770">
        <f>'11-A. IEC Sub-Annex'!AS18</f>
        <v>55000</v>
      </c>
      <c r="AT273" s="2770" t="str">
        <f>'11-A. IEC Sub-Annex'!AT18</f>
        <v>STATE: ; PDY: World Population day - Rs.180000/-; KKL: World Population day - Rs.20000/-; MHE: World Population day - Rs.10000/-; YNM: World Population day - Rs.10000/-</v>
      </c>
      <c r="AU273" s="2770" t="e">
        <f>'11-A. IEC Sub-Annex'!#REF!</f>
        <v>#REF!</v>
      </c>
    </row>
    <row r="274" spans="1:47" s="2245" customFormat="1" ht="78" customHeight="1">
      <c r="A274" s="5626"/>
      <c r="B274" s="2767" t="str">
        <f>'11-A. IEC Sub-Annex'!C19</f>
        <v>A.3.5.5</v>
      </c>
      <c r="C274" s="2768" t="str">
        <f>'11-A. IEC Sub-Annex'!D19</f>
        <v xml:space="preserve">IEC &amp; promotional activities for Vasectomy Fortnight celebration </v>
      </c>
      <c r="D274" s="2769" t="str">
        <f>'11-A. IEC Sub-Annex'!E19</f>
        <v>RCH</v>
      </c>
      <c r="E274" s="2769" t="e">
        <f>'11-A. IEC Sub-Annex'!#REF!</f>
        <v>#REF!</v>
      </c>
      <c r="F274" s="2769">
        <f>'11-A. IEC Sub-Annex'!F19</f>
        <v>0</v>
      </c>
      <c r="G274" s="2769">
        <f>'11-A. IEC Sub-Annex'!G19</f>
        <v>0</v>
      </c>
      <c r="H274" s="2769">
        <f>'11-A. IEC Sub-Annex'!H19</f>
        <v>2.2000000000000002</v>
      </c>
      <c r="I274" s="2769">
        <f>'11-A. IEC Sub-Annex'!I19</f>
        <v>0</v>
      </c>
      <c r="J274" s="2769">
        <f>'11-A. IEC Sub-Annex'!J19</f>
        <v>0</v>
      </c>
      <c r="K274" s="2769">
        <f>'11-A. IEC Sub-Annex'!K19</f>
        <v>0</v>
      </c>
      <c r="L274" s="2770">
        <f>'11-A. IEC Sub-Annex'!L19</f>
        <v>55000</v>
      </c>
      <c r="M274" s="2769">
        <f>'11-A. IEC Sub-Annex'!M19</f>
        <v>0.55000000000000004</v>
      </c>
      <c r="N274" s="2769">
        <f>'11-A. IEC Sub-Annex'!N19</f>
        <v>4</v>
      </c>
      <c r="O274" s="2770">
        <f>'11-A. IEC Sub-Annex'!O19</f>
        <v>2.2000000000000002</v>
      </c>
      <c r="P274" s="2767" t="str">
        <f>'11-A. IEC Sub-Annex'!P19</f>
        <v>STATE: ; PDY: Vasectomy fortnight celebration - 1.80 Lakhs; KKL: Vasectomy fortnight celebration - 0.20 Lakhs; MHE: Vasectomy fortnight celebration - 0.10 Lakhs; YNM: Vasectomy fortnight celebration - 0.10 Lakhs</v>
      </c>
      <c r="Q274" s="2125"/>
      <c r="R274" s="2771"/>
      <c r="T274" s="2770">
        <f>'11-A. IEC Sub-Annex'!T19</f>
        <v>4</v>
      </c>
      <c r="U274" s="2770">
        <f>'11-A. IEC Sub-Annex'!U19</f>
        <v>220000</v>
      </c>
      <c r="V274" s="2770" t="str">
        <f>'11-A. IEC Sub-Annex'!V19</f>
        <v>STATE: ; PDY: Vasectomy fortnight celebration - 1.80 Lakhs; KKL: Vasectomy fortnight celebration - 0.20 Lakhs; MHE: Vasectomy fortnight celebration - 0.10 Lakhs; YNM: Vasectomy fortnight celebration - 0.10 Lakhs</v>
      </c>
      <c r="W274" s="2772">
        <f>'11-A. IEC Sub-Annex'!W19</f>
        <v>0</v>
      </c>
      <c r="X274" s="2770">
        <f>'11-A. IEC Sub-Annex'!X19</f>
        <v>0</v>
      </c>
      <c r="Y274" s="2770">
        <f>'11-A. IEC Sub-Annex'!Y19</f>
        <v>0</v>
      </c>
      <c r="Z274" s="2770">
        <f>'11-A. IEC Sub-Annex'!Z19</f>
        <v>0</v>
      </c>
      <c r="AA274" s="2770">
        <f>'11-A. IEC Sub-Annex'!AA19</f>
        <v>180000</v>
      </c>
      <c r="AB274" s="2770">
        <f>'11-A. IEC Sub-Annex'!AB19</f>
        <v>1</v>
      </c>
      <c r="AC274" s="2770">
        <f>'11-A. IEC Sub-Annex'!AC19</f>
        <v>180000</v>
      </c>
      <c r="AD274" s="2770" t="str">
        <f>'11-A. IEC Sub-Annex'!AD19</f>
        <v>Vasectomy fortnight celebration - 1.80 Lakhs</v>
      </c>
      <c r="AE274" s="2770">
        <f>'11-A. IEC Sub-Annex'!AE19</f>
        <v>20000</v>
      </c>
      <c r="AF274" s="2770">
        <f>'11-A. IEC Sub-Annex'!AF19</f>
        <v>1</v>
      </c>
      <c r="AG274" s="2770">
        <f>'11-A. IEC Sub-Annex'!AG19</f>
        <v>20000</v>
      </c>
      <c r="AH274" s="2770" t="str">
        <f>'11-A. IEC Sub-Annex'!AH19</f>
        <v>Vasectomy fortnight celebration - 0.20 Lakhs</v>
      </c>
      <c r="AI274" s="2770">
        <f>'11-A. IEC Sub-Annex'!AI19</f>
        <v>10000</v>
      </c>
      <c r="AJ274" s="2770">
        <f>'11-A. IEC Sub-Annex'!AJ19</f>
        <v>1</v>
      </c>
      <c r="AK274" s="2770">
        <f>'11-A. IEC Sub-Annex'!AK19</f>
        <v>10000</v>
      </c>
      <c r="AL274" s="2770" t="str">
        <f>'11-A. IEC Sub-Annex'!AL19</f>
        <v>Vasectomy fortnight celebration - 0.10 Lakhs</v>
      </c>
      <c r="AM274" s="2770">
        <f>'11-A. IEC Sub-Annex'!AM19</f>
        <v>10000</v>
      </c>
      <c r="AN274" s="2770">
        <f>'11-A. IEC Sub-Annex'!AN19</f>
        <v>1</v>
      </c>
      <c r="AO274" s="2770">
        <f>'11-A. IEC Sub-Annex'!AO19</f>
        <v>10000</v>
      </c>
      <c r="AP274" s="2770" t="str">
        <f>'11-A. IEC Sub-Annex'!AP19</f>
        <v>Vasectomy fortnight celebration - 0.10 Lakhs</v>
      </c>
      <c r="AQ274" s="2770">
        <f>'11-A. IEC Sub-Annex'!AQ19</f>
        <v>220000</v>
      </c>
      <c r="AR274" s="2770">
        <f>'11-A. IEC Sub-Annex'!AR19</f>
        <v>4</v>
      </c>
      <c r="AS274" s="2770">
        <f>'11-A. IEC Sub-Annex'!AS19</f>
        <v>55000</v>
      </c>
      <c r="AT274" s="2770" t="str">
        <f>'11-A. IEC Sub-Annex'!AT19</f>
        <v>STATE: ; PDY: Vasectomy fortnight celebration - 1.80 Lakhs; KKL: Vasectomy fortnight celebration - 0.20 Lakhs; MHE: Vasectomy fortnight celebration - 0.10 Lakhs; YNM: Vasectomy fortnight celebration - 0.10 Lakhs</v>
      </c>
      <c r="AU274" s="2770" t="e">
        <f>'11-A. IEC Sub-Annex'!#REF!</f>
        <v>#REF!</v>
      </c>
    </row>
    <row r="275" spans="1:47" s="2245" customFormat="1" ht="78" customHeight="1">
      <c r="A275" s="5626"/>
      <c r="B275" s="2767" t="str">
        <f>'11-A. IEC Sub-Annex'!C20</f>
        <v>A.3.7.4</v>
      </c>
      <c r="C275" s="2768" t="str">
        <f>'11-A. IEC Sub-Annex'!D20</f>
        <v>IEC activities for Mission Parivar Vikas Campaign (Frequency-at least 4/year)</v>
      </c>
      <c r="D275" s="2769" t="str">
        <f>'11-A. IEC Sub-Annex'!E20</f>
        <v>RCH</v>
      </c>
      <c r="E275" s="2769" t="e">
        <f>'11-A. IEC Sub-Annex'!#REF!</f>
        <v>#REF!</v>
      </c>
      <c r="F275" s="2769">
        <f>'11-A. IEC Sub-Annex'!F20</f>
        <v>0</v>
      </c>
      <c r="G275" s="2769">
        <f>'11-A. IEC Sub-Annex'!G20</f>
        <v>0</v>
      </c>
      <c r="H275" s="2769">
        <f>'11-A. IEC Sub-Annex'!H20</f>
        <v>0</v>
      </c>
      <c r="I275" s="2769">
        <f>'11-A. IEC Sub-Annex'!I20</f>
        <v>0</v>
      </c>
      <c r="J275" s="2769">
        <f>'11-A. IEC Sub-Annex'!J20</f>
        <v>0</v>
      </c>
      <c r="K275" s="2769">
        <f>'11-A. IEC Sub-Annex'!K20</f>
        <v>0</v>
      </c>
      <c r="L275" s="2770">
        <f>'11-A. IEC Sub-Annex'!L20</f>
        <v>0</v>
      </c>
      <c r="M275" s="2769">
        <f>'11-A. IEC Sub-Annex'!M20</f>
        <v>0</v>
      </c>
      <c r="N275" s="2769">
        <f>'11-A. IEC Sub-Annex'!N20</f>
        <v>0</v>
      </c>
      <c r="O275" s="2770">
        <f>'11-A. IEC Sub-Annex'!O20</f>
        <v>0</v>
      </c>
      <c r="P275" s="2767" t="str">
        <f>'11-A. IEC Sub-Annex'!P20</f>
        <v xml:space="preserve">STATE: ; PDY: ; KKL: ; MHE: ; YNM: </v>
      </c>
      <c r="Q275" s="2125"/>
      <c r="R275" s="2771"/>
      <c r="T275" s="2770">
        <f>'11-A. IEC Sub-Annex'!T20</f>
        <v>0</v>
      </c>
      <c r="U275" s="2770">
        <f>'11-A. IEC Sub-Annex'!U20</f>
        <v>0</v>
      </c>
      <c r="V275" s="2770" t="str">
        <f>'11-A. IEC Sub-Annex'!V20</f>
        <v xml:space="preserve">STATE: ; PDY: ; KKL: ; MHE: ; YNM: </v>
      </c>
      <c r="W275" s="2772">
        <f>'11-A. IEC Sub-Annex'!W20</f>
        <v>0</v>
      </c>
      <c r="X275" s="2770">
        <f>'11-A. IEC Sub-Annex'!X20</f>
        <v>0</v>
      </c>
      <c r="Y275" s="2770">
        <f>'11-A. IEC Sub-Annex'!Y20</f>
        <v>0</v>
      </c>
      <c r="Z275" s="2770">
        <f>'11-A. IEC Sub-Annex'!Z20</f>
        <v>0</v>
      </c>
      <c r="AA275" s="2770">
        <f>'11-A. IEC Sub-Annex'!AA20</f>
        <v>0</v>
      </c>
      <c r="AB275" s="2770">
        <f>'11-A. IEC Sub-Annex'!AB20</f>
        <v>0</v>
      </c>
      <c r="AC275" s="2770">
        <f>'11-A. IEC Sub-Annex'!AC20</f>
        <v>0</v>
      </c>
      <c r="AD275" s="2770">
        <f>'11-A. IEC Sub-Annex'!AD20</f>
        <v>0</v>
      </c>
      <c r="AE275" s="2770">
        <f>'11-A. IEC Sub-Annex'!AE20</f>
        <v>0</v>
      </c>
      <c r="AF275" s="2770">
        <f>'11-A. IEC Sub-Annex'!AF20</f>
        <v>0</v>
      </c>
      <c r="AG275" s="2770">
        <f>'11-A. IEC Sub-Annex'!AG20</f>
        <v>0</v>
      </c>
      <c r="AH275" s="2770">
        <f>'11-A. IEC Sub-Annex'!AH20</f>
        <v>0</v>
      </c>
      <c r="AI275" s="2770">
        <f>'11-A. IEC Sub-Annex'!AI20</f>
        <v>0</v>
      </c>
      <c r="AJ275" s="2770">
        <f>'11-A. IEC Sub-Annex'!AJ20</f>
        <v>0</v>
      </c>
      <c r="AK275" s="2770">
        <f>'11-A. IEC Sub-Annex'!AK20</f>
        <v>0</v>
      </c>
      <c r="AL275" s="2770">
        <f>'11-A. IEC Sub-Annex'!AL20</f>
        <v>0</v>
      </c>
      <c r="AM275" s="2770">
        <f>'11-A. IEC Sub-Annex'!AM20</f>
        <v>0</v>
      </c>
      <c r="AN275" s="2770">
        <f>'11-A. IEC Sub-Annex'!AN20</f>
        <v>0</v>
      </c>
      <c r="AO275" s="2770">
        <f>'11-A. IEC Sub-Annex'!AO20</f>
        <v>0</v>
      </c>
      <c r="AP275" s="2770">
        <f>'11-A. IEC Sub-Annex'!AP20</f>
        <v>0</v>
      </c>
      <c r="AQ275" s="2770">
        <f>'11-A. IEC Sub-Annex'!AQ20</f>
        <v>0</v>
      </c>
      <c r="AR275" s="2770">
        <f>'11-A. IEC Sub-Annex'!AR20</f>
        <v>0</v>
      </c>
      <c r="AS275" s="2770">
        <f>'11-A. IEC Sub-Annex'!AS20</f>
        <v>0</v>
      </c>
      <c r="AT275" s="2770" t="str">
        <f>'11-A. IEC Sub-Annex'!AT20</f>
        <v xml:space="preserve">STATE: ; PDY: ; KKL: ; MHE: ; YNM: </v>
      </c>
      <c r="AU275" s="2770" t="e">
        <f>'11-A. IEC Sub-Annex'!#REF!</f>
        <v>#REF!</v>
      </c>
    </row>
    <row r="276" spans="1:47" s="2245" customFormat="1" ht="78" customHeight="1">
      <c r="A276" s="5626"/>
      <c r="B276" s="2767">
        <f>'11-A. IEC Sub-Annex'!C21</f>
        <v>0</v>
      </c>
      <c r="C276" s="2768" t="str">
        <f>'11-A. IEC Sub-Annex'!D21</f>
        <v>Any other IEC/BCC activities (please specify)</v>
      </c>
      <c r="D276" s="2769" t="str">
        <f>'11-A. IEC Sub-Annex'!E21</f>
        <v>RCH</v>
      </c>
      <c r="E276" s="2769" t="e">
        <f>'11-A. IEC Sub-Annex'!#REF!</f>
        <v>#REF!</v>
      </c>
      <c r="F276" s="2769">
        <f>'11-A. IEC Sub-Annex'!F21</f>
        <v>0</v>
      </c>
      <c r="G276" s="2769">
        <f>'11-A. IEC Sub-Annex'!G21</f>
        <v>0</v>
      </c>
      <c r="H276" s="2769">
        <f>'11-A. IEC Sub-Annex'!H21</f>
        <v>0</v>
      </c>
      <c r="I276" s="2769">
        <f>'11-A. IEC Sub-Annex'!I21</f>
        <v>0</v>
      </c>
      <c r="J276" s="2769">
        <f>'11-A. IEC Sub-Annex'!J21</f>
        <v>0</v>
      </c>
      <c r="K276" s="2769">
        <f>'11-A. IEC Sub-Annex'!K21</f>
        <v>0</v>
      </c>
      <c r="L276" s="2770">
        <f>'11-A. IEC Sub-Annex'!L21</f>
        <v>0</v>
      </c>
      <c r="M276" s="2769">
        <f>'11-A. IEC Sub-Annex'!M21</f>
        <v>0</v>
      </c>
      <c r="N276" s="2769">
        <f>'11-A. IEC Sub-Annex'!N21</f>
        <v>0</v>
      </c>
      <c r="O276" s="2770">
        <f>'11-A. IEC Sub-Annex'!O21</f>
        <v>0</v>
      </c>
      <c r="P276" s="2767" t="str">
        <f>'11-A. IEC Sub-Annex'!P21</f>
        <v xml:space="preserve">STATE: ; PDY: ; KKL: ; MHE: ; YNM: </v>
      </c>
      <c r="Q276" s="2125"/>
      <c r="R276" s="2771"/>
      <c r="T276" s="2770">
        <f>'11-A. IEC Sub-Annex'!T21</f>
        <v>0</v>
      </c>
      <c r="U276" s="2770">
        <f>'11-A. IEC Sub-Annex'!U21</f>
        <v>0</v>
      </c>
      <c r="V276" s="2770" t="str">
        <f>'11-A. IEC Sub-Annex'!V21</f>
        <v xml:space="preserve">STATE: ; PDY: ; KKL: ; MHE: ; YNM: </v>
      </c>
      <c r="W276" s="2772">
        <f>'11-A. IEC Sub-Annex'!W21</f>
        <v>0</v>
      </c>
      <c r="X276" s="2770">
        <f>'11-A. IEC Sub-Annex'!X21</f>
        <v>0</v>
      </c>
      <c r="Y276" s="2770">
        <f>'11-A. IEC Sub-Annex'!Y21</f>
        <v>0</v>
      </c>
      <c r="Z276" s="2770">
        <f>'11-A. IEC Sub-Annex'!Z21</f>
        <v>0</v>
      </c>
      <c r="AA276" s="2770">
        <f>'11-A. IEC Sub-Annex'!AA21</f>
        <v>0</v>
      </c>
      <c r="AB276" s="2770">
        <f>'11-A. IEC Sub-Annex'!AB21</f>
        <v>0</v>
      </c>
      <c r="AC276" s="2770">
        <f>'11-A. IEC Sub-Annex'!AC21</f>
        <v>0</v>
      </c>
      <c r="AD276" s="2770">
        <f>'11-A. IEC Sub-Annex'!AD21</f>
        <v>0</v>
      </c>
      <c r="AE276" s="2770">
        <f>'11-A. IEC Sub-Annex'!AE21</f>
        <v>0</v>
      </c>
      <c r="AF276" s="2770">
        <f>'11-A. IEC Sub-Annex'!AF21</f>
        <v>0</v>
      </c>
      <c r="AG276" s="2770">
        <f>'11-A. IEC Sub-Annex'!AG21</f>
        <v>0</v>
      </c>
      <c r="AH276" s="2770">
        <f>'11-A. IEC Sub-Annex'!AH21</f>
        <v>0</v>
      </c>
      <c r="AI276" s="2770">
        <f>'11-A. IEC Sub-Annex'!AI21</f>
        <v>0</v>
      </c>
      <c r="AJ276" s="2770">
        <f>'11-A. IEC Sub-Annex'!AJ21</f>
        <v>0</v>
      </c>
      <c r="AK276" s="2770">
        <f>'11-A. IEC Sub-Annex'!AK21</f>
        <v>0</v>
      </c>
      <c r="AL276" s="2770">
        <f>'11-A. IEC Sub-Annex'!AL21</f>
        <v>0</v>
      </c>
      <c r="AM276" s="2770">
        <f>'11-A. IEC Sub-Annex'!AM21</f>
        <v>0</v>
      </c>
      <c r="AN276" s="2770">
        <f>'11-A. IEC Sub-Annex'!AN21</f>
        <v>0</v>
      </c>
      <c r="AO276" s="2770">
        <f>'11-A. IEC Sub-Annex'!AO21</f>
        <v>0</v>
      </c>
      <c r="AP276" s="2770">
        <f>'11-A. IEC Sub-Annex'!AP21</f>
        <v>0</v>
      </c>
      <c r="AQ276" s="2770">
        <f>'11-A. IEC Sub-Annex'!AQ21</f>
        <v>0</v>
      </c>
      <c r="AR276" s="2770">
        <f>'11-A. IEC Sub-Annex'!AR21</f>
        <v>0</v>
      </c>
      <c r="AS276" s="2770">
        <f>'11-A. IEC Sub-Annex'!AS21</f>
        <v>0</v>
      </c>
      <c r="AT276" s="2770" t="str">
        <f>'11-A. IEC Sub-Annex'!AT21</f>
        <v xml:space="preserve">STATE: ; PDY: ; KKL: ; MHE: ; YNM: </v>
      </c>
      <c r="AU276" s="2770" t="e">
        <f>'11-A. IEC Sub-Annex'!#REF!</f>
        <v>#REF!</v>
      </c>
    </row>
    <row r="277" spans="1:47" s="2245" customFormat="1" ht="78" customHeight="1">
      <c r="A277" s="2763">
        <f>'12.Printing Annex'!A7</f>
        <v>12</v>
      </c>
      <c r="B277" s="2785"/>
      <c r="C277" s="2764" t="str">
        <f>'12.Printing Annex'!C7</f>
        <v>Printing</v>
      </c>
      <c r="D277" s="2765"/>
      <c r="E277" s="2765"/>
      <c r="F277" s="2765"/>
      <c r="G277" s="2765"/>
      <c r="H277" s="2766"/>
      <c r="I277" s="2765"/>
      <c r="J277" s="2766"/>
      <c r="K277" s="2765"/>
      <c r="L277" s="2766"/>
      <c r="M277" s="2766"/>
      <c r="N277" s="2786"/>
      <c r="O277" s="2787">
        <f>SUM(O278:O282)</f>
        <v>3</v>
      </c>
      <c r="P277" s="2788"/>
      <c r="Q277" s="2789"/>
      <c r="R277" s="2790">
        <f>SUM(R278:R282)</f>
        <v>0</v>
      </c>
      <c r="T277" s="2766"/>
      <c r="U277" s="2766"/>
      <c r="V277" s="2766"/>
      <c r="W277" s="2782"/>
      <c r="X277" s="2766"/>
      <c r="Y277" s="2766"/>
      <c r="Z277" s="2766"/>
      <c r="AA277" s="2766"/>
      <c r="AB277" s="2766"/>
      <c r="AC277" s="2766"/>
      <c r="AD277" s="2766"/>
      <c r="AE277" s="2766"/>
      <c r="AF277" s="2766"/>
      <c r="AG277" s="2766"/>
      <c r="AH277" s="2766"/>
      <c r="AI277" s="2766"/>
      <c r="AJ277" s="2766"/>
      <c r="AK277" s="2766"/>
      <c r="AL277" s="2766"/>
      <c r="AM277" s="2766"/>
      <c r="AN277" s="2766"/>
      <c r="AO277" s="2766"/>
      <c r="AP277" s="2766"/>
      <c r="AQ277" s="2766"/>
      <c r="AR277" s="2766"/>
      <c r="AS277" s="2766"/>
      <c r="AT277" s="2766"/>
      <c r="AU277" s="2766"/>
    </row>
    <row r="278" spans="1:47" s="2245" customFormat="1" ht="78" customHeight="1">
      <c r="A278" s="5626" t="str">
        <f>'12.Printing Annex'!A11</f>
        <v>12.1.3</v>
      </c>
      <c r="B278" s="2767" t="str">
        <f>'12-A. Print Sub-Annex'!C28</f>
        <v>A.3.2.7</v>
      </c>
      <c r="C278" s="2768" t="str">
        <f>'12-A. Print Sub-Annex'!D28</f>
        <v>Dissemination of FP manuals and guidelines</v>
      </c>
      <c r="D278" s="2769" t="str">
        <f>'12-A. Print Sub-Annex'!E28</f>
        <v>RCH</v>
      </c>
      <c r="E278" s="2769" t="str">
        <f>'12-A. Print Sub-Annex'!F28</f>
        <v>FP</v>
      </c>
      <c r="F278" s="2769">
        <f>'12-A. Print Sub-Annex'!G28</f>
        <v>0</v>
      </c>
      <c r="G278" s="2769">
        <f>'12-A. Print Sub-Annex'!H28</f>
        <v>0</v>
      </c>
      <c r="H278" s="2769">
        <f>'12-A. Print Sub-Annex'!I28</f>
        <v>0</v>
      </c>
      <c r="I278" s="2769">
        <f>'12-A. Print Sub-Annex'!J28</f>
        <v>0</v>
      </c>
      <c r="J278" s="2769">
        <f>'12-A. Print Sub-Annex'!K28</f>
        <v>0</v>
      </c>
      <c r="K278" s="2769">
        <f>'12-A. Print Sub-Annex'!L28</f>
        <v>0</v>
      </c>
      <c r="L278" s="2770">
        <f>'12-A. Print Sub-Annex'!M28</f>
        <v>0</v>
      </c>
      <c r="M278" s="2769">
        <f>'12-A. Print Sub-Annex'!N28</f>
        <v>0</v>
      </c>
      <c r="N278" s="2769">
        <f>'12-A. Print Sub-Annex'!O28</f>
        <v>0</v>
      </c>
      <c r="O278" s="2770">
        <f>'12-A. Print Sub-Annex'!P28</f>
        <v>0</v>
      </c>
      <c r="P278" s="2767" t="str">
        <f>'12-A. Print Sub-Annex'!Q28</f>
        <v xml:space="preserve">STATE: ; PDY: ; KKL: ; MHE: ; YNM: </v>
      </c>
      <c r="Q278" s="2125"/>
      <c r="R278" s="2771"/>
      <c r="T278" s="2770">
        <f>'12-A. Print Sub-Annex'!U28</f>
        <v>0</v>
      </c>
      <c r="U278" s="2770">
        <f>'12-A. Print Sub-Annex'!V28</f>
        <v>0</v>
      </c>
      <c r="V278" s="2770" t="str">
        <f>'12-A. Print Sub-Annex'!W28</f>
        <v xml:space="preserve">STATE: ; PDY: ; KKL: ; MHE: ; YNM: </v>
      </c>
      <c r="W278" s="2772">
        <f>'12-A. Print Sub-Annex'!X28</f>
        <v>0</v>
      </c>
      <c r="X278" s="2770">
        <f>'12-A. Print Sub-Annex'!Y28</f>
        <v>0</v>
      </c>
      <c r="Y278" s="2770">
        <f>'12-A. Print Sub-Annex'!Z28</f>
        <v>0</v>
      </c>
      <c r="Z278" s="2770">
        <f>'12-A. Print Sub-Annex'!AA28</f>
        <v>0</v>
      </c>
      <c r="AA278" s="2770">
        <f>'12-A. Print Sub-Annex'!AB28</f>
        <v>0</v>
      </c>
      <c r="AB278" s="2770">
        <f>'12-A. Print Sub-Annex'!AC28</f>
        <v>0</v>
      </c>
      <c r="AC278" s="2770">
        <f>'12-A. Print Sub-Annex'!AD28</f>
        <v>0</v>
      </c>
      <c r="AD278" s="2770">
        <f>'12-A. Print Sub-Annex'!AE28</f>
        <v>0</v>
      </c>
      <c r="AE278" s="2770">
        <f>'12-A. Print Sub-Annex'!AF28</f>
        <v>0</v>
      </c>
      <c r="AF278" s="2770">
        <f>'12-A. Print Sub-Annex'!AG28</f>
        <v>0</v>
      </c>
      <c r="AG278" s="2770">
        <f>'12-A. Print Sub-Annex'!AH28</f>
        <v>0</v>
      </c>
      <c r="AH278" s="2770">
        <f>'12-A. Print Sub-Annex'!AI28</f>
        <v>0</v>
      </c>
      <c r="AI278" s="2770">
        <f>'12-A. Print Sub-Annex'!AJ28</f>
        <v>0</v>
      </c>
      <c r="AJ278" s="2770">
        <f>'12-A. Print Sub-Annex'!AK28</f>
        <v>0</v>
      </c>
      <c r="AK278" s="2770">
        <f>'12-A. Print Sub-Annex'!AL28</f>
        <v>0</v>
      </c>
      <c r="AL278" s="2770">
        <f>'12-A. Print Sub-Annex'!AM28</f>
        <v>0</v>
      </c>
      <c r="AM278" s="2770">
        <f>'12-A. Print Sub-Annex'!AN28</f>
        <v>0</v>
      </c>
      <c r="AN278" s="2770">
        <f>'12-A. Print Sub-Annex'!AO28</f>
        <v>0</v>
      </c>
      <c r="AO278" s="2770">
        <f>'12-A. Print Sub-Annex'!AP28</f>
        <v>0</v>
      </c>
      <c r="AP278" s="2770">
        <f>'12-A. Print Sub-Annex'!AQ28</f>
        <v>0</v>
      </c>
      <c r="AQ278" s="2770">
        <f>'12-A. Print Sub-Annex'!AR28</f>
        <v>0</v>
      </c>
      <c r="AR278" s="2770">
        <f>'12-A. Print Sub-Annex'!AS28</f>
        <v>0</v>
      </c>
      <c r="AS278" s="2770">
        <f>'12-A. Print Sub-Annex'!AT28</f>
        <v>0</v>
      </c>
      <c r="AT278" s="2770" t="str">
        <f>'12-A. Print Sub-Annex'!AU28</f>
        <v xml:space="preserve">STATE: ; PDY: ; KKL: ; MHE: ; YNM: </v>
      </c>
      <c r="AU278" s="2770" t="str">
        <f>'12-A. Print Sub-Annex'!AV28</f>
        <v>FP- Specific Component: IEC&amp; Printing</v>
      </c>
    </row>
    <row r="279" spans="1:47" s="2245" customFormat="1" ht="78" customHeight="1">
      <c r="A279" s="5626"/>
      <c r="B279" s="2767" t="str">
        <f>'12-A. Print Sub-Annex'!C29</f>
        <v>A.3.7.4</v>
      </c>
      <c r="C279" s="2768" t="str">
        <f>'12-A. Print Sub-Annex'!D29</f>
        <v xml:space="preserve">Printing for Mission Parivar Vikas Campaign </v>
      </c>
      <c r="D279" s="2769" t="str">
        <f>'12-A. Print Sub-Annex'!E29</f>
        <v>RCH</v>
      </c>
      <c r="E279" s="2769" t="str">
        <f>'12-A. Print Sub-Annex'!F29</f>
        <v>FP</v>
      </c>
      <c r="F279" s="2769">
        <f>'12-A. Print Sub-Annex'!G29</f>
        <v>0</v>
      </c>
      <c r="G279" s="2769">
        <f>'12-A. Print Sub-Annex'!H29</f>
        <v>0</v>
      </c>
      <c r="H279" s="2769">
        <f>'12-A. Print Sub-Annex'!I29</f>
        <v>0</v>
      </c>
      <c r="I279" s="2769">
        <f>'12-A. Print Sub-Annex'!J29</f>
        <v>0</v>
      </c>
      <c r="J279" s="2769">
        <f>'12-A. Print Sub-Annex'!K29</f>
        <v>0</v>
      </c>
      <c r="K279" s="2769">
        <f>'12-A. Print Sub-Annex'!L29</f>
        <v>0</v>
      </c>
      <c r="L279" s="2770">
        <f>'12-A. Print Sub-Annex'!M29</f>
        <v>0</v>
      </c>
      <c r="M279" s="2769">
        <f>'12-A. Print Sub-Annex'!N29</f>
        <v>0</v>
      </c>
      <c r="N279" s="2769">
        <f>'12-A. Print Sub-Annex'!O29</f>
        <v>0</v>
      </c>
      <c r="O279" s="2770">
        <f>'12-A. Print Sub-Annex'!P29</f>
        <v>0</v>
      </c>
      <c r="P279" s="2767" t="str">
        <f>'12-A. Print Sub-Annex'!Q29</f>
        <v xml:space="preserve">STATE: ; PDY: ; KKL: ; MHE: ; YNM: </v>
      </c>
      <c r="Q279" s="2125"/>
      <c r="R279" s="2771"/>
      <c r="T279" s="2770">
        <f>'12-A. Print Sub-Annex'!U29</f>
        <v>0</v>
      </c>
      <c r="U279" s="2770">
        <f>'12-A. Print Sub-Annex'!V29</f>
        <v>0</v>
      </c>
      <c r="V279" s="2770" t="str">
        <f>'12-A. Print Sub-Annex'!W29</f>
        <v xml:space="preserve">STATE: ; PDY: ; KKL: ; MHE: ; YNM: </v>
      </c>
      <c r="W279" s="2772">
        <f>'12-A. Print Sub-Annex'!X29</f>
        <v>0</v>
      </c>
      <c r="X279" s="2770">
        <f>'12-A. Print Sub-Annex'!Y29</f>
        <v>0</v>
      </c>
      <c r="Y279" s="2770">
        <f>'12-A. Print Sub-Annex'!Z29</f>
        <v>0</v>
      </c>
      <c r="Z279" s="2770">
        <f>'12-A. Print Sub-Annex'!AA29</f>
        <v>0</v>
      </c>
      <c r="AA279" s="2770">
        <f>'12-A. Print Sub-Annex'!AB29</f>
        <v>0</v>
      </c>
      <c r="AB279" s="2770">
        <f>'12-A. Print Sub-Annex'!AC29</f>
        <v>0</v>
      </c>
      <c r="AC279" s="2770">
        <f>'12-A. Print Sub-Annex'!AD29</f>
        <v>0</v>
      </c>
      <c r="AD279" s="2770">
        <f>'12-A. Print Sub-Annex'!AE29</f>
        <v>0</v>
      </c>
      <c r="AE279" s="2770">
        <f>'12-A. Print Sub-Annex'!AF29</f>
        <v>0</v>
      </c>
      <c r="AF279" s="2770">
        <f>'12-A. Print Sub-Annex'!AG29</f>
        <v>0</v>
      </c>
      <c r="AG279" s="2770">
        <f>'12-A. Print Sub-Annex'!AH29</f>
        <v>0</v>
      </c>
      <c r="AH279" s="2770">
        <f>'12-A. Print Sub-Annex'!AI29</f>
        <v>0</v>
      </c>
      <c r="AI279" s="2770">
        <f>'12-A. Print Sub-Annex'!AJ29</f>
        <v>0</v>
      </c>
      <c r="AJ279" s="2770">
        <f>'12-A. Print Sub-Annex'!AK29</f>
        <v>0</v>
      </c>
      <c r="AK279" s="2770">
        <f>'12-A. Print Sub-Annex'!AL29</f>
        <v>0</v>
      </c>
      <c r="AL279" s="2770">
        <f>'12-A. Print Sub-Annex'!AM29</f>
        <v>0</v>
      </c>
      <c r="AM279" s="2770">
        <f>'12-A. Print Sub-Annex'!AN29</f>
        <v>0</v>
      </c>
      <c r="AN279" s="2770">
        <f>'12-A. Print Sub-Annex'!AO29</f>
        <v>0</v>
      </c>
      <c r="AO279" s="2770">
        <f>'12-A. Print Sub-Annex'!AP29</f>
        <v>0</v>
      </c>
      <c r="AP279" s="2770">
        <f>'12-A. Print Sub-Annex'!AQ29</f>
        <v>0</v>
      </c>
      <c r="AQ279" s="2770">
        <f>'12-A. Print Sub-Annex'!AR29</f>
        <v>0</v>
      </c>
      <c r="AR279" s="2770">
        <f>'12-A. Print Sub-Annex'!AS29</f>
        <v>0</v>
      </c>
      <c r="AS279" s="2770">
        <f>'12-A. Print Sub-Annex'!AT29</f>
        <v>0</v>
      </c>
      <c r="AT279" s="2770" t="str">
        <f>'12-A. Print Sub-Annex'!AU29</f>
        <v xml:space="preserve">STATE: ; PDY: ; KKL: ; MHE: ; YNM: </v>
      </c>
      <c r="AU279" s="2770" t="str">
        <f>'12-A. Print Sub-Annex'!AV29</f>
        <v>MPV: IEC&amp; Printing</v>
      </c>
    </row>
    <row r="280" spans="1:47" s="2245" customFormat="1" ht="150.75" customHeight="1">
      <c r="A280" s="5626"/>
      <c r="B280" s="2767" t="str">
        <f>'12-A. Print Sub-Annex'!C30</f>
        <v>A.3.5.6.1</v>
      </c>
      <c r="C280" s="2768" t="str">
        <f>'12-A. Print Sub-Annex'!D30</f>
        <v>Printing of FP Manuals, Guidelines, etc.</v>
      </c>
      <c r="D280" s="2769" t="str">
        <f>'12-A. Print Sub-Annex'!E30</f>
        <v>RCH</v>
      </c>
      <c r="E280" s="2769" t="str">
        <f>'12-A. Print Sub-Annex'!F30</f>
        <v>FP</v>
      </c>
      <c r="F280" s="2769">
        <f>'12-A. Print Sub-Annex'!G30</f>
        <v>0</v>
      </c>
      <c r="G280" s="2769">
        <f>'12-A. Print Sub-Annex'!H30</f>
        <v>0</v>
      </c>
      <c r="H280" s="2769">
        <f>'12-A. Print Sub-Annex'!I30</f>
        <v>3</v>
      </c>
      <c r="I280" s="2769">
        <f>'12-A. Print Sub-Annex'!J30</f>
        <v>0</v>
      </c>
      <c r="J280" s="2769">
        <f>'12-A. Print Sub-Annex'!K30</f>
        <v>0</v>
      </c>
      <c r="K280" s="2769">
        <f>'12-A. Print Sub-Annex'!L30</f>
        <v>0</v>
      </c>
      <c r="L280" s="2770">
        <f>'12-A. Print Sub-Annex'!M30</f>
        <v>300</v>
      </c>
      <c r="M280" s="2769">
        <f>'12-A. Print Sub-Annex'!N30</f>
        <v>3.0000000000000001E-3</v>
      </c>
      <c r="N280" s="2769">
        <f>'12-A. Print Sub-Annex'!O30</f>
        <v>1000</v>
      </c>
      <c r="O280" s="2770">
        <f>'12-A. Print Sub-Annex'!P30</f>
        <v>3</v>
      </c>
      <c r="P280" s="2767" t="str">
        <f>'12-A. Print Sub-Annex'!Q30</f>
        <v xml:space="preserve">STATE: ; PDY: Pdy  - Family Planning Modules: 1. Reference manual for injectable contraception (DMIA) 2. Emergency Contraceptive Pills, 3. Post abortion Family Planning, 4. Oral Contraception, 5. Family Planning Sterilisation Services, 6. Standards and Quality assurance in steriliation service - Rs.300 x 1000 copies ( Total - Rs.3,00,000 ); KKL: ; MHE: ; YNM: </v>
      </c>
      <c r="Q280" s="2125"/>
      <c r="R280" s="2771"/>
      <c r="T280" s="2770">
        <f>'12-A. Print Sub-Annex'!U30</f>
        <v>1000</v>
      </c>
      <c r="U280" s="2770">
        <f>'12-A. Print Sub-Annex'!V30</f>
        <v>300000</v>
      </c>
      <c r="V280" s="2770" t="str">
        <f>'12-A. Print Sub-Annex'!W30</f>
        <v xml:space="preserve">STATE: ; PDY: Pdy  - Family Planning Modules: 1. Reference manual for injectable contraception (DMIA) 2. Emergency Contraceptive Pills, 3. Post abortion Family Planning, 4. Oral Contraception, 5. Family Planning Sterilisation Services, 6. Standards and Quality assurance in steriliation service - Rs.300 x 1000 copies ( Total - Rs.3,00,000 ); KKL: ; MHE: ; YNM: </v>
      </c>
      <c r="W280" s="2772">
        <f>'12-A. Print Sub-Annex'!X30</f>
        <v>0</v>
      </c>
      <c r="X280" s="2770">
        <f>'12-A. Print Sub-Annex'!Y30</f>
        <v>0</v>
      </c>
      <c r="Y280" s="2770">
        <f>'12-A. Print Sub-Annex'!Z30</f>
        <v>0</v>
      </c>
      <c r="Z280" s="2770">
        <f>'12-A. Print Sub-Annex'!AA30</f>
        <v>0</v>
      </c>
      <c r="AA280" s="2770">
        <f>'12-A. Print Sub-Annex'!AB30</f>
        <v>300</v>
      </c>
      <c r="AB280" s="2770">
        <f>'12-A. Print Sub-Annex'!AC30</f>
        <v>1000</v>
      </c>
      <c r="AC280" s="2770">
        <f>'12-A. Print Sub-Annex'!AD30</f>
        <v>300000</v>
      </c>
      <c r="AD280" s="2770" t="str">
        <f>'12-A. Print Sub-Annex'!AE30</f>
        <v>Pdy  - Family Planning Modules: 1. Reference manual for injectable contraception (DMIA) 2. Emergency Contraceptive Pills, 3. Post abortion Family Planning, 4. Oral Contraception, 5. Family Planning Sterilisation Services, 6. Standards and Quality assurance in steriliation service - Rs.300 x 1000 copies ( Total - Rs.3,00,000 )</v>
      </c>
      <c r="AE280" s="2770">
        <f>'12-A. Print Sub-Annex'!AF30</f>
        <v>0</v>
      </c>
      <c r="AF280" s="2770">
        <f>'12-A. Print Sub-Annex'!AG30</f>
        <v>0</v>
      </c>
      <c r="AG280" s="2770">
        <f>'12-A. Print Sub-Annex'!AH30</f>
        <v>0</v>
      </c>
      <c r="AH280" s="2770">
        <f>'12-A. Print Sub-Annex'!AI30</f>
        <v>0</v>
      </c>
      <c r="AI280" s="2770">
        <f>'12-A. Print Sub-Annex'!AJ30</f>
        <v>0</v>
      </c>
      <c r="AJ280" s="2770">
        <f>'12-A. Print Sub-Annex'!AK30</f>
        <v>0</v>
      </c>
      <c r="AK280" s="2770">
        <f>'12-A. Print Sub-Annex'!AL30</f>
        <v>0</v>
      </c>
      <c r="AL280" s="2770">
        <f>'12-A. Print Sub-Annex'!AM30</f>
        <v>0</v>
      </c>
      <c r="AM280" s="2770">
        <f>'12-A. Print Sub-Annex'!AN30</f>
        <v>0</v>
      </c>
      <c r="AN280" s="2770">
        <f>'12-A. Print Sub-Annex'!AO30</f>
        <v>0</v>
      </c>
      <c r="AO280" s="2770">
        <f>'12-A. Print Sub-Annex'!AP30</f>
        <v>0</v>
      </c>
      <c r="AP280" s="2770">
        <f>'12-A. Print Sub-Annex'!AQ30</f>
        <v>0</v>
      </c>
      <c r="AQ280" s="2770">
        <f>'12-A. Print Sub-Annex'!AR30</f>
        <v>300000</v>
      </c>
      <c r="AR280" s="2770">
        <f>'12-A. Print Sub-Annex'!AS30</f>
        <v>1000</v>
      </c>
      <c r="AS280" s="2770">
        <f>'12-A. Print Sub-Annex'!AT30</f>
        <v>300</v>
      </c>
      <c r="AT280" s="2770" t="str">
        <f>'12-A. Print Sub-Annex'!AU30</f>
        <v xml:space="preserve">STATE: ; PDY: Pdy  - Family Planning Modules: 1. Reference manual for injectable contraception (DMIA) 2. Emergency Contraceptive Pills, 3. Post abortion Family Planning, 4. Oral Contraception, 5. Family Planning Sterilisation Services, 6. Standards and Quality assurance in steriliation service - Rs.300 x 1000 copies ( Total - Rs.3,00,000 ); KKL: ; MHE: ; YNM: </v>
      </c>
      <c r="AU280" s="2770" t="str">
        <f>'12-A. Print Sub-Annex'!AV30</f>
        <v>FP- Specific Component: IEC&amp; Printing</v>
      </c>
    </row>
    <row r="281" spans="1:47" s="2245" customFormat="1" ht="78" customHeight="1">
      <c r="A281" s="5626"/>
      <c r="B281" s="2767" t="str">
        <f>'12-A. Print Sub-Annex'!C31</f>
        <v>B.10.7.3</v>
      </c>
      <c r="C281" s="2768" t="str">
        <f>'12-A. Print Sub-Annex'!D31</f>
        <v>Printing of IUCD cards, MPA Card, FP manuals, guidelines etc.</v>
      </c>
      <c r="D281" s="2769" t="str">
        <f>'12-A. Print Sub-Annex'!E31</f>
        <v>RCH</v>
      </c>
      <c r="E281" s="2769" t="str">
        <f>'12-A. Print Sub-Annex'!F31</f>
        <v>FP</v>
      </c>
      <c r="F281" s="2769">
        <f>'12-A. Print Sub-Annex'!G31</f>
        <v>0</v>
      </c>
      <c r="G281" s="2769">
        <f>'12-A. Print Sub-Annex'!H31</f>
        <v>0</v>
      </c>
      <c r="H281" s="2769">
        <f>'12-A. Print Sub-Annex'!I31</f>
        <v>0</v>
      </c>
      <c r="I281" s="2769">
        <f>'12-A. Print Sub-Annex'!J31</f>
        <v>0</v>
      </c>
      <c r="J281" s="2769">
        <f>'12-A. Print Sub-Annex'!K31</f>
        <v>0</v>
      </c>
      <c r="K281" s="2769">
        <f>'12-A. Print Sub-Annex'!L31</f>
        <v>0</v>
      </c>
      <c r="L281" s="2770">
        <f>'12-A. Print Sub-Annex'!M31</f>
        <v>0</v>
      </c>
      <c r="M281" s="2769">
        <f>'12-A. Print Sub-Annex'!N31</f>
        <v>0</v>
      </c>
      <c r="N281" s="2769">
        <f>'12-A. Print Sub-Annex'!O31</f>
        <v>0</v>
      </c>
      <c r="O281" s="2770">
        <f>'12-A. Print Sub-Annex'!P31</f>
        <v>0</v>
      </c>
      <c r="P281" s="2767" t="str">
        <f>'12-A. Print Sub-Annex'!Q31</f>
        <v xml:space="preserve">STATE: ; PDY: ; KKL: ; MHE: ; YNM: </v>
      </c>
      <c r="Q281" s="2125"/>
      <c r="R281" s="2771"/>
      <c r="T281" s="2770">
        <f>'12-A. Print Sub-Annex'!U31</f>
        <v>0</v>
      </c>
      <c r="U281" s="2770">
        <f>'12-A. Print Sub-Annex'!V31</f>
        <v>0</v>
      </c>
      <c r="V281" s="2770" t="str">
        <f>'12-A. Print Sub-Annex'!W31</f>
        <v xml:space="preserve">STATE: ; PDY: ; KKL: ; MHE: ; YNM: </v>
      </c>
      <c r="W281" s="2772">
        <f>'12-A. Print Sub-Annex'!X31</f>
        <v>0</v>
      </c>
      <c r="X281" s="2770">
        <f>'12-A. Print Sub-Annex'!Y31</f>
        <v>0</v>
      </c>
      <c r="Y281" s="2770">
        <f>'12-A. Print Sub-Annex'!Z31</f>
        <v>0</v>
      </c>
      <c r="Z281" s="2770">
        <f>'12-A. Print Sub-Annex'!AA31</f>
        <v>0</v>
      </c>
      <c r="AA281" s="2770">
        <f>'12-A. Print Sub-Annex'!AB31</f>
        <v>0</v>
      </c>
      <c r="AB281" s="2770">
        <f>'12-A. Print Sub-Annex'!AC31</f>
        <v>0</v>
      </c>
      <c r="AC281" s="2770">
        <f>'12-A. Print Sub-Annex'!AD31</f>
        <v>0</v>
      </c>
      <c r="AD281" s="2770">
        <f>'12-A. Print Sub-Annex'!AE31</f>
        <v>0</v>
      </c>
      <c r="AE281" s="2770">
        <f>'12-A. Print Sub-Annex'!AF31</f>
        <v>0</v>
      </c>
      <c r="AF281" s="2770">
        <f>'12-A. Print Sub-Annex'!AG31</f>
        <v>0</v>
      </c>
      <c r="AG281" s="2770">
        <f>'12-A. Print Sub-Annex'!AH31</f>
        <v>0</v>
      </c>
      <c r="AH281" s="2770">
        <f>'12-A. Print Sub-Annex'!AI31</f>
        <v>0</v>
      </c>
      <c r="AI281" s="2770">
        <f>'12-A. Print Sub-Annex'!AJ31</f>
        <v>0</v>
      </c>
      <c r="AJ281" s="2770">
        <f>'12-A. Print Sub-Annex'!AK31</f>
        <v>0</v>
      </c>
      <c r="AK281" s="2770">
        <f>'12-A. Print Sub-Annex'!AL31</f>
        <v>0</v>
      </c>
      <c r="AL281" s="2770">
        <f>'12-A. Print Sub-Annex'!AM31</f>
        <v>0</v>
      </c>
      <c r="AM281" s="2770">
        <f>'12-A. Print Sub-Annex'!AN31</f>
        <v>0</v>
      </c>
      <c r="AN281" s="2770">
        <f>'12-A. Print Sub-Annex'!AO31</f>
        <v>0</v>
      </c>
      <c r="AO281" s="2770">
        <f>'12-A. Print Sub-Annex'!AP31</f>
        <v>0</v>
      </c>
      <c r="AP281" s="2770">
        <f>'12-A. Print Sub-Annex'!AQ31</f>
        <v>0</v>
      </c>
      <c r="AQ281" s="2770">
        <f>'12-A. Print Sub-Annex'!AR31</f>
        <v>0</v>
      </c>
      <c r="AR281" s="2770">
        <f>'12-A. Print Sub-Annex'!AS31</f>
        <v>0</v>
      </c>
      <c r="AS281" s="2770">
        <f>'12-A. Print Sub-Annex'!AT31</f>
        <v>0</v>
      </c>
      <c r="AT281" s="2770" t="str">
        <f>'12-A. Print Sub-Annex'!AU31</f>
        <v xml:space="preserve">STATE: ; PDY: ; KKL: ; MHE: ; YNM: </v>
      </c>
      <c r="AU281" s="2770" t="str">
        <f>'12-A. Print Sub-Annex'!AV31</f>
        <v>FP- Specific Component: IEC&amp; Printing</v>
      </c>
    </row>
    <row r="282" spans="1:47" s="2245" customFormat="1" ht="78" customHeight="1">
      <c r="A282" s="5626"/>
      <c r="B282" s="2767">
        <f>'12-A. Print Sub-Annex'!C32</f>
        <v>0</v>
      </c>
      <c r="C282" s="2768" t="str">
        <f>'12-A. Print Sub-Annex'!D32</f>
        <v>Any other (please specify)</v>
      </c>
      <c r="D282" s="2769" t="str">
        <f>'12-A. Print Sub-Annex'!E32</f>
        <v>RCH</v>
      </c>
      <c r="E282" s="2769" t="str">
        <f>'12-A. Print Sub-Annex'!F32</f>
        <v>FP</v>
      </c>
      <c r="F282" s="2769">
        <f>'12-A. Print Sub-Annex'!G32</f>
        <v>0</v>
      </c>
      <c r="G282" s="2769">
        <f>'12-A. Print Sub-Annex'!H32</f>
        <v>0</v>
      </c>
      <c r="H282" s="2769">
        <f>'12-A. Print Sub-Annex'!I32</f>
        <v>0</v>
      </c>
      <c r="I282" s="2769">
        <f>'12-A. Print Sub-Annex'!J32</f>
        <v>0</v>
      </c>
      <c r="J282" s="2769">
        <f>'12-A. Print Sub-Annex'!K32</f>
        <v>0</v>
      </c>
      <c r="K282" s="2769">
        <f>'12-A. Print Sub-Annex'!L32</f>
        <v>0</v>
      </c>
      <c r="L282" s="2770">
        <f>'12-A. Print Sub-Annex'!M32</f>
        <v>0</v>
      </c>
      <c r="M282" s="2769">
        <f>'12-A. Print Sub-Annex'!N32</f>
        <v>0</v>
      </c>
      <c r="N282" s="2769">
        <f>'12-A. Print Sub-Annex'!O32</f>
        <v>0</v>
      </c>
      <c r="O282" s="2770">
        <f>'12-A. Print Sub-Annex'!P32</f>
        <v>0</v>
      </c>
      <c r="P282" s="2767" t="str">
        <f>'12-A. Print Sub-Annex'!Q32</f>
        <v xml:space="preserve">STATE: ; PDY: ; KKL: ; MHE: ; YNM: </v>
      </c>
      <c r="Q282" s="2125"/>
      <c r="R282" s="2771"/>
      <c r="T282" s="2770">
        <f>'12-A. Print Sub-Annex'!U32</f>
        <v>0</v>
      </c>
      <c r="U282" s="2770">
        <f>'12-A. Print Sub-Annex'!V32</f>
        <v>0</v>
      </c>
      <c r="V282" s="2770" t="str">
        <f>'12-A. Print Sub-Annex'!W32</f>
        <v xml:space="preserve">STATE: ; PDY: ; KKL: ; MHE: ; YNM: </v>
      </c>
      <c r="W282" s="2772">
        <f>'12-A. Print Sub-Annex'!X32</f>
        <v>0</v>
      </c>
      <c r="X282" s="2770">
        <f>'12-A. Print Sub-Annex'!Y32</f>
        <v>0</v>
      </c>
      <c r="Y282" s="2770">
        <f>'12-A. Print Sub-Annex'!Z32</f>
        <v>0</v>
      </c>
      <c r="Z282" s="2770">
        <f>'12-A. Print Sub-Annex'!AA32</f>
        <v>0</v>
      </c>
      <c r="AA282" s="2770">
        <f>'12-A. Print Sub-Annex'!AB32</f>
        <v>0</v>
      </c>
      <c r="AB282" s="2770">
        <f>'12-A. Print Sub-Annex'!AC32</f>
        <v>0</v>
      </c>
      <c r="AC282" s="2770">
        <f>'12-A. Print Sub-Annex'!AD32</f>
        <v>0</v>
      </c>
      <c r="AD282" s="2770">
        <f>'12-A. Print Sub-Annex'!AE32</f>
        <v>0</v>
      </c>
      <c r="AE282" s="2770">
        <f>'12-A. Print Sub-Annex'!AF32</f>
        <v>0</v>
      </c>
      <c r="AF282" s="2770">
        <f>'12-A. Print Sub-Annex'!AG32</f>
        <v>0</v>
      </c>
      <c r="AG282" s="2770">
        <f>'12-A. Print Sub-Annex'!AH32</f>
        <v>0</v>
      </c>
      <c r="AH282" s="2770">
        <f>'12-A. Print Sub-Annex'!AI32</f>
        <v>0</v>
      </c>
      <c r="AI282" s="2770">
        <f>'12-A. Print Sub-Annex'!AJ32</f>
        <v>0</v>
      </c>
      <c r="AJ282" s="2770">
        <f>'12-A. Print Sub-Annex'!AK32</f>
        <v>0</v>
      </c>
      <c r="AK282" s="2770">
        <f>'12-A. Print Sub-Annex'!AL32</f>
        <v>0</v>
      </c>
      <c r="AL282" s="2770">
        <f>'12-A. Print Sub-Annex'!AM32</f>
        <v>0</v>
      </c>
      <c r="AM282" s="2770">
        <f>'12-A. Print Sub-Annex'!AN32</f>
        <v>0</v>
      </c>
      <c r="AN282" s="2770">
        <f>'12-A. Print Sub-Annex'!AO32</f>
        <v>0</v>
      </c>
      <c r="AO282" s="2770">
        <f>'12-A. Print Sub-Annex'!AP32</f>
        <v>0</v>
      </c>
      <c r="AP282" s="2770">
        <f>'12-A. Print Sub-Annex'!AQ32</f>
        <v>0</v>
      </c>
      <c r="AQ282" s="2770">
        <f>'12-A. Print Sub-Annex'!AR32</f>
        <v>0</v>
      </c>
      <c r="AR282" s="2770">
        <f>'12-A. Print Sub-Annex'!AS32</f>
        <v>0</v>
      </c>
      <c r="AS282" s="2770">
        <f>'12-A. Print Sub-Annex'!AT32</f>
        <v>0</v>
      </c>
      <c r="AT282" s="2770" t="str">
        <f>'12-A. Print Sub-Annex'!AU32</f>
        <v xml:space="preserve">STATE: ; PDY: ; KKL: ; MHE: ; YNM: </v>
      </c>
      <c r="AU282" s="2770" t="str">
        <f>'12-A. Print Sub-Annex'!AV32</f>
        <v>FP- Specific Component: IEC&amp; Printing</v>
      </c>
    </row>
    <row r="283" spans="1:47" s="2245" customFormat="1" ht="78" customHeight="1">
      <c r="A283" s="2763">
        <f>'14.Drug warehouse &amp;Logistic Anx'!A7</f>
        <v>14</v>
      </c>
      <c r="B283" s="2785"/>
      <c r="C283" s="2764" t="str">
        <f>'14.Drug warehouse &amp;Logistic Anx'!C7</f>
        <v>Drug Warehousing and Logistics</v>
      </c>
      <c r="D283" s="2765"/>
      <c r="E283" s="2765"/>
      <c r="F283" s="2765"/>
      <c r="G283" s="2765"/>
      <c r="H283" s="2766"/>
      <c r="I283" s="2765"/>
      <c r="J283" s="2766"/>
      <c r="K283" s="2765"/>
      <c r="L283" s="2766"/>
      <c r="M283" s="2766"/>
      <c r="N283" s="2786"/>
      <c r="O283" s="2787">
        <f>SUM(O284)</f>
        <v>0</v>
      </c>
      <c r="P283" s="2788"/>
      <c r="Q283" s="2789"/>
      <c r="R283" s="2790">
        <f>SUM(R284)</f>
        <v>0</v>
      </c>
      <c r="T283" s="2766"/>
      <c r="U283" s="2766"/>
      <c r="V283" s="2766"/>
      <c r="W283" s="2782"/>
      <c r="X283" s="2766"/>
      <c r="Y283" s="2766"/>
      <c r="Z283" s="2766"/>
      <c r="AA283" s="2766"/>
      <c r="AB283" s="2766"/>
      <c r="AC283" s="2766"/>
      <c r="AD283" s="2766"/>
      <c r="AE283" s="2766"/>
      <c r="AF283" s="2766"/>
      <c r="AG283" s="2766"/>
      <c r="AH283" s="2766"/>
      <c r="AI283" s="2766"/>
      <c r="AJ283" s="2766"/>
      <c r="AK283" s="2766"/>
      <c r="AL283" s="2766"/>
      <c r="AM283" s="2766"/>
      <c r="AN283" s="2766"/>
      <c r="AO283" s="2766"/>
      <c r="AP283" s="2766"/>
      <c r="AQ283" s="2766"/>
      <c r="AR283" s="2766"/>
      <c r="AS283" s="2766"/>
      <c r="AT283" s="2766"/>
      <c r="AU283" s="2766"/>
    </row>
    <row r="284" spans="1:47" s="2245" customFormat="1" ht="78" customHeight="1">
      <c r="A284" s="2767" t="str">
        <f>'14.Drug warehouse &amp;Logistic Anx'!A19</f>
        <v>14.2.3</v>
      </c>
      <c r="B284" s="2767">
        <f>'14.Drug warehouse &amp;Logistic Anx'!B19</f>
        <v>0</v>
      </c>
      <c r="C284" s="2768" t="str">
        <f>'14.Drug warehouse &amp;Logistic Anx'!C19</f>
        <v>Implementation of FP-LMIS</v>
      </c>
      <c r="D284" s="2769" t="str">
        <f>'14.Drug warehouse &amp;Logistic Anx'!D19</f>
        <v>RCH</v>
      </c>
      <c r="E284" s="2769" t="str">
        <f>'14.Drug warehouse &amp;Logistic Anx'!E19</f>
        <v>FP</v>
      </c>
      <c r="F284" s="2769">
        <f>'14.Drug warehouse &amp;Logistic Anx'!G19</f>
        <v>0</v>
      </c>
      <c r="G284" s="2769">
        <f>'14.Drug warehouse &amp;Logistic Anx'!H19</f>
        <v>0</v>
      </c>
      <c r="H284" s="2769">
        <f>'14.Drug warehouse &amp;Logistic Anx'!I19</f>
        <v>0</v>
      </c>
      <c r="I284" s="2769">
        <f>'14.Drug warehouse &amp;Logistic Anx'!J19</f>
        <v>0</v>
      </c>
      <c r="J284" s="2769">
        <f>'14.Drug warehouse &amp;Logistic Anx'!K19</f>
        <v>0</v>
      </c>
      <c r="K284" s="2769">
        <f>'14.Drug warehouse &amp;Logistic Anx'!L19</f>
        <v>0</v>
      </c>
      <c r="L284" s="2770">
        <f>'14.Drug warehouse &amp;Logistic Anx'!M19</f>
        <v>0</v>
      </c>
      <c r="M284" s="2769">
        <f>'14.Drug warehouse &amp;Logistic Anx'!N19</f>
        <v>0</v>
      </c>
      <c r="N284" s="2769">
        <f>'14.Drug warehouse &amp;Logistic Anx'!O19</f>
        <v>0</v>
      </c>
      <c r="O284" s="2770">
        <f>'14.Drug warehouse &amp;Logistic Anx'!P19</f>
        <v>0</v>
      </c>
      <c r="P284" s="2767" t="str">
        <f>'14.Drug warehouse &amp;Logistic Anx'!Q19</f>
        <v xml:space="preserve">STATE: ; PDY: ; KKL: ; MHE: ; YNM: </v>
      </c>
      <c r="Q284" s="2125"/>
      <c r="R284" s="2771"/>
      <c r="T284" s="2770">
        <f>'14.Drug warehouse &amp;Logistic Anx'!U19</f>
        <v>0</v>
      </c>
      <c r="U284" s="2770">
        <f>'14.Drug warehouse &amp;Logistic Anx'!V19</f>
        <v>0</v>
      </c>
      <c r="V284" s="2770">
        <f>'14.Drug warehouse &amp;Logistic Anx'!W19</f>
        <v>0</v>
      </c>
      <c r="W284" s="2772" t="str">
        <f>'14.Drug warehouse &amp;Logistic Anx'!X19</f>
        <v xml:space="preserve">STATE: ; PDY: ; KKL: ; MHE: ; YNM: </v>
      </c>
      <c r="X284" s="2770">
        <f>'14.Drug warehouse &amp;Logistic Anx'!Y19</f>
        <v>0</v>
      </c>
      <c r="Y284" s="2770">
        <f>'14.Drug warehouse &amp;Logistic Anx'!Z19</f>
        <v>0</v>
      </c>
      <c r="Z284" s="2770">
        <f>'14.Drug warehouse &amp;Logistic Anx'!AA19</f>
        <v>0</v>
      </c>
      <c r="AA284" s="2770">
        <f>'14.Drug warehouse &amp;Logistic Anx'!AB19</f>
        <v>0</v>
      </c>
      <c r="AB284" s="2770">
        <f>'14.Drug warehouse &amp;Logistic Anx'!AC19</f>
        <v>0</v>
      </c>
      <c r="AC284" s="2770">
        <f>'14.Drug warehouse &amp;Logistic Anx'!AD19</f>
        <v>0</v>
      </c>
      <c r="AD284" s="2770">
        <f>'14.Drug warehouse &amp;Logistic Anx'!AE19</f>
        <v>0</v>
      </c>
      <c r="AE284" s="2770">
        <f>'14.Drug warehouse &amp;Logistic Anx'!AF19</f>
        <v>0</v>
      </c>
      <c r="AF284" s="2770">
        <f>'14.Drug warehouse &amp;Logistic Anx'!AG19</f>
        <v>0</v>
      </c>
      <c r="AG284" s="2770">
        <f>'14.Drug warehouse &amp;Logistic Anx'!AH19</f>
        <v>0</v>
      </c>
      <c r="AH284" s="2770">
        <f>'14.Drug warehouse &amp;Logistic Anx'!AI19</f>
        <v>0</v>
      </c>
      <c r="AI284" s="2770">
        <f>'14.Drug warehouse &amp;Logistic Anx'!AJ19</f>
        <v>0</v>
      </c>
      <c r="AJ284" s="2770">
        <f>'14.Drug warehouse &amp;Logistic Anx'!AK19</f>
        <v>0</v>
      </c>
      <c r="AK284" s="2770">
        <f>'14.Drug warehouse &amp;Logistic Anx'!AL19</f>
        <v>0</v>
      </c>
      <c r="AL284" s="2770">
        <f>'14.Drug warehouse &amp;Logistic Anx'!AM19</f>
        <v>0</v>
      </c>
      <c r="AM284" s="2770">
        <f>'14.Drug warehouse &amp;Logistic Anx'!AN19</f>
        <v>0</v>
      </c>
      <c r="AN284" s="2770">
        <f>'14.Drug warehouse &amp;Logistic Anx'!AO19</f>
        <v>0</v>
      </c>
      <c r="AO284" s="2770">
        <f>'14.Drug warehouse &amp;Logistic Anx'!AP19</f>
        <v>0</v>
      </c>
      <c r="AP284" s="2770">
        <f>'14.Drug warehouse &amp;Logistic Anx'!AQ19</f>
        <v>0</v>
      </c>
      <c r="AQ284" s="2770">
        <f>'14.Drug warehouse &amp;Logistic Anx'!AR19</f>
        <v>0</v>
      </c>
      <c r="AR284" s="2770">
        <f>'14.Drug warehouse &amp;Logistic Anx'!AS19</f>
        <v>0</v>
      </c>
      <c r="AS284" s="2770">
        <f>'14.Drug warehouse &amp;Logistic Anx'!AT19</f>
        <v>0</v>
      </c>
      <c r="AT284" s="2770">
        <f>'14.Drug warehouse &amp;Logistic Anx'!AU19</f>
        <v>0</v>
      </c>
      <c r="AU284" s="2770" t="str">
        <f>'14.Drug warehouse &amp;Logistic Anx'!AV19</f>
        <v xml:space="preserve">STATE: ; PDY: ; KKL: ; MHE: ; YNM: </v>
      </c>
    </row>
    <row r="285" spans="1:47" s="2245" customFormat="1" ht="78" customHeight="1">
      <c r="A285" s="2807">
        <f>'15.PPP Annex'!A7</f>
        <v>15</v>
      </c>
      <c r="B285" s="2807"/>
      <c r="C285" s="2808" t="str">
        <f>'15.PPP Annex'!C7</f>
        <v>PPP</v>
      </c>
      <c r="D285" s="2809"/>
      <c r="E285" s="2809"/>
      <c r="F285" s="2809"/>
      <c r="G285" s="2809"/>
      <c r="H285" s="2809"/>
      <c r="I285" s="2809"/>
      <c r="J285" s="2809"/>
      <c r="K285" s="2809"/>
      <c r="L285" s="2766"/>
      <c r="M285" s="2766"/>
      <c r="N285" s="2809"/>
      <c r="O285" s="2766">
        <f>SUM(O286:O287)</f>
        <v>0</v>
      </c>
      <c r="P285" s="2807"/>
      <c r="Q285" s="2810"/>
      <c r="R285" s="2781">
        <f>SUM(R286:R287)</f>
        <v>0</v>
      </c>
      <c r="T285" s="2766"/>
      <c r="U285" s="2766"/>
      <c r="V285" s="2766"/>
      <c r="W285" s="2782"/>
      <c r="X285" s="2766"/>
      <c r="Y285" s="2766"/>
      <c r="Z285" s="2766"/>
      <c r="AA285" s="2766"/>
      <c r="AB285" s="2766"/>
      <c r="AC285" s="2766"/>
      <c r="AD285" s="2766"/>
      <c r="AE285" s="2766"/>
      <c r="AF285" s="2766"/>
      <c r="AG285" s="2766"/>
      <c r="AH285" s="2766"/>
      <c r="AI285" s="2766"/>
      <c r="AJ285" s="2766"/>
      <c r="AK285" s="2766"/>
      <c r="AL285" s="2766"/>
      <c r="AM285" s="2766"/>
      <c r="AN285" s="2766"/>
      <c r="AO285" s="2766"/>
      <c r="AP285" s="2766"/>
      <c r="AQ285" s="2766"/>
      <c r="AR285" s="2766"/>
      <c r="AS285" s="2766"/>
      <c r="AT285" s="2766"/>
      <c r="AU285" s="2766"/>
    </row>
    <row r="286" spans="1:47" s="2245" customFormat="1" ht="78" customHeight="1">
      <c r="A286" s="2767" t="str">
        <f>'15.PPP Annex'!A9</f>
        <v>15.1.1</v>
      </c>
      <c r="B286" s="2767" t="str">
        <f>'15.PPP Annex'!B9</f>
        <v>A.3.1.5</v>
      </c>
      <c r="C286" s="2768" t="str">
        <f>'15.PPP Annex'!C9</f>
        <v xml:space="preserve">Processing accreditation/empanelment for private facilities/providers to provide sterilization services </v>
      </c>
      <c r="D286" s="2769" t="str">
        <f>'15.PPP Annex'!D9</f>
        <v xml:space="preserve">RCH </v>
      </c>
      <c r="E286" s="2769" t="str">
        <f>'15.PPP Annex'!E9</f>
        <v>FP</v>
      </c>
      <c r="F286" s="2769">
        <f>'15.PPP Annex'!G9</f>
        <v>0</v>
      </c>
      <c r="G286" s="2769">
        <f>'15.PPP Annex'!H9</f>
        <v>0</v>
      </c>
      <c r="H286" s="2769">
        <f>'15.PPP Annex'!I9</f>
        <v>0</v>
      </c>
      <c r="I286" s="2769">
        <f>'15.PPP Annex'!J9</f>
        <v>0</v>
      </c>
      <c r="J286" s="2769">
        <f>'15.PPP Annex'!K9</f>
        <v>0</v>
      </c>
      <c r="K286" s="2769">
        <f>'15.PPP Annex'!L9</f>
        <v>0</v>
      </c>
      <c r="L286" s="2770">
        <f>'15.PPP Annex'!M9</f>
        <v>0</v>
      </c>
      <c r="M286" s="2769">
        <f>'15.PPP Annex'!N9</f>
        <v>0</v>
      </c>
      <c r="N286" s="2769">
        <f>'15.PPP Annex'!O9</f>
        <v>0</v>
      </c>
      <c r="O286" s="2770">
        <f>'15.PPP Annex'!P9</f>
        <v>0</v>
      </c>
      <c r="P286" s="2767" t="str">
        <f>'15.PPP Annex'!Q9</f>
        <v xml:space="preserve">STATE: ; PDY: ; KKL: ; MHE: ; YNM: </v>
      </c>
      <c r="Q286" s="2125"/>
      <c r="R286" s="2771"/>
      <c r="T286" s="2770">
        <f>'15.PPP Annex'!U9</f>
        <v>0</v>
      </c>
      <c r="U286" s="2770">
        <f>'15.PPP Annex'!V9</f>
        <v>0</v>
      </c>
      <c r="V286" s="2770">
        <f>'15.PPP Annex'!W9</f>
        <v>0</v>
      </c>
      <c r="W286" s="2772" t="str">
        <f>'15.PPP Annex'!X9</f>
        <v xml:space="preserve">STATE: ; PDY: ; KKL: ; MHE: ; YNM: </v>
      </c>
      <c r="X286" s="2770">
        <f>'15.PPP Annex'!Y9</f>
        <v>0</v>
      </c>
      <c r="Y286" s="2770">
        <f>'15.PPP Annex'!Z9</f>
        <v>0</v>
      </c>
      <c r="Z286" s="2770">
        <f>'15.PPP Annex'!AA9</f>
        <v>0</v>
      </c>
      <c r="AA286" s="2770">
        <f>'15.PPP Annex'!AB9</f>
        <v>0</v>
      </c>
      <c r="AB286" s="2770">
        <f>'15.PPP Annex'!AC9</f>
        <v>0</v>
      </c>
      <c r="AC286" s="2770">
        <f>'15.PPP Annex'!AD9</f>
        <v>0</v>
      </c>
      <c r="AD286" s="2770">
        <f>'15.PPP Annex'!AE9</f>
        <v>0</v>
      </c>
      <c r="AE286" s="2770">
        <f>'15.PPP Annex'!AF9</f>
        <v>0</v>
      </c>
      <c r="AF286" s="2770">
        <f>'15.PPP Annex'!AG9</f>
        <v>0</v>
      </c>
      <c r="AG286" s="2770">
        <f>'15.PPP Annex'!AH9</f>
        <v>0</v>
      </c>
      <c r="AH286" s="2770">
        <f>'15.PPP Annex'!AI9</f>
        <v>0</v>
      </c>
      <c r="AI286" s="2770">
        <f>'15.PPP Annex'!AJ9</f>
        <v>0</v>
      </c>
      <c r="AJ286" s="2770">
        <f>'15.PPP Annex'!AK9</f>
        <v>0</v>
      </c>
      <c r="AK286" s="2770">
        <f>'15.PPP Annex'!AL9</f>
        <v>0</v>
      </c>
      <c r="AL286" s="2770">
        <f>'15.PPP Annex'!AM9</f>
        <v>0</v>
      </c>
      <c r="AM286" s="2770">
        <f>'15.PPP Annex'!AN9</f>
        <v>0</v>
      </c>
      <c r="AN286" s="2770">
        <f>'15.PPP Annex'!AO9</f>
        <v>0</v>
      </c>
      <c r="AO286" s="2770">
        <f>'15.PPP Annex'!AP9</f>
        <v>0</v>
      </c>
      <c r="AP286" s="2770">
        <f>'15.PPP Annex'!AQ9</f>
        <v>0</v>
      </c>
      <c r="AQ286" s="2770">
        <f>'15.PPP Annex'!AR9</f>
        <v>0</v>
      </c>
      <c r="AR286" s="2770">
        <f>'15.PPP Annex'!AS9</f>
        <v>0</v>
      </c>
      <c r="AS286" s="2770">
        <f>'15.PPP Annex'!AT9</f>
        <v>0</v>
      </c>
      <c r="AT286" s="2770">
        <f>'15.PPP Annex'!AU9</f>
        <v>0</v>
      </c>
      <c r="AU286" s="2770" t="str">
        <f>'15.PPP Annex'!AV9</f>
        <v xml:space="preserve">STATE: ; PDY: ; KKL: ; MHE: ; YNM: </v>
      </c>
    </row>
    <row r="287" spans="1:47" s="2245" customFormat="1" ht="78" customHeight="1">
      <c r="A287" s="2767" t="str">
        <f>'15.PPP Annex'!A10</f>
        <v>15.1.2</v>
      </c>
      <c r="B287" s="2767">
        <f>'15.PPP Annex'!B10</f>
        <v>0</v>
      </c>
      <c r="C287" s="2768" t="str">
        <f>'15.PPP Annex'!C10</f>
        <v>Any other (please specify)</v>
      </c>
      <c r="D287" s="2769" t="str">
        <f>'15.PPP Annex'!D10</f>
        <v xml:space="preserve">RCH </v>
      </c>
      <c r="E287" s="2769" t="str">
        <f>'15.PPP Annex'!E10</f>
        <v>FP</v>
      </c>
      <c r="F287" s="2769">
        <f>'15.PPP Annex'!G10</f>
        <v>0</v>
      </c>
      <c r="G287" s="2769">
        <f>'15.PPP Annex'!H10</f>
        <v>0</v>
      </c>
      <c r="H287" s="2769">
        <f>'15.PPP Annex'!I10</f>
        <v>0</v>
      </c>
      <c r="I287" s="2769">
        <f>'15.PPP Annex'!J10</f>
        <v>0</v>
      </c>
      <c r="J287" s="2769">
        <f>'15.PPP Annex'!K10</f>
        <v>0</v>
      </c>
      <c r="K287" s="2769">
        <f>'15.PPP Annex'!L10</f>
        <v>0</v>
      </c>
      <c r="L287" s="2770">
        <f>'15.PPP Annex'!M10</f>
        <v>0</v>
      </c>
      <c r="M287" s="2769">
        <f>'15.PPP Annex'!N10</f>
        <v>0</v>
      </c>
      <c r="N287" s="2769">
        <f>'15.PPP Annex'!O10</f>
        <v>0</v>
      </c>
      <c r="O287" s="2770">
        <f>'15.PPP Annex'!P10</f>
        <v>0</v>
      </c>
      <c r="P287" s="2767" t="str">
        <f>'15.PPP Annex'!Q10</f>
        <v xml:space="preserve">STATE: ; PDY: ; KKL: ; MHE: ; YNM: </v>
      </c>
      <c r="Q287" s="2125"/>
      <c r="R287" s="2771"/>
      <c r="T287" s="2770">
        <f>'15.PPP Annex'!U10</f>
        <v>0</v>
      </c>
      <c r="U287" s="2770">
        <f>'15.PPP Annex'!V10</f>
        <v>0</v>
      </c>
      <c r="V287" s="2770">
        <f>'15.PPP Annex'!W10</f>
        <v>0</v>
      </c>
      <c r="W287" s="2772" t="str">
        <f>'15.PPP Annex'!X10</f>
        <v xml:space="preserve">STATE: ; PDY: ; KKL: ; MHE: ; YNM: </v>
      </c>
      <c r="X287" s="2770">
        <f>'15.PPP Annex'!Y10</f>
        <v>0</v>
      </c>
      <c r="Y287" s="2770">
        <f>'15.PPP Annex'!Z10</f>
        <v>0</v>
      </c>
      <c r="Z287" s="2770">
        <f>'15.PPP Annex'!AA10</f>
        <v>0</v>
      </c>
      <c r="AA287" s="2770">
        <f>'15.PPP Annex'!AB10</f>
        <v>0</v>
      </c>
      <c r="AB287" s="2770">
        <f>'15.PPP Annex'!AC10</f>
        <v>0</v>
      </c>
      <c r="AC287" s="2770">
        <f>'15.PPP Annex'!AD10</f>
        <v>0</v>
      </c>
      <c r="AD287" s="2770">
        <f>'15.PPP Annex'!AE10</f>
        <v>0</v>
      </c>
      <c r="AE287" s="2770">
        <f>'15.PPP Annex'!AF10</f>
        <v>0</v>
      </c>
      <c r="AF287" s="2770">
        <f>'15.PPP Annex'!AG10</f>
        <v>0</v>
      </c>
      <c r="AG287" s="2770">
        <f>'15.PPP Annex'!AH10</f>
        <v>0</v>
      </c>
      <c r="AH287" s="2770">
        <f>'15.PPP Annex'!AI10</f>
        <v>0</v>
      </c>
      <c r="AI287" s="2770">
        <f>'15.PPP Annex'!AJ10</f>
        <v>0</v>
      </c>
      <c r="AJ287" s="2770">
        <f>'15.PPP Annex'!AK10</f>
        <v>0</v>
      </c>
      <c r="AK287" s="2770">
        <f>'15.PPP Annex'!AL10</f>
        <v>0</v>
      </c>
      <c r="AL287" s="2770">
        <f>'15.PPP Annex'!AM10</f>
        <v>0</v>
      </c>
      <c r="AM287" s="2770">
        <f>'15.PPP Annex'!AN10</f>
        <v>0</v>
      </c>
      <c r="AN287" s="2770">
        <f>'15.PPP Annex'!AO10</f>
        <v>0</v>
      </c>
      <c r="AO287" s="2770">
        <f>'15.PPP Annex'!AP10</f>
        <v>0</v>
      </c>
      <c r="AP287" s="2770">
        <f>'15.PPP Annex'!AQ10</f>
        <v>0</v>
      </c>
      <c r="AQ287" s="2770">
        <f>'15.PPP Annex'!AR10</f>
        <v>0</v>
      </c>
      <c r="AR287" s="2770">
        <f>'15.PPP Annex'!AS10</f>
        <v>0</v>
      </c>
      <c r="AS287" s="2770">
        <f>'15.PPP Annex'!AT10</f>
        <v>0</v>
      </c>
      <c r="AT287" s="2770">
        <f>'15.PPP Annex'!AU10</f>
        <v>0</v>
      </c>
      <c r="AU287" s="2770" t="str">
        <f>'15.PPP Annex'!AV10</f>
        <v xml:space="preserve">STATE: ; PDY: ; KKL: ; MHE: ; YNM: </v>
      </c>
    </row>
    <row r="288" spans="1:47" s="2245" customFormat="1" ht="78" customHeight="1">
      <c r="A288" s="2756" t="s">
        <v>4342</v>
      </c>
      <c r="B288" s="2756"/>
      <c r="C288" s="2757" t="s">
        <v>5350</v>
      </c>
      <c r="D288" s="2758"/>
      <c r="E288" s="2758"/>
      <c r="F288" s="2758"/>
      <c r="G288" s="2758"/>
      <c r="H288" s="2759"/>
      <c r="I288" s="2758"/>
      <c r="J288" s="2759"/>
      <c r="K288" s="2758"/>
      <c r="L288" s="2759"/>
      <c r="M288" s="2759"/>
      <c r="N288" s="2799"/>
      <c r="O288" s="2800">
        <f>O289+O294+O298+O302+O304+O311+O313+O330+O334</f>
        <v>140.11903799999999</v>
      </c>
      <c r="P288" s="2801"/>
      <c r="Q288" s="2802"/>
      <c r="R288" s="2803">
        <f>R289+R294+R298+R302+R304+R311+R313+R330+R334</f>
        <v>0</v>
      </c>
      <c r="T288" s="2759"/>
      <c r="U288" s="2759"/>
      <c r="V288" s="2759"/>
      <c r="W288" s="2804"/>
      <c r="X288" s="2759"/>
      <c r="Y288" s="2759"/>
      <c r="Z288" s="2759"/>
      <c r="AA288" s="2759"/>
      <c r="AB288" s="2759"/>
      <c r="AC288" s="2759"/>
      <c r="AD288" s="2759"/>
      <c r="AE288" s="2759"/>
      <c r="AF288" s="2759"/>
      <c r="AG288" s="2759"/>
      <c r="AH288" s="2759"/>
      <c r="AI288" s="2759"/>
      <c r="AJ288" s="2759"/>
      <c r="AK288" s="2759"/>
      <c r="AL288" s="2759"/>
      <c r="AM288" s="2759"/>
      <c r="AN288" s="2759"/>
      <c r="AO288" s="2759"/>
      <c r="AP288" s="2759"/>
      <c r="AQ288" s="2759"/>
      <c r="AR288" s="2759"/>
      <c r="AS288" s="2759"/>
      <c r="AT288" s="2759"/>
      <c r="AU288" s="2759"/>
    </row>
    <row r="289" spans="1:47" s="2778" customFormat="1" ht="78" customHeight="1">
      <c r="A289" s="2763">
        <f>'1.SD Facility Based Annex'!A7</f>
        <v>1</v>
      </c>
      <c r="B289" s="2763">
        <f>'1.SD Facility Based Annex'!B7</f>
        <v>0</v>
      </c>
      <c r="C289" s="2764" t="str">
        <f>'1.SD Facility Based Annex'!C7</f>
        <v>Service Delivery - Facility Based</v>
      </c>
      <c r="D289" s="2765"/>
      <c r="E289" s="2765"/>
      <c r="F289" s="2765"/>
      <c r="G289" s="2765"/>
      <c r="H289" s="2765"/>
      <c r="I289" s="2765"/>
      <c r="J289" s="2765"/>
      <c r="K289" s="2765"/>
      <c r="L289" s="2766"/>
      <c r="M289" s="2765"/>
      <c r="N289" s="2765"/>
      <c r="O289" s="2766">
        <f>SUM(O290:O293)</f>
        <v>3.05</v>
      </c>
      <c r="P289" s="2763"/>
      <c r="Q289" s="2780"/>
      <c r="R289" s="2781">
        <f>SUM(R290:R293)</f>
        <v>0</v>
      </c>
      <c r="T289" s="2766"/>
      <c r="U289" s="2766"/>
      <c r="V289" s="2766"/>
      <c r="W289" s="2782"/>
      <c r="X289" s="2766"/>
      <c r="Y289" s="2766"/>
      <c r="Z289" s="2766"/>
      <c r="AA289" s="2766"/>
      <c r="AB289" s="2766"/>
      <c r="AC289" s="2766"/>
      <c r="AD289" s="2766"/>
      <c r="AE289" s="2766"/>
      <c r="AF289" s="2766"/>
      <c r="AG289" s="2766"/>
      <c r="AH289" s="2766"/>
      <c r="AI289" s="2766"/>
      <c r="AJ289" s="2766"/>
      <c r="AK289" s="2766"/>
      <c r="AL289" s="2766"/>
      <c r="AM289" s="2766"/>
      <c r="AN289" s="2766"/>
      <c r="AO289" s="2766"/>
      <c r="AP289" s="2766"/>
      <c r="AQ289" s="2766"/>
      <c r="AR289" s="2766"/>
      <c r="AS289" s="2766"/>
      <c r="AT289" s="2766"/>
      <c r="AU289" s="2766"/>
    </row>
    <row r="290" spans="1:47" s="2245" customFormat="1" ht="78" customHeight="1">
      <c r="A290" s="2767" t="str">
        <f>'1.SD Facility Based Annex'!A30</f>
        <v>1.1.4.1</v>
      </c>
      <c r="B290" s="2767">
        <f>'1.SD Facility Based Annex'!B30</f>
        <v>0</v>
      </c>
      <c r="C290" s="2768" t="str">
        <f>'1.SD Facility Based Annex'!C30</f>
        <v>Activity for Strengthening AH Services</v>
      </c>
      <c r="D290" s="2769" t="str">
        <f>'1.SD Facility Based Annex'!D30</f>
        <v>RCH</v>
      </c>
      <c r="E290" s="2769" t="str">
        <f>'1.SD Facility Based Annex'!E30</f>
        <v>AH</v>
      </c>
      <c r="F290" s="2769">
        <f>'1.SD Facility Based Annex'!F30</f>
        <v>0</v>
      </c>
      <c r="G290" s="2769">
        <f>'1.SD Facility Based Annex'!G30</f>
        <v>0</v>
      </c>
      <c r="H290" s="2769">
        <f>'1.SD Facility Based Annex'!I30</f>
        <v>0</v>
      </c>
      <c r="I290" s="2769">
        <f>'1.SD Facility Based Annex'!J30</f>
        <v>0</v>
      </c>
      <c r="J290" s="2769">
        <f>'1.SD Facility Based Annex'!K30</f>
        <v>0</v>
      </c>
      <c r="K290" s="2769">
        <f>'1.SD Facility Based Annex'!L30</f>
        <v>0</v>
      </c>
      <c r="L290" s="2770">
        <f>'1.SD Facility Based Annex'!M30</f>
        <v>15000</v>
      </c>
      <c r="M290" s="2769">
        <f>'1.SD Facility Based Annex'!N30</f>
        <v>0.15</v>
      </c>
      <c r="N290" s="2769">
        <f>'1.SD Facility Based Annex'!O30</f>
        <v>4</v>
      </c>
      <c r="O290" s="2770">
        <f>'1.SD Facility Based Annex'!P30</f>
        <v>0.6</v>
      </c>
      <c r="P290" s="2767" t="str">
        <f>'1.SD Facility Based Annex'!Q30</f>
        <v xml:space="preserve">STATE: ; PDY: Coordination meeting between Health and Education @ Rs.15000 per meting; KKL: ; MHE: ; YNM: </v>
      </c>
      <c r="Q290" s="2125"/>
      <c r="R290" s="2771"/>
      <c r="T290" s="2770">
        <f>'1.SD Facility Based Annex'!U30</f>
        <v>15000</v>
      </c>
      <c r="U290" s="2770">
        <f>'1.SD Facility Based Annex'!V30</f>
        <v>4</v>
      </c>
      <c r="V290" s="2770">
        <f>'1.SD Facility Based Annex'!W30</f>
        <v>60000</v>
      </c>
      <c r="W290" s="2772" t="str">
        <f>'1.SD Facility Based Annex'!X30</f>
        <v xml:space="preserve">STATE: ; PDY: Coordination meeting between Health and Education @ Rs.15000 per meting; KKL: ; MHE: ; YNM: </v>
      </c>
      <c r="X290" s="2770">
        <f>'1.SD Facility Based Annex'!Y30</f>
        <v>0</v>
      </c>
      <c r="Y290" s="2770">
        <f>'1.SD Facility Based Annex'!Z30</f>
        <v>0</v>
      </c>
      <c r="Z290" s="2770">
        <f>'1.SD Facility Based Annex'!AA30</f>
        <v>0</v>
      </c>
      <c r="AA290" s="2770">
        <f>'1.SD Facility Based Annex'!AB30</f>
        <v>0</v>
      </c>
      <c r="AB290" s="2770">
        <f>'1.SD Facility Based Annex'!AC30</f>
        <v>15000</v>
      </c>
      <c r="AC290" s="2770">
        <f>'1.SD Facility Based Annex'!AD30</f>
        <v>4</v>
      </c>
      <c r="AD290" s="2770">
        <f>'1.SD Facility Based Annex'!AE30</f>
        <v>60000</v>
      </c>
      <c r="AE290" s="2770" t="str">
        <f>'1.SD Facility Based Annex'!AF30</f>
        <v>Coordination meeting between Health and Education @ Rs.15000 per meting</v>
      </c>
      <c r="AF290" s="2770">
        <f>'1.SD Facility Based Annex'!AG30</f>
        <v>0</v>
      </c>
      <c r="AG290" s="2770">
        <f>'1.SD Facility Based Annex'!AH30</f>
        <v>0</v>
      </c>
      <c r="AH290" s="2770">
        <f>'1.SD Facility Based Annex'!AI30</f>
        <v>0</v>
      </c>
      <c r="AI290" s="2770">
        <f>'1.SD Facility Based Annex'!AJ30</f>
        <v>0</v>
      </c>
      <c r="AJ290" s="2770">
        <f>'1.SD Facility Based Annex'!AK30</f>
        <v>0</v>
      </c>
      <c r="AK290" s="2770">
        <f>'1.SD Facility Based Annex'!AL30</f>
        <v>0</v>
      </c>
      <c r="AL290" s="2770">
        <f>'1.SD Facility Based Annex'!AM30</f>
        <v>0</v>
      </c>
      <c r="AM290" s="2770">
        <f>'1.SD Facility Based Annex'!AN30</f>
        <v>0</v>
      </c>
      <c r="AN290" s="2770">
        <f>'1.SD Facility Based Annex'!AO30</f>
        <v>0</v>
      </c>
      <c r="AO290" s="2770">
        <f>'1.SD Facility Based Annex'!AP30</f>
        <v>0</v>
      </c>
      <c r="AP290" s="2770">
        <f>'1.SD Facility Based Annex'!AQ30</f>
        <v>0</v>
      </c>
      <c r="AQ290" s="2770">
        <f>'1.SD Facility Based Annex'!AR30</f>
        <v>0</v>
      </c>
      <c r="AR290" s="2770">
        <f>'1.SD Facility Based Annex'!AS30</f>
        <v>60000</v>
      </c>
      <c r="AS290" s="2770">
        <f>'1.SD Facility Based Annex'!AT30</f>
        <v>4</v>
      </c>
      <c r="AT290" s="2770">
        <f>'1.SD Facility Based Annex'!AU30</f>
        <v>15000</v>
      </c>
      <c r="AU290" s="2770" t="str">
        <f>'1.SD Facility Based Annex'!AV30</f>
        <v xml:space="preserve">STATE: ; PDY: Coordination meeting between Health and Education @ Rs.15000 per meting; KKL: ; MHE: ; YNM: </v>
      </c>
    </row>
    <row r="291" spans="1:47" s="2245" customFormat="1" ht="78" customHeight="1">
      <c r="A291" s="2767" t="str">
        <f>'1.SD Facility Based Annex'!A31</f>
        <v>1.1.4.2</v>
      </c>
      <c r="B291" s="2767">
        <f>'1.SD Facility Based Annex'!B31</f>
        <v>0</v>
      </c>
      <c r="C291" s="2768" t="str">
        <f>'1.SD Facility Based Annex'!C31</f>
        <v>Any other (please specify)</v>
      </c>
      <c r="D291" s="2769" t="str">
        <f>'1.SD Facility Based Annex'!D31</f>
        <v>RCH</v>
      </c>
      <c r="E291" s="2769" t="str">
        <f>'1.SD Facility Based Annex'!E31</f>
        <v>AH</v>
      </c>
      <c r="F291" s="2769">
        <f>'1.SD Facility Based Annex'!F31</f>
        <v>0</v>
      </c>
      <c r="G291" s="2769">
        <f>'1.SD Facility Based Annex'!G31</f>
        <v>0</v>
      </c>
      <c r="H291" s="2769">
        <f>'1.SD Facility Based Annex'!I31</f>
        <v>0</v>
      </c>
      <c r="I291" s="2769">
        <f>'1.SD Facility Based Annex'!J31</f>
        <v>0</v>
      </c>
      <c r="J291" s="2769">
        <f>'1.SD Facility Based Annex'!K31</f>
        <v>0</v>
      </c>
      <c r="K291" s="2769">
        <f>'1.SD Facility Based Annex'!L31</f>
        <v>0</v>
      </c>
      <c r="L291" s="2770">
        <f>'1.SD Facility Based Annex'!M31</f>
        <v>35000</v>
      </c>
      <c r="M291" s="2769">
        <f>'1.SD Facility Based Annex'!N31</f>
        <v>0.35</v>
      </c>
      <c r="N291" s="2769">
        <f>'1.SD Facility Based Annex'!O31</f>
        <v>2</v>
      </c>
      <c r="O291" s="2770">
        <f>'1.SD Facility Based Annex'!P31</f>
        <v>0.7</v>
      </c>
      <c r="P291" s="2767" t="str">
        <f>'1.SD Facility Based Annex'!Q31</f>
        <v xml:space="preserve">STATE: ; PDY: State level convergence meeting Rs.35000 per meeting; KKL: ; MHE: ; YNM: </v>
      </c>
      <c r="Q291" s="2125"/>
      <c r="R291" s="2771"/>
      <c r="T291" s="2770">
        <f>'1.SD Facility Based Annex'!U31</f>
        <v>35000</v>
      </c>
      <c r="U291" s="2770">
        <f>'1.SD Facility Based Annex'!V31</f>
        <v>2</v>
      </c>
      <c r="V291" s="2770">
        <f>'1.SD Facility Based Annex'!W31</f>
        <v>70000</v>
      </c>
      <c r="W291" s="2772" t="str">
        <f>'1.SD Facility Based Annex'!X31</f>
        <v xml:space="preserve">STATE: ; PDY: State level convergence meeting Rs.35000 per meeting; KKL: ; MHE: ; YNM: </v>
      </c>
      <c r="X291" s="2770">
        <f>'1.SD Facility Based Annex'!Y31</f>
        <v>0</v>
      </c>
      <c r="Y291" s="2770">
        <f>'1.SD Facility Based Annex'!Z31</f>
        <v>0</v>
      </c>
      <c r="Z291" s="2770">
        <f>'1.SD Facility Based Annex'!AA31</f>
        <v>0</v>
      </c>
      <c r="AA291" s="2770">
        <f>'1.SD Facility Based Annex'!AB31</f>
        <v>0</v>
      </c>
      <c r="AB291" s="2770">
        <f>'1.SD Facility Based Annex'!AC31</f>
        <v>35000</v>
      </c>
      <c r="AC291" s="2770">
        <f>'1.SD Facility Based Annex'!AD31</f>
        <v>2</v>
      </c>
      <c r="AD291" s="2770">
        <f>'1.SD Facility Based Annex'!AE31</f>
        <v>70000</v>
      </c>
      <c r="AE291" s="2770" t="str">
        <f>'1.SD Facility Based Annex'!AF31</f>
        <v>State level convergence meeting Rs.35000 per meeting</v>
      </c>
      <c r="AF291" s="2770">
        <f>'1.SD Facility Based Annex'!AG31</f>
        <v>0</v>
      </c>
      <c r="AG291" s="2770">
        <f>'1.SD Facility Based Annex'!AH31</f>
        <v>0</v>
      </c>
      <c r="AH291" s="2770">
        <f>'1.SD Facility Based Annex'!AI31</f>
        <v>0</v>
      </c>
      <c r="AI291" s="2770">
        <f>'1.SD Facility Based Annex'!AJ31</f>
        <v>0</v>
      </c>
      <c r="AJ291" s="2770">
        <f>'1.SD Facility Based Annex'!AK31</f>
        <v>0</v>
      </c>
      <c r="AK291" s="2770">
        <f>'1.SD Facility Based Annex'!AL31</f>
        <v>0</v>
      </c>
      <c r="AL291" s="2770">
        <f>'1.SD Facility Based Annex'!AM31</f>
        <v>0</v>
      </c>
      <c r="AM291" s="2770">
        <f>'1.SD Facility Based Annex'!AN31</f>
        <v>0</v>
      </c>
      <c r="AN291" s="2770">
        <f>'1.SD Facility Based Annex'!AO31</f>
        <v>0</v>
      </c>
      <c r="AO291" s="2770">
        <f>'1.SD Facility Based Annex'!AP31</f>
        <v>0</v>
      </c>
      <c r="AP291" s="2770">
        <f>'1.SD Facility Based Annex'!AQ31</f>
        <v>0</v>
      </c>
      <c r="AQ291" s="2770">
        <f>'1.SD Facility Based Annex'!AR31</f>
        <v>0</v>
      </c>
      <c r="AR291" s="2770">
        <f>'1.SD Facility Based Annex'!AS31</f>
        <v>70000</v>
      </c>
      <c r="AS291" s="2770">
        <f>'1.SD Facility Based Annex'!AT31</f>
        <v>2</v>
      </c>
      <c r="AT291" s="2770">
        <f>'1.SD Facility Based Annex'!AU31</f>
        <v>35000</v>
      </c>
      <c r="AU291" s="2770" t="str">
        <f>'1.SD Facility Based Annex'!AV31</f>
        <v xml:space="preserve">STATE: ; PDY: State level convergence meeting Rs.35000 per meeting; KKL: ; MHE: ; YNM: </v>
      </c>
    </row>
    <row r="292" spans="1:47" s="2245" customFormat="1" ht="78" customHeight="1">
      <c r="A292" s="2767" t="str">
        <f>'1.SD Facility Based Annex'!A89</f>
        <v>1.3.1.6</v>
      </c>
      <c r="B292" s="2767" t="str">
        <f>'1.SD Facility Based Annex'!B89</f>
        <v>A.4.1.3</v>
      </c>
      <c r="C292" s="2768" t="str">
        <f>'1.SD Facility Based Annex'!C89</f>
        <v>Operating expenses for AH/ RKSK Clinics</v>
      </c>
      <c r="D292" s="2769" t="str">
        <f>'1.SD Facility Based Annex'!D89</f>
        <v>RCH</v>
      </c>
      <c r="E292" s="2769" t="str">
        <f>'1.SD Facility Based Annex'!E89</f>
        <v>AH</v>
      </c>
      <c r="F292" s="2769">
        <f>'1.SD Facility Based Annex'!F89</f>
        <v>0</v>
      </c>
      <c r="G292" s="2769">
        <f>'1.SD Facility Based Annex'!G89</f>
        <v>0</v>
      </c>
      <c r="H292" s="2769">
        <f>'1.SD Facility Based Annex'!I89</f>
        <v>1.65</v>
      </c>
      <c r="I292" s="2769">
        <f>'1.SD Facility Based Annex'!J89</f>
        <v>0</v>
      </c>
      <c r="J292" s="2769">
        <f>'1.SD Facility Based Annex'!K89</f>
        <v>0</v>
      </c>
      <c r="K292" s="2769">
        <f>'1.SD Facility Based Annex'!L89</f>
        <v>0</v>
      </c>
      <c r="L292" s="2770">
        <f>'1.SD Facility Based Annex'!M89</f>
        <v>5000</v>
      </c>
      <c r="M292" s="2769">
        <f>'1.SD Facility Based Annex'!N89</f>
        <v>0.05</v>
      </c>
      <c r="N292" s="2769">
        <f>'1.SD Facility Based Annex'!O89</f>
        <v>29</v>
      </c>
      <c r="O292" s="2770">
        <f>'1.SD Facility Based Annex'!P89</f>
        <v>1.4500000000000002</v>
      </c>
      <c r="P292" s="2767" t="str">
        <f>'1.SD Facility Based Annex'!Q89</f>
        <v xml:space="preserve">STATE: ; PDY: CHC / PHC - minor renovations, furniture, IEC materials, books, registers, clinic signage, screens, examination table, printed material (PHC - 27, CHC - 2 x Rs.5000 -  (Total - Rs.1,45,000/-); KKL: ; MHE: ; YNM: </v>
      </c>
      <c r="Q292" s="2125"/>
      <c r="R292" s="2771"/>
      <c r="T292" s="2770">
        <f>'1.SD Facility Based Annex'!U89</f>
        <v>5000</v>
      </c>
      <c r="U292" s="2770">
        <f>'1.SD Facility Based Annex'!V89</f>
        <v>29</v>
      </c>
      <c r="V292" s="2770">
        <f>'1.SD Facility Based Annex'!W89</f>
        <v>145000</v>
      </c>
      <c r="W292" s="2772" t="str">
        <f>'1.SD Facility Based Annex'!X89</f>
        <v xml:space="preserve">STATE: ; PDY: CHC / PHC - minor renovations, furniture, IEC materials, books, registers, clinic signage, screens, examination table, printed material (PHC - 27, CHC - 2 x Rs.5000 -  (Total - Rs.1,45,000/-); KKL: ; MHE: ; YNM: </v>
      </c>
      <c r="X292" s="2770">
        <f>'1.SD Facility Based Annex'!Y89</f>
        <v>0</v>
      </c>
      <c r="Y292" s="2770">
        <f>'1.SD Facility Based Annex'!Z89</f>
        <v>0</v>
      </c>
      <c r="Z292" s="2770">
        <f>'1.SD Facility Based Annex'!AA89</f>
        <v>0</v>
      </c>
      <c r="AA292" s="2770">
        <f>'1.SD Facility Based Annex'!AB89</f>
        <v>0</v>
      </c>
      <c r="AB292" s="2770">
        <f>'1.SD Facility Based Annex'!AC89</f>
        <v>5000</v>
      </c>
      <c r="AC292" s="2770">
        <f>'1.SD Facility Based Annex'!AD89</f>
        <v>29</v>
      </c>
      <c r="AD292" s="2770">
        <f>'1.SD Facility Based Annex'!AE89</f>
        <v>145000</v>
      </c>
      <c r="AE292" s="2770" t="str">
        <f>'1.SD Facility Based Annex'!AF89</f>
        <v>CHC / PHC - minor renovations, furniture, IEC materials, books, registers, clinic signage, screens, examination table, printed material (PHC - 27, CHC - 2 x Rs.5000 -  (Total - Rs.1,45,000/-)</v>
      </c>
      <c r="AF292" s="2770">
        <f>'1.SD Facility Based Annex'!AG89</f>
        <v>0</v>
      </c>
      <c r="AG292" s="2770">
        <f>'1.SD Facility Based Annex'!AH89</f>
        <v>0</v>
      </c>
      <c r="AH292" s="2770">
        <f>'1.SD Facility Based Annex'!AI89</f>
        <v>0</v>
      </c>
      <c r="AI292" s="2770">
        <f>'1.SD Facility Based Annex'!AJ89</f>
        <v>0</v>
      </c>
      <c r="AJ292" s="2770">
        <f>'1.SD Facility Based Annex'!AK89</f>
        <v>0</v>
      </c>
      <c r="AK292" s="2770">
        <f>'1.SD Facility Based Annex'!AL89</f>
        <v>0</v>
      </c>
      <c r="AL292" s="2770">
        <f>'1.SD Facility Based Annex'!AM89</f>
        <v>0</v>
      </c>
      <c r="AM292" s="2770">
        <f>'1.SD Facility Based Annex'!AN89</f>
        <v>0</v>
      </c>
      <c r="AN292" s="2770">
        <f>'1.SD Facility Based Annex'!AO89</f>
        <v>0</v>
      </c>
      <c r="AO292" s="2770">
        <f>'1.SD Facility Based Annex'!AP89</f>
        <v>0</v>
      </c>
      <c r="AP292" s="2770">
        <f>'1.SD Facility Based Annex'!AQ89</f>
        <v>0</v>
      </c>
      <c r="AQ292" s="2770">
        <f>'1.SD Facility Based Annex'!AR89</f>
        <v>0</v>
      </c>
      <c r="AR292" s="2770">
        <f>'1.SD Facility Based Annex'!AS89</f>
        <v>145000</v>
      </c>
      <c r="AS292" s="2770">
        <f>'1.SD Facility Based Annex'!AT89</f>
        <v>29</v>
      </c>
      <c r="AT292" s="2770">
        <f>'1.SD Facility Based Annex'!AU89</f>
        <v>5000</v>
      </c>
      <c r="AU292" s="2770" t="str">
        <f>'1.SD Facility Based Annex'!AV89</f>
        <v xml:space="preserve">STATE: ; PDY: CHC / PHC - minor renovations, furniture, IEC materials, books, registers, clinic signage, screens, examination table, printed material (PHC - 27, CHC - 2 x Rs.5000 -  (Total - Rs.1,45,000/-); KKL: ; MHE: ; YNM: </v>
      </c>
    </row>
    <row r="293" spans="1:47" s="2245" customFormat="1" ht="78" customHeight="1">
      <c r="A293" s="2767" t="str">
        <f>'1.SD Facility Based Annex'!A106</f>
        <v>1.3.1.19</v>
      </c>
      <c r="B293" s="2767">
        <f>'1.SD Facility Based Annex'!B106</f>
        <v>0</v>
      </c>
      <c r="C293" s="2768" t="str">
        <f>'1.SD Facility Based Annex'!C106</f>
        <v>Establishment of District level Adolescent Friendly Health Resource Centre (AFHRC)</v>
      </c>
      <c r="D293" s="2769" t="str">
        <f>'1.SD Facility Based Annex'!D106</f>
        <v>RCH</v>
      </c>
      <c r="E293" s="2769" t="str">
        <f>'1.SD Facility Based Annex'!E106</f>
        <v>AH</v>
      </c>
      <c r="F293" s="2769">
        <f>'1.SD Facility Based Annex'!F106</f>
        <v>0</v>
      </c>
      <c r="G293" s="2769">
        <f>'1.SD Facility Based Annex'!G106</f>
        <v>0</v>
      </c>
      <c r="H293" s="2769">
        <f>'1.SD Facility Based Annex'!I106</f>
        <v>0</v>
      </c>
      <c r="I293" s="2769">
        <f>'1.SD Facility Based Annex'!J106</f>
        <v>0</v>
      </c>
      <c r="J293" s="2769">
        <f>'1.SD Facility Based Annex'!K106</f>
        <v>0</v>
      </c>
      <c r="K293" s="2769">
        <f>'1.SD Facility Based Annex'!L106</f>
        <v>0</v>
      </c>
      <c r="L293" s="2770">
        <f>'1.SD Facility Based Annex'!M106</f>
        <v>30000</v>
      </c>
      <c r="M293" s="2769">
        <f>'1.SD Facility Based Annex'!N106</f>
        <v>0.3</v>
      </c>
      <c r="N293" s="2769">
        <f>'1.SD Facility Based Annex'!O106</f>
        <v>1</v>
      </c>
      <c r="O293" s="2770">
        <f>'1.SD Facility Based Annex'!P106</f>
        <v>0.3</v>
      </c>
      <c r="P293" s="2767" t="str">
        <f>'1.SD Facility Based Annex'!Q106</f>
        <v>STATE: ; PDY: ; KKL: ; MHE: ; YNM: District Hospitals - Minor renovations, furniture, IEC materials, books, registers, clinic signage, screens, examination table, printed material (Rs. 30000 x 1 DH)</v>
      </c>
      <c r="Q293" s="2125"/>
      <c r="R293" s="2771"/>
      <c r="T293" s="2770">
        <f>'1.SD Facility Based Annex'!U106</f>
        <v>30000</v>
      </c>
      <c r="U293" s="2770">
        <f>'1.SD Facility Based Annex'!V106</f>
        <v>1</v>
      </c>
      <c r="V293" s="2770">
        <f>'1.SD Facility Based Annex'!W106</f>
        <v>30000</v>
      </c>
      <c r="W293" s="2772" t="str">
        <f>'1.SD Facility Based Annex'!X106</f>
        <v>STATE: ; PDY: ; KKL: ; MHE: ; YNM: District Hospitals - Minor renovations, furniture, IEC materials, books, registers, clinic signage, screens, examination table, printed material (Rs. 30000 x 1 DH)</v>
      </c>
      <c r="X293" s="2770">
        <f>'1.SD Facility Based Annex'!Y106</f>
        <v>0</v>
      </c>
      <c r="Y293" s="2770">
        <f>'1.SD Facility Based Annex'!Z106</f>
        <v>0</v>
      </c>
      <c r="Z293" s="2770">
        <f>'1.SD Facility Based Annex'!AA106</f>
        <v>0</v>
      </c>
      <c r="AA293" s="2770">
        <f>'1.SD Facility Based Annex'!AB106</f>
        <v>0</v>
      </c>
      <c r="AB293" s="2770">
        <f>'1.SD Facility Based Annex'!AC106</f>
        <v>0</v>
      </c>
      <c r="AC293" s="2770">
        <f>'1.SD Facility Based Annex'!AD106</f>
        <v>0</v>
      </c>
      <c r="AD293" s="2770">
        <f>'1.SD Facility Based Annex'!AE106</f>
        <v>0</v>
      </c>
      <c r="AE293" s="2770">
        <f>'1.SD Facility Based Annex'!AF106</f>
        <v>0</v>
      </c>
      <c r="AF293" s="2770">
        <f>'1.SD Facility Based Annex'!AG106</f>
        <v>0</v>
      </c>
      <c r="AG293" s="2770">
        <f>'1.SD Facility Based Annex'!AH106</f>
        <v>0</v>
      </c>
      <c r="AH293" s="2770">
        <f>'1.SD Facility Based Annex'!AI106</f>
        <v>0</v>
      </c>
      <c r="AI293" s="2770">
        <f>'1.SD Facility Based Annex'!AJ106</f>
        <v>0</v>
      </c>
      <c r="AJ293" s="2770">
        <f>'1.SD Facility Based Annex'!AK106</f>
        <v>0</v>
      </c>
      <c r="AK293" s="2770">
        <f>'1.SD Facility Based Annex'!AL106</f>
        <v>0</v>
      </c>
      <c r="AL293" s="2770">
        <f>'1.SD Facility Based Annex'!AM106</f>
        <v>0</v>
      </c>
      <c r="AM293" s="2770">
        <f>'1.SD Facility Based Annex'!AN106</f>
        <v>0</v>
      </c>
      <c r="AN293" s="2770">
        <f>'1.SD Facility Based Annex'!AO106</f>
        <v>30000</v>
      </c>
      <c r="AO293" s="2770">
        <f>'1.SD Facility Based Annex'!AP106</f>
        <v>1</v>
      </c>
      <c r="AP293" s="2770">
        <f>'1.SD Facility Based Annex'!AQ106</f>
        <v>30000</v>
      </c>
      <c r="AQ293" s="2770" t="str">
        <f>'1.SD Facility Based Annex'!AR106</f>
        <v>District Hospitals - Minor renovations, furniture, IEC materials, books, registers, clinic signage, screens, examination table, printed material (Rs. 30000 x 1 DH)</v>
      </c>
      <c r="AR293" s="2770">
        <f>'1.SD Facility Based Annex'!AS106</f>
        <v>30000</v>
      </c>
      <c r="AS293" s="2770">
        <f>'1.SD Facility Based Annex'!AT106</f>
        <v>1</v>
      </c>
      <c r="AT293" s="2770">
        <f>'1.SD Facility Based Annex'!AU106</f>
        <v>30000</v>
      </c>
      <c r="AU293" s="2770" t="str">
        <f>'1.SD Facility Based Annex'!AV106</f>
        <v>STATE: ; PDY: ; KKL: ; MHE: ; YNM: District Hospitals - Minor renovations, furniture, IEC materials, books, registers, clinic signage, screens, examination table, printed material (Rs. 30000 x 1 DH)</v>
      </c>
    </row>
    <row r="294" spans="1:47" s="2245" customFormat="1" ht="78" customHeight="1">
      <c r="A294" s="2763">
        <f>'2.SD Community Based Annex'!A7</f>
        <v>2</v>
      </c>
      <c r="B294" s="2763">
        <f>'2.SD Community Based Annex'!B7</f>
        <v>0</v>
      </c>
      <c r="C294" s="2764" t="str">
        <f>'2.SD Community Based Annex'!C7</f>
        <v>Service Delivery - Community Based</v>
      </c>
      <c r="D294" s="2765"/>
      <c r="E294" s="2765"/>
      <c r="F294" s="2765"/>
      <c r="G294" s="2765"/>
      <c r="H294" s="2765"/>
      <c r="I294" s="2765"/>
      <c r="J294" s="2765"/>
      <c r="K294" s="2765"/>
      <c r="L294" s="2766"/>
      <c r="M294" s="2765"/>
      <c r="N294" s="2765"/>
      <c r="O294" s="2766">
        <f>SUM(O295:O297)</f>
        <v>0.69000000000000006</v>
      </c>
      <c r="P294" s="2763"/>
      <c r="Q294" s="2780"/>
      <c r="R294" s="2781">
        <f>SUM(R295:R297)</f>
        <v>0</v>
      </c>
      <c r="T294" s="2766"/>
      <c r="U294" s="2766"/>
      <c r="V294" s="2766"/>
      <c r="W294" s="2782"/>
      <c r="X294" s="2766"/>
      <c r="Y294" s="2766"/>
      <c r="Z294" s="2766"/>
      <c r="AA294" s="2766"/>
      <c r="AB294" s="2766"/>
      <c r="AC294" s="2766"/>
      <c r="AD294" s="2766"/>
      <c r="AE294" s="2766"/>
      <c r="AF294" s="2766"/>
      <c r="AG294" s="2766"/>
      <c r="AH294" s="2766"/>
      <c r="AI294" s="2766"/>
      <c r="AJ294" s="2766"/>
      <c r="AK294" s="2766"/>
      <c r="AL294" s="2766"/>
      <c r="AM294" s="2766"/>
      <c r="AN294" s="2766"/>
      <c r="AO294" s="2766"/>
      <c r="AP294" s="2766"/>
      <c r="AQ294" s="2766"/>
      <c r="AR294" s="2766"/>
      <c r="AS294" s="2766"/>
      <c r="AT294" s="2766"/>
      <c r="AU294" s="2766"/>
    </row>
    <row r="295" spans="1:47" s="2245" customFormat="1" ht="78" customHeight="1">
      <c r="A295" s="2767" t="str">
        <f>'2.SD Community Based Annex'!A21</f>
        <v>2.2.2</v>
      </c>
      <c r="B295" s="2767" t="str">
        <f>'2.SD Community Based Annex'!B21</f>
        <v>A.4.1.4</v>
      </c>
      <c r="C295" s="2768" t="str">
        <f>'2.SD Community Based Annex'!C21</f>
        <v>Mobility &amp; Communication support for AH counsellors</v>
      </c>
      <c r="D295" s="2769" t="str">
        <f>'2.SD Community Based Annex'!D21</f>
        <v>RCH</v>
      </c>
      <c r="E295" s="2769" t="str">
        <f>'2.SD Community Based Annex'!E21</f>
        <v>AH</v>
      </c>
      <c r="F295" s="2769">
        <f>'2.SD Community Based Annex'!G21</f>
        <v>0</v>
      </c>
      <c r="G295" s="2769">
        <f>'2.SD Community Based Annex'!H21</f>
        <v>0</v>
      </c>
      <c r="H295" s="2769">
        <f>'2.SD Community Based Annex'!I21</f>
        <v>0.72</v>
      </c>
      <c r="I295" s="2769">
        <f>'2.SD Community Based Annex'!J21</f>
        <v>0</v>
      </c>
      <c r="J295" s="2769">
        <f>'2.SD Community Based Annex'!K21</f>
        <v>0</v>
      </c>
      <c r="K295" s="2769">
        <f>'2.SD Community Based Annex'!L21</f>
        <v>0</v>
      </c>
      <c r="L295" s="2770">
        <f>'2.SD Community Based Annex'!M21</f>
        <v>5800</v>
      </c>
      <c r="M295" s="2769">
        <f>'2.SD Community Based Annex'!N21</f>
        <v>5.8000000000000003E-2</v>
      </c>
      <c r="N295" s="2769">
        <f>'2.SD Community Based Annex'!O21</f>
        <v>5</v>
      </c>
      <c r="O295" s="2770">
        <f>'2.SD Community Based Annex'!P21</f>
        <v>0.29000000000000004</v>
      </c>
      <c r="P295" s="2767" t="str">
        <f>'2.SD Community Based Annex'!Q21</f>
        <v xml:space="preserve">STATE: ; PDY:  5 Visit x Rs.200 x 5 counsellors per visit per month for two visits in a month; KKL: ; MHE: ; YNM: </v>
      </c>
      <c r="Q295" s="2125"/>
      <c r="R295" s="2777"/>
      <c r="T295" s="2770">
        <f>'2.SD Community Based Annex'!U21</f>
        <v>5800</v>
      </c>
      <c r="U295" s="2770">
        <f>'2.SD Community Based Annex'!V21</f>
        <v>5</v>
      </c>
      <c r="V295" s="2770">
        <f>'2.SD Community Based Annex'!W21</f>
        <v>29000</v>
      </c>
      <c r="W295" s="2772" t="str">
        <f>'2.SD Community Based Annex'!X21</f>
        <v xml:space="preserve">STATE: ; PDY:  5 Visit x Rs.200 x 5 counsellors per visit per month for two visits in a month; KKL: ; MHE: ; YNM: </v>
      </c>
      <c r="X295" s="2770">
        <f>'2.SD Community Based Annex'!Y21</f>
        <v>0</v>
      </c>
      <c r="Y295" s="2770">
        <f>'2.SD Community Based Annex'!Z21</f>
        <v>0</v>
      </c>
      <c r="Z295" s="2770">
        <f>'2.SD Community Based Annex'!AA21</f>
        <v>0</v>
      </c>
      <c r="AA295" s="2770">
        <f>'2.SD Community Based Annex'!AB21</f>
        <v>0</v>
      </c>
      <c r="AB295" s="2770">
        <f>'2.SD Community Based Annex'!AC21</f>
        <v>5800</v>
      </c>
      <c r="AC295" s="2770">
        <f>'2.SD Community Based Annex'!AD21</f>
        <v>5</v>
      </c>
      <c r="AD295" s="2770">
        <f>'2.SD Community Based Annex'!AE21</f>
        <v>29000</v>
      </c>
      <c r="AE295" s="2770" t="str">
        <f>'2.SD Community Based Annex'!AF21</f>
        <v xml:space="preserve"> 5 Visit x Rs.200 x 5 counsellors per visit per month for two visits in a month</v>
      </c>
      <c r="AF295" s="2770">
        <f>'2.SD Community Based Annex'!AG21</f>
        <v>0</v>
      </c>
      <c r="AG295" s="2770">
        <f>'2.SD Community Based Annex'!AH21</f>
        <v>0</v>
      </c>
      <c r="AH295" s="2770">
        <f>'2.SD Community Based Annex'!AI21</f>
        <v>0</v>
      </c>
      <c r="AI295" s="2770">
        <f>'2.SD Community Based Annex'!AJ21</f>
        <v>0</v>
      </c>
      <c r="AJ295" s="2770">
        <f>'2.SD Community Based Annex'!AK21</f>
        <v>0</v>
      </c>
      <c r="AK295" s="2770">
        <f>'2.SD Community Based Annex'!AL21</f>
        <v>0</v>
      </c>
      <c r="AL295" s="2770">
        <f>'2.SD Community Based Annex'!AM21</f>
        <v>0</v>
      </c>
      <c r="AM295" s="2770">
        <f>'2.SD Community Based Annex'!AN21</f>
        <v>0</v>
      </c>
      <c r="AN295" s="2770">
        <f>'2.SD Community Based Annex'!AO21</f>
        <v>0</v>
      </c>
      <c r="AO295" s="2770">
        <f>'2.SD Community Based Annex'!AP21</f>
        <v>0</v>
      </c>
      <c r="AP295" s="2770">
        <f>'2.SD Community Based Annex'!AQ21</f>
        <v>0</v>
      </c>
      <c r="AQ295" s="2770">
        <f>'2.SD Community Based Annex'!AR21</f>
        <v>0</v>
      </c>
      <c r="AR295" s="2770">
        <f>'2.SD Community Based Annex'!AS21</f>
        <v>29000</v>
      </c>
      <c r="AS295" s="2770">
        <f>'2.SD Community Based Annex'!AT21</f>
        <v>5</v>
      </c>
      <c r="AT295" s="2770">
        <f>'2.SD Community Based Annex'!AU21</f>
        <v>5800</v>
      </c>
      <c r="AU295" s="2770" t="str">
        <f>'2.SD Community Based Annex'!AV21</f>
        <v xml:space="preserve">STATE: ; PDY:  5 Visit x Rs.200 x 5 counsellors per visit per month for two visits in a month; KKL: ; MHE: ; YNM: </v>
      </c>
    </row>
    <row r="296" spans="1:47" s="2245" customFormat="1" ht="78" customHeight="1">
      <c r="A296" s="2767" t="str">
        <f>'2.SD Community Based Annex'!A39</f>
        <v>2.3.1.5</v>
      </c>
      <c r="B296" s="2767" t="str">
        <f>'2.SD Community Based Annex'!B39</f>
        <v>A.4.2.2</v>
      </c>
      <c r="C296" s="2768" t="str">
        <f>'2.SD Community Based Annex'!C39</f>
        <v>Organizing Adolescent Health day</v>
      </c>
      <c r="D296" s="2769" t="str">
        <f>'2.SD Community Based Annex'!D39</f>
        <v>RCH</v>
      </c>
      <c r="E296" s="2769" t="str">
        <f>'2.SD Community Based Annex'!E39</f>
        <v>AH</v>
      </c>
      <c r="F296" s="2769">
        <f>'2.SD Community Based Annex'!G39</f>
        <v>0</v>
      </c>
      <c r="G296" s="2769">
        <f>'2.SD Community Based Annex'!H39</f>
        <v>0</v>
      </c>
      <c r="H296" s="2769">
        <f>'2.SD Community Based Annex'!I39</f>
        <v>0</v>
      </c>
      <c r="I296" s="2769">
        <f>'2.SD Community Based Annex'!J39</f>
        <v>0</v>
      </c>
      <c r="J296" s="2769">
        <f>'2.SD Community Based Annex'!K39</f>
        <v>0</v>
      </c>
      <c r="K296" s="2769">
        <f>'2.SD Community Based Annex'!L39</f>
        <v>0</v>
      </c>
      <c r="L296" s="2770">
        <f>'2.SD Community Based Annex'!M39</f>
        <v>5000</v>
      </c>
      <c r="M296" s="2769">
        <f>'2.SD Community Based Annex'!N39</f>
        <v>0.05</v>
      </c>
      <c r="N296" s="2769">
        <f>'2.SD Community Based Annex'!O39</f>
        <v>8</v>
      </c>
      <c r="O296" s="2770">
        <f>'2.SD Community Based Annex'!P39</f>
        <v>0.4</v>
      </c>
      <c r="P296" s="2767" t="str">
        <f>'2.SD Community Based Annex'!Q39</f>
        <v xml:space="preserve">STATE: ; PDY: Adolescent Health Day - Rs.5000 x 5 times ; KKL: ; MHE: ; YNM: Adolescent Health Day - Rs.5000 x 2 times </v>
      </c>
      <c r="Q296" s="2125"/>
      <c r="R296" s="2777"/>
      <c r="T296" s="2770">
        <f>'2.SD Community Based Annex'!U39</f>
        <v>5000</v>
      </c>
      <c r="U296" s="2770">
        <f>'2.SD Community Based Annex'!V39</f>
        <v>8</v>
      </c>
      <c r="V296" s="2770">
        <f>'2.SD Community Based Annex'!W39</f>
        <v>40000</v>
      </c>
      <c r="W296" s="2772" t="str">
        <f>'2.SD Community Based Annex'!X39</f>
        <v xml:space="preserve">STATE: ; PDY: Adolescent Health Day - Rs.5000 x 5 times ; KKL: ; MHE: ; YNM: Adolescent Health Day - Rs.5000 x 2 times </v>
      </c>
      <c r="X296" s="2770">
        <f>'2.SD Community Based Annex'!Y39</f>
        <v>0</v>
      </c>
      <c r="Y296" s="2770">
        <f>'2.SD Community Based Annex'!Z39</f>
        <v>0</v>
      </c>
      <c r="Z296" s="2770">
        <f>'2.SD Community Based Annex'!AA39</f>
        <v>0</v>
      </c>
      <c r="AA296" s="2770">
        <f>'2.SD Community Based Annex'!AB39</f>
        <v>0</v>
      </c>
      <c r="AB296" s="2770">
        <f>'2.SD Community Based Annex'!AC39</f>
        <v>5000</v>
      </c>
      <c r="AC296" s="2770">
        <f>'2.SD Community Based Annex'!AD39</f>
        <v>5</v>
      </c>
      <c r="AD296" s="2770">
        <f>'2.SD Community Based Annex'!AE39</f>
        <v>25000</v>
      </c>
      <c r="AE296" s="2770" t="str">
        <f>'2.SD Community Based Annex'!AF39</f>
        <v xml:space="preserve">Adolescent Health Day - Rs.5000 x 5 times </v>
      </c>
      <c r="AF296" s="2770">
        <f>'2.SD Community Based Annex'!AG39</f>
        <v>0</v>
      </c>
      <c r="AG296" s="2770">
        <f>'2.SD Community Based Annex'!AH39</f>
        <v>0</v>
      </c>
      <c r="AH296" s="2770">
        <f>'2.SD Community Based Annex'!AI39</f>
        <v>0</v>
      </c>
      <c r="AI296" s="2770">
        <f>'2.SD Community Based Annex'!AJ39</f>
        <v>0</v>
      </c>
      <c r="AJ296" s="2770">
        <f>'2.SD Community Based Annex'!AK39</f>
        <v>0</v>
      </c>
      <c r="AK296" s="2770">
        <f>'2.SD Community Based Annex'!AL39</f>
        <v>0</v>
      </c>
      <c r="AL296" s="2770">
        <f>'2.SD Community Based Annex'!AM39</f>
        <v>0</v>
      </c>
      <c r="AM296" s="2770">
        <f>'2.SD Community Based Annex'!AN39</f>
        <v>0</v>
      </c>
      <c r="AN296" s="2770">
        <f>'2.SD Community Based Annex'!AO39</f>
        <v>5000</v>
      </c>
      <c r="AO296" s="2770">
        <f>'2.SD Community Based Annex'!AP39</f>
        <v>3</v>
      </c>
      <c r="AP296" s="2770">
        <f>'2.SD Community Based Annex'!AQ39</f>
        <v>15000</v>
      </c>
      <c r="AQ296" s="2770" t="str">
        <f>'2.SD Community Based Annex'!AR39</f>
        <v xml:space="preserve">Adolescent Health Day - Rs.5000 x 2 times </v>
      </c>
      <c r="AR296" s="2770">
        <f>'2.SD Community Based Annex'!AS39</f>
        <v>40000</v>
      </c>
      <c r="AS296" s="2770">
        <f>'2.SD Community Based Annex'!AT39</f>
        <v>8</v>
      </c>
      <c r="AT296" s="2770">
        <f>'2.SD Community Based Annex'!AU39</f>
        <v>5000</v>
      </c>
      <c r="AU296" s="2770" t="str">
        <f>'2.SD Community Based Annex'!AV39</f>
        <v xml:space="preserve">STATE: ; PDY: Adolescent Health Day - Rs.5000 x 5 times ; KKL: ; MHE: ; YNM: Adolescent Health Day - Rs.5000 x 2 times </v>
      </c>
    </row>
    <row r="297" spans="1:47" s="2245" customFormat="1" ht="78" customHeight="1">
      <c r="A297" s="2767" t="str">
        <f>'2.SD Community Based Annex'!A40</f>
        <v>2.3.1.6</v>
      </c>
      <c r="B297" s="2767" t="str">
        <f>'2.SD Community Based Annex'!B40</f>
        <v>A.4.2.3</v>
      </c>
      <c r="C297" s="2768" t="str">
        <f>'2.SD Community Based Annex'!C40</f>
        <v xml:space="preserve">Organising Adolescent Friendly Club  meetings at subcentre level </v>
      </c>
      <c r="D297" s="2769" t="str">
        <f>'2.SD Community Based Annex'!D40</f>
        <v>RCH</v>
      </c>
      <c r="E297" s="2769" t="str">
        <f>'2.SD Community Based Annex'!E40</f>
        <v>AH</v>
      </c>
      <c r="F297" s="2769">
        <f>'2.SD Community Based Annex'!G40</f>
        <v>0</v>
      </c>
      <c r="G297" s="2769">
        <f>'2.SD Community Based Annex'!H40</f>
        <v>0</v>
      </c>
      <c r="H297" s="2769">
        <f>'2.SD Community Based Annex'!I40</f>
        <v>0</v>
      </c>
      <c r="I297" s="2769">
        <f>'2.SD Community Based Annex'!J40</f>
        <v>0</v>
      </c>
      <c r="J297" s="2769">
        <f>'2.SD Community Based Annex'!K40</f>
        <v>0</v>
      </c>
      <c r="K297" s="2769">
        <f>'2.SD Community Based Annex'!L40</f>
        <v>0</v>
      </c>
      <c r="L297" s="2770">
        <f>'2.SD Community Based Annex'!M40</f>
        <v>0</v>
      </c>
      <c r="M297" s="2769">
        <f>'2.SD Community Based Annex'!N40</f>
        <v>0</v>
      </c>
      <c r="N297" s="2769">
        <f>'2.SD Community Based Annex'!O40</f>
        <v>0</v>
      </c>
      <c r="O297" s="2770">
        <f>'2.SD Community Based Annex'!P40</f>
        <v>0</v>
      </c>
      <c r="P297" s="2767" t="str">
        <f>'2.SD Community Based Annex'!Q40</f>
        <v xml:space="preserve">STATE: ; PDY: ; KKL: ; MHE: ; YNM: </v>
      </c>
      <c r="Q297" s="2125"/>
      <c r="R297" s="2777"/>
      <c r="T297" s="2770">
        <f>'2.SD Community Based Annex'!U40</f>
        <v>0</v>
      </c>
      <c r="U297" s="2770">
        <f>'2.SD Community Based Annex'!V40</f>
        <v>0</v>
      </c>
      <c r="V297" s="2770">
        <f>'2.SD Community Based Annex'!W40</f>
        <v>0</v>
      </c>
      <c r="W297" s="2772" t="str">
        <f>'2.SD Community Based Annex'!X40</f>
        <v xml:space="preserve">STATE: ; PDY: ; KKL: ; MHE: ; YNM: </v>
      </c>
      <c r="X297" s="2770">
        <f>'2.SD Community Based Annex'!Y40</f>
        <v>0</v>
      </c>
      <c r="Y297" s="2770">
        <f>'2.SD Community Based Annex'!Z40</f>
        <v>0</v>
      </c>
      <c r="Z297" s="2770">
        <f>'2.SD Community Based Annex'!AA40</f>
        <v>0</v>
      </c>
      <c r="AA297" s="2770">
        <f>'2.SD Community Based Annex'!AB40</f>
        <v>0</v>
      </c>
      <c r="AB297" s="2770">
        <f>'2.SD Community Based Annex'!AC40</f>
        <v>0</v>
      </c>
      <c r="AC297" s="2770">
        <f>'2.SD Community Based Annex'!AD40</f>
        <v>0</v>
      </c>
      <c r="AD297" s="2770">
        <f>'2.SD Community Based Annex'!AE40</f>
        <v>0</v>
      </c>
      <c r="AE297" s="2770">
        <f>'2.SD Community Based Annex'!AF40</f>
        <v>0</v>
      </c>
      <c r="AF297" s="2770">
        <f>'2.SD Community Based Annex'!AG40</f>
        <v>0</v>
      </c>
      <c r="AG297" s="2770">
        <f>'2.SD Community Based Annex'!AH40</f>
        <v>0</v>
      </c>
      <c r="AH297" s="2770">
        <f>'2.SD Community Based Annex'!AI40</f>
        <v>0</v>
      </c>
      <c r="AI297" s="2770">
        <f>'2.SD Community Based Annex'!AJ40</f>
        <v>0</v>
      </c>
      <c r="AJ297" s="2770">
        <f>'2.SD Community Based Annex'!AK40</f>
        <v>0</v>
      </c>
      <c r="AK297" s="2770">
        <f>'2.SD Community Based Annex'!AL40</f>
        <v>0</v>
      </c>
      <c r="AL297" s="2770">
        <f>'2.SD Community Based Annex'!AM40</f>
        <v>0</v>
      </c>
      <c r="AM297" s="2770">
        <f>'2.SD Community Based Annex'!AN40</f>
        <v>0</v>
      </c>
      <c r="AN297" s="2770">
        <f>'2.SD Community Based Annex'!AO40</f>
        <v>0</v>
      </c>
      <c r="AO297" s="2770">
        <f>'2.SD Community Based Annex'!AP40</f>
        <v>0</v>
      </c>
      <c r="AP297" s="2770">
        <f>'2.SD Community Based Annex'!AQ40</f>
        <v>0</v>
      </c>
      <c r="AQ297" s="2770">
        <f>'2.SD Community Based Annex'!AR40</f>
        <v>0</v>
      </c>
      <c r="AR297" s="2770">
        <f>'2.SD Community Based Annex'!AS40</f>
        <v>0</v>
      </c>
      <c r="AS297" s="2770">
        <f>'2.SD Community Based Annex'!AT40</f>
        <v>0</v>
      </c>
      <c r="AT297" s="2770">
        <f>'2.SD Community Based Annex'!AU40</f>
        <v>0</v>
      </c>
      <c r="AU297" s="2770" t="str">
        <f>'2.SD Community Based Annex'!AV40</f>
        <v xml:space="preserve">STATE: ; PDY: ; KKL: ; MHE: ; YNM: </v>
      </c>
    </row>
    <row r="298" spans="1:47" s="2245" customFormat="1" ht="78" customHeight="1">
      <c r="A298" s="2763">
        <f>'3.Community Intervention Annexn'!A7</f>
        <v>3</v>
      </c>
      <c r="B298" s="2763"/>
      <c r="C298" s="2764" t="str">
        <f>'3.Community Intervention Annexn'!C7</f>
        <v>Community Interventions</v>
      </c>
      <c r="D298" s="2765"/>
      <c r="E298" s="2765"/>
      <c r="F298" s="2765"/>
      <c r="G298" s="2765"/>
      <c r="H298" s="2766"/>
      <c r="I298" s="2765"/>
      <c r="J298" s="2766"/>
      <c r="K298" s="2765"/>
      <c r="L298" s="2766"/>
      <c r="M298" s="2766"/>
      <c r="N298" s="2786"/>
      <c r="O298" s="2787">
        <f>SUM(O299:O301)</f>
        <v>4.0140000000000002</v>
      </c>
      <c r="P298" s="2788"/>
      <c r="Q298" s="2789"/>
      <c r="R298" s="2790">
        <f>SUM(R299:R301)</f>
        <v>0</v>
      </c>
      <c r="T298" s="2766"/>
      <c r="U298" s="2766"/>
      <c r="V298" s="2766"/>
      <c r="W298" s="2782"/>
      <c r="X298" s="2766"/>
      <c r="Y298" s="2766"/>
      <c r="Z298" s="2766"/>
      <c r="AA298" s="2766"/>
      <c r="AB298" s="2766"/>
      <c r="AC298" s="2766"/>
      <c r="AD298" s="2766"/>
      <c r="AE298" s="2766"/>
      <c r="AF298" s="2766"/>
      <c r="AG298" s="2766"/>
      <c r="AH298" s="2766"/>
      <c r="AI298" s="2766"/>
      <c r="AJ298" s="2766"/>
      <c r="AK298" s="2766"/>
      <c r="AL298" s="2766"/>
      <c r="AM298" s="2766"/>
      <c r="AN298" s="2766"/>
      <c r="AO298" s="2766"/>
      <c r="AP298" s="2766"/>
      <c r="AQ298" s="2766"/>
      <c r="AR298" s="2766"/>
      <c r="AS298" s="2766"/>
      <c r="AT298" s="2766"/>
      <c r="AU298" s="2766"/>
    </row>
    <row r="299" spans="1:47" s="2245" customFormat="1" ht="78" customHeight="1">
      <c r="A299" s="5626" t="str">
        <f>'3.Community Intervention Annexn'!A15</f>
        <v>3.1.1.1.5</v>
      </c>
      <c r="B299" s="2767" t="str">
        <f>'3-A. CI Sub-Annex'!C34</f>
        <v>B.1.1.3.4.1</v>
      </c>
      <c r="C299" s="2768" t="str">
        <f>'3-A. CI Sub-Annex'!D34</f>
        <v>Incentive for support to Peer Educator</v>
      </c>
      <c r="D299" s="2769" t="str">
        <f>'3-A. CI Sub-Annex'!E34</f>
        <v>HSS</v>
      </c>
      <c r="E299" s="2769" t="str">
        <f>'3-A. CI Sub-Annex'!F34</f>
        <v>AH/NHSRC-CP</v>
      </c>
      <c r="F299" s="2769">
        <f>'3-A. CI Sub-Annex'!G34</f>
        <v>0</v>
      </c>
      <c r="G299" s="2769">
        <f>'3-A. CI Sub-Annex'!H34</f>
        <v>0</v>
      </c>
      <c r="H299" s="2769">
        <f>'3-A. CI Sub-Annex'!I34</f>
        <v>0</v>
      </c>
      <c r="I299" s="2769">
        <f>'3-A. CI Sub-Annex'!J34</f>
        <v>0</v>
      </c>
      <c r="J299" s="2769">
        <f>'3-A. CI Sub-Annex'!K34</f>
        <v>0</v>
      </c>
      <c r="K299" s="2769">
        <f>'3-A. CI Sub-Annex'!L34</f>
        <v>0</v>
      </c>
      <c r="L299" s="2770">
        <f>'3-A. CI Sub-Annex'!M34</f>
        <v>0</v>
      </c>
      <c r="M299" s="2769">
        <f>'3-A. CI Sub-Annex'!N34</f>
        <v>0</v>
      </c>
      <c r="N299" s="2769">
        <f>'3-A. CI Sub-Annex'!O34</f>
        <v>0</v>
      </c>
      <c r="O299" s="2770">
        <f>'3-A. CI Sub-Annex'!P34</f>
        <v>0</v>
      </c>
      <c r="P299" s="2767">
        <f>'3-A. CI Sub-Annex'!Q34</f>
        <v>0</v>
      </c>
      <c r="Q299" s="2125"/>
      <c r="R299" s="2771"/>
      <c r="T299" s="2770">
        <f>'3-A. CI Sub-Annex'!U34</f>
        <v>0</v>
      </c>
      <c r="U299" s="2770">
        <f>'3-A. CI Sub-Annex'!V34</f>
        <v>0</v>
      </c>
      <c r="V299" s="2770" t="str">
        <f>'3-A. CI Sub-Annex'!W34</f>
        <v xml:space="preserve">STATE: ; PDY: ; KKL: ; MHE: ; YNM: </v>
      </c>
      <c r="W299" s="2772">
        <f>'3-A. CI Sub-Annex'!X34</f>
        <v>0</v>
      </c>
      <c r="X299" s="2770">
        <f>'3-A. CI Sub-Annex'!Y34</f>
        <v>0</v>
      </c>
      <c r="Y299" s="2770">
        <f>'3-A. CI Sub-Annex'!Z34</f>
        <v>0</v>
      </c>
      <c r="Z299" s="2770">
        <f>'3-A. CI Sub-Annex'!AA34</f>
        <v>0</v>
      </c>
      <c r="AA299" s="2770">
        <f>'3-A. CI Sub-Annex'!AB34</f>
        <v>0</v>
      </c>
      <c r="AB299" s="2770">
        <f>'3-A. CI Sub-Annex'!AC34</f>
        <v>0</v>
      </c>
      <c r="AC299" s="2770">
        <f>'3-A. CI Sub-Annex'!AD34</f>
        <v>0</v>
      </c>
      <c r="AD299" s="2770">
        <f>'3-A. CI Sub-Annex'!AE34</f>
        <v>0</v>
      </c>
      <c r="AE299" s="2770">
        <f>'3-A. CI Sub-Annex'!AF34</f>
        <v>0</v>
      </c>
      <c r="AF299" s="2770">
        <f>'3-A. CI Sub-Annex'!AG34</f>
        <v>0</v>
      </c>
      <c r="AG299" s="2770">
        <f>'3-A. CI Sub-Annex'!AH34</f>
        <v>0</v>
      </c>
      <c r="AH299" s="2770">
        <f>'3-A. CI Sub-Annex'!AI34</f>
        <v>0</v>
      </c>
      <c r="AI299" s="2770">
        <f>'3-A. CI Sub-Annex'!AJ34</f>
        <v>0</v>
      </c>
      <c r="AJ299" s="2770">
        <f>'3-A. CI Sub-Annex'!AK34</f>
        <v>0</v>
      </c>
      <c r="AK299" s="2770">
        <f>'3-A. CI Sub-Annex'!AL34</f>
        <v>0</v>
      </c>
      <c r="AL299" s="2770">
        <f>'3-A. CI Sub-Annex'!AM34</f>
        <v>0</v>
      </c>
      <c r="AM299" s="2770">
        <f>'3-A. CI Sub-Annex'!AN34</f>
        <v>0</v>
      </c>
      <c r="AN299" s="2770">
        <f>'3-A. CI Sub-Annex'!AO34</f>
        <v>0</v>
      </c>
      <c r="AO299" s="2770">
        <f>'3-A. CI Sub-Annex'!AP34</f>
        <v>0</v>
      </c>
      <c r="AP299" s="2770">
        <f>'3-A. CI Sub-Annex'!AQ34</f>
        <v>0</v>
      </c>
      <c r="AQ299" s="2770">
        <f>'3-A. CI Sub-Annex'!AR34</f>
        <v>0</v>
      </c>
      <c r="AR299" s="2770">
        <f>'3-A. CI Sub-Annex'!AS34</f>
        <v>0</v>
      </c>
      <c r="AS299" s="2770">
        <f>'3-A. CI Sub-Annex'!AT34</f>
        <v>0</v>
      </c>
      <c r="AT299" s="2770" t="str">
        <f>'3-A. CI Sub-Annex'!AU34</f>
        <v xml:space="preserve">STATE: ; PDY: ; KKL: ; MHE: ; YNM: </v>
      </c>
      <c r="AU299" s="2770" t="str">
        <f>'3-A. CI Sub-Annex'!AV34</f>
        <v>AH/NHSRC-CP</v>
      </c>
    </row>
    <row r="300" spans="1:47" s="2245" customFormat="1" ht="78" customHeight="1">
      <c r="A300" s="5626"/>
      <c r="B300" s="2767" t="str">
        <f>'3-A. CI Sub-Annex'!C35</f>
        <v>B.1.1.3.4.2</v>
      </c>
      <c r="C300" s="2768" t="str">
        <f>'3-A. CI Sub-Annex'!D35</f>
        <v>Incentive for mobilizing adolescents  and community for AHD</v>
      </c>
      <c r="D300" s="2769" t="str">
        <f>'3-A. CI Sub-Annex'!E35</f>
        <v>HSS</v>
      </c>
      <c r="E300" s="2769" t="str">
        <f>'3-A. CI Sub-Annex'!F35</f>
        <v>AH/NHSRC-CP</v>
      </c>
      <c r="F300" s="2769">
        <f>'3-A. CI Sub-Annex'!G35</f>
        <v>0</v>
      </c>
      <c r="G300" s="2769">
        <f>'3-A. CI Sub-Annex'!H35</f>
        <v>0</v>
      </c>
      <c r="H300" s="2769">
        <f>'3-A. CI Sub-Annex'!I35</f>
        <v>0</v>
      </c>
      <c r="I300" s="2769">
        <f>'3-A. CI Sub-Annex'!J35</f>
        <v>0</v>
      </c>
      <c r="J300" s="2769">
        <f>'3-A. CI Sub-Annex'!K35</f>
        <v>0</v>
      </c>
      <c r="K300" s="2769">
        <f>'3-A. CI Sub-Annex'!L35</f>
        <v>0</v>
      </c>
      <c r="L300" s="2770">
        <f>'3-A. CI Sub-Annex'!M35</f>
        <v>0</v>
      </c>
      <c r="M300" s="2769">
        <f>'3-A. CI Sub-Annex'!N35</f>
        <v>0</v>
      </c>
      <c r="N300" s="2769">
        <f>'3-A. CI Sub-Annex'!O35</f>
        <v>0</v>
      </c>
      <c r="O300" s="2770">
        <f>'3-A. CI Sub-Annex'!P35</f>
        <v>0</v>
      </c>
      <c r="P300" s="2767">
        <f>'3-A. CI Sub-Annex'!Q35</f>
        <v>0</v>
      </c>
      <c r="Q300" s="2125"/>
      <c r="R300" s="2771"/>
      <c r="T300" s="2770">
        <f>'3-A. CI Sub-Annex'!U35</f>
        <v>0</v>
      </c>
      <c r="U300" s="2770">
        <f>'3-A. CI Sub-Annex'!V35</f>
        <v>0</v>
      </c>
      <c r="V300" s="2770" t="str">
        <f>'3-A. CI Sub-Annex'!W35</f>
        <v xml:space="preserve">STATE: ; PDY: ; KKL: ; MHE: ; YNM: </v>
      </c>
      <c r="W300" s="2772">
        <f>'3-A. CI Sub-Annex'!X35</f>
        <v>0</v>
      </c>
      <c r="X300" s="2770">
        <f>'3-A. CI Sub-Annex'!Y35</f>
        <v>0</v>
      </c>
      <c r="Y300" s="2770">
        <f>'3-A. CI Sub-Annex'!Z35</f>
        <v>0</v>
      </c>
      <c r="Z300" s="2770">
        <f>'3-A. CI Sub-Annex'!AA35</f>
        <v>0</v>
      </c>
      <c r="AA300" s="2770">
        <f>'3-A. CI Sub-Annex'!AB35</f>
        <v>0</v>
      </c>
      <c r="AB300" s="2770">
        <f>'3-A. CI Sub-Annex'!AC35</f>
        <v>0</v>
      </c>
      <c r="AC300" s="2770">
        <f>'3-A. CI Sub-Annex'!AD35</f>
        <v>0</v>
      </c>
      <c r="AD300" s="2770">
        <f>'3-A. CI Sub-Annex'!AE35</f>
        <v>0</v>
      </c>
      <c r="AE300" s="2770">
        <f>'3-A. CI Sub-Annex'!AF35</f>
        <v>0</v>
      </c>
      <c r="AF300" s="2770">
        <f>'3-A. CI Sub-Annex'!AG35</f>
        <v>0</v>
      </c>
      <c r="AG300" s="2770">
        <f>'3-A. CI Sub-Annex'!AH35</f>
        <v>0</v>
      </c>
      <c r="AH300" s="2770">
        <f>'3-A. CI Sub-Annex'!AI35</f>
        <v>0</v>
      </c>
      <c r="AI300" s="2770">
        <f>'3-A. CI Sub-Annex'!AJ35</f>
        <v>0</v>
      </c>
      <c r="AJ300" s="2770">
        <f>'3-A. CI Sub-Annex'!AK35</f>
        <v>0</v>
      </c>
      <c r="AK300" s="2770">
        <f>'3-A. CI Sub-Annex'!AL35</f>
        <v>0</v>
      </c>
      <c r="AL300" s="2770">
        <f>'3-A. CI Sub-Annex'!AM35</f>
        <v>0</v>
      </c>
      <c r="AM300" s="2770">
        <f>'3-A. CI Sub-Annex'!AN35</f>
        <v>0</v>
      </c>
      <c r="AN300" s="2770">
        <f>'3-A. CI Sub-Annex'!AO35</f>
        <v>0</v>
      </c>
      <c r="AO300" s="2770">
        <f>'3-A. CI Sub-Annex'!AP35</f>
        <v>0</v>
      </c>
      <c r="AP300" s="2770">
        <f>'3-A. CI Sub-Annex'!AQ35</f>
        <v>0</v>
      </c>
      <c r="AQ300" s="2770">
        <f>'3-A. CI Sub-Annex'!AR35</f>
        <v>0</v>
      </c>
      <c r="AR300" s="2770">
        <f>'3-A. CI Sub-Annex'!AS35</f>
        <v>0</v>
      </c>
      <c r="AS300" s="2770">
        <f>'3-A. CI Sub-Annex'!AT35</f>
        <v>0</v>
      </c>
      <c r="AT300" s="2770" t="str">
        <f>'3-A. CI Sub-Annex'!AU35</f>
        <v xml:space="preserve">STATE: ; PDY: ; KKL: ; MHE: ; YNM: </v>
      </c>
      <c r="AU300" s="2770" t="str">
        <f>'3-A. CI Sub-Annex'!AV35</f>
        <v>AH/NHSRC-CP</v>
      </c>
    </row>
    <row r="301" spans="1:47" s="2245" customFormat="1" ht="78" customHeight="1">
      <c r="A301" s="2767" t="str">
        <f>'3.Community Intervention Annexn'!A36</f>
        <v>3.2.1.2</v>
      </c>
      <c r="B301" s="2767" t="str">
        <f>'3-A. CI Sub-Annex'!C91</f>
        <v>A.4.2.1</v>
      </c>
      <c r="C301" s="2768" t="str">
        <f>'3-A. CI Sub-Annex'!D91</f>
        <v>Incentives for Peer Educators</v>
      </c>
      <c r="D301" s="2769" t="str">
        <f>'3-A. CI Sub-Annex'!E91</f>
        <v>RCH</v>
      </c>
      <c r="E301" s="2769" t="str">
        <f>'3-A. CI Sub-Annex'!F91</f>
        <v>AH</v>
      </c>
      <c r="F301" s="2769">
        <f>'3-A. CI Sub-Annex'!G91</f>
        <v>0</v>
      </c>
      <c r="G301" s="2769">
        <f>'3-A. CI Sub-Annex'!H91</f>
        <v>0</v>
      </c>
      <c r="H301" s="2769">
        <f>'3-A. CI Sub-Annex'!I91</f>
        <v>0</v>
      </c>
      <c r="I301" s="2769">
        <f>'3-A. CI Sub-Annex'!J91</f>
        <v>0</v>
      </c>
      <c r="J301" s="2769">
        <f>'3-A. CI Sub-Annex'!K91</f>
        <v>0</v>
      </c>
      <c r="K301" s="2769">
        <f>'3-A. CI Sub-Annex'!L91</f>
        <v>0</v>
      </c>
      <c r="L301" s="2770">
        <f>'3-A. CI Sub-Annex'!M91</f>
        <v>600</v>
      </c>
      <c r="M301" s="2769">
        <f>'3-A. CI Sub-Annex'!N91</f>
        <v>6.0000000000000001E-3</v>
      </c>
      <c r="N301" s="2769">
        <f>'3-A. CI Sub-Annex'!O91</f>
        <v>669</v>
      </c>
      <c r="O301" s="2770">
        <f>'3-A. CI Sub-Annex'!P91</f>
        <v>4.0140000000000002</v>
      </c>
      <c r="P301" s="2767">
        <f>'3-A. CI Sub-Annex'!Q91</f>
        <v>0</v>
      </c>
      <c r="Q301" s="2125"/>
      <c r="R301" s="2771"/>
      <c r="T301" s="2770">
        <f>'3-A. CI Sub-Annex'!U91</f>
        <v>669</v>
      </c>
      <c r="U301" s="2770">
        <f>'3-A. CI Sub-Annex'!V91</f>
        <v>401400</v>
      </c>
      <c r="V301" s="2770" t="str">
        <f>'3-A. CI Sub-Annex'!W91</f>
        <v xml:space="preserve">STATE: ; PDY: Incentives for Peer Educators - 453 x Rs.50 x 12 months - Rs.2,71,800/- ; KKL: ; MHE: ; YNM: Incentives for Peer Educators - 216 x Rs.50 x 12 months - Rs.1,29600/- </v>
      </c>
      <c r="W301" s="2772">
        <f>'3-A. CI Sub-Annex'!X91</f>
        <v>0</v>
      </c>
      <c r="X301" s="2770">
        <f>'3-A. CI Sub-Annex'!Y91</f>
        <v>0</v>
      </c>
      <c r="Y301" s="2770">
        <f>'3-A. CI Sub-Annex'!Z91</f>
        <v>0</v>
      </c>
      <c r="Z301" s="2770">
        <f>'3-A. CI Sub-Annex'!AA91</f>
        <v>0</v>
      </c>
      <c r="AA301" s="2770">
        <f>'3-A. CI Sub-Annex'!AB91</f>
        <v>600</v>
      </c>
      <c r="AB301" s="2770">
        <f>'3-A. CI Sub-Annex'!AC91</f>
        <v>453</v>
      </c>
      <c r="AC301" s="2770">
        <f>'3-A. CI Sub-Annex'!AD91</f>
        <v>271800</v>
      </c>
      <c r="AD301" s="2770" t="str">
        <f>'3-A. CI Sub-Annex'!AE91</f>
        <v xml:space="preserve">Incentives for Peer Educators - 453 x Rs.50 x 12 months - Rs.2,71,800/- </v>
      </c>
      <c r="AE301" s="2770">
        <f>'3-A. CI Sub-Annex'!AF91</f>
        <v>0</v>
      </c>
      <c r="AF301" s="2770">
        <f>'3-A. CI Sub-Annex'!AG91</f>
        <v>0</v>
      </c>
      <c r="AG301" s="2770">
        <f>'3-A. CI Sub-Annex'!AH91</f>
        <v>0</v>
      </c>
      <c r="AH301" s="2770">
        <f>'3-A. CI Sub-Annex'!AI91</f>
        <v>0</v>
      </c>
      <c r="AI301" s="2770">
        <f>'3-A. CI Sub-Annex'!AJ91</f>
        <v>0</v>
      </c>
      <c r="AJ301" s="2770">
        <f>'3-A. CI Sub-Annex'!AK91</f>
        <v>0</v>
      </c>
      <c r="AK301" s="2770">
        <f>'3-A. CI Sub-Annex'!AL91</f>
        <v>0</v>
      </c>
      <c r="AL301" s="2770">
        <f>'3-A. CI Sub-Annex'!AM91</f>
        <v>0</v>
      </c>
      <c r="AM301" s="2770">
        <f>'3-A. CI Sub-Annex'!AN91</f>
        <v>600</v>
      </c>
      <c r="AN301" s="2770">
        <f>'3-A. CI Sub-Annex'!AO91</f>
        <v>216</v>
      </c>
      <c r="AO301" s="2770">
        <f>'3-A. CI Sub-Annex'!AP91</f>
        <v>129600</v>
      </c>
      <c r="AP301" s="2770" t="str">
        <f>'3-A. CI Sub-Annex'!AQ91</f>
        <v xml:space="preserve">Incentives for Peer Educators - 216 x Rs.50 x 12 months - Rs.1,29600/- </v>
      </c>
      <c r="AQ301" s="2770">
        <f>'3-A. CI Sub-Annex'!AR91</f>
        <v>401400</v>
      </c>
      <c r="AR301" s="2770">
        <f>'3-A. CI Sub-Annex'!AS91</f>
        <v>669</v>
      </c>
      <c r="AS301" s="2770">
        <f>'3-A. CI Sub-Annex'!AT91</f>
        <v>600</v>
      </c>
      <c r="AT301" s="2770" t="str">
        <f>'3-A. CI Sub-Annex'!AU91</f>
        <v xml:space="preserve">STATE: ; PDY: Incentives for Peer Educators - 453 x Rs.50 x 12 months - Rs.2,71,800/- ; KKL: ; MHE: ; YNM: Incentives for Peer Educators - 216 x Rs.50 x 12 months - Rs.1,29600/- </v>
      </c>
      <c r="AU301" s="2770" t="str">
        <f>'3-A. CI Sub-Annex'!AV91</f>
        <v>AH</v>
      </c>
    </row>
    <row r="302" spans="1:47" s="2245" customFormat="1" ht="78" customHeight="1">
      <c r="A302" s="2763">
        <f>'5.Infrastructure Annex'!A7</f>
        <v>5</v>
      </c>
      <c r="B302" s="2763"/>
      <c r="C302" s="2764" t="str">
        <f>'5.Infrastructure Annex'!C7</f>
        <v>Infrastructure</v>
      </c>
      <c r="D302" s="2765"/>
      <c r="E302" s="2765"/>
      <c r="F302" s="2765"/>
      <c r="G302" s="2765"/>
      <c r="H302" s="2766"/>
      <c r="I302" s="2765"/>
      <c r="J302" s="2766"/>
      <c r="K302" s="2765"/>
      <c r="L302" s="2766"/>
      <c r="M302" s="2766"/>
      <c r="N302" s="2786"/>
      <c r="O302" s="2787">
        <f>O303</f>
        <v>0</v>
      </c>
      <c r="P302" s="2788"/>
      <c r="Q302" s="2789"/>
      <c r="R302" s="2790">
        <f>R303</f>
        <v>0</v>
      </c>
      <c r="T302" s="2766"/>
      <c r="U302" s="2766"/>
      <c r="V302" s="2766"/>
      <c r="W302" s="2782"/>
      <c r="X302" s="2766"/>
      <c r="Y302" s="2766"/>
      <c r="Z302" s="2766"/>
      <c r="AA302" s="2766"/>
      <c r="AB302" s="2766"/>
      <c r="AC302" s="2766"/>
      <c r="AD302" s="2766"/>
      <c r="AE302" s="2766"/>
      <c r="AF302" s="2766"/>
      <c r="AG302" s="2766"/>
      <c r="AH302" s="2766"/>
      <c r="AI302" s="2766"/>
      <c r="AJ302" s="2766"/>
      <c r="AK302" s="2766"/>
      <c r="AL302" s="2766"/>
      <c r="AM302" s="2766"/>
      <c r="AN302" s="2766"/>
      <c r="AO302" s="2766"/>
      <c r="AP302" s="2766"/>
      <c r="AQ302" s="2766"/>
      <c r="AR302" s="2766"/>
      <c r="AS302" s="2766"/>
      <c r="AT302" s="2766"/>
      <c r="AU302" s="2766"/>
    </row>
    <row r="303" spans="1:47" s="2245" customFormat="1" ht="78" customHeight="1">
      <c r="A303" s="2767" t="str">
        <f>'5.Infrastructure Annex'!A65</f>
        <v>5.2.1.9</v>
      </c>
      <c r="B303" s="2767" t="str">
        <f>'5.Infrastructure Annex'!B65</f>
        <v>A.4.1.2</v>
      </c>
      <c r="C303" s="2768" t="str">
        <f>'5.Infrastructure Annex'!C65</f>
        <v xml:space="preserve">AFHCs at Medical college/ DH/CHC/PHC level  </v>
      </c>
      <c r="D303" s="2769" t="str">
        <f>'5.Infrastructure Annex'!D65</f>
        <v>RCH</v>
      </c>
      <c r="E303" s="2769" t="str">
        <f>'5.Infrastructure Annex'!E65</f>
        <v>AH</v>
      </c>
      <c r="F303" s="2769">
        <f>'5.Infrastructure Annex'!G65</f>
        <v>0</v>
      </c>
      <c r="G303" s="2769">
        <f>'5.Infrastructure Annex'!H65</f>
        <v>0</v>
      </c>
      <c r="H303" s="2769">
        <f>'5.Infrastructure Annex'!I65</f>
        <v>0</v>
      </c>
      <c r="I303" s="2769">
        <f>'5.Infrastructure Annex'!J65</f>
        <v>0</v>
      </c>
      <c r="J303" s="2769">
        <f>'5.Infrastructure Annex'!K65</f>
        <v>0</v>
      </c>
      <c r="K303" s="2769">
        <f>'5.Infrastructure Annex'!L65</f>
        <v>0</v>
      </c>
      <c r="L303" s="2770">
        <f>'5.Infrastructure Annex'!M65</f>
        <v>0</v>
      </c>
      <c r="M303" s="2769">
        <f>'5.Infrastructure Annex'!N65</f>
        <v>0</v>
      </c>
      <c r="N303" s="2769">
        <f>'5.Infrastructure Annex'!O65</f>
        <v>0</v>
      </c>
      <c r="O303" s="2770">
        <f>'5.Infrastructure Annex'!P65</f>
        <v>0</v>
      </c>
      <c r="P303" s="2767" t="str">
        <f>'5.Infrastructure Annex'!Q65</f>
        <v xml:space="preserve">STATE: ; PDY: ; KKL: ; MHE: ; YNM: </v>
      </c>
      <c r="Q303" s="2125"/>
      <c r="R303" s="2771"/>
      <c r="T303" s="2770">
        <f>'5.Infrastructure Annex'!U65</f>
        <v>0</v>
      </c>
      <c r="U303" s="2770">
        <f>'5.Infrastructure Annex'!V65</f>
        <v>0</v>
      </c>
      <c r="V303" s="2770">
        <f>'5.Infrastructure Annex'!W65</f>
        <v>0</v>
      </c>
      <c r="W303" s="2772" t="str">
        <f>'5.Infrastructure Annex'!X65</f>
        <v xml:space="preserve">STATE: ; PDY: ; KKL: ; MHE: ; YNM: </v>
      </c>
      <c r="X303" s="2770">
        <f>'5.Infrastructure Annex'!Y65</f>
        <v>0</v>
      </c>
      <c r="Y303" s="2770">
        <f>'5.Infrastructure Annex'!Z65</f>
        <v>0</v>
      </c>
      <c r="Z303" s="2770">
        <f>'5.Infrastructure Annex'!AA65</f>
        <v>0</v>
      </c>
      <c r="AA303" s="2770">
        <f>'5.Infrastructure Annex'!AB65</f>
        <v>0</v>
      </c>
      <c r="AB303" s="2770">
        <f>'5.Infrastructure Annex'!AC65</f>
        <v>0</v>
      </c>
      <c r="AC303" s="2770">
        <f>'5.Infrastructure Annex'!AD65</f>
        <v>0</v>
      </c>
      <c r="AD303" s="2770">
        <f>'5.Infrastructure Annex'!AE65</f>
        <v>0</v>
      </c>
      <c r="AE303" s="2770">
        <f>'5.Infrastructure Annex'!AF65</f>
        <v>0</v>
      </c>
      <c r="AF303" s="2770">
        <f>'5.Infrastructure Annex'!AG65</f>
        <v>0</v>
      </c>
      <c r="AG303" s="2770">
        <f>'5.Infrastructure Annex'!AH65</f>
        <v>0</v>
      </c>
      <c r="AH303" s="2770">
        <f>'5.Infrastructure Annex'!AI65</f>
        <v>0</v>
      </c>
      <c r="AI303" s="2770">
        <f>'5.Infrastructure Annex'!AJ65</f>
        <v>0</v>
      </c>
      <c r="AJ303" s="2770">
        <f>'5.Infrastructure Annex'!AK65</f>
        <v>0</v>
      </c>
      <c r="AK303" s="2770">
        <f>'5.Infrastructure Annex'!AL65</f>
        <v>0</v>
      </c>
      <c r="AL303" s="2770">
        <f>'5.Infrastructure Annex'!AM65</f>
        <v>0</v>
      </c>
      <c r="AM303" s="2770">
        <f>'5.Infrastructure Annex'!AN65</f>
        <v>0</v>
      </c>
      <c r="AN303" s="2770">
        <f>'5.Infrastructure Annex'!AO65</f>
        <v>0</v>
      </c>
      <c r="AO303" s="2770">
        <f>'5.Infrastructure Annex'!AP65</f>
        <v>0</v>
      </c>
      <c r="AP303" s="2770">
        <f>'5.Infrastructure Annex'!AQ65</f>
        <v>0</v>
      </c>
      <c r="AQ303" s="2770">
        <f>'5.Infrastructure Annex'!AR65</f>
        <v>0</v>
      </c>
      <c r="AR303" s="2770">
        <f>'5.Infrastructure Annex'!AS65</f>
        <v>0</v>
      </c>
      <c r="AS303" s="2770">
        <f>'5.Infrastructure Annex'!AT65</f>
        <v>0</v>
      </c>
      <c r="AT303" s="2770">
        <f>'5.Infrastructure Annex'!AU65</f>
        <v>0</v>
      </c>
      <c r="AU303" s="2770" t="str">
        <f>'5.Infrastructure Annex'!AV65</f>
        <v xml:space="preserve">STATE: ; PDY: ; KKL: ; MHE: ; YNM: </v>
      </c>
    </row>
    <row r="304" spans="1:47" s="2245" customFormat="1" ht="78" customHeight="1">
      <c r="A304" s="2763">
        <f>'6.Procurement Annex'!A7</f>
        <v>6</v>
      </c>
      <c r="B304" s="2763"/>
      <c r="C304" s="2764" t="str">
        <f>'6.Procurement Annex'!C7</f>
        <v>Procurement</v>
      </c>
      <c r="D304" s="2765"/>
      <c r="E304" s="2765"/>
      <c r="F304" s="2765"/>
      <c r="G304" s="2765"/>
      <c r="H304" s="2766"/>
      <c r="I304" s="2765"/>
      <c r="J304" s="2766"/>
      <c r="K304" s="2765"/>
      <c r="L304" s="2766"/>
      <c r="M304" s="2766"/>
      <c r="N304" s="2786"/>
      <c r="O304" s="2787">
        <f>SUM(O305:O310)</f>
        <v>104.96632349999999</v>
      </c>
      <c r="P304" s="2788"/>
      <c r="Q304" s="2789"/>
      <c r="R304" s="2790">
        <f>SUM(R305:R310)</f>
        <v>0</v>
      </c>
      <c r="T304" s="2766"/>
      <c r="U304" s="2766"/>
      <c r="V304" s="2766"/>
      <c r="W304" s="2782"/>
      <c r="X304" s="2766"/>
      <c r="Y304" s="2766"/>
      <c r="Z304" s="2766"/>
      <c r="AA304" s="2766"/>
      <c r="AB304" s="2766"/>
      <c r="AC304" s="2766"/>
      <c r="AD304" s="2766"/>
      <c r="AE304" s="2766"/>
      <c r="AF304" s="2766"/>
      <c r="AG304" s="2766"/>
      <c r="AH304" s="2766"/>
      <c r="AI304" s="2766"/>
      <c r="AJ304" s="2766"/>
      <c r="AK304" s="2766"/>
      <c r="AL304" s="2766"/>
      <c r="AM304" s="2766"/>
      <c r="AN304" s="2766"/>
      <c r="AO304" s="2766"/>
      <c r="AP304" s="2766"/>
      <c r="AQ304" s="2766"/>
      <c r="AR304" s="2766"/>
      <c r="AS304" s="2766"/>
      <c r="AT304" s="2766"/>
      <c r="AU304" s="2766"/>
    </row>
    <row r="305" spans="1:47" s="2245" customFormat="1" ht="78" customHeight="1">
      <c r="A305" s="5626" t="str">
        <f>'6.Procurement Annex'!A13</f>
        <v>6.1.1.4</v>
      </c>
      <c r="B305" s="2767" t="str">
        <f>'6-A. Proc. Sub-Annex'!C27</f>
        <v>B16.1.6.1</v>
      </c>
      <c r="C305" s="2768" t="str">
        <f>'6-A. Proc. Sub-Annex'!D27</f>
        <v>Equipment for AFHCs</v>
      </c>
      <c r="D305" s="2769" t="str">
        <f>'6-A. Proc. Sub-Annex'!E27</f>
        <v>RCH</v>
      </c>
      <c r="E305" s="2769" t="str">
        <f>'6-A. Proc. Sub-Annex'!F27</f>
        <v>AH</v>
      </c>
      <c r="F305" s="2769">
        <f>'6-A. Proc. Sub-Annex'!G27</f>
        <v>0</v>
      </c>
      <c r="G305" s="2769">
        <f>'6-A. Proc. Sub-Annex'!H27</f>
        <v>0</v>
      </c>
      <c r="H305" s="2769">
        <f>'6-A. Proc. Sub-Annex'!I27</f>
        <v>0</v>
      </c>
      <c r="I305" s="2769">
        <f>'6-A. Proc. Sub-Annex'!J27</f>
        <v>0</v>
      </c>
      <c r="J305" s="2769">
        <f>'6-A. Proc. Sub-Annex'!K27</f>
        <v>0</v>
      </c>
      <c r="K305" s="2769">
        <f>'6-A. Proc. Sub-Annex'!L27</f>
        <v>0</v>
      </c>
      <c r="L305" s="2770">
        <f>'6-A. Proc. Sub-Annex'!M27</f>
        <v>0</v>
      </c>
      <c r="M305" s="2769">
        <f>'6-A. Proc. Sub-Annex'!N27</f>
        <v>0</v>
      </c>
      <c r="N305" s="2769">
        <f>'6-A. Proc. Sub-Annex'!O27</f>
        <v>0</v>
      </c>
      <c r="O305" s="2770">
        <f>'6-A. Proc. Sub-Annex'!P27</f>
        <v>0</v>
      </c>
      <c r="P305" s="2767">
        <f>'6-A. Proc. Sub-Annex'!Q27</f>
        <v>0</v>
      </c>
      <c r="Q305" s="2125"/>
      <c r="R305" s="2771"/>
      <c r="T305" s="2770">
        <f>'6-A. Proc. Sub-Annex'!U27</f>
        <v>0</v>
      </c>
      <c r="U305" s="2770">
        <f>'6-A. Proc. Sub-Annex'!V27</f>
        <v>0</v>
      </c>
      <c r="V305" s="2770" t="str">
        <f>'6-A. Proc. Sub-Annex'!W27</f>
        <v xml:space="preserve">STATE: ; PDY: ; KKL: ; MHE: ; YNM: </v>
      </c>
      <c r="W305" s="2772">
        <f>'6-A. Proc. Sub-Annex'!X27</f>
        <v>0</v>
      </c>
      <c r="X305" s="2770">
        <f>'6-A. Proc. Sub-Annex'!Y27</f>
        <v>0</v>
      </c>
      <c r="Y305" s="2770">
        <f>'6-A. Proc. Sub-Annex'!Z27</f>
        <v>0</v>
      </c>
      <c r="Z305" s="2770">
        <f>'6-A. Proc. Sub-Annex'!AA27</f>
        <v>0</v>
      </c>
      <c r="AA305" s="2770">
        <f>'6-A. Proc. Sub-Annex'!AB27</f>
        <v>0</v>
      </c>
      <c r="AB305" s="2770">
        <f>'6-A. Proc. Sub-Annex'!AC27</f>
        <v>0</v>
      </c>
      <c r="AC305" s="2770">
        <f>'6-A. Proc. Sub-Annex'!AD27</f>
        <v>0</v>
      </c>
      <c r="AD305" s="2770">
        <f>'6-A. Proc. Sub-Annex'!AE27</f>
        <v>0</v>
      </c>
      <c r="AE305" s="2770">
        <f>'6-A. Proc. Sub-Annex'!AF27</f>
        <v>0</v>
      </c>
      <c r="AF305" s="2770">
        <f>'6-A. Proc. Sub-Annex'!AG27</f>
        <v>0</v>
      </c>
      <c r="AG305" s="2770">
        <f>'6-A. Proc. Sub-Annex'!AH27</f>
        <v>0</v>
      </c>
      <c r="AH305" s="2770">
        <f>'6-A. Proc. Sub-Annex'!AI27</f>
        <v>0</v>
      </c>
      <c r="AI305" s="2770">
        <f>'6-A. Proc. Sub-Annex'!AJ27</f>
        <v>0</v>
      </c>
      <c r="AJ305" s="2770">
        <f>'6-A. Proc. Sub-Annex'!AK27</f>
        <v>0</v>
      </c>
      <c r="AK305" s="2770">
        <f>'6-A. Proc. Sub-Annex'!AL27</f>
        <v>0</v>
      </c>
      <c r="AL305" s="2770">
        <f>'6-A. Proc. Sub-Annex'!AM27</f>
        <v>0</v>
      </c>
      <c r="AM305" s="2770">
        <f>'6-A. Proc. Sub-Annex'!AN27</f>
        <v>0</v>
      </c>
      <c r="AN305" s="2770">
        <f>'6-A. Proc. Sub-Annex'!AO27</f>
        <v>0</v>
      </c>
      <c r="AO305" s="2770">
        <f>'6-A. Proc. Sub-Annex'!AP27</f>
        <v>0</v>
      </c>
      <c r="AP305" s="2770">
        <f>'6-A. Proc. Sub-Annex'!AQ27</f>
        <v>0</v>
      </c>
      <c r="AQ305" s="2770">
        <f>'6-A. Proc. Sub-Annex'!AR27</f>
        <v>0</v>
      </c>
      <c r="AR305" s="2770">
        <f>'6-A. Proc. Sub-Annex'!AS27</f>
        <v>0</v>
      </c>
      <c r="AS305" s="2770">
        <f>'6-A. Proc. Sub-Annex'!AT27</f>
        <v>0</v>
      </c>
      <c r="AT305" s="2770" t="str">
        <f>'6-A. Proc. Sub-Annex'!AU27</f>
        <v xml:space="preserve">STATE: ; PDY: ; KKL: ; MHE: ; YNM: </v>
      </c>
      <c r="AU305" s="2770" t="str">
        <f>'6-A. Proc. Sub-Annex'!AV27</f>
        <v>Adolescent Friendly Health Clinics: equipment</v>
      </c>
    </row>
    <row r="306" spans="1:47" s="2245" customFormat="1" ht="78" customHeight="1">
      <c r="A306" s="5626"/>
      <c r="B306" s="2767" t="str">
        <f>'6-A. Proc. Sub-Annex'!C28</f>
        <v>B16.1.6.2</v>
      </c>
      <c r="C306" s="2768" t="str">
        <f>'6-A. Proc. Sub-Annex'!D28</f>
        <v>Any other equipment (please specify)</v>
      </c>
      <c r="D306" s="2769" t="str">
        <f>'6-A. Proc. Sub-Annex'!E28</f>
        <v>RCH</v>
      </c>
      <c r="E306" s="2769" t="str">
        <f>'6-A. Proc. Sub-Annex'!F28</f>
        <v>AH</v>
      </c>
      <c r="F306" s="2769">
        <f>'6-A. Proc. Sub-Annex'!G28</f>
        <v>0</v>
      </c>
      <c r="G306" s="2769">
        <f>'6-A. Proc. Sub-Annex'!H28</f>
        <v>0</v>
      </c>
      <c r="H306" s="2769">
        <f>'6-A. Proc. Sub-Annex'!I28</f>
        <v>0</v>
      </c>
      <c r="I306" s="2769">
        <f>'6-A. Proc. Sub-Annex'!J28</f>
        <v>0</v>
      </c>
      <c r="J306" s="2769">
        <f>'6-A. Proc. Sub-Annex'!K28</f>
        <v>0</v>
      </c>
      <c r="K306" s="2769">
        <f>'6-A. Proc. Sub-Annex'!L28</f>
        <v>0</v>
      </c>
      <c r="L306" s="2770">
        <f>'6-A. Proc. Sub-Annex'!M28</f>
        <v>0</v>
      </c>
      <c r="M306" s="2769">
        <f>'6-A. Proc. Sub-Annex'!N28</f>
        <v>0</v>
      </c>
      <c r="N306" s="2769">
        <f>'6-A. Proc. Sub-Annex'!O28</f>
        <v>0</v>
      </c>
      <c r="O306" s="2770">
        <f>'6-A. Proc. Sub-Annex'!P28</f>
        <v>0</v>
      </c>
      <c r="P306" s="2767">
        <f>'6-A. Proc. Sub-Annex'!Q28</f>
        <v>0</v>
      </c>
      <c r="Q306" s="2125"/>
      <c r="R306" s="2771"/>
      <c r="T306" s="2770">
        <f>'6-A. Proc. Sub-Annex'!U28</f>
        <v>0</v>
      </c>
      <c r="U306" s="2770">
        <f>'6-A. Proc. Sub-Annex'!V28</f>
        <v>0</v>
      </c>
      <c r="V306" s="2770" t="str">
        <f>'6-A. Proc. Sub-Annex'!W28</f>
        <v xml:space="preserve">STATE: ; PDY: ; KKL: ; MHE: ; YNM: </v>
      </c>
      <c r="W306" s="2772">
        <f>'6-A. Proc. Sub-Annex'!X28</f>
        <v>0</v>
      </c>
      <c r="X306" s="2770">
        <f>'6-A. Proc. Sub-Annex'!Y28</f>
        <v>0</v>
      </c>
      <c r="Y306" s="2770">
        <f>'6-A. Proc. Sub-Annex'!Z28</f>
        <v>0</v>
      </c>
      <c r="Z306" s="2770">
        <f>'6-A. Proc. Sub-Annex'!AA28</f>
        <v>0</v>
      </c>
      <c r="AA306" s="2770">
        <f>'6-A. Proc. Sub-Annex'!AB28</f>
        <v>0</v>
      </c>
      <c r="AB306" s="2770">
        <f>'6-A. Proc. Sub-Annex'!AC28</f>
        <v>0</v>
      </c>
      <c r="AC306" s="2770">
        <f>'6-A. Proc. Sub-Annex'!AD28</f>
        <v>0</v>
      </c>
      <c r="AD306" s="2770">
        <f>'6-A. Proc. Sub-Annex'!AE28</f>
        <v>0</v>
      </c>
      <c r="AE306" s="2770">
        <f>'6-A. Proc. Sub-Annex'!AF28</f>
        <v>0</v>
      </c>
      <c r="AF306" s="2770">
        <f>'6-A. Proc. Sub-Annex'!AG28</f>
        <v>0</v>
      </c>
      <c r="AG306" s="2770">
        <f>'6-A. Proc. Sub-Annex'!AH28</f>
        <v>0</v>
      </c>
      <c r="AH306" s="2770">
        <f>'6-A. Proc. Sub-Annex'!AI28</f>
        <v>0</v>
      </c>
      <c r="AI306" s="2770">
        <f>'6-A. Proc. Sub-Annex'!AJ28</f>
        <v>0</v>
      </c>
      <c r="AJ306" s="2770">
        <f>'6-A. Proc. Sub-Annex'!AK28</f>
        <v>0</v>
      </c>
      <c r="AK306" s="2770">
        <f>'6-A. Proc. Sub-Annex'!AL28</f>
        <v>0</v>
      </c>
      <c r="AL306" s="2770">
        <f>'6-A. Proc. Sub-Annex'!AM28</f>
        <v>0</v>
      </c>
      <c r="AM306" s="2770">
        <f>'6-A. Proc. Sub-Annex'!AN28</f>
        <v>0</v>
      </c>
      <c r="AN306" s="2770">
        <f>'6-A. Proc. Sub-Annex'!AO28</f>
        <v>0</v>
      </c>
      <c r="AO306" s="2770">
        <f>'6-A. Proc. Sub-Annex'!AP28</f>
        <v>0</v>
      </c>
      <c r="AP306" s="2770">
        <f>'6-A. Proc. Sub-Annex'!AQ28</f>
        <v>0</v>
      </c>
      <c r="AQ306" s="2770">
        <f>'6-A. Proc. Sub-Annex'!AR28</f>
        <v>0</v>
      </c>
      <c r="AR306" s="2770">
        <f>'6-A. Proc. Sub-Annex'!AS28</f>
        <v>0</v>
      </c>
      <c r="AS306" s="2770">
        <f>'6-A. Proc. Sub-Annex'!AT28</f>
        <v>0</v>
      </c>
      <c r="AT306" s="2770" t="str">
        <f>'6-A. Proc. Sub-Annex'!AU28</f>
        <v xml:space="preserve">STATE: ; PDY: ; KKL: ; MHE: ; YNM: </v>
      </c>
      <c r="AU306" s="2770">
        <f>'6-A. Proc. Sub-Annex'!AV28</f>
        <v>0</v>
      </c>
    </row>
    <row r="307" spans="1:47" s="2245" customFormat="1" ht="78" customHeight="1">
      <c r="A307" s="5626" t="str">
        <f>'6.Procurement Annex'!A59</f>
        <v>6.2.1.4</v>
      </c>
      <c r="B307" s="2767" t="str">
        <f>'6-A. Proc. Sub-Annex'!C177</f>
        <v>B.16.2.6.3.a</v>
      </c>
      <c r="C307" s="2768" t="str">
        <f>'6-A. Proc. Sub-Annex'!D177</f>
        <v>IFA tablets under WIFS (10-19 yrs.)</v>
      </c>
      <c r="D307" s="2769" t="str">
        <f>'6-A. Proc. Sub-Annex'!E177</f>
        <v>RCH</v>
      </c>
      <c r="E307" s="2769" t="str">
        <f>'6-A. Proc. Sub-Annex'!F177</f>
        <v>AH</v>
      </c>
      <c r="F307" s="2769">
        <f>'6-A. Proc. Sub-Annex'!G177</f>
        <v>0</v>
      </c>
      <c r="G307" s="2769">
        <f>'6-A. Proc. Sub-Annex'!H177</f>
        <v>0</v>
      </c>
      <c r="H307" s="2769">
        <f>'6-A. Proc. Sub-Annex'!I177</f>
        <v>14.329980000000001</v>
      </c>
      <c r="I307" s="2769">
        <f>'6-A. Proc. Sub-Annex'!J177</f>
        <v>0</v>
      </c>
      <c r="J307" s="2769">
        <f>'6-A. Proc. Sub-Annex'!K177</f>
        <v>0</v>
      </c>
      <c r="K307" s="2769">
        <f>'6-A. Proc. Sub-Annex'!L177</f>
        <v>0</v>
      </c>
      <c r="L307" s="2770">
        <f>'6-A. Proc. Sub-Annex'!M177</f>
        <v>7</v>
      </c>
      <c r="M307" s="2769">
        <f>'6-A. Proc. Sub-Annex'!N177</f>
        <v>6.9999999999999994E-5</v>
      </c>
      <c r="N307" s="2769">
        <f>'6-A. Proc. Sub-Annex'!O177</f>
        <v>475066</v>
      </c>
      <c r="O307" s="2770">
        <f>'6-A. Proc. Sub-Annex'!P177</f>
        <v>33.254619999999996</v>
      </c>
      <c r="P307" s="2767">
        <f>'6-A. Proc. Sub-Annex'!Q177</f>
        <v>0</v>
      </c>
      <c r="Q307" s="2125"/>
      <c r="R307" s="2771"/>
      <c r="T307" s="2770">
        <f>'6-A. Proc. Sub-Annex'!U177</f>
        <v>475066</v>
      </c>
      <c r="U307" s="2770">
        <f>'6-A. Proc. Sub-Annex'!V177</f>
        <v>3325462</v>
      </c>
      <c r="V307" s="2770" t="str">
        <f>'6-A. Proc. Sub-Annex'!W177</f>
        <v xml:space="preserve">STATE: ; PDY: Senior WIFS : IFA (blue colour &amp; Enteric Coated) - IFA tablet containing 100 mg of elemental Iron and 500 mcg of Folic Acid  - 297400 Strips x Rs.7 Per strips ; KKL: Senior WIFS : IFA (blue colour &amp; Enteric Coated) - IFA tablet containing 100 mg of elemental Iron and 500 mcg of Folic Acid  -  150000 Strips x Rs. 7 Per strips                                                                      ; MHE: Senior WIFS : IFA (blue colour &amp; Enteric Coated) - IFA tablet containing 100 mg of elemental Iron and 500 mcg of Folic Acid  - 13833 Strips x Rs.7 Per strips                                                                      ; YNM: Senior WIFS : IFA (blue colour &amp; Enteric Coated) - IFA tablet containing 100 mg of elemental Iron and 500 mcg of Folic Acid  - 13833 Strips x Rs.7 Per strips                                                                      </v>
      </c>
      <c r="W307" s="2772">
        <f>'6-A. Proc. Sub-Annex'!X177</f>
        <v>0</v>
      </c>
      <c r="X307" s="2770">
        <f>'6-A. Proc. Sub-Annex'!Y177</f>
        <v>0</v>
      </c>
      <c r="Y307" s="2770">
        <f>'6-A. Proc. Sub-Annex'!Z177</f>
        <v>0</v>
      </c>
      <c r="Z307" s="2770">
        <f>'6-A. Proc. Sub-Annex'!AA177</f>
        <v>0</v>
      </c>
      <c r="AA307" s="2770">
        <f>'6-A. Proc. Sub-Annex'!AB177</f>
        <v>7</v>
      </c>
      <c r="AB307" s="2770">
        <f>'6-A. Proc. Sub-Annex'!AC177</f>
        <v>297400</v>
      </c>
      <c r="AC307" s="2770">
        <f>'6-A. Proc. Sub-Annex'!AD177</f>
        <v>2081800</v>
      </c>
      <c r="AD307" s="2770" t="str">
        <f>'6-A. Proc. Sub-Annex'!AE177</f>
        <v xml:space="preserve">Senior WIFS : IFA (blue colour &amp; Enteric Coated) - IFA tablet containing 100 mg of elemental Iron and 500 mcg of Folic Acid  - 297400 Strips x Rs.7 Per strips </v>
      </c>
      <c r="AE307" s="2770">
        <f>'6-A. Proc. Sub-Annex'!AF177</f>
        <v>7</v>
      </c>
      <c r="AF307" s="2770">
        <f>'6-A. Proc. Sub-Annex'!AG177</f>
        <v>150000</v>
      </c>
      <c r="AG307" s="2770">
        <f>'6-A. Proc. Sub-Annex'!AH177</f>
        <v>1050000</v>
      </c>
      <c r="AH307" s="2770" t="str">
        <f>'6-A. Proc. Sub-Annex'!AI177</f>
        <v xml:space="preserve">Senior WIFS : IFA (blue colour &amp; Enteric Coated) - IFA tablet containing 100 mg of elemental Iron and 500 mcg of Folic Acid  -  150000 Strips x Rs. 7 Per strips                                                                      </v>
      </c>
      <c r="AI307" s="2770">
        <f>'6-A. Proc. Sub-Annex'!AJ177</f>
        <v>7</v>
      </c>
      <c r="AJ307" s="2770">
        <f>'6-A. Proc. Sub-Annex'!AK177</f>
        <v>13833</v>
      </c>
      <c r="AK307" s="2770">
        <f>'6-A. Proc. Sub-Annex'!AL177</f>
        <v>96831</v>
      </c>
      <c r="AL307" s="2770" t="str">
        <f>'6-A. Proc. Sub-Annex'!AM177</f>
        <v xml:space="preserve">Senior WIFS : IFA (blue colour &amp; Enteric Coated) - IFA tablet containing 100 mg of elemental Iron and 500 mcg of Folic Acid  - 13833 Strips x Rs.7 Per strips                                                                      </v>
      </c>
      <c r="AM307" s="2770">
        <f>'6-A. Proc. Sub-Annex'!AN177</f>
        <v>7</v>
      </c>
      <c r="AN307" s="2770">
        <f>'6-A. Proc. Sub-Annex'!AO177</f>
        <v>13833</v>
      </c>
      <c r="AO307" s="2770">
        <f>'6-A. Proc. Sub-Annex'!AP177</f>
        <v>96831</v>
      </c>
      <c r="AP307" s="2770" t="str">
        <f>'6-A. Proc. Sub-Annex'!AQ177</f>
        <v xml:space="preserve">Senior WIFS : IFA (blue colour &amp; Enteric Coated) - IFA tablet containing 100 mg of elemental Iron and 500 mcg of Folic Acid  - 13833 Strips x Rs.7 Per strips                                                                      </v>
      </c>
      <c r="AQ307" s="2770">
        <f>'6-A. Proc. Sub-Annex'!AR177</f>
        <v>3325462</v>
      </c>
      <c r="AR307" s="2770">
        <f>'6-A. Proc. Sub-Annex'!AS177</f>
        <v>475066</v>
      </c>
      <c r="AS307" s="2770">
        <f>'6-A. Proc. Sub-Annex'!AT177</f>
        <v>7</v>
      </c>
      <c r="AT307" s="2770" t="str">
        <f>'6-A. Proc. Sub-Annex'!AU177</f>
        <v xml:space="preserve">STATE: ; PDY: Senior WIFS : IFA (blue colour &amp; Enteric Coated) - IFA tablet containing 100 mg of elemental Iron and 500 mcg of Folic Acid  - 297400 Strips x Rs.7 Per strips ; KKL: Senior WIFS : IFA (blue colour &amp; Enteric Coated) - IFA tablet containing 100 mg of elemental Iron and 500 mcg of Folic Acid  -  150000 Strips x Rs. 7 Per strips                                                                      ; MHE: Senior WIFS : IFA (blue colour &amp; Enteric Coated) - IFA tablet containing 100 mg of elemental Iron and 500 mcg of Folic Acid  - 13833 Strips x Rs.7 Per strips                                                                      ; YNM: Senior WIFS : IFA (blue colour &amp; Enteric Coated) - IFA tablet containing 100 mg of elemental Iron and 500 mcg of Folic Acid  - 13833 Strips x Rs.7 Per strips                                                                      </v>
      </c>
      <c r="AU307" s="2770" t="str">
        <f>'6-A. Proc. Sub-Annex'!AV177</f>
        <v>Weekly Iron Folic Supplement (WIFS): drugs</v>
      </c>
    </row>
    <row r="308" spans="1:47" s="2245" customFormat="1" ht="78" customHeight="1">
      <c r="A308" s="5626"/>
      <c r="B308" s="2767" t="str">
        <f>'6-A. Proc. Sub-Annex'!C178</f>
        <v>B.16.2.6.3.b</v>
      </c>
      <c r="C308" s="2768" t="str">
        <f>'6-A. Proc. Sub-Annex'!D178</f>
        <v>Albendazole Tablets under WIFS (10-19 yrs.)</v>
      </c>
      <c r="D308" s="2769" t="str">
        <f>'6-A. Proc. Sub-Annex'!E178</f>
        <v>RCH</v>
      </c>
      <c r="E308" s="2769" t="str">
        <f>'6-A. Proc. Sub-Annex'!F178</f>
        <v>AH</v>
      </c>
      <c r="F308" s="2769">
        <f>'6-A. Proc. Sub-Annex'!G178</f>
        <v>0</v>
      </c>
      <c r="G308" s="2769">
        <f>'6-A. Proc. Sub-Annex'!H178</f>
        <v>0</v>
      </c>
      <c r="H308" s="2769">
        <f>'6-A. Proc. Sub-Annex'!I178</f>
        <v>1.4999999999999998</v>
      </c>
      <c r="I308" s="2769">
        <f>'6-A. Proc. Sub-Annex'!J178</f>
        <v>0</v>
      </c>
      <c r="J308" s="2769">
        <f>'6-A. Proc. Sub-Annex'!K178</f>
        <v>0</v>
      </c>
      <c r="K308" s="2769">
        <f>'6-A. Proc. Sub-Annex'!L178</f>
        <v>0</v>
      </c>
      <c r="L308" s="2770">
        <f>'6-A. Proc. Sub-Annex'!M178</f>
        <v>32.5</v>
      </c>
      <c r="M308" s="2769">
        <f>'6-A. Proc. Sub-Annex'!N178</f>
        <v>3.2499999999999999E-4</v>
      </c>
      <c r="N308" s="2769">
        <f>'6-A. Proc. Sub-Annex'!O178</f>
        <v>7000</v>
      </c>
      <c r="O308" s="2770">
        <f>'6-A. Proc. Sub-Annex'!P178</f>
        <v>2.2749999999999999</v>
      </c>
      <c r="P308" s="2767">
        <f>'6-A. Proc. Sub-Annex'!Q178</f>
        <v>0</v>
      </c>
      <c r="Q308" s="2125"/>
      <c r="R308" s="2771"/>
      <c r="T308" s="2770">
        <f>'6-A. Proc. Sub-Annex'!U178</f>
        <v>7000</v>
      </c>
      <c r="U308" s="2770">
        <f>'6-A. Proc. Sub-Annex'!V178</f>
        <v>227500</v>
      </c>
      <c r="V308" s="2770" t="str">
        <f>'6-A. Proc. Sub-Annex'!W178</f>
        <v xml:space="preserve">STATE: ; PDY: Albendazole (400mg tablet) - 4500 Strips x Rs.32.50 Per Strips ; KKL: Albendazole (400mg tablet) - 2000 Strips x Rs.32.50 Per Strips ; MHE: Albendazole (400mg tablet) - 500 Strips x Rs.32.50 Per Strips ; YNM: Albendazole (400mg tablet) - 500 Strips x Rs.32.50 Per Strips </v>
      </c>
      <c r="W308" s="2772">
        <f>'6-A. Proc. Sub-Annex'!X178</f>
        <v>0</v>
      </c>
      <c r="X308" s="2770">
        <f>'6-A. Proc. Sub-Annex'!Y178</f>
        <v>0</v>
      </c>
      <c r="Y308" s="2770">
        <f>'6-A. Proc. Sub-Annex'!Z178</f>
        <v>0</v>
      </c>
      <c r="Z308" s="2770">
        <f>'6-A. Proc. Sub-Annex'!AA178</f>
        <v>0</v>
      </c>
      <c r="AA308" s="2770">
        <f>'6-A. Proc. Sub-Annex'!AB178</f>
        <v>32.5</v>
      </c>
      <c r="AB308" s="2770">
        <f>'6-A. Proc. Sub-Annex'!AC178</f>
        <v>4500</v>
      </c>
      <c r="AC308" s="2770">
        <f>'6-A. Proc. Sub-Annex'!AD178</f>
        <v>146250</v>
      </c>
      <c r="AD308" s="2770" t="str">
        <f>'6-A. Proc. Sub-Annex'!AE178</f>
        <v xml:space="preserve">Albendazole (400mg tablet) - 4500 Strips x Rs.32.50 Per Strips </v>
      </c>
      <c r="AE308" s="2770">
        <f>'6-A. Proc. Sub-Annex'!AF178</f>
        <v>32.5</v>
      </c>
      <c r="AF308" s="2770">
        <f>'6-A. Proc. Sub-Annex'!AG178</f>
        <v>1500</v>
      </c>
      <c r="AG308" s="2770">
        <f>'6-A. Proc. Sub-Annex'!AH178</f>
        <v>48750</v>
      </c>
      <c r="AH308" s="2770" t="str">
        <f>'6-A. Proc. Sub-Annex'!AI178</f>
        <v xml:space="preserve">Albendazole (400mg tablet) - 2000 Strips x Rs.32.50 Per Strips </v>
      </c>
      <c r="AI308" s="2770">
        <f>'6-A. Proc. Sub-Annex'!AJ178</f>
        <v>32.5</v>
      </c>
      <c r="AJ308" s="2770">
        <f>'6-A. Proc. Sub-Annex'!AK178</f>
        <v>500</v>
      </c>
      <c r="AK308" s="2770">
        <f>'6-A. Proc. Sub-Annex'!AL178</f>
        <v>16250</v>
      </c>
      <c r="AL308" s="2770" t="str">
        <f>'6-A. Proc. Sub-Annex'!AM178</f>
        <v xml:space="preserve">Albendazole (400mg tablet) - 500 Strips x Rs.32.50 Per Strips </v>
      </c>
      <c r="AM308" s="2770">
        <f>'6-A. Proc. Sub-Annex'!AN178</f>
        <v>32.5</v>
      </c>
      <c r="AN308" s="2770">
        <f>'6-A. Proc. Sub-Annex'!AO178</f>
        <v>500</v>
      </c>
      <c r="AO308" s="2770">
        <f>'6-A. Proc. Sub-Annex'!AP178</f>
        <v>16250</v>
      </c>
      <c r="AP308" s="2770" t="str">
        <f>'6-A. Proc. Sub-Annex'!AQ178</f>
        <v xml:space="preserve">Albendazole (400mg tablet) - 500 Strips x Rs.32.50 Per Strips </v>
      </c>
      <c r="AQ308" s="2770">
        <f>'6-A. Proc. Sub-Annex'!AR178</f>
        <v>227500</v>
      </c>
      <c r="AR308" s="2770">
        <f>'6-A. Proc. Sub-Annex'!AS178</f>
        <v>7000</v>
      </c>
      <c r="AS308" s="2770">
        <f>'6-A. Proc. Sub-Annex'!AT178</f>
        <v>32.5</v>
      </c>
      <c r="AT308" s="2770" t="str">
        <f>'6-A. Proc. Sub-Annex'!AU178</f>
        <v xml:space="preserve">STATE: ; PDY: Albendazole (400mg tablet) - 4500 Strips x Rs.32.50 Per Strips ; KKL: Albendazole (400mg tablet) - 2000 Strips x Rs.32.50 Per Strips ; MHE: Albendazole (400mg tablet) - 500 Strips x Rs.32.50 Per Strips ; YNM: Albendazole (400mg tablet) - 500 Strips x Rs.32.50 Per Strips </v>
      </c>
      <c r="AU308" s="2770" t="str">
        <f>'6-A. Proc. Sub-Annex'!AV178</f>
        <v>Weekly Iron Folic Supplement (WIFS): drugs</v>
      </c>
    </row>
    <row r="309" spans="1:47" s="2245" customFormat="1" ht="78" customHeight="1">
      <c r="A309" s="5626"/>
      <c r="B309" s="2767" t="str">
        <f>'6-A. Proc. Sub-Annex'!C179</f>
        <v>B.16.2.9.1</v>
      </c>
      <c r="C309" s="2768" t="str">
        <f>'6-A. Proc. Sub-Annex'!D179</f>
        <v>Sanitary napkins procurement</v>
      </c>
      <c r="D309" s="2769" t="str">
        <f>'6-A. Proc. Sub-Annex'!E179</f>
        <v>RCH</v>
      </c>
      <c r="E309" s="2769" t="str">
        <f>'6-A. Proc. Sub-Annex'!F179</f>
        <v>AH</v>
      </c>
      <c r="F309" s="2769">
        <f>'6-A. Proc. Sub-Annex'!G179</f>
        <v>0</v>
      </c>
      <c r="G309" s="2769">
        <f>'6-A. Proc. Sub-Annex'!H179</f>
        <v>0</v>
      </c>
      <c r="H309" s="2769">
        <f>'6-A. Proc. Sub-Annex'!I179</f>
        <v>36.000083499999995</v>
      </c>
      <c r="I309" s="2769">
        <f>'6-A. Proc. Sub-Annex'!J179</f>
        <v>0</v>
      </c>
      <c r="J309" s="2769">
        <f>'6-A. Proc. Sub-Annex'!K179</f>
        <v>0</v>
      </c>
      <c r="K309" s="2769">
        <f>'6-A. Proc. Sub-Annex'!L179</f>
        <v>0</v>
      </c>
      <c r="L309" s="2770">
        <f>'6-A. Proc. Sub-Annex'!M179</f>
        <v>11.629999999999999</v>
      </c>
      <c r="M309" s="2769">
        <f>'6-A. Proc. Sub-Annex'!N179</f>
        <v>1.1629999999999999E-4</v>
      </c>
      <c r="N309" s="2769">
        <f>'6-A. Proc. Sub-Annex'!O179</f>
        <v>309545</v>
      </c>
      <c r="O309" s="2770">
        <f>'6-A. Proc. Sub-Annex'!P179</f>
        <v>36.000083499999995</v>
      </c>
      <c r="P309" s="2767">
        <f>'6-A. Proc. Sub-Annex'!Q179</f>
        <v>0</v>
      </c>
      <c r="Q309" s="2125"/>
      <c r="R309" s="2771"/>
      <c r="T309" s="2770">
        <f>'6-A. Proc. Sub-Annex'!U179</f>
        <v>309545</v>
      </c>
      <c r="U309" s="2770">
        <f>'6-A. Proc. Sub-Annex'!V179</f>
        <v>3600008.3499999996</v>
      </c>
      <c r="V309" s="2770" t="str">
        <f>'6-A. Proc. Sub-Annex'!W179</f>
        <v>STATE: ; PDY: Sanatiry Napkins - 216681 packet x Rs.11.63 ; KKL: Sanatiry Napkin -61910 packet x Rs.11.63 ; MHE: Sanatiry Napkins -15477 packet x Rs.11.63 ; YNM: Sanatiry Napkins -15477 packet x Rs.11.63</v>
      </c>
      <c r="W309" s="2772">
        <f>'6-A. Proc. Sub-Annex'!X179</f>
        <v>0</v>
      </c>
      <c r="X309" s="2770">
        <f>'6-A. Proc. Sub-Annex'!Y179</f>
        <v>0</v>
      </c>
      <c r="Y309" s="2770">
        <f>'6-A. Proc. Sub-Annex'!Z179</f>
        <v>0</v>
      </c>
      <c r="Z309" s="2770">
        <f>'6-A. Proc. Sub-Annex'!AA179</f>
        <v>0</v>
      </c>
      <c r="AA309" s="2770">
        <f>'6-A. Proc. Sub-Annex'!AB179</f>
        <v>11.63</v>
      </c>
      <c r="AB309" s="2770">
        <f>'6-A. Proc. Sub-Annex'!AC179</f>
        <v>216681</v>
      </c>
      <c r="AC309" s="2770">
        <f>'6-A. Proc. Sub-Annex'!AD179</f>
        <v>2520000.0300000003</v>
      </c>
      <c r="AD309" s="2770" t="str">
        <f>'6-A. Proc. Sub-Annex'!AE179</f>
        <v xml:space="preserve">Sanatiry Napkins - 216681 packet x Rs.11.63 </v>
      </c>
      <c r="AE309" s="2770">
        <f>'6-A. Proc. Sub-Annex'!AF179</f>
        <v>11.63</v>
      </c>
      <c r="AF309" s="2770">
        <f>'6-A. Proc. Sub-Annex'!AG179</f>
        <v>61910</v>
      </c>
      <c r="AG309" s="2770">
        <f>'6-A. Proc. Sub-Annex'!AH179</f>
        <v>720013.3</v>
      </c>
      <c r="AH309" s="2770" t="str">
        <f>'6-A. Proc. Sub-Annex'!AI179</f>
        <v xml:space="preserve">Sanatiry Napkin -61910 packet x Rs.11.63 </v>
      </c>
      <c r="AI309" s="2770">
        <f>'6-A. Proc. Sub-Annex'!AJ179</f>
        <v>11.63</v>
      </c>
      <c r="AJ309" s="2770">
        <f>'6-A. Proc. Sub-Annex'!AK179</f>
        <v>15477</v>
      </c>
      <c r="AK309" s="2770">
        <f>'6-A. Proc. Sub-Annex'!AL179</f>
        <v>179997.51</v>
      </c>
      <c r="AL309" s="2770" t="str">
        <f>'6-A. Proc. Sub-Annex'!AM179</f>
        <v xml:space="preserve">Sanatiry Napkins -15477 packet x Rs.11.63 </v>
      </c>
      <c r="AM309" s="2770">
        <f>'6-A. Proc. Sub-Annex'!AN179</f>
        <v>11.63</v>
      </c>
      <c r="AN309" s="2770">
        <f>'6-A. Proc. Sub-Annex'!AO179</f>
        <v>15477</v>
      </c>
      <c r="AO309" s="2770">
        <f>'6-A. Proc. Sub-Annex'!AP179</f>
        <v>179997.51</v>
      </c>
      <c r="AP309" s="2770" t="str">
        <f>'6-A. Proc. Sub-Annex'!AQ179</f>
        <v>Sanatiry Napkins -15477 packet x Rs.11.63</v>
      </c>
      <c r="AQ309" s="2770">
        <f>'6-A. Proc. Sub-Annex'!AR179</f>
        <v>3600008.3499999996</v>
      </c>
      <c r="AR309" s="2770">
        <f>'6-A. Proc. Sub-Annex'!AS179</f>
        <v>309545</v>
      </c>
      <c r="AS309" s="2770">
        <f>'6-A. Proc. Sub-Annex'!AT179</f>
        <v>11.629999999999999</v>
      </c>
      <c r="AT309" s="2770" t="str">
        <f>'6-A. Proc. Sub-Annex'!AU179</f>
        <v>STATE: ; PDY: Sanatiry Napkins - 216681 packet x Rs.11.63 ; KKL: Sanatiry Napkin -61910 packet x Rs.11.63 ; MHE: Sanatiry Napkins -15477 packet x Rs.11.63 ; YNM: Sanatiry Napkins -15477 packet x Rs.11.63</v>
      </c>
      <c r="AU309" s="2770" t="str">
        <f>'6-A. Proc. Sub-Annex'!AV179</f>
        <v>Menstrual Hygiene Scheme (MHS): drugs</v>
      </c>
    </row>
    <row r="310" spans="1:47" s="2245" customFormat="1" ht="78" customHeight="1">
      <c r="A310" s="5626"/>
      <c r="B310" s="2767">
        <f>'6-A. Proc. Sub-Annex'!C180</f>
        <v>0</v>
      </c>
      <c r="C310" s="2768" t="str">
        <f>'6-A. Proc. Sub-Annex'!D180</f>
        <v>Any other Drugs &amp; Supplies (AMB 10-19 years))</v>
      </c>
      <c r="D310" s="2769" t="str">
        <f>'6-A. Proc. Sub-Annex'!E180</f>
        <v>RCH</v>
      </c>
      <c r="E310" s="2769" t="str">
        <f>'6-A. Proc. Sub-Annex'!F180</f>
        <v>AH</v>
      </c>
      <c r="F310" s="2769">
        <f>'6-A. Proc. Sub-Annex'!G180</f>
        <v>0</v>
      </c>
      <c r="G310" s="2769">
        <f>'6-A. Proc. Sub-Annex'!H180</f>
        <v>0</v>
      </c>
      <c r="H310" s="2769">
        <f>'6-A. Proc. Sub-Annex'!I180</f>
        <v>0</v>
      </c>
      <c r="I310" s="2769">
        <f>'6-A. Proc. Sub-Annex'!J180</f>
        <v>0</v>
      </c>
      <c r="J310" s="2769">
        <f>'6-A. Proc. Sub-Annex'!K180</f>
        <v>0</v>
      </c>
      <c r="K310" s="2769">
        <f>'6-A. Proc. Sub-Annex'!L180</f>
        <v>0</v>
      </c>
      <c r="L310" s="2770">
        <f>'6-A. Proc. Sub-Annex'!M180</f>
        <v>7</v>
      </c>
      <c r="M310" s="2769">
        <f>'6-A. Proc. Sub-Annex'!N180</f>
        <v>6.9999999999999994E-5</v>
      </c>
      <c r="N310" s="2769">
        <f>'6-A. Proc. Sub-Annex'!O180</f>
        <v>477666</v>
      </c>
      <c r="O310" s="2770">
        <f>'6-A. Proc. Sub-Annex'!P180</f>
        <v>33.436619999999998</v>
      </c>
      <c r="P310" s="2767">
        <f>'6-A. Proc. Sub-Annex'!Q180</f>
        <v>0</v>
      </c>
      <c r="Q310" s="2125"/>
      <c r="R310" s="2771"/>
      <c r="T310" s="2770">
        <f>'6-A. Proc. Sub-Annex'!U180</f>
        <v>477666</v>
      </c>
      <c r="U310" s="2770">
        <f>'6-A. Proc. Sub-Annex'!V180</f>
        <v>3343662</v>
      </c>
      <c r="V310" s="2770" t="str">
        <f>'6-A. Proc. Sub-Annex'!W180</f>
        <v xml:space="preserve">STATE: ; PDY: Senior WIFS : IFA (blue colour &amp; Enteric Coated) - IFA tablet containing 100 mg of elemental Iron and 500 mcg of Folic Acid  - 300000 Strips x Rs.7 Per strips ; KKL: Senior WIFS : IFA (blue colour &amp; Enteric Coated) - IFA tablet containing 100 mg of elemental Iron and 500 mcg of Folic Acid  -  150000 Strips x Rs. 7 Per strips                                                                      ; MHE: Senior WIFS : IFA (blue colour &amp; Enteric Coated) - IFA tablet containing 100 mg of elemental Iron and 500 mcg of Folic Acid  - 13833 Strips x Rs.7 Per strips                                                                      ; YNM: Senior WIFS : IFA (blue colour &amp; Enteric Coated) - IFA tablet containing 100 mg of elemental Iron and 500 mcg of Folic Acid  - 13833 Strips x Rs.7 Per strips                                                                      </v>
      </c>
      <c r="W310" s="2772">
        <f>'6-A. Proc. Sub-Annex'!X180</f>
        <v>0</v>
      </c>
      <c r="X310" s="2770">
        <f>'6-A. Proc. Sub-Annex'!Y180</f>
        <v>0</v>
      </c>
      <c r="Y310" s="2770">
        <f>'6-A. Proc. Sub-Annex'!Z180</f>
        <v>0</v>
      </c>
      <c r="Z310" s="2770">
        <f>'6-A. Proc. Sub-Annex'!AA180</f>
        <v>0</v>
      </c>
      <c r="AA310" s="2770">
        <f>'6-A. Proc. Sub-Annex'!AB180</f>
        <v>7</v>
      </c>
      <c r="AB310" s="2770">
        <f>'6-A. Proc. Sub-Annex'!AC180</f>
        <v>300000</v>
      </c>
      <c r="AC310" s="2770">
        <f>'6-A. Proc. Sub-Annex'!AD180</f>
        <v>2100000</v>
      </c>
      <c r="AD310" s="2770" t="str">
        <f>'6-A. Proc. Sub-Annex'!AE180</f>
        <v xml:space="preserve">Senior WIFS : IFA (blue colour &amp; Enteric Coated) - IFA tablet containing 100 mg of elemental Iron and 500 mcg of Folic Acid  - 300000 Strips x Rs.7 Per strips </v>
      </c>
      <c r="AE310" s="2770">
        <f>'6-A. Proc. Sub-Annex'!AF180</f>
        <v>7</v>
      </c>
      <c r="AF310" s="2770">
        <f>'6-A. Proc. Sub-Annex'!AG180</f>
        <v>150000</v>
      </c>
      <c r="AG310" s="2770">
        <f>'6-A. Proc. Sub-Annex'!AH180</f>
        <v>1050000</v>
      </c>
      <c r="AH310" s="2770" t="str">
        <f>'6-A. Proc. Sub-Annex'!AI180</f>
        <v xml:space="preserve">Senior WIFS : IFA (blue colour &amp; Enteric Coated) - IFA tablet containing 100 mg of elemental Iron and 500 mcg of Folic Acid  -  150000 Strips x Rs. 7 Per strips                                                                      </v>
      </c>
      <c r="AI310" s="2770">
        <f>'6-A. Proc. Sub-Annex'!AJ180</f>
        <v>7</v>
      </c>
      <c r="AJ310" s="2770">
        <f>'6-A. Proc. Sub-Annex'!AK180</f>
        <v>13833</v>
      </c>
      <c r="AK310" s="2770">
        <f>'6-A. Proc. Sub-Annex'!AL180</f>
        <v>96831</v>
      </c>
      <c r="AL310" s="2770" t="str">
        <f>'6-A. Proc. Sub-Annex'!AM180</f>
        <v xml:space="preserve">Senior WIFS : IFA (blue colour &amp; Enteric Coated) - IFA tablet containing 100 mg of elemental Iron and 500 mcg of Folic Acid  - 13833 Strips x Rs.7 Per strips                                                                      </v>
      </c>
      <c r="AM310" s="2770">
        <f>'6-A. Proc. Sub-Annex'!AN180</f>
        <v>7</v>
      </c>
      <c r="AN310" s="2770">
        <f>'6-A. Proc. Sub-Annex'!AO180</f>
        <v>13833</v>
      </c>
      <c r="AO310" s="2770">
        <f>'6-A. Proc. Sub-Annex'!AP180</f>
        <v>96831</v>
      </c>
      <c r="AP310" s="2770" t="str">
        <f>'6-A. Proc. Sub-Annex'!AQ180</f>
        <v xml:space="preserve">Senior WIFS : IFA (blue colour &amp; Enteric Coated) - IFA tablet containing 100 mg of elemental Iron and 500 mcg of Folic Acid  - 13833 Strips x Rs.7 Per strips                                                                      </v>
      </c>
      <c r="AQ310" s="2770">
        <f>'6-A. Proc. Sub-Annex'!AR180</f>
        <v>3343662</v>
      </c>
      <c r="AR310" s="2770">
        <f>'6-A. Proc. Sub-Annex'!AS180</f>
        <v>477666</v>
      </c>
      <c r="AS310" s="2770">
        <f>'6-A. Proc. Sub-Annex'!AT180</f>
        <v>7</v>
      </c>
      <c r="AT310" s="2770" t="str">
        <f>'6-A. Proc. Sub-Annex'!AU180</f>
        <v xml:space="preserve">STATE: ; PDY: Senior WIFS : IFA (blue colour &amp; Enteric Coated) - IFA tablet containing 100 mg of elemental Iron and 500 mcg of Folic Acid  - 300000 Strips x Rs.7 Per strips ; KKL: Senior WIFS : IFA (blue colour &amp; Enteric Coated) - IFA tablet containing 100 mg of elemental Iron and 500 mcg of Folic Acid  -  150000 Strips x Rs. 7 Per strips                                                                      ; MHE: Senior WIFS : IFA (blue colour &amp; Enteric Coated) - IFA tablet containing 100 mg of elemental Iron and 500 mcg of Folic Acid  - 13833 Strips x Rs.7 Per strips                                                                      ; YNM: Senior WIFS : IFA (blue colour &amp; Enteric Coated) - IFA tablet containing 100 mg of elemental Iron and 500 mcg of Folic Acid  - 13833 Strips x Rs.7 Per strips                                                                      </v>
      </c>
      <c r="AU310" s="2770" t="str">
        <f>'6-A. Proc. Sub-Annex'!AV180</f>
        <v>Anaemia Mukt Bharat: Drugs</v>
      </c>
    </row>
    <row r="311" spans="1:47" s="2245" customFormat="1" ht="78" customHeight="1">
      <c r="A311" s="2763">
        <f>'8.Human Resources (SD) Annex'!A7</f>
        <v>8</v>
      </c>
      <c r="B311" s="2763"/>
      <c r="C311" s="2764" t="str">
        <f>'8.Human Resources (SD) Annex'!C7</f>
        <v>Human Resources</v>
      </c>
      <c r="D311" s="2765"/>
      <c r="E311" s="2765"/>
      <c r="F311" s="2765"/>
      <c r="G311" s="2765"/>
      <c r="H311" s="2765"/>
      <c r="I311" s="2765"/>
      <c r="J311" s="2765"/>
      <c r="K311" s="2765"/>
      <c r="L311" s="2766"/>
      <c r="M311" s="2765"/>
      <c r="N311" s="2765"/>
      <c r="O311" s="2766">
        <f>O312</f>
        <v>0</v>
      </c>
      <c r="P311" s="2763"/>
      <c r="Q311" s="2780"/>
      <c r="R311" s="2781">
        <f>R312</f>
        <v>0</v>
      </c>
      <c r="T311" s="2766"/>
      <c r="U311" s="2766"/>
      <c r="V311" s="2766"/>
      <c r="W311" s="2782"/>
      <c r="X311" s="2766"/>
      <c r="Y311" s="2766"/>
      <c r="Z311" s="2766"/>
      <c r="AA311" s="2766"/>
      <c r="AB311" s="2766"/>
      <c r="AC311" s="2766"/>
      <c r="AD311" s="2766"/>
      <c r="AE311" s="2766"/>
      <c r="AF311" s="2766"/>
      <c r="AG311" s="2766"/>
      <c r="AH311" s="2766"/>
      <c r="AI311" s="2766"/>
      <c r="AJ311" s="2766"/>
      <c r="AK311" s="2766"/>
      <c r="AL311" s="2766"/>
      <c r="AM311" s="2766"/>
      <c r="AN311" s="2766"/>
      <c r="AO311" s="2766"/>
      <c r="AP311" s="2766"/>
      <c r="AQ311" s="2766"/>
      <c r="AR311" s="2766"/>
      <c r="AS311" s="2766"/>
      <c r="AT311" s="2766"/>
      <c r="AU311" s="2766"/>
    </row>
    <row r="312" spans="1:47" s="2245" customFormat="1" ht="78" customHeight="1">
      <c r="A312" s="2767" t="str">
        <f>'8.Human Resources (SD) Annex'!A167</f>
        <v>8.4.4</v>
      </c>
      <c r="B312" s="2767" t="str">
        <f>'8.Human Resources (SD) Annex'!B167</f>
        <v>B.30.17.1</v>
      </c>
      <c r="C312" s="2768" t="str">
        <f>'8.Human Resources (SD) Annex'!C167</f>
        <v>Honorarium to ICTC and other Counsellors for outreach AH activities</v>
      </c>
      <c r="D312" s="2769" t="str">
        <f>'8.Human Resources (SD) Annex'!D167</f>
        <v>RCH</v>
      </c>
      <c r="E312" s="2769" t="str">
        <f>'8.Human Resources (SD) Annex'!E167</f>
        <v>AH</v>
      </c>
      <c r="F312" s="2769">
        <f>'8.Human Resources (SD) Annex'!F167</f>
        <v>0</v>
      </c>
      <c r="G312" s="2769">
        <f>'8.Human Resources (SD) Annex'!G167</f>
        <v>0</v>
      </c>
      <c r="H312" s="2769">
        <f>'8.Human Resources (SD) Annex'!H167</f>
        <v>0</v>
      </c>
      <c r="I312" s="2769">
        <f>'8.Human Resources (SD) Annex'!I167</f>
        <v>0</v>
      </c>
      <c r="J312" s="2769">
        <f>'8.Human Resources (SD) Annex'!J167</f>
        <v>0</v>
      </c>
      <c r="K312" s="2769">
        <f>'8.Human Resources (SD) Annex'!L167</f>
        <v>0</v>
      </c>
      <c r="L312" s="2770">
        <f>'8.Human Resources (SD) Annex'!M167</f>
        <v>0</v>
      </c>
      <c r="M312" s="2769">
        <f>'8.Human Resources (SD) Annex'!N167</f>
        <v>0</v>
      </c>
      <c r="N312" s="2769">
        <f>'8.Human Resources (SD) Annex'!O167</f>
        <v>0</v>
      </c>
      <c r="O312" s="2770">
        <f>'8.Human Resources (SD) Annex'!P167</f>
        <v>0</v>
      </c>
      <c r="P312" s="2767">
        <f>'8.Human Resources (SD) Annex'!Q167</f>
        <v>0</v>
      </c>
      <c r="Q312" s="2806"/>
      <c r="R312" s="2771"/>
      <c r="T312" s="2770">
        <f>'8.Human Resources (SD) Annex'!U167</f>
        <v>0</v>
      </c>
      <c r="U312" s="2770">
        <f>'8.Human Resources (SD) Annex'!V167</f>
        <v>0</v>
      </c>
      <c r="V312" s="2770" t="str">
        <f>'8.Human Resources (SD) Annex'!W167</f>
        <v xml:space="preserve">STATE: ; PDY: ; KKL: ; MHE: ; YNM: </v>
      </c>
      <c r="W312" s="2772">
        <f>'8.Human Resources (SD) Annex'!X167</f>
        <v>0</v>
      </c>
      <c r="X312" s="2770">
        <f>'8.Human Resources (SD) Annex'!Y167</f>
        <v>0</v>
      </c>
      <c r="Y312" s="2770">
        <f>'8.Human Resources (SD) Annex'!Z167</f>
        <v>0</v>
      </c>
      <c r="Z312" s="2770">
        <f>'8.Human Resources (SD) Annex'!AA167</f>
        <v>0</v>
      </c>
      <c r="AA312" s="2770">
        <f>'8.Human Resources (SD) Annex'!AB167</f>
        <v>0</v>
      </c>
      <c r="AB312" s="2770">
        <f>'8.Human Resources (SD) Annex'!AC167</f>
        <v>0</v>
      </c>
      <c r="AC312" s="2770">
        <f>'8.Human Resources (SD) Annex'!AD167</f>
        <v>0</v>
      </c>
      <c r="AD312" s="2770">
        <f>'8.Human Resources (SD) Annex'!AE167</f>
        <v>0</v>
      </c>
      <c r="AE312" s="2770">
        <f>'8.Human Resources (SD) Annex'!AF167</f>
        <v>0</v>
      </c>
      <c r="AF312" s="2770">
        <f>'8.Human Resources (SD) Annex'!AG167</f>
        <v>0</v>
      </c>
      <c r="AG312" s="2770">
        <f>'8.Human Resources (SD) Annex'!AH167</f>
        <v>0</v>
      </c>
      <c r="AH312" s="2770">
        <f>'8.Human Resources (SD) Annex'!AI167</f>
        <v>0</v>
      </c>
      <c r="AI312" s="2770">
        <f>'8.Human Resources (SD) Annex'!AJ167</f>
        <v>0</v>
      </c>
      <c r="AJ312" s="2770">
        <f>'8.Human Resources (SD) Annex'!AK167</f>
        <v>0</v>
      </c>
      <c r="AK312" s="2770">
        <f>'8.Human Resources (SD) Annex'!AL167</f>
        <v>0</v>
      </c>
      <c r="AL312" s="2770">
        <f>'8.Human Resources (SD) Annex'!AM167</f>
        <v>0</v>
      </c>
      <c r="AM312" s="2770">
        <f>'8.Human Resources (SD) Annex'!AN167</f>
        <v>0</v>
      </c>
      <c r="AN312" s="2770">
        <f>'8.Human Resources (SD) Annex'!AO167</f>
        <v>0</v>
      </c>
      <c r="AO312" s="2770">
        <f>'8.Human Resources (SD) Annex'!AP167</f>
        <v>0</v>
      </c>
      <c r="AP312" s="2770">
        <f>'8.Human Resources (SD) Annex'!AQ167</f>
        <v>0</v>
      </c>
      <c r="AQ312" s="2770">
        <f>'8.Human Resources (SD) Annex'!AR167</f>
        <v>0</v>
      </c>
      <c r="AR312" s="2770">
        <f>'8.Human Resources (SD) Annex'!AS167</f>
        <v>0</v>
      </c>
      <c r="AS312" s="2770">
        <f>'8.Human Resources (SD) Annex'!AT167</f>
        <v>0</v>
      </c>
      <c r="AT312" s="2770" t="str">
        <f>'8.Human Resources (SD) Annex'!AU167</f>
        <v xml:space="preserve">STATE: ; PDY: ; KKL: ; MHE: ; YNM: </v>
      </c>
      <c r="AU312" s="2770" t="str">
        <f>'8.Human Resources (SD) Annex'!AV167</f>
        <v>HRH-Incentives: OOC</v>
      </c>
    </row>
    <row r="313" spans="1:47" s="2245" customFormat="1" ht="78" customHeight="1">
      <c r="A313" s="2763">
        <f>'9.Training Annex'!A7</f>
        <v>9</v>
      </c>
      <c r="B313" s="2763"/>
      <c r="C313" s="2764" t="str">
        <f>'9.Training Annex'!C7</f>
        <v>Training and Capacity Building</v>
      </c>
      <c r="D313" s="2765"/>
      <c r="E313" s="2765"/>
      <c r="F313" s="2765"/>
      <c r="G313" s="2765"/>
      <c r="H313" s="2765"/>
      <c r="I313" s="2765"/>
      <c r="J313" s="2765"/>
      <c r="K313" s="2765"/>
      <c r="L313" s="2766"/>
      <c r="M313" s="2765"/>
      <c r="N313" s="2765"/>
      <c r="O313" s="2766">
        <f>SUM(O314:O329)</f>
        <v>12.859269999999999</v>
      </c>
      <c r="P313" s="2763"/>
      <c r="Q313" s="2780"/>
      <c r="R313" s="2781">
        <f>SUM(R314:R329)</f>
        <v>0</v>
      </c>
      <c r="T313" s="2766"/>
      <c r="U313" s="2766"/>
      <c r="V313" s="2766"/>
      <c r="W313" s="2782"/>
      <c r="X313" s="2766"/>
      <c r="Y313" s="2766"/>
      <c r="Z313" s="2766"/>
      <c r="AA313" s="2766"/>
      <c r="AB313" s="2766"/>
      <c r="AC313" s="2766"/>
      <c r="AD313" s="2766"/>
      <c r="AE313" s="2766"/>
      <c r="AF313" s="2766"/>
      <c r="AG313" s="2766"/>
      <c r="AH313" s="2766"/>
      <c r="AI313" s="2766"/>
      <c r="AJ313" s="2766"/>
      <c r="AK313" s="2766"/>
      <c r="AL313" s="2766"/>
      <c r="AM313" s="2766"/>
      <c r="AN313" s="2766"/>
      <c r="AO313" s="2766"/>
      <c r="AP313" s="2766"/>
      <c r="AQ313" s="2766"/>
      <c r="AR313" s="2766"/>
      <c r="AS313" s="2766"/>
      <c r="AT313" s="2766"/>
      <c r="AU313" s="2766"/>
    </row>
    <row r="314" spans="1:47" s="2245" customFormat="1" ht="78" customHeight="1">
      <c r="A314" s="5626" t="str">
        <f>'9.Training Annex'!A24</f>
        <v>9.2.1.4</v>
      </c>
      <c r="B314" s="2767" t="str">
        <f>'9-A.Training Sub-Annex'!C111</f>
        <v>A.4.1.1</v>
      </c>
      <c r="C314" s="2768" t="str">
        <f>'9-A.Training Sub-Annex'!D111</f>
        <v xml:space="preserve">Dissemination workshops under RKSK </v>
      </c>
      <c r="D314" s="2769" t="str">
        <f>'9-A.Training Sub-Annex'!E111</f>
        <v>RCH</v>
      </c>
      <c r="E314" s="2769" t="str">
        <f>'9-A.Training Sub-Annex'!F111</f>
        <v>AH</v>
      </c>
      <c r="F314" s="2769">
        <f>'9-A.Training Sub-Annex'!G111</f>
        <v>0</v>
      </c>
      <c r="G314" s="2769">
        <f>'9-A.Training Sub-Annex'!H111</f>
        <v>0</v>
      </c>
      <c r="H314" s="2769">
        <f>'9-A.Training Sub-Annex'!I111</f>
        <v>0</v>
      </c>
      <c r="I314" s="2769">
        <f>'9-A.Training Sub-Annex'!J111</f>
        <v>0</v>
      </c>
      <c r="J314" s="2769">
        <f>'9-A.Training Sub-Annex'!K111</f>
        <v>0</v>
      </c>
      <c r="K314" s="2769">
        <f>'9-A.Training Sub-Annex'!L111</f>
        <v>0</v>
      </c>
      <c r="L314" s="2770">
        <f>'9-A.Training Sub-Annex'!M111</f>
        <v>100000</v>
      </c>
      <c r="M314" s="2769">
        <f>'9-A.Training Sub-Annex'!N111</f>
        <v>1</v>
      </c>
      <c r="N314" s="2769">
        <f>'9-A.Training Sub-Annex'!O111</f>
        <v>1</v>
      </c>
      <c r="O314" s="2770">
        <f>'9-A.Training Sub-Annex'!P111</f>
        <v>1</v>
      </c>
      <c r="P314" s="2767" t="str">
        <f>'9-A.Training Sub-Annex'!Q111</f>
        <v xml:space="preserve">STATE: ; PDY: Dissemination Workshop under RKSK - 1.00 Lakhs ; KKL: ; MHE: ; YNM: </v>
      </c>
      <c r="Q314" s="2806"/>
      <c r="R314" s="2771"/>
      <c r="T314" s="2770">
        <f>'9-A.Training Sub-Annex'!U111</f>
        <v>1</v>
      </c>
      <c r="U314" s="2770">
        <f>'9-A.Training Sub-Annex'!V111</f>
        <v>100000</v>
      </c>
      <c r="V314" s="2770" t="str">
        <f>'9-A.Training Sub-Annex'!W111</f>
        <v xml:space="preserve">STATE: ; PDY: Dissemination Workshop under RKSK - 1.00 Lakhs ; KKL: ; MHE: ; YNM: </v>
      </c>
      <c r="W314" s="2772">
        <f>'9-A.Training Sub-Annex'!X111</f>
        <v>0</v>
      </c>
      <c r="X314" s="2770">
        <f>'9-A.Training Sub-Annex'!Y111</f>
        <v>0</v>
      </c>
      <c r="Y314" s="2770">
        <f>'9-A.Training Sub-Annex'!Z111</f>
        <v>0</v>
      </c>
      <c r="Z314" s="2770">
        <f>'9-A.Training Sub-Annex'!AA111</f>
        <v>0</v>
      </c>
      <c r="AA314" s="2770">
        <f>'9-A.Training Sub-Annex'!AB111</f>
        <v>100000</v>
      </c>
      <c r="AB314" s="2770">
        <f>'9-A.Training Sub-Annex'!AC111</f>
        <v>1</v>
      </c>
      <c r="AC314" s="2770">
        <f>'9-A.Training Sub-Annex'!AD111</f>
        <v>100000</v>
      </c>
      <c r="AD314" s="2770" t="str">
        <f>'9-A.Training Sub-Annex'!AE111</f>
        <v xml:space="preserve">Dissemination Workshop under RKSK - 1.00 Lakhs </v>
      </c>
      <c r="AE314" s="2770">
        <f>'9-A.Training Sub-Annex'!AF111</f>
        <v>0</v>
      </c>
      <c r="AF314" s="2770">
        <f>'9-A.Training Sub-Annex'!AG111</f>
        <v>0</v>
      </c>
      <c r="AG314" s="2770">
        <f>'9-A.Training Sub-Annex'!AH111</f>
        <v>0</v>
      </c>
      <c r="AH314" s="2770">
        <f>'9-A.Training Sub-Annex'!AI111</f>
        <v>0</v>
      </c>
      <c r="AI314" s="2770">
        <f>'9-A.Training Sub-Annex'!AJ111</f>
        <v>0</v>
      </c>
      <c r="AJ314" s="2770">
        <f>'9-A.Training Sub-Annex'!AK111</f>
        <v>0</v>
      </c>
      <c r="AK314" s="2770">
        <f>'9-A.Training Sub-Annex'!AL111</f>
        <v>0</v>
      </c>
      <c r="AL314" s="2770">
        <f>'9-A.Training Sub-Annex'!AM111</f>
        <v>0</v>
      </c>
      <c r="AM314" s="2770">
        <f>'9-A.Training Sub-Annex'!AN111</f>
        <v>0</v>
      </c>
      <c r="AN314" s="2770">
        <f>'9-A.Training Sub-Annex'!AO111</f>
        <v>0</v>
      </c>
      <c r="AO314" s="2770">
        <f>'9-A.Training Sub-Annex'!AP111</f>
        <v>0</v>
      </c>
      <c r="AP314" s="2770">
        <f>'9-A.Training Sub-Annex'!AQ111</f>
        <v>0</v>
      </c>
      <c r="AQ314" s="2770">
        <f>'9-A.Training Sub-Annex'!AR111</f>
        <v>100000</v>
      </c>
      <c r="AR314" s="2770">
        <f>'9-A.Training Sub-Annex'!AS111</f>
        <v>1</v>
      </c>
      <c r="AS314" s="2770">
        <f>'9-A.Training Sub-Annex'!AT111</f>
        <v>100000</v>
      </c>
      <c r="AT314" s="2770" t="str">
        <f>'9-A.Training Sub-Annex'!AU111</f>
        <v xml:space="preserve">STATE: ; PDY: Dissemination Workshop under RKSK - 1.00 Lakhs ; KKL: ; MHE: ; YNM: </v>
      </c>
      <c r="AU314" s="2770" t="str">
        <f>'9-A.Training Sub-Annex'!AV111</f>
        <v>Other AH components: CB</v>
      </c>
    </row>
    <row r="315" spans="1:47" s="2245" customFormat="1" ht="78" customHeight="1">
      <c r="A315" s="5626"/>
      <c r="B315" s="2767" t="str">
        <f>'9-A.Training Sub-Annex'!C112</f>
        <v>A.9.7.1.1</v>
      </c>
      <c r="C315" s="2768" t="str">
        <f>'9-A.Training Sub-Annex'!D112</f>
        <v xml:space="preserve">TOT for Adolescent Friendly Health Service training </v>
      </c>
      <c r="D315" s="2769" t="str">
        <f>'9-A.Training Sub-Annex'!E112</f>
        <v>RCH</v>
      </c>
      <c r="E315" s="2769" t="str">
        <f>'9-A.Training Sub-Annex'!F112</f>
        <v>AH</v>
      </c>
      <c r="F315" s="2769">
        <f>'9-A.Training Sub-Annex'!G112</f>
        <v>0</v>
      </c>
      <c r="G315" s="2769">
        <f>'9-A.Training Sub-Annex'!H112</f>
        <v>0</v>
      </c>
      <c r="H315" s="2769">
        <f>'9-A.Training Sub-Annex'!I112</f>
        <v>0</v>
      </c>
      <c r="I315" s="2769">
        <f>'9-A.Training Sub-Annex'!J112</f>
        <v>0</v>
      </c>
      <c r="J315" s="2769">
        <f>'9-A.Training Sub-Annex'!K112</f>
        <v>0</v>
      </c>
      <c r="K315" s="2769">
        <f>'9-A.Training Sub-Annex'!L112</f>
        <v>0</v>
      </c>
      <c r="L315" s="2770">
        <f>'9-A.Training Sub-Annex'!M112</f>
        <v>0</v>
      </c>
      <c r="M315" s="2769">
        <f>'9-A.Training Sub-Annex'!N112</f>
        <v>0</v>
      </c>
      <c r="N315" s="2769">
        <f>'9-A.Training Sub-Annex'!O112</f>
        <v>0</v>
      </c>
      <c r="O315" s="2770">
        <f>'9-A.Training Sub-Annex'!P112</f>
        <v>0</v>
      </c>
      <c r="P315" s="2767" t="str">
        <f>'9-A.Training Sub-Annex'!Q112</f>
        <v xml:space="preserve">STATE: ; PDY: ; KKL: ; MHE: ; YNM: </v>
      </c>
      <c r="Q315" s="2806"/>
      <c r="R315" s="2771"/>
      <c r="T315" s="2770">
        <f>'9-A.Training Sub-Annex'!U112</f>
        <v>0</v>
      </c>
      <c r="U315" s="2770">
        <f>'9-A.Training Sub-Annex'!V112</f>
        <v>0</v>
      </c>
      <c r="V315" s="2770" t="str">
        <f>'9-A.Training Sub-Annex'!W112</f>
        <v xml:space="preserve">STATE: ; PDY: ; KKL: ; MHE: ; YNM: </v>
      </c>
      <c r="W315" s="2772">
        <f>'9-A.Training Sub-Annex'!X112</f>
        <v>0</v>
      </c>
      <c r="X315" s="2770">
        <f>'9-A.Training Sub-Annex'!Y112</f>
        <v>0</v>
      </c>
      <c r="Y315" s="2770">
        <f>'9-A.Training Sub-Annex'!Z112</f>
        <v>0</v>
      </c>
      <c r="Z315" s="2770">
        <f>'9-A.Training Sub-Annex'!AA112</f>
        <v>0</v>
      </c>
      <c r="AA315" s="2770">
        <f>'9-A.Training Sub-Annex'!AB112</f>
        <v>0</v>
      </c>
      <c r="AB315" s="2770">
        <f>'9-A.Training Sub-Annex'!AC112</f>
        <v>0</v>
      </c>
      <c r="AC315" s="2770">
        <f>'9-A.Training Sub-Annex'!AD112</f>
        <v>0</v>
      </c>
      <c r="AD315" s="2770">
        <f>'9-A.Training Sub-Annex'!AE112</f>
        <v>0</v>
      </c>
      <c r="AE315" s="2770">
        <f>'9-A.Training Sub-Annex'!AF112</f>
        <v>0</v>
      </c>
      <c r="AF315" s="2770">
        <f>'9-A.Training Sub-Annex'!AG112</f>
        <v>0</v>
      </c>
      <c r="AG315" s="2770">
        <f>'9-A.Training Sub-Annex'!AH112</f>
        <v>0</v>
      </c>
      <c r="AH315" s="2770">
        <f>'9-A.Training Sub-Annex'!AI112</f>
        <v>0</v>
      </c>
      <c r="AI315" s="2770">
        <f>'9-A.Training Sub-Annex'!AJ112</f>
        <v>0</v>
      </c>
      <c r="AJ315" s="2770">
        <f>'9-A.Training Sub-Annex'!AK112</f>
        <v>0</v>
      </c>
      <c r="AK315" s="2770">
        <f>'9-A.Training Sub-Annex'!AL112</f>
        <v>0</v>
      </c>
      <c r="AL315" s="2770">
        <f>'9-A.Training Sub-Annex'!AM112</f>
        <v>0</v>
      </c>
      <c r="AM315" s="2770">
        <f>'9-A.Training Sub-Annex'!AN112</f>
        <v>0</v>
      </c>
      <c r="AN315" s="2770">
        <f>'9-A.Training Sub-Annex'!AO112</f>
        <v>0</v>
      </c>
      <c r="AO315" s="2770">
        <f>'9-A.Training Sub-Annex'!AP112</f>
        <v>0</v>
      </c>
      <c r="AP315" s="2770">
        <f>'9-A.Training Sub-Annex'!AQ112</f>
        <v>0</v>
      </c>
      <c r="AQ315" s="2770">
        <f>'9-A.Training Sub-Annex'!AR112</f>
        <v>0</v>
      </c>
      <c r="AR315" s="2770">
        <f>'9-A.Training Sub-Annex'!AS112</f>
        <v>0</v>
      </c>
      <c r="AS315" s="2770">
        <f>'9-A.Training Sub-Annex'!AT112</f>
        <v>0</v>
      </c>
      <c r="AT315" s="2770" t="str">
        <f>'9-A.Training Sub-Annex'!AU112</f>
        <v xml:space="preserve">STATE: ; PDY: ; KKL: ; MHE: ; YNM: </v>
      </c>
      <c r="AU315" s="2770" t="str">
        <f>'9-A.Training Sub-Annex'!AV112</f>
        <v>Adolescent Friendly Health Clinics: CB</v>
      </c>
    </row>
    <row r="316" spans="1:47" s="2245" customFormat="1" ht="78" customHeight="1">
      <c r="A316" s="5626"/>
      <c r="B316" s="2767" t="str">
        <f>'9-A.Training Sub-Annex'!C113</f>
        <v>A.9.7.1.2</v>
      </c>
      <c r="C316" s="2768" t="str">
        <f>'9-A.Training Sub-Annex'!D113</f>
        <v xml:space="preserve">AFHS training of Medical Officers </v>
      </c>
      <c r="D316" s="2769" t="str">
        <f>'9-A.Training Sub-Annex'!E113</f>
        <v>RCH</v>
      </c>
      <c r="E316" s="2769" t="str">
        <f>'9-A.Training Sub-Annex'!F113</f>
        <v>AH</v>
      </c>
      <c r="F316" s="2769">
        <f>'9-A.Training Sub-Annex'!G113</f>
        <v>0</v>
      </c>
      <c r="G316" s="2769">
        <f>'9-A.Training Sub-Annex'!H113</f>
        <v>0</v>
      </c>
      <c r="H316" s="2769">
        <f>'9-A.Training Sub-Annex'!I113</f>
        <v>0</v>
      </c>
      <c r="I316" s="2769">
        <f>'9-A.Training Sub-Annex'!J113</f>
        <v>0</v>
      </c>
      <c r="J316" s="2769">
        <f>'9-A.Training Sub-Annex'!K113</f>
        <v>0</v>
      </c>
      <c r="K316" s="2769">
        <f>'9-A.Training Sub-Annex'!L113</f>
        <v>0</v>
      </c>
      <c r="L316" s="2770">
        <f>'9-A.Training Sub-Annex'!M113</f>
        <v>789</v>
      </c>
      <c r="M316" s="2769">
        <f>'9-A.Training Sub-Annex'!N113</f>
        <v>7.8899999999999994E-3</v>
      </c>
      <c r="N316" s="2769">
        <f>'9-A.Training Sub-Annex'!O113</f>
        <v>90</v>
      </c>
      <c r="O316" s="2770">
        <f>'9-A.Training Sub-Annex'!P113</f>
        <v>0.71009999999999995</v>
      </c>
      <c r="P316" s="2767" t="str">
        <f>'9-A.Training Sub-Annex'!Q113</f>
        <v xml:space="preserve">STATE: ; PDY: Mos - 90 x 1 day x 3 batches  - 0.71 Lakhs ; KKL: ; MHE: ; YNM: </v>
      </c>
      <c r="Q316" s="2806"/>
      <c r="R316" s="2771"/>
      <c r="T316" s="2770">
        <f>'9-A.Training Sub-Annex'!U113</f>
        <v>90</v>
      </c>
      <c r="U316" s="2770">
        <f>'9-A.Training Sub-Annex'!V113</f>
        <v>71010</v>
      </c>
      <c r="V316" s="2770" t="str">
        <f>'9-A.Training Sub-Annex'!W113</f>
        <v xml:space="preserve">STATE: ; PDY: Mos - 90 x 1 day x 3 batches  - 0.71 Lakhs ; KKL: ; MHE: ; YNM: </v>
      </c>
      <c r="W316" s="2772">
        <f>'9-A.Training Sub-Annex'!X113</f>
        <v>0</v>
      </c>
      <c r="X316" s="2770">
        <f>'9-A.Training Sub-Annex'!Y113</f>
        <v>0</v>
      </c>
      <c r="Y316" s="2770">
        <f>'9-A.Training Sub-Annex'!Z113</f>
        <v>0</v>
      </c>
      <c r="Z316" s="2770">
        <f>'9-A.Training Sub-Annex'!AA113</f>
        <v>0</v>
      </c>
      <c r="AA316" s="2770">
        <f>'9-A.Training Sub-Annex'!AB113</f>
        <v>789</v>
      </c>
      <c r="AB316" s="2770">
        <f>'9-A.Training Sub-Annex'!AC113</f>
        <v>90</v>
      </c>
      <c r="AC316" s="2770">
        <f>'9-A.Training Sub-Annex'!AD113</f>
        <v>71010</v>
      </c>
      <c r="AD316" s="2770" t="str">
        <f>'9-A.Training Sub-Annex'!AE113</f>
        <v xml:space="preserve">Mos - 90 x 1 day x 3 batches  - 0.71 Lakhs </v>
      </c>
      <c r="AE316" s="2770">
        <f>'9-A.Training Sub-Annex'!AF113</f>
        <v>0</v>
      </c>
      <c r="AF316" s="2770">
        <f>'9-A.Training Sub-Annex'!AG113</f>
        <v>0</v>
      </c>
      <c r="AG316" s="2770">
        <f>'9-A.Training Sub-Annex'!AH113</f>
        <v>0</v>
      </c>
      <c r="AH316" s="2770">
        <f>'9-A.Training Sub-Annex'!AI113</f>
        <v>0</v>
      </c>
      <c r="AI316" s="2770">
        <f>'9-A.Training Sub-Annex'!AJ113</f>
        <v>0</v>
      </c>
      <c r="AJ316" s="2770">
        <f>'9-A.Training Sub-Annex'!AK113</f>
        <v>0</v>
      </c>
      <c r="AK316" s="2770">
        <f>'9-A.Training Sub-Annex'!AL113</f>
        <v>0</v>
      </c>
      <c r="AL316" s="2770">
        <f>'9-A.Training Sub-Annex'!AM113</f>
        <v>0</v>
      </c>
      <c r="AM316" s="2770">
        <f>'9-A.Training Sub-Annex'!AN113</f>
        <v>0</v>
      </c>
      <c r="AN316" s="2770">
        <f>'9-A.Training Sub-Annex'!AO113</f>
        <v>0</v>
      </c>
      <c r="AO316" s="2770">
        <f>'9-A.Training Sub-Annex'!AP113</f>
        <v>0</v>
      </c>
      <c r="AP316" s="2770">
        <f>'9-A.Training Sub-Annex'!AQ113</f>
        <v>0</v>
      </c>
      <c r="AQ316" s="2770">
        <f>'9-A.Training Sub-Annex'!AR113</f>
        <v>71010</v>
      </c>
      <c r="AR316" s="2770">
        <f>'9-A.Training Sub-Annex'!AS113</f>
        <v>90</v>
      </c>
      <c r="AS316" s="2770">
        <f>'9-A.Training Sub-Annex'!AT113</f>
        <v>789</v>
      </c>
      <c r="AT316" s="2770" t="str">
        <f>'9-A.Training Sub-Annex'!AU113</f>
        <v xml:space="preserve">STATE: ; PDY: Mos - 90 x 1 day x 3 batches  - 0.71 Lakhs ; KKL: ; MHE: ; YNM: </v>
      </c>
      <c r="AU316" s="2770" t="str">
        <f>'9-A.Training Sub-Annex'!AV113</f>
        <v>Adolescent Friendly Health Clinics: CB</v>
      </c>
    </row>
    <row r="317" spans="1:47" s="2245" customFormat="1" ht="78" customHeight="1">
      <c r="A317" s="5626"/>
      <c r="B317" s="2767" t="str">
        <f>'9-A.Training Sub-Annex'!C114</f>
        <v>A.9.7.1.3</v>
      </c>
      <c r="C317" s="2768" t="str">
        <f>'9-A.Training Sub-Annex'!D114</f>
        <v>AFHS training of ANM/LHV/MPW</v>
      </c>
      <c r="D317" s="2769" t="str">
        <f>'9-A.Training Sub-Annex'!E114</f>
        <v>RCH</v>
      </c>
      <c r="E317" s="2769" t="str">
        <f>'9-A.Training Sub-Annex'!F114</f>
        <v>AH</v>
      </c>
      <c r="F317" s="2769">
        <f>'9-A.Training Sub-Annex'!G114</f>
        <v>0</v>
      </c>
      <c r="G317" s="2769">
        <f>'9-A.Training Sub-Annex'!H114</f>
        <v>0</v>
      </c>
      <c r="H317" s="2769">
        <f>'9-A.Training Sub-Annex'!I114</f>
        <v>0</v>
      </c>
      <c r="I317" s="2769">
        <f>'9-A.Training Sub-Annex'!J114</f>
        <v>0</v>
      </c>
      <c r="J317" s="2769">
        <f>'9-A.Training Sub-Annex'!K114</f>
        <v>0</v>
      </c>
      <c r="K317" s="2769">
        <f>'9-A.Training Sub-Annex'!L114</f>
        <v>0</v>
      </c>
      <c r="L317" s="2770">
        <f>'9-A.Training Sub-Annex'!M114</f>
        <v>0</v>
      </c>
      <c r="M317" s="2769">
        <f>'9-A.Training Sub-Annex'!N114</f>
        <v>0</v>
      </c>
      <c r="N317" s="2769">
        <f>'9-A.Training Sub-Annex'!O114</f>
        <v>0</v>
      </c>
      <c r="O317" s="2770">
        <f>'9-A.Training Sub-Annex'!P114</f>
        <v>0</v>
      </c>
      <c r="P317" s="2767" t="str">
        <f>'9-A.Training Sub-Annex'!Q114</f>
        <v xml:space="preserve">STATE: ; PDY: ; KKL: ; MHE: ; YNM: </v>
      </c>
      <c r="Q317" s="2806"/>
      <c r="R317" s="2771"/>
      <c r="T317" s="2770">
        <f>'9-A.Training Sub-Annex'!U114</f>
        <v>0</v>
      </c>
      <c r="U317" s="2770">
        <f>'9-A.Training Sub-Annex'!V114</f>
        <v>0</v>
      </c>
      <c r="V317" s="2770" t="str">
        <f>'9-A.Training Sub-Annex'!W114</f>
        <v xml:space="preserve">STATE: ; PDY: ; KKL: ; MHE: ; YNM: </v>
      </c>
      <c r="W317" s="2772">
        <f>'9-A.Training Sub-Annex'!X114</f>
        <v>0</v>
      </c>
      <c r="X317" s="2770">
        <f>'9-A.Training Sub-Annex'!Y114</f>
        <v>0</v>
      </c>
      <c r="Y317" s="2770">
        <f>'9-A.Training Sub-Annex'!Z114</f>
        <v>0</v>
      </c>
      <c r="Z317" s="2770">
        <f>'9-A.Training Sub-Annex'!AA114</f>
        <v>0</v>
      </c>
      <c r="AA317" s="2770">
        <f>'9-A.Training Sub-Annex'!AB114</f>
        <v>0</v>
      </c>
      <c r="AB317" s="2770">
        <f>'9-A.Training Sub-Annex'!AC114</f>
        <v>0</v>
      </c>
      <c r="AC317" s="2770">
        <f>'9-A.Training Sub-Annex'!AD114</f>
        <v>0</v>
      </c>
      <c r="AD317" s="2770">
        <f>'9-A.Training Sub-Annex'!AE114</f>
        <v>0</v>
      </c>
      <c r="AE317" s="2770">
        <f>'9-A.Training Sub-Annex'!AF114</f>
        <v>0</v>
      </c>
      <c r="AF317" s="2770">
        <f>'9-A.Training Sub-Annex'!AG114</f>
        <v>0</v>
      </c>
      <c r="AG317" s="2770">
        <f>'9-A.Training Sub-Annex'!AH114</f>
        <v>0</v>
      </c>
      <c r="AH317" s="2770">
        <f>'9-A.Training Sub-Annex'!AI114</f>
        <v>0</v>
      </c>
      <c r="AI317" s="2770">
        <f>'9-A.Training Sub-Annex'!AJ114</f>
        <v>0</v>
      </c>
      <c r="AJ317" s="2770">
        <f>'9-A.Training Sub-Annex'!AK114</f>
        <v>0</v>
      </c>
      <c r="AK317" s="2770">
        <f>'9-A.Training Sub-Annex'!AL114</f>
        <v>0</v>
      </c>
      <c r="AL317" s="2770">
        <f>'9-A.Training Sub-Annex'!AM114</f>
        <v>0</v>
      </c>
      <c r="AM317" s="2770">
        <f>'9-A.Training Sub-Annex'!AN114</f>
        <v>0</v>
      </c>
      <c r="AN317" s="2770">
        <f>'9-A.Training Sub-Annex'!AO114</f>
        <v>0</v>
      </c>
      <c r="AO317" s="2770">
        <f>'9-A.Training Sub-Annex'!AP114</f>
        <v>0</v>
      </c>
      <c r="AP317" s="2770">
        <f>'9-A.Training Sub-Annex'!AQ114</f>
        <v>0</v>
      </c>
      <c r="AQ317" s="2770">
        <f>'9-A.Training Sub-Annex'!AR114</f>
        <v>0</v>
      </c>
      <c r="AR317" s="2770">
        <f>'9-A.Training Sub-Annex'!AS114</f>
        <v>0</v>
      </c>
      <c r="AS317" s="2770">
        <f>'9-A.Training Sub-Annex'!AT114</f>
        <v>0</v>
      </c>
      <c r="AT317" s="2770" t="str">
        <f>'9-A.Training Sub-Annex'!AU114</f>
        <v xml:space="preserve">STATE: ; PDY: ; KKL: ; MHE: ; YNM: </v>
      </c>
      <c r="AU317" s="2770" t="str">
        <f>'9-A.Training Sub-Annex'!AV114</f>
        <v>Adolescent Friendly Health Clinics: CB</v>
      </c>
    </row>
    <row r="318" spans="1:47" s="2245" customFormat="1" ht="78" customHeight="1">
      <c r="A318" s="5626"/>
      <c r="B318" s="2767" t="str">
        <f>'9-A.Training Sub-Annex'!C115</f>
        <v>A.9.7.1.5</v>
      </c>
      <c r="C318" s="2768" t="str">
        <f>'9-A.Training Sub-Annex'!D115</f>
        <v>Training of AH counsellors</v>
      </c>
      <c r="D318" s="2769" t="str">
        <f>'9-A.Training Sub-Annex'!E115</f>
        <v>RCH</v>
      </c>
      <c r="E318" s="2769" t="str">
        <f>'9-A.Training Sub-Annex'!F115</f>
        <v>AH</v>
      </c>
      <c r="F318" s="2769">
        <f>'9-A.Training Sub-Annex'!G115</f>
        <v>0</v>
      </c>
      <c r="G318" s="2769">
        <f>'9-A.Training Sub-Annex'!H115</f>
        <v>0</v>
      </c>
      <c r="H318" s="2769">
        <f>'9-A.Training Sub-Annex'!I115</f>
        <v>0</v>
      </c>
      <c r="I318" s="2769">
        <f>'9-A.Training Sub-Annex'!J115</f>
        <v>0</v>
      </c>
      <c r="J318" s="2769">
        <f>'9-A.Training Sub-Annex'!K115</f>
        <v>0</v>
      </c>
      <c r="K318" s="2769">
        <f>'9-A.Training Sub-Annex'!L115</f>
        <v>0</v>
      </c>
      <c r="L318" s="2770">
        <f>'9-A.Training Sub-Annex'!M115</f>
        <v>1695.75</v>
      </c>
      <c r="M318" s="2769">
        <f>'9-A.Training Sub-Annex'!N115</f>
        <v>1.69575E-2</v>
      </c>
      <c r="N318" s="2769">
        <f>'9-A.Training Sub-Annex'!O115</f>
        <v>20</v>
      </c>
      <c r="O318" s="2770">
        <f>'9-A.Training Sub-Annex'!P115</f>
        <v>0.33915000000000001</v>
      </c>
      <c r="P318" s="2767" t="str">
        <f>'9-A.Training Sub-Annex'!Q115</f>
        <v xml:space="preserve">STATE: ; PDY: Cousellors - 20 x 1 day x 1 batch  - 0.33915 Lakhs ; KKL: ; MHE: ; YNM: </v>
      </c>
      <c r="Q318" s="2806"/>
      <c r="R318" s="2771"/>
      <c r="T318" s="2770">
        <f>'9-A.Training Sub-Annex'!U115</f>
        <v>20</v>
      </c>
      <c r="U318" s="2770">
        <f>'9-A.Training Sub-Annex'!V115</f>
        <v>33915</v>
      </c>
      <c r="V318" s="2770" t="str">
        <f>'9-A.Training Sub-Annex'!W115</f>
        <v xml:space="preserve">STATE: ; PDY: Cousellors - 20 x 1 day x 1 batch  - 0.33915 Lakhs ; KKL: ; MHE: ; YNM: </v>
      </c>
      <c r="W318" s="2772">
        <f>'9-A.Training Sub-Annex'!X115</f>
        <v>0</v>
      </c>
      <c r="X318" s="2770">
        <f>'9-A.Training Sub-Annex'!Y115</f>
        <v>0</v>
      </c>
      <c r="Y318" s="2770">
        <f>'9-A.Training Sub-Annex'!Z115</f>
        <v>0</v>
      </c>
      <c r="Z318" s="2770">
        <f>'9-A.Training Sub-Annex'!AA115</f>
        <v>0</v>
      </c>
      <c r="AA318" s="2770">
        <f>'9-A.Training Sub-Annex'!AB115</f>
        <v>1695.75</v>
      </c>
      <c r="AB318" s="2770">
        <f>'9-A.Training Sub-Annex'!AC115</f>
        <v>20</v>
      </c>
      <c r="AC318" s="2770">
        <f>'9-A.Training Sub-Annex'!AD115</f>
        <v>33915</v>
      </c>
      <c r="AD318" s="2770" t="str">
        <f>'9-A.Training Sub-Annex'!AE115</f>
        <v xml:space="preserve">Cousellors - 20 x 1 day x 1 batch  - 0.33915 Lakhs </v>
      </c>
      <c r="AE318" s="2770">
        <f>'9-A.Training Sub-Annex'!AF115</f>
        <v>0</v>
      </c>
      <c r="AF318" s="2770">
        <f>'9-A.Training Sub-Annex'!AG115</f>
        <v>0</v>
      </c>
      <c r="AG318" s="2770">
        <f>'9-A.Training Sub-Annex'!AH115</f>
        <v>0</v>
      </c>
      <c r="AH318" s="2770">
        <f>'9-A.Training Sub-Annex'!AI115</f>
        <v>0</v>
      </c>
      <c r="AI318" s="2770">
        <f>'9-A.Training Sub-Annex'!AJ115</f>
        <v>0</v>
      </c>
      <c r="AJ318" s="2770">
        <f>'9-A.Training Sub-Annex'!AK115</f>
        <v>0</v>
      </c>
      <c r="AK318" s="2770">
        <f>'9-A.Training Sub-Annex'!AL115</f>
        <v>0</v>
      </c>
      <c r="AL318" s="2770">
        <f>'9-A.Training Sub-Annex'!AM115</f>
        <v>0</v>
      </c>
      <c r="AM318" s="2770">
        <f>'9-A.Training Sub-Annex'!AN115</f>
        <v>0</v>
      </c>
      <c r="AN318" s="2770">
        <f>'9-A.Training Sub-Annex'!AO115</f>
        <v>0</v>
      </c>
      <c r="AO318" s="2770">
        <f>'9-A.Training Sub-Annex'!AP115</f>
        <v>0</v>
      </c>
      <c r="AP318" s="2770">
        <f>'9-A.Training Sub-Annex'!AQ115</f>
        <v>0</v>
      </c>
      <c r="AQ318" s="2770">
        <f>'9-A.Training Sub-Annex'!AR115</f>
        <v>33915</v>
      </c>
      <c r="AR318" s="2770">
        <f>'9-A.Training Sub-Annex'!AS115</f>
        <v>20</v>
      </c>
      <c r="AS318" s="2770">
        <f>'9-A.Training Sub-Annex'!AT115</f>
        <v>1695.75</v>
      </c>
      <c r="AT318" s="2770" t="str">
        <f>'9-A.Training Sub-Annex'!AU115</f>
        <v xml:space="preserve">STATE: ; PDY: Cousellors - 20 x 1 day x 1 batch  - 0.33915 Lakhs ; KKL: ; MHE: ; YNM: </v>
      </c>
      <c r="AU318" s="2770" t="str">
        <f>'9-A.Training Sub-Annex'!AV115</f>
        <v>Adolescent Friendly Health Clinics: CB</v>
      </c>
    </row>
    <row r="319" spans="1:47" s="2245" customFormat="1" ht="78" customHeight="1">
      <c r="A319" s="5626"/>
      <c r="B319" s="2767" t="str">
        <f>'9-A.Training Sub-Annex'!C116</f>
        <v>A.9.7.2.1</v>
      </c>
      <c r="C319" s="2768" t="str">
        <f>'9-A.Training Sub-Annex'!D116</f>
        <v>Training of Peer Educator (District level)</v>
      </c>
      <c r="D319" s="2769" t="str">
        <f>'9-A.Training Sub-Annex'!E116</f>
        <v>RCH</v>
      </c>
      <c r="E319" s="2769" t="str">
        <f>'9-A.Training Sub-Annex'!F116</f>
        <v>AH</v>
      </c>
      <c r="F319" s="2769">
        <f>'9-A.Training Sub-Annex'!G116</f>
        <v>0</v>
      </c>
      <c r="G319" s="2769">
        <f>'9-A.Training Sub-Annex'!H116</f>
        <v>0</v>
      </c>
      <c r="H319" s="2769">
        <f>'9-A.Training Sub-Annex'!I116</f>
        <v>0</v>
      </c>
      <c r="I319" s="2769">
        <f>'9-A.Training Sub-Annex'!J116</f>
        <v>0</v>
      </c>
      <c r="J319" s="2769">
        <f>'9-A.Training Sub-Annex'!K116</f>
        <v>0</v>
      </c>
      <c r="K319" s="2769">
        <f>'9-A.Training Sub-Annex'!L116</f>
        <v>0</v>
      </c>
      <c r="L319" s="2770">
        <f>'9-A.Training Sub-Annex'!M116</f>
        <v>66667</v>
      </c>
      <c r="M319" s="2769">
        <f>'9-A.Training Sub-Annex'!N116</f>
        <v>0.66666999999999998</v>
      </c>
      <c r="N319" s="2769">
        <f>'9-A.Training Sub-Annex'!O116</f>
        <v>6</v>
      </c>
      <c r="O319" s="2770">
        <f>'9-A.Training Sub-Annex'!P116</f>
        <v>4.0000200000000001</v>
      </c>
      <c r="P319" s="2767" t="str">
        <f>'9-A.Training Sub-Annex'!Q116</f>
        <v xml:space="preserve">STATE: ; PDY: Peer Educator - 220 x 6 days x 6 batches @ Rs.66667/-  Rs. 4.00 Lakhs ; KKL: ; MHE: ; YNM: </v>
      </c>
      <c r="Q319" s="2806"/>
      <c r="R319" s="2771"/>
      <c r="T319" s="2770">
        <f>'9-A.Training Sub-Annex'!U116</f>
        <v>6</v>
      </c>
      <c r="U319" s="2770">
        <f>'9-A.Training Sub-Annex'!V116</f>
        <v>400002</v>
      </c>
      <c r="V319" s="2770" t="str">
        <f>'9-A.Training Sub-Annex'!W116</f>
        <v xml:space="preserve">STATE: ; PDY: Peer Educator - 220 x 6 days x 6 batches @ Rs.66667/-  Rs. 4.00 Lakhs ; KKL: ; MHE: ; YNM: </v>
      </c>
      <c r="W319" s="2772">
        <f>'9-A.Training Sub-Annex'!X116</f>
        <v>0</v>
      </c>
      <c r="X319" s="2770">
        <f>'9-A.Training Sub-Annex'!Y116</f>
        <v>0</v>
      </c>
      <c r="Y319" s="2770">
        <f>'9-A.Training Sub-Annex'!Z116</f>
        <v>0</v>
      </c>
      <c r="Z319" s="2770">
        <f>'9-A.Training Sub-Annex'!AA116</f>
        <v>0</v>
      </c>
      <c r="AA319" s="2770">
        <f>'9-A.Training Sub-Annex'!AB116</f>
        <v>66667</v>
      </c>
      <c r="AB319" s="2770">
        <f>'9-A.Training Sub-Annex'!AC116</f>
        <v>6</v>
      </c>
      <c r="AC319" s="2770">
        <f>'9-A.Training Sub-Annex'!AD116</f>
        <v>400002</v>
      </c>
      <c r="AD319" s="2770" t="str">
        <f>'9-A.Training Sub-Annex'!AE116</f>
        <v xml:space="preserve">Peer Educator - 220 x 6 days x 6 batches @ Rs.66667/-  Rs. 4.00 Lakhs </v>
      </c>
      <c r="AE319" s="2770">
        <f>'9-A.Training Sub-Annex'!AF116</f>
        <v>0</v>
      </c>
      <c r="AF319" s="2770">
        <f>'9-A.Training Sub-Annex'!AG116</f>
        <v>0</v>
      </c>
      <c r="AG319" s="2770">
        <f>'9-A.Training Sub-Annex'!AH116</f>
        <v>0</v>
      </c>
      <c r="AH319" s="2770">
        <f>'9-A.Training Sub-Annex'!AI116</f>
        <v>0</v>
      </c>
      <c r="AI319" s="2770">
        <f>'9-A.Training Sub-Annex'!AJ116</f>
        <v>0</v>
      </c>
      <c r="AJ319" s="2770">
        <f>'9-A.Training Sub-Annex'!AK116</f>
        <v>0</v>
      </c>
      <c r="AK319" s="2770">
        <f>'9-A.Training Sub-Annex'!AL116</f>
        <v>0</v>
      </c>
      <c r="AL319" s="2770">
        <f>'9-A.Training Sub-Annex'!AM116</f>
        <v>0</v>
      </c>
      <c r="AM319" s="2770">
        <f>'9-A.Training Sub-Annex'!AN116</f>
        <v>0</v>
      </c>
      <c r="AN319" s="2770">
        <f>'9-A.Training Sub-Annex'!AO116</f>
        <v>0</v>
      </c>
      <c r="AO319" s="2770">
        <f>'9-A.Training Sub-Annex'!AP116</f>
        <v>0</v>
      </c>
      <c r="AP319" s="2770">
        <f>'9-A.Training Sub-Annex'!AQ116</f>
        <v>0</v>
      </c>
      <c r="AQ319" s="2770">
        <f>'9-A.Training Sub-Annex'!AR116</f>
        <v>400002</v>
      </c>
      <c r="AR319" s="2770">
        <f>'9-A.Training Sub-Annex'!AS116</f>
        <v>6</v>
      </c>
      <c r="AS319" s="2770">
        <f>'9-A.Training Sub-Annex'!AT116</f>
        <v>66667</v>
      </c>
      <c r="AT319" s="2770" t="str">
        <f>'9-A.Training Sub-Annex'!AU116</f>
        <v xml:space="preserve">STATE: ; PDY: Peer Educator - 220 x 6 days x 6 batches @ Rs.66667/-  Rs. 4.00 Lakhs ; KKL: ; MHE: ; YNM: </v>
      </c>
      <c r="AU319" s="2770" t="str">
        <f>'9-A.Training Sub-Annex'!AV116</f>
        <v>Peer Educator Programme: CB</v>
      </c>
    </row>
    <row r="320" spans="1:47" s="2245" customFormat="1" ht="78" customHeight="1">
      <c r="A320" s="5626"/>
      <c r="B320" s="2767" t="str">
        <f>'9-A.Training Sub-Annex'!C117</f>
        <v>A.9.7.2.2</v>
      </c>
      <c r="C320" s="2768" t="str">
        <f>'9-A.Training Sub-Annex'!D117</f>
        <v>Training of Peer Educator (Block Level)</v>
      </c>
      <c r="D320" s="2769" t="str">
        <f>'9-A.Training Sub-Annex'!E117</f>
        <v>RCH</v>
      </c>
      <c r="E320" s="2769" t="str">
        <f>'9-A.Training Sub-Annex'!F117</f>
        <v>AH</v>
      </c>
      <c r="F320" s="2769">
        <f>'9-A.Training Sub-Annex'!G117</f>
        <v>0</v>
      </c>
      <c r="G320" s="2769">
        <f>'9-A.Training Sub-Annex'!H117</f>
        <v>0</v>
      </c>
      <c r="H320" s="2769">
        <f>'9-A.Training Sub-Annex'!I117</f>
        <v>0</v>
      </c>
      <c r="I320" s="2769">
        <f>'9-A.Training Sub-Annex'!J117</f>
        <v>0</v>
      </c>
      <c r="J320" s="2769">
        <f>'9-A.Training Sub-Annex'!K117</f>
        <v>0</v>
      </c>
      <c r="K320" s="2769">
        <f>'9-A.Training Sub-Annex'!L117</f>
        <v>0</v>
      </c>
      <c r="L320" s="2770">
        <f>'9-A.Training Sub-Annex'!M117</f>
        <v>0</v>
      </c>
      <c r="M320" s="2769">
        <f>'9-A.Training Sub-Annex'!N117</f>
        <v>0</v>
      </c>
      <c r="N320" s="2769">
        <f>'9-A.Training Sub-Annex'!O117</f>
        <v>0</v>
      </c>
      <c r="O320" s="2770">
        <f>'9-A.Training Sub-Annex'!P117</f>
        <v>0</v>
      </c>
      <c r="P320" s="2767" t="str">
        <f>'9-A.Training Sub-Annex'!Q117</f>
        <v xml:space="preserve">STATE: ; PDY: ; KKL: ; MHE: ; YNM: </v>
      </c>
      <c r="Q320" s="2806"/>
      <c r="R320" s="2771"/>
      <c r="T320" s="2770">
        <f>'9-A.Training Sub-Annex'!U117</f>
        <v>0</v>
      </c>
      <c r="U320" s="2770">
        <f>'9-A.Training Sub-Annex'!V117</f>
        <v>0</v>
      </c>
      <c r="V320" s="2770" t="str">
        <f>'9-A.Training Sub-Annex'!W117</f>
        <v xml:space="preserve">STATE: ; PDY: ; KKL: ; MHE: ; YNM: </v>
      </c>
      <c r="W320" s="2772">
        <f>'9-A.Training Sub-Annex'!X117</f>
        <v>0</v>
      </c>
      <c r="X320" s="2770">
        <f>'9-A.Training Sub-Annex'!Y117</f>
        <v>0</v>
      </c>
      <c r="Y320" s="2770">
        <f>'9-A.Training Sub-Annex'!Z117</f>
        <v>0</v>
      </c>
      <c r="Z320" s="2770">
        <f>'9-A.Training Sub-Annex'!AA117</f>
        <v>0</v>
      </c>
      <c r="AA320" s="2770">
        <f>'9-A.Training Sub-Annex'!AB117</f>
        <v>0</v>
      </c>
      <c r="AB320" s="2770">
        <f>'9-A.Training Sub-Annex'!AC117</f>
        <v>0</v>
      </c>
      <c r="AC320" s="2770">
        <f>'9-A.Training Sub-Annex'!AD117</f>
        <v>0</v>
      </c>
      <c r="AD320" s="2770">
        <f>'9-A.Training Sub-Annex'!AE117</f>
        <v>0</v>
      </c>
      <c r="AE320" s="2770">
        <f>'9-A.Training Sub-Annex'!AF117</f>
        <v>0</v>
      </c>
      <c r="AF320" s="2770">
        <f>'9-A.Training Sub-Annex'!AG117</f>
        <v>0</v>
      </c>
      <c r="AG320" s="2770">
        <f>'9-A.Training Sub-Annex'!AH117</f>
        <v>0</v>
      </c>
      <c r="AH320" s="2770">
        <f>'9-A.Training Sub-Annex'!AI117</f>
        <v>0</v>
      </c>
      <c r="AI320" s="2770">
        <f>'9-A.Training Sub-Annex'!AJ117</f>
        <v>0</v>
      </c>
      <c r="AJ320" s="2770">
        <f>'9-A.Training Sub-Annex'!AK117</f>
        <v>0</v>
      </c>
      <c r="AK320" s="2770">
        <f>'9-A.Training Sub-Annex'!AL117</f>
        <v>0</v>
      </c>
      <c r="AL320" s="2770">
        <f>'9-A.Training Sub-Annex'!AM117</f>
        <v>0</v>
      </c>
      <c r="AM320" s="2770">
        <f>'9-A.Training Sub-Annex'!AN117</f>
        <v>0</v>
      </c>
      <c r="AN320" s="2770">
        <f>'9-A.Training Sub-Annex'!AO117</f>
        <v>0</v>
      </c>
      <c r="AO320" s="2770">
        <f>'9-A.Training Sub-Annex'!AP117</f>
        <v>0</v>
      </c>
      <c r="AP320" s="2770">
        <f>'9-A.Training Sub-Annex'!AQ117</f>
        <v>0</v>
      </c>
      <c r="AQ320" s="2770">
        <f>'9-A.Training Sub-Annex'!AR117</f>
        <v>0</v>
      </c>
      <c r="AR320" s="2770">
        <f>'9-A.Training Sub-Annex'!AS117</f>
        <v>0</v>
      </c>
      <c r="AS320" s="2770">
        <f>'9-A.Training Sub-Annex'!AT117</f>
        <v>0</v>
      </c>
      <c r="AT320" s="2770" t="str">
        <f>'9-A.Training Sub-Annex'!AU117</f>
        <v xml:space="preserve">STATE: ; PDY: ; KKL: ; MHE: ; YNM: </v>
      </c>
      <c r="AU320" s="2770" t="str">
        <f>'9-A.Training Sub-Annex'!AV117</f>
        <v>Peer Educator Programme: CB</v>
      </c>
    </row>
    <row r="321" spans="1:47" s="2245" customFormat="1" ht="78" customHeight="1">
      <c r="A321" s="5626"/>
      <c r="B321" s="2767" t="str">
        <f>'9-A.Training Sub-Annex'!C118</f>
        <v>A.9.7.2.3</v>
      </c>
      <c r="C321" s="2768" t="str">
        <f>'9-A.Training Sub-Annex'!D118</f>
        <v>Training of Peer Educator (Sub block level)</v>
      </c>
      <c r="D321" s="2769" t="str">
        <f>'9-A.Training Sub-Annex'!E118</f>
        <v>RCH</v>
      </c>
      <c r="E321" s="2769" t="str">
        <f>'9-A.Training Sub-Annex'!F118</f>
        <v>AH</v>
      </c>
      <c r="F321" s="2769">
        <f>'9-A.Training Sub-Annex'!G118</f>
        <v>0</v>
      </c>
      <c r="G321" s="2769">
        <f>'9-A.Training Sub-Annex'!H118</f>
        <v>0</v>
      </c>
      <c r="H321" s="2769">
        <f>'9-A.Training Sub-Annex'!I118</f>
        <v>0</v>
      </c>
      <c r="I321" s="2769">
        <f>'9-A.Training Sub-Annex'!J118</f>
        <v>0</v>
      </c>
      <c r="J321" s="2769">
        <f>'9-A.Training Sub-Annex'!K118</f>
        <v>0</v>
      </c>
      <c r="K321" s="2769">
        <f>'9-A.Training Sub-Annex'!L118</f>
        <v>0</v>
      </c>
      <c r="L321" s="2770">
        <f>'9-A.Training Sub-Annex'!M118</f>
        <v>0</v>
      </c>
      <c r="M321" s="2769">
        <f>'9-A.Training Sub-Annex'!N118</f>
        <v>0</v>
      </c>
      <c r="N321" s="2769">
        <f>'9-A.Training Sub-Annex'!O118</f>
        <v>0</v>
      </c>
      <c r="O321" s="2770">
        <f>'9-A.Training Sub-Annex'!P118</f>
        <v>0</v>
      </c>
      <c r="P321" s="2767" t="str">
        <f>'9-A.Training Sub-Annex'!Q118</f>
        <v xml:space="preserve">STATE: ; PDY: ; KKL: ; MHE: ; YNM: </v>
      </c>
      <c r="Q321" s="2806"/>
      <c r="R321" s="2771"/>
      <c r="T321" s="2770">
        <f>'9-A.Training Sub-Annex'!U118</f>
        <v>0</v>
      </c>
      <c r="U321" s="2770">
        <f>'9-A.Training Sub-Annex'!V118</f>
        <v>0</v>
      </c>
      <c r="V321" s="2770" t="str">
        <f>'9-A.Training Sub-Annex'!W118</f>
        <v xml:space="preserve">STATE: ; PDY: ; KKL: ; MHE: ; YNM: </v>
      </c>
      <c r="W321" s="2772">
        <f>'9-A.Training Sub-Annex'!X118</f>
        <v>0</v>
      </c>
      <c r="X321" s="2770">
        <f>'9-A.Training Sub-Annex'!Y118</f>
        <v>0</v>
      </c>
      <c r="Y321" s="2770">
        <f>'9-A.Training Sub-Annex'!Z118</f>
        <v>0</v>
      </c>
      <c r="Z321" s="2770">
        <f>'9-A.Training Sub-Annex'!AA118</f>
        <v>0</v>
      </c>
      <c r="AA321" s="2770">
        <f>'9-A.Training Sub-Annex'!AB118</f>
        <v>0</v>
      </c>
      <c r="AB321" s="2770">
        <f>'9-A.Training Sub-Annex'!AC118</f>
        <v>0</v>
      </c>
      <c r="AC321" s="2770">
        <f>'9-A.Training Sub-Annex'!AD118</f>
        <v>0</v>
      </c>
      <c r="AD321" s="2770">
        <f>'9-A.Training Sub-Annex'!AE118</f>
        <v>0</v>
      </c>
      <c r="AE321" s="2770">
        <f>'9-A.Training Sub-Annex'!AF118</f>
        <v>0</v>
      </c>
      <c r="AF321" s="2770">
        <f>'9-A.Training Sub-Annex'!AG118</f>
        <v>0</v>
      </c>
      <c r="AG321" s="2770">
        <f>'9-A.Training Sub-Annex'!AH118</f>
        <v>0</v>
      </c>
      <c r="AH321" s="2770">
        <f>'9-A.Training Sub-Annex'!AI118</f>
        <v>0</v>
      </c>
      <c r="AI321" s="2770">
        <f>'9-A.Training Sub-Annex'!AJ118</f>
        <v>0</v>
      </c>
      <c r="AJ321" s="2770">
        <f>'9-A.Training Sub-Annex'!AK118</f>
        <v>0</v>
      </c>
      <c r="AK321" s="2770">
        <f>'9-A.Training Sub-Annex'!AL118</f>
        <v>0</v>
      </c>
      <c r="AL321" s="2770">
        <f>'9-A.Training Sub-Annex'!AM118</f>
        <v>0</v>
      </c>
      <c r="AM321" s="2770">
        <f>'9-A.Training Sub-Annex'!AN118</f>
        <v>0</v>
      </c>
      <c r="AN321" s="2770">
        <f>'9-A.Training Sub-Annex'!AO118</f>
        <v>0</v>
      </c>
      <c r="AO321" s="2770">
        <f>'9-A.Training Sub-Annex'!AP118</f>
        <v>0</v>
      </c>
      <c r="AP321" s="2770">
        <f>'9-A.Training Sub-Annex'!AQ118</f>
        <v>0</v>
      </c>
      <c r="AQ321" s="2770">
        <f>'9-A.Training Sub-Annex'!AR118</f>
        <v>0</v>
      </c>
      <c r="AR321" s="2770">
        <f>'9-A.Training Sub-Annex'!AS118</f>
        <v>0</v>
      </c>
      <c r="AS321" s="2770">
        <f>'9-A.Training Sub-Annex'!AT118</f>
        <v>0</v>
      </c>
      <c r="AT321" s="2770" t="str">
        <f>'9-A.Training Sub-Annex'!AU118</f>
        <v xml:space="preserve">STATE: ; PDY: ; KKL: ; MHE: ; YNM: </v>
      </c>
      <c r="AU321" s="2770" t="str">
        <f>'9-A.Training Sub-Annex'!AV118</f>
        <v>Peer Educator Programme: CB</v>
      </c>
    </row>
    <row r="322" spans="1:47" s="2245" customFormat="1" ht="78" customHeight="1">
      <c r="A322" s="5626"/>
      <c r="B322" s="2767" t="str">
        <f>'9-A.Training Sub-Annex'!C119</f>
        <v>A.9.7.3.1</v>
      </c>
      <c r="C322" s="2768" t="str">
        <f>'9-A.Training Sub-Annex'!D119</f>
        <v>WIFS trainings (District)</v>
      </c>
      <c r="D322" s="2769" t="str">
        <f>'9-A.Training Sub-Annex'!E119</f>
        <v>RCH</v>
      </c>
      <c r="E322" s="2769" t="str">
        <f>'9-A.Training Sub-Annex'!F119</f>
        <v>AH</v>
      </c>
      <c r="F322" s="2769">
        <f>'9-A.Training Sub-Annex'!G119</f>
        <v>0</v>
      </c>
      <c r="G322" s="2769">
        <f>'9-A.Training Sub-Annex'!H119</f>
        <v>0</v>
      </c>
      <c r="H322" s="2769">
        <f>'9-A.Training Sub-Annex'!I119</f>
        <v>0</v>
      </c>
      <c r="I322" s="2769">
        <f>'9-A.Training Sub-Annex'!J119</f>
        <v>0</v>
      </c>
      <c r="J322" s="2769">
        <f>'9-A.Training Sub-Annex'!K119</f>
        <v>0</v>
      </c>
      <c r="K322" s="2769">
        <f>'9-A.Training Sub-Annex'!L119</f>
        <v>0</v>
      </c>
      <c r="L322" s="2770">
        <f>'9-A.Training Sub-Annex'!M119</f>
        <v>675</v>
      </c>
      <c r="M322" s="2769">
        <f>'9-A.Training Sub-Annex'!N119</f>
        <v>6.7499999999999999E-3</v>
      </c>
      <c r="N322" s="2769">
        <f>'9-A.Training Sub-Annex'!O119</f>
        <v>120</v>
      </c>
      <c r="O322" s="2770">
        <f>'9-A.Training Sub-Annex'!P119</f>
        <v>0.80999999999999994</v>
      </c>
      <c r="P322" s="2767" t="str">
        <f>'9-A.Training Sub-Annex'!Q119</f>
        <v xml:space="preserve">STATE: ; PDY: Nodal Teacher - 120 x 1 day x 4 batches  - 0.81 Lakhs ; KKL: ; MHE: ; YNM: </v>
      </c>
      <c r="Q322" s="2806"/>
      <c r="R322" s="2771"/>
      <c r="T322" s="2770">
        <f>'9-A.Training Sub-Annex'!U119</f>
        <v>120</v>
      </c>
      <c r="U322" s="2770">
        <f>'9-A.Training Sub-Annex'!V119</f>
        <v>81000</v>
      </c>
      <c r="V322" s="2770" t="str">
        <f>'9-A.Training Sub-Annex'!W119</f>
        <v xml:space="preserve">STATE: ; PDY: Nodal Teacher - 120 x 1 day x 4 batches  - 0.81 Lakhs ; KKL: ; MHE: ; YNM: </v>
      </c>
      <c r="W322" s="2772">
        <f>'9-A.Training Sub-Annex'!X119</f>
        <v>0</v>
      </c>
      <c r="X322" s="2770">
        <f>'9-A.Training Sub-Annex'!Y119</f>
        <v>0</v>
      </c>
      <c r="Y322" s="2770">
        <f>'9-A.Training Sub-Annex'!Z119</f>
        <v>0</v>
      </c>
      <c r="Z322" s="2770">
        <f>'9-A.Training Sub-Annex'!AA119</f>
        <v>0</v>
      </c>
      <c r="AA322" s="2770">
        <f>'9-A.Training Sub-Annex'!AB119</f>
        <v>675</v>
      </c>
      <c r="AB322" s="2770">
        <f>'9-A.Training Sub-Annex'!AC119</f>
        <v>120</v>
      </c>
      <c r="AC322" s="2770">
        <f>'9-A.Training Sub-Annex'!AD119</f>
        <v>81000</v>
      </c>
      <c r="AD322" s="2770" t="str">
        <f>'9-A.Training Sub-Annex'!AE119</f>
        <v xml:space="preserve">Nodal Teacher - 120 x 1 day x 4 batches  - 0.81 Lakhs </v>
      </c>
      <c r="AE322" s="2770">
        <f>'9-A.Training Sub-Annex'!AF119</f>
        <v>0</v>
      </c>
      <c r="AF322" s="2770">
        <f>'9-A.Training Sub-Annex'!AG119</f>
        <v>0</v>
      </c>
      <c r="AG322" s="2770">
        <f>'9-A.Training Sub-Annex'!AH119</f>
        <v>0</v>
      </c>
      <c r="AH322" s="2770">
        <f>'9-A.Training Sub-Annex'!AI119</f>
        <v>0</v>
      </c>
      <c r="AI322" s="2770">
        <f>'9-A.Training Sub-Annex'!AJ119</f>
        <v>0</v>
      </c>
      <c r="AJ322" s="2770">
        <f>'9-A.Training Sub-Annex'!AK119</f>
        <v>0</v>
      </c>
      <c r="AK322" s="2770">
        <f>'9-A.Training Sub-Annex'!AL119</f>
        <v>0</v>
      </c>
      <c r="AL322" s="2770">
        <f>'9-A.Training Sub-Annex'!AM119</f>
        <v>0</v>
      </c>
      <c r="AM322" s="2770">
        <f>'9-A.Training Sub-Annex'!AN119</f>
        <v>0</v>
      </c>
      <c r="AN322" s="2770">
        <f>'9-A.Training Sub-Annex'!AO119</f>
        <v>0</v>
      </c>
      <c r="AO322" s="2770">
        <f>'9-A.Training Sub-Annex'!AP119</f>
        <v>0</v>
      </c>
      <c r="AP322" s="2770">
        <f>'9-A.Training Sub-Annex'!AQ119</f>
        <v>0</v>
      </c>
      <c r="AQ322" s="2770">
        <f>'9-A.Training Sub-Annex'!AR119</f>
        <v>81000</v>
      </c>
      <c r="AR322" s="2770">
        <f>'9-A.Training Sub-Annex'!AS119</f>
        <v>120</v>
      </c>
      <c r="AS322" s="2770">
        <f>'9-A.Training Sub-Annex'!AT119</f>
        <v>675</v>
      </c>
      <c r="AT322" s="2770" t="str">
        <f>'9-A.Training Sub-Annex'!AU119</f>
        <v xml:space="preserve">STATE: ; PDY: Nodal Teacher - 120 x 1 day x 4 batches  - 0.81 Lakhs ; KKL: ; MHE: ; YNM: </v>
      </c>
      <c r="AU322" s="2770" t="str">
        <f>'9-A.Training Sub-Annex'!AV119</f>
        <v>WIFS: CB</v>
      </c>
    </row>
    <row r="323" spans="1:47" s="2245" customFormat="1" ht="78" customHeight="1">
      <c r="A323" s="5626"/>
      <c r="B323" s="2767" t="str">
        <f>'9-A.Training Sub-Annex'!C120</f>
        <v>A.9.7.3.2</v>
      </c>
      <c r="C323" s="2768" t="str">
        <f>'9-A.Training Sub-Annex'!D120</f>
        <v>WIFS trainings (Block)</v>
      </c>
      <c r="D323" s="2769" t="str">
        <f>'9-A.Training Sub-Annex'!E120</f>
        <v>RCH</v>
      </c>
      <c r="E323" s="2769" t="str">
        <f>'9-A.Training Sub-Annex'!F120</f>
        <v>AH</v>
      </c>
      <c r="F323" s="2769">
        <f>'9-A.Training Sub-Annex'!G120</f>
        <v>0</v>
      </c>
      <c r="G323" s="2769">
        <f>'9-A.Training Sub-Annex'!H120</f>
        <v>0</v>
      </c>
      <c r="H323" s="2769">
        <f>'9-A.Training Sub-Annex'!I120</f>
        <v>0</v>
      </c>
      <c r="I323" s="2769">
        <f>'9-A.Training Sub-Annex'!J120</f>
        <v>0</v>
      </c>
      <c r="J323" s="2769">
        <f>'9-A.Training Sub-Annex'!K120</f>
        <v>0</v>
      </c>
      <c r="K323" s="2769">
        <f>'9-A.Training Sub-Annex'!L120</f>
        <v>0</v>
      </c>
      <c r="L323" s="2770">
        <f>'9-A.Training Sub-Annex'!M120</f>
        <v>0</v>
      </c>
      <c r="M323" s="2769">
        <f>'9-A.Training Sub-Annex'!N120</f>
        <v>0</v>
      </c>
      <c r="N323" s="2769">
        <f>'9-A.Training Sub-Annex'!O120</f>
        <v>0</v>
      </c>
      <c r="O323" s="2770">
        <f>'9-A.Training Sub-Annex'!P120</f>
        <v>0</v>
      </c>
      <c r="P323" s="2767" t="str">
        <f>'9-A.Training Sub-Annex'!Q120</f>
        <v xml:space="preserve">STATE: ; PDY: ; KKL: ; MHE: ; YNM: </v>
      </c>
      <c r="Q323" s="2806"/>
      <c r="R323" s="2771"/>
      <c r="T323" s="2770">
        <f>'9-A.Training Sub-Annex'!U120</f>
        <v>0</v>
      </c>
      <c r="U323" s="2770">
        <f>'9-A.Training Sub-Annex'!V120</f>
        <v>0</v>
      </c>
      <c r="V323" s="2770" t="str">
        <f>'9-A.Training Sub-Annex'!W120</f>
        <v xml:space="preserve">STATE: ; PDY: ; KKL: ; MHE: ; YNM: </v>
      </c>
      <c r="W323" s="2772">
        <f>'9-A.Training Sub-Annex'!X120</f>
        <v>0</v>
      </c>
      <c r="X323" s="2770">
        <f>'9-A.Training Sub-Annex'!Y120</f>
        <v>0</v>
      </c>
      <c r="Y323" s="2770">
        <f>'9-A.Training Sub-Annex'!Z120</f>
        <v>0</v>
      </c>
      <c r="Z323" s="2770">
        <f>'9-A.Training Sub-Annex'!AA120</f>
        <v>0</v>
      </c>
      <c r="AA323" s="2770">
        <f>'9-A.Training Sub-Annex'!AB120</f>
        <v>0</v>
      </c>
      <c r="AB323" s="2770">
        <f>'9-A.Training Sub-Annex'!AC120</f>
        <v>0</v>
      </c>
      <c r="AC323" s="2770">
        <f>'9-A.Training Sub-Annex'!AD120</f>
        <v>0</v>
      </c>
      <c r="AD323" s="2770">
        <f>'9-A.Training Sub-Annex'!AE120</f>
        <v>0</v>
      </c>
      <c r="AE323" s="2770">
        <f>'9-A.Training Sub-Annex'!AF120</f>
        <v>0</v>
      </c>
      <c r="AF323" s="2770">
        <f>'9-A.Training Sub-Annex'!AG120</f>
        <v>0</v>
      </c>
      <c r="AG323" s="2770">
        <f>'9-A.Training Sub-Annex'!AH120</f>
        <v>0</v>
      </c>
      <c r="AH323" s="2770">
        <f>'9-A.Training Sub-Annex'!AI120</f>
        <v>0</v>
      </c>
      <c r="AI323" s="2770">
        <f>'9-A.Training Sub-Annex'!AJ120</f>
        <v>0</v>
      </c>
      <c r="AJ323" s="2770">
        <f>'9-A.Training Sub-Annex'!AK120</f>
        <v>0</v>
      </c>
      <c r="AK323" s="2770">
        <f>'9-A.Training Sub-Annex'!AL120</f>
        <v>0</v>
      </c>
      <c r="AL323" s="2770">
        <f>'9-A.Training Sub-Annex'!AM120</f>
        <v>0</v>
      </c>
      <c r="AM323" s="2770">
        <f>'9-A.Training Sub-Annex'!AN120</f>
        <v>0</v>
      </c>
      <c r="AN323" s="2770">
        <f>'9-A.Training Sub-Annex'!AO120</f>
        <v>0</v>
      </c>
      <c r="AO323" s="2770">
        <f>'9-A.Training Sub-Annex'!AP120</f>
        <v>0</v>
      </c>
      <c r="AP323" s="2770">
        <f>'9-A.Training Sub-Annex'!AQ120</f>
        <v>0</v>
      </c>
      <c r="AQ323" s="2770">
        <f>'9-A.Training Sub-Annex'!AR120</f>
        <v>0</v>
      </c>
      <c r="AR323" s="2770">
        <f>'9-A.Training Sub-Annex'!AS120</f>
        <v>0</v>
      </c>
      <c r="AS323" s="2770">
        <f>'9-A.Training Sub-Annex'!AT120</f>
        <v>0</v>
      </c>
      <c r="AT323" s="2770" t="str">
        <f>'9-A.Training Sub-Annex'!AU120</f>
        <v xml:space="preserve">STATE: ; PDY: ; KKL: ; MHE: ; YNM: </v>
      </c>
      <c r="AU323" s="2770" t="str">
        <f>'9-A.Training Sub-Annex'!AV120</f>
        <v>WIFS: CB</v>
      </c>
    </row>
    <row r="324" spans="1:47" s="2245" customFormat="1" ht="78" customHeight="1">
      <c r="A324" s="5626"/>
      <c r="B324" s="2767" t="str">
        <f>'9-A.Training Sub-Annex'!C121</f>
        <v>A.9.7.4.1</v>
      </c>
      <c r="C324" s="2768" t="str">
        <f>'9-A.Training Sub-Annex'!D121</f>
        <v>MHS Trainings (District)</v>
      </c>
      <c r="D324" s="2769" t="str">
        <f>'9-A.Training Sub-Annex'!E121</f>
        <v>RCH</v>
      </c>
      <c r="E324" s="2769" t="str">
        <f>'9-A.Training Sub-Annex'!F121</f>
        <v>AH</v>
      </c>
      <c r="F324" s="2769">
        <f>'9-A.Training Sub-Annex'!G121</f>
        <v>0</v>
      </c>
      <c r="G324" s="2769">
        <f>'9-A.Training Sub-Annex'!H121</f>
        <v>0</v>
      </c>
      <c r="H324" s="2769">
        <f>'9-A.Training Sub-Annex'!I121</f>
        <v>0</v>
      </c>
      <c r="I324" s="2769">
        <f>'9-A.Training Sub-Annex'!J121</f>
        <v>0</v>
      </c>
      <c r="J324" s="2769">
        <f>'9-A.Training Sub-Annex'!K121</f>
        <v>0</v>
      </c>
      <c r="K324" s="2769">
        <f>'9-A.Training Sub-Annex'!L121</f>
        <v>0</v>
      </c>
      <c r="L324" s="2770">
        <f>'9-A.Training Sub-Annex'!M121</f>
        <v>0</v>
      </c>
      <c r="M324" s="2769">
        <f>'9-A.Training Sub-Annex'!N121</f>
        <v>0</v>
      </c>
      <c r="N324" s="2769">
        <f>'9-A.Training Sub-Annex'!O121</f>
        <v>0</v>
      </c>
      <c r="O324" s="2770">
        <f>'9-A.Training Sub-Annex'!P121</f>
        <v>0</v>
      </c>
      <c r="P324" s="2767" t="str">
        <f>'9-A.Training Sub-Annex'!Q121</f>
        <v xml:space="preserve">STATE: ; PDY: ; KKL: ; MHE: ; YNM: </v>
      </c>
      <c r="Q324" s="2806"/>
      <c r="R324" s="2771"/>
      <c r="T324" s="2770">
        <f>'9-A.Training Sub-Annex'!U121</f>
        <v>0</v>
      </c>
      <c r="U324" s="2770">
        <f>'9-A.Training Sub-Annex'!V121</f>
        <v>0</v>
      </c>
      <c r="V324" s="2770" t="str">
        <f>'9-A.Training Sub-Annex'!W121</f>
        <v xml:space="preserve">STATE: ; PDY: ; KKL: ; MHE: ; YNM: </v>
      </c>
      <c r="W324" s="2772">
        <f>'9-A.Training Sub-Annex'!X121</f>
        <v>0</v>
      </c>
      <c r="X324" s="2770">
        <f>'9-A.Training Sub-Annex'!Y121</f>
        <v>0</v>
      </c>
      <c r="Y324" s="2770">
        <f>'9-A.Training Sub-Annex'!Z121</f>
        <v>0</v>
      </c>
      <c r="Z324" s="2770">
        <f>'9-A.Training Sub-Annex'!AA121</f>
        <v>0</v>
      </c>
      <c r="AA324" s="2770">
        <f>'9-A.Training Sub-Annex'!AB121</f>
        <v>0</v>
      </c>
      <c r="AB324" s="2770">
        <f>'9-A.Training Sub-Annex'!AC121</f>
        <v>0</v>
      </c>
      <c r="AC324" s="2770">
        <f>'9-A.Training Sub-Annex'!AD121</f>
        <v>0</v>
      </c>
      <c r="AD324" s="2770">
        <f>'9-A.Training Sub-Annex'!AE121</f>
        <v>0</v>
      </c>
      <c r="AE324" s="2770">
        <f>'9-A.Training Sub-Annex'!AF121</f>
        <v>0</v>
      </c>
      <c r="AF324" s="2770">
        <f>'9-A.Training Sub-Annex'!AG121</f>
        <v>0</v>
      </c>
      <c r="AG324" s="2770">
        <f>'9-A.Training Sub-Annex'!AH121</f>
        <v>0</v>
      </c>
      <c r="AH324" s="2770">
        <f>'9-A.Training Sub-Annex'!AI121</f>
        <v>0</v>
      </c>
      <c r="AI324" s="2770">
        <f>'9-A.Training Sub-Annex'!AJ121</f>
        <v>0</v>
      </c>
      <c r="AJ324" s="2770">
        <f>'9-A.Training Sub-Annex'!AK121</f>
        <v>0</v>
      </c>
      <c r="AK324" s="2770">
        <f>'9-A.Training Sub-Annex'!AL121</f>
        <v>0</v>
      </c>
      <c r="AL324" s="2770">
        <f>'9-A.Training Sub-Annex'!AM121</f>
        <v>0</v>
      </c>
      <c r="AM324" s="2770">
        <f>'9-A.Training Sub-Annex'!AN121</f>
        <v>0</v>
      </c>
      <c r="AN324" s="2770">
        <f>'9-A.Training Sub-Annex'!AO121</f>
        <v>0</v>
      </c>
      <c r="AO324" s="2770">
        <f>'9-A.Training Sub-Annex'!AP121</f>
        <v>0</v>
      </c>
      <c r="AP324" s="2770">
        <f>'9-A.Training Sub-Annex'!AQ121</f>
        <v>0</v>
      </c>
      <c r="AQ324" s="2770">
        <f>'9-A.Training Sub-Annex'!AR121</f>
        <v>0</v>
      </c>
      <c r="AR324" s="2770">
        <f>'9-A.Training Sub-Annex'!AS121</f>
        <v>0</v>
      </c>
      <c r="AS324" s="2770">
        <f>'9-A.Training Sub-Annex'!AT121</f>
        <v>0</v>
      </c>
      <c r="AT324" s="2770" t="str">
        <f>'9-A.Training Sub-Annex'!AU121</f>
        <v xml:space="preserve">STATE: ; PDY: ; KKL: ; MHE: ; YNM: </v>
      </c>
      <c r="AU324" s="2770" t="str">
        <f>'9-A.Training Sub-Annex'!AV121</f>
        <v>MHS: CB</v>
      </c>
    </row>
    <row r="325" spans="1:47" s="2245" customFormat="1" ht="78" customHeight="1">
      <c r="A325" s="5626"/>
      <c r="B325" s="2767" t="str">
        <f>'9-A.Training Sub-Annex'!C122</f>
        <v>A.9.7.4.2</v>
      </c>
      <c r="C325" s="2768" t="str">
        <f>'9-A.Training Sub-Annex'!D122</f>
        <v>MHS Trainings (Block)</v>
      </c>
      <c r="D325" s="2769" t="str">
        <f>'9-A.Training Sub-Annex'!E122</f>
        <v>RCH</v>
      </c>
      <c r="E325" s="2769" t="str">
        <f>'9-A.Training Sub-Annex'!F122</f>
        <v>AH</v>
      </c>
      <c r="F325" s="2769">
        <f>'9-A.Training Sub-Annex'!G122</f>
        <v>0</v>
      </c>
      <c r="G325" s="2769">
        <f>'9-A.Training Sub-Annex'!H122</f>
        <v>0</v>
      </c>
      <c r="H325" s="2769">
        <f>'9-A.Training Sub-Annex'!I122</f>
        <v>0</v>
      </c>
      <c r="I325" s="2769">
        <f>'9-A.Training Sub-Annex'!J122</f>
        <v>0</v>
      </c>
      <c r="J325" s="2769">
        <f>'9-A.Training Sub-Annex'!K122</f>
        <v>0</v>
      </c>
      <c r="K325" s="2769">
        <f>'9-A.Training Sub-Annex'!L122</f>
        <v>0</v>
      </c>
      <c r="L325" s="2770">
        <f>'9-A.Training Sub-Annex'!M122</f>
        <v>0</v>
      </c>
      <c r="M325" s="2769">
        <f>'9-A.Training Sub-Annex'!N122</f>
        <v>0</v>
      </c>
      <c r="N325" s="2769">
        <f>'9-A.Training Sub-Annex'!O122</f>
        <v>0</v>
      </c>
      <c r="O325" s="2770">
        <f>'9-A.Training Sub-Annex'!P122</f>
        <v>0</v>
      </c>
      <c r="P325" s="2767" t="str">
        <f>'9-A.Training Sub-Annex'!Q122</f>
        <v xml:space="preserve">STATE: ; PDY: ; KKL: ; MHE: ; YNM: </v>
      </c>
      <c r="Q325" s="2806"/>
      <c r="R325" s="2771"/>
      <c r="T325" s="2770">
        <f>'9-A.Training Sub-Annex'!U122</f>
        <v>0</v>
      </c>
      <c r="U325" s="2770">
        <f>'9-A.Training Sub-Annex'!V122</f>
        <v>0</v>
      </c>
      <c r="V325" s="2770" t="str">
        <f>'9-A.Training Sub-Annex'!W122</f>
        <v xml:space="preserve">STATE: ; PDY: ; KKL: ; MHE: ; YNM: </v>
      </c>
      <c r="W325" s="2772">
        <f>'9-A.Training Sub-Annex'!X122</f>
        <v>0</v>
      </c>
      <c r="X325" s="2770">
        <f>'9-A.Training Sub-Annex'!Y122</f>
        <v>0</v>
      </c>
      <c r="Y325" s="2770">
        <f>'9-A.Training Sub-Annex'!Z122</f>
        <v>0</v>
      </c>
      <c r="Z325" s="2770">
        <f>'9-A.Training Sub-Annex'!AA122</f>
        <v>0</v>
      </c>
      <c r="AA325" s="2770">
        <f>'9-A.Training Sub-Annex'!AB122</f>
        <v>0</v>
      </c>
      <c r="AB325" s="2770">
        <f>'9-A.Training Sub-Annex'!AC122</f>
        <v>0</v>
      </c>
      <c r="AC325" s="2770">
        <f>'9-A.Training Sub-Annex'!AD122</f>
        <v>0</v>
      </c>
      <c r="AD325" s="2770">
        <f>'9-A.Training Sub-Annex'!AE122</f>
        <v>0</v>
      </c>
      <c r="AE325" s="2770">
        <f>'9-A.Training Sub-Annex'!AF122</f>
        <v>0</v>
      </c>
      <c r="AF325" s="2770">
        <f>'9-A.Training Sub-Annex'!AG122</f>
        <v>0</v>
      </c>
      <c r="AG325" s="2770">
        <f>'9-A.Training Sub-Annex'!AH122</f>
        <v>0</v>
      </c>
      <c r="AH325" s="2770">
        <f>'9-A.Training Sub-Annex'!AI122</f>
        <v>0</v>
      </c>
      <c r="AI325" s="2770">
        <f>'9-A.Training Sub-Annex'!AJ122</f>
        <v>0</v>
      </c>
      <c r="AJ325" s="2770">
        <f>'9-A.Training Sub-Annex'!AK122</f>
        <v>0</v>
      </c>
      <c r="AK325" s="2770">
        <f>'9-A.Training Sub-Annex'!AL122</f>
        <v>0</v>
      </c>
      <c r="AL325" s="2770">
        <f>'9-A.Training Sub-Annex'!AM122</f>
        <v>0</v>
      </c>
      <c r="AM325" s="2770">
        <f>'9-A.Training Sub-Annex'!AN122</f>
        <v>0</v>
      </c>
      <c r="AN325" s="2770">
        <f>'9-A.Training Sub-Annex'!AO122</f>
        <v>0</v>
      </c>
      <c r="AO325" s="2770">
        <f>'9-A.Training Sub-Annex'!AP122</f>
        <v>0</v>
      </c>
      <c r="AP325" s="2770">
        <f>'9-A.Training Sub-Annex'!AQ122</f>
        <v>0</v>
      </c>
      <c r="AQ325" s="2770">
        <f>'9-A.Training Sub-Annex'!AR122</f>
        <v>0</v>
      </c>
      <c r="AR325" s="2770">
        <f>'9-A.Training Sub-Annex'!AS122</f>
        <v>0</v>
      </c>
      <c r="AS325" s="2770">
        <f>'9-A.Training Sub-Annex'!AT122</f>
        <v>0</v>
      </c>
      <c r="AT325" s="2770" t="str">
        <f>'9-A.Training Sub-Annex'!AU122</f>
        <v xml:space="preserve">STATE: ; PDY: ; KKL: ; MHE: ; YNM: </v>
      </c>
      <c r="AU325" s="2770" t="str">
        <f>'9-A.Training Sub-Annex'!AV122</f>
        <v>MHS:CB</v>
      </c>
    </row>
    <row r="326" spans="1:47" s="2245" customFormat="1" ht="78" customHeight="1">
      <c r="A326" s="5626"/>
      <c r="B326" s="2767" t="str">
        <f>'9-A.Training Sub-Annex'!C124</f>
        <v>A.9.12.6.1</v>
      </c>
      <c r="C326" s="2768" t="str">
        <f>'9-A.Training Sub-Annex'!D124</f>
        <v xml:space="preserve">Training of master trainers at State, district and block level </v>
      </c>
      <c r="D326" s="2769" t="str">
        <f>'9-A.Training Sub-Annex'!E124</f>
        <v>RCH</v>
      </c>
      <c r="E326" s="2769" t="str">
        <f>'9-A.Training Sub-Annex'!F124</f>
        <v>AH</v>
      </c>
      <c r="F326" s="2769">
        <f>'9-A.Training Sub-Annex'!G124</f>
        <v>0</v>
      </c>
      <c r="G326" s="2769">
        <f>'9-A.Training Sub-Annex'!H124</f>
        <v>0</v>
      </c>
      <c r="H326" s="2769">
        <f>'9-A.Training Sub-Annex'!I124</f>
        <v>0</v>
      </c>
      <c r="I326" s="2769">
        <f>'9-A.Training Sub-Annex'!J124</f>
        <v>0</v>
      </c>
      <c r="J326" s="2769">
        <f>'9-A.Training Sub-Annex'!K124</f>
        <v>0</v>
      </c>
      <c r="K326" s="2769">
        <f>'9-A.Training Sub-Annex'!L124</f>
        <v>0</v>
      </c>
      <c r="L326" s="2770">
        <f>'9-A.Training Sub-Annex'!M124</f>
        <v>50000</v>
      </c>
      <c r="M326" s="2769">
        <f>'9-A.Training Sub-Annex'!N124</f>
        <v>0.5</v>
      </c>
      <c r="N326" s="2769">
        <f>'9-A.Training Sub-Annex'!O124</f>
        <v>4</v>
      </c>
      <c r="O326" s="2770">
        <f>'9-A.Training Sub-Annex'!P124</f>
        <v>2</v>
      </c>
      <c r="P326" s="2767" t="str">
        <f>'9-A.Training Sub-Annex'!Q124</f>
        <v xml:space="preserve">STATE: Master Trainers at State &amp; District - Support to schoold as IT support +TA/DA to participants wherever physical training will take place+honorarium to trainers; PDY: ; KKL: ; MHE: ; YNM: </v>
      </c>
      <c r="Q326" s="2806"/>
      <c r="R326" s="2771"/>
      <c r="T326" s="2770">
        <f>'9-A.Training Sub-Annex'!U124</f>
        <v>4</v>
      </c>
      <c r="U326" s="2770">
        <f>'9-A.Training Sub-Annex'!V124</f>
        <v>200000</v>
      </c>
      <c r="V326" s="2770" t="str">
        <f>'9-A.Training Sub-Annex'!W124</f>
        <v xml:space="preserve">STATE: Master Trainers at State &amp; District - Support to schoold as IT support +TA/DA to participants wherever physical training will take place+honorarium to trainers; PDY: ; KKL: ; MHE: ; YNM: </v>
      </c>
      <c r="W326" s="2772">
        <f>'9-A.Training Sub-Annex'!X124</f>
        <v>50000</v>
      </c>
      <c r="X326" s="2770">
        <f>'9-A.Training Sub-Annex'!Y124</f>
        <v>4</v>
      </c>
      <c r="Y326" s="2770">
        <f>'9-A.Training Sub-Annex'!Z124</f>
        <v>200000</v>
      </c>
      <c r="Z326" s="2770" t="str">
        <f>'9-A.Training Sub-Annex'!AA124</f>
        <v>Master Trainers at State &amp; District - Support to schoold as IT support +TA/DA to participants wherever physical training will take place+honorarium to trainers</v>
      </c>
      <c r="AA326" s="2770">
        <f>'9-A.Training Sub-Annex'!AB124</f>
        <v>0</v>
      </c>
      <c r="AB326" s="2770">
        <f>'9-A.Training Sub-Annex'!AC124</f>
        <v>0</v>
      </c>
      <c r="AC326" s="2770">
        <f>'9-A.Training Sub-Annex'!AD124</f>
        <v>0</v>
      </c>
      <c r="AD326" s="2770">
        <f>'9-A.Training Sub-Annex'!AE124</f>
        <v>0</v>
      </c>
      <c r="AE326" s="2770">
        <f>'9-A.Training Sub-Annex'!AF124</f>
        <v>0</v>
      </c>
      <c r="AF326" s="2770">
        <f>'9-A.Training Sub-Annex'!AG124</f>
        <v>0</v>
      </c>
      <c r="AG326" s="2770">
        <f>'9-A.Training Sub-Annex'!AH124</f>
        <v>0</v>
      </c>
      <c r="AH326" s="2770">
        <f>'9-A.Training Sub-Annex'!AI124</f>
        <v>0</v>
      </c>
      <c r="AI326" s="2770">
        <f>'9-A.Training Sub-Annex'!AJ124</f>
        <v>0</v>
      </c>
      <c r="AJ326" s="2770">
        <f>'9-A.Training Sub-Annex'!AK124</f>
        <v>0</v>
      </c>
      <c r="AK326" s="2770">
        <f>'9-A.Training Sub-Annex'!AL124</f>
        <v>0</v>
      </c>
      <c r="AL326" s="2770">
        <f>'9-A.Training Sub-Annex'!AM124</f>
        <v>0</v>
      </c>
      <c r="AM326" s="2770">
        <f>'9-A.Training Sub-Annex'!AN124</f>
        <v>0</v>
      </c>
      <c r="AN326" s="2770">
        <f>'9-A.Training Sub-Annex'!AO124</f>
        <v>0</v>
      </c>
      <c r="AO326" s="2770">
        <f>'9-A.Training Sub-Annex'!AP124</f>
        <v>0</v>
      </c>
      <c r="AP326" s="2770">
        <f>'9-A.Training Sub-Annex'!AQ124</f>
        <v>0</v>
      </c>
      <c r="AQ326" s="2770">
        <f>'9-A.Training Sub-Annex'!AR124</f>
        <v>200000</v>
      </c>
      <c r="AR326" s="2770">
        <f>'9-A.Training Sub-Annex'!AS124</f>
        <v>4</v>
      </c>
      <c r="AS326" s="2770">
        <f>'9-A.Training Sub-Annex'!AT124</f>
        <v>50000</v>
      </c>
      <c r="AT326" s="2770" t="str">
        <f>'9-A.Training Sub-Annex'!AU124</f>
        <v xml:space="preserve">STATE: Master Trainers at State &amp; District - Support to schoold as IT support +TA/DA to participants wherever physical training will take place+honorarium to trainers; PDY: ; KKL: ; MHE: ; YNM: </v>
      </c>
      <c r="AU326" s="2770" t="str">
        <f>'9-A.Training Sub-Annex'!AV124</f>
        <v>School Health And Wellness Program under Ayushman Bharat: CB</v>
      </c>
    </row>
    <row r="327" spans="1:47" s="2245" customFormat="1" ht="78" customHeight="1">
      <c r="A327" s="5626"/>
      <c r="B327" s="2767" t="str">
        <f>'9-A.Training Sub-Annex'!C125</f>
        <v>A.9.12.6.2</v>
      </c>
      <c r="C327" s="2768" t="str">
        <f>'9-A.Training Sub-Annex'!D125</f>
        <v xml:space="preserve">Training of two nodal teachers per school </v>
      </c>
      <c r="D327" s="2769" t="str">
        <f>'9-A.Training Sub-Annex'!E125</f>
        <v>RCH</v>
      </c>
      <c r="E327" s="2769" t="str">
        <f>'9-A.Training Sub-Annex'!F125</f>
        <v>AH</v>
      </c>
      <c r="F327" s="2769">
        <f>'9-A.Training Sub-Annex'!G125</f>
        <v>0</v>
      </c>
      <c r="G327" s="2769">
        <f>'9-A.Training Sub-Annex'!H125</f>
        <v>0</v>
      </c>
      <c r="H327" s="2769">
        <f>'9-A.Training Sub-Annex'!I125</f>
        <v>0</v>
      </c>
      <c r="I327" s="2769">
        <f>'9-A.Training Sub-Annex'!J125</f>
        <v>0</v>
      </c>
      <c r="J327" s="2769">
        <f>'9-A.Training Sub-Annex'!K125</f>
        <v>0</v>
      </c>
      <c r="K327" s="2769">
        <f>'9-A.Training Sub-Annex'!L125</f>
        <v>0</v>
      </c>
      <c r="L327" s="2770">
        <f>'9-A.Training Sub-Annex'!M125</f>
        <v>50000</v>
      </c>
      <c r="M327" s="2769">
        <f>'9-A.Training Sub-Annex'!N125</f>
        <v>0.5</v>
      </c>
      <c r="N327" s="2769">
        <f>'9-A.Training Sub-Annex'!O125</f>
        <v>4</v>
      </c>
      <c r="O327" s="2770">
        <f>'9-A.Training Sub-Annex'!P125</f>
        <v>2</v>
      </c>
      <c r="P327" s="2767" t="str">
        <f>'9-A.Training Sub-Annex'!Q125</f>
        <v xml:space="preserve">STATE: Training Two  nodal teachers per school - Support to schoold as IT support +TA/DA to participants wherever physical training will take place+honorarium to trainers; PDY: ; KKL: ; MHE: ; YNM: </v>
      </c>
      <c r="Q327" s="2806"/>
      <c r="R327" s="2771"/>
      <c r="T327" s="2770">
        <f>'9-A.Training Sub-Annex'!U125</f>
        <v>4</v>
      </c>
      <c r="U327" s="2770">
        <f>'9-A.Training Sub-Annex'!V125</f>
        <v>200000</v>
      </c>
      <c r="V327" s="2770" t="str">
        <f>'9-A.Training Sub-Annex'!W125</f>
        <v xml:space="preserve">STATE: Training Two  nodal teachers per school - Support to schoold as IT support +TA/DA to participants wherever physical training will take place+honorarium to trainers; PDY: ; KKL: ; MHE: ; YNM: </v>
      </c>
      <c r="W327" s="2772">
        <f>'9-A.Training Sub-Annex'!X125</f>
        <v>50000</v>
      </c>
      <c r="X327" s="2770">
        <f>'9-A.Training Sub-Annex'!Y125</f>
        <v>4</v>
      </c>
      <c r="Y327" s="2770">
        <f>'9-A.Training Sub-Annex'!Z125</f>
        <v>200000</v>
      </c>
      <c r="Z327" s="2770" t="str">
        <f>'9-A.Training Sub-Annex'!AA125</f>
        <v>Training Two  nodal teachers per school - Support to schoold as IT support +TA/DA to participants wherever physical training will take place+honorarium to trainers</v>
      </c>
      <c r="AA327" s="2770">
        <f>'9-A.Training Sub-Annex'!AB125</f>
        <v>0</v>
      </c>
      <c r="AB327" s="2770">
        <f>'9-A.Training Sub-Annex'!AC125</f>
        <v>0</v>
      </c>
      <c r="AC327" s="2770">
        <f>'9-A.Training Sub-Annex'!AD125</f>
        <v>0</v>
      </c>
      <c r="AD327" s="2770">
        <f>'9-A.Training Sub-Annex'!AE125</f>
        <v>0</v>
      </c>
      <c r="AE327" s="2770">
        <f>'9-A.Training Sub-Annex'!AF125</f>
        <v>0</v>
      </c>
      <c r="AF327" s="2770">
        <f>'9-A.Training Sub-Annex'!AG125</f>
        <v>0</v>
      </c>
      <c r="AG327" s="2770">
        <f>'9-A.Training Sub-Annex'!AH125</f>
        <v>0</v>
      </c>
      <c r="AH327" s="2770">
        <f>'9-A.Training Sub-Annex'!AI125</f>
        <v>0</v>
      </c>
      <c r="AI327" s="2770">
        <f>'9-A.Training Sub-Annex'!AJ125</f>
        <v>0</v>
      </c>
      <c r="AJ327" s="2770">
        <f>'9-A.Training Sub-Annex'!AK125</f>
        <v>0</v>
      </c>
      <c r="AK327" s="2770">
        <f>'9-A.Training Sub-Annex'!AL125</f>
        <v>0</v>
      </c>
      <c r="AL327" s="2770">
        <f>'9-A.Training Sub-Annex'!AM125</f>
        <v>0</v>
      </c>
      <c r="AM327" s="2770">
        <f>'9-A.Training Sub-Annex'!AN125</f>
        <v>0</v>
      </c>
      <c r="AN327" s="2770">
        <f>'9-A.Training Sub-Annex'!AO125</f>
        <v>0</v>
      </c>
      <c r="AO327" s="2770">
        <f>'9-A.Training Sub-Annex'!AP125</f>
        <v>0</v>
      </c>
      <c r="AP327" s="2770">
        <f>'9-A.Training Sub-Annex'!AQ125</f>
        <v>0</v>
      </c>
      <c r="AQ327" s="2770">
        <f>'9-A.Training Sub-Annex'!AR125</f>
        <v>200000</v>
      </c>
      <c r="AR327" s="2770">
        <f>'9-A.Training Sub-Annex'!AS125</f>
        <v>4</v>
      </c>
      <c r="AS327" s="2770">
        <f>'9-A.Training Sub-Annex'!AT125</f>
        <v>50000</v>
      </c>
      <c r="AT327" s="2770" t="str">
        <f>'9-A.Training Sub-Annex'!AU125</f>
        <v xml:space="preserve">STATE: Training Two  nodal teachers per school - Support to schoold as IT support +TA/DA to participants wherever physical training will take place+honorarium to trainers; PDY: ; KKL: ; MHE: ; YNM: </v>
      </c>
      <c r="AU327" s="2770" t="str">
        <f>'9-A.Training Sub-Annex'!AV125</f>
        <v>School Health And Wellness Program under Ayushman Bharat: CB</v>
      </c>
    </row>
    <row r="328" spans="1:47" s="2245" customFormat="1" ht="78" customHeight="1">
      <c r="A328" s="5626"/>
      <c r="B328" s="2767">
        <f>'9-A.Training Sub-Annex'!C126</f>
        <v>0</v>
      </c>
      <c r="C328" s="2768" t="str">
        <f>'9-A.Training Sub-Annex'!D126</f>
        <v>Any other (please specify)</v>
      </c>
      <c r="D328" s="2769" t="str">
        <f>'9-A.Training Sub-Annex'!E126</f>
        <v>RCH</v>
      </c>
      <c r="E328" s="2769" t="str">
        <f>'9-A.Training Sub-Annex'!F126</f>
        <v>AH</v>
      </c>
      <c r="F328" s="2769">
        <f>'9-A.Training Sub-Annex'!G126</f>
        <v>0</v>
      </c>
      <c r="G328" s="2769">
        <f>'9-A.Training Sub-Annex'!H126</f>
        <v>0</v>
      </c>
      <c r="H328" s="2769">
        <f>'9-A.Training Sub-Annex'!I126</f>
        <v>0</v>
      </c>
      <c r="I328" s="2769">
        <f>'9-A.Training Sub-Annex'!J126</f>
        <v>0</v>
      </c>
      <c r="J328" s="2769">
        <f>'9-A.Training Sub-Annex'!K126</f>
        <v>0</v>
      </c>
      <c r="K328" s="2769">
        <f>'9-A.Training Sub-Annex'!L126</f>
        <v>0</v>
      </c>
      <c r="L328" s="2770">
        <f>'9-A.Training Sub-Annex'!M126</f>
        <v>50000</v>
      </c>
      <c r="M328" s="2769">
        <f>'9-A.Training Sub-Annex'!N126</f>
        <v>0.5</v>
      </c>
      <c r="N328" s="2769">
        <f>'9-A.Training Sub-Annex'!O126</f>
        <v>4</v>
      </c>
      <c r="O328" s="2770">
        <f>'9-A.Training Sub-Annex'!P126</f>
        <v>2</v>
      </c>
      <c r="P328" s="2767" t="str">
        <f>'9-A.Training Sub-Annex'!Q126</f>
        <v xml:space="preserve">STATE: SHP merchandise for HWA and HWM - Rs.2.00 Lakhs (Per batch Rs.50000 x 4 batches); PDY: ; KKL: ; MHE: ; YNM: </v>
      </c>
      <c r="Q328" s="2806"/>
      <c r="R328" s="2771"/>
      <c r="T328" s="2770">
        <f>'9-A.Training Sub-Annex'!U126</f>
        <v>4</v>
      </c>
      <c r="U328" s="2770">
        <f>'9-A.Training Sub-Annex'!V126</f>
        <v>200000</v>
      </c>
      <c r="V328" s="2770" t="str">
        <f>'9-A.Training Sub-Annex'!W126</f>
        <v xml:space="preserve">STATE: SHP merchandise for HWA and HWM - Rs.2.00 Lakhs (Per batch Rs.50000 x 4 batches); PDY: ; KKL: ; MHE: ; YNM: </v>
      </c>
      <c r="W328" s="2772">
        <f>'9-A.Training Sub-Annex'!X126</f>
        <v>50000</v>
      </c>
      <c r="X328" s="2770">
        <f>'9-A.Training Sub-Annex'!Y126</f>
        <v>4</v>
      </c>
      <c r="Y328" s="2770">
        <f>'9-A.Training Sub-Annex'!Z126</f>
        <v>200000</v>
      </c>
      <c r="Z328" s="2770" t="str">
        <f>'9-A.Training Sub-Annex'!AA126</f>
        <v>SHP merchandise for HWA and HWM - Rs.2.00 Lakhs (Per batch Rs.50000 x 4 batches)</v>
      </c>
      <c r="AA328" s="2770">
        <f>'9-A.Training Sub-Annex'!AB126</f>
        <v>0</v>
      </c>
      <c r="AB328" s="2770">
        <f>'9-A.Training Sub-Annex'!AC126</f>
        <v>0</v>
      </c>
      <c r="AC328" s="2770">
        <f>'9-A.Training Sub-Annex'!AD126</f>
        <v>0</v>
      </c>
      <c r="AD328" s="2770">
        <f>'9-A.Training Sub-Annex'!AE126</f>
        <v>0</v>
      </c>
      <c r="AE328" s="2770">
        <f>'9-A.Training Sub-Annex'!AF126</f>
        <v>0</v>
      </c>
      <c r="AF328" s="2770">
        <f>'9-A.Training Sub-Annex'!AG126</f>
        <v>0</v>
      </c>
      <c r="AG328" s="2770">
        <f>'9-A.Training Sub-Annex'!AH126</f>
        <v>0</v>
      </c>
      <c r="AH328" s="2770">
        <f>'9-A.Training Sub-Annex'!AI126</f>
        <v>0</v>
      </c>
      <c r="AI328" s="2770">
        <f>'9-A.Training Sub-Annex'!AJ126</f>
        <v>0</v>
      </c>
      <c r="AJ328" s="2770">
        <f>'9-A.Training Sub-Annex'!AK126</f>
        <v>0</v>
      </c>
      <c r="AK328" s="2770">
        <f>'9-A.Training Sub-Annex'!AL126</f>
        <v>0</v>
      </c>
      <c r="AL328" s="2770">
        <f>'9-A.Training Sub-Annex'!AM126</f>
        <v>0</v>
      </c>
      <c r="AM328" s="2770">
        <f>'9-A.Training Sub-Annex'!AN126</f>
        <v>0</v>
      </c>
      <c r="AN328" s="2770">
        <f>'9-A.Training Sub-Annex'!AO126</f>
        <v>0</v>
      </c>
      <c r="AO328" s="2770">
        <f>'9-A.Training Sub-Annex'!AP126</f>
        <v>0</v>
      </c>
      <c r="AP328" s="2770">
        <f>'9-A.Training Sub-Annex'!AQ126</f>
        <v>0</v>
      </c>
      <c r="AQ328" s="2770">
        <f>'9-A.Training Sub-Annex'!AR126</f>
        <v>200000</v>
      </c>
      <c r="AR328" s="2770">
        <f>'9-A.Training Sub-Annex'!AS126</f>
        <v>4</v>
      </c>
      <c r="AS328" s="2770">
        <f>'9-A.Training Sub-Annex'!AT126</f>
        <v>50000</v>
      </c>
      <c r="AT328" s="2770" t="str">
        <f>'9-A.Training Sub-Annex'!AU126</f>
        <v xml:space="preserve">STATE: SHP merchandise for HWA and HWM - Rs.2.00 Lakhs (Per batch Rs.50000 x 4 batches); PDY: ; KKL: ; MHE: ; YNM: </v>
      </c>
      <c r="AU328" s="2770">
        <f>'9-A.Training Sub-Annex'!AV126</f>
        <v>0</v>
      </c>
    </row>
    <row r="329" spans="1:47" s="2245" customFormat="1" ht="78" customHeight="1">
      <c r="A329" s="5626"/>
      <c r="B329" s="2767" t="str">
        <f>'9-A.Training Sub-Annex'!C127</f>
        <v>A.9.7.5</v>
      </c>
      <c r="C329" s="2768" t="str">
        <f>'9-A.Training Sub-Annex'!D127</f>
        <v>Other Adolescent Health trainings (please specify)</v>
      </c>
      <c r="D329" s="2769" t="str">
        <f>'9-A.Training Sub-Annex'!E127</f>
        <v>RCH</v>
      </c>
      <c r="E329" s="2769" t="str">
        <f>'9-A.Training Sub-Annex'!F127</f>
        <v>AH</v>
      </c>
      <c r="F329" s="2769">
        <f>'9-A.Training Sub-Annex'!G127</f>
        <v>0</v>
      </c>
      <c r="G329" s="2769">
        <f>'9-A.Training Sub-Annex'!H127</f>
        <v>0</v>
      </c>
      <c r="H329" s="2769">
        <f>'9-A.Training Sub-Annex'!I127</f>
        <v>0</v>
      </c>
      <c r="I329" s="2769">
        <f>'9-A.Training Sub-Annex'!J127</f>
        <v>0</v>
      </c>
      <c r="J329" s="2769">
        <f>'9-A.Training Sub-Annex'!K127</f>
        <v>0</v>
      </c>
      <c r="K329" s="2769">
        <f>'9-A.Training Sub-Annex'!L127</f>
        <v>0</v>
      </c>
      <c r="L329" s="2770">
        <f>'9-A.Training Sub-Annex'!M127</f>
        <v>0</v>
      </c>
      <c r="M329" s="2769">
        <f>'9-A.Training Sub-Annex'!N127</f>
        <v>0</v>
      </c>
      <c r="N329" s="2769">
        <f>'9-A.Training Sub-Annex'!O127</f>
        <v>0</v>
      </c>
      <c r="O329" s="2770">
        <f>'9-A.Training Sub-Annex'!P127</f>
        <v>0</v>
      </c>
      <c r="P329" s="2767" t="str">
        <f>'9-A.Training Sub-Annex'!Q127</f>
        <v xml:space="preserve">STATE: ; PDY: ; KKL: ; MHE: ; YNM: </v>
      </c>
      <c r="Q329" s="2806"/>
      <c r="R329" s="2771"/>
      <c r="T329" s="2770">
        <f>'9-A.Training Sub-Annex'!U127</f>
        <v>0</v>
      </c>
      <c r="U329" s="2770">
        <f>'9-A.Training Sub-Annex'!V127</f>
        <v>0</v>
      </c>
      <c r="V329" s="2770" t="str">
        <f>'9-A.Training Sub-Annex'!W127</f>
        <v xml:space="preserve">STATE: ; PDY: ; KKL: ; MHE: ; YNM: </v>
      </c>
      <c r="W329" s="2772">
        <f>'9-A.Training Sub-Annex'!X127</f>
        <v>0</v>
      </c>
      <c r="X329" s="2770">
        <f>'9-A.Training Sub-Annex'!Y127</f>
        <v>0</v>
      </c>
      <c r="Y329" s="2770">
        <f>'9-A.Training Sub-Annex'!Z127</f>
        <v>0</v>
      </c>
      <c r="Z329" s="2770">
        <f>'9-A.Training Sub-Annex'!AA127</f>
        <v>0</v>
      </c>
      <c r="AA329" s="2770">
        <f>'9-A.Training Sub-Annex'!AB127</f>
        <v>0</v>
      </c>
      <c r="AB329" s="2770">
        <f>'9-A.Training Sub-Annex'!AC127</f>
        <v>0</v>
      </c>
      <c r="AC329" s="2770">
        <f>'9-A.Training Sub-Annex'!AD127</f>
        <v>0</v>
      </c>
      <c r="AD329" s="2770">
        <f>'9-A.Training Sub-Annex'!AE127</f>
        <v>0</v>
      </c>
      <c r="AE329" s="2770">
        <f>'9-A.Training Sub-Annex'!AF127</f>
        <v>0</v>
      </c>
      <c r="AF329" s="2770">
        <f>'9-A.Training Sub-Annex'!AG127</f>
        <v>0</v>
      </c>
      <c r="AG329" s="2770">
        <f>'9-A.Training Sub-Annex'!AH127</f>
        <v>0</v>
      </c>
      <c r="AH329" s="2770">
        <f>'9-A.Training Sub-Annex'!AI127</f>
        <v>0</v>
      </c>
      <c r="AI329" s="2770">
        <f>'9-A.Training Sub-Annex'!AJ127</f>
        <v>0</v>
      </c>
      <c r="AJ329" s="2770">
        <f>'9-A.Training Sub-Annex'!AK127</f>
        <v>0</v>
      </c>
      <c r="AK329" s="2770">
        <f>'9-A.Training Sub-Annex'!AL127</f>
        <v>0</v>
      </c>
      <c r="AL329" s="2770">
        <f>'9-A.Training Sub-Annex'!AM127</f>
        <v>0</v>
      </c>
      <c r="AM329" s="2770">
        <f>'9-A.Training Sub-Annex'!AN127</f>
        <v>0</v>
      </c>
      <c r="AN329" s="2770">
        <f>'9-A.Training Sub-Annex'!AO127</f>
        <v>0</v>
      </c>
      <c r="AO329" s="2770">
        <f>'9-A.Training Sub-Annex'!AP127</f>
        <v>0</v>
      </c>
      <c r="AP329" s="2770">
        <f>'9-A.Training Sub-Annex'!AQ127</f>
        <v>0</v>
      </c>
      <c r="AQ329" s="2770">
        <f>'9-A.Training Sub-Annex'!AR127</f>
        <v>0</v>
      </c>
      <c r="AR329" s="2770">
        <f>'9-A.Training Sub-Annex'!AS127</f>
        <v>0</v>
      </c>
      <c r="AS329" s="2770">
        <f>'9-A.Training Sub-Annex'!AT127</f>
        <v>0</v>
      </c>
      <c r="AT329" s="2770" t="str">
        <f>'9-A.Training Sub-Annex'!AU127</f>
        <v xml:space="preserve">STATE: ; PDY: ; KKL: ; MHE: ; YNM: </v>
      </c>
      <c r="AU329" s="2770">
        <f>'9-A.Training Sub-Annex'!AV127</f>
        <v>0</v>
      </c>
    </row>
    <row r="330" spans="1:47" s="2245" customFormat="1" ht="78" customHeight="1">
      <c r="A330" s="2763">
        <f>'11.IEC-BCC Annex'!A7</f>
        <v>11</v>
      </c>
      <c r="B330" s="2785"/>
      <c r="C330" s="2764" t="str">
        <f>'11.IEC-BCC Annex'!C7</f>
        <v xml:space="preserve"> </v>
      </c>
      <c r="D330" s="2765"/>
      <c r="E330" s="2765"/>
      <c r="F330" s="2765"/>
      <c r="G330" s="2765"/>
      <c r="H330" s="2766"/>
      <c r="I330" s="2765"/>
      <c r="J330" s="2766"/>
      <c r="K330" s="2765"/>
      <c r="L330" s="2766"/>
      <c r="M330" s="2766"/>
      <c r="N330" s="2786"/>
      <c r="O330" s="2787">
        <f>SUM(O331:O333)</f>
        <v>4.5394445000000001</v>
      </c>
      <c r="P330" s="2788"/>
      <c r="Q330" s="2789"/>
      <c r="R330" s="2790">
        <f>SUM(R331:R333)</f>
        <v>0</v>
      </c>
      <c r="T330" s="2766"/>
      <c r="U330" s="2766"/>
      <c r="V330" s="2766"/>
      <c r="W330" s="2782"/>
      <c r="X330" s="2766"/>
      <c r="Y330" s="2766"/>
      <c r="Z330" s="2766"/>
      <c r="AA330" s="2766"/>
      <c r="AB330" s="2766"/>
      <c r="AC330" s="2766"/>
      <c r="AD330" s="2766"/>
      <c r="AE330" s="2766"/>
      <c r="AF330" s="2766"/>
      <c r="AG330" s="2766"/>
      <c r="AH330" s="2766"/>
      <c r="AI330" s="2766"/>
      <c r="AJ330" s="2766"/>
      <c r="AK330" s="2766"/>
      <c r="AL330" s="2766"/>
      <c r="AM330" s="2766"/>
      <c r="AN330" s="2766"/>
      <c r="AO330" s="2766"/>
      <c r="AP330" s="2766"/>
      <c r="AQ330" s="2766"/>
      <c r="AR330" s="2766"/>
      <c r="AS330" s="2766"/>
      <c r="AT330" s="2766"/>
      <c r="AU330" s="2766"/>
    </row>
    <row r="331" spans="1:47" s="2245" customFormat="1" ht="78" customHeight="1">
      <c r="A331" s="5626" t="str">
        <f>'11.IEC-BCC Annex'!A12</f>
        <v>11.1.4</v>
      </c>
      <c r="B331" s="2767" t="str">
        <f>'11-A. IEC Sub-Annex'!C23</f>
        <v>B.10.3.4.1</v>
      </c>
      <c r="C331" s="2768" t="str">
        <f>'11-A. IEC Sub-Annex'!D23</f>
        <v>Media Mix of Mass Media/ Mid Media including promotion of menstrual hygiene scheme</v>
      </c>
      <c r="D331" s="2769" t="str">
        <f>'11-A. IEC Sub-Annex'!E23</f>
        <v>RCH</v>
      </c>
      <c r="E331" s="2769" t="e">
        <f>'11-A. IEC Sub-Annex'!#REF!</f>
        <v>#REF!</v>
      </c>
      <c r="F331" s="2769">
        <f>'11-A. IEC Sub-Annex'!F23</f>
        <v>0</v>
      </c>
      <c r="G331" s="2769">
        <f>'11-A. IEC Sub-Annex'!G23</f>
        <v>0</v>
      </c>
      <c r="H331" s="2769">
        <f>'11-A. IEC Sub-Annex'!H23</f>
        <v>2.5390000000000001</v>
      </c>
      <c r="I331" s="2769">
        <f>'11-A. IEC Sub-Annex'!I23</f>
        <v>0</v>
      </c>
      <c r="J331" s="2769">
        <f>'11-A. IEC Sub-Annex'!J23</f>
        <v>0</v>
      </c>
      <c r="K331" s="2769">
        <f>'11-A. IEC Sub-Annex'!K23</f>
        <v>0</v>
      </c>
      <c r="L331" s="2770">
        <f>'11-A. IEC Sub-Annex'!L23</f>
        <v>7468.9544117647065</v>
      </c>
      <c r="M331" s="2769">
        <f>'11-A. IEC Sub-Annex'!M23</f>
        <v>7.4689544117647069E-2</v>
      </c>
      <c r="N331" s="2769">
        <f>'11-A. IEC Sub-Annex'!N23</f>
        <v>34</v>
      </c>
      <c r="O331" s="2770">
        <f>'11-A. IEC Sub-Annex'!O23</f>
        <v>2.5394445000000005</v>
      </c>
      <c r="P331" s="2767" t="str">
        <f>'11-A. IEC Sub-Annex'!P23</f>
        <v>STATE: ; PDY: Adolescent Health awareness Programme:  Puducherry-32 centres=32x1000 = 32000For Banner  32 x 250 =8000 Total = 32000+8000= Rs40,000 TV Advertisement: TV Advertisement, Theater advt. , Preparation of DVD or Slides, Cassette ,Television Spot, Film shows, Phone message advt. and Dial Tone advt., Multimedia, CDs , AV equipment Doordharshan, AIR and FMs Advertisement &amp; IDCF Activities; KKL: Adolescent Health awareness Programme:   Kkl-13 Centres, = 13 x 1000 = 13,000/-For banners 13 x 250 = 3250Total = 13,000+3250 = 16,250 TV Advertisement: TV Advertisement, Theater advt. , Preparation of DVD or Slides, Cassette ,Television Spot, Film shows, Phone message advt. and Dial Tone advt., Multimedia, CDs , AV equipment, Doordharshan, AIR and FMs Advertisement; MHE: Adolescent Health awareness Programme:  Mahe-2 centres  = 2x1000= 2000For banners 2x250 = 500Total = 2000+500= 2500 TV Advertisement: TV Advertisement, Theater advt. , Preparation of DVD or Slides, Cassette ,Television Spot, Film shows, Phone message advt. and Dial Tone advt., Multimedia, CDs , AV equipment, Doordharshan, AIR and FMs Advertisement; YNM: Adolescent Health awareness Programme:  Yanam-1 Center = 1x 1000 = 1000For banner 1x 250 = 250=Total = 1000+250= 1250 TV Advertisement: TV Advertisement, Theater advt. , Preparation of DVD or Slides, Cassette ,Television Spot, Film shows, Phone message advt. and Dial Tone advt., Multimedia, CDs , AV equipment, Doordharshan, AIR and FMs Advertisement</v>
      </c>
      <c r="Q331" s="2806"/>
      <c r="R331" s="2771"/>
      <c r="T331" s="2770">
        <f>'11-A. IEC Sub-Annex'!T23</f>
        <v>34</v>
      </c>
      <c r="U331" s="2770">
        <f>'11-A. IEC Sub-Annex'!U23</f>
        <v>253944.45</v>
      </c>
      <c r="V331" s="2770" t="str">
        <f>'11-A. IEC Sub-Annex'!V23</f>
        <v>STATE: ; PDY: Adolescent Health awareness Programme:  Puducherry-32 centres=32x1000 = 32000For Banner  32 x 250 =8000 Total = 32000+8000= Rs40,000 TV Advertisement: TV Advertisement, Theater advt. , Preparation of DVD or Slides, Cassette ,Television Spot, Film shows, Phone message advt. and Dial Tone advt., Multimedia, CDs , AV equipment Doordharshan, AIR and FMs Advertisement &amp; IDCF Activities; KKL: Adolescent Health awareness Programme:   Kkl-13 Centres, = 13 x 1000 = 13,000/-For banners 13 x 250 = 3250Total = 13,000+3250 = 16,250 TV Advertisement: TV Advertisement, Theater advt. , Preparation of DVD or Slides, Cassette ,Television Spot, Film shows, Phone message advt. and Dial Tone advt., Multimedia, CDs , AV equipment, Doordharshan, AIR and FMs Advertisement; MHE: Adolescent Health awareness Programme:  Mahe-2 centres  = 2x1000= 2000For banners 2x250 = 500Total = 2000+500= 2500 TV Advertisement: TV Advertisement, Theater advt. , Preparation of DVD or Slides, Cassette ,Television Spot, Film shows, Phone message advt. and Dial Tone advt., Multimedia, CDs , AV equipment, Doordharshan, AIR and FMs Advertisement; YNM: Adolescent Health awareness Programme:  Yanam-1 Center = 1x 1000 = 1000For banner 1x 250 = 250=Total = 1000+250= 1250 TV Advertisement: TV Advertisement, Theater advt. , Preparation of DVD or Slides, Cassette ,Television Spot, Film shows, Phone message advt. and Dial Tone advt., Multimedia, CDs , AV equipment, Doordharshan, AIR and FMs Advertisement</v>
      </c>
      <c r="W331" s="2772">
        <f>'11-A. IEC Sub-Annex'!W23</f>
        <v>0</v>
      </c>
      <c r="X331" s="2770">
        <f>'11-A. IEC Sub-Annex'!X23</f>
        <v>0</v>
      </c>
      <c r="Y331" s="2770">
        <f>'11-A. IEC Sub-Annex'!Y23</f>
        <v>0</v>
      </c>
      <c r="Z331" s="2770">
        <f>'11-A. IEC Sub-Annex'!Z23</f>
        <v>0</v>
      </c>
      <c r="AA331" s="2770">
        <f>'11-A. IEC Sub-Annex'!AA23</f>
        <v>7250</v>
      </c>
      <c r="AB331" s="2770">
        <f>'11-A. IEC Sub-Annex'!AB23</f>
        <v>25</v>
      </c>
      <c r="AC331" s="2770">
        <f>'11-A. IEC Sub-Annex'!AC23</f>
        <v>181250</v>
      </c>
      <c r="AD331" s="2770" t="str">
        <f>'11-A. IEC Sub-Annex'!AD23</f>
        <v xml:space="preserve">Adolescent Health awareness Programme:  Puducherry-32 centres=32x1000 = 32000For Banner  32 x 250 =8000 Total = 32000+8000= Rs40,000 TV Advertisement: TV Advertisement, Theater advt. , Preparation of DVD or Slides, Cassette ,Television Spot, Film shows, Phone message advt. and Dial Tone advt.,
 Multimedia, CDs , AV equipment Doordharshan, AIR and FMs Advertisement &amp; IDCF Activities
</v>
      </c>
      <c r="AE331" s="2770">
        <f>'11-A. IEC Sub-Annex'!AE23</f>
        <v>7013.89</v>
      </c>
      <c r="AF331" s="2770">
        <f>'11-A. IEC Sub-Annex'!AF23</f>
        <v>5</v>
      </c>
      <c r="AG331" s="2770">
        <f>'11-A. IEC Sub-Annex'!AG23</f>
        <v>35069.450000000004</v>
      </c>
      <c r="AH331" s="2770" t="str">
        <f>'11-A. IEC Sub-Annex'!AH23</f>
        <v xml:space="preserve">Adolescent Health awareness Programme:   Kkl-13 Centres, = 13 x 1000 = 13,000/-For banners 13 x 250 = 3250Total = 13,000+3250 = 16,250 TV Advertisement: TV Advertisement, Theater advt. , Preparation of DVD or Slides, Cassette ,Television Spot, Film shows, Phone message advt. and Dial Tone advt.,
 Multimedia, CDs , AV equipment, Doordharshan, AIR and FMs Advertisement
</v>
      </c>
      <c r="AI331" s="2770">
        <f>'11-A. IEC Sub-Annex'!AI23</f>
        <v>8500</v>
      </c>
      <c r="AJ331" s="2770">
        <f>'11-A. IEC Sub-Annex'!AJ23</f>
        <v>2</v>
      </c>
      <c r="AK331" s="2770">
        <f>'11-A. IEC Sub-Annex'!AK23</f>
        <v>17000</v>
      </c>
      <c r="AL331" s="2770" t="str">
        <f>'11-A. IEC Sub-Annex'!AL23</f>
        <v xml:space="preserve">Adolescent Health awareness Programme:  Mahe-2 centres  = 2x1000= 2000For banners 2x250 = 500Total = 2000+500= 2500 TV Advertisement: TV Advertisement, Theater advt. , Preparation of DVD or Slides, Cassette ,Television Spot, Film shows, Phone message advt. and Dial Tone advt.,
 Multimedia, CDs , AV equipment, Doordharshan, AIR and FMs Advertisement
</v>
      </c>
      <c r="AM331" s="2770">
        <f>'11-A. IEC Sub-Annex'!AM23</f>
        <v>10312.5</v>
      </c>
      <c r="AN331" s="2770">
        <f>'11-A. IEC Sub-Annex'!AN23</f>
        <v>2</v>
      </c>
      <c r="AO331" s="2770">
        <f>'11-A. IEC Sub-Annex'!AO23</f>
        <v>20625</v>
      </c>
      <c r="AP331" s="2770" t="str">
        <f>'11-A. IEC Sub-Annex'!AP23</f>
        <v xml:space="preserve">Adolescent Health awareness Programme:  Yanam-1 Center = 1x 1000 = 1000For banner 1x 250 = 250=Total = 1000+250= 1250 TV Advertisement: TV Advertisement, Theater advt. , Preparation of DVD or Slides, Cassette ,Television Spot, Film shows, Phone message advt. and Dial Tone advt.,
 Multimedia, CDs , AV equipment, Doordharshan, AIR and FMs Advertisement
</v>
      </c>
      <c r="AQ331" s="2770">
        <f>'11-A. IEC Sub-Annex'!AQ23</f>
        <v>253944.45</v>
      </c>
      <c r="AR331" s="2770">
        <f>'11-A. IEC Sub-Annex'!AR23</f>
        <v>34</v>
      </c>
      <c r="AS331" s="2770">
        <f>'11-A. IEC Sub-Annex'!AS23</f>
        <v>7468.9544117647065</v>
      </c>
      <c r="AT331" s="2770" t="str">
        <f>'11-A. IEC Sub-Annex'!AT23</f>
        <v>STATE: ; PDY: Adolescent Health awareness Programme:  Puducherry-32 centres=32x1000 = 32000For Banner  32 x 250 =8000 Total = 32000+8000= Rs40,000 TV Advertisement: TV Advertisement, Theater advt. , Preparation of DVD or Slides, Cassette ,Television Spot, Film shows, Phone message advt. and Dial Tone advt., Multimedia, CDs , AV equipment Doordharshan, AIR and FMs Advertisement &amp; IDCF Activities; KKL: Adolescent Health awareness Programme:   Kkl-13 Centres, = 13 x 1000 = 13,000/-For banners 13 x 250 = 3250Total = 13,000+3250 = 16,250 TV Advertisement: TV Advertisement, Theater advt. , Preparation of DVD or Slides, Cassette ,Television Spot, Film shows, Phone message advt. and Dial Tone advt., Multimedia, CDs , AV equipment, Doordharshan, AIR and FMs Advertisement; MHE: Adolescent Health awareness Programme:  Mahe-2 centres  = 2x1000= 2000For banners 2x250 = 500Total = 2000+500= 2500 TV Advertisement: TV Advertisement, Theater advt. , Preparation of DVD or Slides, Cassette ,Television Spot, Film shows, Phone message advt. and Dial Tone advt., Multimedia, CDs , AV equipment, Doordharshan, AIR and FMs Advertisement; YNM: Adolescent Health awareness Programme:  Yanam-1 Center = 1x 1000 = 1000For banner 1x 250 = 250=Total = 1000+250= 1250 TV Advertisement: TV Advertisement, Theater advt. , Preparation of DVD or Slides, Cassette ,Television Spot, Film shows, Phone message advt. and Dial Tone advt., Multimedia, CDs , AV equipment, Doordharshan, AIR and FMs Advertisement</v>
      </c>
      <c r="AU331" s="2770" t="e">
        <f>'11-A. IEC Sub-Annex'!#REF!</f>
        <v>#REF!</v>
      </c>
    </row>
    <row r="332" spans="1:47" s="2245" customFormat="1" ht="78" customHeight="1">
      <c r="A332" s="5626"/>
      <c r="B332" s="2767" t="str">
        <f>'11-A. IEC Sub-Annex'!C24</f>
        <v>B.10.3.4.2</v>
      </c>
      <c r="C332" s="2768" t="str">
        <f>'11-A. IEC Sub-Annex'!D24</f>
        <v>Inter Personal Communication</v>
      </c>
      <c r="D332" s="2769" t="str">
        <f>'11-A. IEC Sub-Annex'!E24</f>
        <v>RCH</v>
      </c>
      <c r="E332" s="2769" t="e">
        <f>'11-A. IEC Sub-Annex'!#REF!</f>
        <v>#REF!</v>
      </c>
      <c r="F332" s="2769">
        <f>'11-A. IEC Sub-Annex'!F24</f>
        <v>0</v>
      </c>
      <c r="G332" s="2769">
        <f>'11-A. IEC Sub-Annex'!G24</f>
        <v>0</v>
      </c>
      <c r="H332" s="2769">
        <f>'11-A. IEC Sub-Annex'!H24</f>
        <v>0</v>
      </c>
      <c r="I332" s="2769">
        <f>'11-A. IEC Sub-Annex'!I24</f>
        <v>0</v>
      </c>
      <c r="J332" s="2769">
        <f>'11-A. IEC Sub-Annex'!J24</f>
        <v>0</v>
      </c>
      <c r="K332" s="2769">
        <f>'11-A. IEC Sub-Annex'!K24</f>
        <v>0</v>
      </c>
      <c r="L332" s="2770">
        <f>'11-A. IEC Sub-Annex'!L24</f>
        <v>0</v>
      </c>
      <c r="M332" s="2769">
        <f>'11-A. IEC Sub-Annex'!M24</f>
        <v>0</v>
      </c>
      <c r="N332" s="2769">
        <f>'11-A. IEC Sub-Annex'!N24</f>
        <v>0</v>
      </c>
      <c r="O332" s="2770">
        <f>'11-A. IEC Sub-Annex'!O24</f>
        <v>0</v>
      </c>
      <c r="P332" s="2767" t="str">
        <f>'11-A. IEC Sub-Annex'!P24</f>
        <v xml:space="preserve">STATE: ; PDY: ; KKL: ; MHE: ; YNM: </v>
      </c>
      <c r="Q332" s="2806"/>
      <c r="R332" s="2771"/>
      <c r="T332" s="2770">
        <f>'11-A. IEC Sub-Annex'!T24</f>
        <v>0</v>
      </c>
      <c r="U332" s="2770">
        <f>'11-A. IEC Sub-Annex'!U24</f>
        <v>0</v>
      </c>
      <c r="V332" s="2770" t="str">
        <f>'11-A. IEC Sub-Annex'!V24</f>
        <v xml:space="preserve">STATE: ; PDY: ; KKL: ; MHE: ; YNM: </v>
      </c>
      <c r="W332" s="2772">
        <f>'11-A. IEC Sub-Annex'!W24</f>
        <v>0</v>
      </c>
      <c r="X332" s="2770">
        <f>'11-A. IEC Sub-Annex'!X24</f>
        <v>0</v>
      </c>
      <c r="Y332" s="2770">
        <f>'11-A. IEC Sub-Annex'!Y24</f>
        <v>0</v>
      </c>
      <c r="Z332" s="2770">
        <f>'11-A. IEC Sub-Annex'!Z24</f>
        <v>0</v>
      </c>
      <c r="AA332" s="2770">
        <f>'11-A. IEC Sub-Annex'!AA24</f>
        <v>0</v>
      </c>
      <c r="AB332" s="2770">
        <f>'11-A. IEC Sub-Annex'!AB24</f>
        <v>0</v>
      </c>
      <c r="AC332" s="2770">
        <f>'11-A. IEC Sub-Annex'!AC24</f>
        <v>0</v>
      </c>
      <c r="AD332" s="2770">
        <f>'11-A. IEC Sub-Annex'!AD24</f>
        <v>0</v>
      </c>
      <c r="AE332" s="2770">
        <f>'11-A. IEC Sub-Annex'!AE24</f>
        <v>0</v>
      </c>
      <c r="AF332" s="2770">
        <f>'11-A. IEC Sub-Annex'!AF24</f>
        <v>0</v>
      </c>
      <c r="AG332" s="2770">
        <f>'11-A. IEC Sub-Annex'!AG24</f>
        <v>0</v>
      </c>
      <c r="AH332" s="2770">
        <f>'11-A. IEC Sub-Annex'!AH24</f>
        <v>0</v>
      </c>
      <c r="AI332" s="2770">
        <f>'11-A. IEC Sub-Annex'!AI24</f>
        <v>0</v>
      </c>
      <c r="AJ332" s="2770">
        <f>'11-A. IEC Sub-Annex'!AJ24</f>
        <v>0</v>
      </c>
      <c r="AK332" s="2770">
        <f>'11-A. IEC Sub-Annex'!AK24</f>
        <v>0</v>
      </c>
      <c r="AL332" s="2770">
        <f>'11-A. IEC Sub-Annex'!AL24</f>
        <v>0</v>
      </c>
      <c r="AM332" s="2770">
        <f>'11-A. IEC Sub-Annex'!AM24</f>
        <v>0</v>
      </c>
      <c r="AN332" s="2770">
        <f>'11-A. IEC Sub-Annex'!AN24</f>
        <v>0</v>
      </c>
      <c r="AO332" s="2770">
        <f>'11-A. IEC Sub-Annex'!AO24</f>
        <v>0</v>
      </c>
      <c r="AP332" s="2770">
        <f>'11-A. IEC Sub-Annex'!AP24</f>
        <v>0</v>
      </c>
      <c r="AQ332" s="2770">
        <f>'11-A. IEC Sub-Annex'!AQ24</f>
        <v>0</v>
      </c>
      <c r="AR332" s="2770">
        <f>'11-A. IEC Sub-Annex'!AR24</f>
        <v>0</v>
      </c>
      <c r="AS332" s="2770">
        <f>'11-A. IEC Sub-Annex'!AS24</f>
        <v>0</v>
      </c>
      <c r="AT332" s="2770" t="str">
        <f>'11-A. IEC Sub-Annex'!AT24</f>
        <v xml:space="preserve">STATE: ; PDY: ; KKL: ; MHE: ; YNM: </v>
      </c>
      <c r="AU332" s="2770" t="e">
        <f>'11-A. IEC Sub-Annex'!#REF!</f>
        <v>#REF!</v>
      </c>
    </row>
    <row r="333" spans="1:47" s="2245" customFormat="1" ht="78" customHeight="1">
      <c r="A333" s="5626"/>
      <c r="B333" s="2767">
        <f>'11-A. IEC Sub-Annex'!C25</f>
        <v>0</v>
      </c>
      <c r="C333" s="2768" t="str">
        <f>'11-A. IEC Sub-Annex'!D25</f>
        <v>Any other IEC/BCC activities (please specify)</v>
      </c>
      <c r="D333" s="2769" t="str">
        <f>'11-A. IEC Sub-Annex'!E25</f>
        <v>RCH</v>
      </c>
      <c r="E333" s="2769" t="e">
        <f>'11-A. IEC Sub-Annex'!#REF!</f>
        <v>#REF!</v>
      </c>
      <c r="F333" s="2769">
        <f>'11-A. IEC Sub-Annex'!F25</f>
        <v>0</v>
      </c>
      <c r="G333" s="2769">
        <f>'11-A. IEC Sub-Annex'!G25</f>
        <v>0</v>
      </c>
      <c r="H333" s="2769">
        <f>'11-A. IEC Sub-Annex'!H25</f>
        <v>0</v>
      </c>
      <c r="I333" s="2769">
        <f>'11-A. IEC Sub-Annex'!I25</f>
        <v>0</v>
      </c>
      <c r="J333" s="2769">
        <f>'11-A. IEC Sub-Annex'!J25</f>
        <v>0</v>
      </c>
      <c r="K333" s="2769">
        <f>'11-A. IEC Sub-Annex'!K25</f>
        <v>0</v>
      </c>
      <c r="L333" s="2770">
        <f>'11-A. IEC Sub-Annex'!L25</f>
        <v>100000</v>
      </c>
      <c r="M333" s="2769">
        <f>'11-A. IEC Sub-Annex'!M25</f>
        <v>1</v>
      </c>
      <c r="N333" s="2769">
        <f>'11-A. IEC Sub-Annex'!N25</f>
        <v>2</v>
      </c>
      <c r="O333" s="2770">
        <f>'11-A. IEC Sub-Annex'!O25</f>
        <v>2</v>
      </c>
      <c r="P333" s="2767" t="str">
        <f>'11-A. IEC Sub-Annex'!P25</f>
        <v xml:space="preserve">STATE: IEC activities in districts  @ 1 Lakhs per district for School Health Programme.; PDY: ; KKL: ; MHE: ; YNM: </v>
      </c>
      <c r="Q333" s="2806"/>
      <c r="R333" s="2771"/>
      <c r="T333" s="2770">
        <f>'11-A. IEC Sub-Annex'!T25</f>
        <v>2</v>
      </c>
      <c r="U333" s="2770">
        <f>'11-A. IEC Sub-Annex'!U25</f>
        <v>200000</v>
      </c>
      <c r="V333" s="2770" t="str">
        <f>'11-A. IEC Sub-Annex'!V25</f>
        <v xml:space="preserve">STATE: IEC activities in districts  @ 1 Lakhs per district for School Health Programme.; PDY: ; KKL: ; MHE: ; YNM: </v>
      </c>
      <c r="W333" s="2772">
        <f>'11-A. IEC Sub-Annex'!W25</f>
        <v>100000</v>
      </c>
      <c r="X333" s="2770">
        <f>'11-A. IEC Sub-Annex'!X25</f>
        <v>2</v>
      </c>
      <c r="Y333" s="2770">
        <f>'11-A. IEC Sub-Annex'!Y25</f>
        <v>200000</v>
      </c>
      <c r="Z333" s="2770" t="str">
        <f>'11-A. IEC Sub-Annex'!Z25</f>
        <v>IEC activities in districts  @ 1 Lakhs per district for School Health Programme.</v>
      </c>
      <c r="AA333" s="2770">
        <f>'11-A. IEC Sub-Annex'!AA25</f>
        <v>0</v>
      </c>
      <c r="AB333" s="2770">
        <f>'11-A. IEC Sub-Annex'!AB25</f>
        <v>0</v>
      </c>
      <c r="AC333" s="2770">
        <f>'11-A. IEC Sub-Annex'!AC25</f>
        <v>0</v>
      </c>
      <c r="AD333" s="2770">
        <f>'11-A. IEC Sub-Annex'!AD25</f>
        <v>0</v>
      </c>
      <c r="AE333" s="2770">
        <f>'11-A. IEC Sub-Annex'!AE25</f>
        <v>0</v>
      </c>
      <c r="AF333" s="2770">
        <f>'11-A. IEC Sub-Annex'!AF25</f>
        <v>0</v>
      </c>
      <c r="AG333" s="2770">
        <f>'11-A. IEC Sub-Annex'!AG25</f>
        <v>0</v>
      </c>
      <c r="AH333" s="2770">
        <f>'11-A. IEC Sub-Annex'!AH25</f>
        <v>0</v>
      </c>
      <c r="AI333" s="2770">
        <f>'11-A. IEC Sub-Annex'!AI25</f>
        <v>0</v>
      </c>
      <c r="AJ333" s="2770">
        <f>'11-A. IEC Sub-Annex'!AJ25</f>
        <v>0</v>
      </c>
      <c r="AK333" s="2770">
        <f>'11-A. IEC Sub-Annex'!AK25</f>
        <v>0</v>
      </c>
      <c r="AL333" s="2770">
        <f>'11-A. IEC Sub-Annex'!AL25</f>
        <v>0</v>
      </c>
      <c r="AM333" s="2770">
        <f>'11-A. IEC Sub-Annex'!AM25</f>
        <v>0</v>
      </c>
      <c r="AN333" s="2770">
        <f>'11-A. IEC Sub-Annex'!AN25</f>
        <v>0</v>
      </c>
      <c r="AO333" s="2770">
        <f>'11-A. IEC Sub-Annex'!AO25</f>
        <v>0</v>
      </c>
      <c r="AP333" s="2770">
        <f>'11-A. IEC Sub-Annex'!AP25</f>
        <v>0</v>
      </c>
      <c r="AQ333" s="2770">
        <f>'11-A. IEC Sub-Annex'!AQ25</f>
        <v>200000</v>
      </c>
      <c r="AR333" s="2770">
        <f>'11-A. IEC Sub-Annex'!AR25</f>
        <v>2</v>
      </c>
      <c r="AS333" s="2770">
        <f>'11-A. IEC Sub-Annex'!AS25</f>
        <v>100000</v>
      </c>
      <c r="AT333" s="2770" t="str">
        <f>'11-A. IEC Sub-Annex'!AT25</f>
        <v xml:space="preserve">STATE: IEC activities in districts  @ 1 Lakhs per district for School Health Programme.; PDY: ; KKL: ; MHE: ; YNM: </v>
      </c>
      <c r="AU333" s="2770" t="e">
        <f>'11-A. IEC Sub-Annex'!#REF!</f>
        <v>#REF!</v>
      </c>
    </row>
    <row r="334" spans="1:47" s="2245" customFormat="1" ht="78" customHeight="1">
      <c r="A334" s="2763">
        <f>'12.Printing Annex'!A7</f>
        <v>12</v>
      </c>
      <c r="B334" s="2785"/>
      <c r="C334" s="2764" t="str">
        <f>'12.Printing Annex'!C7</f>
        <v>Printing</v>
      </c>
      <c r="D334" s="2765"/>
      <c r="E334" s="2765"/>
      <c r="F334" s="2765"/>
      <c r="G334" s="2765"/>
      <c r="H334" s="2766"/>
      <c r="I334" s="2765"/>
      <c r="J334" s="2766"/>
      <c r="K334" s="2765"/>
      <c r="L334" s="2766"/>
      <c r="M334" s="2766"/>
      <c r="N334" s="2786"/>
      <c r="O334" s="2787">
        <f>SUM(O335:O340)</f>
        <v>10</v>
      </c>
      <c r="P334" s="2788"/>
      <c r="Q334" s="2789"/>
      <c r="R334" s="2790">
        <f>SUM(R335:R340)</f>
        <v>0</v>
      </c>
      <c r="T334" s="2766"/>
      <c r="U334" s="2766"/>
      <c r="V334" s="2766"/>
      <c r="W334" s="2782"/>
      <c r="X334" s="2766"/>
      <c r="Y334" s="2766"/>
      <c r="Z334" s="2766"/>
      <c r="AA334" s="2766"/>
      <c r="AB334" s="2766"/>
      <c r="AC334" s="2766"/>
      <c r="AD334" s="2766"/>
      <c r="AE334" s="2766"/>
      <c r="AF334" s="2766"/>
      <c r="AG334" s="2766"/>
      <c r="AH334" s="2766"/>
      <c r="AI334" s="2766"/>
      <c r="AJ334" s="2766"/>
      <c r="AK334" s="2766"/>
      <c r="AL334" s="2766"/>
      <c r="AM334" s="2766"/>
      <c r="AN334" s="2766"/>
      <c r="AO334" s="2766"/>
      <c r="AP334" s="2766"/>
      <c r="AQ334" s="2766"/>
      <c r="AR334" s="2766"/>
      <c r="AS334" s="2766"/>
      <c r="AT334" s="2766"/>
      <c r="AU334" s="2766"/>
    </row>
    <row r="335" spans="1:47" s="2245" customFormat="1" ht="78" customHeight="1">
      <c r="A335" s="5626" t="str">
        <f>'12.Printing Annex'!A12</f>
        <v>12.1.4</v>
      </c>
      <c r="B335" s="2767" t="str">
        <f>'12-A. Print Sub-Annex'!C34</f>
        <v>A.4.2.4</v>
      </c>
      <c r="C335" s="2768" t="str">
        <f>'12-A. Print Sub-Annex'!D34</f>
        <v xml:space="preserve">PE Kit and PE Diary  </v>
      </c>
      <c r="D335" s="2769" t="str">
        <f>'12-A. Print Sub-Annex'!E34</f>
        <v>RCH</v>
      </c>
      <c r="E335" s="2769" t="str">
        <f>'12-A. Print Sub-Annex'!F34</f>
        <v>AH</v>
      </c>
      <c r="F335" s="2769">
        <f>'12-A. Print Sub-Annex'!G34</f>
        <v>0</v>
      </c>
      <c r="G335" s="2769">
        <f>'12-A. Print Sub-Annex'!H34</f>
        <v>0</v>
      </c>
      <c r="H335" s="2769">
        <f>'12-A. Print Sub-Annex'!I34</f>
        <v>0</v>
      </c>
      <c r="I335" s="2769">
        <f>'12-A. Print Sub-Annex'!J34</f>
        <v>0</v>
      </c>
      <c r="J335" s="2769">
        <f>'12-A. Print Sub-Annex'!K34</f>
        <v>0</v>
      </c>
      <c r="K335" s="2769">
        <f>'12-A. Print Sub-Annex'!L34</f>
        <v>0</v>
      </c>
      <c r="L335" s="2770">
        <f>'12-A. Print Sub-Annex'!M34</f>
        <v>0</v>
      </c>
      <c r="M335" s="2769">
        <f>'12-A. Print Sub-Annex'!N34</f>
        <v>0</v>
      </c>
      <c r="N335" s="2769">
        <f>'12-A. Print Sub-Annex'!O34</f>
        <v>0</v>
      </c>
      <c r="O335" s="2770">
        <f>'12-A. Print Sub-Annex'!P34</f>
        <v>0</v>
      </c>
      <c r="P335" s="2767" t="str">
        <f>'12-A. Print Sub-Annex'!Q34</f>
        <v xml:space="preserve">STATE: ; PDY: ; KKL: ; MHE: ; YNM: </v>
      </c>
      <c r="Q335" s="2806"/>
      <c r="R335" s="2771"/>
      <c r="T335" s="2770">
        <f>'12-A. Print Sub-Annex'!U34</f>
        <v>0</v>
      </c>
      <c r="U335" s="2770">
        <f>'12-A. Print Sub-Annex'!V34</f>
        <v>0</v>
      </c>
      <c r="V335" s="2770" t="str">
        <f>'12-A. Print Sub-Annex'!W34</f>
        <v xml:space="preserve">STATE: ; PDY: ; KKL: ; MHE: ; YNM: </v>
      </c>
      <c r="W335" s="2772">
        <f>'12-A. Print Sub-Annex'!X34</f>
        <v>0</v>
      </c>
      <c r="X335" s="2770">
        <f>'12-A. Print Sub-Annex'!Y34</f>
        <v>0</v>
      </c>
      <c r="Y335" s="2770">
        <f>'12-A. Print Sub-Annex'!Z34</f>
        <v>0</v>
      </c>
      <c r="Z335" s="2770">
        <f>'12-A. Print Sub-Annex'!AA34</f>
        <v>0</v>
      </c>
      <c r="AA335" s="2770">
        <f>'12-A. Print Sub-Annex'!AB34</f>
        <v>0</v>
      </c>
      <c r="AB335" s="2770">
        <f>'12-A. Print Sub-Annex'!AC34</f>
        <v>0</v>
      </c>
      <c r="AC335" s="2770">
        <f>'12-A. Print Sub-Annex'!AD34</f>
        <v>0</v>
      </c>
      <c r="AD335" s="2770">
        <f>'12-A. Print Sub-Annex'!AE34</f>
        <v>0</v>
      </c>
      <c r="AE335" s="2770">
        <f>'12-A. Print Sub-Annex'!AF34</f>
        <v>0</v>
      </c>
      <c r="AF335" s="2770">
        <f>'12-A. Print Sub-Annex'!AG34</f>
        <v>0</v>
      </c>
      <c r="AG335" s="2770">
        <f>'12-A. Print Sub-Annex'!AH34</f>
        <v>0</v>
      </c>
      <c r="AH335" s="2770">
        <f>'12-A. Print Sub-Annex'!AI34</f>
        <v>0</v>
      </c>
      <c r="AI335" s="2770">
        <f>'12-A. Print Sub-Annex'!AJ34</f>
        <v>0</v>
      </c>
      <c r="AJ335" s="2770">
        <f>'12-A. Print Sub-Annex'!AK34</f>
        <v>0</v>
      </c>
      <c r="AK335" s="2770">
        <f>'12-A. Print Sub-Annex'!AL34</f>
        <v>0</v>
      </c>
      <c r="AL335" s="2770">
        <f>'12-A. Print Sub-Annex'!AM34</f>
        <v>0</v>
      </c>
      <c r="AM335" s="2770">
        <f>'12-A. Print Sub-Annex'!AN34</f>
        <v>0</v>
      </c>
      <c r="AN335" s="2770">
        <f>'12-A. Print Sub-Annex'!AO34</f>
        <v>0</v>
      </c>
      <c r="AO335" s="2770">
        <f>'12-A. Print Sub-Annex'!AP34</f>
        <v>0</v>
      </c>
      <c r="AP335" s="2770">
        <f>'12-A. Print Sub-Annex'!AQ34</f>
        <v>0</v>
      </c>
      <c r="AQ335" s="2770">
        <f>'12-A. Print Sub-Annex'!AR34</f>
        <v>0</v>
      </c>
      <c r="AR335" s="2770">
        <f>'12-A. Print Sub-Annex'!AS34</f>
        <v>0</v>
      </c>
      <c r="AS335" s="2770">
        <f>'12-A. Print Sub-Annex'!AT34</f>
        <v>0</v>
      </c>
      <c r="AT335" s="2770" t="str">
        <f>'12-A. Print Sub-Annex'!AU34</f>
        <v xml:space="preserve">STATE: ; PDY: ; KKL: ; MHE: ; YNM: </v>
      </c>
      <c r="AU335" s="2770" t="str">
        <f>'12-A. Print Sub-Annex'!AV34</f>
        <v>Peer Educator Programme- IEC and printing</v>
      </c>
    </row>
    <row r="336" spans="1:47" s="2245" customFormat="1" ht="78" customHeight="1">
      <c r="A336" s="5626"/>
      <c r="B336" s="2767" t="str">
        <f>'12-A. Print Sub-Annex'!C35</f>
        <v>B.10.7.2</v>
      </c>
      <c r="C336" s="2768" t="str">
        <f>'12-A. Print Sub-Annex'!D35</f>
        <v>Printing under WIFS -WIFS cards, WIFS registers, reporting  format etc</v>
      </c>
      <c r="D336" s="2769" t="str">
        <f>'12-A. Print Sub-Annex'!E35</f>
        <v>RCH</v>
      </c>
      <c r="E336" s="2769" t="str">
        <f>'12-A. Print Sub-Annex'!F35</f>
        <v>AH</v>
      </c>
      <c r="F336" s="2769">
        <f>'12-A. Print Sub-Annex'!G35</f>
        <v>0</v>
      </c>
      <c r="G336" s="2769">
        <f>'12-A. Print Sub-Annex'!H35</f>
        <v>0</v>
      </c>
      <c r="H336" s="2769">
        <f>'12-A. Print Sub-Annex'!I35</f>
        <v>0</v>
      </c>
      <c r="I336" s="2769">
        <f>'12-A. Print Sub-Annex'!J35</f>
        <v>0</v>
      </c>
      <c r="J336" s="2769">
        <f>'12-A. Print Sub-Annex'!K35</f>
        <v>0</v>
      </c>
      <c r="K336" s="2769">
        <f>'12-A. Print Sub-Annex'!L35</f>
        <v>0</v>
      </c>
      <c r="L336" s="2770">
        <f>'12-A. Print Sub-Annex'!M35</f>
        <v>0</v>
      </c>
      <c r="M336" s="2769">
        <f>'12-A. Print Sub-Annex'!N35</f>
        <v>0</v>
      </c>
      <c r="N336" s="2769">
        <f>'12-A. Print Sub-Annex'!O35</f>
        <v>0</v>
      </c>
      <c r="O336" s="2770">
        <f>'12-A. Print Sub-Annex'!P35</f>
        <v>0</v>
      </c>
      <c r="P336" s="2767" t="str">
        <f>'12-A. Print Sub-Annex'!Q35</f>
        <v xml:space="preserve">STATE: ; PDY: ; KKL: ; MHE: ; YNM: </v>
      </c>
      <c r="Q336" s="2806"/>
      <c r="R336" s="2771"/>
      <c r="T336" s="2770">
        <f>'12-A. Print Sub-Annex'!U35</f>
        <v>0</v>
      </c>
      <c r="U336" s="2770">
        <f>'12-A. Print Sub-Annex'!V35</f>
        <v>0</v>
      </c>
      <c r="V336" s="2770" t="str">
        <f>'12-A. Print Sub-Annex'!W35</f>
        <v xml:space="preserve">STATE: ; PDY: ; KKL: ; MHE: ; YNM: </v>
      </c>
      <c r="W336" s="2772">
        <f>'12-A. Print Sub-Annex'!X35</f>
        <v>0</v>
      </c>
      <c r="X336" s="2770">
        <f>'12-A. Print Sub-Annex'!Y35</f>
        <v>0</v>
      </c>
      <c r="Y336" s="2770">
        <f>'12-A. Print Sub-Annex'!Z35</f>
        <v>0</v>
      </c>
      <c r="Z336" s="2770">
        <f>'12-A. Print Sub-Annex'!AA35</f>
        <v>0</v>
      </c>
      <c r="AA336" s="2770">
        <f>'12-A. Print Sub-Annex'!AB35</f>
        <v>0</v>
      </c>
      <c r="AB336" s="2770">
        <f>'12-A. Print Sub-Annex'!AC35</f>
        <v>0</v>
      </c>
      <c r="AC336" s="2770">
        <f>'12-A. Print Sub-Annex'!AD35</f>
        <v>0</v>
      </c>
      <c r="AD336" s="2770">
        <f>'12-A. Print Sub-Annex'!AE35</f>
        <v>0</v>
      </c>
      <c r="AE336" s="2770">
        <f>'12-A. Print Sub-Annex'!AF35</f>
        <v>0</v>
      </c>
      <c r="AF336" s="2770">
        <f>'12-A. Print Sub-Annex'!AG35</f>
        <v>0</v>
      </c>
      <c r="AG336" s="2770">
        <f>'12-A. Print Sub-Annex'!AH35</f>
        <v>0</v>
      </c>
      <c r="AH336" s="2770">
        <f>'12-A. Print Sub-Annex'!AI35</f>
        <v>0</v>
      </c>
      <c r="AI336" s="2770">
        <f>'12-A. Print Sub-Annex'!AJ35</f>
        <v>0</v>
      </c>
      <c r="AJ336" s="2770">
        <f>'12-A. Print Sub-Annex'!AK35</f>
        <v>0</v>
      </c>
      <c r="AK336" s="2770">
        <f>'12-A. Print Sub-Annex'!AL35</f>
        <v>0</v>
      </c>
      <c r="AL336" s="2770">
        <f>'12-A. Print Sub-Annex'!AM35</f>
        <v>0</v>
      </c>
      <c r="AM336" s="2770">
        <f>'12-A. Print Sub-Annex'!AN35</f>
        <v>0</v>
      </c>
      <c r="AN336" s="2770">
        <f>'12-A. Print Sub-Annex'!AO35</f>
        <v>0</v>
      </c>
      <c r="AO336" s="2770">
        <f>'12-A. Print Sub-Annex'!AP35</f>
        <v>0</v>
      </c>
      <c r="AP336" s="2770">
        <f>'12-A. Print Sub-Annex'!AQ35</f>
        <v>0</v>
      </c>
      <c r="AQ336" s="2770">
        <f>'12-A. Print Sub-Annex'!AR35</f>
        <v>0</v>
      </c>
      <c r="AR336" s="2770">
        <f>'12-A. Print Sub-Annex'!AS35</f>
        <v>0</v>
      </c>
      <c r="AS336" s="2770">
        <f>'12-A. Print Sub-Annex'!AT35</f>
        <v>0</v>
      </c>
      <c r="AT336" s="2770" t="str">
        <f>'12-A. Print Sub-Annex'!AU35</f>
        <v xml:space="preserve">STATE: ; PDY: ; KKL: ; MHE: ; YNM: </v>
      </c>
      <c r="AU336" s="2770" t="str">
        <f>'12-A. Print Sub-Annex'!AV35</f>
        <v>Weekly Iron Folic Supplement (WIFS)- IEC and printing</v>
      </c>
    </row>
    <row r="337" spans="1:47" s="2245" customFormat="1" ht="78" customHeight="1">
      <c r="A337" s="5626"/>
      <c r="B337" s="2767" t="str">
        <f>'12-A. Print Sub-Annex'!C36</f>
        <v>B.10.7.4.6</v>
      </c>
      <c r="C337" s="2768" t="str">
        <f>'12-A. Print Sub-Annex'!D36</f>
        <v>Printing for AFHC-AFHC Registers, reporting formats, AFHC cards etc</v>
      </c>
      <c r="D337" s="2769" t="str">
        <f>'12-A. Print Sub-Annex'!E36</f>
        <v>RCH</v>
      </c>
      <c r="E337" s="2769" t="str">
        <f>'12-A. Print Sub-Annex'!F36</f>
        <v>AH</v>
      </c>
      <c r="F337" s="2769">
        <f>'12-A. Print Sub-Annex'!G36</f>
        <v>0</v>
      </c>
      <c r="G337" s="2769">
        <f>'12-A. Print Sub-Annex'!H36</f>
        <v>0</v>
      </c>
      <c r="H337" s="2769">
        <f>'12-A. Print Sub-Annex'!I36</f>
        <v>0</v>
      </c>
      <c r="I337" s="2769">
        <f>'12-A. Print Sub-Annex'!J36</f>
        <v>0</v>
      </c>
      <c r="J337" s="2769">
        <f>'12-A. Print Sub-Annex'!K36</f>
        <v>0</v>
      </c>
      <c r="K337" s="2769">
        <f>'12-A. Print Sub-Annex'!L36</f>
        <v>0</v>
      </c>
      <c r="L337" s="2770">
        <f>'12-A. Print Sub-Annex'!M36</f>
        <v>0</v>
      </c>
      <c r="M337" s="2769">
        <f>'12-A. Print Sub-Annex'!N36</f>
        <v>0</v>
      </c>
      <c r="N337" s="2769">
        <f>'12-A. Print Sub-Annex'!O36</f>
        <v>0</v>
      </c>
      <c r="O337" s="2770">
        <f>'12-A. Print Sub-Annex'!P36</f>
        <v>0</v>
      </c>
      <c r="P337" s="2767" t="str">
        <f>'12-A. Print Sub-Annex'!Q36</f>
        <v xml:space="preserve">STATE: ; PDY: ; KKL: ; MHE: ; YNM: </v>
      </c>
      <c r="Q337" s="2806"/>
      <c r="R337" s="2771"/>
      <c r="T337" s="2770">
        <f>'12-A. Print Sub-Annex'!U36</f>
        <v>0</v>
      </c>
      <c r="U337" s="2770">
        <f>'12-A. Print Sub-Annex'!V36</f>
        <v>0</v>
      </c>
      <c r="V337" s="2770" t="str">
        <f>'12-A. Print Sub-Annex'!W36</f>
        <v xml:space="preserve">STATE: ; PDY: ; KKL: ; MHE: ; YNM: </v>
      </c>
      <c r="W337" s="2772">
        <f>'12-A. Print Sub-Annex'!X36</f>
        <v>0</v>
      </c>
      <c r="X337" s="2770">
        <f>'12-A. Print Sub-Annex'!Y36</f>
        <v>0</v>
      </c>
      <c r="Y337" s="2770">
        <f>'12-A. Print Sub-Annex'!Z36</f>
        <v>0</v>
      </c>
      <c r="Z337" s="2770">
        <f>'12-A. Print Sub-Annex'!AA36</f>
        <v>0</v>
      </c>
      <c r="AA337" s="2770">
        <f>'12-A. Print Sub-Annex'!AB36</f>
        <v>0</v>
      </c>
      <c r="AB337" s="2770">
        <f>'12-A. Print Sub-Annex'!AC36</f>
        <v>0</v>
      </c>
      <c r="AC337" s="2770">
        <f>'12-A. Print Sub-Annex'!AD36</f>
        <v>0</v>
      </c>
      <c r="AD337" s="2770">
        <f>'12-A. Print Sub-Annex'!AE36</f>
        <v>0</v>
      </c>
      <c r="AE337" s="2770">
        <f>'12-A. Print Sub-Annex'!AF36</f>
        <v>0</v>
      </c>
      <c r="AF337" s="2770">
        <f>'12-A. Print Sub-Annex'!AG36</f>
        <v>0</v>
      </c>
      <c r="AG337" s="2770">
        <f>'12-A. Print Sub-Annex'!AH36</f>
        <v>0</v>
      </c>
      <c r="AH337" s="2770">
        <f>'12-A. Print Sub-Annex'!AI36</f>
        <v>0</v>
      </c>
      <c r="AI337" s="2770">
        <f>'12-A. Print Sub-Annex'!AJ36</f>
        <v>0</v>
      </c>
      <c r="AJ337" s="2770">
        <f>'12-A. Print Sub-Annex'!AK36</f>
        <v>0</v>
      </c>
      <c r="AK337" s="2770">
        <f>'12-A. Print Sub-Annex'!AL36</f>
        <v>0</v>
      </c>
      <c r="AL337" s="2770">
        <f>'12-A. Print Sub-Annex'!AM36</f>
        <v>0</v>
      </c>
      <c r="AM337" s="2770">
        <f>'12-A. Print Sub-Annex'!AN36</f>
        <v>0</v>
      </c>
      <c r="AN337" s="2770">
        <f>'12-A. Print Sub-Annex'!AO36</f>
        <v>0</v>
      </c>
      <c r="AO337" s="2770">
        <f>'12-A. Print Sub-Annex'!AP36</f>
        <v>0</v>
      </c>
      <c r="AP337" s="2770">
        <f>'12-A. Print Sub-Annex'!AQ36</f>
        <v>0</v>
      </c>
      <c r="AQ337" s="2770">
        <f>'12-A. Print Sub-Annex'!AR36</f>
        <v>0</v>
      </c>
      <c r="AR337" s="2770">
        <f>'12-A. Print Sub-Annex'!AS36</f>
        <v>0</v>
      </c>
      <c r="AS337" s="2770">
        <f>'12-A. Print Sub-Annex'!AT36</f>
        <v>0</v>
      </c>
      <c r="AT337" s="2770" t="str">
        <f>'12-A. Print Sub-Annex'!AU36</f>
        <v xml:space="preserve">STATE: ; PDY: ; KKL: ; MHE: ; YNM: </v>
      </c>
      <c r="AU337" s="2770" t="str">
        <f>'12-A. Print Sub-Annex'!AV36</f>
        <v>Adolescent Friendly Health Clinics- IEC and printing</v>
      </c>
    </row>
    <row r="338" spans="1:47" s="2245" customFormat="1" ht="78" customHeight="1">
      <c r="A338" s="5626"/>
      <c r="B338" s="2767">
        <f>'12-A. Print Sub-Annex'!C37</f>
        <v>0</v>
      </c>
      <c r="C338" s="2768" t="str">
        <f>'12-A. Print Sub-Annex'!D37</f>
        <v xml:space="preserve">Printing of AFHS Training manuals for  MO,  ANM and Counsellor; ANM  training manual for PE training </v>
      </c>
      <c r="D338" s="2769" t="str">
        <f>'12-A. Print Sub-Annex'!E37</f>
        <v>RCH</v>
      </c>
      <c r="E338" s="2769" t="str">
        <f>'12-A. Print Sub-Annex'!F37</f>
        <v>AH</v>
      </c>
      <c r="F338" s="2769">
        <f>'12-A. Print Sub-Annex'!G37</f>
        <v>0</v>
      </c>
      <c r="G338" s="2769">
        <f>'12-A. Print Sub-Annex'!H37</f>
        <v>0</v>
      </c>
      <c r="H338" s="2769">
        <f>'12-A. Print Sub-Annex'!I37</f>
        <v>0</v>
      </c>
      <c r="I338" s="2769">
        <f>'12-A. Print Sub-Annex'!J37</f>
        <v>0</v>
      </c>
      <c r="J338" s="2769">
        <f>'12-A. Print Sub-Annex'!K37</f>
        <v>0</v>
      </c>
      <c r="K338" s="2769">
        <f>'12-A. Print Sub-Annex'!L37</f>
        <v>0</v>
      </c>
      <c r="L338" s="2770">
        <f>'12-A. Print Sub-Annex'!M37</f>
        <v>0</v>
      </c>
      <c r="M338" s="2769">
        <f>'12-A. Print Sub-Annex'!N37</f>
        <v>0</v>
      </c>
      <c r="N338" s="2769">
        <f>'12-A. Print Sub-Annex'!O37</f>
        <v>0</v>
      </c>
      <c r="O338" s="2770">
        <f>'12-A. Print Sub-Annex'!P37</f>
        <v>0</v>
      </c>
      <c r="P338" s="2767" t="str">
        <f>'12-A. Print Sub-Annex'!Q37</f>
        <v xml:space="preserve">STATE: ; PDY: ; KKL: ; MHE: ; YNM: </v>
      </c>
      <c r="Q338" s="2806"/>
      <c r="R338" s="2771"/>
      <c r="T338" s="2770">
        <f>'12-A. Print Sub-Annex'!U37</f>
        <v>0</v>
      </c>
      <c r="U338" s="2770">
        <f>'12-A. Print Sub-Annex'!V37</f>
        <v>0</v>
      </c>
      <c r="V338" s="2770" t="str">
        <f>'12-A. Print Sub-Annex'!W37</f>
        <v xml:space="preserve">STATE: ; PDY: ; KKL: ; MHE: ; YNM: </v>
      </c>
      <c r="W338" s="2772">
        <f>'12-A. Print Sub-Annex'!X37</f>
        <v>0</v>
      </c>
      <c r="X338" s="2770">
        <f>'12-A. Print Sub-Annex'!Y37</f>
        <v>0</v>
      </c>
      <c r="Y338" s="2770">
        <f>'12-A. Print Sub-Annex'!Z37</f>
        <v>0</v>
      </c>
      <c r="Z338" s="2770">
        <f>'12-A. Print Sub-Annex'!AA37</f>
        <v>0</v>
      </c>
      <c r="AA338" s="2770">
        <f>'12-A. Print Sub-Annex'!AB37</f>
        <v>0</v>
      </c>
      <c r="AB338" s="2770">
        <f>'12-A. Print Sub-Annex'!AC37</f>
        <v>0</v>
      </c>
      <c r="AC338" s="2770">
        <f>'12-A. Print Sub-Annex'!AD37</f>
        <v>0</v>
      </c>
      <c r="AD338" s="2770">
        <f>'12-A. Print Sub-Annex'!AE37</f>
        <v>0</v>
      </c>
      <c r="AE338" s="2770">
        <f>'12-A. Print Sub-Annex'!AF37</f>
        <v>0</v>
      </c>
      <c r="AF338" s="2770">
        <f>'12-A. Print Sub-Annex'!AG37</f>
        <v>0</v>
      </c>
      <c r="AG338" s="2770">
        <f>'12-A. Print Sub-Annex'!AH37</f>
        <v>0</v>
      </c>
      <c r="AH338" s="2770">
        <f>'12-A. Print Sub-Annex'!AI37</f>
        <v>0</v>
      </c>
      <c r="AI338" s="2770">
        <f>'12-A. Print Sub-Annex'!AJ37</f>
        <v>0</v>
      </c>
      <c r="AJ338" s="2770">
        <f>'12-A. Print Sub-Annex'!AK37</f>
        <v>0</v>
      </c>
      <c r="AK338" s="2770">
        <f>'12-A. Print Sub-Annex'!AL37</f>
        <v>0</v>
      </c>
      <c r="AL338" s="2770">
        <f>'12-A. Print Sub-Annex'!AM37</f>
        <v>0</v>
      </c>
      <c r="AM338" s="2770">
        <f>'12-A. Print Sub-Annex'!AN37</f>
        <v>0</v>
      </c>
      <c r="AN338" s="2770">
        <f>'12-A. Print Sub-Annex'!AO37</f>
        <v>0</v>
      </c>
      <c r="AO338" s="2770">
        <f>'12-A. Print Sub-Annex'!AP37</f>
        <v>0</v>
      </c>
      <c r="AP338" s="2770">
        <f>'12-A. Print Sub-Annex'!AQ37</f>
        <v>0</v>
      </c>
      <c r="AQ338" s="2770">
        <f>'12-A. Print Sub-Annex'!AR37</f>
        <v>0</v>
      </c>
      <c r="AR338" s="2770">
        <f>'12-A. Print Sub-Annex'!AS37</f>
        <v>0</v>
      </c>
      <c r="AS338" s="2770">
        <f>'12-A. Print Sub-Annex'!AT37</f>
        <v>0</v>
      </c>
      <c r="AT338" s="2770" t="str">
        <f>'12-A. Print Sub-Annex'!AU37</f>
        <v xml:space="preserve">STATE: ; PDY: ; KKL: ; MHE: ; YNM: </v>
      </c>
      <c r="AU338" s="2770" t="str">
        <f>'12-A. Print Sub-Annex'!AV37</f>
        <v>Adolescent Friendly Health Clinics- IEC and printing</v>
      </c>
    </row>
    <row r="339" spans="1:47" s="2245" customFormat="1" ht="78" customHeight="1">
      <c r="A339" s="5626"/>
      <c r="B339" s="2767">
        <f>'12-A. Print Sub-Annex'!C38</f>
        <v>0</v>
      </c>
      <c r="C339" s="2768" t="str">
        <f>'12-A. Print Sub-Annex'!D38</f>
        <v>Printing teachers training manual, training curriculum and facilitators guide</v>
      </c>
      <c r="D339" s="2769" t="str">
        <f>'12-A. Print Sub-Annex'!E38</f>
        <v>RCH</v>
      </c>
      <c r="E339" s="2769" t="str">
        <f>'12-A. Print Sub-Annex'!F38</f>
        <v>AH</v>
      </c>
      <c r="F339" s="2769">
        <f>'12-A. Print Sub-Annex'!G38</f>
        <v>0</v>
      </c>
      <c r="G339" s="2769">
        <f>'12-A. Print Sub-Annex'!H38</f>
        <v>0</v>
      </c>
      <c r="H339" s="2769">
        <f>'12-A. Print Sub-Annex'!I38</f>
        <v>0</v>
      </c>
      <c r="I339" s="2769">
        <f>'12-A. Print Sub-Annex'!J38</f>
        <v>0</v>
      </c>
      <c r="J339" s="2769">
        <f>'12-A. Print Sub-Annex'!K38</f>
        <v>0</v>
      </c>
      <c r="K339" s="2769">
        <f>'12-A. Print Sub-Annex'!L38</f>
        <v>0</v>
      </c>
      <c r="L339" s="2770">
        <f>'12-A. Print Sub-Annex'!M38</f>
        <v>1000000</v>
      </c>
      <c r="M339" s="2769">
        <f>'12-A. Print Sub-Annex'!N38</f>
        <v>10</v>
      </c>
      <c r="N339" s="2769">
        <f>'12-A. Print Sub-Annex'!O38</f>
        <v>1</v>
      </c>
      <c r="O339" s="2770">
        <f>'12-A. Print Sub-Annex'!P38</f>
        <v>10</v>
      </c>
      <c r="P339" s="2767" t="str">
        <f>'12-A. Print Sub-Annex'!Q38</f>
        <v xml:space="preserve">STATE: ; PDY: Printing of training manuals/training curriculum and facilitators guide/ posters/certificates for School Health Programmes; KKL: ; MHE: ; YNM: </v>
      </c>
      <c r="Q339" s="2806"/>
      <c r="R339" s="2771"/>
      <c r="T339" s="2770">
        <f>'12-A. Print Sub-Annex'!U38</f>
        <v>1</v>
      </c>
      <c r="U339" s="2770">
        <f>'12-A. Print Sub-Annex'!V38</f>
        <v>1000000</v>
      </c>
      <c r="V339" s="2770" t="str">
        <f>'12-A. Print Sub-Annex'!W38</f>
        <v xml:space="preserve">STATE: ; PDY: Printing of training manuals/training curriculum and facilitators guide/ posters/certificates for School Health Programmes; KKL: ; MHE: ; YNM: </v>
      </c>
      <c r="W339" s="2772">
        <f>'12-A. Print Sub-Annex'!X38</f>
        <v>0</v>
      </c>
      <c r="X339" s="2770">
        <f>'12-A. Print Sub-Annex'!Y38</f>
        <v>0</v>
      </c>
      <c r="Y339" s="2770">
        <f>'12-A. Print Sub-Annex'!Z38</f>
        <v>0</v>
      </c>
      <c r="Z339" s="2770">
        <f>'12-A. Print Sub-Annex'!AA38</f>
        <v>0</v>
      </c>
      <c r="AA339" s="2770">
        <f>'12-A. Print Sub-Annex'!AB38</f>
        <v>1000000</v>
      </c>
      <c r="AB339" s="2770">
        <f>'12-A. Print Sub-Annex'!AC38</f>
        <v>1</v>
      </c>
      <c r="AC339" s="2770">
        <f>'12-A. Print Sub-Annex'!AD38</f>
        <v>1000000</v>
      </c>
      <c r="AD339" s="2770" t="str">
        <f>'12-A. Print Sub-Annex'!AE38</f>
        <v>Printing of training manuals/training curriculum and facilitators guide/ posters/certificates for School Health Programmes</v>
      </c>
      <c r="AE339" s="2770">
        <f>'12-A. Print Sub-Annex'!AF38</f>
        <v>0</v>
      </c>
      <c r="AF339" s="2770">
        <f>'12-A. Print Sub-Annex'!AG38</f>
        <v>0</v>
      </c>
      <c r="AG339" s="2770">
        <f>'12-A. Print Sub-Annex'!AH38</f>
        <v>0</v>
      </c>
      <c r="AH339" s="2770">
        <f>'12-A. Print Sub-Annex'!AI38</f>
        <v>0</v>
      </c>
      <c r="AI339" s="2770">
        <f>'12-A. Print Sub-Annex'!AJ38</f>
        <v>0</v>
      </c>
      <c r="AJ339" s="2770">
        <f>'12-A. Print Sub-Annex'!AK38</f>
        <v>0</v>
      </c>
      <c r="AK339" s="2770">
        <f>'12-A. Print Sub-Annex'!AL38</f>
        <v>0</v>
      </c>
      <c r="AL339" s="2770">
        <f>'12-A. Print Sub-Annex'!AM38</f>
        <v>0</v>
      </c>
      <c r="AM339" s="2770">
        <f>'12-A. Print Sub-Annex'!AN38</f>
        <v>0</v>
      </c>
      <c r="AN339" s="2770">
        <f>'12-A. Print Sub-Annex'!AO38</f>
        <v>0</v>
      </c>
      <c r="AO339" s="2770">
        <f>'12-A. Print Sub-Annex'!AP38</f>
        <v>0</v>
      </c>
      <c r="AP339" s="2770">
        <f>'12-A. Print Sub-Annex'!AQ38</f>
        <v>0</v>
      </c>
      <c r="AQ339" s="2770">
        <f>'12-A. Print Sub-Annex'!AR38</f>
        <v>1000000</v>
      </c>
      <c r="AR339" s="2770">
        <f>'12-A. Print Sub-Annex'!AS38</f>
        <v>1</v>
      </c>
      <c r="AS339" s="2770">
        <f>'12-A. Print Sub-Annex'!AT38</f>
        <v>1000000</v>
      </c>
      <c r="AT339" s="2770" t="str">
        <f>'12-A. Print Sub-Annex'!AU38</f>
        <v xml:space="preserve">STATE: ; PDY: Printing of training manuals/training curriculum and facilitators guide/ posters/certificates for School Health Programmes; KKL: ; MHE: ; YNM: </v>
      </c>
      <c r="AU339" s="2770" t="str">
        <f>'12-A. Print Sub-Annex'!AV38</f>
        <v>School Health And Wellness Program under Ayushman Bharat- IEC and printing</v>
      </c>
    </row>
    <row r="340" spans="1:47" s="2245" customFormat="1" ht="78" customHeight="1">
      <c r="A340" s="5626"/>
      <c r="B340" s="2767">
        <f>'12-A. Print Sub-Annex'!C39</f>
        <v>0</v>
      </c>
      <c r="C340" s="2768" t="str">
        <f>'12-A. Print Sub-Annex'!D39</f>
        <v>Any other (please specify)</v>
      </c>
      <c r="D340" s="2769" t="str">
        <f>'12-A. Print Sub-Annex'!E39</f>
        <v>RCH</v>
      </c>
      <c r="E340" s="2769" t="str">
        <f>'12-A. Print Sub-Annex'!F39</f>
        <v>AH</v>
      </c>
      <c r="F340" s="2769">
        <f>'12-A. Print Sub-Annex'!G39</f>
        <v>0</v>
      </c>
      <c r="G340" s="2769">
        <f>'12-A. Print Sub-Annex'!H39</f>
        <v>0</v>
      </c>
      <c r="H340" s="2769">
        <f>'12-A. Print Sub-Annex'!I39</f>
        <v>0</v>
      </c>
      <c r="I340" s="2769">
        <f>'12-A. Print Sub-Annex'!J39</f>
        <v>0</v>
      </c>
      <c r="J340" s="2769">
        <f>'12-A. Print Sub-Annex'!K39</f>
        <v>0</v>
      </c>
      <c r="K340" s="2769">
        <f>'12-A. Print Sub-Annex'!L39</f>
        <v>0</v>
      </c>
      <c r="L340" s="2770">
        <f>'12-A. Print Sub-Annex'!M39</f>
        <v>0</v>
      </c>
      <c r="M340" s="2769">
        <f>'12-A. Print Sub-Annex'!N39</f>
        <v>0</v>
      </c>
      <c r="N340" s="2769">
        <f>'12-A. Print Sub-Annex'!O39</f>
        <v>0</v>
      </c>
      <c r="O340" s="2770">
        <f>'12-A. Print Sub-Annex'!P39</f>
        <v>0</v>
      </c>
      <c r="P340" s="2767" t="str">
        <f>'12-A. Print Sub-Annex'!Q39</f>
        <v xml:space="preserve">STATE: ; PDY: ; KKL: ; MHE: ; YNM: </v>
      </c>
      <c r="Q340" s="2806"/>
      <c r="R340" s="2771"/>
      <c r="T340" s="2770">
        <f>'12-A. Print Sub-Annex'!U39</f>
        <v>0</v>
      </c>
      <c r="U340" s="2770">
        <f>'12-A. Print Sub-Annex'!V39</f>
        <v>0</v>
      </c>
      <c r="V340" s="2770" t="str">
        <f>'12-A. Print Sub-Annex'!W39</f>
        <v xml:space="preserve">STATE: ; PDY: ; KKL: ; MHE: ; YNM: </v>
      </c>
      <c r="W340" s="2772">
        <f>'12-A. Print Sub-Annex'!X39</f>
        <v>0</v>
      </c>
      <c r="X340" s="2770">
        <f>'12-A. Print Sub-Annex'!Y39</f>
        <v>0</v>
      </c>
      <c r="Y340" s="2770">
        <f>'12-A. Print Sub-Annex'!Z39</f>
        <v>0</v>
      </c>
      <c r="Z340" s="2770">
        <f>'12-A. Print Sub-Annex'!AA39</f>
        <v>0</v>
      </c>
      <c r="AA340" s="2770">
        <f>'12-A. Print Sub-Annex'!AB39</f>
        <v>0</v>
      </c>
      <c r="AB340" s="2770">
        <f>'12-A. Print Sub-Annex'!AC39</f>
        <v>0</v>
      </c>
      <c r="AC340" s="2770">
        <f>'12-A. Print Sub-Annex'!AD39</f>
        <v>0</v>
      </c>
      <c r="AD340" s="2770">
        <f>'12-A. Print Sub-Annex'!AE39</f>
        <v>0</v>
      </c>
      <c r="AE340" s="2770">
        <f>'12-A. Print Sub-Annex'!AF39</f>
        <v>0</v>
      </c>
      <c r="AF340" s="2770">
        <f>'12-A. Print Sub-Annex'!AG39</f>
        <v>0</v>
      </c>
      <c r="AG340" s="2770">
        <f>'12-A. Print Sub-Annex'!AH39</f>
        <v>0</v>
      </c>
      <c r="AH340" s="2770">
        <f>'12-A. Print Sub-Annex'!AI39</f>
        <v>0</v>
      </c>
      <c r="AI340" s="2770">
        <f>'12-A. Print Sub-Annex'!AJ39</f>
        <v>0</v>
      </c>
      <c r="AJ340" s="2770">
        <f>'12-A. Print Sub-Annex'!AK39</f>
        <v>0</v>
      </c>
      <c r="AK340" s="2770">
        <f>'12-A. Print Sub-Annex'!AL39</f>
        <v>0</v>
      </c>
      <c r="AL340" s="2770">
        <f>'12-A. Print Sub-Annex'!AM39</f>
        <v>0</v>
      </c>
      <c r="AM340" s="2770">
        <f>'12-A. Print Sub-Annex'!AN39</f>
        <v>0</v>
      </c>
      <c r="AN340" s="2770">
        <f>'12-A. Print Sub-Annex'!AO39</f>
        <v>0</v>
      </c>
      <c r="AO340" s="2770">
        <f>'12-A. Print Sub-Annex'!AP39</f>
        <v>0</v>
      </c>
      <c r="AP340" s="2770">
        <f>'12-A. Print Sub-Annex'!AQ39</f>
        <v>0</v>
      </c>
      <c r="AQ340" s="2770">
        <f>'12-A. Print Sub-Annex'!AR39</f>
        <v>0</v>
      </c>
      <c r="AR340" s="2770">
        <f>'12-A. Print Sub-Annex'!AS39</f>
        <v>0</v>
      </c>
      <c r="AS340" s="2770">
        <f>'12-A. Print Sub-Annex'!AT39</f>
        <v>0</v>
      </c>
      <c r="AT340" s="2770" t="str">
        <f>'12-A. Print Sub-Annex'!AU39</f>
        <v xml:space="preserve">STATE: ; PDY: ; KKL: ; MHE: ; YNM: </v>
      </c>
      <c r="AU340" s="2770">
        <f>'12-A. Print Sub-Annex'!AV39</f>
        <v>0</v>
      </c>
    </row>
    <row r="341" spans="1:47" s="2245" customFormat="1" ht="78" customHeight="1">
      <c r="A341" s="2756" t="s">
        <v>4343</v>
      </c>
      <c r="B341" s="2756"/>
      <c r="C341" s="2757" t="s">
        <v>96</v>
      </c>
      <c r="D341" s="2758"/>
      <c r="E341" s="2758"/>
      <c r="F341" s="2758"/>
      <c r="G341" s="2758"/>
      <c r="H341" s="2759"/>
      <c r="I341" s="2758"/>
      <c r="J341" s="2759"/>
      <c r="K341" s="2758"/>
      <c r="L341" s="2759"/>
      <c r="M341" s="2759"/>
      <c r="N341" s="2799"/>
      <c r="O341" s="2800">
        <f>O342+O348+O354+O362+O364+O370+O351</f>
        <v>57.246719999950002</v>
      </c>
      <c r="P341" s="2801"/>
      <c r="Q341" s="2802"/>
      <c r="R341" s="2803">
        <f>R342+R348+R354+R362+R364+R370+R351</f>
        <v>0</v>
      </c>
      <c r="T341" s="2759"/>
      <c r="U341" s="2759"/>
      <c r="V341" s="2759"/>
      <c r="W341" s="2804"/>
      <c r="X341" s="2759"/>
      <c r="Y341" s="2759"/>
      <c r="Z341" s="2759"/>
      <c r="AA341" s="2759"/>
      <c r="AB341" s="2759"/>
      <c r="AC341" s="2759"/>
      <c r="AD341" s="2759"/>
      <c r="AE341" s="2759"/>
      <c r="AF341" s="2759"/>
      <c r="AG341" s="2759"/>
      <c r="AH341" s="2759"/>
      <c r="AI341" s="2759"/>
      <c r="AJ341" s="2759"/>
      <c r="AK341" s="2759"/>
      <c r="AL341" s="2759"/>
      <c r="AM341" s="2759"/>
      <c r="AN341" s="2759"/>
      <c r="AO341" s="2759"/>
      <c r="AP341" s="2759"/>
      <c r="AQ341" s="2759"/>
      <c r="AR341" s="2759"/>
      <c r="AS341" s="2759"/>
      <c r="AT341" s="2759"/>
      <c r="AU341" s="2759"/>
    </row>
    <row r="342" spans="1:47" s="2778" customFormat="1" ht="78" customHeight="1">
      <c r="A342" s="2763">
        <f>'1.SD Facility Based Annex'!A7</f>
        <v>1</v>
      </c>
      <c r="B342" s="2763">
        <f>'1.SD Facility Based Annex'!B7</f>
        <v>0</v>
      </c>
      <c r="C342" s="2764" t="str">
        <f>'1.SD Facility Based Annex'!C7</f>
        <v>Service Delivery - Facility Based</v>
      </c>
      <c r="D342" s="2765"/>
      <c r="E342" s="2765"/>
      <c r="F342" s="2765"/>
      <c r="G342" s="2765"/>
      <c r="H342" s="2765"/>
      <c r="I342" s="2765"/>
      <c r="J342" s="2765"/>
      <c r="K342" s="2765"/>
      <c r="L342" s="2766"/>
      <c r="M342" s="2765"/>
      <c r="N342" s="2765"/>
      <c r="O342" s="2766">
        <f>SUM(O343:O347)</f>
        <v>30.199999999949998</v>
      </c>
      <c r="P342" s="2763"/>
      <c r="Q342" s="2780"/>
      <c r="R342" s="2781">
        <f>SUM(R343:R347)</f>
        <v>0</v>
      </c>
      <c r="T342" s="2766"/>
      <c r="U342" s="2766"/>
      <c r="V342" s="2766"/>
      <c r="W342" s="2782"/>
      <c r="X342" s="2766"/>
      <c r="Y342" s="2766"/>
      <c r="Z342" s="2766"/>
      <c r="AA342" s="2766"/>
      <c r="AB342" s="2766"/>
      <c r="AC342" s="2766"/>
      <c r="AD342" s="2766"/>
      <c r="AE342" s="2766"/>
      <c r="AF342" s="2766"/>
      <c r="AG342" s="2766"/>
      <c r="AH342" s="2766"/>
      <c r="AI342" s="2766"/>
      <c r="AJ342" s="2766"/>
      <c r="AK342" s="2766"/>
      <c r="AL342" s="2766"/>
      <c r="AM342" s="2766"/>
      <c r="AN342" s="2766"/>
      <c r="AO342" s="2766"/>
      <c r="AP342" s="2766"/>
      <c r="AQ342" s="2766"/>
      <c r="AR342" s="2766"/>
      <c r="AS342" s="2766"/>
      <c r="AT342" s="2766"/>
      <c r="AU342" s="2766"/>
    </row>
    <row r="343" spans="1:47" s="2245" customFormat="1" ht="78" customHeight="1">
      <c r="A343" s="2767" t="str">
        <f>'1.SD Facility Based Annex'!A17</f>
        <v>1.1.2.1</v>
      </c>
      <c r="B343" s="2767" t="str">
        <f>'1.SD Facility Based Annex'!B17</f>
        <v>A.5.1.5</v>
      </c>
      <c r="C343" s="2768" t="str">
        <f>'1.SD Facility Based Annex'!C17</f>
        <v>New born screening-  Inborn error of metabolism (please give details per unit cost of screening, number of children to be screened and the delivery points Add details)</v>
      </c>
      <c r="D343" s="2769" t="str">
        <f>'1.SD Facility Based Annex'!D17</f>
        <v>RCH</v>
      </c>
      <c r="E343" s="2769" t="str">
        <f>'1.SD Facility Based Annex'!E17</f>
        <v>RBSK</v>
      </c>
      <c r="F343" s="2769">
        <f>'1.SD Facility Based Annex'!F17</f>
        <v>0</v>
      </c>
      <c r="G343" s="2769">
        <f>'1.SD Facility Based Annex'!G17</f>
        <v>0</v>
      </c>
      <c r="H343" s="2769">
        <f>'1.SD Facility Based Annex'!I17</f>
        <v>0</v>
      </c>
      <c r="I343" s="2769">
        <f>'1.SD Facility Based Annex'!J17</f>
        <v>0</v>
      </c>
      <c r="J343" s="2769">
        <f>'1.SD Facility Based Annex'!K17</f>
        <v>0</v>
      </c>
      <c r="K343" s="2769">
        <f>'1.SD Facility Based Annex'!L17</f>
        <v>0</v>
      </c>
      <c r="L343" s="2770">
        <f>'1.SD Facility Based Annex'!M17</f>
        <v>0</v>
      </c>
      <c r="M343" s="2769">
        <f>'1.SD Facility Based Annex'!N17</f>
        <v>0</v>
      </c>
      <c r="N343" s="2769">
        <f>'1.SD Facility Based Annex'!O17</f>
        <v>0</v>
      </c>
      <c r="O343" s="2770">
        <f>'1.SD Facility Based Annex'!P17</f>
        <v>0</v>
      </c>
      <c r="P343" s="2767" t="str">
        <f>'1.SD Facility Based Annex'!Q17</f>
        <v xml:space="preserve">STATE: ; PDY: ; KKL: ; MHE: ; YNM: </v>
      </c>
      <c r="Q343" s="2125"/>
      <c r="R343" s="2771"/>
      <c r="T343" s="2770">
        <f>'1.SD Facility Based Annex'!U17</f>
        <v>0</v>
      </c>
      <c r="U343" s="2770">
        <f>'1.SD Facility Based Annex'!V17</f>
        <v>0</v>
      </c>
      <c r="V343" s="2770">
        <f>'1.SD Facility Based Annex'!W17</f>
        <v>0</v>
      </c>
      <c r="W343" s="2772" t="str">
        <f>'1.SD Facility Based Annex'!X17</f>
        <v xml:space="preserve">STATE: ; PDY: ; KKL: ; MHE: ; YNM: </v>
      </c>
      <c r="X343" s="2770">
        <f>'1.SD Facility Based Annex'!Y17</f>
        <v>0</v>
      </c>
      <c r="Y343" s="2770">
        <f>'1.SD Facility Based Annex'!Z17</f>
        <v>0</v>
      </c>
      <c r="Z343" s="2770">
        <f>'1.SD Facility Based Annex'!AA17</f>
        <v>0</v>
      </c>
      <c r="AA343" s="2770">
        <f>'1.SD Facility Based Annex'!AB17</f>
        <v>0</v>
      </c>
      <c r="AB343" s="2770">
        <f>'1.SD Facility Based Annex'!AC17</f>
        <v>0</v>
      </c>
      <c r="AC343" s="2770">
        <f>'1.SD Facility Based Annex'!AD17</f>
        <v>0</v>
      </c>
      <c r="AD343" s="2770">
        <f>'1.SD Facility Based Annex'!AE17</f>
        <v>0</v>
      </c>
      <c r="AE343" s="2770">
        <f>'1.SD Facility Based Annex'!AF17</f>
        <v>0</v>
      </c>
      <c r="AF343" s="2770">
        <f>'1.SD Facility Based Annex'!AG17</f>
        <v>0</v>
      </c>
      <c r="AG343" s="2770">
        <f>'1.SD Facility Based Annex'!AH17</f>
        <v>0</v>
      </c>
      <c r="AH343" s="2770">
        <f>'1.SD Facility Based Annex'!AI17</f>
        <v>0</v>
      </c>
      <c r="AI343" s="2770">
        <f>'1.SD Facility Based Annex'!AJ17</f>
        <v>0</v>
      </c>
      <c r="AJ343" s="2770">
        <f>'1.SD Facility Based Annex'!AK17</f>
        <v>0</v>
      </c>
      <c r="AK343" s="2770">
        <f>'1.SD Facility Based Annex'!AL17</f>
        <v>0</v>
      </c>
      <c r="AL343" s="2770">
        <f>'1.SD Facility Based Annex'!AM17</f>
        <v>0</v>
      </c>
      <c r="AM343" s="2770">
        <f>'1.SD Facility Based Annex'!AN17</f>
        <v>0</v>
      </c>
      <c r="AN343" s="2770">
        <f>'1.SD Facility Based Annex'!AO17</f>
        <v>0</v>
      </c>
      <c r="AO343" s="2770">
        <f>'1.SD Facility Based Annex'!AP17</f>
        <v>0</v>
      </c>
      <c r="AP343" s="2770">
        <f>'1.SD Facility Based Annex'!AQ17</f>
        <v>0</v>
      </c>
      <c r="AQ343" s="2770">
        <f>'1.SD Facility Based Annex'!AR17</f>
        <v>0</v>
      </c>
      <c r="AR343" s="2770">
        <f>'1.SD Facility Based Annex'!AS17</f>
        <v>0</v>
      </c>
      <c r="AS343" s="2770">
        <f>'1.SD Facility Based Annex'!AT17</f>
        <v>0</v>
      </c>
      <c r="AT343" s="2770">
        <f>'1.SD Facility Based Annex'!AU17</f>
        <v>0</v>
      </c>
      <c r="AU343" s="2770" t="str">
        <f>'1.SD Facility Based Annex'!AV17</f>
        <v xml:space="preserve">STATE: ; PDY: ; KKL: ; MHE: ; YNM: </v>
      </c>
    </row>
    <row r="344" spans="1:47" s="2245" customFormat="1" ht="78" customHeight="1">
      <c r="A344" s="2767" t="str">
        <f>'1.SD Facility Based Annex'!A18</f>
        <v>1.1.2.2</v>
      </c>
      <c r="B344" s="2767" t="str">
        <f>'1.SD Facility Based Annex'!B18</f>
        <v>A.5.1.6</v>
      </c>
      <c r="C344" s="2768" t="str">
        <f>'1.SD Facility Based Annex'!C18</f>
        <v>New born screening as per  RBSK Comprehensive New-born Screening: Handbook for screening visible birth defects at all delivery points (please give details per unit cost , number of deliveries to be screened and the delivery points Add details)</v>
      </c>
      <c r="D344" s="2769" t="str">
        <f>'1.SD Facility Based Annex'!D18</f>
        <v>RCH</v>
      </c>
      <c r="E344" s="2769" t="str">
        <f>'1.SD Facility Based Annex'!E18</f>
        <v>RBSK</v>
      </c>
      <c r="F344" s="2769">
        <f>'1.SD Facility Based Annex'!F18</f>
        <v>0</v>
      </c>
      <c r="G344" s="2769">
        <f>'1.SD Facility Based Annex'!G18</f>
        <v>0</v>
      </c>
      <c r="H344" s="2769">
        <f>'1.SD Facility Based Annex'!I18</f>
        <v>0.5</v>
      </c>
      <c r="I344" s="2769">
        <f>'1.SD Facility Based Annex'!J18</f>
        <v>0</v>
      </c>
      <c r="J344" s="2769">
        <f>'1.SD Facility Based Annex'!K18</f>
        <v>0</v>
      </c>
      <c r="K344" s="2769">
        <f>'1.SD Facility Based Annex'!L18</f>
        <v>0</v>
      </c>
      <c r="L344" s="2770">
        <f>'1.SD Facility Based Annex'!M18</f>
        <v>12500</v>
      </c>
      <c r="M344" s="2769">
        <f>'1.SD Facility Based Annex'!N18</f>
        <v>0.125</v>
      </c>
      <c r="N344" s="2769">
        <f>'1.SD Facility Based Annex'!O18</f>
        <v>4</v>
      </c>
      <c r="O344" s="2770">
        <f>'1.SD Facility Based Annex'!P18</f>
        <v>0.5</v>
      </c>
      <c r="P344" s="2767" t="str">
        <f>'1.SD Facility Based Annex'!Q18</f>
        <v xml:space="preserve">STATE: ; PDY: Approved for printing of comprehensive defect at birth screening manual, poster an dreporting for delivery points of UT.  As discussed in NPCC UT to ensure that each newborn from delivery points in UT are screened as per comprehensive defect at birth screening guidelines.; KKL: ; MHE: ; YNM: </v>
      </c>
      <c r="Q344" s="2125"/>
      <c r="R344" s="2771"/>
      <c r="T344" s="2770">
        <f>'1.SD Facility Based Annex'!U18</f>
        <v>12500</v>
      </c>
      <c r="U344" s="2770">
        <f>'1.SD Facility Based Annex'!V18</f>
        <v>4</v>
      </c>
      <c r="V344" s="2770">
        <f>'1.SD Facility Based Annex'!W18</f>
        <v>50000</v>
      </c>
      <c r="W344" s="2772" t="str">
        <f>'1.SD Facility Based Annex'!X18</f>
        <v xml:space="preserve">STATE: ; PDY: Approved for printing of comprehensive defect at birth screening manual, poster an dreporting for delivery points of UT.  As discussed in NPCC UT to ensure that each newborn from delivery points in UT are screened as per comprehensive defect at birth screening guidelines.; KKL: ; MHE: ; YNM: </v>
      </c>
      <c r="X344" s="2770">
        <f>'1.SD Facility Based Annex'!Y18</f>
        <v>0</v>
      </c>
      <c r="Y344" s="2770">
        <f>'1.SD Facility Based Annex'!Z18</f>
        <v>0</v>
      </c>
      <c r="Z344" s="2770">
        <f>'1.SD Facility Based Annex'!AA18</f>
        <v>0</v>
      </c>
      <c r="AA344" s="2770">
        <f>'1.SD Facility Based Annex'!AB18</f>
        <v>0</v>
      </c>
      <c r="AB344" s="2770">
        <f>'1.SD Facility Based Annex'!AC18</f>
        <v>12500</v>
      </c>
      <c r="AC344" s="2770">
        <f>'1.SD Facility Based Annex'!AD18</f>
        <v>4</v>
      </c>
      <c r="AD344" s="2770">
        <f>'1.SD Facility Based Annex'!AE18</f>
        <v>50000</v>
      </c>
      <c r="AE344" s="2770" t="str">
        <f>'1.SD Facility Based Annex'!AF18</f>
        <v>Approved for printing of comprehensive defect at birth screening manual, poster an dreporting for delivery points of UT.  As discussed in NPCC UT to ensure that each newborn from delivery points in UT are screened as per comprehensive defect at birth screening guidelines.</v>
      </c>
      <c r="AF344" s="2770">
        <f>'1.SD Facility Based Annex'!AG18</f>
        <v>0</v>
      </c>
      <c r="AG344" s="2770">
        <f>'1.SD Facility Based Annex'!AH18</f>
        <v>0</v>
      </c>
      <c r="AH344" s="2770">
        <f>'1.SD Facility Based Annex'!AI18</f>
        <v>0</v>
      </c>
      <c r="AI344" s="2770">
        <f>'1.SD Facility Based Annex'!AJ18</f>
        <v>0</v>
      </c>
      <c r="AJ344" s="2770">
        <f>'1.SD Facility Based Annex'!AK18</f>
        <v>0</v>
      </c>
      <c r="AK344" s="2770">
        <f>'1.SD Facility Based Annex'!AL18</f>
        <v>0</v>
      </c>
      <c r="AL344" s="2770">
        <f>'1.SD Facility Based Annex'!AM18</f>
        <v>0</v>
      </c>
      <c r="AM344" s="2770">
        <f>'1.SD Facility Based Annex'!AN18</f>
        <v>0</v>
      </c>
      <c r="AN344" s="2770">
        <f>'1.SD Facility Based Annex'!AO18</f>
        <v>0</v>
      </c>
      <c r="AO344" s="2770">
        <f>'1.SD Facility Based Annex'!AP18</f>
        <v>0</v>
      </c>
      <c r="AP344" s="2770">
        <f>'1.SD Facility Based Annex'!AQ18</f>
        <v>0</v>
      </c>
      <c r="AQ344" s="2770">
        <f>'1.SD Facility Based Annex'!AR18</f>
        <v>0</v>
      </c>
      <c r="AR344" s="2770">
        <f>'1.SD Facility Based Annex'!AS18</f>
        <v>50000</v>
      </c>
      <c r="AS344" s="2770">
        <f>'1.SD Facility Based Annex'!AT18</f>
        <v>4</v>
      </c>
      <c r="AT344" s="2770">
        <f>'1.SD Facility Based Annex'!AU18</f>
        <v>12500</v>
      </c>
      <c r="AU344" s="2770" t="str">
        <f>'1.SD Facility Based Annex'!AV18</f>
        <v xml:space="preserve">STATE: ; PDY: Approved for printing of comprehensive defect at birth screening manual, poster an dreporting for delivery points of UT.  As discussed in NPCC UT to ensure that each newborn from delivery points in UT are screened as per comprehensive defect at birth screening guidelines.; KKL: ; MHE: ; YNM: </v>
      </c>
    </row>
    <row r="345" spans="1:47" s="2245" customFormat="1" ht="78" customHeight="1">
      <c r="A345" s="2767" t="str">
        <f>'1.SD Facility Based Annex'!A19</f>
        <v>1.1.2.3</v>
      </c>
      <c r="B345" s="2767" t="str">
        <f>'1.SD Facility Based Annex'!B19</f>
        <v>A.5.2</v>
      </c>
      <c r="C345" s="2768" t="str">
        <f>'1.SD Facility Based Annex'!C19</f>
        <v>Referral Support for Secondary/ Tertiary care (pl give unit cost and unit of measure as per RBSK guidelines) - RBSK</v>
      </c>
      <c r="D345" s="2769" t="str">
        <f>'1.SD Facility Based Annex'!D19</f>
        <v>RCH</v>
      </c>
      <c r="E345" s="2769" t="str">
        <f>'1.SD Facility Based Annex'!E19</f>
        <v>RBSK</v>
      </c>
      <c r="F345" s="2769">
        <f>'1.SD Facility Based Annex'!F19</f>
        <v>0</v>
      </c>
      <c r="G345" s="2769">
        <f>'1.SD Facility Based Annex'!G19</f>
        <v>0</v>
      </c>
      <c r="H345" s="2769">
        <f>'1.SD Facility Based Annex'!I19</f>
        <v>20.3</v>
      </c>
      <c r="I345" s="2769">
        <f>'1.SD Facility Based Annex'!J19</f>
        <v>0</v>
      </c>
      <c r="J345" s="2769">
        <f>'1.SD Facility Based Annex'!K19</f>
        <v>0</v>
      </c>
      <c r="K345" s="2769">
        <f>'1.SD Facility Based Annex'!L19</f>
        <v>0</v>
      </c>
      <c r="L345" s="2770">
        <f>'1.SD Facility Based Annex'!M19</f>
        <v>40161.290322499997</v>
      </c>
      <c r="M345" s="2769">
        <f>'1.SD Facility Based Annex'!N19</f>
        <v>0.40161290322499998</v>
      </c>
      <c r="N345" s="2769">
        <f>'1.SD Facility Based Annex'!O19</f>
        <v>62</v>
      </c>
      <c r="O345" s="2770">
        <f>'1.SD Facility Based Annex'!P19</f>
        <v>24.899999999949998</v>
      </c>
      <c r="P345" s="2767" t="str">
        <f>'1.SD Facility Based Annex'!Q19</f>
        <v xml:space="preserve">STATE: ; PDY: Cost Estimate for Management of identified Healt conditions under RBSK - Rheumatic Heart disease - Rs.1.10 x 2 - 2.20 Lakhs, Otitis Media - Rs.10000 x 3 - Rs.0.30 Lakhs , Neural Tube Defect - Rs.35000 x 5 - 1.75 Lakhs,Development Dysplasia of the hip - 1000 x 4 = 0.04 Lakhs,  Cleft Lip + Cleft Palate - Rs.15000 x 11 - Rs.1.65 Lakhs Talipes (Club Foot) - Rs.3000 x 32 - Rs.0.96 Lakhs, Congenital Heart Disease - Rs.160000 x 8 - Rs.12.80 Lakhs, Congenital Deafness - 5.20  x 1 - Rs.5.20 Lakhs - Total - Rs.24.90 lakhs; KKL: ; MHE: ; YNM: </v>
      </c>
      <c r="Q345" s="2125"/>
      <c r="R345" s="2771"/>
      <c r="T345" s="2770">
        <f>'1.SD Facility Based Annex'!U19</f>
        <v>40161.290322499997</v>
      </c>
      <c r="U345" s="2770">
        <f>'1.SD Facility Based Annex'!V19</f>
        <v>62</v>
      </c>
      <c r="V345" s="2770">
        <f>'1.SD Facility Based Annex'!W19</f>
        <v>2489999.9999949997</v>
      </c>
      <c r="W345" s="2772" t="str">
        <f>'1.SD Facility Based Annex'!X19</f>
        <v xml:space="preserve">STATE: ; PDY: Cost Estimate for Management of identified Healt conditions under RBSK - Rheumatic Heart disease - Rs.1.10 x 2 - 2.20 Lakhs, Otitis Media - Rs.10000 x 3 - Rs.0.30 Lakhs , Neural Tube Defect - Rs.35000 x 5 - 1.75 Lakhs,Development Dysplasia of the hip - 1000 x 4 = 0.04 Lakhs,  Cleft Lip + Cleft Palate - Rs.15000 x 11 - Rs.1.65 Lakhs Talipes (Club Foot) - Rs.3000 x 32 - Rs.0.96 Lakhs, Congenital Heart Disease - Rs.160000 x 8 - Rs.12.80 Lakhs, Congenital Deafness - 5.20  x 1 - Rs.5.20 Lakhs - Total - Rs.24.90 lakhs; KKL: ; MHE: ; YNM: </v>
      </c>
      <c r="X345" s="2770">
        <f>'1.SD Facility Based Annex'!Y19</f>
        <v>0</v>
      </c>
      <c r="Y345" s="2770">
        <f>'1.SD Facility Based Annex'!Z19</f>
        <v>0</v>
      </c>
      <c r="Z345" s="2770">
        <f>'1.SD Facility Based Annex'!AA19</f>
        <v>0</v>
      </c>
      <c r="AA345" s="2770">
        <f>'1.SD Facility Based Annex'!AB19</f>
        <v>0</v>
      </c>
      <c r="AB345" s="2770">
        <f>'1.SD Facility Based Annex'!AC19</f>
        <v>40161.290322499997</v>
      </c>
      <c r="AC345" s="2770">
        <f>'1.SD Facility Based Annex'!AD19</f>
        <v>62</v>
      </c>
      <c r="AD345" s="2770">
        <f>'1.SD Facility Based Annex'!AE19</f>
        <v>2489999.9999949997</v>
      </c>
      <c r="AE345" s="2770" t="str">
        <f>'1.SD Facility Based Annex'!AF19</f>
        <v>Cost Estimate for Management of identified Healt conditions under RBSK - Rheumatic Heart disease - Rs.1.10 x 2 - 2.20 Lakhs, Otitis Media - Rs.10000 x 3 - Rs.0.30 Lakhs , Neural Tube Defect - Rs.35000 x 5 - 1.75 Lakhs,Development Dysplasia of the hip - 1000 x 4 = 0.04 Lakhs,  Cleft Lip + Cleft Palate - Rs.15000 x 11 - Rs.1.65 Lakhs Talipes (Club Foot) - Rs.3000 x 32 - Rs.0.96 Lakhs, Congenital Heart Disease - Rs.160000 x 8 - Rs.12.80 Lakhs, Congenital Deafness - 5.20  x 1 - Rs.5.20 Lakhs - Total - Rs.24.90 lakhs</v>
      </c>
      <c r="AF345" s="2770">
        <f>'1.SD Facility Based Annex'!AG19</f>
        <v>0</v>
      </c>
      <c r="AG345" s="2770">
        <f>'1.SD Facility Based Annex'!AH19</f>
        <v>0</v>
      </c>
      <c r="AH345" s="2770">
        <f>'1.SD Facility Based Annex'!AI19</f>
        <v>0</v>
      </c>
      <c r="AI345" s="2770">
        <f>'1.SD Facility Based Annex'!AJ19</f>
        <v>0</v>
      </c>
      <c r="AJ345" s="2770">
        <f>'1.SD Facility Based Annex'!AK19</f>
        <v>0</v>
      </c>
      <c r="AK345" s="2770">
        <f>'1.SD Facility Based Annex'!AL19</f>
        <v>0</v>
      </c>
      <c r="AL345" s="2770">
        <f>'1.SD Facility Based Annex'!AM19</f>
        <v>0</v>
      </c>
      <c r="AM345" s="2770">
        <f>'1.SD Facility Based Annex'!AN19</f>
        <v>0</v>
      </c>
      <c r="AN345" s="2770">
        <f>'1.SD Facility Based Annex'!AO19</f>
        <v>0</v>
      </c>
      <c r="AO345" s="2770">
        <f>'1.SD Facility Based Annex'!AP19</f>
        <v>0</v>
      </c>
      <c r="AP345" s="2770">
        <f>'1.SD Facility Based Annex'!AQ19</f>
        <v>0</v>
      </c>
      <c r="AQ345" s="2770">
        <f>'1.SD Facility Based Annex'!AR19</f>
        <v>0</v>
      </c>
      <c r="AR345" s="2770">
        <f>'1.SD Facility Based Annex'!AS19</f>
        <v>2489999.9999949997</v>
      </c>
      <c r="AS345" s="2770">
        <f>'1.SD Facility Based Annex'!AT19</f>
        <v>62</v>
      </c>
      <c r="AT345" s="2770">
        <f>'1.SD Facility Based Annex'!AU19</f>
        <v>40161.290322499997</v>
      </c>
      <c r="AU345" s="2770" t="str">
        <f>'1.SD Facility Based Annex'!AV19</f>
        <v xml:space="preserve">STATE: ; PDY: Cost Estimate for Management of identified Healt conditions under RBSK - Rheumatic Heart disease - Rs.1.10 x 2 - 2.20 Lakhs, Otitis Media - Rs.10000 x 3 - Rs.0.30 Lakhs , Neural Tube Defect - Rs.35000 x 5 - 1.75 Lakhs,Development Dysplasia of the hip - 1000 x 4 = 0.04 Lakhs,  Cleft Lip + Cleft Palate - Rs.15000 x 11 - Rs.1.65 Lakhs Talipes (Club Foot) - Rs.3000 x 32 - Rs.0.96 Lakhs, Congenital Heart Disease - Rs.160000 x 8 - Rs.12.80 Lakhs, Congenital Deafness - 5.20  x 1 - Rs.5.20 Lakhs - Total - Rs.24.90 lakhs; KKL: ; MHE: ; YNM: </v>
      </c>
    </row>
    <row r="346" spans="1:47" s="2245" customFormat="1" ht="78" customHeight="1">
      <c r="A346" s="2767" t="str">
        <f>'1.SD Facility Based Annex'!A20</f>
        <v>1.1.2.4</v>
      </c>
      <c r="B346" s="2767">
        <f>'1.SD Facility Based Annex'!B20</f>
        <v>0</v>
      </c>
      <c r="C346" s="2768" t="str">
        <f>'1.SD Facility Based Annex'!C20</f>
        <v>Any other (please specify)</v>
      </c>
      <c r="D346" s="2769" t="str">
        <f>'1.SD Facility Based Annex'!D20</f>
        <v>RCH</v>
      </c>
      <c r="E346" s="2769" t="str">
        <f>'1.SD Facility Based Annex'!E20</f>
        <v>RBSK</v>
      </c>
      <c r="F346" s="2769">
        <f>'1.SD Facility Based Annex'!F20</f>
        <v>0</v>
      </c>
      <c r="G346" s="2769">
        <f>'1.SD Facility Based Annex'!G20</f>
        <v>0</v>
      </c>
      <c r="H346" s="2769">
        <f>'1.SD Facility Based Annex'!I20</f>
        <v>0</v>
      </c>
      <c r="I346" s="2769">
        <f>'1.SD Facility Based Annex'!J20</f>
        <v>0</v>
      </c>
      <c r="J346" s="2769">
        <f>'1.SD Facility Based Annex'!K20</f>
        <v>0</v>
      </c>
      <c r="K346" s="2769">
        <f>'1.SD Facility Based Annex'!L20</f>
        <v>0</v>
      </c>
      <c r="L346" s="2770">
        <f>'1.SD Facility Based Annex'!M20</f>
        <v>0</v>
      </c>
      <c r="M346" s="2769">
        <f>'1.SD Facility Based Annex'!N20</f>
        <v>0</v>
      </c>
      <c r="N346" s="2769">
        <f>'1.SD Facility Based Annex'!O20</f>
        <v>0</v>
      </c>
      <c r="O346" s="2770">
        <f>'1.SD Facility Based Annex'!P20</f>
        <v>0</v>
      </c>
      <c r="P346" s="2767" t="str">
        <f>'1.SD Facility Based Annex'!Q20</f>
        <v xml:space="preserve">STATE: ; PDY: ; KKL: ; MHE: ; YNM: </v>
      </c>
      <c r="Q346" s="2125"/>
      <c r="R346" s="2771"/>
      <c r="T346" s="2770">
        <f>'1.SD Facility Based Annex'!U20</f>
        <v>0</v>
      </c>
      <c r="U346" s="2770">
        <f>'1.SD Facility Based Annex'!V20</f>
        <v>0</v>
      </c>
      <c r="V346" s="2770">
        <f>'1.SD Facility Based Annex'!W20</f>
        <v>0</v>
      </c>
      <c r="W346" s="2772" t="str">
        <f>'1.SD Facility Based Annex'!X20</f>
        <v xml:space="preserve">STATE: ; PDY: ; KKL: ; MHE: ; YNM: </v>
      </c>
      <c r="X346" s="2770">
        <f>'1.SD Facility Based Annex'!Y20</f>
        <v>0</v>
      </c>
      <c r="Y346" s="2770">
        <f>'1.SD Facility Based Annex'!Z20</f>
        <v>0</v>
      </c>
      <c r="Z346" s="2770">
        <f>'1.SD Facility Based Annex'!AA20</f>
        <v>0</v>
      </c>
      <c r="AA346" s="2770">
        <f>'1.SD Facility Based Annex'!AB20</f>
        <v>0</v>
      </c>
      <c r="AB346" s="2770">
        <f>'1.SD Facility Based Annex'!AC20</f>
        <v>0</v>
      </c>
      <c r="AC346" s="2770">
        <f>'1.SD Facility Based Annex'!AD20</f>
        <v>0</v>
      </c>
      <c r="AD346" s="2770">
        <f>'1.SD Facility Based Annex'!AE20</f>
        <v>0</v>
      </c>
      <c r="AE346" s="2770">
        <f>'1.SD Facility Based Annex'!AF20</f>
        <v>0</v>
      </c>
      <c r="AF346" s="2770">
        <f>'1.SD Facility Based Annex'!AG20</f>
        <v>0</v>
      </c>
      <c r="AG346" s="2770">
        <f>'1.SD Facility Based Annex'!AH20</f>
        <v>0</v>
      </c>
      <c r="AH346" s="2770">
        <f>'1.SD Facility Based Annex'!AI20</f>
        <v>0</v>
      </c>
      <c r="AI346" s="2770">
        <f>'1.SD Facility Based Annex'!AJ20</f>
        <v>0</v>
      </c>
      <c r="AJ346" s="2770">
        <f>'1.SD Facility Based Annex'!AK20</f>
        <v>0</v>
      </c>
      <c r="AK346" s="2770">
        <f>'1.SD Facility Based Annex'!AL20</f>
        <v>0</v>
      </c>
      <c r="AL346" s="2770">
        <f>'1.SD Facility Based Annex'!AM20</f>
        <v>0</v>
      </c>
      <c r="AM346" s="2770">
        <f>'1.SD Facility Based Annex'!AN20</f>
        <v>0</v>
      </c>
      <c r="AN346" s="2770">
        <f>'1.SD Facility Based Annex'!AO20</f>
        <v>0</v>
      </c>
      <c r="AO346" s="2770">
        <f>'1.SD Facility Based Annex'!AP20</f>
        <v>0</v>
      </c>
      <c r="AP346" s="2770">
        <f>'1.SD Facility Based Annex'!AQ20</f>
        <v>0</v>
      </c>
      <c r="AQ346" s="2770">
        <f>'1.SD Facility Based Annex'!AR20</f>
        <v>0</v>
      </c>
      <c r="AR346" s="2770">
        <f>'1.SD Facility Based Annex'!AS20</f>
        <v>0</v>
      </c>
      <c r="AS346" s="2770">
        <f>'1.SD Facility Based Annex'!AT20</f>
        <v>0</v>
      </c>
      <c r="AT346" s="2770">
        <f>'1.SD Facility Based Annex'!AU20</f>
        <v>0</v>
      </c>
      <c r="AU346" s="2770" t="str">
        <f>'1.SD Facility Based Annex'!AV20</f>
        <v xml:space="preserve">STATE: ; PDY: ; KKL: ; MHE: ; YNM: </v>
      </c>
    </row>
    <row r="347" spans="1:47" s="2245" customFormat="1" ht="78" customHeight="1">
      <c r="A347" s="2767" t="str">
        <f>'1.SD Facility Based Annex'!A90</f>
        <v>1.3.1.7</v>
      </c>
      <c r="B347" s="2767" t="str">
        <f>'1.SD Facility Based Annex'!B90</f>
        <v>A.5.1.4/ B16.1.6.3.5</v>
      </c>
      <c r="C347" s="2768" t="str">
        <f>'1.SD Facility Based Annex'!C90</f>
        <v>DEIC (including Data card internet connection for laptops and rental)</v>
      </c>
      <c r="D347" s="2769" t="str">
        <f>'1.SD Facility Based Annex'!D90</f>
        <v>RCH</v>
      </c>
      <c r="E347" s="2769" t="str">
        <f>'1.SD Facility Based Annex'!E90</f>
        <v>RBSK</v>
      </c>
      <c r="F347" s="2769">
        <f>'1.SD Facility Based Annex'!F90</f>
        <v>0</v>
      </c>
      <c r="G347" s="2769">
        <f>'1.SD Facility Based Annex'!G90</f>
        <v>0</v>
      </c>
      <c r="H347" s="2769">
        <f>'1.SD Facility Based Annex'!I90</f>
        <v>4.8</v>
      </c>
      <c r="I347" s="2769">
        <f>'1.SD Facility Based Annex'!J90</f>
        <v>0</v>
      </c>
      <c r="J347" s="2769">
        <f>'1.SD Facility Based Annex'!K90</f>
        <v>0</v>
      </c>
      <c r="K347" s="2769">
        <f>'1.SD Facility Based Annex'!L90</f>
        <v>0</v>
      </c>
      <c r="L347" s="2770">
        <f>'1.SD Facility Based Annex'!M90</f>
        <v>40000</v>
      </c>
      <c r="M347" s="2769">
        <f>'1.SD Facility Based Annex'!N90</f>
        <v>0.4</v>
      </c>
      <c r="N347" s="2769">
        <f>'1.SD Facility Based Annex'!O90</f>
        <v>12</v>
      </c>
      <c r="O347" s="2770">
        <f>'1.SD Facility Based Annex'!P90</f>
        <v>4.8000000000000007</v>
      </c>
      <c r="P347" s="2767" t="str">
        <f>'1.SD Facility Based Annex'!Q90</f>
        <v xml:space="preserve">STATE: ; PDY: Operation cost for DEIC - Rs.2,40,000/- &amp; Rs.1.20 Lakhs is approved for outsourcing pediatric ecocardiology technician at DEIC @ Rs.20,000/- for 12 months (total - Rs.4.80 L); KKL: ; MHE: ; YNM: </v>
      </c>
      <c r="Q347" s="2125"/>
      <c r="R347" s="2771"/>
      <c r="T347" s="2770">
        <f>'1.SD Facility Based Annex'!U90</f>
        <v>40000</v>
      </c>
      <c r="U347" s="2770">
        <f>'1.SD Facility Based Annex'!V90</f>
        <v>12</v>
      </c>
      <c r="V347" s="2770">
        <f>'1.SD Facility Based Annex'!W90</f>
        <v>480000</v>
      </c>
      <c r="W347" s="2772" t="str">
        <f>'1.SD Facility Based Annex'!X90</f>
        <v xml:space="preserve">STATE: ; PDY: Operation cost for DEIC - Rs.2,40,000/- &amp; Rs.1.20 Lakhs is approved for outsourcing pediatric ecocardiology technician at DEIC @ Rs.20,000/- for 12 months (total - Rs.4.80 L); KKL: ; MHE: ; YNM: </v>
      </c>
      <c r="X347" s="2770">
        <f>'1.SD Facility Based Annex'!Y90</f>
        <v>0</v>
      </c>
      <c r="Y347" s="2770">
        <f>'1.SD Facility Based Annex'!Z90</f>
        <v>0</v>
      </c>
      <c r="Z347" s="2770">
        <f>'1.SD Facility Based Annex'!AA90</f>
        <v>0</v>
      </c>
      <c r="AA347" s="2770">
        <f>'1.SD Facility Based Annex'!AB90</f>
        <v>0</v>
      </c>
      <c r="AB347" s="2770">
        <f>'1.SD Facility Based Annex'!AC90</f>
        <v>40000</v>
      </c>
      <c r="AC347" s="2770">
        <f>'1.SD Facility Based Annex'!AD90</f>
        <v>12</v>
      </c>
      <c r="AD347" s="2770">
        <f>'1.SD Facility Based Annex'!AE90</f>
        <v>480000</v>
      </c>
      <c r="AE347" s="2770" t="str">
        <f>'1.SD Facility Based Annex'!AF90</f>
        <v>Operation cost for DEIC - Rs.2,40,000/- &amp; Rs.1.20 Lakhs is approved for outsourcing pediatric ecocardiology technician at DEIC @ Rs.20,000/- for 12 months (total - Rs.4.80 L)</v>
      </c>
      <c r="AF347" s="2770">
        <f>'1.SD Facility Based Annex'!AG90</f>
        <v>0</v>
      </c>
      <c r="AG347" s="2770">
        <f>'1.SD Facility Based Annex'!AH90</f>
        <v>0</v>
      </c>
      <c r="AH347" s="2770">
        <f>'1.SD Facility Based Annex'!AI90</f>
        <v>0</v>
      </c>
      <c r="AI347" s="2770">
        <f>'1.SD Facility Based Annex'!AJ90</f>
        <v>0</v>
      </c>
      <c r="AJ347" s="2770">
        <f>'1.SD Facility Based Annex'!AK90</f>
        <v>0</v>
      </c>
      <c r="AK347" s="2770">
        <f>'1.SD Facility Based Annex'!AL90</f>
        <v>0</v>
      </c>
      <c r="AL347" s="2770">
        <f>'1.SD Facility Based Annex'!AM90</f>
        <v>0</v>
      </c>
      <c r="AM347" s="2770">
        <f>'1.SD Facility Based Annex'!AN90</f>
        <v>0</v>
      </c>
      <c r="AN347" s="2770">
        <f>'1.SD Facility Based Annex'!AO90</f>
        <v>0</v>
      </c>
      <c r="AO347" s="2770">
        <f>'1.SD Facility Based Annex'!AP90</f>
        <v>0</v>
      </c>
      <c r="AP347" s="2770">
        <f>'1.SD Facility Based Annex'!AQ90</f>
        <v>0</v>
      </c>
      <c r="AQ347" s="2770">
        <f>'1.SD Facility Based Annex'!AR90</f>
        <v>0</v>
      </c>
      <c r="AR347" s="2770">
        <f>'1.SD Facility Based Annex'!AS90</f>
        <v>480000</v>
      </c>
      <c r="AS347" s="2770">
        <f>'1.SD Facility Based Annex'!AT90</f>
        <v>12</v>
      </c>
      <c r="AT347" s="2770">
        <f>'1.SD Facility Based Annex'!AU90</f>
        <v>40000</v>
      </c>
      <c r="AU347" s="2770" t="str">
        <f>'1.SD Facility Based Annex'!AV90</f>
        <v xml:space="preserve">STATE: ; PDY: Operation cost for DEIC - Rs.2,40,000/- &amp; Rs.1.20 Lakhs is approved for outsourcing pediatric ecocardiology technician at DEIC @ Rs.20,000/- for 12 months (total - Rs.4.80 L); KKL: ; MHE: ; YNM: </v>
      </c>
    </row>
    <row r="348" spans="1:47" s="2245" customFormat="1" ht="78" customHeight="1">
      <c r="A348" s="2763">
        <f>'2.SD Community Based Annex'!A7</f>
        <v>2</v>
      </c>
      <c r="B348" s="2763">
        <f>'2.SD Community Based Annex'!B7</f>
        <v>0</v>
      </c>
      <c r="C348" s="2764" t="str">
        <f>'2.SD Community Based Annex'!C7</f>
        <v>Service Delivery - Community Based</v>
      </c>
      <c r="D348" s="2811"/>
      <c r="E348" s="2811"/>
      <c r="F348" s="2811"/>
      <c r="G348" s="2811"/>
      <c r="H348" s="2811"/>
      <c r="I348" s="2811"/>
      <c r="J348" s="2811"/>
      <c r="K348" s="2811"/>
      <c r="L348" s="2787"/>
      <c r="M348" s="2811"/>
      <c r="N348" s="2811"/>
      <c r="O348" s="2766">
        <f>SUM(O349:O350)</f>
        <v>8.2399199999999997</v>
      </c>
      <c r="P348" s="2763"/>
      <c r="Q348" s="2780"/>
      <c r="R348" s="2781">
        <f>SUM(R349:R350)</f>
        <v>0</v>
      </c>
      <c r="T348" s="2787"/>
      <c r="U348" s="2787"/>
      <c r="V348" s="2787"/>
      <c r="W348" s="2812"/>
      <c r="X348" s="2787"/>
      <c r="Y348" s="2787"/>
      <c r="Z348" s="2787"/>
      <c r="AA348" s="2787"/>
      <c r="AB348" s="2787"/>
      <c r="AC348" s="2787"/>
      <c r="AD348" s="2787"/>
      <c r="AE348" s="2787"/>
      <c r="AF348" s="2787"/>
      <c r="AG348" s="2787"/>
      <c r="AH348" s="2787"/>
      <c r="AI348" s="2787"/>
      <c r="AJ348" s="2787"/>
      <c r="AK348" s="2787"/>
      <c r="AL348" s="2787"/>
      <c r="AM348" s="2787"/>
      <c r="AN348" s="2787"/>
      <c r="AO348" s="2787"/>
      <c r="AP348" s="2787"/>
      <c r="AQ348" s="2787"/>
      <c r="AR348" s="2787"/>
      <c r="AS348" s="2787"/>
      <c r="AT348" s="2787"/>
      <c r="AU348" s="2787"/>
    </row>
    <row r="349" spans="1:47" s="2245" customFormat="1" ht="78" customHeight="1">
      <c r="A349" s="2767" t="str">
        <f>'2.SD Community Based Annex'!A22</f>
        <v>2.2.3</v>
      </c>
      <c r="B349" s="2767" t="str">
        <f>'2.SD Community Based Annex'!B22</f>
        <v>A.5.1.3</v>
      </c>
      <c r="C349" s="2768" t="str">
        <f>'2.SD Community Based Annex'!C22</f>
        <v>Mobility support  for RBSK Mobile health team</v>
      </c>
      <c r="D349" s="2769" t="str">
        <f>'2.SD Community Based Annex'!D22</f>
        <v>RCH</v>
      </c>
      <c r="E349" s="2769" t="str">
        <f>'2.SD Community Based Annex'!E22</f>
        <v>RBSK</v>
      </c>
      <c r="F349" s="2769">
        <f>'2.SD Community Based Annex'!G22</f>
        <v>0</v>
      </c>
      <c r="G349" s="2769">
        <f>'2.SD Community Based Annex'!H22</f>
        <v>0</v>
      </c>
      <c r="H349" s="2769">
        <f>'2.SD Community Based Annex'!I22</f>
        <v>8.2399199999999997</v>
      </c>
      <c r="I349" s="2769">
        <f>'2.SD Community Based Annex'!J22</f>
        <v>0</v>
      </c>
      <c r="J349" s="2769">
        <f>'2.SD Community Based Annex'!K22</f>
        <v>0</v>
      </c>
      <c r="K349" s="2769">
        <f>'2.SD Community Based Annex'!L22</f>
        <v>0</v>
      </c>
      <c r="L349" s="2770">
        <f>'2.SD Community Based Annex'!M22</f>
        <v>102999</v>
      </c>
      <c r="M349" s="2769">
        <f>'2.SD Community Based Annex'!N22</f>
        <v>1.02999</v>
      </c>
      <c r="N349" s="2769">
        <f>'2.SD Community Based Annex'!O22</f>
        <v>8</v>
      </c>
      <c r="O349" s="2770">
        <f>'2.SD Community Based Annex'!P22</f>
        <v>8.2399199999999997</v>
      </c>
      <c r="P349" s="2767" t="str">
        <f>'2.SD Community Based Annex'!Q22</f>
        <v>STATE: ; PDY: 4 Team - (Rs.13000 x 4 x 12 months) Mobility Suppport - Rs.6,24,000/-; KKL: 2 Team -(Rs.4167 x 2 x 12 months) Mobility Suppport - Rs. 1,00,000/-; MHE: 1 Team - (Rs.4166 x 1 x 12 months) Mobility Suppport - Rs. 50,000/-; YNM: 1 Team - (Rs.4166 x 1 x 12 months) Mobility Suppport - Rs. 50,000/-</v>
      </c>
      <c r="Q349" s="2125"/>
      <c r="R349" s="2777"/>
      <c r="T349" s="2770">
        <f>'2.SD Community Based Annex'!U22</f>
        <v>102999</v>
      </c>
      <c r="U349" s="2770">
        <f>'2.SD Community Based Annex'!V22</f>
        <v>8</v>
      </c>
      <c r="V349" s="2770">
        <f>'2.SD Community Based Annex'!W22</f>
        <v>823992</v>
      </c>
      <c r="W349" s="2772" t="str">
        <f>'2.SD Community Based Annex'!X22</f>
        <v>STATE: ; PDY: 4 Team - (Rs.13000 x 4 x 12 months) Mobility Suppport - Rs.6,24,000/-; KKL: 2 Team -(Rs.4167 x 2 x 12 months) Mobility Suppport - Rs. 1,00,000/-; MHE: 1 Team - (Rs.4166 x 1 x 12 months) Mobility Suppport - Rs. 50,000/-; YNM: 1 Team - (Rs.4166 x 1 x 12 months) Mobility Suppport - Rs. 50,000/-</v>
      </c>
      <c r="X349" s="2770">
        <f>'2.SD Community Based Annex'!Y22</f>
        <v>0</v>
      </c>
      <c r="Y349" s="2770">
        <f>'2.SD Community Based Annex'!Z22</f>
        <v>0</v>
      </c>
      <c r="Z349" s="2770">
        <f>'2.SD Community Based Annex'!AA22</f>
        <v>0</v>
      </c>
      <c r="AA349" s="2770">
        <f>'2.SD Community Based Annex'!AB22</f>
        <v>0</v>
      </c>
      <c r="AB349" s="2770">
        <f>'2.SD Community Based Annex'!AC22</f>
        <v>156000</v>
      </c>
      <c r="AC349" s="2770">
        <f>'2.SD Community Based Annex'!AD22</f>
        <v>4</v>
      </c>
      <c r="AD349" s="2770">
        <f>'2.SD Community Based Annex'!AE22</f>
        <v>624000</v>
      </c>
      <c r="AE349" s="2770" t="str">
        <f>'2.SD Community Based Annex'!AF22</f>
        <v>4 Team - (Rs.13000 x 4 x 12 months) Mobility Suppport - Rs.6,24,000/-</v>
      </c>
      <c r="AF349" s="2770">
        <f>'2.SD Community Based Annex'!AG22</f>
        <v>50004</v>
      </c>
      <c r="AG349" s="2770">
        <f>'2.SD Community Based Annex'!AH22</f>
        <v>2</v>
      </c>
      <c r="AH349" s="2770">
        <f>'2.SD Community Based Annex'!AI22</f>
        <v>100008</v>
      </c>
      <c r="AI349" s="2770" t="str">
        <f>'2.SD Community Based Annex'!AJ22</f>
        <v>2 Team -(Rs.4167 x 2 x 12 months) Mobility Suppport - Rs. 1,00,000/-</v>
      </c>
      <c r="AJ349" s="2770">
        <f>'2.SD Community Based Annex'!AK22</f>
        <v>49992</v>
      </c>
      <c r="AK349" s="2770">
        <f>'2.SD Community Based Annex'!AL22</f>
        <v>1</v>
      </c>
      <c r="AL349" s="2770">
        <f>'2.SD Community Based Annex'!AM22</f>
        <v>49992</v>
      </c>
      <c r="AM349" s="2770" t="str">
        <f>'2.SD Community Based Annex'!AN22</f>
        <v>1 Team - (Rs.4166 x 1 x 12 months) Mobility Suppport - Rs. 50,000/-</v>
      </c>
      <c r="AN349" s="2770">
        <f>'2.SD Community Based Annex'!AO22</f>
        <v>49992</v>
      </c>
      <c r="AO349" s="2770">
        <f>'2.SD Community Based Annex'!AP22</f>
        <v>1</v>
      </c>
      <c r="AP349" s="2770">
        <f>'2.SD Community Based Annex'!AQ22</f>
        <v>49992</v>
      </c>
      <c r="AQ349" s="2770" t="str">
        <f>'2.SD Community Based Annex'!AR22</f>
        <v>1 Team - (Rs.4166 x 1 x 12 months) Mobility Suppport - Rs. 50,000/-</v>
      </c>
      <c r="AR349" s="2770">
        <f>'2.SD Community Based Annex'!AS22</f>
        <v>823992</v>
      </c>
      <c r="AS349" s="2770">
        <f>'2.SD Community Based Annex'!AT22</f>
        <v>8</v>
      </c>
      <c r="AT349" s="2770">
        <f>'2.SD Community Based Annex'!AU22</f>
        <v>102999</v>
      </c>
      <c r="AU349" s="2770" t="str">
        <f>'2.SD Community Based Annex'!AV22</f>
        <v>STATE: ; PDY: 4 Team - (Rs.13000 x 4 x 12 months) Mobility Suppport - Rs.6,24,000/-; KKL: 2 Team -(Rs.4167 x 2 x 12 months) Mobility Suppport - Rs. 1,00,000/-; MHE: 1 Team - (Rs.4166 x 1 x 12 months) Mobility Suppport - Rs. 50,000/-; YNM: 1 Team - (Rs.4166 x 1 x 12 months) Mobility Suppport - Rs. 50,000/-</v>
      </c>
    </row>
    <row r="350" spans="1:47" s="2245" customFormat="1" ht="78" customHeight="1">
      <c r="A350" s="2767" t="str">
        <f>'2.SD Community Based Annex'!A23</f>
        <v>2.2.4</v>
      </c>
      <c r="B350" s="2767" t="str">
        <f>'2.SD Community Based Annex'!B23</f>
        <v>B16.1.6.3.6</v>
      </c>
      <c r="C350" s="2768" t="str">
        <f>'2.SD Community Based Annex'!C23</f>
        <v>Support for RBSK: CUG connection per team and rental</v>
      </c>
      <c r="D350" s="2769" t="str">
        <f>'2.SD Community Based Annex'!D23</f>
        <v>RCH</v>
      </c>
      <c r="E350" s="2769" t="str">
        <f>'2.SD Community Based Annex'!E23</f>
        <v>RBSK</v>
      </c>
      <c r="F350" s="2769">
        <f>'2.SD Community Based Annex'!G23</f>
        <v>0</v>
      </c>
      <c r="G350" s="2769">
        <f>'2.SD Community Based Annex'!H23</f>
        <v>0</v>
      </c>
      <c r="H350" s="2769">
        <f>'2.SD Community Based Annex'!I23</f>
        <v>0</v>
      </c>
      <c r="I350" s="2769">
        <f>'2.SD Community Based Annex'!J23</f>
        <v>0</v>
      </c>
      <c r="J350" s="2769">
        <f>'2.SD Community Based Annex'!K23</f>
        <v>0</v>
      </c>
      <c r="K350" s="2769">
        <f>'2.SD Community Based Annex'!L23</f>
        <v>0</v>
      </c>
      <c r="L350" s="2770">
        <f>'2.SD Community Based Annex'!M23</f>
        <v>0</v>
      </c>
      <c r="M350" s="2769">
        <f>'2.SD Community Based Annex'!N23</f>
        <v>0</v>
      </c>
      <c r="N350" s="2769">
        <f>'2.SD Community Based Annex'!O23</f>
        <v>0</v>
      </c>
      <c r="O350" s="2770">
        <f>'2.SD Community Based Annex'!P23</f>
        <v>0</v>
      </c>
      <c r="P350" s="2767" t="str">
        <f>'2.SD Community Based Annex'!Q23</f>
        <v xml:space="preserve">STATE: ; PDY: ; KKL: ; MHE: ; YNM: </v>
      </c>
      <c r="Q350" s="2125"/>
      <c r="R350" s="2777"/>
      <c r="T350" s="2770">
        <f>'2.SD Community Based Annex'!U23</f>
        <v>0</v>
      </c>
      <c r="U350" s="2770">
        <f>'2.SD Community Based Annex'!V23</f>
        <v>0</v>
      </c>
      <c r="V350" s="2770">
        <f>'2.SD Community Based Annex'!W23</f>
        <v>0</v>
      </c>
      <c r="W350" s="2772" t="str">
        <f>'2.SD Community Based Annex'!X23</f>
        <v xml:space="preserve">STATE: ; PDY: ; KKL: ; MHE: ; YNM: </v>
      </c>
      <c r="X350" s="2770">
        <f>'2.SD Community Based Annex'!Y23</f>
        <v>0</v>
      </c>
      <c r="Y350" s="2770">
        <f>'2.SD Community Based Annex'!Z23</f>
        <v>0</v>
      </c>
      <c r="Z350" s="2770">
        <f>'2.SD Community Based Annex'!AA23</f>
        <v>0</v>
      </c>
      <c r="AA350" s="2770">
        <f>'2.SD Community Based Annex'!AB23</f>
        <v>0</v>
      </c>
      <c r="AB350" s="2770">
        <f>'2.SD Community Based Annex'!AC23</f>
        <v>0</v>
      </c>
      <c r="AC350" s="2770">
        <f>'2.SD Community Based Annex'!AD23</f>
        <v>0</v>
      </c>
      <c r="AD350" s="2770">
        <f>'2.SD Community Based Annex'!AE23</f>
        <v>0</v>
      </c>
      <c r="AE350" s="2770">
        <f>'2.SD Community Based Annex'!AF23</f>
        <v>0</v>
      </c>
      <c r="AF350" s="2770">
        <f>'2.SD Community Based Annex'!AG23</f>
        <v>0</v>
      </c>
      <c r="AG350" s="2770">
        <f>'2.SD Community Based Annex'!AH23</f>
        <v>0</v>
      </c>
      <c r="AH350" s="2770">
        <f>'2.SD Community Based Annex'!AI23</f>
        <v>0</v>
      </c>
      <c r="AI350" s="2770">
        <f>'2.SD Community Based Annex'!AJ23</f>
        <v>0</v>
      </c>
      <c r="AJ350" s="2770">
        <f>'2.SD Community Based Annex'!AK23</f>
        <v>0</v>
      </c>
      <c r="AK350" s="2770">
        <f>'2.SD Community Based Annex'!AL23</f>
        <v>0</v>
      </c>
      <c r="AL350" s="2770">
        <f>'2.SD Community Based Annex'!AM23</f>
        <v>0</v>
      </c>
      <c r="AM350" s="2770">
        <f>'2.SD Community Based Annex'!AN23</f>
        <v>0</v>
      </c>
      <c r="AN350" s="2770">
        <f>'2.SD Community Based Annex'!AO23</f>
        <v>0</v>
      </c>
      <c r="AO350" s="2770">
        <f>'2.SD Community Based Annex'!AP23</f>
        <v>0</v>
      </c>
      <c r="AP350" s="2770">
        <f>'2.SD Community Based Annex'!AQ23</f>
        <v>0</v>
      </c>
      <c r="AQ350" s="2770">
        <f>'2.SD Community Based Annex'!AR23</f>
        <v>0</v>
      </c>
      <c r="AR350" s="2770">
        <f>'2.SD Community Based Annex'!AS23</f>
        <v>0</v>
      </c>
      <c r="AS350" s="2770">
        <f>'2.SD Community Based Annex'!AT23</f>
        <v>0</v>
      </c>
      <c r="AT350" s="2770">
        <f>'2.SD Community Based Annex'!AU23</f>
        <v>0</v>
      </c>
      <c r="AU350" s="2770" t="str">
        <f>'2.SD Community Based Annex'!AV23</f>
        <v xml:space="preserve">STATE: ; PDY: ; KKL: ; MHE: ; YNM: </v>
      </c>
    </row>
    <row r="351" spans="1:47" s="2245" customFormat="1" ht="78" customHeight="1">
      <c r="A351" s="2763">
        <f>'5.Infrastructure Annex'!A7</f>
        <v>5</v>
      </c>
      <c r="B351" s="2763"/>
      <c r="C351" s="2763" t="str">
        <f>'5.Infrastructure Annex'!C7</f>
        <v>Infrastructure</v>
      </c>
      <c r="D351" s="2811"/>
      <c r="E351" s="2811"/>
      <c r="F351" s="2811"/>
      <c r="G351" s="2811"/>
      <c r="H351" s="2811"/>
      <c r="I351" s="2811"/>
      <c r="J351" s="2811"/>
      <c r="K351" s="2811"/>
      <c r="L351" s="2787"/>
      <c r="M351" s="2811"/>
      <c r="N351" s="2811"/>
      <c r="O351" s="2766">
        <f>SUM(O352:O353)</f>
        <v>0</v>
      </c>
      <c r="P351" s="2763"/>
      <c r="Q351" s="2780"/>
      <c r="R351" s="2781">
        <f>SUM(R352:R353)</f>
        <v>0</v>
      </c>
      <c r="T351" s="2787"/>
      <c r="U351" s="2787"/>
      <c r="V351" s="2787"/>
      <c r="W351" s="2812"/>
      <c r="X351" s="2787"/>
      <c r="Y351" s="2787"/>
      <c r="Z351" s="2787"/>
      <c r="AA351" s="2787"/>
      <c r="AB351" s="2787"/>
      <c r="AC351" s="2787"/>
      <c r="AD351" s="2787"/>
      <c r="AE351" s="2787"/>
      <c r="AF351" s="2787"/>
      <c r="AG351" s="2787"/>
      <c r="AH351" s="2787"/>
      <c r="AI351" s="2787"/>
      <c r="AJ351" s="2787"/>
      <c r="AK351" s="2787"/>
      <c r="AL351" s="2787"/>
      <c r="AM351" s="2787"/>
      <c r="AN351" s="2787"/>
      <c r="AO351" s="2787"/>
      <c r="AP351" s="2787"/>
      <c r="AQ351" s="2787"/>
      <c r="AR351" s="2787"/>
      <c r="AS351" s="2787"/>
      <c r="AT351" s="2787"/>
      <c r="AU351" s="2787"/>
    </row>
    <row r="352" spans="1:47" s="2245" customFormat="1" ht="78" customHeight="1">
      <c r="A352" s="2767" t="str">
        <f>'5.Infrastructure Annex'!A64</f>
        <v>5.2.1.8</v>
      </c>
      <c r="B352" s="2767" t="str">
        <f>'5.Infrastructure Annex'!B64</f>
        <v>B5.13.1</v>
      </c>
      <c r="C352" s="2767" t="str">
        <f>'5.Infrastructure Annex'!C64</f>
        <v>New construction: DEIC (RBSK)</v>
      </c>
      <c r="D352" s="2769" t="str">
        <f>'5.Infrastructure Annex'!D64</f>
        <v>HSS</v>
      </c>
      <c r="E352" s="2769" t="str">
        <f>'5.Infrastructure Annex'!E64</f>
        <v>RBSK</v>
      </c>
      <c r="F352" s="2769">
        <f>'5.Infrastructure Annex'!G64</f>
        <v>0</v>
      </c>
      <c r="G352" s="2769">
        <f>'5.Infrastructure Annex'!H64</f>
        <v>0</v>
      </c>
      <c r="H352" s="2769">
        <f>'5.Infrastructure Annex'!I64</f>
        <v>0</v>
      </c>
      <c r="I352" s="2769">
        <f>'5.Infrastructure Annex'!J64</f>
        <v>0</v>
      </c>
      <c r="J352" s="2769">
        <f>'5.Infrastructure Annex'!K64</f>
        <v>0</v>
      </c>
      <c r="K352" s="2769">
        <f>'5.Infrastructure Annex'!L64</f>
        <v>0</v>
      </c>
      <c r="L352" s="2770">
        <f>'5.Infrastructure Annex'!M64</f>
        <v>0</v>
      </c>
      <c r="M352" s="2769">
        <f>'5.Infrastructure Annex'!N64</f>
        <v>0</v>
      </c>
      <c r="N352" s="2769">
        <f>'5.Infrastructure Annex'!O64</f>
        <v>0</v>
      </c>
      <c r="O352" s="2770">
        <f>'5.Infrastructure Annex'!P64</f>
        <v>0</v>
      </c>
      <c r="P352" s="2767" t="str">
        <f>'5.Infrastructure Annex'!Q64</f>
        <v xml:space="preserve">STATE: ; PDY: ; KKL: ; MHE: ; YNM: </v>
      </c>
      <c r="Q352" s="2806"/>
      <c r="R352" s="2771"/>
      <c r="T352" s="2770">
        <f>'5.Infrastructure Annex'!U64</f>
        <v>0</v>
      </c>
      <c r="U352" s="2770">
        <f>'5.Infrastructure Annex'!V64</f>
        <v>0</v>
      </c>
      <c r="V352" s="2770">
        <f>'5.Infrastructure Annex'!W64</f>
        <v>0</v>
      </c>
      <c r="W352" s="2772" t="str">
        <f>'5.Infrastructure Annex'!X64</f>
        <v xml:space="preserve">STATE: ; PDY: ; KKL: ; MHE: ; YNM: </v>
      </c>
      <c r="X352" s="2770">
        <f>'5.Infrastructure Annex'!Y64</f>
        <v>0</v>
      </c>
      <c r="Y352" s="2770">
        <f>'5.Infrastructure Annex'!Z64</f>
        <v>0</v>
      </c>
      <c r="Z352" s="2770">
        <f>'5.Infrastructure Annex'!AA64</f>
        <v>0</v>
      </c>
      <c r="AA352" s="2770">
        <f>'5.Infrastructure Annex'!AB64</f>
        <v>0</v>
      </c>
      <c r="AB352" s="2770">
        <f>'5.Infrastructure Annex'!AC64</f>
        <v>0</v>
      </c>
      <c r="AC352" s="2770">
        <f>'5.Infrastructure Annex'!AD64</f>
        <v>0</v>
      </c>
      <c r="AD352" s="2770">
        <f>'5.Infrastructure Annex'!AE64</f>
        <v>0</v>
      </c>
      <c r="AE352" s="2770">
        <f>'5.Infrastructure Annex'!AF64</f>
        <v>0</v>
      </c>
      <c r="AF352" s="2770">
        <f>'5.Infrastructure Annex'!AG64</f>
        <v>0</v>
      </c>
      <c r="AG352" s="2770">
        <f>'5.Infrastructure Annex'!AH64</f>
        <v>0</v>
      </c>
      <c r="AH352" s="2770">
        <f>'5.Infrastructure Annex'!AI64</f>
        <v>0</v>
      </c>
      <c r="AI352" s="2770">
        <f>'5.Infrastructure Annex'!AJ64</f>
        <v>0</v>
      </c>
      <c r="AJ352" s="2770">
        <f>'5.Infrastructure Annex'!AK64</f>
        <v>0</v>
      </c>
      <c r="AK352" s="2770">
        <f>'5.Infrastructure Annex'!AL64</f>
        <v>0</v>
      </c>
      <c r="AL352" s="2770">
        <f>'5.Infrastructure Annex'!AM64</f>
        <v>0</v>
      </c>
      <c r="AM352" s="2770">
        <f>'5.Infrastructure Annex'!AN64</f>
        <v>0</v>
      </c>
      <c r="AN352" s="2770">
        <f>'5.Infrastructure Annex'!AO64</f>
        <v>0</v>
      </c>
      <c r="AO352" s="2770">
        <f>'5.Infrastructure Annex'!AP64</f>
        <v>0</v>
      </c>
      <c r="AP352" s="2770">
        <f>'5.Infrastructure Annex'!AQ64</f>
        <v>0</v>
      </c>
      <c r="AQ352" s="2770">
        <f>'5.Infrastructure Annex'!AR64</f>
        <v>0</v>
      </c>
      <c r="AR352" s="2770">
        <f>'5.Infrastructure Annex'!AS64</f>
        <v>0</v>
      </c>
      <c r="AS352" s="2770">
        <f>'5.Infrastructure Annex'!AT64</f>
        <v>0</v>
      </c>
      <c r="AT352" s="2770">
        <f>'5.Infrastructure Annex'!AU64</f>
        <v>0</v>
      </c>
      <c r="AU352" s="2770" t="str">
        <f>'5.Infrastructure Annex'!AV64</f>
        <v xml:space="preserve">STATE: ; PDY: ; KKL: ; MHE: ; YNM: </v>
      </c>
    </row>
    <row r="353" spans="1:47" s="2245" customFormat="1" ht="78" customHeight="1">
      <c r="A353" s="2767" t="str">
        <f>'5.Infrastructure Annex'!A78</f>
        <v>5.2.2.7</v>
      </c>
      <c r="B353" s="2767" t="str">
        <f>'5.Infrastructure Annex'!B78</f>
        <v>B.5.13.2</v>
      </c>
      <c r="C353" s="2767" t="str">
        <f>'5.Infrastructure Annex'!C78</f>
        <v>Carry forward: DEIC (RBSK)</v>
      </c>
      <c r="D353" s="2769" t="str">
        <f>'5.Infrastructure Annex'!D78</f>
        <v>HSS</v>
      </c>
      <c r="E353" s="2769" t="str">
        <f>'5.Infrastructure Annex'!E78</f>
        <v>RBSK</v>
      </c>
      <c r="F353" s="2769">
        <f>'5.Infrastructure Annex'!G78</f>
        <v>0</v>
      </c>
      <c r="G353" s="2769">
        <f>'5.Infrastructure Annex'!H78</f>
        <v>0</v>
      </c>
      <c r="H353" s="2769">
        <f>'5.Infrastructure Annex'!I78</f>
        <v>0</v>
      </c>
      <c r="I353" s="2769">
        <f>'5.Infrastructure Annex'!J78</f>
        <v>0</v>
      </c>
      <c r="J353" s="2769">
        <f>'5.Infrastructure Annex'!K78</f>
        <v>0</v>
      </c>
      <c r="K353" s="2769">
        <f>'5.Infrastructure Annex'!L78</f>
        <v>0</v>
      </c>
      <c r="L353" s="2770">
        <f>'5.Infrastructure Annex'!M78</f>
        <v>0</v>
      </c>
      <c r="M353" s="2769">
        <f>'5.Infrastructure Annex'!N78</f>
        <v>0</v>
      </c>
      <c r="N353" s="2769">
        <f>'5.Infrastructure Annex'!O78</f>
        <v>0</v>
      </c>
      <c r="O353" s="2770">
        <f>'5.Infrastructure Annex'!P78</f>
        <v>0</v>
      </c>
      <c r="P353" s="2767" t="str">
        <f>'5.Infrastructure Annex'!Q78</f>
        <v xml:space="preserve">STATE: ; PDY: ; KKL: ; MHE: ; YNM: </v>
      </c>
      <c r="Q353" s="2806"/>
      <c r="R353" s="2771"/>
      <c r="T353" s="2770">
        <f>'5.Infrastructure Annex'!U78</f>
        <v>0</v>
      </c>
      <c r="U353" s="2770">
        <f>'5.Infrastructure Annex'!V78</f>
        <v>0</v>
      </c>
      <c r="V353" s="2770">
        <f>'5.Infrastructure Annex'!W78</f>
        <v>0</v>
      </c>
      <c r="W353" s="2772" t="str">
        <f>'5.Infrastructure Annex'!X78</f>
        <v xml:space="preserve">STATE: ; PDY: ; KKL: ; MHE: ; YNM: </v>
      </c>
      <c r="X353" s="2770">
        <f>'5.Infrastructure Annex'!Y78</f>
        <v>0</v>
      </c>
      <c r="Y353" s="2770">
        <f>'5.Infrastructure Annex'!Z78</f>
        <v>0</v>
      </c>
      <c r="Z353" s="2770">
        <f>'5.Infrastructure Annex'!AA78</f>
        <v>0</v>
      </c>
      <c r="AA353" s="2770">
        <f>'5.Infrastructure Annex'!AB78</f>
        <v>0</v>
      </c>
      <c r="AB353" s="2770">
        <f>'5.Infrastructure Annex'!AC78</f>
        <v>0</v>
      </c>
      <c r="AC353" s="2770">
        <f>'5.Infrastructure Annex'!AD78</f>
        <v>0</v>
      </c>
      <c r="AD353" s="2770">
        <f>'5.Infrastructure Annex'!AE78</f>
        <v>0</v>
      </c>
      <c r="AE353" s="2770">
        <f>'5.Infrastructure Annex'!AF78</f>
        <v>0</v>
      </c>
      <c r="AF353" s="2770">
        <f>'5.Infrastructure Annex'!AG78</f>
        <v>0</v>
      </c>
      <c r="AG353" s="2770">
        <f>'5.Infrastructure Annex'!AH78</f>
        <v>0</v>
      </c>
      <c r="AH353" s="2770">
        <f>'5.Infrastructure Annex'!AI78</f>
        <v>0</v>
      </c>
      <c r="AI353" s="2770">
        <f>'5.Infrastructure Annex'!AJ78</f>
        <v>0</v>
      </c>
      <c r="AJ353" s="2770">
        <f>'5.Infrastructure Annex'!AK78</f>
        <v>0</v>
      </c>
      <c r="AK353" s="2770">
        <f>'5.Infrastructure Annex'!AL78</f>
        <v>0</v>
      </c>
      <c r="AL353" s="2770">
        <f>'5.Infrastructure Annex'!AM78</f>
        <v>0</v>
      </c>
      <c r="AM353" s="2770">
        <f>'5.Infrastructure Annex'!AN78</f>
        <v>0</v>
      </c>
      <c r="AN353" s="2770">
        <f>'5.Infrastructure Annex'!AO78</f>
        <v>0</v>
      </c>
      <c r="AO353" s="2770">
        <f>'5.Infrastructure Annex'!AP78</f>
        <v>0</v>
      </c>
      <c r="AP353" s="2770">
        <f>'5.Infrastructure Annex'!AQ78</f>
        <v>0</v>
      </c>
      <c r="AQ353" s="2770">
        <f>'5.Infrastructure Annex'!AR78</f>
        <v>0</v>
      </c>
      <c r="AR353" s="2770">
        <f>'5.Infrastructure Annex'!AS78</f>
        <v>0</v>
      </c>
      <c r="AS353" s="2770">
        <f>'5.Infrastructure Annex'!AT78</f>
        <v>0</v>
      </c>
      <c r="AT353" s="2770">
        <f>'5.Infrastructure Annex'!AU78</f>
        <v>0</v>
      </c>
      <c r="AU353" s="2770" t="str">
        <f>'5.Infrastructure Annex'!AV78</f>
        <v xml:space="preserve">STATE: ; PDY: ; KKL: ; MHE: ; YNM: </v>
      </c>
    </row>
    <row r="354" spans="1:47" s="2245" customFormat="1" ht="78" customHeight="1">
      <c r="A354" s="2763">
        <f>'6.Procurement Annex'!A7</f>
        <v>6</v>
      </c>
      <c r="B354" s="2763"/>
      <c r="C354" s="2764" t="str">
        <f>'6.Procurement Annex'!C7</f>
        <v>Procurement</v>
      </c>
      <c r="D354" s="2765"/>
      <c r="E354" s="2765"/>
      <c r="F354" s="2765"/>
      <c r="G354" s="2765"/>
      <c r="H354" s="2765"/>
      <c r="I354" s="2765"/>
      <c r="J354" s="2765"/>
      <c r="K354" s="2765"/>
      <c r="L354" s="2766"/>
      <c r="M354" s="2765"/>
      <c r="N354" s="2765"/>
      <c r="O354" s="2766">
        <f>SUM(O355:O361)</f>
        <v>9.35</v>
      </c>
      <c r="P354" s="2763"/>
      <c r="Q354" s="2780"/>
      <c r="R354" s="2781">
        <f>SUM(R355:R361)</f>
        <v>0</v>
      </c>
      <c r="T354" s="2766"/>
      <c r="U354" s="2766"/>
      <c r="V354" s="2766"/>
      <c r="W354" s="2782"/>
      <c r="X354" s="2766"/>
      <c r="Y354" s="2766"/>
      <c r="Z354" s="2766"/>
      <c r="AA354" s="2766"/>
      <c r="AB354" s="2766"/>
      <c r="AC354" s="2766"/>
      <c r="AD354" s="2766"/>
      <c r="AE354" s="2766"/>
      <c r="AF354" s="2766"/>
      <c r="AG354" s="2766"/>
      <c r="AH354" s="2766"/>
      <c r="AI354" s="2766"/>
      <c r="AJ354" s="2766"/>
      <c r="AK354" s="2766"/>
      <c r="AL354" s="2766"/>
      <c r="AM354" s="2766"/>
      <c r="AN354" s="2766"/>
      <c r="AO354" s="2766"/>
      <c r="AP354" s="2766"/>
      <c r="AQ354" s="2766"/>
      <c r="AR354" s="2766"/>
      <c r="AS354" s="2766"/>
      <c r="AT354" s="2766"/>
      <c r="AU354" s="2766"/>
    </row>
    <row r="355" spans="1:47" s="2245" customFormat="1" ht="78" customHeight="1">
      <c r="A355" s="5626" t="str">
        <f>'6.Procurement Annex'!A14</f>
        <v>6.1.1.5</v>
      </c>
      <c r="B355" s="2767" t="str">
        <f>'6-A. Proc. Sub-Annex'!C30</f>
        <v>B16.1.6.3.1</v>
      </c>
      <c r="C355" s="2768" t="str">
        <f>'6-A. Proc. Sub-Annex'!D30</f>
        <v xml:space="preserve">Equipment for Mobile health teams </v>
      </c>
      <c r="D355" s="2769" t="str">
        <f>'6-A. Proc. Sub-Annex'!E30</f>
        <v>RCH</v>
      </c>
      <c r="E355" s="2769" t="str">
        <f>'6-A. Proc. Sub-Annex'!F30</f>
        <v>RBSK</v>
      </c>
      <c r="F355" s="2769">
        <f>'6-A. Proc. Sub-Annex'!G30</f>
        <v>0</v>
      </c>
      <c r="G355" s="2769">
        <f>'6-A. Proc. Sub-Annex'!H30</f>
        <v>0</v>
      </c>
      <c r="H355" s="2769">
        <f>'6-A. Proc. Sub-Annex'!I30</f>
        <v>1.6</v>
      </c>
      <c r="I355" s="2769">
        <f>'6-A. Proc. Sub-Annex'!J30</f>
        <v>0</v>
      </c>
      <c r="J355" s="2769">
        <f>'6-A. Proc. Sub-Annex'!K30</f>
        <v>0</v>
      </c>
      <c r="K355" s="2769">
        <f>'6-A. Proc. Sub-Annex'!L30</f>
        <v>0</v>
      </c>
      <c r="L355" s="2770">
        <f>'6-A. Proc. Sub-Annex'!M30</f>
        <v>22857.142857142859</v>
      </c>
      <c r="M355" s="2769">
        <f>'6-A. Proc. Sub-Annex'!N30</f>
        <v>0.22857142857142859</v>
      </c>
      <c r="N355" s="2769">
        <f>'6-A. Proc. Sub-Annex'!O30</f>
        <v>7</v>
      </c>
      <c r="O355" s="2770">
        <f>'6-A. Proc. Sub-Annex'!P30</f>
        <v>1.6</v>
      </c>
      <c r="P355" s="2767">
        <f>'6-A. Proc. Sub-Annex'!Q30</f>
        <v>0</v>
      </c>
      <c r="Q355" s="2806"/>
      <c r="R355" s="2771"/>
      <c r="T355" s="2770">
        <f>'6-A. Proc. Sub-Annex'!U30</f>
        <v>7</v>
      </c>
      <c r="U355" s="2770">
        <f>'6-A. Proc. Sub-Annex'!V30</f>
        <v>160000</v>
      </c>
      <c r="V355" s="2770" t="str">
        <f>'6-A. Proc. Sub-Annex'!W30</f>
        <v>STATE: ; PDY: RBSK - Screening Equipments for Mobile Health Teams - 1.00 Lakhs; KKL: RBSK - Screening Equipments for Mobile Health Teams - 0.20 Lakhs; MHE: RBSK - Screening Equipments for Mobile Health Teams - 0.20 Lakhs; YNM: RBSK - Screening Equipments for Mobile Health Teams - 0.20 Lakhs</v>
      </c>
      <c r="W355" s="2772">
        <f>'6-A. Proc. Sub-Annex'!X30</f>
        <v>0</v>
      </c>
      <c r="X355" s="2770">
        <f>'6-A. Proc. Sub-Annex'!Y30</f>
        <v>0</v>
      </c>
      <c r="Y355" s="2770">
        <f>'6-A. Proc. Sub-Annex'!Z30</f>
        <v>0</v>
      </c>
      <c r="Z355" s="2770">
        <f>'6-A. Proc. Sub-Annex'!AA30</f>
        <v>0</v>
      </c>
      <c r="AA355" s="2770">
        <f>'6-A. Proc. Sub-Annex'!AB30</f>
        <v>25000</v>
      </c>
      <c r="AB355" s="2770">
        <f>'6-A. Proc. Sub-Annex'!AC30</f>
        <v>4</v>
      </c>
      <c r="AC355" s="2770">
        <f>'6-A. Proc. Sub-Annex'!AD30</f>
        <v>100000</v>
      </c>
      <c r="AD355" s="2770" t="str">
        <f>'6-A. Proc. Sub-Annex'!AE30</f>
        <v>RBSK - Screening Equipments for Mobile Health Teams - 1.00 Lakhs</v>
      </c>
      <c r="AE355" s="2770">
        <f>'6-A. Proc. Sub-Annex'!AF30</f>
        <v>20000</v>
      </c>
      <c r="AF355" s="2770">
        <f>'6-A. Proc. Sub-Annex'!AG30</f>
        <v>1</v>
      </c>
      <c r="AG355" s="2770">
        <f>'6-A. Proc. Sub-Annex'!AH30</f>
        <v>20000</v>
      </c>
      <c r="AH355" s="2770" t="str">
        <f>'6-A. Proc. Sub-Annex'!AI30</f>
        <v>RBSK - Screening Equipments for Mobile Health Teams - 0.20 Lakhs</v>
      </c>
      <c r="AI355" s="2770">
        <f>'6-A. Proc. Sub-Annex'!AJ30</f>
        <v>20000</v>
      </c>
      <c r="AJ355" s="2770">
        <f>'6-A. Proc. Sub-Annex'!AK30</f>
        <v>1</v>
      </c>
      <c r="AK355" s="2770">
        <f>'6-A. Proc. Sub-Annex'!AL30</f>
        <v>20000</v>
      </c>
      <c r="AL355" s="2770" t="str">
        <f>'6-A. Proc. Sub-Annex'!AM30</f>
        <v>RBSK - Screening Equipments for Mobile Health Teams - 0.20 Lakhs</v>
      </c>
      <c r="AM355" s="2770">
        <f>'6-A. Proc. Sub-Annex'!AN30</f>
        <v>20000</v>
      </c>
      <c r="AN355" s="2770">
        <f>'6-A. Proc. Sub-Annex'!AO30</f>
        <v>1</v>
      </c>
      <c r="AO355" s="2770">
        <f>'6-A. Proc. Sub-Annex'!AP30</f>
        <v>20000</v>
      </c>
      <c r="AP355" s="2770" t="str">
        <f>'6-A. Proc. Sub-Annex'!AQ30</f>
        <v>RBSK - Screening Equipments for Mobile Health Teams - 0.20 Lakhs</v>
      </c>
      <c r="AQ355" s="2770">
        <f>'6-A. Proc. Sub-Annex'!AR30</f>
        <v>160000</v>
      </c>
      <c r="AR355" s="2770">
        <f>'6-A. Proc. Sub-Annex'!AS30</f>
        <v>7</v>
      </c>
      <c r="AS355" s="2770">
        <f>'6-A. Proc. Sub-Annex'!AT30</f>
        <v>22857.142857142859</v>
      </c>
      <c r="AT355" s="2770" t="str">
        <f>'6-A. Proc. Sub-Annex'!AU30</f>
        <v>STATE: ; PDY: RBSK - Screening Equipments for Mobile Health Teams - 1.00 Lakhs; KKL: RBSK - Screening Equipments for Mobile Health Teams - 0.20 Lakhs; MHE: RBSK - Screening Equipments for Mobile Health Teams - 0.20 Lakhs; YNM: RBSK - Screening Equipments for Mobile Health Teams - 0.20 Lakhs</v>
      </c>
      <c r="AU355" s="2770" t="str">
        <f>'6-A. Proc. Sub-Annex'!AV30</f>
        <v>Rashtriya Bal Swasthya Karyakram: equipment</v>
      </c>
    </row>
    <row r="356" spans="1:47" s="2245" customFormat="1" ht="78" customHeight="1">
      <c r="A356" s="5626"/>
      <c r="B356" s="2767" t="str">
        <f>'6-A. Proc. Sub-Annex'!C31</f>
        <v>B16.1.6.3.2</v>
      </c>
      <c r="C356" s="2768" t="str">
        <f>'6-A. Proc. Sub-Annex'!D31</f>
        <v xml:space="preserve">Equipment for DEIC </v>
      </c>
      <c r="D356" s="2769" t="str">
        <f>'6-A. Proc. Sub-Annex'!E31</f>
        <v>RCH</v>
      </c>
      <c r="E356" s="2769" t="str">
        <f>'6-A. Proc. Sub-Annex'!F31</f>
        <v>RBSK</v>
      </c>
      <c r="F356" s="2769">
        <f>'6-A. Proc. Sub-Annex'!G31</f>
        <v>0</v>
      </c>
      <c r="G356" s="2769">
        <f>'6-A. Proc. Sub-Annex'!H31</f>
        <v>0</v>
      </c>
      <c r="H356" s="2769">
        <f>'6-A. Proc. Sub-Annex'!I31</f>
        <v>15</v>
      </c>
      <c r="I356" s="2769">
        <f>'6-A. Proc. Sub-Annex'!J31</f>
        <v>0</v>
      </c>
      <c r="J356" s="2769">
        <f>'6-A. Proc. Sub-Annex'!K31</f>
        <v>0</v>
      </c>
      <c r="K356" s="2769">
        <f>'6-A. Proc. Sub-Annex'!L31</f>
        <v>0</v>
      </c>
      <c r="L356" s="2770">
        <f>'6-A. Proc. Sub-Annex'!M31</f>
        <v>70000</v>
      </c>
      <c r="M356" s="2769">
        <f>'6-A. Proc. Sub-Annex'!N31</f>
        <v>0.7</v>
      </c>
      <c r="N356" s="2769">
        <f>'6-A. Proc. Sub-Annex'!O31</f>
        <v>10</v>
      </c>
      <c r="O356" s="2770">
        <f>'6-A. Proc. Sub-Annex'!P31</f>
        <v>7</v>
      </c>
      <c r="P356" s="2767">
        <f>'6-A. Proc. Sub-Annex'!Q31</f>
        <v>0</v>
      </c>
      <c r="Q356" s="2806"/>
      <c r="R356" s="2771"/>
      <c r="T356" s="2770">
        <f>'6-A. Proc. Sub-Annex'!U31</f>
        <v>10</v>
      </c>
      <c r="U356" s="2770">
        <f>'6-A. Proc. Sub-Annex'!V31</f>
        <v>700000</v>
      </c>
      <c r="V356" s="2770" t="str">
        <f>'6-A. Proc. Sub-Annex'!W31</f>
        <v xml:space="preserve">STATE: ; PDY: Physiotherapy Equipments - Rs. 2,00,000/-, Dental  Equipments - 3,00,000/-,Opthalamic Equipments &amp; Accessories - Hand held slit Lamp/Slit Lamp - 1 no. Indirect Ophthalmoscope incorporated with laser Delivery system/Binocular Indirect Ophthalmoscope with 20,28,30D - 1 no., Eye Speculum (Infant Wire speculum) - 2 no., Scleral Depressor (Wire Vectis), Computerisized Vision Chat - 1 no., Hand held auto Refractometer - 1 no., Streak Retinoscope - 1 no., Pediatric Trail Frame - 2 nos. - Rs.2.00 Lakhs  (Total - 7.00 Lakhs); KKL: ; MHE: ; YNM: </v>
      </c>
      <c r="W356" s="2772">
        <f>'6-A. Proc. Sub-Annex'!X31</f>
        <v>0</v>
      </c>
      <c r="X356" s="2770">
        <f>'6-A. Proc. Sub-Annex'!Y31</f>
        <v>0</v>
      </c>
      <c r="Y356" s="2770">
        <f>'6-A. Proc. Sub-Annex'!Z31</f>
        <v>0</v>
      </c>
      <c r="Z356" s="2770">
        <f>'6-A. Proc. Sub-Annex'!AA31</f>
        <v>0</v>
      </c>
      <c r="AA356" s="2770">
        <f>'6-A. Proc. Sub-Annex'!AB31</f>
        <v>70000</v>
      </c>
      <c r="AB356" s="2770">
        <f>'6-A. Proc. Sub-Annex'!AC31</f>
        <v>10</v>
      </c>
      <c r="AC356" s="2770">
        <f>'6-A. Proc. Sub-Annex'!AD31</f>
        <v>700000</v>
      </c>
      <c r="AD356" s="2770" t="str">
        <f>'6-A. Proc. Sub-Annex'!AE31</f>
        <v>Physiotherapy Equipments - Rs. 2,00,000/-, Dental  Equipments - 3,00,000/-,Opthalamic Equipments &amp; Accessories - Hand held slit Lamp/Slit Lamp - 1 no. Indirect Ophthalmoscope incorporated with laser Delivery system/Binocular Indirect Ophthalmoscope with 20,28,30D - 1 no., Eye Speculum (Infant Wire speculum) - 2 no., Scleral Depressor (Wire Vectis), Computerisized Vision Chat - 1 no., Hand held auto Refractometer - 1 no., Streak Retinoscope - 1 no., Pediatric Trail Frame - 2 nos. - Rs.2.00 Lakhs  (Total - 7.00 Lakhs)</v>
      </c>
      <c r="AE356" s="2770">
        <f>'6-A. Proc. Sub-Annex'!AF31</f>
        <v>0</v>
      </c>
      <c r="AF356" s="2770">
        <f>'6-A. Proc. Sub-Annex'!AG31</f>
        <v>0</v>
      </c>
      <c r="AG356" s="2770">
        <f>'6-A. Proc. Sub-Annex'!AH31</f>
        <v>0</v>
      </c>
      <c r="AH356" s="2770">
        <f>'6-A. Proc. Sub-Annex'!AI31</f>
        <v>0</v>
      </c>
      <c r="AI356" s="2770">
        <f>'6-A. Proc. Sub-Annex'!AJ31</f>
        <v>0</v>
      </c>
      <c r="AJ356" s="2770">
        <f>'6-A. Proc. Sub-Annex'!AK31</f>
        <v>0</v>
      </c>
      <c r="AK356" s="2770">
        <f>'6-A. Proc. Sub-Annex'!AL31</f>
        <v>0</v>
      </c>
      <c r="AL356" s="2770">
        <f>'6-A. Proc. Sub-Annex'!AM31</f>
        <v>0</v>
      </c>
      <c r="AM356" s="2770">
        <f>'6-A. Proc. Sub-Annex'!AN31</f>
        <v>0</v>
      </c>
      <c r="AN356" s="2770">
        <f>'6-A. Proc. Sub-Annex'!AO31</f>
        <v>0</v>
      </c>
      <c r="AO356" s="2770">
        <f>'6-A. Proc. Sub-Annex'!AP31</f>
        <v>0</v>
      </c>
      <c r="AP356" s="2770">
        <f>'6-A. Proc. Sub-Annex'!AQ31</f>
        <v>0</v>
      </c>
      <c r="AQ356" s="2770">
        <f>'6-A. Proc. Sub-Annex'!AR31</f>
        <v>700000</v>
      </c>
      <c r="AR356" s="2770">
        <f>'6-A. Proc. Sub-Annex'!AS31</f>
        <v>10</v>
      </c>
      <c r="AS356" s="2770">
        <f>'6-A. Proc. Sub-Annex'!AT31</f>
        <v>70000</v>
      </c>
      <c r="AT356" s="2770" t="str">
        <f>'6-A. Proc. Sub-Annex'!AU31</f>
        <v xml:space="preserve">STATE: ; PDY: Physiotherapy Equipments - Rs. 2,00,000/-, Dental  Equipments - 3,00,000/-,Opthalamic Equipments &amp; Accessories - Hand held slit Lamp/Slit Lamp - 1 no. Indirect Ophthalmoscope incorporated with laser Delivery system/Binocular Indirect Ophthalmoscope with 20,28,30D - 1 no., Eye Speculum (Infant Wire speculum) - 2 no., Scleral Depressor (Wire Vectis), Computerisized Vision Chat - 1 no., Hand held auto Refractometer - 1 no., Streak Retinoscope - 1 no., Pediatric Trail Frame - 2 nos. - Rs.2.00 Lakhs  (Total - 7.00 Lakhs); KKL: ; MHE: ; YNM: </v>
      </c>
      <c r="AU356" s="2770" t="str">
        <f>'6-A. Proc. Sub-Annex'!AV31</f>
        <v>RBSK at Facility Level including District Early Intervention Centers: Equipment</v>
      </c>
    </row>
    <row r="357" spans="1:47" s="2245" customFormat="1" ht="78" customHeight="1">
      <c r="A357" s="5626"/>
      <c r="B357" s="2767" t="str">
        <f>'6-A. Proc. Sub-Annex'!C32</f>
        <v>B16.1.6.3.3</v>
      </c>
      <c r="C357" s="2768" t="str">
        <f>'6-A. Proc. Sub-Annex'!D32</f>
        <v>Laptop for mobile health teams</v>
      </c>
      <c r="D357" s="2769" t="str">
        <f>'6-A. Proc. Sub-Annex'!E32</f>
        <v>RCH</v>
      </c>
      <c r="E357" s="2769" t="str">
        <f>'6-A. Proc. Sub-Annex'!F32</f>
        <v>RBSK</v>
      </c>
      <c r="F357" s="2769">
        <f>'6-A. Proc. Sub-Annex'!G32</f>
        <v>0</v>
      </c>
      <c r="G357" s="2769">
        <f>'6-A. Proc. Sub-Annex'!H32</f>
        <v>0</v>
      </c>
      <c r="H357" s="2769">
        <f>'6-A. Proc. Sub-Annex'!I32</f>
        <v>0</v>
      </c>
      <c r="I357" s="2769">
        <f>'6-A. Proc. Sub-Annex'!J32</f>
        <v>0</v>
      </c>
      <c r="J357" s="2769">
        <f>'6-A. Proc. Sub-Annex'!K32</f>
        <v>0</v>
      </c>
      <c r="K357" s="2769">
        <f>'6-A. Proc. Sub-Annex'!L32</f>
        <v>0</v>
      </c>
      <c r="L357" s="2770">
        <f>'6-A. Proc. Sub-Annex'!M32</f>
        <v>0</v>
      </c>
      <c r="M357" s="2769">
        <f>'6-A. Proc. Sub-Annex'!N32</f>
        <v>0</v>
      </c>
      <c r="N357" s="2769">
        <f>'6-A. Proc. Sub-Annex'!O32</f>
        <v>0</v>
      </c>
      <c r="O357" s="2770">
        <f>'6-A. Proc. Sub-Annex'!P32</f>
        <v>0</v>
      </c>
      <c r="P357" s="2767">
        <f>'6-A. Proc. Sub-Annex'!Q32</f>
        <v>0</v>
      </c>
      <c r="Q357" s="2806"/>
      <c r="R357" s="2771"/>
      <c r="T357" s="2770">
        <f>'6-A. Proc. Sub-Annex'!U32</f>
        <v>0</v>
      </c>
      <c r="U357" s="2770">
        <f>'6-A. Proc. Sub-Annex'!V32</f>
        <v>0</v>
      </c>
      <c r="V357" s="2770" t="str">
        <f>'6-A. Proc. Sub-Annex'!W32</f>
        <v xml:space="preserve">STATE: ; PDY: ; KKL: ; MHE: ; YNM: </v>
      </c>
      <c r="W357" s="2772">
        <f>'6-A. Proc. Sub-Annex'!X32</f>
        <v>0</v>
      </c>
      <c r="X357" s="2770">
        <f>'6-A. Proc. Sub-Annex'!Y32</f>
        <v>0</v>
      </c>
      <c r="Y357" s="2770">
        <f>'6-A. Proc. Sub-Annex'!Z32</f>
        <v>0</v>
      </c>
      <c r="Z357" s="2770">
        <f>'6-A. Proc. Sub-Annex'!AA32</f>
        <v>0</v>
      </c>
      <c r="AA357" s="2770">
        <f>'6-A. Proc. Sub-Annex'!AB32</f>
        <v>0</v>
      </c>
      <c r="AB357" s="2770">
        <f>'6-A. Proc. Sub-Annex'!AC32</f>
        <v>0</v>
      </c>
      <c r="AC357" s="2770">
        <f>'6-A. Proc. Sub-Annex'!AD32</f>
        <v>0</v>
      </c>
      <c r="AD357" s="2770">
        <f>'6-A. Proc. Sub-Annex'!AE32</f>
        <v>0</v>
      </c>
      <c r="AE357" s="2770">
        <f>'6-A. Proc. Sub-Annex'!AF32</f>
        <v>0</v>
      </c>
      <c r="AF357" s="2770">
        <f>'6-A. Proc. Sub-Annex'!AG32</f>
        <v>0</v>
      </c>
      <c r="AG357" s="2770">
        <f>'6-A. Proc. Sub-Annex'!AH32</f>
        <v>0</v>
      </c>
      <c r="AH357" s="2770">
        <f>'6-A. Proc. Sub-Annex'!AI32</f>
        <v>0</v>
      </c>
      <c r="AI357" s="2770">
        <f>'6-A. Proc. Sub-Annex'!AJ32</f>
        <v>0</v>
      </c>
      <c r="AJ357" s="2770">
        <f>'6-A. Proc. Sub-Annex'!AK32</f>
        <v>0</v>
      </c>
      <c r="AK357" s="2770">
        <f>'6-A. Proc. Sub-Annex'!AL32</f>
        <v>0</v>
      </c>
      <c r="AL357" s="2770">
        <f>'6-A. Proc. Sub-Annex'!AM32</f>
        <v>0</v>
      </c>
      <c r="AM357" s="2770">
        <f>'6-A. Proc. Sub-Annex'!AN32</f>
        <v>0</v>
      </c>
      <c r="AN357" s="2770">
        <f>'6-A. Proc. Sub-Annex'!AO32</f>
        <v>0</v>
      </c>
      <c r="AO357" s="2770">
        <f>'6-A. Proc. Sub-Annex'!AP32</f>
        <v>0</v>
      </c>
      <c r="AP357" s="2770">
        <f>'6-A. Proc. Sub-Annex'!AQ32</f>
        <v>0</v>
      </c>
      <c r="AQ357" s="2770">
        <f>'6-A. Proc. Sub-Annex'!AR32</f>
        <v>0</v>
      </c>
      <c r="AR357" s="2770">
        <f>'6-A. Proc. Sub-Annex'!AS32</f>
        <v>0</v>
      </c>
      <c r="AS357" s="2770">
        <f>'6-A. Proc. Sub-Annex'!AT32</f>
        <v>0</v>
      </c>
      <c r="AT357" s="2770" t="str">
        <f>'6-A. Proc. Sub-Annex'!AU32</f>
        <v xml:space="preserve">STATE: ; PDY: ; KKL: ; MHE: ; YNM: </v>
      </c>
      <c r="AU357" s="2770" t="str">
        <f>'6-A. Proc. Sub-Annex'!AV32</f>
        <v>Rashtriya Bal Swasthya Karyakram: OOC/ PM and M&amp;E for RBSK manager/ DEIC manager/ coordinator</v>
      </c>
    </row>
    <row r="358" spans="1:47" s="2245" customFormat="1" ht="78" customHeight="1">
      <c r="A358" s="5626"/>
      <c r="B358" s="2767" t="str">
        <f>'6-A. Proc. Sub-Annex'!C33</f>
        <v>B16.1.6.3.4</v>
      </c>
      <c r="C358" s="2768" t="str">
        <f>'6-A. Proc. Sub-Annex'!D33</f>
        <v>Desktop for DEIC</v>
      </c>
      <c r="D358" s="2769" t="str">
        <f>'6-A. Proc. Sub-Annex'!E33</f>
        <v>RCH</v>
      </c>
      <c r="E358" s="2769" t="str">
        <f>'6-A. Proc. Sub-Annex'!F33</f>
        <v>RBSK</v>
      </c>
      <c r="F358" s="2769">
        <f>'6-A. Proc. Sub-Annex'!G33</f>
        <v>0</v>
      </c>
      <c r="G358" s="2769">
        <f>'6-A. Proc. Sub-Annex'!H33</f>
        <v>0</v>
      </c>
      <c r="H358" s="2769">
        <f>'6-A. Proc. Sub-Annex'!I33</f>
        <v>0</v>
      </c>
      <c r="I358" s="2769">
        <f>'6-A. Proc. Sub-Annex'!J33</f>
        <v>0</v>
      </c>
      <c r="J358" s="2769">
        <f>'6-A. Proc. Sub-Annex'!K33</f>
        <v>0</v>
      </c>
      <c r="K358" s="2769">
        <f>'6-A. Proc. Sub-Annex'!L33</f>
        <v>0</v>
      </c>
      <c r="L358" s="2770">
        <f>'6-A. Proc. Sub-Annex'!M33</f>
        <v>37500</v>
      </c>
      <c r="M358" s="2769">
        <f>'6-A. Proc. Sub-Annex'!N33</f>
        <v>0.375</v>
      </c>
      <c r="N358" s="2769">
        <f>'6-A. Proc. Sub-Annex'!O33</f>
        <v>2</v>
      </c>
      <c r="O358" s="2770">
        <f>'6-A. Proc. Sub-Annex'!P33</f>
        <v>0.75</v>
      </c>
      <c r="P358" s="2767">
        <f>'6-A. Proc. Sub-Annex'!Q33</f>
        <v>0</v>
      </c>
      <c r="Q358" s="2806"/>
      <c r="R358" s="2771"/>
      <c r="T358" s="2770">
        <f>'6-A. Proc. Sub-Annex'!U33</f>
        <v>2</v>
      </c>
      <c r="U358" s="2770">
        <f>'6-A. Proc. Sub-Annex'!V33</f>
        <v>75000</v>
      </c>
      <c r="V358" s="2770" t="str">
        <f>'6-A. Proc. Sub-Annex'!W33</f>
        <v xml:space="preserve">STATE: ; PDY: Computer for DEIC- Rs.50000 &amp; Printer - Rs.25000/- Total - Rs.0.75 Lakhs ; KKL: ; MHE: ; YNM: </v>
      </c>
      <c r="W358" s="2772">
        <f>'6-A. Proc. Sub-Annex'!X33</f>
        <v>0</v>
      </c>
      <c r="X358" s="2770">
        <f>'6-A. Proc. Sub-Annex'!Y33</f>
        <v>0</v>
      </c>
      <c r="Y358" s="2770">
        <f>'6-A. Proc. Sub-Annex'!Z33</f>
        <v>0</v>
      </c>
      <c r="Z358" s="2770">
        <f>'6-A. Proc. Sub-Annex'!AA33</f>
        <v>0</v>
      </c>
      <c r="AA358" s="2770">
        <f>'6-A. Proc. Sub-Annex'!AB33</f>
        <v>37500</v>
      </c>
      <c r="AB358" s="2770">
        <f>'6-A. Proc. Sub-Annex'!AC33</f>
        <v>2</v>
      </c>
      <c r="AC358" s="2770">
        <f>'6-A. Proc. Sub-Annex'!AD33</f>
        <v>75000</v>
      </c>
      <c r="AD358" s="2770" t="str">
        <f>'6-A. Proc. Sub-Annex'!AE33</f>
        <v xml:space="preserve">Computer for DEIC- Rs.50000 &amp; Printer - Rs.25000/- Total - Rs.0.75 Lakhs </v>
      </c>
      <c r="AE358" s="2770">
        <f>'6-A. Proc. Sub-Annex'!AF33</f>
        <v>0</v>
      </c>
      <c r="AF358" s="2770">
        <f>'6-A. Proc. Sub-Annex'!AG33</f>
        <v>0</v>
      </c>
      <c r="AG358" s="2770">
        <f>'6-A. Proc. Sub-Annex'!AH33</f>
        <v>0</v>
      </c>
      <c r="AH358" s="2770">
        <f>'6-A. Proc. Sub-Annex'!AI33</f>
        <v>0</v>
      </c>
      <c r="AI358" s="2770">
        <f>'6-A. Proc. Sub-Annex'!AJ33</f>
        <v>0</v>
      </c>
      <c r="AJ358" s="2770">
        <f>'6-A. Proc. Sub-Annex'!AK33</f>
        <v>0</v>
      </c>
      <c r="AK358" s="2770">
        <f>'6-A. Proc. Sub-Annex'!AL33</f>
        <v>0</v>
      </c>
      <c r="AL358" s="2770">
        <f>'6-A. Proc. Sub-Annex'!AM33</f>
        <v>0</v>
      </c>
      <c r="AM358" s="2770">
        <f>'6-A. Proc. Sub-Annex'!AN33</f>
        <v>0</v>
      </c>
      <c r="AN358" s="2770">
        <f>'6-A. Proc. Sub-Annex'!AO33</f>
        <v>0</v>
      </c>
      <c r="AO358" s="2770">
        <f>'6-A. Proc. Sub-Annex'!AP33</f>
        <v>0</v>
      </c>
      <c r="AP358" s="2770">
        <f>'6-A. Proc. Sub-Annex'!AQ33</f>
        <v>0</v>
      </c>
      <c r="AQ358" s="2770">
        <f>'6-A. Proc. Sub-Annex'!AR33</f>
        <v>75000</v>
      </c>
      <c r="AR358" s="2770">
        <f>'6-A. Proc. Sub-Annex'!AS33</f>
        <v>2</v>
      </c>
      <c r="AS358" s="2770">
        <f>'6-A. Proc. Sub-Annex'!AT33</f>
        <v>37500</v>
      </c>
      <c r="AT358" s="2770" t="str">
        <f>'6-A. Proc. Sub-Annex'!AU33</f>
        <v xml:space="preserve">STATE: ; PDY: Computer for DEIC- Rs.50000 &amp; Printer - Rs.25000/- Total - Rs.0.75 Lakhs ; KKL: ; MHE: ; YNM: </v>
      </c>
      <c r="AU358" s="2770" t="str">
        <f>'6-A. Proc. Sub-Annex'!AV33</f>
        <v>RBSK at Facility Level including District Early Intervention Centers: OOC/ PM and M&amp;E for RBSK manager/ DEIC manager/ coordinator</v>
      </c>
    </row>
    <row r="359" spans="1:47" s="2245" customFormat="1" ht="78" customHeight="1">
      <c r="A359" s="5626"/>
      <c r="B359" s="2767">
        <f>'6-A. Proc. Sub-Annex'!C34</f>
        <v>0</v>
      </c>
      <c r="C359" s="2768" t="str">
        <f>'6-A. Proc. Sub-Annex'!D34</f>
        <v>Any other equipment (please specify)</v>
      </c>
      <c r="D359" s="2769" t="str">
        <f>'6-A. Proc. Sub-Annex'!E34</f>
        <v>RCH</v>
      </c>
      <c r="E359" s="2769" t="str">
        <f>'6-A. Proc. Sub-Annex'!F34</f>
        <v>RBSK</v>
      </c>
      <c r="F359" s="2769">
        <f>'6-A. Proc. Sub-Annex'!G34</f>
        <v>0</v>
      </c>
      <c r="G359" s="2769">
        <f>'6-A. Proc. Sub-Annex'!H34</f>
        <v>0</v>
      </c>
      <c r="H359" s="2769">
        <f>'6-A. Proc. Sub-Annex'!I34</f>
        <v>0</v>
      </c>
      <c r="I359" s="2769">
        <f>'6-A. Proc. Sub-Annex'!J34</f>
        <v>0</v>
      </c>
      <c r="J359" s="2769">
        <f>'6-A. Proc. Sub-Annex'!K34</f>
        <v>0</v>
      </c>
      <c r="K359" s="2769">
        <f>'6-A. Proc. Sub-Annex'!L34</f>
        <v>0</v>
      </c>
      <c r="L359" s="2770">
        <f>'6-A. Proc. Sub-Annex'!M34</f>
        <v>0</v>
      </c>
      <c r="M359" s="2769">
        <f>'6-A. Proc. Sub-Annex'!N34</f>
        <v>0</v>
      </c>
      <c r="N359" s="2769">
        <f>'6-A. Proc. Sub-Annex'!O34</f>
        <v>0</v>
      </c>
      <c r="O359" s="2770">
        <f>'6-A. Proc. Sub-Annex'!P34</f>
        <v>0</v>
      </c>
      <c r="P359" s="2767">
        <f>'6-A. Proc. Sub-Annex'!Q34</f>
        <v>0</v>
      </c>
      <c r="Q359" s="2806"/>
      <c r="R359" s="2771"/>
      <c r="T359" s="2770">
        <f>'6-A. Proc. Sub-Annex'!U34</f>
        <v>0</v>
      </c>
      <c r="U359" s="2770">
        <f>'6-A. Proc. Sub-Annex'!V34</f>
        <v>0</v>
      </c>
      <c r="V359" s="2770" t="str">
        <f>'6-A. Proc. Sub-Annex'!W34</f>
        <v xml:space="preserve">STATE: ; PDY: ; KKL: ; MHE: ; YNM: </v>
      </c>
      <c r="W359" s="2772">
        <f>'6-A. Proc. Sub-Annex'!X34</f>
        <v>0</v>
      </c>
      <c r="X359" s="2770">
        <f>'6-A. Proc. Sub-Annex'!Y34</f>
        <v>0</v>
      </c>
      <c r="Y359" s="2770">
        <f>'6-A. Proc. Sub-Annex'!Z34</f>
        <v>0</v>
      </c>
      <c r="Z359" s="2770">
        <f>'6-A. Proc. Sub-Annex'!AA34</f>
        <v>0</v>
      </c>
      <c r="AA359" s="2770">
        <f>'6-A. Proc. Sub-Annex'!AB34</f>
        <v>0</v>
      </c>
      <c r="AB359" s="2770">
        <f>'6-A. Proc. Sub-Annex'!AC34</f>
        <v>0</v>
      </c>
      <c r="AC359" s="2770">
        <f>'6-A. Proc. Sub-Annex'!AD34</f>
        <v>0</v>
      </c>
      <c r="AD359" s="2770">
        <f>'6-A. Proc. Sub-Annex'!AE34</f>
        <v>0</v>
      </c>
      <c r="AE359" s="2770">
        <f>'6-A. Proc. Sub-Annex'!AF34</f>
        <v>0</v>
      </c>
      <c r="AF359" s="2770">
        <f>'6-A. Proc. Sub-Annex'!AG34</f>
        <v>0</v>
      </c>
      <c r="AG359" s="2770">
        <f>'6-A. Proc. Sub-Annex'!AH34</f>
        <v>0</v>
      </c>
      <c r="AH359" s="2770">
        <f>'6-A. Proc. Sub-Annex'!AI34</f>
        <v>0</v>
      </c>
      <c r="AI359" s="2770">
        <f>'6-A. Proc. Sub-Annex'!AJ34</f>
        <v>0</v>
      </c>
      <c r="AJ359" s="2770">
        <f>'6-A. Proc. Sub-Annex'!AK34</f>
        <v>0</v>
      </c>
      <c r="AK359" s="2770">
        <f>'6-A. Proc. Sub-Annex'!AL34</f>
        <v>0</v>
      </c>
      <c r="AL359" s="2770">
        <f>'6-A. Proc. Sub-Annex'!AM34</f>
        <v>0</v>
      </c>
      <c r="AM359" s="2770">
        <f>'6-A. Proc. Sub-Annex'!AN34</f>
        <v>0</v>
      </c>
      <c r="AN359" s="2770">
        <f>'6-A. Proc. Sub-Annex'!AO34</f>
        <v>0</v>
      </c>
      <c r="AO359" s="2770">
        <f>'6-A. Proc. Sub-Annex'!AP34</f>
        <v>0</v>
      </c>
      <c r="AP359" s="2770">
        <f>'6-A. Proc. Sub-Annex'!AQ34</f>
        <v>0</v>
      </c>
      <c r="AQ359" s="2770">
        <f>'6-A. Proc. Sub-Annex'!AR34</f>
        <v>0</v>
      </c>
      <c r="AR359" s="2770">
        <f>'6-A. Proc. Sub-Annex'!AS34</f>
        <v>0</v>
      </c>
      <c r="AS359" s="2770">
        <f>'6-A. Proc. Sub-Annex'!AT34</f>
        <v>0</v>
      </c>
      <c r="AT359" s="2770" t="str">
        <f>'6-A. Proc. Sub-Annex'!AU34</f>
        <v xml:space="preserve">STATE: ; PDY: ; KKL: ; MHE: ; YNM: </v>
      </c>
      <c r="AU359" s="2770">
        <f>'6-A. Proc. Sub-Annex'!AV34</f>
        <v>0</v>
      </c>
    </row>
    <row r="360" spans="1:47" s="2245" customFormat="1" ht="78" customHeight="1">
      <c r="A360" s="5626" t="str">
        <f>'6.Procurement Annex'!A60</f>
        <v>6.2.1.5</v>
      </c>
      <c r="B360" s="2767" t="str">
        <f>'6-A. Proc. Sub-Annex'!C182</f>
        <v>B.16.2.7.1</v>
      </c>
      <c r="C360" s="2768" t="str">
        <f>'6-A. Proc. Sub-Annex'!D182</f>
        <v>Medicine for Mobile health team</v>
      </c>
      <c r="D360" s="2769" t="str">
        <f>'6-A. Proc. Sub-Annex'!E182</f>
        <v>RCH</v>
      </c>
      <c r="E360" s="2769" t="str">
        <f>'6-A. Proc. Sub-Annex'!F182</f>
        <v>RBSK</v>
      </c>
      <c r="F360" s="2769">
        <f>'6-A. Proc. Sub-Annex'!G182</f>
        <v>0</v>
      </c>
      <c r="G360" s="2769">
        <f>'6-A. Proc. Sub-Annex'!H182</f>
        <v>0</v>
      </c>
      <c r="H360" s="2769">
        <f>'6-A. Proc. Sub-Annex'!I182</f>
        <v>2</v>
      </c>
      <c r="I360" s="2769">
        <f>'6-A. Proc. Sub-Annex'!J182</f>
        <v>0</v>
      </c>
      <c r="J360" s="2769">
        <f>'6-A. Proc. Sub-Annex'!K182</f>
        <v>0</v>
      </c>
      <c r="K360" s="2769">
        <f>'6-A. Proc. Sub-Annex'!L182</f>
        <v>0</v>
      </c>
      <c r="L360" s="2770">
        <f>'6-A. Proc. Sub-Annex'!M182</f>
        <v>0</v>
      </c>
      <c r="M360" s="2769">
        <f>'6-A. Proc. Sub-Annex'!N182</f>
        <v>0</v>
      </c>
      <c r="N360" s="2769">
        <f>'6-A. Proc. Sub-Annex'!O182</f>
        <v>0</v>
      </c>
      <c r="O360" s="2770">
        <f>'6-A. Proc. Sub-Annex'!P182</f>
        <v>0</v>
      </c>
      <c r="P360" s="2767">
        <f>'6-A. Proc. Sub-Annex'!Q182</f>
        <v>0</v>
      </c>
      <c r="Q360" s="2806"/>
      <c r="R360" s="2771"/>
      <c r="T360" s="2770">
        <f>'6-A. Proc. Sub-Annex'!U182</f>
        <v>0</v>
      </c>
      <c r="U360" s="2770">
        <f>'6-A. Proc. Sub-Annex'!V182</f>
        <v>0</v>
      </c>
      <c r="V360" s="2770" t="str">
        <f>'6-A. Proc. Sub-Annex'!W182</f>
        <v xml:space="preserve">STATE: ; PDY: ; KKL: ; MHE: ; YNM: </v>
      </c>
      <c r="W360" s="2772">
        <f>'6-A. Proc. Sub-Annex'!X182</f>
        <v>0</v>
      </c>
      <c r="X360" s="2770">
        <f>'6-A. Proc. Sub-Annex'!Y182</f>
        <v>0</v>
      </c>
      <c r="Y360" s="2770">
        <f>'6-A. Proc. Sub-Annex'!Z182</f>
        <v>0</v>
      </c>
      <c r="Z360" s="2770">
        <f>'6-A. Proc. Sub-Annex'!AA182</f>
        <v>0</v>
      </c>
      <c r="AA360" s="2770">
        <f>'6-A. Proc. Sub-Annex'!AB182</f>
        <v>0</v>
      </c>
      <c r="AB360" s="2770">
        <f>'6-A. Proc. Sub-Annex'!AC182</f>
        <v>0</v>
      </c>
      <c r="AC360" s="2770">
        <f>'6-A. Proc. Sub-Annex'!AD182</f>
        <v>0</v>
      </c>
      <c r="AD360" s="2770">
        <f>'6-A. Proc. Sub-Annex'!AE182</f>
        <v>0</v>
      </c>
      <c r="AE360" s="2770">
        <f>'6-A. Proc. Sub-Annex'!AF182</f>
        <v>0</v>
      </c>
      <c r="AF360" s="2770">
        <f>'6-A. Proc. Sub-Annex'!AG182</f>
        <v>0</v>
      </c>
      <c r="AG360" s="2770">
        <f>'6-A. Proc. Sub-Annex'!AH182</f>
        <v>0</v>
      </c>
      <c r="AH360" s="2770">
        <f>'6-A. Proc. Sub-Annex'!AI182</f>
        <v>0</v>
      </c>
      <c r="AI360" s="2770">
        <f>'6-A. Proc. Sub-Annex'!AJ182</f>
        <v>0</v>
      </c>
      <c r="AJ360" s="2770">
        <f>'6-A. Proc. Sub-Annex'!AK182</f>
        <v>0</v>
      </c>
      <c r="AK360" s="2770">
        <f>'6-A. Proc. Sub-Annex'!AL182</f>
        <v>0</v>
      </c>
      <c r="AL360" s="2770">
        <f>'6-A. Proc. Sub-Annex'!AM182</f>
        <v>0</v>
      </c>
      <c r="AM360" s="2770">
        <f>'6-A. Proc. Sub-Annex'!AN182</f>
        <v>0</v>
      </c>
      <c r="AN360" s="2770">
        <f>'6-A. Proc. Sub-Annex'!AO182</f>
        <v>0</v>
      </c>
      <c r="AO360" s="2770">
        <f>'6-A. Proc. Sub-Annex'!AP182</f>
        <v>0</v>
      </c>
      <c r="AP360" s="2770">
        <f>'6-A. Proc. Sub-Annex'!AQ182</f>
        <v>0</v>
      </c>
      <c r="AQ360" s="2770">
        <f>'6-A. Proc. Sub-Annex'!AR182</f>
        <v>0</v>
      </c>
      <c r="AR360" s="2770">
        <f>'6-A. Proc. Sub-Annex'!AS182</f>
        <v>0</v>
      </c>
      <c r="AS360" s="2770">
        <f>'6-A. Proc. Sub-Annex'!AT182</f>
        <v>0</v>
      </c>
      <c r="AT360" s="2770" t="str">
        <f>'6-A. Proc. Sub-Annex'!AU182</f>
        <v xml:space="preserve">STATE: ; PDY: ; KKL: ; MHE: ; YNM: </v>
      </c>
      <c r="AU360" s="2770" t="str">
        <f>'6-A. Proc. Sub-Annex'!AV182</f>
        <v>Rashtriya Bal Swasthya Karyakram (RBSK): drugs</v>
      </c>
    </row>
    <row r="361" spans="1:47" s="2245" customFormat="1" ht="78" customHeight="1">
      <c r="A361" s="5626"/>
      <c r="B361" s="2767">
        <f>'6-A. Proc. Sub-Annex'!C183</f>
        <v>0</v>
      </c>
      <c r="C361" s="2768" t="str">
        <f>'6-A. Proc. Sub-Annex'!D183</f>
        <v>Any other Drugs &amp; Supplies (Please specify)</v>
      </c>
      <c r="D361" s="2769" t="str">
        <f>'6-A. Proc. Sub-Annex'!E183</f>
        <v>RCH</v>
      </c>
      <c r="E361" s="2769" t="str">
        <f>'6-A. Proc. Sub-Annex'!F183</f>
        <v>RBSK</v>
      </c>
      <c r="F361" s="2769">
        <f>'6-A. Proc. Sub-Annex'!G183</f>
        <v>0</v>
      </c>
      <c r="G361" s="2769">
        <f>'6-A. Proc. Sub-Annex'!H183</f>
        <v>0</v>
      </c>
      <c r="H361" s="2769">
        <f>'6-A. Proc. Sub-Annex'!I183</f>
        <v>0</v>
      </c>
      <c r="I361" s="2769">
        <f>'6-A. Proc. Sub-Annex'!J183</f>
        <v>0</v>
      </c>
      <c r="J361" s="2769">
        <f>'6-A. Proc. Sub-Annex'!K183</f>
        <v>0</v>
      </c>
      <c r="K361" s="2769">
        <f>'6-A. Proc. Sub-Annex'!L183</f>
        <v>0</v>
      </c>
      <c r="L361" s="2770">
        <f>'6-A. Proc. Sub-Annex'!M183</f>
        <v>0</v>
      </c>
      <c r="M361" s="2769">
        <f>'6-A. Proc. Sub-Annex'!N183</f>
        <v>0</v>
      </c>
      <c r="N361" s="2769">
        <f>'6-A. Proc. Sub-Annex'!O183</f>
        <v>0</v>
      </c>
      <c r="O361" s="2770">
        <f>'6-A. Proc. Sub-Annex'!P183</f>
        <v>0</v>
      </c>
      <c r="P361" s="2767">
        <f>'6-A. Proc. Sub-Annex'!Q183</f>
        <v>0</v>
      </c>
      <c r="Q361" s="2806"/>
      <c r="R361" s="2771"/>
      <c r="T361" s="2770">
        <f>'6-A. Proc. Sub-Annex'!U183</f>
        <v>0</v>
      </c>
      <c r="U361" s="2770">
        <f>'6-A. Proc. Sub-Annex'!V183</f>
        <v>0</v>
      </c>
      <c r="V361" s="2770" t="str">
        <f>'6-A. Proc. Sub-Annex'!W183</f>
        <v xml:space="preserve">STATE: ; PDY: ; KKL: ; MHE: ; YNM: </v>
      </c>
      <c r="W361" s="2772">
        <f>'6-A. Proc. Sub-Annex'!X183</f>
        <v>0</v>
      </c>
      <c r="X361" s="2770">
        <f>'6-A. Proc. Sub-Annex'!Y183</f>
        <v>0</v>
      </c>
      <c r="Y361" s="2770">
        <f>'6-A. Proc. Sub-Annex'!Z183</f>
        <v>0</v>
      </c>
      <c r="Z361" s="2770">
        <f>'6-A. Proc. Sub-Annex'!AA183</f>
        <v>0</v>
      </c>
      <c r="AA361" s="2770">
        <f>'6-A. Proc. Sub-Annex'!AB183</f>
        <v>0</v>
      </c>
      <c r="AB361" s="2770">
        <f>'6-A. Proc. Sub-Annex'!AC183</f>
        <v>0</v>
      </c>
      <c r="AC361" s="2770">
        <f>'6-A. Proc. Sub-Annex'!AD183</f>
        <v>0</v>
      </c>
      <c r="AD361" s="2770">
        <f>'6-A. Proc. Sub-Annex'!AE183</f>
        <v>0</v>
      </c>
      <c r="AE361" s="2770">
        <f>'6-A. Proc. Sub-Annex'!AF183</f>
        <v>0</v>
      </c>
      <c r="AF361" s="2770">
        <f>'6-A. Proc. Sub-Annex'!AG183</f>
        <v>0</v>
      </c>
      <c r="AG361" s="2770">
        <f>'6-A. Proc. Sub-Annex'!AH183</f>
        <v>0</v>
      </c>
      <c r="AH361" s="2770">
        <f>'6-A. Proc. Sub-Annex'!AI183</f>
        <v>0</v>
      </c>
      <c r="AI361" s="2770">
        <f>'6-A. Proc. Sub-Annex'!AJ183</f>
        <v>0</v>
      </c>
      <c r="AJ361" s="2770">
        <f>'6-A. Proc. Sub-Annex'!AK183</f>
        <v>0</v>
      </c>
      <c r="AK361" s="2770">
        <f>'6-A. Proc. Sub-Annex'!AL183</f>
        <v>0</v>
      </c>
      <c r="AL361" s="2770">
        <f>'6-A. Proc. Sub-Annex'!AM183</f>
        <v>0</v>
      </c>
      <c r="AM361" s="2770">
        <f>'6-A. Proc. Sub-Annex'!AN183</f>
        <v>0</v>
      </c>
      <c r="AN361" s="2770">
        <f>'6-A. Proc. Sub-Annex'!AO183</f>
        <v>0</v>
      </c>
      <c r="AO361" s="2770">
        <f>'6-A. Proc. Sub-Annex'!AP183</f>
        <v>0</v>
      </c>
      <c r="AP361" s="2770">
        <f>'6-A. Proc. Sub-Annex'!AQ183</f>
        <v>0</v>
      </c>
      <c r="AQ361" s="2770">
        <f>'6-A. Proc. Sub-Annex'!AR183</f>
        <v>0</v>
      </c>
      <c r="AR361" s="2770">
        <f>'6-A. Proc. Sub-Annex'!AS183</f>
        <v>0</v>
      </c>
      <c r="AS361" s="2770">
        <f>'6-A. Proc. Sub-Annex'!AT183</f>
        <v>0</v>
      </c>
      <c r="AT361" s="2770" t="str">
        <f>'6-A. Proc. Sub-Annex'!AU183</f>
        <v xml:space="preserve">STATE: ; PDY: ; KKL: ; MHE: ; YNM: </v>
      </c>
      <c r="AU361" s="2770">
        <f>'6-A. Proc. Sub-Annex'!AV183</f>
        <v>0</v>
      </c>
    </row>
    <row r="362" spans="1:47" s="2245" customFormat="1" ht="78" customHeight="1">
      <c r="A362" s="2763">
        <f>'8.Human Resources (SD) Annex'!A7</f>
        <v>8</v>
      </c>
      <c r="B362" s="2763"/>
      <c r="C362" s="2764" t="str">
        <f>'8.Human Resources (SD) Annex'!C7</f>
        <v>Human Resources</v>
      </c>
      <c r="D362" s="2765"/>
      <c r="E362" s="2765"/>
      <c r="F362" s="2765"/>
      <c r="G362" s="2765"/>
      <c r="H362" s="2765"/>
      <c r="I362" s="2765"/>
      <c r="J362" s="2765"/>
      <c r="K362" s="2765"/>
      <c r="L362" s="2766"/>
      <c r="M362" s="2765"/>
      <c r="N362" s="2765"/>
      <c r="O362" s="2766">
        <f>O363</f>
        <v>0</v>
      </c>
      <c r="P362" s="2763"/>
      <c r="Q362" s="2780"/>
      <c r="R362" s="2781">
        <f>R363</f>
        <v>0</v>
      </c>
      <c r="T362" s="2766"/>
      <c r="U362" s="2766"/>
      <c r="V362" s="2766"/>
      <c r="W362" s="2782"/>
      <c r="X362" s="2766"/>
      <c r="Y362" s="2766"/>
      <c r="Z362" s="2766"/>
      <c r="AA362" s="2766"/>
      <c r="AB362" s="2766"/>
      <c r="AC362" s="2766"/>
      <c r="AD362" s="2766"/>
      <c r="AE362" s="2766"/>
      <c r="AF362" s="2766"/>
      <c r="AG362" s="2766"/>
      <c r="AH362" s="2766"/>
      <c r="AI362" s="2766"/>
      <c r="AJ362" s="2766"/>
      <c r="AK362" s="2766"/>
      <c r="AL362" s="2766"/>
      <c r="AM362" s="2766"/>
      <c r="AN362" s="2766"/>
      <c r="AO362" s="2766"/>
      <c r="AP362" s="2766"/>
      <c r="AQ362" s="2766"/>
      <c r="AR362" s="2766"/>
      <c r="AS362" s="2766"/>
      <c r="AT362" s="2766"/>
      <c r="AU362" s="2766"/>
    </row>
    <row r="363" spans="1:47" s="2245" customFormat="1" ht="78" customHeight="1">
      <c r="A363" s="2767" t="str">
        <f>'8.Human Resources (SD) Annex'!A166</f>
        <v>8.4.3</v>
      </c>
      <c r="B363" s="2767" t="str">
        <f>'8.Human Resources (SD) Annex'!B166</f>
        <v>B.30.16</v>
      </c>
      <c r="C363" s="2768" t="str">
        <f>'8.Human Resources (SD) Annex'!C166</f>
        <v>Honorarium for Paediatric ECO, ENT specialist, Orthopediatrician, Ophthalmologist, Psychiatrics</v>
      </c>
      <c r="D363" s="2769" t="str">
        <f>'8.Human Resources (SD) Annex'!D166</f>
        <v>RCH</v>
      </c>
      <c r="E363" s="2769" t="str">
        <f>'8.Human Resources (SD) Annex'!E166</f>
        <v>RBSK</v>
      </c>
      <c r="F363" s="2769">
        <f>'8.Human Resources (SD) Annex'!F166</f>
        <v>0</v>
      </c>
      <c r="G363" s="2769">
        <f>'8.Human Resources (SD) Annex'!G166</f>
        <v>0</v>
      </c>
      <c r="H363" s="2769">
        <f>'8.Human Resources (SD) Annex'!H166</f>
        <v>0</v>
      </c>
      <c r="I363" s="2769">
        <f>'8.Human Resources (SD) Annex'!I166</f>
        <v>0</v>
      </c>
      <c r="J363" s="2769">
        <f>'8.Human Resources (SD) Annex'!J166</f>
        <v>0</v>
      </c>
      <c r="K363" s="2769">
        <f>'8.Human Resources (SD) Annex'!L166</f>
        <v>0</v>
      </c>
      <c r="L363" s="2770">
        <f>'8.Human Resources (SD) Annex'!M166</f>
        <v>0</v>
      </c>
      <c r="M363" s="2769">
        <f>'8.Human Resources (SD) Annex'!N166</f>
        <v>0</v>
      </c>
      <c r="N363" s="2769">
        <f>'8.Human Resources (SD) Annex'!O166</f>
        <v>0</v>
      </c>
      <c r="O363" s="2770">
        <f>'8.Human Resources (SD) Annex'!P166</f>
        <v>0</v>
      </c>
      <c r="P363" s="2767">
        <f>'8.Human Resources (SD) Annex'!Q166</f>
        <v>0</v>
      </c>
      <c r="Q363" s="2806"/>
      <c r="R363" s="2771"/>
      <c r="T363" s="2770">
        <f>'8.Human Resources (SD) Annex'!U166</f>
        <v>0</v>
      </c>
      <c r="U363" s="2770">
        <f>'8.Human Resources (SD) Annex'!V166</f>
        <v>0</v>
      </c>
      <c r="V363" s="2770" t="str">
        <f>'8.Human Resources (SD) Annex'!W166</f>
        <v xml:space="preserve">STATE: ; PDY: ; KKL: ; MHE: ; YNM: </v>
      </c>
      <c r="W363" s="2772">
        <f>'8.Human Resources (SD) Annex'!X166</f>
        <v>0</v>
      </c>
      <c r="X363" s="2770">
        <f>'8.Human Resources (SD) Annex'!Y166</f>
        <v>0</v>
      </c>
      <c r="Y363" s="2770">
        <f>'8.Human Resources (SD) Annex'!Z166</f>
        <v>0</v>
      </c>
      <c r="Z363" s="2770">
        <f>'8.Human Resources (SD) Annex'!AA166</f>
        <v>0</v>
      </c>
      <c r="AA363" s="2770">
        <f>'8.Human Resources (SD) Annex'!AB166</f>
        <v>0</v>
      </c>
      <c r="AB363" s="2770">
        <f>'8.Human Resources (SD) Annex'!AC166</f>
        <v>0</v>
      </c>
      <c r="AC363" s="2770">
        <f>'8.Human Resources (SD) Annex'!AD166</f>
        <v>0</v>
      </c>
      <c r="AD363" s="2770">
        <f>'8.Human Resources (SD) Annex'!AE166</f>
        <v>0</v>
      </c>
      <c r="AE363" s="2770">
        <f>'8.Human Resources (SD) Annex'!AF166</f>
        <v>0</v>
      </c>
      <c r="AF363" s="2770">
        <f>'8.Human Resources (SD) Annex'!AG166</f>
        <v>0</v>
      </c>
      <c r="AG363" s="2770">
        <f>'8.Human Resources (SD) Annex'!AH166</f>
        <v>0</v>
      </c>
      <c r="AH363" s="2770">
        <f>'8.Human Resources (SD) Annex'!AI166</f>
        <v>0</v>
      </c>
      <c r="AI363" s="2770">
        <f>'8.Human Resources (SD) Annex'!AJ166</f>
        <v>0</v>
      </c>
      <c r="AJ363" s="2770">
        <f>'8.Human Resources (SD) Annex'!AK166</f>
        <v>0</v>
      </c>
      <c r="AK363" s="2770">
        <f>'8.Human Resources (SD) Annex'!AL166</f>
        <v>0</v>
      </c>
      <c r="AL363" s="2770">
        <f>'8.Human Resources (SD) Annex'!AM166</f>
        <v>0</v>
      </c>
      <c r="AM363" s="2770">
        <f>'8.Human Resources (SD) Annex'!AN166</f>
        <v>0</v>
      </c>
      <c r="AN363" s="2770">
        <f>'8.Human Resources (SD) Annex'!AO166</f>
        <v>0</v>
      </c>
      <c r="AO363" s="2770">
        <f>'8.Human Resources (SD) Annex'!AP166</f>
        <v>0</v>
      </c>
      <c r="AP363" s="2770">
        <f>'8.Human Resources (SD) Annex'!AQ166</f>
        <v>0</v>
      </c>
      <c r="AQ363" s="2770">
        <f>'8.Human Resources (SD) Annex'!AR166</f>
        <v>0</v>
      </c>
      <c r="AR363" s="2770">
        <f>'8.Human Resources (SD) Annex'!AS166</f>
        <v>0</v>
      </c>
      <c r="AS363" s="2770">
        <f>'8.Human Resources (SD) Annex'!AT166</f>
        <v>0</v>
      </c>
      <c r="AT363" s="2770" t="str">
        <f>'8.Human Resources (SD) Annex'!AU166</f>
        <v xml:space="preserve">STATE: ; PDY: ; KKL: ; MHE: ; YNM: </v>
      </c>
      <c r="AU363" s="2770" t="str">
        <f>'8.Human Resources (SD) Annex'!AV166</f>
        <v>HRH-Incentives: OOC</v>
      </c>
    </row>
    <row r="364" spans="1:47" s="2245" customFormat="1" ht="78" customHeight="1">
      <c r="A364" s="2763">
        <f>'9.Training Annex'!A7</f>
        <v>9</v>
      </c>
      <c r="B364" s="2763"/>
      <c r="C364" s="2764" t="str">
        <f>'9.Training Annex'!C7</f>
        <v>Training and Capacity Building</v>
      </c>
      <c r="D364" s="2765"/>
      <c r="E364" s="2765"/>
      <c r="F364" s="2765"/>
      <c r="G364" s="2765"/>
      <c r="H364" s="2765"/>
      <c r="I364" s="2765"/>
      <c r="J364" s="2765"/>
      <c r="K364" s="2765"/>
      <c r="L364" s="2766"/>
      <c r="M364" s="2765"/>
      <c r="N364" s="2765"/>
      <c r="O364" s="2766">
        <f>SUM(O365:O369)</f>
        <v>4.4567999999999994</v>
      </c>
      <c r="P364" s="2763"/>
      <c r="Q364" s="2780"/>
      <c r="R364" s="2781">
        <f>SUM(R365:R369)</f>
        <v>0</v>
      </c>
      <c r="T364" s="2766"/>
      <c r="U364" s="2766"/>
      <c r="V364" s="2766"/>
      <c r="W364" s="2782"/>
      <c r="X364" s="2766"/>
      <c r="Y364" s="2766"/>
      <c r="Z364" s="2766"/>
      <c r="AA364" s="2766"/>
      <c r="AB364" s="2766"/>
      <c r="AC364" s="2766"/>
      <c r="AD364" s="2766"/>
      <c r="AE364" s="2766"/>
      <c r="AF364" s="2766"/>
      <c r="AG364" s="2766"/>
      <c r="AH364" s="2766"/>
      <c r="AI364" s="2766"/>
      <c r="AJ364" s="2766"/>
      <c r="AK364" s="2766"/>
      <c r="AL364" s="2766"/>
      <c r="AM364" s="2766"/>
      <c r="AN364" s="2766"/>
      <c r="AO364" s="2766"/>
      <c r="AP364" s="2766"/>
      <c r="AQ364" s="2766"/>
      <c r="AR364" s="2766"/>
      <c r="AS364" s="2766"/>
      <c r="AT364" s="2766"/>
      <c r="AU364" s="2766"/>
    </row>
    <row r="365" spans="1:47" s="2245" customFormat="1" ht="78" customHeight="1">
      <c r="A365" s="5626" t="str">
        <f>'9.Training Annex'!A25</f>
        <v>9.2.1.5</v>
      </c>
      <c r="B365" s="2767" t="str">
        <f>'9-A.Training Sub-Annex'!C129</f>
        <v>A.9.12.1</v>
      </c>
      <c r="C365" s="2768" t="str">
        <f>'9-A.Training Sub-Annex'!D129</f>
        <v>RBSK Training -Training of Mobile health team – technical and managerial (5 days)</v>
      </c>
      <c r="D365" s="2769" t="str">
        <f>'9-A.Training Sub-Annex'!E129</f>
        <v>RCH</v>
      </c>
      <c r="E365" s="2769" t="str">
        <f>'9-A.Training Sub-Annex'!F129</f>
        <v>RBSK</v>
      </c>
      <c r="F365" s="2769">
        <f>'9-A.Training Sub-Annex'!G129</f>
        <v>0</v>
      </c>
      <c r="G365" s="2769">
        <f>'9-A.Training Sub-Annex'!H129</f>
        <v>0</v>
      </c>
      <c r="H365" s="2769">
        <f>'9-A.Training Sub-Annex'!I129</f>
        <v>0</v>
      </c>
      <c r="I365" s="2769">
        <f>'9-A.Training Sub-Annex'!J129</f>
        <v>0</v>
      </c>
      <c r="J365" s="2769">
        <f>'9-A.Training Sub-Annex'!K129</f>
        <v>0</v>
      </c>
      <c r="K365" s="2769">
        <f>'9-A.Training Sub-Annex'!L129</f>
        <v>0</v>
      </c>
      <c r="L365" s="2770">
        <f>'9-A.Training Sub-Annex'!M129</f>
        <v>3433</v>
      </c>
      <c r="M365" s="2769">
        <f>'9-A.Training Sub-Annex'!N129</f>
        <v>3.4329999999999999E-2</v>
      </c>
      <c r="N365" s="2769">
        <f>'9-A.Training Sub-Annex'!O129</f>
        <v>30</v>
      </c>
      <c r="O365" s="2770">
        <f>'9-A.Training Sub-Annex'!P129</f>
        <v>1.0299</v>
      </c>
      <c r="P365" s="2767" t="str">
        <f>'9-A.Training Sub-Annex'!Q129</f>
        <v xml:space="preserve">STATE: ; PDY: 1 Batch x 30 Nos x 1 day - Rs.1.03 Lakhs; KKL: ; MHE: ; YNM: </v>
      </c>
      <c r="Q365" s="2806"/>
      <c r="R365" s="2771"/>
      <c r="T365" s="2770">
        <f>'9-A.Training Sub-Annex'!U129</f>
        <v>30</v>
      </c>
      <c r="U365" s="2770">
        <f>'9-A.Training Sub-Annex'!V129</f>
        <v>102990</v>
      </c>
      <c r="V365" s="2770" t="str">
        <f>'9-A.Training Sub-Annex'!W129</f>
        <v xml:space="preserve">STATE: ; PDY: 1 Batch x 30 Nos x 1 day - Rs.1.03 Lakhs; KKL: ; MHE: ; YNM: </v>
      </c>
      <c r="W365" s="2772">
        <f>'9-A.Training Sub-Annex'!X129</f>
        <v>0</v>
      </c>
      <c r="X365" s="2770">
        <f>'9-A.Training Sub-Annex'!Y129</f>
        <v>0</v>
      </c>
      <c r="Y365" s="2770">
        <f>'9-A.Training Sub-Annex'!Z129</f>
        <v>0</v>
      </c>
      <c r="Z365" s="2770">
        <f>'9-A.Training Sub-Annex'!AA129</f>
        <v>0</v>
      </c>
      <c r="AA365" s="2770">
        <f>'9-A.Training Sub-Annex'!AB129</f>
        <v>3433</v>
      </c>
      <c r="AB365" s="2770">
        <f>'9-A.Training Sub-Annex'!AC129</f>
        <v>30</v>
      </c>
      <c r="AC365" s="2770">
        <f>'9-A.Training Sub-Annex'!AD129</f>
        <v>102990</v>
      </c>
      <c r="AD365" s="2770" t="str">
        <f>'9-A.Training Sub-Annex'!AE129</f>
        <v>1 Batch x 30 Nos x 1 day - Rs.1.03 Lakhs</v>
      </c>
      <c r="AE365" s="2770">
        <f>'9-A.Training Sub-Annex'!AF129</f>
        <v>0</v>
      </c>
      <c r="AF365" s="2770">
        <f>'9-A.Training Sub-Annex'!AG129</f>
        <v>0</v>
      </c>
      <c r="AG365" s="2770">
        <f>'9-A.Training Sub-Annex'!AH129</f>
        <v>0</v>
      </c>
      <c r="AH365" s="2770">
        <f>'9-A.Training Sub-Annex'!AI129</f>
        <v>0</v>
      </c>
      <c r="AI365" s="2770">
        <f>'9-A.Training Sub-Annex'!AJ129</f>
        <v>0</v>
      </c>
      <c r="AJ365" s="2770">
        <f>'9-A.Training Sub-Annex'!AK129</f>
        <v>0</v>
      </c>
      <c r="AK365" s="2770">
        <f>'9-A.Training Sub-Annex'!AL129</f>
        <v>0</v>
      </c>
      <c r="AL365" s="2770">
        <f>'9-A.Training Sub-Annex'!AM129</f>
        <v>0</v>
      </c>
      <c r="AM365" s="2770">
        <f>'9-A.Training Sub-Annex'!AN129</f>
        <v>0</v>
      </c>
      <c r="AN365" s="2770">
        <f>'9-A.Training Sub-Annex'!AO129</f>
        <v>0</v>
      </c>
      <c r="AO365" s="2770">
        <f>'9-A.Training Sub-Annex'!AP129</f>
        <v>0</v>
      </c>
      <c r="AP365" s="2770">
        <f>'9-A.Training Sub-Annex'!AQ129</f>
        <v>0</v>
      </c>
      <c r="AQ365" s="2770">
        <f>'9-A.Training Sub-Annex'!AR129</f>
        <v>102990</v>
      </c>
      <c r="AR365" s="2770">
        <f>'9-A.Training Sub-Annex'!AS129</f>
        <v>30</v>
      </c>
      <c r="AS365" s="2770">
        <f>'9-A.Training Sub-Annex'!AT129</f>
        <v>3433</v>
      </c>
      <c r="AT365" s="2770" t="str">
        <f>'9-A.Training Sub-Annex'!AU129</f>
        <v xml:space="preserve">STATE: ; PDY: 1 Batch x 30 Nos x 1 day - Rs.1.03 Lakhs; KKL: ; MHE: ; YNM: </v>
      </c>
      <c r="AU365" s="2770" t="str">
        <f>'9-A.Training Sub-Annex'!AV129</f>
        <v>RBSK:CB</v>
      </c>
    </row>
    <row r="366" spans="1:47" s="2245" customFormat="1" ht="78" customHeight="1">
      <c r="A366" s="5626"/>
      <c r="B366" s="2767" t="str">
        <f>'9-A.Training Sub-Annex'!C130</f>
        <v>A.9.12.2</v>
      </c>
      <c r="C366" s="2768" t="str">
        <f>'9-A.Training Sub-Annex'!D130</f>
        <v>RBSK DEIC Staff training (15 days)</v>
      </c>
      <c r="D366" s="2769" t="str">
        <f>'9-A.Training Sub-Annex'!E130</f>
        <v>RCH</v>
      </c>
      <c r="E366" s="2769" t="str">
        <f>'9-A.Training Sub-Annex'!F130</f>
        <v>RBSK</v>
      </c>
      <c r="F366" s="2769">
        <f>'9-A.Training Sub-Annex'!G130</f>
        <v>0</v>
      </c>
      <c r="G366" s="2769">
        <f>'9-A.Training Sub-Annex'!H130</f>
        <v>0</v>
      </c>
      <c r="H366" s="2769">
        <f>'9-A.Training Sub-Annex'!I130</f>
        <v>0</v>
      </c>
      <c r="I366" s="2769">
        <f>'9-A.Training Sub-Annex'!J130</f>
        <v>0</v>
      </c>
      <c r="J366" s="2769">
        <f>'9-A.Training Sub-Annex'!K130</f>
        <v>0</v>
      </c>
      <c r="K366" s="2769">
        <f>'9-A.Training Sub-Annex'!L130</f>
        <v>0</v>
      </c>
      <c r="L366" s="2770">
        <f>'9-A.Training Sub-Annex'!M130</f>
        <v>10300</v>
      </c>
      <c r="M366" s="2769">
        <f>'9-A.Training Sub-Annex'!N130</f>
        <v>0.10299999999999999</v>
      </c>
      <c r="N366" s="2769">
        <f>'9-A.Training Sub-Annex'!O130</f>
        <v>30</v>
      </c>
      <c r="O366" s="2770">
        <f>'9-A.Training Sub-Annex'!P130</f>
        <v>3.09</v>
      </c>
      <c r="P366" s="2767" t="str">
        <f>'9-A.Training Sub-Annex'!Q130</f>
        <v xml:space="preserve">STATE: ; PDY: 1 Batch x 30 Nos x 1 day - Rs.3.09 Lakhs; KKL: ; MHE: ; YNM: </v>
      </c>
      <c r="Q366" s="2806"/>
      <c r="R366" s="2771"/>
      <c r="T366" s="2770">
        <f>'9-A.Training Sub-Annex'!U130</f>
        <v>30</v>
      </c>
      <c r="U366" s="2770">
        <f>'9-A.Training Sub-Annex'!V130</f>
        <v>309000</v>
      </c>
      <c r="V366" s="2770" t="str">
        <f>'9-A.Training Sub-Annex'!W130</f>
        <v xml:space="preserve">STATE: ; PDY: 1 Batch x 30 Nos x 1 day - Rs.3.09 Lakhs; KKL: ; MHE: ; YNM: </v>
      </c>
      <c r="W366" s="2772">
        <f>'9-A.Training Sub-Annex'!X130</f>
        <v>0</v>
      </c>
      <c r="X366" s="2770">
        <f>'9-A.Training Sub-Annex'!Y130</f>
        <v>0</v>
      </c>
      <c r="Y366" s="2770">
        <f>'9-A.Training Sub-Annex'!Z130</f>
        <v>0</v>
      </c>
      <c r="Z366" s="2770">
        <f>'9-A.Training Sub-Annex'!AA130</f>
        <v>0</v>
      </c>
      <c r="AA366" s="2770">
        <f>'9-A.Training Sub-Annex'!AB130</f>
        <v>10300</v>
      </c>
      <c r="AB366" s="2770">
        <f>'9-A.Training Sub-Annex'!AC130</f>
        <v>30</v>
      </c>
      <c r="AC366" s="2770">
        <f>'9-A.Training Sub-Annex'!AD130</f>
        <v>309000</v>
      </c>
      <c r="AD366" s="2770" t="str">
        <f>'9-A.Training Sub-Annex'!AE130</f>
        <v>1 Batch x 30 Nos x 1 day - Rs.3.09 Lakhs</v>
      </c>
      <c r="AE366" s="2770">
        <f>'9-A.Training Sub-Annex'!AF130</f>
        <v>0</v>
      </c>
      <c r="AF366" s="2770">
        <f>'9-A.Training Sub-Annex'!AG130</f>
        <v>0</v>
      </c>
      <c r="AG366" s="2770">
        <f>'9-A.Training Sub-Annex'!AH130</f>
        <v>0</v>
      </c>
      <c r="AH366" s="2770">
        <f>'9-A.Training Sub-Annex'!AI130</f>
        <v>0</v>
      </c>
      <c r="AI366" s="2770">
        <f>'9-A.Training Sub-Annex'!AJ130</f>
        <v>0</v>
      </c>
      <c r="AJ366" s="2770">
        <f>'9-A.Training Sub-Annex'!AK130</f>
        <v>0</v>
      </c>
      <c r="AK366" s="2770">
        <f>'9-A.Training Sub-Annex'!AL130</f>
        <v>0</v>
      </c>
      <c r="AL366" s="2770">
        <f>'9-A.Training Sub-Annex'!AM130</f>
        <v>0</v>
      </c>
      <c r="AM366" s="2770">
        <f>'9-A.Training Sub-Annex'!AN130</f>
        <v>0</v>
      </c>
      <c r="AN366" s="2770">
        <f>'9-A.Training Sub-Annex'!AO130</f>
        <v>0</v>
      </c>
      <c r="AO366" s="2770">
        <f>'9-A.Training Sub-Annex'!AP130</f>
        <v>0</v>
      </c>
      <c r="AP366" s="2770">
        <f>'9-A.Training Sub-Annex'!AQ130</f>
        <v>0</v>
      </c>
      <c r="AQ366" s="2770">
        <f>'9-A.Training Sub-Annex'!AR130</f>
        <v>309000</v>
      </c>
      <c r="AR366" s="2770">
        <f>'9-A.Training Sub-Annex'!AS130</f>
        <v>30</v>
      </c>
      <c r="AS366" s="2770">
        <f>'9-A.Training Sub-Annex'!AT130</f>
        <v>10300</v>
      </c>
      <c r="AT366" s="2770" t="str">
        <f>'9-A.Training Sub-Annex'!AU130</f>
        <v xml:space="preserve">STATE: ; PDY: 1 Batch x 30 Nos x 1 day - Rs.3.09 Lakhs; KKL: ; MHE: ; YNM: </v>
      </c>
      <c r="AU366" s="2770" t="str">
        <f>'9-A.Training Sub-Annex'!AV130</f>
        <v>RBSK:CB</v>
      </c>
    </row>
    <row r="367" spans="1:47" s="2245" customFormat="1" ht="78" customHeight="1">
      <c r="A367" s="5626"/>
      <c r="B367" s="2767" t="str">
        <f>'9-A.Training Sub-Annex'!C131</f>
        <v>A.9.12.3</v>
      </c>
      <c r="C367" s="2768" t="str">
        <f>'9-A.Training Sub-Annex'!D131</f>
        <v>One day orientation for  MO / other staff Delivery points (RBSK trainings)</v>
      </c>
      <c r="D367" s="2769" t="str">
        <f>'9-A.Training Sub-Annex'!E131</f>
        <v>RCH</v>
      </c>
      <c r="E367" s="2769" t="str">
        <f>'9-A.Training Sub-Annex'!F131</f>
        <v>RBSK</v>
      </c>
      <c r="F367" s="2769">
        <f>'9-A.Training Sub-Annex'!G131</f>
        <v>0</v>
      </c>
      <c r="G367" s="2769">
        <f>'9-A.Training Sub-Annex'!H131</f>
        <v>0</v>
      </c>
      <c r="H367" s="2769">
        <f>'9-A.Training Sub-Annex'!I131</f>
        <v>0</v>
      </c>
      <c r="I367" s="2769">
        <f>'9-A.Training Sub-Annex'!J131</f>
        <v>0</v>
      </c>
      <c r="J367" s="2769">
        <f>'9-A.Training Sub-Annex'!K131</f>
        <v>0</v>
      </c>
      <c r="K367" s="2769">
        <f>'9-A.Training Sub-Annex'!L131</f>
        <v>0</v>
      </c>
      <c r="L367" s="2770">
        <f>'9-A.Training Sub-Annex'!M131</f>
        <v>1123</v>
      </c>
      <c r="M367" s="2769">
        <f>'9-A.Training Sub-Annex'!N131</f>
        <v>1.123E-2</v>
      </c>
      <c r="N367" s="2769">
        <f>'9-A.Training Sub-Annex'!O131</f>
        <v>30</v>
      </c>
      <c r="O367" s="2770">
        <f>'9-A.Training Sub-Annex'!P131</f>
        <v>0.33690000000000003</v>
      </c>
      <c r="P367" s="2767" t="str">
        <f>'9-A.Training Sub-Annex'!Q131</f>
        <v xml:space="preserve">STATE: ; PDY: 1 Batch x 30 Nos x 1 day - Rs.0.34 Lakhs; KKL: ; MHE: ; YNM: </v>
      </c>
      <c r="Q367" s="2806"/>
      <c r="R367" s="2771"/>
      <c r="T367" s="2770">
        <f>'9-A.Training Sub-Annex'!U131</f>
        <v>30</v>
      </c>
      <c r="U367" s="2770">
        <f>'9-A.Training Sub-Annex'!V131</f>
        <v>33690</v>
      </c>
      <c r="V367" s="2770" t="str">
        <f>'9-A.Training Sub-Annex'!W131</f>
        <v xml:space="preserve">STATE: ; PDY: 1 Batch x 30 Nos x 1 day - Rs.0.34 Lakhs; KKL: ; MHE: ; YNM: </v>
      </c>
      <c r="W367" s="2772">
        <f>'9-A.Training Sub-Annex'!X131</f>
        <v>0</v>
      </c>
      <c r="X367" s="2770">
        <f>'9-A.Training Sub-Annex'!Y131</f>
        <v>0</v>
      </c>
      <c r="Y367" s="2770">
        <f>'9-A.Training Sub-Annex'!Z131</f>
        <v>0</v>
      </c>
      <c r="Z367" s="2770">
        <f>'9-A.Training Sub-Annex'!AA131</f>
        <v>0</v>
      </c>
      <c r="AA367" s="2770">
        <f>'9-A.Training Sub-Annex'!AB131</f>
        <v>1123</v>
      </c>
      <c r="AB367" s="2770">
        <f>'9-A.Training Sub-Annex'!AC131</f>
        <v>30</v>
      </c>
      <c r="AC367" s="2770">
        <f>'9-A.Training Sub-Annex'!AD131</f>
        <v>33690</v>
      </c>
      <c r="AD367" s="2770" t="str">
        <f>'9-A.Training Sub-Annex'!AE131</f>
        <v>1 Batch x 30 Nos x 1 day - Rs.0.34 Lakhs</v>
      </c>
      <c r="AE367" s="2770">
        <f>'9-A.Training Sub-Annex'!AF131</f>
        <v>0</v>
      </c>
      <c r="AF367" s="2770">
        <f>'9-A.Training Sub-Annex'!AG131</f>
        <v>0</v>
      </c>
      <c r="AG367" s="2770">
        <f>'9-A.Training Sub-Annex'!AH131</f>
        <v>0</v>
      </c>
      <c r="AH367" s="2770">
        <f>'9-A.Training Sub-Annex'!AI131</f>
        <v>0</v>
      </c>
      <c r="AI367" s="2770">
        <f>'9-A.Training Sub-Annex'!AJ131</f>
        <v>0</v>
      </c>
      <c r="AJ367" s="2770">
        <f>'9-A.Training Sub-Annex'!AK131</f>
        <v>0</v>
      </c>
      <c r="AK367" s="2770">
        <f>'9-A.Training Sub-Annex'!AL131</f>
        <v>0</v>
      </c>
      <c r="AL367" s="2770">
        <f>'9-A.Training Sub-Annex'!AM131</f>
        <v>0</v>
      </c>
      <c r="AM367" s="2770">
        <f>'9-A.Training Sub-Annex'!AN131</f>
        <v>0</v>
      </c>
      <c r="AN367" s="2770">
        <f>'9-A.Training Sub-Annex'!AO131</f>
        <v>0</v>
      </c>
      <c r="AO367" s="2770">
        <f>'9-A.Training Sub-Annex'!AP131</f>
        <v>0</v>
      </c>
      <c r="AP367" s="2770">
        <f>'9-A.Training Sub-Annex'!AQ131</f>
        <v>0</v>
      </c>
      <c r="AQ367" s="2770">
        <f>'9-A.Training Sub-Annex'!AR131</f>
        <v>33690</v>
      </c>
      <c r="AR367" s="2770">
        <f>'9-A.Training Sub-Annex'!AS131</f>
        <v>30</v>
      </c>
      <c r="AS367" s="2770">
        <f>'9-A.Training Sub-Annex'!AT131</f>
        <v>1123</v>
      </c>
      <c r="AT367" s="2770" t="str">
        <f>'9-A.Training Sub-Annex'!AU131</f>
        <v xml:space="preserve">STATE: ; PDY: 1 Batch x 30 Nos x 1 day - Rs.0.34 Lakhs; KKL: ; MHE: ; YNM: </v>
      </c>
      <c r="AU367" s="2770" t="str">
        <f>'9-A.Training Sub-Annex'!AV131</f>
        <v>RBSK:CB</v>
      </c>
    </row>
    <row r="368" spans="1:47" s="2245" customFormat="1" ht="78" customHeight="1">
      <c r="A368" s="5626"/>
      <c r="B368" s="2767" t="str">
        <f>'9-A.Training Sub-Annex'!C132</f>
        <v>A.9.12.4</v>
      </c>
      <c r="C368" s="2768" t="str">
        <f>'9-A.Training Sub-Annex'!D132</f>
        <v>Training/Refresher training -ANM (one day) (RBSK trainings)</v>
      </c>
      <c r="D368" s="2769" t="str">
        <f>'9-A.Training Sub-Annex'!E132</f>
        <v>RCH</v>
      </c>
      <c r="E368" s="2769" t="str">
        <f>'9-A.Training Sub-Annex'!F132</f>
        <v>RBSK</v>
      </c>
      <c r="F368" s="2769">
        <f>'9-A.Training Sub-Annex'!G132</f>
        <v>0</v>
      </c>
      <c r="G368" s="2769">
        <f>'9-A.Training Sub-Annex'!H132</f>
        <v>0</v>
      </c>
      <c r="H368" s="2769">
        <f>'9-A.Training Sub-Annex'!I132</f>
        <v>0</v>
      </c>
      <c r="I368" s="2769">
        <f>'9-A.Training Sub-Annex'!J132</f>
        <v>0</v>
      </c>
      <c r="J368" s="2769">
        <f>'9-A.Training Sub-Annex'!K132</f>
        <v>0</v>
      </c>
      <c r="K368" s="2769">
        <f>'9-A.Training Sub-Annex'!L132</f>
        <v>0</v>
      </c>
      <c r="L368" s="2770">
        <f>'9-A.Training Sub-Annex'!M132</f>
        <v>0</v>
      </c>
      <c r="M368" s="2769">
        <f>'9-A.Training Sub-Annex'!N132</f>
        <v>0</v>
      </c>
      <c r="N368" s="2769">
        <f>'9-A.Training Sub-Annex'!O132</f>
        <v>0</v>
      </c>
      <c r="O368" s="2770">
        <f>'9-A.Training Sub-Annex'!P132</f>
        <v>0</v>
      </c>
      <c r="P368" s="2767" t="str">
        <f>'9-A.Training Sub-Annex'!Q132</f>
        <v xml:space="preserve">STATE: ; PDY: ; KKL: ; MHE: ; YNM: </v>
      </c>
      <c r="Q368" s="2806"/>
      <c r="R368" s="2771"/>
      <c r="T368" s="2770">
        <f>'9-A.Training Sub-Annex'!U132</f>
        <v>0</v>
      </c>
      <c r="U368" s="2770">
        <f>'9-A.Training Sub-Annex'!V132</f>
        <v>0</v>
      </c>
      <c r="V368" s="2770" t="str">
        <f>'9-A.Training Sub-Annex'!W132</f>
        <v xml:space="preserve">STATE: ; PDY: ; KKL: ; MHE: ; YNM: </v>
      </c>
      <c r="W368" s="2772">
        <f>'9-A.Training Sub-Annex'!X132</f>
        <v>0</v>
      </c>
      <c r="X368" s="2770">
        <f>'9-A.Training Sub-Annex'!Y132</f>
        <v>0</v>
      </c>
      <c r="Y368" s="2770">
        <f>'9-A.Training Sub-Annex'!Z132</f>
        <v>0</v>
      </c>
      <c r="Z368" s="2770">
        <f>'9-A.Training Sub-Annex'!AA132</f>
        <v>0</v>
      </c>
      <c r="AA368" s="2770">
        <f>'9-A.Training Sub-Annex'!AB132</f>
        <v>0</v>
      </c>
      <c r="AB368" s="2770">
        <f>'9-A.Training Sub-Annex'!AC132</f>
        <v>0</v>
      </c>
      <c r="AC368" s="2770">
        <f>'9-A.Training Sub-Annex'!AD132</f>
        <v>0</v>
      </c>
      <c r="AD368" s="2770">
        <f>'9-A.Training Sub-Annex'!AE132</f>
        <v>0</v>
      </c>
      <c r="AE368" s="2770">
        <f>'9-A.Training Sub-Annex'!AF132</f>
        <v>0</v>
      </c>
      <c r="AF368" s="2770">
        <f>'9-A.Training Sub-Annex'!AG132</f>
        <v>0</v>
      </c>
      <c r="AG368" s="2770">
        <f>'9-A.Training Sub-Annex'!AH132</f>
        <v>0</v>
      </c>
      <c r="AH368" s="2770">
        <f>'9-A.Training Sub-Annex'!AI132</f>
        <v>0</v>
      </c>
      <c r="AI368" s="2770">
        <f>'9-A.Training Sub-Annex'!AJ132</f>
        <v>0</v>
      </c>
      <c r="AJ368" s="2770">
        <f>'9-A.Training Sub-Annex'!AK132</f>
        <v>0</v>
      </c>
      <c r="AK368" s="2770">
        <f>'9-A.Training Sub-Annex'!AL132</f>
        <v>0</v>
      </c>
      <c r="AL368" s="2770">
        <f>'9-A.Training Sub-Annex'!AM132</f>
        <v>0</v>
      </c>
      <c r="AM368" s="2770">
        <f>'9-A.Training Sub-Annex'!AN132</f>
        <v>0</v>
      </c>
      <c r="AN368" s="2770">
        <f>'9-A.Training Sub-Annex'!AO132</f>
        <v>0</v>
      </c>
      <c r="AO368" s="2770">
        <f>'9-A.Training Sub-Annex'!AP132</f>
        <v>0</v>
      </c>
      <c r="AP368" s="2770">
        <f>'9-A.Training Sub-Annex'!AQ132</f>
        <v>0</v>
      </c>
      <c r="AQ368" s="2770">
        <f>'9-A.Training Sub-Annex'!AR132</f>
        <v>0</v>
      </c>
      <c r="AR368" s="2770">
        <f>'9-A.Training Sub-Annex'!AS132</f>
        <v>0</v>
      </c>
      <c r="AS368" s="2770">
        <f>'9-A.Training Sub-Annex'!AT132</f>
        <v>0</v>
      </c>
      <c r="AT368" s="2770" t="str">
        <f>'9-A.Training Sub-Annex'!AU132</f>
        <v xml:space="preserve">STATE: ; PDY: ; KKL: ; MHE: ; YNM: </v>
      </c>
      <c r="AU368" s="2770" t="str">
        <f>'9-A.Training Sub-Annex'!AV132</f>
        <v>RBSK:CB</v>
      </c>
    </row>
    <row r="369" spans="1:47" s="2245" customFormat="1" ht="78" customHeight="1">
      <c r="A369" s="5626"/>
      <c r="B369" s="2767">
        <f>'9-A.Training Sub-Annex'!C133</f>
        <v>0</v>
      </c>
      <c r="C369" s="2768" t="str">
        <f>'9-A.Training Sub-Annex'!D133</f>
        <v>Other RBSK trainings (please specify)</v>
      </c>
      <c r="D369" s="2769" t="str">
        <f>'9-A.Training Sub-Annex'!E133</f>
        <v>RCH</v>
      </c>
      <c r="E369" s="2769" t="str">
        <f>'9-A.Training Sub-Annex'!F133</f>
        <v>RBSK</v>
      </c>
      <c r="F369" s="2769">
        <f>'9-A.Training Sub-Annex'!G133</f>
        <v>0</v>
      </c>
      <c r="G369" s="2769">
        <f>'9-A.Training Sub-Annex'!H133</f>
        <v>0</v>
      </c>
      <c r="H369" s="2769">
        <f>'9-A.Training Sub-Annex'!I133</f>
        <v>0</v>
      </c>
      <c r="I369" s="2769">
        <f>'9-A.Training Sub-Annex'!J133</f>
        <v>0</v>
      </c>
      <c r="J369" s="2769">
        <f>'9-A.Training Sub-Annex'!K133</f>
        <v>0</v>
      </c>
      <c r="K369" s="2769">
        <f>'9-A.Training Sub-Annex'!L133</f>
        <v>0</v>
      </c>
      <c r="L369" s="2770">
        <f>'9-A.Training Sub-Annex'!M133</f>
        <v>0</v>
      </c>
      <c r="M369" s="2769">
        <f>'9-A.Training Sub-Annex'!N133</f>
        <v>0</v>
      </c>
      <c r="N369" s="2769">
        <f>'9-A.Training Sub-Annex'!O133</f>
        <v>0</v>
      </c>
      <c r="O369" s="2770">
        <f>'9-A.Training Sub-Annex'!P133</f>
        <v>0</v>
      </c>
      <c r="P369" s="2767" t="str">
        <f>'9-A.Training Sub-Annex'!Q133</f>
        <v xml:space="preserve">STATE: ; PDY: ; KKL: ; MHE: ; YNM: </v>
      </c>
      <c r="Q369" s="2806"/>
      <c r="R369" s="2771"/>
      <c r="T369" s="2770">
        <f>'9-A.Training Sub-Annex'!U133</f>
        <v>0</v>
      </c>
      <c r="U369" s="2770">
        <f>'9-A.Training Sub-Annex'!V133</f>
        <v>0</v>
      </c>
      <c r="V369" s="2770" t="str">
        <f>'9-A.Training Sub-Annex'!W133</f>
        <v xml:space="preserve">STATE: ; PDY: ; KKL: ; MHE: ; YNM: </v>
      </c>
      <c r="W369" s="2772">
        <f>'9-A.Training Sub-Annex'!X133</f>
        <v>0</v>
      </c>
      <c r="X369" s="2770">
        <f>'9-A.Training Sub-Annex'!Y133</f>
        <v>0</v>
      </c>
      <c r="Y369" s="2770">
        <f>'9-A.Training Sub-Annex'!Z133</f>
        <v>0</v>
      </c>
      <c r="Z369" s="2770">
        <f>'9-A.Training Sub-Annex'!AA133</f>
        <v>0</v>
      </c>
      <c r="AA369" s="2770">
        <f>'9-A.Training Sub-Annex'!AB133</f>
        <v>0</v>
      </c>
      <c r="AB369" s="2770">
        <f>'9-A.Training Sub-Annex'!AC133</f>
        <v>0</v>
      </c>
      <c r="AC369" s="2770">
        <f>'9-A.Training Sub-Annex'!AD133</f>
        <v>0</v>
      </c>
      <c r="AD369" s="2770">
        <f>'9-A.Training Sub-Annex'!AE133</f>
        <v>0</v>
      </c>
      <c r="AE369" s="2770">
        <f>'9-A.Training Sub-Annex'!AF133</f>
        <v>0</v>
      </c>
      <c r="AF369" s="2770">
        <f>'9-A.Training Sub-Annex'!AG133</f>
        <v>0</v>
      </c>
      <c r="AG369" s="2770">
        <f>'9-A.Training Sub-Annex'!AH133</f>
        <v>0</v>
      </c>
      <c r="AH369" s="2770">
        <f>'9-A.Training Sub-Annex'!AI133</f>
        <v>0</v>
      </c>
      <c r="AI369" s="2770">
        <f>'9-A.Training Sub-Annex'!AJ133</f>
        <v>0</v>
      </c>
      <c r="AJ369" s="2770">
        <f>'9-A.Training Sub-Annex'!AK133</f>
        <v>0</v>
      </c>
      <c r="AK369" s="2770">
        <f>'9-A.Training Sub-Annex'!AL133</f>
        <v>0</v>
      </c>
      <c r="AL369" s="2770">
        <f>'9-A.Training Sub-Annex'!AM133</f>
        <v>0</v>
      </c>
      <c r="AM369" s="2770">
        <f>'9-A.Training Sub-Annex'!AN133</f>
        <v>0</v>
      </c>
      <c r="AN369" s="2770">
        <f>'9-A.Training Sub-Annex'!AO133</f>
        <v>0</v>
      </c>
      <c r="AO369" s="2770">
        <f>'9-A.Training Sub-Annex'!AP133</f>
        <v>0</v>
      </c>
      <c r="AP369" s="2770">
        <f>'9-A.Training Sub-Annex'!AQ133</f>
        <v>0</v>
      </c>
      <c r="AQ369" s="2770">
        <f>'9-A.Training Sub-Annex'!AR133</f>
        <v>0</v>
      </c>
      <c r="AR369" s="2770">
        <f>'9-A.Training Sub-Annex'!AS133</f>
        <v>0</v>
      </c>
      <c r="AS369" s="2770">
        <f>'9-A.Training Sub-Annex'!AT133</f>
        <v>0</v>
      </c>
      <c r="AT369" s="2770" t="str">
        <f>'9-A.Training Sub-Annex'!AU133</f>
        <v xml:space="preserve">STATE: ; PDY: ; KKL: ; MHE: ; YNM: </v>
      </c>
      <c r="AU369" s="2770">
        <f>'9-A.Training Sub-Annex'!AV133</f>
        <v>0</v>
      </c>
    </row>
    <row r="370" spans="1:47" s="2245" customFormat="1" ht="78" customHeight="1">
      <c r="A370" s="2763">
        <f>'12.Printing Annex'!A7</f>
        <v>12</v>
      </c>
      <c r="B370" s="2785"/>
      <c r="C370" s="2764" t="str">
        <f>'12.Printing Annex'!C7</f>
        <v>Printing</v>
      </c>
      <c r="D370" s="2765"/>
      <c r="E370" s="2765"/>
      <c r="F370" s="2765"/>
      <c r="G370" s="2765"/>
      <c r="H370" s="2766"/>
      <c r="I370" s="2765"/>
      <c r="J370" s="2766"/>
      <c r="K370" s="2765"/>
      <c r="L370" s="2766"/>
      <c r="M370" s="2766"/>
      <c r="N370" s="2786"/>
      <c r="O370" s="2787">
        <f>SUM(O371:O376)</f>
        <v>5</v>
      </c>
      <c r="P370" s="2788"/>
      <c r="Q370" s="2789"/>
      <c r="R370" s="2790">
        <f>SUM(R371:R376)</f>
        <v>0</v>
      </c>
      <c r="T370" s="2766"/>
      <c r="U370" s="2766"/>
      <c r="V370" s="2766"/>
      <c r="W370" s="2782"/>
      <c r="X370" s="2766"/>
      <c r="Y370" s="2766"/>
      <c r="Z370" s="2766"/>
      <c r="AA370" s="2766"/>
      <c r="AB370" s="2766"/>
      <c r="AC370" s="2766"/>
      <c r="AD370" s="2766"/>
      <c r="AE370" s="2766"/>
      <c r="AF370" s="2766"/>
      <c r="AG370" s="2766"/>
      <c r="AH370" s="2766"/>
      <c r="AI370" s="2766"/>
      <c r="AJ370" s="2766"/>
      <c r="AK370" s="2766"/>
      <c r="AL370" s="2766"/>
      <c r="AM370" s="2766"/>
      <c r="AN370" s="2766"/>
      <c r="AO370" s="2766"/>
      <c r="AP370" s="2766"/>
      <c r="AQ370" s="2766"/>
      <c r="AR370" s="2766"/>
      <c r="AS370" s="2766"/>
      <c r="AT370" s="2766"/>
      <c r="AU370" s="2766"/>
    </row>
    <row r="371" spans="1:47" s="2245" customFormat="1" ht="78" customHeight="1">
      <c r="A371" s="2767" t="str">
        <f>'12.Printing Annex'!A13</f>
        <v>12.1.5</v>
      </c>
      <c r="B371" s="2767" t="str">
        <f>'12-A. Print Sub-Annex'!C41</f>
        <v>A.5.1.1</v>
      </c>
      <c r="C371" s="2768" t="str">
        <f>'12-A. Print Sub-Annex'!D41</f>
        <v>Prepare and disseminate guidelines for RBSK</v>
      </c>
      <c r="D371" s="2769" t="str">
        <f>'12-A. Print Sub-Annex'!E41</f>
        <v>RCH</v>
      </c>
      <c r="E371" s="2769" t="str">
        <f>'12-A. Print Sub-Annex'!F41</f>
        <v>RBSK</v>
      </c>
      <c r="F371" s="2769">
        <f>'12-A. Print Sub-Annex'!G41</f>
        <v>0</v>
      </c>
      <c r="G371" s="2769">
        <f>'12-A. Print Sub-Annex'!H41</f>
        <v>0</v>
      </c>
      <c r="H371" s="2769">
        <f>'12-A. Print Sub-Annex'!I41</f>
        <v>0</v>
      </c>
      <c r="I371" s="2769">
        <f>'12-A. Print Sub-Annex'!J41</f>
        <v>0</v>
      </c>
      <c r="J371" s="2769">
        <f>'12-A. Print Sub-Annex'!K41</f>
        <v>0</v>
      </c>
      <c r="K371" s="2769">
        <f>'12-A. Print Sub-Annex'!L41</f>
        <v>0</v>
      </c>
      <c r="L371" s="2770">
        <f>'12-A. Print Sub-Annex'!M41</f>
        <v>100000</v>
      </c>
      <c r="M371" s="2769">
        <f>'12-A. Print Sub-Annex'!N41</f>
        <v>1</v>
      </c>
      <c r="N371" s="2769">
        <f>'12-A. Print Sub-Annex'!O41</f>
        <v>1</v>
      </c>
      <c r="O371" s="2770">
        <f>'12-A. Print Sub-Annex'!P41</f>
        <v>1</v>
      </c>
      <c r="P371" s="2767" t="str">
        <f>'12-A. Print Sub-Annex'!Q41</f>
        <v xml:space="preserve">STATE: ; PDY: Prepare and disseminate guidelines for RBS - Rs.100000/-; KKL: ; MHE: ; YNM: </v>
      </c>
      <c r="Q371" s="2806"/>
      <c r="R371" s="2771"/>
      <c r="T371" s="2770">
        <f>'12-A. Print Sub-Annex'!U41</f>
        <v>1</v>
      </c>
      <c r="U371" s="2770">
        <f>'12-A. Print Sub-Annex'!V41</f>
        <v>100000</v>
      </c>
      <c r="V371" s="2770" t="str">
        <f>'12-A. Print Sub-Annex'!W41</f>
        <v xml:space="preserve">STATE: ; PDY: Prepare and disseminate guidelines for RBS - Rs.100000/-; KKL: ; MHE: ; YNM: </v>
      </c>
      <c r="W371" s="2772">
        <f>'12-A. Print Sub-Annex'!X41</f>
        <v>0</v>
      </c>
      <c r="X371" s="2770">
        <f>'12-A. Print Sub-Annex'!Y41</f>
        <v>0</v>
      </c>
      <c r="Y371" s="2770">
        <f>'12-A. Print Sub-Annex'!Z41</f>
        <v>0</v>
      </c>
      <c r="Z371" s="2770">
        <f>'12-A. Print Sub-Annex'!AA41</f>
        <v>0</v>
      </c>
      <c r="AA371" s="2770">
        <f>'12-A. Print Sub-Annex'!AB41</f>
        <v>100000</v>
      </c>
      <c r="AB371" s="2770">
        <f>'12-A. Print Sub-Annex'!AC41</f>
        <v>1</v>
      </c>
      <c r="AC371" s="2770">
        <f>'12-A. Print Sub-Annex'!AD41</f>
        <v>100000</v>
      </c>
      <c r="AD371" s="2770" t="str">
        <f>'12-A. Print Sub-Annex'!AE41</f>
        <v>Prepare and disseminate guidelines for RBS - Rs.100000/-</v>
      </c>
      <c r="AE371" s="2770">
        <f>'12-A. Print Sub-Annex'!AF41</f>
        <v>0</v>
      </c>
      <c r="AF371" s="2770">
        <f>'12-A. Print Sub-Annex'!AG41</f>
        <v>0</v>
      </c>
      <c r="AG371" s="2770">
        <f>'12-A. Print Sub-Annex'!AH41</f>
        <v>0</v>
      </c>
      <c r="AH371" s="2770">
        <f>'12-A. Print Sub-Annex'!AI41</f>
        <v>0</v>
      </c>
      <c r="AI371" s="2770">
        <f>'12-A. Print Sub-Annex'!AJ41</f>
        <v>0</v>
      </c>
      <c r="AJ371" s="2770">
        <f>'12-A. Print Sub-Annex'!AK41</f>
        <v>0</v>
      </c>
      <c r="AK371" s="2770">
        <f>'12-A. Print Sub-Annex'!AL41</f>
        <v>0</v>
      </c>
      <c r="AL371" s="2770">
        <f>'12-A. Print Sub-Annex'!AM41</f>
        <v>0</v>
      </c>
      <c r="AM371" s="2770">
        <f>'12-A. Print Sub-Annex'!AN41</f>
        <v>0</v>
      </c>
      <c r="AN371" s="2770">
        <f>'12-A. Print Sub-Annex'!AO41</f>
        <v>0</v>
      </c>
      <c r="AO371" s="2770">
        <f>'12-A. Print Sub-Annex'!AP41</f>
        <v>0</v>
      </c>
      <c r="AP371" s="2770">
        <f>'12-A. Print Sub-Annex'!AQ41</f>
        <v>0</v>
      </c>
      <c r="AQ371" s="2770">
        <f>'12-A. Print Sub-Annex'!AR41</f>
        <v>100000</v>
      </c>
      <c r="AR371" s="2770">
        <f>'12-A. Print Sub-Annex'!AS41</f>
        <v>1</v>
      </c>
      <c r="AS371" s="2770">
        <f>'12-A. Print Sub-Annex'!AT41</f>
        <v>100000</v>
      </c>
      <c r="AT371" s="2770" t="str">
        <f>'12-A. Print Sub-Annex'!AU41</f>
        <v xml:space="preserve">STATE: ; PDY: Prepare and disseminate guidelines for RBS - Rs.100000/-; KKL: ; MHE: ; YNM: </v>
      </c>
      <c r="AU371" s="2770" t="str">
        <f>'12-A. Print Sub-Annex'!AV41</f>
        <v>RBSK: IEC&amp; Printing</v>
      </c>
    </row>
    <row r="372" spans="1:47" s="2245" customFormat="1" ht="78" customHeight="1">
      <c r="A372" s="2767"/>
      <c r="B372" s="2767" t="str">
        <f>'12-A. Print Sub-Annex'!C42</f>
        <v>A 5.3.1</v>
      </c>
      <c r="C372" s="2768" t="str">
        <f>'12-A. Print Sub-Annex'!D42</f>
        <v xml:space="preserve">Training kits for teachers </v>
      </c>
      <c r="D372" s="2769" t="str">
        <f>'12-A. Print Sub-Annex'!E42</f>
        <v>RCH</v>
      </c>
      <c r="E372" s="2769" t="str">
        <f>'12-A. Print Sub-Annex'!F42</f>
        <v>RBSK</v>
      </c>
      <c r="F372" s="2769">
        <f>'12-A. Print Sub-Annex'!G42</f>
        <v>0</v>
      </c>
      <c r="G372" s="2769">
        <f>'12-A. Print Sub-Annex'!H42</f>
        <v>0</v>
      </c>
      <c r="H372" s="2769">
        <f>'12-A. Print Sub-Annex'!I42</f>
        <v>0</v>
      </c>
      <c r="I372" s="2769">
        <f>'12-A. Print Sub-Annex'!J42</f>
        <v>0</v>
      </c>
      <c r="J372" s="2769">
        <f>'12-A. Print Sub-Annex'!K42</f>
        <v>0</v>
      </c>
      <c r="K372" s="2769">
        <f>'12-A. Print Sub-Annex'!L42</f>
        <v>0</v>
      </c>
      <c r="L372" s="2770">
        <f>'12-A. Print Sub-Annex'!M42</f>
        <v>0</v>
      </c>
      <c r="M372" s="2769">
        <f>'12-A. Print Sub-Annex'!N42</f>
        <v>0</v>
      </c>
      <c r="N372" s="2769">
        <f>'12-A. Print Sub-Annex'!O42</f>
        <v>0</v>
      </c>
      <c r="O372" s="2770">
        <f>'12-A. Print Sub-Annex'!P42</f>
        <v>0</v>
      </c>
      <c r="P372" s="2767" t="str">
        <f>'12-A. Print Sub-Annex'!Q42</f>
        <v xml:space="preserve">STATE: ; PDY: ; KKL: ; MHE: ; YNM: </v>
      </c>
      <c r="Q372" s="2806"/>
      <c r="R372" s="2771"/>
      <c r="T372" s="2770">
        <f>'12-A. Print Sub-Annex'!U42</f>
        <v>0</v>
      </c>
      <c r="U372" s="2770">
        <f>'12-A. Print Sub-Annex'!V42</f>
        <v>0</v>
      </c>
      <c r="V372" s="2770" t="str">
        <f>'12-A. Print Sub-Annex'!W42</f>
        <v xml:space="preserve">STATE: ; PDY: ; KKL: ; MHE: ; YNM: </v>
      </c>
      <c r="W372" s="2772">
        <f>'12-A. Print Sub-Annex'!X42</f>
        <v>0</v>
      </c>
      <c r="X372" s="2770">
        <f>'12-A. Print Sub-Annex'!Y42</f>
        <v>0</v>
      </c>
      <c r="Y372" s="2770">
        <f>'12-A. Print Sub-Annex'!Z42</f>
        <v>0</v>
      </c>
      <c r="Z372" s="2770">
        <f>'12-A. Print Sub-Annex'!AA42</f>
        <v>0</v>
      </c>
      <c r="AA372" s="2770">
        <f>'12-A. Print Sub-Annex'!AB42</f>
        <v>0</v>
      </c>
      <c r="AB372" s="2770">
        <f>'12-A. Print Sub-Annex'!AC42</f>
        <v>0</v>
      </c>
      <c r="AC372" s="2770">
        <f>'12-A. Print Sub-Annex'!AD42</f>
        <v>0</v>
      </c>
      <c r="AD372" s="2770">
        <f>'12-A. Print Sub-Annex'!AE42</f>
        <v>0</v>
      </c>
      <c r="AE372" s="2770">
        <f>'12-A. Print Sub-Annex'!AF42</f>
        <v>0</v>
      </c>
      <c r="AF372" s="2770">
        <f>'12-A. Print Sub-Annex'!AG42</f>
        <v>0</v>
      </c>
      <c r="AG372" s="2770">
        <f>'12-A. Print Sub-Annex'!AH42</f>
        <v>0</v>
      </c>
      <c r="AH372" s="2770">
        <f>'12-A. Print Sub-Annex'!AI42</f>
        <v>0</v>
      </c>
      <c r="AI372" s="2770">
        <f>'12-A. Print Sub-Annex'!AJ42</f>
        <v>0</v>
      </c>
      <c r="AJ372" s="2770">
        <f>'12-A. Print Sub-Annex'!AK42</f>
        <v>0</v>
      </c>
      <c r="AK372" s="2770">
        <f>'12-A. Print Sub-Annex'!AL42</f>
        <v>0</v>
      </c>
      <c r="AL372" s="2770">
        <f>'12-A. Print Sub-Annex'!AM42</f>
        <v>0</v>
      </c>
      <c r="AM372" s="2770">
        <f>'12-A. Print Sub-Annex'!AN42</f>
        <v>0</v>
      </c>
      <c r="AN372" s="2770">
        <f>'12-A. Print Sub-Annex'!AO42</f>
        <v>0</v>
      </c>
      <c r="AO372" s="2770">
        <f>'12-A. Print Sub-Annex'!AP42</f>
        <v>0</v>
      </c>
      <c r="AP372" s="2770">
        <f>'12-A. Print Sub-Annex'!AQ42</f>
        <v>0</v>
      </c>
      <c r="AQ372" s="2770">
        <f>'12-A. Print Sub-Annex'!AR42</f>
        <v>0</v>
      </c>
      <c r="AR372" s="2770">
        <f>'12-A. Print Sub-Annex'!AS42</f>
        <v>0</v>
      </c>
      <c r="AS372" s="2770">
        <f>'12-A. Print Sub-Annex'!AT42</f>
        <v>0</v>
      </c>
      <c r="AT372" s="2770" t="str">
        <f>'12-A. Print Sub-Annex'!AU42</f>
        <v xml:space="preserve">STATE: ; PDY: ; KKL: ; MHE: ; YNM: </v>
      </c>
      <c r="AU372" s="2770" t="str">
        <f>'12-A. Print Sub-Annex'!AV42</f>
        <v>RBSK: IEC&amp; Printing</v>
      </c>
    </row>
    <row r="373" spans="1:47" s="2245" customFormat="1" ht="78" customHeight="1">
      <c r="A373" s="2767"/>
      <c r="B373" s="2767" t="str">
        <f>'12-A. Print Sub-Annex'!C43</f>
        <v>A 5.3.2</v>
      </c>
      <c r="C373" s="2768" t="str">
        <f>'12-A. Print Sub-Annex'!D43</f>
        <v>School Kits</v>
      </c>
      <c r="D373" s="2769" t="str">
        <f>'12-A. Print Sub-Annex'!E43</f>
        <v>RCH</v>
      </c>
      <c r="E373" s="2769" t="str">
        <f>'12-A. Print Sub-Annex'!F43</f>
        <v>RBSK</v>
      </c>
      <c r="F373" s="2769">
        <f>'12-A. Print Sub-Annex'!G43</f>
        <v>0</v>
      </c>
      <c r="G373" s="2769">
        <f>'12-A. Print Sub-Annex'!H43</f>
        <v>0</v>
      </c>
      <c r="H373" s="2769">
        <f>'12-A. Print Sub-Annex'!I43</f>
        <v>0</v>
      </c>
      <c r="I373" s="2769">
        <f>'12-A. Print Sub-Annex'!J43</f>
        <v>0</v>
      </c>
      <c r="J373" s="2769">
        <f>'12-A. Print Sub-Annex'!K43</f>
        <v>0</v>
      </c>
      <c r="K373" s="2769">
        <f>'12-A. Print Sub-Annex'!L43</f>
        <v>0</v>
      </c>
      <c r="L373" s="2770">
        <f>'12-A. Print Sub-Annex'!M43</f>
        <v>0</v>
      </c>
      <c r="M373" s="2769">
        <f>'12-A. Print Sub-Annex'!N43</f>
        <v>0</v>
      </c>
      <c r="N373" s="2769">
        <f>'12-A. Print Sub-Annex'!O43</f>
        <v>0</v>
      </c>
      <c r="O373" s="2770">
        <f>'12-A. Print Sub-Annex'!P43</f>
        <v>0</v>
      </c>
      <c r="P373" s="2767" t="str">
        <f>'12-A. Print Sub-Annex'!Q43</f>
        <v xml:space="preserve">STATE: ; PDY: ; KKL: ; MHE: ; YNM: </v>
      </c>
      <c r="Q373" s="2806"/>
      <c r="R373" s="2771"/>
      <c r="T373" s="2770">
        <f>'12-A. Print Sub-Annex'!U43</f>
        <v>0</v>
      </c>
      <c r="U373" s="2770">
        <f>'12-A. Print Sub-Annex'!V43</f>
        <v>0</v>
      </c>
      <c r="V373" s="2770" t="str">
        <f>'12-A. Print Sub-Annex'!W43</f>
        <v xml:space="preserve">STATE: ; PDY: ; KKL: ; MHE: ; YNM: </v>
      </c>
      <c r="W373" s="2772">
        <f>'12-A. Print Sub-Annex'!X43</f>
        <v>0</v>
      </c>
      <c r="X373" s="2770">
        <f>'12-A. Print Sub-Annex'!Y43</f>
        <v>0</v>
      </c>
      <c r="Y373" s="2770">
        <f>'12-A. Print Sub-Annex'!Z43</f>
        <v>0</v>
      </c>
      <c r="Z373" s="2770">
        <f>'12-A. Print Sub-Annex'!AA43</f>
        <v>0</v>
      </c>
      <c r="AA373" s="2770">
        <f>'12-A. Print Sub-Annex'!AB43</f>
        <v>0</v>
      </c>
      <c r="AB373" s="2770">
        <f>'12-A. Print Sub-Annex'!AC43</f>
        <v>0</v>
      </c>
      <c r="AC373" s="2770">
        <f>'12-A. Print Sub-Annex'!AD43</f>
        <v>0</v>
      </c>
      <c r="AD373" s="2770">
        <f>'12-A. Print Sub-Annex'!AE43</f>
        <v>0</v>
      </c>
      <c r="AE373" s="2770">
        <f>'12-A. Print Sub-Annex'!AF43</f>
        <v>0</v>
      </c>
      <c r="AF373" s="2770">
        <f>'12-A. Print Sub-Annex'!AG43</f>
        <v>0</v>
      </c>
      <c r="AG373" s="2770">
        <f>'12-A. Print Sub-Annex'!AH43</f>
        <v>0</v>
      </c>
      <c r="AH373" s="2770">
        <f>'12-A. Print Sub-Annex'!AI43</f>
        <v>0</v>
      </c>
      <c r="AI373" s="2770">
        <f>'12-A. Print Sub-Annex'!AJ43</f>
        <v>0</v>
      </c>
      <c r="AJ373" s="2770">
        <f>'12-A. Print Sub-Annex'!AK43</f>
        <v>0</v>
      </c>
      <c r="AK373" s="2770">
        <f>'12-A. Print Sub-Annex'!AL43</f>
        <v>0</v>
      </c>
      <c r="AL373" s="2770">
        <f>'12-A. Print Sub-Annex'!AM43</f>
        <v>0</v>
      </c>
      <c r="AM373" s="2770">
        <f>'12-A. Print Sub-Annex'!AN43</f>
        <v>0</v>
      </c>
      <c r="AN373" s="2770">
        <f>'12-A. Print Sub-Annex'!AO43</f>
        <v>0</v>
      </c>
      <c r="AO373" s="2770">
        <f>'12-A. Print Sub-Annex'!AP43</f>
        <v>0</v>
      </c>
      <c r="AP373" s="2770">
        <f>'12-A. Print Sub-Annex'!AQ43</f>
        <v>0</v>
      </c>
      <c r="AQ373" s="2770">
        <f>'12-A. Print Sub-Annex'!AR43</f>
        <v>0</v>
      </c>
      <c r="AR373" s="2770">
        <f>'12-A. Print Sub-Annex'!AS43</f>
        <v>0</v>
      </c>
      <c r="AS373" s="2770">
        <f>'12-A. Print Sub-Annex'!AT43</f>
        <v>0</v>
      </c>
      <c r="AT373" s="2770" t="str">
        <f>'12-A. Print Sub-Annex'!AU43</f>
        <v xml:space="preserve">STATE: ; PDY: ; KKL: ; MHE: ; YNM: </v>
      </c>
      <c r="AU373" s="2770" t="str">
        <f>'12-A. Print Sub-Annex'!AV43</f>
        <v>RBSK: IEC&amp; Printing</v>
      </c>
    </row>
    <row r="374" spans="1:47" s="2245" customFormat="1" ht="78" customHeight="1">
      <c r="A374" s="2767"/>
      <c r="B374" s="2767" t="str">
        <f>'12-A. Print Sub-Annex'!C44</f>
        <v>B.10.7.4.3</v>
      </c>
      <c r="C374" s="2768" t="str">
        <f>'12-A. Print Sub-Annex'!D44</f>
        <v>Printing of RBSK card and registers</v>
      </c>
      <c r="D374" s="2769" t="str">
        <f>'12-A. Print Sub-Annex'!E44</f>
        <v>RCH</v>
      </c>
      <c r="E374" s="2769" t="str">
        <f>'12-A. Print Sub-Annex'!F44</f>
        <v>RBSK</v>
      </c>
      <c r="F374" s="2769">
        <f>'12-A. Print Sub-Annex'!G44</f>
        <v>0</v>
      </c>
      <c r="G374" s="2769">
        <f>'12-A. Print Sub-Annex'!H44</f>
        <v>0</v>
      </c>
      <c r="H374" s="2769">
        <f>'12-A. Print Sub-Annex'!I44</f>
        <v>3</v>
      </c>
      <c r="I374" s="2769">
        <f>'12-A. Print Sub-Annex'!J44</f>
        <v>0</v>
      </c>
      <c r="J374" s="2769">
        <f>'12-A. Print Sub-Annex'!K44</f>
        <v>0</v>
      </c>
      <c r="K374" s="2769">
        <f>'12-A. Print Sub-Annex'!L44</f>
        <v>0</v>
      </c>
      <c r="L374" s="2770">
        <f>'12-A. Print Sub-Annex'!M44</f>
        <v>150000</v>
      </c>
      <c r="M374" s="2769">
        <f>'12-A. Print Sub-Annex'!N44</f>
        <v>1.5</v>
      </c>
      <c r="N374" s="2769">
        <f>'12-A. Print Sub-Annex'!O44</f>
        <v>2</v>
      </c>
      <c r="O374" s="2770">
        <f>'12-A. Print Sub-Annex'!P44</f>
        <v>3</v>
      </c>
      <c r="P374" s="2767" t="str">
        <f>'12-A. Print Sub-Annex'!Q44</f>
        <v xml:space="preserve">STATE: ; PDY: Printing of RBSK card and registers (0-6) Years &amp; (6-18) Years 170 GSM White Pulp Board (22' x 28') - 91000 Copies - Rs.3.00 Lakhs; KKL: ; MHE: ; YNM: </v>
      </c>
      <c r="Q374" s="2806"/>
      <c r="R374" s="2771"/>
      <c r="T374" s="2770">
        <f>'12-A. Print Sub-Annex'!U44</f>
        <v>2</v>
      </c>
      <c r="U374" s="2770">
        <f>'12-A. Print Sub-Annex'!V44</f>
        <v>300000</v>
      </c>
      <c r="V374" s="2770" t="str">
        <f>'12-A. Print Sub-Annex'!W44</f>
        <v xml:space="preserve">STATE: ; PDY: Printing of RBSK card and registers (0-6) Years &amp; (6-18) Years 170 GSM White Pulp Board (22' x 28') - 91000 Copies - Rs.3.00 Lakhs; KKL: ; MHE: ; YNM: </v>
      </c>
      <c r="W374" s="2772">
        <f>'12-A. Print Sub-Annex'!X44</f>
        <v>0</v>
      </c>
      <c r="X374" s="2770">
        <f>'12-A. Print Sub-Annex'!Y44</f>
        <v>0</v>
      </c>
      <c r="Y374" s="2770">
        <f>'12-A. Print Sub-Annex'!Z44</f>
        <v>0</v>
      </c>
      <c r="Z374" s="2770">
        <f>'12-A. Print Sub-Annex'!AA44</f>
        <v>0</v>
      </c>
      <c r="AA374" s="2770">
        <f>'12-A. Print Sub-Annex'!AB44</f>
        <v>150000</v>
      </c>
      <c r="AB374" s="2770">
        <f>'12-A. Print Sub-Annex'!AC44</f>
        <v>2</v>
      </c>
      <c r="AC374" s="2770">
        <f>'12-A. Print Sub-Annex'!AD44</f>
        <v>300000</v>
      </c>
      <c r="AD374" s="2214" t="str">
        <f>'12-A. Print Sub-Annex'!AE44</f>
        <v>Printing of RBSK card and registers (0-6) Years &amp; (6-18) Years 170 GSM White Pulp Board (22' x 28') - 91000 Copies - Rs.3.00 Lakhs</v>
      </c>
      <c r="AE374" s="2770">
        <f>'12-A. Print Sub-Annex'!AF44</f>
        <v>0</v>
      </c>
      <c r="AF374" s="2770">
        <f>'12-A. Print Sub-Annex'!AG44</f>
        <v>0</v>
      </c>
      <c r="AG374" s="2770">
        <f>'12-A. Print Sub-Annex'!AH44</f>
        <v>0</v>
      </c>
      <c r="AH374" s="2770">
        <f>'12-A. Print Sub-Annex'!AI44</f>
        <v>0</v>
      </c>
      <c r="AI374" s="2770">
        <f>'12-A. Print Sub-Annex'!AJ44</f>
        <v>0</v>
      </c>
      <c r="AJ374" s="2770">
        <f>'12-A. Print Sub-Annex'!AK44</f>
        <v>0</v>
      </c>
      <c r="AK374" s="2770">
        <f>'12-A. Print Sub-Annex'!AL44</f>
        <v>0</v>
      </c>
      <c r="AL374" s="2770">
        <f>'12-A. Print Sub-Annex'!AM44</f>
        <v>0</v>
      </c>
      <c r="AM374" s="2770">
        <f>'12-A. Print Sub-Annex'!AN44</f>
        <v>0</v>
      </c>
      <c r="AN374" s="2770">
        <f>'12-A. Print Sub-Annex'!AO44</f>
        <v>0</v>
      </c>
      <c r="AO374" s="2770">
        <f>'12-A. Print Sub-Annex'!AP44</f>
        <v>0</v>
      </c>
      <c r="AP374" s="2770">
        <f>'12-A. Print Sub-Annex'!AQ44</f>
        <v>0</v>
      </c>
      <c r="AQ374" s="2770">
        <f>'12-A. Print Sub-Annex'!AR44</f>
        <v>300000</v>
      </c>
      <c r="AR374" s="2770">
        <f>'12-A. Print Sub-Annex'!AS44</f>
        <v>2</v>
      </c>
      <c r="AS374" s="2770">
        <f>'12-A. Print Sub-Annex'!AT44</f>
        <v>150000</v>
      </c>
      <c r="AT374" s="2770" t="str">
        <f>'12-A. Print Sub-Annex'!AU44</f>
        <v xml:space="preserve">STATE: ; PDY: Printing of RBSK card and registers (0-6) Years &amp; (6-18) Years 170 GSM White Pulp Board (22' x 28') - 91000 Copies - Rs.3.00 Lakhs; KKL: ; MHE: ; YNM: </v>
      </c>
      <c r="AU374" s="2770" t="str">
        <f>'12-A. Print Sub-Annex'!AV44</f>
        <v>RBSK: IEC&amp; Printing</v>
      </c>
    </row>
    <row r="375" spans="1:47" s="2245" customFormat="1" ht="78" customHeight="1">
      <c r="A375" s="2767"/>
      <c r="B375" s="2767" t="str">
        <f>'12-A. Print Sub-Annex'!C45</f>
        <v>B.10.7.4.4</v>
      </c>
      <c r="C375" s="2768" t="str">
        <f>'12-A. Print Sub-Annex'!D45</f>
        <v>Printing cost for DEIC</v>
      </c>
      <c r="D375" s="2769" t="str">
        <f>'12-A. Print Sub-Annex'!E45</f>
        <v>RCH</v>
      </c>
      <c r="E375" s="2769" t="str">
        <f>'12-A. Print Sub-Annex'!F45</f>
        <v>RBSK</v>
      </c>
      <c r="F375" s="2769">
        <f>'12-A. Print Sub-Annex'!G45</f>
        <v>0</v>
      </c>
      <c r="G375" s="2769">
        <f>'12-A. Print Sub-Annex'!H45</f>
        <v>0</v>
      </c>
      <c r="H375" s="2769">
        <f>'12-A. Print Sub-Annex'!I45</f>
        <v>0</v>
      </c>
      <c r="I375" s="2769">
        <f>'12-A. Print Sub-Annex'!J45</f>
        <v>0</v>
      </c>
      <c r="J375" s="2769">
        <f>'12-A. Print Sub-Annex'!K45</f>
        <v>0</v>
      </c>
      <c r="K375" s="2769">
        <f>'12-A. Print Sub-Annex'!L45</f>
        <v>0</v>
      </c>
      <c r="L375" s="2770">
        <f>'12-A. Print Sub-Annex'!M45</f>
        <v>50000</v>
      </c>
      <c r="M375" s="2769">
        <f>'12-A. Print Sub-Annex'!N45</f>
        <v>0.5</v>
      </c>
      <c r="N375" s="2769">
        <f>'12-A. Print Sub-Annex'!O45</f>
        <v>2</v>
      </c>
      <c r="O375" s="2770">
        <f>'12-A. Print Sub-Annex'!P45</f>
        <v>1</v>
      </c>
      <c r="P375" s="2767" t="str">
        <f>'12-A. Print Sub-Annex'!Q45</f>
        <v xml:space="preserve">STATE: ; PDY: Printing cost for DEIC - Rs.1.00 Lakhs; KKL: ; MHE: ; YNM: </v>
      </c>
      <c r="Q375" s="2806"/>
      <c r="R375" s="2771"/>
      <c r="T375" s="2770">
        <f>'12-A. Print Sub-Annex'!U45</f>
        <v>2</v>
      </c>
      <c r="U375" s="2770">
        <f>'12-A. Print Sub-Annex'!V45</f>
        <v>100000</v>
      </c>
      <c r="V375" s="2770" t="str">
        <f>'12-A. Print Sub-Annex'!W45</f>
        <v xml:space="preserve">STATE: ; PDY: Printing cost for DEIC - Rs.1.00 Lakhs; KKL: ; MHE: ; YNM: </v>
      </c>
      <c r="W375" s="2772">
        <f>'12-A. Print Sub-Annex'!X45</f>
        <v>0</v>
      </c>
      <c r="X375" s="2770">
        <f>'12-A. Print Sub-Annex'!Y45</f>
        <v>0</v>
      </c>
      <c r="Y375" s="2770">
        <f>'12-A. Print Sub-Annex'!Z45</f>
        <v>0</v>
      </c>
      <c r="Z375" s="2770">
        <f>'12-A. Print Sub-Annex'!AA45</f>
        <v>0</v>
      </c>
      <c r="AA375" s="2770">
        <f>'12-A. Print Sub-Annex'!AB45</f>
        <v>50000</v>
      </c>
      <c r="AB375" s="2770">
        <f>'12-A. Print Sub-Annex'!AC45</f>
        <v>2</v>
      </c>
      <c r="AC375" s="2770">
        <f>'12-A. Print Sub-Annex'!AD45</f>
        <v>100000</v>
      </c>
      <c r="AD375" s="2770" t="str">
        <f>'12-A. Print Sub-Annex'!AE45</f>
        <v>Printing cost for DEIC - Rs.1.00 Lakhs</v>
      </c>
      <c r="AE375" s="2770">
        <f>'12-A. Print Sub-Annex'!AF45</f>
        <v>0</v>
      </c>
      <c r="AF375" s="2770">
        <f>'12-A. Print Sub-Annex'!AG45</f>
        <v>0</v>
      </c>
      <c r="AG375" s="2770">
        <f>'12-A. Print Sub-Annex'!AH45</f>
        <v>0</v>
      </c>
      <c r="AH375" s="2770">
        <f>'12-A. Print Sub-Annex'!AI45</f>
        <v>0</v>
      </c>
      <c r="AI375" s="2770">
        <f>'12-A. Print Sub-Annex'!AJ45</f>
        <v>0</v>
      </c>
      <c r="AJ375" s="2770">
        <f>'12-A. Print Sub-Annex'!AK45</f>
        <v>0</v>
      </c>
      <c r="AK375" s="2770">
        <f>'12-A. Print Sub-Annex'!AL45</f>
        <v>0</v>
      </c>
      <c r="AL375" s="2770">
        <f>'12-A. Print Sub-Annex'!AM45</f>
        <v>0</v>
      </c>
      <c r="AM375" s="2770">
        <f>'12-A. Print Sub-Annex'!AN45</f>
        <v>0</v>
      </c>
      <c r="AN375" s="2770">
        <f>'12-A. Print Sub-Annex'!AO45</f>
        <v>0</v>
      </c>
      <c r="AO375" s="2770">
        <f>'12-A. Print Sub-Annex'!AP45</f>
        <v>0</v>
      </c>
      <c r="AP375" s="2770">
        <f>'12-A. Print Sub-Annex'!AQ45</f>
        <v>0</v>
      </c>
      <c r="AQ375" s="2770">
        <f>'12-A. Print Sub-Annex'!AR45</f>
        <v>100000</v>
      </c>
      <c r="AR375" s="2770">
        <f>'12-A. Print Sub-Annex'!AS45</f>
        <v>2</v>
      </c>
      <c r="AS375" s="2770">
        <f>'12-A. Print Sub-Annex'!AT45</f>
        <v>50000</v>
      </c>
      <c r="AT375" s="2770" t="str">
        <f>'12-A. Print Sub-Annex'!AU45</f>
        <v xml:space="preserve">STATE: ; PDY: Printing cost for DEIC - Rs.1.00 Lakhs; KKL: ; MHE: ; YNM: </v>
      </c>
      <c r="AU375" s="2770" t="str">
        <f>'12-A. Print Sub-Annex'!AV45</f>
        <v>RBSK at Facility Level including District Early Intervention Centers (DEIC): IEC&amp; Printing</v>
      </c>
    </row>
    <row r="376" spans="1:47" s="2245" customFormat="1" ht="78" customHeight="1">
      <c r="A376" s="2767"/>
      <c r="B376" s="2767">
        <f>'12-A. Print Sub-Annex'!C46</f>
        <v>0</v>
      </c>
      <c r="C376" s="2768" t="str">
        <f>'12-A. Print Sub-Annex'!D46</f>
        <v>Any other (please specify)</v>
      </c>
      <c r="D376" s="2769" t="str">
        <f>'12-A. Print Sub-Annex'!E46</f>
        <v>RCH</v>
      </c>
      <c r="E376" s="2769" t="str">
        <f>'12-A. Print Sub-Annex'!F46</f>
        <v>RBSK</v>
      </c>
      <c r="F376" s="2769">
        <f>'12-A. Print Sub-Annex'!G46</f>
        <v>0</v>
      </c>
      <c r="G376" s="2769">
        <f>'12-A. Print Sub-Annex'!H46</f>
        <v>0</v>
      </c>
      <c r="H376" s="2769">
        <f>'12-A. Print Sub-Annex'!I46</f>
        <v>0</v>
      </c>
      <c r="I376" s="2769">
        <f>'12-A. Print Sub-Annex'!J46</f>
        <v>0</v>
      </c>
      <c r="J376" s="2769">
        <f>'12-A. Print Sub-Annex'!K46</f>
        <v>0</v>
      </c>
      <c r="K376" s="2769">
        <f>'12-A. Print Sub-Annex'!L46</f>
        <v>0</v>
      </c>
      <c r="L376" s="2770">
        <f>'12-A. Print Sub-Annex'!M46</f>
        <v>0</v>
      </c>
      <c r="M376" s="2769">
        <f>'12-A. Print Sub-Annex'!N46</f>
        <v>0</v>
      </c>
      <c r="N376" s="2769">
        <f>'12-A. Print Sub-Annex'!O46</f>
        <v>0</v>
      </c>
      <c r="O376" s="2770">
        <f>'12-A. Print Sub-Annex'!P46</f>
        <v>0</v>
      </c>
      <c r="P376" s="2767" t="str">
        <f>'12-A. Print Sub-Annex'!Q46</f>
        <v xml:space="preserve">STATE: ; PDY: ; KKL: ; MHE: ; YNM: </v>
      </c>
      <c r="Q376" s="2806"/>
      <c r="R376" s="2771"/>
      <c r="T376" s="2770">
        <f>'12-A. Print Sub-Annex'!U46</f>
        <v>0</v>
      </c>
      <c r="U376" s="2770">
        <f>'12-A. Print Sub-Annex'!V46</f>
        <v>0</v>
      </c>
      <c r="V376" s="2770" t="str">
        <f>'12-A. Print Sub-Annex'!W46</f>
        <v xml:space="preserve">STATE: ; PDY: ; KKL: ; MHE: ; YNM: </v>
      </c>
      <c r="W376" s="2772">
        <f>'12-A. Print Sub-Annex'!X46</f>
        <v>0</v>
      </c>
      <c r="X376" s="2770">
        <f>'12-A. Print Sub-Annex'!Y46</f>
        <v>0</v>
      </c>
      <c r="Y376" s="2770">
        <f>'12-A. Print Sub-Annex'!Z46</f>
        <v>0</v>
      </c>
      <c r="Z376" s="2770">
        <f>'12-A. Print Sub-Annex'!AA46</f>
        <v>0</v>
      </c>
      <c r="AA376" s="2770">
        <f>'12-A. Print Sub-Annex'!AB46</f>
        <v>0</v>
      </c>
      <c r="AB376" s="2770">
        <f>'12-A. Print Sub-Annex'!AC46</f>
        <v>0</v>
      </c>
      <c r="AC376" s="2770">
        <f>'12-A. Print Sub-Annex'!AD46</f>
        <v>0</v>
      </c>
      <c r="AD376" s="2770">
        <f>'12-A. Print Sub-Annex'!AE46</f>
        <v>0</v>
      </c>
      <c r="AE376" s="2770">
        <f>'12-A. Print Sub-Annex'!AF46</f>
        <v>0</v>
      </c>
      <c r="AF376" s="2770">
        <f>'12-A. Print Sub-Annex'!AG46</f>
        <v>0</v>
      </c>
      <c r="AG376" s="2770">
        <f>'12-A. Print Sub-Annex'!AH46</f>
        <v>0</v>
      </c>
      <c r="AH376" s="2770">
        <f>'12-A. Print Sub-Annex'!AI46</f>
        <v>0</v>
      </c>
      <c r="AI376" s="2770">
        <f>'12-A. Print Sub-Annex'!AJ46</f>
        <v>0</v>
      </c>
      <c r="AJ376" s="2770">
        <f>'12-A. Print Sub-Annex'!AK46</f>
        <v>0</v>
      </c>
      <c r="AK376" s="2770">
        <f>'12-A. Print Sub-Annex'!AL46</f>
        <v>0</v>
      </c>
      <c r="AL376" s="2770">
        <f>'12-A. Print Sub-Annex'!AM46</f>
        <v>0</v>
      </c>
      <c r="AM376" s="2770">
        <f>'12-A. Print Sub-Annex'!AN46</f>
        <v>0</v>
      </c>
      <c r="AN376" s="2770">
        <f>'12-A. Print Sub-Annex'!AO46</f>
        <v>0</v>
      </c>
      <c r="AO376" s="2770">
        <f>'12-A. Print Sub-Annex'!AP46</f>
        <v>0</v>
      </c>
      <c r="AP376" s="2770">
        <f>'12-A. Print Sub-Annex'!AQ46</f>
        <v>0</v>
      </c>
      <c r="AQ376" s="2770">
        <f>'12-A. Print Sub-Annex'!AR46</f>
        <v>0</v>
      </c>
      <c r="AR376" s="2770">
        <f>'12-A. Print Sub-Annex'!AS46</f>
        <v>0</v>
      </c>
      <c r="AS376" s="2770">
        <f>'12-A. Print Sub-Annex'!AT46</f>
        <v>0</v>
      </c>
      <c r="AT376" s="2770" t="str">
        <f>'12-A. Print Sub-Annex'!AU46</f>
        <v xml:space="preserve">STATE: ; PDY: ; KKL: ; MHE: ; YNM: </v>
      </c>
      <c r="AU376" s="2770">
        <f>'12-A. Print Sub-Annex'!AV46</f>
        <v>0</v>
      </c>
    </row>
    <row r="377" spans="1:47" s="2245" customFormat="1" ht="78" customHeight="1">
      <c r="A377" s="2756" t="s">
        <v>4646</v>
      </c>
      <c r="B377" s="2756"/>
      <c r="C377" s="2757" t="s">
        <v>4052</v>
      </c>
      <c r="D377" s="2758"/>
      <c r="E377" s="2758"/>
      <c r="F377" s="2758"/>
      <c r="G377" s="2758"/>
      <c r="H377" s="2759"/>
      <c r="I377" s="2758"/>
      <c r="J377" s="2759"/>
      <c r="K377" s="2758"/>
      <c r="L377" s="2759"/>
      <c r="M377" s="2759"/>
      <c r="N377" s="2799"/>
      <c r="O377" s="2813">
        <f>O378+O383+O386</f>
        <v>2.4035500000000001</v>
      </c>
      <c r="P377" s="2801"/>
      <c r="Q377" s="2802"/>
      <c r="R377" s="2814">
        <f>R378+R383+R386</f>
        <v>0</v>
      </c>
      <c r="T377" s="2759"/>
      <c r="U377" s="2759"/>
      <c r="V377" s="2759"/>
      <c r="W377" s="2804"/>
      <c r="X377" s="2759"/>
      <c r="Y377" s="2759"/>
      <c r="Z377" s="2759"/>
      <c r="AA377" s="2759"/>
      <c r="AB377" s="2759"/>
      <c r="AC377" s="2759"/>
      <c r="AD377" s="2759"/>
      <c r="AE377" s="2759"/>
      <c r="AF377" s="2759"/>
      <c r="AG377" s="2759"/>
      <c r="AH377" s="2759"/>
      <c r="AI377" s="2759"/>
      <c r="AJ377" s="2759"/>
      <c r="AK377" s="2759"/>
      <c r="AL377" s="2759"/>
      <c r="AM377" s="2759"/>
      <c r="AN377" s="2759"/>
      <c r="AO377" s="2759"/>
      <c r="AP377" s="2759"/>
      <c r="AQ377" s="2759"/>
      <c r="AR377" s="2759"/>
      <c r="AS377" s="2759"/>
      <c r="AT377" s="2759"/>
      <c r="AU377" s="2759"/>
    </row>
    <row r="378" spans="1:47" s="2245" customFormat="1" ht="78" customHeight="1">
      <c r="A378" s="2763">
        <f>'9.Training Annex'!A7</f>
        <v>9</v>
      </c>
      <c r="B378" s="2763"/>
      <c r="C378" s="2764" t="str">
        <f>'9.Training Annex'!C7</f>
        <v>Training and Capacity Building</v>
      </c>
      <c r="D378" s="2765"/>
      <c r="E378" s="2765"/>
      <c r="F378" s="2765"/>
      <c r="G378" s="2765"/>
      <c r="H378" s="2765"/>
      <c r="I378" s="2765"/>
      <c r="J378" s="2765"/>
      <c r="K378" s="2765"/>
      <c r="L378" s="2766"/>
      <c r="M378" s="2765"/>
      <c r="N378" s="2765"/>
      <c r="O378" s="2766">
        <f>SUM(O379:O382)</f>
        <v>0.40355000000000002</v>
      </c>
      <c r="P378" s="2763"/>
      <c r="Q378" s="2783"/>
      <c r="R378" s="2781">
        <f>SUM(R379:R382)</f>
        <v>0</v>
      </c>
      <c r="T378" s="2766"/>
      <c r="U378" s="2766"/>
      <c r="V378" s="2766"/>
      <c r="W378" s="2782"/>
      <c r="X378" s="2766"/>
      <c r="Y378" s="2766"/>
      <c r="Z378" s="2766"/>
      <c r="AA378" s="2766"/>
      <c r="AB378" s="2766"/>
      <c r="AC378" s="2766"/>
      <c r="AD378" s="2766"/>
      <c r="AE378" s="2766"/>
      <c r="AF378" s="2766"/>
      <c r="AG378" s="2766"/>
      <c r="AH378" s="2766"/>
      <c r="AI378" s="2766"/>
      <c r="AJ378" s="2766"/>
      <c r="AK378" s="2766"/>
      <c r="AL378" s="2766"/>
      <c r="AM378" s="2766"/>
      <c r="AN378" s="2766"/>
      <c r="AO378" s="2766"/>
      <c r="AP378" s="2766"/>
      <c r="AQ378" s="2766"/>
      <c r="AR378" s="2766"/>
      <c r="AS378" s="2766"/>
      <c r="AT378" s="2766"/>
      <c r="AU378" s="2766"/>
    </row>
    <row r="379" spans="1:47" s="2245" customFormat="1" ht="78" customHeight="1">
      <c r="A379" s="5626" t="str">
        <f>'9.Training Annex'!A26</f>
        <v>9.2.1.6</v>
      </c>
      <c r="B379" s="2767" t="str">
        <f>'9-A.Training Sub-Annex'!C135</f>
        <v>A.9.9.1</v>
      </c>
      <c r="C379" s="2768" t="str">
        <f>'9-A.Training Sub-Annex'!D135</f>
        <v>Training of district Appropriate Authorities and district PNDT Nodal Officers</v>
      </c>
      <c r="D379" s="2769" t="str">
        <f>'9-A.Training Sub-Annex'!E135</f>
        <v>RCH</v>
      </c>
      <c r="E379" s="2769" t="str">
        <f>'9-A.Training Sub-Annex'!F135</f>
        <v>PNDT</v>
      </c>
      <c r="F379" s="2769">
        <f>'9-A.Training Sub-Annex'!G135</f>
        <v>0</v>
      </c>
      <c r="G379" s="2769">
        <f>'9-A.Training Sub-Annex'!H135</f>
        <v>0</v>
      </c>
      <c r="H379" s="2769">
        <f>'9-A.Training Sub-Annex'!I135</f>
        <v>0</v>
      </c>
      <c r="I379" s="2769">
        <f>'9-A.Training Sub-Annex'!J135</f>
        <v>0</v>
      </c>
      <c r="J379" s="2769">
        <f>'9-A.Training Sub-Annex'!K135</f>
        <v>0</v>
      </c>
      <c r="K379" s="2769">
        <f>'9-A.Training Sub-Annex'!L135</f>
        <v>0</v>
      </c>
      <c r="L379" s="2770">
        <f>'9-A.Training Sub-Annex'!M135</f>
        <v>0</v>
      </c>
      <c r="M379" s="2769">
        <f>'9-A.Training Sub-Annex'!N135</f>
        <v>0</v>
      </c>
      <c r="N379" s="2769">
        <f>'9-A.Training Sub-Annex'!O135</f>
        <v>0</v>
      </c>
      <c r="O379" s="2770">
        <f>'9-A.Training Sub-Annex'!P135</f>
        <v>0</v>
      </c>
      <c r="P379" s="2767" t="str">
        <f>'9-A.Training Sub-Annex'!Q135</f>
        <v xml:space="preserve">STATE: ; PDY: ; KKL: ; MHE: ; YNM: </v>
      </c>
      <c r="Q379" s="2125"/>
      <c r="R379" s="2771"/>
      <c r="T379" s="2770">
        <f>'9-A.Training Sub-Annex'!U135</f>
        <v>0</v>
      </c>
      <c r="U379" s="2770">
        <f>'9-A.Training Sub-Annex'!V135</f>
        <v>0</v>
      </c>
      <c r="V379" s="2770" t="str">
        <f>'9-A.Training Sub-Annex'!W135</f>
        <v xml:space="preserve">STATE: ; PDY: ; KKL: ; MHE: ; YNM: </v>
      </c>
      <c r="W379" s="2772">
        <f>'9-A.Training Sub-Annex'!X135</f>
        <v>0</v>
      </c>
      <c r="X379" s="2770">
        <f>'9-A.Training Sub-Annex'!Y135</f>
        <v>0</v>
      </c>
      <c r="Y379" s="2770">
        <f>'9-A.Training Sub-Annex'!Z135</f>
        <v>0</v>
      </c>
      <c r="Z379" s="2770">
        <f>'9-A.Training Sub-Annex'!AA135</f>
        <v>0</v>
      </c>
      <c r="AA379" s="2770">
        <f>'9-A.Training Sub-Annex'!AB135</f>
        <v>0</v>
      </c>
      <c r="AB379" s="2770">
        <f>'9-A.Training Sub-Annex'!AC135</f>
        <v>0</v>
      </c>
      <c r="AC379" s="2770">
        <f>'9-A.Training Sub-Annex'!AD135</f>
        <v>0</v>
      </c>
      <c r="AD379" s="2770">
        <f>'9-A.Training Sub-Annex'!AE135</f>
        <v>0</v>
      </c>
      <c r="AE379" s="2770">
        <f>'9-A.Training Sub-Annex'!AF135</f>
        <v>0</v>
      </c>
      <c r="AF379" s="2770">
        <f>'9-A.Training Sub-Annex'!AG135</f>
        <v>0</v>
      </c>
      <c r="AG379" s="2770">
        <f>'9-A.Training Sub-Annex'!AH135</f>
        <v>0</v>
      </c>
      <c r="AH379" s="2770">
        <f>'9-A.Training Sub-Annex'!AI135</f>
        <v>0</v>
      </c>
      <c r="AI379" s="2770">
        <f>'9-A.Training Sub-Annex'!AJ135</f>
        <v>0</v>
      </c>
      <c r="AJ379" s="2770">
        <f>'9-A.Training Sub-Annex'!AK135</f>
        <v>0</v>
      </c>
      <c r="AK379" s="2770">
        <f>'9-A.Training Sub-Annex'!AL135</f>
        <v>0</v>
      </c>
      <c r="AL379" s="2770">
        <f>'9-A.Training Sub-Annex'!AM135</f>
        <v>0</v>
      </c>
      <c r="AM379" s="2770">
        <f>'9-A.Training Sub-Annex'!AN135</f>
        <v>0</v>
      </c>
      <c r="AN379" s="2770">
        <f>'9-A.Training Sub-Annex'!AO135</f>
        <v>0</v>
      </c>
      <c r="AO379" s="2770">
        <f>'9-A.Training Sub-Annex'!AP135</f>
        <v>0</v>
      </c>
      <c r="AP379" s="2770">
        <f>'9-A.Training Sub-Annex'!AQ135</f>
        <v>0</v>
      </c>
      <c r="AQ379" s="2770">
        <f>'9-A.Training Sub-Annex'!AR135</f>
        <v>0</v>
      </c>
      <c r="AR379" s="2770">
        <f>'9-A.Training Sub-Annex'!AS135</f>
        <v>0</v>
      </c>
      <c r="AS379" s="2770">
        <f>'9-A.Training Sub-Annex'!AT135</f>
        <v>0</v>
      </c>
      <c r="AT379" s="2770" t="str">
        <f>'9-A.Training Sub-Annex'!AU135</f>
        <v xml:space="preserve">STATE: ; PDY: ; KKL: ; MHE: ; YNM: </v>
      </c>
      <c r="AU379" s="2770" t="str">
        <f>'9-A.Training Sub-Annex'!AV135</f>
        <v>PC&amp;PNDT Act: CB</v>
      </c>
    </row>
    <row r="380" spans="1:47" s="2245" customFormat="1" ht="78" customHeight="1">
      <c r="A380" s="5626"/>
      <c r="B380" s="2767">
        <f>'9-A.Training Sub-Annex'!C136</f>
        <v>0</v>
      </c>
      <c r="C380" s="2768" t="str">
        <f>'9-A.Training Sub-Annex'!D136</f>
        <v>Training of Medical officers conducting pre-natal diagnostic procedures in public health facilities</v>
      </c>
      <c r="D380" s="2769" t="str">
        <f>'9-A.Training Sub-Annex'!E136</f>
        <v>RCH</v>
      </c>
      <c r="E380" s="2769" t="str">
        <f>'9-A.Training Sub-Annex'!F136</f>
        <v>PNDT</v>
      </c>
      <c r="F380" s="2769">
        <f>'9-A.Training Sub-Annex'!G136</f>
        <v>0</v>
      </c>
      <c r="G380" s="2769">
        <f>'9-A.Training Sub-Annex'!H136</f>
        <v>0</v>
      </c>
      <c r="H380" s="2769">
        <f>'9-A.Training Sub-Annex'!I136</f>
        <v>0</v>
      </c>
      <c r="I380" s="2769">
        <f>'9-A.Training Sub-Annex'!J136</f>
        <v>0</v>
      </c>
      <c r="J380" s="2769">
        <f>'9-A.Training Sub-Annex'!K136</f>
        <v>0</v>
      </c>
      <c r="K380" s="2769">
        <f>'9-A.Training Sub-Annex'!L136</f>
        <v>0</v>
      </c>
      <c r="L380" s="2770">
        <f>'9-A.Training Sub-Annex'!M136</f>
        <v>0</v>
      </c>
      <c r="M380" s="2769">
        <f>'9-A.Training Sub-Annex'!N136</f>
        <v>0</v>
      </c>
      <c r="N380" s="2769">
        <f>'9-A.Training Sub-Annex'!O136</f>
        <v>0</v>
      </c>
      <c r="O380" s="2770">
        <f>'9-A.Training Sub-Annex'!P136</f>
        <v>0</v>
      </c>
      <c r="P380" s="2767" t="str">
        <f>'9-A.Training Sub-Annex'!Q136</f>
        <v xml:space="preserve">STATE: ; PDY: ; KKL: ; MHE: ; YNM: </v>
      </c>
      <c r="Q380" s="2125"/>
      <c r="R380" s="2771"/>
      <c r="T380" s="2770">
        <f>'9-A.Training Sub-Annex'!U136</f>
        <v>0</v>
      </c>
      <c r="U380" s="2770">
        <f>'9-A.Training Sub-Annex'!V136</f>
        <v>0</v>
      </c>
      <c r="V380" s="2770" t="str">
        <f>'9-A.Training Sub-Annex'!W136</f>
        <v xml:space="preserve">STATE: ; PDY: ; KKL: ; MHE: ; YNM: </v>
      </c>
      <c r="W380" s="2772">
        <f>'9-A.Training Sub-Annex'!X136</f>
        <v>0</v>
      </c>
      <c r="X380" s="2770">
        <f>'9-A.Training Sub-Annex'!Y136</f>
        <v>0</v>
      </c>
      <c r="Y380" s="2770">
        <f>'9-A.Training Sub-Annex'!Z136</f>
        <v>0</v>
      </c>
      <c r="Z380" s="2770">
        <f>'9-A.Training Sub-Annex'!AA136</f>
        <v>0</v>
      </c>
      <c r="AA380" s="2770">
        <f>'9-A.Training Sub-Annex'!AB136</f>
        <v>0</v>
      </c>
      <c r="AB380" s="2770">
        <f>'9-A.Training Sub-Annex'!AC136</f>
        <v>0</v>
      </c>
      <c r="AC380" s="2770">
        <f>'9-A.Training Sub-Annex'!AD136</f>
        <v>0</v>
      </c>
      <c r="AD380" s="2770">
        <f>'9-A.Training Sub-Annex'!AE136</f>
        <v>0</v>
      </c>
      <c r="AE380" s="2770">
        <f>'9-A.Training Sub-Annex'!AF136</f>
        <v>0</v>
      </c>
      <c r="AF380" s="2770">
        <f>'9-A.Training Sub-Annex'!AG136</f>
        <v>0</v>
      </c>
      <c r="AG380" s="2770">
        <f>'9-A.Training Sub-Annex'!AH136</f>
        <v>0</v>
      </c>
      <c r="AH380" s="2770">
        <f>'9-A.Training Sub-Annex'!AI136</f>
        <v>0</v>
      </c>
      <c r="AI380" s="2770">
        <f>'9-A.Training Sub-Annex'!AJ136</f>
        <v>0</v>
      </c>
      <c r="AJ380" s="2770">
        <f>'9-A.Training Sub-Annex'!AK136</f>
        <v>0</v>
      </c>
      <c r="AK380" s="2770">
        <f>'9-A.Training Sub-Annex'!AL136</f>
        <v>0</v>
      </c>
      <c r="AL380" s="2770">
        <f>'9-A.Training Sub-Annex'!AM136</f>
        <v>0</v>
      </c>
      <c r="AM380" s="2770">
        <f>'9-A.Training Sub-Annex'!AN136</f>
        <v>0</v>
      </c>
      <c r="AN380" s="2770">
        <f>'9-A.Training Sub-Annex'!AO136</f>
        <v>0</v>
      </c>
      <c r="AO380" s="2770">
        <f>'9-A.Training Sub-Annex'!AP136</f>
        <v>0</v>
      </c>
      <c r="AP380" s="2770">
        <f>'9-A.Training Sub-Annex'!AQ136</f>
        <v>0</v>
      </c>
      <c r="AQ380" s="2770">
        <f>'9-A.Training Sub-Annex'!AR136</f>
        <v>0</v>
      </c>
      <c r="AR380" s="2770">
        <f>'9-A.Training Sub-Annex'!AS136</f>
        <v>0</v>
      </c>
      <c r="AS380" s="2770">
        <f>'9-A.Training Sub-Annex'!AT136</f>
        <v>0</v>
      </c>
      <c r="AT380" s="2770" t="str">
        <f>'9-A.Training Sub-Annex'!AU136</f>
        <v xml:space="preserve">STATE: ; PDY: ; KKL: ; MHE: ; YNM: </v>
      </c>
      <c r="AU380" s="2770" t="str">
        <f>'9-A.Training Sub-Annex'!AV136</f>
        <v>PC&amp;PNDT Act: CB</v>
      </c>
    </row>
    <row r="381" spans="1:47" s="2245" customFormat="1" ht="78" customHeight="1">
      <c r="A381" s="5626"/>
      <c r="B381" s="2767">
        <f>'9-A.Training Sub-Annex'!C137</f>
        <v>0</v>
      </c>
      <c r="C381" s="2768" t="str">
        <f>'9-A.Training Sub-Annex'!D137</f>
        <v>Training of Public prosecutors</v>
      </c>
      <c r="D381" s="2769" t="str">
        <f>'9-A.Training Sub-Annex'!E137</f>
        <v>RCH</v>
      </c>
      <c r="E381" s="2769" t="str">
        <f>'9-A.Training Sub-Annex'!F137</f>
        <v>PNDT</v>
      </c>
      <c r="F381" s="2769">
        <f>'9-A.Training Sub-Annex'!G137</f>
        <v>0</v>
      </c>
      <c r="G381" s="2769">
        <f>'9-A.Training Sub-Annex'!H137</f>
        <v>0</v>
      </c>
      <c r="H381" s="2769">
        <f>'9-A.Training Sub-Annex'!I137</f>
        <v>0</v>
      </c>
      <c r="I381" s="2769">
        <f>'9-A.Training Sub-Annex'!J137</f>
        <v>0</v>
      </c>
      <c r="J381" s="2769">
        <f>'9-A.Training Sub-Annex'!K137</f>
        <v>0</v>
      </c>
      <c r="K381" s="2769">
        <f>'9-A.Training Sub-Annex'!L137</f>
        <v>0</v>
      </c>
      <c r="L381" s="2770">
        <f>'9-A.Training Sub-Annex'!M137</f>
        <v>0</v>
      </c>
      <c r="M381" s="2769">
        <f>'9-A.Training Sub-Annex'!N137</f>
        <v>0</v>
      </c>
      <c r="N381" s="2769">
        <f>'9-A.Training Sub-Annex'!O137</f>
        <v>0</v>
      </c>
      <c r="O381" s="2770">
        <f>'9-A.Training Sub-Annex'!P137</f>
        <v>0</v>
      </c>
      <c r="P381" s="2767" t="str">
        <f>'9-A.Training Sub-Annex'!Q137</f>
        <v xml:space="preserve">STATE: ; PDY: ; KKL: ; MHE: ; YNM: </v>
      </c>
      <c r="Q381" s="2125"/>
      <c r="R381" s="2771"/>
      <c r="T381" s="2770">
        <f>'9-A.Training Sub-Annex'!U137</f>
        <v>0</v>
      </c>
      <c r="U381" s="2770">
        <f>'9-A.Training Sub-Annex'!V137</f>
        <v>0</v>
      </c>
      <c r="V381" s="2770" t="str">
        <f>'9-A.Training Sub-Annex'!W137</f>
        <v xml:space="preserve">STATE: ; PDY: ; KKL: ; MHE: ; YNM: </v>
      </c>
      <c r="W381" s="2772">
        <f>'9-A.Training Sub-Annex'!X137</f>
        <v>0</v>
      </c>
      <c r="X381" s="2770">
        <f>'9-A.Training Sub-Annex'!Y137</f>
        <v>0</v>
      </c>
      <c r="Y381" s="2770">
        <f>'9-A.Training Sub-Annex'!Z137</f>
        <v>0</v>
      </c>
      <c r="Z381" s="2770">
        <f>'9-A.Training Sub-Annex'!AA137</f>
        <v>0</v>
      </c>
      <c r="AA381" s="2770">
        <f>'9-A.Training Sub-Annex'!AB137</f>
        <v>0</v>
      </c>
      <c r="AB381" s="2770">
        <f>'9-A.Training Sub-Annex'!AC137</f>
        <v>0</v>
      </c>
      <c r="AC381" s="2770">
        <f>'9-A.Training Sub-Annex'!AD137</f>
        <v>0</v>
      </c>
      <c r="AD381" s="2770">
        <f>'9-A.Training Sub-Annex'!AE137</f>
        <v>0</v>
      </c>
      <c r="AE381" s="2770">
        <f>'9-A.Training Sub-Annex'!AF137</f>
        <v>0</v>
      </c>
      <c r="AF381" s="2770">
        <f>'9-A.Training Sub-Annex'!AG137</f>
        <v>0</v>
      </c>
      <c r="AG381" s="2770">
        <f>'9-A.Training Sub-Annex'!AH137</f>
        <v>0</v>
      </c>
      <c r="AH381" s="2770">
        <f>'9-A.Training Sub-Annex'!AI137</f>
        <v>0</v>
      </c>
      <c r="AI381" s="2770">
        <f>'9-A.Training Sub-Annex'!AJ137</f>
        <v>0</v>
      </c>
      <c r="AJ381" s="2770">
        <f>'9-A.Training Sub-Annex'!AK137</f>
        <v>0</v>
      </c>
      <c r="AK381" s="2770">
        <f>'9-A.Training Sub-Annex'!AL137</f>
        <v>0</v>
      </c>
      <c r="AL381" s="2770">
        <f>'9-A.Training Sub-Annex'!AM137</f>
        <v>0</v>
      </c>
      <c r="AM381" s="2770">
        <f>'9-A.Training Sub-Annex'!AN137</f>
        <v>0</v>
      </c>
      <c r="AN381" s="2770">
        <f>'9-A.Training Sub-Annex'!AO137</f>
        <v>0</v>
      </c>
      <c r="AO381" s="2770">
        <f>'9-A.Training Sub-Annex'!AP137</f>
        <v>0</v>
      </c>
      <c r="AP381" s="2770">
        <f>'9-A.Training Sub-Annex'!AQ137</f>
        <v>0</v>
      </c>
      <c r="AQ381" s="2770">
        <f>'9-A.Training Sub-Annex'!AR137</f>
        <v>0</v>
      </c>
      <c r="AR381" s="2770">
        <f>'9-A.Training Sub-Annex'!AS137</f>
        <v>0</v>
      </c>
      <c r="AS381" s="2770">
        <f>'9-A.Training Sub-Annex'!AT137</f>
        <v>0</v>
      </c>
      <c r="AT381" s="2770" t="str">
        <f>'9-A.Training Sub-Annex'!AU137</f>
        <v xml:space="preserve">STATE: ; PDY: ; KKL: ; MHE: ; YNM: </v>
      </c>
      <c r="AU381" s="2770" t="str">
        <f>'9-A.Training Sub-Annex'!AV137</f>
        <v>PC&amp;PNDT Act: CB</v>
      </c>
    </row>
    <row r="382" spans="1:47" s="2245" customFormat="1" ht="78" customHeight="1">
      <c r="A382" s="5626"/>
      <c r="B382" s="2767" t="str">
        <f>'9-A.Training Sub-Annex'!C138</f>
        <v>9.5.21.2</v>
      </c>
      <c r="C382" s="2768" t="str">
        <f>'9-A.Training Sub-Annex'!D138</f>
        <v>Any other (PNDT Training)</v>
      </c>
      <c r="D382" s="2769" t="str">
        <f>'9-A.Training Sub-Annex'!E138</f>
        <v>RCH</v>
      </c>
      <c r="E382" s="2769" t="str">
        <f>'9-A.Training Sub-Annex'!F138</f>
        <v>PNDT</v>
      </c>
      <c r="F382" s="2769">
        <f>'9-A.Training Sub-Annex'!G138</f>
        <v>0</v>
      </c>
      <c r="G382" s="2769">
        <f>'9-A.Training Sub-Annex'!H138</f>
        <v>0</v>
      </c>
      <c r="H382" s="2769">
        <f>'9-A.Training Sub-Annex'!I138</f>
        <v>0</v>
      </c>
      <c r="I382" s="2769">
        <f>'9-A.Training Sub-Annex'!J138</f>
        <v>0</v>
      </c>
      <c r="J382" s="2769">
        <f>'9-A.Training Sub-Annex'!K138</f>
        <v>0</v>
      </c>
      <c r="K382" s="2769">
        <f>'9-A.Training Sub-Annex'!L138</f>
        <v>0</v>
      </c>
      <c r="L382" s="2770">
        <f>'9-A.Training Sub-Annex'!M138</f>
        <v>807.1</v>
      </c>
      <c r="M382" s="2769">
        <f>'9-A.Training Sub-Annex'!N138</f>
        <v>8.071E-3</v>
      </c>
      <c r="N382" s="2769">
        <f>'9-A.Training Sub-Annex'!O138</f>
        <v>50</v>
      </c>
      <c r="O382" s="2770">
        <f>'9-A.Training Sub-Annex'!P138</f>
        <v>0.40355000000000002</v>
      </c>
      <c r="P382" s="2767" t="str">
        <f>'9-A.Training Sub-Annex'!Q138</f>
        <v xml:space="preserve">STATE: Private Scan  Centre - 25 x 1 day x 2 batches - 0.40355 Lakhs; PDY: ; KKL: ; MHE: ; YNM: </v>
      </c>
      <c r="Q382" s="2125"/>
      <c r="R382" s="2771"/>
      <c r="T382" s="2770">
        <f>'9-A.Training Sub-Annex'!U138</f>
        <v>50</v>
      </c>
      <c r="U382" s="2770">
        <f>'9-A.Training Sub-Annex'!V138</f>
        <v>40355</v>
      </c>
      <c r="V382" s="2770" t="str">
        <f>'9-A.Training Sub-Annex'!W138</f>
        <v xml:space="preserve">STATE: Private Scan  Centre - 25 x 1 day x 2 batches - 0.40355 Lakhs; PDY: ; KKL: ; MHE: ; YNM: </v>
      </c>
      <c r="W382" s="2772">
        <f>'9-A.Training Sub-Annex'!X138</f>
        <v>807.1</v>
      </c>
      <c r="X382" s="2770">
        <f>'9-A.Training Sub-Annex'!Y138</f>
        <v>50</v>
      </c>
      <c r="Y382" s="2770">
        <f>'9-A.Training Sub-Annex'!Z138</f>
        <v>40355</v>
      </c>
      <c r="Z382" s="2770" t="str">
        <f>'9-A.Training Sub-Annex'!AA138</f>
        <v>Private Scan  Centre - 25 x 1 day x 2 batches - 0.40355 Lakhs</v>
      </c>
      <c r="AA382" s="2770">
        <f>'9-A.Training Sub-Annex'!AB138</f>
        <v>0</v>
      </c>
      <c r="AB382" s="2770">
        <f>'9-A.Training Sub-Annex'!AC138</f>
        <v>0</v>
      </c>
      <c r="AC382" s="2770">
        <f>'9-A.Training Sub-Annex'!AD138</f>
        <v>0</v>
      </c>
      <c r="AD382" s="2770">
        <f>'9-A.Training Sub-Annex'!AE138</f>
        <v>0</v>
      </c>
      <c r="AE382" s="2770">
        <f>'9-A.Training Sub-Annex'!AF138</f>
        <v>0</v>
      </c>
      <c r="AF382" s="2770">
        <f>'9-A.Training Sub-Annex'!AG138</f>
        <v>0</v>
      </c>
      <c r="AG382" s="2770">
        <f>'9-A.Training Sub-Annex'!AH138</f>
        <v>0</v>
      </c>
      <c r="AH382" s="2770">
        <f>'9-A.Training Sub-Annex'!AI138</f>
        <v>0</v>
      </c>
      <c r="AI382" s="2770">
        <f>'9-A.Training Sub-Annex'!AJ138</f>
        <v>0</v>
      </c>
      <c r="AJ382" s="2770">
        <f>'9-A.Training Sub-Annex'!AK138</f>
        <v>0</v>
      </c>
      <c r="AK382" s="2770">
        <f>'9-A.Training Sub-Annex'!AL138</f>
        <v>0</v>
      </c>
      <c r="AL382" s="2770">
        <f>'9-A.Training Sub-Annex'!AM138</f>
        <v>0</v>
      </c>
      <c r="AM382" s="2770">
        <f>'9-A.Training Sub-Annex'!AN138</f>
        <v>0</v>
      </c>
      <c r="AN382" s="2770">
        <f>'9-A.Training Sub-Annex'!AO138</f>
        <v>0</v>
      </c>
      <c r="AO382" s="2770">
        <f>'9-A.Training Sub-Annex'!AP138</f>
        <v>0</v>
      </c>
      <c r="AP382" s="2770">
        <f>'9-A.Training Sub-Annex'!AQ138</f>
        <v>0</v>
      </c>
      <c r="AQ382" s="2770">
        <f>'9-A.Training Sub-Annex'!AR138</f>
        <v>40355</v>
      </c>
      <c r="AR382" s="2770">
        <f>'9-A.Training Sub-Annex'!AS138</f>
        <v>50</v>
      </c>
      <c r="AS382" s="2770">
        <f>'9-A.Training Sub-Annex'!AT138</f>
        <v>807.1</v>
      </c>
      <c r="AT382" s="2770" t="str">
        <f>'9-A.Training Sub-Annex'!AU138</f>
        <v xml:space="preserve">STATE: Private Scan  Centre - 25 x 1 day x 2 batches - 0.40355 Lakhs; PDY: ; KKL: ; MHE: ; YNM: </v>
      </c>
      <c r="AU382" s="2770">
        <f>'9-A.Training Sub-Annex'!AV138</f>
        <v>0</v>
      </c>
    </row>
    <row r="383" spans="1:47" s="2245" customFormat="1" ht="78" customHeight="1">
      <c r="A383" s="2763">
        <f>'11.IEC-BCC Annex'!A7</f>
        <v>11</v>
      </c>
      <c r="B383" s="2763"/>
      <c r="C383" s="2764" t="str">
        <f>'11.IEC-BCC Annex'!C7</f>
        <v xml:space="preserve"> </v>
      </c>
      <c r="D383" s="2765"/>
      <c r="E383" s="2765"/>
      <c r="F383" s="2765"/>
      <c r="G383" s="2765"/>
      <c r="H383" s="2765"/>
      <c r="I383" s="2765"/>
      <c r="J383" s="2765"/>
      <c r="K383" s="2765"/>
      <c r="L383" s="2766"/>
      <c r="M383" s="2765"/>
      <c r="N383" s="2765"/>
      <c r="O383" s="2766">
        <f>SUM(O384:O385)</f>
        <v>2</v>
      </c>
      <c r="P383" s="2763"/>
      <c r="Q383" s="2783"/>
      <c r="R383" s="2781">
        <f>SUM(R384:R385)</f>
        <v>0</v>
      </c>
      <c r="T383" s="2766"/>
      <c r="U383" s="2766"/>
      <c r="V383" s="2766"/>
      <c r="W383" s="2782"/>
      <c r="X383" s="2766"/>
      <c r="Y383" s="2766"/>
      <c r="Z383" s="2766"/>
      <c r="AA383" s="2766"/>
      <c r="AB383" s="2766"/>
      <c r="AC383" s="2766"/>
      <c r="AD383" s="2766"/>
      <c r="AE383" s="2766"/>
      <c r="AF383" s="2766"/>
      <c r="AG383" s="2766"/>
      <c r="AH383" s="2766"/>
      <c r="AI383" s="2766"/>
      <c r="AJ383" s="2766"/>
      <c r="AK383" s="2766"/>
      <c r="AL383" s="2766"/>
      <c r="AM383" s="2766"/>
      <c r="AN383" s="2766"/>
      <c r="AO383" s="2766"/>
      <c r="AP383" s="2766"/>
      <c r="AQ383" s="2766"/>
      <c r="AR383" s="2766"/>
      <c r="AS383" s="2766"/>
      <c r="AT383" s="2766"/>
      <c r="AU383" s="2766"/>
    </row>
    <row r="384" spans="1:47" s="2245" customFormat="1" ht="165" customHeight="1">
      <c r="A384" s="2767" t="str">
        <f>'11.IEC-BCC Annex'!A14</f>
        <v>11.1.6</v>
      </c>
      <c r="B384" s="2767" t="str">
        <f>'11-A. IEC Sub-Annex'!C30</f>
        <v>B.10.3.5</v>
      </c>
      <c r="C384" s="2768" t="str">
        <f>'11-A. IEC Sub-Annex'!D30</f>
        <v>Creating awareness on declining sex ratio issue (PNDT)</v>
      </c>
      <c r="D384" s="2769" t="str">
        <f>'11-A. IEC Sub-Annex'!E30</f>
        <v>RCH</v>
      </c>
      <c r="E384" s="2769" t="e">
        <f>'11-A. IEC Sub-Annex'!#REF!</f>
        <v>#REF!</v>
      </c>
      <c r="F384" s="2769">
        <f>'11-A. IEC Sub-Annex'!F30</f>
        <v>0</v>
      </c>
      <c r="G384" s="2769">
        <f>'11-A. IEC Sub-Annex'!G30</f>
        <v>0</v>
      </c>
      <c r="H384" s="2769">
        <f>'11-A. IEC Sub-Annex'!H30</f>
        <v>2</v>
      </c>
      <c r="I384" s="2769">
        <f>'11-A. IEC Sub-Annex'!I30</f>
        <v>0</v>
      </c>
      <c r="J384" s="2769">
        <f>'11-A. IEC Sub-Annex'!J30</f>
        <v>0</v>
      </c>
      <c r="K384" s="2769">
        <f>'11-A. IEC Sub-Annex'!K30</f>
        <v>0</v>
      </c>
      <c r="L384" s="2770">
        <f>'11-A. IEC Sub-Annex'!L30</f>
        <v>20000</v>
      </c>
      <c r="M384" s="2769">
        <f>'11-A. IEC Sub-Annex'!M30</f>
        <v>0.2</v>
      </c>
      <c r="N384" s="2769">
        <f>'11-A. IEC Sub-Annex'!N30</f>
        <v>10</v>
      </c>
      <c r="O384" s="2770">
        <f>'11-A. IEC Sub-Annex'!O30</f>
        <v>2</v>
      </c>
      <c r="P384" s="2767" t="str">
        <f>'11-A. IEC Sub-Annex'!P30</f>
        <v xml:space="preserve">STATE: ; PDY: A. IEC Board -  Multicolour sticker posters for advertisement in all ultra sound genetic centrer containing the matter of "Nonbailable imprisonment &amp; the penalty" in local language &amp; English, B. Periodical paper Advertisement about "Register Your USG Machines" ,  C. Slide show in all cinima Threater  D. Advertisement through FM Radio E. Production of short filmfor awareness,  F. Advertisement in local cable TV channels h. Street Drama play by ameture drama troups to publicity of "Save Girl Child  &amp; NO Female Selection Obortion" (Total - Rs.200000/-); KKL: ; MHE: ; YNM: </v>
      </c>
      <c r="Q384" s="2125"/>
      <c r="R384" s="2771"/>
      <c r="T384" s="2770">
        <f>'11-A. IEC Sub-Annex'!T30</f>
        <v>10</v>
      </c>
      <c r="U384" s="2770">
        <f>'11-A. IEC Sub-Annex'!U30</f>
        <v>200000</v>
      </c>
      <c r="V384" s="2827" t="str">
        <f>'11-A. IEC Sub-Annex'!V30</f>
        <v xml:space="preserve">STATE: ; PDY: A. IEC Board -  Multicolour sticker posters for advertisement in all ultra sound genetic centrer containing the matter of "Nonbailable imprisonment &amp; the penalty" in local language &amp; English, B. Periodical paper Advertisement about "Register Your USG Machines" ,  C. Slide show in all cinima Threater  D. Advertisement through FM Radio E. Production of short filmfor awareness,  F. Advertisement in local cable TV channels h. Street Drama play by ameture drama troups to publicity of "Save Girl Child  &amp; NO Female Selection Obortion" (Total - Rs.200000/-); KKL: ; MHE: ; YNM: </v>
      </c>
      <c r="W384" s="2772">
        <f>'11-A. IEC Sub-Annex'!W30</f>
        <v>0</v>
      </c>
      <c r="X384" s="2770">
        <f>'11-A. IEC Sub-Annex'!X30</f>
        <v>0</v>
      </c>
      <c r="Y384" s="2770">
        <f>'11-A. IEC Sub-Annex'!Y30</f>
        <v>0</v>
      </c>
      <c r="Z384" s="2770">
        <f>'11-A. IEC Sub-Annex'!Z30</f>
        <v>0</v>
      </c>
      <c r="AA384" s="2770">
        <f>'11-A. IEC Sub-Annex'!AA30</f>
        <v>20000</v>
      </c>
      <c r="AB384" s="2770">
        <f>'11-A. IEC Sub-Annex'!AB30</f>
        <v>10</v>
      </c>
      <c r="AC384" s="2770">
        <f>'11-A. IEC Sub-Annex'!AC30</f>
        <v>200000</v>
      </c>
      <c r="AD384" s="2828" t="str">
        <f>'11-A. IEC Sub-Annex'!AD30</f>
        <v>A. IEC Board -  Multicolour sticker posters for advertisement in all ultra sound genetic centrer containing the matter of "Nonbailable imprisonment &amp; the penalty" in local language &amp; English, B. Periodical paper Advertisement about "Register Your USG Machines" ,  C. Slide show in all cinima Threater  D. Advertisement through FM Radio E. Production of short filmfor awareness,  F. Advertisement in local cable TV channels h. Street Drama play by ameture drama troups to publicity of "Save Girl Child  &amp; NO Female Selection Obortion" (Total - Rs.200000/-)</v>
      </c>
      <c r="AE384" s="2770">
        <f>'11-A. IEC Sub-Annex'!AE30</f>
        <v>0</v>
      </c>
      <c r="AF384" s="2770">
        <f>'11-A. IEC Sub-Annex'!AF30</f>
        <v>0</v>
      </c>
      <c r="AG384" s="2770">
        <f>'11-A. IEC Sub-Annex'!AG30</f>
        <v>0</v>
      </c>
      <c r="AH384" s="2770">
        <f>'11-A. IEC Sub-Annex'!AH30</f>
        <v>0</v>
      </c>
      <c r="AI384" s="2770">
        <f>'11-A. IEC Sub-Annex'!AI30</f>
        <v>0</v>
      </c>
      <c r="AJ384" s="2770">
        <f>'11-A. IEC Sub-Annex'!AJ30</f>
        <v>0</v>
      </c>
      <c r="AK384" s="2770">
        <f>'11-A. IEC Sub-Annex'!AK30</f>
        <v>0</v>
      </c>
      <c r="AL384" s="2770">
        <f>'11-A. IEC Sub-Annex'!AL30</f>
        <v>0</v>
      </c>
      <c r="AM384" s="2770">
        <f>'11-A. IEC Sub-Annex'!AM30</f>
        <v>0</v>
      </c>
      <c r="AN384" s="2770">
        <f>'11-A. IEC Sub-Annex'!AN30</f>
        <v>0</v>
      </c>
      <c r="AO384" s="2770">
        <f>'11-A. IEC Sub-Annex'!AO30</f>
        <v>0</v>
      </c>
      <c r="AP384" s="2770">
        <f>'11-A. IEC Sub-Annex'!AP30</f>
        <v>0</v>
      </c>
      <c r="AQ384" s="2770">
        <f>'11-A. IEC Sub-Annex'!AQ30</f>
        <v>200000</v>
      </c>
      <c r="AR384" s="2770">
        <f>'11-A. IEC Sub-Annex'!AR30</f>
        <v>10</v>
      </c>
      <c r="AS384" s="2770">
        <f>'11-A. IEC Sub-Annex'!AS30</f>
        <v>20000</v>
      </c>
      <c r="AT384" s="2770" t="str">
        <f>'11-A. IEC Sub-Annex'!AT30</f>
        <v xml:space="preserve">STATE: ; PDY: A. IEC Board -  Multicolour sticker posters for advertisement in all ultra sound genetic centrer containing the matter of "Nonbailable imprisonment &amp; the penalty" in local language &amp; English, B. Periodical paper Advertisement about "Register Your USG Machines" ,  C. Slide show in all cinima Threater  D. Advertisement through FM Radio E. Production of short filmfor awareness,  F. Advertisement in local cable TV channels h. Street Drama play by ameture drama troups to publicity of "Save Girl Child  &amp; NO Female Selection Obortion" (Total - Rs.200000/-); KKL: ; MHE: ; YNM: </v>
      </c>
      <c r="AU384" s="2770" t="e">
        <f>'11-A. IEC Sub-Annex'!#REF!</f>
        <v>#REF!</v>
      </c>
    </row>
    <row r="385" spans="1:47" s="2245" customFormat="1" ht="78" customHeight="1">
      <c r="A385" s="2767"/>
      <c r="B385" s="2767">
        <f>'11-A. IEC Sub-Annex'!C31</f>
        <v>0</v>
      </c>
      <c r="C385" s="2768" t="str">
        <f>'11-A. IEC Sub-Annex'!D31</f>
        <v>Any other IEC/BCC activities (please specify)</v>
      </c>
      <c r="D385" s="2769" t="str">
        <f>'11-A. IEC Sub-Annex'!E31</f>
        <v>RCH</v>
      </c>
      <c r="E385" s="2769" t="e">
        <f>'11-A. IEC Sub-Annex'!#REF!</f>
        <v>#REF!</v>
      </c>
      <c r="F385" s="2769">
        <f>'11-A. IEC Sub-Annex'!F31</f>
        <v>0</v>
      </c>
      <c r="G385" s="2769">
        <f>'11-A. IEC Sub-Annex'!G31</f>
        <v>0</v>
      </c>
      <c r="H385" s="2769">
        <f>'11-A. IEC Sub-Annex'!H31</f>
        <v>0</v>
      </c>
      <c r="I385" s="2769">
        <f>'11-A. IEC Sub-Annex'!I31</f>
        <v>0</v>
      </c>
      <c r="J385" s="2769">
        <f>'11-A. IEC Sub-Annex'!J31</f>
        <v>0</v>
      </c>
      <c r="K385" s="2769">
        <f>'11-A. IEC Sub-Annex'!K31</f>
        <v>0</v>
      </c>
      <c r="L385" s="2770">
        <f>'11-A. IEC Sub-Annex'!L31</f>
        <v>0</v>
      </c>
      <c r="M385" s="2769">
        <f>'11-A. IEC Sub-Annex'!M31</f>
        <v>0</v>
      </c>
      <c r="N385" s="2769">
        <f>'11-A. IEC Sub-Annex'!N31</f>
        <v>0</v>
      </c>
      <c r="O385" s="2770">
        <f>'11-A. IEC Sub-Annex'!O31</f>
        <v>0</v>
      </c>
      <c r="P385" s="2767" t="str">
        <f>'11-A. IEC Sub-Annex'!P31</f>
        <v xml:space="preserve">STATE: ; PDY: ; KKL: ; MHE: ; YNM: </v>
      </c>
      <c r="Q385" s="2125"/>
      <c r="R385" s="2771"/>
      <c r="T385" s="2770">
        <f>'11-A. IEC Sub-Annex'!T31</f>
        <v>0</v>
      </c>
      <c r="U385" s="2770">
        <f>'11-A. IEC Sub-Annex'!U31</f>
        <v>0</v>
      </c>
      <c r="V385" s="2770" t="str">
        <f>'11-A. IEC Sub-Annex'!V31</f>
        <v xml:space="preserve">STATE: ; PDY: ; KKL: ; MHE: ; YNM: </v>
      </c>
      <c r="W385" s="2772">
        <f>'11-A. IEC Sub-Annex'!W31</f>
        <v>0</v>
      </c>
      <c r="X385" s="2770">
        <f>'11-A. IEC Sub-Annex'!X31</f>
        <v>0</v>
      </c>
      <c r="Y385" s="2770">
        <f>'11-A. IEC Sub-Annex'!Y31</f>
        <v>0</v>
      </c>
      <c r="Z385" s="2770">
        <f>'11-A. IEC Sub-Annex'!Z31</f>
        <v>0</v>
      </c>
      <c r="AA385" s="2770">
        <f>'11-A. IEC Sub-Annex'!AA31</f>
        <v>0</v>
      </c>
      <c r="AB385" s="2770">
        <f>'11-A. IEC Sub-Annex'!AB31</f>
        <v>0</v>
      </c>
      <c r="AC385" s="2770">
        <f>'11-A. IEC Sub-Annex'!AC31</f>
        <v>0</v>
      </c>
      <c r="AD385" s="2770">
        <f>'11-A. IEC Sub-Annex'!AD31</f>
        <v>0</v>
      </c>
      <c r="AE385" s="2770">
        <f>'11-A. IEC Sub-Annex'!AE31</f>
        <v>0</v>
      </c>
      <c r="AF385" s="2770">
        <f>'11-A. IEC Sub-Annex'!AF31</f>
        <v>0</v>
      </c>
      <c r="AG385" s="2770">
        <f>'11-A. IEC Sub-Annex'!AG31</f>
        <v>0</v>
      </c>
      <c r="AH385" s="2770">
        <f>'11-A. IEC Sub-Annex'!AH31</f>
        <v>0</v>
      </c>
      <c r="AI385" s="2770">
        <f>'11-A. IEC Sub-Annex'!AI31</f>
        <v>0</v>
      </c>
      <c r="AJ385" s="2770">
        <f>'11-A. IEC Sub-Annex'!AJ31</f>
        <v>0</v>
      </c>
      <c r="AK385" s="2770">
        <f>'11-A. IEC Sub-Annex'!AK31</f>
        <v>0</v>
      </c>
      <c r="AL385" s="2770">
        <f>'11-A. IEC Sub-Annex'!AL31</f>
        <v>0</v>
      </c>
      <c r="AM385" s="2770">
        <f>'11-A. IEC Sub-Annex'!AM31</f>
        <v>0</v>
      </c>
      <c r="AN385" s="2770">
        <f>'11-A. IEC Sub-Annex'!AN31</f>
        <v>0</v>
      </c>
      <c r="AO385" s="2770">
        <f>'11-A. IEC Sub-Annex'!AO31</f>
        <v>0</v>
      </c>
      <c r="AP385" s="2770">
        <f>'11-A. IEC Sub-Annex'!AP31</f>
        <v>0</v>
      </c>
      <c r="AQ385" s="2770">
        <f>'11-A. IEC Sub-Annex'!AQ31</f>
        <v>0</v>
      </c>
      <c r="AR385" s="2770">
        <f>'11-A. IEC Sub-Annex'!AR31</f>
        <v>0</v>
      </c>
      <c r="AS385" s="2770">
        <f>'11-A. IEC Sub-Annex'!AS31</f>
        <v>0</v>
      </c>
      <c r="AT385" s="2770" t="str">
        <f>'11-A. IEC Sub-Annex'!AT31</f>
        <v xml:space="preserve">STATE: ; PDY: ; KKL: ; MHE: ; YNM: </v>
      </c>
      <c r="AU385" s="2770" t="e">
        <f>'11-A. IEC Sub-Annex'!#REF!</f>
        <v>#REF!</v>
      </c>
    </row>
    <row r="386" spans="1:47" s="2245" customFormat="1" ht="78" customHeight="1">
      <c r="A386" s="2763">
        <f>'12.Printing Annex'!A7</f>
        <v>12</v>
      </c>
      <c r="B386" s="2785"/>
      <c r="C386" s="2764" t="str">
        <f>'12.Printing Annex'!C7</f>
        <v>Printing</v>
      </c>
      <c r="D386" s="2765"/>
      <c r="E386" s="2765"/>
      <c r="F386" s="2765"/>
      <c r="G386" s="2765"/>
      <c r="H386" s="2766"/>
      <c r="I386" s="2765"/>
      <c r="J386" s="2766"/>
      <c r="K386" s="2765"/>
      <c r="L386" s="2766"/>
      <c r="M386" s="2766"/>
      <c r="N386" s="2786"/>
      <c r="O386" s="2787">
        <f>SUM(O387:O389)</f>
        <v>0</v>
      </c>
      <c r="P386" s="2788"/>
      <c r="Q386" s="2789"/>
      <c r="R386" s="2790">
        <f>SUM(R387:R389)</f>
        <v>0</v>
      </c>
      <c r="T386" s="2766"/>
      <c r="U386" s="2766"/>
      <c r="V386" s="2766"/>
      <c r="W386" s="2782"/>
      <c r="X386" s="2766"/>
      <c r="Y386" s="2766"/>
      <c r="Z386" s="2766"/>
      <c r="AA386" s="2766"/>
      <c r="AB386" s="2766"/>
      <c r="AC386" s="2766"/>
      <c r="AD386" s="2766"/>
      <c r="AE386" s="2766"/>
      <c r="AF386" s="2766"/>
      <c r="AG386" s="2766"/>
      <c r="AH386" s="2766"/>
      <c r="AI386" s="2766"/>
      <c r="AJ386" s="2766"/>
      <c r="AK386" s="2766"/>
      <c r="AL386" s="2766"/>
      <c r="AM386" s="2766"/>
      <c r="AN386" s="2766"/>
      <c r="AO386" s="2766"/>
      <c r="AP386" s="2766"/>
      <c r="AQ386" s="2766"/>
      <c r="AR386" s="2766"/>
      <c r="AS386" s="2766"/>
      <c r="AT386" s="2766"/>
      <c r="AU386" s="2766"/>
    </row>
    <row r="387" spans="1:47" s="2245" customFormat="1" ht="78" customHeight="1">
      <c r="A387" s="2767" t="str">
        <f>'12.Printing Annex'!A15</f>
        <v>12.1.7</v>
      </c>
      <c r="B387" s="2767" t="str">
        <f>'12-A. Print Sub-Annex'!C51</f>
        <v>B.10.6.14.2</v>
      </c>
      <c r="C387" s="2768" t="str">
        <f>'12-A. Print Sub-Annex'!D51</f>
        <v>Printing of training material</v>
      </c>
      <c r="D387" s="2769" t="str">
        <f>'12-A. Print Sub-Annex'!E51</f>
        <v>RCH</v>
      </c>
      <c r="E387" s="2769" t="str">
        <f>'12-A. Print Sub-Annex'!F51</f>
        <v>PNDT</v>
      </c>
      <c r="F387" s="2769">
        <f>'12-A. Print Sub-Annex'!G51</f>
        <v>0</v>
      </c>
      <c r="G387" s="2769">
        <f>'12-A. Print Sub-Annex'!H51</f>
        <v>0</v>
      </c>
      <c r="H387" s="2769">
        <f>'12-A. Print Sub-Annex'!I51</f>
        <v>0</v>
      </c>
      <c r="I387" s="2769">
        <f>'12-A. Print Sub-Annex'!J51</f>
        <v>0</v>
      </c>
      <c r="J387" s="2769">
        <f>'12-A. Print Sub-Annex'!K51</f>
        <v>0</v>
      </c>
      <c r="K387" s="2769">
        <f>'12-A. Print Sub-Annex'!L51</f>
        <v>0</v>
      </c>
      <c r="L387" s="2770">
        <f>'12-A. Print Sub-Annex'!M51</f>
        <v>0</v>
      </c>
      <c r="M387" s="2769">
        <f>'12-A. Print Sub-Annex'!N51</f>
        <v>0</v>
      </c>
      <c r="N387" s="2769">
        <f>'12-A. Print Sub-Annex'!O51</f>
        <v>0</v>
      </c>
      <c r="O387" s="2770">
        <f>'12-A. Print Sub-Annex'!P51</f>
        <v>0</v>
      </c>
      <c r="P387" s="2767" t="str">
        <f>'12-A. Print Sub-Annex'!Q51</f>
        <v xml:space="preserve">STATE: ; PDY: ; KKL: ; MHE: ; YNM: </v>
      </c>
      <c r="Q387" s="2125"/>
      <c r="R387" s="2771"/>
      <c r="T387" s="2770">
        <f>'12-A. Print Sub-Annex'!U51</f>
        <v>0</v>
      </c>
      <c r="U387" s="2770">
        <f>'12-A. Print Sub-Annex'!V51</f>
        <v>0</v>
      </c>
      <c r="V387" s="2770" t="str">
        <f>'12-A. Print Sub-Annex'!W51</f>
        <v xml:space="preserve">STATE: ; PDY: ; KKL: ; MHE: ; YNM: </v>
      </c>
      <c r="W387" s="2772">
        <f>'12-A. Print Sub-Annex'!X51</f>
        <v>0</v>
      </c>
      <c r="X387" s="2770">
        <f>'12-A. Print Sub-Annex'!Y51</f>
        <v>0</v>
      </c>
      <c r="Y387" s="2770">
        <f>'12-A. Print Sub-Annex'!Z51</f>
        <v>0</v>
      </c>
      <c r="Z387" s="2770">
        <f>'12-A. Print Sub-Annex'!AA51</f>
        <v>0</v>
      </c>
      <c r="AA387" s="2770">
        <f>'12-A. Print Sub-Annex'!AB51</f>
        <v>0</v>
      </c>
      <c r="AB387" s="2770">
        <f>'12-A. Print Sub-Annex'!AC51</f>
        <v>0</v>
      </c>
      <c r="AC387" s="2770">
        <f>'12-A. Print Sub-Annex'!AD51</f>
        <v>0</v>
      </c>
      <c r="AD387" s="2770">
        <f>'12-A. Print Sub-Annex'!AE51</f>
        <v>0</v>
      </c>
      <c r="AE387" s="2770">
        <f>'12-A. Print Sub-Annex'!AF51</f>
        <v>0</v>
      </c>
      <c r="AF387" s="2770">
        <f>'12-A. Print Sub-Annex'!AG51</f>
        <v>0</v>
      </c>
      <c r="AG387" s="2770">
        <f>'12-A. Print Sub-Annex'!AH51</f>
        <v>0</v>
      </c>
      <c r="AH387" s="2770">
        <f>'12-A. Print Sub-Annex'!AI51</f>
        <v>0</v>
      </c>
      <c r="AI387" s="2770">
        <f>'12-A. Print Sub-Annex'!AJ51</f>
        <v>0</v>
      </c>
      <c r="AJ387" s="2770">
        <f>'12-A. Print Sub-Annex'!AK51</f>
        <v>0</v>
      </c>
      <c r="AK387" s="2770">
        <f>'12-A. Print Sub-Annex'!AL51</f>
        <v>0</v>
      </c>
      <c r="AL387" s="2770">
        <f>'12-A. Print Sub-Annex'!AM51</f>
        <v>0</v>
      </c>
      <c r="AM387" s="2770">
        <f>'12-A. Print Sub-Annex'!AN51</f>
        <v>0</v>
      </c>
      <c r="AN387" s="2770">
        <f>'12-A. Print Sub-Annex'!AO51</f>
        <v>0</v>
      </c>
      <c r="AO387" s="2770">
        <f>'12-A. Print Sub-Annex'!AP51</f>
        <v>0</v>
      </c>
      <c r="AP387" s="2770">
        <f>'12-A. Print Sub-Annex'!AQ51</f>
        <v>0</v>
      </c>
      <c r="AQ387" s="2770">
        <f>'12-A. Print Sub-Annex'!AR51</f>
        <v>0</v>
      </c>
      <c r="AR387" s="2770">
        <f>'12-A. Print Sub-Annex'!AS51</f>
        <v>0</v>
      </c>
      <c r="AS387" s="2770">
        <f>'12-A. Print Sub-Annex'!AT51</f>
        <v>0</v>
      </c>
      <c r="AT387" s="2770" t="str">
        <f>'12-A. Print Sub-Annex'!AU51</f>
        <v xml:space="preserve">STATE: ; PDY: ; KKL: ; MHE: ; YNM: </v>
      </c>
      <c r="AU387" s="2770" t="str">
        <f>'12-A. Print Sub-Annex'!AV51</f>
        <v>PC &amp; PNDT Act- IEC and printing</v>
      </c>
    </row>
    <row r="388" spans="1:47" s="2245" customFormat="1" ht="78" customHeight="1">
      <c r="A388" s="2767"/>
      <c r="B388" s="2767">
        <f>'12-A. Print Sub-Annex'!C52</f>
        <v>0</v>
      </c>
      <c r="C388" s="2768" t="str">
        <f>'12-A. Print Sub-Annex'!D52</f>
        <v>Printing of PC&amp;PNDT Act and Rules</v>
      </c>
      <c r="D388" s="2769" t="str">
        <f>'12-A. Print Sub-Annex'!E52</f>
        <v>RCH</v>
      </c>
      <c r="E388" s="2769" t="str">
        <f>'12-A. Print Sub-Annex'!F52</f>
        <v>PNDT</v>
      </c>
      <c r="F388" s="2769">
        <f>'12-A. Print Sub-Annex'!G52</f>
        <v>0</v>
      </c>
      <c r="G388" s="2769">
        <f>'12-A. Print Sub-Annex'!H52</f>
        <v>0</v>
      </c>
      <c r="H388" s="2769">
        <f>'12-A. Print Sub-Annex'!I52</f>
        <v>0</v>
      </c>
      <c r="I388" s="2769">
        <f>'12-A. Print Sub-Annex'!J52</f>
        <v>0</v>
      </c>
      <c r="J388" s="2769">
        <f>'12-A. Print Sub-Annex'!K52</f>
        <v>0</v>
      </c>
      <c r="K388" s="2769">
        <f>'12-A. Print Sub-Annex'!L52</f>
        <v>0</v>
      </c>
      <c r="L388" s="2770">
        <f>'12-A. Print Sub-Annex'!M52</f>
        <v>0</v>
      </c>
      <c r="M388" s="2769">
        <f>'12-A. Print Sub-Annex'!N52</f>
        <v>0</v>
      </c>
      <c r="N388" s="2769">
        <f>'12-A. Print Sub-Annex'!O52</f>
        <v>0</v>
      </c>
      <c r="O388" s="2770">
        <f>'12-A. Print Sub-Annex'!P52</f>
        <v>0</v>
      </c>
      <c r="P388" s="2767" t="str">
        <f>'12-A. Print Sub-Annex'!Q52</f>
        <v xml:space="preserve">STATE: ; PDY: ; KKL: ; MHE: ; YNM: </v>
      </c>
      <c r="Q388" s="2125"/>
      <c r="R388" s="2771"/>
      <c r="T388" s="2770">
        <f>'12-A. Print Sub-Annex'!U52</f>
        <v>0</v>
      </c>
      <c r="U388" s="2770">
        <f>'12-A. Print Sub-Annex'!V52</f>
        <v>0</v>
      </c>
      <c r="V388" s="2770" t="str">
        <f>'12-A. Print Sub-Annex'!W52</f>
        <v xml:space="preserve">STATE: ; PDY: ; KKL: ; MHE: ; YNM: </v>
      </c>
      <c r="W388" s="2772">
        <f>'12-A. Print Sub-Annex'!X52</f>
        <v>0</v>
      </c>
      <c r="X388" s="2770">
        <f>'12-A. Print Sub-Annex'!Y52</f>
        <v>0</v>
      </c>
      <c r="Y388" s="2770">
        <f>'12-A. Print Sub-Annex'!Z52</f>
        <v>0</v>
      </c>
      <c r="Z388" s="2770">
        <f>'12-A. Print Sub-Annex'!AA52</f>
        <v>0</v>
      </c>
      <c r="AA388" s="2770">
        <f>'12-A. Print Sub-Annex'!AB52</f>
        <v>0</v>
      </c>
      <c r="AB388" s="2770">
        <f>'12-A. Print Sub-Annex'!AC52</f>
        <v>0</v>
      </c>
      <c r="AC388" s="2770">
        <f>'12-A. Print Sub-Annex'!AD52</f>
        <v>0</v>
      </c>
      <c r="AD388" s="2770">
        <f>'12-A. Print Sub-Annex'!AE52</f>
        <v>0</v>
      </c>
      <c r="AE388" s="2770">
        <f>'12-A. Print Sub-Annex'!AF52</f>
        <v>0</v>
      </c>
      <c r="AF388" s="2770">
        <f>'12-A. Print Sub-Annex'!AG52</f>
        <v>0</v>
      </c>
      <c r="AG388" s="2770">
        <f>'12-A. Print Sub-Annex'!AH52</f>
        <v>0</v>
      </c>
      <c r="AH388" s="2770">
        <f>'12-A. Print Sub-Annex'!AI52</f>
        <v>0</v>
      </c>
      <c r="AI388" s="2770">
        <f>'12-A. Print Sub-Annex'!AJ52</f>
        <v>0</v>
      </c>
      <c r="AJ388" s="2770">
        <f>'12-A. Print Sub-Annex'!AK52</f>
        <v>0</v>
      </c>
      <c r="AK388" s="2770">
        <f>'12-A. Print Sub-Annex'!AL52</f>
        <v>0</v>
      </c>
      <c r="AL388" s="2770">
        <f>'12-A. Print Sub-Annex'!AM52</f>
        <v>0</v>
      </c>
      <c r="AM388" s="2770">
        <f>'12-A. Print Sub-Annex'!AN52</f>
        <v>0</v>
      </c>
      <c r="AN388" s="2770">
        <f>'12-A. Print Sub-Annex'!AO52</f>
        <v>0</v>
      </c>
      <c r="AO388" s="2770">
        <f>'12-A. Print Sub-Annex'!AP52</f>
        <v>0</v>
      </c>
      <c r="AP388" s="2770">
        <f>'12-A. Print Sub-Annex'!AQ52</f>
        <v>0</v>
      </c>
      <c r="AQ388" s="2770">
        <f>'12-A. Print Sub-Annex'!AR52</f>
        <v>0</v>
      </c>
      <c r="AR388" s="2770">
        <f>'12-A. Print Sub-Annex'!AS52</f>
        <v>0</v>
      </c>
      <c r="AS388" s="2770">
        <f>'12-A. Print Sub-Annex'!AT52</f>
        <v>0</v>
      </c>
      <c r="AT388" s="2770" t="str">
        <f>'12-A. Print Sub-Annex'!AU52</f>
        <v xml:space="preserve">STATE: ; PDY: ; KKL: ; MHE: ; YNM: </v>
      </c>
      <c r="AU388" s="2770" t="str">
        <f>'12-A. Print Sub-Annex'!AV52</f>
        <v>PC &amp; PNDT Act- IEC and printing</v>
      </c>
    </row>
    <row r="389" spans="1:47" s="2245" customFormat="1" ht="78" customHeight="1">
      <c r="A389" s="2767"/>
      <c r="B389" s="2767">
        <f>'12-A. Print Sub-Annex'!C53</f>
        <v>0</v>
      </c>
      <c r="C389" s="2768" t="str">
        <f>'12-A. Print Sub-Annex'!D53</f>
        <v>Any other (please specify)</v>
      </c>
      <c r="D389" s="2769" t="str">
        <f>'12-A. Print Sub-Annex'!E53</f>
        <v>RCH</v>
      </c>
      <c r="E389" s="2769" t="str">
        <f>'12-A. Print Sub-Annex'!F53</f>
        <v>PNDT</v>
      </c>
      <c r="F389" s="2769">
        <f>'12-A. Print Sub-Annex'!G53</f>
        <v>0</v>
      </c>
      <c r="G389" s="2769">
        <f>'12-A. Print Sub-Annex'!H53</f>
        <v>0</v>
      </c>
      <c r="H389" s="2769">
        <f>'12-A. Print Sub-Annex'!I53</f>
        <v>0</v>
      </c>
      <c r="I389" s="2769">
        <f>'12-A. Print Sub-Annex'!J53</f>
        <v>0</v>
      </c>
      <c r="J389" s="2769">
        <f>'12-A. Print Sub-Annex'!K53</f>
        <v>0</v>
      </c>
      <c r="K389" s="2769">
        <f>'12-A. Print Sub-Annex'!L53</f>
        <v>0</v>
      </c>
      <c r="L389" s="2770">
        <f>'12-A. Print Sub-Annex'!M53</f>
        <v>0</v>
      </c>
      <c r="M389" s="2769">
        <f>'12-A. Print Sub-Annex'!N53</f>
        <v>0</v>
      </c>
      <c r="N389" s="2769">
        <f>'12-A. Print Sub-Annex'!O53</f>
        <v>0</v>
      </c>
      <c r="O389" s="2770">
        <f>'12-A. Print Sub-Annex'!P53</f>
        <v>0</v>
      </c>
      <c r="P389" s="2767" t="str">
        <f>'12-A. Print Sub-Annex'!Q53</f>
        <v xml:space="preserve">STATE: ; PDY: ; KKL: ; MHE: ; YNM: </v>
      </c>
      <c r="Q389" s="2125"/>
      <c r="R389" s="2771"/>
      <c r="T389" s="2770">
        <f>'12-A. Print Sub-Annex'!U53</f>
        <v>0</v>
      </c>
      <c r="U389" s="2770">
        <f>'12-A. Print Sub-Annex'!V53</f>
        <v>0</v>
      </c>
      <c r="V389" s="2770" t="str">
        <f>'12-A. Print Sub-Annex'!W53</f>
        <v xml:space="preserve">STATE: ; PDY: ; KKL: ; MHE: ; YNM: </v>
      </c>
      <c r="W389" s="2772">
        <f>'12-A. Print Sub-Annex'!X53</f>
        <v>0</v>
      </c>
      <c r="X389" s="2770">
        <f>'12-A. Print Sub-Annex'!Y53</f>
        <v>0</v>
      </c>
      <c r="Y389" s="2770">
        <f>'12-A. Print Sub-Annex'!Z53</f>
        <v>0</v>
      </c>
      <c r="Z389" s="2770">
        <f>'12-A. Print Sub-Annex'!AA53</f>
        <v>0</v>
      </c>
      <c r="AA389" s="2770">
        <f>'12-A. Print Sub-Annex'!AB53</f>
        <v>0</v>
      </c>
      <c r="AB389" s="2770">
        <f>'12-A. Print Sub-Annex'!AC53</f>
        <v>0</v>
      </c>
      <c r="AC389" s="2770">
        <f>'12-A. Print Sub-Annex'!AD53</f>
        <v>0</v>
      </c>
      <c r="AD389" s="2770">
        <f>'12-A. Print Sub-Annex'!AE53</f>
        <v>0</v>
      </c>
      <c r="AE389" s="2770">
        <f>'12-A. Print Sub-Annex'!AF53</f>
        <v>0</v>
      </c>
      <c r="AF389" s="2770">
        <f>'12-A. Print Sub-Annex'!AG53</f>
        <v>0</v>
      </c>
      <c r="AG389" s="2770">
        <f>'12-A. Print Sub-Annex'!AH53</f>
        <v>0</v>
      </c>
      <c r="AH389" s="2770">
        <f>'12-A. Print Sub-Annex'!AI53</f>
        <v>0</v>
      </c>
      <c r="AI389" s="2770">
        <f>'12-A. Print Sub-Annex'!AJ53</f>
        <v>0</v>
      </c>
      <c r="AJ389" s="2770">
        <f>'12-A. Print Sub-Annex'!AK53</f>
        <v>0</v>
      </c>
      <c r="AK389" s="2770">
        <f>'12-A. Print Sub-Annex'!AL53</f>
        <v>0</v>
      </c>
      <c r="AL389" s="2770">
        <f>'12-A. Print Sub-Annex'!AM53</f>
        <v>0</v>
      </c>
      <c r="AM389" s="2770">
        <f>'12-A. Print Sub-Annex'!AN53</f>
        <v>0</v>
      </c>
      <c r="AN389" s="2770">
        <f>'12-A. Print Sub-Annex'!AO53</f>
        <v>0</v>
      </c>
      <c r="AO389" s="2770">
        <f>'12-A. Print Sub-Annex'!AP53</f>
        <v>0</v>
      </c>
      <c r="AP389" s="2770">
        <f>'12-A. Print Sub-Annex'!AQ53</f>
        <v>0</v>
      </c>
      <c r="AQ389" s="2770">
        <f>'12-A. Print Sub-Annex'!AR53</f>
        <v>0</v>
      </c>
      <c r="AR389" s="2770">
        <f>'12-A. Print Sub-Annex'!AS53</f>
        <v>0</v>
      </c>
      <c r="AS389" s="2770">
        <f>'12-A. Print Sub-Annex'!AT53</f>
        <v>0</v>
      </c>
      <c r="AT389" s="2770" t="str">
        <f>'12-A. Print Sub-Annex'!AU53</f>
        <v xml:space="preserve">STATE: ; PDY: ; KKL: ; MHE: ; YNM: </v>
      </c>
      <c r="AU389" s="2770">
        <f>'12-A. Print Sub-Annex'!AV53</f>
        <v>0</v>
      </c>
    </row>
    <row r="390" spans="1:47" s="2245" customFormat="1" ht="78" customHeight="1">
      <c r="A390" s="2763">
        <f>'16.PM Annex'!A7</f>
        <v>16</v>
      </c>
      <c r="B390" s="2785"/>
      <c r="C390" s="2763" t="str">
        <f>'16.PM Annex'!C7</f>
        <v>Programme Management</v>
      </c>
      <c r="D390" s="2765"/>
      <c r="E390" s="2765"/>
      <c r="F390" s="2765"/>
      <c r="G390" s="2765"/>
      <c r="H390" s="2766"/>
      <c r="I390" s="2765"/>
      <c r="J390" s="2766"/>
      <c r="K390" s="2765"/>
      <c r="L390" s="2766"/>
      <c r="M390" s="2766"/>
      <c r="N390" s="2786"/>
      <c r="O390" s="2787">
        <f>SUM(O391:O393)</f>
        <v>6.5</v>
      </c>
      <c r="P390" s="2788"/>
      <c r="Q390" s="2789"/>
      <c r="R390" s="2790">
        <f>SUM(R391:R393)</f>
        <v>0</v>
      </c>
      <c r="T390" s="2766"/>
      <c r="U390" s="2766"/>
      <c r="V390" s="2766"/>
      <c r="W390" s="2782"/>
      <c r="X390" s="2766"/>
      <c r="Y390" s="2766"/>
      <c r="Z390" s="2766"/>
      <c r="AA390" s="2766"/>
      <c r="AB390" s="2766"/>
      <c r="AC390" s="2766"/>
      <c r="AD390" s="2766"/>
      <c r="AE390" s="2766"/>
      <c r="AF390" s="2766"/>
      <c r="AG390" s="2766"/>
      <c r="AH390" s="2766"/>
      <c r="AI390" s="2766"/>
      <c r="AJ390" s="2766"/>
      <c r="AK390" s="2766"/>
      <c r="AL390" s="2766"/>
      <c r="AM390" s="2766"/>
      <c r="AN390" s="2766"/>
      <c r="AO390" s="2766"/>
      <c r="AP390" s="2766"/>
      <c r="AQ390" s="2766"/>
      <c r="AR390" s="2766"/>
      <c r="AS390" s="2766"/>
      <c r="AT390" s="2766"/>
      <c r="AU390" s="2766"/>
    </row>
    <row r="391" spans="1:47" s="2245" customFormat="1" ht="78" customHeight="1">
      <c r="A391" s="2767" t="str">
        <f>'16.PM Annex'!A14</f>
        <v>16.2.1</v>
      </c>
      <c r="B391" s="2767" t="str">
        <f>'16.PM Annex'!B14</f>
        <v>A.7.1</v>
      </c>
      <c r="C391" s="2767" t="str">
        <f>'16.PM Annex'!C14</f>
        <v>HR Support for PC&amp;PNDT Cell</v>
      </c>
      <c r="D391" s="2767"/>
      <c r="E391" s="2767"/>
      <c r="F391" s="2769">
        <f>'16.PM Annex'!F14</f>
        <v>0</v>
      </c>
      <c r="G391" s="2769">
        <f>'16.PM Annex'!G14</f>
        <v>0</v>
      </c>
      <c r="H391" s="2769">
        <f>'16.PM Annex'!H14</f>
        <v>0</v>
      </c>
      <c r="I391" s="2769">
        <f>'16.PM Annex'!I14</f>
        <v>0</v>
      </c>
      <c r="J391" s="2769">
        <f>'16.PM Annex'!J14</f>
        <v>0</v>
      </c>
      <c r="K391" s="2769">
        <f>'16.PM Annex'!K14</f>
        <v>0</v>
      </c>
      <c r="L391" s="2770">
        <f>'16.PM Annex'!L14</f>
        <v>0</v>
      </c>
      <c r="M391" s="2769">
        <f>'16.PM Annex'!M14</f>
        <v>0</v>
      </c>
      <c r="N391" s="2769">
        <f>'16.PM Annex'!N14</f>
        <v>0</v>
      </c>
      <c r="O391" s="2770">
        <f>'16.PM Annex'!O14</f>
        <v>0</v>
      </c>
      <c r="P391" s="2767">
        <f>'16.PM Annex'!P14</f>
        <v>0</v>
      </c>
      <c r="Q391" s="2125"/>
      <c r="R391" s="2771"/>
      <c r="T391" s="2770">
        <f>'16.PM Annex'!T14</f>
        <v>0</v>
      </c>
      <c r="U391" s="2770">
        <f>'16.PM Annex'!U14</f>
        <v>0</v>
      </c>
      <c r="V391" s="2770">
        <f>'16.PM Annex'!V14</f>
        <v>0</v>
      </c>
      <c r="W391" s="2772">
        <f>'16.PM Annex'!W14</f>
        <v>0</v>
      </c>
      <c r="X391" s="2770" t="str">
        <f>'16.PM Annex'!X14</f>
        <v xml:space="preserve">STATE: ; PDY: ; KKL: ; MHE: ; YNM: </v>
      </c>
      <c r="Y391" s="2770">
        <f>'16.PM Annex'!Y14</f>
        <v>0</v>
      </c>
      <c r="Z391" s="2770">
        <f>'16.PM Annex'!Z14</f>
        <v>0</v>
      </c>
      <c r="AA391" s="2770">
        <f>'16.PM Annex'!AA14</f>
        <v>0</v>
      </c>
      <c r="AB391" s="2770">
        <f>'16.PM Annex'!AB14</f>
        <v>0</v>
      </c>
      <c r="AC391" s="2770">
        <f>'16.PM Annex'!AC14</f>
        <v>0</v>
      </c>
      <c r="AD391" s="2770">
        <f>'16.PM Annex'!AD14</f>
        <v>0</v>
      </c>
      <c r="AE391" s="2770">
        <f>'16.PM Annex'!AE14</f>
        <v>0</v>
      </c>
      <c r="AF391" s="2770">
        <f>'16.PM Annex'!AF14</f>
        <v>0</v>
      </c>
      <c r="AG391" s="2770">
        <f>'16.PM Annex'!AG14</f>
        <v>0</v>
      </c>
      <c r="AH391" s="2770">
        <f>'16.PM Annex'!AH14</f>
        <v>0</v>
      </c>
      <c r="AI391" s="2770">
        <f>'16.PM Annex'!AI14</f>
        <v>0</v>
      </c>
      <c r="AJ391" s="2770">
        <f>'16.PM Annex'!AJ14</f>
        <v>0</v>
      </c>
      <c r="AK391" s="2770">
        <f>'16.PM Annex'!AK14</f>
        <v>0</v>
      </c>
      <c r="AL391" s="2770">
        <f>'16.PM Annex'!AL14</f>
        <v>0</v>
      </c>
      <c r="AM391" s="2770">
        <f>'16.PM Annex'!AM14</f>
        <v>0</v>
      </c>
      <c r="AN391" s="2770">
        <f>'16.PM Annex'!AN14</f>
        <v>0</v>
      </c>
      <c r="AO391" s="2770">
        <f>'16.PM Annex'!AO14</f>
        <v>0</v>
      </c>
      <c r="AP391" s="2770">
        <f>'16.PM Annex'!AP14</f>
        <v>0</v>
      </c>
      <c r="AQ391" s="2770">
        <f>'16.PM Annex'!AQ14</f>
        <v>0</v>
      </c>
      <c r="AR391" s="2770">
        <f>'16.PM Annex'!AR14</f>
        <v>0</v>
      </c>
      <c r="AS391" s="2770">
        <f>'16.PM Annex'!AS14</f>
        <v>0</v>
      </c>
      <c r="AT391" s="2770">
        <f>'16.PM Annex'!AT14</f>
        <v>0</v>
      </c>
      <c r="AU391" s="2770">
        <f>'16.PM Annex'!AU14</f>
        <v>0</v>
      </c>
    </row>
    <row r="392" spans="1:47" s="2245" customFormat="1" ht="78" customHeight="1">
      <c r="A392" s="2767" t="str">
        <f>'16.PM Annex'!A15</f>
        <v>16.2.2</v>
      </c>
      <c r="B392" s="2767" t="str">
        <f>'16.PM Annex'!B15</f>
        <v>A.7.3</v>
      </c>
      <c r="C392" s="2767" t="str">
        <f>'16.PM Annex'!C15</f>
        <v>Mobility support</v>
      </c>
      <c r="D392" s="2767"/>
      <c r="E392" s="2767"/>
      <c r="F392" s="2769">
        <f>'16.PM Annex'!F15</f>
        <v>0</v>
      </c>
      <c r="G392" s="2769">
        <f>'16.PM Annex'!G15</f>
        <v>0</v>
      </c>
      <c r="H392" s="2769">
        <f>'16.PM Annex'!H15</f>
        <v>0</v>
      </c>
      <c r="I392" s="2769">
        <f>'16.PM Annex'!I15</f>
        <v>0</v>
      </c>
      <c r="J392" s="2769">
        <f>'16.PM Annex'!J15</f>
        <v>0</v>
      </c>
      <c r="K392" s="2769">
        <f>'16.PM Annex'!K15</f>
        <v>0</v>
      </c>
      <c r="L392" s="2770">
        <f>'16.PM Annex'!L15</f>
        <v>6666.666666666667</v>
      </c>
      <c r="M392" s="2769">
        <f>'16.PM Annex'!M15</f>
        <v>6.6666666666666666E-2</v>
      </c>
      <c r="N392" s="2769">
        <f>'16.PM Annex'!N15</f>
        <v>30</v>
      </c>
      <c r="O392" s="2770">
        <f>'16.PM Annex'!O15</f>
        <v>2</v>
      </c>
      <c r="P392" s="2767">
        <f>'16.PM Annex'!P15</f>
        <v>0</v>
      </c>
      <c r="Q392" s="2125"/>
      <c r="R392" s="2771"/>
      <c r="T392" s="2770">
        <f>'16.PM Annex'!T15</f>
        <v>0</v>
      </c>
      <c r="U392" s="2770">
        <f>'16.PM Annex'!U15</f>
        <v>6666.666666666667</v>
      </c>
      <c r="V392" s="2770">
        <f>'16.PM Annex'!V15</f>
        <v>30</v>
      </c>
      <c r="W392" s="2772">
        <f>'16.PM Annex'!W15</f>
        <v>200000</v>
      </c>
      <c r="X392" s="2770" t="str">
        <f>'16.PM Annex'!X15</f>
        <v xml:space="preserve">STATE: Vehicle hiring, TA/DA, POL and miscellaneous Expenditure - Rs.100000/-; PDY: Vehicle hiring, TA/DA, POL and miscellaneous Expenditure - Rs.50000/-; KKL: Vehicle hiring, TA/DA, POL and miscellaneous Expenditure - Rs.50000/-; MHE: ; YNM: </v>
      </c>
      <c r="Y392" s="2770">
        <f>'16.PM Annex'!Y15</f>
        <v>10000</v>
      </c>
      <c r="Z392" s="2770">
        <f>'16.PM Annex'!Z15</f>
        <v>10</v>
      </c>
      <c r="AA392" s="2770">
        <f>'16.PM Annex'!AA15</f>
        <v>100000</v>
      </c>
      <c r="AB392" s="2770" t="str">
        <f>'16.PM Annex'!AB15</f>
        <v>Vehicle hiring, TA/DA, POL and miscellaneous Expenditure - Rs.100000/-</v>
      </c>
      <c r="AC392" s="2770">
        <f>'16.PM Annex'!AC15</f>
        <v>5000</v>
      </c>
      <c r="AD392" s="2770">
        <f>'16.PM Annex'!AD15</f>
        <v>10</v>
      </c>
      <c r="AE392" s="2770">
        <f>'16.PM Annex'!AE15</f>
        <v>50000</v>
      </c>
      <c r="AF392" s="2770" t="str">
        <f>'16.PM Annex'!AF15</f>
        <v>Vehicle hiring, TA/DA, POL and miscellaneous Expenditure - Rs.50000/-</v>
      </c>
      <c r="AG392" s="2770">
        <f>'16.PM Annex'!AG15</f>
        <v>5000</v>
      </c>
      <c r="AH392" s="2770">
        <f>'16.PM Annex'!AH15</f>
        <v>10</v>
      </c>
      <c r="AI392" s="2770">
        <f>'16.PM Annex'!AI15</f>
        <v>50000</v>
      </c>
      <c r="AJ392" s="2770" t="str">
        <f>'16.PM Annex'!AJ15</f>
        <v>Vehicle hiring, TA/DA, POL and miscellaneous Expenditure - Rs.50000/-</v>
      </c>
      <c r="AK392" s="2770">
        <f>'16.PM Annex'!AK15</f>
        <v>0</v>
      </c>
      <c r="AL392" s="2770">
        <f>'16.PM Annex'!AL15</f>
        <v>0</v>
      </c>
      <c r="AM392" s="2770">
        <f>'16.PM Annex'!AM15</f>
        <v>0</v>
      </c>
      <c r="AN392" s="2770">
        <f>'16.PM Annex'!AN15</f>
        <v>0</v>
      </c>
      <c r="AO392" s="2770">
        <f>'16.PM Annex'!AO15</f>
        <v>0</v>
      </c>
      <c r="AP392" s="2770">
        <f>'16.PM Annex'!AP15</f>
        <v>0</v>
      </c>
      <c r="AQ392" s="2770">
        <f>'16.PM Annex'!AQ15</f>
        <v>0</v>
      </c>
      <c r="AR392" s="2770">
        <f>'16.PM Annex'!AR15</f>
        <v>0</v>
      </c>
      <c r="AS392" s="2770">
        <f>'16.PM Annex'!AS15</f>
        <v>200000</v>
      </c>
      <c r="AT392" s="2770">
        <f>'16.PM Annex'!AT15</f>
        <v>30</v>
      </c>
      <c r="AU392" s="2770">
        <f>'16.PM Annex'!AU15</f>
        <v>6666.666666666667</v>
      </c>
    </row>
    <row r="393" spans="1:47" s="2245" customFormat="1" ht="78" customHeight="1">
      <c r="A393" s="2767" t="str">
        <f>'16.PM Annex'!A16</f>
        <v>16.2.3</v>
      </c>
      <c r="B393" s="2767" t="str">
        <f>'16.PM Annex'!B16</f>
        <v>A.7.2</v>
      </c>
      <c r="C393" s="2767" t="str">
        <f>'16.PM Annex'!C16</f>
        <v>Others (decoy operations, Mapping or surveys of ultrasound  machines etc )</v>
      </c>
      <c r="D393" s="2767"/>
      <c r="E393" s="2767"/>
      <c r="F393" s="2769">
        <f>'16.PM Annex'!F16</f>
        <v>0</v>
      </c>
      <c r="G393" s="2769">
        <f>'16.PM Annex'!G16</f>
        <v>0</v>
      </c>
      <c r="H393" s="2769">
        <f>'16.PM Annex'!H16</f>
        <v>0</v>
      </c>
      <c r="I393" s="2769">
        <f>'16.PM Annex'!I16</f>
        <v>0</v>
      </c>
      <c r="J393" s="2769">
        <f>'16.PM Annex'!J16</f>
        <v>0</v>
      </c>
      <c r="K393" s="2769">
        <f>'16.PM Annex'!K16</f>
        <v>0</v>
      </c>
      <c r="L393" s="2770">
        <f>'16.PM Annex'!L16</f>
        <v>26470.588235294119</v>
      </c>
      <c r="M393" s="2769">
        <f>'16.PM Annex'!M16</f>
        <v>0.26470588235294118</v>
      </c>
      <c r="N393" s="2769">
        <f>'16.PM Annex'!N16</f>
        <v>17</v>
      </c>
      <c r="O393" s="2770">
        <f>'16.PM Annex'!O16</f>
        <v>4.5</v>
      </c>
      <c r="P393" s="2767">
        <f>'16.PM Annex'!P16</f>
        <v>0</v>
      </c>
      <c r="Q393" s="2125"/>
      <c r="R393" s="2771"/>
      <c r="T393" s="2770">
        <f>'16.PM Annex'!T16</f>
        <v>0</v>
      </c>
      <c r="U393" s="2770">
        <f>'16.PM Annex'!U16</f>
        <v>26470.588235294119</v>
      </c>
      <c r="V393" s="2770">
        <f>'16.PM Annex'!V16</f>
        <v>17</v>
      </c>
      <c r="W393" s="2772">
        <f>'16.PM Annex'!W16</f>
        <v>450000</v>
      </c>
      <c r="X393" s="2770" t="str">
        <f>'16.PM Annex'!X16</f>
        <v>STATE: State PNDT cell : Inspection &amp; Meeting &amp; State vigilance squad (Inspection) / decoy Operation - Rs.80000/- Mointoring committee (SIMC) - Rs.50000/-  Web Site Creation and Mapping of all the Scan Centers (Govt. &amp; Pvt.) in UT of Puducherry for PNDT Activities - 120000/- (Total - Rs.250000/-) ; PDY: PNDT - Operating Cost includes meeting, workshop, IEC and Hiring of Legal consultant (TOR) - Rs.50000/- &amp; District vigilance squad - Rs.50000/-, Mointoring committee (DIMC) - Rs.50000/- (Total - Rs.150000/-) ; KKL: PNDT - Operating Cost includes meeting, workshop, IEC and Hiring of Legal consultant (Total - Rs.30,000/-); MHE: PNDT - Operating Cost includes meeting, workshop, IEC and Hiring of Legal consultant (Total - Rs.10,000/-); YNM: PNDT - Operating Cost includes meeting, workshop, IEC and Hiring of Legal consultant (Total - Rs.10,000/-)</v>
      </c>
      <c r="Y393" s="2770">
        <f>'16.PM Annex'!Y16</f>
        <v>50000</v>
      </c>
      <c r="Z393" s="2770">
        <f>'16.PM Annex'!Z16</f>
        <v>5</v>
      </c>
      <c r="AA393" s="2770">
        <f>'16.PM Annex'!AA16</f>
        <v>250000</v>
      </c>
      <c r="AB393" s="2770" t="str">
        <f>'16.PM Annex'!AB16</f>
        <v xml:space="preserve">State PNDT cell : Inspection &amp; Meeting &amp; State vigilance squad (Inspection) / decoy Operation - Rs.80000/- Mointoring committee (SIMC) - Rs.50000/-  Web Site Creation and Mapping of all the Scan Centers (Govt. &amp; Pvt.) in UT of Puducherry for PNDT Activities - 120000/- (Total - Rs.250000/-) </v>
      </c>
      <c r="AC393" s="2770">
        <f>'16.PM Annex'!AC16</f>
        <v>30000</v>
      </c>
      <c r="AD393" s="2770">
        <f>'16.PM Annex'!AD16</f>
        <v>5</v>
      </c>
      <c r="AE393" s="2770">
        <f>'16.PM Annex'!AE16</f>
        <v>150000</v>
      </c>
      <c r="AF393" s="2770" t="str">
        <f>'16.PM Annex'!AF16</f>
        <v xml:space="preserve">PNDT - Operating Cost includes meeting, workshop, IEC and Hiring of Legal consultant (TOR) - Rs.50000/- &amp; District vigilance squad - Rs.50000/-, Mointoring committee (DIMC) - Rs.50000/- (Total - Rs.150000/-) </v>
      </c>
      <c r="AG393" s="2770">
        <f>'16.PM Annex'!AG16</f>
        <v>10000</v>
      </c>
      <c r="AH393" s="2770">
        <f>'16.PM Annex'!AH16</f>
        <v>3</v>
      </c>
      <c r="AI393" s="2770">
        <f>'16.PM Annex'!AI16</f>
        <v>30000</v>
      </c>
      <c r="AJ393" s="2770" t="str">
        <f>'16.PM Annex'!AJ16</f>
        <v>PNDT - Operating Cost includes meeting, workshop, IEC and Hiring of Legal consultant (Total - Rs.30,000/-)</v>
      </c>
      <c r="AK393" s="2770">
        <f>'16.PM Annex'!AK16</f>
        <v>5000</v>
      </c>
      <c r="AL393" s="2770">
        <f>'16.PM Annex'!AL16</f>
        <v>2</v>
      </c>
      <c r="AM393" s="2770">
        <f>'16.PM Annex'!AM16</f>
        <v>10000</v>
      </c>
      <c r="AN393" s="2770" t="str">
        <f>'16.PM Annex'!AN16</f>
        <v>PNDT - Operating Cost includes meeting, workshop, IEC and Hiring of Legal consultant (Total - Rs.10,000/-)</v>
      </c>
      <c r="AO393" s="2770">
        <f>'16.PM Annex'!AO16</f>
        <v>5000</v>
      </c>
      <c r="AP393" s="2770">
        <f>'16.PM Annex'!AP16</f>
        <v>2</v>
      </c>
      <c r="AQ393" s="2770">
        <f>'16.PM Annex'!AQ16</f>
        <v>10000</v>
      </c>
      <c r="AR393" s="2770" t="str">
        <f>'16.PM Annex'!AR16</f>
        <v>PNDT - Operating Cost includes meeting, workshop, IEC and Hiring of Legal consultant (Total - Rs.10,000/-)</v>
      </c>
      <c r="AS393" s="2770">
        <f>'16.PM Annex'!AS16</f>
        <v>450000</v>
      </c>
      <c r="AT393" s="2770">
        <f>'16.PM Annex'!AT16</f>
        <v>17</v>
      </c>
      <c r="AU393" s="2770">
        <f>'16.PM Annex'!AU16</f>
        <v>26470.588235294119</v>
      </c>
    </row>
    <row r="394" spans="1:47" s="2245" customFormat="1" ht="78" customHeight="1">
      <c r="A394" s="2756" t="s">
        <v>4647</v>
      </c>
      <c r="B394" s="2756"/>
      <c r="C394" s="2757" t="s">
        <v>4053</v>
      </c>
      <c r="D394" s="2758"/>
      <c r="E394" s="2758"/>
      <c r="F394" s="2758"/>
      <c r="G394" s="2758"/>
      <c r="H394" s="2759"/>
      <c r="I394" s="2758"/>
      <c r="J394" s="2759"/>
      <c r="K394" s="2758"/>
      <c r="L394" s="2759"/>
      <c r="M394" s="2759"/>
      <c r="N394" s="2799"/>
      <c r="O394" s="2800">
        <f>O395+O397+O404+O407+O409+O414+O417+O420+O423+O425</f>
        <v>89.56471999998621</v>
      </c>
      <c r="P394" s="2801"/>
      <c r="Q394" s="2802"/>
      <c r="R394" s="2803">
        <f>R395+R397+R404+R407+R409+R414+R417+R420+R423+R425</f>
        <v>0</v>
      </c>
      <c r="T394" s="2759"/>
      <c r="U394" s="2759"/>
      <c r="V394" s="2759"/>
      <c r="W394" s="2804"/>
      <c r="X394" s="2759"/>
      <c r="Y394" s="2759"/>
      <c r="Z394" s="2759"/>
      <c r="AA394" s="2759"/>
      <c r="AB394" s="2759"/>
      <c r="AC394" s="2759"/>
      <c r="AD394" s="2759"/>
      <c r="AE394" s="2759"/>
      <c r="AF394" s="2759"/>
      <c r="AG394" s="2759"/>
      <c r="AH394" s="2759"/>
      <c r="AI394" s="2759"/>
      <c r="AJ394" s="2759"/>
      <c r="AK394" s="2759"/>
      <c r="AL394" s="2759"/>
      <c r="AM394" s="2759"/>
      <c r="AN394" s="2759"/>
      <c r="AO394" s="2759"/>
      <c r="AP394" s="2759"/>
      <c r="AQ394" s="2759"/>
      <c r="AR394" s="2759"/>
      <c r="AS394" s="2759"/>
      <c r="AT394" s="2759"/>
      <c r="AU394" s="2759"/>
    </row>
    <row r="395" spans="1:47" s="2245" customFormat="1" ht="78" customHeight="1">
      <c r="A395" s="2763">
        <f>'1.SD Facility Based Annex'!A7</f>
        <v>1</v>
      </c>
      <c r="B395" s="2763"/>
      <c r="C395" s="2764" t="str">
        <f>'1.SD Facility Based Annex'!C7</f>
        <v>Service Delivery - Facility Based</v>
      </c>
      <c r="D395" s="2765"/>
      <c r="E395" s="2765"/>
      <c r="F395" s="2765"/>
      <c r="G395" s="2765"/>
      <c r="H395" s="2765"/>
      <c r="I395" s="2765"/>
      <c r="J395" s="2765"/>
      <c r="K395" s="2765"/>
      <c r="L395" s="2766"/>
      <c r="M395" s="2765"/>
      <c r="N395" s="2765"/>
      <c r="O395" s="2766">
        <f>O396</f>
        <v>0.48</v>
      </c>
      <c r="P395" s="2763"/>
      <c r="Q395" s="2780"/>
      <c r="R395" s="2781">
        <f>R396</f>
        <v>0</v>
      </c>
      <c r="T395" s="2766"/>
      <c r="U395" s="2766"/>
      <c r="V395" s="2766"/>
      <c r="W395" s="2782"/>
      <c r="X395" s="2766"/>
      <c r="Y395" s="2766"/>
      <c r="Z395" s="2766"/>
      <c r="AA395" s="2766"/>
      <c r="AB395" s="2766"/>
      <c r="AC395" s="2766"/>
      <c r="AD395" s="2766"/>
      <c r="AE395" s="2766"/>
      <c r="AF395" s="2766"/>
      <c r="AG395" s="2766"/>
      <c r="AH395" s="2766"/>
      <c r="AI395" s="2766"/>
      <c r="AJ395" s="2766"/>
      <c r="AK395" s="2766"/>
      <c r="AL395" s="2766"/>
      <c r="AM395" s="2766"/>
      <c r="AN395" s="2766"/>
      <c r="AO395" s="2766"/>
      <c r="AP395" s="2766"/>
      <c r="AQ395" s="2766"/>
      <c r="AR395" s="2766"/>
      <c r="AS395" s="2766"/>
      <c r="AT395" s="2766"/>
      <c r="AU395" s="2766"/>
    </row>
    <row r="396" spans="1:47" s="2245" customFormat="1" ht="78" customHeight="1">
      <c r="A396" s="2767" t="str">
        <f>'1.SD Facility Based Annex'!A112</f>
        <v>1.3.2.4</v>
      </c>
      <c r="B396" s="2767" t="str">
        <f>'1.SD Facility Based Annex'!B112</f>
        <v>C.1.m</v>
      </c>
      <c r="C396" s="2768" t="str">
        <f>'1.SD Facility Based Annex'!C112</f>
        <v>Consumables for computer including provision for internet access  for strengthening RI</v>
      </c>
      <c r="D396" s="2769" t="str">
        <f>'1.SD Facility Based Annex'!D112</f>
        <v>RCH</v>
      </c>
      <c r="E396" s="2769" t="str">
        <f>'1.SD Facility Based Annex'!E112</f>
        <v>RI</v>
      </c>
      <c r="F396" s="2769">
        <f>'1.SD Facility Based Annex'!F112</f>
        <v>0</v>
      </c>
      <c r="G396" s="2769">
        <f>'1.SD Facility Based Annex'!G112</f>
        <v>0</v>
      </c>
      <c r="H396" s="2769">
        <f>'1.SD Facility Based Annex'!I112</f>
        <v>0.48</v>
      </c>
      <c r="I396" s="2769">
        <f>'1.SD Facility Based Annex'!J112</f>
        <v>0</v>
      </c>
      <c r="J396" s="2769">
        <f>'1.SD Facility Based Annex'!K112</f>
        <v>0</v>
      </c>
      <c r="K396" s="2769">
        <f>'1.SD Facility Based Annex'!L112</f>
        <v>0</v>
      </c>
      <c r="L396" s="2770">
        <f>'1.SD Facility Based Annex'!M112</f>
        <v>12000</v>
      </c>
      <c r="M396" s="2769">
        <f>'1.SD Facility Based Annex'!N112</f>
        <v>0.12</v>
      </c>
      <c r="N396" s="2769">
        <f>'1.SD Facility Based Annex'!O112</f>
        <v>4</v>
      </c>
      <c r="O396" s="2770">
        <f>'1.SD Facility Based Annex'!P112</f>
        <v>0.48</v>
      </c>
      <c r="P396" s="2767" t="str">
        <f>'1.SD Facility Based Annex'!Q112</f>
        <v xml:space="preserve">STATE: ; PDY: Consumables for computer including provision for UPS , Replacement of aged Accessories; KKL: ; MHE: ; YNM: </v>
      </c>
      <c r="Q396" s="2125"/>
      <c r="R396" s="2771"/>
      <c r="T396" s="2770">
        <f>'1.SD Facility Based Annex'!U112</f>
        <v>12000</v>
      </c>
      <c r="U396" s="2770">
        <f>'1.SD Facility Based Annex'!V112</f>
        <v>4</v>
      </c>
      <c r="V396" s="2770">
        <f>'1.SD Facility Based Annex'!W112</f>
        <v>48000</v>
      </c>
      <c r="W396" s="2772" t="str">
        <f>'1.SD Facility Based Annex'!X112</f>
        <v xml:space="preserve">STATE: ; PDY: Consumables for computer including provision for UPS , Replacement of aged Accessories; KKL: ; MHE: ; YNM: </v>
      </c>
      <c r="X396" s="2770">
        <f>'1.SD Facility Based Annex'!Y112</f>
        <v>0</v>
      </c>
      <c r="Y396" s="2770">
        <f>'1.SD Facility Based Annex'!Z112</f>
        <v>0</v>
      </c>
      <c r="Z396" s="2770">
        <f>'1.SD Facility Based Annex'!AA112</f>
        <v>0</v>
      </c>
      <c r="AA396" s="2770">
        <f>'1.SD Facility Based Annex'!AB112</f>
        <v>0</v>
      </c>
      <c r="AB396" s="2770">
        <f>'1.SD Facility Based Annex'!AC112</f>
        <v>12000</v>
      </c>
      <c r="AC396" s="2770">
        <f>'1.SD Facility Based Annex'!AD112</f>
        <v>4</v>
      </c>
      <c r="AD396" s="2770">
        <f>'1.SD Facility Based Annex'!AE112</f>
        <v>48000</v>
      </c>
      <c r="AE396" s="2770" t="str">
        <f>'1.SD Facility Based Annex'!AF112</f>
        <v>Consumables for computer including provision for UPS , Replacement of aged Accessories</v>
      </c>
      <c r="AF396" s="2770">
        <f>'1.SD Facility Based Annex'!AG112</f>
        <v>0</v>
      </c>
      <c r="AG396" s="2770">
        <f>'1.SD Facility Based Annex'!AH112</f>
        <v>0</v>
      </c>
      <c r="AH396" s="2770">
        <f>'1.SD Facility Based Annex'!AI112</f>
        <v>0</v>
      </c>
      <c r="AI396" s="2770">
        <f>'1.SD Facility Based Annex'!AJ112</f>
        <v>0</v>
      </c>
      <c r="AJ396" s="2770">
        <f>'1.SD Facility Based Annex'!AK112</f>
        <v>0</v>
      </c>
      <c r="AK396" s="2770">
        <f>'1.SD Facility Based Annex'!AL112</f>
        <v>0</v>
      </c>
      <c r="AL396" s="2770">
        <f>'1.SD Facility Based Annex'!AM112</f>
        <v>0</v>
      </c>
      <c r="AM396" s="2770">
        <f>'1.SD Facility Based Annex'!AN112</f>
        <v>0</v>
      </c>
      <c r="AN396" s="2770">
        <f>'1.SD Facility Based Annex'!AO112</f>
        <v>0</v>
      </c>
      <c r="AO396" s="2770">
        <f>'1.SD Facility Based Annex'!AP112</f>
        <v>0</v>
      </c>
      <c r="AP396" s="2770">
        <f>'1.SD Facility Based Annex'!AQ112</f>
        <v>0</v>
      </c>
      <c r="AQ396" s="2770">
        <f>'1.SD Facility Based Annex'!AR112</f>
        <v>0</v>
      </c>
      <c r="AR396" s="2770">
        <f>'1.SD Facility Based Annex'!AS112</f>
        <v>48000</v>
      </c>
      <c r="AS396" s="2770">
        <f>'1.SD Facility Based Annex'!AT112</f>
        <v>4</v>
      </c>
      <c r="AT396" s="2770">
        <f>'1.SD Facility Based Annex'!AU112</f>
        <v>12000</v>
      </c>
      <c r="AU396" s="2770" t="str">
        <f>'1.SD Facility Based Annex'!AV112</f>
        <v xml:space="preserve">STATE: ; PDY: Consumables for computer including provision for UPS , Replacement of aged Accessories; KKL: ; MHE: ; YNM: </v>
      </c>
    </row>
    <row r="397" spans="1:47" s="2245" customFormat="1" ht="78" customHeight="1">
      <c r="A397" s="2763">
        <f>'2.SD Community Based Annex'!A7</f>
        <v>2</v>
      </c>
      <c r="B397" s="2763"/>
      <c r="C397" s="2764" t="str">
        <f>'2.SD Community Based Annex'!C7</f>
        <v>Service Delivery - Community Based</v>
      </c>
      <c r="D397" s="2765"/>
      <c r="E397" s="2765"/>
      <c r="F397" s="2765"/>
      <c r="G397" s="2765"/>
      <c r="H397" s="2766"/>
      <c r="I397" s="2765"/>
      <c r="J397" s="2766"/>
      <c r="K397" s="2765"/>
      <c r="L397" s="2766"/>
      <c r="M397" s="2766"/>
      <c r="N397" s="2815"/>
      <c r="O397" s="2766">
        <f>SUM(O398:O403)</f>
        <v>11</v>
      </c>
      <c r="P397" s="2816"/>
      <c r="Q397" s="2783"/>
      <c r="R397" s="2781">
        <f>SUM(R398:R403)</f>
        <v>0</v>
      </c>
      <c r="T397" s="2766"/>
      <c r="U397" s="2766"/>
      <c r="V397" s="2766"/>
      <c r="W397" s="2782"/>
      <c r="X397" s="2766"/>
      <c r="Y397" s="2766"/>
      <c r="Z397" s="2766"/>
      <c r="AA397" s="2766"/>
      <c r="AB397" s="2766"/>
      <c r="AC397" s="2766"/>
      <c r="AD397" s="2766"/>
      <c r="AE397" s="2766"/>
      <c r="AF397" s="2766"/>
      <c r="AG397" s="2766"/>
      <c r="AH397" s="2766"/>
      <c r="AI397" s="2766"/>
      <c r="AJ397" s="2766"/>
      <c r="AK397" s="2766"/>
      <c r="AL397" s="2766"/>
      <c r="AM397" s="2766"/>
      <c r="AN397" s="2766"/>
      <c r="AO397" s="2766"/>
      <c r="AP397" s="2766"/>
      <c r="AQ397" s="2766"/>
      <c r="AR397" s="2766"/>
      <c r="AS397" s="2766"/>
      <c r="AT397" s="2766"/>
      <c r="AU397" s="2766"/>
    </row>
    <row r="398" spans="1:47" s="2245" customFormat="1" ht="78" customHeight="1">
      <c r="A398" s="2767" t="str">
        <f>'2.SD Community Based Annex'!A25</f>
        <v>2.2.6</v>
      </c>
      <c r="B398" s="2767" t="str">
        <f>'2.SD Community Based Annex'!B25</f>
        <v>C.1.r</v>
      </c>
      <c r="C398" s="2768" t="str">
        <f>'2.SD Community Based Annex'!C25</f>
        <v xml:space="preserve">Teeka Express Operational Cost </v>
      </c>
      <c r="D398" s="2769" t="str">
        <f>'2.SD Community Based Annex'!D25</f>
        <v>RCH</v>
      </c>
      <c r="E398" s="2769" t="str">
        <f>'2.SD Community Based Annex'!E25</f>
        <v>RI</v>
      </c>
      <c r="F398" s="2769">
        <f>'2.SD Community Based Annex'!G25</f>
        <v>0</v>
      </c>
      <c r="G398" s="2769">
        <f>'2.SD Community Based Annex'!H25</f>
        <v>0</v>
      </c>
      <c r="H398" s="2769">
        <f>'2.SD Community Based Annex'!I25</f>
        <v>0</v>
      </c>
      <c r="I398" s="2769">
        <f>'2.SD Community Based Annex'!J25</f>
        <v>0</v>
      </c>
      <c r="J398" s="2769">
        <f>'2.SD Community Based Annex'!K25</f>
        <v>0</v>
      </c>
      <c r="K398" s="2769">
        <f>'2.SD Community Based Annex'!L25</f>
        <v>0</v>
      </c>
      <c r="L398" s="2770">
        <f>'2.SD Community Based Annex'!M25</f>
        <v>0</v>
      </c>
      <c r="M398" s="2769">
        <f>'2.SD Community Based Annex'!N25</f>
        <v>0</v>
      </c>
      <c r="N398" s="2769">
        <f>'2.SD Community Based Annex'!O25</f>
        <v>0</v>
      </c>
      <c r="O398" s="2770">
        <f>'2.SD Community Based Annex'!P25</f>
        <v>0</v>
      </c>
      <c r="P398" s="2767" t="str">
        <f>'2.SD Community Based Annex'!Q25</f>
        <v xml:space="preserve">STATE: ; PDY: ; KKL: ; MHE: ; YNM: </v>
      </c>
      <c r="Q398" s="2125"/>
      <c r="R398" s="2777"/>
      <c r="T398" s="2770">
        <f>'2.SD Community Based Annex'!U25</f>
        <v>0</v>
      </c>
      <c r="U398" s="2770">
        <f>'2.SD Community Based Annex'!V25</f>
        <v>0</v>
      </c>
      <c r="V398" s="2770">
        <f>'2.SD Community Based Annex'!W25</f>
        <v>0</v>
      </c>
      <c r="W398" s="2772" t="str">
        <f>'2.SD Community Based Annex'!X25</f>
        <v xml:space="preserve">STATE: ; PDY: ; KKL: ; MHE: ; YNM: </v>
      </c>
      <c r="X398" s="2770">
        <f>'2.SD Community Based Annex'!Y25</f>
        <v>0</v>
      </c>
      <c r="Y398" s="2770">
        <f>'2.SD Community Based Annex'!Z25</f>
        <v>0</v>
      </c>
      <c r="Z398" s="2770">
        <f>'2.SD Community Based Annex'!AA25</f>
        <v>0</v>
      </c>
      <c r="AA398" s="2770">
        <f>'2.SD Community Based Annex'!AB25</f>
        <v>0</v>
      </c>
      <c r="AB398" s="2770">
        <f>'2.SD Community Based Annex'!AC25</f>
        <v>0</v>
      </c>
      <c r="AC398" s="2770">
        <f>'2.SD Community Based Annex'!AD25</f>
        <v>0</v>
      </c>
      <c r="AD398" s="2770">
        <f>'2.SD Community Based Annex'!AE25</f>
        <v>0</v>
      </c>
      <c r="AE398" s="2770">
        <f>'2.SD Community Based Annex'!AF25</f>
        <v>0</v>
      </c>
      <c r="AF398" s="2770">
        <f>'2.SD Community Based Annex'!AG25</f>
        <v>0</v>
      </c>
      <c r="AG398" s="2770">
        <f>'2.SD Community Based Annex'!AH25</f>
        <v>0</v>
      </c>
      <c r="AH398" s="2770">
        <f>'2.SD Community Based Annex'!AI25</f>
        <v>0</v>
      </c>
      <c r="AI398" s="2770">
        <f>'2.SD Community Based Annex'!AJ25</f>
        <v>0</v>
      </c>
      <c r="AJ398" s="2770">
        <f>'2.SD Community Based Annex'!AK25</f>
        <v>0</v>
      </c>
      <c r="AK398" s="2770">
        <f>'2.SD Community Based Annex'!AL25</f>
        <v>0</v>
      </c>
      <c r="AL398" s="2770">
        <f>'2.SD Community Based Annex'!AM25</f>
        <v>0</v>
      </c>
      <c r="AM398" s="2770">
        <f>'2.SD Community Based Annex'!AN25</f>
        <v>0</v>
      </c>
      <c r="AN398" s="2770">
        <f>'2.SD Community Based Annex'!AO25</f>
        <v>0</v>
      </c>
      <c r="AO398" s="2770">
        <f>'2.SD Community Based Annex'!AP25</f>
        <v>0</v>
      </c>
      <c r="AP398" s="2770">
        <f>'2.SD Community Based Annex'!AQ25</f>
        <v>0</v>
      </c>
      <c r="AQ398" s="2770">
        <f>'2.SD Community Based Annex'!AR25</f>
        <v>0</v>
      </c>
      <c r="AR398" s="2770">
        <f>'2.SD Community Based Annex'!AS25</f>
        <v>0</v>
      </c>
      <c r="AS398" s="2770">
        <f>'2.SD Community Based Annex'!AT25</f>
        <v>0</v>
      </c>
      <c r="AT398" s="2770">
        <f>'2.SD Community Based Annex'!AU25</f>
        <v>0</v>
      </c>
      <c r="AU398" s="2770" t="str">
        <f>'2.SD Community Based Annex'!AV25</f>
        <v xml:space="preserve">STATE: ; PDY: ; KKL: ; MHE: ; YNM: </v>
      </c>
    </row>
    <row r="399" spans="1:47" s="2245" customFormat="1" ht="78" customHeight="1">
      <c r="A399" s="2767" t="str">
        <f>'2.SD Community Based Annex'!A26</f>
        <v>2.2.7</v>
      </c>
      <c r="B399" s="2767" t="str">
        <f>'2.SD Community Based Annex'!B26</f>
        <v>C.1.t</v>
      </c>
      <c r="C399" s="2768" t="str">
        <f>'2.SD Community Based Annex'!C26</f>
        <v xml:space="preserve">JE Campaign Operational Cost </v>
      </c>
      <c r="D399" s="2769" t="str">
        <f>'2.SD Community Based Annex'!D26</f>
        <v>RCH</v>
      </c>
      <c r="E399" s="2769" t="str">
        <f>'2.SD Community Based Annex'!E26</f>
        <v>RI</v>
      </c>
      <c r="F399" s="2769">
        <f>'2.SD Community Based Annex'!G26</f>
        <v>0</v>
      </c>
      <c r="G399" s="2769">
        <f>'2.SD Community Based Annex'!H26</f>
        <v>0</v>
      </c>
      <c r="H399" s="2769">
        <f>'2.SD Community Based Annex'!I26</f>
        <v>0</v>
      </c>
      <c r="I399" s="2769">
        <f>'2.SD Community Based Annex'!J26</f>
        <v>0</v>
      </c>
      <c r="J399" s="2769">
        <f>'2.SD Community Based Annex'!K26</f>
        <v>0</v>
      </c>
      <c r="K399" s="2769">
        <f>'2.SD Community Based Annex'!L26</f>
        <v>0</v>
      </c>
      <c r="L399" s="2770">
        <f>'2.SD Community Based Annex'!M26</f>
        <v>0</v>
      </c>
      <c r="M399" s="2769">
        <f>'2.SD Community Based Annex'!N26</f>
        <v>0</v>
      </c>
      <c r="N399" s="2769">
        <f>'2.SD Community Based Annex'!O26</f>
        <v>0</v>
      </c>
      <c r="O399" s="2770">
        <f>'2.SD Community Based Annex'!P26</f>
        <v>0</v>
      </c>
      <c r="P399" s="2767" t="str">
        <f>'2.SD Community Based Annex'!Q26</f>
        <v xml:space="preserve">STATE: ; PDY: ; KKL: ; MHE: ; YNM: </v>
      </c>
      <c r="Q399" s="2125"/>
      <c r="R399" s="2777"/>
      <c r="T399" s="2770">
        <f>'2.SD Community Based Annex'!U26</f>
        <v>0</v>
      </c>
      <c r="U399" s="2770">
        <f>'2.SD Community Based Annex'!V26</f>
        <v>0</v>
      </c>
      <c r="V399" s="2770">
        <f>'2.SD Community Based Annex'!W26</f>
        <v>0</v>
      </c>
      <c r="W399" s="2772" t="str">
        <f>'2.SD Community Based Annex'!X26</f>
        <v xml:space="preserve">STATE: ; PDY: ; KKL: ; MHE: ; YNM: </v>
      </c>
      <c r="X399" s="2770">
        <f>'2.SD Community Based Annex'!Y26</f>
        <v>0</v>
      </c>
      <c r="Y399" s="2770">
        <f>'2.SD Community Based Annex'!Z26</f>
        <v>0</v>
      </c>
      <c r="Z399" s="2770">
        <f>'2.SD Community Based Annex'!AA26</f>
        <v>0</v>
      </c>
      <c r="AA399" s="2770">
        <f>'2.SD Community Based Annex'!AB26</f>
        <v>0</v>
      </c>
      <c r="AB399" s="2770">
        <f>'2.SD Community Based Annex'!AC26</f>
        <v>0</v>
      </c>
      <c r="AC399" s="2770">
        <f>'2.SD Community Based Annex'!AD26</f>
        <v>0</v>
      </c>
      <c r="AD399" s="2770">
        <f>'2.SD Community Based Annex'!AE26</f>
        <v>0</v>
      </c>
      <c r="AE399" s="2770">
        <f>'2.SD Community Based Annex'!AF26</f>
        <v>0</v>
      </c>
      <c r="AF399" s="2770">
        <f>'2.SD Community Based Annex'!AG26</f>
        <v>0</v>
      </c>
      <c r="AG399" s="2770">
        <f>'2.SD Community Based Annex'!AH26</f>
        <v>0</v>
      </c>
      <c r="AH399" s="2770">
        <f>'2.SD Community Based Annex'!AI26</f>
        <v>0</v>
      </c>
      <c r="AI399" s="2770">
        <f>'2.SD Community Based Annex'!AJ26</f>
        <v>0</v>
      </c>
      <c r="AJ399" s="2770">
        <f>'2.SD Community Based Annex'!AK26</f>
        <v>0</v>
      </c>
      <c r="AK399" s="2770">
        <f>'2.SD Community Based Annex'!AL26</f>
        <v>0</v>
      </c>
      <c r="AL399" s="2770">
        <f>'2.SD Community Based Annex'!AM26</f>
        <v>0</v>
      </c>
      <c r="AM399" s="2770">
        <f>'2.SD Community Based Annex'!AN26</f>
        <v>0</v>
      </c>
      <c r="AN399" s="2770">
        <f>'2.SD Community Based Annex'!AO26</f>
        <v>0</v>
      </c>
      <c r="AO399" s="2770">
        <f>'2.SD Community Based Annex'!AP26</f>
        <v>0</v>
      </c>
      <c r="AP399" s="2770">
        <f>'2.SD Community Based Annex'!AQ26</f>
        <v>0</v>
      </c>
      <c r="AQ399" s="2770">
        <f>'2.SD Community Based Annex'!AR26</f>
        <v>0</v>
      </c>
      <c r="AR399" s="2770">
        <f>'2.SD Community Based Annex'!AS26</f>
        <v>0</v>
      </c>
      <c r="AS399" s="2770">
        <f>'2.SD Community Based Annex'!AT26</f>
        <v>0</v>
      </c>
      <c r="AT399" s="2770">
        <f>'2.SD Community Based Annex'!AU26</f>
        <v>0</v>
      </c>
      <c r="AU399" s="2770" t="str">
        <f>'2.SD Community Based Annex'!AV26</f>
        <v xml:space="preserve">STATE: ; PDY: ; KKL: ; MHE: ; YNM: </v>
      </c>
    </row>
    <row r="400" spans="1:47" s="2245" customFormat="1" ht="78" customHeight="1">
      <c r="A400" s="2767" t="str">
        <f>'2.SD Community Based Annex'!A27</f>
        <v>2.2.8</v>
      </c>
      <c r="B400" s="2767" t="str">
        <f>'2.SD Community Based Annex'!B27</f>
        <v>C.6</v>
      </c>
      <c r="C400" s="2768" t="str">
        <f>'2.SD Community Based Annex'!C27</f>
        <v>Pulse Polio operating costs</v>
      </c>
      <c r="D400" s="2769" t="str">
        <f>'2.SD Community Based Annex'!D27</f>
        <v>RCH</v>
      </c>
      <c r="E400" s="2769" t="str">
        <f>'2.SD Community Based Annex'!E27</f>
        <v>RI</v>
      </c>
      <c r="F400" s="2769">
        <f>'2.SD Community Based Annex'!G27</f>
        <v>0</v>
      </c>
      <c r="G400" s="2769">
        <f>'2.SD Community Based Annex'!H27</f>
        <v>0</v>
      </c>
      <c r="H400" s="2769">
        <f>'2.SD Community Based Annex'!I27</f>
        <v>9.07</v>
      </c>
      <c r="I400" s="2769">
        <f>'2.SD Community Based Annex'!J27</f>
        <v>0</v>
      </c>
      <c r="J400" s="2769">
        <f>'2.SD Community Based Annex'!K27</f>
        <v>0</v>
      </c>
      <c r="K400" s="2769">
        <f>'2.SD Community Based Annex'!L27</f>
        <v>0</v>
      </c>
      <c r="L400" s="2770">
        <f>'2.SD Community Based Annex'!M27</f>
        <v>275000</v>
      </c>
      <c r="M400" s="2769">
        <f>'2.SD Community Based Annex'!N27</f>
        <v>2.75</v>
      </c>
      <c r="N400" s="2769">
        <f>'2.SD Community Based Annex'!O27</f>
        <v>4</v>
      </c>
      <c r="O400" s="2770">
        <f>'2.SD Community Based Annex'!P27</f>
        <v>11</v>
      </c>
      <c r="P400" s="2767" t="str">
        <f>'2.SD Community Based Annex'!Q27</f>
        <v xml:space="preserve">STATE: ; PDY: Pulse Polio Operating Cost for 1 round ; KKL: Pulse Polio Operating Cost for 1 round ; MHE: Pulse Polio Operating Cost for 1 round ; YNM: Pulse Polio Operating Cost for 1 round </v>
      </c>
      <c r="Q400" s="2125"/>
      <c r="R400" s="2777"/>
      <c r="T400" s="2770">
        <f>'2.SD Community Based Annex'!U27</f>
        <v>275000</v>
      </c>
      <c r="U400" s="2770">
        <f>'2.SD Community Based Annex'!V27</f>
        <v>4</v>
      </c>
      <c r="V400" s="2770">
        <f>'2.SD Community Based Annex'!W27</f>
        <v>1100000</v>
      </c>
      <c r="W400" s="2772" t="str">
        <f>'2.SD Community Based Annex'!X27</f>
        <v xml:space="preserve">STATE: ; PDY: Pulse Polio Operating Cost for 1 round ; KKL: Pulse Polio Operating Cost for 1 round ; MHE: Pulse Polio Operating Cost for 1 round ; YNM: Pulse Polio Operating Cost for 1 round </v>
      </c>
      <c r="X400" s="2770">
        <f>'2.SD Community Based Annex'!Y27</f>
        <v>0</v>
      </c>
      <c r="Y400" s="2770">
        <f>'2.SD Community Based Annex'!Z27</f>
        <v>0</v>
      </c>
      <c r="Z400" s="2770">
        <f>'2.SD Community Based Annex'!AA27</f>
        <v>0</v>
      </c>
      <c r="AA400" s="2770">
        <f>'2.SD Community Based Annex'!AB27</f>
        <v>0</v>
      </c>
      <c r="AB400" s="2770">
        <f>'2.SD Community Based Annex'!AC27</f>
        <v>650000</v>
      </c>
      <c r="AC400" s="2770">
        <f>'2.SD Community Based Annex'!AD27</f>
        <v>1</v>
      </c>
      <c r="AD400" s="2770">
        <f>'2.SD Community Based Annex'!AE27</f>
        <v>650000</v>
      </c>
      <c r="AE400" s="2770" t="str">
        <f>'2.SD Community Based Annex'!AF27</f>
        <v xml:space="preserve">Pulse Polio Operating Cost for 1 round </v>
      </c>
      <c r="AF400" s="2770">
        <f>'2.SD Community Based Annex'!AG27</f>
        <v>250000</v>
      </c>
      <c r="AG400" s="2770">
        <f>'2.SD Community Based Annex'!AH27</f>
        <v>1</v>
      </c>
      <c r="AH400" s="2770">
        <f>'2.SD Community Based Annex'!AI27</f>
        <v>250000</v>
      </c>
      <c r="AI400" s="2770" t="str">
        <f>'2.SD Community Based Annex'!AJ27</f>
        <v xml:space="preserve">Pulse Polio Operating Cost for 1 round </v>
      </c>
      <c r="AJ400" s="2770">
        <f>'2.SD Community Based Annex'!AK27</f>
        <v>100000</v>
      </c>
      <c r="AK400" s="2770">
        <f>'2.SD Community Based Annex'!AL27</f>
        <v>1</v>
      </c>
      <c r="AL400" s="2770">
        <f>'2.SD Community Based Annex'!AM27</f>
        <v>100000</v>
      </c>
      <c r="AM400" s="2770" t="str">
        <f>'2.SD Community Based Annex'!AN27</f>
        <v xml:space="preserve">Pulse Polio Operating Cost for 1 round </v>
      </c>
      <c r="AN400" s="2770">
        <f>'2.SD Community Based Annex'!AO27</f>
        <v>100000</v>
      </c>
      <c r="AO400" s="2770">
        <f>'2.SD Community Based Annex'!AP27</f>
        <v>1</v>
      </c>
      <c r="AP400" s="2770">
        <f>'2.SD Community Based Annex'!AQ27</f>
        <v>100000</v>
      </c>
      <c r="AQ400" s="2770" t="str">
        <f>'2.SD Community Based Annex'!AR27</f>
        <v xml:space="preserve">Pulse Polio Operating Cost for 1 round </v>
      </c>
      <c r="AR400" s="2770">
        <f>'2.SD Community Based Annex'!AS27</f>
        <v>1100000</v>
      </c>
      <c r="AS400" s="2770">
        <f>'2.SD Community Based Annex'!AT27</f>
        <v>4</v>
      </c>
      <c r="AT400" s="2770">
        <f>'2.SD Community Based Annex'!AU27</f>
        <v>275000</v>
      </c>
      <c r="AU400" s="2770" t="str">
        <f>'2.SD Community Based Annex'!AV27</f>
        <v xml:space="preserve">STATE: ; PDY: Pulse Polio Operating Cost for 1 round ; KKL: Pulse Polio Operating Cost for 1 round ; MHE: Pulse Polio Operating Cost for 1 round ; YNM: Pulse Polio Operating Cost for 1 round </v>
      </c>
    </row>
    <row r="401" spans="1:47" s="2245" customFormat="1" ht="78" customHeight="1">
      <c r="A401" s="2767" t="str">
        <f>'2.SD Community Based Annex'!A28</f>
        <v>2.2.9</v>
      </c>
      <c r="B401" s="2767" t="str">
        <f>'2.SD Community Based Annex'!B28</f>
        <v>C.1.s</v>
      </c>
      <c r="C401" s="2768" t="str">
        <f>'2.SD Community Based Annex'!C28</f>
        <v>Measles Rubella SIA operational Cost</v>
      </c>
      <c r="D401" s="2769" t="str">
        <f>'2.SD Community Based Annex'!D28</f>
        <v>RCH</v>
      </c>
      <c r="E401" s="2769" t="str">
        <f>'2.SD Community Based Annex'!E28</f>
        <v>RI</v>
      </c>
      <c r="F401" s="2769">
        <f>'2.SD Community Based Annex'!G28</f>
        <v>0</v>
      </c>
      <c r="G401" s="2769">
        <f>'2.SD Community Based Annex'!H28</f>
        <v>0</v>
      </c>
      <c r="H401" s="2769">
        <f>'2.SD Community Based Annex'!I28</f>
        <v>0</v>
      </c>
      <c r="I401" s="2769">
        <f>'2.SD Community Based Annex'!J28</f>
        <v>0</v>
      </c>
      <c r="J401" s="2769">
        <f>'2.SD Community Based Annex'!K28</f>
        <v>0</v>
      </c>
      <c r="K401" s="2769">
        <f>'2.SD Community Based Annex'!L28</f>
        <v>0</v>
      </c>
      <c r="L401" s="2770">
        <f>'2.SD Community Based Annex'!M28</f>
        <v>0</v>
      </c>
      <c r="M401" s="2769">
        <f>'2.SD Community Based Annex'!N28</f>
        <v>0</v>
      </c>
      <c r="N401" s="2769">
        <f>'2.SD Community Based Annex'!O28</f>
        <v>0</v>
      </c>
      <c r="O401" s="2770">
        <f>'2.SD Community Based Annex'!P28</f>
        <v>0</v>
      </c>
      <c r="P401" s="2767" t="str">
        <f>'2.SD Community Based Annex'!Q28</f>
        <v xml:space="preserve">STATE: ; PDY: ; KKL: ; MHE: ; YNM: </v>
      </c>
      <c r="Q401" s="2125"/>
      <c r="R401" s="2777"/>
      <c r="T401" s="2770">
        <f>'2.SD Community Based Annex'!U28</f>
        <v>0</v>
      </c>
      <c r="U401" s="2770">
        <f>'2.SD Community Based Annex'!V28</f>
        <v>0</v>
      </c>
      <c r="V401" s="2770">
        <f>'2.SD Community Based Annex'!W28</f>
        <v>0</v>
      </c>
      <c r="W401" s="2772" t="str">
        <f>'2.SD Community Based Annex'!X28</f>
        <v xml:space="preserve">STATE: ; PDY: ; KKL: ; MHE: ; YNM: </v>
      </c>
      <c r="X401" s="2770">
        <f>'2.SD Community Based Annex'!Y28</f>
        <v>0</v>
      </c>
      <c r="Y401" s="2770">
        <f>'2.SD Community Based Annex'!Z28</f>
        <v>0</v>
      </c>
      <c r="Z401" s="2770">
        <f>'2.SD Community Based Annex'!AA28</f>
        <v>0</v>
      </c>
      <c r="AA401" s="2770">
        <f>'2.SD Community Based Annex'!AB28</f>
        <v>0</v>
      </c>
      <c r="AB401" s="2770">
        <f>'2.SD Community Based Annex'!AC28</f>
        <v>0</v>
      </c>
      <c r="AC401" s="2770">
        <f>'2.SD Community Based Annex'!AD28</f>
        <v>0</v>
      </c>
      <c r="AD401" s="2770">
        <f>'2.SD Community Based Annex'!AE28</f>
        <v>0</v>
      </c>
      <c r="AE401" s="2770">
        <f>'2.SD Community Based Annex'!AF28</f>
        <v>0</v>
      </c>
      <c r="AF401" s="2770">
        <f>'2.SD Community Based Annex'!AG28</f>
        <v>0</v>
      </c>
      <c r="AG401" s="2770">
        <f>'2.SD Community Based Annex'!AH28</f>
        <v>0</v>
      </c>
      <c r="AH401" s="2770">
        <f>'2.SD Community Based Annex'!AI28</f>
        <v>0</v>
      </c>
      <c r="AI401" s="2770">
        <f>'2.SD Community Based Annex'!AJ28</f>
        <v>0</v>
      </c>
      <c r="AJ401" s="2770">
        <f>'2.SD Community Based Annex'!AK28</f>
        <v>0</v>
      </c>
      <c r="AK401" s="2770">
        <f>'2.SD Community Based Annex'!AL28</f>
        <v>0</v>
      </c>
      <c r="AL401" s="2770">
        <f>'2.SD Community Based Annex'!AM28</f>
        <v>0</v>
      </c>
      <c r="AM401" s="2770">
        <f>'2.SD Community Based Annex'!AN28</f>
        <v>0</v>
      </c>
      <c r="AN401" s="2770">
        <f>'2.SD Community Based Annex'!AO28</f>
        <v>0</v>
      </c>
      <c r="AO401" s="2770">
        <f>'2.SD Community Based Annex'!AP28</f>
        <v>0</v>
      </c>
      <c r="AP401" s="2770">
        <f>'2.SD Community Based Annex'!AQ28</f>
        <v>0</v>
      </c>
      <c r="AQ401" s="2770">
        <f>'2.SD Community Based Annex'!AR28</f>
        <v>0</v>
      </c>
      <c r="AR401" s="2770">
        <f>'2.SD Community Based Annex'!AS28</f>
        <v>0</v>
      </c>
      <c r="AS401" s="2770">
        <f>'2.SD Community Based Annex'!AT28</f>
        <v>0</v>
      </c>
      <c r="AT401" s="2770">
        <f>'2.SD Community Based Annex'!AU28</f>
        <v>0</v>
      </c>
      <c r="AU401" s="2770" t="str">
        <f>'2.SD Community Based Annex'!AV28</f>
        <v xml:space="preserve">STATE: ; PDY: ; KKL: ; MHE: ; YNM: </v>
      </c>
    </row>
    <row r="402" spans="1:47" s="2245" customFormat="1" ht="78" customHeight="1">
      <c r="A402" s="2767" t="str">
        <f>'2.SD Community Based Annex'!A43</f>
        <v>2.3.1.9</v>
      </c>
      <c r="B402" s="2767" t="str">
        <f>'2.SD Community Based Annex'!B43</f>
        <v>C.1.f</v>
      </c>
      <c r="C402" s="2768" t="str">
        <f>'2.SD Community Based Annex'!C43</f>
        <v>Focus on slum &amp; underserved areas in urban areas/alternative vaccinator for slums (only where regular ANM under NUHM not engaged)</v>
      </c>
      <c r="D402" s="2769" t="str">
        <f>'2.SD Community Based Annex'!D43</f>
        <v>RCH</v>
      </c>
      <c r="E402" s="2769" t="str">
        <f>'2.SD Community Based Annex'!E43</f>
        <v>RI</v>
      </c>
      <c r="F402" s="2769">
        <f>'2.SD Community Based Annex'!G43</f>
        <v>0</v>
      </c>
      <c r="G402" s="2769">
        <f>'2.SD Community Based Annex'!H43</f>
        <v>0</v>
      </c>
      <c r="H402" s="2769">
        <f>'2.SD Community Based Annex'!I43</f>
        <v>0</v>
      </c>
      <c r="I402" s="2769">
        <f>'2.SD Community Based Annex'!J43</f>
        <v>0</v>
      </c>
      <c r="J402" s="2769">
        <f>'2.SD Community Based Annex'!K43</f>
        <v>0</v>
      </c>
      <c r="K402" s="2769">
        <f>'2.SD Community Based Annex'!L43</f>
        <v>0</v>
      </c>
      <c r="L402" s="2770">
        <f>'2.SD Community Based Annex'!M43</f>
        <v>0</v>
      </c>
      <c r="M402" s="2769">
        <f>'2.SD Community Based Annex'!N43</f>
        <v>0</v>
      </c>
      <c r="N402" s="2769">
        <f>'2.SD Community Based Annex'!O43</f>
        <v>0</v>
      </c>
      <c r="O402" s="2770">
        <f>'2.SD Community Based Annex'!P43</f>
        <v>0</v>
      </c>
      <c r="P402" s="2767" t="str">
        <f>'2.SD Community Based Annex'!Q43</f>
        <v xml:space="preserve">STATE: ; PDY: ; KKL: ; MHE: ; YNM: </v>
      </c>
      <c r="Q402" s="2125"/>
      <c r="R402" s="2777"/>
      <c r="T402" s="2770">
        <f>'2.SD Community Based Annex'!U43</f>
        <v>0</v>
      </c>
      <c r="U402" s="2770">
        <f>'2.SD Community Based Annex'!V43</f>
        <v>0</v>
      </c>
      <c r="V402" s="1840">
        <f>'2.SD Community Based Annex'!W43</f>
        <v>0</v>
      </c>
      <c r="W402" s="2772" t="str">
        <f>'2.SD Community Based Annex'!X43</f>
        <v xml:space="preserve">STATE: ; PDY: ; KKL: ; MHE: ; YNM: </v>
      </c>
      <c r="X402" s="2770">
        <f>'2.SD Community Based Annex'!Y43</f>
        <v>0</v>
      </c>
      <c r="Y402" s="2770">
        <f>'2.SD Community Based Annex'!Z43</f>
        <v>0</v>
      </c>
      <c r="Z402" s="2770">
        <f>'2.SD Community Based Annex'!AA43</f>
        <v>0</v>
      </c>
      <c r="AA402" s="2770">
        <f>'2.SD Community Based Annex'!AB43</f>
        <v>0</v>
      </c>
      <c r="AB402" s="2770">
        <f>'2.SD Community Based Annex'!AC43</f>
        <v>0</v>
      </c>
      <c r="AC402" s="2770">
        <f>'2.SD Community Based Annex'!AD43</f>
        <v>0</v>
      </c>
      <c r="AD402" s="2770">
        <f>'2.SD Community Based Annex'!AE43</f>
        <v>0</v>
      </c>
      <c r="AE402" s="2770">
        <f>'2.SD Community Based Annex'!AF43</f>
        <v>0</v>
      </c>
      <c r="AF402" s="2770">
        <f>'2.SD Community Based Annex'!AG43</f>
        <v>0</v>
      </c>
      <c r="AG402" s="2770">
        <f>'2.SD Community Based Annex'!AH43</f>
        <v>0</v>
      </c>
      <c r="AH402" s="2770">
        <f>'2.SD Community Based Annex'!AI43</f>
        <v>0</v>
      </c>
      <c r="AI402" s="2770">
        <f>'2.SD Community Based Annex'!AJ43</f>
        <v>0</v>
      </c>
      <c r="AJ402" s="2770">
        <f>'2.SD Community Based Annex'!AK43</f>
        <v>0</v>
      </c>
      <c r="AK402" s="2770">
        <f>'2.SD Community Based Annex'!AL43</f>
        <v>0</v>
      </c>
      <c r="AL402" s="2770">
        <f>'2.SD Community Based Annex'!AM43</f>
        <v>0</v>
      </c>
      <c r="AM402" s="2770">
        <f>'2.SD Community Based Annex'!AN43</f>
        <v>0</v>
      </c>
      <c r="AN402" s="2770">
        <f>'2.SD Community Based Annex'!AO43</f>
        <v>0</v>
      </c>
      <c r="AO402" s="2770">
        <f>'2.SD Community Based Annex'!AP43</f>
        <v>0</v>
      </c>
      <c r="AP402" s="2770">
        <f>'2.SD Community Based Annex'!AQ43</f>
        <v>0</v>
      </c>
      <c r="AQ402" s="2770">
        <f>'2.SD Community Based Annex'!AR43</f>
        <v>0</v>
      </c>
      <c r="AR402" s="2770">
        <f>'2.SD Community Based Annex'!AS43</f>
        <v>0</v>
      </c>
      <c r="AS402" s="2770">
        <f>'2.SD Community Based Annex'!AT43</f>
        <v>0</v>
      </c>
      <c r="AT402" s="2770">
        <f>'2.SD Community Based Annex'!AU43</f>
        <v>0</v>
      </c>
      <c r="AU402" s="2770" t="str">
        <f>'2.SD Community Based Annex'!AV43</f>
        <v xml:space="preserve">STATE: ; PDY: ; KKL: ; MHE: ; YNM: </v>
      </c>
    </row>
    <row r="403" spans="1:47" s="2245" customFormat="1" ht="78" customHeight="1">
      <c r="A403" s="2767" t="str">
        <f>'2.SD Community Based Annex'!A44</f>
        <v>2.3.1.10</v>
      </c>
      <c r="B403" s="2767">
        <f>'2.SD Community Based Annex'!B44</f>
        <v>0</v>
      </c>
      <c r="C403" s="2768" t="str">
        <f>'2.SD Community Based Annex'!C44</f>
        <v>Mobility support for mobile health team/  TA/DA to vaccinators for coverage in vacant sub-centres</v>
      </c>
      <c r="D403" s="2769" t="str">
        <f>'2.SD Community Based Annex'!D44</f>
        <v>RCH</v>
      </c>
      <c r="E403" s="2769" t="str">
        <f>'2.SD Community Based Annex'!E44</f>
        <v>RI</v>
      </c>
      <c r="F403" s="2769">
        <f>'2.SD Community Based Annex'!G44</f>
        <v>0</v>
      </c>
      <c r="G403" s="2769">
        <f>'2.SD Community Based Annex'!H44</f>
        <v>0</v>
      </c>
      <c r="H403" s="2769">
        <f>'2.SD Community Based Annex'!I44</f>
        <v>0</v>
      </c>
      <c r="I403" s="2769">
        <f>'2.SD Community Based Annex'!J44</f>
        <v>0</v>
      </c>
      <c r="J403" s="2769">
        <f>'2.SD Community Based Annex'!K44</f>
        <v>0</v>
      </c>
      <c r="K403" s="2769">
        <f>'2.SD Community Based Annex'!L44</f>
        <v>0</v>
      </c>
      <c r="L403" s="2770">
        <f>'2.SD Community Based Annex'!M44</f>
        <v>0</v>
      </c>
      <c r="M403" s="2769">
        <f>'2.SD Community Based Annex'!N44</f>
        <v>0</v>
      </c>
      <c r="N403" s="2769">
        <f>'2.SD Community Based Annex'!O44</f>
        <v>0</v>
      </c>
      <c r="O403" s="2770">
        <f>'2.SD Community Based Annex'!P44</f>
        <v>0</v>
      </c>
      <c r="P403" s="2767" t="str">
        <f>'2.SD Community Based Annex'!Q44</f>
        <v xml:space="preserve">STATE: ; PDY: ; KKL: ; MHE: ; YNM: </v>
      </c>
      <c r="Q403" s="2125"/>
      <c r="R403" s="2777"/>
      <c r="T403" s="2770">
        <f>'2.SD Community Based Annex'!U44</f>
        <v>0</v>
      </c>
      <c r="U403" s="2770">
        <f>'2.SD Community Based Annex'!V44</f>
        <v>0</v>
      </c>
      <c r="V403" s="1840">
        <f>'2.SD Community Based Annex'!W44</f>
        <v>0</v>
      </c>
      <c r="W403" s="2772" t="str">
        <f>'2.SD Community Based Annex'!X44</f>
        <v xml:space="preserve">STATE: ; PDY: ; KKL: ; MHE: ; YNM: </v>
      </c>
      <c r="X403" s="2770">
        <f>'2.SD Community Based Annex'!Y44</f>
        <v>0</v>
      </c>
      <c r="Y403" s="2770">
        <f>'2.SD Community Based Annex'!Z44</f>
        <v>0</v>
      </c>
      <c r="Z403" s="2770">
        <f>'2.SD Community Based Annex'!AA44</f>
        <v>0</v>
      </c>
      <c r="AA403" s="2770">
        <f>'2.SD Community Based Annex'!AB44</f>
        <v>0</v>
      </c>
      <c r="AB403" s="2770">
        <f>'2.SD Community Based Annex'!AC44</f>
        <v>0</v>
      </c>
      <c r="AC403" s="2770">
        <f>'2.SD Community Based Annex'!AD44</f>
        <v>0</v>
      </c>
      <c r="AD403" s="2770">
        <f>'2.SD Community Based Annex'!AE44</f>
        <v>0</v>
      </c>
      <c r="AE403" s="2770">
        <f>'2.SD Community Based Annex'!AF44</f>
        <v>0</v>
      </c>
      <c r="AF403" s="2770">
        <f>'2.SD Community Based Annex'!AG44</f>
        <v>0</v>
      </c>
      <c r="AG403" s="2770">
        <f>'2.SD Community Based Annex'!AH44</f>
        <v>0</v>
      </c>
      <c r="AH403" s="2770">
        <f>'2.SD Community Based Annex'!AI44</f>
        <v>0</v>
      </c>
      <c r="AI403" s="2770">
        <f>'2.SD Community Based Annex'!AJ44</f>
        <v>0</v>
      </c>
      <c r="AJ403" s="2770">
        <f>'2.SD Community Based Annex'!AK44</f>
        <v>0</v>
      </c>
      <c r="AK403" s="2770">
        <f>'2.SD Community Based Annex'!AL44</f>
        <v>0</v>
      </c>
      <c r="AL403" s="2770">
        <f>'2.SD Community Based Annex'!AM44</f>
        <v>0</v>
      </c>
      <c r="AM403" s="2770">
        <f>'2.SD Community Based Annex'!AN44</f>
        <v>0</v>
      </c>
      <c r="AN403" s="2770">
        <f>'2.SD Community Based Annex'!AO44</f>
        <v>0</v>
      </c>
      <c r="AO403" s="2770">
        <f>'2.SD Community Based Annex'!AP44</f>
        <v>0</v>
      </c>
      <c r="AP403" s="2770">
        <f>'2.SD Community Based Annex'!AQ44</f>
        <v>0</v>
      </c>
      <c r="AQ403" s="2770">
        <f>'2.SD Community Based Annex'!AR44</f>
        <v>0</v>
      </c>
      <c r="AR403" s="2770">
        <f>'2.SD Community Based Annex'!AS44</f>
        <v>0</v>
      </c>
      <c r="AS403" s="2770">
        <f>'2.SD Community Based Annex'!AT44</f>
        <v>0</v>
      </c>
      <c r="AT403" s="2770">
        <f>'2.SD Community Based Annex'!AU44</f>
        <v>0</v>
      </c>
      <c r="AU403" s="2770" t="str">
        <f>'2.SD Community Based Annex'!AV44</f>
        <v xml:space="preserve">STATE: ; PDY: ; KKL: ; MHE: ; YNM: </v>
      </c>
    </row>
    <row r="404" spans="1:47" s="2245" customFormat="1" ht="78" customHeight="1">
      <c r="A404" s="2763">
        <f>'3.Community Intervention Annexn'!A7</f>
        <v>3</v>
      </c>
      <c r="B404" s="2763"/>
      <c r="C404" s="2764" t="str">
        <f>'3.Community Intervention Annexn'!C7</f>
        <v>Community Interventions</v>
      </c>
      <c r="D404" s="2765"/>
      <c r="E404" s="2765"/>
      <c r="F404" s="2765"/>
      <c r="G404" s="2765"/>
      <c r="H404" s="2766"/>
      <c r="I404" s="2765"/>
      <c r="J404" s="2766"/>
      <c r="K404" s="2765"/>
      <c r="L404" s="2766"/>
      <c r="M404" s="2766"/>
      <c r="N404" s="2786"/>
      <c r="O404" s="2787">
        <f>SUM(O405:O406)</f>
        <v>22.75</v>
      </c>
      <c r="P404" s="2788"/>
      <c r="Q404" s="2789"/>
      <c r="R404" s="2790">
        <f>SUM(R405:R406)</f>
        <v>0</v>
      </c>
      <c r="T404" s="2766"/>
      <c r="U404" s="2766"/>
      <c r="V404" s="2178"/>
      <c r="W404" s="2782"/>
      <c r="X404" s="2766"/>
      <c r="Y404" s="2766"/>
      <c r="Z404" s="2766"/>
      <c r="AA404" s="2766"/>
      <c r="AB404" s="2766"/>
      <c r="AC404" s="2766"/>
      <c r="AD404" s="2766"/>
      <c r="AE404" s="2766"/>
      <c r="AF404" s="2766"/>
      <c r="AG404" s="2766"/>
      <c r="AH404" s="2766"/>
      <c r="AI404" s="2766"/>
      <c r="AJ404" s="2766"/>
      <c r="AK404" s="2766"/>
      <c r="AL404" s="2766"/>
      <c r="AM404" s="2766"/>
      <c r="AN404" s="2766"/>
      <c r="AO404" s="2766"/>
      <c r="AP404" s="2766"/>
      <c r="AQ404" s="2766"/>
      <c r="AR404" s="2766"/>
      <c r="AS404" s="2766"/>
      <c r="AT404" s="2766"/>
      <c r="AU404" s="2766"/>
    </row>
    <row r="405" spans="1:47" s="2245" customFormat="1" ht="78" customHeight="1">
      <c r="A405" s="2767" t="str">
        <f>'3.Community Intervention Annexn'!A13</f>
        <v>3.1.1.1.3</v>
      </c>
      <c r="B405" s="2767" t="str">
        <f>'3-A. CI Sub-Annex'!C21</f>
        <v>C.5</v>
      </c>
      <c r="C405" s="2768" t="str">
        <f>'3-A. CI Sub-Annex'!D21</f>
        <v>ASHA Incentive under Immunization</v>
      </c>
      <c r="D405" s="2769" t="str">
        <f>'3-A. CI Sub-Annex'!E21</f>
        <v>RCH</v>
      </c>
      <c r="E405" s="2769" t="str">
        <f>'3-A. CI Sub-Annex'!F21</f>
        <v>RI/NHSRC-CP</v>
      </c>
      <c r="F405" s="2769">
        <f>'3-A. CI Sub-Annex'!G21</f>
        <v>0</v>
      </c>
      <c r="G405" s="2769">
        <f>'3-A. CI Sub-Annex'!H21</f>
        <v>0</v>
      </c>
      <c r="H405" s="2769">
        <f>'3-A. CI Sub-Annex'!I21</f>
        <v>12.3</v>
      </c>
      <c r="I405" s="2769">
        <f>'3-A. CI Sub-Annex'!J21</f>
        <v>0</v>
      </c>
      <c r="J405" s="2769">
        <f>'3-A. CI Sub-Annex'!K21</f>
        <v>0</v>
      </c>
      <c r="K405" s="2769">
        <f>'3-A. CI Sub-Annex'!L21</f>
        <v>0</v>
      </c>
      <c r="L405" s="2770">
        <f>'3-A. CI Sub-Annex'!M21</f>
        <v>175</v>
      </c>
      <c r="M405" s="2769">
        <f>'3-A. CI Sub-Annex'!N21</f>
        <v>1.75E-3</v>
      </c>
      <c r="N405" s="2769">
        <f>'3-A. CI Sub-Annex'!O21</f>
        <v>13000</v>
      </c>
      <c r="O405" s="2770">
        <f>'3-A. CI Sub-Annex'!P21</f>
        <v>22.75</v>
      </c>
      <c r="P405" s="2767">
        <f>'3-A. CI Sub-Annex'!Q21</f>
        <v>0</v>
      </c>
      <c r="Q405" s="2125"/>
      <c r="R405" s="2771"/>
      <c r="T405" s="2770">
        <f>'3-A. CI Sub-Annex'!U21</f>
        <v>13000</v>
      </c>
      <c r="U405" s="2770">
        <f>'3-A. CI Sub-Annex'!V21</f>
        <v>2275000</v>
      </c>
      <c r="V405" s="2829" t="str">
        <f>'3-A. CI Sub-Annex'!W21</f>
        <v>STATE: ; PDY: Complete immunization for a child under one year- Rs.100;  Full immunization per child up-to two years age- Rs.75 = Total Rs.175 * 9350 births= Rs. 16,36,250; KKL: Complete immunization for a child under one year- Rs.100;  Full immunization per child up-to two years age- Rs.75 = Total Rs.175 * 2500 births= Rs. 4,37,500; MHE: Complete immunization for a child under one year- Rs.100;  Full immunization per child up-to two years age- Rs.75 = Total Rs.175 * 450 births= Rs. 78,750; YNM: Complete immunization for a child under one year- Rs.100;  Full immunization per child up-to two years age- Rs.75 = Total Rs.175 * 700 births= Rs. 1,22,500</v>
      </c>
      <c r="W405" s="2772">
        <f>'3-A. CI Sub-Annex'!X21</f>
        <v>0</v>
      </c>
      <c r="X405" s="2770">
        <f>'3-A. CI Sub-Annex'!Y21</f>
        <v>0</v>
      </c>
      <c r="Y405" s="2770">
        <f>'3-A. CI Sub-Annex'!Z21</f>
        <v>0</v>
      </c>
      <c r="Z405" s="2770">
        <f>'3-A. CI Sub-Annex'!AA21</f>
        <v>0</v>
      </c>
      <c r="AA405" s="2770">
        <f>'3-A. CI Sub-Annex'!AB21</f>
        <v>175</v>
      </c>
      <c r="AB405" s="2770">
        <f>'3-A. CI Sub-Annex'!AC21</f>
        <v>9350</v>
      </c>
      <c r="AC405" s="2770">
        <f>'3-A. CI Sub-Annex'!AD21</f>
        <v>1636250</v>
      </c>
      <c r="AD405" s="2770" t="str">
        <f>'3-A. CI Sub-Annex'!AE21</f>
        <v>Complete immunization for a child under one year- Rs.100;  Full immunization per child up-to two years age- Rs.75 = Total Rs.175 * 9350 births= Rs. 16,36,250</v>
      </c>
      <c r="AE405" s="2770">
        <f>'3-A. CI Sub-Annex'!AF21</f>
        <v>175</v>
      </c>
      <c r="AF405" s="2770">
        <f>'3-A. CI Sub-Annex'!AG21</f>
        <v>2500</v>
      </c>
      <c r="AG405" s="2770">
        <f>'3-A. CI Sub-Annex'!AH21</f>
        <v>437500</v>
      </c>
      <c r="AH405" s="2770" t="str">
        <f>'3-A. CI Sub-Annex'!AI21</f>
        <v>Complete immunization for a child under one year- Rs.100;  Full immunization per child up-to two years age- Rs.75 = Total Rs.175 * 2500 births= Rs. 4,37,500</v>
      </c>
      <c r="AI405" s="2770">
        <f>'3-A. CI Sub-Annex'!AJ21</f>
        <v>175</v>
      </c>
      <c r="AJ405" s="2770">
        <f>'3-A. CI Sub-Annex'!AK21</f>
        <v>450</v>
      </c>
      <c r="AK405" s="2770">
        <f>'3-A. CI Sub-Annex'!AL21</f>
        <v>78750</v>
      </c>
      <c r="AL405" s="2770" t="str">
        <f>'3-A. CI Sub-Annex'!AM21</f>
        <v>Complete immunization for a child under one year- Rs.100;  Full immunization per child up-to two years age- Rs.75 = Total Rs.175 * 450 births= Rs. 78,750</v>
      </c>
      <c r="AM405" s="2770">
        <f>'3-A. CI Sub-Annex'!AN21</f>
        <v>175</v>
      </c>
      <c r="AN405" s="2770">
        <f>'3-A. CI Sub-Annex'!AO21</f>
        <v>700</v>
      </c>
      <c r="AO405" s="2770">
        <f>'3-A. CI Sub-Annex'!AP21</f>
        <v>122500</v>
      </c>
      <c r="AP405" s="2770" t="str">
        <f>'3-A. CI Sub-Annex'!AQ21</f>
        <v>Complete immunization for a child under one year- Rs.100;  Full immunization per child up-to two years age- Rs.75 = Total Rs.175 * 700 births= Rs. 1,22,500</v>
      </c>
      <c r="AQ405" s="2770">
        <f>'3-A. CI Sub-Annex'!AR21</f>
        <v>2275000</v>
      </c>
      <c r="AR405" s="2770">
        <f>'3-A. CI Sub-Annex'!AS21</f>
        <v>13000</v>
      </c>
      <c r="AS405" s="2770">
        <f>'3-A. CI Sub-Annex'!AT21</f>
        <v>175</v>
      </c>
      <c r="AT405" s="2770" t="str">
        <f>'3-A. CI Sub-Annex'!AU21</f>
        <v>STATE: ; PDY: Complete immunization for a child under one year- Rs.100;  Full immunization per child up-to two years age- Rs.75 = Total Rs.175 * 9350 births= Rs. 16,36,250; KKL: Complete immunization for a child under one year- Rs.100;  Full immunization per child up-to two years age- Rs.75 = Total Rs.175 * 2500 births= Rs. 4,37,500; MHE: Complete immunization for a child under one year- Rs.100;  Full immunization per child up-to two years age- Rs.75 = Total Rs.175 * 450 births= Rs. 78,750; YNM: Complete immunization for a child under one year- Rs.100;  Full immunization per child up-to two years age- Rs.75 = Total Rs.175 * 700 births= Rs. 1,22,500</v>
      </c>
      <c r="AU405" s="2770" t="str">
        <f>'3-A. CI Sub-Annex'!AV21</f>
        <v>RI/NHSRC-CP</v>
      </c>
    </row>
    <row r="406" spans="1:47" s="2245" customFormat="1" ht="78" customHeight="1">
      <c r="A406" s="2773"/>
      <c r="B406" s="2767" t="str">
        <f>'3-A. CI Sub-Annex'!C22</f>
        <v>C.1.g</v>
      </c>
      <c r="C406" s="2768" t="str">
        <f>'3-A. CI Sub-Annex'!D22</f>
        <v>Mobilization of children through ASHA or other mobilizers</v>
      </c>
      <c r="D406" s="2769" t="str">
        <f>'3-A. CI Sub-Annex'!E22</f>
        <v>RCH</v>
      </c>
      <c r="E406" s="2769" t="str">
        <f>'3-A. CI Sub-Annex'!F22</f>
        <v>RI/NHSRC-CP</v>
      </c>
      <c r="F406" s="2769">
        <f>'3-A. CI Sub-Annex'!G22</f>
        <v>0</v>
      </c>
      <c r="G406" s="2769">
        <f>'3-A. CI Sub-Annex'!H22</f>
        <v>0</v>
      </c>
      <c r="H406" s="2769">
        <f>'3-A. CI Sub-Annex'!I22</f>
        <v>0</v>
      </c>
      <c r="I406" s="2769">
        <f>'3-A. CI Sub-Annex'!J22</f>
        <v>0</v>
      </c>
      <c r="J406" s="2769">
        <f>'3-A. CI Sub-Annex'!K22</f>
        <v>0</v>
      </c>
      <c r="K406" s="2769">
        <f>'3-A. CI Sub-Annex'!L22</f>
        <v>0</v>
      </c>
      <c r="L406" s="2770">
        <f>'3-A. CI Sub-Annex'!M22</f>
        <v>0</v>
      </c>
      <c r="M406" s="2769">
        <f>'3-A. CI Sub-Annex'!N22</f>
        <v>0</v>
      </c>
      <c r="N406" s="2769">
        <f>'3-A. CI Sub-Annex'!O22</f>
        <v>0</v>
      </c>
      <c r="O406" s="2770">
        <f>'3-A. CI Sub-Annex'!P22</f>
        <v>0</v>
      </c>
      <c r="P406" s="2767">
        <f>'3-A. CI Sub-Annex'!Q22</f>
        <v>0</v>
      </c>
      <c r="Q406" s="2125"/>
      <c r="R406" s="2771"/>
      <c r="T406" s="2770">
        <f>'3-A. CI Sub-Annex'!U22</f>
        <v>0</v>
      </c>
      <c r="U406" s="2770">
        <f>'3-A. CI Sub-Annex'!V22</f>
        <v>0</v>
      </c>
      <c r="V406" s="1840" t="str">
        <f>'3-A. CI Sub-Annex'!W22</f>
        <v xml:space="preserve">STATE: ; PDY: ; KKL: ; MHE: ; YNM: </v>
      </c>
      <c r="W406" s="2772">
        <f>'3-A. CI Sub-Annex'!X22</f>
        <v>0</v>
      </c>
      <c r="X406" s="2770">
        <f>'3-A. CI Sub-Annex'!Y22</f>
        <v>0</v>
      </c>
      <c r="Y406" s="2770">
        <f>'3-A. CI Sub-Annex'!Z22</f>
        <v>0</v>
      </c>
      <c r="Z406" s="2770">
        <f>'3-A. CI Sub-Annex'!AA22</f>
        <v>0</v>
      </c>
      <c r="AA406" s="2770">
        <f>'3-A. CI Sub-Annex'!AB22</f>
        <v>0</v>
      </c>
      <c r="AB406" s="2770">
        <f>'3-A. CI Sub-Annex'!AC22</f>
        <v>0</v>
      </c>
      <c r="AC406" s="2770">
        <f>'3-A. CI Sub-Annex'!AD22</f>
        <v>0</v>
      </c>
      <c r="AD406" s="2770">
        <f>'3-A. CI Sub-Annex'!AE22</f>
        <v>0</v>
      </c>
      <c r="AE406" s="2770">
        <f>'3-A. CI Sub-Annex'!AF22</f>
        <v>0</v>
      </c>
      <c r="AF406" s="2770">
        <f>'3-A. CI Sub-Annex'!AG22</f>
        <v>0</v>
      </c>
      <c r="AG406" s="2770">
        <f>'3-A. CI Sub-Annex'!AH22</f>
        <v>0</v>
      </c>
      <c r="AH406" s="2770">
        <f>'3-A. CI Sub-Annex'!AI22</f>
        <v>0</v>
      </c>
      <c r="AI406" s="2770">
        <f>'3-A. CI Sub-Annex'!AJ22</f>
        <v>0</v>
      </c>
      <c r="AJ406" s="2770">
        <f>'3-A. CI Sub-Annex'!AK22</f>
        <v>0</v>
      </c>
      <c r="AK406" s="2770">
        <f>'3-A. CI Sub-Annex'!AL22</f>
        <v>0</v>
      </c>
      <c r="AL406" s="2770">
        <f>'3-A. CI Sub-Annex'!AM22</f>
        <v>0</v>
      </c>
      <c r="AM406" s="2770">
        <f>'3-A. CI Sub-Annex'!AN22</f>
        <v>0</v>
      </c>
      <c r="AN406" s="2770">
        <f>'3-A. CI Sub-Annex'!AO22</f>
        <v>0</v>
      </c>
      <c r="AO406" s="2770">
        <f>'3-A. CI Sub-Annex'!AP22</f>
        <v>0</v>
      </c>
      <c r="AP406" s="2770">
        <f>'3-A. CI Sub-Annex'!AQ22</f>
        <v>0</v>
      </c>
      <c r="AQ406" s="2770">
        <f>'3-A. CI Sub-Annex'!AR22</f>
        <v>0</v>
      </c>
      <c r="AR406" s="2770">
        <f>'3-A. CI Sub-Annex'!AS22</f>
        <v>0</v>
      </c>
      <c r="AS406" s="2770">
        <f>'3-A. CI Sub-Annex'!AT22</f>
        <v>0</v>
      </c>
      <c r="AT406" s="2770" t="str">
        <f>'3-A. CI Sub-Annex'!AU22</f>
        <v xml:space="preserve">STATE: ; PDY: ; KKL: ; MHE: ; YNM: </v>
      </c>
      <c r="AU406" s="2770" t="str">
        <f>'3-A. CI Sub-Annex'!AV22</f>
        <v>RI/NHSRC-CP</v>
      </c>
    </row>
    <row r="407" spans="1:47" s="2245" customFormat="1" ht="78" customHeight="1">
      <c r="A407" s="2763">
        <f>'5.Infrastructure Annex'!A7</f>
        <v>5</v>
      </c>
      <c r="B407" s="2763"/>
      <c r="C407" s="2764" t="str">
        <f>'5.Infrastructure Annex'!C7</f>
        <v>Infrastructure</v>
      </c>
      <c r="D407" s="2765"/>
      <c r="E407" s="2765"/>
      <c r="F407" s="2765"/>
      <c r="G407" s="2765"/>
      <c r="H407" s="2766"/>
      <c r="I407" s="2765"/>
      <c r="J407" s="2766"/>
      <c r="K407" s="2765"/>
      <c r="L407" s="2766"/>
      <c r="M407" s="2766"/>
      <c r="N407" s="2786"/>
      <c r="O407" s="2787">
        <f>O408</f>
        <v>0</v>
      </c>
      <c r="P407" s="2788"/>
      <c r="Q407" s="2789"/>
      <c r="R407" s="2790">
        <f>R408</f>
        <v>0</v>
      </c>
      <c r="T407" s="2766"/>
      <c r="U407" s="2766"/>
      <c r="V407" s="2178"/>
      <c r="W407" s="2782"/>
      <c r="X407" s="2766"/>
      <c r="Y407" s="2766"/>
      <c r="Z407" s="2766"/>
      <c r="AA407" s="2766"/>
      <c r="AB407" s="2766"/>
      <c r="AC407" s="2766"/>
      <c r="AD407" s="2766"/>
      <c r="AE407" s="2766"/>
      <c r="AF407" s="2766"/>
      <c r="AG407" s="2766"/>
      <c r="AH407" s="2766"/>
      <c r="AI407" s="2766"/>
      <c r="AJ407" s="2766"/>
      <c r="AK407" s="2766"/>
      <c r="AL407" s="2766"/>
      <c r="AM407" s="2766"/>
      <c r="AN407" s="2766"/>
      <c r="AO407" s="2766"/>
      <c r="AP407" s="2766"/>
      <c r="AQ407" s="2766"/>
      <c r="AR407" s="2766"/>
      <c r="AS407" s="2766"/>
      <c r="AT407" s="2766"/>
      <c r="AU407" s="2766"/>
    </row>
    <row r="408" spans="1:47" s="2245" customFormat="1" ht="78" customHeight="1">
      <c r="A408" s="2767" t="str">
        <f>'5.Infrastructure Annex'!A89</f>
        <v>5.3.9</v>
      </c>
      <c r="B408" s="2767" t="str">
        <f>'5.Infrastructure Annex'!B89</f>
        <v>C.1.p</v>
      </c>
      <c r="C408" s="2768" t="str">
        <f>'5.Infrastructure Annex'!C89</f>
        <v>Safety Pits</v>
      </c>
      <c r="D408" s="2769" t="str">
        <f>'5.Infrastructure Annex'!D89</f>
        <v>RCH</v>
      </c>
      <c r="E408" s="2769" t="str">
        <f>'5.Infrastructure Annex'!E89</f>
        <v>RI</v>
      </c>
      <c r="F408" s="2769">
        <f>'5.Infrastructure Annex'!G89</f>
        <v>0</v>
      </c>
      <c r="G408" s="2769">
        <f>'5.Infrastructure Annex'!H89</f>
        <v>0</v>
      </c>
      <c r="H408" s="2769">
        <f>'5.Infrastructure Annex'!I89</f>
        <v>2.6999</v>
      </c>
      <c r="I408" s="2769">
        <f>'5.Infrastructure Annex'!J89</f>
        <v>0</v>
      </c>
      <c r="J408" s="2769">
        <f>'5.Infrastructure Annex'!K89</f>
        <v>0</v>
      </c>
      <c r="K408" s="2769">
        <f>'5.Infrastructure Annex'!L89</f>
        <v>0</v>
      </c>
      <c r="L408" s="2770">
        <f>'5.Infrastructure Annex'!M89</f>
        <v>0</v>
      </c>
      <c r="M408" s="2769">
        <f>'5.Infrastructure Annex'!N89</f>
        <v>0</v>
      </c>
      <c r="N408" s="2769">
        <f>'5.Infrastructure Annex'!O89</f>
        <v>0</v>
      </c>
      <c r="O408" s="2770">
        <f>'5.Infrastructure Annex'!P89</f>
        <v>0</v>
      </c>
      <c r="P408" s="2767" t="str">
        <f>'5.Infrastructure Annex'!Q89</f>
        <v xml:space="preserve">STATE: ; PDY: ; KKL: ; MHE: ; YNM: </v>
      </c>
      <c r="Q408" s="2125"/>
      <c r="R408" s="2771"/>
      <c r="T408" s="2770">
        <f>'5.Infrastructure Annex'!U89</f>
        <v>0</v>
      </c>
      <c r="U408" s="2770">
        <f>'5.Infrastructure Annex'!V89</f>
        <v>0</v>
      </c>
      <c r="V408" s="1840">
        <f>'5.Infrastructure Annex'!W89</f>
        <v>0</v>
      </c>
      <c r="W408" s="2772" t="str">
        <f>'5.Infrastructure Annex'!X89</f>
        <v xml:space="preserve">STATE: ; PDY: ; KKL: ; MHE: ; YNM: </v>
      </c>
      <c r="X408" s="2770">
        <f>'5.Infrastructure Annex'!Y89</f>
        <v>0</v>
      </c>
      <c r="Y408" s="2770">
        <f>'5.Infrastructure Annex'!Z89</f>
        <v>0</v>
      </c>
      <c r="Z408" s="2770">
        <f>'5.Infrastructure Annex'!AA89</f>
        <v>0</v>
      </c>
      <c r="AA408" s="2770">
        <f>'5.Infrastructure Annex'!AB89</f>
        <v>0</v>
      </c>
      <c r="AB408" s="2770">
        <f>'5.Infrastructure Annex'!AC89</f>
        <v>0</v>
      </c>
      <c r="AC408" s="2770">
        <f>'5.Infrastructure Annex'!AD89</f>
        <v>0</v>
      </c>
      <c r="AD408" s="2770">
        <f>'5.Infrastructure Annex'!AE89</f>
        <v>0</v>
      </c>
      <c r="AE408" s="2770">
        <f>'5.Infrastructure Annex'!AF89</f>
        <v>0</v>
      </c>
      <c r="AF408" s="2770">
        <f>'5.Infrastructure Annex'!AG89</f>
        <v>0</v>
      </c>
      <c r="AG408" s="2770">
        <f>'5.Infrastructure Annex'!AH89</f>
        <v>0</v>
      </c>
      <c r="AH408" s="2770">
        <f>'5.Infrastructure Annex'!AI89</f>
        <v>0</v>
      </c>
      <c r="AI408" s="2770">
        <f>'5.Infrastructure Annex'!AJ89</f>
        <v>0</v>
      </c>
      <c r="AJ408" s="2770">
        <f>'5.Infrastructure Annex'!AK89</f>
        <v>0</v>
      </c>
      <c r="AK408" s="2770">
        <f>'5.Infrastructure Annex'!AL89</f>
        <v>0</v>
      </c>
      <c r="AL408" s="2770">
        <f>'5.Infrastructure Annex'!AM89</f>
        <v>0</v>
      </c>
      <c r="AM408" s="2770">
        <f>'5.Infrastructure Annex'!AN89</f>
        <v>0</v>
      </c>
      <c r="AN408" s="2770">
        <f>'5.Infrastructure Annex'!AO89</f>
        <v>0</v>
      </c>
      <c r="AO408" s="2770">
        <f>'5.Infrastructure Annex'!AP89</f>
        <v>0</v>
      </c>
      <c r="AP408" s="2770">
        <f>'5.Infrastructure Annex'!AQ89</f>
        <v>0</v>
      </c>
      <c r="AQ408" s="2770">
        <f>'5.Infrastructure Annex'!AR89</f>
        <v>0</v>
      </c>
      <c r="AR408" s="2770">
        <f>'5.Infrastructure Annex'!AS89</f>
        <v>0</v>
      </c>
      <c r="AS408" s="2770">
        <f>'5.Infrastructure Annex'!AT89</f>
        <v>0</v>
      </c>
      <c r="AT408" s="2770">
        <f>'5.Infrastructure Annex'!AU89</f>
        <v>0</v>
      </c>
      <c r="AU408" s="2770" t="str">
        <f>'5.Infrastructure Annex'!AV89</f>
        <v xml:space="preserve">STATE: ; PDY: ; KKL: ; MHE: ; YNM: </v>
      </c>
    </row>
    <row r="409" spans="1:47" s="2245" customFormat="1" ht="78" customHeight="1">
      <c r="A409" s="2763">
        <f>'6.Procurement Annex'!A7</f>
        <v>6</v>
      </c>
      <c r="B409" s="2763"/>
      <c r="C409" s="2764" t="str">
        <f>'6.Procurement Annex'!C7</f>
        <v>Procurement</v>
      </c>
      <c r="D409" s="2765"/>
      <c r="E409" s="2765"/>
      <c r="F409" s="2765"/>
      <c r="G409" s="2765"/>
      <c r="H409" s="2766"/>
      <c r="I409" s="2765"/>
      <c r="J409" s="2766"/>
      <c r="K409" s="2765"/>
      <c r="L409" s="2766"/>
      <c r="M409" s="2766"/>
      <c r="N409" s="2786"/>
      <c r="O409" s="2787">
        <f>SUM(O410:O413)</f>
        <v>1.54419999999919</v>
      </c>
      <c r="P409" s="2788"/>
      <c r="Q409" s="2789"/>
      <c r="R409" s="2790">
        <f>SUM(R410:R413)</f>
        <v>0</v>
      </c>
      <c r="T409" s="2766"/>
      <c r="U409" s="2766"/>
      <c r="V409" s="2178"/>
      <c r="W409" s="2782"/>
      <c r="X409" s="2766"/>
      <c r="Y409" s="2766"/>
      <c r="Z409" s="2766"/>
      <c r="AA409" s="2766"/>
      <c r="AB409" s="2766"/>
      <c r="AC409" s="2766"/>
      <c r="AD409" s="2766"/>
      <c r="AE409" s="2766"/>
      <c r="AF409" s="2766"/>
      <c r="AG409" s="2766"/>
      <c r="AH409" s="2766"/>
      <c r="AI409" s="2766"/>
      <c r="AJ409" s="2766"/>
      <c r="AK409" s="2766"/>
      <c r="AL409" s="2766"/>
      <c r="AM409" s="2766"/>
      <c r="AN409" s="2766"/>
      <c r="AO409" s="2766"/>
      <c r="AP409" s="2766"/>
      <c r="AQ409" s="2766"/>
      <c r="AR409" s="2766"/>
      <c r="AS409" s="2766"/>
      <c r="AT409" s="2766"/>
      <c r="AU409" s="2766"/>
    </row>
    <row r="410" spans="1:47" s="2245" customFormat="1" ht="78" customHeight="1">
      <c r="A410" s="5626" t="str">
        <f>'6.Procurement Annex'!A14</f>
        <v>6.1.1.5</v>
      </c>
      <c r="B410" s="2767" t="str">
        <f>'6-A. Proc. Sub-Annex'!C36</f>
        <v>C.1.o</v>
      </c>
      <c r="C410" s="2768" t="str">
        <f>'6-A. Proc. Sub-Annex'!D36</f>
        <v>Hub Cutter</v>
      </c>
      <c r="D410" s="2769" t="str">
        <f>'6-A. Proc. Sub-Annex'!E36</f>
        <v>RCH</v>
      </c>
      <c r="E410" s="2769" t="str">
        <f>'6-A. Proc. Sub-Annex'!F36</f>
        <v>RI</v>
      </c>
      <c r="F410" s="2769">
        <f>'6-A. Proc. Sub-Annex'!G36</f>
        <v>0</v>
      </c>
      <c r="G410" s="2769">
        <f>'6-A. Proc. Sub-Annex'!H36</f>
        <v>0</v>
      </c>
      <c r="H410" s="2769">
        <f>'6-A. Proc. Sub-Annex'!I36</f>
        <v>0</v>
      </c>
      <c r="I410" s="2769">
        <f>'6-A. Proc. Sub-Annex'!J36</f>
        <v>0</v>
      </c>
      <c r="J410" s="2769">
        <f>'6-A. Proc. Sub-Annex'!K36</f>
        <v>0</v>
      </c>
      <c r="K410" s="2769">
        <f>'6-A. Proc. Sub-Annex'!L36</f>
        <v>0</v>
      </c>
      <c r="L410" s="2770">
        <f>'6-A. Proc. Sub-Annex'!M36</f>
        <v>0</v>
      </c>
      <c r="M410" s="2769">
        <f>'6-A. Proc. Sub-Annex'!N36</f>
        <v>0</v>
      </c>
      <c r="N410" s="2769">
        <f>'6-A. Proc. Sub-Annex'!O36</f>
        <v>0</v>
      </c>
      <c r="O410" s="2770">
        <f>'6-A. Proc. Sub-Annex'!P36</f>
        <v>0</v>
      </c>
      <c r="P410" s="2767">
        <f>'6-A. Proc. Sub-Annex'!Q36</f>
        <v>0</v>
      </c>
      <c r="Q410" s="2125"/>
      <c r="R410" s="2771"/>
      <c r="T410" s="2770">
        <f>'6-A. Proc. Sub-Annex'!U36</f>
        <v>0</v>
      </c>
      <c r="U410" s="2770">
        <f>'6-A. Proc. Sub-Annex'!V36</f>
        <v>0</v>
      </c>
      <c r="V410" s="1840" t="str">
        <f>'6-A. Proc. Sub-Annex'!W36</f>
        <v xml:space="preserve">STATE: ; PDY: ; KKL: ; MHE: ; YNM: </v>
      </c>
      <c r="W410" s="2772">
        <f>'6-A. Proc. Sub-Annex'!X36</f>
        <v>0</v>
      </c>
      <c r="X410" s="2770">
        <f>'6-A. Proc. Sub-Annex'!Y36</f>
        <v>0</v>
      </c>
      <c r="Y410" s="2770">
        <f>'6-A. Proc. Sub-Annex'!Z36</f>
        <v>0</v>
      </c>
      <c r="Z410" s="2770">
        <f>'6-A. Proc. Sub-Annex'!AA36</f>
        <v>0</v>
      </c>
      <c r="AA410" s="2770">
        <f>'6-A. Proc. Sub-Annex'!AB36</f>
        <v>0</v>
      </c>
      <c r="AB410" s="2770">
        <f>'6-A. Proc. Sub-Annex'!AC36</f>
        <v>0</v>
      </c>
      <c r="AC410" s="2770">
        <f>'6-A. Proc. Sub-Annex'!AD36</f>
        <v>0</v>
      </c>
      <c r="AD410" s="2770">
        <f>'6-A. Proc. Sub-Annex'!AE36</f>
        <v>0</v>
      </c>
      <c r="AE410" s="2770">
        <f>'6-A. Proc. Sub-Annex'!AF36</f>
        <v>0</v>
      </c>
      <c r="AF410" s="2770">
        <f>'6-A. Proc. Sub-Annex'!AG36</f>
        <v>0</v>
      </c>
      <c r="AG410" s="2770">
        <f>'6-A. Proc. Sub-Annex'!AH36</f>
        <v>0</v>
      </c>
      <c r="AH410" s="2770">
        <f>'6-A. Proc. Sub-Annex'!AI36</f>
        <v>0</v>
      </c>
      <c r="AI410" s="2770">
        <f>'6-A. Proc. Sub-Annex'!AJ36</f>
        <v>0</v>
      </c>
      <c r="AJ410" s="2770">
        <f>'6-A. Proc. Sub-Annex'!AK36</f>
        <v>0</v>
      </c>
      <c r="AK410" s="2770">
        <f>'6-A. Proc. Sub-Annex'!AL36</f>
        <v>0</v>
      </c>
      <c r="AL410" s="2770">
        <f>'6-A. Proc. Sub-Annex'!AM36</f>
        <v>0</v>
      </c>
      <c r="AM410" s="2770">
        <f>'6-A. Proc. Sub-Annex'!AN36</f>
        <v>0</v>
      </c>
      <c r="AN410" s="2770">
        <f>'6-A. Proc. Sub-Annex'!AO36</f>
        <v>0</v>
      </c>
      <c r="AO410" s="2770">
        <f>'6-A. Proc. Sub-Annex'!AP36</f>
        <v>0</v>
      </c>
      <c r="AP410" s="2770">
        <f>'6-A. Proc. Sub-Annex'!AQ36</f>
        <v>0</v>
      </c>
      <c r="AQ410" s="2770">
        <f>'6-A. Proc. Sub-Annex'!AR36</f>
        <v>0</v>
      </c>
      <c r="AR410" s="2770">
        <f>'6-A. Proc. Sub-Annex'!AS36</f>
        <v>0</v>
      </c>
      <c r="AS410" s="2770">
        <f>'6-A. Proc. Sub-Annex'!AT36</f>
        <v>0</v>
      </c>
      <c r="AT410" s="2770" t="str">
        <f>'6-A. Proc. Sub-Annex'!AU36</f>
        <v xml:space="preserve">STATE: ; PDY: ; KKL: ; MHE: ; YNM: </v>
      </c>
      <c r="AU410" s="2770" t="str">
        <f>'6-A. Proc. Sub-Annex'!AV36</f>
        <v>Immunization- equipment</v>
      </c>
    </row>
    <row r="411" spans="1:47" s="2245" customFormat="1" ht="78" customHeight="1">
      <c r="A411" s="5626"/>
      <c r="B411" s="2767">
        <f>'6-A. Proc. Sub-Annex'!C37</f>
        <v>0</v>
      </c>
      <c r="C411" s="2768" t="str">
        <f>'6-A. Proc. Sub-Annex'!D37</f>
        <v>Any other equipment (please specify)</v>
      </c>
      <c r="D411" s="2769" t="str">
        <f>'6-A. Proc. Sub-Annex'!E37</f>
        <v>RCH</v>
      </c>
      <c r="E411" s="2769" t="str">
        <f>'6-A. Proc. Sub-Annex'!F37</f>
        <v>RI</v>
      </c>
      <c r="F411" s="2769">
        <f>'6-A. Proc. Sub-Annex'!G37</f>
        <v>0</v>
      </c>
      <c r="G411" s="2769">
        <f>'6-A. Proc. Sub-Annex'!H37</f>
        <v>0</v>
      </c>
      <c r="H411" s="2769">
        <f>'6-A. Proc. Sub-Annex'!I37</f>
        <v>0</v>
      </c>
      <c r="I411" s="2769">
        <f>'6-A. Proc. Sub-Annex'!J37</f>
        <v>0</v>
      </c>
      <c r="J411" s="2769">
        <f>'6-A. Proc. Sub-Annex'!K37</f>
        <v>0</v>
      </c>
      <c r="K411" s="2769">
        <f>'6-A. Proc. Sub-Annex'!L37</f>
        <v>0</v>
      </c>
      <c r="L411" s="2770">
        <f>'6-A. Proc. Sub-Annex'!M37</f>
        <v>0</v>
      </c>
      <c r="M411" s="2769">
        <f>'6-A. Proc. Sub-Annex'!N37</f>
        <v>0</v>
      </c>
      <c r="N411" s="2769">
        <f>'6-A. Proc. Sub-Annex'!O37</f>
        <v>0</v>
      </c>
      <c r="O411" s="2770">
        <f>'6-A. Proc. Sub-Annex'!P37</f>
        <v>0</v>
      </c>
      <c r="P411" s="2767">
        <f>'6-A. Proc. Sub-Annex'!Q37</f>
        <v>0</v>
      </c>
      <c r="Q411" s="2125"/>
      <c r="R411" s="2771"/>
      <c r="T411" s="2770">
        <f>'6-A. Proc. Sub-Annex'!U37</f>
        <v>0</v>
      </c>
      <c r="U411" s="2770">
        <f>'6-A. Proc. Sub-Annex'!V37</f>
        <v>0</v>
      </c>
      <c r="V411" s="1840" t="str">
        <f>'6-A. Proc. Sub-Annex'!W37</f>
        <v xml:space="preserve">STATE: ; PDY: ; KKL: ; MHE: ; YNM: </v>
      </c>
      <c r="W411" s="2772">
        <f>'6-A. Proc. Sub-Annex'!X37</f>
        <v>0</v>
      </c>
      <c r="X411" s="2770">
        <f>'6-A. Proc. Sub-Annex'!Y37</f>
        <v>0</v>
      </c>
      <c r="Y411" s="2770">
        <f>'6-A. Proc. Sub-Annex'!Z37</f>
        <v>0</v>
      </c>
      <c r="Z411" s="2770">
        <f>'6-A. Proc. Sub-Annex'!AA37</f>
        <v>0</v>
      </c>
      <c r="AA411" s="2770">
        <f>'6-A. Proc. Sub-Annex'!AB37</f>
        <v>0</v>
      </c>
      <c r="AB411" s="2770">
        <f>'6-A. Proc. Sub-Annex'!AC37</f>
        <v>0</v>
      </c>
      <c r="AC411" s="2770">
        <f>'6-A. Proc. Sub-Annex'!AD37</f>
        <v>0</v>
      </c>
      <c r="AD411" s="2770">
        <f>'6-A. Proc. Sub-Annex'!AE37</f>
        <v>0</v>
      </c>
      <c r="AE411" s="2770">
        <f>'6-A. Proc. Sub-Annex'!AF37</f>
        <v>0</v>
      </c>
      <c r="AF411" s="2770">
        <f>'6-A. Proc. Sub-Annex'!AG37</f>
        <v>0</v>
      </c>
      <c r="AG411" s="2770">
        <f>'6-A. Proc. Sub-Annex'!AH37</f>
        <v>0</v>
      </c>
      <c r="AH411" s="2770">
        <f>'6-A. Proc. Sub-Annex'!AI37</f>
        <v>0</v>
      </c>
      <c r="AI411" s="2770">
        <f>'6-A. Proc. Sub-Annex'!AJ37</f>
        <v>0</v>
      </c>
      <c r="AJ411" s="2770">
        <f>'6-A. Proc. Sub-Annex'!AK37</f>
        <v>0</v>
      </c>
      <c r="AK411" s="2770">
        <f>'6-A. Proc. Sub-Annex'!AL37</f>
        <v>0</v>
      </c>
      <c r="AL411" s="2770">
        <f>'6-A. Proc. Sub-Annex'!AM37</f>
        <v>0</v>
      </c>
      <c r="AM411" s="2770">
        <f>'6-A. Proc. Sub-Annex'!AN37</f>
        <v>0</v>
      </c>
      <c r="AN411" s="2770">
        <f>'6-A. Proc. Sub-Annex'!AO37</f>
        <v>0</v>
      </c>
      <c r="AO411" s="2770">
        <f>'6-A. Proc. Sub-Annex'!AP37</f>
        <v>0</v>
      </c>
      <c r="AP411" s="2770">
        <f>'6-A. Proc. Sub-Annex'!AQ37</f>
        <v>0</v>
      </c>
      <c r="AQ411" s="2770">
        <f>'6-A. Proc. Sub-Annex'!AR37</f>
        <v>0</v>
      </c>
      <c r="AR411" s="2770">
        <f>'6-A. Proc. Sub-Annex'!AS37</f>
        <v>0</v>
      </c>
      <c r="AS411" s="2770">
        <f>'6-A. Proc. Sub-Annex'!AT37</f>
        <v>0</v>
      </c>
      <c r="AT411" s="2770" t="str">
        <f>'6-A. Proc. Sub-Annex'!AU37</f>
        <v xml:space="preserve">STATE: ; PDY: ; KKL: ; MHE: ; YNM: </v>
      </c>
      <c r="AU411" s="2770">
        <f>'6-A. Proc. Sub-Annex'!AV37</f>
        <v>0</v>
      </c>
    </row>
    <row r="412" spans="1:47" s="2245" customFormat="1" ht="78" customHeight="1">
      <c r="A412" s="5626" t="str">
        <f>'6.Procurement Annex'!A60</f>
        <v>6.2.1.5</v>
      </c>
      <c r="B412" s="2767" t="str">
        <f>'6-A. Proc. Sub-Annex'!C185</f>
        <v>C.1.n</v>
      </c>
      <c r="C412" s="2768" t="str">
        <f>'6-A. Proc. Sub-Annex'!D185</f>
        <v>Red/Black plastic bags etc.</v>
      </c>
      <c r="D412" s="2769" t="str">
        <f>'6-A. Proc. Sub-Annex'!E185</f>
        <v>RCH</v>
      </c>
      <c r="E412" s="2769" t="str">
        <f>'6-A. Proc. Sub-Annex'!F185</f>
        <v>RI</v>
      </c>
      <c r="F412" s="2769">
        <f>'6-A. Proc. Sub-Annex'!G185</f>
        <v>0</v>
      </c>
      <c r="G412" s="2769">
        <f>'6-A. Proc. Sub-Annex'!H185</f>
        <v>0</v>
      </c>
      <c r="H412" s="2769">
        <f>'6-A. Proc. Sub-Annex'!I185</f>
        <v>0.37999529999999998</v>
      </c>
      <c r="I412" s="2769">
        <f>'6-A. Proc. Sub-Annex'!J185</f>
        <v>0</v>
      </c>
      <c r="J412" s="2769">
        <f>'6-A. Proc. Sub-Annex'!K185</f>
        <v>0</v>
      </c>
      <c r="K412" s="2769">
        <f>'6-A. Proc. Sub-Annex'!L185</f>
        <v>0</v>
      </c>
      <c r="L412" s="2770">
        <f>'6-A. Proc. Sub-Annex'!M185</f>
        <v>9</v>
      </c>
      <c r="M412" s="2769">
        <f>'6-A. Proc. Sub-Annex'!N185</f>
        <v>9.0000000000000006E-5</v>
      </c>
      <c r="N412" s="2769">
        <f>'6-A. Proc. Sub-Annex'!O185</f>
        <v>8040</v>
      </c>
      <c r="O412" s="2770">
        <f>'6-A. Proc. Sub-Annex'!P185</f>
        <v>0.72360000000000002</v>
      </c>
      <c r="P412" s="2767">
        <f>'6-A. Proc. Sub-Annex'!Q185</f>
        <v>0</v>
      </c>
      <c r="Q412" s="2125"/>
      <c r="R412" s="2771"/>
      <c r="T412" s="2770">
        <f>'6-A. Proc. Sub-Annex'!U185</f>
        <v>8040</v>
      </c>
      <c r="U412" s="2770">
        <f>'6-A. Proc. Sub-Annex'!V185</f>
        <v>72360</v>
      </c>
      <c r="V412" s="1840" t="str">
        <f>'6-A. Proc. Sub-Annex'!W185</f>
        <v xml:space="preserve">STATE: ; PDY: Rs.3 Per bag (Red/Black/Yellow) per session ; KKL: Rs.3 Per bag (Red/Black/Yellow) per session ; MHE: Rs.3 Per bag (Red/Black/Yellow) per session ; YNM: Rs.3 Per bag (Red/Black/Yellow) per session </v>
      </c>
      <c r="W412" s="2772">
        <f>'6-A. Proc. Sub-Annex'!X185</f>
        <v>0</v>
      </c>
      <c r="X412" s="2770">
        <f>'6-A. Proc. Sub-Annex'!Y185</f>
        <v>0</v>
      </c>
      <c r="Y412" s="2770">
        <f>'6-A. Proc. Sub-Annex'!Z185</f>
        <v>0</v>
      </c>
      <c r="Z412" s="2770">
        <f>'6-A. Proc. Sub-Annex'!AA185</f>
        <v>0</v>
      </c>
      <c r="AA412" s="2770">
        <f>'6-A. Proc. Sub-Annex'!AB185</f>
        <v>9</v>
      </c>
      <c r="AB412" s="2770">
        <f>'6-A. Proc. Sub-Annex'!AC185</f>
        <v>4800</v>
      </c>
      <c r="AC412" s="2770">
        <f>'6-A. Proc. Sub-Annex'!AD185</f>
        <v>43200</v>
      </c>
      <c r="AD412" s="2770" t="str">
        <f>'6-A. Proc. Sub-Annex'!AE185</f>
        <v xml:space="preserve">Rs.3 Per bag (Red/Black/Yellow) per session </v>
      </c>
      <c r="AE412" s="2770">
        <f>'6-A. Proc. Sub-Annex'!AF185</f>
        <v>9</v>
      </c>
      <c r="AF412" s="2770">
        <f>'6-A. Proc. Sub-Annex'!AG185</f>
        <v>1440</v>
      </c>
      <c r="AG412" s="2770">
        <f>'6-A. Proc. Sub-Annex'!AH185</f>
        <v>12960</v>
      </c>
      <c r="AH412" s="2770" t="str">
        <f>'6-A. Proc. Sub-Annex'!AI185</f>
        <v xml:space="preserve">Rs.3 Per bag (Red/Black/Yellow) per session </v>
      </c>
      <c r="AI412" s="2770">
        <f>'6-A. Proc. Sub-Annex'!AJ185</f>
        <v>9</v>
      </c>
      <c r="AJ412" s="2770">
        <f>'6-A. Proc. Sub-Annex'!AK185</f>
        <v>720</v>
      </c>
      <c r="AK412" s="2770">
        <f>'6-A. Proc. Sub-Annex'!AL185</f>
        <v>6480</v>
      </c>
      <c r="AL412" s="2770" t="str">
        <f>'6-A. Proc. Sub-Annex'!AM185</f>
        <v xml:space="preserve">Rs.3 Per bag (Red/Black/Yellow) per session </v>
      </c>
      <c r="AM412" s="2770">
        <f>'6-A. Proc. Sub-Annex'!AN185</f>
        <v>9</v>
      </c>
      <c r="AN412" s="2770">
        <f>'6-A. Proc. Sub-Annex'!AO185</f>
        <v>1080</v>
      </c>
      <c r="AO412" s="2770">
        <f>'6-A. Proc. Sub-Annex'!AP185</f>
        <v>9720</v>
      </c>
      <c r="AP412" s="2770" t="str">
        <f>'6-A. Proc. Sub-Annex'!AQ185</f>
        <v xml:space="preserve">Rs.3 Per bag (Red/Black/Yellow) per session </v>
      </c>
      <c r="AQ412" s="2770">
        <f>'6-A. Proc. Sub-Annex'!AR185</f>
        <v>72360</v>
      </c>
      <c r="AR412" s="2770">
        <f>'6-A. Proc. Sub-Annex'!AS185</f>
        <v>8040</v>
      </c>
      <c r="AS412" s="2770">
        <f>'6-A. Proc. Sub-Annex'!AT185</f>
        <v>9</v>
      </c>
      <c r="AT412" s="2770" t="str">
        <f>'6-A. Proc. Sub-Annex'!AU185</f>
        <v xml:space="preserve">STATE: ; PDY: Rs.3 Per bag (Red/Black/Yellow) per session ; KKL: Rs.3 Per bag (Red/Black/Yellow) per session ; MHE: Rs.3 Per bag (Red/Black/Yellow) per session ; YNM: Rs.3 Per bag (Red/Black/Yellow) per session </v>
      </c>
      <c r="AU412" s="2770" t="str">
        <f>'6-A. Proc. Sub-Annex'!AV185</f>
        <v>Immunization: diagnostics</v>
      </c>
    </row>
    <row r="413" spans="1:47" s="2245" customFormat="1" ht="78" customHeight="1">
      <c r="A413" s="5626"/>
      <c r="B413" s="2767" t="str">
        <f>'6-A. Proc. Sub-Annex'!C186</f>
        <v>C.1.o</v>
      </c>
      <c r="C413" s="2768" t="str">
        <f>'6-A. Proc. Sub-Annex'!D186</f>
        <v>Bleach/Hypochlorite solution/ Twin bucket</v>
      </c>
      <c r="D413" s="2769" t="str">
        <f>'6-A. Proc. Sub-Annex'!E186</f>
        <v>RCH</v>
      </c>
      <c r="E413" s="2769" t="str">
        <f>'6-A. Proc. Sub-Annex'!F186</f>
        <v>RI</v>
      </c>
      <c r="F413" s="2769">
        <f>'6-A. Proc. Sub-Annex'!G186</f>
        <v>0</v>
      </c>
      <c r="G413" s="2769">
        <f>'6-A. Proc. Sub-Annex'!H186</f>
        <v>0</v>
      </c>
      <c r="H413" s="2769">
        <f>'6-A. Proc. Sub-Annex'!I186</f>
        <v>0.77979746999999999</v>
      </c>
      <c r="I413" s="2769">
        <f>'6-A. Proc. Sub-Annex'!J186</f>
        <v>0</v>
      </c>
      <c r="J413" s="2769">
        <f>'6-A. Proc. Sub-Annex'!K186</f>
        <v>0</v>
      </c>
      <c r="K413" s="2769">
        <f>'6-A. Proc. Sub-Annex'!L186</f>
        <v>0</v>
      </c>
      <c r="L413" s="2770">
        <f>'6-A. Proc. Sub-Annex'!M186</f>
        <v>425.18134714983938</v>
      </c>
      <c r="M413" s="2769">
        <f>'6-A. Proc. Sub-Annex'!N186</f>
        <v>4.2518134714983934E-3</v>
      </c>
      <c r="N413" s="2769">
        <f>'6-A. Proc. Sub-Annex'!O186</f>
        <v>193</v>
      </c>
      <c r="O413" s="2770">
        <f>'6-A. Proc. Sub-Annex'!P186</f>
        <v>0.82059999999918998</v>
      </c>
      <c r="P413" s="2767">
        <f>'6-A. Proc. Sub-Annex'!Q186</f>
        <v>0</v>
      </c>
      <c r="Q413" s="2125"/>
      <c r="R413" s="2771"/>
      <c r="T413" s="2770">
        <f>'6-A. Proc. Sub-Annex'!U186</f>
        <v>193</v>
      </c>
      <c r="U413" s="2770">
        <f>'6-A. Proc. Sub-Annex'!V186</f>
        <v>82059.999999919004</v>
      </c>
      <c r="V413" s="1840" t="str">
        <f>'6-A. Proc. Sub-Annex'!W186</f>
        <v>STATE: ; PDY: Rs.200/Hub Cutter for 100 nos. &amp; Rs.1020 x  34 PHC/CHC; KKL: Rs.200/Hub Cutter for 30 nos. &amp; Rs.1020 x  14 PHC/CHC; MHE: Rs.200/Hub Cutter for 6 nos.  &amp; Rs.1020 x  3 PHC/CHC; YNM: Rs.200/Hub Cutter for 4 nos.  &amp; Rs.1020 x  3 PHC/CHC</v>
      </c>
      <c r="W413" s="2772">
        <f>'6-A. Proc. Sub-Annex'!X186</f>
        <v>0</v>
      </c>
      <c r="X413" s="2770">
        <f>'6-A. Proc. Sub-Annex'!Y186</f>
        <v>0</v>
      </c>
      <c r="Y413" s="2770">
        <f>'6-A. Proc. Sub-Annex'!Z186</f>
        <v>0</v>
      </c>
      <c r="Z413" s="2770">
        <f>'6-A. Proc. Sub-Annex'!AA186</f>
        <v>0</v>
      </c>
      <c r="AA413" s="2770">
        <f>'6-A. Proc. Sub-Annex'!AB186</f>
        <v>408.05970149199999</v>
      </c>
      <c r="AB413" s="2770">
        <f>'6-A. Proc. Sub-Annex'!AC186</f>
        <v>134</v>
      </c>
      <c r="AC413" s="2770">
        <f>'6-A. Proc. Sub-Annex'!AD186</f>
        <v>54679.999999927997</v>
      </c>
      <c r="AD413" s="2770" t="str">
        <f>'6-A. Proc. Sub-Annex'!AE186</f>
        <v>Rs.200/Hub Cutter for 100 nos. &amp; Rs.1020 x  34 PHC/CHC</v>
      </c>
      <c r="AE413" s="2770">
        <f>'6-A. Proc. Sub-Annex'!AF186</f>
        <v>460.90909090899999</v>
      </c>
      <c r="AF413" s="2770">
        <f>'6-A. Proc. Sub-Annex'!AG186</f>
        <v>44</v>
      </c>
      <c r="AG413" s="2770">
        <f>'6-A. Proc. Sub-Annex'!AH186</f>
        <v>20279.999999995998</v>
      </c>
      <c r="AH413" s="2770" t="str">
        <f>'6-A. Proc. Sub-Annex'!AI186</f>
        <v>Rs.200/Hub Cutter for 30 nos. &amp; Rs.1020 x  14 PHC/CHC</v>
      </c>
      <c r="AI413" s="2770">
        <f>'6-A. Proc. Sub-Annex'!AJ186</f>
        <v>473.33333333299998</v>
      </c>
      <c r="AJ413" s="2770">
        <f>'6-A. Proc. Sub-Annex'!AK186</f>
        <v>9</v>
      </c>
      <c r="AK413" s="2770">
        <f>'6-A. Proc. Sub-Annex'!AL186</f>
        <v>4259.9999999969996</v>
      </c>
      <c r="AL413" s="2770" t="str">
        <f>'6-A. Proc. Sub-Annex'!AM186</f>
        <v>Rs.200/Hub Cutter for 6 nos.  &amp; Rs.1020 x  3 PHC/CHC</v>
      </c>
      <c r="AM413" s="2770">
        <f>'6-A. Proc. Sub-Annex'!AN186</f>
        <v>473.33333333299998</v>
      </c>
      <c r="AN413" s="2770">
        <f>'6-A. Proc. Sub-Annex'!AO186</f>
        <v>6</v>
      </c>
      <c r="AO413" s="2770">
        <f>'6-A. Proc. Sub-Annex'!AP186</f>
        <v>2839.999999998</v>
      </c>
      <c r="AP413" s="2770" t="str">
        <f>'6-A. Proc. Sub-Annex'!AQ186</f>
        <v>Rs.200/Hub Cutter for 4 nos.  &amp; Rs.1020 x  3 PHC/CHC</v>
      </c>
      <c r="AQ413" s="2770">
        <f>'6-A. Proc. Sub-Annex'!AR186</f>
        <v>82059.999999919004</v>
      </c>
      <c r="AR413" s="2770">
        <f>'6-A. Proc. Sub-Annex'!AS186</f>
        <v>193</v>
      </c>
      <c r="AS413" s="2770">
        <f>'6-A. Proc. Sub-Annex'!AT186</f>
        <v>425.18134714983938</v>
      </c>
      <c r="AT413" s="2770" t="str">
        <f>'6-A. Proc. Sub-Annex'!AU186</f>
        <v>STATE: ; PDY: Rs.200/Hub Cutter for 100 nos. &amp; Rs.1020 x  34 PHC/CHC; KKL: Rs.200/Hub Cutter for 30 nos. &amp; Rs.1020 x  14 PHC/CHC; MHE: Rs.200/Hub Cutter for 6 nos.  &amp; Rs.1020 x  3 PHC/CHC; YNM: Rs.200/Hub Cutter for 4 nos.  &amp; Rs.1020 x  3 PHC/CHC</v>
      </c>
      <c r="AU413" s="2770" t="str">
        <f>'6-A. Proc. Sub-Annex'!AV186</f>
        <v>Immunization: diagnostics</v>
      </c>
    </row>
    <row r="414" spans="1:47" s="2245" customFormat="1" ht="78" customHeight="1">
      <c r="A414" s="2763">
        <f>'9.Training Annex'!A7</f>
        <v>9</v>
      </c>
      <c r="B414" s="2763"/>
      <c r="C414" s="2764" t="str">
        <f>'9.Training Annex'!C7</f>
        <v>Training and Capacity Building</v>
      </c>
      <c r="D414" s="2765"/>
      <c r="E414" s="2765"/>
      <c r="F414" s="2765"/>
      <c r="G414" s="2765"/>
      <c r="H414" s="2765"/>
      <c r="I414" s="2765"/>
      <c r="J414" s="2765"/>
      <c r="K414" s="2765"/>
      <c r="L414" s="2766"/>
      <c r="M414" s="2765"/>
      <c r="N414" s="2765"/>
      <c r="O414" s="2766">
        <f>SUM(O415:O416)</f>
        <v>9.0519999999885012</v>
      </c>
      <c r="P414" s="2763"/>
      <c r="Q414" s="2783"/>
      <c r="R414" s="2781">
        <f>SUM(R415:R416)</f>
        <v>0</v>
      </c>
      <c r="T414" s="2766"/>
      <c r="U414" s="2766"/>
      <c r="V414" s="2178"/>
      <c r="W414" s="2782"/>
      <c r="X414" s="2766"/>
      <c r="Y414" s="2766"/>
      <c r="Z414" s="2766"/>
      <c r="AA414" s="2766"/>
      <c r="AB414" s="2766"/>
      <c r="AC414" s="2766"/>
      <c r="AD414" s="2766"/>
      <c r="AE414" s="2766"/>
      <c r="AF414" s="2766"/>
      <c r="AG414" s="2766"/>
      <c r="AH414" s="2766"/>
      <c r="AI414" s="2766"/>
      <c r="AJ414" s="2766"/>
      <c r="AK414" s="2766"/>
      <c r="AL414" s="2766"/>
      <c r="AM414" s="2766"/>
      <c r="AN414" s="2766"/>
      <c r="AO414" s="2766"/>
      <c r="AP414" s="2766"/>
      <c r="AQ414" s="2766"/>
      <c r="AR414" s="2766"/>
      <c r="AS414" s="2766"/>
      <c r="AT414" s="2766"/>
      <c r="AU414" s="2766"/>
    </row>
    <row r="415" spans="1:47" s="2245" customFormat="1" ht="78" customHeight="1">
      <c r="A415" s="5626" t="str">
        <f>'9.Training Annex'!A27</f>
        <v>9.2.1.7</v>
      </c>
      <c r="B415" s="2767" t="str">
        <f>'9-A.Training Sub-Annex'!C140</f>
        <v>C.3</v>
      </c>
      <c r="C415" s="2768" t="str">
        <f>'9-A.Training Sub-Annex'!D140</f>
        <v>Training under Immunisation</v>
      </c>
      <c r="D415" s="2769" t="str">
        <f>'9-A.Training Sub-Annex'!E140</f>
        <v>RCH</v>
      </c>
      <c r="E415" s="2769" t="str">
        <f>'9-A.Training Sub-Annex'!F140</f>
        <v>RI</v>
      </c>
      <c r="F415" s="2769">
        <f>'9-A.Training Sub-Annex'!G140</f>
        <v>0</v>
      </c>
      <c r="G415" s="2769">
        <f>'9-A.Training Sub-Annex'!H140</f>
        <v>0</v>
      </c>
      <c r="H415" s="2769">
        <f>'9-A.Training Sub-Annex'!I140</f>
        <v>12.831479760000001</v>
      </c>
      <c r="I415" s="2769">
        <f>'9-A.Training Sub-Annex'!J140</f>
        <v>0</v>
      </c>
      <c r="J415" s="2769">
        <f>'9-A.Training Sub-Annex'!K140</f>
        <v>0</v>
      </c>
      <c r="K415" s="2769">
        <f>'9-A.Training Sub-Annex'!L140</f>
        <v>0</v>
      </c>
      <c r="L415" s="2770">
        <f>'9-A.Training Sub-Annex'!M140</f>
        <v>1955.0755939500002</v>
      </c>
      <c r="M415" s="2769">
        <f>'9-A.Training Sub-Annex'!N140</f>
        <v>1.9550755939500002E-2</v>
      </c>
      <c r="N415" s="2769">
        <f>'9-A.Training Sub-Annex'!O140</f>
        <v>463</v>
      </c>
      <c r="O415" s="2770">
        <f>'9-A.Training Sub-Annex'!P140</f>
        <v>9.0519999999885012</v>
      </c>
      <c r="P415" s="2767" t="str">
        <f>'9-A.Training Sub-Annex'!Q140</f>
        <v xml:space="preserve">STATE: Cold Chain Handler Training   1. One day Cold chain handlers training  to 112 Cold Chain Handlers - Rs.28500 x 2 batch (56 Participants/batch) AEFI    1. One day training for Paramedical Staff on "Adverse Events following Immunisation" - Rs.26500 x 9 batches (51 participants per batch)   2.One day training for Medical officer on "Adverse Events following Immunisation" - Rs.27,400 x 4 batches ( 44 participants per batch)     Routine Immunization Training 1. One day training for Paramedical Staff on Routine Immunisation - Rs.26500 x 9 batches (51 participants per batch)  2. One day training for Medical Officers on Routine Immunisation - Rs.27400 x 4 batches (44 participants per batch)  3. One day training for ASHA on Routine Immunisation - Rs.22600 x 6 batches (54 participants per batch)Micro Plan and Vaccine Logistics 1. One day training for Paramedical Staff on Preparation of Micro Plan and Vaccine Logistics - Rs.26,500 x 9 batches (51 participants per batch)  2.  One day training for Medical Officers on Preparation of Micro Plan and Vaccine Logistics - Rs.27,400x 4 batches (44 participants per batch)      Training for Data handlers            1. One day training for Data handlers by DIO’s -112 no.s  Rs.28,500 x 2 batches(56 participants per batch); PDY: ; KKL: ; MHE: ; YNM: </v>
      </c>
      <c r="Q415" s="2125"/>
      <c r="R415" s="2771"/>
      <c r="T415" s="2770">
        <f>'9-A.Training Sub-Annex'!U140</f>
        <v>463</v>
      </c>
      <c r="U415" s="2770">
        <f>'9-A.Training Sub-Annex'!V140</f>
        <v>905199.99999885005</v>
      </c>
      <c r="V415" s="1840" t="str">
        <f>'9-A.Training Sub-Annex'!W140</f>
        <v xml:space="preserve">STATE: Cold Chain Handler Training   1. One day Cold chain handlers training  to 112 Cold Chain Handlers - Rs.28500 x 2 batch (56 Participants/batch) AEFI    1. One day training for Paramedical Staff on "Adverse Events following Immunisation" - Rs.26500 x 9 batches (51 participants per batch)   2.One day training for Medical officer on "Adverse Events following Immunisation" - Rs.27,400 x 4 batches ( 44 participants per batch)     Routine Immunization Training 1. One day training for Paramedical Staff on Routine Immunisation - Rs.26500 x 9 batches (51 participants per batch)  2. One day training for Medical Officers on Routine Immunisation - Rs.27400 x 4 batches (44 participants per batch)  3. One day training for ASHA on Routine Immunisation - Rs.22600 x 6 batches (54 participants per batch)Micro Plan and Vaccine Logistics 1. One day training for Paramedical Staff on Preparation of Micro Plan and Vaccine Logistics - Rs.26,500 x 9 batches (51 participants per batch)  2.  One day training for Medical Officers on Preparation of Micro Plan and Vaccine Logistics - Rs.27,400x 4 batches (44 participants per batch)      Training for Data handlers            1. One day training for Data handlers by DIO’s -112 no.s  Rs.28,500 x 2 batches(56 participants per batch); PDY: ; KKL: ; MHE: ; YNM: </v>
      </c>
      <c r="W415" s="2772">
        <f>'9-A.Training Sub-Annex'!X140</f>
        <v>1955.07559395</v>
      </c>
      <c r="X415" s="2770">
        <f>'9-A.Training Sub-Annex'!Y140</f>
        <v>463</v>
      </c>
      <c r="Y415" s="2770">
        <f>'9-A.Training Sub-Annex'!Z140</f>
        <v>905199.99999885005</v>
      </c>
      <c r="Z415" s="2770" t="str">
        <f>'9-A.Training Sub-Annex'!AA140</f>
        <v>Cold Chain Handler Training   1. One day Cold chain handlers training  to 112 Cold Chain Handlers - Rs.28500 x 2 batch (56 Participants/batch) AEFI    1. One day training for Paramedical Staff on "Adverse Events following Immunisation" - Rs.26500 x 9 batches (51 participants per batch)   2.One day training for Medical officer on "Adverse Events following Immunisation" - Rs.27,400 x 4 batches ( 44 participants per batch)     Routine Immunization Training 1. One day training for Paramedical Staff on Routine Immunisation - Rs.26500 x 9 batches (51 participants per batch)  2. One day training for Medical Officers on Routine Immunisation - Rs.27400 x 4 batches (44 participants per batch)  3. One day training for ASHA on Routine Immunisation - Rs.22600 x 6 batches (54 participants per batch)Micro Plan and Vaccine Logistics 1. One day training for Paramedical Staff on Preparation of Micro Plan and Vaccine Logistics - Rs.26,500 x 9 batches (51 participants per batch)  2.  One day training for Medical Officers on Preparation of Micro Plan and Vaccine Logistics - Rs.27,400x 4 batches (44 participants per batch)      Training for Data handlers            1. One day training for Data handlers by DIO’s -112 no.s  Rs.28,500 x 2 batches(56 participants per batch)</v>
      </c>
      <c r="AA415" s="2770">
        <f>'9-A.Training Sub-Annex'!AB140</f>
        <v>0</v>
      </c>
      <c r="AB415" s="2770">
        <f>'9-A.Training Sub-Annex'!AC140</f>
        <v>0</v>
      </c>
      <c r="AC415" s="2770">
        <f>'9-A.Training Sub-Annex'!AD140</f>
        <v>0</v>
      </c>
      <c r="AD415" s="2770">
        <f>'9-A.Training Sub-Annex'!AE140</f>
        <v>0</v>
      </c>
      <c r="AE415" s="2770">
        <f>'9-A.Training Sub-Annex'!AF140</f>
        <v>0</v>
      </c>
      <c r="AF415" s="2770">
        <f>'9-A.Training Sub-Annex'!AG140</f>
        <v>0</v>
      </c>
      <c r="AG415" s="2770">
        <f>'9-A.Training Sub-Annex'!AH140</f>
        <v>0</v>
      </c>
      <c r="AH415" s="2770">
        <f>'9-A.Training Sub-Annex'!AI140</f>
        <v>0</v>
      </c>
      <c r="AI415" s="2770">
        <f>'9-A.Training Sub-Annex'!AJ140</f>
        <v>0</v>
      </c>
      <c r="AJ415" s="2770">
        <f>'9-A.Training Sub-Annex'!AK140</f>
        <v>0</v>
      </c>
      <c r="AK415" s="2770">
        <f>'9-A.Training Sub-Annex'!AL140</f>
        <v>0</v>
      </c>
      <c r="AL415" s="2770">
        <f>'9-A.Training Sub-Annex'!AM140</f>
        <v>0</v>
      </c>
      <c r="AM415" s="2770">
        <f>'9-A.Training Sub-Annex'!AN140</f>
        <v>0</v>
      </c>
      <c r="AN415" s="2770">
        <f>'9-A.Training Sub-Annex'!AO140</f>
        <v>0</v>
      </c>
      <c r="AO415" s="2770">
        <f>'9-A.Training Sub-Annex'!AP140</f>
        <v>0</v>
      </c>
      <c r="AP415" s="2770">
        <f>'9-A.Training Sub-Annex'!AQ140</f>
        <v>0</v>
      </c>
      <c r="AQ415" s="2770">
        <f>'9-A.Training Sub-Annex'!AR140</f>
        <v>905199.99999885005</v>
      </c>
      <c r="AR415" s="2770">
        <f>'9-A.Training Sub-Annex'!AS140</f>
        <v>463</v>
      </c>
      <c r="AS415" s="2770">
        <f>'9-A.Training Sub-Annex'!AT140</f>
        <v>1955.0755939500002</v>
      </c>
      <c r="AT415" s="2770" t="str">
        <f>'9-A.Training Sub-Annex'!AU140</f>
        <v xml:space="preserve">STATE: Cold Chain Handler Training   1. One day Cold chain handlers training  to 112 Cold Chain Handlers - Rs.28500 x 2 batch (56 Participants/batch) AEFI    1. One day training for Paramedical Staff on "Adverse Events following Immunisation" - Rs.26500 x 9 batches (51 participants per batch)   2.One day training for Medical officer on "Adverse Events following Immunisation" - Rs.27,400 x 4 batches ( 44 participants per batch)     Routine Immunization Training 1. One day training for Paramedical Staff on Routine Immunisation - Rs.26500 x 9 batches (51 participants per batch)  2. One day training for Medical Officers on Routine Immunisation - Rs.27400 x 4 batches (44 participants per batch)  3. One day training for ASHA on Routine Immunisation - Rs.22600 x 6 batches (54 participants per batch)Micro Plan and Vaccine Logistics 1. One day training for Paramedical Staff on Preparation of Micro Plan and Vaccine Logistics - Rs.26,500 x 9 batches (51 participants per batch)  2.  One day training for Medical Officers on Preparation of Micro Plan and Vaccine Logistics - Rs.27,400x 4 batches (44 participants per batch)      Training for Data handlers            1. One day training for Data handlers by DIO’s -112 no.s  Rs.28,500 x 2 batches(56 participants per batch); PDY: ; KKL: ; MHE: ; YNM: </v>
      </c>
      <c r="AU415" s="2770" t="str">
        <f>'9-A.Training Sub-Annex'!AV140</f>
        <v>Immunization: CB</v>
      </c>
    </row>
    <row r="416" spans="1:47" s="2245" customFormat="1" ht="78" customHeight="1">
      <c r="A416" s="5626"/>
      <c r="B416" s="2767">
        <f>'9-A.Training Sub-Annex'!C141</f>
        <v>0</v>
      </c>
      <c r="C416" s="2768" t="str">
        <f>'9-A.Training Sub-Annex'!D141</f>
        <v>Any other (please specify)</v>
      </c>
      <c r="D416" s="2769" t="str">
        <f>'9-A.Training Sub-Annex'!E141</f>
        <v>RCH</v>
      </c>
      <c r="E416" s="2769" t="str">
        <f>'9-A.Training Sub-Annex'!F141</f>
        <v>RI</v>
      </c>
      <c r="F416" s="2769">
        <f>'9-A.Training Sub-Annex'!G141</f>
        <v>0</v>
      </c>
      <c r="G416" s="2769">
        <f>'9-A.Training Sub-Annex'!H141</f>
        <v>0</v>
      </c>
      <c r="H416" s="2769">
        <f>'9-A.Training Sub-Annex'!I141</f>
        <v>0</v>
      </c>
      <c r="I416" s="2769">
        <f>'9-A.Training Sub-Annex'!J141</f>
        <v>0</v>
      </c>
      <c r="J416" s="2769">
        <f>'9-A.Training Sub-Annex'!K141</f>
        <v>0</v>
      </c>
      <c r="K416" s="2769">
        <f>'9-A.Training Sub-Annex'!L141</f>
        <v>0</v>
      </c>
      <c r="L416" s="2770">
        <f>'9-A.Training Sub-Annex'!M141</f>
        <v>0</v>
      </c>
      <c r="M416" s="2769">
        <f>'9-A.Training Sub-Annex'!N141</f>
        <v>0</v>
      </c>
      <c r="N416" s="2769">
        <f>'9-A.Training Sub-Annex'!O141</f>
        <v>0</v>
      </c>
      <c r="O416" s="2770">
        <f>'9-A.Training Sub-Annex'!P141</f>
        <v>0</v>
      </c>
      <c r="P416" s="2767" t="str">
        <f>'9-A.Training Sub-Annex'!Q141</f>
        <v xml:space="preserve">STATE: ; PDY: ; KKL: ; MHE: ; YNM: </v>
      </c>
      <c r="Q416" s="2125"/>
      <c r="R416" s="2771"/>
      <c r="T416" s="2770">
        <f>'9-A.Training Sub-Annex'!U141</f>
        <v>0</v>
      </c>
      <c r="U416" s="2770">
        <f>'9-A.Training Sub-Annex'!V141</f>
        <v>0</v>
      </c>
      <c r="V416" s="1840" t="str">
        <f>'9-A.Training Sub-Annex'!W141</f>
        <v xml:space="preserve">STATE: ; PDY: ; KKL: ; MHE: ; YNM: </v>
      </c>
      <c r="W416" s="2772">
        <f>'9-A.Training Sub-Annex'!X141</f>
        <v>0</v>
      </c>
      <c r="X416" s="2770">
        <f>'9-A.Training Sub-Annex'!Y141</f>
        <v>0</v>
      </c>
      <c r="Y416" s="2770">
        <f>'9-A.Training Sub-Annex'!Z141</f>
        <v>0</v>
      </c>
      <c r="Z416" s="2770">
        <f>'9-A.Training Sub-Annex'!AA141</f>
        <v>0</v>
      </c>
      <c r="AA416" s="2770">
        <f>'9-A.Training Sub-Annex'!AB141</f>
        <v>0</v>
      </c>
      <c r="AB416" s="2770">
        <f>'9-A.Training Sub-Annex'!AC141</f>
        <v>0</v>
      </c>
      <c r="AC416" s="2770">
        <f>'9-A.Training Sub-Annex'!AD141</f>
        <v>0</v>
      </c>
      <c r="AD416" s="2770">
        <f>'9-A.Training Sub-Annex'!AE141</f>
        <v>0</v>
      </c>
      <c r="AE416" s="2770">
        <f>'9-A.Training Sub-Annex'!AF141</f>
        <v>0</v>
      </c>
      <c r="AF416" s="2770">
        <f>'9-A.Training Sub-Annex'!AG141</f>
        <v>0</v>
      </c>
      <c r="AG416" s="2770">
        <f>'9-A.Training Sub-Annex'!AH141</f>
        <v>0</v>
      </c>
      <c r="AH416" s="2770">
        <f>'9-A.Training Sub-Annex'!AI141</f>
        <v>0</v>
      </c>
      <c r="AI416" s="2770">
        <f>'9-A.Training Sub-Annex'!AJ141</f>
        <v>0</v>
      </c>
      <c r="AJ416" s="2770">
        <f>'9-A.Training Sub-Annex'!AK141</f>
        <v>0</v>
      </c>
      <c r="AK416" s="2770">
        <f>'9-A.Training Sub-Annex'!AL141</f>
        <v>0</v>
      </c>
      <c r="AL416" s="2770">
        <f>'9-A.Training Sub-Annex'!AM141</f>
        <v>0</v>
      </c>
      <c r="AM416" s="2770">
        <f>'9-A.Training Sub-Annex'!AN141</f>
        <v>0</v>
      </c>
      <c r="AN416" s="2770">
        <f>'9-A.Training Sub-Annex'!AO141</f>
        <v>0</v>
      </c>
      <c r="AO416" s="2770">
        <f>'9-A.Training Sub-Annex'!AP141</f>
        <v>0</v>
      </c>
      <c r="AP416" s="2770">
        <f>'9-A.Training Sub-Annex'!AQ141</f>
        <v>0</v>
      </c>
      <c r="AQ416" s="2770">
        <f>'9-A.Training Sub-Annex'!AR141</f>
        <v>0</v>
      </c>
      <c r="AR416" s="2770">
        <f>'9-A.Training Sub-Annex'!AS141</f>
        <v>0</v>
      </c>
      <c r="AS416" s="2770">
        <f>'9-A.Training Sub-Annex'!AT141</f>
        <v>0</v>
      </c>
      <c r="AT416" s="2770" t="str">
        <f>'9-A.Training Sub-Annex'!AU141</f>
        <v xml:space="preserve">STATE: ; PDY: ; KKL: ; MHE: ; YNM: </v>
      </c>
      <c r="AU416" s="2770">
        <f>'9-A.Training Sub-Annex'!AV141</f>
        <v>0</v>
      </c>
    </row>
    <row r="417" spans="1:47" s="2245" customFormat="1" ht="78" customHeight="1">
      <c r="A417" s="2763">
        <f>'11.IEC-BCC Annex'!A7</f>
        <v>11</v>
      </c>
      <c r="B417" s="2763"/>
      <c r="C417" s="2764" t="str">
        <f>'11.IEC-BCC Annex'!C7</f>
        <v xml:space="preserve"> </v>
      </c>
      <c r="D417" s="2765"/>
      <c r="E417" s="2765"/>
      <c r="F417" s="2765"/>
      <c r="G417" s="2765"/>
      <c r="H417" s="2765"/>
      <c r="I417" s="2765"/>
      <c r="J417" s="2765"/>
      <c r="K417" s="2765"/>
      <c r="L417" s="2766"/>
      <c r="M417" s="2765"/>
      <c r="N417" s="2765"/>
      <c r="O417" s="2766">
        <f>SUM(O418:O419)</f>
        <v>5</v>
      </c>
      <c r="P417" s="2763"/>
      <c r="Q417" s="2783"/>
      <c r="R417" s="2781">
        <f>SUM(R418:R419)</f>
        <v>0</v>
      </c>
      <c r="T417" s="2766"/>
      <c r="U417" s="2766"/>
      <c r="V417" s="2178"/>
      <c r="W417" s="2782"/>
      <c r="X417" s="2766"/>
      <c r="Y417" s="2766"/>
      <c r="Z417" s="2766"/>
      <c r="AA417" s="2766"/>
      <c r="AB417" s="2766"/>
      <c r="AC417" s="2766"/>
      <c r="AD417" s="2766"/>
      <c r="AE417" s="2766"/>
      <c r="AF417" s="2766"/>
      <c r="AG417" s="2766"/>
      <c r="AH417" s="2766"/>
      <c r="AI417" s="2766"/>
      <c r="AJ417" s="2766"/>
      <c r="AK417" s="2766"/>
      <c r="AL417" s="2766"/>
      <c r="AM417" s="2766"/>
      <c r="AN417" s="2766"/>
      <c r="AO417" s="2766"/>
      <c r="AP417" s="2766"/>
      <c r="AQ417" s="2766"/>
      <c r="AR417" s="2766"/>
      <c r="AS417" s="2766"/>
      <c r="AT417" s="2766"/>
      <c r="AU417" s="2766"/>
    </row>
    <row r="418" spans="1:47" s="2245" customFormat="1" ht="78" customHeight="1">
      <c r="A418" s="5626" t="str">
        <f>'11.IEC-BCC Annex'!A13</f>
        <v>11.1.5</v>
      </c>
      <c r="B418" s="2767">
        <f>'11-A. IEC Sub-Annex'!C27</f>
        <v>0</v>
      </c>
      <c r="C418" s="2768" t="str">
        <f>'11-A. IEC Sub-Annex'!D27</f>
        <v>IEC activities for Immunization</v>
      </c>
      <c r="D418" s="2769" t="str">
        <f>'11-A. IEC Sub-Annex'!E27</f>
        <v>RCH</v>
      </c>
      <c r="E418" s="2769" t="e">
        <f>'11-A. IEC Sub-Annex'!#REF!</f>
        <v>#REF!</v>
      </c>
      <c r="F418" s="2769">
        <f>'11-A. IEC Sub-Annex'!F27</f>
        <v>0</v>
      </c>
      <c r="G418" s="2769">
        <f>'11-A. IEC Sub-Annex'!G27</f>
        <v>0</v>
      </c>
      <c r="H418" s="2769">
        <f>'11-A. IEC Sub-Annex'!H27</f>
        <v>5</v>
      </c>
      <c r="I418" s="2769">
        <f>'11-A. IEC Sub-Annex'!I27</f>
        <v>0</v>
      </c>
      <c r="J418" s="2769">
        <f>'11-A. IEC Sub-Annex'!J27</f>
        <v>0</v>
      </c>
      <c r="K418" s="2769">
        <f>'11-A. IEC Sub-Annex'!K27</f>
        <v>0</v>
      </c>
      <c r="L418" s="2770">
        <f>'11-A. IEC Sub-Annex'!L27</f>
        <v>125000</v>
      </c>
      <c r="M418" s="2769">
        <f>'11-A. IEC Sub-Annex'!M27</f>
        <v>1.25</v>
      </c>
      <c r="N418" s="2769">
        <f>'11-A. IEC Sub-Annex'!N27</f>
        <v>4</v>
      </c>
      <c r="O418" s="2770">
        <f>'11-A. IEC Sub-Annex'!O27</f>
        <v>5</v>
      </c>
      <c r="P418" s="2767" t="str">
        <f>'11-A. IEC Sub-Annex'!P27</f>
        <v xml:space="preserve">STATE: Organization of Rallys, IEC awareness competition,slogan writing contest,AV media adertisement, Newspaper advertisement; PDY: ; KKL: ; MHE: ; YNM: </v>
      </c>
      <c r="Q418" s="2125"/>
      <c r="R418" s="2771"/>
      <c r="T418" s="2770">
        <f>'11-A. IEC Sub-Annex'!T27</f>
        <v>4</v>
      </c>
      <c r="U418" s="2770">
        <f>'11-A. IEC Sub-Annex'!U27</f>
        <v>500000</v>
      </c>
      <c r="V418" s="1840" t="str">
        <f>'11-A. IEC Sub-Annex'!V27</f>
        <v xml:space="preserve">STATE: Organization of Rallys, IEC awareness competition,slogan writing contest,AV media adertisement, Newspaper advertisement; PDY: ; KKL: ; MHE: ; YNM: </v>
      </c>
      <c r="W418" s="2772">
        <f>'11-A. IEC Sub-Annex'!W27</f>
        <v>125000</v>
      </c>
      <c r="X418" s="2770">
        <f>'11-A. IEC Sub-Annex'!X27</f>
        <v>4</v>
      </c>
      <c r="Y418" s="2770">
        <f>'11-A. IEC Sub-Annex'!Y27</f>
        <v>500000</v>
      </c>
      <c r="Z418" s="2770" t="str">
        <f>'11-A. IEC Sub-Annex'!Z27</f>
        <v>Organization of Rallys, IEC awareness competition,slogan writing contest,AV media adertisement, Newspaper advertisement</v>
      </c>
      <c r="AA418" s="2770">
        <f>'11-A. IEC Sub-Annex'!AA27</f>
        <v>0</v>
      </c>
      <c r="AB418" s="2770">
        <f>'11-A. IEC Sub-Annex'!AB27</f>
        <v>0</v>
      </c>
      <c r="AC418" s="2770">
        <f>'11-A. IEC Sub-Annex'!AC27</f>
        <v>0</v>
      </c>
      <c r="AD418" s="2770">
        <f>'11-A. IEC Sub-Annex'!AD27</f>
        <v>0</v>
      </c>
      <c r="AE418" s="2770">
        <f>'11-A. IEC Sub-Annex'!AE27</f>
        <v>0</v>
      </c>
      <c r="AF418" s="2770">
        <f>'11-A. IEC Sub-Annex'!AF27</f>
        <v>0</v>
      </c>
      <c r="AG418" s="2770">
        <f>'11-A. IEC Sub-Annex'!AG27</f>
        <v>0</v>
      </c>
      <c r="AH418" s="2770">
        <f>'11-A. IEC Sub-Annex'!AH27</f>
        <v>0</v>
      </c>
      <c r="AI418" s="2770">
        <f>'11-A. IEC Sub-Annex'!AI27</f>
        <v>0</v>
      </c>
      <c r="AJ418" s="2770">
        <f>'11-A. IEC Sub-Annex'!AJ27</f>
        <v>0</v>
      </c>
      <c r="AK418" s="2770">
        <f>'11-A. IEC Sub-Annex'!AK27</f>
        <v>0</v>
      </c>
      <c r="AL418" s="2770">
        <f>'11-A. IEC Sub-Annex'!AL27</f>
        <v>0</v>
      </c>
      <c r="AM418" s="2770">
        <f>'11-A. IEC Sub-Annex'!AM27</f>
        <v>0</v>
      </c>
      <c r="AN418" s="2770">
        <f>'11-A. IEC Sub-Annex'!AN27</f>
        <v>0</v>
      </c>
      <c r="AO418" s="2770">
        <f>'11-A. IEC Sub-Annex'!AO27</f>
        <v>0</v>
      </c>
      <c r="AP418" s="2770">
        <f>'11-A. IEC Sub-Annex'!AP27</f>
        <v>0</v>
      </c>
      <c r="AQ418" s="2770">
        <f>'11-A. IEC Sub-Annex'!AQ27</f>
        <v>500000</v>
      </c>
      <c r="AR418" s="2770">
        <f>'11-A. IEC Sub-Annex'!AR27</f>
        <v>4</v>
      </c>
      <c r="AS418" s="2770">
        <f>'11-A. IEC Sub-Annex'!AS27</f>
        <v>125000</v>
      </c>
      <c r="AT418" s="2770" t="str">
        <f>'11-A. IEC Sub-Annex'!AT27</f>
        <v xml:space="preserve">STATE: Organization of Rallys, IEC awareness competition,slogan writing contest,AV media adertisement, Newspaper advertisement; PDY: ; KKL: ; MHE: ; YNM: </v>
      </c>
      <c r="AU418" s="2770" t="e">
        <f>'11-A. IEC Sub-Annex'!#REF!</f>
        <v>#REF!</v>
      </c>
    </row>
    <row r="419" spans="1:47" s="2245" customFormat="1" ht="78" customHeight="1">
      <c r="A419" s="5626"/>
      <c r="B419" s="2767">
        <f>'11-A. IEC Sub-Annex'!C28</f>
        <v>0</v>
      </c>
      <c r="C419" s="2768" t="str">
        <f>'11-A. IEC Sub-Annex'!D28</f>
        <v>Any other IEC/BCC activities (please specify)</v>
      </c>
      <c r="D419" s="2769" t="str">
        <f>'11-A. IEC Sub-Annex'!E28</f>
        <v>RCH</v>
      </c>
      <c r="E419" s="2769" t="e">
        <f>'11-A. IEC Sub-Annex'!#REF!</f>
        <v>#REF!</v>
      </c>
      <c r="F419" s="2769">
        <f>'11-A. IEC Sub-Annex'!F28</f>
        <v>0</v>
      </c>
      <c r="G419" s="2769">
        <f>'11-A. IEC Sub-Annex'!G28</f>
        <v>0</v>
      </c>
      <c r="H419" s="2769">
        <f>'11-A. IEC Sub-Annex'!H28</f>
        <v>0</v>
      </c>
      <c r="I419" s="2769">
        <f>'11-A. IEC Sub-Annex'!I28</f>
        <v>0</v>
      </c>
      <c r="J419" s="2769">
        <f>'11-A. IEC Sub-Annex'!J28</f>
        <v>0</v>
      </c>
      <c r="K419" s="2769">
        <f>'11-A. IEC Sub-Annex'!K28</f>
        <v>0</v>
      </c>
      <c r="L419" s="2770">
        <f>'11-A. IEC Sub-Annex'!L28</f>
        <v>0</v>
      </c>
      <c r="M419" s="2769">
        <f>'11-A. IEC Sub-Annex'!M28</f>
        <v>0</v>
      </c>
      <c r="N419" s="2769">
        <f>'11-A. IEC Sub-Annex'!N28</f>
        <v>0</v>
      </c>
      <c r="O419" s="2770">
        <f>'11-A. IEC Sub-Annex'!O28</f>
        <v>0</v>
      </c>
      <c r="P419" s="2767" t="str">
        <f>'11-A. IEC Sub-Annex'!P28</f>
        <v xml:space="preserve">STATE: ; PDY: ; KKL: ; MHE: ; YNM: </v>
      </c>
      <c r="Q419" s="2125"/>
      <c r="R419" s="2771"/>
      <c r="T419" s="2770">
        <f>'11-A. IEC Sub-Annex'!T28</f>
        <v>0</v>
      </c>
      <c r="U419" s="2770">
        <f>'11-A. IEC Sub-Annex'!U28</f>
        <v>0</v>
      </c>
      <c r="V419" s="1840" t="str">
        <f>'11-A. IEC Sub-Annex'!V28</f>
        <v xml:space="preserve">STATE: ; PDY: ; KKL: ; MHE: ; YNM: </v>
      </c>
      <c r="W419" s="2772">
        <f>'11-A. IEC Sub-Annex'!W28</f>
        <v>0</v>
      </c>
      <c r="X419" s="2770">
        <f>'11-A. IEC Sub-Annex'!X28</f>
        <v>0</v>
      </c>
      <c r="Y419" s="2770">
        <f>'11-A. IEC Sub-Annex'!Y28</f>
        <v>0</v>
      </c>
      <c r="Z419" s="2770">
        <f>'11-A. IEC Sub-Annex'!Z28</f>
        <v>0</v>
      </c>
      <c r="AA419" s="2770">
        <f>'11-A. IEC Sub-Annex'!AA28</f>
        <v>0</v>
      </c>
      <c r="AB419" s="2770">
        <f>'11-A. IEC Sub-Annex'!AB28</f>
        <v>0</v>
      </c>
      <c r="AC419" s="2770">
        <f>'11-A. IEC Sub-Annex'!AC28</f>
        <v>0</v>
      </c>
      <c r="AD419" s="2770">
        <f>'11-A. IEC Sub-Annex'!AD28</f>
        <v>0</v>
      </c>
      <c r="AE419" s="2770">
        <f>'11-A. IEC Sub-Annex'!AE28</f>
        <v>0</v>
      </c>
      <c r="AF419" s="2770">
        <f>'11-A. IEC Sub-Annex'!AF28</f>
        <v>0</v>
      </c>
      <c r="AG419" s="2770">
        <f>'11-A. IEC Sub-Annex'!AG28</f>
        <v>0</v>
      </c>
      <c r="AH419" s="2770">
        <f>'11-A. IEC Sub-Annex'!AH28</f>
        <v>0</v>
      </c>
      <c r="AI419" s="2770">
        <f>'11-A. IEC Sub-Annex'!AI28</f>
        <v>0</v>
      </c>
      <c r="AJ419" s="2770">
        <f>'11-A. IEC Sub-Annex'!AJ28</f>
        <v>0</v>
      </c>
      <c r="AK419" s="2770">
        <f>'11-A. IEC Sub-Annex'!AK28</f>
        <v>0</v>
      </c>
      <c r="AL419" s="2770">
        <f>'11-A. IEC Sub-Annex'!AL28</f>
        <v>0</v>
      </c>
      <c r="AM419" s="2770">
        <f>'11-A. IEC Sub-Annex'!AM28</f>
        <v>0</v>
      </c>
      <c r="AN419" s="2770">
        <f>'11-A. IEC Sub-Annex'!AN28</f>
        <v>0</v>
      </c>
      <c r="AO419" s="2770">
        <f>'11-A. IEC Sub-Annex'!AO28</f>
        <v>0</v>
      </c>
      <c r="AP419" s="2770">
        <f>'11-A. IEC Sub-Annex'!AP28</f>
        <v>0</v>
      </c>
      <c r="AQ419" s="2770">
        <f>'11-A. IEC Sub-Annex'!AQ28</f>
        <v>0</v>
      </c>
      <c r="AR419" s="2770">
        <f>'11-A. IEC Sub-Annex'!AR28</f>
        <v>0</v>
      </c>
      <c r="AS419" s="2770">
        <f>'11-A. IEC Sub-Annex'!AS28</f>
        <v>0</v>
      </c>
      <c r="AT419" s="2770" t="str">
        <f>'11-A. IEC Sub-Annex'!AT28</f>
        <v xml:space="preserve">STATE: ; PDY: ; KKL: ; MHE: ; YNM: </v>
      </c>
      <c r="AU419" s="2770" t="e">
        <f>'11-A. IEC Sub-Annex'!#REF!</f>
        <v>#REF!</v>
      </c>
    </row>
    <row r="420" spans="1:47" s="2245" customFormat="1" ht="78" customHeight="1">
      <c r="A420" s="2763">
        <f>'12.Printing Annex'!A7</f>
        <v>12</v>
      </c>
      <c r="B420" s="2785"/>
      <c r="C420" s="2764" t="str">
        <f>'12.Printing Annex'!C7</f>
        <v>Printing</v>
      </c>
      <c r="D420" s="2765"/>
      <c r="E420" s="2765"/>
      <c r="F420" s="2765"/>
      <c r="G420" s="2765"/>
      <c r="H420" s="2766"/>
      <c r="I420" s="2765"/>
      <c r="J420" s="2766"/>
      <c r="K420" s="2765"/>
      <c r="L420" s="2766"/>
      <c r="M420" s="2766"/>
      <c r="N420" s="2786"/>
      <c r="O420" s="2787">
        <f>SUM(O421:O422)</f>
        <v>10</v>
      </c>
      <c r="P420" s="2788"/>
      <c r="Q420" s="2789"/>
      <c r="R420" s="2790">
        <f>SUM(R421:R422)</f>
        <v>0</v>
      </c>
      <c r="T420" s="2766"/>
      <c r="U420" s="2766"/>
      <c r="V420" s="2178"/>
      <c r="W420" s="2782"/>
      <c r="X420" s="2766"/>
      <c r="Y420" s="2766"/>
      <c r="Z420" s="2766"/>
      <c r="AA420" s="2766"/>
      <c r="AB420" s="2766"/>
      <c r="AC420" s="2766"/>
      <c r="AD420" s="2766"/>
      <c r="AE420" s="2766"/>
      <c r="AF420" s="2766"/>
      <c r="AG420" s="2766"/>
      <c r="AH420" s="2766"/>
      <c r="AI420" s="2766"/>
      <c r="AJ420" s="2766"/>
      <c r="AK420" s="2766"/>
      <c r="AL420" s="2766"/>
      <c r="AM420" s="2766"/>
      <c r="AN420" s="2766"/>
      <c r="AO420" s="2766"/>
      <c r="AP420" s="2766"/>
      <c r="AQ420" s="2766"/>
      <c r="AR420" s="2766"/>
      <c r="AS420" s="2766"/>
      <c r="AT420" s="2766"/>
      <c r="AU420" s="2766"/>
    </row>
    <row r="421" spans="1:47" s="2245" customFormat="1" ht="78" customHeight="1">
      <c r="A421" s="5626" t="str">
        <f>'12.Printing Annex'!A14</f>
        <v>12.1.6</v>
      </c>
      <c r="B421" s="2767" t="str">
        <f>'12-A. Print Sub-Annex'!C48</f>
        <v>B.10.7.4.10</v>
      </c>
      <c r="C421" s="2768" t="str">
        <f>'12-A. Print Sub-Annex'!D48</f>
        <v>Printing and dissemination of Immunization cards, tally sheets, monitoring forms etc.</v>
      </c>
      <c r="D421" s="2769" t="str">
        <f>'12-A. Print Sub-Annex'!E48</f>
        <v>RCH</v>
      </c>
      <c r="E421" s="2769" t="str">
        <f>'12-A. Print Sub-Annex'!F48</f>
        <v>RI</v>
      </c>
      <c r="F421" s="2769">
        <f>'12-A. Print Sub-Annex'!G48</f>
        <v>0</v>
      </c>
      <c r="G421" s="2769">
        <f>'12-A. Print Sub-Annex'!H48</f>
        <v>0</v>
      </c>
      <c r="H421" s="2769">
        <f>'12-A. Print Sub-Annex'!I48</f>
        <v>4</v>
      </c>
      <c r="I421" s="2769">
        <f>'12-A. Print Sub-Annex'!J48</f>
        <v>0</v>
      </c>
      <c r="J421" s="2769">
        <f>'12-A. Print Sub-Annex'!K48</f>
        <v>0</v>
      </c>
      <c r="K421" s="2769">
        <f>'12-A. Print Sub-Annex'!L48</f>
        <v>0</v>
      </c>
      <c r="L421" s="2770">
        <f>'12-A. Print Sub-Annex'!M48</f>
        <v>250000</v>
      </c>
      <c r="M421" s="2769">
        <f>'12-A. Print Sub-Annex'!N48</f>
        <v>2.5</v>
      </c>
      <c r="N421" s="2769">
        <f>'12-A. Print Sub-Annex'!O48</f>
        <v>4</v>
      </c>
      <c r="O421" s="2770">
        <f>'12-A. Print Sub-Annex'!P48</f>
        <v>10</v>
      </c>
      <c r="P421" s="2767" t="str">
        <f>'12-A. Print Sub-Annex'!Q48</f>
        <v xml:space="preserve">STATE: Printing vaccine logistics register,Stock Register,Distribution Register,IEC ppmplet,MCH regiter etc.,(Rs.20 Per beneficary); PDY: ; KKL: ; MHE: ; YNM: </v>
      </c>
      <c r="Q421" s="2125"/>
      <c r="R421" s="2771"/>
      <c r="T421" s="2770">
        <f>'12-A. Print Sub-Annex'!U48</f>
        <v>4</v>
      </c>
      <c r="U421" s="2770">
        <f>'12-A. Print Sub-Annex'!V48</f>
        <v>1000000</v>
      </c>
      <c r="V421" s="1840" t="str">
        <f>'12-A. Print Sub-Annex'!W48</f>
        <v xml:space="preserve">STATE: Printing vaccine logistics register,Stock Register,Distribution Register,IEC ppmplet,MCH regiter etc.,(Rs.20 Per beneficary); PDY: ; KKL: ; MHE: ; YNM: </v>
      </c>
      <c r="W421" s="2772">
        <f>'12-A. Print Sub-Annex'!X48</f>
        <v>250000</v>
      </c>
      <c r="X421" s="2770">
        <f>'12-A. Print Sub-Annex'!Y48</f>
        <v>4</v>
      </c>
      <c r="Y421" s="2770">
        <f>'12-A. Print Sub-Annex'!Z48</f>
        <v>1000000</v>
      </c>
      <c r="Z421" s="2770" t="str">
        <f>'12-A. Print Sub-Annex'!AA48</f>
        <v>Printing vaccine logistics register,Stock Register,Distribution Register,IEC ppmplet,MCH regiter etc.,(Rs.20 Per beneficary)</v>
      </c>
      <c r="AA421" s="2770">
        <f>'12-A. Print Sub-Annex'!AB48</f>
        <v>0</v>
      </c>
      <c r="AB421" s="2770">
        <f>'12-A. Print Sub-Annex'!AC48</f>
        <v>0</v>
      </c>
      <c r="AC421" s="2770">
        <f>'12-A. Print Sub-Annex'!AD48</f>
        <v>0</v>
      </c>
      <c r="AD421" s="2770">
        <f>'12-A. Print Sub-Annex'!AE48</f>
        <v>0</v>
      </c>
      <c r="AE421" s="2770">
        <f>'12-A. Print Sub-Annex'!AF48</f>
        <v>0</v>
      </c>
      <c r="AF421" s="2770">
        <f>'12-A. Print Sub-Annex'!AG48</f>
        <v>0</v>
      </c>
      <c r="AG421" s="2770">
        <f>'12-A. Print Sub-Annex'!AH48</f>
        <v>0</v>
      </c>
      <c r="AH421" s="2770">
        <f>'12-A. Print Sub-Annex'!AI48</f>
        <v>0</v>
      </c>
      <c r="AI421" s="2770">
        <f>'12-A. Print Sub-Annex'!AJ48</f>
        <v>0</v>
      </c>
      <c r="AJ421" s="2770">
        <f>'12-A. Print Sub-Annex'!AK48</f>
        <v>0</v>
      </c>
      <c r="AK421" s="2770">
        <f>'12-A. Print Sub-Annex'!AL48</f>
        <v>0</v>
      </c>
      <c r="AL421" s="2770">
        <f>'12-A. Print Sub-Annex'!AM48</f>
        <v>0</v>
      </c>
      <c r="AM421" s="2770">
        <f>'12-A. Print Sub-Annex'!AN48</f>
        <v>0</v>
      </c>
      <c r="AN421" s="2770">
        <f>'12-A. Print Sub-Annex'!AO48</f>
        <v>0</v>
      </c>
      <c r="AO421" s="2770">
        <f>'12-A. Print Sub-Annex'!AP48</f>
        <v>0</v>
      </c>
      <c r="AP421" s="2770">
        <f>'12-A. Print Sub-Annex'!AQ48</f>
        <v>0</v>
      </c>
      <c r="AQ421" s="2770">
        <f>'12-A. Print Sub-Annex'!AR48</f>
        <v>1000000</v>
      </c>
      <c r="AR421" s="2770">
        <f>'12-A. Print Sub-Annex'!AS48</f>
        <v>4</v>
      </c>
      <c r="AS421" s="2770">
        <f>'12-A. Print Sub-Annex'!AT48</f>
        <v>250000</v>
      </c>
      <c r="AT421" s="2770" t="str">
        <f>'12-A. Print Sub-Annex'!AU48</f>
        <v xml:space="preserve">STATE: Printing vaccine logistics register,Stock Register,Distribution Register,IEC ppmplet,MCH regiter etc.,(Rs.20 Per beneficary); PDY: ; KKL: ; MHE: ; YNM: </v>
      </c>
      <c r="AU421" s="2770" t="str">
        <f>'12-A. Print Sub-Annex'!AV48</f>
        <v>Immunization- IEC and printing</v>
      </c>
    </row>
    <row r="422" spans="1:47" s="2245" customFormat="1" ht="78" customHeight="1">
      <c r="A422" s="5626"/>
      <c r="B422" s="2767">
        <f>'12-A. Print Sub-Annex'!C49</f>
        <v>0</v>
      </c>
      <c r="C422" s="2768" t="str">
        <f>'12-A. Print Sub-Annex'!D49</f>
        <v>Any other (please specify)</v>
      </c>
      <c r="D422" s="2769" t="str">
        <f>'12-A. Print Sub-Annex'!E49</f>
        <v>RCH</v>
      </c>
      <c r="E422" s="2769" t="str">
        <f>'12-A. Print Sub-Annex'!F49</f>
        <v>RI</v>
      </c>
      <c r="F422" s="2769">
        <f>'12-A. Print Sub-Annex'!G49</f>
        <v>0</v>
      </c>
      <c r="G422" s="2769">
        <f>'12-A. Print Sub-Annex'!H49</f>
        <v>0</v>
      </c>
      <c r="H422" s="2769">
        <f>'12-A. Print Sub-Annex'!I49</f>
        <v>0</v>
      </c>
      <c r="I422" s="2769">
        <f>'12-A. Print Sub-Annex'!J49</f>
        <v>0</v>
      </c>
      <c r="J422" s="2769">
        <f>'12-A. Print Sub-Annex'!K49</f>
        <v>0</v>
      </c>
      <c r="K422" s="2769">
        <f>'12-A. Print Sub-Annex'!L49</f>
        <v>0</v>
      </c>
      <c r="L422" s="2770">
        <f>'12-A. Print Sub-Annex'!M49</f>
        <v>0</v>
      </c>
      <c r="M422" s="2769">
        <f>'12-A. Print Sub-Annex'!N49</f>
        <v>0</v>
      </c>
      <c r="N422" s="2769">
        <f>'12-A. Print Sub-Annex'!O49</f>
        <v>0</v>
      </c>
      <c r="O422" s="2770">
        <f>'12-A. Print Sub-Annex'!P49</f>
        <v>0</v>
      </c>
      <c r="P422" s="2767" t="str">
        <f>'12-A. Print Sub-Annex'!Q49</f>
        <v xml:space="preserve">STATE: ; PDY: ; KKL: ; MHE: ; YNM: </v>
      </c>
      <c r="Q422" s="2125"/>
      <c r="R422" s="2771"/>
      <c r="T422" s="2770">
        <f>'12-A. Print Sub-Annex'!U49</f>
        <v>0</v>
      </c>
      <c r="U422" s="2770">
        <f>'12-A. Print Sub-Annex'!V49</f>
        <v>0</v>
      </c>
      <c r="V422" s="1840" t="str">
        <f>'12-A. Print Sub-Annex'!W49</f>
        <v xml:space="preserve">STATE: ; PDY: ; KKL: ; MHE: ; YNM: </v>
      </c>
      <c r="W422" s="2772">
        <f>'12-A. Print Sub-Annex'!X49</f>
        <v>0</v>
      </c>
      <c r="X422" s="2770">
        <f>'12-A. Print Sub-Annex'!Y49</f>
        <v>0</v>
      </c>
      <c r="Y422" s="2770">
        <f>'12-A. Print Sub-Annex'!Z49</f>
        <v>0</v>
      </c>
      <c r="Z422" s="2770">
        <f>'12-A. Print Sub-Annex'!AA49</f>
        <v>0</v>
      </c>
      <c r="AA422" s="2770">
        <f>'12-A. Print Sub-Annex'!AB49</f>
        <v>0</v>
      </c>
      <c r="AB422" s="2770">
        <f>'12-A. Print Sub-Annex'!AC49</f>
        <v>0</v>
      </c>
      <c r="AC422" s="2770">
        <f>'12-A. Print Sub-Annex'!AD49</f>
        <v>0</v>
      </c>
      <c r="AD422" s="2770">
        <f>'12-A. Print Sub-Annex'!AE49</f>
        <v>0</v>
      </c>
      <c r="AE422" s="2770">
        <f>'12-A. Print Sub-Annex'!AF49</f>
        <v>0</v>
      </c>
      <c r="AF422" s="2770">
        <f>'12-A. Print Sub-Annex'!AG49</f>
        <v>0</v>
      </c>
      <c r="AG422" s="2770">
        <f>'12-A. Print Sub-Annex'!AH49</f>
        <v>0</v>
      </c>
      <c r="AH422" s="2770">
        <f>'12-A. Print Sub-Annex'!AI49</f>
        <v>0</v>
      </c>
      <c r="AI422" s="2770">
        <f>'12-A. Print Sub-Annex'!AJ49</f>
        <v>0</v>
      </c>
      <c r="AJ422" s="2770">
        <f>'12-A. Print Sub-Annex'!AK49</f>
        <v>0</v>
      </c>
      <c r="AK422" s="2770">
        <f>'12-A. Print Sub-Annex'!AL49</f>
        <v>0</v>
      </c>
      <c r="AL422" s="2770">
        <f>'12-A. Print Sub-Annex'!AM49</f>
        <v>0</v>
      </c>
      <c r="AM422" s="2770">
        <f>'12-A. Print Sub-Annex'!AN49</f>
        <v>0</v>
      </c>
      <c r="AN422" s="2770">
        <f>'12-A. Print Sub-Annex'!AO49</f>
        <v>0</v>
      </c>
      <c r="AO422" s="2770">
        <f>'12-A. Print Sub-Annex'!AP49</f>
        <v>0</v>
      </c>
      <c r="AP422" s="2770">
        <f>'12-A. Print Sub-Annex'!AQ49</f>
        <v>0</v>
      </c>
      <c r="AQ422" s="2770">
        <f>'12-A. Print Sub-Annex'!AR49</f>
        <v>0</v>
      </c>
      <c r="AR422" s="2770">
        <f>'12-A. Print Sub-Annex'!AS49</f>
        <v>0</v>
      </c>
      <c r="AS422" s="2770">
        <f>'12-A. Print Sub-Annex'!AT49</f>
        <v>0</v>
      </c>
      <c r="AT422" s="2770" t="str">
        <f>'12-A. Print Sub-Annex'!AU49</f>
        <v xml:space="preserve">STATE: ; PDY: ; KKL: ; MHE: ; YNM: </v>
      </c>
      <c r="AU422" s="2770">
        <f>'12-A. Print Sub-Annex'!AV49</f>
        <v>0</v>
      </c>
    </row>
    <row r="423" spans="1:47" s="2245" customFormat="1" ht="78" customHeight="1">
      <c r="A423" s="2763">
        <f>'13.Quality Assurance Annex'!A7</f>
        <v>13</v>
      </c>
      <c r="B423" s="2785"/>
      <c r="C423" s="2764" t="str">
        <f>'13.Quality Assurance Annex'!C7</f>
        <v>Quality Assurance</v>
      </c>
      <c r="D423" s="2765"/>
      <c r="E423" s="2765"/>
      <c r="F423" s="2765"/>
      <c r="G423" s="2765"/>
      <c r="H423" s="2766"/>
      <c r="I423" s="2765"/>
      <c r="J423" s="2766"/>
      <c r="K423" s="2765"/>
      <c r="L423" s="2766"/>
      <c r="M423" s="2766"/>
      <c r="N423" s="2786"/>
      <c r="O423" s="2787">
        <f>O424</f>
        <v>0</v>
      </c>
      <c r="P423" s="2788"/>
      <c r="Q423" s="2789"/>
      <c r="R423" s="2790">
        <f>R424</f>
        <v>0</v>
      </c>
      <c r="T423" s="2766"/>
      <c r="U423" s="2766"/>
      <c r="V423" s="2178"/>
      <c r="W423" s="2782"/>
      <c r="X423" s="2766"/>
      <c r="Y423" s="2766"/>
      <c r="Z423" s="2766"/>
      <c r="AA423" s="2766"/>
      <c r="AB423" s="2766"/>
      <c r="AC423" s="2766"/>
      <c r="AD423" s="2766"/>
      <c r="AE423" s="2766"/>
      <c r="AF423" s="2766"/>
      <c r="AG423" s="2766"/>
      <c r="AH423" s="2766"/>
      <c r="AI423" s="2766"/>
      <c r="AJ423" s="2766"/>
      <c r="AK423" s="2766"/>
      <c r="AL423" s="2766"/>
      <c r="AM423" s="2766"/>
      <c r="AN423" s="2766"/>
      <c r="AO423" s="2766"/>
      <c r="AP423" s="2766"/>
      <c r="AQ423" s="2766"/>
      <c r="AR423" s="2766"/>
      <c r="AS423" s="2766"/>
      <c r="AT423" s="2766"/>
      <c r="AU423" s="2766"/>
    </row>
    <row r="424" spans="1:47" s="2245" customFormat="1" ht="78" customHeight="1">
      <c r="A424" s="2767" t="str">
        <f>'13.Quality Assurance Annex'!A34</f>
        <v>13.3.2</v>
      </c>
      <c r="B424" s="2767">
        <f>'13.Quality Assurance Annex'!B34</f>
        <v>0</v>
      </c>
      <c r="C424" s="2768" t="str">
        <f>'13.Quality Assurance Annex'!C34</f>
        <v>Quality Management System for AEFI surveillance under Universal Immunisation Programme</v>
      </c>
      <c r="D424" s="2769" t="str">
        <f>'13.Quality Assurance Annex'!D34</f>
        <v>RCH</v>
      </c>
      <c r="E424" s="2769" t="str">
        <f>'13.Quality Assurance Annex'!E34</f>
        <v>RI</v>
      </c>
      <c r="F424" s="2769">
        <f>'13.Quality Assurance Annex'!G34</f>
        <v>0</v>
      </c>
      <c r="G424" s="2769">
        <f>'13.Quality Assurance Annex'!H34</f>
        <v>0</v>
      </c>
      <c r="H424" s="2769">
        <f>'13.Quality Assurance Annex'!I34</f>
        <v>0</v>
      </c>
      <c r="I424" s="2769">
        <f>'13.Quality Assurance Annex'!J34</f>
        <v>0</v>
      </c>
      <c r="J424" s="2769">
        <f>'13.Quality Assurance Annex'!K34</f>
        <v>0</v>
      </c>
      <c r="K424" s="2769">
        <f>'13.Quality Assurance Annex'!L34</f>
        <v>0</v>
      </c>
      <c r="L424" s="2770">
        <f>'13.Quality Assurance Annex'!M34</f>
        <v>0</v>
      </c>
      <c r="M424" s="2769">
        <f>'13.Quality Assurance Annex'!N34</f>
        <v>0</v>
      </c>
      <c r="N424" s="2769">
        <f>'13.Quality Assurance Annex'!O34</f>
        <v>0</v>
      </c>
      <c r="O424" s="2770">
        <f>'13.Quality Assurance Annex'!P34</f>
        <v>0</v>
      </c>
      <c r="P424" s="2767" t="str">
        <f>'13.Quality Assurance Annex'!Q34</f>
        <v xml:space="preserve">STATE: ; PDY: ; KKL: ; MHE: ; YNM: </v>
      </c>
      <c r="Q424" s="2125"/>
      <c r="R424" s="2771"/>
      <c r="T424" s="2770">
        <f>'13.Quality Assurance Annex'!U34</f>
        <v>0</v>
      </c>
      <c r="U424" s="2770">
        <f>'13.Quality Assurance Annex'!V34</f>
        <v>0</v>
      </c>
      <c r="V424" s="1840">
        <f>'13.Quality Assurance Annex'!W34</f>
        <v>0</v>
      </c>
      <c r="W424" s="2772" t="str">
        <f>'13.Quality Assurance Annex'!X34</f>
        <v xml:space="preserve">STATE: ; PDY: ; KKL: ; MHE: ; YNM: </v>
      </c>
      <c r="X424" s="2770">
        <f>'13.Quality Assurance Annex'!Y34</f>
        <v>0</v>
      </c>
      <c r="Y424" s="2770">
        <f>'13.Quality Assurance Annex'!Z34</f>
        <v>0</v>
      </c>
      <c r="Z424" s="2770">
        <f>'13.Quality Assurance Annex'!AA34</f>
        <v>0</v>
      </c>
      <c r="AA424" s="2770">
        <f>'13.Quality Assurance Annex'!AB34</f>
        <v>0</v>
      </c>
      <c r="AB424" s="2770">
        <f>'13.Quality Assurance Annex'!AC34</f>
        <v>0</v>
      </c>
      <c r="AC424" s="2770">
        <f>'13.Quality Assurance Annex'!AD34</f>
        <v>0</v>
      </c>
      <c r="AD424" s="2770">
        <f>'13.Quality Assurance Annex'!AE34</f>
        <v>0</v>
      </c>
      <c r="AE424" s="2770">
        <f>'13.Quality Assurance Annex'!AF34</f>
        <v>0</v>
      </c>
      <c r="AF424" s="2770">
        <f>'13.Quality Assurance Annex'!AG34</f>
        <v>0</v>
      </c>
      <c r="AG424" s="2770">
        <f>'13.Quality Assurance Annex'!AH34</f>
        <v>0</v>
      </c>
      <c r="AH424" s="2770">
        <f>'13.Quality Assurance Annex'!AI34</f>
        <v>0</v>
      </c>
      <c r="AI424" s="2770">
        <f>'13.Quality Assurance Annex'!AJ34</f>
        <v>0</v>
      </c>
      <c r="AJ424" s="2770">
        <f>'13.Quality Assurance Annex'!AK34</f>
        <v>0</v>
      </c>
      <c r="AK424" s="2770">
        <f>'13.Quality Assurance Annex'!AL34</f>
        <v>0</v>
      </c>
      <c r="AL424" s="2770">
        <f>'13.Quality Assurance Annex'!AM34</f>
        <v>0</v>
      </c>
      <c r="AM424" s="2770">
        <f>'13.Quality Assurance Annex'!AN34</f>
        <v>0</v>
      </c>
      <c r="AN424" s="2770">
        <f>'13.Quality Assurance Annex'!AO34</f>
        <v>0</v>
      </c>
      <c r="AO424" s="2770">
        <f>'13.Quality Assurance Annex'!AP34</f>
        <v>0</v>
      </c>
      <c r="AP424" s="2770">
        <f>'13.Quality Assurance Annex'!AQ34</f>
        <v>0</v>
      </c>
      <c r="AQ424" s="2770">
        <f>'13.Quality Assurance Annex'!AR34</f>
        <v>0</v>
      </c>
      <c r="AR424" s="2770">
        <f>'13.Quality Assurance Annex'!AS34</f>
        <v>0</v>
      </c>
      <c r="AS424" s="2770">
        <f>'13.Quality Assurance Annex'!AT34</f>
        <v>0</v>
      </c>
      <c r="AT424" s="2770">
        <f>'13.Quality Assurance Annex'!AU34</f>
        <v>0</v>
      </c>
      <c r="AU424" s="2770" t="str">
        <f>'13.Quality Assurance Annex'!AV34</f>
        <v xml:space="preserve">STATE: ; PDY: ; KKL: ; MHE: ; YNM: </v>
      </c>
    </row>
    <row r="425" spans="1:47" s="2245" customFormat="1" ht="78" customHeight="1">
      <c r="A425" s="2763">
        <f>'14.Drug warehouse &amp;Logistic Anx'!A7</f>
        <v>14</v>
      </c>
      <c r="B425" s="2785"/>
      <c r="C425" s="2764" t="str">
        <f>'14.Drug warehouse &amp;Logistic Anx'!C7</f>
        <v>Drug Warehousing and Logistics</v>
      </c>
      <c r="D425" s="2765"/>
      <c r="E425" s="2765"/>
      <c r="F425" s="2765"/>
      <c r="G425" s="2765"/>
      <c r="H425" s="2766"/>
      <c r="I425" s="2765"/>
      <c r="J425" s="2766"/>
      <c r="K425" s="2765"/>
      <c r="L425" s="2766"/>
      <c r="M425" s="2766"/>
      <c r="N425" s="2786"/>
      <c r="O425" s="2787">
        <f>SUM(O426:O431)</f>
        <v>29.738519999998502</v>
      </c>
      <c r="P425" s="2788"/>
      <c r="Q425" s="2789"/>
      <c r="R425" s="2790">
        <f>SUM(R426:R431)</f>
        <v>0</v>
      </c>
      <c r="T425" s="2766"/>
      <c r="U425" s="2766"/>
      <c r="V425" s="2178"/>
      <c r="W425" s="2782"/>
      <c r="X425" s="2766"/>
      <c r="Y425" s="2766"/>
      <c r="Z425" s="2766"/>
      <c r="AA425" s="2766"/>
      <c r="AB425" s="2766"/>
      <c r="AC425" s="2766"/>
      <c r="AD425" s="2766"/>
      <c r="AE425" s="2766"/>
      <c r="AF425" s="2766"/>
      <c r="AG425" s="2766"/>
      <c r="AH425" s="2766"/>
      <c r="AI425" s="2766"/>
      <c r="AJ425" s="2766"/>
      <c r="AK425" s="2766"/>
      <c r="AL425" s="2766"/>
      <c r="AM425" s="2766"/>
      <c r="AN425" s="2766"/>
      <c r="AO425" s="2766"/>
      <c r="AP425" s="2766"/>
      <c r="AQ425" s="2766"/>
      <c r="AR425" s="2766"/>
      <c r="AS425" s="2766"/>
      <c r="AT425" s="2766"/>
      <c r="AU425" s="2766"/>
    </row>
    <row r="426" spans="1:47" s="2245" customFormat="1" ht="78" customHeight="1">
      <c r="A426" s="2767" t="str">
        <f>'14.Drug warehouse &amp;Logistic Anx'!A21</f>
        <v>14.2.4.1</v>
      </c>
      <c r="B426" s="2767" t="str">
        <f>'14.Drug warehouse &amp;Logistic Anx'!B21</f>
        <v>C.1.h</v>
      </c>
      <c r="C426" s="2768" t="str">
        <f>'14.Drug warehouse &amp;Logistic Anx'!C21</f>
        <v>Alternative vaccine delivery in hard to reach areas</v>
      </c>
      <c r="D426" s="2769" t="str">
        <f>'14.Drug warehouse &amp;Logistic Anx'!D21</f>
        <v>RCH</v>
      </c>
      <c r="E426" s="2769" t="str">
        <f>'14.Drug warehouse &amp;Logistic Anx'!E21</f>
        <v>RI</v>
      </c>
      <c r="F426" s="2769">
        <f>'14.Drug warehouse &amp;Logistic Anx'!G21</f>
        <v>0</v>
      </c>
      <c r="G426" s="2769">
        <f>'14.Drug warehouse &amp;Logistic Anx'!H21</f>
        <v>0</v>
      </c>
      <c r="H426" s="2769">
        <f>'14.Drug warehouse &amp;Logistic Anx'!I21</f>
        <v>0</v>
      </c>
      <c r="I426" s="2769">
        <f>'14.Drug warehouse &amp;Logistic Anx'!J21</f>
        <v>0</v>
      </c>
      <c r="J426" s="2769">
        <f>'14.Drug warehouse &amp;Logistic Anx'!K21</f>
        <v>0</v>
      </c>
      <c r="K426" s="2769">
        <f>'14.Drug warehouse &amp;Logistic Anx'!L21</f>
        <v>0</v>
      </c>
      <c r="L426" s="2770">
        <f>'14.Drug warehouse &amp;Logistic Anx'!M21</f>
        <v>0</v>
      </c>
      <c r="M426" s="2769">
        <f>'14.Drug warehouse &amp;Logistic Anx'!N21</f>
        <v>0</v>
      </c>
      <c r="N426" s="2769">
        <f>'14.Drug warehouse &amp;Logistic Anx'!O21</f>
        <v>0</v>
      </c>
      <c r="O426" s="2770">
        <f>'14.Drug warehouse &amp;Logistic Anx'!P21</f>
        <v>0</v>
      </c>
      <c r="P426" s="2767" t="str">
        <f>'14.Drug warehouse &amp;Logistic Anx'!Q21</f>
        <v xml:space="preserve">STATE: ; PDY: ; KKL: ; MHE: ; YNM: </v>
      </c>
      <c r="Q426" s="2125"/>
      <c r="R426" s="2771"/>
      <c r="T426" s="2770">
        <f>'14.Drug warehouse &amp;Logistic Anx'!U21</f>
        <v>0</v>
      </c>
      <c r="U426" s="2770">
        <f>'14.Drug warehouse &amp;Logistic Anx'!V21</f>
        <v>0</v>
      </c>
      <c r="V426" s="1840">
        <f>'14.Drug warehouse &amp;Logistic Anx'!W21</f>
        <v>0</v>
      </c>
      <c r="W426" s="2772" t="str">
        <f>'14.Drug warehouse &amp;Logistic Anx'!X21</f>
        <v xml:space="preserve">STATE: ; PDY: ; KKL: ; MHE: ; YNM: </v>
      </c>
      <c r="X426" s="2770">
        <f>'14.Drug warehouse &amp;Logistic Anx'!Y21</f>
        <v>0</v>
      </c>
      <c r="Y426" s="2770">
        <f>'14.Drug warehouse &amp;Logistic Anx'!Z21</f>
        <v>0</v>
      </c>
      <c r="Z426" s="2770">
        <f>'14.Drug warehouse &amp;Logistic Anx'!AA21</f>
        <v>0</v>
      </c>
      <c r="AA426" s="2770">
        <f>'14.Drug warehouse &amp;Logistic Anx'!AB21</f>
        <v>0</v>
      </c>
      <c r="AB426" s="2770">
        <f>'14.Drug warehouse &amp;Logistic Anx'!AC21</f>
        <v>0</v>
      </c>
      <c r="AC426" s="2770">
        <f>'14.Drug warehouse &amp;Logistic Anx'!AD21</f>
        <v>0</v>
      </c>
      <c r="AD426" s="2770">
        <f>'14.Drug warehouse &amp;Logistic Anx'!AE21</f>
        <v>0</v>
      </c>
      <c r="AE426" s="2770">
        <f>'14.Drug warehouse &amp;Logistic Anx'!AF21</f>
        <v>0</v>
      </c>
      <c r="AF426" s="2770">
        <f>'14.Drug warehouse &amp;Logistic Anx'!AG21</f>
        <v>0</v>
      </c>
      <c r="AG426" s="2770">
        <f>'14.Drug warehouse &amp;Logistic Anx'!AH21</f>
        <v>0</v>
      </c>
      <c r="AH426" s="2770">
        <f>'14.Drug warehouse &amp;Logistic Anx'!AI21</f>
        <v>0</v>
      </c>
      <c r="AI426" s="2770">
        <f>'14.Drug warehouse &amp;Logistic Anx'!AJ21</f>
        <v>0</v>
      </c>
      <c r="AJ426" s="2770">
        <f>'14.Drug warehouse &amp;Logistic Anx'!AK21</f>
        <v>0</v>
      </c>
      <c r="AK426" s="2770">
        <f>'14.Drug warehouse &amp;Logistic Anx'!AL21</f>
        <v>0</v>
      </c>
      <c r="AL426" s="2770">
        <f>'14.Drug warehouse &amp;Logistic Anx'!AM21</f>
        <v>0</v>
      </c>
      <c r="AM426" s="2770">
        <f>'14.Drug warehouse &amp;Logistic Anx'!AN21</f>
        <v>0</v>
      </c>
      <c r="AN426" s="2770">
        <f>'14.Drug warehouse &amp;Logistic Anx'!AO21</f>
        <v>0</v>
      </c>
      <c r="AO426" s="2770">
        <f>'14.Drug warehouse &amp;Logistic Anx'!AP21</f>
        <v>0</v>
      </c>
      <c r="AP426" s="2770">
        <f>'14.Drug warehouse &amp;Logistic Anx'!AQ21</f>
        <v>0</v>
      </c>
      <c r="AQ426" s="2770">
        <f>'14.Drug warehouse &amp;Logistic Anx'!AR21</f>
        <v>0</v>
      </c>
      <c r="AR426" s="2770">
        <f>'14.Drug warehouse &amp;Logistic Anx'!AS21</f>
        <v>0</v>
      </c>
      <c r="AS426" s="2770">
        <f>'14.Drug warehouse &amp;Logistic Anx'!AT21</f>
        <v>0</v>
      </c>
      <c r="AT426" s="2770">
        <f>'14.Drug warehouse &amp;Logistic Anx'!AU21</f>
        <v>0</v>
      </c>
      <c r="AU426" s="2770" t="str">
        <f>'14.Drug warehouse &amp;Logistic Anx'!AV21</f>
        <v xml:space="preserve">STATE: ; PDY: ; KKL: ; MHE: ; YNM: </v>
      </c>
    </row>
    <row r="427" spans="1:47" s="2245" customFormat="1" ht="78" customHeight="1">
      <c r="A427" s="2767" t="str">
        <f>'14.Drug warehouse &amp;Logistic Anx'!A22</f>
        <v>14.2.4.2</v>
      </c>
      <c r="B427" s="2767">
        <f>'14.Drug warehouse &amp;Logistic Anx'!B22</f>
        <v>0</v>
      </c>
      <c r="C427" s="2768" t="str">
        <f>'14.Drug warehouse &amp;Logistic Anx'!C22</f>
        <v>AVD in very hard to reach areas esp. notified by States/districts</v>
      </c>
      <c r="D427" s="2769" t="str">
        <f>'14.Drug warehouse &amp;Logistic Anx'!D22</f>
        <v>RCH</v>
      </c>
      <c r="E427" s="2769" t="str">
        <f>'14.Drug warehouse &amp;Logistic Anx'!E22</f>
        <v>RI</v>
      </c>
      <c r="F427" s="2769">
        <f>'14.Drug warehouse &amp;Logistic Anx'!G22</f>
        <v>0</v>
      </c>
      <c r="G427" s="2769">
        <f>'14.Drug warehouse &amp;Logistic Anx'!H22</f>
        <v>0</v>
      </c>
      <c r="H427" s="2769">
        <f>'14.Drug warehouse &amp;Logistic Anx'!I22</f>
        <v>0</v>
      </c>
      <c r="I427" s="2769">
        <f>'14.Drug warehouse &amp;Logistic Anx'!J22</f>
        <v>0</v>
      </c>
      <c r="J427" s="2769">
        <f>'14.Drug warehouse &amp;Logistic Anx'!K22</f>
        <v>0</v>
      </c>
      <c r="K427" s="2769">
        <f>'14.Drug warehouse &amp;Logistic Anx'!L22</f>
        <v>0</v>
      </c>
      <c r="L427" s="2770">
        <f>'14.Drug warehouse &amp;Logistic Anx'!M22</f>
        <v>0</v>
      </c>
      <c r="M427" s="2769">
        <f>'14.Drug warehouse &amp;Logistic Anx'!N22</f>
        <v>0</v>
      </c>
      <c r="N427" s="2769">
        <f>'14.Drug warehouse &amp;Logistic Anx'!O22</f>
        <v>0</v>
      </c>
      <c r="O427" s="2770">
        <f>'14.Drug warehouse &amp;Logistic Anx'!P22</f>
        <v>0</v>
      </c>
      <c r="P427" s="2767" t="str">
        <f>'14.Drug warehouse &amp;Logistic Anx'!Q22</f>
        <v xml:space="preserve">STATE: ; PDY: ; KKL: ; MHE: ; YNM: </v>
      </c>
      <c r="Q427" s="2125"/>
      <c r="R427" s="2771"/>
      <c r="T427" s="2770">
        <f>'14.Drug warehouse &amp;Logistic Anx'!U22</f>
        <v>0</v>
      </c>
      <c r="U427" s="2770">
        <f>'14.Drug warehouse &amp;Logistic Anx'!V22</f>
        <v>0</v>
      </c>
      <c r="V427" s="1840">
        <f>'14.Drug warehouse &amp;Logistic Anx'!W22</f>
        <v>0</v>
      </c>
      <c r="W427" s="2772" t="str">
        <f>'14.Drug warehouse &amp;Logistic Anx'!X22</f>
        <v xml:space="preserve">STATE: ; PDY: ; KKL: ; MHE: ; YNM: </v>
      </c>
      <c r="X427" s="2770">
        <f>'14.Drug warehouse &amp;Logistic Anx'!Y22</f>
        <v>0</v>
      </c>
      <c r="Y427" s="2770">
        <f>'14.Drug warehouse &amp;Logistic Anx'!Z22</f>
        <v>0</v>
      </c>
      <c r="Z427" s="2770">
        <f>'14.Drug warehouse &amp;Logistic Anx'!AA22</f>
        <v>0</v>
      </c>
      <c r="AA427" s="2770">
        <f>'14.Drug warehouse &amp;Logistic Anx'!AB22</f>
        <v>0</v>
      </c>
      <c r="AB427" s="2770">
        <f>'14.Drug warehouse &amp;Logistic Anx'!AC22</f>
        <v>0</v>
      </c>
      <c r="AC427" s="2770">
        <f>'14.Drug warehouse &amp;Logistic Anx'!AD22</f>
        <v>0</v>
      </c>
      <c r="AD427" s="2770">
        <f>'14.Drug warehouse &amp;Logistic Anx'!AE22</f>
        <v>0</v>
      </c>
      <c r="AE427" s="2770">
        <f>'14.Drug warehouse &amp;Logistic Anx'!AF22</f>
        <v>0</v>
      </c>
      <c r="AF427" s="2770">
        <f>'14.Drug warehouse &amp;Logistic Anx'!AG22</f>
        <v>0</v>
      </c>
      <c r="AG427" s="2770">
        <f>'14.Drug warehouse &amp;Logistic Anx'!AH22</f>
        <v>0</v>
      </c>
      <c r="AH427" s="2770">
        <f>'14.Drug warehouse &amp;Logistic Anx'!AI22</f>
        <v>0</v>
      </c>
      <c r="AI427" s="2770">
        <f>'14.Drug warehouse &amp;Logistic Anx'!AJ22</f>
        <v>0</v>
      </c>
      <c r="AJ427" s="2770">
        <f>'14.Drug warehouse &amp;Logistic Anx'!AK22</f>
        <v>0</v>
      </c>
      <c r="AK427" s="2770">
        <f>'14.Drug warehouse &amp;Logistic Anx'!AL22</f>
        <v>0</v>
      </c>
      <c r="AL427" s="2770">
        <f>'14.Drug warehouse &amp;Logistic Anx'!AM22</f>
        <v>0</v>
      </c>
      <c r="AM427" s="2770">
        <f>'14.Drug warehouse &amp;Logistic Anx'!AN22</f>
        <v>0</v>
      </c>
      <c r="AN427" s="2770">
        <f>'14.Drug warehouse &amp;Logistic Anx'!AO22</f>
        <v>0</v>
      </c>
      <c r="AO427" s="2770">
        <f>'14.Drug warehouse &amp;Logistic Anx'!AP22</f>
        <v>0</v>
      </c>
      <c r="AP427" s="2770">
        <f>'14.Drug warehouse &amp;Logistic Anx'!AQ22</f>
        <v>0</v>
      </c>
      <c r="AQ427" s="2770">
        <f>'14.Drug warehouse &amp;Logistic Anx'!AR22</f>
        <v>0</v>
      </c>
      <c r="AR427" s="2770">
        <f>'14.Drug warehouse &amp;Logistic Anx'!AS22</f>
        <v>0</v>
      </c>
      <c r="AS427" s="2770">
        <f>'14.Drug warehouse &amp;Logistic Anx'!AT22</f>
        <v>0</v>
      </c>
      <c r="AT427" s="2770">
        <f>'14.Drug warehouse &amp;Logistic Anx'!AU22</f>
        <v>0</v>
      </c>
      <c r="AU427" s="2770" t="str">
        <f>'14.Drug warehouse &amp;Logistic Anx'!AV22</f>
        <v xml:space="preserve">STATE: ; PDY: ; KKL: ; MHE: ; YNM: </v>
      </c>
    </row>
    <row r="428" spans="1:47" s="2245" customFormat="1" ht="78" customHeight="1">
      <c r="A428" s="2767" t="str">
        <f>'14.Drug warehouse &amp;Logistic Anx'!A23</f>
        <v>14.2.5</v>
      </c>
      <c r="B428" s="2767" t="str">
        <f>'14.Drug warehouse &amp;Logistic Anx'!B23</f>
        <v>C.1.i</v>
      </c>
      <c r="C428" s="2768" t="str">
        <f>'14.Drug warehouse &amp;Logistic Anx'!C23</f>
        <v>Alternative Vaccine Delivery in other areas</v>
      </c>
      <c r="D428" s="2769" t="str">
        <f>'14.Drug warehouse &amp;Logistic Anx'!D23</f>
        <v>RCH</v>
      </c>
      <c r="E428" s="2769" t="str">
        <f>'14.Drug warehouse &amp;Logistic Anx'!E23</f>
        <v>RI</v>
      </c>
      <c r="F428" s="2769">
        <f>'14.Drug warehouse &amp;Logistic Anx'!G23</f>
        <v>0</v>
      </c>
      <c r="G428" s="2769">
        <f>'14.Drug warehouse &amp;Logistic Anx'!H23</f>
        <v>0</v>
      </c>
      <c r="H428" s="2769">
        <f>'14.Drug warehouse &amp;Logistic Anx'!I23</f>
        <v>5.8198500000000006</v>
      </c>
      <c r="I428" s="2769">
        <f>'14.Drug warehouse &amp;Logistic Anx'!J23</f>
        <v>0</v>
      </c>
      <c r="J428" s="2769">
        <f>'14.Drug warehouse &amp;Logistic Anx'!K23</f>
        <v>0</v>
      </c>
      <c r="K428" s="2769">
        <f>'14.Drug warehouse &amp;Logistic Anx'!L23</f>
        <v>0</v>
      </c>
      <c r="L428" s="2770">
        <f>'14.Drug warehouse &amp;Logistic Anx'!M23</f>
        <v>90</v>
      </c>
      <c r="M428" s="2769">
        <f>'14.Drug warehouse &amp;Logistic Anx'!N23</f>
        <v>8.9999999999999998E-4</v>
      </c>
      <c r="N428" s="2769">
        <f>'14.Drug warehouse &amp;Logistic Anx'!O23</f>
        <v>8040</v>
      </c>
      <c r="O428" s="2770">
        <f>'14.Drug warehouse &amp;Logistic Anx'!P23</f>
        <v>7.2359999999999998</v>
      </c>
      <c r="P428" s="2767" t="str">
        <f>'14.Drug warehouse &amp;Logistic Anx'!Q23</f>
        <v>STATE: ; PDY: Rs.90 per session; KKL: Rs.90 per session; MHE: Rs.90 per session; YNM: Rs.90 per session</v>
      </c>
      <c r="Q428" s="2125"/>
      <c r="R428" s="2771"/>
      <c r="T428" s="2770">
        <f>'14.Drug warehouse &amp;Logistic Anx'!U23</f>
        <v>90</v>
      </c>
      <c r="U428" s="2770">
        <f>'14.Drug warehouse &amp;Logistic Anx'!V23</f>
        <v>8040</v>
      </c>
      <c r="V428" s="1840">
        <f>'14.Drug warehouse &amp;Logistic Anx'!W23</f>
        <v>723600</v>
      </c>
      <c r="W428" s="2772" t="str">
        <f>'14.Drug warehouse &amp;Logistic Anx'!X23</f>
        <v>STATE: ; PDY: Rs.90 per session; KKL: Rs.90 per session; MHE: Rs.90 per session; YNM: Rs.90 per session</v>
      </c>
      <c r="X428" s="2770">
        <f>'14.Drug warehouse &amp;Logistic Anx'!Y23</f>
        <v>0</v>
      </c>
      <c r="Y428" s="2770">
        <f>'14.Drug warehouse &amp;Logistic Anx'!Z23</f>
        <v>0</v>
      </c>
      <c r="Z428" s="2770">
        <f>'14.Drug warehouse &amp;Logistic Anx'!AA23</f>
        <v>0</v>
      </c>
      <c r="AA428" s="2770">
        <f>'14.Drug warehouse &amp;Logistic Anx'!AB23</f>
        <v>0</v>
      </c>
      <c r="AB428" s="2770">
        <f>'14.Drug warehouse &amp;Logistic Anx'!AC23</f>
        <v>90</v>
      </c>
      <c r="AC428" s="2770">
        <f>'14.Drug warehouse &amp;Logistic Anx'!AD23</f>
        <v>4800</v>
      </c>
      <c r="AD428" s="2770">
        <f>'14.Drug warehouse &amp;Logistic Anx'!AE23</f>
        <v>432000</v>
      </c>
      <c r="AE428" s="2770" t="str">
        <f>'14.Drug warehouse &amp;Logistic Anx'!AF23</f>
        <v>Rs.90 per session</v>
      </c>
      <c r="AF428" s="2770">
        <f>'14.Drug warehouse &amp;Logistic Anx'!AG23</f>
        <v>90</v>
      </c>
      <c r="AG428" s="2770">
        <f>'14.Drug warehouse &amp;Logistic Anx'!AH23</f>
        <v>1440</v>
      </c>
      <c r="AH428" s="2770">
        <f>'14.Drug warehouse &amp;Logistic Anx'!AI23</f>
        <v>129600</v>
      </c>
      <c r="AI428" s="2770" t="str">
        <f>'14.Drug warehouse &amp;Logistic Anx'!AJ23</f>
        <v>Rs.90 per session</v>
      </c>
      <c r="AJ428" s="2770">
        <f>'14.Drug warehouse &amp;Logistic Anx'!AK23</f>
        <v>90</v>
      </c>
      <c r="AK428" s="2770">
        <f>'14.Drug warehouse &amp;Logistic Anx'!AL23</f>
        <v>720</v>
      </c>
      <c r="AL428" s="2770">
        <f>'14.Drug warehouse &amp;Logistic Anx'!AM23</f>
        <v>64800</v>
      </c>
      <c r="AM428" s="2770" t="str">
        <f>'14.Drug warehouse &amp;Logistic Anx'!AN23</f>
        <v>Rs.90 per session</v>
      </c>
      <c r="AN428" s="2770">
        <f>'14.Drug warehouse &amp;Logistic Anx'!AO23</f>
        <v>90</v>
      </c>
      <c r="AO428" s="2770">
        <f>'14.Drug warehouse &amp;Logistic Anx'!AP23</f>
        <v>1080</v>
      </c>
      <c r="AP428" s="2770">
        <f>'14.Drug warehouse &amp;Logistic Anx'!AQ23</f>
        <v>97200</v>
      </c>
      <c r="AQ428" s="2770" t="str">
        <f>'14.Drug warehouse &amp;Logistic Anx'!AR23</f>
        <v>Rs.90 per session</v>
      </c>
      <c r="AR428" s="2770">
        <f>'14.Drug warehouse &amp;Logistic Anx'!AS23</f>
        <v>723600</v>
      </c>
      <c r="AS428" s="2770">
        <f>'14.Drug warehouse &amp;Logistic Anx'!AT23</f>
        <v>8040</v>
      </c>
      <c r="AT428" s="2770">
        <f>'14.Drug warehouse &amp;Logistic Anx'!AU23</f>
        <v>90</v>
      </c>
      <c r="AU428" s="2770" t="str">
        <f>'14.Drug warehouse &amp;Logistic Anx'!AV23</f>
        <v>STATE: ; PDY: Rs.90 per session; KKL: Rs.90 per session; MHE: Rs.90 per session; YNM: Rs.90 per session</v>
      </c>
    </row>
    <row r="429" spans="1:47" s="2245" customFormat="1" ht="78" customHeight="1">
      <c r="A429" s="2767" t="str">
        <f>'14.Drug warehouse &amp;Logistic Anx'!A24</f>
        <v>14.2.6</v>
      </c>
      <c r="B429" s="2767" t="str">
        <f>'14.Drug warehouse &amp;Logistic Anx'!B24</f>
        <v>C.1.l</v>
      </c>
      <c r="C429" s="2768" t="str">
        <f>'14.Drug warehouse &amp;Logistic Anx'!C24</f>
        <v>POL for vaccine delivery from State to district and from district to PHC/CHCs</v>
      </c>
      <c r="D429" s="2769" t="str">
        <f>'14.Drug warehouse &amp;Logistic Anx'!D24</f>
        <v>RCH</v>
      </c>
      <c r="E429" s="2769" t="str">
        <f>'14.Drug warehouse &amp;Logistic Anx'!E24</f>
        <v>RI</v>
      </c>
      <c r="F429" s="2769">
        <f>'14.Drug warehouse &amp;Logistic Anx'!G24</f>
        <v>0</v>
      </c>
      <c r="G429" s="2769">
        <f>'14.Drug warehouse &amp;Logistic Anx'!H24</f>
        <v>0</v>
      </c>
      <c r="H429" s="2769">
        <f>'14.Drug warehouse &amp;Logistic Anx'!I24</f>
        <v>4</v>
      </c>
      <c r="I429" s="2769">
        <f>'14.Drug warehouse &amp;Logistic Anx'!J24</f>
        <v>0</v>
      </c>
      <c r="J429" s="2769">
        <f>'14.Drug warehouse &amp;Logistic Anx'!K24</f>
        <v>0</v>
      </c>
      <c r="K429" s="2769">
        <f>'14.Drug warehouse &amp;Logistic Anx'!L24</f>
        <v>0</v>
      </c>
      <c r="L429" s="2770">
        <f>'14.Drug warehouse &amp;Logistic Anx'!M24</f>
        <v>100000</v>
      </c>
      <c r="M429" s="2769">
        <f>'14.Drug warehouse &amp;Logistic Anx'!N24</f>
        <v>1</v>
      </c>
      <c r="N429" s="2769">
        <f>'14.Drug warehouse &amp;Logistic Anx'!O24</f>
        <v>4</v>
      </c>
      <c r="O429" s="2770">
        <f>'14.Drug warehouse &amp;Logistic Anx'!P24</f>
        <v>4</v>
      </c>
      <c r="P429" s="2767" t="str">
        <f>'14.Drug warehouse &amp;Logistic Anx'!Q24</f>
        <v>STATE: ; PDY: POL for vaccine delivery from state to district and district to PHC/CHCs; KKL: POL for vaccine delivery from state to district and district to PHC/CHCs; MHE: POL for vaccine delivery from state to district and district to PHC/CHCs; YNM: POL for vaccine delivery from state to district and district to PHC/CHCs</v>
      </c>
      <c r="Q429" s="2125"/>
      <c r="R429" s="2771"/>
      <c r="T429" s="2770">
        <f>'14.Drug warehouse &amp;Logistic Anx'!U24</f>
        <v>100000</v>
      </c>
      <c r="U429" s="2770">
        <f>'14.Drug warehouse &amp;Logistic Anx'!V24</f>
        <v>4</v>
      </c>
      <c r="V429" s="1840">
        <f>'14.Drug warehouse &amp;Logistic Anx'!W24</f>
        <v>400000</v>
      </c>
      <c r="W429" s="2772" t="str">
        <f>'14.Drug warehouse &amp;Logistic Anx'!X24</f>
        <v>STATE: ; PDY: POL for vaccine delivery from state to district and district to PHC/CHCs; KKL: POL for vaccine delivery from state to district and district to PHC/CHCs; MHE: POL for vaccine delivery from state to district and district to PHC/CHCs; YNM: POL for vaccine delivery from state to district and district to PHC/CHCs</v>
      </c>
      <c r="X429" s="2770">
        <f>'14.Drug warehouse &amp;Logistic Anx'!Y24</f>
        <v>0</v>
      </c>
      <c r="Y429" s="2770">
        <f>'14.Drug warehouse &amp;Logistic Anx'!Z24</f>
        <v>0</v>
      </c>
      <c r="Z429" s="2770">
        <f>'14.Drug warehouse &amp;Logistic Anx'!AA24</f>
        <v>0</v>
      </c>
      <c r="AA429" s="2770">
        <f>'14.Drug warehouse &amp;Logistic Anx'!AB24</f>
        <v>0</v>
      </c>
      <c r="AB429" s="2770">
        <f>'14.Drug warehouse &amp;Logistic Anx'!AC24</f>
        <v>200000</v>
      </c>
      <c r="AC429" s="2770">
        <f>'14.Drug warehouse &amp;Logistic Anx'!AD24</f>
        <v>1</v>
      </c>
      <c r="AD429" s="2770">
        <f>'14.Drug warehouse &amp;Logistic Anx'!AE24</f>
        <v>200000</v>
      </c>
      <c r="AE429" s="2770" t="str">
        <f>'14.Drug warehouse &amp;Logistic Anx'!AF24</f>
        <v>POL for vaccine delivery from state to district and district to PHC/CHCs</v>
      </c>
      <c r="AF429" s="2770">
        <f>'14.Drug warehouse &amp;Logistic Anx'!AG24</f>
        <v>100000</v>
      </c>
      <c r="AG429" s="2770">
        <f>'14.Drug warehouse &amp;Logistic Anx'!AH24</f>
        <v>1</v>
      </c>
      <c r="AH429" s="2770">
        <f>'14.Drug warehouse &amp;Logistic Anx'!AI24</f>
        <v>100000</v>
      </c>
      <c r="AI429" s="2770" t="str">
        <f>'14.Drug warehouse &amp;Logistic Anx'!AJ24</f>
        <v>POL for vaccine delivery from state to district and district to PHC/CHCs</v>
      </c>
      <c r="AJ429" s="2770">
        <f>'14.Drug warehouse &amp;Logistic Anx'!AK24</f>
        <v>50000</v>
      </c>
      <c r="AK429" s="2770">
        <f>'14.Drug warehouse &amp;Logistic Anx'!AL24</f>
        <v>1</v>
      </c>
      <c r="AL429" s="2770">
        <f>'14.Drug warehouse &amp;Logistic Anx'!AM24</f>
        <v>50000</v>
      </c>
      <c r="AM429" s="2770" t="str">
        <f>'14.Drug warehouse &amp;Logistic Anx'!AN24</f>
        <v>POL for vaccine delivery from state to district and district to PHC/CHCs</v>
      </c>
      <c r="AN429" s="2770">
        <f>'14.Drug warehouse &amp;Logistic Anx'!AO24</f>
        <v>50000</v>
      </c>
      <c r="AO429" s="2770">
        <f>'14.Drug warehouse &amp;Logistic Anx'!AP24</f>
        <v>1</v>
      </c>
      <c r="AP429" s="2770">
        <f>'14.Drug warehouse &amp;Logistic Anx'!AQ24</f>
        <v>50000</v>
      </c>
      <c r="AQ429" s="2770" t="str">
        <f>'14.Drug warehouse &amp;Logistic Anx'!AR24</f>
        <v>POL for vaccine delivery from state to district and district to PHC/CHCs</v>
      </c>
      <c r="AR429" s="2770">
        <f>'14.Drug warehouse &amp;Logistic Anx'!AS24</f>
        <v>400000</v>
      </c>
      <c r="AS429" s="2770">
        <f>'14.Drug warehouse &amp;Logistic Anx'!AT24</f>
        <v>4</v>
      </c>
      <c r="AT429" s="2770">
        <f>'14.Drug warehouse &amp;Logistic Anx'!AU24</f>
        <v>100000</v>
      </c>
      <c r="AU429" s="2770" t="str">
        <f>'14.Drug warehouse &amp;Logistic Anx'!AV24</f>
        <v>STATE: ; PDY: POL for vaccine delivery from state to district and district to PHC/CHCs; KKL: POL for vaccine delivery from state to district and district to PHC/CHCs; MHE: POL for vaccine delivery from state to district and district to PHC/CHCs; YNM: POL for vaccine delivery from state to district and district to PHC/CHCs</v>
      </c>
    </row>
    <row r="430" spans="1:47" s="2245" customFormat="1" ht="78" customHeight="1">
      <c r="A430" s="2767" t="str">
        <f>'14.Drug warehouse &amp;Logistic Anx'!A25</f>
        <v>14.2.7</v>
      </c>
      <c r="B430" s="2767" t="str">
        <f>'14.Drug warehouse &amp;Logistic Anx'!B25</f>
        <v>C.4</v>
      </c>
      <c r="C430" s="2768" t="str">
        <f>'14.Drug warehouse &amp;Logistic Anx'!C25</f>
        <v xml:space="preserve">Cold chain maintenance </v>
      </c>
      <c r="D430" s="2769" t="str">
        <f>'14.Drug warehouse &amp;Logistic Anx'!D25</f>
        <v>RCH</v>
      </c>
      <c r="E430" s="2769" t="str">
        <f>'14.Drug warehouse &amp;Logistic Anx'!E25</f>
        <v>RI</v>
      </c>
      <c r="F430" s="2769">
        <f>'14.Drug warehouse &amp;Logistic Anx'!G25</f>
        <v>0</v>
      </c>
      <c r="G430" s="2769">
        <f>'14.Drug warehouse &amp;Logistic Anx'!H25</f>
        <v>0</v>
      </c>
      <c r="H430" s="2769">
        <f>'14.Drug warehouse &amp;Logistic Anx'!I25</f>
        <v>1</v>
      </c>
      <c r="I430" s="2769">
        <f>'14.Drug warehouse &amp;Logistic Anx'!J25</f>
        <v>0</v>
      </c>
      <c r="J430" s="2769">
        <f>'14.Drug warehouse &amp;Logistic Anx'!K25</f>
        <v>0</v>
      </c>
      <c r="K430" s="2769">
        <f>'14.Drug warehouse &amp;Logistic Anx'!L25</f>
        <v>0</v>
      </c>
      <c r="L430" s="2770">
        <f>'14.Drug warehouse &amp;Logistic Anx'!M25</f>
        <v>1875</v>
      </c>
      <c r="M430" s="2769">
        <f>'14.Drug warehouse &amp;Logistic Anx'!N25</f>
        <v>1.8749999999999999E-2</v>
      </c>
      <c r="N430" s="2769">
        <f>'14.Drug warehouse &amp;Logistic Anx'!O25</f>
        <v>56</v>
      </c>
      <c r="O430" s="2770">
        <f>'14.Drug warehouse &amp;Logistic Anx'!P25</f>
        <v>1.05</v>
      </c>
      <c r="P430" s="2767" t="str">
        <f>'14.Drug warehouse &amp;Logistic Anx'!Q25</f>
        <v>STATE: Rs.50000/- for SVS; PDY: Rs.1000 per CCP; KKL: Rs.1000 per CCP; MHE: Rs.1000 per CCP; YNM: Rs.1000 per CCP</v>
      </c>
      <c r="Q430" s="2125"/>
      <c r="R430" s="2771"/>
      <c r="T430" s="2770">
        <f>'14.Drug warehouse &amp;Logistic Anx'!U25</f>
        <v>1875</v>
      </c>
      <c r="U430" s="2770">
        <f>'14.Drug warehouse &amp;Logistic Anx'!V25</f>
        <v>56</v>
      </c>
      <c r="V430" s="1840">
        <f>'14.Drug warehouse &amp;Logistic Anx'!W25</f>
        <v>105000</v>
      </c>
      <c r="W430" s="2772" t="str">
        <f>'14.Drug warehouse &amp;Logistic Anx'!X25</f>
        <v>STATE: Rs.50000/- for SVS; PDY: Rs.1000 per CCP; KKL: Rs.1000 per CCP; MHE: Rs.1000 per CCP; YNM: Rs.1000 per CCP</v>
      </c>
      <c r="X430" s="2770">
        <f>'14.Drug warehouse &amp;Logistic Anx'!Y25</f>
        <v>50000</v>
      </c>
      <c r="Y430" s="2770">
        <f>'14.Drug warehouse &amp;Logistic Anx'!Z25</f>
        <v>1</v>
      </c>
      <c r="Z430" s="2770">
        <f>'14.Drug warehouse &amp;Logistic Anx'!AA25</f>
        <v>50000</v>
      </c>
      <c r="AA430" s="2770" t="str">
        <f>'14.Drug warehouse &amp;Logistic Anx'!AB25</f>
        <v>Rs.50000/- for SVS</v>
      </c>
      <c r="AB430" s="2770">
        <f>'14.Drug warehouse &amp;Logistic Anx'!AC25</f>
        <v>1000</v>
      </c>
      <c r="AC430" s="2770">
        <f>'14.Drug warehouse &amp;Logistic Anx'!AD25</f>
        <v>36</v>
      </c>
      <c r="AD430" s="2770">
        <f>'14.Drug warehouse &amp;Logistic Anx'!AE25</f>
        <v>36000</v>
      </c>
      <c r="AE430" s="2770" t="str">
        <f>'14.Drug warehouse &amp;Logistic Anx'!AF25</f>
        <v>Rs.1000 per CCP</v>
      </c>
      <c r="AF430" s="2770">
        <f>'14.Drug warehouse &amp;Logistic Anx'!AG25</f>
        <v>1000</v>
      </c>
      <c r="AG430" s="2770">
        <f>'14.Drug warehouse &amp;Logistic Anx'!AH25</f>
        <v>15</v>
      </c>
      <c r="AH430" s="2770">
        <f>'14.Drug warehouse &amp;Logistic Anx'!AI25</f>
        <v>15000</v>
      </c>
      <c r="AI430" s="2770" t="str">
        <f>'14.Drug warehouse &amp;Logistic Anx'!AJ25</f>
        <v>Rs.1000 per CCP</v>
      </c>
      <c r="AJ430" s="2770">
        <f>'14.Drug warehouse &amp;Logistic Anx'!AK25</f>
        <v>1000</v>
      </c>
      <c r="AK430" s="2770">
        <f>'14.Drug warehouse &amp;Logistic Anx'!AL25</f>
        <v>3</v>
      </c>
      <c r="AL430" s="2770">
        <f>'14.Drug warehouse &amp;Logistic Anx'!AM25</f>
        <v>3000</v>
      </c>
      <c r="AM430" s="2770" t="str">
        <f>'14.Drug warehouse &amp;Logistic Anx'!AN25</f>
        <v>Rs.1000 per CCP</v>
      </c>
      <c r="AN430" s="2770">
        <f>'14.Drug warehouse &amp;Logistic Anx'!AO25</f>
        <v>1000</v>
      </c>
      <c r="AO430" s="2770">
        <f>'14.Drug warehouse &amp;Logistic Anx'!AP25</f>
        <v>1</v>
      </c>
      <c r="AP430" s="2770">
        <f>'14.Drug warehouse &amp;Logistic Anx'!AQ25</f>
        <v>1000</v>
      </c>
      <c r="AQ430" s="2770" t="str">
        <f>'14.Drug warehouse &amp;Logistic Anx'!AR25</f>
        <v>Rs.1000 per CCP</v>
      </c>
      <c r="AR430" s="2770">
        <f>'14.Drug warehouse &amp;Logistic Anx'!AS25</f>
        <v>105000</v>
      </c>
      <c r="AS430" s="2770">
        <f>'14.Drug warehouse &amp;Logistic Anx'!AT25</f>
        <v>56</v>
      </c>
      <c r="AT430" s="2770">
        <f>'14.Drug warehouse &amp;Logistic Anx'!AU25</f>
        <v>1875</v>
      </c>
      <c r="AU430" s="2770" t="str">
        <f>'14.Drug warehouse &amp;Logistic Anx'!AV25</f>
        <v>STATE: Rs.50000/- for SVS; PDY: Rs.1000 per CCP; KKL: Rs.1000 per CCP; MHE: Rs.1000 per CCP; YNM: Rs.1000 per CCP</v>
      </c>
    </row>
    <row r="431" spans="1:47" s="2245" customFormat="1" ht="78" customHeight="1">
      <c r="A431" s="2767" t="str">
        <f>'14.Drug warehouse &amp;Logistic Anx'!A26</f>
        <v>14.2.8</v>
      </c>
      <c r="B431" s="2767" t="str">
        <f>'14.Drug warehouse &amp;Logistic Anx'!B26</f>
        <v>C.1.u</v>
      </c>
      <c r="C431" s="2768" t="str">
        <f>'14.Drug warehouse &amp;Logistic Anx'!C26</f>
        <v>Operational cost of e-VIN (like temperature logger sim card and  Data sim card for e-VIN)</v>
      </c>
      <c r="D431" s="2769" t="str">
        <f>'14.Drug warehouse &amp;Logistic Anx'!D26</f>
        <v>RCH</v>
      </c>
      <c r="E431" s="2769" t="str">
        <f>'14.Drug warehouse &amp;Logistic Anx'!E26</f>
        <v>RI</v>
      </c>
      <c r="F431" s="2769">
        <f>'14.Drug warehouse &amp;Logistic Anx'!G26</f>
        <v>0</v>
      </c>
      <c r="G431" s="2769">
        <f>'14.Drug warehouse &amp;Logistic Anx'!H26</f>
        <v>0</v>
      </c>
      <c r="H431" s="2769">
        <f>'14.Drug warehouse &amp;Logistic Anx'!I26</f>
        <v>0</v>
      </c>
      <c r="I431" s="2769">
        <f>'14.Drug warehouse &amp;Logistic Anx'!J26</f>
        <v>0</v>
      </c>
      <c r="J431" s="2769">
        <f>'14.Drug warehouse &amp;Logistic Anx'!K26</f>
        <v>0</v>
      </c>
      <c r="K431" s="2769">
        <f>'14.Drug warehouse &amp;Logistic Anx'!L26</f>
        <v>0</v>
      </c>
      <c r="L431" s="2770">
        <f>'14.Drug warehouse &amp;Logistic Anx'!M26</f>
        <v>8117.4511627900001</v>
      </c>
      <c r="M431" s="2769">
        <f>'14.Drug warehouse &amp;Logistic Anx'!N26</f>
        <v>8.1174511627900001E-2</v>
      </c>
      <c r="N431" s="2769">
        <f>'14.Drug warehouse &amp;Logistic Anx'!O26</f>
        <v>215</v>
      </c>
      <c r="O431" s="2770">
        <f>'14.Drug warehouse &amp;Logistic Anx'!P26</f>
        <v>17.452519999998501</v>
      </c>
      <c r="P431" s="2767" t="str">
        <f>'14.Drug warehouse &amp;Logistic Anx'!Q26</f>
        <v xml:space="preserve">STATE: Data sim Cards for CCH and DIOs - Rs.300 x 12  x 59 - Rs.2.12,400/-, Data Sim cards for Temperature Loggers - Rs.300 x 12 x 130 - Rs.4.68,400/-, Procurement of Temperature loggers for newer CCEs or replacement of loggers in case of loss or damage @ 15% of existing loggers Rs.12000 x 1x 20 - Rs.2.40 Lakhs , Miscellaneous contingency cost (1% of programme cost - Rs.33,524/-, State Level Training - Rs.1.25 Laks x 2 -Rs.2.50 Lakhs, District Level Training Programmes - Rs.92500 x 1x 4 - Rs.3.70 Lakhs, operational Cost 2% - Rs.67,718/- , Management Cost  - 3% - 1,03,609/- (Total - Rs. 17,45,252 Lakhs); PDY: ; KKL: ; MHE: ; YNM: </v>
      </c>
      <c r="Q431" s="2125"/>
      <c r="R431" s="2771"/>
      <c r="T431" s="2770">
        <f>'14.Drug warehouse &amp;Logistic Anx'!U26</f>
        <v>8117.4511627900001</v>
      </c>
      <c r="U431" s="2770">
        <f>'14.Drug warehouse &amp;Logistic Anx'!V26</f>
        <v>215</v>
      </c>
      <c r="V431" s="1840">
        <f>'14.Drug warehouse &amp;Logistic Anx'!W26</f>
        <v>1745251.9999998501</v>
      </c>
      <c r="W431" s="2772" t="str">
        <f>'14.Drug warehouse &amp;Logistic Anx'!X26</f>
        <v xml:space="preserve">STATE: Data sim Cards for CCH and DIOs - Rs.300 x 12  x 59 - Rs.2.12,400/-, Data Sim cards for Temperature Loggers - Rs.300 x 12 x 130 - Rs.4.68,400/-, Procurement of Temperature loggers for newer CCEs or replacement of loggers in case of loss or damage @ 15% of existing loggers Rs.12000 x 1x 20 - Rs.2.40 Lakhs , Miscellaneous contingency cost (1% of programme cost - Rs.33,524/-, State Level Training - Rs.1.25 Laks x 2 -Rs.2.50 Lakhs, District Level Training Programmes - Rs.92500 x 1x 4 - Rs.3.70 Lakhs, operational Cost 2% - Rs.67,718/- , Management Cost  - 3% - 1,03,609/- (Total - Rs. 17,45,252 Lakhs); PDY: ; KKL: ; MHE: ; YNM: </v>
      </c>
      <c r="X431" s="2770">
        <f>'14.Drug warehouse &amp;Logistic Anx'!Y26</f>
        <v>8117.4511627900001</v>
      </c>
      <c r="Y431" s="2770">
        <f>'14.Drug warehouse &amp;Logistic Anx'!Z26</f>
        <v>215</v>
      </c>
      <c r="Z431" s="2770">
        <f>'14.Drug warehouse &amp;Logistic Anx'!AA26</f>
        <v>1745251.9999998501</v>
      </c>
      <c r="AA431" s="2770" t="str">
        <f>'14.Drug warehouse &amp;Logistic Anx'!AB26</f>
        <v>Data sim Cards for CCH and DIOs - Rs.300 x 12  x 59 - Rs.2.12,400/-, Data Sim cards for Temperature Loggers - Rs.300 x 12 x 130 - Rs.4.68,400/-, Procurement of Temperature loggers for newer CCEs or replacement of loggers in case of loss or damage @ 15% of existing loggers Rs.12000 x 1x 20 - Rs.2.40 Lakhs , Miscellaneous contingency cost (1% of programme cost - Rs.33,524/-, State Level Training - Rs.1.25 Laks x 2 -Rs.2.50 Lakhs, District Level Training Programmes - Rs.92500 x 1x 4 - Rs.3.70 Lakhs, operational Cost 2% - Rs.67,718/- , Management Cost  - 3% - 1,03,609/- (Total - Rs. 17,45,252 Lakhs)</v>
      </c>
      <c r="AB431" s="2770">
        <f>'14.Drug warehouse &amp;Logistic Anx'!AC26</f>
        <v>0</v>
      </c>
      <c r="AC431" s="2770">
        <f>'14.Drug warehouse &amp;Logistic Anx'!AD26</f>
        <v>0</v>
      </c>
      <c r="AD431" s="2770">
        <f>'14.Drug warehouse &amp;Logistic Anx'!AE26</f>
        <v>0</v>
      </c>
      <c r="AE431" s="2770">
        <f>'14.Drug warehouse &amp;Logistic Anx'!AF26</f>
        <v>0</v>
      </c>
      <c r="AF431" s="2770">
        <f>'14.Drug warehouse &amp;Logistic Anx'!AG26</f>
        <v>0</v>
      </c>
      <c r="AG431" s="2770">
        <f>'14.Drug warehouse &amp;Logistic Anx'!AH26</f>
        <v>0</v>
      </c>
      <c r="AH431" s="2770">
        <f>'14.Drug warehouse &amp;Logistic Anx'!AI26</f>
        <v>0</v>
      </c>
      <c r="AI431" s="2770">
        <f>'14.Drug warehouse &amp;Logistic Anx'!AJ26</f>
        <v>0</v>
      </c>
      <c r="AJ431" s="2770">
        <f>'14.Drug warehouse &amp;Logistic Anx'!AK26</f>
        <v>0</v>
      </c>
      <c r="AK431" s="2770">
        <f>'14.Drug warehouse &amp;Logistic Anx'!AL26</f>
        <v>0</v>
      </c>
      <c r="AL431" s="2770">
        <f>'14.Drug warehouse &amp;Logistic Anx'!AM26</f>
        <v>0</v>
      </c>
      <c r="AM431" s="2770">
        <f>'14.Drug warehouse &amp;Logistic Anx'!AN26</f>
        <v>0</v>
      </c>
      <c r="AN431" s="2770">
        <f>'14.Drug warehouse &amp;Logistic Anx'!AO26</f>
        <v>0</v>
      </c>
      <c r="AO431" s="2770">
        <f>'14.Drug warehouse &amp;Logistic Anx'!AP26</f>
        <v>0</v>
      </c>
      <c r="AP431" s="2770">
        <f>'14.Drug warehouse &amp;Logistic Anx'!AQ26</f>
        <v>0</v>
      </c>
      <c r="AQ431" s="2770">
        <f>'14.Drug warehouse &amp;Logistic Anx'!AR26</f>
        <v>0</v>
      </c>
      <c r="AR431" s="2770">
        <f>'14.Drug warehouse &amp;Logistic Anx'!AS26</f>
        <v>1745251.9999998501</v>
      </c>
      <c r="AS431" s="2770">
        <f>'14.Drug warehouse &amp;Logistic Anx'!AT26</f>
        <v>215</v>
      </c>
      <c r="AT431" s="2770">
        <f>'14.Drug warehouse &amp;Logistic Anx'!AU26</f>
        <v>8117.4511627900001</v>
      </c>
      <c r="AU431" s="2770" t="str">
        <f>'14.Drug warehouse &amp;Logistic Anx'!AV26</f>
        <v xml:space="preserve">STATE: Data sim Cards for CCH and DIOs - Rs.300 x 12  x 59 - Rs.2.12,400/-, Data Sim cards for Temperature Loggers - Rs.300 x 12 x 130 - Rs.4.68,400/-, Procurement of Temperature loggers for newer CCEs or replacement of loggers in case of loss or damage @ 15% of existing loggers Rs.12000 x 1x 20 - Rs.2.40 Lakhs , Miscellaneous contingency cost (1% of programme cost - Rs.33,524/-, State Level Training - Rs.1.25 Laks x 2 -Rs.2.50 Lakhs, District Level Training Programmes - Rs.92500 x 1x 4 - Rs.3.70 Lakhs, operational Cost 2% - Rs.67,718/- , Management Cost  - 3% - 1,03,609/- (Total - Rs. 17,45,252 Lakhs); PDY: ; KKL: ; MHE: ; YNM: </v>
      </c>
    </row>
    <row r="432" spans="1:47" s="2245" customFormat="1" ht="78" customHeight="1">
      <c r="A432" s="2756" t="s">
        <v>4648</v>
      </c>
      <c r="B432" s="2756"/>
      <c r="C432" s="2757" t="s">
        <v>5549</v>
      </c>
      <c r="D432" s="2758"/>
      <c r="E432" s="2758"/>
      <c r="F432" s="2758"/>
      <c r="G432" s="2758"/>
      <c r="H432" s="2759"/>
      <c r="I432" s="2758"/>
      <c r="J432" s="2759"/>
      <c r="K432" s="2758"/>
      <c r="L432" s="2759"/>
      <c r="M432" s="2759"/>
      <c r="N432" s="2799"/>
      <c r="O432" s="2800">
        <f>O433+O437+O440</f>
        <v>0</v>
      </c>
      <c r="P432" s="2801"/>
      <c r="Q432" s="2802"/>
      <c r="R432" s="2803">
        <f>R433+R437+R440</f>
        <v>0</v>
      </c>
      <c r="T432" s="2759"/>
      <c r="U432" s="2759"/>
      <c r="V432" s="2830"/>
      <c r="W432" s="2804"/>
      <c r="X432" s="2759"/>
      <c r="Y432" s="2759"/>
      <c r="Z432" s="2759"/>
      <c r="AA432" s="2759"/>
      <c r="AB432" s="2759"/>
      <c r="AC432" s="2759"/>
      <c r="AD432" s="2759"/>
      <c r="AE432" s="2759"/>
      <c r="AF432" s="2759"/>
      <c r="AG432" s="2759"/>
      <c r="AH432" s="2759"/>
      <c r="AI432" s="2759"/>
      <c r="AJ432" s="2759"/>
      <c r="AK432" s="2759"/>
      <c r="AL432" s="2759"/>
      <c r="AM432" s="2759"/>
      <c r="AN432" s="2759"/>
      <c r="AO432" s="2759"/>
      <c r="AP432" s="2759"/>
      <c r="AQ432" s="2759"/>
      <c r="AR432" s="2759"/>
      <c r="AS432" s="2759"/>
      <c r="AT432" s="2759"/>
      <c r="AU432" s="2759"/>
    </row>
    <row r="433" spans="1:47" s="2245" customFormat="1" ht="78" customHeight="1">
      <c r="A433" s="2763">
        <f>'1.SD Facility Based Annex'!A7</f>
        <v>1</v>
      </c>
      <c r="B433" s="2763">
        <f>'1.SD Facility Based Annex'!B7</f>
        <v>0</v>
      </c>
      <c r="C433" s="2764" t="str">
        <f>'1.SD Facility Based Annex'!C7</f>
        <v>Service Delivery - Facility Based</v>
      </c>
      <c r="D433" s="2765"/>
      <c r="E433" s="2765"/>
      <c r="F433" s="2765"/>
      <c r="G433" s="2765"/>
      <c r="H433" s="2765"/>
      <c r="I433" s="2765"/>
      <c r="J433" s="2765"/>
      <c r="K433" s="2765"/>
      <c r="L433" s="2766"/>
      <c r="M433" s="2765"/>
      <c r="N433" s="2765"/>
      <c r="O433" s="2766">
        <f>SUM(O434:O436)</f>
        <v>0</v>
      </c>
      <c r="P433" s="2763"/>
      <c r="Q433" s="2780"/>
      <c r="R433" s="2781">
        <f>SUM(R434:R436)</f>
        <v>0</v>
      </c>
      <c r="T433" s="2766"/>
      <c r="U433" s="2766"/>
      <c r="V433" s="2178"/>
      <c r="W433" s="2782"/>
      <c r="X433" s="2766"/>
      <c r="Y433" s="2766"/>
      <c r="Z433" s="2766"/>
      <c r="AA433" s="2766"/>
      <c r="AB433" s="2766"/>
      <c r="AC433" s="2766"/>
      <c r="AD433" s="2766"/>
      <c r="AE433" s="2766"/>
      <c r="AF433" s="2766"/>
      <c r="AG433" s="2766"/>
      <c r="AH433" s="2766"/>
      <c r="AI433" s="2766"/>
      <c r="AJ433" s="2766"/>
      <c r="AK433" s="2766"/>
      <c r="AL433" s="2766"/>
      <c r="AM433" s="2766"/>
      <c r="AN433" s="2766"/>
      <c r="AO433" s="2766"/>
      <c r="AP433" s="2766"/>
      <c r="AQ433" s="2766"/>
      <c r="AR433" s="2766"/>
      <c r="AS433" s="2766"/>
      <c r="AT433" s="2766"/>
      <c r="AU433" s="2766"/>
    </row>
    <row r="434" spans="1:47" s="2245" customFormat="1" ht="78" customHeight="1">
      <c r="A434" s="2767" t="str">
        <f>'1.SD Facility Based Annex'!A51</f>
        <v>1.1.7.1</v>
      </c>
      <c r="B434" s="2767" t="str">
        <f>'1.SD Facility Based Annex'!B51</f>
        <v>A.6.1</v>
      </c>
      <c r="C434" s="2768" t="str">
        <f>'1.SD Facility Based Annex'!C51</f>
        <v>Special plans for tribal areas</v>
      </c>
      <c r="D434" s="2769" t="str">
        <f>'1.SD Facility Based Annex'!D51</f>
        <v>RCH</v>
      </c>
      <c r="E434" s="2769" t="str">
        <f>'1.SD Facility Based Annex'!E51</f>
        <v>RCH</v>
      </c>
      <c r="F434" s="2769">
        <f>'1.SD Facility Based Annex'!F51</f>
        <v>0</v>
      </c>
      <c r="G434" s="2769">
        <f>'1.SD Facility Based Annex'!G51</f>
        <v>0</v>
      </c>
      <c r="H434" s="2769">
        <f>'1.SD Facility Based Annex'!I51</f>
        <v>0</v>
      </c>
      <c r="I434" s="2769">
        <f>'1.SD Facility Based Annex'!J51</f>
        <v>0</v>
      </c>
      <c r="J434" s="2769">
        <f>'1.SD Facility Based Annex'!K51</f>
        <v>0</v>
      </c>
      <c r="K434" s="2769">
        <f>'1.SD Facility Based Annex'!L51</f>
        <v>0</v>
      </c>
      <c r="L434" s="2770">
        <f>'1.SD Facility Based Annex'!M51</f>
        <v>0</v>
      </c>
      <c r="M434" s="2769">
        <f>'1.SD Facility Based Annex'!N51</f>
        <v>0</v>
      </c>
      <c r="N434" s="2769">
        <f>'1.SD Facility Based Annex'!O51</f>
        <v>0</v>
      </c>
      <c r="O434" s="2770">
        <f>'1.SD Facility Based Annex'!P51</f>
        <v>0</v>
      </c>
      <c r="P434" s="2767" t="str">
        <f>'1.SD Facility Based Annex'!Q51</f>
        <v xml:space="preserve">STATE: ; PDY: ; KKL: ; MHE: ; YNM: </v>
      </c>
      <c r="Q434" s="2125"/>
      <c r="R434" s="2771"/>
      <c r="T434" s="2770">
        <f>'1.SD Facility Based Annex'!U51</f>
        <v>0</v>
      </c>
      <c r="U434" s="2770">
        <f>'1.SD Facility Based Annex'!V51</f>
        <v>0</v>
      </c>
      <c r="V434" s="1840">
        <f>'1.SD Facility Based Annex'!W51</f>
        <v>0</v>
      </c>
      <c r="W434" s="2772" t="str">
        <f>'1.SD Facility Based Annex'!X51</f>
        <v xml:space="preserve">STATE: ; PDY: ; KKL: ; MHE: ; YNM: </v>
      </c>
      <c r="X434" s="2770">
        <f>'1.SD Facility Based Annex'!Y51</f>
        <v>0</v>
      </c>
      <c r="Y434" s="2770">
        <f>'1.SD Facility Based Annex'!Z51</f>
        <v>0</v>
      </c>
      <c r="Z434" s="2770">
        <f>'1.SD Facility Based Annex'!AA51</f>
        <v>0</v>
      </c>
      <c r="AA434" s="2770">
        <f>'1.SD Facility Based Annex'!AB51</f>
        <v>0</v>
      </c>
      <c r="AB434" s="2770">
        <f>'1.SD Facility Based Annex'!AC51</f>
        <v>0</v>
      </c>
      <c r="AC434" s="2770">
        <f>'1.SD Facility Based Annex'!AD51</f>
        <v>0</v>
      </c>
      <c r="AD434" s="2770">
        <f>'1.SD Facility Based Annex'!AE51</f>
        <v>0</v>
      </c>
      <c r="AE434" s="2770">
        <f>'1.SD Facility Based Annex'!AF51</f>
        <v>0</v>
      </c>
      <c r="AF434" s="2770">
        <f>'1.SD Facility Based Annex'!AG51</f>
        <v>0</v>
      </c>
      <c r="AG434" s="2770">
        <f>'1.SD Facility Based Annex'!AH51</f>
        <v>0</v>
      </c>
      <c r="AH434" s="2770">
        <f>'1.SD Facility Based Annex'!AI51</f>
        <v>0</v>
      </c>
      <c r="AI434" s="2770">
        <f>'1.SD Facility Based Annex'!AJ51</f>
        <v>0</v>
      </c>
      <c r="AJ434" s="2770">
        <f>'1.SD Facility Based Annex'!AK51</f>
        <v>0</v>
      </c>
      <c r="AK434" s="2770">
        <f>'1.SD Facility Based Annex'!AL51</f>
        <v>0</v>
      </c>
      <c r="AL434" s="2770">
        <f>'1.SD Facility Based Annex'!AM51</f>
        <v>0</v>
      </c>
      <c r="AM434" s="2770">
        <f>'1.SD Facility Based Annex'!AN51</f>
        <v>0</v>
      </c>
      <c r="AN434" s="2770">
        <f>'1.SD Facility Based Annex'!AO51</f>
        <v>0</v>
      </c>
      <c r="AO434" s="2770">
        <f>'1.SD Facility Based Annex'!AP51</f>
        <v>0</v>
      </c>
      <c r="AP434" s="2770">
        <f>'1.SD Facility Based Annex'!AQ51</f>
        <v>0</v>
      </c>
      <c r="AQ434" s="2770">
        <f>'1.SD Facility Based Annex'!AR51</f>
        <v>0</v>
      </c>
      <c r="AR434" s="2770">
        <f>'1.SD Facility Based Annex'!AS51</f>
        <v>0</v>
      </c>
      <c r="AS434" s="2770">
        <f>'1.SD Facility Based Annex'!AT51</f>
        <v>0</v>
      </c>
      <c r="AT434" s="2770">
        <f>'1.SD Facility Based Annex'!AU51</f>
        <v>0</v>
      </c>
      <c r="AU434" s="2770" t="str">
        <f>'1.SD Facility Based Annex'!AV51</f>
        <v xml:space="preserve">STATE: ; PDY: ; KKL: ; MHE: ; YNM: </v>
      </c>
    </row>
    <row r="435" spans="1:47" s="2245" customFormat="1" ht="78" customHeight="1">
      <c r="A435" s="2767" t="str">
        <f>'1.SD Facility Based Annex'!A52</f>
        <v>1.1.7.2</v>
      </c>
      <c r="B435" s="2767" t="str">
        <f>'1.SD Facility Based Annex'!B52</f>
        <v>A.11.3</v>
      </c>
      <c r="C435" s="2768" t="str">
        <f>'1.SD Facility Based Annex'!C52</f>
        <v>LWE affected areas special plan</v>
      </c>
      <c r="D435" s="2769" t="str">
        <f>'1.SD Facility Based Annex'!D52</f>
        <v>RCH</v>
      </c>
      <c r="E435" s="2769" t="str">
        <f>'1.SD Facility Based Annex'!E52</f>
        <v>RCH</v>
      </c>
      <c r="F435" s="2769">
        <f>'1.SD Facility Based Annex'!F52</f>
        <v>0</v>
      </c>
      <c r="G435" s="2769">
        <f>'1.SD Facility Based Annex'!G52</f>
        <v>0</v>
      </c>
      <c r="H435" s="2769">
        <f>'1.SD Facility Based Annex'!I52</f>
        <v>0</v>
      </c>
      <c r="I435" s="2769">
        <f>'1.SD Facility Based Annex'!J52</f>
        <v>0</v>
      </c>
      <c r="J435" s="2769">
        <f>'1.SD Facility Based Annex'!K52</f>
        <v>0</v>
      </c>
      <c r="K435" s="2769">
        <f>'1.SD Facility Based Annex'!L52</f>
        <v>0</v>
      </c>
      <c r="L435" s="2770">
        <f>'1.SD Facility Based Annex'!M52</f>
        <v>0</v>
      </c>
      <c r="M435" s="2769">
        <f>'1.SD Facility Based Annex'!N52</f>
        <v>0</v>
      </c>
      <c r="N435" s="2769">
        <f>'1.SD Facility Based Annex'!O52</f>
        <v>0</v>
      </c>
      <c r="O435" s="2770">
        <f>'1.SD Facility Based Annex'!P52</f>
        <v>0</v>
      </c>
      <c r="P435" s="2767" t="str">
        <f>'1.SD Facility Based Annex'!Q52</f>
        <v xml:space="preserve">STATE: ; PDY: ; KKL: ; MHE: ; YNM: </v>
      </c>
      <c r="Q435" s="2125"/>
      <c r="R435" s="2771"/>
      <c r="T435" s="2770">
        <f>'1.SD Facility Based Annex'!U52</f>
        <v>0</v>
      </c>
      <c r="U435" s="2770">
        <f>'1.SD Facility Based Annex'!V52</f>
        <v>0</v>
      </c>
      <c r="V435" s="1840">
        <f>'1.SD Facility Based Annex'!W52</f>
        <v>0</v>
      </c>
      <c r="W435" s="2772" t="str">
        <f>'1.SD Facility Based Annex'!X52</f>
        <v xml:space="preserve">STATE: ; PDY: ; KKL: ; MHE: ; YNM: </v>
      </c>
      <c r="X435" s="2770">
        <f>'1.SD Facility Based Annex'!Y52</f>
        <v>0</v>
      </c>
      <c r="Y435" s="2770">
        <f>'1.SD Facility Based Annex'!Z52</f>
        <v>0</v>
      </c>
      <c r="Z435" s="2770">
        <f>'1.SD Facility Based Annex'!AA52</f>
        <v>0</v>
      </c>
      <c r="AA435" s="2770">
        <f>'1.SD Facility Based Annex'!AB52</f>
        <v>0</v>
      </c>
      <c r="AB435" s="2770">
        <f>'1.SD Facility Based Annex'!AC52</f>
        <v>0</v>
      </c>
      <c r="AC435" s="2770">
        <f>'1.SD Facility Based Annex'!AD52</f>
        <v>0</v>
      </c>
      <c r="AD435" s="2770">
        <f>'1.SD Facility Based Annex'!AE52</f>
        <v>0</v>
      </c>
      <c r="AE435" s="2770">
        <f>'1.SD Facility Based Annex'!AF52</f>
        <v>0</v>
      </c>
      <c r="AF435" s="2770">
        <f>'1.SD Facility Based Annex'!AG52</f>
        <v>0</v>
      </c>
      <c r="AG435" s="2770">
        <f>'1.SD Facility Based Annex'!AH52</f>
        <v>0</v>
      </c>
      <c r="AH435" s="2770">
        <f>'1.SD Facility Based Annex'!AI52</f>
        <v>0</v>
      </c>
      <c r="AI435" s="2770">
        <f>'1.SD Facility Based Annex'!AJ52</f>
        <v>0</v>
      </c>
      <c r="AJ435" s="2770">
        <f>'1.SD Facility Based Annex'!AK52</f>
        <v>0</v>
      </c>
      <c r="AK435" s="2770">
        <f>'1.SD Facility Based Annex'!AL52</f>
        <v>0</v>
      </c>
      <c r="AL435" s="2770">
        <f>'1.SD Facility Based Annex'!AM52</f>
        <v>0</v>
      </c>
      <c r="AM435" s="2770">
        <f>'1.SD Facility Based Annex'!AN52</f>
        <v>0</v>
      </c>
      <c r="AN435" s="2770">
        <f>'1.SD Facility Based Annex'!AO52</f>
        <v>0</v>
      </c>
      <c r="AO435" s="2770">
        <f>'1.SD Facility Based Annex'!AP52</f>
        <v>0</v>
      </c>
      <c r="AP435" s="2770">
        <f>'1.SD Facility Based Annex'!AQ52</f>
        <v>0</v>
      </c>
      <c r="AQ435" s="2770">
        <f>'1.SD Facility Based Annex'!AR52</f>
        <v>0</v>
      </c>
      <c r="AR435" s="2770">
        <f>'1.SD Facility Based Annex'!AS52</f>
        <v>0</v>
      </c>
      <c r="AS435" s="2770">
        <f>'1.SD Facility Based Annex'!AT52</f>
        <v>0</v>
      </c>
      <c r="AT435" s="2770">
        <f>'1.SD Facility Based Annex'!AU52</f>
        <v>0</v>
      </c>
      <c r="AU435" s="2770" t="str">
        <f>'1.SD Facility Based Annex'!AV52</f>
        <v xml:space="preserve">STATE: ; PDY: ; KKL: ; MHE: ; YNM: </v>
      </c>
    </row>
    <row r="436" spans="1:47" s="2245" customFormat="1" ht="78" customHeight="1">
      <c r="A436" s="2767" t="str">
        <f>'1.SD Facility Based Annex'!A56</f>
        <v>1.1.7.6</v>
      </c>
      <c r="B436" s="2767">
        <f>'1.SD Facility Based Annex'!B56</f>
        <v>0</v>
      </c>
      <c r="C436" s="2768" t="str">
        <f>'1.SD Facility Based Annex'!C56</f>
        <v>Provision of free medical and surgical care to survivors of gender based violence</v>
      </c>
      <c r="D436" s="2769" t="str">
        <f>'1.SD Facility Based Annex'!D56</f>
        <v>RCH</v>
      </c>
      <c r="E436" s="2769" t="str">
        <f>'1.SD Facility Based Annex'!E56</f>
        <v>RCH</v>
      </c>
      <c r="F436" s="2769">
        <f>'1.SD Facility Based Annex'!F56</f>
        <v>0</v>
      </c>
      <c r="G436" s="2769">
        <f>'1.SD Facility Based Annex'!G56</f>
        <v>0</v>
      </c>
      <c r="H436" s="2769">
        <f>'1.SD Facility Based Annex'!I56</f>
        <v>0</v>
      </c>
      <c r="I436" s="2769">
        <f>'1.SD Facility Based Annex'!J56</f>
        <v>0</v>
      </c>
      <c r="J436" s="2769">
        <f>'1.SD Facility Based Annex'!K56</f>
        <v>0</v>
      </c>
      <c r="K436" s="2769">
        <f>'1.SD Facility Based Annex'!L56</f>
        <v>0</v>
      </c>
      <c r="L436" s="2770">
        <f>'1.SD Facility Based Annex'!M56</f>
        <v>0</v>
      </c>
      <c r="M436" s="2769">
        <f>'1.SD Facility Based Annex'!N56</f>
        <v>0</v>
      </c>
      <c r="N436" s="2769">
        <f>'1.SD Facility Based Annex'!O56</f>
        <v>0</v>
      </c>
      <c r="O436" s="2770">
        <f>'1.SD Facility Based Annex'!P56</f>
        <v>0</v>
      </c>
      <c r="P436" s="2767" t="str">
        <f>'1.SD Facility Based Annex'!Q56</f>
        <v xml:space="preserve">STATE: ; PDY: ; KKL: ; MHE: ; YNM: </v>
      </c>
      <c r="Q436" s="2125"/>
      <c r="R436" s="2771"/>
      <c r="T436" s="2770">
        <f>'1.SD Facility Based Annex'!U56</f>
        <v>0</v>
      </c>
      <c r="U436" s="2770">
        <f>'1.SD Facility Based Annex'!V56</f>
        <v>0</v>
      </c>
      <c r="V436" s="1840">
        <f>'1.SD Facility Based Annex'!W56</f>
        <v>0</v>
      </c>
      <c r="W436" s="2772" t="str">
        <f>'1.SD Facility Based Annex'!X56</f>
        <v xml:space="preserve">STATE: ; PDY: ; KKL: ; MHE: ; YNM: </v>
      </c>
      <c r="X436" s="2770">
        <f>'1.SD Facility Based Annex'!Y56</f>
        <v>0</v>
      </c>
      <c r="Y436" s="2770">
        <f>'1.SD Facility Based Annex'!Z56</f>
        <v>0</v>
      </c>
      <c r="Z436" s="2770">
        <f>'1.SD Facility Based Annex'!AA56</f>
        <v>0</v>
      </c>
      <c r="AA436" s="2770">
        <f>'1.SD Facility Based Annex'!AB56</f>
        <v>0</v>
      </c>
      <c r="AB436" s="2770">
        <f>'1.SD Facility Based Annex'!AC56</f>
        <v>0</v>
      </c>
      <c r="AC436" s="2770">
        <f>'1.SD Facility Based Annex'!AD56</f>
        <v>0</v>
      </c>
      <c r="AD436" s="2770">
        <f>'1.SD Facility Based Annex'!AE56</f>
        <v>0</v>
      </c>
      <c r="AE436" s="2770">
        <f>'1.SD Facility Based Annex'!AF56</f>
        <v>0</v>
      </c>
      <c r="AF436" s="2770">
        <f>'1.SD Facility Based Annex'!AG56</f>
        <v>0</v>
      </c>
      <c r="AG436" s="2770">
        <f>'1.SD Facility Based Annex'!AH56</f>
        <v>0</v>
      </c>
      <c r="AH436" s="2770">
        <f>'1.SD Facility Based Annex'!AI56</f>
        <v>0</v>
      </c>
      <c r="AI436" s="2770">
        <f>'1.SD Facility Based Annex'!AJ56</f>
        <v>0</v>
      </c>
      <c r="AJ436" s="2770">
        <f>'1.SD Facility Based Annex'!AK56</f>
        <v>0</v>
      </c>
      <c r="AK436" s="2770">
        <f>'1.SD Facility Based Annex'!AL56</f>
        <v>0</v>
      </c>
      <c r="AL436" s="2770">
        <f>'1.SD Facility Based Annex'!AM56</f>
        <v>0</v>
      </c>
      <c r="AM436" s="2770">
        <f>'1.SD Facility Based Annex'!AN56</f>
        <v>0</v>
      </c>
      <c r="AN436" s="2770">
        <f>'1.SD Facility Based Annex'!AO56</f>
        <v>0</v>
      </c>
      <c r="AO436" s="2770">
        <f>'1.SD Facility Based Annex'!AP56</f>
        <v>0</v>
      </c>
      <c r="AP436" s="2770">
        <f>'1.SD Facility Based Annex'!AQ56</f>
        <v>0</v>
      </c>
      <c r="AQ436" s="2770">
        <f>'1.SD Facility Based Annex'!AR56</f>
        <v>0</v>
      </c>
      <c r="AR436" s="2770">
        <f>'1.SD Facility Based Annex'!AS56</f>
        <v>0</v>
      </c>
      <c r="AS436" s="2770">
        <f>'1.SD Facility Based Annex'!AT56</f>
        <v>0</v>
      </c>
      <c r="AT436" s="2770">
        <f>'1.SD Facility Based Annex'!AU56</f>
        <v>0</v>
      </c>
      <c r="AU436" s="2770" t="str">
        <f>'1.SD Facility Based Annex'!AV56</f>
        <v xml:space="preserve">STATE: ; PDY: ; KKL: ; MHE: ; YNM: </v>
      </c>
    </row>
    <row r="437" spans="1:47" s="2245" customFormat="1" ht="78" customHeight="1">
      <c r="A437" s="2763">
        <f>'2.SD Community Based Annex'!A7</f>
        <v>2</v>
      </c>
      <c r="B437" s="2763"/>
      <c r="C437" s="2764" t="str">
        <f>'2.SD Community Based Annex'!C7</f>
        <v>Service Delivery - Community Based</v>
      </c>
      <c r="D437" s="2765"/>
      <c r="E437" s="2765"/>
      <c r="F437" s="2765"/>
      <c r="G437" s="2765"/>
      <c r="H437" s="2766"/>
      <c r="I437" s="2765"/>
      <c r="J437" s="2766"/>
      <c r="K437" s="2765"/>
      <c r="L437" s="2766"/>
      <c r="M437" s="2766"/>
      <c r="N437" s="2815"/>
      <c r="O437" s="2766">
        <f>SUM(O438:O439)</f>
        <v>0</v>
      </c>
      <c r="P437" s="2816"/>
      <c r="Q437" s="2783"/>
      <c r="R437" s="2781">
        <f>SUM(R438:R439)</f>
        <v>0</v>
      </c>
      <c r="T437" s="2766"/>
      <c r="U437" s="2766"/>
      <c r="V437" s="2178"/>
      <c r="W437" s="2782"/>
      <c r="X437" s="2766"/>
      <c r="Y437" s="2766"/>
      <c r="Z437" s="2766"/>
      <c r="AA437" s="2766"/>
      <c r="AB437" s="2766"/>
      <c r="AC437" s="2766"/>
      <c r="AD437" s="2766"/>
      <c r="AE437" s="2766"/>
      <c r="AF437" s="2766"/>
      <c r="AG437" s="2766"/>
      <c r="AH437" s="2766"/>
      <c r="AI437" s="2766"/>
      <c r="AJ437" s="2766"/>
      <c r="AK437" s="2766"/>
      <c r="AL437" s="2766"/>
      <c r="AM437" s="2766"/>
      <c r="AN437" s="2766"/>
      <c r="AO437" s="2766"/>
      <c r="AP437" s="2766"/>
      <c r="AQ437" s="2766"/>
      <c r="AR437" s="2766"/>
      <c r="AS437" s="2766"/>
      <c r="AT437" s="2766"/>
      <c r="AU437" s="2766"/>
    </row>
    <row r="438" spans="1:47" s="2245" customFormat="1" ht="78" customHeight="1">
      <c r="A438" s="2767" t="str">
        <f>'2.SD Community Based Annex'!A41</f>
        <v>2.3.1.7</v>
      </c>
      <c r="B438" s="2767" t="str">
        <f>'2.SD Community Based Annex'!B41</f>
        <v>A.6.2</v>
      </c>
      <c r="C438" s="2768" t="str">
        <f>'2.SD Community Based Annex'!C41</f>
        <v xml:space="preserve">Tribal RCH: Outreach activities </v>
      </c>
      <c r="D438" s="2769" t="str">
        <f>'2.SD Community Based Annex'!D41</f>
        <v>RCH</v>
      </c>
      <c r="E438" s="2769" t="str">
        <f>'2.SD Community Based Annex'!E41</f>
        <v>RCH</v>
      </c>
      <c r="F438" s="2769">
        <f>'2.SD Community Based Annex'!G41</f>
        <v>0</v>
      </c>
      <c r="G438" s="2769">
        <f>'2.SD Community Based Annex'!H41</f>
        <v>0</v>
      </c>
      <c r="H438" s="2769">
        <f>'2.SD Community Based Annex'!I41</f>
        <v>0</v>
      </c>
      <c r="I438" s="2769">
        <f>'2.SD Community Based Annex'!J41</f>
        <v>0</v>
      </c>
      <c r="J438" s="2769">
        <f>'2.SD Community Based Annex'!K41</f>
        <v>0</v>
      </c>
      <c r="K438" s="2769">
        <f>'2.SD Community Based Annex'!L41</f>
        <v>0</v>
      </c>
      <c r="L438" s="2770">
        <f>'2.SD Community Based Annex'!M41</f>
        <v>0</v>
      </c>
      <c r="M438" s="2769">
        <f>'2.SD Community Based Annex'!N41</f>
        <v>0</v>
      </c>
      <c r="N438" s="2769">
        <f>'2.SD Community Based Annex'!O41</f>
        <v>0</v>
      </c>
      <c r="O438" s="2770">
        <f>'2.SD Community Based Annex'!P41</f>
        <v>0</v>
      </c>
      <c r="P438" s="2767" t="str">
        <f>'2.SD Community Based Annex'!Q41</f>
        <v xml:space="preserve">STATE: ; PDY: ; KKL: ; MHE: ; YNM: </v>
      </c>
      <c r="Q438" s="2125"/>
      <c r="R438" s="2777"/>
      <c r="T438" s="2770">
        <f>'2.SD Community Based Annex'!U41</f>
        <v>0</v>
      </c>
      <c r="U438" s="2770">
        <f>'2.SD Community Based Annex'!V41</f>
        <v>0</v>
      </c>
      <c r="V438" s="1840">
        <f>'2.SD Community Based Annex'!W41</f>
        <v>0</v>
      </c>
      <c r="W438" s="2772" t="str">
        <f>'2.SD Community Based Annex'!X41</f>
        <v xml:space="preserve">STATE: ; PDY: ; KKL: ; MHE: ; YNM: </v>
      </c>
      <c r="X438" s="2770">
        <f>'2.SD Community Based Annex'!Y41</f>
        <v>0</v>
      </c>
      <c r="Y438" s="2770">
        <f>'2.SD Community Based Annex'!Z41</f>
        <v>0</v>
      </c>
      <c r="Z438" s="2770">
        <f>'2.SD Community Based Annex'!AA41</f>
        <v>0</v>
      </c>
      <c r="AA438" s="2770">
        <f>'2.SD Community Based Annex'!AB41</f>
        <v>0</v>
      </c>
      <c r="AB438" s="2770">
        <f>'2.SD Community Based Annex'!AC41</f>
        <v>0</v>
      </c>
      <c r="AC438" s="2770">
        <f>'2.SD Community Based Annex'!AD41</f>
        <v>0</v>
      </c>
      <c r="AD438" s="2770">
        <f>'2.SD Community Based Annex'!AE41</f>
        <v>0</v>
      </c>
      <c r="AE438" s="2770">
        <f>'2.SD Community Based Annex'!AF41</f>
        <v>0</v>
      </c>
      <c r="AF438" s="2770">
        <f>'2.SD Community Based Annex'!AG41</f>
        <v>0</v>
      </c>
      <c r="AG438" s="2770">
        <f>'2.SD Community Based Annex'!AH41</f>
        <v>0</v>
      </c>
      <c r="AH438" s="2770">
        <f>'2.SD Community Based Annex'!AI41</f>
        <v>0</v>
      </c>
      <c r="AI438" s="2770">
        <f>'2.SD Community Based Annex'!AJ41</f>
        <v>0</v>
      </c>
      <c r="AJ438" s="2770">
        <f>'2.SD Community Based Annex'!AK41</f>
        <v>0</v>
      </c>
      <c r="AK438" s="2770">
        <f>'2.SD Community Based Annex'!AL41</f>
        <v>0</v>
      </c>
      <c r="AL438" s="2770">
        <f>'2.SD Community Based Annex'!AM41</f>
        <v>0</v>
      </c>
      <c r="AM438" s="2770">
        <f>'2.SD Community Based Annex'!AN41</f>
        <v>0</v>
      </c>
      <c r="AN438" s="2770">
        <f>'2.SD Community Based Annex'!AO41</f>
        <v>0</v>
      </c>
      <c r="AO438" s="2770">
        <f>'2.SD Community Based Annex'!AP41</f>
        <v>0</v>
      </c>
      <c r="AP438" s="2770">
        <f>'2.SD Community Based Annex'!AQ41</f>
        <v>0</v>
      </c>
      <c r="AQ438" s="2770">
        <f>'2.SD Community Based Annex'!AR41</f>
        <v>0</v>
      </c>
      <c r="AR438" s="2770">
        <f>'2.SD Community Based Annex'!AS41</f>
        <v>0</v>
      </c>
      <c r="AS438" s="2770">
        <f>'2.SD Community Based Annex'!AT41</f>
        <v>0</v>
      </c>
      <c r="AT438" s="2770">
        <f>'2.SD Community Based Annex'!AU41</f>
        <v>0</v>
      </c>
      <c r="AU438" s="2770" t="str">
        <f>'2.SD Community Based Annex'!AV41</f>
        <v xml:space="preserve">STATE: ; PDY: ; KKL: ; MHE: ; YNM: </v>
      </c>
    </row>
    <row r="439" spans="1:47" s="2245" customFormat="1" ht="78" customHeight="1">
      <c r="A439" s="2767" t="str">
        <f>'2.SD Community Based Annex'!A42</f>
        <v>2.3.1.8</v>
      </c>
      <c r="B439" s="2767" t="str">
        <f>'2.SD Community Based Annex'!B42</f>
        <v>A.11.2</v>
      </c>
      <c r="C439" s="2768" t="str">
        <f>'2.SD Community Based Annex'!C42</f>
        <v>Services for Vulnerable groups</v>
      </c>
      <c r="D439" s="2769" t="str">
        <f>'2.SD Community Based Annex'!D42</f>
        <v>RCH</v>
      </c>
      <c r="E439" s="2769" t="str">
        <f>'2.SD Community Based Annex'!E42</f>
        <v>RCH</v>
      </c>
      <c r="F439" s="2769">
        <f>'2.SD Community Based Annex'!G42</f>
        <v>0</v>
      </c>
      <c r="G439" s="2769">
        <f>'2.SD Community Based Annex'!H42</f>
        <v>0</v>
      </c>
      <c r="H439" s="2769">
        <f>'2.SD Community Based Annex'!I42</f>
        <v>0</v>
      </c>
      <c r="I439" s="2769">
        <f>'2.SD Community Based Annex'!J42</f>
        <v>0</v>
      </c>
      <c r="J439" s="2769">
        <f>'2.SD Community Based Annex'!K42</f>
        <v>0</v>
      </c>
      <c r="K439" s="2769">
        <f>'2.SD Community Based Annex'!L42</f>
        <v>0</v>
      </c>
      <c r="L439" s="2770">
        <f>'2.SD Community Based Annex'!M42</f>
        <v>0</v>
      </c>
      <c r="M439" s="2769">
        <f>'2.SD Community Based Annex'!N42</f>
        <v>0</v>
      </c>
      <c r="N439" s="2769">
        <f>'2.SD Community Based Annex'!O42</f>
        <v>0</v>
      </c>
      <c r="O439" s="2770">
        <f>'2.SD Community Based Annex'!P42</f>
        <v>0</v>
      </c>
      <c r="P439" s="2767" t="str">
        <f>'2.SD Community Based Annex'!Q42</f>
        <v xml:space="preserve">STATE: ; PDY: ; KKL: ; MHE: ; YNM: </v>
      </c>
      <c r="Q439" s="2125"/>
      <c r="R439" s="2777"/>
      <c r="T439" s="2770">
        <f>'2.SD Community Based Annex'!U42</f>
        <v>0</v>
      </c>
      <c r="U439" s="2770">
        <f>'2.SD Community Based Annex'!V42</f>
        <v>0</v>
      </c>
      <c r="V439" s="1840">
        <f>'2.SD Community Based Annex'!W42</f>
        <v>0</v>
      </c>
      <c r="W439" s="2772" t="str">
        <f>'2.SD Community Based Annex'!X42</f>
        <v xml:space="preserve">STATE: ; PDY: ; KKL: ; MHE: ; YNM: </v>
      </c>
      <c r="X439" s="2770">
        <f>'2.SD Community Based Annex'!Y42</f>
        <v>0</v>
      </c>
      <c r="Y439" s="2770">
        <f>'2.SD Community Based Annex'!Z42</f>
        <v>0</v>
      </c>
      <c r="Z439" s="2770">
        <f>'2.SD Community Based Annex'!AA42</f>
        <v>0</v>
      </c>
      <c r="AA439" s="2770">
        <f>'2.SD Community Based Annex'!AB42</f>
        <v>0</v>
      </c>
      <c r="AB439" s="2770">
        <f>'2.SD Community Based Annex'!AC42</f>
        <v>0</v>
      </c>
      <c r="AC439" s="2770">
        <f>'2.SD Community Based Annex'!AD42</f>
        <v>0</v>
      </c>
      <c r="AD439" s="2770">
        <f>'2.SD Community Based Annex'!AE42</f>
        <v>0</v>
      </c>
      <c r="AE439" s="2770">
        <f>'2.SD Community Based Annex'!AF42</f>
        <v>0</v>
      </c>
      <c r="AF439" s="2770">
        <f>'2.SD Community Based Annex'!AG42</f>
        <v>0</v>
      </c>
      <c r="AG439" s="2770">
        <f>'2.SD Community Based Annex'!AH42</f>
        <v>0</v>
      </c>
      <c r="AH439" s="2770">
        <f>'2.SD Community Based Annex'!AI42</f>
        <v>0</v>
      </c>
      <c r="AI439" s="2770">
        <f>'2.SD Community Based Annex'!AJ42</f>
        <v>0</v>
      </c>
      <c r="AJ439" s="2770">
        <f>'2.SD Community Based Annex'!AK42</f>
        <v>0</v>
      </c>
      <c r="AK439" s="2770">
        <f>'2.SD Community Based Annex'!AL42</f>
        <v>0</v>
      </c>
      <c r="AL439" s="2770">
        <f>'2.SD Community Based Annex'!AM42</f>
        <v>0</v>
      </c>
      <c r="AM439" s="2770">
        <f>'2.SD Community Based Annex'!AN42</f>
        <v>0</v>
      </c>
      <c r="AN439" s="2770">
        <f>'2.SD Community Based Annex'!AO42</f>
        <v>0</v>
      </c>
      <c r="AO439" s="2770">
        <f>'2.SD Community Based Annex'!AP42</f>
        <v>0</v>
      </c>
      <c r="AP439" s="2770">
        <f>'2.SD Community Based Annex'!AQ42</f>
        <v>0</v>
      </c>
      <c r="AQ439" s="2770">
        <f>'2.SD Community Based Annex'!AR42</f>
        <v>0</v>
      </c>
      <c r="AR439" s="2770">
        <f>'2.SD Community Based Annex'!AS42</f>
        <v>0</v>
      </c>
      <c r="AS439" s="2770">
        <f>'2.SD Community Based Annex'!AT42</f>
        <v>0</v>
      </c>
      <c r="AT439" s="2770">
        <f>'2.SD Community Based Annex'!AU42</f>
        <v>0</v>
      </c>
      <c r="AU439" s="2770" t="str">
        <f>'2.SD Community Based Annex'!AV42</f>
        <v xml:space="preserve">STATE: ; PDY: ; KKL: ; MHE: ; YNM: </v>
      </c>
    </row>
    <row r="440" spans="1:47" s="2245" customFormat="1" ht="78" customHeight="1">
      <c r="A440" s="2763">
        <f>'9.Training Annex'!A7</f>
        <v>9</v>
      </c>
      <c r="B440" s="2763"/>
      <c r="C440" s="2764" t="str">
        <f>'9.Training Annex'!C7</f>
        <v>Training and Capacity Building</v>
      </c>
      <c r="D440" s="2765"/>
      <c r="E440" s="2765"/>
      <c r="F440" s="2765"/>
      <c r="G440" s="2765"/>
      <c r="H440" s="2765"/>
      <c r="I440" s="2765"/>
      <c r="J440" s="2765"/>
      <c r="K440" s="2765"/>
      <c r="L440" s="2766"/>
      <c r="M440" s="2765"/>
      <c r="N440" s="2765"/>
      <c r="O440" s="2766">
        <f>SUM(O441:O442)</f>
        <v>0</v>
      </c>
      <c r="P440" s="2763"/>
      <c r="Q440" s="2783"/>
      <c r="R440" s="2781">
        <f>SUM(R441:R442)</f>
        <v>0</v>
      </c>
      <c r="T440" s="2766"/>
      <c r="U440" s="2766"/>
      <c r="V440" s="2178"/>
      <c r="W440" s="2782"/>
      <c r="X440" s="2766"/>
      <c r="Y440" s="2766"/>
      <c r="Z440" s="2766"/>
      <c r="AA440" s="2766"/>
      <c r="AB440" s="2766"/>
      <c r="AC440" s="2766"/>
      <c r="AD440" s="2766"/>
      <c r="AE440" s="2766"/>
      <c r="AF440" s="2766"/>
      <c r="AG440" s="2766"/>
      <c r="AH440" s="2766"/>
      <c r="AI440" s="2766"/>
      <c r="AJ440" s="2766"/>
      <c r="AK440" s="2766"/>
      <c r="AL440" s="2766"/>
      <c r="AM440" s="2766"/>
      <c r="AN440" s="2766"/>
      <c r="AO440" s="2766"/>
      <c r="AP440" s="2766"/>
      <c r="AQ440" s="2766"/>
      <c r="AR440" s="2766"/>
      <c r="AS440" s="2766"/>
      <c r="AT440" s="2766"/>
      <c r="AU440" s="2766"/>
    </row>
    <row r="441" spans="1:47" s="2245" customFormat="1" ht="78" customHeight="1">
      <c r="A441" s="5626" t="str">
        <f>'9.Training Annex'!A28</f>
        <v>9.2.1.8</v>
      </c>
      <c r="B441" s="2767">
        <f>'9-A.Training Sub-Annex'!C143</f>
        <v>0</v>
      </c>
      <c r="C441" s="2768" t="str">
        <f>'9-A.Training Sub-Annex'!D143</f>
        <v>Orientation and training of Human Resources for Health (HRH) and counsellors in public health response to Violence against women</v>
      </c>
      <c r="D441" s="2769" t="str">
        <f>'9-A.Training Sub-Annex'!E143</f>
        <v>RCH</v>
      </c>
      <c r="E441" s="2769" t="str">
        <f>'9-A.Training Sub-Annex'!F143</f>
        <v>RCH</v>
      </c>
      <c r="F441" s="2769">
        <f>'9-A.Training Sub-Annex'!G143</f>
        <v>0</v>
      </c>
      <c r="G441" s="2769">
        <f>'9-A.Training Sub-Annex'!H143</f>
        <v>0</v>
      </c>
      <c r="H441" s="2769">
        <f>'9-A.Training Sub-Annex'!I143</f>
        <v>0</v>
      </c>
      <c r="I441" s="2769">
        <f>'9-A.Training Sub-Annex'!J143</f>
        <v>0</v>
      </c>
      <c r="J441" s="2769">
        <f>'9-A.Training Sub-Annex'!K143</f>
        <v>0</v>
      </c>
      <c r="K441" s="2769">
        <f>'9-A.Training Sub-Annex'!L143</f>
        <v>0</v>
      </c>
      <c r="L441" s="2770">
        <f>'9-A.Training Sub-Annex'!M143</f>
        <v>0</v>
      </c>
      <c r="M441" s="2769">
        <f>'9-A.Training Sub-Annex'!N143</f>
        <v>0</v>
      </c>
      <c r="N441" s="2769">
        <f>'9-A.Training Sub-Annex'!O143</f>
        <v>0</v>
      </c>
      <c r="O441" s="2770">
        <f>'9-A.Training Sub-Annex'!P143</f>
        <v>0</v>
      </c>
      <c r="P441" s="2767" t="str">
        <f>'9-A.Training Sub-Annex'!Q143</f>
        <v xml:space="preserve">STATE: ; PDY: ; KKL: ; MHE: ; YNM: </v>
      </c>
      <c r="Q441" s="2125"/>
      <c r="R441" s="2771"/>
      <c r="T441" s="2770">
        <f>'9-A.Training Sub-Annex'!U143</f>
        <v>0</v>
      </c>
      <c r="U441" s="2770">
        <f>'9-A.Training Sub-Annex'!V143</f>
        <v>0</v>
      </c>
      <c r="V441" s="1840" t="str">
        <f>'9-A.Training Sub-Annex'!W143</f>
        <v xml:space="preserve">STATE: ; PDY: ; KKL: ; MHE: ; YNM: </v>
      </c>
      <c r="W441" s="2772">
        <f>'9-A.Training Sub-Annex'!X143</f>
        <v>0</v>
      </c>
      <c r="X441" s="2770">
        <f>'9-A.Training Sub-Annex'!Y143</f>
        <v>0</v>
      </c>
      <c r="Y441" s="2770">
        <f>'9-A.Training Sub-Annex'!Z143</f>
        <v>0</v>
      </c>
      <c r="Z441" s="2770">
        <f>'9-A.Training Sub-Annex'!AA143</f>
        <v>0</v>
      </c>
      <c r="AA441" s="2770">
        <f>'9-A.Training Sub-Annex'!AB143</f>
        <v>0</v>
      </c>
      <c r="AB441" s="2770">
        <f>'9-A.Training Sub-Annex'!AC143</f>
        <v>0</v>
      </c>
      <c r="AC441" s="2770">
        <f>'9-A.Training Sub-Annex'!AD143</f>
        <v>0</v>
      </c>
      <c r="AD441" s="2770">
        <f>'9-A.Training Sub-Annex'!AE143</f>
        <v>0</v>
      </c>
      <c r="AE441" s="2770">
        <f>'9-A.Training Sub-Annex'!AF143</f>
        <v>0</v>
      </c>
      <c r="AF441" s="2770">
        <f>'9-A.Training Sub-Annex'!AG143</f>
        <v>0</v>
      </c>
      <c r="AG441" s="2770">
        <f>'9-A.Training Sub-Annex'!AH143</f>
        <v>0</v>
      </c>
      <c r="AH441" s="2770">
        <f>'9-A.Training Sub-Annex'!AI143</f>
        <v>0</v>
      </c>
      <c r="AI441" s="2770">
        <f>'9-A.Training Sub-Annex'!AJ143</f>
        <v>0</v>
      </c>
      <c r="AJ441" s="2770">
        <f>'9-A.Training Sub-Annex'!AK143</f>
        <v>0</v>
      </c>
      <c r="AK441" s="2770">
        <f>'9-A.Training Sub-Annex'!AL143</f>
        <v>0</v>
      </c>
      <c r="AL441" s="2770">
        <f>'9-A.Training Sub-Annex'!AM143</f>
        <v>0</v>
      </c>
      <c r="AM441" s="2770">
        <f>'9-A.Training Sub-Annex'!AN143</f>
        <v>0</v>
      </c>
      <c r="AN441" s="2770">
        <f>'9-A.Training Sub-Annex'!AO143</f>
        <v>0</v>
      </c>
      <c r="AO441" s="2770">
        <f>'9-A.Training Sub-Annex'!AP143</f>
        <v>0</v>
      </c>
      <c r="AP441" s="2770">
        <f>'9-A.Training Sub-Annex'!AQ143</f>
        <v>0</v>
      </c>
      <c r="AQ441" s="2770">
        <f>'9-A.Training Sub-Annex'!AR143</f>
        <v>0</v>
      </c>
      <c r="AR441" s="2770">
        <f>'9-A.Training Sub-Annex'!AS143</f>
        <v>0</v>
      </c>
      <c r="AS441" s="2770">
        <f>'9-A.Training Sub-Annex'!AT143</f>
        <v>0</v>
      </c>
      <c r="AT441" s="2770" t="str">
        <f>'9-A.Training Sub-Annex'!AU143</f>
        <v xml:space="preserve">STATE: ; PDY: ; KKL: ; MHE: ; YNM: </v>
      </c>
      <c r="AU441" s="2770" t="str">
        <f>'9-A.Training Sub-Annex'!AV143</f>
        <v>Gender Based Violence &amp; Medico Legal Care For Survivors Victims of Sexual Violence: CB</v>
      </c>
    </row>
    <row r="442" spans="1:47" s="2245" customFormat="1" ht="78" customHeight="1">
      <c r="A442" s="5626"/>
      <c r="B442" s="2767">
        <f>'9-A.Training Sub-Annex'!C144</f>
        <v>0</v>
      </c>
      <c r="C442" s="2768" t="str">
        <f>'9-A.Training Sub-Annex'!D144</f>
        <v>Any other (please specify)</v>
      </c>
      <c r="D442" s="2769" t="str">
        <f>'9-A.Training Sub-Annex'!E144</f>
        <v>RCH</v>
      </c>
      <c r="E442" s="2769" t="str">
        <f>'9-A.Training Sub-Annex'!F144</f>
        <v>RCH</v>
      </c>
      <c r="F442" s="2769">
        <f>'9-A.Training Sub-Annex'!G144</f>
        <v>0</v>
      </c>
      <c r="G442" s="2769">
        <f>'9-A.Training Sub-Annex'!H144</f>
        <v>0</v>
      </c>
      <c r="H442" s="2769">
        <f>'9-A.Training Sub-Annex'!I144</f>
        <v>0.35</v>
      </c>
      <c r="I442" s="2769">
        <f>'9-A.Training Sub-Annex'!J144</f>
        <v>0</v>
      </c>
      <c r="J442" s="2769">
        <f>'9-A.Training Sub-Annex'!K144</f>
        <v>0</v>
      </c>
      <c r="K442" s="2769">
        <f>'9-A.Training Sub-Annex'!L144</f>
        <v>0</v>
      </c>
      <c r="L442" s="2770">
        <f>'9-A.Training Sub-Annex'!M144</f>
        <v>0</v>
      </c>
      <c r="M442" s="2769">
        <f>'9-A.Training Sub-Annex'!N144</f>
        <v>0</v>
      </c>
      <c r="N442" s="2769">
        <f>'9-A.Training Sub-Annex'!O144</f>
        <v>0</v>
      </c>
      <c r="O442" s="2770">
        <f>'9-A.Training Sub-Annex'!P144</f>
        <v>0</v>
      </c>
      <c r="P442" s="2767" t="str">
        <f>'9-A.Training Sub-Annex'!Q144</f>
        <v xml:space="preserve">STATE: ; PDY: ; KKL: ; MHE: ; YNM: </v>
      </c>
      <c r="Q442" s="2125"/>
      <c r="R442" s="2771"/>
      <c r="T442" s="2770">
        <f>'9-A.Training Sub-Annex'!U144</f>
        <v>0</v>
      </c>
      <c r="U442" s="2770">
        <f>'9-A.Training Sub-Annex'!V144</f>
        <v>0</v>
      </c>
      <c r="V442" s="1840" t="str">
        <f>'9-A.Training Sub-Annex'!W144</f>
        <v xml:space="preserve">STATE: ; PDY: ; KKL: ; MHE: ; YNM: </v>
      </c>
      <c r="W442" s="2772">
        <f>'9-A.Training Sub-Annex'!X144</f>
        <v>0</v>
      </c>
      <c r="X442" s="2770">
        <f>'9-A.Training Sub-Annex'!Y144</f>
        <v>0</v>
      </c>
      <c r="Y442" s="2770">
        <f>'9-A.Training Sub-Annex'!Z144</f>
        <v>0</v>
      </c>
      <c r="Z442" s="2770">
        <f>'9-A.Training Sub-Annex'!AA144</f>
        <v>0</v>
      </c>
      <c r="AA442" s="2770">
        <f>'9-A.Training Sub-Annex'!AB144</f>
        <v>0</v>
      </c>
      <c r="AB442" s="2770">
        <f>'9-A.Training Sub-Annex'!AC144</f>
        <v>0</v>
      </c>
      <c r="AC442" s="2770">
        <f>'9-A.Training Sub-Annex'!AD144</f>
        <v>0</v>
      </c>
      <c r="AD442" s="2770">
        <f>'9-A.Training Sub-Annex'!AE144</f>
        <v>0</v>
      </c>
      <c r="AE442" s="2770">
        <f>'9-A.Training Sub-Annex'!AF144</f>
        <v>0</v>
      </c>
      <c r="AF442" s="2770">
        <f>'9-A.Training Sub-Annex'!AG144</f>
        <v>0</v>
      </c>
      <c r="AG442" s="2770">
        <f>'9-A.Training Sub-Annex'!AH144</f>
        <v>0</v>
      </c>
      <c r="AH442" s="2770">
        <f>'9-A.Training Sub-Annex'!AI144</f>
        <v>0</v>
      </c>
      <c r="AI442" s="2770">
        <f>'9-A.Training Sub-Annex'!AJ144</f>
        <v>0</v>
      </c>
      <c r="AJ442" s="2770">
        <f>'9-A.Training Sub-Annex'!AK144</f>
        <v>0</v>
      </c>
      <c r="AK442" s="2770">
        <f>'9-A.Training Sub-Annex'!AL144</f>
        <v>0</v>
      </c>
      <c r="AL442" s="2770">
        <f>'9-A.Training Sub-Annex'!AM144</f>
        <v>0</v>
      </c>
      <c r="AM442" s="2770">
        <f>'9-A.Training Sub-Annex'!AN144</f>
        <v>0</v>
      </c>
      <c r="AN442" s="2770">
        <f>'9-A.Training Sub-Annex'!AO144</f>
        <v>0</v>
      </c>
      <c r="AO442" s="2770">
        <f>'9-A.Training Sub-Annex'!AP144</f>
        <v>0</v>
      </c>
      <c r="AP442" s="2770">
        <f>'9-A.Training Sub-Annex'!AQ144</f>
        <v>0</v>
      </c>
      <c r="AQ442" s="2770">
        <f>'9-A.Training Sub-Annex'!AR144</f>
        <v>0</v>
      </c>
      <c r="AR442" s="2770">
        <f>'9-A.Training Sub-Annex'!AS144</f>
        <v>0</v>
      </c>
      <c r="AS442" s="2770">
        <f>'9-A.Training Sub-Annex'!AT144</f>
        <v>0</v>
      </c>
      <c r="AT442" s="2770" t="str">
        <f>'9-A.Training Sub-Annex'!AU144</f>
        <v xml:space="preserve">STATE: ; PDY: ; KKL: ; MHE: ; YNM: </v>
      </c>
      <c r="AU442" s="2770">
        <f>'9-A.Training Sub-Annex'!AV144</f>
        <v>0</v>
      </c>
    </row>
    <row r="443" spans="1:47" s="2245" customFormat="1" ht="78" customHeight="1">
      <c r="A443" s="2767" t="str">
        <f>'9.Training Annex'!A14</f>
        <v>9.1.4.2</v>
      </c>
      <c r="B443" s="2767" t="str">
        <f>'9-A.Training Sub-Annex'!C18</f>
        <v>A.9.1.1</v>
      </c>
      <c r="C443" s="2767" t="str">
        <f>'9-A.Training Sub-Annex'!D18</f>
        <v>HR for Nursing Schools/ Institutions/ Nursing Directorate/ SIHFW supported under NHM</v>
      </c>
      <c r="D443" s="2769" t="str">
        <f>'9-A.Training Sub-Annex'!E18</f>
        <v>HSS</v>
      </c>
      <c r="E443" s="2769" t="str">
        <f>'9-A.Training Sub-Annex'!F18</f>
        <v>Training division/ HRH</v>
      </c>
      <c r="F443" s="2769">
        <f>'9-A.Training Sub-Annex'!G18</f>
        <v>0</v>
      </c>
      <c r="G443" s="2769">
        <f>'9-A.Training Sub-Annex'!H18</f>
        <v>0</v>
      </c>
      <c r="H443" s="2769">
        <f>'9-A.Training Sub-Annex'!I18</f>
        <v>0</v>
      </c>
      <c r="I443" s="2769">
        <f>'9-A.Training Sub-Annex'!J18</f>
        <v>0</v>
      </c>
      <c r="J443" s="2769">
        <f>'9-A.Training Sub-Annex'!K18</f>
        <v>0</v>
      </c>
      <c r="K443" s="2769">
        <f>'9-A.Training Sub-Annex'!L18</f>
        <v>0</v>
      </c>
      <c r="L443" s="2214">
        <f>'9-A.Training Sub-Annex'!M18</f>
        <v>0</v>
      </c>
      <c r="M443" s="2769">
        <f>'9-A.Training Sub-Annex'!N18</f>
        <v>0</v>
      </c>
      <c r="N443" s="2769">
        <f>'9-A.Training Sub-Annex'!O18</f>
        <v>0</v>
      </c>
      <c r="O443" s="2214">
        <f>'9-A.Training Sub-Annex'!P18</f>
        <v>0</v>
      </c>
      <c r="P443" s="2767" t="str">
        <f>'9-A.Training Sub-Annex'!Q18</f>
        <v xml:space="preserve">STATE: ; PDY: ; KKL: ; MHE: ; YNM: </v>
      </c>
      <c r="Q443" s="2125"/>
      <c r="R443" s="2771"/>
      <c r="T443" s="2214">
        <f>'9-A.Training Sub-Annex'!U18</f>
        <v>0</v>
      </c>
      <c r="U443" s="2214">
        <f>'9-A.Training Sub-Annex'!V18</f>
        <v>0</v>
      </c>
      <c r="V443" s="1840" t="str">
        <f>'9-A.Training Sub-Annex'!W18</f>
        <v xml:space="preserve">STATE: ; PDY: ; KKL: ; MHE: ; YNM: </v>
      </c>
      <c r="W443" s="2784">
        <f>'9-A.Training Sub-Annex'!X18</f>
        <v>0</v>
      </c>
      <c r="X443" s="2214">
        <f>'9-A.Training Sub-Annex'!Y18</f>
        <v>0</v>
      </c>
      <c r="Y443" s="2214">
        <f>'9-A.Training Sub-Annex'!Z18</f>
        <v>0</v>
      </c>
      <c r="Z443" s="2214">
        <f>'9-A.Training Sub-Annex'!AA18</f>
        <v>0</v>
      </c>
      <c r="AA443" s="2214">
        <f>'9-A.Training Sub-Annex'!AB18</f>
        <v>0</v>
      </c>
      <c r="AB443" s="2214">
        <f>'9-A.Training Sub-Annex'!AC18</f>
        <v>0</v>
      </c>
      <c r="AC443" s="2214">
        <f>'9-A.Training Sub-Annex'!AD18</f>
        <v>0</v>
      </c>
      <c r="AD443" s="2214">
        <f>'9-A.Training Sub-Annex'!AE18</f>
        <v>0</v>
      </c>
      <c r="AE443" s="2214">
        <f>'9-A.Training Sub-Annex'!AF18</f>
        <v>0</v>
      </c>
      <c r="AF443" s="2214">
        <f>'9-A.Training Sub-Annex'!AG18</f>
        <v>0</v>
      </c>
      <c r="AG443" s="2214">
        <f>'9-A.Training Sub-Annex'!AH18</f>
        <v>0</v>
      </c>
      <c r="AH443" s="2214">
        <f>'9-A.Training Sub-Annex'!AI18</f>
        <v>0</v>
      </c>
      <c r="AI443" s="2214">
        <f>'9-A.Training Sub-Annex'!AJ18</f>
        <v>0</v>
      </c>
      <c r="AJ443" s="2214">
        <f>'9-A.Training Sub-Annex'!AK18</f>
        <v>0</v>
      </c>
      <c r="AK443" s="2214">
        <f>'9-A.Training Sub-Annex'!AL18</f>
        <v>0</v>
      </c>
      <c r="AL443" s="2214">
        <f>'9-A.Training Sub-Annex'!AM18</f>
        <v>0</v>
      </c>
      <c r="AM443" s="2214">
        <f>'9-A.Training Sub-Annex'!AN18</f>
        <v>0</v>
      </c>
      <c r="AN443" s="2214">
        <f>'9-A.Training Sub-Annex'!AO18</f>
        <v>0</v>
      </c>
      <c r="AO443" s="2214">
        <f>'9-A.Training Sub-Annex'!AP18</f>
        <v>0</v>
      </c>
      <c r="AP443" s="2214">
        <f>'9-A.Training Sub-Annex'!AQ18</f>
        <v>0</v>
      </c>
      <c r="AQ443" s="2214">
        <f>'9-A.Training Sub-Annex'!AR18</f>
        <v>0</v>
      </c>
      <c r="AR443" s="2214">
        <f>'9-A.Training Sub-Annex'!AS18</f>
        <v>0</v>
      </c>
      <c r="AS443" s="2214">
        <f>'9-A.Training Sub-Annex'!AT18</f>
        <v>0</v>
      </c>
      <c r="AT443" s="2214" t="str">
        <f>'9-A.Training Sub-Annex'!AU18</f>
        <v xml:space="preserve">STATE: ; PDY: ; KKL: ; MHE: ; YNM: </v>
      </c>
      <c r="AU443" s="2214" t="str">
        <f>'9-A.Training Sub-Annex'!AV18</f>
        <v>Remuneration for all NHM HR- Amount proposed</v>
      </c>
    </row>
    <row r="444" spans="1:47" s="2245" customFormat="1" ht="78" customHeight="1">
      <c r="A444" s="2817">
        <f>'15.PPP Annex'!A7</f>
        <v>15</v>
      </c>
      <c r="B444" s="2817"/>
      <c r="C444" s="2818" t="str">
        <f>'15.PPP Annex'!C7</f>
        <v>PPP</v>
      </c>
      <c r="D444" s="2819"/>
      <c r="E444" s="2819"/>
      <c r="F444" s="2819"/>
      <c r="G444" s="2819"/>
      <c r="H444" s="2819"/>
      <c r="I444" s="2819"/>
      <c r="J444" s="2819"/>
      <c r="K444" s="2819"/>
      <c r="L444" s="2759"/>
      <c r="M444" s="2759"/>
      <c r="N444" s="2819"/>
      <c r="O444" s="2759">
        <f>O445</f>
        <v>0</v>
      </c>
      <c r="P444" s="2817"/>
      <c r="Q444" s="2820"/>
      <c r="R444" s="2821">
        <f>R445</f>
        <v>0</v>
      </c>
      <c r="T444" s="2759"/>
      <c r="U444" s="2759"/>
      <c r="V444" s="2830"/>
      <c r="W444" s="2804"/>
      <c r="X444" s="2759"/>
      <c r="Y444" s="2759"/>
      <c r="Z444" s="2759"/>
      <c r="AA444" s="2759"/>
      <c r="AB444" s="2759"/>
      <c r="AC444" s="2759"/>
      <c r="AD444" s="2759"/>
      <c r="AE444" s="2759"/>
      <c r="AF444" s="2759"/>
      <c r="AG444" s="2759"/>
      <c r="AH444" s="2759"/>
      <c r="AI444" s="2759"/>
      <c r="AJ444" s="2759"/>
      <c r="AK444" s="2759"/>
      <c r="AL444" s="2759"/>
      <c r="AM444" s="2759"/>
      <c r="AN444" s="2759"/>
      <c r="AO444" s="2759"/>
      <c r="AP444" s="2759"/>
      <c r="AQ444" s="2759"/>
      <c r="AR444" s="2759"/>
      <c r="AS444" s="2759"/>
      <c r="AT444" s="2759"/>
      <c r="AU444" s="2759"/>
    </row>
    <row r="445" spans="1:47" s="2245" customFormat="1" ht="78" customHeight="1">
      <c r="A445" s="2767" t="str">
        <f>'15.PPP Annex'!A11</f>
        <v>15.1.3</v>
      </c>
      <c r="B445" s="2767">
        <f>'15.PPP Annex'!B11</f>
        <v>0</v>
      </c>
      <c r="C445" s="2768" t="str">
        <f>'15.PPP Annex'!C11</f>
        <v>Any other PPP initiative under RMNCH+A</v>
      </c>
      <c r="D445" s="2769" t="str">
        <f>'15.PPP Annex'!D11</f>
        <v xml:space="preserve">RCH </v>
      </c>
      <c r="E445" s="2769" t="str">
        <f>'15.PPP Annex'!E11</f>
        <v>RMNCH+A</v>
      </c>
      <c r="F445" s="2769">
        <f>'15.PPP Annex'!G11</f>
        <v>0</v>
      </c>
      <c r="G445" s="2769">
        <f>'15.PPP Annex'!H11</f>
        <v>0</v>
      </c>
      <c r="H445" s="2769">
        <f>'15.PPP Annex'!I11</f>
        <v>0</v>
      </c>
      <c r="I445" s="2769">
        <f>'15.PPP Annex'!J11</f>
        <v>0</v>
      </c>
      <c r="J445" s="2769">
        <f>'15.PPP Annex'!K11</f>
        <v>0</v>
      </c>
      <c r="K445" s="2769">
        <f>'15.PPP Annex'!L11</f>
        <v>0</v>
      </c>
      <c r="L445" s="2770">
        <f>'15.PPP Annex'!M11</f>
        <v>0</v>
      </c>
      <c r="M445" s="2769">
        <f>'15.PPP Annex'!N11</f>
        <v>0</v>
      </c>
      <c r="N445" s="2769">
        <f>'15.PPP Annex'!O11</f>
        <v>0</v>
      </c>
      <c r="O445" s="2770">
        <f>'15.PPP Annex'!P11</f>
        <v>0</v>
      </c>
      <c r="P445" s="2767" t="str">
        <f>'15.PPP Annex'!Q11</f>
        <v xml:space="preserve">STATE: ; PDY: ; KKL: ; MHE: ; YNM: </v>
      </c>
      <c r="Q445" s="2125"/>
      <c r="R445" s="2771"/>
      <c r="T445" s="2770">
        <f>'15.PPP Annex'!U11</f>
        <v>0</v>
      </c>
      <c r="U445" s="2770">
        <f>'15.PPP Annex'!V11</f>
        <v>0</v>
      </c>
      <c r="V445" s="1840">
        <f>'15.PPP Annex'!W11</f>
        <v>0</v>
      </c>
      <c r="W445" s="2772" t="str">
        <f>'15.PPP Annex'!X11</f>
        <v xml:space="preserve">STATE: ; PDY: ; KKL: ; MHE: ; YNM: </v>
      </c>
      <c r="X445" s="2770">
        <f>'15.PPP Annex'!Y11</f>
        <v>0</v>
      </c>
      <c r="Y445" s="2770">
        <f>'15.PPP Annex'!Z11</f>
        <v>0</v>
      </c>
      <c r="Z445" s="2770">
        <f>'15.PPP Annex'!AA11</f>
        <v>0</v>
      </c>
      <c r="AA445" s="2770">
        <f>'15.PPP Annex'!AB11</f>
        <v>0</v>
      </c>
      <c r="AB445" s="2770">
        <f>'15.PPP Annex'!AC11</f>
        <v>0</v>
      </c>
      <c r="AC445" s="2770">
        <f>'15.PPP Annex'!AD11</f>
        <v>0</v>
      </c>
      <c r="AD445" s="2770">
        <f>'15.PPP Annex'!AE11</f>
        <v>0</v>
      </c>
      <c r="AE445" s="2770">
        <f>'15.PPP Annex'!AF11</f>
        <v>0</v>
      </c>
      <c r="AF445" s="2770">
        <f>'15.PPP Annex'!AG11</f>
        <v>0</v>
      </c>
      <c r="AG445" s="2770">
        <f>'15.PPP Annex'!AH11</f>
        <v>0</v>
      </c>
      <c r="AH445" s="2770">
        <f>'15.PPP Annex'!AI11</f>
        <v>0</v>
      </c>
      <c r="AI445" s="2770">
        <f>'15.PPP Annex'!AJ11</f>
        <v>0</v>
      </c>
      <c r="AJ445" s="2770">
        <f>'15.PPP Annex'!AK11</f>
        <v>0</v>
      </c>
      <c r="AK445" s="2770">
        <f>'15.PPP Annex'!AL11</f>
        <v>0</v>
      </c>
      <c r="AL445" s="2770">
        <f>'15.PPP Annex'!AM11</f>
        <v>0</v>
      </c>
      <c r="AM445" s="2770">
        <f>'15.PPP Annex'!AN11</f>
        <v>0</v>
      </c>
      <c r="AN445" s="2770">
        <f>'15.PPP Annex'!AO11</f>
        <v>0</v>
      </c>
      <c r="AO445" s="2770">
        <f>'15.PPP Annex'!AP11</f>
        <v>0</v>
      </c>
      <c r="AP445" s="2770">
        <f>'15.PPP Annex'!AQ11</f>
        <v>0</v>
      </c>
      <c r="AQ445" s="2770">
        <f>'15.PPP Annex'!AR11</f>
        <v>0</v>
      </c>
      <c r="AR445" s="2770">
        <f>'15.PPP Annex'!AS11</f>
        <v>0</v>
      </c>
      <c r="AS445" s="2770">
        <f>'15.PPP Annex'!AT11</f>
        <v>0</v>
      </c>
      <c r="AT445" s="2770">
        <f>'15.PPP Annex'!AU11</f>
        <v>0</v>
      </c>
      <c r="AU445" s="2770" t="str">
        <f>'15.PPP Annex'!AV11</f>
        <v xml:space="preserve">STATE: ; PDY: ; KKL: ; MHE: ; YNM: </v>
      </c>
    </row>
    <row r="446" spans="1:47" s="2741" customFormat="1" ht="78" customHeight="1">
      <c r="A446" s="2817">
        <f>'16.PM Annex'!A7</f>
        <v>16</v>
      </c>
      <c r="B446" s="2817"/>
      <c r="C446" s="2818" t="str">
        <f>'16.PM Annex'!C7</f>
        <v>Programme Management</v>
      </c>
      <c r="D446" s="2819"/>
      <c r="E446" s="2819"/>
      <c r="F446" s="2819"/>
      <c r="G446" s="2819"/>
      <c r="H446" s="2819"/>
      <c r="I446" s="2819"/>
      <c r="J446" s="2819"/>
      <c r="K446" s="2819"/>
      <c r="L446" s="2759"/>
      <c r="M446" s="2759"/>
      <c r="N446" s="2819"/>
      <c r="O446" s="2759">
        <f>O447</f>
        <v>19.728000000000002</v>
      </c>
      <c r="P446" s="2817"/>
      <c r="Q446" s="2820"/>
      <c r="R446" s="2821">
        <f>R447</f>
        <v>0</v>
      </c>
      <c r="T446" s="2759"/>
      <c r="U446" s="2759"/>
      <c r="V446" s="2830"/>
      <c r="W446" s="2804"/>
      <c r="X446" s="2759"/>
      <c r="Y446" s="2759"/>
      <c r="Z446" s="2759"/>
      <c r="AA446" s="2759"/>
      <c r="AB446" s="2759"/>
      <c r="AC446" s="2759"/>
      <c r="AD446" s="2759"/>
      <c r="AE446" s="2759"/>
      <c r="AF446" s="2759"/>
      <c r="AG446" s="2759"/>
      <c r="AH446" s="2759"/>
      <c r="AI446" s="2759"/>
      <c r="AJ446" s="2759"/>
      <c r="AK446" s="2759"/>
      <c r="AL446" s="2759"/>
      <c r="AM446" s="2759"/>
      <c r="AN446" s="2759"/>
      <c r="AO446" s="2759"/>
      <c r="AP446" s="2759"/>
      <c r="AQ446" s="2759"/>
      <c r="AR446" s="2759"/>
      <c r="AS446" s="2759"/>
      <c r="AT446" s="2759"/>
      <c r="AU446" s="2759"/>
    </row>
    <row r="447" spans="1:47" s="2741" customFormat="1" ht="78" customHeight="1">
      <c r="A447" s="2816">
        <f>'16.PM Annex'!A8</f>
        <v>16.100000000000001</v>
      </c>
      <c r="B447" s="2816"/>
      <c r="C447" s="2822" t="str">
        <f>'16.PM Annex'!C8</f>
        <v>Programme Management Activities (as per PM sub annex)</v>
      </c>
      <c r="D447" s="2815"/>
      <c r="E447" s="2815"/>
      <c r="F447" s="2815"/>
      <c r="G447" s="2815"/>
      <c r="H447" s="2815"/>
      <c r="I447" s="2815"/>
      <c r="J447" s="2815"/>
      <c r="K447" s="2815"/>
      <c r="L447" s="2766"/>
      <c r="M447" s="2766"/>
      <c r="N447" s="2815"/>
      <c r="O447" s="2766">
        <f>SUM(O448:O475)</f>
        <v>19.728000000000002</v>
      </c>
      <c r="P447" s="2816"/>
      <c r="Q447" s="2783"/>
      <c r="R447" s="2781">
        <f>SUM(R448:R475)</f>
        <v>0</v>
      </c>
      <c r="T447" s="2766"/>
      <c r="U447" s="2766"/>
      <c r="V447" s="2178"/>
      <c r="W447" s="2782"/>
      <c r="X447" s="2766"/>
      <c r="Y447" s="2766"/>
      <c r="Z447" s="2766"/>
      <c r="AA447" s="2766"/>
      <c r="AB447" s="2766"/>
      <c r="AC447" s="2766"/>
      <c r="AD447" s="2766"/>
      <c r="AE447" s="2766"/>
      <c r="AF447" s="2766"/>
      <c r="AG447" s="2766"/>
      <c r="AH447" s="2766"/>
      <c r="AI447" s="2766"/>
      <c r="AJ447" s="2766"/>
      <c r="AK447" s="2766"/>
      <c r="AL447" s="2766"/>
      <c r="AM447" s="2766"/>
      <c r="AN447" s="2766"/>
      <c r="AO447" s="2766"/>
      <c r="AP447" s="2766"/>
      <c r="AQ447" s="2766"/>
      <c r="AR447" s="2766"/>
      <c r="AS447" s="2766"/>
      <c r="AT447" s="2766"/>
      <c r="AU447" s="2766"/>
    </row>
    <row r="448" spans="1:47" s="2741" customFormat="1" ht="78" customHeight="1">
      <c r="A448" s="1738" t="str">
        <f>'16-A. PM sub Annex'!B11</f>
        <v>16.1.1.2</v>
      </c>
      <c r="B448" s="1738" t="str">
        <f>'16-A. PM sub Annex'!D11</f>
        <v>A.2.1</v>
      </c>
      <c r="C448" s="2156" t="str">
        <f>'16-A. PM sub Annex'!E11</f>
        <v>IMNCI (including F-IMNCI; primarily budget for  planning for pre-service IMNCI activities in medical colleges, nursing colleges, and ANMTCs other training)</v>
      </c>
      <c r="D448" s="2823" t="str">
        <f>'16-A. PM sub Annex'!F11</f>
        <v>RCH</v>
      </c>
      <c r="E448" s="2823" t="str">
        <f>'16-A. PM sub Annex'!G11</f>
        <v>HRH&amp;HPIP/CH</v>
      </c>
      <c r="F448" s="2823">
        <f>'16-A. PM sub Annex'!H11</f>
        <v>0</v>
      </c>
      <c r="G448" s="2823">
        <f>'16-A. PM sub Annex'!I11</f>
        <v>0</v>
      </c>
      <c r="H448" s="2823">
        <f>'16-A. PM sub Annex'!K11</f>
        <v>0</v>
      </c>
      <c r="I448" s="2823">
        <f>'16-A. PM sub Annex'!L11</f>
        <v>0</v>
      </c>
      <c r="J448" s="2823">
        <f>'16-A. PM sub Annex'!M11</f>
        <v>0</v>
      </c>
      <c r="K448" s="2823">
        <f>'16-A. PM sub Annex'!N11</f>
        <v>0</v>
      </c>
      <c r="L448" s="2824">
        <f>'16-A. PM sub Annex'!O11</f>
        <v>0</v>
      </c>
      <c r="M448" s="2824">
        <f>'16-A. PM sub Annex'!P11</f>
        <v>0</v>
      </c>
      <c r="N448" s="2823">
        <f>'16-A. PM sub Annex'!Q11</f>
        <v>0</v>
      </c>
      <c r="O448" s="2824">
        <f>'16-A. PM sub Annex'!R11</f>
        <v>0</v>
      </c>
      <c r="P448" s="1738" t="str">
        <f>'16-A. PM sub Annex'!S11</f>
        <v xml:space="preserve">STATE: ; PDY: ; KKL: ; MHE: ; YNM: </v>
      </c>
      <c r="Q448" s="2496"/>
      <c r="R448" s="2825"/>
      <c r="T448" s="2824">
        <f>'16-A. PM sub Annex'!W11</f>
        <v>0</v>
      </c>
      <c r="U448" s="2824">
        <f>'16-A. PM sub Annex'!X11</f>
        <v>0</v>
      </c>
      <c r="V448" s="1748">
        <f>'16-A. PM sub Annex'!Y11</f>
        <v>0</v>
      </c>
      <c r="W448" s="2826">
        <f>'16-A. PM sub Annex'!Z11</f>
        <v>0</v>
      </c>
      <c r="X448" s="2824" t="str">
        <f>'16-A. PM sub Annex'!AA11</f>
        <v xml:space="preserve">STATE: ; PDY: ; KKL: ; MHE: ; YNM: </v>
      </c>
      <c r="Y448" s="2824">
        <f>'16-A. PM sub Annex'!AB11</f>
        <v>0</v>
      </c>
      <c r="Z448" s="2824">
        <f>'16-A. PM sub Annex'!AC11</f>
        <v>0</v>
      </c>
      <c r="AA448" s="2824">
        <f>'16-A. PM sub Annex'!AD11</f>
        <v>0</v>
      </c>
      <c r="AB448" s="2824">
        <f>'16-A. PM sub Annex'!AE11</f>
        <v>0</v>
      </c>
      <c r="AC448" s="2824">
        <f>'16-A. PM sub Annex'!AF11</f>
        <v>0</v>
      </c>
      <c r="AD448" s="2824">
        <f>'16-A. PM sub Annex'!AG11</f>
        <v>0</v>
      </c>
      <c r="AE448" s="2824">
        <f>'16-A. PM sub Annex'!AH11</f>
        <v>0</v>
      </c>
      <c r="AF448" s="2824">
        <f>'16-A. PM sub Annex'!AI11</f>
        <v>0</v>
      </c>
      <c r="AG448" s="2824">
        <f>'16-A. PM sub Annex'!AJ11</f>
        <v>0</v>
      </c>
      <c r="AH448" s="2824">
        <f>'16-A. PM sub Annex'!AK11</f>
        <v>0</v>
      </c>
      <c r="AI448" s="2824">
        <f>'16-A. PM sub Annex'!AL11</f>
        <v>0</v>
      </c>
      <c r="AJ448" s="2824">
        <f>'16-A. PM sub Annex'!AM11</f>
        <v>0</v>
      </c>
      <c r="AK448" s="2824">
        <f>'16-A. PM sub Annex'!AN11</f>
        <v>0</v>
      </c>
      <c r="AL448" s="2824">
        <f>'16-A. PM sub Annex'!AO11</f>
        <v>0</v>
      </c>
      <c r="AM448" s="2824">
        <f>'16-A. PM sub Annex'!AP11</f>
        <v>0</v>
      </c>
      <c r="AN448" s="2824">
        <f>'16-A. PM sub Annex'!AQ11</f>
        <v>0</v>
      </c>
      <c r="AO448" s="2824">
        <f>'16-A. PM sub Annex'!AR11</f>
        <v>0</v>
      </c>
      <c r="AP448" s="2824">
        <f>'16-A. PM sub Annex'!AS11</f>
        <v>0</v>
      </c>
      <c r="AQ448" s="2824">
        <f>'16-A. PM sub Annex'!AT11</f>
        <v>0</v>
      </c>
      <c r="AR448" s="2824">
        <f>'16-A. PM sub Annex'!AU11</f>
        <v>0</v>
      </c>
      <c r="AS448" s="2824">
        <f>'16-A. PM sub Annex'!AV11</f>
        <v>0</v>
      </c>
      <c r="AT448" s="2824">
        <f>'16-A. PM sub Annex'!AW11</f>
        <v>0</v>
      </c>
      <c r="AU448" s="2824">
        <f>'16-A. PM sub Annex'!AX11</f>
        <v>0</v>
      </c>
    </row>
    <row r="449" spans="1:47" s="2741" customFormat="1" ht="78" customHeight="1">
      <c r="A449" s="1738" t="str">
        <f>'16-A. PM sub Annex'!B12</f>
        <v>16.1.1.3</v>
      </c>
      <c r="B449" s="1738" t="str">
        <f>'16-A. PM sub Annex'!D12</f>
        <v>A.5.1.1</v>
      </c>
      <c r="C449" s="2156" t="str">
        <f>'16-A. PM sub Annex'!E12</f>
        <v>Prepare and disseminate guidelines for RBSK</v>
      </c>
      <c r="D449" s="2823" t="str">
        <f>'16-A. PM sub Annex'!F12</f>
        <v>RCH</v>
      </c>
      <c r="E449" s="2823" t="str">
        <f>'16-A. PM sub Annex'!G12</f>
        <v>HRH&amp;HPIP/RBSK</v>
      </c>
      <c r="F449" s="2823">
        <f>'16-A. PM sub Annex'!H12</f>
        <v>0</v>
      </c>
      <c r="G449" s="2823">
        <f>'16-A. PM sub Annex'!I12</f>
        <v>0</v>
      </c>
      <c r="H449" s="2823">
        <f>'16-A. PM sub Annex'!K12</f>
        <v>0</v>
      </c>
      <c r="I449" s="2823">
        <f>'16-A. PM sub Annex'!L12</f>
        <v>0</v>
      </c>
      <c r="J449" s="2823">
        <f>'16-A. PM sub Annex'!M12</f>
        <v>0</v>
      </c>
      <c r="K449" s="2823">
        <f>'16-A. PM sub Annex'!N12</f>
        <v>0</v>
      </c>
      <c r="L449" s="2824">
        <f>'16-A. PM sub Annex'!O12</f>
        <v>0</v>
      </c>
      <c r="M449" s="2824">
        <f>'16-A. PM sub Annex'!P12</f>
        <v>0</v>
      </c>
      <c r="N449" s="2823">
        <f>'16-A. PM sub Annex'!Q12</f>
        <v>0</v>
      </c>
      <c r="O449" s="2824">
        <f>'16-A. PM sub Annex'!R12</f>
        <v>0</v>
      </c>
      <c r="P449" s="1738" t="str">
        <f>'16-A. PM sub Annex'!S12</f>
        <v xml:space="preserve">STATE: ; PDY: ; KKL: ; MHE: ; YNM: </v>
      </c>
      <c r="Q449" s="2496"/>
      <c r="R449" s="2825"/>
      <c r="T449" s="2824">
        <f>'16-A. PM sub Annex'!W12</f>
        <v>0</v>
      </c>
      <c r="U449" s="2824">
        <f>'16-A. PM sub Annex'!X12</f>
        <v>0</v>
      </c>
      <c r="V449" s="1748">
        <f>'16-A. PM sub Annex'!Y12</f>
        <v>0</v>
      </c>
      <c r="W449" s="2826">
        <f>'16-A. PM sub Annex'!Z12</f>
        <v>0</v>
      </c>
      <c r="X449" s="2824" t="str">
        <f>'16-A. PM sub Annex'!AA12</f>
        <v xml:space="preserve">STATE: ; PDY: ; KKL: ; MHE: ; YNM: </v>
      </c>
      <c r="Y449" s="2824">
        <f>'16-A. PM sub Annex'!AB12</f>
        <v>0</v>
      </c>
      <c r="Z449" s="2824">
        <f>'16-A. PM sub Annex'!AC12</f>
        <v>0</v>
      </c>
      <c r="AA449" s="2824">
        <f>'16-A. PM sub Annex'!AD12</f>
        <v>0</v>
      </c>
      <c r="AB449" s="2824">
        <f>'16-A. PM sub Annex'!AE12</f>
        <v>0</v>
      </c>
      <c r="AC449" s="2824">
        <f>'16-A. PM sub Annex'!AF12</f>
        <v>0</v>
      </c>
      <c r="AD449" s="2824">
        <f>'16-A. PM sub Annex'!AG12</f>
        <v>0</v>
      </c>
      <c r="AE449" s="2824">
        <f>'16-A. PM sub Annex'!AH12</f>
        <v>0</v>
      </c>
      <c r="AF449" s="2824">
        <f>'16-A. PM sub Annex'!AI12</f>
        <v>0</v>
      </c>
      <c r="AG449" s="2824">
        <f>'16-A. PM sub Annex'!AJ12</f>
        <v>0</v>
      </c>
      <c r="AH449" s="2824">
        <f>'16-A. PM sub Annex'!AK12</f>
        <v>0</v>
      </c>
      <c r="AI449" s="2824">
        <f>'16-A. PM sub Annex'!AL12</f>
        <v>0</v>
      </c>
      <c r="AJ449" s="2824">
        <f>'16-A. PM sub Annex'!AM12</f>
        <v>0</v>
      </c>
      <c r="AK449" s="2824">
        <f>'16-A. PM sub Annex'!AN12</f>
        <v>0</v>
      </c>
      <c r="AL449" s="2824">
        <f>'16-A. PM sub Annex'!AO12</f>
        <v>0</v>
      </c>
      <c r="AM449" s="2824">
        <f>'16-A. PM sub Annex'!AP12</f>
        <v>0</v>
      </c>
      <c r="AN449" s="2824">
        <f>'16-A. PM sub Annex'!AQ12</f>
        <v>0</v>
      </c>
      <c r="AO449" s="2824">
        <f>'16-A. PM sub Annex'!AR12</f>
        <v>0</v>
      </c>
      <c r="AP449" s="2824">
        <f>'16-A. PM sub Annex'!AS12</f>
        <v>0</v>
      </c>
      <c r="AQ449" s="2824">
        <f>'16-A. PM sub Annex'!AT12</f>
        <v>0</v>
      </c>
      <c r="AR449" s="2824">
        <f>'16-A. PM sub Annex'!AU12</f>
        <v>0</v>
      </c>
      <c r="AS449" s="2824">
        <f>'16-A. PM sub Annex'!AV12</f>
        <v>0</v>
      </c>
      <c r="AT449" s="2824">
        <f>'16-A. PM sub Annex'!AW12</f>
        <v>0</v>
      </c>
      <c r="AU449" s="2824">
        <f>'16-A. PM sub Annex'!AX12</f>
        <v>0</v>
      </c>
    </row>
    <row r="450" spans="1:47" s="2741" customFormat="1" ht="78" customHeight="1">
      <c r="A450" s="1738" t="str">
        <f>'16-A. PM sub Annex'!B13</f>
        <v>16.1.1.4</v>
      </c>
      <c r="B450" s="1738" t="str">
        <f>'16-A. PM sub Annex'!D13</f>
        <v>A.5.1.2</v>
      </c>
      <c r="C450" s="2156" t="str">
        <f>'16-A. PM sub Annex'!E13</f>
        <v>Prepare detailed operational plan for RBSK across districts (including cost of plan)</v>
      </c>
      <c r="D450" s="2823" t="str">
        <f>'16-A. PM sub Annex'!F13</f>
        <v>RCH</v>
      </c>
      <c r="E450" s="2823" t="str">
        <f>'16-A. PM sub Annex'!G13</f>
        <v>HRH&amp;HPIP/RBSK</v>
      </c>
      <c r="F450" s="2823">
        <f>'16-A. PM sub Annex'!H13</f>
        <v>0</v>
      </c>
      <c r="G450" s="2823">
        <f>'16-A. PM sub Annex'!I13</f>
        <v>0</v>
      </c>
      <c r="H450" s="2823">
        <f>'16-A. PM sub Annex'!K13</f>
        <v>0</v>
      </c>
      <c r="I450" s="2823">
        <f>'16-A. PM sub Annex'!L13</f>
        <v>0</v>
      </c>
      <c r="J450" s="2823">
        <f>'16-A. PM sub Annex'!M13</f>
        <v>0</v>
      </c>
      <c r="K450" s="2823">
        <f>'16-A. PM sub Annex'!N13</f>
        <v>0</v>
      </c>
      <c r="L450" s="2824">
        <f>'16-A. PM sub Annex'!O13</f>
        <v>25000</v>
      </c>
      <c r="M450" s="2824">
        <f>'16-A. PM sub Annex'!P13</f>
        <v>0.25</v>
      </c>
      <c r="N450" s="2823">
        <f>'16-A. PM sub Annex'!Q13</f>
        <v>4</v>
      </c>
      <c r="O450" s="2824">
        <f>'16-A. PM sub Annex'!R13</f>
        <v>1</v>
      </c>
      <c r="P450" s="1738" t="str">
        <f>'16-A. PM sub Annex'!S13</f>
        <v xml:space="preserve">STATE: ; PDY: Approved for preparation of micro plan. UT to ensure that all stateholders - Education SSA, RMSA, Kashturba Gandhgi vidalaya, Kendriya vidyala, ICDS ,Ashram schools of tribal welfare, Institutes of local goverance- panchayati raj institutions in the planning process of each team, each team to have annual day wise microplan ready, which are to be used for team based monitoring - Rs.85000/-; KKL: Approved for preparation of micro plan. UT to ensure that all stateholders - Education SSA, RMSA, Kashturba Gandhgi vidalaya, Kendriya vidyala, ICDS ,Ashram schools of tribal welfare, Institutes of local goverance- panchayati raj institutions in the planning process of each team, each team to have annual day wise microplan ready, which are to be used for team based monitoring - Rs.5000/-; MHE: Approved for preparation of micro plan. UT to ensure that all stateholders - Education SSA, RMSA, Kashturba Gandhgi vidalaya, Kendriya vidyala, ICDS ,Ashram schools of tribal welfare, Institutes of local goverance- panchayati raj institutions in the planning process of each team, each team to have annual day wise microplan ready, which are to be used for team based monitoring - Rs.5000/-; YNM: </v>
      </c>
      <c r="Q450" s="2496"/>
      <c r="R450" s="2825"/>
      <c r="T450" s="2824">
        <f>'16-A. PM sub Annex'!W13</f>
        <v>0</v>
      </c>
      <c r="U450" s="2824">
        <f>'16-A. PM sub Annex'!X13</f>
        <v>25000</v>
      </c>
      <c r="V450" s="1748">
        <f>'16-A. PM sub Annex'!Y13</f>
        <v>4</v>
      </c>
      <c r="W450" s="2826">
        <f>'16-A. PM sub Annex'!Z13</f>
        <v>100000</v>
      </c>
      <c r="X450" s="2824" t="str">
        <f>'16-A. PM sub Annex'!AA13</f>
        <v xml:space="preserve">STATE: ; PDY: Approved for preparation of micro plan. UT to ensure that all stateholders - Education SSA, RMSA, Kashturba Gandhgi vidalaya, Kendriya vidyala, ICDS ,Ashram schools of tribal welfare, Institutes of local goverance- panchayati raj institutions in the planning process of each team, each team to have annual day wise microplan ready, which are to be used for team based monitoring - Rs.85000/-; KKL: Approved for preparation of micro plan. UT to ensure that all stateholders - Education SSA, RMSA, Kashturba Gandhgi vidalaya, Kendriya vidyala, ICDS ,Ashram schools of tribal welfare, Institutes of local goverance- panchayati raj institutions in the planning process of each team, each team to have annual day wise microplan ready, which are to be used for team based monitoring - Rs.5000/-; MHE: Approved for preparation of micro plan. UT to ensure that all stateholders - Education SSA, RMSA, Kashturba Gandhgi vidalaya, Kendriya vidyala, ICDS ,Ashram schools of tribal welfare, Institutes of local goverance- panchayati raj institutions in the planning process of each team, each team to have annual day wise microplan ready, which are to be used for team based monitoring - Rs.5000/-; YNM: </v>
      </c>
      <c r="Y450" s="2824">
        <f>'16-A. PM sub Annex'!AB13</f>
        <v>0</v>
      </c>
      <c r="Z450" s="2824">
        <f>'16-A. PM sub Annex'!AC13</f>
        <v>0</v>
      </c>
      <c r="AA450" s="2824">
        <f>'16-A. PM sub Annex'!AD13</f>
        <v>0</v>
      </c>
      <c r="AB450" s="2824">
        <f>'16-A. PM sub Annex'!AE13</f>
        <v>0</v>
      </c>
      <c r="AC450" s="2824">
        <f>'16-A. PM sub Annex'!AF13</f>
        <v>85000</v>
      </c>
      <c r="AD450" s="2824">
        <f>'16-A. PM sub Annex'!AG13</f>
        <v>1</v>
      </c>
      <c r="AE450" s="2824">
        <f>'16-A. PM sub Annex'!AH13</f>
        <v>85000</v>
      </c>
      <c r="AF450" s="2824" t="str">
        <f>'16-A. PM sub Annex'!AI13</f>
        <v>Approved for preparation of micro plan. UT to ensure that all stateholders - Education SSA, RMSA, Kashturba Gandhgi vidalaya, Kendriya vidyala, ICDS ,Ashram schools of tribal welfare, Institutes of local goverance- panchayati raj institutions in the planning process of each team, each team to have annual day wise microplan ready, which are to be used for team based monitoring - Rs.85000/-</v>
      </c>
      <c r="AG450" s="2824">
        <f>'16-A. PM sub Annex'!AJ13</f>
        <v>5000</v>
      </c>
      <c r="AH450" s="2824">
        <f>'16-A. PM sub Annex'!AK13</f>
        <v>1</v>
      </c>
      <c r="AI450" s="2824">
        <f>'16-A. PM sub Annex'!AL13</f>
        <v>5000</v>
      </c>
      <c r="AJ450" s="2824" t="str">
        <f>'16-A. PM sub Annex'!AM13</f>
        <v>Approved for preparation of micro plan. UT to ensure that all stateholders - Education SSA, RMSA, Kashturba Gandhgi vidalaya, Kendriya vidyala, ICDS ,Ashram schools of tribal welfare, Institutes of local goverance- panchayati raj institutions in the planning process of each team, each team to have annual day wise microplan ready, which are to be used for team based monitoring - Rs.5000/-</v>
      </c>
      <c r="AK450" s="2824">
        <f>'16-A. PM sub Annex'!AN13</f>
        <v>5000</v>
      </c>
      <c r="AL450" s="2824">
        <f>'16-A. PM sub Annex'!AO13</f>
        <v>1</v>
      </c>
      <c r="AM450" s="2824">
        <f>'16-A. PM sub Annex'!AP13</f>
        <v>5000</v>
      </c>
      <c r="AN450" s="2824" t="str">
        <f>'16-A. PM sub Annex'!AQ13</f>
        <v>Approved for preparation of micro plan. UT to ensure that all stateholders - Education SSA, RMSA, Kashturba Gandhgi vidalaya, Kendriya vidyala, ICDS ,Ashram schools of tribal welfare, Institutes of local goverance- panchayati raj institutions in the planning process of each team, each team to have annual day wise microplan ready, which are to be used for team based monitoring - Rs.5000/-</v>
      </c>
      <c r="AO450" s="2824">
        <f>'16-A. PM sub Annex'!AR13</f>
        <v>5000</v>
      </c>
      <c r="AP450" s="2824">
        <f>'16-A. PM sub Annex'!AS13</f>
        <v>1</v>
      </c>
      <c r="AQ450" s="2824">
        <f>'16-A. PM sub Annex'!AT13</f>
        <v>5000</v>
      </c>
      <c r="AR450" s="2824">
        <f>'16-A. PM sub Annex'!AU13</f>
        <v>0</v>
      </c>
      <c r="AS450" s="2824">
        <f>'16-A. PM sub Annex'!AV13</f>
        <v>100000</v>
      </c>
      <c r="AT450" s="2824">
        <f>'16-A. PM sub Annex'!AW13</f>
        <v>4</v>
      </c>
      <c r="AU450" s="2824">
        <f>'16-A. PM sub Annex'!AX13</f>
        <v>25000</v>
      </c>
    </row>
    <row r="451" spans="1:47" s="2741" customFormat="1" ht="78" customHeight="1">
      <c r="A451" s="1738" t="str">
        <f>'16-A. PM sub Annex'!B14</f>
        <v>16.1.1.5</v>
      </c>
      <c r="B451" s="1738" t="str">
        <f>'16-A. PM sub Annex'!D14</f>
        <v>A.11.1</v>
      </c>
      <c r="C451" s="2156" t="str">
        <f>'16-A. PM sub Annex'!E14</f>
        <v>Planning, including mapping and co-ordination with other departments</v>
      </c>
      <c r="D451" s="2823" t="str">
        <f>'16-A. PM sub Annex'!F14</f>
        <v>RCH</v>
      </c>
      <c r="E451" s="2823" t="str">
        <f>'16-A. PM sub Annex'!G14</f>
        <v>HRH&amp;HPIP/RCH</v>
      </c>
      <c r="F451" s="2823">
        <f>'16-A. PM sub Annex'!H14</f>
        <v>0</v>
      </c>
      <c r="G451" s="2823">
        <f>'16-A. PM sub Annex'!I14</f>
        <v>0</v>
      </c>
      <c r="H451" s="2823">
        <f>'16-A. PM sub Annex'!K14</f>
        <v>0</v>
      </c>
      <c r="I451" s="2823">
        <f>'16-A. PM sub Annex'!L14</f>
        <v>0</v>
      </c>
      <c r="J451" s="2823">
        <f>'16-A. PM sub Annex'!M14</f>
        <v>0</v>
      </c>
      <c r="K451" s="2823">
        <f>'16-A. PM sub Annex'!N14</f>
        <v>0</v>
      </c>
      <c r="L451" s="2824">
        <f>'16-A. PM sub Annex'!O14</f>
        <v>0</v>
      </c>
      <c r="M451" s="2824">
        <f>'16-A. PM sub Annex'!P14</f>
        <v>0</v>
      </c>
      <c r="N451" s="2823">
        <f>'16-A. PM sub Annex'!Q14</f>
        <v>0</v>
      </c>
      <c r="O451" s="2824">
        <f>'16-A. PM sub Annex'!R14</f>
        <v>0</v>
      </c>
      <c r="P451" s="1738" t="str">
        <f>'16-A. PM sub Annex'!S14</f>
        <v xml:space="preserve">STATE: ; PDY: ; KKL: ; MHE: ; YNM: </v>
      </c>
      <c r="Q451" s="2496"/>
      <c r="R451" s="2825"/>
      <c r="T451" s="2824">
        <f>'16-A. PM sub Annex'!W14</f>
        <v>0</v>
      </c>
      <c r="U451" s="2824">
        <f>'16-A. PM sub Annex'!X14</f>
        <v>0</v>
      </c>
      <c r="V451" s="1748">
        <f>'16-A. PM sub Annex'!Y14</f>
        <v>0</v>
      </c>
      <c r="W451" s="2826">
        <f>'16-A. PM sub Annex'!Z14</f>
        <v>0</v>
      </c>
      <c r="X451" s="2824" t="str">
        <f>'16-A. PM sub Annex'!AA14</f>
        <v xml:space="preserve">STATE: ; PDY: ; KKL: ; MHE: ; YNM: </v>
      </c>
      <c r="Y451" s="2824">
        <f>'16-A. PM sub Annex'!AB14</f>
        <v>0</v>
      </c>
      <c r="Z451" s="2824">
        <f>'16-A. PM sub Annex'!AC14</f>
        <v>0</v>
      </c>
      <c r="AA451" s="2824">
        <f>'16-A. PM sub Annex'!AD14</f>
        <v>0</v>
      </c>
      <c r="AB451" s="2824">
        <f>'16-A. PM sub Annex'!AE14</f>
        <v>0</v>
      </c>
      <c r="AC451" s="2824">
        <f>'16-A. PM sub Annex'!AF14</f>
        <v>0</v>
      </c>
      <c r="AD451" s="2824">
        <f>'16-A. PM sub Annex'!AG14</f>
        <v>0</v>
      </c>
      <c r="AE451" s="2824">
        <f>'16-A. PM sub Annex'!AH14</f>
        <v>0</v>
      </c>
      <c r="AF451" s="2824">
        <f>'16-A. PM sub Annex'!AI14</f>
        <v>0</v>
      </c>
      <c r="AG451" s="2824">
        <f>'16-A. PM sub Annex'!AJ14</f>
        <v>0</v>
      </c>
      <c r="AH451" s="2824">
        <f>'16-A. PM sub Annex'!AK14</f>
        <v>0</v>
      </c>
      <c r="AI451" s="2824">
        <f>'16-A. PM sub Annex'!AL14</f>
        <v>0</v>
      </c>
      <c r="AJ451" s="2824">
        <f>'16-A. PM sub Annex'!AM14</f>
        <v>0</v>
      </c>
      <c r="AK451" s="2824">
        <f>'16-A. PM sub Annex'!AN14</f>
        <v>0</v>
      </c>
      <c r="AL451" s="2824">
        <f>'16-A. PM sub Annex'!AO14</f>
        <v>0</v>
      </c>
      <c r="AM451" s="2824">
        <f>'16-A. PM sub Annex'!AP14</f>
        <v>0</v>
      </c>
      <c r="AN451" s="2824">
        <f>'16-A. PM sub Annex'!AQ14</f>
        <v>0</v>
      </c>
      <c r="AO451" s="2824">
        <f>'16-A. PM sub Annex'!AR14</f>
        <v>0</v>
      </c>
      <c r="AP451" s="2824">
        <f>'16-A. PM sub Annex'!AS14</f>
        <v>0</v>
      </c>
      <c r="AQ451" s="2824">
        <f>'16-A. PM sub Annex'!AT14</f>
        <v>0</v>
      </c>
      <c r="AR451" s="2824">
        <f>'16-A. PM sub Annex'!AU14</f>
        <v>0</v>
      </c>
      <c r="AS451" s="2824">
        <f>'16-A. PM sub Annex'!AV14</f>
        <v>0</v>
      </c>
      <c r="AT451" s="2824">
        <f>'16-A. PM sub Annex'!AW14</f>
        <v>0</v>
      </c>
      <c r="AU451" s="2824">
        <f>'16-A. PM sub Annex'!AX14</f>
        <v>0</v>
      </c>
    </row>
    <row r="452" spans="1:47" s="2741" customFormat="1" ht="78" customHeight="1">
      <c r="A452" s="1738" t="str">
        <f>'16-A. PM sub Annex'!B15</f>
        <v>16.1.1.6</v>
      </c>
      <c r="B452" s="1738" t="str">
        <f>'16-A. PM sub Annex'!D15</f>
        <v>C.1.j</v>
      </c>
      <c r="C452" s="2156" t="str">
        <f>'16-A. PM sub Annex'!E15</f>
        <v>To develop micro plan at sub-centre level</v>
      </c>
      <c r="D452" s="2823" t="str">
        <f>'16-A. PM sub Annex'!F15</f>
        <v>RCH</v>
      </c>
      <c r="E452" s="2823" t="str">
        <f>'16-A. PM sub Annex'!G15</f>
        <v>HRH&amp;HPIP/RI</v>
      </c>
      <c r="F452" s="2823">
        <f>'16-A. PM sub Annex'!H15</f>
        <v>0</v>
      </c>
      <c r="G452" s="2823">
        <f>'16-A. PM sub Annex'!I15</f>
        <v>0</v>
      </c>
      <c r="H452" s="2823">
        <f>'16-A. PM sub Annex'!K15</f>
        <v>0</v>
      </c>
      <c r="I452" s="2823">
        <f>'16-A. PM sub Annex'!L15</f>
        <v>0</v>
      </c>
      <c r="J452" s="2823">
        <f>'16-A. PM sub Annex'!M15</f>
        <v>0</v>
      </c>
      <c r="K452" s="2823">
        <f>'16-A. PM sub Annex'!N15</f>
        <v>0</v>
      </c>
      <c r="L452" s="2824">
        <f>'16-A. PM sub Annex'!O15</f>
        <v>100</v>
      </c>
      <c r="M452" s="2824">
        <f>'16-A. PM sub Annex'!P15</f>
        <v>1E-3</v>
      </c>
      <c r="N452" s="2823">
        <f>'16-A. PM sub Annex'!Q15</f>
        <v>80</v>
      </c>
      <c r="O452" s="2824">
        <f>'16-A. PM sub Annex'!R15</f>
        <v>0.08</v>
      </c>
      <c r="P452" s="1738" t="str">
        <f>'16-A. PM sub Annex'!S15</f>
        <v>STATE: ; PDY: Rs.100 per subcentre totally 56 subcentre; KKL: Rs.100 per subcentre totally 17 subcentre; MHE: Rs.100 per subcentre totally 4 subcentre; YNM: Rs.100 per subcentre totally 3 subcentre</v>
      </c>
      <c r="Q452" s="2496"/>
      <c r="R452" s="2825"/>
      <c r="T452" s="2824">
        <f>'16-A. PM sub Annex'!W15</f>
        <v>0</v>
      </c>
      <c r="U452" s="2824">
        <f>'16-A. PM sub Annex'!X15</f>
        <v>100</v>
      </c>
      <c r="V452" s="1748">
        <f>'16-A. PM sub Annex'!Y15</f>
        <v>80</v>
      </c>
      <c r="W452" s="2826">
        <f>'16-A. PM sub Annex'!Z15</f>
        <v>8000</v>
      </c>
      <c r="X452" s="2824" t="str">
        <f>'16-A. PM sub Annex'!AA15</f>
        <v>STATE: ; PDY: Rs.100 per subcentre totally 56 subcentre; KKL: Rs.100 per subcentre totally 17 subcentre; MHE: Rs.100 per subcentre totally 4 subcentre; YNM: Rs.100 per subcentre totally 3 subcentre</v>
      </c>
      <c r="Y452" s="2824">
        <f>'16-A. PM sub Annex'!AB15</f>
        <v>0</v>
      </c>
      <c r="Z452" s="2824">
        <f>'16-A. PM sub Annex'!AC15</f>
        <v>0</v>
      </c>
      <c r="AA452" s="2824">
        <f>'16-A. PM sub Annex'!AD15</f>
        <v>0</v>
      </c>
      <c r="AB452" s="2824">
        <f>'16-A. PM sub Annex'!AE15</f>
        <v>0</v>
      </c>
      <c r="AC452" s="2824">
        <f>'16-A. PM sub Annex'!AF15</f>
        <v>100</v>
      </c>
      <c r="AD452" s="2824">
        <f>'16-A. PM sub Annex'!AG15</f>
        <v>56</v>
      </c>
      <c r="AE452" s="2824">
        <f>'16-A. PM sub Annex'!AH15</f>
        <v>5600</v>
      </c>
      <c r="AF452" s="2824" t="str">
        <f>'16-A. PM sub Annex'!AI15</f>
        <v>Rs.100 per subcentre totally 56 subcentre</v>
      </c>
      <c r="AG452" s="2824">
        <f>'16-A. PM sub Annex'!AJ15</f>
        <v>100</v>
      </c>
      <c r="AH452" s="2824">
        <f>'16-A. PM sub Annex'!AK15</f>
        <v>17</v>
      </c>
      <c r="AI452" s="2824">
        <f>'16-A. PM sub Annex'!AL15</f>
        <v>1700</v>
      </c>
      <c r="AJ452" s="2824" t="str">
        <f>'16-A. PM sub Annex'!AM15</f>
        <v>Rs.100 per subcentre totally 17 subcentre</v>
      </c>
      <c r="AK452" s="2824">
        <f>'16-A. PM sub Annex'!AN15</f>
        <v>100</v>
      </c>
      <c r="AL452" s="2824">
        <f>'16-A. PM sub Annex'!AO15</f>
        <v>4</v>
      </c>
      <c r="AM452" s="2824">
        <f>'16-A. PM sub Annex'!AP15</f>
        <v>400</v>
      </c>
      <c r="AN452" s="2824" t="str">
        <f>'16-A. PM sub Annex'!AQ15</f>
        <v>Rs.100 per subcentre totally 4 subcentre</v>
      </c>
      <c r="AO452" s="2824">
        <f>'16-A. PM sub Annex'!AR15</f>
        <v>100</v>
      </c>
      <c r="AP452" s="2824">
        <f>'16-A. PM sub Annex'!AS15</f>
        <v>3</v>
      </c>
      <c r="AQ452" s="2824">
        <f>'16-A. PM sub Annex'!AT15</f>
        <v>300</v>
      </c>
      <c r="AR452" s="2824" t="str">
        <f>'16-A. PM sub Annex'!AU15</f>
        <v>Rs.100 per subcentre totally 3 subcentre</v>
      </c>
      <c r="AS452" s="2824">
        <f>'16-A. PM sub Annex'!AV15</f>
        <v>8000</v>
      </c>
      <c r="AT452" s="2824">
        <f>'16-A. PM sub Annex'!AW15</f>
        <v>80</v>
      </c>
      <c r="AU452" s="2824">
        <f>'16-A. PM sub Annex'!AX15</f>
        <v>100</v>
      </c>
    </row>
    <row r="453" spans="1:47" s="2741" customFormat="1" ht="78" customHeight="1">
      <c r="A453" s="1738" t="str">
        <f>'16-A. PM sub Annex'!B16</f>
        <v>16.1.1.7</v>
      </c>
      <c r="B453" s="1738" t="str">
        <f>'16-A. PM sub Annex'!D16</f>
        <v>C.1.k</v>
      </c>
      <c r="C453" s="2156" t="str">
        <f>'16-A. PM sub Annex'!E16</f>
        <v>For consolidation of micro plans at block level</v>
      </c>
      <c r="D453" s="2823" t="str">
        <f>'16-A. PM sub Annex'!F16</f>
        <v>RCH</v>
      </c>
      <c r="E453" s="2823" t="str">
        <f>'16-A. PM sub Annex'!G16</f>
        <v>HRH&amp;HPIP/RI</v>
      </c>
      <c r="F453" s="2823">
        <f>'16-A. PM sub Annex'!H16</f>
        <v>0</v>
      </c>
      <c r="G453" s="2823">
        <f>'16-A. PM sub Annex'!I16</f>
        <v>0</v>
      </c>
      <c r="H453" s="2823">
        <f>'16-A. PM sub Annex'!K16</f>
        <v>0</v>
      </c>
      <c r="I453" s="2823">
        <f>'16-A. PM sub Annex'!L16</f>
        <v>0</v>
      </c>
      <c r="J453" s="2823">
        <f>'16-A. PM sub Annex'!M16</f>
        <v>0</v>
      </c>
      <c r="K453" s="2823">
        <f>'16-A. PM sub Annex'!N16</f>
        <v>0</v>
      </c>
      <c r="L453" s="2824">
        <f>'16-A. PM sub Annex'!O16</f>
        <v>1000</v>
      </c>
      <c r="M453" s="2824">
        <f>'16-A. PM sub Annex'!P16</f>
        <v>0.01</v>
      </c>
      <c r="N453" s="2823">
        <f>'16-A. PM sub Annex'!Q16</f>
        <v>53</v>
      </c>
      <c r="O453" s="2824">
        <f>'16-A. PM sub Annex'!R16</f>
        <v>0.53</v>
      </c>
      <c r="P453" s="1738" t="str">
        <f>'16-A. PM sub Annex'!S16</f>
        <v>STATE: ; PDY: Rs.1000 per PHC/CHC; KKL: Rs.1000 per PHC/CHC; MHE: Rs.1000 per PHC/CHC; YNM: Rs.1000 per PHC/CHC</v>
      </c>
      <c r="Q453" s="2496"/>
      <c r="R453" s="2825"/>
      <c r="T453" s="2824">
        <f>'16-A. PM sub Annex'!W16</f>
        <v>0</v>
      </c>
      <c r="U453" s="2824">
        <f>'16-A. PM sub Annex'!X16</f>
        <v>1000</v>
      </c>
      <c r="V453" s="1748">
        <f>'16-A. PM sub Annex'!Y16</f>
        <v>53</v>
      </c>
      <c r="W453" s="2826">
        <f>'16-A. PM sub Annex'!Z16</f>
        <v>53000</v>
      </c>
      <c r="X453" s="2824" t="str">
        <f>'16-A. PM sub Annex'!AA16</f>
        <v>STATE: ; PDY: Rs.1000 per PHC/CHC; KKL: Rs.1000 per PHC/CHC; MHE: Rs.1000 per PHC/CHC; YNM: Rs.1000 per PHC/CHC</v>
      </c>
      <c r="Y453" s="2824">
        <f>'16-A. PM sub Annex'!AB16</f>
        <v>0</v>
      </c>
      <c r="Z453" s="2824">
        <f>'16-A. PM sub Annex'!AC16</f>
        <v>0</v>
      </c>
      <c r="AA453" s="2824">
        <f>'16-A. PM sub Annex'!AD16</f>
        <v>0</v>
      </c>
      <c r="AB453" s="2824">
        <f>'16-A. PM sub Annex'!AE16</f>
        <v>0</v>
      </c>
      <c r="AC453" s="2824">
        <f>'16-A. PM sub Annex'!AF16</f>
        <v>1000</v>
      </c>
      <c r="AD453" s="2824">
        <f>'16-A. PM sub Annex'!AG16</f>
        <v>34</v>
      </c>
      <c r="AE453" s="2824">
        <f>'16-A. PM sub Annex'!AH16</f>
        <v>34000</v>
      </c>
      <c r="AF453" s="2824" t="str">
        <f>'16-A. PM sub Annex'!AI16</f>
        <v>Rs.1000 per PHC/CHC</v>
      </c>
      <c r="AG453" s="2824">
        <f>'16-A. PM sub Annex'!AJ16</f>
        <v>1000</v>
      </c>
      <c r="AH453" s="2824">
        <f>'16-A. PM sub Annex'!AK16</f>
        <v>14</v>
      </c>
      <c r="AI453" s="2824">
        <f>'16-A. PM sub Annex'!AL16</f>
        <v>14000</v>
      </c>
      <c r="AJ453" s="2824" t="str">
        <f>'16-A. PM sub Annex'!AM16</f>
        <v>Rs.1000 per PHC/CHC</v>
      </c>
      <c r="AK453" s="2824">
        <f>'16-A. PM sub Annex'!AN16</f>
        <v>1000</v>
      </c>
      <c r="AL453" s="2824">
        <f>'16-A. PM sub Annex'!AO16</f>
        <v>3</v>
      </c>
      <c r="AM453" s="2824">
        <f>'16-A. PM sub Annex'!AP16</f>
        <v>3000</v>
      </c>
      <c r="AN453" s="2824" t="str">
        <f>'16-A. PM sub Annex'!AQ16</f>
        <v>Rs.1000 per PHC/CHC</v>
      </c>
      <c r="AO453" s="2824">
        <f>'16-A. PM sub Annex'!AR16</f>
        <v>1000</v>
      </c>
      <c r="AP453" s="2824">
        <f>'16-A. PM sub Annex'!AS16</f>
        <v>2</v>
      </c>
      <c r="AQ453" s="2824">
        <f>'16-A. PM sub Annex'!AT16</f>
        <v>2000</v>
      </c>
      <c r="AR453" s="2824" t="str">
        <f>'16-A. PM sub Annex'!AU16</f>
        <v>Rs.1000 per PHC/CHC</v>
      </c>
      <c r="AS453" s="2824">
        <f>'16-A. PM sub Annex'!AV16</f>
        <v>53000</v>
      </c>
      <c r="AT453" s="2824">
        <f>'16-A. PM sub Annex'!AW16</f>
        <v>53</v>
      </c>
      <c r="AU453" s="2824">
        <f>'16-A. PM sub Annex'!AX16</f>
        <v>1000</v>
      </c>
    </row>
    <row r="454" spans="1:47" s="2741" customFormat="1" ht="78" customHeight="1">
      <c r="A454" s="1738" t="str">
        <f>'16-A. PM sub Annex'!B21</f>
        <v>16.1.2.1.1</v>
      </c>
      <c r="B454" s="1738" t="str">
        <f>'16-A. PM sub Annex'!D21</f>
        <v>A.2.11.1</v>
      </c>
      <c r="C454" s="2156" t="str">
        <f>'16-A. PM sub Annex'!E21</f>
        <v>Provision for State &amp; District level (Meetings/ review meetings)</v>
      </c>
      <c r="D454" s="2823" t="str">
        <f>'16-A. PM sub Annex'!F21</f>
        <v>RCH</v>
      </c>
      <c r="E454" s="2823" t="str">
        <f>'16-A. PM sub Annex'!G21</f>
        <v>HRH&amp;HPIP/CH</v>
      </c>
      <c r="F454" s="2823">
        <f>'16-A. PM sub Annex'!H21</f>
        <v>0</v>
      </c>
      <c r="G454" s="2823">
        <f>'16-A. PM sub Annex'!I21</f>
        <v>0</v>
      </c>
      <c r="H454" s="2823">
        <f>'16-A. PM sub Annex'!K21</f>
        <v>0</v>
      </c>
      <c r="I454" s="2823">
        <f>'16-A. PM sub Annex'!L21</f>
        <v>0</v>
      </c>
      <c r="J454" s="2823">
        <f>'16-A. PM sub Annex'!M21</f>
        <v>0</v>
      </c>
      <c r="K454" s="2823">
        <f>'16-A. PM sub Annex'!N21</f>
        <v>0</v>
      </c>
      <c r="L454" s="2824">
        <f>'16-A. PM sub Annex'!O21</f>
        <v>0</v>
      </c>
      <c r="M454" s="2824">
        <f>'16-A. PM sub Annex'!P21</f>
        <v>0</v>
      </c>
      <c r="N454" s="2823">
        <f>'16-A. PM sub Annex'!Q21</f>
        <v>0</v>
      </c>
      <c r="O454" s="2824">
        <f>'16-A. PM sub Annex'!R21</f>
        <v>0</v>
      </c>
      <c r="P454" s="1738" t="str">
        <f>'16-A. PM sub Annex'!S21</f>
        <v xml:space="preserve">STATE: ; PDY: ; KKL: ; MHE: ; YNM: </v>
      </c>
      <c r="Q454" s="2496"/>
      <c r="R454" s="2825"/>
      <c r="T454" s="2824">
        <f>'16-A. PM sub Annex'!W21</f>
        <v>0</v>
      </c>
      <c r="U454" s="2824">
        <f>'16-A. PM sub Annex'!X21</f>
        <v>0</v>
      </c>
      <c r="V454" s="1748">
        <f>'16-A. PM sub Annex'!Y21</f>
        <v>0</v>
      </c>
      <c r="W454" s="2826">
        <f>'16-A. PM sub Annex'!Z21</f>
        <v>0</v>
      </c>
      <c r="X454" s="2824" t="str">
        <f>'16-A. PM sub Annex'!AA21</f>
        <v xml:space="preserve">STATE: ; PDY: ; KKL: ; MHE: ; YNM: </v>
      </c>
      <c r="Y454" s="2824">
        <f>'16-A. PM sub Annex'!AB21</f>
        <v>0</v>
      </c>
      <c r="Z454" s="2824">
        <f>'16-A. PM sub Annex'!AC21</f>
        <v>0</v>
      </c>
      <c r="AA454" s="2824">
        <f>'16-A. PM sub Annex'!AD21</f>
        <v>0</v>
      </c>
      <c r="AB454" s="2824">
        <f>'16-A. PM sub Annex'!AE21</f>
        <v>0</v>
      </c>
      <c r="AC454" s="2824">
        <f>'16-A. PM sub Annex'!AF21</f>
        <v>0</v>
      </c>
      <c r="AD454" s="2824">
        <f>'16-A. PM sub Annex'!AG21</f>
        <v>0</v>
      </c>
      <c r="AE454" s="2824">
        <f>'16-A. PM sub Annex'!AH21</f>
        <v>0</v>
      </c>
      <c r="AF454" s="2824">
        <f>'16-A. PM sub Annex'!AI21</f>
        <v>0</v>
      </c>
      <c r="AG454" s="2824">
        <f>'16-A. PM sub Annex'!AJ21</f>
        <v>0</v>
      </c>
      <c r="AH454" s="2824">
        <f>'16-A. PM sub Annex'!AK21</f>
        <v>0</v>
      </c>
      <c r="AI454" s="2824">
        <f>'16-A. PM sub Annex'!AL21</f>
        <v>0</v>
      </c>
      <c r="AJ454" s="2824">
        <f>'16-A. PM sub Annex'!AM21</f>
        <v>0</v>
      </c>
      <c r="AK454" s="2824">
        <f>'16-A. PM sub Annex'!AN21</f>
        <v>0</v>
      </c>
      <c r="AL454" s="2824">
        <f>'16-A. PM sub Annex'!AO21</f>
        <v>0</v>
      </c>
      <c r="AM454" s="2824">
        <f>'16-A. PM sub Annex'!AP21</f>
        <v>0</v>
      </c>
      <c r="AN454" s="2824">
        <f>'16-A. PM sub Annex'!AQ21</f>
        <v>0</v>
      </c>
      <c r="AO454" s="2824">
        <f>'16-A. PM sub Annex'!AR21</f>
        <v>0</v>
      </c>
      <c r="AP454" s="2824">
        <f>'16-A. PM sub Annex'!AS21</f>
        <v>0</v>
      </c>
      <c r="AQ454" s="2824">
        <f>'16-A. PM sub Annex'!AT21</f>
        <v>0</v>
      </c>
      <c r="AR454" s="2824">
        <f>'16-A. PM sub Annex'!AU21</f>
        <v>0</v>
      </c>
      <c r="AS454" s="2824">
        <f>'16-A. PM sub Annex'!AV21</f>
        <v>0</v>
      </c>
      <c r="AT454" s="2824">
        <f>'16-A. PM sub Annex'!AW21</f>
        <v>0</v>
      </c>
      <c r="AU454" s="2824">
        <f>'16-A. PM sub Annex'!AX21</f>
        <v>0</v>
      </c>
    </row>
    <row r="455" spans="1:47" s="2741" customFormat="1" ht="78" customHeight="1">
      <c r="A455" s="1738" t="str">
        <f>'16-A. PM sub Annex'!B22</f>
        <v>16.1.2.1.2</v>
      </c>
      <c r="B455" s="1738">
        <f>'16-A. PM sub Annex'!D22</f>
        <v>0</v>
      </c>
      <c r="C455" s="2156" t="str">
        <f>'16-A. PM sub Annex'!E22</f>
        <v>Review/orientation meetings for HBNC</v>
      </c>
      <c r="D455" s="2823" t="str">
        <f>'16-A. PM sub Annex'!F22</f>
        <v>RCH</v>
      </c>
      <c r="E455" s="2823" t="str">
        <f>'16-A. PM sub Annex'!G22</f>
        <v>HRH&amp;HPIP/CH</v>
      </c>
      <c r="F455" s="2823">
        <f>'16-A. PM sub Annex'!H22</f>
        <v>0</v>
      </c>
      <c r="G455" s="2823">
        <f>'16-A. PM sub Annex'!I22</f>
        <v>0</v>
      </c>
      <c r="H455" s="2823">
        <f>'16-A. PM sub Annex'!K22</f>
        <v>0</v>
      </c>
      <c r="I455" s="2823">
        <f>'16-A. PM sub Annex'!L22</f>
        <v>0</v>
      </c>
      <c r="J455" s="2823">
        <f>'16-A. PM sub Annex'!M22</f>
        <v>0</v>
      </c>
      <c r="K455" s="2823">
        <f>'16-A. PM sub Annex'!N22</f>
        <v>0</v>
      </c>
      <c r="L455" s="2824">
        <f>'16-A. PM sub Annex'!O22</f>
        <v>0</v>
      </c>
      <c r="M455" s="2824">
        <f>'16-A. PM sub Annex'!P22</f>
        <v>0</v>
      </c>
      <c r="N455" s="2823">
        <f>'16-A. PM sub Annex'!Q22</f>
        <v>0</v>
      </c>
      <c r="O455" s="2824">
        <f>'16-A. PM sub Annex'!R22</f>
        <v>0</v>
      </c>
      <c r="P455" s="1738" t="str">
        <f>'16-A. PM sub Annex'!S22</f>
        <v xml:space="preserve">STATE: ; PDY: ; KKL: ; MHE: ; YNM: </v>
      </c>
      <c r="Q455" s="2496"/>
      <c r="R455" s="2825"/>
      <c r="T455" s="2824">
        <f>'16-A. PM sub Annex'!W22</f>
        <v>0</v>
      </c>
      <c r="U455" s="2824">
        <f>'16-A. PM sub Annex'!X22</f>
        <v>0</v>
      </c>
      <c r="V455" s="1748">
        <f>'16-A. PM sub Annex'!Y22</f>
        <v>0</v>
      </c>
      <c r="W455" s="2826">
        <f>'16-A. PM sub Annex'!Z22</f>
        <v>0</v>
      </c>
      <c r="X455" s="2824" t="str">
        <f>'16-A. PM sub Annex'!AA22</f>
        <v xml:space="preserve">STATE: ; PDY: ; KKL: ; MHE: ; YNM: </v>
      </c>
      <c r="Y455" s="2824">
        <f>'16-A. PM sub Annex'!AB22</f>
        <v>0</v>
      </c>
      <c r="Z455" s="2824">
        <f>'16-A. PM sub Annex'!AC22</f>
        <v>0</v>
      </c>
      <c r="AA455" s="2824">
        <f>'16-A. PM sub Annex'!AD22</f>
        <v>0</v>
      </c>
      <c r="AB455" s="2824">
        <f>'16-A. PM sub Annex'!AE22</f>
        <v>0</v>
      </c>
      <c r="AC455" s="2824">
        <f>'16-A. PM sub Annex'!AF22</f>
        <v>0</v>
      </c>
      <c r="AD455" s="2824">
        <f>'16-A. PM sub Annex'!AG22</f>
        <v>0</v>
      </c>
      <c r="AE455" s="2824">
        <f>'16-A. PM sub Annex'!AH22</f>
        <v>0</v>
      </c>
      <c r="AF455" s="2824">
        <f>'16-A. PM sub Annex'!AI22</f>
        <v>0</v>
      </c>
      <c r="AG455" s="2824">
        <f>'16-A. PM sub Annex'!AJ22</f>
        <v>0</v>
      </c>
      <c r="AH455" s="2824">
        <f>'16-A. PM sub Annex'!AK22</f>
        <v>0</v>
      </c>
      <c r="AI455" s="2824">
        <f>'16-A. PM sub Annex'!AL22</f>
        <v>0</v>
      </c>
      <c r="AJ455" s="2824">
        <f>'16-A. PM sub Annex'!AM22</f>
        <v>0</v>
      </c>
      <c r="AK455" s="2824">
        <f>'16-A. PM sub Annex'!AN22</f>
        <v>0</v>
      </c>
      <c r="AL455" s="2824">
        <f>'16-A. PM sub Annex'!AO22</f>
        <v>0</v>
      </c>
      <c r="AM455" s="2824">
        <f>'16-A. PM sub Annex'!AP22</f>
        <v>0</v>
      </c>
      <c r="AN455" s="2824">
        <f>'16-A. PM sub Annex'!AQ22</f>
        <v>0</v>
      </c>
      <c r="AO455" s="2824">
        <f>'16-A. PM sub Annex'!AR22</f>
        <v>0</v>
      </c>
      <c r="AP455" s="2824">
        <f>'16-A. PM sub Annex'!AS22</f>
        <v>0</v>
      </c>
      <c r="AQ455" s="2824">
        <f>'16-A. PM sub Annex'!AT22</f>
        <v>0</v>
      </c>
      <c r="AR455" s="2824">
        <f>'16-A. PM sub Annex'!AU22</f>
        <v>0</v>
      </c>
      <c r="AS455" s="2824">
        <f>'16-A. PM sub Annex'!AV22</f>
        <v>0</v>
      </c>
      <c r="AT455" s="2824">
        <f>'16-A. PM sub Annex'!AW22</f>
        <v>0</v>
      </c>
      <c r="AU455" s="2824">
        <f>'16-A. PM sub Annex'!AX22</f>
        <v>0</v>
      </c>
    </row>
    <row r="456" spans="1:47" s="2741" customFormat="1" ht="78" customHeight="1">
      <c r="A456" s="1738" t="str">
        <f>'16-A. PM sub Annex'!B23</f>
        <v>16.1.2.1.3</v>
      </c>
      <c r="B456" s="1738">
        <f>'16-A. PM sub Annex'!D23</f>
        <v>0</v>
      </c>
      <c r="C456" s="2156" t="str">
        <f>'16-A. PM sub Annex'!E23</f>
        <v>Review/orientation meetings for child health programmes</v>
      </c>
      <c r="D456" s="2823" t="str">
        <f>'16-A. PM sub Annex'!F23</f>
        <v>RCH</v>
      </c>
      <c r="E456" s="2823" t="str">
        <f>'16-A. PM sub Annex'!G23</f>
        <v>HRH&amp;HPIP/CH</v>
      </c>
      <c r="F456" s="2823">
        <f>'16-A. PM sub Annex'!H23</f>
        <v>0</v>
      </c>
      <c r="G456" s="2823">
        <f>'16-A. PM sub Annex'!I23</f>
        <v>0</v>
      </c>
      <c r="H456" s="2823">
        <f>'16-A. PM sub Annex'!K23</f>
        <v>0</v>
      </c>
      <c r="I456" s="2823">
        <f>'16-A. PM sub Annex'!L23</f>
        <v>0</v>
      </c>
      <c r="J456" s="2823">
        <f>'16-A. PM sub Annex'!M23</f>
        <v>0</v>
      </c>
      <c r="K456" s="2823">
        <f>'16-A. PM sub Annex'!N23</f>
        <v>0</v>
      </c>
      <c r="L456" s="2824">
        <f>'16-A. PM sub Annex'!O23</f>
        <v>0</v>
      </c>
      <c r="M456" s="2824">
        <f>'16-A. PM sub Annex'!P23</f>
        <v>0</v>
      </c>
      <c r="N456" s="2823">
        <f>'16-A. PM sub Annex'!Q23</f>
        <v>0</v>
      </c>
      <c r="O456" s="2824">
        <f>'16-A. PM sub Annex'!R23</f>
        <v>0</v>
      </c>
      <c r="P456" s="1738" t="str">
        <f>'16-A. PM sub Annex'!S23</f>
        <v xml:space="preserve">STATE: ; PDY: ; KKL: ; MHE: ; YNM: </v>
      </c>
      <c r="Q456" s="2496"/>
      <c r="R456" s="2825"/>
      <c r="T456" s="2824">
        <f>'16-A. PM sub Annex'!W23</f>
        <v>0</v>
      </c>
      <c r="U456" s="2824">
        <f>'16-A. PM sub Annex'!X23</f>
        <v>0</v>
      </c>
      <c r="V456" s="1748">
        <f>'16-A. PM sub Annex'!Y23</f>
        <v>0</v>
      </c>
      <c r="W456" s="2826">
        <f>'16-A. PM sub Annex'!Z23</f>
        <v>0</v>
      </c>
      <c r="X456" s="2824" t="str">
        <f>'16-A. PM sub Annex'!AA23</f>
        <v xml:space="preserve">STATE: ; PDY: ; KKL: ; MHE: ; YNM: </v>
      </c>
      <c r="Y456" s="2824">
        <f>'16-A. PM sub Annex'!AB23</f>
        <v>0</v>
      </c>
      <c r="Z456" s="2824">
        <f>'16-A. PM sub Annex'!AC23</f>
        <v>0</v>
      </c>
      <c r="AA456" s="2824">
        <f>'16-A. PM sub Annex'!AD23</f>
        <v>0</v>
      </c>
      <c r="AB456" s="2824">
        <f>'16-A. PM sub Annex'!AE23</f>
        <v>0</v>
      </c>
      <c r="AC456" s="2824">
        <f>'16-A. PM sub Annex'!AF23</f>
        <v>0</v>
      </c>
      <c r="AD456" s="2824">
        <f>'16-A. PM sub Annex'!AG23</f>
        <v>0</v>
      </c>
      <c r="AE456" s="2824">
        <f>'16-A. PM sub Annex'!AH23</f>
        <v>0</v>
      </c>
      <c r="AF456" s="2824">
        <f>'16-A. PM sub Annex'!AI23</f>
        <v>0</v>
      </c>
      <c r="AG456" s="2824">
        <f>'16-A. PM sub Annex'!AJ23</f>
        <v>0</v>
      </c>
      <c r="AH456" s="2824">
        <f>'16-A. PM sub Annex'!AK23</f>
        <v>0</v>
      </c>
      <c r="AI456" s="2824">
        <f>'16-A. PM sub Annex'!AL23</f>
        <v>0</v>
      </c>
      <c r="AJ456" s="2824">
        <f>'16-A. PM sub Annex'!AM23</f>
        <v>0</v>
      </c>
      <c r="AK456" s="2824">
        <f>'16-A. PM sub Annex'!AN23</f>
        <v>0</v>
      </c>
      <c r="AL456" s="2824">
        <f>'16-A. PM sub Annex'!AO23</f>
        <v>0</v>
      </c>
      <c r="AM456" s="2824">
        <f>'16-A. PM sub Annex'!AP23</f>
        <v>0</v>
      </c>
      <c r="AN456" s="2824">
        <f>'16-A. PM sub Annex'!AQ23</f>
        <v>0</v>
      </c>
      <c r="AO456" s="2824">
        <f>'16-A. PM sub Annex'!AR23</f>
        <v>0</v>
      </c>
      <c r="AP456" s="2824">
        <f>'16-A. PM sub Annex'!AS23</f>
        <v>0</v>
      </c>
      <c r="AQ456" s="2824">
        <f>'16-A. PM sub Annex'!AT23</f>
        <v>0</v>
      </c>
      <c r="AR456" s="2824">
        <f>'16-A. PM sub Annex'!AU23</f>
        <v>0</v>
      </c>
      <c r="AS456" s="2824">
        <f>'16-A. PM sub Annex'!AV23</f>
        <v>0</v>
      </c>
      <c r="AT456" s="2824">
        <f>'16-A. PM sub Annex'!AW23</f>
        <v>0</v>
      </c>
      <c r="AU456" s="2824">
        <f>'16-A. PM sub Annex'!AX23</f>
        <v>0</v>
      </c>
    </row>
    <row r="457" spans="1:47" s="2741" customFormat="1" ht="78" customHeight="1">
      <c r="A457" s="1738" t="str">
        <f>'16-A. PM sub Annex'!B24</f>
        <v>16.1.2.1.4</v>
      </c>
      <c r="B457" s="1738" t="str">
        <f>'16-A. PM sub Annex'!D24</f>
        <v>A.3.5.1</v>
      </c>
      <c r="C457" s="2156" t="str">
        <f>'16-A. PM sub Annex'!E24</f>
        <v>FP QAC meetings (Minimum frequency of QAC meetings as per Supreme court mandate: State level - Biannual meeting; District level - Quarterly)</v>
      </c>
      <c r="D457" s="2823" t="str">
        <f>'16-A. PM sub Annex'!F24</f>
        <v>RCH</v>
      </c>
      <c r="E457" s="2823" t="str">
        <f>'16-A. PM sub Annex'!G24</f>
        <v>HRH&amp;HPIP/FP</v>
      </c>
      <c r="F457" s="2823">
        <f>'16-A. PM sub Annex'!H24</f>
        <v>0</v>
      </c>
      <c r="G457" s="2823">
        <f>'16-A. PM sub Annex'!I24</f>
        <v>0</v>
      </c>
      <c r="H457" s="2823">
        <f>'16-A. PM sub Annex'!K24</f>
        <v>0</v>
      </c>
      <c r="I457" s="2823">
        <f>'16-A. PM sub Annex'!L24</f>
        <v>0</v>
      </c>
      <c r="J457" s="2823">
        <f>'16-A. PM sub Annex'!M24</f>
        <v>0</v>
      </c>
      <c r="K457" s="2823">
        <f>'16-A. PM sub Annex'!N24</f>
        <v>0</v>
      </c>
      <c r="L457" s="2824">
        <f>'16-A. PM sub Annex'!O24</f>
        <v>25000</v>
      </c>
      <c r="M457" s="2824">
        <f>'16-A. PM sub Annex'!P24</f>
        <v>0.25</v>
      </c>
      <c r="N457" s="2823">
        <f>'16-A. PM sub Annex'!Q24</f>
        <v>4</v>
      </c>
      <c r="O457" s="2824">
        <f>'16-A. PM sub Annex'!R24</f>
        <v>1</v>
      </c>
      <c r="P457" s="1738" t="str">
        <f>'16-A. PM sub Annex'!S24</f>
        <v xml:space="preserve">STATE: ; PDY: FP QAC meetings Rs.25000 x 4 meetings; KKL: ; MHE: ; YNM: </v>
      </c>
      <c r="Q457" s="2496"/>
      <c r="R457" s="2825"/>
      <c r="T457" s="2824">
        <f>'16-A. PM sub Annex'!W24</f>
        <v>0</v>
      </c>
      <c r="U457" s="2824">
        <f>'16-A. PM sub Annex'!X24</f>
        <v>25000</v>
      </c>
      <c r="V457" s="1748">
        <f>'16-A. PM sub Annex'!Y24</f>
        <v>4</v>
      </c>
      <c r="W457" s="2826">
        <f>'16-A. PM sub Annex'!Z24</f>
        <v>100000</v>
      </c>
      <c r="X457" s="2824" t="str">
        <f>'16-A. PM sub Annex'!AA24</f>
        <v xml:space="preserve">STATE: ; PDY: FP QAC meetings Rs.25000 x 4 meetings; KKL: ; MHE: ; YNM: </v>
      </c>
      <c r="Y457" s="2824">
        <f>'16-A. PM sub Annex'!AB24</f>
        <v>0</v>
      </c>
      <c r="Z457" s="2824">
        <f>'16-A. PM sub Annex'!AC24</f>
        <v>0</v>
      </c>
      <c r="AA457" s="2824">
        <f>'16-A. PM sub Annex'!AD24</f>
        <v>0</v>
      </c>
      <c r="AB457" s="2824">
        <f>'16-A. PM sub Annex'!AE24</f>
        <v>0</v>
      </c>
      <c r="AC457" s="2824">
        <f>'16-A. PM sub Annex'!AF24</f>
        <v>25000</v>
      </c>
      <c r="AD457" s="2824">
        <f>'16-A. PM sub Annex'!AG24</f>
        <v>4</v>
      </c>
      <c r="AE457" s="2824">
        <f>'16-A. PM sub Annex'!AH24</f>
        <v>100000</v>
      </c>
      <c r="AF457" s="2824" t="str">
        <f>'16-A. PM sub Annex'!AI24</f>
        <v>FP QAC meetings Rs.25000 x 4 meetings</v>
      </c>
      <c r="AG457" s="2824">
        <f>'16-A. PM sub Annex'!AJ24</f>
        <v>0</v>
      </c>
      <c r="AH457" s="2824">
        <f>'16-A. PM sub Annex'!AK24</f>
        <v>0</v>
      </c>
      <c r="AI457" s="2824">
        <f>'16-A. PM sub Annex'!AL24</f>
        <v>0</v>
      </c>
      <c r="AJ457" s="2824">
        <f>'16-A. PM sub Annex'!AM24</f>
        <v>0</v>
      </c>
      <c r="AK457" s="2824">
        <f>'16-A. PM sub Annex'!AN24</f>
        <v>0</v>
      </c>
      <c r="AL457" s="2824">
        <f>'16-A. PM sub Annex'!AO24</f>
        <v>0</v>
      </c>
      <c r="AM457" s="2824">
        <f>'16-A. PM sub Annex'!AP24</f>
        <v>0</v>
      </c>
      <c r="AN457" s="2824">
        <f>'16-A. PM sub Annex'!AQ24</f>
        <v>0</v>
      </c>
      <c r="AO457" s="2824">
        <f>'16-A. PM sub Annex'!AR24</f>
        <v>0</v>
      </c>
      <c r="AP457" s="2824">
        <f>'16-A. PM sub Annex'!AS24</f>
        <v>0</v>
      </c>
      <c r="AQ457" s="2824">
        <f>'16-A. PM sub Annex'!AT24</f>
        <v>0</v>
      </c>
      <c r="AR457" s="2824">
        <f>'16-A. PM sub Annex'!AU24</f>
        <v>0</v>
      </c>
      <c r="AS457" s="2824">
        <f>'16-A. PM sub Annex'!AV24</f>
        <v>100000</v>
      </c>
      <c r="AT457" s="2824">
        <f>'16-A. PM sub Annex'!AW24</f>
        <v>4</v>
      </c>
      <c r="AU457" s="2824">
        <f>'16-A. PM sub Annex'!AX24</f>
        <v>25000</v>
      </c>
    </row>
    <row r="458" spans="1:47" s="2741" customFormat="1" ht="78" customHeight="1">
      <c r="A458" s="1738" t="str">
        <f>'16-A. PM sub Annex'!B25</f>
        <v>16.1.2.1.5</v>
      </c>
      <c r="B458" s="1738" t="str">
        <f>'16-A. PM sub Annex'!D25</f>
        <v>A.3.5.2</v>
      </c>
      <c r="C458" s="2156" t="str">
        <f>'16-A. PM sub Annex'!E25</f>
        <v>FP review meetings (As per Hon'ble SC judgement)</v>
      </c>
      <c r="D458" s="2823" t="str">
        <f>'16-A. PM sub Annex'!F25</f>
        <v>RCH</v>
      </c>
      <c r="E458" s="2823" t="str">
        <f>'16-A. PM sub Annex'!G25</f>
        <v>HRH&amp;HPIP/FP</v>
      </c>
      <c r="F458" s="2823">
        <f>'16-A. PM sub Annex'!H25</f>
        <v>0</v>
      </c>
      <c r="G458" s="2823">
        <f>'16-A. PM sub Annex'!I25</f>
        <v>0</v>
      </c>
      <c r="H458" s="2823">
        <f>'16-A. PM sub Annex'!K25</f>
        <v>0</v>
      </c>
      <c r="I458" s="2823">
        <f>'16-A. PM sub Annex'!L25</f>
        <v>0</v>
      </c>
      <c r="J458" s="2823">
        <f>'16-A. PM sub Annex'!M25</f>
        <v>0</v>
      </c>
      <c r="K458" s="2823">
        <f>'16-A. PM sub Annex'!N25</f>
        <v>0</v>
      </c>
      <c r="L458" s="2824">
        <f>'16-A. PM sub Annex'!O25</f>
        <v>5000</v>
      </c>
      <c r="M458" s="2824">
        <f>'16-A. PM sub Annex'!P25</f>
        <v>0.05</v>
      </c>
      <c r="N458" s="2823">
        <f>'16-A. PM sub Annex'!Q25</f>
        <v>4</v>
      </c>
      <c r="O458" s="2824">
        <f>'16-A. PM sub Annex'!R25</f>
        <v>0.2</v>
      </c>
      <c r="P458" s="1738" t="str">
        <f>'16-A. PM sub Annex'!S25</f>
        <v xml:space="preserve">STATE: ; PDY: FP review meetings Rs.5000 x 4 meetings; KKL: ; MHE: ; YNM: </v>
      </c>
      <c r="Q458" s="2496"/>
      <c r="R458" s="2825"/>
      <c r="T458" s="2824">
        <f>'16-A. PM sub Annex'!W25</f>
        <v>0</v>
      </c>
      <c r="U458" s="2824">
        <f>'16-A. PM sub Annex'!X25</f>
        <v>5000</v>
      </c>
      <c r="V458" s="1748">
        <f>'16-A. PM sub Annex'!Y25</f>
        <v>4</v>
      </c>
      <c r="W458" s="2826">
        <f>'16-A. PM sub Annex'!Z25</f>
        <v>20000</v>
      </c>
      <c r="X458" s="2824" t="str">
        <f>'16-A. PM sub Annex'!AA25</f>
        <v xml:space="preserve">STATE: ; PDY: FP review meetings Rs.5000 x 4 meetings; KKL: ; MHE: ; YNM: </v>
      </c>
      <c r="Y458" s="2824">
        <f>'16-A. PM sub Annex'!AB25</f>
        <v>0</v>
      </c>
      <c r="Z458" s="2824">
        <f>'16-A. PM sub Annex'!AC25</f>
        <v>0</v>
      </c>
      <c r="AA458" s="2824">
        <f>'16-A. PM sub Annex'!AD25</f>
        <v>0</v>
      </c>
      <c r="AB458" s="2824">
        <f>'16-A. PM sub Annex'!AE25</f>
        <v>0</v>
      </c>
      <c r="AC458" s="2824">
        <f>'16-A. PM sub Annex'!AF25</f>
        <v>5000</v>
      </c>
      <c r="AD458" s="2824">
        <f>'16-A. PM sub Annex'!AG25</f>
        <v>4</v>
      </c>
      <c r="AE458" s="2824">
        <f>'16-A. PM sub Annex'!AH25</f>
        <v>20000</v>
      </c>
      <c r="AF458" s="2824" t="str">
        <f>'16-A. PM sub Annex'!AI25</f>
        <v>FP review meetings Rs.5000 x 4 meetings</v>
      </c>
      <c r="AG458" s="2824">
        <f>'16-A. PM sub Annex'!AJ25</f>
        <v>0</v>
      </c>
      <c r="AH458" s="2824">
        <f>'16-A. PM sub Annex'!AK25</f>
        <v>0</v>
      </c>
      <c r="AI458" s="2824">
        <f>'16-A. PM sub Annex'!AL25</f>
        <v>0</v>
      </c>
      <c r="AJ458" s="2824">
        <f>'16-A. PM sub Annex'!AM25</f>
        <v>0</v>
      </c>
      <c r="AK458" s="2824">
        <f>'16-A. PM sub Annex'!AN25</f>
        <v>0</v>
      </c>
      <c r="AL458" s="2824">
        <f>'16-A. PM sub Annex'!AO25</f>
        <v>0</v>
      </c>
      <c r="AM458" s="2824">
        <f>'16-A. PM sub Annex'!AP25</f>
        <v>0</v>
      </c>
      <c r="AN458" s="2824">
        <f>'16-A. PM sub Annex'!AQ25</f>
        <v>0</v>
      </c>
      <c r="AO458" s="2824">
        <f>'16-A. PM sub Annex'!AR25</f>
        <v>0</v>
      </c>
      <c r="AP458" s="2824">
        <f>'16-A. PM sub Annex'!AS25</f>
        <v>0</v>
      </c>
      <c r="AQ458" s="2824">
        <f>'16-A. PM sub Annex'!AT25</f>
        <v>0</v>
      </c>
      <c r="AR458" s="2824">
        <f>'16-A. PM sub Annex'!AU25</f>
        <v>0</v>
      </c>
      <c r="AS458" s="2824">
        <f>'16-A. PM sub Annex'!AV25</f>
        <v>20000</v>
      </c>
      <c r="AT458" s="2824">
        <f>'16-A. PM sub Annex'!AW25</f>
        <v>4</v>
      </c>
      <c r="AU458" s="2824">
        <f>'16-A. PM sub Annex'!AX25</f>
        <v>5000</v>
      </c>
    </row>
    <row r="459" spans="1:47" s="2741" customFormat="1" ht="78" customHeight="1">
      <c r="A459" s="1738" t="str">
        <f>'16-A. PM sub Annex'!B26</f>
        <v>16.1.2.1.6</v>
      </c>
      <c r="B459" s="1738" t="str">
        <f>'16-A. PM sub Annex'!D26</f>
        <v>A.4.1.1</v>
      </c>
      <c r="C459" s="2156" t="str">
        <f>'16-A. PM sub Annex'!E26</f>
        <v xml:space="preserve">Review meetings/ workshops under RKSK </v>
      </c>
      <c r="D459" s="2823" t="str">
        <f>'16-A. PM sub Annex'!F26</f>
        <v>RCH</v>
      </c>
      <c r="E459" s="2823" t="str">
        <f>'16-A. PM sub Annex'!G26</f>
        <v>HRH&amp;HPIP/AH</v>
      </c>
      <c r="F459" s="2823">
        <f>'16-A. PM sub Annex'!H26</f>
        <v>0</v>
      </c>
      <c r="G459" s="2823">
        <f>'16-A. PM sub Annex'!I26</f>
        <v>0</v>
      </c>
      <c r="H459" s="2823">
        <f>'16-A. PM sub Annex'!K26</f>
        <v>0</v>
      </c>
      <c r="I459" s="2823">
        <f>'16-A. PM sub Annex'!L26</f>
        <v>0</v>
      </c>
      <c r="J459" s="2823">
        <f>'16-A. PM sub Annex'!M26</f>
        <v>0</v>
      </c>
      <c r="K459" s="2823">
        <f>'16-A. PM sub Annex'!N26</f>
        <v>0</v>
      </c>
      <c r="L459" s="2824">
        <f>'16-A. PM sub Annex'!O26</f>
        <v>100000</v>
      </c>
      <c r="M459" s="2824">
        <f>'16-A. PM sub Annex'!P26</f>
        <v>1</v>
      </c>
      <c r="N459" s="2823">
        <f>'16-A. PM sub Annex'!Q26</f>
        <v>1</v>
      </c>
      <c r="O459" s="2824">
        <f>'16-A. PM sub Annex'!R26</f>
        <v>1</v>
      </c>
      <c r="P459" s="1738" t="str">
        <f>'16-A. PM sub Annex'!S26</f>
        <v xml:space="preserve">STATE: Annual rewards and recognition of good performing HWAs; PDY: ; KKL: ; MHE: ; YNM: </v>
      </c>
      <c r="Q459" s="2496"/>
      <c r="R459" s="2825"/>
      <c r="T459" s="2824">
        <f>'16-A. PM sub Annex'!W26</f>
        <v>0</v>
      </c>
      <c r="U459" s="2824">
        <f>'16-A. PM sub Annex'!X26</f>
        <v>100000</v>
      </c>
      <c r="V459" s="1748">
        <f>'16-A. PM sub Annex'!Y26</f>
        <v>1</v>
      </c>
      <c r="W459" s="2826">
        <f>'16-A. PM sub Annex'!Z26</f>
        <v>100000</v>
      </c>
      <c r="X459" s="2824" t="str">
        <f>'16-A. PM sub Annex'!AA26</f>
        <v xml:space="preserve">STATE: Annual rewards and recognition of good performing HWAs; PDY: ; KKL: ; MHE: ; YNM: </v>
      </c>
      <c r="Y459" s="2824">
        <f>'16-A. PM sub Annex'!AB26</f>
        <v>100000</v>
      </c>
      <c r="Z459" s="2824">
        <f>'16-A. PM sub Annex'!AC26</f>
        <v>1</v>
      </c>
      <c r="AA459" s="2824">
        <f>'16-A. PM sub Annex'!AD26</f>
        <v>100000</v>
      </c>
      <c r="AB459" s="2824" t="str">
        <f>'16-A. PM sub Annex'!AE26</f>
        <v>Annual rewards and recognition of good performing HWAs</v>
      </c>
      <c r="AC459" s="2824">
        <f>'16-A. PM sub Annex'!AF26</f>
        <v>0</v>
      </c>
      <c r="AD459" s="2824">
        <f>'16-A. PM sub Annex'!AG26</f>
        <v>0</v>
      </c>
      <c r="AE459" s="2824">
        <f>'16-A. PM sub Annex'!AH26</f>
        <v>0</v>
      </c>
      <c r="AF459" s="2824">
        <f>'16-A. PM sub Annex'!AI26</f>
        <v>0</v>
      </c>
      <c r="AG459" s="2824">
        <f>'16-A. PM sub Annex'!AJ26</f>
        <v>0</v>
      </c>
      <c r="AH459" s="2824">
        <f>'16-A. PM sub Annex'!AK26</f>
        <v>0</v>
      </c>
      <c r="AI459" s="2824">
        <f>'16-A. PM sub Annex'!AL26</f>
        <v>0</v>
      </c>
      <c r="AJ459" s="2824">
        <f>'16-A. PM sub Annex'!AM26</f>
        <v>0</v>
      </c>
      <c r="AK459" s="2824">
        <f>'16-A. PM sub Annex'!AN26</f>
        <v>0</v>
      </c>
      <c r="AL459" s="2824">
        <f>'16-A. PM sub Annex'!AO26</f>
        <v>0</v>
      </c>
      <c r="AM459" s="2824">
        <f>'16-A. PM sub Annex'!AP26</f>
        <v>0</v>
      </c>
      <c r="AN459" s="2824">
        <f>'16-A. PM sub Annex'!AQ26</f>
        <v>0</v>
      </c>
      <c r="AO459" s="2824">
        <f>'16-A. PM sub Annex'!AR26</f>
        <v>0</v>
      </c>
      <c r="AP459" s="2824">
        <f>'16-A. PM sub Annex'!AS26</f>
        <v>0</v>
      </c>
      <c r="AQ459" s="2824">
        <f>'16-A. PM sub Annex'!AT26</f>
        <v>0</v>
      </c>
      <c r="AR459" s="2824">
        <f>'16-A. PM sub Annex'!AU26</f>
        <v>0</v>
      </c>
      <c r="AS459" s="2824">
        <f>'16-A. PM sub Annex'!AV26</f>
        <v>100000</v>
      </c>
      <c r="AT459" s="2824">
        <f>'16-A. PM sub Annex'!AW26</f>
        <v>1</v>
      </c>
      <c r="AU459" s="2824">
        <f>'16-A. PM sub Annex'!AX26</f>
        <v>100000</v>
      </c>
    </row>
    <row r="460" spans="1:47" s="2741" customFormat="1" ht="78" customHeight="1">
      <c r="A460" s="1738" t="str">
        <f>'16-A. PM sub Annex'!B27</f>
        <v>16.1.2.1.7</v>
      </c>
      <c r="B460" s="1738" t="str">
        <f>'16-A. PM sub Annex'!D27</f>
        <v>A.5.1.2</v>
      </c>
      <c r="C460" s="2156" t="str">
        <f>'16-A. PM sub Annex'!E27</f>
        <v xml:space="preserve">RBSK Convergence/Monitoring meetings   </v>
      </c>
      <c r="D460" s="2823" t="str">
        <f>'16-A. PM sub Annex'!F27</f>
        <v>RCH</v>
      </c>
      <c r="E460" s="2823" t="str">
        <f>'16-A. PM sub Annex'!G27</f>
        <v>HRH&amp;HPIP/RBSK</v>
      </c>
      <c r="F460" s="2823">
        <f>'16-A. PM sub Annex'!H27</f>
        <v>0</v>
      </c>
      <c r="G460" s="2823">
        <f>'16-A. PM sub Annex'!I27</f>
        <v>0</v>
      </c>
      <c r="H460" s="2823">
        <f>'16-A. PM sub Annex'!K27</f>
        <v>0</v>
      </c>
      <c r="I460" s="2823">
        <f>'16-A. PM sub Annex'!L27</f>
        <v>0</v>
      </c>
      <c r="J460" s="2823">
        <f>'16-A. PM sub Annex'!M27</f>
        <v>0</v>
      </c>
      <c r="K460" s="2823">
        <f>'16-A. PM sub Annex'!N27</f>
        <v>0</v>
      </c>
      <c r="L460" s="2824">
        <f>'16-A. PM sub Annex'!O27</f>
        <v>5000</v>
      </c>
      <c r="M460" s="2824">
        <f>'16-A. PM sub Annex'!P27</f>
        <v>0.05</v>
      </c>
      <c r="N460" s="2823">
        <f>'16-A. PM sub Annex'!Q27</f>
        <v>4</v>
      </c>
      <c r="O460" s="2824">
        <f>'16-A. PM sub Annex'!R27</f>
        <v>0.2</v>
      </c>
      <c r="P460" s="1738" t="str">
        <f>'16-A. PM sub Annex'!S27</f>
        <v xml:space="preserve">STATE: ; PDY: RBSK review meetings Rs.5000 x 4 meetings; KKL: ; MHE: ; YNM: </v>
      </c>
      <c r="Q460" s="2496"/>
      <c r="R460" s="2825"/>
      <c r="T460" s="2824">
        <f>'16-A. PM sub Annex'!W27</f>
        <v>0</v>
      </c>
      <c r="U460" s="2824">
        <f>'16-A. PM sub Annex'!X27</f>
        <v>5000</v>
      </c>
      <c r="V460" s="1748">
        <f>'16-A. PM sub Annex'!Y27</f>
        <v>4</v>
      </c>
      <c r="W460" s="2826">
        <f>'16-A. PM sub Annex'!Z27</f>
        <v>20000</v>
      </c>
      <c r="X460" s="2824" t="str">
        <f>'16-A. PM sub Annex'!AA27</f>
        <v xml:space="preserve">STATE: ; PDY: RBSK review meetings Rs.5000 x 4 meetings; KKL: ; MHE: ; YNM: </v>
      </c>
      <c r="Y460" s="2824">
        <f>'16-A. PM sub Annex'!AB27</f>
        <v>0</v>
      </c>
      <c r="Z460" s="2824">
        <f>'16-A. PM sub Annex'!AC27</f>
        <v>0</v>
      </c>
      <c r="AA460" s="2824">
        <f>'16-A. PM sub Annex'!AD27</f>
        <v>0</v>
      </c>
      <c r="AB460" s="2824">
        <f>'16-A. PM sub Annex'!AE27</f>
        <v>0</v>
      </c>
      <c r="AC460" s="2824">
        <f>'16-A. PM sub Annex'!AF27</f>
        <v>5000</v>
      </c>
      <c r="AD460" s="2824">
        <f>'16-A. PM sub Annex'!AG27</f>
        <v>4</v>
      </c>
      <c r="AE460" s="2824">
        <f>'16-A. PM sub Annex'!AH27</f>
        <v>20000</v>
      </c>
      <c r="AF460" s="2824" t="str">
        <f>'16-A. PM sub Annex'!AI27</f>
        <v>RBSK review meetings Rs.5000 x 4 meetings</v>
      </c>
      <c r="AG460" s="2824">
        <f>'16-A. PM sub Annex'!AJ27</f>
        <v>0</v>
      </c>
      <c r="AH460" s="2824">
        <f>'16-A. PM sub Annex'!AK27</f>
        <v>0</v>
      </c>
      <c r="AI460" s="2824">
        <f>'16-A. PM sub Annex'!AL27</f>
        <v>0</v>
      </c>
      <c r="AJ460" s="2824">
        <f>'16-A. PM sub Annex'!AM27</f>
        <v>0</v>
      </c>
      <c r="AK460" s="2824">
        <f>'16-A. PM sub Annex'!AN27</f>
        <v>0</v>
      </c>
      <c r="AL460" s="2824">
        <f>'16-A. PM sub Annex'!AO27</f>
        <v>0</v>
      </c>
      <c r="AM460" s="2824">
        <f>'16-A. PM sub Annex'!AP27</f>
        <v>0</v>
      </c>
      <c r="AN460" s="2824">
        <f>'16-A. PM sub Annex'!AQ27</f>
        <v>0</v>
      </c>
      <c r="AO460" s="2824">
        <f>'16-A. PM sub Annex'!AR27</f>
        <v>0</v>
      </c>
      <c r="AP460" s="2824">
        <f>'16-A. PM sub Annex'!AS27</f>
        <v>0</v>
      </c>
      <c r="AQ460" s="2824">
        <f>'16-A. PM sub Annex'!AT27</f>
        <v>0</v>
      </c>
      <c r="AR460" s="2824">
        <f>'16-A. PM sub Annex'!AU27</f>
        <v>0</v>
      </c>
      <c r="AS460" s="2824">
        <f>'16-A. PM sub Annex'!AV27</f>
        <v>20000</v>
      </c>
      <c r="AT460" s="2824">
        <f>'16-A. PM sub Annex'!AW27</f>
        <v>4</v>
      </c>
      <c r="AU460" s="2824">
        <f>'16-A. PM sub Annex'!AX27</f>
        <v>5000</v>
      </c>
    </row>
    <row r="461" spans="1:47" s="2741" customFormat="1" ht="78" customHeight="1">
      <c r="A461" s="1738" t="str">
        <f>'16-A. PM sub Annex'!B33</f>
        <v>16.1.2.1.13</v>
      </c>
      <c r="B461" s="1738" t="str">
        <f>'16-A. PM sub Annex'!D33</f>
        <v>C.1.c</v>
      </c>
      <c r="C461" s="2156" t="str">
        <f>'16-A. PM sub Annex'!E33</f>
        <v>Support for Quarterly State level review meetings of district officer</v>
      </c>
      <c r="D461" s="2823" t="str">
        <f>'16-A. PM sub Annex'!F33</f>
        <v>RCH</v>
      </c>
      <c r="E461" s="2823" t="str">
        <f>'16-A. PM sub Annex'!G33</f>
        <v>HRH&amp;HPIP/RI</v>
      </c>
      <c r="F461" s="2823">
        <f>'16-A. PM sub Annex'!H33</f>
        <v>0</v>
      </c>
      <c r="G461" s="2823">
        <f>'16-A. PM sub Annex'!I33</f>
        <v>0</v>
      </c>
      <c r="H461" s="2823">
        <f>'16-A. PM sub Annex'!K33</f>
        <v>0</v>
      </c>
      <c r="I461" s="2823">
        <f>'16-A. PM sub Annex'!L33</f>
        <v>0</v>
      </c>
      <c r="J461" s="2823">
        <f>'16-A. PM sub Annex'!M33</f>
        <v>0</v>
      </c>
      <c r="K461" s="2823">
        <f>'16-A. PM sub Annex'!N33</f>
        <v>0</v>
      </c>
      <c r="L461" s="2824">
        <f>'16-A. PM sub Annex'!O33</f>
        <v>50000</v>
      </c>
      <c r="M461" s="2824">
        <f>'16-A. PM sub Annex'!P33</f>
        <v>0.5</v>
      </c>
      <c r="N461" s="2823">
        <f>'16-A. PM sub Annex'!Q33</f>
        <v>3</v>
      </c>
      <c r="O461" s="2824">
        <f>'16-A. PM sub Annex'!R33</f>
        <v>1.5</v>
      </c>
      <c r="P461" s="1738" t="str">
        <f>'16-A. PM sub Annex'!S33</f>
        <v xml:space="preserve">STATE: Quarterly review Meeting for  district officer Rs.50000 x 3 meetings = 1.50 Lakhs; PDY: ; KKL: ; MHE: ; YNM: </v>
      </c>
      <c r="Q461" s="2496"/>
      <c r="R461" s="2825"/>
      <c r="T461" s="2824">
        <f>'16-A. PM sub Annex'!W33</f>
        <v>0</v>
      </c>
      <c r="U461" s="2824">
        <f>'16-A. PM sub Annex'!X33</f>
        <v>50000</v>
      </c>
      <c r="V461" s="1748">
        <f>'16-A. PM sub Annex'!Y33</f>
        <v>3</v>
      </c>
      <c r="W461" s="2826">
        <f>'16-A. PM sub Annex'!Z33</f>
        <v>150000</v>
      </c>
      <c r="X461" s="2824" t="str">
        <f>'16-A. PM sub Annex'!AA33</f>
        <v xml:space="preserve">STATE: Quarterly review Meeting for  district officer Rs.50000 x 3 meetings = 1.50 Lakhs; PDY: ; KKL: ; MHE: ; YNM: </v>
      </c>
      <c r="Y461" s="2824">
        <f>'16-A. PM sub Annex'!AB33</f>
        <v>50000</v>
      </c>
      <c r="Z461" s="2824">
        <f>'16-A. PM sub Annex'!AC33</f>
        <v>3</v>
      </c>
      <c r="AA461" s="2824">
        <f>'16-A. PM sub Annex'!AD33</f>
        <v>150000</v>
      </c>
      <c r="AB461" s="2824" t="str">
        <f>'16-A. PM sub Annex'!AE33</f>
        <v>Quarterly review Meeting for  district officer Rs.50000 x 3 meetings = 1.50 Lakhs</v>
      </c>
      <c r="AC461" s="2824">
        <f>'16-A. PM sub Annex'!AF33</f>
        <v>0</v>
      </c>
      <c r="AD461" s="2824">
        <f>'16-A. PM sub Annex'!AG33</f>
        <v>0</v>
      </c>
      <c r="AE461" s="2824">
        <f>'16-A. PM sub Annex'!AH33</f>
        <v>0</v>
      </c>
      <c r="AF461" s="2824">
        <f>'16-A. PM sub Annex'!AI33</f>
        <v>0</v>
      </c>
      <c r="AG461" s="2824">
        <f>'16-A. PM sub Annex'!AJ33</f>
        <v>0</v>
      </c>
      <c r="AH461" s="2824">
        <f>'16-A. PM sub Annex'!AK33</f>
        <v>0</v>
      </c>
      <c r="AI461" s="2824">
        <f>'16-A. PM sub Annex'!AL33</f>
        <v>0</v>
      </c>
      <c r="AJ461" s="2824">
        <f>'16-A. PM sub Annex'!AM33</f>
        <v>0</v>
      </c>
      <c r="AK461" s="2824">
        <f>'16-A. PM sub Annex'!AN33</f>
        <v>0</v>
      </c>
      <c r="AL461" s="2824">
        <f>'16-A. PM sub Annex'!AO33</f>
        <v>0</v>
      </c>
      <c r="AM461" s="2824">
        <f>'16-A. PM sub Annex'!AP33</f>
        <v>0</v>
      </c>
      <c r="AN461" s="2824">
        <f>'16-A. PM sub Annex'!AQ33</f>
        <v>0</v>
      </c>
      <c r="AO461" s="2824">
        <f>'16-A. PM sub Annex'!AR33</f>
        <v>0</v>
      </c>
      <c r="AP461" s="2824">
        <f>'16-A. PM sub Annex'!AS33</f>
        <v>0</v>
      </c>
      <c r="AQ461" s="2824">
        <f>'16-A. PM sub Annex'!AT33</f>
        <v>0</v>
      </c>
      <c r="AR461" s="2824">
        <f>'16-A. PM sub Annex'!AU33</f>
        <v>0</v>
      </c>
      <c r="AS461" s="2824">
        <f>'16-A. PM sub Annex'!AV33</f>
        <v>150000</v>
      </c>
      <c r="AT461" s="2824">
        <f>'16-A. PM sub Annex'!AW33</f>
        <v>3</v>
      </c>
      <c r="AU461" s="2824">
        <f>'16-A. PM sub Annex'!AX33</f>
        <v>50000</v>
      </c>
    </row>
    <row r="462" spans="1:47" s="2741" customFormat="1" ht="78" customHeight="1">
      <c r="A462" s="1738" t="str">
        <f>'16-A. PM sub Annex'!B34</f>
        <v>16.1.2.1.14</v>
      </c>
      <c r="B462" s="1738" t="str">
        <f>'16-A. PM sub Annex'!D34</f>
        <v>C.1.d</v>
      </c>
      <c r="C462" s="2156" t="str">
        <f>'16-A. PM sub Annex'!E34</f>
        <v>Quarterly review meetings exclusive for RI at district level with Block MOs, CDPO, and other stake holders</v>
      </c>
      <c r="D462" s="2823" t="str">
        <f>'16-A. PM sub Annex'!F34</f>
        <v>RCH</v>
      </c>
      <c r="E462" s="2823" t="str">
        <f>'16-A. PM sub Annex'!G34</f>
        <v>HRH&amp;HPIP/RI</v>
      </c>
      <c r="F462" s="2823">
        <f>'16-A. PM sub Annex'!H34</f>
        <v>0</v>
      </c>
      <c r="G462" s="2823">
        <f>'16-A. PM sub Annex'!I34</f>
        <v>0</v>
      </c>
      <c r="H462" s="2823">
        <f>'16-A. PM sub Annex'!K34</f>
        <v>0</v>
      </c>
      <c r="I462" s="2823">
        <f>'16-A. PM sub Annex'!L34</f>
        <v>0</v>
      </c>
      <c r="J462" s="2823">
        <f>'16-A. PM sub Annex'!M34</f>
        <v>0</v>
      </c>
      <c r="K462" s="2823">
        <f>'16-A. PM sub Annex'!N34</f>
        <v>0</v>
      </c>
      <c r="L462" s="2824">
        <f>'16-A. PM sub Annex'!O34</f>
        <v>15900</v>
      </c>
      <c r="M462" s="2824">
        <f>'16-A. PM sub Annex'!P34</f>
        <v>0.159</v>
      </c>
      <c r="N462" s="2823">
        <f>'16-A. PM sub Annex'!Q34</f>
        <v>12</v>
      </c>
      <c r="O462" s="2824">
        <f>'16-A. PM sub Annex'!R34</f>
        <v>1.9079999999999999</v>
      </c>
      <c r="P462" s="1738" t="str">
        <f>'16-A. PM sub Annex'!S34</f>
        <v>STATE: ; PDY: Quarterly review for Routine Immunization; KKL: Quarterly review for Routine Immunization; MHE: Quarterly review for Routine Immunization; YNM: Quarterly review for Routine Immunization</v>
      </c>
      <c r="Q462" s="2496"/>
      <c r="R462" s="2825"/>
      <c r="T462" s="2824">
        <f>'16-A. PM sub Annex'!W34</f>
        <v>0</v>
      </c>
      <c r="U462" s="2824">
        <f>'16-A. PM sub Annex'!X34</f>
        <v>15900</v>
      </c>
      <c r="V462" s="1748">
        <f>'16-A. PM sub Annex'!Y34</f>
        <v>12</v>
      </c>
      <c r="W462" s="2826">
        <f>'16-A. PM sub Annex'!Z34</f>
        <v>190800</v>
      </c>
      <c r="X462" s="2824" t="str">
        <f>'16-A. PM sub Annex'!AA34</f>
        <v>STATE: ; PDY: Quarterly review for Routine Immunization; KKL: Quarterly review for Routine Immunization; MHE: Quarterly review for Routine Immunization; YNM: Quarterly review for Routine Immunization</v>
      </c>
      <c r="Y462" s="2824">
        <f>'16-A. PM sub Annex'!AB34</f>
        <v>0</v>
      </c>
      <c r="Z462" s="2824">
        <f>'16-A. PM sub Annex'!AC34</f>
        <v>0</v>
      </c>
      <c r="AA462" s="2824">
        <f>'16-A. PM sub Annex'!AD34</f>
        <v>0</v>
      </c>
      <c r="AB462" s="2824">
        <f>'16-A. PM sub Annex'!AE34</f>
        <v>0</v>
      </c>
      <c r="AC462" s="2824">
        <f>'16-A. PM sub Annex'!AF34</f>
        <v>15900</v>
      </c>
      <c r="AD462" s="2824">
        <f>'16-A. PM sub Annex'!AG34</f>
        <v>3</v>
      </c>
      <c r="AE462" s="2824">
        <f>'16-A. PM sub Annex'!AH34</f>
        <v>47700</v>
      </c>
      <c r="AF462" s="2824" t="str">
        <f>'16-A. PM sub Annex'!AI34</f>
        <v>Quarterly review for Routine Immunization</v>
      </c>
      <c r="AG462" s="2824">
        <f>'16-A. PM sub Annex'!AJ34</f>
        <v>15900</v>
      </c>
      <c r="AH462" s="2824">
        <f>'16-A. PM sub Annex'!AK34</f>
        <v>3</v>
      </c>
      <c r="AI462" s="2824">
        <f>'16-A. PM sub Annex'!AL34</f>
        <v>47700</v>
      </c>
      <c r="AJ462" s="2824" t="str">
        <f>'16-A. PM sub Annex'!AM34</f>
        <v>Quarterly review for Routine Immunization</v>
      </c>
      <c r="AK462" s="2824">
        <f>'16-A. PM sub Annex'!AN34</f>
        <v>15900</v>
      </c>
      <c r="AL462" s="2824">
        <f>'16-A. PM sub Annex'!AO34</f>
        <v>3</v>
      </c>
      <c r="AM462" s="2824">
        <f>'16-A. PM sub Annex'!AP34</f>
        <v>47700</v>
      </c>
      <c r="AN462" s="2824" t="str">
        <f>'16-A. PM sub Annex'!AQ34</f>
        <v>Quarterly review for Routine Immunization</v>
      </c>
      <c r="AO462" s="2824">
        <f>'16-A. PM sub Annex'!AR34</f>
        <v>15900</v>
      </c>
      <c r="AP462" s="2824">
        <f>'16-A. PM sub Annex'!AS34</f>
        <v>3</v>
      </c>
      <c r="AQ462" s="2824">
        <f>'16-A. PM sub Annex'!AT34</f>
        <v>47700</v>
      </c>
      <c r="AR462" s="2824" t="str">
        <f>'16-A. PM sub Annex'!AU34</f>
        <v>Quarterly review for Routine Immunization</v>
      </c>
      <c r="AS462" s="2824">
        <f>'16-A. PM sub Annex'!AV34</f>
        <v>190800</v>
      </c>
      <c r="AT462" s="2824">
        <f>'16-A. PM sub Annex'!AW34</f>
        <v>12</v>
      </c>
      <c r="AU462" s="2824">
        <f>'16-A. PM sub Annex'!AX34</f>
        <v>15900</v>
      </c>
    </row>
    <row r="463" spans="1:47" s="2741" customFormat="1" ht="78" customHeight="1">
      <c r="A463" s="1738" t="str">
        <f>'16-A. PM sub Annex'!B35</f>
        <v>16.1.2.1.15</v>
      </c>
      <c r="B463" s="1738" t="str">
        <f>'16-A. PM sub Annex'!D35</f>
        <v>C.1.e</v>
      </c>
      <c r="C463" s="2156" t="str">
        <f>'16-A. PM sub Annex'!E35</f>
        <v>Quarterly review meetings exclusive for RI at block level</v>
      </c>
      <c r="D463" s="2823" t="str">
        <f>'16-A. PM sub Annex'!F35</f>
        <v>RCH</v>
      </c>
      <c r="E463" s="2823" t="str">
        <f>'16-A. PM sub Annex'!G35</f>
        <v>HRH&amp;HPIP/RI</v>
      </c>
      <c r="F463" s="2823">
        <f>'16-A. PM sub Annex'!H35</f>
        <v>0</v>
      </c>
      <c r="G463" s="2823">
        <f>'16-A. PM sub Annex'!I35</f>
        <v>0</v>
      </c>
      <c r="H463" s="2823">
        <f>'16-A. PM sub Annex'!K35</f>
        <v>0</v>
      </c>
      <c r="I463" s="2823">
        <f>'16-A. PM sub Annex'!L35</f>
        <v>0</v>
      </c>
      <c r="J463" s="2823">
        <f>'16-A. PM sub Annex'!M35</f>
        <v>0</v>
      </c>
      <c r="K463" s="2823">
        <f>'16-A. PM sub Annex'!N35</f>
        <v>0</v>
      </c>
      <c r="L463" s="2824">
        <f>'16-A. PM sub Annex'!O35</f>
        <v>0</v>
      </c>
      <c r="M463" s="2824">
        <f>'16-A. PM sub Annex'!P35</f>
        <v>0</v>
      </c>
      <c r="N463" s="2823">
        <f>'16-A. PM sub Annex'!Q35</f>
        <v>0</v>
      </c>
      <c r="O463" s="2824">
        <f>'16-A. PM sub Annex'!R35</f>
        <v>0</v>
      </c>
      <c r="P463" s="1738" t="str">
        <f>'16-A. PM sub Annex'!S35</f>
        <v xml:space="preserve">STATE: ; PDY: ; KKL: ; MHE: ; YNM: </v>
      </c>
      <c r="Q463" s="2496"/>
      <c r="R463" s="2825"/>
      <c r="T463" s="2824">
        <f>'16-A. PM sub Annex'!W35</f>
        <v>0</v>
      </c>
      <c r="U463" s="2824">
        <f>'16-A. PM sub Annex'!X35</f>
        <v>0</v>
      </c>
      <c r="V463" s="1748">
        <f>'16-A. PM sub Annex'!Y35</f>
        <v>0</v>
      </c>
      <c r="W463" s="2826">
        <f>'16-A. PM sub Annex'!Z35</f>
        <v>0</v>
      </c>
      <c r="X463" s="2824" t="str">
        <f>'16-A. PM sub Annex'!AA35</f>
        <v xml:space="preserve">STATE: ; PDY: ; KKL: ; MHE: ; YNM: </v>
      </c>
      <c r="Y463" s="2824">
        <f>'16-A. PM sub Annex'!AB35</f>
        <v>0</v>
      </c>
      <c r="Z463" s="2824">
        <f>'16-A. PM sub Annex'!AC35</f>
        <v>0</v>
      </c>
      <c r="AA463" s="2824">
        <f>'16-A. PM sub Annex'!AD35</f>
        <v>0</v>
      </c>
      <c r="AB463" s="2824">
        <f>'16-A. PM sub Annex'!AE35</f>
        <v>0</v>
      </c>
      <c r="AC463" s="2824">
        <f>'16-A. PM sub Annex'!AF35</f>
        <v>0</v>
      </c>
      <c r="AD463" s="2824">
        <f>'16-A. PM sub Annex'!AG35</f>
        <v>0</v>
      </c>
      <c r="AE463" s="2824">
        <f>'16-A. PM sub Annex'!AH35</f>
        <v>0</v>
      </c>
      <c r="AF463" s="2824">
        <f>'16-A. PM sub Annex'!AI35</f>
        <v>0</v>
      </c>
      <c r="AG463" s="2824">
        <f>'16-A. PM sub Annex'!AJ35</f>
        <v>0</v>
      </c>
      <c r="AH463" s="2824">
        <f>'16-A. PM sub Annex'!AK35</f>
        <v>0</v>
      </c>
      <c r="AI463" s="2824">
        <f>'16-A. PM sub Annex'!AL35</f>
        <v>0</v>
      </c>
      <c r="AJ463" s="2824">
        <f>'16-A. PM sub Annex'!AM35</f>
        <v>0</v>
      </c>
      <c r="AK463" s="2824">
        <f>'16-A. PM sub Annex'!AN35</f>
        <v>0</v>
      </c>
      <c r="AL463" s="2824">
        <f>'16-A. PM sub Annex'!AO35</f>
        <v>0</v>
      </c>
      <c r="AM463" s="2824">
        <f>'16-A. PM sub Annex'!AP35</f>
        <v>0</v>
      </c>
      <c r="AN463" s="2824">
        <f>'16-A. PM sub Annex'!AQ35</f>
        <v>0</v>
      </c>
      <c r="AO463" s="2824">
        <f>'16-A. PM sub Annex'!AR35</f>
        <v>0</v>
      </c>
      <c r="AP463" s="2824">
        <f>'16-A. PM sub Annex'!AS35</f>
        <v>0</v>
      </c>
      <c r="AQ463" s="2824">
        <f>'16-A. PM sub Annex'!AT35</f>
        <v>0</v>
      </c>
      <c r="AR463" s="2824">
        <f>'16-A. PM sub Annex'!AU35</f>
        <v>0</v>
      </c>
      <c r="AS463" s="2824">
        <f>'16-A. PM sub Annex'!AV35</f>
        <v>0</v>
      </c>
      <c r="AT463" s="2824">
        <f>'16-A. PM sub Annex'!AW35</f>
        <v>0</v>
      </c>
      <c r="AU463" s="2824">
        <f>'16-A. PM sub Annex'!AX35</f>
        <v>0</v>
      </c>
    </row>
    <row r="464" spans="1:47" s="2741" customFormat="1" ht="78" customHeight="1">
      <c r="A464" s="1738" t="str">
        <f>'16-A. PM sub Annex'!B50</f>
        <v>16.1.2.2.1</v>
      </c>
      <c r="B464" s="1738" t="str">
        <f>'16-A. PM sub Annex'!D50</f>
        <v>A.2.4.2</v>
      </c>
      <c r="C464" s="2156" t="str">
        <f>'16-A. PM sub Annex'!E50</f>
        <v>Monitoring and Award/ Recognition  for MAA programme</v>
      </c>
      <c r="D464" s="2823" t="str">
        <f>'16-A. PM sub Annex'!F50</f>
        <v>RCH</v>
      </c>
      <c r="E464" s="2823" t="str">
        <f>'16-A. PM sub Annex'!G50</f>
        <v>HRH&amp;HPIP/CH</v>
      </c>
      <c r="F464" s="2823">
        <f>'16-A. PM sub Annex'!H50</f>
        <v>0</v>
      </c>
      <c r="G464" s="2823">
        <f>'16-A. PM sub Annex'!I50</f>
        <v>0</v>
      </c>
      <c r="H464" s="2823">
        <f>'16-A. PM sub Annex'!K50</f>
        <v>0</v>
      </c>
      <c r="I464" s="2823">
        <f>'16-A. PM sub Annex'!L50</f>
        <v>0</v>
      </c>
      <c r="J464" s="2823">
        <f>'16-A. PM sub Annex'!M50</f>
        <v>0</v>
      </c>
      <c r="K464" s="2823">
        <f>'16-A. PM sub Annex'!N50</f>
        <v>0</v>
      </c>
      <c r="L464" s="2824">
        <f>'16-A. PM sub Annex'!O50</f>
        <v>25000</v>
      </c>
      <c r="M464" s="2824">
        <f>'16-A. PM sub Annex'!P50</f>
        <v>0.25</v>
      </c>
      <c r="N464" s="2823">
        <f>'16-A. PM sub Annex'!Q50</f>
        <v>4</v>
      </c>
      <c r="O464" s="2824">
        <f>'16-A. PM sub Annex'!R50</f>
        <v>1</v>
      </c>
      <c r="P464" s="1738" t="str">
        <f>'16-A. PM sub Annex'!S50</f>
        <v xml:space="preserve">STATE: Monitoring and Award/ Recognition  for MAA programme - 1.00 Lakhs; PDY: ; KKL: ; MHE: ; YNM: </v>
      </c>
      <c r="Q464" s="2496"/>
      <c r="R464" s="2825"/>
      <c r="T464" s="2824">
        <f>'16-A. PM sub Annex'!W50</f>
        <v>0</v>
      </c>
      <c r="U464" s="2824">
        <f>'16-A. PM sub Annex'!X50</f>
        <v>25000</v>
      </c>
      <c r="V464" s="1748">
        <f>'16-A. PM sub Annex'!Y50</f>
        <v>4</v>
      </c>
      <c r="W464" s="2826">
        <f>'16-A. PM sub Annex'!Z50</f>
        <v>100000</v>
      </c>
      <c r="X464" s="2824" t="str">
        <f>'16-A. PM sub Annex'!AA50</f>
        <v xml:space="preserve">STATE: Monitoring and Award/ Recognition  for MAA programme - 1.00 Lakhs; PDY: ; KKL: ; MHE: ; YNM: </v>
      </c>
      <c r="Y464" s="2824">
        <f>'16-A. PM sub Annex'!AB50</f>
        <v>25000</v>
      </c>
      <c r="Z464" s="2824">
        <f>'16-A. PM sub Annex'!AC50</f>
        <v>4</v>
      </c>
      <c r="AA464" s="2824">
        <f>'16-A. PM sub Annex'!AD50</f>
        <v>100000</v>
      </c>
      <c r="AB464" s="2824" t="str">
        <f>'16-A. PM sub Annex'!AE50</f>
        <v>Monitoring and Award/ Recognition  for MAA programme - 1.00 Lakhs</v>
      </c>
      <c r="AC464" s="2824">
        <f>'16-A. PM sub Annex'!AF50</f>
        <v>0</v>
      </c>
      <c r="AD464" s="2824">
        <f>'16-A. PM sub Annex'!AG50</f>
        <v>0</v>
      </c>
      <c r="AE464" s="2824">
        <f>'16-A. PM sub Annex'!AH50</f>
        <v>0</v>
      </c>
      <c r="AF464" s="2824">
        <f>'16-A. PM sub Annex'!AI50</f>
        <v>0</v>
      </c>
      <c r="AG464" s="2824">
        <f>'16-A. PM sub Annex'!AJ50</f>
        <v>0</v>
      </c>
      <c r="AH464" s="2824">
        <f>'16-A. PM sub Annex'!AK50</f>
        <v>0</v>
      </c>
      <c r="AI464" s="2824">
        <f>'16-A. PM sub Annex'!AL50</f>
        <v>0</v>
      </c>
      <c r="AJ464" s="2824">
        <f>'16-A. PM sub Annex'!AM50</f>
        <v>0</v>
      </c>
      <c r="AK464" s="2824">
        <f>'16-A. PM sub Annex'!AN50</f>
        <v>0</v>
      </c>
      <c r="AL464" s="2824">
        <f>'16-A. PM sub Annex'!AO50</f>
        <v>0</v>
      </c>
      <c r="AM464" s="2824">
        <f>'16-A. PM sub Annex'!AP50</f>
        <v>0</v>
      </c>
      <c r="AN464" s="2824">
        <f>'16-A. PM sub Annex'!AQ50</f>
        <v>0</v>
      </c>
      <c r="AO464" s="2824">
        <f>'16-A. PM sub Annex'!AR50</f>
        <v>0</v>
      </c>
      <c r="AP464" s="2824">
        <f>'16-A. PM sub Annex'!AS50</f>
        <v>0</v>
      </c>
      <c r="AQ464" s="2824">
        <f>'16-A. PM sub Annex'!AT50</f>
        <v>0</v>
      </c>
      <c r="AR464" s="2824">
        <f>'16-A. PM sub Annex'!AU50</f>
        <v>0</v>
      </c>
      <c r="AS464" s="2824">
        <f>'16-A. PM sub Annex'!AV50</f>
        <v>100000</v>
      </c>
      <c r="AT464" s="2824">
        <f>'16-A. PM sub Annex'!AW50</f>
        <v>4</v>
      </c>
      <c r="AU464" s="2824">
        <f>'16-A. PM sub Annex'!AX50</f>
        <v>25000</v>
      </c>
    </row>
    <row r="465" spans="1:47" s="2741" customFormat="1" ht="78" customHeight="1">
      <c r="A465" s="1738" t="str">
        <f>'16-A. PM sub Annex'!B70</f>
        <v>16.1.3.1.2</v>
      </c>
      <c r="B465" s="1738" t="str">
        <f>'16-A. PM sub Annex'!D70</f>
        <v>A.4.1.4</v>
      </c>
      <c r="C465" s="2156" t="str">
        <f>'16-A. PM sub Annex'!E70</f>
        <v>Mobility and communication support for RKSK district coordinator/ consultant</v>
      </c>
      <c r="D465" s="2823" t="str">
        <f>'16-A. PM sub Annex'!F70</f>
        <v>RCH</v>
      </c>
      <c r="E465" s="2823" t="str">
        <f>'16-A. PM sub Annex'!G70</f>
        <v>HRH&amp;HPIP/AH</v>
      </c>
      <c r="F465" s="2823">
        <f>'16-A. PM sub Annex'!H70</f>
        <v>0</v>
      </c>
      <c r="G465" s="2823">
        <f>'16-A. PM sub Annex'!I70</f>
        <v>0</v>
      </c>
      <c r="H465" s="2823">
        <f>'16-A. PM sub Annex'!K70</f>
        <v>0</v>
      </c>
      <c r="I465" s="2823">
        <f>'16-A. PM sub Annex'!L70</f>
        <v>0</v>
      </c>
      <c r="J465" s="2823">
        <f>'16-A. PM sub Annex'!M70</f>
        <v>0</v>
      </c>
      <c r="K465" s="2823">
        <f>'16-A. PM sub Annex'!N70</f>
        <v>0</v>
      </c>
      <c r="L465" s="2824">
        <f>'16-A. PM sub Annex'!O70</f>
        <v>0</v>
      </c>
      <c r="M465" s="2824">
        <f>'16-A. PM sub Annex'!P70</f>
        <v>0</v>
      </c>
      <c r="N465" s="2823">
        <f>'16-A. PM sub Annex'!Q70</f>
        <v>0</v>
      </c>
      <c r="O465" s="2824">
        <f>'16-A. PM sub Annex'!R70</f>
        <v>0</v>
      </c>
      <c r="P465" s="1738" t="str">
        <f>'16-A. PM sub Annex'!S70</f>
        <v xml:space="preserve">STATE: ; PDY: ; KKL: ; MHE: ; YNM: </v>
      </c>
      <c r="Q465" s="2496"/>
      <c r="R465" s="2825"/>
      <c r="T465" s="2824">
        <f>'16-A. PM sub Annex'!W70</f>
        <v>0</v>
      </c>
      <c r="U465" s="2824">
        <f>'16-A. PM sub Annex'!X70</f>
        <v>0</v>
      </c>
      <c r="V465" s="1748">
        <f>'16-A. PM sub Annex'!Y70</f>
        <v>0</v>
      </c>
      <c r="W465" s="2826">
        <f>'16-A. PM sub Annex'!Z70</f>
        <v>0</v>
      </c>
      <c r="X465" s="2824" t="str">
        <f>'16-A. PM sub Annex'!AA70</f>
        <v xml:space="preserve">STATE: ; PDY: ; KKL: ; MHE: ; YNM: </v>
      </c>
      <c r="Y465" s="2824">
        <f>'16-A. PM sub Annex'!AB70</f>
        <v>0</v>
      </c>
      <c r="Z465" s="2824">
        <f>'16-A. PM sub Annex'!AC70</f>
        <v>0</v>
      </c>
      <c r="AA465" s="2824">
        <f>'16-A. PM sub Annex'!AD70</f>
        <v>0</v>
      </c>
      <c r="AB465" s="2824">
        <f>'16-A. PM sub Annex'!AE70</f>
        <v>0</v>
      </c>
      <c r="AC465" s="2824">
        <f>'16-A. PM sub Annex'!AF70</f>
        <v>0</v>
      </c>
      <c r="AD465" s="2824">
        <f>'16-A. PM sub Annex'!AG70</f>
        <v>0</v>
      </c>
      <c r="AE465" s="2824">
        <f>'16-A. PM sub Annex'!AH70</f>
        <v>0</v>
      </c>
      <c r="AF465" s="2824">
        <f>'16-A. PM sub Annex'!AI70</f>
        <v>0</v>
      </c>
      <c r="AG465" s="2824">
        <f>'16-A. PM sub Annex'!AJ70</f>
        <v>0</v>
      </c>
      <c r="AH465" s="2824">
        <f>'16-A. PM sub Annex'!AK70</f>
        <v>0</v>
      </c>
      <c r="AI465" s="2824">
        <f>'16-A. PM sub Annex'!AL70</f>
        <v>0</v>
      </c>
      <c r="AJ465" s="2824">
        <f>'16-A. PM sub Annex'!AM70</f>
        <v>0</v>
      </c>
      <c r="AK465" s="2824">
        <f>'16-A. PM sub Annex'!AN70</f>
        <v>0</v>
      </c>
      <c r="AL465" s="2824">
        <f>'16-A. PM sub Annex'!AO70</f>
        <v>0</v>
      </c>
      <c r="AM465" s="2824">
        <f>'16-A. PM sub Annex'!AP70</f>
        <v>0</v>
      </c>
      <c r="AN465" s="2824">
        <f>'16-A. PM sub Annex'!AQ70</f>
        <v>0</v>
      </c>
      <c r="AO465" s="2824">
        <f>'16-A. PM sub Annex'!AR70</f>
        <v>0</v>
      </c>
      <c r="AP465" s="2824">
        <f>'16-A. PM sub Annex'!AS70</f>
        <v>0</v>
      </c>
      <c r="AQ465" s="2824">
        <f>'16-A. PM sub Annex'!AT70</f>
        <v>0</v>
      </c>
      <c r="AR465" s="2824">
        <f>'16-A. PM sub Annex'!AU70</f>
        <v>0</v>
      </c>
      <c r="AS465" s="2824">
        <f>'16-A. PM sub Annex'!AV70</f>
        <v>0</v>
      </c>
      <c r="AT465" s="2824">
        <f>'16-A. PM sub Annex'!AW70</f>
        <v>0</v>
      </c>
      <c r="AU465" s="2824">
        <f>'16-A. PM sub Annex'!AX70</f>
        <v>0</v>
      </c>
    </row>
    <row r="466" spans="1:47" s="2741" customFormat="1" ht="78" customHeight="1">
      <c r="A466" s="1738" t="str">
        <f>'16-A. PM sub Annex'!B73</f>
        <v>16.1.3.1.5</v>
      </c>
      <c r="B466" s="1738" t="str">
        <f>'16-A. PM sub Annex'!D73</f>
        <v>C.1.b</v>
      </c>
      <c r="C466" s="2156" t="str">
        <f>'16-A. PM sub Annex'!E73</f>
        <v>Mobility support for supervision at State level (including SAANS supportive supervision)</v>
      </c>
      <c r="D466" s="2823" t="str">
        <f>'16-A. PM sub Annex'!F73</f>
        <v>RCH</v>
      </c>
      <c r="E466" s="2823" t="str">
        <f>'16-A. PM sub Annex'!G73</f>
        <v>HRH&amp;HPIP/RI/CH</v>
      </c>
      <c r="F466" s="2823">
        <f>'16-A. PM sub Annex'!H73</f>
        <v>0</v>
      </c>
      <c r="G466" s="2823">
        <f>'16-A. PM sub Annex'!I73</f>
        <v>0</v>
      </c>
      <c r="H466" s="2823">
        <f>'16-A. PM sub Annex'!K73</f>
        <v>0</v>
      </c>
      <c r="I466" s="2823">
        <f>'16-A. PM sub Annex'!L73</f>
        <v>0</v>
      </c>
      <c r="J466" s="2823">
        <f>'16-A. PM sub Annex'!M73</f>
        <v>0</v>
      </c>
      <c r="K466" s="2823">
        <f>'16-A. PM sub Annex'!N73</f>
        <v>0</v>
      </c>
      <c r="L466" s="2824">
        <f>'16-A. PM sub Annex'!O73</f>
        <v>37900</v>
      </c>
      <c r="M466" s="2824">
        <f>'16-A. PM sub Annex'!P73</f>
        <v>0.379</v>
      </c>
      <c r="N466" s="2823">
        <f>'16-A. PM sub Annex'!Q73</f>
        <v>10</v>
      </c>
      <c r="O466" s="2824">
        <f>'16-A. PM sub Annex'!R73</f>
        <v>3.79</v>
      </c>
      <c r="P466" s="1738" t="str">
        <f>'16-A. PM sub Annex'!S73</f>
        <v xml:space="preserve">STATE: Immunisation - Mobility support for supervision at State level - Rs.1.79 Lakhs, SAANS - Monitoring,  evaluation and miscellaneous activities - Rs.2.00 Lakhs (Total - Rs.3.9 Lakh); PDY: ; KKL: ; MHE: ; YNM: </v>
      </c>
      <c r="Q466" s="2496"/>
      <c r="R466" s="2825"/>
      <c r="T466" s="2824">
        <f>'16-A. PM sub Annex'!W73</f>
        <v>0</v>
      </c>
      <c r="U466" s="2824">
        <f>'16-A. PM sub Annex'!X73</f>
        <v>37900</v>
      </c>
      <c r="V466" s="1748">
        <f>'16-A. PM sub Annex'!Y73</f>
        <v>10</v>
      </c>
      <c r="W466" s="2826">
        <f>'16-A. PM sub Annex'!Z73</f>
        <v>379000</v>
      </c>
      <c r="X466" s="2824" t="str">
        <f>'16-A. PM sub Annex'!AA73</f>
        <v xml:space="preserve">STATE: Immunisation - Mobility support for supervision at State level - Rs.1.79 Lakhs, SAANS - Monitoring,  evaluation and miscellaneous activities - Rs.2.00 Lakhs (Total - Rs.3.9 Lakh); PDY: ; KKL: ; MHE: ; YNM: </v>
      </c>
      <c r="Y466" s="2824">
        <f>'16-A. PM sub Annex'!AB73</f>
        <v>37900</v>
      </c>
      <c r="Z466" s="2824">
        <f>'16-A. PM sub Annex'!AC73</f>
        <v>10</v>
      </c>
      <c r="AA466" s="2824">
        <f>'16-A. PM sub Annex'!AD73</f>
        <v>379000</v>
      </c>
      <c r="AB466" s="2824" t="str">
        <f>'16-A. PM sub Annex'!AE73</f>
        <v>Immunisation - Mobility support for supervision at State level - Rs.1.79 Lakhs, SAANS - Monitoring,  evaluation and miscellaneous activities - Rs.2.00 Lakhs (Total - Rs.3.9 Lakh)</v>
      </c>
      <c r="AC466" s="2824">
        <f>'16-A. PM sub Annex'!AF73</f>
        <v>0</v>
      </c>
      <c r="AD466" s="2824">
        <f>'16-A. PM sub Annex'!AG73</f>
        <v>0</v>
      </c>
      <c r="AE466" s="2824">
        <f>'16-A. PM sub Annex'!AH73</f>
        <v>0</v>
      </c>
      <c r="AF466" s="2824">
        <f>'16-A. PM sub Annex'!AI73</f>
        <v>0</v>
      </c>
      <c r="AG466" s="2824">
        <f>'16-A. PM sub Annex'!AJ73</f>
        <v>0</v>
      </c>
      <c r="AH466" s="2824">
        <f>'16-A. PM sub Annex'!AK73</f>
        <v>0</v>
      </c>
      <c r="AI466" s="2824">
        <f>'16-A. PM sub Annex'!AL73</f>
        <v>0</v>
      </c>
      <c r="AJ466" s="2824">
        <f>'16-A. PM sub Annex'!AM73</f>
        <v>0</v>
      </c>
      <c r="AK466" s="2824">
        <f>'16-A. PM sub Annex'!AN73</f>
        <v>0</v>
      </c>
      <c r="AL466" s="2824">
        <f>'16-A. PM sub Annex'!AO73</f>
        <v>0</v>
      </c>
      <c r="AM466" s="2824">
        <f>'16-A. PM sub Annex'!AP73</f>
        <v>0</v>
      </c>
      <c r="AN466" s="2824">
        <f>'16-A. PM sub Annex'!AQ73</f>
        <v>0</v>
      </c>
      <c r="AO466" s="2824">
        <f>'16-A. PM sub Annex'!AR73</f>
        <v>0</v>
      </c>
      <c r="AP466" s="2824">
        <f>'16-A. PM sub Annex'!AS73</f>
        <v>0</v>
      </c>
      <c r="AQ466" s="2824">
        <f>'16-A. PM sub Annex'!AT73</f>
        <v>0</v>
      </c>
      <c r="AR466" s="2824">
        <f>'16-A. PM sub Annex'!AU73</f>
        <v>0</v>
      </c>
      <c r="AS466" s="2824">
        <f>'16-A. PM sub Annex'!AV73</f>
        <v>379000</v>
      </c>
      <c r="AT466" s="2824">
        <f>'16-A. PM sub Annex'!AW73</f>
        <v>10</v>
      </c>
      <c r="AU466" s="2824">
        <f>'16-A. PM sub Annex'!AX73</f>
        <v>37900</v>
      </c>
    </row>
    <row r="467" spans="1:47" s="2741" customFormat="1" ht="78" customHeight="1">
      <c r="A467" s="1738" t="str">
        <f>'16-A. PM sub Annex'!B74</f>
        <v>16.1.3.1.6</v>
      </c>
      <c r="B467" s="1738" t="str">
        <f>'16-A. PM sub Annex'!D74</f>
        <v>C.2.3</v>
      </c>
      <c r="C467" s="2156" t="str">
        <f>'16-A. PM sub Annex'!E74</f>
        <v>Mobility support for staff for E-Vin (VCCM)</v>
      </c>
      <c r="D467" s="2823" t="str">
        <f>'16-A. PM sub Annex'!F74</f>
        <v>RCH</v>
      </c>
      <c r="E467" s="2823" t="str">
        <f>'16-A. PM sub Annex'!G74</f>
        <v>HRH&amp;HPIP/RI</v>
      </c>
      <c r="F467" s="2823">
        <f>'16-A. PM sub Annex'!H74</f>
        <v>0</v>
      </c>
      <c r="G467" s="2823">
        <f>'16-A. PM sub Annex'!I74</f>
        <v>0</v>
      </c>
      <c r="H467" s="2823">
        <f>'16-A. PM sub Annex'!K74</f>
        <v>0</v>
      </c>
      <c r="I467" s="2823">
        <f>'16-A. PM sub Annex'!L74</f>
        <v>0</v>
      </c>
      <c r="J467" s="2823">
        <f>'16-A. PM sub Annex'!M74</f>
        <v>0</v>
      </c>
      <c r="K467" s="2823">
        <f>'16-A. PM sub Annex'!N74</f>
        <v>0</v>
      </c>
      <c r="L467" s="2824">
        <f>'16-A. PM sub Annex'!O74</f>
        <v>64000</v>
      </c>
      <c r="M467" s="2824">
        <f>'16-A. PM sub Annex'!P74</f>
        <v>0.64</v>
      </c>
      <c r="N467" s="2823">
        <f>'16-A. PM sub Annex'!Q74</f>
        <v>3</v>
      </c>
      <c r="O467" s="2824">
        <f>'16-A. PM sub Annex'!R74</f>
        <v>1.92</v>
      </c>
      <c r="P467" s="1738" t="str">
        <f>'16-A. PM sub Annex'!S74</f>
        <v xml:space="preserve">STATE: Mobility Support - Staff travel cost - Rs.10000 x 12 -1.20 Lakhs, Travel cost for VCCM Rs.3000 x 2 x 12 months - Rs. 0.72 Lakhs(Total - Rs.1.92 Lakhs); PDY: ; KKL: ; MHE: ; YNM: </v>
      </c>
      <c r="Q467" s="2496"/>
      <c r="R467" s="2825"/>
      <c r="T467" s="2824">
        <f>'16-A. PM sub Annex'!W74</f>
        <v>0</v>
      </c>
      <c r="U467" s="2824">
        <f>'16-A. PM sub Annex'!X74</f>
        <v>64000</v>
      </c>
      <c r="V467" s="1748">
        <f>'16-A. PM sub Annex'!Y74</f>
        <v>3</v>
      </c>
      <c r="W467" s="2826">
        <f>'16-A. PM sub Annex'!Z74</f>
        <v>192000</v>
      </c>
      <c r="X467" s="2824" t="str">
        <f>'16-A. PM sub Annex'!AA74</f>
        <v xml:space="preserve">STATE: Mobility Support - Staff travel cost - Rs.10000 x 12 -1.20 Lakhs, Travel cost for VCCM Rs.3000 x 2 x 12 months - Rs. 0.72 Lakhs(Total - Rs.1.92 Lakhs); PDY: ; KKL: ; MHE: ; YNM: </v>
      </c>
      <c r="Y467" s="2824">
        <f>'16-A. PM sub Annex'!AB74</f>
        <v>64000</v>
      </c>
      <c r="Z467" s="2824">
        <f>'16-A. PM sub Annex'!AC74</f>
        <v>3</v>
      </c>
      <c r="AA467" s="2824">
        <f>'16-A. PM sub Annex'!AD74</f>
        <v>192000</v>
      </c>
      <c r="AB467" s="2824" t="str">
        <f>'16-A. PM sub Annex'!AE74</f>
        <v>Mobility Support - Staff travel cost - Rs.10000 x 12 -1.20 Lakhs, Travel cost for VCCM Rs.3000 x 2 x 12 months - Rs. 0.72 Lakhs(Total - Rs.1.92 Lakhs)</v>
      </c>
      <c r="AC467" s="2824">
        <f>'16-A. PM sub Annex'!AF74</f>
        <v>0</v>
      </c>
      <c r="AD467" s="2824">
        <f>'16-A. PM sub Annex'!AG74</f>
        <v>0</v>
      </c>
      <c r="AE467" s="2824">
        <f>'16-A. PM sub Annex'!AH74</f>
        <v>0</v>
      </c>
      <c r="AF467" s="2824">
        <f>'16-A. PM sub Annex'!AI74</f>
        <v>0</v>
      </c>
      <c r="AG467" s="2824">
        <f>'16-A. PM sub Annex'!AJ74</f>
        <v>0</v>
      </c>
      <c r="AH467" s="2824">
        <f>'16-A. PM sub Annex'!AK74</f>
        <v>0</v>
      </c>
      <c r="AI467" s="2824">
        <f>'16-A. PM sub Annex'!AL74</f>
        <v>0</v>
      </c>
      <c r="AJ467" s="2824">
        <f>'16-A. PM sub Annex'!AM74</f>
        <v>0</v>
      </c>
      <c r="AK467" s="2824">
        <f>'16-A. PM sub Annex'!AN74</f>
        <v>0</v>
      </c>
      <c r="AL467" s="2824">
        <f>'16-A. PM sub Annex'!AO74</f>
        <v>0</v>
      </c>
      <c r="AM467" s="2824">
        <f>'16-A. PM sub Annex'!AP74</f>
        <v>0</v>
      </c>
      <c r="AN467" s="2824">
        <f>'16-A. PM sub Annex'!AQ74</f>
        <v>0</v>
      </c>
      <c r="AO467" s="2824">
        <f>'16-A. PM sub Annex'!AR74</f>
        <v>0</v>
      </c>
      <c r="AP467" s="2824">
        <f>'16-A. PM sub Annex'!AS74</f>
        <v>0</v>
      </c>
      <c r="AQ467" s="2824">
        <f>'16-A. PM sub Annex'!AT74</f>
        <v>0</v>
      </c>
      <c r="AR467" s="2824">
        <f>'16-A. PM sub Annex'!AU74</f>
        <v>0</v>
      </c>
      <c r="AS467" s="2824">
        <f>'16-A. PM sub Annex'!AV74</f>
        <v>192000</v>
      </c>
      <c r="AT467" s="2824">
        <f>'16-A. PM sub Annex'!AW74</f>
        <v>3</v>
      </c>
      <c r="AU467" s="2824">
        <f>'16-A. PM sub Annex'!AX74</f>
        <v>64000</v>
      </c>
    </row>
    <row r="468" spans="1:47" s="2741" customFormat="1" ht="78" customHeight="1">
      <c r="A468" s="1738" t="str">
        <f>'16-A. PM sub Annex'!B94</f>
        <v>16.1.3.3.1</v>
      </c>
      <c r="B468" s="1738" t="str">
        <f>'16-A. PM sub Annex'!D94</f>
        <v>A.3.5.4</v>
      </c>
      <c r="C468" s="2156" t="str">
        <f>'16-A. PM sub Annex'!E94</f>
        <v>PM activities for World Population Day’ celebration (Only mobility cost): funds earmarked for district level activities</v>
      </c>
      <c r="D468" s="2823" t="str">
        <f>'16-A. PM sub Annex'!F94</f>
        <v>RCH</v>
      </c>
      <c r="E468" s="2823" t="str">
        <f>'16-A. PM sub Annex'!G94</f>
        <v>HRH&amp;HPIP/FP</v>
      </c>
      <c r="F468" s="2823">
        <f>'16-A. PM sub Annex'!H94</f>
        <v>0</v>
      </c>
      <c r="G468" s="2823">
        <f>'16-A. PM sub Annex'!I94</f>
        <v>0</v>
      </c>
      <c r="H468" s="2823">
        <f>'16-A. PM sub Annex'!K94</f>
        <v>0</v>
      </c>
      <c r="I468" s="2823">
        <f>'16-A. PM sub Annex'!L94</f>
        <v>0</v>
      </c>
      <c r="J468" s="2823">
        <f>'16-A. PM sub Annex'!M94</f>
        <v>0</v>
      </c>
      <c r="K468" s="2823">
        <f>'16-A. PM sub Annex'!N94</f>
        <v>0</v>
      </c>
      <c r="L468" s="2824">
        <f>'16-A. PM sub Annex'!O94</f>
        <v>0</v>
      </c>
      <c r="M468" s="2824">
        <f>'16-A. PM sub Annex'!P94</f>
        <v>0</v>
      </c>
      <c r="N468" s="2823">
        <f>'16-A. PM sub Annex'!Q94</f>
        <v>0</v>
      </c>
      <c r="O468" s="2824">
        <f>'16-A. PM sub Annex'!R94</f>
        <v>0</v>
      </c>
      <c r="P468" s="1738" t="str">
        <f>'16-A. PM sub Annex'!S94</f>
        <v xml:space="preserve">STATE: ; PDY: ; KKL: ; MHE: ; YNM: </v>
      </c>
      <c r="Q468" s="2496"/>
      <c r="R468" s="2825"/>
      <c r="T468" s="2824">
        <f>'16-A. PM sub Annex'!W94</f>
        <v>0</v>
      </c>
      <c r="U468" s="2824">
        <f>'16-A. PM sub Annex'!X94</f>
        <v>0</v>
      </c>
      <c r="V468" s="1748">
        <f>'16-A. PM sub Annex'!Y94</f>
        <v>0</v>
      </c>
      <c r="W468" s="2826">
        <f>'16-A. PM sub Annex'!Z94</f>
        <v>0</v>
      </c>
      <c r="X468" s="2824" t="str">
        <f>'16-A. PM sub Annex'!AA94</f>
        <v xml:space="preserve">STATE: ; PDY: ; KKL: ; MHE: ; YNM: </v>
      </c>
      <c r="Y468" s="2824">
        <f>'16-A. PM sub Annex'!AB94</f>
        <v>0</v>
      </c>
      <c r="Z468" s="2824">
        <f>'16-A. PM sub Annex'!AC94</f>
        <v>0</v>
      </c>
      <c r="AA468" s="2824">
        <f>'16-A. PM sub Annex'!AD94</f>
        <v>0</v>
      </c>
      <c r="AB468" s="2824">
        <f>'16-A. PM sub Annex'!AE94</f>
        <v>0</v>
      </c>
      <c r="AC468" s="2824">
        <f>'16-A. PM sub Annex'!AF94</f>
        <v>0</v>
      </c>
      <c r="AD468" s="2824">
        <f>'16-A. PM sub Annex'!AG94</f>
        <v>0</v>
      </c>
      <c r="AE468" s="2824">
        <f>'16-A. PM sub Annex'!AH94</f>
        <v>0</v>
      </c>
      <c r="AF468" s="2824">
        <f>'16-A. PM sub Annex'!AI94</f>
        <v>0</v>
      </c>
      <c r="AG468" s="2824">
        <f>'16-A. PM sub Annex'!AJ94</f>
        <v>0</v>
      </c>
      <c r="AH468" s="2824">
        <f>'16-A. PM sub Annex'!AK94</f>
        <v>0</v>
      </c>
      <c r="AI468" s="2824">
        <f>'16-A. PM sub Annex'!AL94</f>
        <v>0</v>
      </c>
      <c r="AJ468" s="2824">
        <f>'16-A. PM sub Annex'!AM94</f>
        <v>0</v>
      </c>
      <c r="AK468" s="2824">
        <f>'16-A. PM sub Annex'!AN94</f>
        <v>0</v>
      </c>
      <c r="AL468" s="2824">
        <f>'16-A. PM sub Annex'!AO94</f>
        <v>0</v>
      </c>
      <c r="AM468" s="2824">
        <f>'16-A. PM sub Annex'!AP94</f>
        <v>0</v>
      </c>
      <c r="AN468" s="2824">
        <f>'16-A. PM sub Annex'!AQ94</f>
        <v>0</v>
      </c>
      <c r="AO468" s="2824">
        <f>'16-A. PM sub Annex'!AR94</f>
        <v>0</v>
      </c>
      <c r="AP468" s="2824">
        <f>'16-A. PM sub Annex'!AS94</f>
        <v>0</v>
      </c>
      <c r="AQ468" s="2824">
        <f>'16-A. PM sub Annex'!AT94</f>
        <v>0</v>
      </c>
      <c r="AR468" s="2824">
        <f>'16-A. PM sub Annex'!AU94</f>
        <v>0</v>
      </c>
      <c r="AS468" s="2824">
        <f>'16-A. PM sub Annex'!AV94</f>
        <v>0</v>
      </c>
      <c r="AT468" s="2824">
        <f>'16-A. PM sub Annex'!AW94</f>
        <v>0</v>
      </c>
      <c r="AU468" s="2824">
        <f>'16-A. PM sub Annex'!AX94</f>
        <v>0</v>
      </c>
    </row>
    <row r="469" spans="1:47" s="2741" customFormat="1" ht="78" customHeight="1">
      <c r="A469" s="1738" t="str">
        <f>'16-A. PM sub Annex'!B95</f>
        <v>16.1.3.3.2</v>
      </c>
      <c r="B469" s="1738" t="str">
        <f>'16-A. PM sub Annex'!D95</f>
        <v>A.3.5.5</v>
      </c>
      <c r="C469" s="2156" t="str">
        <f>'16-A. PM sub Annex'!E95</f>
        <v>PM activities for Vasectomy Fortnight celebration  (Only mobility cost): funds earmarked for district level activities</v>
      </c>
      <c r="D469" s="2823" t="str">
        <f>'16-A. PM sub Annex'!F95</f>
        <v>RCH</v>
      </c>
      <c r="E469" s="2823" t="str">
        <f>'16-A. PM sub Annex'!G95</f>
        <v>HRH&amp;HPIP/FP</v>
      </c>
      <c r="F469" s="2823">
        <f>'16-A. PM sub Annex'!H95</f>
        <v>0</v>
      </c>
      <c r="G469" s="2823">
        <f>'16-A. PM sub Annex'!I95</f>
        <v>0</v>
      </c>
      <c r="H469" s="2823">
        <f>'16-A. PM sub Annex'!K95</f>
        <v>0</v>
      </c>
      <c r="I469" s="2823">
        <f>'16-A. PM sub Annex'!L95</f>
        <v>0</v>
      </c>
      <c r="J469" s="2823">
        <f>'16-A. PM sub Annex'!M95</f>
        <v>0</v>
      </c>
      <c r="K469" s="2823">
        <f>'16-A. PM sub Annex'!N95</f>
        <v>0</v>
      </c>
      <c r="L469" s="2824">
        <f>'16-A. PM sub Annex'!O95</f>
        <v>0</v>
      </c>
      <c r="M469" s="2824">
        <f>'16-A. PM sub Annex'!P95</f>
        <v>0</v>
      </c>
      <c r="N469" s="2823">
        <f>'16-A. PM sub Annex'!Q95</f>
        <v>0</v>
      </c>
      <c r="O469" s="2824">
        <f>'16-A. PM sub Annex'!R95</f>
        <v>0</v>
      </c>
      <c r="P469" s="1738" t="str">
        <f>'16-A. PM sub Annex'!S95</f>
        <v xml:space="preserve">STATE: ; PDY: ; KKL: ; MHE: ; YNM: </v>
      </c>
      <c r="Q469" s="2496"/>
      <c r="R469" s="2825"/>
      <c r="T469" s="2824">
        <f>'16-A. PM sub Annex'!W95</f>
        <v>0</v>
      </c>
      <c r="U469" s="2824">
        <f>'16-A. PM sub Annex'!X95</f>
        <v>0</v>
      </c>
      <c r="V469" s="1748">
        <f>'16-A. PM sub Annex'!Y95</f>
        <v>0</v>
      </c>
      <c r="W469" s="2826">
        <f>'16-A. PM sub Annex'!Z95</f>
        <v>0</v>
      </c>
      <c r="X469" s="2824" t="str">
        <f>'16-A. PM sub Annex'!AA95</f>
        <v xml:space="preserve">STATE: ; PDY: ; KKL: ; MHE: ; YNM: </v>
      </c>
      <c r="Y469" s="2824">
        <f>'16-A. PM sub Annex'!AB95</f>
        <v>0</v>
      </c>
      <c r="Z469" s="2824">
        <f>'16-A. PM sub Annex'!AC95</f>
        <v>0</v>
      </c>
      <c r="AA469" s="2824">
        <f>'16-A. PM sub Annex'!AD95</f>
        <v>0</v>
      </c>
      <c r="AB469" s="2824">
        <f>'16-A. PM sub Annex'!AE95</f>
        <v>0</v>
      </c>
      <c r="AC469" s="2824">
        <f>'16-A. PM sub Annex'!AF95</f>
        <v>0</v>
      </c>
      <c r="AD469" s="2824">
        <f>'16-A. PM sub Annex'!AG95</f>
        <v>0</v>
      </c>
      <c r="AE469" s="2824">
        <f>'16-A. PM sub Annex'!AH95</f>
        <v>0</v>
      </c>
      <c r="AF469" s="2824">
        <f>'16-A. PM sub Annex'!AI95</f>
        <v>0</v>
      </c>
      <c r="AG469" s="2824">
        <f>'16-A. PM sub Annex'!AJ95</f>
        <v>0</v>
      </c>
      <c r="AH469" s="2824">
        <f>'16-A. PM sub Annex'!AK95</f>
        <v>0</v>
      </c>
      <c r="AI469" s="2824">
        <f>'16-A. PM sub Annex'!AL95</f>
        <v>0</v>
      </c>
      <c r="AJ469" s="2824">
        <f>'16-A. PM sub Annex'!AM95</f>
        <v>0</v>
      </c>
      <c r="AK469" s="2824">
        <f>'16-A. PM sub Annex'!AN95</f>
        <v>0</v>
      </c>
      <c r="AL469" s="2824">
        <f>'16-A. PM sub Annex'!AO95</f>
        <v>0</v>
      </c>
      <c r="AM469" s="2824">
        <f>'16-A. PM sub Annex'!AP95</f>
        <v>0</v>
      </c>
      <c r="AN469" s="2824">
        <f>'16-A. PM sub Annex'!AQ95</f>
        <v>0</v>
      </c>
      <c r="AO469" s="2824">
        <f>'16-A. PM sub Annex'!AR95</f>
        <v>0</v>
      </c>
      <c r="AP469" s="2824">
        <f>'16-A. PM sub Annex'!AS95</f>
        <v>0</v>
      </c>
      <c r="AQ469" s="2824">
        <f>'16-A. PM sub Annex'!AT95</f>
        <v>0</v>
      </c>
      <c r="AR469" s="2824">
        <f>'16-A. PM sub Annex'!AU95</f>
        <v>0</v>
      </c>
      <c r="AS469" s="2824">
        <f>'16-A. PM sub Annex'!AV95</f>
        <v>0</v>
      </c>
      <c r="AT469" s="2824">
        <f>'16-A. PM sub Annex'!AW95</f>
        <v>0</v>
      </c>
      <c r="AU469" s="2824">
        <f>'16-A. PM sub Annex'!AX95</f>
        <v>0</v>
      </c>
    </row>
    <row r="470" spans="1:47" s="2741" customFormat="1" ht="78" customHeight="1">
      <c r="A470" s="1738" t="str">
        <f>'16-A. PM sub Annex'!B100</f>
        <v>16.1.3.3.7</v>
      </c>
      <c r="B470" s="1738" t="str">
        <f>'16-A. PM sub Annex'!D100</f>
        <v>C.1.a</v>
      </c>
      <c r="C470" s="2156" t="str">
        <f>'16-A. PM sub Annex'!E100</f>
        <v>Mobility Support for supervision for district level officers.</v>
      </c>
      <c r="D470" s="2823" t="str">
        <f>'16-A. PM sub Annex'!F100</f>
        <v>RCH</v>
      </c>
      <c r="E470" s="2823" t="str">
        <f>'16-A. PM sub Annex'!G100</f>
        <v>HRH&amp;HPIP/RI</v>
      </c>
      <c r="F470" s="2823">
        <f>'16-A. PM sub Annex'!H100</f>
        <v>0</v>
      </c>
      <c r="G470" s="2823">
        <f>'16-A. PM sub Annex'!I100</f>
        <v>0</v>
      </c>
      <c r="H470" s="2823">
        <f>'16-A. PM sub Annex'!K100</f>
        <v>0</v>
      </c>
      <c r="I470" s="2823">
        <f>'16-A. PM sub Annex'!L100</f>
        <v>0</v>
      </c>
      <c r="J470" s="2823">
        <f>'16-A. PM sub Annex'!M100</f>
        <v>0</v>
      </c>
      <c r="K470" s="2823">
        <f>'16-A. PM sub Annex'!N100</f>
        <v>0</v>
      </c>
      <c r="L470" s="2824">
        <f>'16-A. PM sub Annex'!O100</f>
        <v>100000</v>
      </c>
      <c r="M470" s="2824">
        <f>'16-A. PM sub Annex'!P100</f>
        <v>1</v>
      </c>
      <c r="N470" s="2823">
        <f>'16-A. PM sub Annex'!Q100</f>
        <v>4</v>
      </c>
      <c r="O470" s="2824">
        <f>'16-A. PM sub Annex'!R100</f>
        <v>4</v>
      </c>
      <c r="P470" s="1738" t="str">
        <f>'16-A. PM sub Annex'!S100</f>
        <v>STATE: ; PDY: Mobility Support for supervision for district level officers.; KKL: Mobility Support for supervision for district level officers.; MHE: Mobility Support for supervision for district level officers.; YNM: Mobility Support for supervision for district level officers.</v>
      </c>
      <c r="Q470" s="2496"/>
      <c r="R470" s="2825"/>
      <c r="T470" s="2824">
        <f>'16-A. PM sub Annex'!W100</f>
        <v>0</v>
      </c>
      <c r="U470" s="2824">
        <f>'16-A. PM sub Annex'!X100</f>
        <v>100000</v>
      </c>
      <c r="V470" s="1748">
        <f>'16-A. PM sub Annex'!Y100</f>
        <v>4</v>
      </c>
      <c r="W470" s="2826">
        <f>'16-A. PM sub Annex'!Z100</f>
        <v>400000</v>
      </c>
      <c r="X470" s="2824" t="str">
        <f>'16-A. PM sub Annex'!AA100</f>
        <v>STATE: ; PDY: Mobility Support for supervision for district level officers.; KKL: Mobility Support for supervision for district level officers.; MHE: Mobility Support for supervision for district level officers.; YNM: Mobility Support for supervision for district level officers.</v>
      </c>
      <c r="Y470" s="2824">
        <f>'16-A. PM sub Annex'!AB100</f>
        <v>0</v>
      </c>
      <c r="Z470" s="2824">
        <f>'16-A. PM sub Annex'!AC100</f>
        <v>0</v>
      </c>
      <c r="AA470" s="2824">
        <f>'16-A. PM sub Annex'!AD100</f>
        <v>0</v>
      </c>
      <c r="AB470" s="2824">
        <f>'16-A. PM sub Annex'!AE100</f>
        <v>0</v>
      </c>
      <c r="AC470" s="2824">
        <f>'16-A. PM sub Annex'!AF100</f>
        <v>200000</v>
      </c>
      <c r="AD470" s="2824">
        <f>'16-A. PM sub Annex'!AG100</f>
        <v>1</v>
      </c>
      <c r="AE470" s="2824">
        <f>'16-A. PM sub Annex'!AH100</f>
        <v>200000</v>
      </c>
      <c r="AF470" s="2824" t="str">
        <f>'16-A. PM sub Annex'!AI100</f>
        <v>Mobility Support for supervision for district level officers.</v>
      </c>
      <c r="AG470" s="2824">
        <f>'16-A. PM sub Annex'!AJ100</f>
        <v>100000</v>
      </c>
      <c r="AH470" s="2824">
        <f>'16-A. PM sub Annex'!AK100</f>
        <v>1</v>
      </c>
      <c r="AI470" s="2824">
        <f>'16-A. PM sub Annex'!AL100</f>
        <v>100000</v>
      </c>
      <c r="AJ470" s="2824" t="str">
        <f>'16-A. PM sub Annex'!AM100</f>
        <v>Mobility Support for supervision for district level officers.</v>
      </c>
      <c r="AK470" s="2824">
        <f>'16-A. PM sub Annex'!AN100</f>
        <v>50000</v>
      </c>
      <c r="AL470" s="2824">
        <f>'16-A. PM sub Annex'!AO100</f>
        <v>1</v>
      </c>
      <c r="AM470" s="2824">
        <f>'16-A. PM sub Annex'!AP100</f>
        <v>50000</v>
      </c>
      <c r="AN470" s="2824" t="str">
        <f>'16-A. PM sub Annex'!AQ100</f>
        <v>Mobility Support for supervision for district level officers.</v>
      </c>
      <c r="AO470" s="2824">
        <f>'16-A. PM sub Annex'!AR100</f>
        <v>50000</v>
      </c>
      <c r="AP470" s="2824">
        <f>'16-A. PM sub Annex'!AS100</f>
        <v>1</v>
      </c>
      <c r="AQ470" s="2824">
        <f>'16-A. PM sub Annex'!AT100</f>
        <v>50000</v>
      </c>
      <c r="AR470" s="2824" t="str">
        <f>'16-A. PM sub Annex'!AU100</f>
        <v>Mobility Support for supervision for district level officers.</v>
      </c>
      <c r="AS470" s="2824">
        <f>'16-A. PM sub Annex'!AV100</f>
        <v>400000</v>
      </c>
      <c r="AT470" s="2824">
        <f>'16-A. PM sub Annex'!AW100</f>
        <v>4</v>
      </c>
      <c r="AU470" s="2824">
        <f>'16-A. PM sub Annex'!AX100</f>
        <v>100000</v>
      </c>
    </row>
    <row r="471" spans="1:47" s="2741" customFormat="1" ht="78" customHeight="1">
      <c r="A471" s="1738" t="str">
        <f>'16-A. PM sub Annex'!B111</f>
        <v>16.1.3.4.1</v>
      </c>
      <c r="B471" s="1738" t="str">
        <f>'16-A. PM sub Annex'!D111</f>
        <v>A.3.5.4</v>
      </c>
      <c r="C471" s="2156" t="str">
        <f>'16-A. PM sub Annex'!E111</f>
        <v>PM activities for World Population Day’ celebration (Only mobility cost): funds earmarked for block level activities</v>
      </c>
      <c r="D471" s="2823" t="str">
        <f>'16-A. PM sub Annex'!F111</f>
        <v>RCH</v>
      </c>
      <c r="E471" s="2823" t="str">
        <f>'16-A. PM sub Annex'!G111</f>
        <v>HRH&amp;HPIP/FP</v>
      </c>
      <c r="F471" s="2823">
        <f>'16-A. PM sub Annex'!H111</f>
        <v>0</v>
      </c>
      <c r="G471" s="2823">
        <f>'16-A. PM sub Annex'!I111</f>
        <v>0</v>
      </c>
      <c r="H471" s="2823">
        <f>'16-A. PM sub Annex'!K111</f>
        <v>0</v>
      </c>
      <c r="I471" s="2823">
        <f>'16-A. PM sub Annex'!L111</f>
        <v>0</v>
      </c>
      <c r="J471" s="2823">
        <f>'16-A. PM sub Annex'!M111</f>
        <v>0</v>
      </c>
      <c r="K471" s="2823">
        <f>'16-A. PM sub Annex'!N111</f>
        <v>0</v>
      </c>
      <c r="L471" s="2824">
        <f>'16-A. PM sub Annex'!O111</f>
        <v>0</v>
      </c>
      <c r="M471" s="2824">
        <f>'16-A. PM sub Annex'!P111</f>
        <v>0</v>
      </c>
      <c r="N471" s="2823">
        <f>'16-A. PM sub Annex'!Q111</f>
        <v>0</v>
      </c>
      <c r="O471" s="2824">
        <f>'16-A. PM sub Annex'!R111</f>
        <v>0</v>
      </c>
      <c r="P471" s="1738" t="str">
        <f>'16-A. PM sub Annex'!S111</f>
        <v xml:space="preserve">STATE: ; PDY: ; KKL: ; MHE: ; YNM: </v>
      </c>
      <c r="Q471" s="2496"/>
      <c r="R471" s="2825"/>
      <c r="T471" s="2824">
        <f>'16-A. PM sub Annex'!W111</f>
        <v>0</v>
      </c>
      <c r="U471" s="2824">
        <f>'16-A. PM sub Annex'!X111</f>
        <v>0</v>
      </c>
      <c r="V471" s="1748">
        <f>'16-A. PM sub Annex'!Y111</f>
        <v>0</v>
      </c>
      <c r="W471" s="2826">
        <f>'16-A. PM sub Annex'!Z111</f>
        <v>0</v>
      </c>
      <c r="X471" s="2824" t="str">
        <f>'16-A. PM sub Annex'!AA111</f>
        <v xml:space="preserve">STATE: ; PDY: ; KKL: ; MHE: ; YNM: </v>
      </c>
      <c r="Y471" s="2824">
        <f>'16-A. PM sub Annex'!AB111</f>
        <v>0</v>
      </c>
      <c r="Z471" s="2824">
        <f>'16-A. PM sub Annex'!AC111</f>
        <v>0</v>
      </c>
      <c r="AA471" s="2824">
        <f>'16-A. PM sub Annex'!AD111</f>
        <v>0</v>
      </c>
      <c r="AB471" s="2824">
        <f>'16-A. PM sub Annex'!AE111</f>
        <v>0</v>
      </c>
      <c r="AC471" s="2824">
        <f>'16-A. PM sub Annex'!AF111</f>
        <v>0</v>
      </c>
      <c r="AD471" s="2824">
        <f>'16-A. PM sub Annex'!AG111</f>
        <v>0</v>
      </c>
      <c r="AE471" s="2824">
        <f>'16-A. PM sub Annex'!AH111</f>
        <v>0</v>
      </c>
      <c r="AF471" s="2824">
        <f>'16-A. PM sub Annex'!AI111</f>
        <v>0</v>
      </c>
      <c r="AG471" s="2824">
        <f>'16-A. PM sub Annex'!AJ111</f>
        <v>0</v>
      </c>
      <c r="AH471" s="2824">
        <f>'16-A. PM sub Annex'!AK111</f>
        <v>0</v>
      </c>
      <c r="AI471" s="2824">
        <f>'16-A. PM sub Annex'!AL111</f>
        <v>0</v>
      </c>
      <c r="AJ471" s="2824">
        <f>'16-A. PM sub Annex'!AM111</f>
        <v>0</v>
      </c>
      <c r="AK471" s="2824">
        <f>'16-A. PM sub Annex'!AN111</f>
        <v>0</v>
      </c>
      <c r="AL471" s="2824">
        <f>'16-A. PM sub Annex'!AO111</f>
        <v>0</v>
      </c>
      <c r="AM471" s="2824">
        <f>'16-A. PM sub Annex'!AP111</f>
        <v>0</v>
      </c>
      <c r="AN471" s="2824">
        <f>'16-A. PM sub Annex'!AQ111</f>
        <v>0</v>
      </c>
      <c r="AO471" s="2824">
        <f>'16-A. PM sub Annex'!AR111</f>
        <v>0</v>
      </c>
      <c r="AP471" s="2824">
        <f>'16-A. PM sub Annex'!AS111</f>
        <v>0</v>
      </c>
      <c r="AQ471" s="2824">
        <f>'16-A. PM sub Annex'!AT111</f>
        <v>0</v>
      </c>
      <c r="AR471" s="2824">
        <f>'16-A. PM sub Annex'!AU111</f>
        <v>0</v>
      </c>
      <c r="AS471" s="2824">
        <f>'16-A. PM sub Annex'!AV111</f>
        <v>0</v>
      </c>
      <c r="AT471" s="2824">
        <f>'16-A. PM sub Annex'!AW111</f>
        <v>0</v>
      </c>
      <c r="AU471" s="2824">
        <f>'16-A. PM sub Annex'!AX111</f>
        <v>0</v>
      </c>
    </row>
    <row r="472" spans="1:47" s="2741" customFormat="1" ht="78" customHeight="1">
      <c r="A472" s="1738" t="str">
        <f>'16-A. PM sub Annex'!B112</f>
        <v>16.1.3.4.2</v>
      </c>
      <c r="B472" s="1738" t="str">
        <f>'16-A. PM sub Annex'!D112</f>
        <v>A.3.5.5</v>
      </c>
      <c r="C472" s="2156" t="str">
        <f>'16-A. PM sub Annex'!E112</f>
        <v>PM activities for Vasectomy Fortnight celebration  (Only mobility cost): funds earmarked for block level activities</v>
      </c>
      <c r="D472" s="2823" t="str">
        <f>'16-A. PM sub Annex'!F112</f>
        <v>RCH</v>
      </c>
      <c r="E472" s="2823" t="str">
        <f>'16-A. PM sub Annex'!G112</f>
        <v>HRH&amp;HPIP/FP</v>
      </c>
      <c r="F472" s="2823">
        <f>'16-A. PM sub Annex'!H112</f>
        <v>0</v>
      </c>
      <c r="G472" s="2823">
        <f>'16-A. PM sub Annex'!I112</f>
        <v>0</v>
      </c>
      <c r="H472" s="2823">
        <f>'16-A. PM sub Annex'!K112</f>
        <v>0</v>
      </c>
      <c r="I472" s="2823">
        <f>'16-A. PM sub Annex'!L112</f>
        <v>0</v>
      </c>
      <c r="J472" s="2823">
        <f>'16-A. PM sub Annex'!M112</f>
        <v>0</v>
      </c>
      <c r="K472" s="2823">
        <f>'16-A. PM sub Annex'!N112</f>
        <v>0</v>
      </c>
      <c r="L472" s="2824">
        <f>'16-A. PM sub Annex'!O112</f>
        <v>0</v>
      </c>
      <c r="M472" s="2824">
        <f>'16-A. PM sub Annex'!P112</f>
        <v>0</v>
      </c>
      <c r="N472" s="2823">
        <f>'16-A. PM sub Annex'!Q112</f>
        <v>0</v>
      </c>
      <c r="O472" s="2824">
        <f>'16-A. PM sub Annex'!R112</f>
        <v>0</v>
      </c>
      <c r="P472" s="1738" t="str">
        <f>'16-A. PM sub Annex'!S112</f>
        <v xml:space="preserve">STATE: ; PDY: ; KKL: ; MHE: ; YNM: </v>
      </c>
      <c r="Q472" s="2496"/>
      <c r="R472" s="2825"/>
      <c r="T472" s="2824">
        <f>'16-A. PM sub Annex'!W112</f>
        <v>0</v>
      </c>
      <c r="U472" s="2824">
        <f>'16-A. PM sub Annex'!X112</f>
        <v>0</v>
      </c>
      <c r="V472" s="1748">
        <f>'16-A. PM sub Annex'!Y112</f>
        <v>0</v>
      </c>
      <c r="W472" s="2826">
        <f>'16-A. PM sub Annex'!Z112</f>
        <v>0</v>
      </c>
      <c r="X472" s="2824" t="str">
        <f>'16-A. PM sub Annex'!AA112</f>
        <v xml:space="preserve">STATE: ; PDY: ; KKL: ; MHE: ; YNM: </v>
      </c>
      <c r="Y472" s="2824">
        <f>'16-A. PM sub Annex'!AB112</f>
        <v>0</v>
      </c>
      <c r="Z472" s="2824">
        <f>'16-A. PM sub Annex'!AC112</f>
        <v>0</v>
      </c>
      <c r="AA472" s="2824">
        <f>'16-A. PM sub Annex'!AD112</f>
        <v>0</v>
      </c>
      <c r="AB472" s="2824">
        <f>'16-A. PM sub Annex'!AE112</f>
        <v>0</v>
      </c>
      <c r="AC472" s="2824">
        <f>'16-A. PM sub Annex'!AF112</f>
        <v>0</v>
      </c>
      <c r="AD472" s="2824">
        <f>'16-A. PM sub Annex'!AG112</f>
        <v>0</v>
      </c>
      <c r="AE472" s="2824">
        <f>'16-A. PM sub Annex'!AH112</f>
        <v>0</v>
      </c>
      <c r="AF472" s="2824">
        <f>'16-A. PM sub Annex'!AI112</f>
        <v>0</v>
      </c>
      <c r="AG472" s="2824">
        <f>'16-A. PM sub Annex'!AJ112</f>
        <v>0</v>
      </c>
      <c r="AH472" s="2824">
        <f>'16-A. PM sub Annex'!AK112</f>
        <v>0</v>
      </c>
      <c r="AI472" s="2824">
        <f>'16-A. PM sub Annex'!AL112</f>
        <v>0</v>
      </c>
      <c r="AJ472" s="2824">
        <f>'16-A. PM sub Annex'!AM112</f>
        <v>0</v>
      </c>
      <c r="AK472" s="2824">
        <f>'16-A. PM sub Annex'!AN112</f>
        <v>0</v>
      </c>
      <c r="AL472" s="2824">
        <f>'16-A. PM sub Annex'!AO112</f>
        <v>0</v>
      </c>
      <c r="AM472" s="2824">
        <f>'16-A. PM sub Annex'!AP112</f>
        <v>0</v>
      </c>
      <c r="AN472" s="2824">
        <f>'16-A. PM sub Annex'!AQ112</f>
        <v>0</v>
      </c>
      <c r="AO472" s="2824">
        <f>'16-A. PM sub Annex'!AR112</f>
        <v>0</v>
      </c>
      <c r="AP472" s="2824">
        <f>'16-A. PM sub Annex'!AS112</f>
        <v>0</v>
      </c>
      <c r="AQ472" s="2824">
        <f>'16-A. PM sub Annex'!AT112</f>
        <v>0</v>
      </c>
      <c r="AR472" s="2824">
        <f>'16-A. PM sub Annex'!AU112</f>
        <v>0</v>
      </c>
      <c r="AS472" s="2824">
        <f>'16-A. PM sub Annex'!AV112</f>
        <v>0</v>
      </c>
      <c r="AT472" s="2824">
        <f>'16-A. PM sub Annex'!AW112</f>
        <v>0</v>
      </c>
      <c r="AU472" s="2824">
        <f>'16-A. PM sub Annex'!AX112</f>
        <v>0</v>
      </c>
    </row>
    <row r="473" spans="1:47" s="2741" customFormat="1" ht="78" customHeight="1">
      <c r="A473" s="1738" t="str">
        <f>'16-A. PM sub Annex'!B120</f>
        <v>16.1.4.1.1</v>
      </c>
      <c r="B473" s="1738" t="str">
        <f>'16-A. PM sub Annex'!D120</f>
        <v>A.1.3.3</v>
      </c>
      <c r="C473" s="2156" t="str">
        <f>'16-A. PM sub Annex'!E120</f>
        <v xml:space="preserve">JSY Administrative Expenses </v>
      </c>
      <c r="D473" s="2823" t="str">
        <f>'16-A. PM sub Annex'!F120</f>
        <v>RCH</v>
      </c>
      <c r="E473" s="2823" t="str">
        <f>'16-A. PM sub Annex'!G120</f>
        <v>HRH&amp;HPIP/MH</v>
      </c>
      <c r="F473" s="2823">
        <f>'16-A. PM sub Annex'!H120</f>
        <v>0</v>
      </c>
      <c r="G473" s="2823">
        <f>'16-A. PM sub Annex'!I120</f>
        <v>0</v>
      </c>
      <c r="H473" s="2823">
        <f>'16-A. PM sub Annex'!K120</f>
        <v>0</v>
      </c>
      <c r="I473" s="2823">
        <f>'16-A. PM sub Annex'!L120</f>
        <v>0</v>
      </c>
      <c r="J473" s="2823">
        <f>'16-A. PM sub Annex'!M120</f>
        <v>0</v>
      </c>
      <c r="K473" s="2823">
        <f>'16-A. PM sub Annex'!N120</f>
        <v>0</v>
      </c>
      <c r="L473" s="2824">
        <f>'16-A. PM sub Annex'!O120</f>
        <v>100000</v>
      </c>
      <c r="M473" s="2823">
        <f>'16-A. PM sub Annex'!P120</f>
        <v>1</v>
      </c>
      <c r="N473" s="2823">
        <f>'16-A. PM sub Annex'!Q120</f>
        <v>1</v>
      </c>
      <c r="O473" s="2824">
        <f>'16-A. PM sub Annex'!R120</f>
        <v>1</v>
      </c>
      <c r="P473" s="1738" t="str">
        <f>'16-A. PM sub Annex'!S120</f>
        <v xml:space="preserve">STATE: Printing of JSY forms &amp; Banners etc., Administrative Cost - Rs.100000/-; PDY: ; KKL: ; MHE: ; YNM: </v>
      </c>
      <c r="Q473" s="2496"/>
      <c r="R473" s="2825"/>
      <c r="T473" s="2824">
        <f>'16-A. PM sub Annex'!W120</f>
        <v>0</v>
      </c>
      <c r="U473" s="2824">
        <f>'16-A. PM sub Annex'!X120</f>
        <v>100000</v>
      </c>
      <c r="V473" s="1748">
        <f>'16-A. PM sub Annex'!Y120</f>
        <v>1</v>
      </c>
      <c r="W473" s="2826">
        <f>'16-A. PM sub Annex'!Z120</f>
        <v>100000</v>
      </c>
      <c r="X473" s="2824" t="str">
        <f>'16-A. PM sub Annex'!AA120</f>
        <v xml:space="preserve">STATE: Printing of JSY forms &amp; Banners etc., Administrative Cost - Rs.100000/-; PDY: ; KKL: ; MHE: ; YNM: </v>
      </c>
      <c r="Y473" s="2824">
        <f>'16-A. PM sub Annex'!AB120</f>
        <v>100000</v>
      </c>
      <c r="Z473" s="2824">
        <f>'16-A. PM sub Annex'!AC120</f>
        <v>1</v>
      </c>
      <c r="AA473" s="2824">
        <f>'16-A. PM sub Annex'!AD120</f>
        <v>100000</v>
      </c>
      <c r="AB473" s="2824" t="str">
        <f>'16-A. PM sub Annex'!AE120</f>
        <v>Printing of JSY forms &amp; Banners etc., Administrative Cost - Rs.100000/-</v>
      </c>
      <c r="AC473" s="2824">
        <f>'16-A. PM sub Annex'!AF120</f>
        <v>0</v>
      </c>
      <c r="AD473" s="2824">
        <f>'16-A. PM sub Annex'!AG120</f>
        <v>0</v>
      </c>
      <c r="AE473" s="2824">
        <f>'16-A. PM sub Annex'!AH120</f>
        <v>0</v>
      </c>
      <c r="AF473" s="2824">
        <f>'16-A. PM sub Annex'!AI120</f>
        <v>0</v>
      </c>
      <c r="AG473" s="2824">
        <f>'16-A. PM sub Annex'!AJ120</f>
        <v>0</v>
      </c>
      <c r="AH473" s="2824">
        <f>'16-A. PM sub Annex'!AK120</f>
        <v>0</v>
      </c>
      <c r="AI473" s="2824">
        <f>'16-A. PM sub Annex'!AL120</f>
        <v>0</v>
      </c>
      <c r="AJ473" s="2824">
        <f>'16-A. PM sub Annex'!AM120</f>
        <v>0</v>
      </c>
      <c r="AK473" s="2824">
        <f>'16-A. PM sub Annex'!AN120</f>
        <v>0</v>
      </c>
      <c r="AL473" s="2824">
        <f>'16-A. PM sub Annex'!AO120</f>
        <v>0</v>
      </c>
      <c r="AM473" s="2824">
        <f>'16-A. PM sub Annex'!AP120</f>
        <v>0</v>
      </c>
      <c r="AN473" s="2824">
        <f>'16-A. PM sub Annex'!AQ120</f>
        <v>0</v>
      </c>
      <c r="AO473" s="2824">
        <f>'16-A. PM sub Annex'!AR120</f>
        <v>0</v>
      </c>
      <c r="AP473" s="2824">
        <f>'16-A. PM sub Annex'!AS120</f>
        <v>0</v>
      </c>
      <c r="AQ473" s="2824">
        <f>'16-A. PM sub Annex'!AT120</f>
        <v>0</v>
      </c>
      <c r="AR473" s="2824">
        <f>'16-A. PM sub Annex'!AU120</f>
        <v>0</v>
      </c>
      <c r="AS473" s="2824">
        <f>'16-A. PM sub Annex'!AV120</f>
        <v>100000</v>
      </c>
      <c r="AT473" s="2824">
        <f>'16-A. PM sub Annex'!AW120</f>
        <v>1</v>
      </c>
      <c r="AU473" s="2824">
        <f>'16-A. PM sub Annex'!AX120</f>
        <v>100000</v>
      </c>
    </row>
    <row r="474" spans="1:47" s="2741" customFormat="1" ht="78" customHeight="1">
      <c r="A474" s="1738" t="str">
        <f>'16-A. PM sub Annex'!B146</f>
        <v>16.1.4.3.1</v>
      </c>
      <c r="B474" s="1738" t="str">
        <f>'16-A. PM sub Annex'!D146</f>
        <v>A.2.2.1.1</v>
      </c>
      <c r="C474" s="2156" t="str">
        <f>'16-A. PM sub Annex'!E146</f>
        <v>SNCU Data management (excluding HR)</v>
      </c>
      <c r="D474" s="2823" t="str">
        <f>'16-A. PM sub Annex'!F146</f>
        <v>RCH</v>
      </c>
      <c r="E474" s="2823" t="str">
        <f>'16-A. PM sub Annex'!G146</f>
        <v>HRH&amp;HPIP/CH</v>
      </c>
      <c r="F474" s="2823">
        <f>'16-A. PM sub Annex'!H146</f>
        <v>0</v>
      </c>
      <c r="G474" s="2823">
        <f>'16-A. PM sub Annex'!I146</f>
        <v>0</v>
      </c>
      <c r="H474" s="2823">
        <f>'16-A. PM sub Annex'!K146</f>
        <v>0</v>
      </c>
      <c r="I474" s="2823">
        <f>'16-A. PM sub Annex'!L146</f>
        <v>0</v>
      </c>
      <c r="J474" s="2823">
        <f>'16-A. PM sub Annex'!M146</f>
        <v>0</v>
      </c>
      <c r="K474" s="2823">
        <f>'16-A. PM sub Annex'!N146</f>
        <v>0</v>
      </c>
      <c r="L474" s="2824">
        <f>'16-A. PM sub Annex'!O146</f>
        <v>30000</v>
      </c>
      <c r="M474" s="2823">
        <f>'16-A. PM sub Annex'!P146</f>
        <v>0.3</v>
      </c>
      <c r="N474" s="2823">
        <f>'16-A. PM sub Annex'!Q146</f>
        <v>2</v>
      </c>
      <c r="O474" s="2824">
        <f>'16-A. PM sub Annex'!R146</f>
        <v>0.6</v>
      </c>
      <c r="P474" s="1738" t="str">
        <f>'16-A. PM sub Annex'!S146</f>
        <v xml:space="preserve">STATE: ; PDY:                                                                NBSU                                                        Data Management@Rs.2000/month  (online data entry) - Rs.48000/- and NBSU Standard Case sheets @ Rs.1000 pm - Rs.12000/- = Rs.0.60 Lakhs ; KKL: ; MHE: ; YNM: </v>
      </c>
      <c r="Q474" s="2496"/>
      <c r="R474" s="2825"/>
      <c r="T474" s="2824">
        <f>'16-A. PM sub Annex'!W146</f>
        <v>0</v>
      </c>
      <c r="U474" s="2824">
        <f>'16-A. PM sub Annex'!X146</f>
        <v>30000</v>
      </c>
      <c r="V474" s="1748">
        <f>'16-A. PM sub Annex'!Y146</f>
        <v>2</v>
      </c>
      <c r="W474" s="2826">
        <f>'16-A. PM sub Annex'!Z146</f>
        <v>60000</v>
      </c>
      <c r="X474" s="2824" t="str">
        <f>'16-A. PM sub Annex'!AA146</f>
        <v xml:space="preserve">STATE: ; PDY:                                                                NBSU                                                        Data Management@Rs.2000/month  (online data entry) - Rs.48000/- and NBSU Standard Case sheets @ Rs.1000 pm - Rs.12000/- = Rs.0.60 Lakhs ; KKL: ; MHE: ; YNM: </v>
      </c>
      <c r="Y474" s="2824">
        <f>'16-A. PM sub Annex'!AB146</f>
        <v>0</v>
      </c>
      <c r="Z474" s="2824">
        <f>'16-A. PM sub Annex'!AC146</f>
        <v>0</v>
      </c>
      <c r="AA474" s="2824">
        <f>'16-A. PM sub Annex'!AD146</f>
        <v>0</v>
      </c>
      <c r="AB474" s="2824">
        <f>'16-A. PM sub Annex'!AE146</f>
        <v>0</v>
      </c>
      <c r="AC474" s="2824">
        <f>'16-A. PM sub Annex'!AF146</f>
        <v>30000</v>
      </c>
      <c r="AD474" s="2824">
        <f>'16-A. PM sub Annex'!AG146</f>
        <v>2</v>
      </c>
      <c r="AE474" s="2824">
        <f>'16-A. PM sub Annex'!AH146</f>
        <v>60000</v>
      </c>
      <c r="AF474" s="2824" t="str">
        <f>'16-A. PM sub Annex'!AI146</f>
        <v xml:space="preserve">                                                               NBSU                                                        Data Management@Rs.2000/month  (online data entry) - Rs.48000/- and NBSU Standard Case sheets @ Rs.1000 pm - Rs.12000/- = Rs.0.60 Lakhs </v>
      </c>
      <c r="AG474" s="2824">
        <f>'16-A. PM sub Annex'!AJ146</f>
        <v>0</v>
      </c>
      <c r="AH474" s="2824">
        <f>'16-A. PM sub Annex'!AK146</f>
        <v>0</v>
      </c>
      <c r="AI474" s="2824">
        <f>'16-A. PM sub Annex'!AL146</f>
        <v>0</v>
      </c>
      <c r="AJ474" s="2824">
        <f>'16-A. PM sub Annex'!AM146</f>
        <v>0</v>
      </c>
      <c r="AK474" s="2824">
        <f>'16-A. PM sub Annex'!AN146</f>
        <v>0</v>
      </c>
      <c r="AL474" s="2824">
        <f>'16-A. PM sub Annex'!AO146</f>
        <v>0</v>
      </c>
      <c r="AM474" s="2824">
        <f>'16-A. PM sub Annex'!AP146</f>
        <v>0</v>
      </c>
      <c r="AN474" s="2824">
        <f>'16-A. PM sub Annex'!AQ146</f>
        <v>0</v>
      </c>
      <c r="AO474" s="2824">
        <f>'16-A. PM sub Annex'!AR146</f>
        <v>0</v>
      </c>
      <c r="AP474" s="2824">
        <f>'16-A. PM sub Annex'!AS146</f>
        <v>0</v>
      </c>
      <c r="AQ474" s="2824">
        <f>'16-A. PM sub Annex'!AT146</f>
        <v>0</v>
      </c>
      <c r="AR474" s="2824">
        <f>'16-A. PM sub Annex'!AU146</f>
        <v>0</v>
      </c>
      <c r="AS474" s="2824">
        <f>'16-A. PM sub Annex'!AV146</f>
        <v>60000</v>
      </c>
      <c r="AT474" s="2824">
        <f>'16-A. PM sub Annex'!AW146</f>
        <v>2</v>
      </c>
      <c r="AU474" s="2824">
        <f>'16-A. PM sub Annex'!AX146</f>
        <v>30000</v>
      </c>
    </row>
    <row r="475" spans="1:47" s="2741" customFormat="1" ht="78" customHeight="1">
      <c r="A475" s="1738" t="str">
        <f>'16-A. PM sub Annex'!B163</f>
        <v>16.1.5.3.1</v>
      </c>
      <c r="B475" s="1738" t="str">
        <f>'16-A. PM sub Annex'!D163</f>
        <v>A.2.7</v>
      </c>
      <c r="C475" s="2156" t="str">
        <f>'16-A. PM sub Annex'!E163</f>
        <v>PM activities under Micronutrient Supplementation Programme</v>
      </c>
      <c r="D475" s="2823" t="str">
        <f>'16-A. PM sub Annex'!F163</f>
        <v>RCH</v>
      </c>
      <c r="E475" s="2823" t="str">
        <f>'16-A. PM sub Annex'!G163</f>
        <v>HRH&amp;HPIP/CH</v>
      </c>
      <c r="F475" s="2823">
        <f>'16-A. PM sub Annex'!H163</f>
        <v>0</v>
      </c>
      <c r="G475" s="2823">
        <f>'16-A. PM sub Annex'!I163</f>
        <v>0</v>
      </c>
      <c r="H475" s="2823">
        <f>'16-A. PM sub Annex'!K163</f>
        <v>0</v>
      </c>
      <c r="I475" s="2823">
        <f>'16-A. PM sub Annex'!L163</f>
        <v>0</v>
      </c>
      <c r="J475" s="2823">
        <f>'16-A. PM sub Annex'!M163</f>
        <v>0</v>
      </c>
      <c r="K475" s="2823">
        <f>'16-A. PM sub Annex'!N163</f>
        <v>0</v>
      </c>
      <c r="L475" s="2824">
        <f>'16-A. PM sub Annex'!O163</f>
        <v>0</v>
      </c>
      <c r="M475" s="2823">
        <f>'16-A. PM sub Annex'!P163</f>
        <v>0</v>
      </c>
      <c r="N475" s="2823">
        <f>'16-A. PM sub Annex'!Q163</f>
        <v>0</v>
      </c>
      <c r="O475" s="2824">
        <f>'16-A. PM sub Annex'!R163</f>
        <v>0</v>
      </c>
      <c r="P475" s="1738" t="str">
        <f>'16-A. PM sub Annex'!S163</f>
        <v xml:space="preserve">STATE: ; PDY: ; KKL: ; MHE: ; YNM: </v>
      </c>
      <c r="Q475" s="2496"/>
      <c r="R475" s="2825"/>
      <c r="T475" s="2824">
        <f>'16-A. PM sub Annex'!W163</f>
        <v>0</v>
      </c>
      <c r="U475" s="2824">
        <f>'16-A. PM sub Annex'!X163</f>
        <v>0</v>
      </c>
      <c r="V475" s="1748">
        <f>'16-A. PM sub Annex'!Y163</f>
        <v>0</v>
      </c>
      <c r="W475" s="2826">
        <f>'16-A. PM sub Annex'!Z163</f>
        <v>0</v>
      </c>
      <c r="X475" s="2824" t="str">
        <f>'16-A. PM sub Annex'!AA163</f>
        <v xml:space="preserve">STATE: ; PDY: ; KKL: ; MHE: ; YNM: </v>
      </c>
      <c r="Y475" s="2824">
        <f>'16-A. PM sub Annex'!AB163</f>
        <v>0</v>
      </c>
      <c r="Z475" s="2824">
        <f>'16-A. PM sub Annex'!AC163</f>
        <v>0</v>
      </c>
      <c r="AA475" s="2824">
        <f>'16-A. PM sub Annex'!AD163</f>
        <v>0</v>
      </c>
      <c r="AB475" s="2824">
        <f>'16-A. PM sub Annex'!AE163</f>
        <v>0</v>
      </c>
      <c r="AC475" s="2824">
        <f>'16-A. PM sub Annex'!AF163</f>
        <v>0</v>
      </c>
      <c r="AD475" s="2824">
        <f>'16-A. PM sub Annex'!AG163</f>
        <v>0</v>
      </c>
      <c r="AE475" s="2824">
        <f>'16-A. PM sub Annex'!AH163</f>
        <v>0</v>
      </c>
      <c r="AF475" s="2824">
        <f>'16-A. PM sub Annex'!AI163</f>
        <v>0</v>
      </c>
      <c r="AG475" s="2824">
        <f>'16-A. PM sub Annex'!AJ163</f>
        <v>0</v>
      </c>
      <c r="AH475" s="2824">
        <f>'16-A. PM sub Annex'!AK163</f>
        <v>0</v>
      </c>
      <c r="AI475" s="2824">
        <f>'16-A. PM sub Annex'!AL163</f>
        <v>0</v>
      </c>
      <c r="AJ475" s="2824">
        <f>'16-A. PM sub Annex'!AM163</f>
        <v>0</v>
      </c>
      <c r="AK475" s="2824">
        <f>'16-A. PM sub Annex'!AN163</f>
        <v>0</v>
      </c>
      <c r="AL475" s="2824">
        <f>'16-A. PM sub Annex'!AO163</f>
        <v>0</v>
      </c>
      <c r="AM475" s="2824">
        <f>'16-A. PM sub Annex'!AP163</f>
        <v>0</v>
      </c>
      <c r="AN475" s="2824">
        <f>'16-A. PM sub Annex'!AQ163</f>
        <v>0</v>
      </c>
      <c r="AO475" s="2824">
        <f>'16-A. PM sub Annex'!AR163</f>
        <v>0</v>
      </c>
      <c r="AP475" s="2824">
        <f>'16-A. PM sub Annex'!AS163</f>
        <v>0</v>
      </c>
      <c r="AQ475" s="2824">
        <f>'16-A. PM sub Annex'!AT163</f>
        <v>0</v>
      </c>
      <c r="AR475" s="2824">
        <f>'16-A. PM sub Annex'!AU163</f>
        <v>0</v>
      </c>
      <c r="AS475" s="2824">
        <f>'16-A. PM sub Annex'!AV163</f>
        <v>0</v>
      </c>
      <c r="AT475" s="2824">
        <f>'16-A. PM sub Annex'!AW163</f>
        <v>0</v>
      </c>
      <c r="AU475" s="2824">
        <f>'16-A. PM sub Annex'!AX163</f>
        <v>0</v>
      </c>
    </row>
    <row r="476" spans="1:47" s="2741" customFormat="1" ht="78" customHeight="1">
      <c r="A476" s="2817">
        <f>'18.Innovation'!A7</f>
        <v>18</v>
      </c>
      <c r="B476" s="2817"/>
      <c r="C476" s="2818" t="str">
        <f>'18.Innovation'!C7</f>
        <v>Innovations (if any)</v>
      </c>
      <c r="D476" s="2819"/>
      <c r="E476" s="2819"/>
      <c r="F476" s="2819"/>
      <c r="G476" s="2819"/>
      <c r="H476" s="2819"/>
      <c r="I476" s="2819"/>
      <c r="J476" s="2819"/>
      <c r="K476" s="2819"/>
      <c r="L476" s="2759"/>
      <c r="M476" s="2759"/>
      <c r="N476" s="2819"/>
      <c r="O476" s="2759">
        <f>SUM(O477:O481)</f>
        <v>0</v>
      </c>
      <c r="P476" s="2817"/>
      <c r="Q476" s="2820"/>
      <c r="R476" s="2821">
        <f>SUM(R477:R481)</f>
        <v>0</v>
      </c>
      <c r="T476" s="2759"/>
      <c r="U476" s="2759"/>
      <c r="V476" s="2830"/>
      <c r="W476" s="2804"/>
      <c r="X476" s="2759"/>
      <c r="Y476" s="2759"/>
      <c r="Z476" s="2759"/>
      <c r="AA476" s="2759"/>
      <c r="AB476" s="2759"/>
      <c r="AC476" s="2759"/>
      <c r="AD476" s="2759"/>
      <c r="AE476" s="2759"/>
      <c r="AF476" s="2759"/>
      <c r="AG476" s="2759"/>
      <c r="AH476" s="2759"/>
      <c r="AI476" s="2759"/>
      <c r="AJ476" s="2759"/>
      <c r="AK476" s="2759"/>
      <c r="AL476" s="2759"/>
      <c r="AM476" s="2759"/>
      <c r="AN476" s="2759"/>
      <c r="AO476" s="2759"/>
      <c r="AP476" s="2759"/>
      <c r="AQ476" s="2759"/>
      <c r="AR476" s="2759"/>
      <c r="AS476" s="2759"/>
      <c r="AT476" s="2759"/>
      <c r="AU476" s="2759"/>
    </row>
    <row r="477" spans="1:47" s="2741" customFormat="1" ht="78" customHeight="1">
      <c r="A477" s="1738" t="str">
        <f>'18.Innovation'!A9</f>
        <v>18.1.1</v>
      </c>
      <c r="B477" s="1738">
        <f>'18.Innovation'!B9</f>
        <v>0</v>
      </c>
      <c r="C477" s="2156">
        <f>'18.Innovation'!C9</f>
        <v>0</v>
      </c>
      <c r="D477" s="2823" t="str">
        <f>'18.Innovation'!D9</f>
        <v>RCH</v>
      </c>
      <c r="E477" s="2823">
        <f>'18.Innovation'!E9</f>
        <v>0</v>
      </c>
      <c r="F477" s="2823">
        <f>'18.Innovation'!F9</f>
        <v>0</v>
      </c>
      <c r="G477" s="2823">
        <f>'18.Innovation'!G9</f>
        <v>0</v>
      </c>
      <c r="H477" s="2823">
        <f>'18.Innovation'!H9</f>
        <v>0</v>
      </c>
      <c r="I477" s="2823">
        <f>'18.Innovation'!I9</f>
        <v>0</v>
      </c>
      <c r="J477" s="2823">
        <f>'18.Innovation'!J9</f>
        <v>0</v>
      </c>
      <c r="K477" s="2823">
        <f>'18.Innovation'!K9</f>
        <v>0</v>
      </c>
      <c r="L477" s="2824">
        <f>'18.Innovation'!L9</f>
        <v>0</v>
      </c>
      <c r="M477" s="2823">
        <f>'18.Innovation'!M9</f>
        <v>0</v>
      </c>
      <c r="N477" s="2823">
        <f>'18.Innovation'!N9</f>
        <v>0</v>
      </c>
      <c r="O477" s="2824">
        <f>'18.Innovation'!O9</f>
        <v>0</v>
      </c>
      <c r="P477" s="1738" t="str">
        <f>'18.Innovation'!P9</f>
        <v xml:space="preserve">STATE: ; PDY: ; KKL: ; MHE: ; YNM: </v>
      </c>
      <c r="Q477" s="2496"/>
      <c r="R477" s="2825"/>
      <c r="T477" s="2824">
        <f>'18.Innovation'!T9</f>
        <v>0</v>
      </c>
      <c r="U477" s="2824">
        <f>'18.Innovation'!U9</f>
        <v>0</v>
      </c>
      <c r="V477" s="1748">
        <f>'18.Innovation'!V9</f>
        <v>0</v>
      </c>
      <c r="W477" s="2831" t="str">
        <f>'18.Innovation'!W9</f>
        <v xml:space="preserve">STATE: ; PDY: ; KKL: ; MHE: ; YNM: </v>
      </c>
      <c r="X477" s="2824">
        <f>'18.Innovation'!X9</f>
        <v>0</v>
      </c>
      <c r="Y477" s="2824">
        <f>'18.Innovation'!Y9</f>
        <v>0</v>
      </c>
      <c r="Z477" s="2824">
        <f>'18.Innovation'!Z9</f>
        <v>0</v>
      </c>
      <c r="AA477" s="2824">
        <f>'18.Innovation'!AA9</f>
        <v>0</v>
      </c>
      <c r="AB477" s="2824">
        <f>'18.Innovation'!AB9</f>
        <v>0</v>
      </c>
      <c r="AC477" s="2824">
        <f>'18.Innovation'!AC9</f>
        <v>0</v>
      </c>
      <c r="AD477" s="2824">
        <f>'18.Innovation'!AD9</f>
        <v>0</v>
      </c>
      <c r="AE477" s="2824">
        <f>'18.Innovation'!AE9</f>
        <v>0</v>
      </c>
      <c r="AF477" s="2824">
        <f>'18.Innovation'!AF9</f>
        <v>0</v>
      </c>
      <c r="AG477" s="2824">
        <f>'18.Innovation'!AG9</f>
        <v>0</v>
      </c>
      <c r="AH477" s="2824">
        <f>'18.Innovation'!AH9</f>
        <v>0</v>
      </c>
      <c r="AI477" s="2824">
        <f>'18.Innovation'!AI9</f>
        <v>0</v>
      </c>
      <c r="AJ477" s="2824">
        <f>'18.Innovation'!AJ9</f>
        <v>0</v>
      </c>
      <c r="AK477" s="2824">
        <f>'18.Innovation'!AK9</f>
        <v>0</v>
      </c>
      <c r="AL477" s="2824">
        <f>'18.Innovation'!AL9</f>
        <v>0</v>
      </c>
      <c r="AM477" s="2824">
        <f>'18.Innovation'!AM9</f>
        <v>0</v>
      </c>
      <c r="AN477" s="2824">
        <f>'18.Innovation'!AN9</f>
        <v>0</v>
      </c>
      <c r="AO477" s="2824">
        <f>'18.Innovation'!AO9</f>
        <v>0</v>
      </c>
      <c r="AP477" s="2824">
        <f>'18.Innovation'!AP9</f>
        <v>0</v>
      </c>
      <c r="AQ477" s="2824">
        <f>'18.Innovation'!AQ9</f>
        <v>0</v>
      </c>
      <c r="AR477" s="2824">
        <f>'18.Innovation'!AR9</f>
        <v>0</v>
      </c>
      <c r="AS477" s="2824">
        <f>'18.Innovation'!AS9</f>
        <v>0</v>
      </c>
      <c r="AT477" s="2824">
        <f>'18.Innovation'!AT9</f>
        <v>0</v>
      </c>
      <c r="AU477" s="2824" t="str">
        <f>'18.Innovation'!AU9</f>
        <v xml:space="preserve">STATE: ; PDY: ; KKL: ; MHE: ; YNM: </v>
      </c>
    </row>
    <row r="478" spans="1:47" s="2741" customFormat="1" ht="78" customHeight="1">
      <c r="A478" s="1738" t="str">
        <f>'18.Innovation'!A10</f>
        <v>18.1.2</v>
      </c>
      <c r="B478" s="1738">
        <f>'18.Innovation'!B10</f>
        <v>0</v>
      </c>
      <c r="C478" s="2156">
        <f>'18.Innovation'!C10</f>
        <v>0</v>
      </c>
      <c r="D478" s="2823" t="str">
        <f>'18.Innovation'!D10</f>
        <v>RCH</v>
      </c>
      <c r="E478" s="2823">
        <f>'18.Innovation'!E10</f>
        <v>0</v>
      </c>
      <c r="F478" s="2823">
        <f>'18.Innovation'!F10</f>
        <v>0</v>
      </c>
      <c r="G478" s="2823">
        <f>'18.Innovation'!G10</f>
        <v>0</v>
      </c>
      <c r="H478" s="2823">
        <f>'18.Innovation'!H10</f>
        <v>0</v>
      </c>
      <c r="I478" s="2823">
        <f>'18.Innovation'!I10</f>
        <v>0</v>
      </c>
      <c r="J478" s="2823">
        <f>'18.Innovation'!J10</f>
        <v>0</v>
      </c>
      <c r="K478" s="2823">
        <f>'18.Innovation'!K10</f>
        <v>0</v>
      </c>
      <c r="L478" s="2824">
        <f>'18.Innovation'!L10</f>
        <v>0</v>
      </c>
      <c r="M478" s="2823">
        <f>'18.Innovation'!M10</f>
        <v>0</v>
      </c>
      <c r="N478" s="2823">
        <f>'18.Innovation'!N10</f>
        <v>0</v>
      </c>
      <c r="O478" s="2824">
        <f>'18.Innovation'!O10</f>
        <v>0</v>
      </c>
      <c r="P478" s="1738" t="str">
        <f>'18.Innovation'!P10</f>
        <v xml:space="preserve">STATE: ; PDY: ; KKL: ; MHE: ; YNM: </v>
      </c>
      <c r="Q478" s="2496"/>
      <c r="R478" s="2825"/>
      <c r="T478" s="2824">
        <f>'18.Innovation'!T10</f>
        <v>0</v>
      </c>
      <c r="U478" s="2824">
        <f>'18.Innovation'!U10</f>
        <v>0</v>
      </c>
      <c r="V478" s="1748">
        <f>'18.Innovation'!V10</f>
        <v>0</v>
      </c>
      <c r="W478" s="2831" t="str">
        <f>'18.Innovation'!W10</f>
        <v xml:space="preserve">STATE: ; PDY: ; KKL: ; MHE: ; YNM: </v>
      </c>
      <c r="X478" s="2824">
        <f>'18.Innovation'!X10</f>
        <v>0</v>
      </c>
      <c r="Y478" s="2824">
        <f>'18.Innovation'!Y10</f>
        <v>0</v>
      </c>
      <c r="Z478" s="2824">
        <f>'18.Innovation'!Z10</f>
        <v>0</v>
      </c>
      <c r="AA478" s="2824">
        <f>'18.Innovation'!AA10</f>
        <v>0</v>
      </c>
      <c r="AB478" s="2824">
        <f>'18.Innovation'!AB10</f>
        <v>0</v>
      </c>
      <c r="AC478" s="2824">
        <f>'18.Innovation'!AC10</f>
        <v>0</v>
      </c>
      <c r="AD478" s="2824">
        <f>'18.Innovation'!AD10</f>
        <v>0</v>
      </c>
      <c r="AE478" s="2824">
        <f>'18.Innovation'!AE10</f>
        <v>0</v>
      </c>
      <c r="AF478" s="2824">
        <f>'18.Innovation'!AF10</f>
        <v>0</v>
      </c>
      <c r="AG478" s="2824">
        <f>'18.Innovation'!AG10</f>
        <v>0</v>
      </c>
      <c r="AH478" s="2824">
        <f>'18.Innovation'!AH10</f>
        <v>0</v>
      </c>
      <c r="AI478" s="2824">
        <f>'18.Innovation'!AI10</f>
        <v>0</v>
      </c>
      <c r="AJ478" s="2824">
        <f>'18.Innovation'!AJ10</f>
        <v>0</v>
      </c>
      <c r="AK478" s="2824">
        <f>'18.Innovation'!AK10</f>
        <v>0</v>
      </c>
      <c r="AL478" s="2824">
        <f>'18.Innovation'!AL10</f>
        <v>0</v>
      </c>
      <c r="AM478" s="2824">
        <f>'18.Innovation'!AM10</f>
        <v>0</v>
      </c>
      <c r="AN478" s="2824">
        <f>'18.Innovation'!AN10</f>
        <v>0</v>
      </c>
      <c r="AO478" s="2824">
        <f>'18.Innovation'!AO10</f>
        <v>0</v>
      </c>
      <c r="AP478" s="2824">
        <f>'18.Innovation'!AP10</f>
        <v>0</v>
      </c>
      <c r="AQ478" s="2824">
        <f>'18.Innovation'!AQ10</f>
        <v>0</v>
      </c>
      <c r="AR478" s="2824">
        <f>'18.Innovation'!AR10</f>
        <v>0</v>
      </c>
      <c r="AS478" s="2824">
        <f>'18.Innovation'!AS10</f>
        <v>0</v>
      </c>
      <c r="AT478" s="2824">
        <f>'18.Innovation'!AT10</f>
        <v>0</v>
      </c>
      <c r="AU478" s="2824" t="str">
        <f>'18.Innovation'!AU10</f>
        <v xml:space="preserve">STATE: ; PDY: ; KKL: ; MHE: ; YNM: </v>
      </c>
    </row>
    <row r="479" spans="1:47" s="2741" customFormat="1" ht="78" customHeight="1">
      <c r="A479" s="1738" t="str">
        <f>'18.Innovation'!A11</f>
        <v>18.1.3</v>
      </c>
      <c r="B479" s="1738">
        <f>'18.Innovation'!B11</f>
        <v>0</v>
      </c>
      <c r="C479" s="2156">
        <f>'18.Innovation'!C11</f>
        <v>0</v>
      </c>
      <c r="D479" s="2823" t="str">
        <f>'18.Innovation'!D11</f>
        <v>RCH</v>
      </c>
      <c r="E479" s="2823">
        <f>'18.Innovation'!E11</f>
        <v>0</v>
      </c>
      <c r="F479" s="2823">
        <f>'18.Innovation'!F11</f>
        <v>0</v>
      </c>
      <c r="G479" s="2823">
        <f>'18.Innovation'!G11</f>
        <v>0</v>
      </c>
      <c r="H479" s="2823">
        <f>'18.Innovation'!H11</f>
        <v>0</v>
      </c>
      <c r="I479" s="2823">
        <f>'18.Innovation'!I11</f>
        <v>0</v>
      </c>
      <c r="J479" s="2823">
        <f>'18.Innovation'!J11</f>
        <v>0</v>
      </c>
      <c r="K479" s="2823">
        <f>'18.Innovation'!K11</f>
        <v>0</v>
      </c>
      <c r="L479" s="2824">
        <f>'18.Innovation'!L11</f>
        <v>0</v>
      </c>
      <c r="M479" s="2823">
        <f>'18.Innovation'!M11</f>
        <v>0</v>
      </c>
      <c r="N479" s="2823">
        <f>'18.Innovation'!N11</f>
        <v>0</v>
      </c>
      <c r="O479" s="2824">
        <f>'18.Innovation'!O11</f>
        <v>0</v>
      </c>
      <c r="P479" s="1738" t="str">
        <f>'18.Innovation'!P11</f>
        <v xml:space="preserve">STATE: ; PDY: ; KKL: ; MHE: ; YNM: </v>
      </c>
      <c r="Q479" s="2496"/>
      <c r="R479" s="2825"/>
      <c r="T479" s="2824">
        <f>'18.Innovation'!T11</f>
        <v>0</v>
      </c>
      <c r="U479" s="2824">
        <f>'18.Innovation'!U11</f>
        <v>0</v>
      </c>
      <c r="V479" s="1748">
        <f>'18.Innovation'!V11</f>
        <v>0</v>
      </c>
      <c r="W479" s="2831" t="str">
        <f>'18.Innovation'!W11</f>
        <v xml:space="preserve">STATE: ; PDY: ; KKL: ; MHE: ; YNM: </v>
      </c>
      <c r="X479" s="2824">
        <f>'18.Innovation'!X11</f>
        <v>0</v>
      </c>
      <c r="Y479" s="2824">
        <f>'18.Innovation'!Y11</f>
        <v>0</v>
      </c>
      <c r="Z479" s="2824">
        <f>'18.Innovation'!Z11</f>
        <v>0</v>
      </c>
      <c r="AA479" s="2824">
        <f>'18.Innovation'!AA11</f>
        <v>0</v>
      </c>
      <c r="AB479" s="2824">
        <f>'18.Innovation'!AB11</f>
        <v>0</v>
      </c>
      <c r="AC479" s="2824">
        <f>'18.Innovation'!AC11</f>
        <v>0</v>
      </c>
      <c r="AD479" s="2824">
        <f>'18.Innovation'!AD11</f>
        <v>0</v>
      </c>
      <c r="AE479" s="2824">
        <f>'18.Innovation'!AE11</f>
        <v>0</v>
      </c>
      <c r="AF479" s="2824">
        <f>'18.Innovation'!AF11</f>
        <v>0</v>
      </c>
      <c r="AG479" s="2824">
        <f>'18.Innovation'!AG11</f>
        <v>0</v>
      </c>
      <c r="AH479" s="2824">
        <f>'18.Innovation'!AH11</f>
        <v>0</v>
      </c>
      <c r="AI479" s="2824">
        <f>'18.Innovation'!AI11</f>
        <v>0</v>
      </c>
      <c r="AJ479" s="2824">
        <f>'18.Innovation'!AJ11</f>
        <v>0</v>
      </c>
      <c r="AK479" s="2824">
        <f>'18.Innovation'!AK11</f>
        <v>0</v>
      </c>
      <c r="AL479" s="2824">
        <f>'18.Innovation'!AL11</f>
        <v>0</v>
      </c>
      <c r="AM479" s="2824">
        <f>'18.Innovation'!AM11</f>
        <v>0</v>
      </c>
      <c r="AN479" s="2824">
        <f>'18.Innovation'!AN11</f>
        <v>0</v>
      </c>
      <c r="AO479" s="2824">
        <f>'18.Innovation'!AO11</f>
        <v>0</v>
      </c>
      <c r="AP479" s="2824">
        <f>'18.Innovation'!AP11</f>
        <v>0</v>
      </c>
      <c r="AQ479" s="2824">
        <f>'18.Innovation'!AQ11</f>
        <v>0</v>
      </c>
      <c r="AR479" s="2824">
        <f>'18.Innovation'!AR11</f>
        <v>0</v>
      </c>
      <c r="AS479" s="2824">
        <f>'18.Innovation'!AS11</f>
        <v>0</v>
      </c>
      <c r="AT479" s="2824">
        <f>'18.Innovation'!AT11</f>
        <v>0</v>
      </c>
      <c r="AU479" s="2824" t="str">
        <f>'18.Innovation'!AU11</f>
        <v xml:space="preserve">STATE: ; PDY: ; KKL: ; MHE: ; YNM: </v>
      </c>
    </row>
    <row r="480" spans="1:47" s="2741" customFormat="1" ht="78" customHeight="1">
      <c r="A480" s="1738" t="str">
        <f>'18.Innovation'!A12</f>
        <v>18.1.4</v>
      </c>
      <c r="B480" s="1738">
        <f>'18.Innovation'!B12</f>
        <v>0</v>
      </c>
      <c r="C480" s="2156">
        <f>'18.Innovation'!C12</f>
        <v>0</v>
      </c>
      <c r="D480" s="2823" t="str">
        <f>'18.Innovation'!D12</f>
        <v>RCH</v>
      </c>
      <c r="E480" s="2823">
        <f>'18.Innovation'!E12</f>
        <v>0</v>
      </c>
      <c r="F480" s="2823">
        <f>'18.Innovation'!F12</f>
        <v>0</v>
      </c>
      <c r="G480" s="2823">
        <f>'18.Innovation'!G12</f>
        <v>0</v>
      </c>
      <c r="H480" s="2823">
        <f>'18.Innovation'!H12</f>
        <v>0</v>
      </c>
      <c r="I480" s="2823">
        <f>'18.Innovation'!I12</f>
        <v>0</v>
      </c>
      <c r="J480" s="2823">
        <f>'18.Innovation'!J12</f>
        <v>0</v>
      </c>
      <c r="K480" s="2823">
        <f>'18.Innovation'!K12</f>
        <v>0</v>
      </c>
      <c r="L480" s="2824">
        <f>'18.Innovation'!L12</f>
        <v>0</v>
      </c>
      <c r="M480" s="2823">
        <f>'18.Innovation'!M12</f>
        <v>0</v>
      </c>
      <c r="N480" s="2823">
        <f>'18.Innovation'!N12</f>
        <v>0</v>
      </c>
      <c r="O480" s="2824">
        <f>'18.Innovation'!O12</f>
        <v>0</v>
      </c>
      <c r="P480" s="1738" t="str">
        <f>'18.Innovation'!P12</f>
        <v xml:space="preserve">STATE: ; PDY: ; KKL: ; MHE: ; YNM: </v>
      </c>
      <c r="Q480" s="2496"/>
      <c r="R480" s="2825"/>
      <c r="T480" s="2824">
        <f>'18.Innovation'!T12</f>
        <v>0</v>
      </c>
      <c r="U480" s="2824">
        <f>'18.Innovation'!U12</f>
        <v>0</v>
      </c>
      <c r="V480" s="1748">
        <f>'18.Innovation'!V12</f>
        <v>0</v>
      </c>
      <c r="W480" s="2831" t="str">
        <f>'18.Innovation'!W12</f>
        <v xml:space="preserve">STATE: ; PDY: ; KKL: ; MHE: ; YNM: </v>
      </c>
      <c r="X480" s="2824">
        <f>'18.Innovation'!X12</f>
        <v>0</v>
      </c>
      <c r="Y480" s="2824">
        <f>'18.Innovation'!Y12</f>
        <v>0</v>
      </c>
      <c r="Z480" s="2824">
        <f>'18.Innovation'!Z12</f>
        <v>0</v>
      </c>
      <c r="AA480" s="2824">
        <f>'18.Innovation'!AA12</f>
        <v>0</v>
      </c>
      <c r="AB480" s="2824">
        <f>'18.Innovation'!AB12</f>
        <v>0</v>
      </c>
      <c r="AC480" s="2824">
        <f>'18.Innovation'!AC12</f>
        <v>0</v>
      </c>
      <c r="AD480" s="2824">
        <f>'18.Innovation'!AD12</f>
        <v>0</v>
      </c>
      <c r="AE480" s="2824">
        <f>'18.Innovation'!AE12</f>
        <v>0</v>
      </c>
      <c r="AF480" s="2824">
        <f>'18.Innovation'!AF12</f>
        <v>0</v>
      </c>
      <c r="AG480" s="2824">
        <f>'18.Innovation'!AG12</f>
        <v>0</v>
      </c>
      <c r="AH480" s="2824">
        <f>'18.Innovation'!AH12</f>
        <v>0</v>
      </c>
      <c r="AI480" s="2824">
        <f>'18.Innovation'!AI12</f>
        <v>0</v>
      </c>
      <c r="AJ480" s="2824">
        <f>'18.Innovation'!AJ12</f>
        <v>0</v>
      </c>
      <c r="AK480" s="2824">
        <f>'18.Innovation'!AK12</f>
        <v>0</v>
      </c>
      <c r="AL480" s="2824">
        <f>'18.Innovation'!AL12</f>
        <v>0</v>
      </c>
      <c r="AM480" s="2824">
        <f>'18.Innovation'!AM12</f>
        <v>0</v>
      </c>
      <c r="AN480" s="2824">
        <f>'18.Innovation'!AN12</f>
        <v>0</v>
      </c>
      <c r="AO480" s="2824">
        <f>'18.Innovation'!AO12</f>
        <v>0</v>
      </c>
      <c r="AP480" s="2824">
        <f>'18.Innovation'!AP12</f>
        <v>0</v>
      </c>
      <c r="AQ480" s="2824">
        <f>'18.Innovation'!AQ12</f>
        <v>0</v>
      </c>
      <c r="AR480" s="2824">
        <f>'18.Innovation'!AR12</f>
        <v>0</v>
      </c>
      <c r="AS480" s="2824">
        <f>'18.Innovation'!AS12</f>
        <v>0</v>
      </c>
      <c r="AT480" s="2824">
        <f>'18.Innovation'!AT12</f>
        <v>0</v>
      </c>
      <c r="AU480" s="2824" t="str">
        <f>'18.Innovation'!AU12</f>
        <v xml:space="preserve">STATE: ; PDY: ; KKL: ; MHE: ; YNM: </v>
      </c>
    </row>
    <row r="481" spans="1:47" s="2741" customFormat="1" ht="78" customHeight="1">
      <c r="A481" s="1738" t="str">
        <f>'18.Innovation'!A13</f>
        <v>18.1.5</v>
      </c>
      <c r="B481" s="1738">
        <f>'18.Innovation'!B13</f>
        <v>0</v>
      </c>
      <c r="C481" s="2156">
        <f>'18.Innovation'!C13</f>
        <v>0</v>
      </c>
      <c r="D481" s="2823" t="str">
        <f>'18.Innovation'!D13</f>
        <v>RCH</v>
      </c>
      <c r="E481" s="2823">
        <f>'18.Innovation'!E13</f>
        <v>0</v>
      </c>
      <c r="F481" s="2823">
        <f>'18.Innovation'!F13</f>
        <v>0</v>
      </c>
      <c r="G481" s="2823">
        <f>'18.Innovation'!G13</f>
        <v>0</v>
      </c>
      <c r="H481" s="2823">
        <f>'18.Innovation'!H13</f>
        <v>0</v>
      </c>
      <c r="I481" s="2823">
        <f>'18.Innovation'!I13</f>
        <v>0</v>
      </c>
      <c r="J481" s="2823">
        <f>'18.Innovation'!J13</f>
        <v>0</v>
      </c>
      <c r="K481" s="2823">
        <f>'18.Innovation'!K13</f>
        <v>0</v>
      </c>
      <c r="L481" s="2824">
        <f>'18.Innovation'!L13</f>
        <v>0</v>
      </c>
      <c r="M481" s="2823">
        <f>'18.Innovation'!M13</f>
        <v>0</v>
      </c>
      <c r="N481" s="2823">
        <f>'18.Innovation'!N13</f>
        <v>0</v>
      </c>
      <c r="O481" s="2824">
        <f>'18.Innovation'!O13</f>
        <v>0</v>
      </c>
      <c r="P481" s="1738" t="str">
        <f>'18.Innovation'!P13</f>
        <v xml:space="preserve">STATE: ; PDY: ; KKL: ; MHE: ; YNM: </v>
      </c>
      <c r="Q481" s="2496"/>
      <c r="R481" s="2825"/>
      <c r="T481" s="2824">
        <f>'18.Innovation'!T13</f>
        <v>0</v>
      </c>
      <c r="U481" s="2824">
        <f>'18.Innovation'!U13</f>
        <v>0</v>
      </c>
      <c r="V481" s="1748">
        <f>'18.Innovation'!V13</f>
        <v>0</v>
      </c>
      <c r="W481" s="2831" t="str">
        <f>'18.Innovation'!W13</f>
        <v xml:space="preserve">STATE: ; PDY: ; KKL: ; MHE: ; YNM: </v>
      </c>
      <c r="X481" s="2824">
        <f>'18.Innovation'!X13</f>
        <v>0</v>
      </c>
      <c r="Y481" s="2824">
        <f>'18.Innovation'!Y13</f>
        <v>0</v>
      </c>
      <c r="Z481" s="2824">
        <f>'18.Innovation'!Z13</f>
        <v>0</v>
      </c>
      <c r="AA481" s="2824">
        <f>'18.Innovation'!AA13</f>
        <v>0</v>
      </c>
      <c r="AB481" s="2824">
        <f>'18.Innovation'!AB13</f>
        <v>0</v>
      </c>
      <c r="AC481" s="2824">
        <f>'18.Innovation'!AC13</f>
        <v>0</v>
      </c>
      <c r="AD481" s="2824">
        <f>'18.Innovation'!AD13</f>
        <v>0</v>
      </c>
      <c r="AE481" s="2824">
        <f>'18.Innovation'!AE13</f>
        <v>0</v>
      </c>
      <c r="AF481" s="2824">
        <f>'18.Innovation'!AF13</f>
        <v>0</v>
      </c>
      <c r="AG481" s="2824">
        <f>'18.Innovation'!AG13</f>
        <v>0</v>
      </c>
      <c r="AH481" s="2824">
        <f>'18.Innovation'!AH13</f>
        <v>0</v>
      </c>
      <c r="AI481" s="2824">
        <f>'18.Innovation'!AI13</f>
        <v>0</v>
      </c>
      <c r="AJ481" s="2824">
        <f>'18.Innovation'!AJ13</f>
        <v>0</v>
      </c>
      <c r="AK481" s="2824">
        <f>'18.Innovation'!AK13</f>
        <v>0</v>
      </c>
      <c r="AL481" s="2824">
        <f>'18.Innovation'!AL13</f>
        <v>0</v>
      </c>
      <c r="AM481" s="2824">
        <f>'18.Innovation'!AM13</f>
        <v>0</v>
      </c>
      <c r="AN481" s="2824">
        <f>'18.Innovation'!AN13</f>
        <v>0</v>
      </c>
      <c r="AO481" s="2824">
        <f>'18.Innovation'!AO13</f>
        <v>0</v>
      </c>
      <c r="AP481" s="2824">
        <f>'18.Innovation'!AP13</f>
        <v>0</v>
      </c>
      <c r="AQ481" s="2824">
        <f>'18.Innovation'!AQ13</f>
        <v>0</v>
      </c>
      <c r="AR481" s="2824">
        <f>'18.Innovation'!AR13</f>
        <v>0</v>
      </c>
      <c r="AS481" s="2824">
        <f>'18.Innovation'!AS13</f>
        <v>0</v>
      </c>
      <c r="AT481" s="2824">
        <f>'18.Innovation'!AT13</f>
        <v>0</v>
      </c>
      <c r="AU481" s="2824" t="str">
        <f>'18.Innovation'!AU13</f>
        <v xml:space="preserve">STATE: ; PDY: ; KKL: ; MHE: ; YNM: </v>
      </c>
    </row>
  </sheetData>
  <sheetProtection formatCells="0" formatColumns="0" formatRows="0" autoFilter="0"/>
  <autoFilter ref="A5:M481"/>
  <mergeCells count="49">
    <mergeCell ref="A97:A100"/>
    <mergeCell ref="A1:C1"/>
    <mergeCell ref="D4:D5"/>
    <mergeCell ref="A4:A5"/>
    <mergeCell ref="B4:B5"/>
    <mergeCell ref="C4:C5"/>
    <mergeCell ref="Q4:R4"/>
    <mergeCell ref="A27:A30"/>
    <mergeCell ref="A114:A120"/>
    <mergeCell ref="A214:A222"/>
    <mergeCell ref="A299:A300"/>
    <mergeCell ref="A42:A53"/>
    <mergeCell ref="A36:A40"/>
    <mergeCell ref="A57:A60"/>
    <mergeCell ref="A63:A89"/>
    <mergeCell ref="E4:E5"/>
    <mergeCell ref="F4:J4"/>
    <mergeCell ref="K4:P4"/>
    <mergeCell ref="A271:A276"/>
    <mergeCell ref="A176:A179"/>
    <mergeCell ref="A93:A95"/>
    <mergeCell ref="A278:A282"/>
    <mergeCell ref="A127:A131"/>
    <mergeCell ref="A133:A143"/>
    <mergeCell ref="A225:A230"/>
    <mergeCell ref="A232:A233"/>
    <mergeCell ref="A147:A172"/>
    <mergeCell ref="A314:A329"/>
    <mergeCell ref="A379:A382"/>
    <mergeCell ref="A365:A369"/>
    <mergeCell ref="A305:A306"/>
    <mergeCell ref="A307:A310"/>
    <mergeCell ref="A331:A333"/>
    <mergeCell ref="A335:A340"/>
    <mergeCell ref="A415:A416"/>
    <mergeCell ref="A441:A442"/>
    <mergeCell ref="A360:A361"/>
    <mergeCell ref="A355:A359"/>
    <mergeCell ref="A410:A411"/>
    <mergeCell ref="A412:A413"/>
    <mergeCell ref="A418:A419"/>
    <mergeCell ref="A421:A422"/>
    <mergeCell ref="AN4:AQ4"/>
    <mergeCell ref="AR4:AT4"/>
    <mergeCell ref="T4:W4"/>
    <mergeCell ref="X4:AA4"/>
    <mergeCell ref="AB4:AE4"/>
    <mergeCell ref="AF4:AI4"/>
    <mergeCell ref="AJ4:AM4"/>
  </mergeCells>
  <phoneticPr fontId="38" type="noConversion"/>
  <pageMargins left="0.7" right="0.7" top="0.75" bottom="0.75" header="0.3" footer="0.3"/>
  <pageSetup orientation="portrait" horizontalDpi="4294967295" verticalDpi="4294967295" r:id="rId1"/>
</worksheet>
</file>

<file path=xl/worksheets/sheet38.xml><?xml version="1.0" encoding="utf-8"?>
<worksheet xmlns="http://schemas.openxmlformats.org/spreadsheetml/2006/main" xmlns:r="http://schemas.openxmlformats.org/officeDocument/2006/relationships">
  <sheetPr codeName="Sheet23">
    <tabColor theme="8" tint="0.79998168889431442"/>
  </sheetPr>
  <dimension ref="A1:V24"/>
  <sheetViews>
    <sheetView zoomScale="55" zoomScaleNormal="55" workbookViewId="0">
      <pane xSplit="3" ySplit="5" topLeftCell="D6" activePane="bottomRight" state="frozen"/>
      <selection activeCell="A4" sqref="A4:R5"/>
      <selection pane="topRight" activeCell="A4" sqref="A4:R5"/>
      <selection pane="bottomLeft" activeCell="A4" sqref="A4:R5"/>
      <selection pane="bottomRight" activeCell="C3" sqref="C3"/>
    </sheetView>
  </sheetViews>
  <sheetFormatPr defaultColWidth="11.85546875" defaultRowHeight="15"/>
  <cols>
    <col min="1" max="1" width="22.28515625" style="85" customWidth="1"/>
    <col min="2" max="2" width="16.28515625" style="85" customWidth="1"/>
    <col min="3" max="3" width="40.5703125" style="85" customWidth="1"/>
    <col min="4" max="4" width="23" style="86" customWidth="1"/>
    <col min="5" max="5" width="17.5703125" style="86" customWidth="1"/>
    <col min="6" max="6" width="22.7109375" style="86" customWidth="1"/>
    <col min="7" max="7" width="16.85546875" style="86" bestFit="1" customWidth="1"/>
    <col min="8" max="8" width="18.28515625" style="87" customWidth="1"/>
    <col min="9" max="9" width="11.85546875" style="86"/>
    <col min="10" max="10" width="14.42578125" style="87" customWidth="1"/>
    <col min="11" max="11" width="16.5703125" style="80" customWidth="1"/>
    <col min="12" max="12" width="11.42578125" style="80" customWidth="1"/>
    <col min="13" max="13" width="14" style="88" customWidth="1"/>
    <col min="14" max="14" width="11.85546875" style="84"/>
    <col min="15" max="15" width="16" style="84" customWidth="1"/>
    <col min="16" max="16" width="66.140625" style="84" customWidth="1"/>
    <col min="17" max="17" width="29.28515625" style="84" customWidth="1"/>
    <col min="18" max="18" width="37" style="84" customWidth="1"/>
    <col min="19" max="16384" width="11.85546875" style="84"/>
  </cols>
  <sheetData>
    <row r="1" spans="1:22" s="2840" customFormat="1" ht="77.25" customHeight="1">
      <c r="A1" s="5636" t="s">
        <v>2124</v>
      </c>
      <c r="B1" s="5637"/>
      <c r="C1" s="5638"/>
      <c r="D1" s="2832"/>
      <c r="E1" s="2833"/>
      <c r="F1" s="2834" t="s">
        <v>3908</v>
      </c>
      <c r="G1" s="2835"/>
      <c r="H1" s="2836"/>
      <c r="I1" s="2832"/>
      <c r="J1" s="2837"/>
      <c r="K1" s="2838"/>
      <c r="L1" s="2838"/>
      <c r="M1" s="2839"/>
    </row>
    <row r="2" spans="1:22" s="2853" customFormat="1" ht="70.5" customHeight="1">
      <c r="A2" s="2841" t="str">
        <f>HYPERLINK("#Index!F3", "Index Pg")</f>
        <v>Index Pg</v>
      </c>
      <c r="B2" s="2842" t="str">
        <f>HYPERLINK("#'Summary of Abstracts'!A2", "Summary of Abst.")</f>
        <v>Summary of Abst.</v>
      </c>
      <c r="C2" s="2843" t="str">
        <f>HYPERLINK("#'Budget Summary I'!A1:AL1", "Budget Summary I")</f>
        <v>Budget Summary I</v>
      </c>
      <c r="D2" s="2844"/>
      <c r="E2" s="2845" t="s">
        <v>4582</v>
      </c>
      <c r="F2" s="2846">
        <f>R6+R8+R10+R15+R18</f>
        <v>0</v>
      </c>
      <c r="G2" s="2847"/>
      <c r="H2" s="2848"/>
      <c r="I2" s="2849"/>
      <c r="J2" s="2850"/>
      <c r="K2" s="2851"/>
      <c r="L2" s="2851"/>
      <c r="M2" s="2852"/>
    </row>
    <row r="3" spans="1:22" s="2853" customFormat="1" ht="72" customHeight="1">
      <c r="A3" s="2854"/>
      <c r="B3" s="2855"/>
      <c r="C3" s="2843" t="str">
        <f>HYPERLINK("#'Budget Summary II'!A3:B5", "Budget Summary II")</f>
        <v>Budget Summary II</v>
      </c>
      <c r="D3" s="2856"/>
      <c r="E3" s="2845" t="s">
        <v>4583</v>
      </c>
      <c r="F3" s="2857">
        <f>O6+O8+O10+O15+O18</f>
        <v>3.17</v>
      </c>
      <c r="G3" s="2847"/>
      <c r="H3" s="2848"/>
      <c r="I3" s="2858"/>
      <c r="J3" s="2859"/>
      <c r="K3" s="2860"/>
      <c r="L3" s="2861"/>
      <c r="M3" s="2862"/>
    </row>
    <row r="4" spans="1:22" s="2863" customFormat="1" ht="69.75" customHeight="1">
      <c r="A4" s="5635" t="s">
        <v>53</v>
      </c>
      <c r="B4" s="5635" t="s">
        <v>54</v>
      </c>
      <c r="C4" s="5635" t="s">
        <v>55</v>
      </c>
      <c r="D4" s="5635" t="s">
        <v>56</v>
      </c>
      <c r="E4" s="5635" t="s">
        <v>57</v>
      </c>
      <c r="F4" s="5639" t="s">
        <v>4603</v>
      </c>
      <c r="G4" s="5639"/>
      <c r="H4" s="5639"/>
      <c r="I4" s="5639"/>
      <c r="J4" s="5639"/>
      <c r="K4" s="5639" t="s">
        <v>4613</v>
      </c>
      <c r="L4" s="5639"/>
      <c r="M4" s="5639"/>
      <c r="N4" s="5639"/>
      <c r="O4" s="5639"/>
      <c r="P4" s="5639"/>
      <c r="Q4" s="5634" t="s">
        <v>4643</v>
      </c>
      <c r="R4" s="5634"/>
    </row>
    <row r="5" spans="1:22" s="2870" customFormat="1" ht="121.5">
      <c r="A5" s="5635"/>
      <c r="B5" s="5635"/>
      <c r="C5" s="5635"/>
      <c r="D5" s="5635"/>
      <c r="E5" s="5635"/>
      <c r="F5" s="2864" t="s">
        <v>4604</v>
      </c>
      <c r="G5" s="2864" t="s">
        <v>4611</v>
      </c>
      <c r="H5" s="2864" t="s">
        <v>4605</v>
      </c>
      <c r="I5" s="2864" t="s">
        <v>4612</v>
      </c>
      <c r="J5" s="2865" t="s">
        <v>2527</v>
      </c>
      <c r="K5" s="2866" t="s">
        <v>58</v>
      </c>
      <c r="L5" s="2866" t="s">
        <v>59</v>
      </c>
      <c r="M5" s="2867" t="s">
        <v>60</v>
      </c>
      <c r="N5" s="2866" t="s">
        <v>61</v>
      </c>
      <c r="O5" s="2867" t="s">
        <v>62</v>
      </c>
      <c r="P5" s="2866" t="s">
        <v>63</v>
      </c>
      <c r="Q5" s="2868" t="s">
        <v>2529</v>
      </c>
      <c r="R5" s="2869" t="s">
        <v>4644</v>
      </c>
    </row>
    <row r="6" spans="1:22" s="2875" customFormat="1" ht="40.5">
      <c r="A6" s="2871">
        <f>'3.Community Intervention Annexn'!A7</f>
        <v>3</v>
      </c>
      <c r="B6" s="2872"/>
      <c r="C6" s="2871" t="str">
        <f>'3.Community Intervention Annexn'!C7</f>
        <v>Community Interventions</v>
      </c>
      <c r="D6" s="2872"/>
      <c r="E6" s="2872"/>
      <c r="F6" s="2872"/>
      <c r="G6" s="2872"/>
      <c r="H6" s="2872"/>
      <c r="I6" s="2872"/>
      <c r="J6" s="2872"/>
      <c r="K6" s="2873"/>
      <c r="L6" s="2873"/>
      <c r="M6" s="2874"/>
      <c r="N6" s="2873"/>
      <c r="O6" s="2874">
        <f>O7</f>
        <v>0</v>
      </c>
      <c r="P6" s="2873"/>
      <c r="Q6" s="2873"/>
      <c r="R6" s="2874">
        <f>R7</f>
        <v>0</v>
      </c>
    </row>
    <row r="7" spans="1:22" s="2875" customFormat="1" ht="60.75">
      <c r="A7" s="2876" t="str">
        <f>'3.Community Intervention Annexn'!A17</f>
        <v>3.1.1.2</v>
      </c>
      <c r="B7" s="2876" t="str">
        <f>'3-A. CI Sub-Annex'!C37</f>
        <v>D.5</v>
      </c>
      <c r="C7" s="2876" t="str">
        <f>'3-A. CI Sub-Annex'!D37</f>
        <v>ASHA Incentive under NIDDCP</v>
      </c>
      <c r="D7" s="2876" t="str">
        <f>'3-A. CI Sub-Annex'!E37</f>
        <v>RCH</v>
      </c>
      <c r="E7" s="2876" t="str">
        <f>'3-A. CI Sub-Annex'!F37</f>
        <v>NIDDCP/NHSRC-CP</v>
      </c>
      <c r="F7" s="2876">
        <f>'3-A. CI Sub-Annex'!G37</f>
        <v>0</v>
      </c>
      <c r="G7" s="2876">
        <f>'3-A. CI Sub-Annex'!H37</f>
        <v>0</v>
      </c>
      <c r="H7" s="2876">
        <f>'3-A. CI Sub-Annex'!I37</f>
        <v>0</v>
      </c>
      <c r="I7" s="2876">
        <f>'3-A. CI Sub-Annex'!J37</f>
        <v>0</v>
      </c>
      <c r="J7" s="2876">
        <f>'3-A. CI Sub-Annex'!K37</f>
        <v>0</v>
      </c>
      <c r="K7" s="2876">
        <f>'3-A. CI Sub-Annex'!L37</f>
        <v>0</v>
      </c>
      <c r="L7" s="2876">
        <f>'3-A. CI Sub-Annex'!M37</f>
        <v>0</v>
      </c>
      <c r="M7" s="2876">
        <f>'3-A. CI Sub-Annex'!N37</f>
        <v>0</v>
      </c>
      <c r="N7" s="2876">
        <f>'3-A. CI Sub-Annex'!O37</f>
        <v>0</v>
      </c>
      <c r="O7" s="2876">
        <f>'3-A. CI Sub-Annex'!P37</f>
        <v>0</v>
      </c>
      <c r="P7" s="2876">
        <f>'3-A. CI Sub-Annex'!Q37</f>
        <v>0</v>
      </c>
      <c r="Q7" s="2877"/>
      <c r="R7" s="2878"/>
      <c r="S7" s="2853"/>
      <c r="T7" s="2853"/>
      <c r="U7" s="2853"/>
      <c r="V7" s="2853"/>
    </row>
    <row r="8" spans="1:22" s="2875" customFormat="1" ht="20.25">
      <c r="A8" s="2871">
        <f>'5.Infrastructure Annex'!A7</f>
        <v>5</v>
      </c>
      <c r="B8" s="2871"/>
      <c r="C8" s="2871" t="str">
        <f>'5.Infrastructure Annex'!C7</f>
        <v>Infrastructure</v>
      </c>
      <c r="D8" s="2879"/>
      <c r="E8" s="2879"/>
      <c r="F8" s="2879"/>
      <c r="G8" s="2879"/>
      <c r="H8" s="2879"/>
      <c r="I8" s="2879"/>
      <c r="J8" s="2879"/>
      <c r="K8" s="2880"/>
      <c r="L8" s="2880"/>
      <c r="M8" s="2881"/>
      <c r="N8" s="2880"/>
      <c r="O8" s="2874">
        <f>O9</f>
        <v>0</v>
      </c>
      <c r="P8" s="2882"/>
      <c r="Q8" s="2883"/>
      <c r="R8" s="2884">
        <f>R9</f>
        <v>0</v>
      </c>
      <c r="S8" s="2853"/>
      <c r="T8" s="2853"/>
      <c r="U8" s="2853"/>
      <c r="V8" s="2853"/>
    </row>
    <row r="9" spans="1:22" s="2875" customFormat="1" ht="40.5">
      <c r="A9" s="2885" t="str">
        <f>'5.Infrastructure Annex'!A90</f>
        <v>5.3.10</v>
      </c>
      <c r="B9" s="2885" t="str">
        <f>'5.Infrastructure Annex'!B90</f>
        <v>D.2</v>
      </c>
      <c r="C9" s="2885" t="str">
        <f>'5.Infrastructure Annex'!C90</f>
        <v>Establishment of IDD Monitoring Lab</v>
      </c>
      <c r="D9" s="2885" t="str">
        <f>'5.Infrastructure Annex'!D90</f>
        <v>RCH</v>
      </c>
      <c r="E9" s="2885" t="str">
        <f>'5.Infrastructure Annex'!E90</f>
        <v>NIDDCP</v>
      </c>
      <c r="F9" s="2885">
        <f>'5.Infrastructure Annex'!G90</f>
        <v>0</v>
      </c>
      <c r="G9" s="2885">
        <f>'5.Infrastructure Annex'!H90</f>
        <v>0</v>
      </c>
      <c r="H9" s="2885">
        <f>'5.Infrastructure Annex'!I90</f>
        <v>0</v>
      </c>
      <c r="I9" s="2885">
        <f>'5.Infrastructure Annex'!J90</f>
        <v>0</v>
      </c>
      <c r="J9" s="2885">
        <f>'5.Infrastructure Annex'!K90</f>
        <v>0</v>
      </c>
      <c r="K9" s="2885">
        <f>'5.Infrastructure Annex'!L90</f>
        <v>0</v>
      </c>
      <c r="L9" s="2885">
        <f>'5.Infrastructure Annex'!M90</f>
        <v>0</v>
      </c>
      <c r="M9" s="2885">
        <f>'5.Infrastructure Annex'!N90</f>
        <v>0</v>
      </c>
      <c r="N9" s="2885">
        <f>'5.Infrastructure Annex'!O90</f>
        <v>0</v>
      </c>
      <c r="O9" s="2885">
        <f>'5.Infrastructure Annex'!P90</f>
        <v>0</v>
      </c>
      <c r="P9" s="2885">
        <f>'[4]5.Infrastructure Annex'!P92</f>
        <v>0</v>
      </c>
      <c r="Q9" s="2886"/>
      <c r="R9" s="2887"/>
      <c r="S9" s="2853"/>
      <c r="T9" s="2853"/>
      <c r="U9" s="2853"/>
      <c r="V9" s="2853"/>
    </row>
    <row r="10" spans="1:22" s="2875" customFormat="1" ht="20.25">
      <c r="A10" s="2871">
        <f>'6.Procurement Annex'!A7</f>
        <v>6</v>
      </c>
      <c r="B10" s="2871"/>
      <c r="C10" s="2871" t="str">
        <f>'6.Procurement Annex'!C7</f>
        <v>Procurement</v>
      </c>
      <c r="D10" s="2879"/>
      <c r="E10" s="2879"/>
      <c r="F10" s="2879"/>
      <c r="G10" s="2879"/>
      <c r="H10" s="2879"/>
      <c r="I10" s="2879"/>
      <c r="J10" s="2879"/>
      <c r="K10" s="2880"/>
      <c r="L10" s="2880"/>
      <c r="M10" s="2881"/>
      <c r="N10" s="2880"/>
      <c r="O10" s="2888">
        <f>SUM(O11:O14)</f>
        <v>0.26999999999999996</v>
      </c>
      <c r="P10" s="2882"/>
      <c r="Q10" s="2883"/>
      <c r="R10" s="2888">
        <f>SUM(R11:R14)</f>
        <v>0</v>
      </c>
      <c r="S10" s="2853"/>
      <c r="T10" s="2853"/>
      <c r="U10" s="2853"/>
      <c r="V10" s="2853"/>
    </row>
    <row r="11" spans="1:22" s="2875" customFormat="1" ht="40.5">
      <c r="A11" s="2885" t="str">
        <f>'6.Procurement Annex'!A16</f>
        <v>6.1.1.7</v>
      </c>
      <c r="B11" s="2885">
        <f>'6-A. Proc. Sub-Annex'!C39</f>
        <v>0</v>
      </c>
      <c r="C11" s="2885" t="str">
        <f>'6-A. Proc. Sub-Annex'!D39</f>
        <v>Procurement of lab equipment</v>
      </c>
      <c r="D11" s="2885" t="str">
        <f>'6-A. Proc. Sub-Annex'!E39</f>
        <v>RCH</v>
      </c>
      <c r="E11" s="2885" t="str">
        <f>'6-A. Proc. Sub-Annex'!F39</f>
        <v>NIDDCP</v>
      </c>
      <c r="F11" s="2885">
        <f>'6-A. Proc. Sub-Annex'!G39</f>
        <v>0</v>
      </c>
      <c r="G11" s="2885">
        <f>'6-A. Proc. Sub-Annex'!H39</f>
        <v>0</v>
      </c>
      <c r="H11" s="2885">
        <f>'6-A. Proc. Sub-Annex'!I39</f>
        <v>0</v>
      </c>
      <c r="I11" s="2885">
        <f>'6-A. Proc. Sub-Annex'!J39</f>
        <v>0</v>
      </c>
      <c r="J11" s="2885">
        <f>'6-A. Proc. Sub-Annex'!K39</f>
        <v>0</v>
      </c>
      <c r="K11" s="2885">
        <f>'6-A. Proc. Sub-Annex'!L39</f>
        <v>0</v>
      </c>
      <c r="L11" s="2885">
        <f>'6-A. Proc. Sub-Annex'!M39</f>
        <v>0</v>
      </c>
      <c r="M11" s="2885">
        <f>'6-A. Proc. Sub-Annex'!N39</f>
        <v>0</v>
      </c>
      <c r="N11" s="2885">
        <f>'6-A. Proc. Sub-Annex'!O39</f>
        <v>0</v>
      </c>
      <c r="O11" s="2885">
        <f>'6-A. Proc. Sub-Annex'!P39</f>
        <v>0</v>
      </c>
      <c r="P11" s="2885">
        <f>'6-A. Proc. Sub-Annex'!Q39</f>
        <v>0</v>
      </c>
      <c r="Q11" s="2886"/>
      <c r="R11" s="2887"/>
      <c r="S11" s="2853"/>
      <c r="T11" s="2853"/>
      <c r="U11" s="2853"/>
      <c r="V11" s="2853"/>
    </row>
    <row r="12" spans="1:22" s="2875" customFormat="1" ht="40.5">
      <c r="A12" s="2885"/>
      <c r="B12" s="2885">
        <f>'6-A. Proc. Sub-Annex'!C40</f>
        <v>0</v>
      </c>
      <c r="C12" s="2885" t="str">
        <f>'6-A. Proc. Sub-Annex'!D40</f>
        <v>Any other equipment (please specify)</v>
      </c>
      <c r="D12" s="2885" t="str">
        <f>'6-A. Proc. Sub-Annex'!E40</f>
        <v>RCH</v>
      </c>
      <c r="E12" s="2885" t="str">
        <f>'6-A. Proc. Sub-Annex'!F40</f>
        <v>NIDDCP</v>
      </c>
      <c r="F12" s="2885">
        <f>'6-A. Proc. Sub-Annex'!G40</f>
        <v>0</v>
      </c>
      <c r="G12" s="2885">
        <f>'6-A. Proc. Sub-Annex'!H40</f>
        <v>0</v>
      </c>
      <c r="H12" s="2885">
        <f>'6-A. Proc. Sub-Annex'!I40</f>
        <v>0</v>
      </c>
      <c r="I12" s="2885">
        <f>'6-A. Proc. Sub-Annex'!J40</f>
        <v>0</v>
      </c>
      <c r="J12" s="2885">
        <f>'6-A. Proc. Sub-Annex'!K40</f>
        <v>0</v>
      </c>
      <c r="K12" s="2885">
        <f>'6-A. Proc. Sub-Annex'!L40</f>
        <v>0</v>
      </c>
      <c r="L12" s="2885">
        <f>'6-A. Proc. Sub-Annex'!M40</f>
        <v>0</v>
      </c>
      <c r="M12" s="2885">
        <f>'6-A. Proc. Sub-Annex'!N40</f>
        <v>0</v>
      </c>
      <c r="N12" s="2885">
        <f>'6-A. Proc. Sub-Annex'!O40</f>
        <v>0</v>
      </c>
      <c r="O12" s="2885">
        <f>'6-A. Proc. Sub-Annex'!P40</f>
        <v>0</v>
      </c>
      <c r="P12" s="2885">
        <f>'6-A. Proc. Sub-Annex'!Q40</f>
        <v>0</v>
      </c>
      <c r="Q12" s="2886"/>
      <c r="R12" s="2887"/>
      <c r="S12" s="2853"/>
      <c r="T12" s="2853"/>
      <c r="U12" s="2853"/>
      <c r="V12" s="2853"/>
    </row>
    <row r="13" spans="1:22" s="2875" customFormat="1" ht="20.25">
      <c r="A13" s="2885" t="str">
        <f>'6.Procurement Annex'!A62</f>
        <v>6.2.1.7</v>
      </c>
      <c r="B13" s="2885" t="str">
        <f>'6-A. Proc. Sub-Annex'!C188</f>
        <v>D.4</v>
      </c>
      <c r="C13" s="2885" t="str">
        <f>'6-A. Proc. Sub-Annex'!D188</f>
        <v xml:space="preserve">Supply of Salt Testing Kit </v>
      </c>
      <c r="D13" s="2885" t="str">
        <f>'6-A. Proc. Sub-Annex'!E188</f>
        <v>RCH</v>
      </c>
      <c r="E13" s="2885" t="str">
        <f>'6-A. Proc. Sub-Annex'!F188</f>
        <v>NIDDCP</v>
      </c>
      <c r="F13" s="2885">
        <f>'6-A. Proc. Sub-Annex'!G188</f>
        <v>0</v>
      </c>
      <c r="G13" s="2885">
        <f>'6-A. Proc. Sub-Annex'!H188</f>
        <v>0</v>
      </c>
      <c r="H13" s="2885">
        <f>'6-A. Proc. Sub-Annex'!I188</f>
        <v>0.21</v>
      </c>
      <c r="I13" s="2885">
        <f>'6-A. Proc. Sub-Annex'!J188</f>
        <v>0</v>
      </c>
      <c r="J13" s="2885">
        <f>'6-A. Proc. Sub-Annex'!K188</f>
        <v>0</v>
      </c>
      <c r="K13" s="2885">
        <f>'6-A. Proc. Sub-Annex'!L188</f>
        <v>0</v>
      </c>
      <c r="L13" s="2885">
        <f>'6-A. Proc. Sub-Annex'!M188</f>
        <v>30</v>
      </c>
      <c r="M13" s="2885">
        <f>'6-A. Proc. Sub-Annex'!N188</f>
        <v>2.9999999999999997E-4</v>
      </c>
      <c r="N13" s="2885">
        <f>'6-A. Proc. Sub-Annex'!O188</f>
        <v>900</v>
      </c>
      <c r="O13" s="2885">
        <f>'6-A. Proc. Sub-Annex'!P188</f>
        <v>0.26999999999999996</v>
      </c>
      <c r="P13" s="2885">
        <f>'6-A. Proc. Sub-Annex'!Q188</f>
        <v>0</v>
      </c>
      <c r="Q13" s="2886"/>
      <c r="R13" s="2887"/>
      <c r="S13" s="2853"/>
      <c r="T13" s="2853"/>
      <c r="U13" s="2853"/>
      <c r="V13" s="2853"/>
    </row>
    <row r="14" spans="1:22" s="2875" customFormat="1" ht="40.5">
      <c r="A14" s="2885"/>
      <c r="B14" s="2885">
        <f>'6-A. Proc. Sub-Annex'!C189</f>
        <v>0</v>
      </c>
      <c r="C14" s="2885" t="str">
        <f>'6-A. Proc. Sub-Annex'!D189</f>
        <v>Any other supplies (please specify)</v>
      </c>
      <c r="D14" s="2885" t="str">
        <f>'6-A. Proc. Sub-Annex'!E189</f>
        <v>RCH</v>
      </c>
      <c r="E14" s="2885" t="str">
        <f>'6-A. Proc. Sub-Annex'!F189</f>
        <v>NIDDCP</v>
      </c>
      <c r="F14" s="2885">
        <f>'6-A. Proc. Sub-Annex'!G189</f>
        <v>0</v>
      </c>
      <c r="G14" s="2885">
        <f>'6-A. Proc. Sub-Annex'!H189</f>
        <v>0</v>
      </c>
      <c r="H14" s="2885">
        <f>'6-A. Proc. Sub-Annex'!I189</f>
        <v>0</v>
      </c>
      <c r="I14" s="2885">
        <f>'6-A. Proc. Sub-Annex'!J189</f>
        <v>0</v>
      </c>
      <c r="J14" s="2885">
        <f>'6-A. Proc. Sub-Annex'!K189</f>
        <v>0</v>
      </c>
      <c r="K14" s="2885">
        <f>'6-A. Proc. Sub-Annex'!L189</f>
        <v>0</v>
      </c>
      <c r="L14" s="2885">
        <f>'6-A. Proc. Sub-Annex'!M189</f>
        <v>0</v>
      </c>
      <c r="M14" s="2885">
        <f>'6-A. Proc. Sub-Annex'!N189</f>
        <v>0</v>
      </c>
      <c r="N14" s="2885">
        <f>'6-A. Proc. Sub-Annex'!O189</f>
        <v>0</v>
      </c>
      <c r="O14" s="2885">
        <f>'6-A. Proc. Sub-Annex'!P189</f>
        <v>0</v>
      </c>
      <c r="P14" s="2885">
        <f>'6-A. Proc. Sub-Annex'!Q189</f>
        <v>0</v>
      </c>
      <c r="Q14" s="2886"/>
      <c r="R14" s="2887"/>
      <c r="S14" s="2853"/>
      <c r="T14" s="2853"/>
      <c r="U14" s="2853"/>
      <c r="V14" s="2853"/>
    </row>
    <row r="15" spans="1:22" s="2875" customFormat="1" ht="60.75">
      <c r="A15" s="2871">
        <f>'10.Review Research &amp; Surveillen'!A7</f>
        <v>10</v>
      </c>
      <c r="B15" s="2871"/>
      <c r="C15" s="2871" t="str">
        <f>'10.Review Research &amp; Surveillen'!C7</f>
        <v>Reviews, Research, Surveys and Surveillance</v>
      </c>
      <c r="D15" s="2879"/>
      <c r="E15" s="2879"/>
      <c r="F15" s="2879"/>
      <c r="G15" s="2879"/>
      <c r="H15" s="2879"/>
      <c r="I15" s="2879"/>
      <c r="J15" s="2879"/>
      <c r="K15" s="2880"/>
      <c r="L15" s="2880"/>
      <c r="M15" s="2881"/>
      <c r="N15" s="2880"/>
      <c r="O15" s="2874">
        <f>SUM(O16:O17)</f>
        <v>0.5</v>
      </c>
      <c r="P15" s="2882"/>
      <c r="Q15" s="2883"/>
      <c r="R15" s="2884">
        <f>SUM(R16:R17)</f>
        <v>0</v>
      </c>
      <c r="S15" s="2853"/>
      <c r="T15" s="2853"/>
      <c r="U15" s="2853"/>
      <c r="V15" s="2853"/>
    </row>
    <row r="16" spans="1:22" s="2875" customFormat="1" ht="60.75">
      <c r="A16" s="2889" t="str">
        <f>'10.Review Research &amp; Surveillen'!A14</f>
        <v>10.2.2</v>
      </c>
      <c r="B16" s="2889" t="str">
        <f>'10.Review Research &amp; Surveillen'!B14</f>
        <v>D.3</v>
      </c>
      <c r="C16" s="2889" t="str">
        <f>'10.Review Research &amp; Surveillen'!C14</f>
        <v>IDD Surveys/Re-surveys</v>
      </c>
      <c r="D16" s="2889" t="str">
        <f>'10.Review Research &amp; Surveillen'!D14</f>
        <v>RCH</v>
      </c>
      <c r="E16" s="2889" t="str">
        <f>'10.Review Research &amp; Surveillen'!E14</f>
        <v>NIDDCP</v>
      </c>
      <c r="F16" s="2885">
        <f>'10.Review Research &amp; Surveillen'!G14</f>
        <v>0</v>
      </c>
      <c r="G16" s="2885">
        <f>'10.Review Research &amp; Surveillen'!H14</f>
        <v>0</v>
      </c>
      <c r="H16" s="2885">
        <f>'10.Review Research &amp; Surveillen'!I14</f>
        <v>0</v>
      </c>
      <c r="I16" s="2885">
        <f>'10.Review Research &amp; Surveillen'!J14</f>
        <v>0</v>
      </c>
      <c r="J16" s="2885">
        <f>'10.Review Research &amp; Surveillen'!K14</f>
        <v>0</v>
      </c>
      <c r="K16" s="2885">
        <f>'10.Review Research &amp; Surveillen'!L14</f>
        <v>0</v>
      </c>
      <c r="L16" s="2885">
        <f>'10.Review Research &amp; Surveillen'!M14</f>
        <v>10000</v>
      </c>
      <c r="M16" s="2885">
        <f>'10.Review Research &amp; Surveillen'!N14</f>
        <v>0.1</v>
      </c>
      <c r="N16" s="2885">
        <f>'10.Review Research &amp; Surveillen'!O14</f>
        <v>5</v>
      </c>
      <c r="O16" s="2885">
        <f>'10.Review Research &amp; Surveillen'!P14</f>
        <v>0.5</v>
      </c>
      <c r="P16" s="2885" t="str">
        <f>'10.Review Research &amp; Surveillen'!Q14</f>
        <v xml:space="preserve">STATE: 10000 X 5 Nos Rs.10000 for 5 Nos. of Activity like Review and survey; PDY: ; KKL: ; MHE: ; YNM: </v>
      </c>
      <c r="Q16" s="2890"/>
      <c r="R16" s="2887"/>
      <c r="S16" s="2853"/>
      <c r="T16" s="2853"/>
      <c r="U16" s="2853"/>
      <c r="V16" s="2853"/>
    </row>
    <row r="17" spans="1:22" s="2875" customFormat="1" ht="40.5">
      <c r="A17" s="2889" t="str">
        <f>'10.Review Research &amp; Surveillen'!A48</f>
        <v>10.4.1</v>
      </c>
      <c r="B17" s="2889" t="str">
        <f>'10.Review Research &amp; Surveillen'!B48</f>
        <v>D.6</v>
      </c>
      <c r="C17" s="2889" t="str">
        <f>'10.Review Research &amp; Surveillen'!C48</f>
        <v>Management of IDD Monitoring Laboratory</v>
      </c>
      <c r="D17" s="2889" t="str">
        <f>'10.Review Research &amp; Surveillen'!D48</f>
        <v>RCH</v>
      </c>
      <c r="E17" s="2889" t="str">
        <f>'10.Review Research &amp; Surveillen'!E48</f>
        <v>NIDDCP</v>
      </c>
      <c r="F17" s="2885">
        <f>'10.Review Research &amp; Surveillen'!G48</f>
        <v>0</v>
      </c>
      <c r="G17" s="2885">
        <f>'10.Review Research &amp; Surveillen'!H48</f>
        <v>0</v>
      </c>
      <c r="H17" s="2885">
        <f>'10.Review Research &amp; Surveillen'!I48</f>
        <v>0</v>
      </c>
      <c r="I17" s="2885">
        <f>'10.Review Research &amp; Surveillen'!J48</f>
        <v>0</v>
      </c>
      <c r="J17" s="2885">
        <f>'10.Review Research &amp; Surveillen'!K48</f>
        <v>0</v>
      </c>
      <c r="K17" s="2885">
        <f>'10.Review Research &amp; Surveillen'!L48</f>
        <v>0</v>
      </c>
      <c r="L17" s="2885">
        <f>'10.Review Research &amp; Surveillen'!M48</f>
        <v>0</v>
      </c>
      <c r="M17" s="2885">
        <f>'10.Review Research &amp; Surveillen'!N48</f>
        <v>0</v>
      </c>
      <c r="N17" s="2885">
        <f>'10.Review Research &amp; Surveillen'!O48</f>
        <v>0</v>
      </c>
      <c r="O17" s="2885">
        <f>'10.Review Research &amp; Surveillen'!P48</f>
        <v>0</v>
      </c>
      <c r="P17" s="2885" t="str">
        <f>'10.Review Research &amp; Surveillen'!Q48</f>
        <v xml:space="preserve">STATE: ; PDY: ; KKL: ; MHE: ; YNM: </v>
      </c>
      <c r="Q17" s="2890"/>
      <c r="R17" s="2887"/>
      <c r="S17" s="2853"/>
      <c r="T17" s="2853"/>
      <c r="U17" s="2853"/>
      <c r="V17" s="2853"/>
    </row>
    <row r="18" spans="1:22" s="2875" customFormat="1" ht="20.25">
      <c r="A18" s="2871">
        <f>'11.IEC-BCC Annex'!A7</f>
        <v>11</v>
      </c>
      <c r="B18" s="2871"/>
      <c r="C18" s="2871" t="str">
        <f>'11.IEC-BCC Annex'!C7</f>
        <v xml:space="preserve"> </v>
      </c>
      <c r="D18" s="2879"/>
      <c r="E18" s="2879"/>
      <c r="F18" s="2879"/>
      <c r="G18" s="2879"/>
      <c r="H18" s="2879"/>
      <c r="I18" s="2879"/>
      <c r="J18" s="2879"/>
      <c r="K18" s="2880"/>
      <c r="L18" s="2880"/>
      <c r="M18" s="2881"/>
      <c r="N18" s="2880"/>
      <c r="O18" s="2874">
        <f>SUM(O19:O20)</f>
        <v>2.4</v>
      </c>
      <c r="P18" s="2882"/>
      <c r="Q18" s="2883"/>
      <c r="R18" s="2884">
        <f>SUM(R19:R20)</f>
        <v>0</v>
      </c>
      <c r="S18" s="2853"/>
      <c r="T18" s="2853"/>
      <c r="U18" s="2853"/>
      <c r="V18" s="2853"/>
    </row>
    <row r="19" spans="1:22" s="2875" customFormat="1" ht="409.5">
      <c r="A19" s="2885" t="str">
        <f>'11.IEC-BCC Annex'!A15</f>
        <v>11.1.7</v>
      </c>
      <c r="B19" s="2885" t="str">
        <f>'11-A. IEC Sub-Annex'!C33</f>
        <v>B.10.6.7</v>
      </c>
      <c r="C19" s="2885" t="str">
        <f>'11-A. IEC Sub-Annex'!D33</f>
        <v>Health Education &amp; Publicity for NIDDCP</v>
      </c>
      <c r="D19" s="2885" t="str">
        <f>'11-A. IEC Sub-Annex'!E33</f>
        <v>RCH</v>
      </c>
      <c r="E19" s="2885" t="e">
        <f>'11-A. IEC Sub-Annex'!#REF!</f>
        <v>#REF!</v>
      </c>
      <c r="F19" s="2885">
        <f>'11-A. IEC Sub-Annex'!F33</f>
        <v>0</v>
      </c>
      <c r="G19" s="2885">
        <f>'11-A. IEC Sub-Annex'!G33</f>
        <v>0</v>
      </c>
      <c r="H19" s="2885">
        <f>'11-A. IEC Sub-Annex'!H33</f>
        <v>2.5</v>
      </c>
      <c r="I19" s="2885">
        <f>'11-A. IEC Sub-Annex'!I33</f>
        <v>0</v>
      </c>
      <c r="J19" s="2885">
        <f>'11-A. IEC Sub-Annex'!J33</f>
        <v>0</v>
      </c>
      <c r="K19" s="2885">
        <f>'11-A. IEC Sub-Annex'!K33</f>
        <v>0</v>
      </c>
      <c r="L19" s="2885">
        <f>'11-A. IEC Sub-Annex'!L33</f>
        <v>15000</v>
      </c>
      <c r="M19" s="2885">
        <f>'11-A. IEC Sub-Annex'!M33</f>
        <v>0.15</v>
      </c>
      <c r="N19" s="2885">
        <f>'11-A. IEC Sub-Annex'!N33</f>
        <v>16</v>
      </c>
      <c r="O19" s="2885">
        <f>'11-A. IEC Sub-Annex'!O33</f>
        <v>2.4</v>
      </c>
      <c r="P19" s="2885" t="str">
        <f>'11-A. IEC Sub-Annex'!P33</f>
        <v>STATE: Rs.10000 for 11 no. of activities like School IEC Activities Slogan Writing,Essay Competition, Running race and Painting Compition, Mini Meeting in PHC/CHC, Rally for National Iodine Deficiency Dis order prevention Day, Rs.10000 for Review Meeting/Training; PDY: Activities like School IEC Activities Slogan Writing,Essay Competition, Running race and Painting Compition, Mini Meeting in PHC/CHC, Rally for National Iodine Deficiency Dis order prevention Day, Rs.5000 for Review Meeting/Training; KKL: Activities like School IEC Activities Slogan Writing,Essay Competition, Running race and Painting Compition, Mini Meeting in PHC/CHC, Rally for National Iodine Deficiency Dis order prevention Day, Rs.5000 for Review Meeting/Training; MHE: Activities like School IEC Activities Slogan Writing,Essay Competition, Running race and Painting Compition, Mini Meeting in PHC/CHC, Rally for National Iodine Deficiency Dis order prevention Day, Rs.5000 for Review Meeting/Training; YNM: Activities like School IEC Activities Slogan Writing,Essay Competition, Running race and Painting Compition, Mini Meeting in PHC/CHC, Rally for National Iodine Deficiency Dis order prevention Day, Rs.5000 for Review Meeting/Training</v>
      </c>
      <c r="Q19" s="2886"/>
      <c r="R19" s="2887"/>
      <c r="S19" s="2853"/>
      <c r="T19" s="2853"/>
      <c r="U19" s="2853"/>
      <c r="V19" s="2853"/>
    </row>
    <row r="20" spans="1:22" s="2875" customFormat="1" ht="40.5">
      <c r="A20" s="2885"/>
      <c r="B20" s="2885">
        <f>'11-A. IEC Sub-Annex'!C34</f>
        <v>0</v>
      </c>
      <c r="C20" s="2885" t="str">
        <f>'11-A. IEC Sub-Annex'!D34</f>
        <v>Any other IEC/BCC activities (please specify)</v>
      </c>
      <c r="D20" s="2885" t="str">
        <f>'11-A. IEC Sub-Annex'!E34</f>
        <v>RCH</v>
      </c>
      <c r="E20" s="2885" t="e">
        <f>'11-A. IEC Sub-Annex'!#REF!</f>
        <v>#REF!</v>
      </c>
      <c r="F20" s="2885">
        <f>'11-A. IEC Sub-Annex'!F34</f>
        <v>0</v>
      </c>
      <c r="G20" s="2885">
        <f>'11-A. IEC Sub-Annex'!G34</f>
        <v>0</v>
      </c>
      <c r="H20" s="2885">
        <f>'11-A. IEC Sub-Annex'!H34</f>
        <v>0</v>
      </c>
      <c r="I20" s="2885">
        <f>'11-A. IEC Sub-Annex'!I34</f>
        <v>0</v>
      </c>
      <c r="J20" s="2885">
        <f>'11-A. IEC Sub-Annex'!J34</f>
        <v>0</v>
      </c>
      <c r="K20" s="2885">
        <f>'11-A. IEC Sub-Annex'!K34</f>
        <v>0</v>
      </c>
      <c r="L20" s="2885">
        <f>'11-A. IEC Sub-Annex'!L34</f>
        <v>0</v>
      </c>
      <c r="M20" s="2885">
        <f>'11-A. IEC Sub-Annex'!M34</f>
        <v>0</v>
      </c>
      <c r="N20" s="2885">
        <f>'11-A. IEC Sub-Annex'!N34</f>
        <v>0</v>
      </c>
      <c r="O20" s="2885">
        <f>'11-A. IEC Sub-Annex'!O34</f>
        <v>0</v>
      </c>
      <c r="P20" s="2885" t="str">
        <f>'11-A. IEC Sub-Annex'!P34</f>
        <v xml:space="preserve">STATE: ; PDY: ; KKL: ; MHE: ; YNM: </v>
      </c>
      <c r="Q20" s="2886"/>
      <c r="R20" s="2887"/>
      <c r="S20" s="2853"/>
      <c r="T20" s="2853"/>
      <c r="U20" s="2853"/>
      <c r="V20" s="2853"/>
    </row>
    <row r="21" spans="1:22">
      <c r="S21" s="83"/>
      <c r="T21" s="83"/>
      <c r="U21" s="83"/>
      <c r="V21" s="83"/>
    </row>
    <row r="22" spans="1:22">
      <c r="S22" s="83"/>
      <c r="T22" s="83"/>
      <c r="U22" s="83"/>
      <c r="V22" s="83"/>
    </row>
    <row r="23" spans="1:22">
      <c r="S23" s="83"/>
      <c r="T23" s="83"/>
      <c r="U23" s="83"/>
      <c r="V23" s="83"/>
    </row>
    <row r="24" spans="1:22">
      <c r="S24" s="83"/>
      <c r="T24" s="83"/>
      <c r="U24" s="83"/>
      <c r="V24" s="83"/>
    </row>
  </sheetData>
  <sheetProtection sheet="1" formatCells="0" formatColumns="0" formatRows="0" autoFilter="0"/>
  <autoFilter ref="A5:M20"/>
  <mergeCells count="9">
    <mergeCell ref="Q4:R4"/>
    <mergeCell ref="E4:E5"/>
    <mergeCell ref="A1:C1"/>
    <mergeCell ref="A4:A5"/>
    <mergeCell ref="B4:B5"/>
    <mergeCell ref="C4:C5"/>
    <mergeCell ref="D4:D5"/>
    <mergeCell ref="F4:J4"/>
    <mergeCell ref="K4:P4"/>
  </mergeCells>
  <pageMargins left="0.7" right="0.7" top="0.75" bottom="0.75" header="0.3" footer="0.3"/>
</worksheet>
</file>

<file path=xl/worksheets/sheet39.xml><?xml version="1.0" encoding="utf-8"?>
<worksheet xmlns="http://schemas.openxmlformats.org/spreadsheetml/2006/main" xmlns:r="http://schemas.openxmlformats.org/officeDocument/2006/relationships">
  <sheetPr codeName="Sheet24"/>
  <dimension ref="A1:R107"/>
  <sheetViews>
    <sheetView zoomScale="70" zoomScaleNormal="70" workbookViewId="0">
      <pane xSplit="3" ySplit="5" topLeftCell="D49" activePane="bottomRight" state="frozen"/>
      <selection activeCell="C107" sqref="C107"/>
      <selection pane="topRight" activeCell="C107" sqref="C107"/>
      <selection pane="bottomLeft" activeCell="C107" sqref="C107"/>
      <selection pane="bottomRight" activeCell="K49" sqref="K49"/>
    </sheetView>
  </sheetViews>
  <sheetFormatPr defaultColWidth="8.85546875" defaultRowHeight="15"/>
  <cols>
    <col min="1" max="1" width="13.140625" style="467" customWidth="1"/>
    <col min="2" max="2" width="16.5703125" style="467" bestFit="1" customWidth="1"/>
    <col min="3" max="3" width="51" style="374" customWidth="1"/>
    <col min="4" max="4" width="6.140625" style="328" bestFit="1" customWidth="1"/>
    <col min="5" max="5" width="18.5703125" style="328" customWidth="1"/>
    <col min="6" max="6" width="16.42578125" style="467" bestFit="1" customWidth="1"/>
    <col min="7" max="7" width="16.85546875" style="467" bestFit="1" customWidth="1"/>
    <col min="8" max="8" width="18.28515625" style="659" bestFit="1" customWidth="1"/>
    <col min="9" max="9" width="17.28515625" style="467" bestFit="1" customWidth="1"/>
    <col min="10" max="10" width="18.28515625" style="659" bestFit="1" customWidth="1"/>
    <col min="11" max="11" width="18.140625" style="467" customWidth="1"/>
    <col min="12" max="12" width="11.140625" style="467" customWidth="1"/>
    <col min="13" max="13" width="12.5703125" style="659" customWidth="1"/>
    <col min="14" max="14" width="8.85546875" style="467"/>
    <col min="15" max="15" width="12.140625" style="659" customWidth="1"/>
    <col min="16" max="16" width="30.28515625" style="558" customWidth="1"/>
    <col min="17" max="17" width="36.42578125" style="660" customWidth="1"/>
    <col min="18" max="18" width="14.140625" style="659" customWidth="1"/>
    <col min="19" max="16384" width="8.85546875" style="467"/>
  </cols>
  <sheetData>
    <row r="1" spans="1:18" s="620" customFormat="1" ht="30">
      <c r="A1" s="5640" t="s">
        <v>2120</v>
      </c>
      <c r="B1" s="5640"/>
      <c r="C1" s="5640"/>
      <c r="D1" s="619"/>
      <c r="F1" s="621" t="s">
        <v>3943</v>
      </c>
      <c r="G1" s="434"/>
      <c r="H1" s="434"/>
      <c r="I1" s="434"/>
      <c r="J1" s="595"/>
      <c r="K1" s="622"/>
      <c r="L1" s="622"/>
      <c r="M1" s="623"/>
      <c r="O1" s="624"/>
      <c r="P1" s="625"/>
      <c r="Q1" s="625"/>
      <c r="R1" s="624"/>
    </row>
    <row r="2" spans="1:18" s="620" customFormat="1" ht="30">
      <c r="A2" s="626" t="str">
        <f>HYPERLINK("#Index!F3", "Index Pg")</f>
        <v>Index Pg</v>
      </c>
      <c r="B2" s="493" t="str">
        <f>HYPERLINK("#'Summary of Abstracts'!A2", "Summary of Abst.")</f>
        <v>Summary of Abst.</v>
      </c>
      <c r="C2" s="324" t="str">
        <f>HYPERLINK("#'Budget Summary I'!A1:AL1", "Budget Summary I")</f>
        <v>Budget Summary I</v>
      </c>
      <c r="D2" s="627"/>
      <c r="E2" s="421" t="s">
        <v>4582</v>
      </c>
      <c r="F2" s="628" t="e">
        <f>M97+M88+M82+#REF!+M6+M94+M103</f>
        <v>#REF!</v>
      </c>
      <c r="G2" s="629"/>
      <c r="H2" s="630"/>
      <c r="I2" s="631"/>
      <c r="J2" s="629"/>
      <c r="K2" s="631"/>
      <c r="L2" s="629"/>
      <c r="M2" s="623"/>
      <c r="O2" s="624"/>
      <c r="P2" s="625"/>
      <c r="Q2" s="625"/>
      <c r="R2" s="624"/>
    </row>
    <row r="3" spans="1:18" s="639" customFormat="1">
      <c r="A3" s="632"/>
      <c r="B3" s="633"/>
      <c r="C3" s="634" t="str">
        <f>HYPERLINK("#'Budget Summary II'!A3:B5", "Budget Summary II")</f>
        <v>Budget Summary II</v>
      </c>
      <c r="D3" s="635"/>
      <c r="E3" s="636" t="s">
        <v>4583</v>
      </c>
      <c r="F3" s="637" t="e">
        <f>J97+J88+J82+#REF!+J6+J94+J103</f>
        <v>#REF!</v>
      </c>
      <c r="G3" s="629"/>
      <c r="H3" s="630"/>
      <c r="I3" s="631"/>
      <c r="J3" s="629"/>
      <c r="K3" s="631"/>
      <c r="L3" s="629"/>
      <c r="M3" s="638"/>
      <c r="O3" s="640"/>
      <c r="P3" s="641"/>
      <c r="Q3" s="641"/>
      <c r="R3" s="640"/>
    </row>
    <row r="4" spans="1:18" ht="14.45" customHeight="1">
      <c r="A4" s="5233" t="s">
        <v>53</v>
      </c>
      <c r="B4" s="5233" t="s">
        <v>54</v>
      </c>
      <c r="C4" s="5641" t="s">
        <v>55</v>
      </c>
      <c r="D4" s="5233" t="s">
        <v>56</v>
      </c>
      <c r="E4" s="5233" t="s">
        <v>57</v>
      </c>
      <c r="F4" s="5223" t="s">
        <v>4603</v>
      </c>
      <c r="G4" s="5223"/>
      <c r="H4" s="5223"/>
      <c r="I4" s="5223"/>
      <c r="J4" s="5223"/>
      <c r="K4" s="5223" t="s">
        <v>4613</v>
      </c>
      <c r="L4" s="5223"/>
      <c r="M4" s="5223"/>
      <c r="N4" s="5223"/>
      <c r="O4" s="5223"/>
      <c r="P4" s="5223"/>
      <c r="Q4" s="5233" t="s">
        <v>4643</v>
      </c>
      <c r="R4" s="5233"/>
    </row>
    <row r="5" spans="1:18" ht="45">
      <c r="A5" s="5233"/>
      <c r="B5" s="5233"/>
      <c r="C5" s="5641"/>
      <c r="D5" s="5233"/>
      <c r="E5" s="5233"/>
      <c r="F5" s="379" t="s">
        <v>4604</v>
      </c>
      <c r="G5" s="379" t="s">
        <v>4611</v>
      </c>
      <c r="H5" s="379" t="s">
        <v>4605</v>
      </c>
      <c r="I5" s="379" t="s">
        <v>4612</v>
      </c>
      <c r="J5" s="379" t="s">
        <v>2527</v>
      </c>
      <c r="K5" s="380" t="s">
        <v>58</v>
      </c>
      <c r="L5" s="380" t="s">
        <v>59</v>
      </c>
      <c r="M5" s="381" t="s">
        <v>60</v>
      </c>
      <c r="N5" s="380" t="s">
        <v>61</v>
      </c>
      <c r="O5" s="381" t="s">
        <v>62</v>
      </c>
      <c r="P5" s="642" t="s">
        <v>63</v>
      </c>
      <c r="Q5" s="643" t="s">
        <v>2529</v>
      </c>
      <c r="R5" s="383" t="s">
        <v>4644</v>
      </c>
    </row>
    <row r="6" spans="1:18">
      <c r="A6" s="644">
        <f>'3.Community Intervention Annexn'!A7</f>
        <v>3</v>
      </c>
      <c r="B6" s="644"/>
      <c r="C6" s="645" t="str">
        <f>'3.Community Intervention Annexn'!C7</f>
        <v>Community Interventions</v>
      </c>
      <c r="D6" s="576"/>
      <c r="E6" s="576"/>
      <c r="F6" s="644"/>
      <c r="G6" s="644"/>
      <c r="H6" s="646"/>
      <c r="I6" s="644"/>
      <c r="J6" s="646"/>
      <c r="K6" s="644"/>
      <c r="L6" s="644"/>
      <c r="M6" s="406"/>
      <c r="N6" s="647"/>
      <c r="O6" s="648"/>
      <c r="P6" s="649"/>
      <c r="Q6" s="649"/>
      <c r="R6" s="648"/>
    </row>
    <row r="7" spans="1:18">
      <c r="A7" s="498" t="str">
        <f>'3.Community Intervention Annexn'!A11</f>
        <v>3.1.1.1.1</v>
      </c>
      <c r="B7" s="498"/>
      <c r="C7" s="497" t="str">
        <f>'3-A. CI Sub-Annex'!D7</f>
        <v>Incentive for MH Services</v>
      </c>
      <c r="D7" s="498"/>
      <c r="E7" s="498"/>
      <c r="F7" s="498"/>
      <c r="G7" s="498"/>
      <c r="H7" s="496"/>
      <c r="I7" s="498"/>
      <c r="J7" s="496"/>
      <c r="K7" s="498"/>
      <c r="L7" s="498"/>
      <c r="M7" s="496"/>
      <c r="N7" s="496"/>
      <c r="O7" s="496"/>
      <c r="P7" s="650"/>
      <c r="Q7" s="650"/>
      <c r="R7" s="496"/>
    </row>
    <row r="8" spans="1:18">
      <c r="A8" s="453">
        <f>'3-A. CI Sub-Annex'!A8</f>
        <v>1</v>
      </c>
      <c r="B8" s="453" t="str">
        <f>'3-A. CI Sub-Annex'!C8</f>
        <v xml:space="preserve">A.1.3.4 </v>
      </c>
      <c r="C8" s="193" t="str">
        <f>'3-A. CI Sub-Annex'!D8</f>
        <v xml:space="preserve">JSY Incentive to ASHA </v>
      </c>
      <c r="D8" s="451" t="str">
        <f>'3-A. CI Sub-Annex'!E8</f>
        <v>RCH</v>
      </c>
      <c r="E8" s="453" t="str">
        <f>'3-A. CI Sub-Annex'!F8</f>
        <v>MH</v>
      </c>
      <c r="F8" s="453">
        <f>'3-A. CI Sub-Annex'!G8</f>
        <v>0</v>
      </c>
      <c r="G8" s="453">
        <f>'3-A. CI Sub-Annex'!H8</f>
        <v>0</v>
      </c>
      <c r="H8" s="453">
        <f>'3-A. CI Sub-Annex'!I8</f>
        <v>24.7399752</v>
      </c>
      <c r="I8" s="453">
        <f>'3-A. CI Sub-Annex'!J8</f>
        <v>0</v>
      </c>
      <c r="J8" s="453">
        <f>'3-A. CI Sub-Annex'!K8</f>
        <v>0</v>
      </c>
      <c r="K8" s="453">
        <f>'3-A. CI Sub-Annex'!L8</f>
        <v>0</v>
      </c>
      <c r="L8" s="453">
        <f>'3-A. CI Sub-Annex'!M8</f>
        <v>7237.5765395894432</v>
      </c>
      <c r="M8" s="100">
        <f>'3-A. CI Sub-Annex'!N8</f>
        <v>7.2375765395894437E-2</v>
      </c>
      <c r="N8" s="453">
        <f>'3-A. CI Sub-Annex'!O8</f>
        <v>341</v>
      </c>
      <c r="O8" s="100">
        <f>'3-A. CI Sub-Annex'!P8</f>
        <v>24.680136000000005</v>
      </c>
      <c r="P8" s="193">
        <f>'3-A. CI Sub-Annex'!Q8</f>
        <v>0</v>
      </c>
      <c r="Q8" s="93">
        <f>'Ab1. RMNCH+A'!Q27</f>
        <v>0</v>
      </c>
      <c r="R8" s="614">
        <f>'Ab1. RMNCH+A'!R27</f>
        <v>0</v>
      </c>
    </row>
    <row r="9" spans="1:18" ht="30">
      <c r="A9" s="453">
        <f>'3-A. CI Sub-Annex'!A9</f>
        <v>2</v>
      </c>
      <c r="B9" s="453" t="str">
        <f>'3-A. CI Sub-Annex'!C9</f>
        <v>B1.1.3.5.1</v>
      </c>
      <c r="C9" s="193" t="str">
        <f>'3-A. CI Sub-Annex'!D9</f>
        <v>National Iron Plus Incentive for mobilizing WRA (non pregnant &amp; non-lactating Women 20-49 years)</v>
      </c>
      <c r="D9" s="451" t="str">
        <f>'3-A. CI Sub-Annex'!E9</f>
        <v>RCH</v>
      </c>
      <c r="E9" s="453" t="str">
        <f>'3-A. CI Sub-Annex'!F9</f>
        <v>MH/ CP</v>
      </c>
      <c r="F9" s="453">
        <f>'3-A. CI Sub-Annex'!G9</f>
        <v>0</v>
      </c>
      <c r="G9" s="453">
        <f>'3-A. CI Sub-Annex'!H9</f>
        <v>0</v>
      </c>
      <c r="H9" s="453">
        <f>'3-A. CI Sub-Annex'!I9</f>
        <v>0</v>
      </c>
      <c r="I9" s="453">
        <f>'3-A. CI Sub-Annex'!J9</f>
        <v>0</v>
      </c>
      <c r="J9" s="453">
        <f>'3-A. CI Sub-Annex'!K9</f>
        <v>0</v>
      </c>
      <c r="K9" s="453">
        <f>'3-A. CI Sub-Annex'!L9</f>
        <v>0</v>
      </c>
      <c r="L9" s="453">
        <f>'3-A. CI Sub-Annex'!M9</f>
        <v>0</v>
      </c>
      <c r="M9" s="100">
        <f>'3-A. CI Sub-Annex'!N9</f>
        <v>0</v>
      </c>
      <c r="N9" s="453">
        <f>'3-A. CI Sub-Annex'!O9</f>
        <v>0</v>
      </c>
      <c r="O9" s="100">
        <f>'3-A. CI Sub-Annex'!P9</f>
        <v>0</v>
      </c>
      <c r="P9" s="193">
        <f>'3-A. CI Sub-Annex'!Q9</f>
        <v>0</v>
      </c>
      <c r="Q9" s="93">
        <f>'Ab1. RMNCH+A'!Q28</f>
        <v>0</v>
      </c>
      <c r="R9" s="614">
        <f>'Ab1. RMNCH+A'!R28</f>
        <v>0</v>
      </c>
    </row>
    <row r="10" spans="1:18" ht="45">
      <c r="A10" s="453">
        <f>'3-A. CI Sub-Annex'!A10</f>
        <v>3</v>
      </c>
      <c r="B10" s="453" t="str">
        <f>'3-A. CI Sub-Annex'!C10</f>
        <v>B1.1.3.5.2</v>
      </c>
      <c r="C10" s="193" t="str">
        <f>'3-A. CI Sub-Annex'!D10</f>
        <v>National Iron Plus Incentive for mobilizing children and/or ensuring compliance and reporting (6-59 months)</v>
      </c>
      <c r="D10" s="451" t="str">
        <f>'3-A. CI Sub-Annex'!E10</f>
        <v>RCH</v>
      </c>
      <c r="E10" s="453" t="str">
        <f>'3-A. CI Sub-Annex'!F10</f>
        <v>MH/ CP</v>
      </c>
      <c r="F10" s="453">
        <f>'3-A. CI Sub-Annex'!G10</f>
        <v>0</v>
      </c>
      <c r="G10" s="453">
        <f>'3-A. CI Sub-Annex'!H10</f>
        <v>0</v>
      </c>
      <c r="H10" s="453">
        <f>'3-A. CI Sub-Annex'!I10</f>
        <v>0</v>
      </c>
      <c r="I10" s="453">
        <f>'3-A. CI Sub-Annex'!J10</f>
        <v>0</v>
      </c>
      <c r="J10" s="453">
        <f>'3-A. CI Sub-Annex'!K10</f>
        <v>0</v>
      </c>
      <c r="K10" s="453">
        <f>'3-A. CI Sub-Annex'!L10</f>
        <v>0</v>
      </c>
      <c r="L10" s="453">
        <f>'3-A. CI Sub-Annex'!M10</f>
        <v>0</v>
      </c>
      <c r="M10" s="100">
        <f>'3-A. CI Sub-Annex'!N10</f>
        <v>0</v>
      </c>
      <c r="N10" s="453">
        <f>'3-A. CI Sub-Annex'!O10</f>
        <v>0</v>
      </c>
      <c r="O10" s="100">
        <f>'3-A. CI Sub-Annex'!P10</f>
        <v>0</v>
      </c>
      <c r="P10" s="193">
        <f>'3-A. CI Sub-Annex'!Q10</f>
        <v>0</v>
      </c>
      <c r="Q10" s="93">
        <f>'Ab1. RMNCH+A'!Q29</f>
        <v>0</v>
      </c>
      <c r="R10" s="614">
        <f>'Ab1. RMNCH+A'!R29</f>
        <v>0</v>
      </c>
    </row>
    <row r="11" spans="1:18">
      <c r="A11" s="453">
        <f>'3-A. CI Sub-Annex'!A11</f>
        <v>4</v>
      </c>
      <c r="B11" s="453" t="str">
        <f>'3-A. CI Sub-Annex'!C11</f>
        <v>B1.1.3.5.3</v>
      </c>
      <c r="C11" s="193" t="str">
        <f>'3-A. CI Sub-Annex'!D11</f>
        <v>National Iron Plus Others</v>
      </c>
      <c r="D11" s="451" t="str">
        <f>'3-A. CI Sub-Annex'!E11</f>
        <v>RCH</v>
      </c>
      <c r="E11" s="453" t="str">
        <f>'3-A. CI Sub-Annex'!F11</f>
        <v>MH/ CP</v>
      </c>
      <c r="F11" s="453">
        <f>'3-A. CI Sub-Annex'!G11</f>
        <v>0</v>
      </c>
      <c r="G11" s="453">
        <f>'3-A. CI Sub-Annex'!H11</f>
        <v>0</v>
      </c>
      <c r="H11" s="453">
        <f>'3-A. CI Sub-Annex'!I11</f>
        <v>0</v>
      </c>
      <c r="I11" s="453">
        <f>'3-A. CI Sub-Annex'!J11</f>
        <v>0</v>
      </c>
      <c r="J11" s="453">
        <f>'3-A. CI Sub-Annex'!K11</f>
        <v>0</v>
      </c>
      <c r="K11" s="453">
        <f>'3-A. CI Sub-Annex'!L11</f>
        <v>0</v>
      </c>
      <c r="L11" s="453">
        <f>'3-A. CI Sub-Annex'!M11</f>
        <v>0</v>
      </c>
      <c r="M11" s="100">
        <f>'3-A. CI Sub-Annex'!N11</f>
        <v>0</v>
      </c>
      <c r="N11" s="453">
        <f>'3-A. CI Sub-Annex'!O11</f>
        <v>0</v>
      </c>
      <c r="O11" s="100">
        <f>'3-A. CI Sub-Annex'!P11</f>
        <v>0</v>
      </c>
      <c r="P11" s="193">
        <f>'3-A. CI Sub-Annex'!Q11</f>
        <v>0</v>
      </c>
      <c r="Q11" s="93">
        <f>'Ab1. RMNCH+A'!Q30</f>
        <v>0</v>
      </c>
      <c r="R11" s="614">
        <f>'Ab1. RMNCH+A'!R30</f>
        <v>0</v>
      </c>
    </row>
    <row r="12" spans="1:18">
      <c r="A12" s="651" t="str">
        <f>'3.Community Intervention Annexn'!A12</f>
        <v>3.1.1.1.2</v>
      </c>
      <c r="B12" s="651">
        <f>'3-A. CI Sub-Annex'!C12</f>
        <v>0</v>
      </c>
      <c r="C12" s="652" t="str">
        <f>'3-A. CI Sub-Annex'!D12</f>
        <v>Incentive for CH Services</v>
      </c>
      <c r="D12" s="651"/>
      <c r="E12" s="651"/>
      <c r="F12" s="651"/>
      <c r="G12" s="651"/>
      <c r="H12" s="653"/>
      <c r="I12" s="651"/>
      <c r="J12" s="653"/>
      <c r="K12" s="651"/>
      <c r="L12" s="654"/>
      <c r="M12" s="653"/>
      <c r="N12" s="651"/>
      <c r="O12" s="653"/>
      <c r="P12" s="652"/>
      <c r="Q12" s="661"/>
      <c r="R12" s="662"/>
    </row>
    <row r="13" spans="1:18" ht="30">
      <c r="A13" s="453">
        <f>'3-A. CI Sub-Annex'!A13</f>
        <v>1</v>
      </c>
      <c r="B13" s="453" t="str">
        <f>'3-A. CI Sub-Annex'!C13</f>
        <v>B1.1.3.2.6</v>
      </c>
      <c r="C13" s="193" t="str">
        <f>'3-A. CI Sub-Annex'!D13</f>
        <v xml:space="preserve">ASHA incentive under MAA programme @ Rs 100 per ASHA for quarterly mother's meeting </v>
      </c>
      <c r="D13" s="451" t="str">
        <f>'3-A. CI Sub-Annex'!E13</f>
        <v>RCH</v>
      </c>
      <c r="E13" s="453" t="str">
        <f>'3-A. CI Sub-Annex'!F13</f>
        <v>CH/NHSRC-CP</v>
      </c>
      <c r="F13" s="453">
        <f>'3-A. CI Sub-Annex'!G13</f>
        <v>0</v>
      </c>
      <c r="G13" s="453">
        <f>'3-A. CI Sub-Annex'!H13</f>
        <v>0</v>
      </c>
      <c r="H13" s="453">
        <f>'3-A. CI Sub-Annex'!I13</f>
        <v>1.3640000000000001</v>
      </c>
      <c r="I13" s="453">
        <f>'3-A. CI Sub-Annex'!J13</f>
        <v>0</v>
      </c>
      <c r="J13" s="453">
        <f>'3-A. CI Sub-Annex'!K13</f>
        <v>0</v>
      </c>
      <c r="K13" s="453">
        <f>'3-A. CI Sub-Annex'!L13</f>
        <v>0</v>
      </c>
      <c r="L13" s="453">
        <f>'3-A. CI Sub-Annex'!M13</f>
        <v>341</v>
      </c>
      <c r="M13" s="100">
        <f>'3-A. CI Sub-Annex'!N13</f>
        <v>3.4099999999999998E-3</v>
      </c>
      <c r="N13" s="453">
        <f>'3-A. CI Sub-Annex'!O13</f>
        <v>400</v>
      </c>
      <c r="O13" s="100">
        <f>'3-A. CI Sub-Annex'!P13</f>
        <v>1.3639999999999999</v>
      </c>
      <c r="P13" s="193">
        <f>'3-A. CI Sub-Annex'!Q13</f>
        <v>0</v>
      </c>
      <c r="Q13" s="57">
        <f>'Ab1. RMNCH+A'!Q114</f>
        <v>0</v>
      </c>
      <c r="R13" s="92">
        <f>'Ab1. RMNCH+A'!R114</f>
        <v>0</v>
      </c>
    </row>
    <row r="14" spans="1:18">
      <c r="A14" s="453">
        <f>'3-A. CI Sub-Annex'!A14</f>
        <v>2</v>
      </c>
      <c r="B14" s="453" t="str">
        <f>'3-A. CI Sub-Annex'!C14</f>
        <v>B1.1.3.2.1</v>
      </c>
      <c r="C14" s="193" t="str">
        <f>'3-A. CI Sub-Annex'!D14</f>
        <v>Incentive for Home Based New-born Care programme</v>
      </c>
      <c r="D14" s="451" t="str">
        <f>'3-A. CI Sub-Annex'!E14</f>
        <v>RCH</v>
      </c>
      <c r="E14" s="453" t="str">
        <f>'3-A. CI Sub-Annex'!F14</f>
        <v>CH/NHSRC-CP</v>
      </c>
      <c r="F14" s="453">
        <f>'3-A. CI Sub-Annex'!G14</f>
        <v>0</v>
      </c>
      <c r="G14" s="453">
        <f>'3-A. CI Sub-Annex'!H14</f>
        <v>0</v>
      </c>
      <c r="H14" s="453">
        <f>'3-A. CI Sub-Annex'!I14</f>
        <v>20.999994300000001</v>
      </c>
      <c r="I14" s="453">
        <f>'3-A. CI Sub-Annex'!J14</f>
        <v>0</v>
      </c>
      <c r="J14" s="453">
        <f>'3-A. CI Sub-Annex'!K14</f>
        <v>0</v>
      </c>
      <c r="K14" s="453">
        <f>'3-A. CI Sub-Annex'!L14</f>
        <v>0</v>
      </c>
      <c r="L14" s="453">
        <f>'3-A. CI Sub-Annex'!M14</f>
        <v>6598.556099706746</v>
      </c>
      <c r="M14" s="100">
        <f>'3-A. CI Sub-Annex'!N14</f>
        <v>6.5985560997067455E-2</v>
      </c>
      <c r="N14" s="453">
        <f>'3-A. CI Sub-Annex'!O14</f>
        <v>341</v>
      </c>
      <c r="O14" s="100">
        <f>'3-A. CI Sub-Annex'!P14</f>
        <v>22.501076300000001</v>
      </c>
      <c r="P14" s="193">
        <f>'3-A. CI Sub-Annex'!Q14</f>
        <v>0</v>
      </c>
      <c r="Q14" s="57">
        <f>'Ab1. RMNCH+A'!Q115</f>
        <v>0</v>
      </c>
      <c r="R14" s="92">
        <f>'Ab1. RMNCH+A'!R115</f>
        <v>0</v>
      </c>
    </row>
    <row r="15" spans="1:18" ht="30">
      <c r="A15" s="453">
        <f>'3-A. CI Sub-Annex'!A15</f>
        <v>3</v>
      </c>
      <c r="B15" s="453" t="str">
        <f>'3-A. CI Sub-Annex'!C15</f>
        <v>B1.1.3.2.2</v>
      </c>
      <c r="C15" s="193" t="str">
        <f>'3-A. CI Sub-Annex'!D15</f>
        <v>Incentive to ASHA for follow up of SNCU discharge babies and for follow up of LBW babies</v>
      </c>
      <c r="D15" s="451" t="str">
        <f>'3-A. CI Sub-Annex'!E15</f>
        <v>RCH</v>
      </c>
      <c r="E15" s="453" t="str">
        <f>'3-A. CI Sub-Annex'!F15</f>
        <v>CH/NHSRC-CP</v>
      </c>
      <c r="F15" s="453">
        <f>'3-A. CI Sub-Annex'!G15</f>
        <v>0</v>
      </c>
      <c r="G15" s="453">
        <f>'3-A. CI Sub-Annex'!H15</f>
        <v>0</v>
      </c>
      <c r="H15" s="453">
        <f>'3-A. CI Sub-Annex'!I15</f>
        <v>0</v>
      </c>
      <c r="I15" s="453">
        <f>'3-A. CI Sub-Annex'!J15</f>
        <v>0</v>
      </c>
      <c r="J15" s="453">
        <f>'3-A. CI Sub-Annex'!K15</f>
        <v>0</v>
      </c>
      <c r="K15" s="453">
        <f>'3-A. CI Sub-Annex'!L15</f>
        <v>0</v>
      </c>
      <c r="L15" s="453">
        <f>'3-A. CI Sub-Annex'!M15</f>
        <v>150</v>
      </c>
      <c r="M15" s="100">
        <f>'3-A. CI Sub-Annex'!N15</f>
        <v>1.5E-3</v>
      </c>
      <c r="N15" s="453">
        <f>'3-A. CI Sub-Annex'!O15</f>
        <v>2300</v>
      </c>
      <c r="O15" s="100">
        <f>'3-A. CI Sub-Annex'!P15</f>
        <v>3.45</v>
      </c>
      <c r="P15" s="193">
        <f>'3-A. CI Sub-Annex'!Q15</f>
        <v>0</v>
      </c>
      <c r="Q15" s="57">
        <f>'Ab1. RMNCH+A'!Q116</f>
        <v>0</v>
      </c>
      <c r="R15" s="92">
        <f>'Ab1. RMNCH+A'!R116</f>
        <v>0</v>
      </c>
    </row>
    <row r="16" spans="1:18" ht="30">
      <c r="A16" s="453">
        <f>'3-A. CI Sub-Annex'!A16</f>
        <v>4</v>
      </c>
      <c r="B16" s="453" t="str">
        <f>'3-A. CI Sub-Annex'!C16</f>
        <v>B1.1.3.2.4</v>
      </c>
      <c r="C16" s="193" t="str">
        <f>'3-A. CI Sub-Annex'!D16</f>
        <v>Incentive for referral of SAM cases to NRC and for follow up of discharge SAM children from NRCs</v>
      </c>
      <c r="D16" s="451" t="str">
        <f>'3-A. CI Sub-Annex'!E16</f>
        <v>RCH</v>
      </c>
      <c r="E16" s="453" t="str">
        <f>'3-A. CI Sub-Annex'!F16</f>
        <v>CH/NHSRC-CP</v>
      </c>
      <c r="F16" s="453">
        <f>'3-A. CI Sub-Annex'!G16</f>
        <v>0</v>
      </c>
      <c r="G16" s="453">
        <f>'3-A. CI Sub-Annex'!H16</f>
        <v>0</v>
      </c>
      <c r="H16" s="453">
        <f>'3-A. CI Sub-Annex'!I16</f>
        <v>0</v>
      </c>
      <c r="I16" s="453">
        <f>'3-A. CI Sub-Annex'!J16</f>
        <v>0</v>
      </c>
      <c r="J16" s="453">
        <f>'3-A. CI Sub-Annex'!K16</f>
        <v>0</v>
      </c>
      <c r="K16" s="453">
        <f>'3-A. CI Sub-Annex'!L16</f>
        <v>0</v>
      </c>
      <c r="L16" s="453">
        <f>'3-A. CI Sub-Annex'!M16</f>
        <v>0</v>
      </c>
      <c r="M16" s="100">
        <f>'3-A. CI Sub-Annex'!N16</f>
        <v>0</v>
      </c>
      <c r="N16" s="453">
        <f>'3-A. CI Sub-Annex'!O16</f>
        <v>0</v>
      </c>
      <c r="O16" s="100">
        <f>'3-A. CI Sub-Annex'!P16</f>
        <v>0</v>
      </c>
      <c r="P16" s="193">
        <f>'3-A. CI Sub-Annex'!Q16</f>
        <v>0</v>
      </c>
      <c r="Q16" s="57">
        <f>'Ab1. RMNCH+A'!Q117</f>
        <v>0</v>
      </c>
      <c r="R16" s="92">
        <f>'Ab1. RMNCH+A'!R117</f>
        <v>0</v>
      </c>
    </row>
    <row r="17" spans="1:18" ht="30">
      <c r="A17" s="453">
        <f>'3-A. CI Sub-Annex'!A17</f>
        <v>5</v>
      </c>
      <c r="B17" s="453" t="str">
        <f>'3-A. CI Sub-Annex'!C17</f>
        <v>B1.1.3.2.7</v>
      </c>
      <c r="C17" s="193" t="str">
        <f>'3-A. CI Sub-Annex'!D17</f>
        <v>Incentive for National Deworming Day  for mobilising out of school children</v>
      </c>
      <c r="D17" s="451" t="str">
        <f>'3-A. CI Sub-Annex'!E17</f>
        <v>RCH</v>
      </c>
      <c r="E17" s="453" t="str">
        <f>'3-A. CI Sub-Annex'!F17</f>
        <v>CH/NHSRC-CP</v>
      </c>
      <c r="F17" s="453">
        <f>'3-A. CI Sub-Annex'!G17</f>
        <v>0</v>
      </c>
      <c r="G17" s="453">
        <f>'3-A. CI Sub-Annex'!H17</f>
        <v>0</v>
      </c>
      <c r="H17" s="453">
        <f>'3-A. CI Sub-Annex'!I17</f>
        <v>0.67398040000000015</v>
      </c>
      <c r="I17" s="453">
        <f>'3-A. CI Sub-Annex'!J17</f>
        <v>0</v>
      </c>
      <c r="J17" s="453">
        <f>'3-A. CI Sub-Annex'!K17</f>
        <v>0</v>
      </c>
      <c r="K17" s="453">
        <f>'3-A. CI Sub-Annex'!L17</f>
        <v>0</v>
      </c>
      <c r="L17" s="453">
        <f>'3-A. CI Sub-Annex'!M17</f>
        <v>200</v>
      </c>
      <c r="M17" s="100">
        <f>'3-A. CI Sub-Annex'!N17</f>
        <v>2E-3</v>
      </c>
      <c r="N17" s="453">
        <f>'3-A. CI Sub-Annex'!O17</f>
        <v>341</v>
      </c>
      <c r="O17" s="100">
        <f>'3-A. CI Sub-Annex'!P17</f>
        <v>0.68200000000000005</v>
      </c>
      <c r="P17" s="193">
        <f>'3-A. CI Sub-Annex'!Q17</f>
        <v>0</v>
      </c>
      <c r="Q17" s="57">
        <f>'Ab1. RMNCH+A'!Q118</f>
        <v>0</v>
      </c>
      <c r="R17" s="92">
        <f>'Ab1. RMNCH+A'!R118</f>
        <v>0</v>
      </c>
    </row>
    <row r="18" spans="1:18" ht="30">
      <c r="A18" s="453">
        <f>'3-A. CI Sub-Annex'!A18</f>
        <v>6</v>
      </c>
      <c r="B18" s="453" t="str">
        <f>'3-A. CI Sub-Annex'!C18</f>
        <v>B1.1.3.2.8</v>
      </c>
      <c r="C18" s="193" t="str">
        <f>'3-A. CI Sub-Annex'!D18</f>
        <v xml:space="preserve">Incentive for IDCF for prophylactic distribution of ORS  to family with under-five children. </v>
      </c>
      <c r="D18" s="451" t="str">
        <f>'3-A. CI Sub-Annex'!E18</f>
        <v>RCH</v>
      </c>
      <c r="E18" s="453" t="str">
        <f>'3-A. CI Sub-Annex'!F18</f>
        <v>CH/NHSRC-CP</v>
      </c>
      <c r="F18" s="453">
        <f>'3-A. CI Sub-Annex'!G18</f>
        <v>0</v>
      </c>
      <c r="G18" s="453">
        <f>'3-A. CI Sub-Annex'!H18</f>
        <v>0</v>
      </c>
      <c r="H18" s="453">
        <f>'3-A. CI Sub-Annex'!I18</f>
        <v>0.34100000000000003</v>
      </c>
      <c r="I18" s="453">
        <f>'3-A. CI Sub-Annex'!J18</f>
        <v>0</v>
      </c>
      <c r="J18" s="453">
        <f>'3-A. CI Sub-Annex'!K18</f>
        <v>0</v>
      </c>
      <c r="K18" s="453">
        <f>'3-A. CI Sub-Annex'!L18</f>
        <v>0</v>
      </c>
      <c r="L18" s="453">
        <f>'3-A. CI Sub-Annex'!M18</f>
        <v>100</v>
      </c>
      <c r="M18" s="100">
        <f>'3-A. CI Sub-Annex'!N18</f>
        <v>1E-3</v>
      </c>
      <c r="N18" s="453">
        <f>'3-A. CI Sub-Annex'!O18</f>
        <v>341</v>
      </c>
      <c r="O18" s="100">
        <f>'3-A. CI Sub-Annex'!P18</f>
        <v>0.34100000000000003</v>
      </c>
      <c r="P18" s="193">
        <f>'3-A. CI Sub-Annex'!Q18</f>
        <v>0</v>
      </c>
      <c r="Q18" s="57">
        <f>'Ab1. RMNCH+A'!Q119</f>
        <v>0</v>
      </c>
      <c r="R18" s="92">
        <f>'Ab1. RMNCH+A'!R119</f>
        <v>0</v>
      </c>
    </row>
    <row r="19" spans="1:18">
      <c r="A19" s="453">
        <f>'3-A. CI Sub-Annex'!A19</f>
        <v>7</v>
      </c>
      <c r="B19" s="453">
        <f>'3-A. CI Sub-Annex'!C19</f>
        <v>0</v>
      </c>
      <c r="C19" s="193" t="str">
        <f>'3-A. CI Sub-Annex'!D19</f>
        <v xml:space="preserve">Incentive to ASHA for quarterly visits under HBYC </v>
      </c>
      <c r="D19" s="451" t="str">
        <f>'3-A. CI Sub-Annex'!E19</f>
        <v>RCH</v>
      </c>
      <c r="E19" s="453" t="str">
        <f>'3-A. CI Sub-Annex'!F19</f>
        <v>CH/NHSRC-CP</v>
      </c>
      <c r="F19" s="453">
        <f>'3-A. CI Sub-Annex'!G19</f>
        <v>0</v>
      </c>
      <c r="G19" s="453">
        <f>'3-A. CI Sub-Annex'!H19</f>
        <v>0</v>
      </c>
      <c r="H19" s="453">
        <f>'3-A. CI Sub-Annex'!I19</f>
        <v>0</v>
      </c>
      <c r="I19" s="453">
        <f>'3-A. CI Sub-Annex'!J19</f>
        <v>0</v>
      </c>
      <c r="J19" s="453">
        <f>'3-A. CI Sub-Annex'!K19</f>
        <v>0</v>
      </c>
      <c r="K19" s="453">
        <f>'3-A. CI Sub-Annex'!L19</f>
        <v>0</v>
      </c>
      <c r="L19" s="453">
        <f>'3-A. CI Sub-Annex'!M19</f>
        <v>0</v>
      </c>
      <c r="M19" s="100">
        <f>'3-A. CI Sub-Annex'!N19</f>
        <v>0</v>
      </c>
      <c r="N19" s="453">
        <f>'3-A. CI Sub-Annex'!O19</f>
        <v>0</v>
      </c>
      <c r="O19" s="100">
        <f>'3-A. CI Sub-Annex'!P19</f>
        <v>0</v>
      </c>
      <c r="P19" s="193">
        <f>'3-A. CI Sub-Annex'!Q19</f>
        <v>0</v>
      </c>
      <c r="Q19" s="57">
        <f>'Ab1. RMNCH+A'!Q120</f>
        <v>0</v>
      </c>
      <c r="R19" s="92">
        <f>'Ab1. RMNCH+A'!R120</f>
        <v>0</v>
      </c>
    </row>
    <row r="20" spans="1:18">
      <c r="A20" s="651" t="str">
        <f>'3.Community Intervention Annexn'!A13</f>
        <v>3.1.1.1.3</v>
      </c>
      <c r="B20" s="651">
        <f>'3-A. CI Sub-Annex'!C20</f>
        <v>0</v>
      </c>
      <c r="C20" s="652" t="str">
        <f>'3-A. CI Sub-Annex'!D20</f>
        <v>Incentive for Immunization Services</v>
      </c>
      <c r="D20" s="651"/>
      <c r="E20" s="651"/>
      <c r="F20" s="651"/>
      <c r="G20" s="651"/>
      <c r="H20" s="653"/>
      <c r="I20" s="651"/>
      <c r="J20" s="653"/>
      <c r="K20" s="651"/>
      <c r="L20" s="654"/>
      <c r="M20" s="653"/>
      <c r="N20" s="651"/>
      <c r="O20" s="653"/>
      <c r="P20" s="652"/>
      <c r="Q20" s="661"/>
      <c r="R20" s="662"/>
    </row>
    <row r="21" spans="1:18">
      <c r="A21" s="453">
        <f>'3-A. CI Sub-Annex'!A21</f>
        <v>1</v>
      </c>
      <c r="B21" s="453" t="str">
        <f>'3-A. CI Sub-Annex'!C21</f>
        <v>C.5</v>
      </c>
      <c r="C21" s="193" t="str">
        <f>'3-A. CI Sub-Annex'!D21</f>
        <v>ASHA Incentive under Immunization</v>
      </c>
      <c r="D21" s="451" t="str">
        <f>'3-A. CI Sub-Annex'!E21</f>
        <v>RCH</v>
      </c>
      <c r="E21" s="453" t="str">
        <f>'3-A. CI Sub-Annex'!F21</f>
        <v>RI/NHSRC-CP</v>
      </c>
      <c r="F21" s="453">
        <f>'3-A. CI Sub-Annex'!G21</f>
        <v>0</v>
      </c>
      <c r="G21" s="453">
        <f>'3-A. CI Sub-Annex'!H21</f>
        <v>0</v>
      </c>
      <c r="H21" s="453">
        <f>'3-A. CI Sub-Annex'!I21</f>
        <v>12.3</v>
      </c>
      <c r="I21" s="453">
        <f>'3-A. CI Sub-Annex'!J21</f>
        <v>0</v>
      </c>
      <c r="J21" s="453">
        <f>'3-A. CI Sub-Annex'!K21</f>
        <v>0</v>
      </c>
      <c r="K21" s="453">
        <f>'3-A. CI Sub-Annex'!L21</f>
        <v>0</v>
      </c>
      <c r="L21" s="453">
        <f>'3-A. CI Sub-Annex'!M21</f>
        <v>175</v>
      </c>
      <c r="M21" s="100">
        <f>'3-A. CI Sub-Annex'!N21</f>
        <v>1.75E-3</v>
      </c>
      <c r="N21" s="453">
        <f>'3-A. CI Sub-Annex'!O21</f>
        <v>13000</v>
      </c>
      <c r="O21" s="100">
        <f>'3-A. CI Sub-Annex'!P21</f>
        <v>22.75</v>
      </c>
      <c r="P21" s="193">
        <f>'3-A. CI Sub-Annex'!Q21</f>
        <v>0</v>
      </c>
      <c r="Q21" s="57">
        <f>'Ab1. RMNCH+A'!Q405</f>
        <v>0</v>
      </c>
      <c r="R21" s="559">
        <f>'Ab1. RMNCH+A'!R405</f>
        <v>0</v>
      </c>
    </row>
    <row r="22" spans="1:18" ht="30">
      <c r="A22" s="453">
        <f>'3-A. CI Sub-Annex'!A22</f>
        <v>2</v>
      </c>
      <c r="B22" s="453" t="str">
        <f>'3-A. CI Sub-Annex'!C22</f>
        <v>C.1.g</v>
      </c>
      <c r="C22" s="193" t="str">
        <f>'3-A. CI Sub-Annex'!D22</f>
        <v>Mobilization of children through ASHA or other mobilizers</v>
      </c>
      <c r="D22" s="451" t="str">
        <f>'3-A. CI Sub-Annex'!E22</f>
        <v>RCH</v>
      </c>
      <c r="E22" s="453" t="str">
        <f>'3-A. CI Sub-Annex'!F22</f>
        <v>RI/NHSRC-CP</v>
      </c>
      <c r="F22" s="453">
        <f>'3-A. CI Sub-Annex'!G22</f>
        <v>0</v>
      </c>
      <c r="G22" s="453">
        <f>'3-A. CI Sub-Annex'!H22</f>
        <v>0</v>
      </c>
      <c r="H22" s="453">
        <f>'3-A. CI Sub-Annex'!I22</f>
        <v>0</v>
      </c>
      <c r="I22" s="453">
        <f>'3-A. CI Sub-Annex'!J22</f>
        <v>0</v>
      </c>
      <c r="J22" s="453">
        <f>'3-A. CI Sub-Annex'!K22</f>
        <v>0</v>
      </c>
      <c r="K22" s="453">
        <f>'3-A. CI Sub-Annex'!L22</f>
        <v>0</v>
      </c>
      <c r="L22" s="453">
        <f>'3-A. CI Sub-Annex'!M22</f>
        <v>0</v>
      </c>
      <c r="M22" s="100">
        <f>'3-A. CI Sub-Annex'!N22</f>
        <v>0</v>
      </c>
      <c r="N22" s="453">
        <f>'3-A. CI Sub-Annex'!O22</f>
        <v>0</v>
      </c>
      <c r="O22" s="100">
        <f>'3-A. CI Sub-Annex'!P22</f>
        <v>0</v>
      </c>
      <c r="P22" s="193">
        <f>'3-A. CI Sub-Annex'!Q22</f>
        <v>0</v>
      </c>
      <c r="Q22" s="57">
        <f>'Ab1. RMNCH+A'!Q406</f>
        <v>0</v>
      </c>
      <c r="R22" s="559">
        <f>'Ab1. RMNCH+A'!R406</f>
        <v>0</v>
      </c>
    </row>
    <row r="23" spans="1:18">
      <c r="A23" s="651" t="str">
        <f>'3.Community Intervention Annexn'!A14</f>
        <v>3.1.1.1.4</v>
      </c>
      <c r="B23" s="651">
        <f>'3-A. CI Sub-Annex'!C23</f>
        <v>0</v>
      </c>
      <c r="C23" s="652" t="str">
        <f>'3-A. CI Sub-Annex'!D23</f>
        <v>Incentive for FP Services</v>
      </c>
      <c r="D23" s="651"/>
      <c r="E23" s="651"/>
      <c r="F23" s="651"/>
      <c r="G23" s="651"/>
      <c r="H23" s="651"/>
      <c r="I23" s="651"/>
      <c r="J23" s="651"/>
      <c r="K23" s="651"/>
      <c r="L23" s="651"/>
      <c r="M23" s="653"/>
      <c r="N23" s="651"/>
      <c r="O23" s="653"/>
      <c r="P23" s="652"/>
      <c r="Q23" s="661"/>
      <c r="R23" s="662"/>
    </row>
    <row r="24" spans="1:18">
      <c r="A24" s="453">
        <f>'3-A. CI Sub-Annex'!A24</f>
        <v>1</v>
      </c>
      <c r="B24" s="453" t="str">
        <f>'3-A. CI Sub-Annex'!C24</f>
        <v>A.3.7.1</v>
      </c>
      <c r="C24" s="193" t="str">
        <f>'3-A. CI Sub-Annex'!D24</f>
        <v>ASHA Incentives under Saas Bahu Sammellan</v>
      </c>
      <c r="D24" s="451" t="str">
        <f>'3-A. CI Sub-Annex'!E24</f>
        <v>RCH</v>
      </c>
      <c r="E24" s="453" t="str">
        <f>'3-A. CI Sub-Annex'!F24</f>
        <v>FP/NHSRC-CP</v>
      </c>
      <c r="F24" s="453">
        <f>'3-A. CI Sub-Annex'!G24</f>
        <v>0</v>
      </c>
      <c r="G24" s="453">
        <f>'3-A. CI Sub-Annex'!H24</f>
        <v>0</v>
      </c>
      <c r="H24" s="453">
        <f>'3-A. CI Sub-Annex'!I24</f>
        <v>0</v>
      </c>
      <c r="I24" s="453">
        <f>'3-A. CI Sub-Annex'!J24</f>
        <v>0</v>
      </c>
      <c r="J24" s="453">
        <f>'3-A. CI Sub-Annex'!K24</f>
        <v>0</v>
      </c>
      <c r="K24" s="453">
        <f>'3-A. CI Sub-Annex'!L24</f>
        <v>0</v>
      </c>
      <c r="L24" s="453">
        <f>'3-A. CI Sub-Annex'!M24</f>
        <v>0</v>
      </c>
      <c r="M24" s="100">
        <f>'3-A. CI Sub-Annex'!N24</f>
        <v>0</v>
      </c>
      <c r="N24" s="453">
        <f>'3-A. CI Sub-Annex'!O24</f>
        <v>0</v>
      </c>
      <c r="O24" s="100">
        <f>'3-A. CI Sub-Annex'!P24</f>
        <v>0</v>
      </c>
      <c r="P24" s="193">
        <f>'3-A. CI Sub-Annex'!Q24</f>
        <v>0</v>
      </c>
      <c r="Q24" s="57">
        <f>'Ab1. RMNCH+A'!Q214</f>
        <v>0</v>
      </c>
      <c r="R24" s="559">
        <f>'Ab1. RMNCH+A'!R214</f>
        <v>0</v>
      </c>
    </row>
    <row r="25" spans="1:18">
      <c r="A25" s="453">
        <f>'3-A. CI Sub-Annex'!A25</f>
        <v>2</v>
      </c>
      <c r="B25" s="453" t="str">
        <f>'3-A. CI Sub-Annex'!C25</f>
        <v>A.3.7.2</v>
      </c>
      <c r="C25" s="193" t="str">
        <f>'3-A. CI Sub-Annex'!D25</f>
        <v>ASHA Incentives under Nayi Pehl Kit</v>
      </c>
      <c r="D25" s="451" t="str">
        <f>'3-A. CI Sub-Annex'!E25</f>
        <v>RCH</v>
      </c>
      <c r="E25" s="453" t="str">
        <f>'3-A. CI Sub-Annex'!F25</f>
        <v>FP/NHSRC-CP</v>
      </c>
      <c r="F25" s="453">
        <f>'3-A. CI Sub-Annex'!G25</f>
        <v>0</v>
      </c>
      <c r="G25" s="453">
        <f>'3-A. CI Sub-Annex'!H25</f>
        <v>0</v>
      </c>
      <c r="H25" s="453">
        <f>'3-A. CI Sub-Annex'!I25</f>
        <v>0</v>
      </c>
      <c r="I25" s="453">
        <f>'3-A. CI Sub-Annex'!J25</f>
        <v>0</v>
      </c>
      <c r="J25" s="453">
        <f>'3-A. CI Sub-Annex'!K25</f>
        <v>0</v>
      </c>
      <c r="K25" s="453">
        <f>'3-A. CI Sub-Annex'!L25</f>
        <v>0</v>
      </c>
      <c r="L25" s="453">
        <f>'3-A. CI Sub-Annex'!M25</f>
        <v>0</v>
      </c>
      <c r="M25" s="100">
        <f>'3-A. CI Sub-Annex'!N25</f>
        <v>0</v>
      </c>
      <c r="N25" s="453">
        <f>'3-A. CI Sub-Annex'!O25</f>
        <v>0</v>
      </c>
      <c r="O25" s="100">
        <f>'3-A. CI Sub-Annex'!P25</f>
        <v>0</v>
      </c>
      <c r="P25" s="193">
        <f>'3-A. CI Sub-Annex'!Q25</f>
        <v>0</v>
      </c>
      <c r="Q25" s="57">
        <f>'Ab1. RMNCH+A'!Q215</f>
        <v>0</v>
      </c>
      <c r="R25" s="559">
        <f>'Ab1. RMNCH+A'!R215</f>
        <v>0</v>
      </c>
    </row>
    <row r="26" spans="1:18" ht="30">
      <c r="A26" s="453">
        <f>'3-A. CI Sub-Annex'!A26</f>
        <v>3</v>
      </c>
      <c r="B26" s="453">
        <f>'3-A. CI Sub-Annex'!C26</f>
        <v>0</v>
      </c>
      <c r="C26" s="193" t="str">
        <f>'3-A. CI Sub-Annex'!D26</f>
        <v>ASHA incentive for updation of EC survey before each MPV campaign</v>
      </c>
      <c r="D26" s="451" t="str">
        <f>'3-A. CI Sub-Annex'!E26</f>
        <v>RCH</v>
      </c>
      <c r="E26" s="453" t="str">
        <f>'3-A. CI Sub-Annex'!F26</f>
        <v>FP/NHSRC-CP</v>
      </c>
      <c r="F26" s="453">
        <f>'3-A. CI Sub-Annex'!G26</f>
        <v>0</v>
      </c>
      <c r="G26" s="453">
        <f>'3-A. CI Sub-Annex'!H26</f>
        <v>0</v>
      </c>
      <c r="H26" s="453">
        <f>'3-A. CI Sub-Annex'!I26</f>
        <v>0</v>
      </c>
      <c r="I26" s="453">
        <f>'3-A. CI Sub-Annex'!J26</f>
        <v>0</v>
      </c>
      <c r="J26" s="453">
        <f>'3-A. CI Sub-Annex'!K26</f>
        <v>0</v>
      </c>
      <c r="K26" s="453">
        <f>'3-A. CI Sub-Annex'!L26</f>
        <v>0</v>
      </c>
      <c r="L26" s="453">
        <f>'3-A. CI Sub-Annex'!M26</f>
        <v>0</v>
      </c>
      <c r="M26" s="100">
        <f>'3-A. CI Sub-Annex'!N26</f>
        <v>0</v>
      </c>
      <c r="N26" s="453">
        <f>'3-A. CI Sub-Annex'!O26</f>
        <v>0</v>
      </c>
      <c r="O26" s="100">
        <f>'3-A. CI Sub-Annex'!P26</f>
        <v>0</v>
      </c>
      <c r="P26" s="193">
        <f>'3-A. CI Sub-Annex'!Q26</f>
        <v>0</v>
      </c>
      <c r="Q26" s="57">
        <f>'Ab1. RMNCH+A'!Q216</f>
        <v>0</v>
      </c>
      <c r="R26" s="559">
        <f>'Ab1. RMNCH+A'!R216</f>
        <v>0</v>
      </c>
    </row>
    <row r="27" spans="1:18" ht="30">
      <c r="A27" s="453">
        <f>'3-A. CI Sub-Annex'!A27</f>
        <v>4</v>
      </c>
      <c r="B27" s="453" t="str">
        <f>'3-A. CI Sub-Annex'!C27</f>
        <v>B1.1.3.3.1</v>
      </c>
      <c r="C27" s="193" t="str">
        <f>'3-A. CI Sub-Annex'!D27</f>
        <v>ASHA PPIUCD incentive for accompanying the client for PPIUCD insertion (@ Rs. 150/ASHA/insertion)</v>
      </c>
      <c r="D27" s="451" t="str">
        <f>'3-A. CI Sub-Annex'!E27</f>
        <v>RCH</v>
      </c>
      <c r="E27" s="453" t="str">
        <f>'3-A. CI Sub-Annex'!F27</f>
        <v>FP/NHSRC-CP</v>
      </c>
      <c r="F27" s="453">
        <f>'3-A. CI Sub-Annex'!G27</f>
        <v>0</v>
      </c>
      <c r="G27" s="453">
        <f>'3-A. CI Sub-Annex'!H27</f>
        <v>0</v>
      </c>
      <c r="H27" s="453">
        <f>'3-A. CI Sub-Annex'!I27</f>
        <v>1.788</v>
      </c>
      <c r="I27" s="453">
        <f>'3-A. CI Sub-Annex'!J27</f>
        <v>0</v>
      </c>
      <c r="J27" s="453">
        <f>'3-A. CI Sub-Annex'!K27</f>
        <v>0</v>
      </c>
      <c r="K27" s="453">
        <f>'3-A. CI Sub-Annex'!L27</f>
        <v>0</v>
      </c>
      <c r="L27" s="453">
        <f>'3-A. CI Sub-Annex'!M27</f>
        <v>150</v>
      </c>
      <c r="M27" s="100">
        <f>'3-A. CI Sub-Annex'!N27</f>
        <v>1.5E-3</v>
      </c>
      <c r="N27" s="453">
        <f>'3-A. CI Sub-Annex'!O27</f>
        <v>1192</v>
      </c>
      <c r="O27" s="100">
        <f>'3-A. CI Sub-Annex'!P27</f>
        <v>1.788</v>
      </c>
      <c r="P27" s="193">
        <f>'3-A. CI Sub-Annex'!Q27</f>
        <v>0</v>
      </c>
      <c r="Q27" s="57">
        <f>'Ab1. RMNCH+A'!Q217</f>
        <v>0</v>
      </c>
      <c r="R27" s="559">
        <f>'Ab1. RMNCH+A'!R217</f>
        <v>0</v>
      </c>
    </row>
    <row r="28" spans="1:18" ht="30">
      <c r="A28" s="453">
        <f>'3-A. CI Sub-Annex'!A28</f>
        <v>5</v>
      </c>
      <c r="B28" s="453" t="str">
        <f>'3-A. CI Sub-Annex'!C28</f>
        <v>B1.1.3.3.2</v>
      </c>
      <c r="C28" s="193" t="str">
        <f>'3-A. CI Sub-Annex'!D28</f>
        <v>ASHA PAIUCD incentive for accompanying the client for PAIUCD insertion (@ Rs. 150/ASHA/insertion)</v>
      </c>
      <c r="D28" s="451" t="str">
        <f>'3-A. CI Sub-Annex'!E28</f>
        <v>RCH</v>
      </c>
      <c r="E28" s="453" t="str">
        <f>'3-A. CI Sub-Annex'!F28</f>
        <v>FP/NHSRC-CP</v>
      </c>
      <c r="F28" s="453">
        <f>'3-A. CI Sub-Annex'!G28</f>
        <v>0</v>
      </c>
      <c r="G28" s="453">
        <f>'3-A. CI Sub-Annex'!H28</f>
        <v>0</v>
      </c>
      <c r="H28" s="453">
        <f>'3-A. CI Sub-Annex'!I28</f>
        <v>3.9E-2</v>
      </c>
      <c r="I28" s="453">
        <f>'3-A. CI Sub-Annex'!J28</f>
        <v>0</v>
      </c>
      <c r="J28" s="453">
        <f>'3-A. CI Sub-Annex'!K28</f>
        <v>0</v>
      </c>
      <c r="K28" s="453">
        <f>'3-A. CI Sub-Annex'!L28</f>
        <v>0</v>
      </c>
      <c r="L28" s="453">
        <f>'3-A. CI Sub-Annex'!M28</f>
        <v>150</v>
      </c>
      <c r="M28" s="100">
        <f>'3-A. CI Sub-Annex'!N28</f>
        <v>1.5E-3</v>
      </c>
      <c r="N28" s="453">
        <f>'3-A. CI Sub-Annex'!O28</f>
        <v>26</v>
      </c>
      <c r="O28" s="100">
        <f>'3-A. CI Sub-Annex'!P28</f>
        <v>3.9E-2</v>
      </c>
      <c r="P28" s="193">
        <f>'3-A. CI Sub-Annex'!Q28</f>
        <v>0</v>
      </c>
      <c r="Q28" s="57">
        <f>'Ab1. RMNCH+A'!Q218</f>
        <v>0</v>
      </c>
      <c r="R28" s="559">
        <f>'Ab1. RMNCH+A'!R218</f>
        <v>0</v>
      </c>
    </row>
    <row r="29" spans="1:18" ht="30">
      <c r="A29" s="453">
        <f>'3-A. CI Sub-Annex'!A29</f>
        <v>6</v>
      </c>
      <c r="B29" s="453" t="str">
        <f>'3-A. CI Sub-Annex'!C29</f>
        <v>B1.1.3.3.3</v>
      </c>
      <c r="C29" s="193" t="str">
        <f>'3-A. CI Sub-Annex'!D29</f>
        <v>ASHA incentive under ESB scheme for promoting spacing of births</v>
      </c>
      <c r="D29" s="451" t="str">
        <f>'3-A. CI Sub-Annex'!E29</f>
        <v>RCH</v>
      </c>
      <c r="E29" s="453" t="str">
        <f>'3-A. CI Sub-Annex'!F29</f>
        <v>FP/NHSRC-CP</v>
      </c>
      <c r="F29" s="453">
        <f>'3-A. CI Sub-Annex'!G29</f>
        <v>0</v>
      </c>
      <c r="G29" s="453">
        <f>'3-A. CI Sub-Annex'!H29</f>
        <v>0</v>
      </c>
      <c r="H29" s="453">
        <f>'3-A. CI Sub-Annex'!I29</f>
        <v>0</v>
      </c>
      <c r="I29" s="453">
        <f>'3-A. CI Sub-Annex'!J29</f>
        <v>0</v>
      </c>
      <c r="J29" s="453">
        <f>'3-A. CI Sub-Annex'!K29</f>
        <v>0</v>
      </c>
      <c r="K29" s="453">
        <f>'3-A. CI Sub-Annex'!L29</f>
        <v>0</v>
      </c>
      <c r="L29" s="453">
        <f>'3-A. CI Sub-Annex'!M29</f>
        <v>0</v>
      </c>
      <c r="M29" s="100">
        <f>'3-A. CI Sub-Annex'!N29</f>
        <v>0</v>
      </c>
      <c r="N29" s="453">
        <f>'3-A. CI Sub-Annex'!O29</f>
        <v>0</v>
      </c>
      <c r="O29" s="100">
        <f>'3-A. CI Sub-Annex'!P29</f>
        <v>0</v>
      </c>
      <c r="P29" s="193">
        <f>'3-A. CI Sub-Annex'!Q29</f>
        <v>0</v>
      </c>
      <c r="Q29" s="57">
        <f>'Ab1. RMNCH+A'!Q219</f>
        <v>0</v>
      </c>
      <c r="R29" s="559">
        <f>'Ab1. RMNCH+A'!R219</f>
        <v>0</v>
      </c>
    </row>
    <row r="30" spans="1:18" ht="30">
      <c r="A30" s="453">
        <f>'3-A. CI Sub-Annex'!A30</f>
        <v>7</v>
      </c>
      <c r="B30" s="453" t="str">
        <f>'3-A. CI Sub-Annex'!C30</f>
        <v>B1.1.3.3.4</v>
      </c>
      <c r="C30" s="193" t="str">
        <f>'3-A. CI Sub-Annex'!D30</f>
        <v>ASHA Incentive under ESB scheme for promoting adoption of limiting method up to two children</v>
      </c>
      <c r="D30" s="451" t="str">
        <f>'3-A. CI Sub-Annex'!E30</f>
        <v>RCH</v>
      </c>
      <c r="E30" s="453" t="str">
        <f>'3-A. CI Sub-Annex'!F30</f>
        <v>FP/NHSRC-CP</v>
      </c>
      <c r="F30" s="453">
        <f>'3-A. CI Sub-Annex'!G30</f>
        <v>0</v>
      </c>
      <c r="G30" s="453">
        <f>'3-A. CI Sub-Annex'!H30</f>
        <v>0</v>
      </c>
      <c r="H30" s="453">
        <f>'3-A. CI Sub-Annex'!I30</f>
        <v>0</v>
      </c>
      <c r="I30" s="453">
        <f>'3-A. CI Sub-Annex'!J30</f>
        <v>0</v>
      </c>
      <c r="J30" s="453">
        <f>'3-A. CI Sub-Annex'!K30</f>
        <v>0</v>
      </c>
      <c r="K30" s="453">
        <f>'3-A. CI Sub-Annex'!L30</f>
        <v>0</v>
      </c>
      <c r="L30" s="453">
        <f>'3-A. CI Sub-Annex'!M30</f>
        <v>0</v>
      </c>
      <c r="M30" s="100">
        <f>'3-A. CI Sub-Annex'!N30</f>
        <v>0</v>
      </c>
      <c r="N30" s="453">
        <f>'3-A. CI Sub-Annex'!O30</f>
        <v>0</v>
      </c>
      <c r="O30" s="100">
        <f>'3-A. CI Sub-Annex'!P30</f>
        <v>0</v>
      </c>
      <c r="P30" s="193">
        <f>'3-A. CI Sub-Annex'!Q30</f>
        <v>0</v>
      </c>
      <c r="Q30" s="57">
        <f>'Ab1. RMNCH+A'!Q220</f>
        <v>0</v>
      </c>
      <c r="R30" s="559">
        <f>'Ab1. RMNCH+A'!R220</f>
        <v>0</v>
      </c>
    </row>
    <row r="31" spans="1:18" ht="60">
      <c r="A31" s="453">
        <f>'3-A. CI Sub-Annex'!A31</f>
        <v>8</v>
      </c>
      <c r="B31" s="453" t="str">
        <f>'3-A. CI Sub-Annex'!C31</f>
        <v>A.3.7.3/ 3.1.1.2.8</v>
      </c>
      <c r="C31" s="193" t="str">
        <f>'3-A. CI Sub-Annex'!D31</f>
        <v>ASHA incentive for accompanying the client for Injectable MPA (Antara Prog) administration ( @Rs 100/dose/beneficiary)- Only for 146 Mission Parivar Vikas districts</v>
      </c>
      <c r="D31" s="451" t="str">
        <f>'3-A. CI Sub-Annex'!E31</f>
        <v>RCH</v>
      </c>
      <c r="E31" s="453" t="str">
        <f>'3-A. CI Sub-Annex'!F31</f>
        <v>FP/ RC-CP</v>
      </c>
      <c r="F31" s="453">
        <f>'3-A. CI Sub-Annex'!G31</f>
        <v>0</v>
      </c>
      <c r="G31" s="453">
        <f>'3-A. CI Sub-Annex'!H31</f>
        <v>0</v>
      </c>
      <c r="H31" s="453">
        <f>'3-A. CI Sub-Annex'!I31</f>
        <v>0</v>
      </c>
      <c r="I31" s="453">
        <f>'3-A. CI Sub-Annex'!J31</f>
        <v>0</v>
      </c>
      <c r="J31" s="453">
        <f>'3-A. CI Sub-Annex'!K31</f>
        <v>0</v>
      </c>
      <c r="K31" s="453">
        <f>'3-A. CI Sub-Annex'!L31</f>
        <v>0</v>
      </c>
      <c r="L31" s="453">
        <f>'3-A. CI Sub-Annex'!M31</f>
        <v>0</v>
      </c>
      <c r="M31" s="100">
        <f>'3-A. CI Sub-Annex'!N31</f>
        <v>0</v>
      </c>
      <c r="N31" s="453">
        <f>'3-A. CI Sub-Annex'!O31</f>
        <v>0</v>
      </c>
      <c r="O31" s="100">
        <f>'3-A. CI Sub-Annex'!P31</f>
        <v>0</v>
      </c>
      <c r="P31" s="193">
        <f>'3-A. CI Sub-Annex'!Q31</f>
        <v>0</v>
      </c>
      <c r="Q31" s="57">
        <f>'Ab1. RMNCH+A'!Q221</f>
        <v>0</v>
      </c>
      <c r="R31" s="559">
        <f>'Ab1. RMNCH+A'!R221</f>
        <v>0</v>
      </c>
    </row>
    <row r="32" spans="1:18">
      <c r="A32" s="453">
        <f>'3-A. CI Sub-Annex'!A32</f>
        <v>9</v>
      </c>
      <c r="B32" s="453">
        <f>'3-A. CI Sub-Annex'!C32</f>
        <v>0</v>
      </c>
      <c r="C32" s="193" t="str">
        <f>'3-A. CI Sub-Annex'!D32</f>
        <v>Any other ASHA incentives (please specify)</v>
      </c>
      <c r="D32" s="451" t="str">
        <f>'3-A. CI Sub-Annex'!E32</f>
        <v>RCH</v>
      </c>
      <c r="E32" s="453" t="str">
        <f>'3-A. CI Sub-Annex'!F32</f>
        <v>FP/ RC-CP</v>
      </c>
      <c r="F32" s="453">
        <f>'3-A. CI Sub-Annex'!G32</f>
        <v>0</v>
      </c>
      <c r="G32" s="453">
        <f>'3-A. CI Sub-Annex'!H32</f>
        <v>0</v>
      </c>
      <c r="H32" s="453">
        <f>'3-A. CI Sub-Annex'!I32</f>
        <v>0</v>
      </c>
      <c r="I32" s="453">
        <f>'3-A. CI Sub-Annex'!J32</f>
        <v>0</v>
      </c>
      <c r="J32" s="453">
        <f>'3-A. CI Sub-Annex'!K32</f>
        <v>0</v>
      </c>
      <c r="K32" s="453">
        <f>'3-A. CI Sub-Annex'!L32</f>
        <v>0</v>
      </c>
      <c r="L32" s="453">
        <f>'3-A. CI Sub-Annex'!M32</f>
        <v>0</v>
      </c>
      <c r="M32" s="100">
        <f>'3-A. CI Sub-Annex'!N32</f>
        <v>0</v>
      </c>
      <c r="N32" s="453">
        <f>'3-A. CI Sub-Annex'!O32</f>
        <v>0</v>
      </c>
      <c r="O32" s="100">
        <f>'3-A. CI Sub-Annex'!P32</f>
        <v>0</v>
      </c>
      <c r="P32" s="193">
        <f>'3-A. CI Sub-Annex'!Q32</f>
        <v>0</v>
      </c>
      <c r="Q32" s="57">
        <f>'Ab1. RMNCH+A'!Q222</f>
        <v>0</v>
      </c>
      <c r="R32" s="559">
        <f>'Ab1. RMNCH+A'!R222</f>
        <v>0</v>
      </c>
    </row>
    <row r="33" spans="1:18">
      <c r="A33" s="651" t="str">
        <f>'3.Community Intervention Annexn'!A15</f>
        <v>3.1.1.1.5</v>
      </c>
      <c r="B33" s="651">
        <f>'3-A. CI Sub-Annex'!C33</f>
        <v>0</v>
      </c>
      <c r="C33" s="652" t="str">
        <f>'3-A. CI Sub-Annex'!D33</f>
        <v>Incentive for AH/ RKSK Services</v>
      </c>
      <c r="D33" s="651"/>
      <c r="E33" s="651"/>
      <c r="F33" s="651"/>
      <c r="G33" s="651"/>
      <c r="H33" s="651"/>
      <c r="I33" s="651"/>
      <c r="J33" s="651"/>
      <c r="K33" s="651"/>
      <c r="L33" s="651"/>
      <c r="M33" s="653"/>
      <c r="N33" s="651"/>
      <c r="O33" s="653"/>
      <c r="P33" s="652"/>
      <c r="Q33" s="661"/>
      <c r="R33" s="662"/>
    </row>
    <row r="34" spans="1:18">
      <c r="A34" s="453">
        <f>'3-A. CI Sub-Annex'!A34</f>
        <v>1</v>
      </c>
      <c r="B34" s="453" t="str">
        <f>'3-A. CI Sub-Annex'!C34</f>
        <v>B.1.1.3.4.1</v>
      </c>
      <c r="C34" s="193" t="str">
        <f>'3-A. CI Sub-Annex'!D34</f>
        <v>Incentive for support to Peer Educator</v>
      </c>
      <c r="D34" s="451" t="str">
        <f>'3-A. CI Sub-Annex'!E34</f>
        <v>HSS</v>
      </c>
      <c r="E34" s="453" t="str">
        <f>'3-A. CI Sub-Annex'!F34</f>
        <v>AH/NHSRC-CP</v>
      </c>
      <c r="F34" s="453">
        <f>'3-A. CI Sub-Annex'!G34</f>
        <v>0</v>
      </c>
      <c r="G34" s="453">
        <f>'3-A. CI Sub-Annex'!H34</f>
        <v>0</v>
      </c>
      <c r="H34" s="453">
        <f>'3-A. CI Sub-Annex'!I34</f>
        <v>0</v>
      </c>
      <c r="I34" s="453">
        <f>'3-A. CI Sub-Annex'!J34</f>
        <v>0</v>
      </c>
      <c r="J34" s="453">
        <f>'3-A. CI Sub-Annex'!K34</f>
        <v>0</v>
      </c>
      <c r="K34" s="453">
        <f>'3-A. CI Sub-Annex'!L34</f>
        <v>0</v>
      </c>
      <c r="L34" s="453">
        <f>'3-A. CI Sub-Annex'!M34</f>
        <v>0</v>
      </c>
      <c r="M34" s="100">
        <f>'3-A. CI Sub-Annex'!N34</f>
        <v>0</v>
      </c>
      <c r="N34" s="453">
        <f>'3-A. CI Sub-Annex'!O34</f>
        <v>0</v>
      </c>
      <c r="O34" s="100">
        <f>'3-A. CI Sub-Annex'!P34</f>
        <v>0</v>
      </c>
      <c r="P34" s="193">
        <f>'3-A. CI Sub-Annex'!Q34</f>
        <v>0</v>
      </c>
      <c r="Q34" s="57">
        <f>'Ab1. RMNCH+A'!Q299</f>
        <v>0</v>
      </c>
      <c r="R34" s="559">
        <f>'Ab1. RMNCH+A'!R299</f>
        <v>0</v>
      </c>
    </row>
    <row r="35" spans="1:18" ht="30">
      <c r="A35" s="453">
        <f>'3-A. CI Sub-Annex'!A35</f>
        <v>2</v>
      </c>
      <c r="B35" s="453" t="str">
        <f>'3-A. CI Sub-Annex'!C35</f>
        <v>B.1.1.3.4.2</v>
      </c>
      <c r="C35" s="193" t="str">
        <f>'3-A. CI Sub-Annex'!D35</f>
        <v>Incentive for mobilizing adolescents  and community for AHD</v>
      </c>
      <c r="D35" s="451" t="str">
        <f>'3-A. CI Sub-Annex'!E35</f>
        <v>HSS</v>
      </c>
      <c r="E35" s="453" t="str">
        <f>'3-A. CI Sub-Annex'!F35</f>
        <v>AH/NHSRC-CP</v>
      </c>
      <c r="F35" s="453">
        <f>'3-A. CI Sub-Annex'!G35</f>
        <v>0</v>
      </c>
      <c r="G35" s="453">
        <f>'3-A. CI Sub-Annex'!H35</f>
        <v>0</v>
      </c>
      <c r="H35" s="453">
        <f>'3-A. CI Sub-Annex'!I35</f>
        <v>0</v>
      </c>
      <c r="I35" s="453">
        <f>'3-A. CI Sub-Annex'!J35</f>
        <v>0</v>
      </c>
      <c r="J35" s="453">
        <f>'3-A. CI Sub-Annex'!K35</f>
        <v>0</v>
      </c>
      <c r="K35" s="453">
        <f>'3-A. CI Sub-Annex'!L35</f>
        <v>0</v>
      </c>
      <c r="L35" s="453">
        <f>'3-A. CI Sub-Annex'!M35</f>
        <v>0</v>
      </c>
      <c r="M35" s="100">
        <f>'3-A. CI Sub-Annex'!N35</f>
        <v>0</v>
      </c>
      <c r="N35" s="453">
        <f>'3-A. CI Sub-Annex'!O35</f>
        <v>0</v>
      </c>
      <c r="O35" s="100">
        <f>'3-A. CI Sub-Annex'!P35</f>
        <v>0</v>
      </c>
      <c r="P35" s="193">
        <f>'3-A. CI Sub-Annex'!Q35</f>
        <v>0</v>
      </c>
      <c r="Q35" s="57">
        <f>'Ab1. RMNCH+A'!Q300</f>
        <v>0</v>
      </c>
      <c r="R35" s="559">
        <f>'Ab1. RMNCH+A'!R300</f>
        <v>0</v>
      </c>
    </row>
    <row r="36" spans="1:18">
      <c r="A36" s="651" t="str">
        <f>'3.Community Intervention Annexn'!A16</f>
        <v>3.1.1.1.6</v>
      </c>
      <c r="B36" s="651">
        <f>'3-A. CI Sub-Annex'!C36</f>
        <v>0</v>
      </c>
      <c r="C36" s="652" t="str">
        <f>'3-A. CI Sub-Annex'!D36</f>
        <v>Any other ASHA incentives (please specify)</v>
      </c>
      <c r="D36" s="651"/>
      <c r="E36" s="651"/>
      <c r="F36" s="651">
        <f>'3-A. CI Sub-Annex'!G36</f>
        <v>0</v>
      </c>
      <c r="G36" s="651">
        <f>'3-A. CI Sub-Annex'!H36</f>
        <v>0</v>
      </c>
      <c r="H36" s="651">
        <f>'3-A. CI Sub-Annex'!I36</f>
        <v>0</v>
      </c>
      <c r="I36" s="651">
        <f>'3-A. CI Sub-Annex'!J36</f>
        <v>0</v>
      </c>
      <c r="J36" s="651">
        <f>'3-A. CI Sub-Annex'!K36</f>
        <v>0</v>
      </c>
      <c r="K36" s="651">
        <f>'3-A. CI Sub-Annex'!L36</f>
        <v>0</v>
      </c>
      <c r="L36" s="651">
        <f>'3-A. CI Sub-Annex'!M36</f>
        <v>0</v>
      </c>
      <c r="M36" s="653">
        <f>'3-A. CI Sub-Annex'!N36</f>
        <v>0</v>
      </c>
      <c r="N36" s="651">
        <f>'3-A. CI Sub-Annex'!O36</f>
        <v>0</v>
      </c>
      <c r="O36" s="653">
        <f>'3-A. CI Sub-Annex'!P36</f>
        <v>0</v>
      </c>
      <c r="P36" s="652">
        <f>'3-A. CI Sub-Annex'!Q36</f>
        <v>0</v>
      </c>
      <c r="Q36" s="661"/>
      <c r="R36" s="662"/>
    </row>
    <row r="37" spans="1:18">
      <c r="A37" s="651" t="str">
        <f>'3.Community Intervention Annexn'!A17</f>
        <v>3.1.1.2</v>
      </c>
      <c r="B37" s="651" t="str">
        <f>'3-A. CI Sub-Annex'!C37</f>
        <v>D.5</v>
      </c>
      <c r="C37" s="652" t="str">
        <f>'3-A. CI Sub-Annex'!D37</f>
        <v>ASHA Incentive under NIDDCP</v>
      </c>
      <c r="D37" s="651" t="str">
        <f>'3-A. CI Sub-Annex'!E37</f>
        <v>RCH</v>
      </c>
      <c r="E37" s="651" t="str">
        <f>'3-A. CI Sub-Annex'!F37</f>
        <v>NIDDCP/NHSRC-CP</v>
      </c>
      <c r="F37" s="651">
        <f>'3-A. CI Sub-Annex'!G37</f>
        <v>0</v>
      </c>
      <c r="G37" s="651">
        <f>'3-A. CI Sub-Annex'!H37</f>
        <v>0</v>
      </c>
      <c r="H37" s="651">
        <f>'3-A. CI Sub-Annex'!I37</f>
        <v>0</v>
      </c>
      <c r="I37" s="651">
        <f>'3-A. CI Sub-Annex'!J37</f>
        <v>0</v>
      </c>
      <c r="J37" s="651">
        <f>'3-A. CI Sub-Annex'!K37</f>
        <v>0</v>
      </c>
      <c r="K37" s="651">
        <f>'3-A. CI Sub-Annex'!L37</f>
        <v>0</v>
      </c>
      <c r="L37" s="651">
        <f>'3-A. CI Sub-Annex'!M37</f>
        <v>0</v>
      </c>
      <c r="M37" s="653">
        <f>'3-A. CI Sub-Annex'!N37</f>
        <v>0</v>
      </c>
      <c r="N37" s="651">
        <f>'3-A. CI Sub-Annex'!O37</f>
        <v>0</v>
      </c>
      <c r="O37" s="653">
        <f>'3-A. CI Sub-Annex'!P37</f>
        <v>0</v>
      </c>
      <c r="P37" s="652">
        <f>'3-A. CI Sub-Annex'!Q37</f>
        <v>0</v>
      </c>
      <c r="Q37" s="661">
        <f>'Ab2. NIDDCP'!Q7</f>
        <v>0</v>
      </c>
      <c r="R37" s="663">
        <f>'Ab2. NIDDCP'!R7</f>
        <v>0</v>
      </c>
    </row>
    <row r="38" spans="1:18">
      <c r="A38" s="651" t="str">
        <f>'3.Community Intervention Annexn'!A19</f>
        <v>3.1.1.3.1</v>
      </c>
      <c r="B38" s="651">
        <f>'3-A. CI Sub-Annex'!C39</f>
        <v>0</v>
      </c>
      <c r="C38" s="652" t="str">
        <f>'3-A. CI Sub-Annex'!D39</f>
        <v>Incentive for NVBDCP</v>
      </c>
      <c r="D38" s="651"/>
      <c r="E38" s="651"/>
      <c r="F38" s="651"/>
      <c r="G38" s="651"/>
      <c r="H38" s="651"/>
      <c r="I38" s="651"/>
      <c r="J38" s="651"/>
      <c r="K38" s="651"/>
      <c r="L38" s="651"/>
      <c r="M38" s="653"/>
      <c r="N38" s="651"/>
      <c r="O38" s="653"/>
      <c r="P38" s="652"/>
      <c r="Q38" s="661"/>
      <c r="R38" s="662"/>
    </row>
    <row r="39" spans="1:18" ht="30">
      <c r="A39" s="453">
        <f>'3-A. CI Sub-Annex'!A40</f>
        <v>1</v>
      </c>
      <c r="B39" s="453" t="str">
        <f>'3-A. CI Sub-Annex'!C40</f>
        <v>F.1.1.b</v>
      </c>
      <c r="C39" s="193" t="str">
        <f>'3-A. CI Sub-Annex'!D40</f>
        <v>ASHA Incentive/ Honorarium for Malaria and LLIN distribution</v>
      </c>
      <c r="D39" s="451" t="str">
        <f>'3-A. CI Sub-Annex'!E40</f>
        <v>NDCP</v>
      </c>
      <c r="E39" s="453" t="str">
        <f>'3-A. CI Sub-Annex'!F40</f>
        <v>NVBDCP-Malaria</v>
      </c>
      <c r="F39" s="453">
        <f>'3-A. CI Sub-Annex'!G40</f>
        <v>0</v>
      </c>
      <c r="G39" s="453">
        <f>'3-A. CI Sub-Annex'!H40</f>
        <v>0</v>
      </c>
      <c r="H39" s="453">
        <f>'3-A. CI Sub-Annex'!I40</f>
        <v>1</v>
      </c>
      <c r="I39" s="453">
        <f>'3-A. CI Sub-Annex'!J40</f>
        <v>0</v>
      </c>
      <c r="J39" s="453">
        <f>'3-A. CI Sub-Annex'!K40</f>
        <v>0</v>
      </c>
      <c r="K39" s="453">
        <f>'3-A. CI Sub-Annex'!L40</f>
        <v>0</v>
      </c>
      <c r="L39" s="453">
        <f>'3-A. CI Sub-Annex'!M40</f>
        <v>1075</v>
      </c>
      <c r="M39" s="100">
        <f>'3-A. CI Sub-Annex'!N40</f>
        <v>1.0749999999999999E-2</v>
      </c>
      <c r="N39" s="453">
        <f>'3-A. CI Sub-Annex'!O40</f>
        <v>100</v>
      </c>
      <c r="O39" s="100">
        <f>'3-A. CI Sub-Annex'!P40</f>
        <v>1.075</v>
      </c>
      <c r="P39" s="193">
        <f>'3-A. CI Sub-Annex'!Q40</f>
        <v>0</v>
      </c>
      <c r="Q39" s="57">
        <f>'Abs9. NVBDCP'!Q15</f>
        <v>0</v>
      </c>
      <c r="R39" s="559">
        <f>'Abs9. NVBDCP'!R15</f>
        <v>0</v>
      </c>
    </row>
    <row r="40" spans="1:18" ht="30">
      <c r="A40" s="453">
        <f>'3-A. CI Sub-Annex'!A41</f>
        <v>2</v>
      </c>
      <c r="B40" s="453" t="str">
        <f>'3-A. CI Sub-Annex'!C41</f>
        <v>F.1.2.i</v>
      </c>
      <c r="C40" s="193" t="str">
        <f>'3-A. CI Sub-Annex'!D41</f>
        <v>ASHA Incentive for Dengue and Chikungunya</v>
      </c>
      <c r="D40" s="451" t="str">
        <f>'3-A. CI Sub-Annex'!E41</f>
        <v>NDCP</v>
      </c>
      <c r="E40" s="453" t="str">
        <f>'3-A. CI Sub-Annex'!F41</f>
        <v>NVBDCP-Dengue &amp; Chikungunya</v>
      </c>
      <c r="F40" s="453">
        <f>'3-A. CI Sub-Annex'!G41</f>
        <v>0</v>
      </c>
      <c r="G40" s="453">
        <f>'3-A. CI Sub-Annex'!H41</f>
        <v>0</v>
      </c>
      <c r="H40" s="453">
        <f>'3-A. CI Sub-Annex'!I41</f>
        <v>1.75</v>
      </c>
      <c r="I40" s="453">
        <f>'3-A. CI Sub-Annex'!J41</f>
        <v>0</v>
      </c>
      <c r="J40" s="453">
        <f>'3-A. CI Sub-Annex'!K41</f>
        <v>0</v>
      </c>
      <c r="K40" s="453">
        <f>'3-A. CI Sub-Annex'!L41</f>
        <v>0</v>
      </c>
      <c r="L40" s="453">
        <f>'3-A. CI Sub-Annex'!M41</f>
        <v>1000</v>
      </c>
      <c r="M40" s="100">
        <f>'3-A. CI Sub-Annex'!N41</f>
        <v>0.01</v>
      </c>
      <c r="N40" s="453">
        <f>'3-A. CI Sub-Annex'!O41</f>
        <v>225</v>
      </c>
      <c r="O40" s="100">
        <f>'3-A. CI Sub-Annex'!P41</f>
        <v>2.25</v>
      </c>
      <c r="P40" s="193">
        <f>'3-A. CI Sub-Annex'!Q41</f>
        <v>0</v>
      </c>
      <c r="Q40" s="57">
        <f>'Abs9. NVBDCP'!Q16</f>
        <v>0</v>
      </c>
      <c r="R40" s="559">
        <f>'Abs9. NVBDCP'!R16</f>
        <v>0</v>
      </c>
    </row>
    <row r="41" spans="1:18" ht="30">
      <c r="A41" s="453">
        <f>'3-A. CI Sub-Annex'!A42</f>
        <v>3</v>
      </c>
      <c r="B41" s="453" t="str">
        <f>'3-A. CI Sub-Annex'!C42</f>
        <v>F.1.3.k</v>
      </c>
      <c r="C41" s="193" t="str">
        <f>'3-A. CI Sub-Annex'!D42</f>
        <v xml:space="preserve">ASHA Incentivization for sensitizing community for AES/JE </v>
      </c>
      <c r="D41" s="451" t="str">
        <f>'3-A. CI Sub-Annex'!E42</f>
        <v>NDCP</v>
      </c>
      <c r="E41" s="453" t="str">
        <f>'3-A. CI Sub-Annex'!F42</f>
        <v>NVBDCP-AES/JE</v>
      </c>
      <c r="F41" s="453">
        <f>'3-A. CI Sub-Annex'!G42</f>
        <v>0</v>
      </c>
      <c r="G41" s="453">
        <f>'3-A. CI Sub-Annex'!H42</f>
        <v>0</v>
      </c>
      <c r="H41" s="453">
        <f>'3-A. CI Sub-Annex'!I42</f>
        <v>0</v>
      </c>
      <c r="I41" s="453">
        <f>'3-A. CI Sub-Annex'!J42</f>
        <v>0</v>
      </c>
      <c r="J41" s="453">
        <f>'3-A. CI Sub-Annex'!K42</f>
        <v>0</v>
      </c>
      <c r="K41" s="453">
        <f>'3-A. CI Sub-Annex'!L42</f>
        <v>0</v>
      </c>
      <c r="L41" s="453">
        <f>'3-A. CI Sub-Annex'!M42</f>
        <v>0</v>
      </c>
      <c r="M41" s="100">
        <f>'3-A. CI Sub-Annex'!N42</f>
        <v>0</v>
      </c>
      <c r="N41" s="453">
        <f>'3-A. CI Sub-Annex'!O42</f>
        <v>0</v>
      </c>
      <c r="O41" s="100">
        <f>'3-A. CI Sub-Annex'!P42</f>
        <v>0</v>
      </c>
      <c r="P41" s="193">
        <f>'3-A. CI Sub-Annex'!Q42</f>
        <v>0</v>
      </c>
      <c r="Q41" s="57">
        <f>'Abs9. NVBDCP'!Q17</f>
        <v>0</v>
      </c>
      <c r="R41" s="559">
        <f>'Abs9. NVBDCP'!R17</f>
        <v>0</v>
      </c>
    </row>
    <row r="42" spans="1:18" ht="30">
      <c r="A42" s="453">
        <f>'3-A. CI Sub-Annex'!A43</f>
        <v>4</v>
      </c>
      <c r="B42" s="453" t="str">
        <f>'3-A. CI Sub-Annex'!C43</f>
        <v>F.1.3.m</v>
      </c>
      <c r="C42" s="193" t="str">
        <f>'3-A. CI Sub-Annex'!D43</f>
        <v>ASHA incentive for referral of AES/JE cases to the nearest CHC/DH/Medical College</v>
      </c>
      <c r="D42" s="451" t="str">
        <f>'3-A. CI Sub-Annex'!E43</f>
        <v>NDCP</v>
      </c>
      <c r="E42" s="453" t="str">
        <f>'3-A. CI Sub-Annex'!F43</f>
        <v>NVBDCP-AES/JE</v>
      </c>
      <c r="F42" s="453">
        <f>'3-A. CI Sub-Annex'!G43</f>
        <v>0</v>
      </c>
      <c r="G42" s="453">
        <f>'3-A. CI Sub-Annex'!H43</f>
        <v>0</v>
      </c>
      <c r="H42" s="453">
        <f>'3-A. CI Sub-Annex'!I43</f>
        <v>0</v>
      </c>
      <c r="I42" s="453">
        <f>'3-A. CI Sub-Annex'!J43</f>
        <v>0</v>
      </c>
      <c r="J42" s="453">
        <f>'3-A. CI Sub-Annex'!K43</f>
        <v>0</v>
      </c>
      <c r="K42" s="453">
        <f>'3-A. CI Sub-Annex'!L43</f>
        <v>0</v>
      </c>
      <c r="L42" s="453">
        <f>'3-A. CI Sub-Annex'!M43</f>
        <v>0</v>
      </c>
      <c r="M42" s="100">
        <f>'3-A. CI Sub-Annex'!N43</f>
        <v>0</v>
      </c>
      <c r="N42" s="453">
        <f>'3-A. CI Sub-Annex'!O43</f>
        <v>0</v>
      </c>
      <c r="O42" s="100">
        <f>'3-A. CI Sub-Annex'!P43</f>
        <v>0</v>
      </c>
      <c r="P42" s="193">
        <f>'3-A. CI Sub-Annex'!Q43</f>
        <v>0</v>
      </c>
      <c r="Q42" s="57">
        <f>'Abs9. NVBDCP'!Q18</f>
        <v>0</v>
      </c>
      <c r="R42" s="559">
        <f>'Abs9. NVBDCP'!R18</f>
        <v>0</v>
      </c>
    </row>
    <row r="43" spans="1:18" s="656" customFormat="1" ht="30">
      <c r="A43" s="453">
        <f>'3-A. CI Sub-Annex'!A44</f>
        <v>5</v>
      </c>
      <c r="B43" s="453" t="str">
        <f>'3-A. CI Sub-Annex'!C44</f>
        <v>F.1.4.e</v>
      </c>
      <c r="C43" s="193" t="str">
        <f>'3-A. CI Sub-Annex'!D44</f>
        <v>Honorarium  for Drug Distribution including ASHAs and supervisors involved in MDA</v>
      </c>
      <c r="D43" s="451" t="str">
        <f>'3-A. CI Sub-Annex'!E44</f>
        <v>NDCP</v>
      </c>
      <c r="E43" s="453" t="str">
        <f>'3-A. CI Sub-Annex'!F44</f>
        <v>NVBDCP-Lymphatic Filariasis</v>
      </c>
      <c r="F43" s="453">
        <f>'3-A. CI Sub-Annex'!G44</f>
        <v>0</v>
      </c>
      <c r="G43" s="453">
        <f>'3-A. CI Sub-Annex'!H44</f>
        <v>0</v>
      </c>
      <c r="H43" s="453">
        <f>'3-A. CI Sub-Annex'!I44</f>
        <v>0</v>
      </c>
      <c r="I43" s="453">
        <f>'3-A. CI Sub-Annex'!J44</f>
        <v>0</v>
      </c>
      <c r="J43" s="453">
        <f>'3-A. CI Sub-Annex'!K44</f>
        <v>0</v>
      </c>
      <c r="K43" s="453">
        <f>'3-A. CI Sub-Annex'!L44</f>
        <v>0</v>
      </c>
      <c r="L43" s="453">
        <f>'3-A. CI Sub-Annex'!M44</f>
        <v>0</v>
      </c>
      <c r="M43" s="100">
        <f>'3-A. CI Sub-Annex'!N44</f>
        <v>0</v>
      </c>
      <c r="N43" s="453">
        <f>'3-A. CI Sub-Annex'!O44</f>
        <v>0</v>
      </c>
      <c r="O43" s="100">
        <f>'3-A. CI Sub-Annex'!P44</f>
        <v>0</v>
      </c>
      <c r="P43" s="193">
        <f>'3-A. CI Sub-Annex'!Q44</f>
        <v>0</v>
      </c>
      <c r="Q43" s="57">
        <f>'Abs9. NVBDCP'!Q19</f>
        <v>0</v>
      </c>
      <c r="R43" s="559">
        <f>'Abs9. NVBDCP'!R19</f>
        <v>0</v>
      </c>
    </row>
    <row r="44" spans="1:18" ht="45">
      <c r="A44" s="453">
        <f>'3-A. CI Sub-Annex'!A45</f>
        <v>6</v>
      </c>
      <c r="B44" s="453" t="str">
        <f>'3-A. CI Sub-Annex'!C45</f>
        <v>F.1.4.i</v>
      </c>
      <c r="C44" s="193" t="str">
        <f>'3-A. CI Sub-Annex'!D45</f>
        <v>ASHA incentive for one time line listing of Lymphoedema and Hydrocele cases in non-endemic dist.</v>
      </c>
      <c r="D44" s="451" t="str">
        <f>'3-A. CI Sub-Annex'!E45</f>
        <v>NDCP</v>
      </c>
      <c r="E44" s="453" t="str">
        <f>'3-A. CI Sub-Annex'!F45</f>
        <v>NVBDCP-Lymphatic Filariasis</v>
      </c>
      <c r="F44" s="453">
        <f>'3-A. CI Sub-Annex'!G45</f>
        <v>0</v>
      </c>
      <c r="G44" s="453">
        <f>'3-A. CI Sub-Annex'!H45</f>
        <v>0</v>
      </c>
      <c r="H44" s="453">
        <f>'3-A. CI Sub-Annex'!I45</f>
        <v>0</v>
      </c>
      <c r="I44" s="453">
        <f>'3-A. CI Sub-Annex'!J45</f>
        <v>0</v>
      </c>
      <c r="J44" s="453">
        <f>'3-A. CI Sub-Annex'!K45</f>
        <v>0</v>
      </c>
      <c r="K44" s="453">
        <f>'3-A. CI Sub-Annex'!L45</f>
        <v>0</v>
      </c>
      <c r="L44" s="453">
        <f>'3-A. CI Sub-Annex'!M45</f>
        <v>200</v>
      </c>
      <c r="M44" s="100">
        <f>'3-A. CI Sub-Annex'!N45</f>
        <v>2E-3</v>
      </c>
      <c r="N44" s="453">
        <f>'3-A. CI Sub-Annex'!O45</f>
        <v>184</v>
      </c>
      <c r="O44" s="100">
        <f>'3-A. CI Sub-Annex'!P45</f>
        <v>0.36799999999999999</v>
      </c>
      <c r="P44" s="193">
        <f>'3-A. CI Sub-Annex'!Q45</f>
        <v>0</v>
      </c>
      <c r="Q44" s="57">
        <f>'Abs9. NVBDCP'!Q20</f>
        <v>0</v>
      </c>
      <c r="R44" s="559">
        <f>'Abs9. NVBDCP'!R20</f>
        <v>0</v>
      </c>
    </row>
    <row r="45" spans="1:18" ht="45">
      <c r="A45" s="453">
        <f>'3-A. CI Sub-Annex'!A46</f>
        <v>7</v>
      </c>
      <c r="B45" s="453">
        <f>'3-A. CI Sub-Annex'!C46</f>
        <v>0</v>
      </c>
      <c r="C45" s="193" t="str">
        <f>'3-A. CI Sub-Annex'!D46</f>
        <v>ASHA incentive for supporting IRS / sensitizing community to accept IRS and Referral / Ensuring treatment for Kala-azar cases</v>
      </c>
      <c r="D45" s="451" t="str">
        <f>'3-A. CI Sub-Annex'!E46</f>
        <v>NDCP</v>
      </c>
      <c r="E45" s="453" t="str">
        <f>'3-A. CI Sub-Annex'!F46</f>
        <v>NVBDCP- Kala-azar</v>
      </c>
      <c r="F45" s="453">
        <f>'3-A. CI Sub-Annex'!G46</f>
        <v>0</v>
      </c>
      <c r="G45" s="453">
        <f>'3-A. CI Sub-Annex'!H46</f>
        <v>0</v>
      </c>
      <c r="H45" s="453">
        <f>'3-A. CI Sub-Annex'!I46</f>
        <v>0</v>
      </c>
      <c r="I45" s="453">
        <f>'3-A. CI Sub-Annex'!J46</f>
        <v>0</v>
      </c>
      <c r="J45" s="453">
        <f>'3-A. CI Sub-Annex'!K46</f>
        <v>0</v>
      </c>
      <c r="K45" s="453">
        <f>'3-A. CI Sub-Annex'!L46</f>
        <v>0</v>
      </c>
      <c r="L45" s="453">
        <f>'3-A. CI Sub-Annex'!M46</f>
        <v>0</v>
      </c>
      <c r="M45" s="100">
        <f>'3-A. CI Sub-Annex'!N46</f>
        <v>0</v>
      </c>
      <c r="N45" s="453">
        <f>'3-A. CI Sub-Annex'!O46</f>
        <v>0</v>
      </c>
      <c r="O45" s="100">
        <f>'3-A. CI Sub-Annex'!P46</f>
        <v>0</v>
      </c>
      <c r="P45" s="193">
        <f>'3-A. CI Sub-Annex'!Q46</f>
        <v>0</v>
      </c>
      <c r="Q45" s="57">
        <f>'Abs9. NVBDCP'!Q21</f>
        <v>0</v>
      </c>
      <c r="R45" s="559">
        <f>'Abs9. NVBDCP'!R21</f>
        <v>0</v>
      </c>
    </row>
    <row r="46" spans="1:18">
      <c r="A46" s="651" t="str">
        <f>'3.Community Intervention Annexn'!A20</f>
        <v>3.1.1.3.2</v>
      </c>
      <c r="B46" s="651" t="str">
        <f>'3-A. CI Sub-Annex'!C47</f>
        <v>G.1.3.a</v>
      </c>
      <c r="C46" s="652" t="str">
        <f>'3-A. CI Sub-Annex'!D47</f>
        <v>ASHA Involvement under NLEP</v>
      </c>
      <c r="D46" s="651"/>
      <c r="E46" s="651"/>
      <c r="F46" s="651"/>
      <c r="G46" s="651"/>
      <c r="H46" s="651"/>
      <c r="I46" s="651"/>
      <c r="J46" s="651"/>
      <c r="K46" s="651"/>
      <c r="L46" s="651"/>
      <c r="M46" s="653"/>
      <c r="N46" s="651"/>
      <c r="O46" s="653"/>
      <c r="P46" s="652"/>
      <c r="Q46" s="661"/>
      <c r="R46" s="662"/>
    </row>
    <row r="47" spans="1:18" ht="60">
      <c r="A47" s="453">
        <f>'3-A. CI Sub-Annex'!A48</f>
        <v>1</v>
      </c>
      <c r="B47" s="453" t="str">
        <f>'3-A. CI Sub-Annex'!C48</f>
        <v>G.1.3.b.i</v>
      </c>
      <c r="C47" s="193" t="str">
        <f>'3-A. CI Sub-Annex'!D48</f>
        <v>Incentive for ASHA/AWW/Volunteer/etc for detection of Leprosy (Rs 250 for detection of an early case before onset of any visible deformity, Rs 200 for detection of new case with visible deformity in hands, feet or eye)</v>
      </c>
      <c r="D47" s="451" t="str">
        <f>'3-A. CI Sub-Annex'!E48</f>
        <v>NDCP</v>
      </c>
      <c r="E47" s="453" t="str">
        <f>'3-A. CI Sub-Annex'!F48</f>
        <v>NLEP/NHSRC-CP</v>
      </c>
      <c r="F47" s="453">
        <f>'3-A. CI Sub-Annex'!G48</f>
        <v>0</v>
      </c>
      <c r="G47" s="453">
        <f>'3-A. CI Sub-Annex'!H48</f>
        <v>0</v>
      </c>
      <c r="H47" s="453">
        <f>'3-A. CI Sub-Annex'!I48</f>
        <v>6.25E-2</v>
      </c>
      <c r="I47" s="453">
        <f>'3-A. CI Sub-Annex'!J48</f>
        <v>0</v>
      </c>
      <c r="J47" s="453">
        <f>'3-A. CI Sub-Annex'!K48</f>
        <v>0</v>
      </c>
      <c r="K47" s="453">
        <f>'3-A. CI Sub-Annex'!L48</f>
        <v>0</v>
      </c>
      <c r="L47" s="453">
        <f>'3-A. CI Sub-Annex'!M48</f>
        <v>250</v>
      </c>
      <c r="M47" s="100">
        <f>'3-A. CI Sub-Annex'!N48</f>
        <v>2.5000000000000001E-3</v>
      </c>
      <c r="N47" s="453">
        <f>'3-A. CI Sub-Annex'!O48</f>
        <v>25</v>
      </c>
      <c r="O47" s="100">
        <f>'3-A. CI Sub-Annex'!P48</f>
        <v>6.25E-2</v>
      </c>
      <c r="P47" s="193">
        <f>'3-A. CI Sub-Annex'!Q48</f>
        <v>0</v>
      </c>
      <c r="Q47" s="57">
        <f>'Abs10. NLEP'!Q13</f>
        <v>0</v>
      </c>
      <c r="R47" s="559">
        <f>'Abs10. NLEP'!R13</f>
        <v>0</v>
      </c>
    </row>
    <row r="48" spans="1:18" ht="30">
      <c r="A48" s="453">
        <f>'3-A. CI Sub-Annex'!A49</f>
        <v>2</v>
      </c>
      <c r="B48" s="453" t="str">
        <f>'3-A. CI Sub-Annex'!C49</f>
        <v>G.1.3.b.ii</v>
      </c>
      <c r="C48" s="193" t="str">
        <f>'3-A. CI Sub-Annex'!D49</f>
        <v>ASHA Incentive for Treatment completion of PB cases (@ Rs 400)</v>
      </c>
      <c r="D48" s="451" t="str">
        <f>'3-A. CI Sub-Annex'!E49</f>
        <v>NDCP</v>
      </c>
      <c r="E48" s="453" t="str">
        <f>'3-A. CI Sub-Annex'!F49</f>
        <v>NLEP/NHSRC-CP</v>
      </c>
      <c r="F48" s="453">
        <f>'3-A. CI Sub-Annex'!G49</f>
        <v>0</v>
      </c>
      <c r="G48" s="453">
        <f>'3-A. CI Sub-Annex'!H49</f>
        <v>0</v>
      </c>
      <c r="H48" s="453">
        <f>'3-A. CI Sub-Annex'!I49</f>
        <v>0.06</v>
      </c>
      <c r="I48" s="453">
        <f>'3-A. CI Sub-Annex'!J49</f>
        <v>0</v>
      </c>
      <c r="J48" s="453">
        <f>'3-A. CI Sub-Annex'!K49</f>
        <v>0</v>
      </c>
      <c r="K48" s="453">
        <f>'3-A. CI Sub-Annex'!L49</f>
        <v>0</v>
      </c>
      <c r="L48" s="453">
        <f>'3-A. CI Sub-Annex'!M49</f>
        <v>400</v>
      </c>
      <c r="M48" s="100">
        <f>'3-A. CI Sub-Annex'!N49</f>
        <v>4.0000000000000001E-3</v>
      </c>
      <c r="N48" s="453">
        <f>'3-A. CI Sub-Annex'!O49</f>
        <v>15</v>
      </c>
      <c r="O48" s="100">
        <f>'3-A. CI Sub-Annex'!P49</f>
        <v>0.06</v>
      </c>
      <c r="P48" s="193">
        <f>'3-A. CI Sub-Annex'!Q49</f>
        <v>0</v>
      </c>
      <c r="Q48" s="57">
        <f>'Abs10. NLEP'!Q14</f>
        <v>0</v>
      </c>
      <c r="R48" s="559">
        <f>'Abs10. NLEP'!R14</f>
        <v>0</v>
      </c>
    </row>
    <row r="49" spans="1:18" ht="30">
      <c r="A49" s="453">
        <f>'3-A. CI Sub-Annex'!A50</f>
        <v>3</v>
      </c>
      <c r="B49" s="453" t="str">
        <f>'3-A. CI Sub-Annex'!C50</f>
        <v>G.1.3.b.iii</v>
      </c>
      <c r="C49" s="193" t="str">
        <f>'3-A. CI Sub-Annex'!D50</f>
        <v>ASHA Incentive for Treatment completion of MB cases (@ Rs 600)</v>
      </c>
      <c r="D49" s="451" t="str">
        <f>'3-A. CI Sub-Annex'!E50</f>
        <v>NDCP</v>
      </c>
      <c r="E49" s="453" t="str">
        <f>'3-A. CI Sub-Annex'!F50</f>
        <v>NLEP/NHSRC-CP</v>
      </c>
      <c r="F49" s="453">
        <f>'3-A. CI Sub-Annex'!G50</f>
        <v>0</v>
      </c>
      <c r="G49" s="453">
        <f>'3-A. CI Sub-Annex'!H50</f>
        <v>0</v>
      </c>
      <c r="H49" s="453">
        <f>'3-A. CI Sub-Annex'!I50</f>
        <v>0.06</v>
      </c>
      <c r="I49" s="453">
        <f>'3-A. CI Sub-Annex'!J50</f>
        <v>0</v>
      </c>
      <c r="J49" s="453">
        <f>'3-A. CI Sub-Annex'!K50</f>
        <v>0</v>
      </c>
      <c r="K49" s="453">
        <f>'3-A. CI Sub-Annex'!L50</f>
        <v>0</v>
      </c>
      <c r="L49" s="453">
        <f>'3-A. CI Sub-Annex'!M50</f>
        <v>600</v>
      </c>
      <c r="M49" s="100">
        <f>'3-A. CI Sub-Annex'!N50</f>
        <v>6.0000000000000001E-3</v>
      </c>
      <c r="N49" s="453">
        <f>'3-A. CI Sub-Annex'!O50</f>
        <v>10</v>
      </c>
      <c r="O49" s="100">
        <f>'3-A. CI Sub-Annex'!P50</f>
        <v>0.06</v>
      </c>
      <c r="P49" s="193">
        <f>'3-A. CI Sub-Annex'!Q50</f>
        <v>0</v>
      </c>
      <c r="Q49" s="57">
        <f>'Abs10. NLEP'!Q15</f>
        <v>0</v>
      </c>
      <c r="R49" s="559">
        <f>'Abs10. NLEP'!R15</f>
        <v>0</v>
      </c>
    </row>
    <row r="50" spans="1:18">
      <c r="A50" s="651" t="str">
        <f>'3.Community Intervention Annexn'!A21</f>
        <v>3.1.1.3.3</v>
      </c>
      <c r="B50" s="651">
        <f>'3-A. CI Sub-Annex'!C51</f>
        <v>0</v>
      </c>
      <c r="C50" s="652" t="str">
        <f>'3-A. CI Sub-Annex'!D51</f>
        <v>Any other ASHA incentives (please specify)</v>
      </c>
      <c r="D50" s="651" t="str">
        <f>'3-A. CI Sub-Annex'!E51</f>
        <v>NDCP</v>
      </c>
      <c r="E50" s="651" t="str">
        <f>'3-A. CI Sub-Annex'!F51</f>
        <v>NHSRC-CP</v>
      </c>
      <c r="F50" s="651">
        <f>'3-A. CI Sub-Annex'!G51</f>
        <v>0</v>
      </c>
      <c r="G50" s="651">
        <f>'3-A. CI Sub-Annex'!H51</f>
        <v>0</v>
      </c>
      <c r="H50" s="651">
        <f>'3-A. CI Sub-Annex'!I51</f>
        <v>0</v>
      </c>
      <c r="I50" s="651">
        <f>'3-A. CI Sub-Annex'!J51</f>
        <v>0</v>
      </c>
      <c r="J50" s="651">
        <f>'3-A. CI Sub-Annex'!K51</f>
        <v>0</v>
      </c>
      <c r="K50" s="651">
        <f>'3-A. CI Sub-Annex'!L51</f>
        <v>0</v>
      </c>
      <c r="L50" s="651">
        <f>'3-A. CI Sub-Annex'!M51</f>
        <v>0</v>
      </c>
      <c r="M50" s="653">
        <f>'3-A. CI Sub-Annex'!N51</f>
        <v>0</v>
      </c>
      <c r="N50" s="651">
        <f>'3-A. CI Sub-Annex'!O51</f>
        <v>0</v>
      </c>
      <c r="O50" s="653">
        <f>'3-A. CI Sub-Annex'!P51</f>
        <v>0</v>
      </c>
      <c r="P50" s="652">
        <f>'3-A. CI Sub-Annex'!Q51</f>
        <v>0</v>
      </c>
      <c r="Q50" s="661"/>
      <c r="R50" s="662"/>
    </row>
    <row r="51" spans="1:18">
      <c r="A51" s="651" t="str">
        <f>'3.Community Intervention Annexn'!A22</f>
        <v>3.1.1.4</v>
      </c>
      <c r="B51" s="651">
        <f>'3-A. CI Sub-Annex'!C53</f>
        <v>0</v>
      </c>
      <c r="C51" s="652" t="str">
        <f>'3-A. CI Sub-Annex'!D53</f>
        <v>Incentive for NCDs</v>
      </c>
      <c r="D51" s="651"/>
      <c r="E51" s="651"/>
      <c r="F51" s="651"/>
      <c r="G51" s="651"/>
      <c r="H51" s="651"/>
      <c r="I51" s="651"/>
      <c r="J51" s="651"/>
      <c r="K51" s="651"/>
      <c r="L51" s="651"/>
      <c r="M51" s="653"/>
      <c r="N51" s="651"/>
      <c r="O51" s="653"/>
      <c r="P51" s="652"/>
      <c r="Q51" s="661"/>
      <c r="R51" s="662"/>
    </row>
    <row r="52" spans="1:18" ht="30">
      <c r="A52" s="453">
        <f>'3-A. CI Sub-Annex'!A54</f>
        <v>1</v>
      </c>
      <c r="B52" s="453">
        <f>'3-A. CI Sub-Annex'!C54</f>
        <v>0</v>
      </c>
      <c r="C52" s="193" t="str">
        <f>'3-A. CI Sub-Annex'!D54</f>
        <v xml:space="preserve">Filling up of CBAC form and mobilizing for NCD screening </v>
      </c>
      <c r="D52" s="451" t="str">
        <f>'3-A. CI Sub-Annex'!E54</f>
        <v>HSS</v>
      </c>
      <c r="E52" s="453" t="str">
        <f>'3-A. CI Sub-Annex'!F54</f>
        <v>NHSRC-CP</v>
      </c>
      <c r="F52" s="453">
        <f>'3-A. CI Sub-Annex'!G54</f>
        <v>0</v>
      </c>
      <c r="G52" s="453">
        <f>'3-A. CI Sub-Annex'!H54</f>
        <v>0</v>
      </c>
      <c r="H52" s="453">
        <f>'3-A. CI Sub-Annex'!I54</f>
        <v>0</v>
      </c>
      <c r="I52" s="453">
        <f>'3-A. CI Sub-Annex'!J54</f>
        <v>0</v>
      </c>
      <c r="J52" s="453">
        <f>'3-A. CI Sub-Annex'!K54</f>
        <v>0</v>
      </c>
      <c r="K52" s="453">
        <f>'3-A. CI Sub-Annex'!L54</f>
        <v>0</v>
      </c>
      <c r="L52" s="453">
        <f>'3-A. CI Sub-Annex'!M54</f>
        <v>0</v>
      </c>
      <c r="M52" s="100">
        <f>'3-A. CI Sub-Annex'!N54</f>
        <v>0</v>
      </c>
      <c r="N52" s="453">
        <f>'3-A. CI Sub-Annex'!O54</f>
        <v>0</v>
      </c>
      <c r="O52" s="100">
        <f>'3-A. CI Sub-Annex'!P54</f>
        <v>0</v>
      </c>
      <c r="P52" s="193">
        <f>'3-A. CI Sub-Annex'!Q54</f>
        <v>0</v>
      </c>
      <c r="Q52" s="57"/>
      <c r="R52" s="92"/>
    </row>
    <row r="53" spans="1:18" ht="30">
      <c r="A53" s="453">
        <f>'3-A. CI Sub-Annex'!A55</f>
        <v>2</v>
      </c>
      <c r="B53" s="453">
        <f>'3-A. CI Sub-Annex'!C55</f>
        <v>0</v>
      </c>
      <c r="C53" s="193" t="str">
        <f>'3-A. CI Sub-Annex'!D55</f>
        <v xml:space="preserve">Follow up of NCD patients for treatment initiation and compliance </v>
      </c>
      <c r="D53" s="451" t="str">
        <f>'3-A. CI Sub-Annex'!E55</f>
        <v>HSS</v>
      </c>
      <c r="E53" s="453" t="str">
        <f>'3-A. CI Sub-Annex'!F55</f>
        <v>NHSRC-CP</v>
      </c>
      <c r="F53" s="453">
        <f>'3-A. CI Sub-Annex'!G55</f>
        <v>0</v>
      </c>
      <c r="G53" s="453">
        <f>'3-A. CI Sub-Annex'!H55</f>
        <v>0</v>
      </c>
      <c r="H53" s="453">
        <f>'3-A. CI Sub-Annex'!I55</f>
        <v>0</v>
      </c>
      <c r="I53" s="453">
        <f>'3-A. CI Sub-Annex'!J55</f>
        <v>0</v>
      </c>
      <c r="J53" s="453">
        <f>'3-A. CI Sub-Annex'!K55</f>
        <v>0</v>
      </c>
      <c r="K53" s="453">
        <f>'3-A. CI Sub-Annex'!L55</f>
        <v>0</v>
      </c>
      <c r="L53" s="453">
        <f>'3-A. CI Sub-Annex'!M55</f>
        <v>0</v>
      </c>
      <c r="M53" s="100">
        <f>'3-A. CI Sub-Annex'!N55</f>
        <v>0</v>
      </c>
      <c r="N53" s="453">
        <f>'3-A. CI Sub-Annex'!O55</f>
        <v>0</v>
      </c>
      <c r="O53" s="100">
        <f>'3-A. CI Sub-Annex'!P55</f>
        <v>0</v>
      </c>
      <c r="P53" s="193">
        <f>'3-A. CI Sub-Annex'!Q55</f>
        <v>0</v>
      </c>
      <c r="Q53" s="57"/>
      <c r="R53" s="92"/>
    </row>
    <row r="54" spans="1:18">
      <c r="A54" s="453">
        <f>'3-A. CI Sub-Annex'!A56</f>
        <v>3</v>
      </c>
      <c r="B54" s="453">
        <f>'3-A. CI Sub-Annex'!C56</f>
        <v>0</v>
      </c>
      <c r="C54" s="193" t="str">
        <f>'3-A. CI Sub-Annex'!D56</f>
        <v>Any other ASHA incentives (please specify)</v>
      </c>
      <c r="D54" s="451" t="str">
        <f>'3-A. CI Sub-Annex'!E56</f>
        <v>HSS</v>
      </c>
      <c r="E54" s="453" t="str">
        <f>'3-A. CI Sub-Annex'!F56</f>
        <v>NHSRC-CP</v>
      </c>
      <c r="F54" s="453">
        <f>'3-A. CI Sub-Annex'!G56</f>
        <v>0</v>
      </c>
      <c r="G54" s="453">
        <f>'3-A. CI Sub-Annex'!H56</f>
        <v>0</v>
      </c>
      <c r="H54" s="453">
        <f>'3-A. CI Sub-Annex'!I56</f>
        <v>0</v>
      </c>
      <c r="I54" s="453">
        <f>'3-A. CI Sub-Annex'!J56</f>
        <v>0</v>
      </c>
      <c r="J54" s="453">
        <f>'3-A. CI Sub-Annex'!K56</f>
        <v>0</v>
      </c>
      <c r="K54" s="453">
        <f>'3-A. CI Sub-Annex'!L56</f>
        <v>0</v>
      </c>
      <c r="L54" s="453">
        <f>'3-A. CI Sub-Annex'!M56</f>
        <v>0</v>
      </c>
      <c r="M54" s="100">
        <f>'3-A. CI Sub-Annex'!N56</f>
        <v>0</v>
      </c>
      <c r="N54" s="453">
        <f>'3-A. CI Sub-Annex'!O56</f>
        <v>0</v>
      </c>
      <c r="O54" s="100">
        <f>'3-A. CI Sub-Annex'!P56</f>
        <v>0</v>
      </c>
      <c r="P54" s="193">
        <f>'3-A. CI Sub-Annex'!Q56</f>
        <v>0</v>
      </c>
      <c r="Q54" s="57"/>
      <c r="R54" s="92"/>
    </row>
    <row r="55" spans="1:18">
      <c r="A55" s="657" t="str">
        <f>'3.Community Intervention Annexn'!A24</f>
        <v>3.1.1.6</v>
      </c>
      <c r="B55" s="651"/>
      <c r="C55" s="652" t="str">
        <f>'3-A. CI Sub-Annex'!A57</f>
        <v xml:space="preserve">Other Incentives </v>
      </c>
      <c r="D55" s="651"/>
      <c r="E55" s="651"/>
      <c r="F55" s="651"/>
      <c r="G55" s="651"/>
      <c r="H55" s="651"/>
      <c r="I55" s="651"/>
      <c r="J55" s="651"/>
      <c r="K55" s="651"/>
      <c r="L55" s="651"/>
      <c r="M55" s="653"/>
      <c r="N55" s="651"/>
      <c r="O55" s="653"/>
      <c r="P55" s="652"/>
      <c r="Q55" s="661"/>
      <c r="R55" s="662"/>
    </row>
    <row r="56" spans="1:18">
      <c r="A56" s="453">
        <f>'3-A. CI Sub-Annex'!A58</f>
        <v>1</v>
      </c>
      <c r="B56" s="453" t="str">
        <f>'3-A. CI Sub-Annex'!C58</f>
        <v>B1.1.3.6.1</v>
      </c>
      <c r="C56" s="193" t="str">
        <f>'3-A. CI Sub-Annex'!D58</f>
        <v xml:space="preserve">ASHA incentives for routine activities </v>
      </c>
      <c r="D56" s="451" t="str">
        <f>'3-A. CI Sub-Annex'!E58</f>
        <v>HSS</v>
      </c>
      <c r="E56" s="453" t="str">
        <f>'3-A. CI Sub-Annex'!F58</f>
        <v>NHSRC-CP</v>
      </c>
      <c r="F56" s="453">
        <f>'3-A. CI Sub-Annex'!G58</f>
        <v>0</v>
      </c>
      <c r="G56" s="453">
        <f>'3-A. CI Sub-Annex'!H58</f>
        <v>0</v>
      </c>
      <c r="H56" s="453">
        <f>'3-A. CI Sub-Annex'!I58</f>
        <v>0</v>
      </c>
      <c r="I56" s="453">
        <f>'3-A. CI Sub-Annex'!J58</f>
        <v>0</v>
      </c>
      <c r="J56" s="453">
        <f>'3-A. CI Sub-Annex'!K58</f>
        <v>0</v>
      </c>
      <c r="K56" s="453">
        <f>'3-A. CI Sub-Annex'!L58</f>
        <v>0</v>
      </c>
      <c r="L56" s="453">
        <f>'3-A. CI Sub-Annex'!M58</f>
        <v>0</v>
      </c>
      <c r="M56" s="100">
        <f>'3-A. CI Sub-Annex'!N58</f>
        <v>0</v>
      </c>
      <c r="N56" s="453">
        <f>'3-A. CI Sub-Annex'!O58</f>
        <v>0</v>
      </c>
      <c r="O56" s="100">
        <f>'3-A. CI Sub-Annex'!P58</f>
        <v>0</v>
      </c>
      <c r="P56" s="193">
        <f>'3-A. CI Sub-Annex'!Q58</f>
        <v>0</v>
      </c>
      <c r="Q56" s="57"/>
      <c r="R56" s="92"/>
    </row>
    <row r="57" spans="1:18">
      <c r="A57" s="453">
        <f>'3-A. CI Sub-Annex'!A59</f>
        <v>2</v>
      </c>
      <c r="B57" s="453">
        <f>'3-A. CI Sub-Annex'!C59</f>
        <v>0</v>
      </c>
      <c r="C57" s="193" t="str">
        <f>'3-A. CI Sub-Annex'!D59</f>
        <v>Any other ASHA incentives (please specify)</v>
      </c>
      <c r="D57" s="451" t="str">
        <f>'3-A. CI Sub-Annex'!E59</f>
        <v>HSS</v>
      </c>
      <c r="E57" s="453" t="str">
        <f>'3-A. CI Sub-Annex'!F59</f>
        <v>NHSRC-CP</v>
      </c>
      <c r="F57" s="453">
        <f>'3-A. CI Sub-Annex'!G59</f>
        <v>0</v>
      </c>
      <c r="G57" s="453">
        <f>'3-A. CI Sub-Annex'!H59</f>
        <v>0</v>
      </c>
      <c r="H57" s="453">
        <f>'3-A. CI Sub-Annex'!I59</f>
        <v>0</v>
      </c>
      <c r="I57" s="453">
        <f>'3-A. CI Sub-Annex'!J59</f>
        <v>0</v>
      </c>
      <c r="J57" s="453">
        <f>'3-A. CI Sub-Annex'!K59</f>
        <v>0</v>
      </c>
      <c r="K57" s="453">
        <f>'3-A. CI Sub-Annex'!L59</f>
        <v>0</v>
      </c>
      <c r="L57" s="453">
        <f>'3-A. CI Sub-Annex'!M59</f>
        <v>0</v>
      </c>
      <c r="M57" s="100">
        <f>'3-A. CI Sub-Annex'!N59</f>
        <v>0</v>
      </c>
      <c r="N57" s="453">
        <f>'3-A. CI Sub-Annex'!O59</f>
        <v>0</v>
      </c>
      <c r="O57" s="100">
        <f>'3-A. CI Sub-Annex'!P59</f>
        <v>0</v>
      </c>
      <c r="P57" s="193">
        <f>'3-A. CI Sub-Annex'!Q59</f>
        <v>0</v>
      </c>
      <c r="Q57" s="57"/>
      <c r="R57" s="92"/>
    </row>
    <row r="58" spans="1:18">
      <c r="A58" s="651" t="str">
        <f>'3.Community Intervention Annexn'!A26</f>
        <v>3.1.2.1</v>
      </c>
      <c r="B58" s="651" t="str">
        <f>'3-A. CI Sub-Annex'!C61</f>
        <v>B1.1.1</v>
      </c>
      <c r="C58" s="652" t="str">
        <f>'3-A. CI Sub-Annex'!D61</f>
        <v>Selection &amp; Training of ASHA</v>
      </c>
      <c r="D58" s="651"/>
      <c r="E58" s="651"/>
      <c r="F58" s="651"/>
      <c r="G58" s="651"/>
      <c r="H58" s="651"/>
      <c r="I58" s="651"/>
      <c r="J58" s="651"/>
      <c r="K58" s="651"/>
      <c r="L58" s="651"/>
      <c r="M58" s="653"/>
      <c r="N58" s="651"/>
      <c r="O58" s="653"/>
      <c r="P58" s="652"/>
      <c r="Q58" s="661"/>
      <c r="R58" s="662"/>
    </row>
    <row r="59" spans="1:18">
      <c r="A59" s="453">
        <f>'3-A. CI Sub-Annex'!A62</f>
        <v>1</v>
      </c>
      <c r="B59" s="453" t="str">
        <f>'3-A. CI Sub-Annex'!C62</f>
        <v>B1.1.1.1</v>
      </c>
      <c r="C59" s="193" t="str">
        <f>'3-A. CI Sub-Annex'!D62</f>
        <v>Induction training</v>
      </c>
      <c r="D59" s="451" t="str">
        <f>'3-A. CI Sub-Annex'!E62</f>
        <v>HSS</v>
      </c>
      <c r="E59" s="453" t="str">
        <f>'3-A. CI Sub-Annex'!F62</f>
        <v>NHSRC-CP</v>
      </c>
      <c r="F59" s="453">
        <f>'3-A. CI Sub-Annex'!G62</f>
        <v>0</v>
      </c>
      <c r="G59" s="453">
        <f>'3-A. CI Sub-Annex'!H62</f>
        <v>0</v>
      </c>
      <c r="H59" s="453">
        <f>'3-A. CI Sub-Annex'!I62</f>
        <v>0</v>
      </c>
      <c r="I59" s="453">
        <f>'3-A. CI Sub-Annex'!J62</f>
        <v>0</v>
      </c>
      <c r="J59" s="453">
        <f>'3-A. CI Sub-Annex'!K62</f>
        <v>0</v>
      </c>
      <c r="K59" s="453">
        <f>'3-A. CI Sub-Annex'!L62</f>
        <v>0</v>
      </c>
      <c r="L59" s="453">
        <f>'3-A. CI Sub-Annex'!M62</f>
        <v>0</v>
      </c>
      <c r="M59" s="100">
        <f>'3-A. CI Sub-Annex'!N62</f>
        <v>0</v>
      </c>
      <c r="N59" s="453">
        <f>'3-A. CI Sub-Annex'!O62</f>
        <v>0</v>
      </c>
      <c r="O59" s="100">
        <f>'3-A. CI Sub-Annex'!P62</f>
        <v>0</v>
      </c>
      <c r="P59" s="193">
        <f>'3-A. CI Sub-Annex'!Q62</f>
        <v>0</v>
      </c>
      <c r="Q59" s="57"/>
      <c r="R59" s="92"/>
    </row>
    <row r="60" spans="1:18">
      <c r="A60" s="453">
        <f>'3-A. CI Sub-Annex'!A63</f>
        <v>2</v>
      </c>
      <c r="B60" s="453" t="str">
        <f>'3-A. CI Sub-Annex'!C63</f>
        <v>B1.1.1.2</v>
      </c>
      <c r="C60" s="193" t="str">
        <f>'3-A. CI Sub-Annex'!D63</f>
        <v xml:space="preserve">Module VI &amp; VII </v>
      </c>
      <c r="D60" s="451" t="str">
        <f>'3-A. CI Sub-Annex'!E63</f>
        <v>HSS</v>
      </c>
      <c r="E60" s="453" t="str">
        <f>'3-A. CI Sub-Annex'!F63</f>
        <v>NHSRC-CP</v>
      </c>
      <c r="F60" s="453">
        <f>'3-A. CI Sub-Annex'!G63</f>
        <v>0</v>
      </c>
      <c r="G60" s="453">
        <f>'3-A. CI Sub-Annex'!H63</f>
        <v>0</v>
      </c>
      <c r="H60" s="453">
        <f>'3-A. CI Sub-Annex'!I63</f>
        <v>0</v>
      </c>
      <c r="I60" s="453">
        <f>'3-A. CI Sub-Annex'!J63</f>
        <v>0</v>
      </c>
      <c r="J60" s="453">
        <f>'3-A. CI Sub-Annex'!K63</f>
        <v>0</v>
      </c>
      <c r="K60" s="453">
        <f>'3-A. CI Sub-Annex'!L63</f>
        <v>0</v>
      </c>
      <c r="L60" s="453">
        <f>'3-A. CI Sub-Annex'!M63</f>
        <v>0</v>
      </c>
      <c r="M60" s="100">
        <f>'3-A. CI Sub-Annex'!N63</f>
        <v>0</v>
      </c>
      <c r="N60" s="453">
        <f>'3-A. CI Sub-Annex'!O63</f>
        <v>0</v>
      </c>
      <c r="O60" s="100">
        <f>'3-A. CI Sub-Annex'!P63</f>
        <v>0</v>
      </c>
      <c r="P60" s="193">
        <f>'3-A. CI Sub-Annex'!Q63</f>
        <v>0</v>
      </c>
      <c r="Q60" s="57"/>
      <c r="R60" s="92"/>
    </row>
    <row r="61" spans="1:18">
      <c r="A61" s="453">
        <f>'3-A. CI Sub-Annex'!A64</f>
        <v>3</v>
      </c>
      <c r="B61" s="453" t="str">
        <f>'3-A. CI Sub-Annex'!C64</f>
        <v>B1.2</v>
      </c>
      <c r="C61" s="193" t="str">
        <f>'3-A. CI Sub-Annex'!D64</f>
        <v>Certification of ASHA by NIOS</v>
      </c>
      <c r="D61" s="451" t="str">
        <f>'3-A. CI Sub-Annex'!E64</f>
        <v>HSS</v>
      </c>
      <c r="E61" s="453" t="str">
        <f>'3-A. CI Sub-Annex'!F64</f>
        <v>NHSRC-CP</v>
      </c>
      <c r="F61" s="453">
        <f>'3-A. CI Sub-Annex'!G64</f>
        <v>0</v>
      </c>
      <c r="G61" s="453">
        <f>'3-A. CI Sub-Annex'!H64</f>
        <v>0</v>
      </c>
      <c r="H61" s="453">
        <f>'3-A. CI Sub-Annex'!I64</f>
        <v>0</v>
      </c>
      <c r="I61" s="453">
        <f>'3-A. CI Sub-Annex'!J64</f>
        <v>0</v>
      </c>
      <c r="J61" s="453">
        <f>'3-A. CI Sub-Annex'!K64</f>
        <v>0</v>
      </c>
      <c r="K61" s="453">
        <f>'3-A. CI Sub-Annex'!L64</f>
        <v>0</v>
      </c>
      <c r="L61" s="453">
        <f>'3-A. CI Sub-Annex'!M64</f>
        <v>0</v>
      </c>
      <c r="M61" s="100">
        <f>'3-A. CI Sub-Annex'!N64</f>
        <v>0</v>
      </c>
      <c r="N61" s="453">
        <f>'3-A. CI Sub-Annex'!O64</f>
        <v>0</v>
      </c>
      <c r="O61" s="100">
        <f>'3-A. CI Sub-Annex'!P64</f>
        <v>0</v>
      </c>
      <c r="P61" s="193">
        <f>'3-A. CI Sub-Annex'!Q64</f>
        <v>0</v>
      </c>
      <c r="Q61" s="57"/>
      <c r="R61" s="92"/>
    </row>
    <row r="62" spans="1:18">
      <c r="A62" s="453">
        <f>'3-A. CI Sub-Annex'!A65</f>
        <v>4</v>
      </c>
      <c r="B62" s="453">
        <f>'3-A. CI Sub-Annex'!C65</f>
        <v>0</v>
      </c>
      <c r="C62" s="193" t="str">
        <f>'3-A. CI Sub-Annex'!D65</f>
        <v>Trainings under HBYC</v>
      </c>
      <c r="D62" s="451" t="str">
        <f>'3-A. CI Sub-Annex'!E65</f>
        <v>HSS</v>
      </c>
      <c r="E62" s="453" t="str">
        <f>'3-A. CI Sub-Annex'!F65</f>
        <v>NHSRC-CP</v>
      </c>
      <c r="F62" s="453">
        <f>'3-A. CI Sub-Annex'!G65</f>
        <v>0</v>
      </c>
      <c r="G62" s="453">
        <f>'3-A. CI Sub-Annex'!H65</f>
        <v>0</v>
      </c>
      <c r="H62" s="453">
        <f>'3-A. CI Sub-Annex'!I65</f>
        <v>0</v>
      </c>
      <c r="I62" s="453">
        <f>'3-A. CI Sub-Annex'!J65</f>
        <v>0</v>
      </c>
      <c r="J62" s="453">
        <f>'3-A. CI Sub-Annex'!K65</f>
        <v>0</v>
      </c>
      <c r="K62" s="453">
        <f>'3-A. CI Sub-Annex'!L65</f>
        <v>0</v>
      </c>
      <c r="L62" s="453">
        <f>'3-A. CI Sub-Annex'!M65</f>
        <v>0</v>
      </c>
      <c r="M62" s="100">
        <f>'3-A. CI Sub-Annex'!N65</f>
        <v>0</v>
      </c>
      <c r="N62" s="453">
        <f>'3-A. CI Sub-Annex'!O65</f>
        <v>0</v>
      </c>
      <c r="O62" s="100">
        <f>'3-A. CI Sub-Annex'!P65</f>
        <v>0</v>
      </c>
      <c r="P62" s="193">
        <f>'3-A. CI Sub-Annex'!Q65</f>
        <v>0</v>
      </c>
      <c r="Q62" s="57"/>
      <c r="R62" s="92"/>
    </row>
    <row r="63" spans="1:18">
      <c r="A63" s="453">
        <f>'3-A. CI Sub-Annex'!A66</f>
        <v>5</v>
      </c>
      <c r="B63" s="453">
        <f>'3-A. CI Sub-Annex'!C66</f>
        <v>0</v>
      </c>
      <c r="C63" s="193" t="str">
        <f>'3-A. CI Sub-Annex'!D66</f>
        <v xml:space="preserve">Training on Expanded services packages at HWCs </v>
      </c>
      <c r="D63" s="451" t="str">
        <f>'3-A. CI Sub-Annex'!E66</f>
        <v>HSS</v>
      </c>
      <c r="E63" s="453" t="str">
        <f>'3-A. CI Sub-Annex'!F66</f>
        <v>NHSRC-CP</v>
      </c>
      <c r="F63" s="453">
        <f>'3-A. CI Sub-Annex'!G66</f>
        <v>0</v>
      </c>
      <c r="G63" s="453">
        <f>'3-A. CI Sub-Annex'!H66</f>
        <v>0</v>
      </c>
      <c r="H63" s="453">
        <f>'3-A. CI Sub-Annex'!I66</f>
        <v>0</v>
      </c>
      <c r="I63" s="453">
        <f>'3-A. CI Sub-Annex'!J66</f>
        <v>0</v>
      </c>
      <c r="J63" s="453">
        <f>'3-A. CI Sub-Annex'!K66</f>
        <v>0</v>
      </c>
      <c r="K63" s="453">
        <f>'3-A. CI Sub-Annex'!L66</f>
        <v>0</v>
      </c>
      <c r="L63" s="453">
        <f>'3-A. CI Sub-Annex'!M66</f>
        <v>0</v>
      </c>
      <c r="M63" s="100">
        <f>'3-A. CI Sub-Annex'!N66</f>
        <v>0</v>
      </c>
      <c r="N63" s="453">
        <f>'3-A. CI Sub-Annex'!O66</f>
        <v>0</v>
      </c>
      <c r="O63" s="100">
        <f>'3-A. CI Sub-Annex'!P66</f>
        <v>0</v>
      </c>
      <c r="P63" s="193">
        <f>'3-A. CI Sub-Annex'!Q66</f>
        <v>0</v>
      </c>
      <c r="Q63" s="57"/>
      <c r="R63" s="92"/>
    </row>
    <row r="64" spans="1:18">
      <c r="A64" s="453">
        <f>'3-A. CI Sub-Annex'!A67</f>
        <v>6</v>
      </c>
      <c r="B64" s="453">
        <f>'3-A. CI Sub-Annex'!C67</f>
        <v>0</v>
      </c>
      <c r="C64" s="193" t="str">
        <f>'3-A. CI Sub-Annex'!D67</f>
        <v xml:space="preserve">Supplementary /Refresher/ Other  training for ASHAs </v>
      </c>
      <c r="D64" s="451" t="str">
        <f>'3-A. CI Sub-Annex'!E67</f>
        <v>HSS</v>
      </c>
      <c r="E64" s="453" t="str">
        <f>'3-A. CI Sub-Annex'!F67</f>
        <v>NHSRC-CP</v>
      </c>
      <c r="F64" s="453">
        <f>'3-A. CI Sub-Annex'!G67</f>
        <v>0</v>
      </c>
      <c r="G64" s="453">
        <f>'3-A. CI Sub-Annex'!H67</f>
        <v>0</v>
      </c>
      <c r="H64" s="453">
        <f>'3-A. CI Sub-Annex'!I67</f>
        <v>0</v>
      </c>
      <c r="I64" s="453">
        <f>'3-A. CI Sub-Annex'!J67</f>
        <v>0</v>
      </c>
      <c r="J64" s="453">
        <f>'3-A. CI Sub-Annex'!K67</f>
        <v>0</v>
      </c>
      <c r="K64" s="453">
        <f>'3-A. CI Sub-Annex'!L67</f>
        <v>0</v>
      </c>
      <c r="L64" s="453">
        <f>'3-A. CI Sub-Annex'!M67</f>
        <v>0</v>
      </c>
      <c r="M64" s="100">
        <f>'3-A. CI Sub-Annex'!N67</f>
        <v>0</v>
      </c>
      <c r="N64" s="453">
        <f>'3-A. CI Sub-Annex'!O67</f>
        <v>0</v>
      </c>
      <c r="O64" s="100">
        <f>'3-A. CI Sub-Annex'!P67</f>
        <v>1.5</v>
      </c>
      <c r="P64" s="193">
        <f>'3-A. CI Sub-Annex'!Q67</f>
        <v>0</v>
      </c>
      <c r="Q64" s="57"/>
      <c r="R64" s="92"/>
    </row>
    <row r="65" spans="1:18">
      <c r="A65" s="453">
        <f>'3-A. CI Sub-Annex'!A68</f>
        <v>7</v>
      </c>
      <c r="B65" s="453" t="str">
        <f>'3-A. CI Sub-Annex'!C68</f>
        <v>B1.1.1.3</v>
      </c>
      <c r="C65" s="193" t="str">
        <f>'3-A. CI Sub-Annex'!D68</f>
        <v xml:space="preserve">Supplementary /Refresher training for ASHAs </v>
      </c>
      <c r="D65" s="451" t="str">
        <f>'3-A. CI Sub-Annex'!E68</f>
        <v>HSS</v>
      </c>
      <c r="E65" s="453" t="str">
        <f>'3-A. CI Sub-Annex'!F68</f>
        <v>NHSRC-CP</v>
      </c>
      <c r="F65" s="453">
        <f>'3-A. CI Sub-Annex'!G68</f>
        <v>0</v>
      </c>
      <c r="G65" s="453">
        <f>'3-A. CI Sub-Annex'!H68</f>
        <v>0</v>
      </c>
      <c r="H65" s="453">
        <f>'3-A. CI Sub-Annex'!I68</f>
        <v>0</v>
      </c>
      <c r="I65" s="453">
        <f>'3-A. CI Sub-Annex'!J68</f>
        <v>0</v>
      </c>
      <c r="J65" s="453">
        <f>'3-A. CI Sub-Annex'!K68</f>
        <v>0</v>
      </c>
      <c r="K65" s="453">
        <f>'3-A. CI Sub-Annex'!L68</f>
        <v>0</v>
      </c>
      <c r="L65" s="453">
        <f>'3-A. CI Sub-Annex'!M68</f>
        <v>0</v>
      </c>
      <c r="M65" s="100">
        <f>'3-A. CI Sub-Annex'!N68</f>
        <v>0</v>
      </c>
      <c r="N65" s="453">
        <f>'3-A. CI Sub-Annex'!O68</f>
        <v>0</v>
      </c>
      <c r="O65" s="100">
        <f>'3-A. CI Sub-Annex'!P68</f>
        <v>0</v>
      </c>
      <c r="P65" s="193">
        <f>'3-A. CI Sub-Annex'!Q68</f>
        <v>0</v>
      </c>
      <c r="Q65" s="57"/>
      <c r="R65" s="92"/>
    </row>
    <row r="66" spans="1:18" ht="75">
      <c r="A66" s="453">
        <f>'3-A. CI Sub-Annex'!A69</f>
        <v>8</v>
      </c>
      <c r="B66" s="453" t="str">
        <f>'3-A. CI Sub-Annex'!C69</f>
        <v>A.3.2.6</v>
      </c>
      <c r="C66" s="193" t="str">
        <f>'3-A. CI Sub-Annex'!D69</f>
        <v xml:space="preserve">Orientation/review  of ASHAs (as applicable) for New Contraceptives, Post partum and post abortion Family Planning, Scheme for home delivery of contraceptives (HDC), Ensuring spacing at birth (ESB {wherever applicable}), Pregnancy Testing Kits (PTK) </v>
      </c>
      <c r="D66" s="451" t="str">
        <f>'3-A. CI Sub-Annex'!E69</f>
        <v>HSS</v>
      </c>
      <c r="E66" s="453" t="str">
        <f>'3-A. CI Sub-Annex'!F69</f>
        <v>NHSRC-CP</v>
      </c>
      <c r="F66" s="453">
        <f>'3-A. CI Sub-Annex'!G69</f>
        <v>0</v>
      </c>
      <c r="G66" s="453">
        <f>'3-A. CI Sub-Annex'!H69</f>
        <v>0</v>
      </c>
      <c r="H66" s="453">
        <f>'3-A. CI Sub-Annex'!I69</f>
        <v>0</v>
      </c>
      <c r="I66" s="453">
        <f>'3-A. CI Sub-Annex'!J69</f>
        <v>0</v>
      </c>
      <c r="J66" s="453">
        <f>'3-A. CI Sub-Annex'!K69</f>
        <v>0</v>
      </c>
      <c r="K66" s="453">
        <f>'3-A. CI Sub-Annex'!L69</f>
        <v>0</v>
      </c>
      <c r="L66" s="453">
        <f>'3-A. CI Sub-Annex'!M69</f>
        <v>0</v>
      </c>
      <c r="M66" s="100">
        <f>'3-A. CI Sub-Annex'!N69</f>
        <v>0</v>
      </c>
      <c r="N66" s="453">
        <f>'3-A. CI Sub-Annex'!O69</f>
        <v>0</v>
      </c>
      <c r="O66" s="100">
        <f>'3-A. CI Sub-Annex'!P69</f>
        <v>0</v>
      </c>
      <c r="P66" s="193">
        <f>'3-A. CI Sub-Annex'!Q69</f>
        <v>0</v>
      </c>
      <c r="Q66" s="57"/>
      <c r="R66" s="92"/>
    </row>
    <row r="67" spans="1:18" ht="30">
      <c r="A67" s="453">
        <f>'3-A. CI Sub-Annex'!A70</f>
        <v>9</v>
      </c>
      <c r="B67" s="453" t="str">
        <f>'3-A. CI Sub-Annex'!C70</f>
        <v>A.9.12.5</v>
      </c>
      <c r="C67" s="193" t="str">
        <f>'3-A. CI Sub-Annex'!D70</f>
        <v>Training/Refresher training -ASHA (one day) (RBSK trainings)</v>
      </c>
      <c r="D67" s="451" t="str">
        <f>'3-A. CI Sub-Annex'!E70</f>
        <v>HSS</v>
      </c>
      <c r="E67" s="453" t="str">
        <f>'3-A. CI Sub-Annex'!F70</f>
        <v>NHSRC-CP</v>
      </c>
      <c r="F67" s="453">
        <f>'3-A. CI Sub-Annex'!G70</f>
        <v>0</v>
      </c>
      <c r="G67" s="453">
        <f>'3-A. CI Sub-Annex'!H70</f>
        <v>0</v>
      </c>
      <c r="H67" s="453">
        <f>'3-A. CI Sub-Annex'!I70</f>
        <v>0</v>
      </c>
      <c r="I67" s="453">
        <f>'3-A. CI Sub-Annex'!J70</f>
        <v>0</v>
      </c>
      <c r="J67" s="453">
        <f>'3-A. CI Sub-Annex'!K70</f>
        <v>0</v>
      </c>
      <c r="K67" s="453">
        <f>'3-A. CI Sub-Annex'!L70</f>
        <v>0</v>
      </c>
      <c r="L67" s="453">
        <f>'3-A. CI Sub-Annex'!M70</f>
        <v>0</v>
      </c>
      <c r="M67" s="100">
        <f>'3-A. CI Sub-Annex'!N70</f>
        <v>0</v>
      </c>
      <c r="N67" s="453">
        <f>'3-A. CI Sub-Annex'!O70</f>
        <v>0</v>
      </c>
      <c r="O67" s="100">
        <f>'3-A. CI Sub-Annex'!P70</f>
        <v>0</v>
      </c>
      <c r="P67" s="193">
        <f>'3-A. CI Sub-Annex'!Q70</f>
        <v>0</v>
      </c>
      <c r="Q67" s="57"/>
      <c r="R67" s="92"/>
    </row>
    <row r="68" spans="1:18" ht="30">
      <c r="A68" s="453">
        <f>'3-A. CI Sub-Annex'!A71</f>
        <v>10</v>
      </c>
      <c r="B68" s="453">
        <f>'3-A. CI Sub-Annex'!C71</f>
        <v>0</v>
      </c>
      <c r="C68" s="193" t="str">
        <f>'3-A. CI Sub-Annex'!D71</f>
        <v>Training of ASHAs in National Childhood Pneumonia Management Guidelines under SAANS</v>
      </c>
      <c r="D68" s="451" t="str">
        <f>'3-A. CI Sub-Annex'!E71</f>
        <v>HSS</v>
      </c>
      <c r="E68" s="453" t="str">
        <f>'3-A. CI Sub-Annex'!F71</f>
        <v>NHSRC-CP</v>
      </c>
      <c r="F68" s="453">
        <f>'3-A. CI Sub-Annex'!G71</f>
        <v>0</v>
      </c>
      <c r="G68" s="453">
        <f>'3-A. CI Sub-Annex'!H71</f>
        <v>0</v>
      </c>
      <c r="H68" s="453">
        <f>'3-A. CI Sub-Annex'!I71</f>
        <v>0</v>
      </c>
      <c r="I68" s="453">
        <f>'3-A. CI Sub-Annex'!J71</f>
        <v>0</v>
      </c>
      <c r="J68" s="453">
        <f>'3-A. CI Sub-Annex'!K71</f>
        <v>0</v>
      </c>
      <c r="K68" s="453">
        <f>'3-A. CI Sub-Annex'!L71</f>
        <v>0</v>
      </c>
      <c r="L68" s="453">
        <f>'3-A. CI Sub-Annex'!M71</f>
        <v>25000</v>
      </c>
      <c r="M68" s="100">
        <f>'3-A. CI Sub-Annex'!N71</f>
        <v>0.25</v>
      </c>
      <c r="N68" s="453">
        <f>'3-A. CI Sub-Annex'!O71</f>
        <v>6</v>
      </c>
      <c r="O68" s="100">
        <f>'3-A. CI Sub-Annex'!P71</f>
        <v>1.5</v>
      </c>
      <c r="P68" s="193">
        <f>'3-A. CI Sub-Annex'!Q71</f>
        <v>0</v>
      </c>
      <c r="Q68" s="57"/>
      <c r="R68" s="92"/>
    </row>
    <row r="69" spans="1:18">
      <c r="A69" s="651" t="str">
        <f>'3.Community Intervention Annexn'!A27</f>
        <v>3.1.2.2</v>
      </c>
      <c r="B69" s="651">
        <f>'3-A. CI Sub-Annex'!C72</f>
        <v>0</v>
      </c>
      <c r="C69" s="652" t="str">
        <f>'3-A. CI Sub-Annex'!D72</f>
        <v>Training of ASHA facilitator</v>
      </c>
      <c r="D69" s="651"/>
      <c r="E69" s="651"/>
      <c r="F69" s="651"/>
      <c r="G69" s="651"/>
      <c r="H69" s="651"/>
      <c r="I69" s="651"/>
      <c r="J69" s="651"/>
      <c r="K69" s="651"/>
      <c r="L69" s="651"/>
      <c r="M69" s="653"/>
      <c r="N69" s="651"/>
      <c r="O69" s="653"/>
      <c r="P69" s="652"/>
      <c r="Q69" s="661"/>
      <c r="R69" s="662"/>
    </row>
    <row r="70" spans="1:18">
      <c r="A70" s="453">
        <f>'3-A. CI Sub-Annex'!A73</f>
        <v>1</v>
      </c>
      <c r="B70" s="453" t="str">
        <f>'3-A. CI Sub-Annex'!C73</f>
        <v>B1.1.1.5.1</v>
      </c>
      <c r="C70" s="193" t="str">
        <f>'3-A. CI Sub-Annex'!D73</f>
        <v>Training of ASHA facilitator</v>
      </c>
      <c r="D70" s="451" t="str">
        <f>'3-A. CI Sub-Annex'!E73</f>
        <v>HSS</v>
      </c>
      <c r="E70" s="453" t="str">
        <f>'3-A. CI Sub-Annex'!F73</f>
        <v>NHSRC-CP</v>
      </c>
      <c r="F70" s="453">
        <f>'3-A. CI Sub-Annex'!G73</f>
        <v>0</v>
      </c>
      <c r="G70" s="453">
        <f>'3-A. CI Sub-Annex'!H73</f>
        <v>0</v>
      </c>
      <c r="H70" s="453">
        <f>'3-A. CI Sub-Annex'!I73</f>
        <v>0</v>
      </c>
      <c r="I70" s="453">
        <f>'3-A. CI Sub-Annex'!J73</f>
        <v>0</v>
      </c>
      <c r="J70" s="453">
        <f>'3-A. CI Sub-Annex'!K73</f>
        <v>0</v>
      </c>
      <c r="K70" s="453">
        <f>'3-A. CI Sub-Annex'!L73</f>
        <v>0</v>
      </c>
      <c r="L70" s="453">
        <f>'3-A. CI Sub-Annex'!M73</f>
        <v>0</v>
      </c>
      <c r="M70" s="100">
        <f>'3-A. CI Sub-Annex'!N73</f>
        <v>0</v>
      </c>
      <c r="N70" s="453">
        <f>'3-A. CI Sub-Annex'!O73</f>
        <v>0</v>
      </c>
      <c r="O70" s="100">
        <f>'3-A. CI Sub-Annex'!P73</f>
        <v>0</v>
      </c>
      <c r="P70" s="193">
        <f>'3-A. CI Sub-Annex'!Q73</f>
        <v>0</v>
      </c>
      <c r="Q70" s="57"/>
      <c r="R70" s="92"/>
    </row>
    <row r="71" spans="1:18">
      <c r="A71" s="453">
        <f>'3-A. CI Sub-Annex'!A74</f>
        <v>2</v>
      </c>
      <c r="B71" s="453">
        <f>'3-A. CI Sub-Annex'!C74</f>
        <v>0</v>
      </c>
      <c r="C71" s="193" t="str">
        <f>'3-A. CI Sub-Annex'!D74</f>
        <v xml:space="preserve">Other training </v>
      </c>
      <c r="D71" s="451" t="str">
        <f>'3-A. CI Sub-Annex'!E74</f>
        <v>HSS</v>
      </c>
      <c r="E71" s="453" t="str">
        <f>'3-A. CI Sub-Annex'!F74</f>
        <v>NHSRC-CP</v>
      </c>
      <c r="F71" s="453">
        <f>'3-A. CI Sub-Annex'!G74</f>
        <v>0</v>
      </c>
      <c r="G71" s="453">
        <f>'3-A. CI Sub-Annex'!H74</f>
        <v>0</v>
      </c>
      <c r="H71" s="453">
        <f>'3-A. CI Sub-Annex'!I74</f>
        <v>0</v>
      </c>
      <c r="I71" s="453">
        <f>'3-A. CI Sub-Annex'!J74</f>
        <v>0</v>
      </c>
      <c r="J71" s="453">
        <f>'3-A. CI Sub-Annex'!K74</f>
        <v>0</v>
      </c>
      <c r="K71" s="453">
        <f>'3-A. CI Sub-Annex'!L74</f>
        <v>0</v>
      </c>
      <c r="L71" s="453">
        <f>'3-A. CI Sub-Annex'!M74</f>
        <v>0</v>
      </c>
      <c r="M71" s="100">
        <f>'3-A. CI Sub-Annex'!N74</f>
        <v>0</v>
      </c>
      <c r="N71" s="453">
        <f>'3-A. CI Sub-Annex'!O74</f>
        <v>0</v>
      </c>
      <c r="O71" s="100">
        <f>'3-A. CI Sub-Annex'!P74</f>
        <v>0</v>
      </c>
      <c r="P71" s="193">
        <f>'3-A. CI Sub-Annex'!Q74</f>
        <v>0</v>
      </c>
      <c r="Q71" s="57"/>
      <c r="R71" s="92"/>
    </row>
    <row r="72" spans="1:18">
      <c r="A72" s="453" t="str">
        <f>'3.Community Intervention Annexn'!A28</f>
        <v>3.1.2.4</v>
      </c>
      <c r="B72" s="453">
        <f>'3-A. CI Sub-Annex'!C75</f>
        <v>0</v>
      </c>
      <c r="C72" s="193" t="str">
        <f>'3-A. CI Sub-Annex'!D75</f>
        <v>Any other (please specify)</v>
      </c>
      <c r="D72" s="451" t="str">
        <f>'3-A. CI Sub-Annex'!E75</f>
        <v>HSS</v>
      </c>
      <c r="E72" s="453" t="str">
        <f>'3-A. CI Sub-Annex'!F75</f>
        <v>NHSRC-CP</v>
      </c>
      <c r="F72" s="453">
        <f>'3-A. CI Sub-Annex'!G75</f>
        <v>0</v>
      </c>
      <c r="G72" s="453">
        <f>'3-A. CI Sub-Annex'!H75</f>
        <v>0</v>
      </c>
      <c r="H72" s="453">
        <f>'3-A. CI Sub-Annex'!I75</f>
        <v>0</v>
      </c>
      <c r="I72" s="453">
        <f>'3-A. CI Sub-Annex'!J75</f>
        <v>0</v>
      </c>
      <c r="J72" s="453">
        <f>'3-A. CI Sub-Annex'!K75</f>
        <v>0</v>
      </c>
      <c r="K72" s="453">
        <f>'3-A. CI Sub-Annex'!L75</f>
        <v>0</v>
      </c>
      <c r="L72" s="453">
        <f>'3-A. CI Sub-Annex'!M75</f>
        <v>0</v>
      </c>
      <c r="M72" s="100">
        <f>'3-A. CI Sub-Annex'!N75</f>
        <v>0</v>
      </c>
      <c r="N72" s="453">
        <f>'3-A. CI Sub-Annex'!O75</f>
        <v>0</v>
      </c>
      <c r="O72" s="100">
        <f>'3-A. CI Sub-Annex'!P75</f>
        <v>0</v>
      </c>
      <c r="P72" s="193">
        <f>'3-A. CI Sub-Annex'!Q75</f>
        <v>0</v>
      </c>
      <c r="Q72" s="57"/>
      <c r="R72" s="92"/>
    </row>
    <row r="73" spans="1:18">
      <c r="A73" s="651" t="str">
        <f>'3.Community Intervention Annexn'!A30</f>
        <v>3.1.3.1</v>
      </c>
      <c r="B73" s="651">
        <f>'3-A. CI Sub-Annex'!C77</f>
        <v>0</v>
      </c>
      <c r="C73" s="652" t="str">
        <f>'3-A. CI Sub-Annex'!D77</f>
        <v>Support provisions to ASHA</v>
      </c>
      <c r="D73" s="651"/>
      <c r="E73" s="651"/>
      <c r="F73" s="651"/>
      <c r="G73" s="651"/>
      <c r="H73" s="651"/>
      <c r="I73" s="651"/>
      <c r="J73" s="651"/>
      <c r="K73" s="651"/>
      <c r="L73" s="651"/>
      <c r="M73" s="653"/>
      <c r="N73" s="651"/>
      <c r="O73" s="653"/>
      <c r="P73" s="652"/>
      <c r="Q73" s="661"/>
      <c r="R73" s="662"/>
    </row>
    <row r="74" spans="1:18">
      <c r="A74" s="453">
        <f>'3-A. CI Sub-Annex'!A78</f>
        <v>1</v>
      </c>
      <c r="B74" s="453" t="str">
        <f>'3-A. CI Sub-Annex'!C78</f>
        <v>B1.1.3.7</v>
      </c>
      <c r="C74" s="193" t="str">
        <f>'3-A. CI Sub-Annex'!D78</f>
        <v>Uniform</v>
      </c>
      <c r="D74" s="451" t="str">
        <f>'3-A. CI Sub-Annex'!E78</f>
        <v>HSS</v>
      </c>
      <c r="E74" s="453" t="str">
        <f>'3-A. CI Sub-Annex'!F78</f>
        <v>NHSRC-CP</v>
      </c>
      <c r="F74" s="453">
        <f>'3-A. CI Sub-Annex'!G78</f>
        <v>0</v>
      </c>
      <c r="G74" s="453">
        <f>'3-A. CI Sub-Annex'!H78</f>
        <v>0</v>
      </c>
      <c r="H74" s="453">
        <f>'3-A. CI Sub-Annex'!I78</f>
        <v>0</v>
      </c>
      <c r="I74" s="453">
        <f>'3-A. CI Sub-Annex'!J78</f>
        <v>0</v>
      </c>
      <c r="J74" s="453">
        <f>'3-A. CI Sub-Annex'!K78</f>
        <v>0</v>
      </c>
      <c r="K74" s="453">
        <f>'3-A. CI Sub-Annex'!L78</f>
        <v>0</v>
      </c>
      <c r="L74" s="453">
        <f>'3-A. CI Sub-Annex'!M78</f>
        <v>0</v>
      </c>
      <c r="M74" s="100">
        <f>'3-A. CI Sub-Annex'!N78</f>
        <v>0</v>
      </c>
      <c r="N74" s="453">
        <f>'3-A. CI Sub-Annex'!O78</f>
        <v>0</v>
      </c>
      <c r="O74" s="100">
        <f>'3-A. CI Sub-Annex'!P78</f>
        <v>0</v>
      </c>
      <c r="P74" s="193">
        <f>'3-A. CI Sub-Annex'!Q78</f>
        <v>0</v>
      </c>
      <c r="Q74" s="57"/>
      <c r="R74" s="92"/>
    </row>
    <row r="75" spans="1:18">
      <c r="A75" s="453">
        <f>'3-A. CI Sub-Annex'!A79</f>
        <v>2</v>
      </c>
      <c r="B75" s="453">
        <f>'3-A. CI Sub-Annex'!C79</f>
        <v>0</v>
      </c>
      <c r="C75" s="193" t="str">
        <f>'3-A. CI Sub-Annex'!D79</f>
        <v>ID cards</v>
      </c>
      <c r="D75" s="451" t="str">
        <f>'3-A. CI Sub-Annex'!E79</f>
        <v>HSS</v>
      </c>
      <c r="E75" s="453" t="str">
        <f>'3-A. CI Sub-Annex'!F79</f>
        <v>NHSRC-CP</v>
      </c>
      <c r="F75" s="453">
        <f>'3-A. CI Sub-Annex'!G79</f>
        <v>0</v>
      </c>
      <c r="G75" s="453">
        <f>'3-A. CI Sub-Annex'!H79</f>
        <v>0</v>
      </c>
      <c r="H75" s="453">
        <f>'3-A. CI Sub-Annex'!I79</f>
        <v>0</v>
      </c>
      <c r="I75" s="453">
        <f>'3-A. CI Sub-Annex'!J79</f>
        <v>0</v>
      </c>
      <c r="J75" s="453">
        <f>'3-A. CI Sub-Annex'!K79</f>
        <v>0</v>
      </c>
      <c r="K75" s="453">
        <f>'3-A. CI Sub-Annex'!L79</f>
        <v>0</v>
      </c>
      <c r="L75" s="453">
        <f>'3-A. CI Sub-Annex'!M79</f>
        <v>0</v>
      </c>
      <c r="M75" s="100">
        <f>'3-A. CI Sub-Annex'!N79</f>
        <v>0</v>
      </c>
      <c r="N75" s="453">
        <f>'3-A. CI Sub-Annex'!O79</f>
        <v>0</v>
      </c>
      <c r="O75" s="100">
        <f>'3-A. CI Sub-Annex'!P79</f>
        <v>0</v>
      </c>
      <c r="P75" s="193">
        <f>'3-A. CI Sub-Annex'!Q79</f>
        <v>0</v>
      </c>
      <c r="Q75" s="57"/>
      <c r="R75" s="92"/>
    </row>
    <row r="76" spans="1:18">
      <c r="A76" s="453">
        <f>'3-A. CI Sub-Annex'!A80</f>
        <v>3</v>
      </c>
      <c r="B76" s="453" t="str">
        <f>'3-A. CI Sub-Annex'!C80</f>
        <v>B1.1.4</v>
      </c>
      <c r="C76" s="193" t="str">
        <f>'3-A. CI Sub-Annex'!D80</f>
        <v>Awards</v>
      </c>
      <c r="D76" s="451" t="str">
        <f>'3-A. CI Sub-Annex'!E80</f>
        <v>HSS</v>
      </c>
      <c r="E76" s="453" t="str">
        <f>'3-A. CI Sub-Annex'!F80</f>
        <v>NHSRC-CP</v>
      </c>
      <c r="F76" s="453">
        <f>'3-A. CI Sub-Annex'!G80</f>
        <v>0</v>
      </c>
      <c r="G76" s="453">
        <f>'3-A. CI Sub-Annex'!H80</f>
        <v>0</v>
      </c>
      <c r="H76" s="453">
        <f>'3-A. CI Sub-Annex'!I80</f>
        <v>0</v>
      </c>
      <c r="I76" s="453">
        <f>'3-A. CI Sub-Annex'!J80</f>
        <v>0</v>
      </c>
      <c r="J76" s="453">
        <f>'3-A. CI Sub-Annex'!K80</f>
        <v>0</v>
      </c>
      <c r="K76" s="453">
        <f>'3-A. CI Sub-Annex'!L80</f>
        <v>0</v>
      </c>
      <c r="L76" s="453">
        <f>'3-A. CI Sub-Annex'!M80</f>
        <v>0</v>
      </c>
      <c r="M76" s="100">
        <f>'3-A. CI Sub-Annex'!N80</f>
        <v>0</v>
      </c>
      <c r="N76" s="453">
        <f>'3-A. CI Sub-Annex'!O80</f>
        <v>0</v>
      </c>
      <c r="O76" s="100">
        <f>'3-A. CI Sub-Annex'!P80</f>
        <v>0</v>
      </c>
      <c r="P76" s="193">
        <f>'3-A. CI Sub-Annex'!Q80</f>
        <v>0</v>
      </c>
      <c r="Q76" s="57"/>
      <c r="R76" s="92"/>
    </row>
    <row r="77" spans="1:18">
      <c r="A77" s="453">
        <f>'3-A. CI Sub-Annex'!A81</f>
        <v>4</v>
      </c>
      <c r="B77" s="453">
        <f>'3-A. CI Sub-Annex'!C81</f>
        <v>0</v>
      </c>
      <c r="C77" s="193" t="str">
        <f>'3-A. CI Sub-Annex'!D81</f>
        <v>Samelan</v>
      </c>
      <c r="D77" s="451" t="str">
        <f>'3-A. CI Sub-Annex'!E81</f>
        <v>HSS</v>
      </c>
      <c r="E77" s="453" t="str">
        <f>'3-A. CI Sub-Annex'!F81</f>
        <v>NHSRC-CP</v>
      </c>
      <c r="F77" s="453">
        <f>'3-A. CI Sub-Annex'!G81</f>
        <v>0</v>
      </c>
      <c r="G77" s="453">
        <f>'3-A. CI Sub-Annex'!H81</f>
        <v>0</v>
      </c>
      <c r="H77" s="453">
        <f>'3-A. CI Sub-Annex'!I81</f>
        <v>0</v>
      </c>
      <c r="I77" s="453">
        <f>'3-A. CI Sub-Annex'!J81</f>
        <v>0</v>
      </c>
      <c r="J77" s="453">
        <f>'3-A. CI Sub-Annex'!K81</f>
        <v>0</v>
      </c>
      <c r="K77" s="453">
        <f>'3-A. CI Sub-Annex'!L81</f>
        <v>0</v>
      </c>
      <c r="L77" s="453">
        <f>'3-A. CI Sub-Annex'!M81</f>
        <v>0</v>
      </c>
      <c r="M77" s="100">
        <f>'3-A. CI Sub-Annex'!N81</f>
        <v>0</v>
      </c>
      <c r="N77" s="453">
        <f>'3-A. CI Sub-Annex'!O81</f>
        <v>0</v>
      </c>
      <c r="O77" s="100">
        <f>'3-A. CI Sub-Annex'!P81</f>
        <v>0</v>
      </c>
      <c r="P77" s="193">
        <f>'3-A. CI Sub-Annex'!Q81</f>
        <v>0</v>
      </c>
      <c r="Q77" s="57"/>
      <c r="R77" s="92"/>
    </row>
    <row r="78" spans="1:18">
      <c r="A78" s="453">
        <f>'3-A. CI Sub-Annex'!A82</f>
        <v>5</v>
      </c>
      <c r="B78" s="453">
        <f>'3-A. CI Sub-Annex'!C82</f>
        <v>0</v>
      </c>
      <c r="C78" s="193" t="str">
        <f>'3-A. CI Sub-Annex'!D82</f>
        <v xml:space="preserve">CUG </v>
      </c>
      <c r="D78" s="451" t="str">
        <f>'3-A. CI Sub-Annex'!E82</f>
        <v>HSS</v>
      </c>
      <c r="E78" s="453" t="str">
        <f>'3-A. CI Sub-Annex'!F82</f>
        <v>NHSRC-CP</v>
      </c>
      <c r="F78" s="453">
        <f>'3-A. CI Sub-Annex'!G82</f>
        <v>0</v>
      </c>
      <c r="G78" s="453">
        <f>'3-A. CI Sub-Annex'!H82</f>
        <v>0</v>
      </c>
      <c r="H78" s="453">
        <f>'3-A. CI Sub-Annex'!I82</f>
        <v>0</v>
      </c>
      <c r="I78" s="453">
        <f>'3-A. CI Sub-Annex'!J82</f>
        <v>0</v>
      </c>
      <c r="J78" s="453">
        <f>'3-A. CI Sub-Annex'!K82</f>
        <v>0</v>
      </c>
      <c r="K78" s="453">
        <f>'3-A. CI Sub-Annex'!L82</f>
        <v>0</v>
      </c>
      <c r="L78" s="453">
        <f>'3-A. CI Sub-Annex'!M82</f>
        <v>0</v>
      </c>
      <c r="M78" s="100">
        <f>'3-A. CI Sub-Annex'!N82</f>
        <v>0</v>
      </c>
      <c r="N78" s="453">
        <f>'3-A. CI Sub-Annex'!O82</f>
        <v>0</v>
      </c>
      <c r="O78" s="100">
        <f>'3-A. CI Sub-Annex'!P82</f>
        <v>0</v>
      </c>
      <c r="P78" s="193">
        <f>'3-A. CI Sub-Annex'!Q82</f>
        <v>0</v>
      </c>
      <c r="Q78" s="57"/>
      <c r="R78" s="92"/>
    </row>
    <row r="79" spans="1:18">
      <c r="A79" s="453">
        <f>'3-A. CI Sub-Annex'!A83</f>
        <v>6</v>
      </c>
      <c r="B79" s="453" t="str">
        <f>'3-A. CI Sub-Annex'!C83</f>
        <v>B1.1.1.4.1</v>
      </c>
      <c r="C79" s="193" t="str">
        <f>'3-A. CI Sub-Annex'!D83</f>
        <v>Supervision costs  by ASHA facilitators(12 months)</v>
      </c>
      <c r="D79" s="451" t="str">
        <f>'3-A. CI Sub-Annex'!E83</f>
        <v>HSS</v>
      </c>
      <c r="E79" s="453" t="str">
        <f>'3-A. CI Sub-Annex'!F83</f>
        <v>NHSRC-CP</v>
      </c>
      <c r="F79" s="453">
        <f>'3-A. CI Sub-Annex'!G83</f>
        <v>0</v>
      </c>
      <c r="G79" s="453">
        <f>'3-A. CI Sub-Annex'!H83</f>
        <v>0</v>
      </c>
      <c r="H79" s="453">
        <f>'3-A. CI Sub-Annex'!I83</f>
        <v>0</v>
      </c>
      <c r="I79" s="453">
        <f>'3-A. CI Sub-Annex'!J83</f>
        <v>0</v>
      </c>
      <c r="J79" s="453">
        <f>'3-A. CI Sub-Annex'!K83</f>
        <v>0</v>
      </c>
      <c r="K79" s="453">
        <f>'3-A. CI Sub-Annex'!L83</f>
        <v>0</v>
      </c>
      <c r="L79" s="453">
        <f>'3-A. CI Sub-Annex'!M83</f>
        <v>27000</v>
      </c>
      <c r="M79" s="100">
        <f>'3-A. CI Sub-Annex'!N83</f>
        <v>0.27</v>
      </c>
      <c r="N79" s="453">
        <f>'3-A. CI Sub-Annex'!O83</f>
        <v>18</v>
      </c>
      <c r="O79" s="100">
        <f>'3-A. CI Sub-Annex'!P83</f>
        <v>4.8600000000000003</v>
      </c>
      <c r="P79" s="193">
        <f>'3-A. CI Sub-Annex'!Q83</f>
        <v>0</v>
      </c>
      <c r="Q79" s="57"/>
      <c r="R79" s="92"/>
    </row>
    <row r="80" spans="1:18">
      <c r="A80" s="453" t="str">
        <f>'3.Community Intervention Annexn'!A31</f>
        <v>3.1.3.2</v>
      </c>
      <c r="B80" s="453" t="str">
        <f>'3-A. CI Sub-Annex'!C84</f>
        <v>5.3.2/ B1.1.3.7</v>
      </c>
      <c r="C80" s="193" t="str">
        <f>'3-A. CI Sub-Annex'!D84</f>
        <v xml:space="preserve">ASHA Ghar </v>
      </c>
      <c r="D80" s="451" t="str">
        <f>'3-A. CI Sub-Annex'!E84</f>
        <v>HSS</v>
      </c>
      <c r="E80" s="453" t="str">
        <f>'3-A. CI Sub-Annex'!F84</f>
        <v>NHSRC-CP</v>
      </c>
      <c r="F80" s="453">
        <f>'3-A. CI Sub-Annex'!G84</f>
        <v>0</v>
      </c>
      <c r="G80" s="453">
        <f>'3-A. CI Sub-Annex'!H84</f>
        <v>0</v>
      </c>
      <c r="H80" s="453">
        <f>'3-A. CI Sub-Annex'!I84</f>
        <v>0</v>
      </c>
      <c r="I80" s="453">
        <f>'3-A. CI Sub-Annex'!J84</f>
        <v>0</v>
      </c>
      <c r="J80" s="453">
        <f>'3-A. CI Sub-Annex'!K84</f>
        <v>0</v>
      </c>
      <c r="K80" s="453">
        <f>'3-A. CI Sub-Annex'!L84</f>
        <v>0</v>
      </c>
      <c r="L80" s="453">
        <f>'3-A. CI Sub-Annex'!M84</f>
        <v>0</v>
      </c>
      <c r="M80" s="100">
        <f>'3-A. CI Sub-Annex'!N84</f>
        <v>0</v>
      </c>
      <c r="N80" s="453">
        <f>'3-A. CI Sub-Annex'!O84</f>
        <v>0</v>
      </c>
      <c r="O80" s="100">
        <f>'3-A. CI Sub-Annex'!P84</f>
        <v>0</v>
      </c>
      <c r="P80" s="193">
        <f>'3-A. CI Sub-Annex'!Q84</f>
        <v>0</v>
      </c>
      <c r="Q80" s="57"/>
      <c r="R80" s="92"/>
    </row>
    <row r="81" spans="1:18">
      <c r="A81" s="453" t="str">
        <f>'3.Community Intervention Annexn'!A32</f>
        <v>3.1.3.3</v>
      </c>
      <c r="B81" s="453">
        <f>'3-A. CI Sub-Annex'!C85</f>
        <v>0</v>
      </c>
      <c r="C81" s="193" t="str">
        <f>'3-A. CI Sub-Annex'!D85</f>
        <v>Any other (ASHA Social Security System)</v>
      </c>
      <c r="D81" s="451" t="str">
        <f>'3-A. CI Sub-Annex'!E85</f>
        <v>HSS</v>
      </c>
      <c r="E81" s="453" t="str">
        <f>'3-A. CI Sub-Annex'!F85</f>
        <v>NHSRC-CP</v>
      </c>
      <c r="F81" s="453">
        <f>'3-A. CI Sub-Annex'!G85</f>
        <v>0</v>
      </c>
      <c r="G81" s="453">
        <f>'3-A. CI Sub-Annex'!H85</f>
        <v>0</v>
      </c>
      <c r="H81" s="453">
        <f>'3-A. CI Sub-Annex'!I85</f>
        <v>0</v>
      </c>
      <c r="I81" s="453">
        <f>'3-A. CI Sub-Annex'!J85</f>
        <v>0</v>
      </c>
      <c r="J81" s="453">
        <f>'3-A. CI Sub-Annex'!K85</f>
        <v>0</v>
      </c>
      <c r="K81" s="453">
        <f>'3-A. CI Sub-Annex'!L85</f>
        <v>0</v>
      </c>
      <c r="L81" s="453">
        <f>'3-A. CI Sub-Annex'!M85</f>
        <v>342</v>
      </c>
      <c r="M81" s="100">
        <f>'3-A. CI Sub-Annex'!N85</f>
        <v>3.4199999999999999E-3</v>
      </c>
      <c r="N81" s="453">
        <f>'3-A. CI Sub-Annex'!O85</f>
        <v>341</v>
      </c>
      <c r="O81" s="100">
        <f>'3-A. CI Sub-Annex'!P85</f>
        <v>1.16622</v>
      </c>
      <c r="P81" s="193">
        <f>'3-A. CI Sub-Annex'!Q85</f>
        <v>0</v>
      </c>
      <c r="Q81" s="57"/>
      <c r="R81" s="92"/>
    </row>
    <row r="82" spans="1:18">
      <c r="A82" s="612">
        <f>'6.Procurement Annex'!A7</f>
        <v>6</v>
      </c>
      <c r="B82" s="612"/>
      <c r="C82" s="611" t="str">
        <f>'6.Procurement Annex'!C7</f>
        <v>Procurement</v>
      </c>
      <c r="D82" s="612"/>
      <c r="E82" s="612"/>
      <c r="F82" s="612"/>
      <c r="G82" s="612"/>
      <c r="H82" s="406"/>
      <c r="I82" s="612"/>
      <c r="J82" s="406"/>
      <c r="K82" s="612"/>
      <c r="L82" s="612"/>
      <c r="M82" s="406"/>
      <c r="N82" s="647"/>
      <c r="O82" s="648"/>
      <c r="P82" s="649"/>
      <c r="Q82" s="248"/>
      <c r="R82" s="249"/>
    </row>
    <row r="83" spans="1:18">
      <c r="A83" s="5642" t="str">
        <f>'6.Procurement Annex'!A64</f>
        <v>6.2.2.1</v>
      </c>
      <c r="B83" s="391" t="str">
        <f>+'6-A. Proc. Sub-Annex'!C192</f>
        <v>B.16.2.10.1</v>
      </c>
      <c r="C83" s="70" t="str">
        <f>+'6-A. Proc. Sub-Annex'!D192</f>
        <v>New ASHA Drug Kits</v>
      </c>
      <c r="D83" s="97" t="str">
        <f>+'6-A. Proc. Sub-Annex'!E192</f>
        <v>HSS</v>
      </c>
      <c r="E83" s="97" t="str">
        <f>+'6-A. Proc. Sub-Annex'!F192</f>
        <v>CP</v>
      </c>
      <c r="F83" s="97">
        <f>+'6-A. Proc. Sub-Annex'!G192</f>
        <v>0</v>
      </c>
      <c r="G83" s="97">
        <f>+'6-A. Proc. Sub-Annex'!H192</f>
        <v>0</v>
      </c>
      <c r="H83" s="97">
        <f>+'6-A. Proc. Sub-Annex'!I192</f>
        <v>0</v>
      </c>
      <c r="I83" s="97">
        <f>+'6-A. Proc. Sub-Annex'!J192</f>
        <v>0</v>
      </c>
      <c r="J83" s="97">
        <f>+'6-A. Proc. Sub-Annex'!K192</f>
        <v>0</v>
      </c>
      <c r="K83" s="97">
        <f>+'6-A. Proc. Sub-Annex'!L192</f>
        <v>0</v>
      </c>
      <c r="L83" s="97">
        <f>+'6-A. Proc. Sub-Annex'!M192</f>
        <v>0</v>
      </c>
      <c r="M83" s="100">
        <f>+'6-A. Proc. Sub-Annex'!N192</f>
        <v>0</v>
      </c>
      <c r="N83" s="97">
        <f>+'6-A. Proc. Sub-Annex'!O192</f>
        <v>0</v>
      </c>
      <c r="O83" s="100">
        <f>+'6-A. Proc. Sub-Annex'!P192</f>
        <v>0</v>
      </c>
      <c r="P83" s="70">
        <f>+'6-A. Proc. Sub-Annex'!Q192</f>
        <v>0</v>
      </c>
      <c r="Q83" s="61"/>
      <c r="R83" s="92"/>
    </row>
    <row r="84" spans="1:18">
      <c r="A84" s="5643"/>
      <c r="B84" s="391" t="str">
        <f>+'6-A. Proc. Sub-Annex'!C193</f>
        <v>B.16.2.10.2</v>
      </c>
      <c r="C84" s="70" t="str">
        <f>+'6-A. Proc. Sub-Annex'!D193</f>
        <v>Replenishment of ASHA drug kits</v>
      </c>
      <c r="D84" s="97" t="str">
        <f>+'6-A. Proc. Sub-Annex'!E193</f>
        <v>HSS</v>
      </c>
      <c r="E84" s="97" t="str">
        <f>+'6-A. Proc. Sub-Annex'!F193</f>
        <v>CP</v>
      </c>
      <c r="F84" s="97">
        <f>+'6-A. Proc. Sub-Annex'!G193</f>
        <v>0</v>
      </c>
      <c r="G84" s="97">
        <f>+'6-A. Proc. Sub-Annex'!H193</f>
        <v>0</v>
      </c>
      <c r="H84" s="97">
        <f>+'6-A. Proc. Sub-Annex'!I193</f>
        <v>0</v>
      </c>
      <c r="I84" s="97">
        <f>+'6-A. Proc. Sub-Annex'!J193</f>
        <v>0</v>
      </c>
      <c r="J84" s="97">
        <f>+'6-A. Proc. Sub-Annex'!K193</f>
        <v>0</v>
      </c>
      <c r="K84" s="97">
        <f>+'6-A. Proc. Sub-Annex'!L193</f>
        <v>0</v>
      </c>
      <c r="L84" s="97">
        <f>+'6-A. Proc. Sub-Annex'!M193</f>
        <v>0</v>
      </c>
      <c r="M84" s="100">
        <f>+'6-A. Proc. Sub-Annex'!N193</f>
        <v>0</v>
      </c>
      <c r="N84" s="97">
        <f>+'6-A. Proc. Sub-Annex'!O193</f>
        <v>0</v>
      </c>
      <c r="O84" s="100">
        <f>+'6-A. Proc. Sub-Annex'!P193</f>
        <v>0</v>
      </c>
      <c r="P84" s="70">
        <f>+'6-A. Proc. Sub-Annex'!Q193</f>
        <v>0</v>
      </c>
      <c r="Q84" s="61"/>
      <c r="R84" s="92"/>
    </row>
    <row r="85" spans="1:18">
      <c r="A85" s="5643"/>
      <c r="B85" s="391" t="str">
        <f>+'6-A. Proc. Sub-Annex'!C194</f>
        <v>B.16.2.10.3.1</v>
      </c>
      <c r="C85" s="70" t="str">
        <f>+'6-A. Proc. Sub-Annex'!D194</f>
        <v>New ASHA HBNC Kits</v>
      </c>
      <c r="D85" s="97" t="str">
        <f>+'6-A. Proc. Sub-Annex'!E194</f>
        <v>HSS</v>
      </c>
      <c r="E85" s="97" t="str">
        <f>+'6-A. Proc. Sub-Annex'!F194</f>
        <v>CP</v>
      </c>
      <c r="F85" s="97">
        <f>+'6-A. Proc. Sub-Annex'!G194</f>
        <v>0</v>
      </c>
      <c r="G85" s="97">
        <f>+'6-A. Proc. Sub-Annex'!H194</f>
        <v>0</v>
      </c>
      <c r="H85" s="97">
        <f>+'6-A. Proc. Sub-Annex'!I194</f>
        <v>0</v>
      </c>
      <c r="I85" s="97">
        <f>+'6-A. Proc. Sub-Annex'!J194</f>
        <v>0</v>
      </c>
      <c r="J85" s="97">
        <f>+'6-A. Proc. Sub-Annex'!K194</f>
        <v>0</v>
      </c>
      <c r="K85" s="97">
        <f>+'6-A. Proc. Sub-Annex'!L194</f>
        <v>0</v>
      </c>
      <c r="L85" s="97">
        <f>+'6-A. Proc. Sub-Annex'!M194</f>
        <v>0</v>
      </c>
      <c r="M85" s="100">
        <f>+'6-A. Proc. Sub-Annex'!N194</f>
        <v>0</v>
      </c>
      <c r="N85" s="97">
        <f>+'6-A. Proc. Sub-Annex'!O194</f>
        <v>0</v>
      </c>
      <c r="O85" s="100">
        <f>+'6-A. Proc. Sub-Annex'!P194</f>
        <v>0</v>
      </c>
      <c r="P85" s="70">
        <f>+'6-A. Proc. Sub-Annex'!Q194</f>
        <v>0</v>
      </c>
      <c r="Q85" s="61"/>
      <c r="R85" s="92"/>
    </row>
    <row r="86" spans="1:18">
      <c r="A86" s="5643"/>
      <c r="B86" s="391" t="str">
        <f>+'6-A. Proc. Sub-Annex'!C195</f>
        <v>B.16.2.10.3.1.2</v>
      </c>
      <c r="C86" s="70" t="str">
        <f>+'6-A. Proc. Sub-Annex'!D195</f>
        <v>Replenishment of ASHA HBNC and HBYC kits</v>
      </c>
      <c r="D86" s="97" t="str">
        <f>+'6-A. Proc. Sub-Annex'!E195</f>
        <v>HSS</v>
      </c>
      <c r="E86" s="97" t="str">
        <f>+'6-A. Proc. Sub-Annex'!F195</f>
        <v>CP</v>
      </c>
      <c r="F86" s="97">
        <f>+'6-A. Proc. Sub-Annex'!G195</f>
        <v>0</v>
      </c>
      <c r="G86" s="97">
        <f>+'6-A. Proc. Sub-Annex'!H195</f>
        <v>0</v>
      </c>
      <c r="H86" s="97">
        <f>+'6-A. Proc. Sub-Annex'!I195</f>
        <v>0</v>
      </c>
      <c r="I86" s="97">
        <f>+'6-A. Proc. Sub-Annex'!J195</f>
        <v>0</v>
      </c>
      <c r="J86" s="97">
        <f>+'6-A. Proc. Sub-Annex'!K195</f>
        <v>0</v>
      </c>
      <c r="K86" s="97">
        <f>+'6-A. Proc. Sub-Annex'!L195</f>
        <v>0</v>
      </c>
      <c r="L86" s="97">
        <f>+'6-A. Proc. Sub-Annex'!M195</f>
        <v>0</v>
      </c>
      <c r="M86" s="100">
        <f>+'6-A. Proc. Sub-Annex'!N195</f>
        <v>0</v>
      </c>
      <c r="N86" s="97">
        <f>+'6-A. Proc. Sub-Annex'!O195</f>
        <v>0</v>
      </c>
      <c r="O86" s="100">
        <f>+'6-A. Proc. Sub-Annex'!P195</f>
        <v>0</v>
      </c>
      <c r="P86" s="70">
        <f>+'6-A. Proc. Sub-Annex'!Q195</f>
        <v>0</v>
      </c>
      <c r="Q86" s="61"/>
      <c r="R86" s="92"/>
    </row>
    <row r="87" spans="1:18">
      <c r="A87" s="5644"/>
      <c r="B87" s="391"/>
      <c r="C87" s="70" t="str">
        <f>+'6-A. Proc. Sub-Annex'!D196</f>
        <v>Any other Drugs &amp; Supplies (Please specify)</v>
      </c>
      <c r="D87" s="97" t="str">
        <f>+'6-A. Proc. Sub-Annex'!E196</f>
        <v>HSS</v>
      </c>
      <c r="E87" s="97" t="str">
        <f>+'6-A. Proc. Sub-Annex'!F196</f>
        <v>CP</v>
      </c>
      <c r="F87" s="97">
        <f>+'6-A. Proc. Sub-Annex'!G196</f>
        <v>0</v>
      </c>
      <c r="G87" s="97">
        <f>+'6-A. Proc. Sub-Annex'!H196</f>
        <v>0</v>
      </c>
      <c r="H87" s="97">
        <f>+'6-A. Proc. Sub-Annex'!I196</f>
        <v>0</v>
      </c>
      <c r="I87" s="97">
        <f>+'6-A. Proc. Sub-Annex'!J196</f>
        <v>0</v>
      </c>
      <c r="J87" s="97">
        <f>+'6-A. Proc. Sub-Annex'!K196</f>
        <v>0</v>
      </c>
      <c r="K87" s="97">
        <f>+'6-A. Proc. Sub-Annex'!L196</f>
        <v>0</v>
      </c>
      <c r="L87" s="97">
        <f>+'6-A. Proc. Sub-Annex'!M196</f>
        <v>0</v>
      </c>
      <c r="M87" s="100">
        <f>+'6-A. Proc. Sub-Annex'!N196</f>
        <v>0</v>
      </c>
      <c r="N87" s="97">
        <f>+'6-A. Proc. Sub-Annex'!O196</f>
        <v>0</v>
      </c>
      <c r="O87" s="100">
        <f>+'6-A. Proc. Sub-Annex'!P196</f>
        <v>0</v>
      </c>
      <c r="P87" s="70">
        <f>+'6-A. Proc. Sub-Annex'!Q196</f>
        <v>0</v>
      </c>
      <c r="Q87" s="61"/>
      <c r="R87" s="92"/>
    </row>
    <row r="88" spans="1:18">
      <c r="A88" s="576">
        <f>'9.Training Annex'!A7</f>
        <v>9</v>
      </c>
      <c r="B88" s="576"/>
      <c r="C88" s="190" t="str">
        <f>'9.Training Annex'!C7</f>
        <v>Training and Capacity Building</v>
      </c>
      <c r="D88" s="576"/>
      <c r="E88" s="576"/>
      <c r="F88" s="576"/>
      <c r="G88" s="576"/>
      <c r="H88" s="406"/>
      <c r="I88" s="576"/>
      <c r="J88" s="406"/>
      <c r="K88" s="576"/>
      <c r="L88" s="576"/>
      <c r="M88" s="406"/>
      <c r="N88" s="647"/>
      <c r="O88" s="648"/>
      <c r="P88" s="649"/>
      <c r="Q88" s="248"/>
      <c r="R88" s="249"/>
    </row>
    <row r="89" spans="1:18">
      <c r="A89" s="5642" t="str">
        <f>'9.Training Annex'!A32</f>
        <v>9.2.2.3</v>
      </c>
      <c r="B89" s="391" t="str">
        <f>+'9-A.Training Sub-Annex'!C164</f>
        <v>B1.1.1.5.2</v>
      </c>
      <c r="C89" s="70" t="str">
        <f>+'9-A.Training Sub-Annex'!D164</f>
        <v>Training of District trainers</v>
      </c>
      <c r="D89" s="97" t="str">
        <f>+'9-A.Training Sub-Annex'!E164</f>
        <v>HSS</v>
      </c>
      <c r="E89" s="97" t="str">
        <f>+'9-A.Training Sub-Annex'!F164</f>
        <v>CP</v>
      </c>
      <c r="F89" s="97">
        <f>+'9-A.Training Sub-Annex'!G164</f>
        <v>0</v>
      </c>
      <c r="G89" s="97">
        <f>+'9-A.Training Sub-Annex'!H164</f>
        <v>0</v>
      </c>
      <c r="H89" s="97">
        <f>+'9-A.Training Sub-Annex'!I164</f>
        <v>0</v>
      </c>
      <c r="I89" s="97">
        <f>+'9-A.Training Sub-Annex'!J164</f>
        <v>0</v>
      </c>
      <c r="J89" s="97">
        <f>+'9-A.Training Sub-Annex'!K164</f>
        <v>0</v>
      </c>
      <c r="K89" s="97">
        <f>+'9-A.Training Sub-Annex'!L164</f>
        <v>0</v>
      </c>
      <c r="L89" s="97">
        <f>+'9-A.Training Sub-Annex'!M164</f>
        <v>0</v>
      </c>
      <c r="M89" s="100">
        <f>+'9-A.Training Sub-Annex'!N164</f>
        <v>0</v>
      </c>
      <c r="N89" s="97">
        <f>+'9-A.Training Sub-Annex'!O164</f>
        <v>0</v>
      </c>
      <c r="O89" s="100">
        <f>+'9-A.Training Sub-Annex'!P164</f>
        <v>0</v>
      </c>
      <c r="P89" s="70" t="str">
        <f>+'9-A.Training Sub-Annex'!Q164</f>
        <v xml:space="preserve">STATE: ; PDY: ; KKL: ; MHE: ; YNM: </v>
      </c>
      <c r="Q89" s="61"/>
      <c r="R89" s="92"/>
    </row>
    <row r="90" spans="1:18">
      <c r="A90" s="5643"/>
      <c r="B90" s="391" t="str">
        <f>+'9-A.Training Sub-Annex'!C165</f>
        <v>B1.1.6.1</v>
      </c>
      <c r="C90" s="70" t="str">
        <f>+'9-A.Training Sub-Annex'!D165</f>
        <v>Capacity Building of ARC HR at State Level</v>
      </c>
      <c r="D90" s="97" t="str">
        <f>+'9-A.Training Sub-Annex'!E165</f>
        <v>HSS</v>
      </c>
      <c r="E90" s="97" t="str">
        <f>+'9-A.Training Sub-Annex'!F165</f>
        <v>CP</v>
      </c>
      <c r="F90" s="97">
        <f>+'9-A.Training Sub-Annex'!G165</f>
        <v>0</v>
      </c>
      <c r="G90" s="97">
        <f>+'9-A.Training Sub-Annex'!H165</f>
        <v>0</v>
      </c>
      <c r="H90" s="97">
        <f>+'9-A.Training Sub-Annex'!I165</f>
        <v>0</v>
      </c>
      <c r="I90" s="97">
        <f>+'9-A.Training Sub-Annex'!J165</f>
        <v>0</v>
      </c>
      <c r="J90" s="97">
        <f>+'9-A.Training Sub-Annex'!K165</f>
        <v>0</v>
      </c>
      <c r="K90" s="97">
        <f>+'9-A.Training Sub-Annex'!L165</f>
        <v>0</v>
      </c>
      <c r="L90" s="97">
        <f>+'9-A.Training Sub-Annex'!M165</f>
        <v>0</v>
      </c>
      <c r="M90" s="100">
        <f>+'9-A.Training Sub-Annex'!N165</f>
        <v>0</v>
      </c>
      <c r="N90" s="97">
        <f>+'9-A.Training Sub-Annex'!O165</f>
        <v>0</v>
      </c>
      <c r="O90" s="100">
        <f>+'9-A.Training Sub-Annex'!P165</f>
        <v>0</v>
      </c>
      <c r="P90" s="70" t="str">
        <f>+'9-A.Training Sub-Annex'!Q165</f>
        <v xml:space="preserve">STATE: ; PDY: ; KKL: ; MHE: ; YNM: </v>
      </c>
      <c r="Q90" s="61"/>
      <c r="R90" s="92"/>
    </row>
    <row r="91" spans="1:18">
      <c r="A91" s="5643"/>
      <c r="B91" s="391" t="str">
        <f>+'9-A.Training Sub-Annex'!C166</f>
        <v>B1.1.6.2</v>
      </c>
      <c r="C91" s="70" t="str">
        <f>+'9-A.Training Sub-Annex'!D166</f>
        <v>Capacity Building of ARC HR at District Level</v>
      </c>
      <c r="D91" s="97" t="str">
        <f>+'9-A.Training Sub-Annex'!E166</f>
        <v>HSS</v>
      </c>
      <c r="E91" s="97" t="str">
        <f>+'9-A.Training Sub-Annex'!F166</f>
        <v>CP</v>
      </c>
      <c r="F91" s="97">
        <f>+'9-A.Training Sub-Annex'!G166</f>
        <v>0</v>
      </c>
      <c r="G91" s="97">
        <f>+'9-A.Training Sub-Annex'!H166</f>
        <v>0</v>
      </c>
      <c r="H91" s="97">
        <f>+'9-A.Training Sub-Annex'!I166</f>
        <v>0</v>
      </c>
      <c r="I91" s="97">
        <f>+'9-A.Training Sub-Annex'!J166</f>
        <v>0</v>
      </c>
      <c r="J91" s="97">
        <f>+'9-A.Training Sub-Annex'!K166</f>
        <v>0</v>
      </c>
      <c r="K91" s="97">
        <f>+'9-A.Training Sub-Annex'!L166</f>
        <v>0</v>
      </c>
      <c r="L91" s="97">
        <f>+'9-A.Training Sub-Annex'!M166</f>
        <v>0</v>
      </c>
      <c r="M91" s="100">
        <f>+'9-A.Training Sub-Annex'!N166</f>
        <v>0</v>
      </c>
      <c r="N91" s="97">
        <f>+'9-A.Training Sub-Annex'!O166</f>
        <v>0</v>
      </c>
      <c r="O91" s="100">
        <f>+'9-A.Training Sub-Annex'!P166</f>
        <v>0</v>
      </c>
      <c r="P91" s="70" t="str">
        <f>+'9-A.Training Sub-Annex'!Q166</f>
        <v xml:space="preserve">STATE: ; PDY: ; KKL: ; MHE: ; YNM: </v>
      </c>
      <c r="Q91" s="61"/>
      <c r="R91" s="92"/>
    </row>
    <row r="92" spans="1:18">
      <c r="A92" s="5643"/>
      <c r="B92" s="391" t="str">
        <f>+'9-A.Training Sub-Annex'!C167</f>
        <v>B1.1.6.3</v>
      </c>
      <c r="C92" s="70" t="str">
        <f>+'9-A.Training Sub-Annex'!D167</f>
        <v>Capacity Building of ARC HR at Block Level</v>
      </c>
      <c r="D92" s="97" t="str">
        <f>+'9-A.Training Sub-Annex'!E167</f>
        <v>HSS</v>
      </c>
      <c r="E92" s="97" t="str">
        <f>+'9-A.Training Sub-Annex'!F167</f>
        <v>CP</v>
      </c>
      <c r="F92" s="97">
        <f>+'9-A.Training Sub-Annex'!G167</f>
        <v>0</v>
      </c>
      <c r="G92" s="97">
        <f>+'9-A.Training Sub-Annex'!H167</f>
        <v>0</v>
      </c>
      <c r="H92" s="97">
        <f>+'9-A.Training Sub-Annex'!I167</f>
        <v>0</v>
      </c>
      <c r="I92" s="97">
        <f>+'9-A.Training Sub-Annex'!J167</f>
        <v>0</v>
      </c>
      <c r="J92" s="97">
        <f>+'9-A.Training Sub-Annex'!K167</f>
        <v>0</v>
      </c>
      <c r="K92" s="97">
        <f>+'9-A.Training Sub-Annex'!L167</f>
        <v>0</v>
      </c>
      <c r="L92" s="97">
        <f>+'9-A.Training Sub-Annex'!M167</f>
        <v>0</v>
      </c>
      <c r="M92" s="100">
        <f>+'9-A.Training Sub-Annex'!N167</f>
        <v>0</v>
      </c>
      <c r="N92" s="97">
        <f>+'9-A.Training Sub-Annex'!O167</f>
        <v>0</v>
      </c>
      <c r="O92" s="100">
        <f>+'9-A.Training Sub-Annex'!P167</f>
        <v>0</v>
      </c>
      <c r="P92" s="70" t="str">
        <f>+'9-A.Training Sub-Annex'!Q167</f>
        <v xml:space="preserve">STATE: ; PDY: ; KKL: ; MHE: ; YNM: </v>
      </c>
      <c r="Q92" s="61"/>
      <c r="R92" s="92"/>
    </row>
    <row r="93" spans="1:18">
      <c r="A93" s="5644"/>
      <c r="B93" s="391"/>
      <c r="C93" s="70" t="str">
        <f>+'9-A.Training Sub-Annex'!D168</f>
        <v>Any other (please specify)</v>
      </c>
      <c r="D93" s="97" t="str">
        <f>+'9-A.Training Sub-Annex'!E168</f>
        <v>HSS</v>
      </c>
      <c r="E93" s="97" t="str">
        <f>+'9-A.Training Sub-Annex'!F168</f>
        <v>CP</v>
      </c>
      <c r="F93" s="97">
        <f>+'9-A.Training Sub-Annex'!G168</f>
        <v>0</v>
      </c>
      <c r="G93" s="97">
        <f>+'9-A.Training Sub-Annex'!H168</f>
        <v>0</v>
      </c>
      <c r="H93" s="97">
        <f>+'9-A.Training Sub-Annex'!I168</f>
        <v>0</v>
      </c>
      <c r="I93" s="97">
        <f>+'9-A.Training Sub-Annex'!J168</f>
        <v>0</v>
      </c>
      <c r="J93" s="97">
        <f>+'9-A.Training Sub-Annex'!K168</f>
        <v>0</v>
      </c>
      <c r="K93" s="97">
        <f>+'9-A.Training Sub-Annex'!L168</f>
        <v>0</v>
      </c>
      <c r="L93" s="97">
        <f>+'9-A.Training Sub-Annex'!M168</f>
        <v>0</v>
      </c>
      <c r="M93" s="100">
        <f>+'9-A.Training Sub-Annex'!N168</f>
        <v>0</v>
      </c>
      <c r="N93" s="97">
        <f>+'9-A.Training Sub-Annex'!O168</f>
        <v>0</v>
      </c>
      <c r="O93" s="100">
        <f>+'9-A.Training Sub-Annex'!P168</f>
        <v>0</v>
      </c>
      <c r="P93" s="70" t="str">
        <f>+'9-A.Training Sub-Annex'!Q168</f>
        <v xml:space="preserve">STATE: ; PDY: ; KKL: ; MHE: ; YNM: </v>
      </c>
      <c r="Q93" s="61"/>
      <c r="R93" s="92"/>
    </row>
    <row r="94" spans="1:18">
      <c r="A94" s="612">
        <f>'11.IEC-BCC Annex'!A7</f>
        <v>11</v>
      </c>
      <c r="B94" s="658"/>
      <c r="C94" s="611" t="str">
        <f>'11.IEC-BCC Annex'!C7</f>
        <v xml:space="preserve"> </v>
      </c>
      <c r="D94" s="612"/>
      <c r="E94" s="612"/>
      <c r="F94" s="612"/>
      <c r="G94" s="612"/>
      <c r="H94" s="406"/>
      <c r="I94" s="612"/>
      <c r="J94" s="406"/>
      <c r="K94" s="612"/>
      <c r="L94" s="612"/>
      <c r="M94" s="406"/>
      <c r="N94" s="647"/>
      <c r="O94" s="648"/>
      <c r="P94" s="649"/>
      <c r="Q94" s="248"/>
      <c r="R94" s="249"/>
    </row>
    <row r="95" spans="1:18">
      <c r="A95" s="5642" t="str">
        <f>'11.IEC-BCC Annex'!A33</f>
        <v>11.4.2</v>
      </c>
      <c r="B95" s="391"/>
      <c r="C95" s="70">
        <f>'11-A. IEC Sub-Annex'!D41</f>
        <v>0</v>
      </c>
      <c r="D95" s="97" t="str">
        <f>'11-A. IEC Sub-Annex'!E41</f>
        <v>HSS</v>
      </c>
      <c r="E95" s="97" t="e">
        <f>'11-A. IEC Sub-Annex'!#REF!</f>
        <v>#REF!</v>
      </c>
      <c r="F95" s="97">
        <f>'11-A. IEC Sub-Annex'!F41</f>
        <v>0</v>
      </c>
      <c r="G95" s="97">
        <f>'11-A. IEC Sub-Annex'!G41</f>
        <v>0</v>
      </c>
      <c r="H95" s="97">
        <f>'11-A. IEC Sub-Annex'!H41</f>
        <v>0</v>
      </c>
      <c r="I95" s="97">
        <f>'11-A. IEC Sub-Annex'!I41</f>
        <v>0</v>
      </c>
      <c r="J95" s="97">
        <f>'11-A. IEC Sub-Annex'!J41</f>
        <v>0</v>
      </c>
      <c r="K95" s="97">
        <f>'11-A. IEC Sub-Annex'!K41</f>
        <v>0</v>
      </c>
      <c r="L95" s="97">
        <f>'11-A. IEC Sub-Annex'!L41</f>
        <v>0</v>
      </c>
      <c r="M95" s="100">
        <f>'11-A. IEC Sub-Annex'!M41</f>
        <v>0</v>
      </c>
      <c r="N95" s="97">
        <f>'11-A. IEC Sub-Annex'!N41</f>
        <v>0</v>
      </c>
      <c r="O95" s="100">
        <f>'11-A. IEC Sub-Annex'!O41</f>
        <v>0</v>
      </c>
      <c r="P95" s="70" t="str">
        <f>'11-A. IEC Sub-Annex'!P41</f>
        <v xml:space="preserve">STATE: ; PDY: ; KKL: ; MHE: ; YNM: </v>
      </c>
      <c r="Q95" s="61"/>
      <c r="R95" s="92"/>
    </row>
    <row r="96" spans="1:18">
      <c r="A96" s="5644"/>
      <c r="B96" s="391"/>
      <c r="C96" s="70">
        <f>'11-A. IEC Sub-Annex'!D42</f>
        <v>0</v>
      </c>
      <c r="D96" s="97" t="str">
        <f>'11-A. IEC Sub-Annex'!E42</f>
        <v>HSS</v>
      </c>
      <c r="E96" s="97" t="e">
        <f>'11-A. IEC Sub-Annex'!#REF!</f>
        <v>#REF!</v>
      </c>
      <c r="F96" s="97">
        <f>'11-A. IEC Sub-Annex'!F42</f>
        <v>0</v>
      </c>
      <c r="G96" s="97">
        <f>'11-A. IEC Sub-Annex'!G42</f>
        <v>0</v>
      </c>
      <c r="H96" s="97">
        <f>'11-A. IEC Sub-Annex'!H42</f>
        <v>0</v>
      </c>
      <c r="I96" s="97">
        <f>'11-A. IEC Sub-Annex'!I42</f>
        <v>0</v>
      </c>
      <c r="J96" s="97">
        <f>'11-A. IEC Sub-Annex'!J42</f>
        <v>0</v>
      </c>
      <c r="K96" s="97">
        <f>'11-A. IEC Sub-Annex'!K42</f>
        <v>0</v>
      </c>
      <c r="L96" s="97">
        <f>'11-A. IEC Sub-Annex'!L42</f>
        <v>0</v>
      </c>
      <c r="M96" s="100">
        <f>'11-A. IEC Sub-Annex'!M42</f>
        <v>0</v>
      </c>
      <c r="N96" s="97">
        <f>'11-A. IEC Sub-Annex'!N42</f>
        <v>0</v>
      </c>
      <c r="O96" s="100">
        <f>'11-A. IEC Sub-Annex'!O42</f>
        <v>0</v>
      </c>
      <c r="P96" s="70" t="str">
        <f>'11-A. IEC Sub-Annex'!P42</f>
        <v xml:space="preserve">STATE: ; PDY: ; KKL: ; MHE: ; YNM: </v>
      </c>
      <c r="Q96" s="61"/>
      <c r="R96" s="92"/>
    </row>
    <row r="97" spans="1:18">
      <c r="A97" s="612">
        <f>'12.Printing Annex'!A7</f>
        <v>12</v>
      </c>
      <c r="B97" s="612"/>
      <c r="C97" s="611" t="str">
        <f>'12.Printing Annex'!C7</f>
        <v>Printing</v>
      </c>
      <c r="D97" s="612"/>
      <c r="E97" s="612"/>
      <c r="F97" s="612"/>
      <c r="G97" s="612"/>
      <c r="H97" s="406"/>
      <c r="I97" s="612"/>
      <c r="J97" s="406"/>
      <c r="K97" s="612"/>
      <c r="L97" s="612"/>
      <c r="M97" s="406"/>
      <c r="N97" s="647"/>
      <c r="O97" s="648"/>
      <c r="P97" s="649"/>
      <c r="Q97" s="248"/>
      <c r="R97" s="249"/>
    </row>
    <row r="98" spans="1:18">
      <c r="A98" s="5642" t="str">
        <f>'12.Printing Annex'!A18</f>
        <v>12.2.2</v>
      </c>
      <c r="B98" s="391" t="str">
        <f>'12-A. Print Sub-Annex'!C59</f>
        <v>B1.1.3.7</v>
      </c>
      <c r="C98" s="70" t="str">
        <f>+'12-A. Print Sub-Annex'!D59</f>
        <v>Printing of ASHA diary</v>
      </c>
      <c r="D98" s="97" t="str">
        <f>+'12-A. Print Sub-Annex'!E59</f>
        <v>HSS</v>
      </c>
      <c r="E98" s="97" t="str">
        <f>+'12-A. Print Sub-Annex'!F59</f>
        <v>CP</v>
      </c>
      <c r="F98" s="97">
        <f>+'12-A. Print Sub-Annex'!G59</f>
        <v>0</v>
      </c>
      <c r="G98" s="97">
        <f>+'12-A. Print Sub-Annex'!H59</f>
        <v>0</v>
      </c>
      <c r="H98" s="97">
        <f>+'12-A. Print Sub-Annex'!I59</f>
        <v>0</v>
      </c>
      <c r="I98" s="97">
        <f>+'12-A. Print Sub-Annex'!J59</f>
        <v>0</v>
      </c>
      <c r="J98" s="97">
        <f>+'12-A. Print Sub-Annex'!K59</f>
        <v>0</v>
      </c>
      <c r="K98" s="97">
        <f>+'12-A. Print Sub-Annex'!L59</f>
        <v>0</v>
      </c>
      <c r="L98" s="97">
        <f>+'12-A. Print Sub-Annex'!M59</f>
        <v>0</v>
      </c>
      <c r="M98" s="100">
        <f>+'12-A. Print Sub-Annex'!N59</f>
        <v>0</v>
      </c>
      <c r="N98" s="97">
        <f>+'12-A. Print Sub-Annex'!O59</f>
        <v>0</v>
      </c>
      <c r="O98" s="100">
        <f>+'12-A. Print Sub-Annex'!P59</f>
        <v>0</v>
      </c>
      <c r="P98" s="70" t="str">
        <f>+'12-A. Print Sub-Annex'!Q59</f>
        <v xml:space="preserve">STATE: ; PDY: ; KKL: ; MHE: ; YNM: </v>
      </c>
      <c r="Q98" s="61"/>
      <c r="R98" s="92"/>
    </row>
    <row r="99" spans="1:18">
      <c r="A99" s="5643"/>
      <c r="B99" s="391"/>
      <c r="C99" s="70" t="str">
        <f>+'12-A. Print Sub-Annex'!D60</f>
        <v>Printing of ASHA Modules and formats</v>
      </c>
      <c r="D99" s="97" t="str">
        <f>+'12-A. Print Sub-Annex'!E60</f>
        <v>HSS</v>
      </c>
      <c r="E99" s="97" t="str">
        <f>+'12-A. Print Sub-Annex'!F60</f>
        <v>CP</v>
      </c>
      <c r="F99" s="97">
        <f>+'12-A. Print Sub-Annex'!G60</f>
        <v>0</v>
      </c>
      <c r="G99" s="97">
        <f>+'12-A. Print Sub-Annex'!H60</f>
        <v>0</v>
      </c>
      <c r="H99" s="97">
        <f>+'12-A. Print Sub-Annex'!I60</f>
        <v>0</v>
      </c>
      <c r="I99" s="97">
        <f>+'12-A. Print Sub-Annex'!J60</f>
        <v>0</v>
      </c>
      <c r="J99" s="97">
        <f>+'12-A. Print Sub-Annex'!K60</f>
        <v>0</v>
      </c>
      <c r="K99" s="97">
        <f>+'12-A. Print Sub-Annex'!L60</f>
        <v>0</v>
      </c>
      <c r="L99" s="97">
        <f>+'12-A. Print Sub-Annex'!M60</f>
        <v>0</v>
      </c>
      <c r="M99" s="100">
        <f>+'12-A. Print Sub-Annex'!N60</f>
        <v>0</v>
      </c>
      <c r="N99" s="97">
        <f>+'12-A. Print Sub-Annex'!O60</f>
        <v>0</v>
      </c>
      <c r="O99" s="100">
        <f>+'12-A. Print Sub-Annex'!P60</f>
        <v>0</v>
      </c>
      <c r="P99" s="70" t="str">
        <f>+'12-A. Print Sub-Annex'!Q60</f>
        <v xml:space="preserve">STATE: ; PDY: ; KKL: ; MHE: ; YNM: </v>
      </c>
      <c r="Q99" s="61"/>
      <c r="R99" s="92"/>
    </row>
    <row r="100" spans="1:18">
      <c r="A100" s="5643"/>
      <c r="B100" s="391"/>
      <c r="C100" s="70" t="str">
        <f>+'12-A. Print Sub-Annex'!D61</f>
        <v>Printing of CBAC format</v>
      </c>
      <c r="D100" s="97" t="str">
        <f>+'12-A. Print Sub-Annex'!E61</f>
        <v>HSS</v>
      </c>
      <c r="E100" s="97" t="str">
        <f>+'12-A. Print Sub-Annex'!F61</f>
        <v>CP</v>
      </c>
      <c r="F100" s="97">
        <f>+'12-A. Print Sub-Annex'!G61</f>
        <v>0</v>
      </c>
      <c r="G100" s="97">
        <f>+'12-A. Print Sub-Annex'!H61</f>
        <v>0</v>
      </c>
      <c r="H100" s="97">
        <f>+'12-A. Print Sub-Annex'!I61</f>
        <v>0</v>
      </c>
      <c r="I100" s="97">
        <f>+'12-A. Print Sub-Annex'!J61</f>
        <v>0</v>
      </c>
      <c r="J100" s="97">
        <f>+'12-A. Print Sub-Annex'!K61</f>
        <v>0</v>
      </c>
      <c r="K100" s="97">
        <f>+'12-A. Print Sub-Annex'!L61</f>
        <v>0</v>
      </c>
      <c r="L100" s="97">
        <f>+'12-A. Print Sub-Annex'!M61</f>
        <v>0</v>
      </c>
      <c r="M100" s="100">
        <f>+'12-A. Print Sub-Annex'!N61</f>
        <v>0</v>
      </c>
      <c r="N100" s="97">
        <f>+'12-A. Print Sub-Annex'!O61</f>
        <v>0</v>
      </c>
      <c r="O100" s="100">
        <f>+'12-A. Print Sub-Annex'!P61</f>
        <v>0</v>
      </c>
      <c r="P100" s="70" t="str">
        <f>+'12-A. Print Sub-Annex'!Q61</f>
        <v xml:space="preserve">STATE: ; PDY: ; KKL: ; MHE: ; YNM: </v>
      </c>
      <c r="Q100" s="61"/>
      <c r="R100" s="92"/>
    </row>
    <row r="101" spans="1:18">
      <c r="A101" s="5643"/>
      <c r="B101" s="391"/>
      <c r="C101" s="70" t="str">
        <f>+'12-A. Print Sub-Annex'!D62</f>
        <v>ASHA communication kit</v>
      </c>
      <c r="D101" s="97" t="str">
        <f>+'12-A. Print Sub-Annex'!E62</f>
        <v>HSS</v>
      </c>
      <c r="E101" s="97" t="str">
        <f>+'12-A. Print Sub-Annex'!F62</f>
        <v>CP</v>
      </c>
      <c r="F101" s="97">
        <f>+'12-A. Print Sub-Annex'!G62</f>
        <v>0</v>
      </c>
      <c r="G101" s="97">
        <f>+'12-A. Print Sub-Annex'!H62</f>
        <v>0</v>
      </c>
      <c r="H101" s="97">
        <f>+'12-A. Print Sub-Annex'!I62</f>
        <v>0</v>
      </c>
      <c r="I101" s="97">
        <f>+'12-A. Print Sub-Annex'!J62</f>
        <v>0</v>
      </c>
      <c r="J101" s="97">
        <f>+'12-A. Print Sub-Annex'!K62</f>
        <v>0</v>
      </c>
      <c r="K101" s="97">
        <f>+'12-A. Print Sub-Annex'!L62</f>
        <v>0</v>
      </c>
      <c r="L101" s="97">
        <f>+'12-A. Print Sub-Annex'!M62</f>
        <v>0</v>
      </c>
      <c r="M101" s="100">
        <f>+'12-A. Print Sub-Annex'!N62</f>
        <v>0</v>
      </c>
      <c r="N101" s="97">
        <f>+'12-A. Print Sub-Annex'!O62</f>
        <v>0</v>
      </c>
      <c r="O101" s="100">
        <f>+'12-A. Print Sub-Annex'!P62</f>
        <v>0</v>
      </c>
      <c r="P101" s="70" t="str">
        <f>+'12-A. Print Sub-Annex'!Q62</f>
        <v xml:space="preserve">STATE: ; PDY: ; KKL: ; MHE: ; YNM: </v>
      </c>
      <c r="Q101" s="61"/>
      <c r="R101" s="92"/>
    </row>
    <row r="102" spans="1:18">
      <c r="A102" s="5644"/>
      <c r="B102" s="391"/>
      <c r="C102" s="70" t="str">
        <f>+'12-A. Print Sub-Annex'!D63</f>
        <v>Any other (please specify)</v>
      </c>
      <c r="D102" s="97" t="str">
        <f>+'12-A. Print Sub-Annex'!E63</f>
        <v>HSS</v>
      </c>
      <c r="E102" s="97" t="str">
        <f>+'12-A. Print Sub-Annex'!F63</f>
        <v>CP</v>
      </c>
      <c r="F102" s="97">
        <f>+'12-A. Print Sub-Annex'!G63</f>
        <v>0</v>
      </c>
      <c r="G102" s="97">
        <f>+'12-A. Print Sub-Annex'!H63</f>
        <v>0</v>
      </c>
      <c r="H102" s="97">
        <f>+'12-A. Print Sub-Annex'!I63</f>
        <v>0</v>
      </c>
      <c r="I102" s="97">
        <f>+'12-A. Print Sub-Annex'!J63</f>
        <v>0</v>
      </c>
      <c r="J102" s="97">
        <f>+'12-A. Print Sub-Annex'!K63</f>
        <v>0</v>
      </c>
      <c r="K102" s="97">
        <f>+'12-A. Print Sub-Annex'!L63</f>
        <v>0</v>
      </c>
      <c r="L102" s="97">
        <f>+'12-A. Print Sub-Annex'!M63</f>
        <v>0</v>
      </c>
      <c r="M102" s="100">
        <f>+'12-A. Print Sub-Annex'!N63</f>
        <v>0</v>
      </c>
      <c r="N102" s="97">
        <f>+'12-A. Print Sub-Annex'!O63</f>
        <v>0</v>
      </c>
      <c r="O102" s="100">
        <f>+'12-A. Print Sub-Annex'!P63</f>
        <v>0</v>
      </c>
      <c r="P102" s="70" t="str">
        <f>+'12-A. Print Sub-Annex'!Q63</f>
        <v xml:space="preserve">STATE: ; PDY: ; KKL: ; MHE: ; YNM: </v>
      </c>
      <c r="Q102" s="61"/>
      <c r="R102" s="92"/>
    </row>
    <row r="103" spans="1:18">
      <c r="A103" s="612">
        <f>'16.PM Annex'!A7</f>
        <v>16</v>
      </c>
      <c r="B103" s="612"/>
      <c r="C103" s="611" t="str">
        <f>'16.PM Annex'!C7</f>
        <v>Programme Management</v>
      </c>
      <c r="D103" s="612"/>
      <c r="E103" s="612"/>
      <c r="F103" s="612"/>
      <c r="G103" s="612"/>
      <c r="H103" s="406"/>
      <c r="I103" s="612"/>
      <c r="J103" s="406"/>
      <c r="K103" s="612"/>
      <c r="L103" s="612"/>
      <c r="M103" s="406"/>
      <c r="N103" s="647"/>
      <c r="O103" s="406"/>
      <c r="P103" s="649"/>
      <c r="Q103" s="248"/>
      <c r="R103" s="82"/>
    </row>
    <row r="104" spans="1:18" ht="30">
      <c r="A104" s="391" t="str">
        <f>'16-A. PM sub Annex'!B29</f>
        <v>16.1.2.1.9</v>
      </c>
      <c r="B104" s="391" t="str">
        <f>'16-A. PM sub Annex'!D29</f>
        <v>B1.1.1.4.2</v>
      </c>
      <c r="C104" s="70" t="str">
        <f>'16-A. PM sub Annex'!E29</f>
        <v xml:space="preserve">Monthly Review meeting of ASHA facilitators with BCM at block level-Meeting Expenses </v>
      </c>
      <c r="D104" s="97" t="str">
        <f>'16-A. PM sub Annex'!F29</f>
        <v>HSS</v>
      </c>
      <c r="E104" s="97" t="str">
        <f>'16-A. PM sub Annex'!G29</f>
        <v>HRH&amp;HPIP/ NHSRC-CP</v>
      </c>
      <c r="F104" s="97">
        <f>'16-A. PM sub Annex'!H29</f>
        <v>0</v>
      </c>
      <c r="G104" s="97">
        <f>'16-A. PM sub Annex'!I29</f>
        <v>0</v>
      </c>
      <c r="H104" s="97">
        <f>'16-A. PM sub Annex'!K29</f>
        <v>0</v>
      </c>
      <c r="I104" s="97">
        <f>'16-A. PM sub Annex'!L29</f>
        <v>0</v>
      </c>
      <c r="J104" s="97">
        <f>'16-A. PM sub Annex'!M29</f>
        <v>0</v>
      </c>
      <c r="K104" s="97">
        <f>'16-A. PM sub Annex'!N29</f>
        <v>0</v>
      </c>
      <c r="L104" s="97">
        <f>'16-A. PM sub Annex'!O29</f>
        <v>0</v>
      </c>
      <c r="M104" s="100">
        <f>'16-A. PM sub Annex'!P29</f>
        <v>0</v>
      </c>
      <c r="N104" s="97">
        <f>'16-A. PM sub Annex'!Q29</f>
        <v>0</v>
      </c>
      <c r="O104" s="100">
        <f>'16-A. PM sub Annex'!R29</f>
        <v>0</v>
      </c>
      <c r="P104" s="70" t="str">
        <f>'16-A. PM sub Annex'!S29</f>
        <v xml:space="preserve">STATE: ; PDY: ; KKL: ; MHE: ; YNM: </v>
      </c>
      <c r="Q104" s="61"/>
      <c r="R104" s="92"/>
    </row>
    <row r="105" spans="1:18" ht="30">
      <c r="A105" s="391" t="str">
        <f>'16-A. PM sub Annex'!B72</f>
        <v>16.1.3.1.4</v>
      </c>
      <c r="B105" s="391" t="str">
        <f>'16-A. PM sub Annex'!D72</f>
        <v>B1.1.5.4</v>
      </c>
      <c r="C105" s="70" t="str">
        <f>'16-A. PM sub Annex'!E72</f>
        <v>Mobility Costs for ASHA Resource Centre/ASHA Mentoring Group (Kindly Specify)</v>
      </c>
      <c r="D105" s="97" t="str">
        <f>'16-A. PM sub Annex'!F72</f>
        <v>HSS</v>
      </c>
      <c r="E105" s="97" t="str">
        <f>'16-A. PM sub Annex'!G72</f>
        <v>HRH&amp;HPIP/NHSRC-CP</v>
      </c>
      <c r="F105" s="97">
        <f>'16-A. PM sub Annex'!H72</f>
        <v>0</v>
      </c>
      <c r="G105" s="97">
        <f>'16-A. PM sub Annex'!I72</f>
        <v>0</v>
      </c>
      <c r="H105" s="97">
        <f>'16-A. PM sub Annex'!K72</f>
        <v>0</v>
      </c>
      <c r="I105" s="97">
        <f>'16-A. PM sub Annex'!L72</f>
        <v>0</v>
      </c>
      <c r="J105" s="97">
        <f>'16-A. PM sub Annex'!M72</f>
        <v>0</v>
      </c>
      <c r="K105" s="97">
        <f>'16-A. PM sub Annex'!N72</f>
        <v>0</v>
      </c>
      <c r="L105" s="97">
        <f>'16-A. PM sub Annex'!O72</f>
        <v>0</v>
      </c>
      <c r="M105" s="100">
        <f>'16-A. PM sub Annex'!P72</f>
        <v>0</v>
      </c>
      <c r="N105" s="97">
        <f>'16-A. PM sub Annex'!Q72</f>
        <v>0</v>
      </c>
      <c r="O105" s="100">
        <f>'16-A. PM sub Annex'!R72</f>
        <v>0</v>
      </c>
      <c r="P105" s="70" t="str">
        <f>'16-A. PM sub Annex'!S72</f>
        <v xml:space="preserve">STATE: ; PDY: ; KKL: ; MHE: ; YNM: </v>
      </c>
      <c r="Q105" s="61"/>
      <c r="R105" s="92"/>
    </row>
    <row r="106" spans="1:18" ht="30">
      <c r="A106" s="391" t="str">
        <f>'16-A. PM sub Annex'!B98</f>
        <v>16.1.3.3.5</v>
      </c>
      <c r="B106" s="391" t="str">
        <f>'16-A. PM sub Annex'!D98</f>
        <v>B1.1.5.4</v>
      </c>
      <c r="C106" s="70" t="str">
        <f>'16-A. PM sub Annex'!E98</f>
        <v>Mobility Costs for ASHA Resource Centre/ASHA Mentoring Group (Kindly Specify)</v>
      </c>
      <c r="D106" s="97" t="str">
        <f>'16-A. PM sub Annex'!F98</f>
        <v>HSS</v>
      </c>
      <c r="E106" s="97" t="str">
        <f>'16-A. PM sub Annex'!G98</f>
        <v>HRH&amp;HPIP/NHSRC-CP</v>
      </c>
      <c r="F106" s="97">
        <f>'16-A. PM sub Annex'!H98</f>
        <v>0</v>
      </c>
      <c r="G106" s="97">
        <f>'16-A. PM sub Annex'!I98</f>
        <v>0</v>
      </c>
      <c r="H106" s="97">
        <f>'16-A. PM sub Annex'!K98</f>
        <v>0</v>
      </c>
      <c r="I106" s="97">
        <f>'16-A. PM sub Annex'!L98</f>
        <v>0</v>
      </c>
      <c r="J106" s="97">
        <f>'16-A. PM sub Annex'!M98</f>
        <v>0</v>
      </c>
      <c r="K106" s="97">
        <f>'16-A. PM sub Annex'!N98</f>
        <v>0</v>
      </c>
      <c r="L106" s="97">
        <f>'16-A. PM sub Annex'!O98</f>
        <v>0</v>
      </c>
      <c r="M106" s="100">
        <f>'16-A. PM sub Annex'!P98</f>
        <v>0</v>
      </c>
      <c r="N106" s="97">
        <f>'16-A. PM sub Annex'!Q98</f>
        <v>0</v>
      </c>
      <c r="O106" s="100">
        <f>'16-A. PM sub Annex'!R98</f>
        <v>0</v>
      </c>
      <c r="P106" s="70" t="str">
        <f>'16-A. PM sub Annex'!S98</f>
        <v xml:space="preserve">STATE: ; PDY: ; KKL: ; MHE: ; YNM: </v>
      </c>
      <c r="Q106" s="61"/>
      <c r="R106" s="92"/>
    </row>
    <row r="107" spans="1:18" ht="30">
      <c r="A107" s="391" t="str">
        <f>'16-A. PM sub Annex'!B114</f>
        <v>16.1.3.4.4</v>
      </c>
      <c r="B107" s="391" t="str">
        <f>'16-A. PM sub Annex'!D114</f>
        <v>B1.1.1.4.2</v>
      </c>
      <c r="C107" s="70" t="str">
        <f>'16-A. PM sub Annex'!E114</f>
        <v xml:space="preserve">Monthly Review meeting of ASHA facilitators with BCM at block level-cost of travel and meeting expenses </v>
      </c>
      <c r="D107" s="97" t="str">
        <f>'16-A. PM sub Annex'!F114</f>
        <v>HSS</v>
      </c>
      <c r="E107" s="97" t="str">
        <f>'16-A. PM sub Annex'!G114</f>
        <v>HRH&amp;HPIP/NHSRC-CP</v>
      </c>
      <c r="F107" s="97">
        <f>'16-A. PM sub Annex'!H114</f>
        <v>0</v>
      </c>
      <c r="G107" s="97">
        <f>'16-A. PM sub Annex'!I114</f>
        <v>0</v>
      </c>
      <c r="H107" s="97">
        <f>'16-A. PM sub Annex'!K114</f>
        <v>0</v>
      </c>
      <c r="I107" s="97">
        <f>'16-A. PM sub Annex'!L114</f>
        <v>0</v>
      </c>
      <c r="J107" s="97">
        <f>'16-A. PM sub Annex'!M114</f>
        <v>0</v>
      </c>
      <c r="K107" s="97">
        <f>'16-A. PM sub Annex'!N114</f>
        <v>0</v>
      </c>
      <c r="L107" s="97">
        <f>'16-A. PM sub Annex'!O114</f>
        <v>0</v>
      </c>
      <c r="M107" s="100">
        <f>'16-A. PM sub Annex'!P114</f>
        <v>0</v>
      </c>
      <c r="N107" s="97">
        <f>'16-A. PM sub Annex'!Q114</f>
        <v>0</v>
      </c>
      <c r="O107" s="100">
        <f>'16-A. PM sub Annex'!R114</f>
        <v>0</v>
      </c>
      <c r="P107" s="70" t="str">
        <f>'16-A. PM sub Annex'!S114</f>
        <v xml:space="preserve">STATE: ; PDY: ; KKL: ; MHE: ; YNM: </v>
      </c>
      <c r="Q107" s="61"/>
      <c r="R107" s="92"/>
    </row>
  </sheetData>
  <sheetProtection sheet="1" formatCells="0" formatColumns="0" formatRows="0" autoFilter="0"/>
  <autoFilter ref="A5:M107"/>
  <mergeCells count="13">
    <mergeCell ref="A83:A87"/>
    <mergeCell ref="A89:A93"/>
    <mergeCell ref="A95:A96"/>
    <mergeCell ref="A98:A102"/>
    <mergeCell ref="Q4:R4"/>
    <mergeCell ref="E4:E5"/>
    <mergeCell ref="F4:J4"/>
    <mergeCell ref="K4:P4"/>
    <mergeCell ref="A1:C1"/>
    <mergeCell ref="A4:A5"/>
    <mergeCell ref="B4:B5"/>
    <mergeCell ref="C4:C5"/>
    <mergeCell ref="D4:D5"/>
  </mergeCells>
  <pageMargins left="0.7" right="0.7" top="0.75" bottom="0.75" header="0.3" footer="0.3"/>
</worksheet>
</file>

<file path=xl/worksheets/sheet4.xml><?xml version="1.0" encoding="utf-8"?>
<worksheet xmlns="http://schemas.openxmlformats.org/spreadsheetml/2006/main" xmlns:r="http://schemas.openxmlformats.org/officeDocument/2006/relationships">
  <sheetPr codeName="Sheet48">
    <tabColor rgb="FF00B0F0"/>
  </sheetPr>
  <dimension ref="A1:I79"/>
  <sheetViews>
    <sheetView zoomScale="120" zoomScaleNormal="120" workbookViewId="0">
      <pane xSplit="3" ySplit="4" topLeftCell="F5" activePane="bottomRight" state="frozen"/>
      <selection pane="topRight" activeCell="D1" sqref="D1"/>
      <selection pane="bottomLeft" activeCell="A6" sqref="A6"/>
      <selection pane="bottomRight" activeCell="I16" sqref="I16"/>
    </sheetView>
  </sheetViews>
  <sheetFormatPr defaultRowHeight="12.75"/>
  <cols>
    <col min="2" max="2" width="35.7109375" bestFit="1" customWidth="1"/>
    <col min="3" max="3" width="16.28515625" bestFit="1" customWidth="1"/>
    <col min="4" max="4" width="16.28515625" customWidth="1"/>
    <col min="5" max="5" width="20.5703125" bestFit="1" customWidth="1"/>
    <col min="6" max="6" width="16.140625" customWidth="1"/>
    <col min="7" max="7" width="19.5703125" customWidth="1"/>
    <col min="8" max="8" width="27.5703125" customWidth="1"/>
    <col min="9" max="9" width="25.42578125" customWidth="1"/>
  </cols>
  <sheetData>
    <row r="1" spans="1:9">
      <c r="A1" s="5086" t="s">
        <v>4749</v>
      </c>
      <c r="B1" s="5086"/>
      <c r="C1" s="146"/>
      <c r="D1" s="101"/>
    </row>
    <row r="2" spans="1:9">
      <c r="A2" s="5087" t="s">
        <v>4792</v>
      </c>
      <c r="B2" s="5087"/>
      <c r="C2" s="146"/>
      <c r="D2" s="101"/>
    </row>
    <row r="3" spans="1:9" s="101" customFormat="1">
      <c r="B3" s="147"/>
      <c r="E3" s="149"/>
      <c r="F3" s="149"/>
      <c r="G3" s="149"/>
      <c r="H3" s="149"/>
      <c r="I3" s="149"/>
    </row>
    <row r="4" spans="1:9" s="148" customFormat="1" ht="38.25">
      <c r="A4" s="162" t="s">
        <v>4748</v>
      </c>
      <c r="B4" s="162" t="s">
        <v>4745</v>
      </c>
      <c r="C4" s="160" t="s">
        <v>4751</v>
      </c>
      <c r="D4" s="160" t="s">
        <v>4746</v>
      </c>
      <c r="E4" s="161" t="s">
        <v>4750</v>
      </c>
      <c r="F4" s="159" t="s">
        <v>4752</v>
      </c>
      <c r="G4" s="211" t="s">
        <v>5248</v>
      </c>
      <c r="H4" s="160" t="s">
        <v>5249</v>
      </c>
      <c r="I4" s="160" t="s">
        <v>4747</v>
      </c>
    </row>
    <row r="5" spans="1:9">
      <c r="A5" s="104">
        <v>1</v>
      </c>
      <c r="B5" s="103"/>
      <c r="C5" s="103"/>
      <c r="D5" s="103"/>
      <c r="E5" s="103"/>
      <c r="F5" s="103"/>
      <c r="G5" s="103"/>
      <c r="H5" s="103"/>
      <c r="I5" s="150" t="e">
        <f>H5/$C$2</f>
        <v>#DIV/0!</v>
      </c>
    </row>
    <row r="6" spans="1:9">
      <c r="A6" s="104">
        <v>2</v>
      </c>
      <c r="B6" s="103"/>
      <c r="C6" s="103"/>
      <c r="D6" s="103"/>
      <c r="E6" s="103"/>
      <c r="F6" s="103"/>
      <c r="G6" s="103"/>
      <c r="H6" s="103"/>
      <c r="I6" s="150" t="e">
        <f t="shared" ref="I6:I69" si="0">H6/$C$2</f>
        <v>#DIV/0!</v>
      </c>
    </row>
    <row r="7" spans="1:9">
      <c r="A7" s="104">
        <v>3</v>
      </c>
      <c r="B7" s="103"/>
      <c r="C7" s="103"/>
      <c r="D7" s="103"/>
      <c r="E7" s="103"/>
      <c r="F7" s="103"/>
      <c r="G7" s="103"/>
      <c r="H7" s="103"/>
      <c r="I7" s="150" t="e">
        <f t="shared" si="0"/>
        <v>#DIV/0!</v>
      </c>
    </row>
    <row r="8" spans="1:9">
      <c r="A8" s="104">
        <v>4</v>
      </c>
      <c r="B8" s="103"/>
      <c r="C8" s="103"/>
      <c r="D8" s="103"/>
      <c r="E8" s="103"/>
      <c r="F8" s="103"/>
      <c r="G8" s="103"/>
      <c r="H8" s="103"/>
      <c r="I8" s="150" t="e">
        <f t="shared" si="0"/>
        <v>#DIV/0!</v>
      </c>
    </row>
    <row r="9" spans="1:9">
      <c r="A9" s="104">
        <v>5</v>
      </c>
      <c r="B9" s="103"/>
      <c r="C9" s="103"/>
      <c r="D9" s="103"/>
      <c r="E9" s="103"/>
      <c r="F9" s="103"/>
      <c r="G9" s="103"/>
      <c r="H9" s="103"/>
      <c r="I9" s="150" t="e">
        <f t="shared" si="0"/>
        <v>#DIV/0!</v>
      </c>
    </row>
    <row r="10" spans="1:9">
      <c r="A10" s="104">
        <v>6</v>
      </c>
      <c r="B10" s="103"/>
      <c r="C10" s="103"/>
      <c r="D10" s="103"/>
      <c r="E10" s="103"/>
      <c r="F10" s="103"/>
      <c r="G10" s="103"/>
      <c r="H10" s="103"/>
      <c r="I10" s="150" t="e">
        <f t="shared" si="0"/>
        <v>#DIV/0!</v>
      </c>
    </row>
    <row r="11" spans="1:9">
      <c r="A11" s="104">
        <v>7</v>
      </c>
      <c r="B11" s="103"/>
      <c r="C11" s="103"/>
      <c r="D11" s="103"/>
      <c r="E11" s="103"/>
      <c r="F11" s="103"/>
      <c r="G11" s="103"/>
      <c r="H11" s="103"/>
      <c r="I11" s="150" t="e">
        <f t="shared" si="0"/>
        <v>#DIV/0!</v>
      </c>
    </row>
    <row r="12" spans="1:9">
      <c r="A12" s="104">
        <v>8</v>
      </c>
      <c r="B12" s="103"/>
      <c r="C12" s="103"/>
      <c r="D12" s="103"/>
      <c r="E12" s="103"/>
      <c r="F12" s="103"/>
      <c r="G12" s="103"/>
      <c r="H12" s="103"/>
      <c r="I12" s="150" t="e">
        <f t="shared" si="0"/>
        <v>#DIV/0!</v>
      </c>
    </row>
    <row r="13" spans="1:9">
      <c r="A13" s="104">
        <v>9</v>
      </c>
      <c r="B13" s="103"/>
      <c r="C13" s="103"/>
      <c r="D13" s="103"/>
      <c r="E13" s="103"/>
      <c r="F13" s="103"/>
      <c r="G13" s="103"/>
      <c r="H13" s="103"/>
      <c r="I13" s="150" t="e">
        <f t="shared" si="0"/>
        <v>#DIV/0!</v>
      </c>
    </row>
    <row r="14" spans="1:9">
      <c r="A14" s="104">
        <v>10</v>
      </c>
      <c r="B14" s="103"/>
      <c r="C14" s="103"/>
      <c r="D14" s="103"/>
      <c r="E14" s="103"/>
      <c r="F14" s="103"/>
      <c r="G14" s="103"/>
      <c r="H14" s="103"/>
      <c r="I14" s="150" t="e">
        <f t="shared" si="0"/>
        <v>#DIV/0!</v>
      </c>
    </row>
    <row r="15" spans="1:9">
      <c r="A15" s="104">
        <v>11</v>
      </c>
      <c r="B15" s="103"/>
      <c r="C15" s="103"/>
      <c r="D15" s="103"/>
      <c r="E15" s="103"/>
      <c r="F15" s="103"/>
      <c r="G15" s="103"/>
      <c r="H15" s="103"/>
      <c r="I15" s="150" t="e">
        <f t="shared" si="0"/>
        <v>#DIV/0!</v>
      </c>
    </row>
    <row r="16" spans="1:9">
      <c r="A16" s="104">
        <v>12</v>
      </c>
      <c r="B16" s="103"/>
      <c r="C16" s="103"/>
      <c r="D16" s="103"/>
      <c r="E16" s="103"/>
      <c r="F16" s="103"/>
      <c r="G16" s="103"/>
      <c r="H16" s="103"/>
      <c r="I16" s="150" t="e">
        <f t="shared" si="0"/>
        <v>#DIV/0!</v>
      </c>
    </row>
    <row r="17" spans="1:9">
      <c r="A17" s="104">
        <v>13</v>
      </c>
      <c r="B17" s="103"/>
      <c r="C17" s="103"/>
      <c r="D17" s="103"/>
      <c r="E17" s="103"/>
      <c r="F17" s="103"/>
      <c r="G17" s="103"/>
      <c r="H17" s="103"/>
      <c r="I17" s="150" t="e">
        <f t="shared" si="0"/>
        <v>#DIV/0!</v>
      </c>
    </row>
    <row r="18" spans="1:9">
      <c r="A18" s="104">
        <v>14</v>
      </c>
      <c r="B18" s="103"/>
      <c r="C18" s="103"/>
      <c r="D18" s="103"/>
      <c r="E18" s="103"/>
      <c r="F18" s="103"/>
      <c r="G18" s="103"/>
      <c r="H18" s="103"/>
      <c r="I18" s="150" t="e">
        <f t="shared" si="0"/>
        <v>#DIV/0!</v>
      </c>
    </row>
    <row r="19" spans="1:9">
      <c r="A19" s="104">
        <v>15</v>
      </c>
      <c r="B19" s="103"/>
      <c r="C19" s="103"/>
      <c r="D19" s="103"/>
      <c r="E19" s="103"/>
      <c r="F19" s="103"/>
      <c r="G19" s="103"/>
      <c r="H19" s="103"/>
      <c r="I19" s="150" t="e">
        <f t="shared" si="0"/>
        <v>#DIV/0!</v>
      </c>
    </row>
    <row r="20" spans="1:9">
      <c r="A20" s="104">
        <v>16</v>
      </c>
      <c r="B20" s="103"/>
      <c r="C20" s="103"/>
      <c r="D20" s="103"/>
      <c r="E20" s="103"/>
      <c r="F20" s="103"/>
      <c r="G20" s="103"/>
      <c r="H20" s="103"/>
      <c r="I20" s="150" t="e">
        <f t="shared" si="0"/>
        <v>#DIV/0!</v>
      </c>
    </row>
    <row r="21" spans="1:9">
      <c r="A21" s="104">
        <v>17</v>
      </c>
      <c r="B21" s="103"/>
      <c r="C21" s="103"/>
      <c r="D21" s="103"/>
      <c r="E21" s="103"/>
      <c r="F21" s="103"/>
      <c r="G21" s="103"/>
      <c r="H21" s="103"/>
      <c r="I21" s="150" t="e">
        <f t="shared" si="0"/>
        <v>#DIV/0!</v>
      </c>
    </row>
    <row r="22" spans="1:9">
      <c r="A22" s="104">
        <v>18</v>
      </c>
      <c r="B22" s="103"/>
      <c r="C22" s="103"/>
      <c r="D22" s="103"/>
      <c r="E22" s="103"/>
      <c r="F22" s="103"/>
      <c r="G22" s="103"/>
      <c r="H22" s="103"/>
      <c r="I22" s="150" t="e">
        <f t="shared" si="0"/>
        <v>#DIV/0!</v>
      </c>
    </row>
    <row r="23" spans="1:9">
      <c r="A23" s="104">
        <v>19</v>
      </c>
      <c r="B23" s="103"/>
      <c r="C23" s="103"/>
      <c r="D23" s="103"/>
      <c r="E23" s="103"/>
      <c r="F23" s="103"/>
      <c r="G23" s="103"/>
      <c r="H23" s="103"/>
      <c r="I23" s="150" t="e">
        <f t="shared" si="0"/>
        <v>#DIV/0!</v>
      </c>
    </row>
    <row r="24" spans="1:9">
      <c r="A24" s="104">
        <v>20</v>
      </c>
      <c r="B24" s="103"/>
      <c r="C24" s="103"/>
      <c r="D24" s="103"/>
      <c r="E24" s="103"/>
      <c r="F24" s="103"/>
      <c r="G24" s="103"/>
      <c r="H24" s="103"/>
      <c r="I24" s="150" t="e">
        <f t="shared" si="0"/>
        <v>#DIV/0!</v>
      </c>
    </row>
    <row r="25" spans="1:9">
      <c r="A25" s="104">
        <v>21</v>
      </c>
      <c r="B25" s="103"/>
      <c r="C25" s="103"/>
      <c r="D25" s="103"/>
      <c r="E25" s="103"/>
      <c r="F25" s="103"/>
      <c r="G25" s="103"/>
      <c r="H25" s="103"/>
      <c r="I25" s="150" t="e">
        <f t="shared" si="0"/>
        <v>#DIV/0!</v>
      </c>
    </row>
    <row r="26" spans="1:9">
      <c r="A26" s="104">
        <v>22</v>
      </c>
      <c r="B26" s="103"/>
      <c r="C26" s="103"/>
      <c r="D26" s="103"/>
      <c r="E26" s="103"/>
      <c r="F26" s="103"/>
      <c r="G26" s="103"/>
      <c r="H26" s="103"/>
      <c r="I26" s="150" t="e">
        <f t="shared" si="0"/>
        <v>#DIV/0!</v>
      </c>
    </row>
    <row r="27" spans="1:9">
      <c r="A27" s="104">
        <v>23</v>
      </c>
      <c r="B27" s="103"/>
      <c r="C27" s="103"/>
      <c r="D27" s="103"/>
      <c r="E27" s="103"/>
      <c r="F27" s="103"/>
      <c r="G27" s="103"/>
      <c r="H27" s="103"/>
      <c r="I27" s="150" t="e">
        <f t="shared" si="0"/>
        <v>#DIV/0!</v>
      </c>
    </row>
    <row r="28" spans="1:9">
      <c r="A28" s="104">
        <v>24</v>
      </c>
      <c r="B28" s="103"/>
      <c r="C28" s="103"/>
      <c r="D28" s="103"/>
      <c r="E28" s="103"/>
      <c r="F28" s="103"/>
      <c r="G28" s="103"/>
      <c r="H28" s="103"/>
      <c r="I28" s="150" t="e">
        <f t="shared" si="0"/>
        <v>#DIV/0!</v>
      </c>
    </row>
    <row r="29" spans="1:9">
      <c r="A29" s="104">
        <v>25</v>
      </c>
      <c r="B29" s="103"/>
      <c r="C29" s="103"/>
      <c r="D29" s="103"/>
      <c r="E29" s="103"/>
      <c r="F29" s="103"/>
      <c r="G29" s="103"/>
      <c r="H29" s="103"/>
      <c r="I29" s="150" t="e">
        <f t="shared" si="0"/>
        <v>#DIV/0!</v>
      </c>
    </row>
    <row r="30" spans="1:9">
      <c r="A30" s="104">
        <v>26</v>
      </c>
      <c r="B30" s="103"/>
      <c r="C30" s="103"/>
      <c r="D30" s="103"/>
      <c r="E30" s="103"/>
      <c r="F30" s="103"/>
      <c r="G30" s="103"/>
      <c r="H30" s="103"/>
      <c r="I30" s="150" t="e">
        <f t="shared" si="0"/>
        <v>#DIV/0!</v>
      </c>
    </row>
    <row r="31" spans="1:9">
      <c r="A31" s="104">
        <v>27</v>
      </c>
      <c r="B31" s="103"/>
      <c r="C31" s="103"/>
      <c r="D31" s="103"/>
      <c r="E31" s="103"/>
      <c r="F31" s="103"/>
      <c r="G31" s="103"/>
      <c r="H31" s="103"/>
      <c r="I31" s="150" t="e">
        <f t="shared" si="0"/>
        <v>#DIV/0!</v>
      </c>
    </row>
    <row r="32" spans="1:9">
      <c r="A32" s="104">
        <v>28</v>
      </c>
      <c r="B32" s="103"/>
      <c r="C32" s="103"/>
      <c r="D32" s="103"/>
      <c r="E32" s="103"/>
      <c r="F32" s="103"/>
      <c r="G32" s="103"/>
      <c r="H32" s="103"/>
      <c r="I32" s="150" t="e">
        <f t="shared" si="0"/>
        <v>#DIV/0!</v>
      </c>
    </row>
    <row r="33" spans="1:9">
      <c r="A33" s="104">
        <v>29</v>
      </c>
      <c r="B33" s="103"/>
      <c r="C33" s="103"/>
      <c r="D33" s="103"/>
      <c r="E33" s="103"/>
      <c r="F33" s="103"/>
      <c r="G33" s="103"/>
      <c r="H33" s="103"/>
      <c r="I33" s="150" t="e">
        <f t="shared" si="0"/>
        <v>#DIV/0!</v>
      </c>
    </row>
    <row r="34" spans="1:9">
      <c r="A34" s="104">
        <v>30</v>
      </c>
      <c r="B34" s="103"/>
      <c r="C34" s="103"/>
      <c r="D34" s="103"/>
      <c r="E34" s="103"/>
      <c r="F34" s="103"/>
      <c r="G34" s="103"/>
      <c r="H34" s="103"/>
      <c r="I34" s="150" t="e">
        <f t="shared" si="0"/>
        <v>#DIV/0!</v>
      </c>
    </row>
    <row r="35" spans="1:9">
      <c r="A35" s="104">
        <v>31</v>
      </c>
      <c r="B35" s="103"/>
      <c r="C35" s="103"/>
      <c r="D35" s="103"/>
      <c r="E35" s="103"/>
      <c r="F35" s="103"/>
      <c r="G35" s="103"/>
      <c r="H35" s="103"/>
      <c r="I35" s="150" t="e">
        <f t="shared" si="0"/>
        <v>#DIV/0!</v>
      </c>
    </row>
    <row r="36" spans="1:9">
      <c r="A36" s="104">
        <v>32</v>
      </c>
      <c r="B36" s="103"/>
      <c r="C36" s="103"/>
      <c r="D36" s="103"/>
      <c r="E36" s="103"/>
      <c r="F36" s="103"/>
      <c r="G36" s="103"/>
      <c r="H36" s="103"/>
      <c r="I36" s="150" t="e">
        <f t="shared" si="0"/>
        <v>#DIV/0!</v>
      </c>
    </row>
    <row r="37" spans="1:9">
      <c r="A37" s="104">
        <v>33</v>
      </c>
      <c r="B37" s="103"/>
      <c r="C37" s="103"/>
      <c r="D37" s="103"/>
      <c r="E37" s="103"/>
      <c r="F37" s="103"/>
      <c r="G37" s="103"/>
      <c r="H37" s="103"/>
      <c r="I37" s="150" t="e">
        <f t="shared" si="0"/>
        <v>#DIV/0!</v>
      </c>
    </row>
    <row r="38" spans="1:9">
      <c r="A38" s="104">
        <v>34</v>
      </c>
      <c r="B38" s="103"/>
      <c r="C38" s="103"/>
      <c r="D38" s="103"/>
      <c r="E38" s="103"/>
      <c r="F38" s="103"/>
      <c r="G38" s="103"/>
      <c r="H38" s="103"/>
      <c r="I38" s="150" t="e">
        <f t="shared" si="0"/>
        <v>#DIV/0!</v>
      </c>
    </row>
    <row r="39" spans="1:9">
      <c r="A39" s="104">
        <v>35</v>
      </c>
      <c r="B39" s="103"/>
      <c r="C39" s="103"/>
      <c r="D39" s="103"/>
      <c r="E39" s="103"/>
      <c r="F39" s="103"/>
      <c r="G39" s="103"/>
      <c r="H39" s="103"/>
      <c r="I39" s="150" t="e">
        <f t="shared" si="0"/>
        <v>#DIV/0!</v>
      </c>
    </row>
    <row r="40" spans="1:9">
      <c r="A40" s="104">
        <v>36</v>
      </c>
      <c r="B40" s="103"/>
      <c r="C40" s="103"/>
      <c r="D40" s="103"/>
      <c r="E40" s="103"/>
      <c r="F40" s="103"/>
      <c r="G40" s="103"/>
      <c r="H40" s="103"/>
      <c r="I40" s="150" t="e">
        <f t="shared" si="0"/>
        <v>#DIV/0!</v>
      </c>
    </row>
    <row r="41" spans="1:9">
      <c r="A41" s="104">
        <v>37</v>
      </c>
      <c r="B41" s="103"/>
      <c r="C41" s="103"/>
      <c r="D41" s="103"/>
      <c r="E41" s="103"/>
      <c r="F41" s="103"/>
      <c r="G41" s="103"/>
      <c r="H41" s="103"/>
      <c r="I41" s="150" t="e">
        <f t="shared" si="0"/>
        <v>#DIV/0!</v>
      </c>
    </row>
    <row r="42" spans="1:9">
      <c r="A42" s="104">
        <v>38</v>
      </c>
      <c r="B42" s="103"/>
      <c r="C42" s="103"/>
      <c r="D42" s="103"/>
      <c r="E42" s="103"/>
      <c r="F42" s="103"/>
      <c r="G42" s="103"/>
      <c r="H42" s="103"/>
      <c r="I42" s="150" t="e">
        <f t="shared" si="0"/>
        <v>#DIV/0!</v>
      </c>
    </row>
    <row r="43" spans="1:9">
      <c r="A43" s="104">
        <v>39</v>
      </c>
      <c r="B43" s="103"/>
      <c r="C43" s="103"/>
      <c r="D43" s="103"/>
      <c r="E43" s="103"/>
      <c r="F43" s="103"/>
      <c r="G43" s="103"/>
      <c r="H43" s="103"/>
      <c r="I43" s="150" t="e">
        <f t="shared" si="0"/>
        <v>#DIV/0!</v>
      </c>
    </row>
    <row r="44" spans="1:9">
      <c r="A44" s="104">
        <v>40</v>
      </c>
      <c r="B44" s="103"/>
      <c r="C44" s="103"/>
      <c r="D44" s="103"/>
      <c r="E44" s="103"/>
      <c r="F44" s="103"/>
      <c r="G44" s="103"/>
      <c r="H44" s="103"/>
      <c r="I44" s="150" t="e">
        <f t="shared" si="0"/>
        <v>#DIV/0!</v>
      </c>
    </row>
    <row r="45" spans="1:9">
      <c r="A45" s="104">
        <v>41</v>
      </c>
      <c r="B45" s="103"/>
      <c r="C45" s="103"/>
      <c r="D45" s="103"/>
      <c r="E45" s="103"/>
      <c r="F45" s="103"/>
      <c r="G45" s="103"/>
      <c r="H45" s="103"/>
      <c r="I45" s="150" t="e">
        <f t="shared" si="0"/>
        <v>#DIV/0!</v>
      </c>
    </row>
    <row r="46" spans="1:9">
      <c r="A46" s="104">
        <v>42</v>
      </c>
      <c r="B46" s="103"/>
      <c r="C46" s="103"/>
      <c r="D46" s="103"/>
      <c r="E46" s="103"/>
      <c r="F46" s="103"/>
      <c r="G46" s="103"/>
      <c r="H46" s="103"/>
      <c r="I46" s="150" t="e">
        <f t="shared" si="0"/>
        <v>#DIV/0!</v>
      </c>
    </row>
    <row r="47" spans="1:9">
      <c r="A47" s="104">
        <v>43</v>
      </c>
      <c r="B47" s="103"/>
      <c r="C47" s="103"/>
      <c r="D47" s="103"/>
      <c r="E47" s="103"/>
      <c r="F47" s="103"/>
      <c r="G47" s="103"/>
      <c r="H47" s="103"/>
      <c r="I47" s="150" t="e">
        <f t="shared" si="0"/>
        <v>#DIV/0!</v>
      </c>
    </row>
    <row r="48" spans="1:9">
      <c r="A48" s="104">
        <v>44</v>
      </c>
      <c r="B48" s="103"/>
      <c r="C48" s="103"/>
      <c r="D48" s="103"/>
      <c r="E48" s="103"/>
      <c r="F48" s="103"/>
      <c r="G48" s="103"/>
      <c r="H48" s="103"/>
      <c r="I48" s="150" t="e">
        <f t="shared" si="0"/>
        <v>#DIV/0!</v>
      </c>
    </row>
    <row r="49" spans="1:9">
      <c r="A49" s="104">
        <v>45</v>
      </c>
      <c r="B49" s="103"/>
      <c r="C49" s="103"/>
      <c r="D49" s="103"/>
      <c r="E49" s="103"/>
      <c r="F49" s="103"/>
      <c r="G49" s="103"/>
      <c r="H49" s="103"/>
      <c r="I49" s="150" t="e">
        <f t="shared" si="0"/>
        <v>#DIV/0!</v>
      </c>
    </row>
    <row r="50" spans="1:9">
      <c r="A50" s="104">
        <v>46</v>
      </c>
      <c r="B50" s="103"/>
      <c r="C50" s="103"/>
      <c r="D50" s="103"/>
      <c r="E50" s="103"/>
      <c r="F50" s="103"/>
      <c r="G50" s="103"/>
      <c r="H50" s="103"/>
      <c r="I50" s="150" t="e">
        <f t="shared" si="0"/>
        <v>#DIV/0!</v>
      </c>
    </row>
    <row r="51" spans="1:9">
      <c r="A51" s="104">
        <v>47</v>
      </c>
      <c r="B51" s="103"/>
      <c r="C51" s="103"/>
      <c r="D51" s="103"/>
      <c r="E51" s="103"/>
      <c r="F51" s="103"/>
      <c r="G51" s="103"/>
      <c r="H51" s="103"/>
      <c r="I51" s="150" t="e">
        <f t="shared" si="0"/>
        <v>#DIV/0!</v>
      </c>
    </row>
    <row r="52" spans="1:9">
      <c r="A52" s="104">
        <v>48</v>
      </c>
      <c r="B52" s="103"/>
      <c r="C52" s="103"/>
      <c r="D52" s="103"/>
      <c r="E52" s="103"/>
      <c r="F52" s="103"/>
      <c r="G52" s="103"/>
      <c r="H52" s="103"/>
      <c r="I52" s="150" t="e">
        <f t="shared" si="0"/>
        <v>#DIV/0!</v>
      </c>
    </row>
    <row r="53" spans="1:9">
      <c r="A53" s="104">
        <v>49</v>
      </c>
      <c r="B53" s="103"/>
      <c r="C53" s="103"/>
      <c r="D53" s="103"/>
      <c r="E53" s="103"/>
      <c r="F53" s="103"/>
      <c r="G53" s="103"/>
      <c r="H53" s="103"/>
      <c r="I53" s="150" t="e">
        <f t="shared" si="0"/>
        <v>#DIV/0!</v>
      </c>
    </row>
    <row r="54" spans="1:9">
      <c r="A54" s="104">
        <v>50</v>
      </c>
      <c r="B54" s="103"/>
      <c r="C54" s="103"/>
      <c r="D54" s="103"/>
      <c r="E54" s="103"/>
      <c r="F54" s="103"/>
      <c r="G54" s="103"/>
      <c r="H54" s="103"/>
      <c r="I54" s="150" t="e">
        <f t="shared" si="0"/>
        <v>#DIV/0!</v>
      </c>
    </row>
    <row r="55" spans="1:9">
      <c r="A55" s="104">
        <v>51</v>
      </c>
      <c r="B55" s="103"/>
      <c r="C55" s="103"/>
      <c r="D55" s="103"/>
      <c r="E55" s="103"/>
      <c r="F55" s="103"/>
      <c r="G55" s="103"/>
      <c r="H55" s="103"/>
      <c r="I55" s="150" t="e">
        <f t="shared" si="0"/>
        <v>#DIV/0!</v>
      </c>
    </row>
    <row r="56" spans="1:9">
      <c r="A56" s="104">
        <v>52</v>
      </c>
      <c r="B56" s="103"/>
      <c r="C56" s="103"/>
      <c r="D56" s="103"/>
      <c r="E56" s="103"/>
      <c r="F56" s="103"/>
      <c r="G56" s="103"/>
      <c r="H56" s="103"/>
      <c r="I56" s="150" t="e">
        <f t="shared" si="0"/>
        <v>#DIV/0!</v>
      </c>
    </row>
    <row r="57" spans="1:9">
      <c r="A57" s="104">
        <v>53</v>
      </c>
      <c r="B57" s="103"/>
      <c r="C57" s="103"/>
      <c r="D57" s="103"/>
      <c r="E57" s="103"/>
      <c r="F57" s="103"/>
      <c r="G57" s="103"/>
      <c r="H57" s="103"/>
      <c r="I57" s="150" t="e">
        <f t="shared" si="0"/>
        <v>#DIV/0!</v>
      </c>
    </row>
    <row r="58" spans="1:9">
      <c r="A58" s="104">
        <v>54</v>
      </c>
      <c r="B58" s="103"/>
      <c r="C58" s="103"/>
      <c r="D58" s="103"/>
      <c r="E58" s="103"/>
      <c r="F58" s="103"/>
      <c r="G58" s="103"/>
      <c r="H58" s="103"/>
      <c r="I58" s="150" t="e">
        <f t="shared" si="0"/>
        <v>#DIV/0!</v>
      </c>
    </row>
    <row r="59" spans="1:9">
      <c r="A59" s="104">
        <v>55</v>
      </c>
      <c r="B59" s="103"/>
      <c r="C59" s="103"/>
      <c r="D59" s="103"/>
      <c r="E59" s="103"/>
      <c r="F59" s="103"/>
      <c r="G59" s="103"/>
      <c r="H59" s="103"/>
      <c r="I59" s="150" t="e">
        <f t="shared" si="0"/>
        <v>#DIV/0!</v>
      </c>
    </row>
    <row r="60" spans="1:9">
      <c r="A60" s="104">
        <v>56</v>
      </c>
      <c r="B60" s="103"/>
      <c r="C60" s="103"/>
      <c r="D60" s="103"/>
      <c r="E60" s="103"/>
      <c r="F60" s="103"/>
      <c r="G60" s="103"/>
      <c r="H60" s="103"/>
      <c r="I60" s="150" t="e">
        <f t="shared" si="0"/>
        <v>#DIV/0!</v>
      </c>
    </row>
    <row r="61" spans="1:9">
      <c r="A61" s="104">
        <v>57</v>
      </c>
      <c r="B61" s="103"/>
      <c r="C61" s="103"/>
      <c r="D61" s="103"/>
      <c r="E61" s="103"/>
      <c r="F61" s="103"/>
      <c r="G61" s="103"/>
      <c r="H61" s="103"/>
      <c r="I61" s="150" t="e">
        <f t="shared" si="0"/>
        <v>#DIV/0!</v>
      </c>
    </row>
    <row r="62" spans="1:9">
      <c r="A62" s="104">
        <v>58</v>
      </c>
      <c r="B62" s="103"/>
      <c r="C62" s="103"/>
      <c r="D62" s="103"/>
      <c r="E62" s="103"/>
      <c r="F62" s="103"/>
      <c r="G62" s="103"/>
      <c r="H62" s="103"/>
      <c r="I62" s="150" t="e">
        <f t="shared" si="0"/>
        <v>#DIV/0!</v>
      </c>
    </row>
    <row r="63" spans="1:9">
      <c r="A63" s="104">
        <v>59</v>
      </c>
      <c r="B63" s="103"/>
      <c r="C63" s="103"/>
      <c r="D63" s="103"/>
      <c r="E63" s="103"/>
      <c r="F63" s="103"/>
      <c r="G63" s="103"/>
      <c r="H63" s="103"/>
      <c r="I63" s="150" t="e">
        <f t="shared" si="0"/>
        <v>#DIV/0!</v>
      </c>
    </row>
    <row r="64" spans="1:9">
      <c r="A64" s="104">
        <v>60</v>
      </c>
      <c r="B64" s="103"/>
      <c r="C64" s="103"/>
      <c r="D64" s="103"/>
      <c r="E64" s="103"/>
      <c r="F64" s="103"/>
      <c r="G64" s="103"/>
      <c r="H64" s="103"/>
      <c r="I64" s="150" t="e">
        <f t="shared" si="0"/>
        <v>#DIV/0!</v>
      </c>
    </row>
    <row r="65" spans="1:9">
      <c r="A65" s="104">
        <v>61</v>
      </c>
      <c r="B65" s="103"/>
      <c r="C65" s="103"/>
      <c r="D65" s="103"/>
      <c r="E65" s="103"/>
      <c r="F65" s="103"/>
      <c r="G65" s="103"/>
      <c r="H65" s="103"/>
      <c r="I65" s="150" t="e">
        <f t="shared" si="0"/>
        <v>#DIV/0!</v>
      </c>
    </row>
    <row r="66" spans="1:9">
      <c r="A66" s="104">
        <v>62</v>
      </c>
      <c r="B66" s="103"/>
      <c r="C66" s="103"/>
      <c r="D66" s="103"/>
      <c r="E66" s="103"/>
      <c r="F66" s="103"/>
      <c r="G66" s="103"/>
      <c r="H66" s="103"/>
      <c r="I66" s="150" t="e">
        <f t="shared" si="0"/>
        <v>#DIV/0!</v>
      </c>
    </row>
    <row r="67" spans="1:9">
      <c r="A67" s="104">
        <v>63</v>
      </c>
      <c r="B67" s="103"/>
      <c r="C67" s="103"/>
      <c r="D67" s="103"/>
      <c r="E67" s="103"/>
      <c r="F67" s="103"/>
      <c r="G67" s="103"/>
      <c r="H67" s="103"/>
      <c r="I67" s="150" t="e">
        <f t="shared" si="0"/>
        <v>#DIV/0!</v>
      </c>
    </row>
    <row r="68" spans="1:9">
      <c r="A68" s="104">
        <v>64</v>
      </c>
      <c r="B68" s="103"/>
      <c r="C68" s="103"/>
      <c r="D68" s="103"/>
      <c r="E68" s="103"/>
      <c r="F68" s="103"/>
      <c r="G68" s="103"/>
      <c r="H68" s="103"/>
      <c r="I68" s="150" t="e">
        <f t="shared" si="0"/>
        <v>#DIV/0!</v>
      </c>
    </row>
    <row r="69" spans="1:9">
      <c r="A69" s="104">
        <v>65</v>
      </c>
      <c r="B69" s="103"/>
      <c r="C69" s="103"/>
      <c r="D69" s="103"/>
      <c r="E69" s="103"/>
      <c r="F69" s="103"/>
      <c r="G69" s="103"/>
      <c r="H69" s="103"/>
      <c r="I69" s="150" t="e">
        <f t="shared" si="0"/>
        <v>#DIV/0!</v>
      </c>
    </row>
    <row r="70" spans="1:9">
      <c r="A70" s="104">
        <v>66</v>
      </c>
      <c r="B70" s="103"/>
      <c r="C70" s="103"/>
      <c r="D70" s="103"/>
      <c r="E70" s="103"/>
      <c r="F70" s="103"/>
      <c r="G70" s="103"/>
      <c r="H70" s="103"/>
      <c r="I70" s="150" t="e">
        <f t="shared" ref="I70:I79" si="1">H70/$C$2</f>
        <v>#DIV/0!</v>
      </c>
    </row>
    <row r="71" spans="1:9">
      <c r="A71" s="104">
        <v>67</v>
      </c>
      <c r="B71" s="103"/>
      <c r="C71" s="103"/>
      <c r="D71" s="103"/>
      <c r="E71" s="103"/>
      <c r="F71" s="103"/>
      <c r="G71" s="103"/>
      <c r="H71" s="103"/>
      <c r="I71" s="150" t="e">
        <f t="shared" si="1"/>
        <v>#DIV/0!</v>
      </c>
    </row>
    <row r="72" spans="1:9">
      <c r="A72" s="104">
        <v>68</v>
      </c>
      <c r="B72" s="103"/>
      <c r="C72" s="103"/>
      <c r="D72" s="103"/>
      <c r="E72" s="103"/>
      <c r="F72" s="103"/>
      <c r="G72" s="103"/>
      <c r="H72" s="103"/>
      <c r="I72" s="150" t="e">
        <f t="shared" si="1"/>
        <v>#DIV/0!</v>
      </c>
    </row>
    <row r="73" spans="1:9">
      <c r="A73" s="104">
        <v>69</v>
      </c>
      <c r="B73" s="103"/>
      <c r="C73" s="103"/>
      <c r="D73" s="103"/>
      <c r="E73" s="103"/>
      <c r="F73" s="103"/>
      <c r="G73" s="103"/>
      <c r="H73" s="103"/>
      <c r="I73" s="150" t="e">
        <f t="shared" si="1"/>
        <v>#DIV/0!</v>
      </c>
    </row>
    <row r="74" spans="1:9">
      <c r="A74" s="104">
        <v>70</v>
      </c>
      <c r="B74" s="103"/>
      <c r="C74" s="103"/>
      <c r="D74" s="103"/>
      <c r="E74" s="103"/>
      <c r="F74" s="103"/>
      <c r="G74" s="103"/>
      <c r="H74" s="103"/>
      <c r="I74" s="150" t="e">
        <f t="shared" si="1"/>
        <v>#DIV/0!</v>
      </c>
    </row>
    <row r="75" spans="1:9">
      <c r="A75" s="104">
        <v>71</v>
      </c>
      <c r="B75" s="103"/>
      <c r="C75" s="103"/>
      <c r="D75" s="103"/>
      <c r="E75" s="103"/>
      <c r="F75" s="103"/>
      <c r="G75" s="103"/>
      <c r="H75" s="103"/>
      <c r="I75" s="150" t="e">
        <f t="shared" si="1"/>
        <v>#DIV/0!</v>
      </c>
    </row>
    <row r="76" spans="1:9">
      <c r="A76" s="104">
        <v>72</v>
      </c>
      <c r="B76" s="103"/>
      <c r="C76" s="103"/>
      <c r="D76" s="103"/>
      <c r="E76" s="103"/>
      <c r="F76" s="103"/>
      <c r="G76" s="103"/>
      <c r="H76" s="103"/>
      <c r="I76" s="150" t="e">
        <f t="shared" si="1"/>
        <v>#DIV/0!</v>
      </c>
    </row>
    <row r="77" spans="1:9">
      <c r="A77" s="104">
        <v>73</v>
      </c>
      <c r="B77" s="103"/>
      <c r="C77" s="103"/>
      <c r="D77" s="103"/>
      <c r="E77" s="103"/>
      <c r="F77" s="103"/>
      <c r="G77" s="103"/>
      <c r="H77" s="103"/>
      <c r="I77" s="150" t="e">
        <f t="shared" si="1"/>
        <v>#DIV/0!</v>
      </c>
    </row>
    <row r="78" spans="1:9">
      <c r="A78" s="104">
        <v>74</v>
      </c>
      <c r="B78" s="103"/>
      <c r="C78" s="103"/>
      <c r="D78" s="103"/>
      <c r="E78" s="103"/>
      <c r="F78" s="103"/>
      <c r="G78" s="103"/>
      <c r="H78" s="103"/>
      <c r="I78" s="150" t="e">
        <f t="shared" si="1"/>
        <v>#DIV/0!</v>
      </c>
    </row>
    <row r="79" spans="1:9">
      <c r="A79" s="104">
        <v>75</v>
      </c>
      <c r="B79" s="103"/>
      <c r="C79" s="103"/>
      <c r="D79" s="103"/>
      <c r="E79" s="103"/>
      <c r="F79" s="103"/>
      <c r="G79" s="103"/>
      <c r="H79" s="103"/>
      <c r="I79" s="150" t="e">
        <f t="shared" si="1"/>
        <v>#DIV/0!</v>
      </c>
    </row>
  </sheetData>
  <mergeCells count="2">
    <mergeCell ref="A1:B1"/>
    <mergeCell ref="A2:B2"/>
  </mergeCells>
  <pageMargins left="0.7" right="0.7" top="0.75" bottom="0.75" header="0.3" footer="0.3"/>
  <pageSetup orientation="portrait" r:id="rId1"/>
</worksheet>
</file>

<file path=xl/worksheets/sheet40.xml><?xml version="1.0" encoding="utf-8"?>
<worksheet xmlns="http://schemas.openxmlformats.org/spreadsheetml/2006/main" xmlns:r="http://schemas.openxmlformats.org/officeDocument/2006/relationships">
  <sheetPr codeName="Sheet16"/>
  <dimension ref="A1:R28"/>
  <sheetViews>
    <sheetView zoomScale="80" zoomScaleNormal="80" workbookViewId="0">
      <pane xSplit="3" ySplit="5" topLeftCell="E6" activePane="bottomRight" state="frozen"/>
      <selection activeCell="C107" sqref="C107"/>
      <selection pane="topRight" activeCell="C107" sqref="C107"/>
      <selection pane="bottomLeft" activeCell="C107" sqref="C107"/>
      <selection pane="bottomRight" activeCell="O22" sqref="O22"/>
    </sheetView>
  </sheetViews>
  <sheetFormatPr defaultColWidth="8.85546875" defaultRowHeight="15"/>
  <cols>
    <col min="1" max="1" width="10.140625" style="558" bestFit="1" customWidth="1"/>
    <col min="2" max="2" width="24.85546875" style="558" customWidth="1"/>
    <col min="3" max="3" width="39.42578125" style="374" customWidth="1"/>
    <col min="4" max="4" width="5.5703125" style="328" bestFit="1" customWidth="1"/>
    <col min="5" max="5" width="14.140625" style="328" bestFit="1" customWidth="1"/>
    <col min="6" max="6" width="22.7109375" style="467" bestFit="1" customWidth="1"/>
    <col min="7" max="9" width="15.140625" style="467" customWidth="1"/>
    <col min="10" max="10" width="20.5703125" style="659" customWidth="1"/>
    <col min="11" max="11" width="15.5703125" style="328" customWidth="1"/>
    <col min="12" max="12" width="13.140625" style="328" customWidth="1"/>
    <col min="13" max="13" width="15.140625" style="659" customWidth="1"/>
    <col min="14" max="14" width="8.85546875" style="467"/>
    <col min="15" max="15" width="8.85546875" style="684" customWidth="1"/>
    <col min="16" max="16" width="28.42578125" style="558" customWidth="1"/>
    <col min="17" max="17" width="28.5703125" style="558" customWidth="1"/>
    <col min="18" max="18" width="8.85546875" style="684"/>
    <col min="19" max="16384" width="8.85546875" style="660"/>
  </cols>
  <sheetData>
    <row r="1" spans="1:18" s="417" customFormat="1">
      <c r="A1" s="5645" t="s">
        <v>4767</v>
      </c>
      <c r="B1" s="5646"/>
      <c r="C1" s="5647"/>
      <c r="D1" s="664"/>
      <c r="E1" s="664"/>
      <c r="F1" s="67" t="s">
        <v>3945</v>
      </c>
      <c r="G1" s="619"/>
      <c r="H1" s="619"/>
      <c r="I1" s="619"/>
      <c r="J1" s="623"/>
      <c r="K1" s="619"/>
      <c r="L1" s="619"/>
      <c r="M1" s="623"/>
      <c r="N1" s="639"/>
      <c r="O1" s="665"/>
      <c r="P1" s="641"/>
      <c r="Q1" s="641"/>
      <c r="R1" s="665"/>
    </row>
    <row r="2" spans="1:18" s="417" customFormat="1">
      <c r="A2" s="598" t="str">
        <f>HYPERLINK("#Index!F3", "Index Pg")</f>
        <v>Index Pg</v>
      </c>
      <c r="B2" s="601"/>
      <c r="C2" s="666" t="str">
        <f>HYPERLINK("#'Budget Summary I'!A1:AL1", "Budget Summary I")</f>
        <v>Budget Summary I</v>
      </c>
      <c r="D2" s="667"/>
      <c r="E2" s="421" t="s">
        <v>4582</v>
      </c>
      <c r="F2" s="99">
        <f>R6+R8+R13+R18+R20+R26</f>
        <v>0</v>
      </c>
      <c r="G2" s="668"/>
      <c r="H2" s="668"/>
      <c r="I2" s="668"/>
      <c r="J2" s="623"/>
      <c r="K2" s="429"/>
      <c r="L2" s="429"/>
      <c r="M2" s="623"/>
      <c r="N2" s="639"/>
      <c r="O2" s="665"/>
      <c r="P2" s="641"/>
      <c r="Q2" s="641"/>
      <c r="R2" s="665"/>
    </row>
    <row r="3" spans="1:18" s="417" customFormat="1">
      <c r="A3" s="600"/>
      <c r="B3" s="601"/>
      <c r="C3" s="669" t="str">
        <f>HYPERLINK("#'Budget Summary II'!A3:B5", "Budget Summary II")</f>
        <v>Budget Summary II</v>
      </c>
      <c r="D3" s="670"/>
      <c r="E3" s="636" t="s">
        <v>4583</v>
      </c>
      <c r="F3" s="252">
        <f>O6+O8+O13+O18+O20+O26</f>
        <v>228.79284289970849</v>
      </c>
      <c r="G3" s="668"/>
      <c r="H3" s="668"/>
      <c r="I3" s="668"/>
      <c r="J3" s="640"/>
      <c r="K3" s="429"/>
      <c r="L3" s="429"/>
      <c r="M3" s="623"/>
      <c r="N3" s="639"/>
      <c r="O3" s="665"/>
      <c r="P3" s="641"/>
      <c r="Q3" s="641"/>
      <c r="R3" s="665"/>
    </row>
    <row r="4" spans="1:18" s="467" customFormat="1">
      <c r="A4" s="5233" t="s">
        <v>53</v>
      </c>
      <c r="B4" s="5233" t="s">
        <v>54</v>
      </c>
      <c r="C4" s="5233" t="s">
        <v>55</v>
      </c>
      <c r="D4" s="5233" t="s">
        <v>56</v>
      </c>
      <c r="E4" s="5233" t="s">
        <v>57</v>
      </c>
      <c r="F4" s="5223" t="s">
        <v>4603</v>
      </c>
      <c r="G4" s="5223"/>
      <c r="H4" s="5223"/>
      <c r="I4" s="5223"/>
      <c r="J4" s="5223"/>
      <c r="K4" s="5223" t="s">
        <v>4613</v>
      </c>
      <c r="L4" s="5223"/>
      <c r="M4" s="5223"/>
      <c r="N4" s="5223"/>
      <c r="O4" s="5223"/>
      <c r="P4" s="5223"/>
      <c r="Q4" s="5233" t="s">
        <v>4643</v>
      </c>
      <c r="R4" s="5233"/>
    </row>
    <row r="5" spans="1:18" s="467" customFormat="1" ht="45">
      <c r="A5" s="5233"/>
      <c r="B5" s="5233"/>
      <c r="C5" s="5233"/>
      <c r="D5" s="5233"/>
      <c r="E5" s="5233"/>
      <c r="F5" s="379" t="s">
        <v>4604</v>
      </c>
      <c r="G5" s="379" t="s">
        <v>4611</v>
      </c>
      <c r="H5" s="379" t="s">
        <v>4605</v>
      </c>
      <c r="I5" s="379" t="s">
        <v>4612</v>
      </c>
      <c r="J5" s="379" t="s">
        <v>2527</v>
      </c>
      <c r="K5" s="380" t="s">
        <v>58</v>
      </c>
      <c r="L5" s="380" t="s">
        <v>59</v>
      </c>
      <c r="M5" s="381" t="s">
        <v>60</v>
      </c>
      <c r="N5" s="380" t="s">
        <v>61</v>
      </c>
      <c r="O5" s="381" t="s">
        <v>62</v>
      </c>
      <c r="P5" s="380" t="s">
        <v>63</v>
      </c>
      <c r="Q5" s="382" t="s">
        <v>2529</v>
      </c>
      <c r="R5" s="383" t="s">
        <v>4644</v>
      </c>
    </row>
    <row r="6" spans="1:18" s="675" customFormat="1">
      <c r="A6" s="333">
        <f>'6.Procurement Annex'!A7</f>
        <v>6</v>
      </c>
      <c r="B6" s="333"/>
      <c r="C6" s="333" t="str">
        <f>'6.Procurement Annex'!C7</f>
        <v>Procurement</v>
      </c>
      <c r="D6" s="387"/>
      <c r="E6" s="387"/>
      <c r="F6" s="387"/>
      <c r="G6" s="387"/>
      <c r="H6" s="671"/>
      <c r="I6" s="387"/>
      <c r="J6" s="197"/>
      <c r="K6" s="387"/>
      <c r="L6" s="387"/>
      <c r="M6" s="197"/>
      <c r="N6" s="672"/>
      <c r="O6" s="673">
        <f>O7</f>
        <v>3.8299999999988996</v>
      </c>
      <c r="P6" s="674"/>
      <c r="Q6" s="674"/>
      <c r="R6" s="673">
        <f>R7</f>
        <v>0</v>
      </c>
    </row>
    <row r="7" spans="1:18" s="675" customFormat="1" ht="30">
      <c r="A7" s="676" t="str">
        <f>'6.Procurement Annex'!A24</f>
        <v>6.1.2.7</v>
      </c>
      <c r="B7" s="676">
        <f>'6-A. Proc. Sub-Annex'!C62</f>
        <v>0</v>
      </c>
      <c r="C7" s="676" t="str">
        <f>'6-A. Proc. Sub-Annex'!D62</f>
        <v>Tablets; software for implementation of ANMOL</v>
      </c>
      <c r="D7" s="267" t="str">
        <f>'6-A. Proc. Sub-Annex'!E62</f>
        <v>HSS</v>
      </c>
      <c r="E7" s="267" t="str">
        <f>'6-A. Proc. Sub-Annex'!F62</f>
        <v>HSS/ HMIS-MCTS</v>
      </c>
      <c r="F7" s="267">
        <f>'6-A. Proc. Sub-Annex'!G62</f>
        <v>0</v>
      </c>
      <c r="G7" s="267">
        <f>'6-A. Proc. Sub-Annex'!H62</f>
        <v>0</v>
      </c>
      <c r="H7" s="267">
        <f>'6-A. Proc. Sub-Annex'!I62</f>
        <v>0</v>
      </c>
      <c r="I7" s="267">
        <f>'6-A. Proc. Sub-Annex'!J62</f>
        <v>0</v>
      </c>
      <c r="J7" s="267">
        <f>'6-A. Proc. Sub-Annex'!K62</f>
        <v>0</v>
      </c>
      <c r="K7" s="267">
        <f>'6-A. Proc. Sub-Annex'!L62</f>
        <v>0</v>
      </c>
      <c r="L7" s="267">
        <f>'6-A. Proc. Sub-Annex'!M62</f>
        <v>1402.9304029299999</v>
      </c>
      <c r="M7" s="677">
        <f>'6-A. Proc. Sub-Annex'!N62</f>
        <v>1.4029304029299999E-2</v>
      </c>
      <c r="N7" s="267">
        <f>'6-A. Proc. Sub-Annex'!O62</f>
        <v>273</v>
      </c>
      <c r="O7" s="677">
        <f>'6-A. Proc. Sub-Annex'!P62</f>
        <v>3.8299999999988996</v>
      </c>
      <c r="P7" s="676">
        <f>'6-A. Proc. Sub-Annex'!Q62</f>
        <v>0</v>
      </c>
      <c r="Q7" s="685"/>
      <c r="R7" s="686"/>
    </row>
    <row r="8" spans="1:18">
      <c r="A8" s="502">
        <f>'9.Training Annex'!A7</f>
        <v>9</v>
      </c>
      <c r="B8" s="678"/>
      <c r="C8" s="502" t="str">
        <f>'9.Training Annex'!C7</f>
        <v>Training and Capacity Building</v>
      </c>
      <c r="D8" s="495"/>
      <c r="E8" s="495"/>
      <c r="F8" s="495"/>
      <c r="G8" s="495"/>
      <c r="H8" s="495"/>
      <c r="I8" s="495"/>
      <c r="J8" s="197"/>
      <c r="K8" s="495"/>
      <c r="L8" s="495"/>
      <c r="M8" s="197"/>
      <c r="N8" s="672"/>
      <c r="O8" s="679">
        <f>SUM(O9:O12)</f>
        <v>2</v>
      </c>
      <c r="P8" s="674"/>
      <c r="Q8" s="687"/>
      <c r="R8" s="688">
        <f>SUM(R9:R12)</f>
        <v>0</v>
      </c>
    </row>
    <row r="9" spans="1:18">
      <c r="A9" s="5083" t="str">
        <f>'9.Training Annex'!A36</f>
        <v>9.2.2.7</v>
      </c>
      <c r="B9" s="268" t="str">
        <f>'9-A.Training Sub-Annex'!C185</f>
        <v>B15.3.1.4.1</v>
      </c>
      <c r="C9" s="268" t="str">
        <f>'9-A.Training Sub-Annex'!D185</f>
        <v>Training cum review meeting for HMIS &amp; MCTS at State level</v>
      </c>
      <c r="D9" s="391" t="str">
        <f>'9-A.Training Sub-Annex'!E185</f>
        <v>HSS</v>
      </c>
      <c r="E9" s="391" t="str">
        <f>'9-A.Training Sub-Annex'!F185</f>
        <v>HMIS/ MCTS</v>
      </c>
      <c r="F9" s="391">
        <f>'9-A.Training Sub-Annex'!G185</f>
        <v>0</v>
      </c>
      <c r="G9" s="391">
        <f>'9-A.Training Sub-Annex'!H185</f>
        <v>0</v>
      </c>
      <c r="H9" s="391">
        <f>'9-A.Training Sub-Annex'!I185</f>
        <v>0</v>
      </c>
      <c r="I9" s="391">
        <f>'9-A.Training Sub-Annex'!J185</f>
        <v>0</v>
      </c>
      <c r="J9" s="391">
        <f>'9-A.Training Sub-Annex'!K185</f>
        <v>0</v>
      </c>
      <c r="K9" s="391">
        <f>'9-A.Training Sub-Annex'!L185</f>
        <v>0</v>
      </c>
      <c r="L9" s="391">
        <f>'9-A.Training Sub-Annex'!M185</f>
        <v>1000</v>
      </c>
      <c r="M9" s="269">
        <f>'9-A.Training Sub-Annex'!N185</f>
        <v>0.01</v>
      </c>
      <c r="N9" s="391">
        <f>'9-A.Training Sub-Annex'!O185</f>
        <v>100</v>
      </c>
      <c r="O9" s="269">
        <f>'9-A.Training Sub-Annex'!P185</f>
        <v>1</v>
      </c>
      <c r="P9" s="268" t="str">
        <f>'9-A.Training Sub-Annex'!Q185</f>
        <v xml:space="preserve">STATE: HMIS Portal officals including Medical officers (at State Level) -  100 x 4 batches - Rs.1.00 Lakhs; PDY: ; KKL: ; MHE: ; YNM: </v>
      </c>
      <c r="Q9" s="57"/>
      <c r="R9" s="689"/>
    </row>
    <row r="10" spans="1:18">
      <c r="A10" s="5083"/>
      <c r="B10" s="268" t="str">
        <f>'9-A.Training Sub-Annex'!C186</f>
        <v>B15.3.1.4.2</v>
      </c>
      <c r="C10" s="268" t="str">
        <f>'9-A.Training Sub-Annex'!D186</f>
        <v>Training cum review meeting for HMIS &amp; MCTS at District level</v>
      </c>
      <c r="D10" s="391" t="str">
        <f>'9-A.Training Sub-Annex'!E186</f>
        <v>HSS</v>
      </c>
      <c r="E10" s="391" t="str">
        <f>'9-A.Training Sub-Annex'!F186</f>
        <v>HMIS/ MCTS</v>
      </c>
      <c r="F10" s="391">
        <f>'9-A.Training Sub-Annex'!G186</f>
        <v>0</v>
      </c>
      <c r="G10" s="391">
        <f>'9-A.Training Sub-Annex'!H186</f>
        <v>0</v>
      </c>
      <c r="H10" s="391">
        <f>'9-A.Training Sub-Annex'!I186</f>
        <v>0</v>
      </c>
      <c r="I10" s="391">
        <f>'9-A.Training Sub-Annex'!J186</f>
        <v>0</v>
      </c>
      <c r="J10" s="391">
        <f>'9-A.Training Sub-Annex'!K186</f>
        <v>0</v>
      </c>
      <c r="K10" s="391">
        <f>'9-A.Training Sub-Annex'!L186</f>
        <v>0</v>
      </c>
      <c r="L10" s="391">
        <f>'9-A.Training Sub-Annex'!M186</f>
        <v>1000</v>
      </c>
      <c r="M10" s="269">
        <f>'9-A.Training Sub-Annex'!N186</f>
        <v>0.01</v>
      </c>
      <c r="N10" s="391">
        <f>'9-A.Training Sub-Annex'!O186</f>
        <v>100</v>
      </c>
      <c r="O10" s="269">
        <f>'9-A.Training Sub-Annex'!P186</f>
        <v>1</v>
      </c>
      <c r="P10" s="268" t="str">
        <f>'9-A.Training Sub-Annex'!Q186</f>
        <v xml:space="preserve">STATE: HMIS and RCH Portal Officials (at District Level) - Rs.1.00 Lakhs (25 x 4 batches ); PDY: ; KKL: ; MHE: ; YNM: </v>
      </c>
      <c r="Q10" s="57"/>
      <c r="R10" s="689"/>
    </row>
    <row r="11" spans="1:18">
      <c r="A11" s="5083"/>
      <c r="B11" s="268" t="str">
        <f>'9-A.Training Sub-Annex'!C187</f>
        <v>B15.3.1.4.3</v>
      </c>
      <c r="C11" s="268" t="str">
        <f>'9-A.Training Sub-Annex'!D187</f>
        <v>Training cum review meeting for HMIS &amp; MCTS at Block level</v>
      </c>
      <c r="D11" s="391" t="str">
        <f>'9-A.Training Sub-Annex'!E187</f>
        <v>HSS</v>
      </c>
      <c r="E11" s="391" t="str">
        <f>'9-A.Training Sub-Annex'!F187</f>
        <v>HMIS/ MCTS</v>
      </c>
      <c r="F11" s="391">
        <f>'9-A.Training Sub-Annex'!G187</f>
        <v>0</v>
      </c>
      <c r="G11" s="391">
        <f>'9-A.Training Sub-Annex'!H187</f>
        <v>0</v>
      </c>
      <c r="H11" s="391">
        <f>'9-A.Training Sub-Annex'!I187</f>
        <v>0</v>
      </c>
      <c r="I11" s="391">
        <f>'9-A.Training Sub-Annex'!J187</f>
        <v>0</v>
      </c>
      <c r="J11" s="391">
        <f>'9-A.Training Sub-Annex'!K187</f>
        <v>0</v>
      </c>
      <c r="K11" s="391">
        <f>'9-A.Training Sub-Annex'!L187</f>
        <v>0</v>
      </c>
      <c r="L11" s="391">
        <f>'9-A.Training Sub-Annex'!M187</f>
        <v>0</v>
      </c>
      <c r="M11" s="269">
        <f>'9-A.Training Sub-Annex'!N187</f>
        <v>0</v>
      </c>
      <c r="N11" s="391">
        <f>'9-A.Training Sub-Annex'!O187</f>
        <v>0</v>
      </c>
      <c r="O11" s="269">
        <f>'9-A.Training Sub-Annex'!P187</f>
        <v>0</v>
      </c>
      <c r="P11" s="268" t="str">
        <f>'9-A.Training Sub-Annex'!Q187</f>
        <v xml:space="preserve">STATE: ; PDY: ; KKL: ; MHE: ; YNM: </v>
      </c>
      <c r="Q11" s="57"/>
      <c r="R11" s="689"/>
    </row>
    <row r="12" spans="1:18">
      <c r="A12" s="5083"/>
      <c r="B12" s="268">
        <f>'9-A.Training Sub-Annex'!C188</f>
        <v>0</v>
      </c>
      <c r="C12" s="268" t="str">
        <f>'9-A.Training Sub-Annex'!D188</f>
        <v>Any other (please specify)</v>
      </c>
      <c r="D12" s="391" t="str">
        <f>'9-A.Training Sub-Annex'!E188</f>
        <v>HSS</v>
      </c>
      <c r="E12" s="391" t="str">
        <f>'9-A.Training Sub-Annex'!F188</f>
        <v>HMIS/ MCTS</v>
      </c>
      <c r="F12" s="391">
        <f>'9-A.Training Sub-Annex'!G188</f>
        <v>0</v>
      </c>
      <c r="G12" s="391">
        <f>'9-A.Training Sub-Annex'!H188</f>
        <v>0</v>
      </c>
      <c r="H12" s="391">
        <f>'9-A.Training Sub-Annex'!I188</f>
        <v>0</v>
      </c>
      <c r="I12" s="391">
        <f>'9-A.Training Sub-Annex'!J188</f>
        <v>0</v>
      </c>
      <c r="J12" s="391">
        <f>'9-A.Training Sub-Annex'!K188</f>
        <v>0</v>
      </c>
      <c r="K12" s="391">
        <f>'9-A.Training Sub-Annex'!L188</f>
        <v>0</v>
      </c>
      <c r="L12" s="391">
        <f>'9-A.Training Sub-Annex'!M188</f>
        <v>0</v>
      </c>
      <c r="M12" s="269">
        <f>'9-A.Training Sub-Annex'!N188</f>
        <v>0</v>
      </c>
      <c r="N12" s="391">
        <f>'9-A.Training Sub-Annex'!O188</f>
        <v>0</v>
      </c>
      <c r="O12" s="269">
        <f>'9-A.Training Sub-Annex'!P188</f>
        <v>0</v>
      </c>
      <c r="P12" s="268" t="str">
        <f>'9-A.Training Sub-Annex'!Q188</f>
        <v xml:space="preserve">STATE: ; PDY: ; KKL: ; MHE: ; YNM: </v>
      </c>
      <c r="Q12" s="57"/>
      <c r="R12" s="689"/>
    </row>
    <row r="13" spans="1:18">
      <c r="A13" s="250">
        <f>'12.Printing Annex'!A7</f>
        <v>12</v>
      </c>
      <c r="B13" s="250"/>
      <c r="C13" s="250" t="str">
        <f>'12.Printing Annex'!C7</f>
        <v>Printing</v>
      </c>
      <c r="D13" s="251"/>
      <c r="E13" s="251"/>
      <c r="F13" s="251"/>
      <c r="G13" s="251"/>
      <c r="H13" s="681"/>
      <c r="I13" s="251"/>
      <c r="J13" s="197"/>
      <c r="K13" s="251"/>
      <c r="L13" s="251"/>
      <c r="M13" s="197"/>
      <c r="N13" s="672"/>
      <c r="O13" s="679">
        <f>SUM(O14:O17)</f>
        <v>6.6938399999999998</v>
      </c>
      <c r="P13" s="674"/>
      <c r="Q13" s="687"/>
      <c r="R13" s="688">
        <f>SUM(R14:R17)</f>
        <v>0</v>
      </c>
    </row>
    <row r="14" spans="1:18">
      <c r="A14" s="5083" t="str">
        <f>'12.Printing Annex'!A20</f>
        <v>12.2.4</v>
      </c>
      <c r="B14" s="268" t="str">
        <f>'12-A. Print Sub-Annex'!C68</f>
        <v>B15.3.1.6</v>
      </c>
      <c r="C14" s="268" t="str">
        <f>'12-A. Print Sub-Annex'!D68</f>
        <v xml:space="preserve">Printing of HMIS Formats </v>
      </c>
      <c r="D14" s="391" t="str">
        <f>'12-A. Print Sub-Annex'!E68</f>
        <v>HSS</v>
      </c>
      <c r="E14" s="391" t="str">
        <f>'12-A. Print Sub-Annex'!F68</f>
        <v>HMIS-MCTS</v>
      </c>
      <c r="F14" s="391">
        <f>'12-A. Print Sub-Annex'!G68</f>
        <v>0</v>
      </c>
      <c r="G14" s="391">
        <f>'12-A. Print Sub-Annex'!H68</f>
        <v>0</v>
      </c>
      <c r="H14" s="391">
        <f>'12-A. Print Sub-Annex'!I68</f>
        <v>0</v>
      </c>
      <c r="I14" s="391">
        <f>'12-A. Print Sub-Annex'!J68</f>
        <v>0</v>
      </c>
      <c r="J14" s="391">
        <f>'12-A. Print Sub-Annex'!K68</f>
        <v>0</v>
      </c>
      <c r="K14" s="391">
        <f>'12-A. Print Sub-Annex'!L68</f>
        <v>0</v>
      </c>
      <c r="L14" s="391">
        <f>'12-A. Print Sub-Annex'!M68</f>
        <v>3.2</v>
      </c>
      <c r="M14" s="269">
        <f>'12-A. Print Sub-Annex'!N68</f>
        <v>3.1999999999999999E-5</v>
      </c>
      <c r="N14" s="391">
        <f>'12-A. Print Sub-Annex'!O68</f>
        <v>15625</v>
      </c>
      <c r="O14" s="269">
        <f>'12-A. Print Sub-Annex'!P68</f>
        <v>0.5</v>
      </c>
      <c r="P14" s="268" t="str">
        <f>'12-A. Print Sub-Annex'!Q68</f>
        <v xml:space="preserve">STATE: In UT 81 HSCs, 40 PHCs, 4 CHCs, 9 SDHs, 5 DHs are available.(i). State Level MIS (Quarterly and Annual) Format(ii). District Level MIS (Monthly Consolidtated, DHQ, Quarterly &amp; Annual) Format(iii) Facility Level MIS (DH,SDH, CHC, PHC &amp; HSC - Monthly and Infrastructure) Format   - Rs.3.20 x 15625 - Rs.0.50 Lakhs                   ; PDY: ; KKL: ; MHE: ; YNM: </v>
      </c>
      <c r="Q14" s="57"/>
      <c r="R14" s="689"/>
    </row>
    <row r="15" spans="1:18">
      <c r="A15" s="5083"/>
      <c r="B15" s="268" t="str">
        <f>'12-A. Print Sub-Annex'!C69</f>
        <v>B15.3.2.1</v>
      </c>
      <c r="C15" s="268" t="str">
        <f>'12-A. Print Sub-Annex'!D69</f>
        <v xml:space="preserve">Printing of RCH Registers </v>
      </c>
      <c r="D15" s="391" t="str">
        <f>'12-A. Print Sub-Annex'!E69</f>
        <v>HSS</v>
      </c>
      <c r="E15" s="391" t="str">
        <f>'12-A. Print Sub-Annex'!F69</f>
        <v>HMIS-MCTS</v>
      </c>
      <c r="F15" s="391">
        <f>'12-A. Print Sub-Annex'!G69</f>
        <v>0</v>
      </c>
      <c r="G15" s="391">
        <f>'12-A. Print Sub-Annex'!H69</f>
        <v>0</v>
      </c>
      <c r="H15" s="391">
        <f>'12-A. Print Sub-Annex'!I69</f>
        <v>0</v>
      </c>
      <c r="I15" s="391">
        <f>'12-A. Print Sub-Annex'!J69</f>
        <v>0</v>
      </c>
      <c r="J15" s="391">
        <f>'12-A. Print Sub-Annex'!K69</f>
        <v>0</v>
      </c>
      <c r="K15" s="391">
        <f>'12-A. Print Sub-Annex'!L69</f>
        <v>0</v>
      </c>
      <c r="L15" s="391">
        <f>'12-A. Print Sub-Annex'!M69</f>
        <v>500</v>
      </c>
      <c r="M15" s="269">
        <f>'12-A. Print Sub-Annex'!N69</f>
        <v>5.0000000000000001E-3</v>
      </c>
      <c r="N15" s="391">
        <f>'12-A. Print Sub-Annex'!O69</f>
        <v>1160</v>
      </c>
      <c r="O15" s="269">
        <f>'12-A. Print Sub-Annex'!P69</f>
        <v>5.8</v>
      </c>
      <c r="P15" s="268" t="str">
        <f>'12-A. Print Sub-Annex'!Q69</f>
        <v xml:space="preserve">STATE: Estimated EC - 210860, PWs - 13017 and Child - 11564
(for the year 2020-21)
1250 Registers (including Buffer Stock)
Rs.500/- one Register; PDY: ; KKL: ; MHE: ; YNM: </v>
      </c>
      <c r="Q15" s="57"/>
      <c r="R15" s="689"/>
    </row>
    <row r="16" spans="1:18">
      <c r="A16" s="5083"/>
      <c r="B16" s="268" t="str">
        <f>'12-A. Print Sub-Annex'!C70</f>
        <v>B15.3.2.2</v>
      </c>
      <c r="C16" s="268" t="str">
        <f>'12-A. Print Sub-Annex'!D70</f>
        <v>Printing of MCTS follow-up formats/ services due list/ work plan</v>
      </c>
      <c r="D16" s="391" t="str">
        <f>'12-A. Print Sub-Annex'!E70</f>
        <v>HSS</v>
      </c>
      <c r="E16" s="391" t="str">
        <f>'12-A. Print Sub-Annex'!F70</f>
        <v>HMIS-MCTS</v>
      </c>
      <c r="F16" s="391">
        <f>'12-A. Print Sub-Annex'!G70</f>
        <v>0</v>
      </c>
      <c r="G16" s="391">
        <f>'12-A. Print Sub-Annex'!H70</f>
        <v>0</v>
      </c>
      <c r="H16" s="391">
        <f>'12-A. Print Sub-Annex'!I70</f>
        <v>0</v>
      </c>
      <c r="I16" s="391">
        <f>'12-A. Print Sub-Annex'!J70</f>
        <v>0</v>
      </c>
      <c r="J16" s="391">
        <f>'12-A. Print Sub-Annex'!K70</f>
        <v>0</v>
      </c>
      <c r="K16" s="391">
        <f>'12-A. Print Sub-Annex'!L70</f>
        <v>0</v>
      </c>
      <c r="L16" s="391">
        <f>'12-A. Print Sub-Annex'!M70</f>
        <v>6</v>
      </c>
      <c r="M16" s="269">
        <f>'12-A. Print Sub-Annex'!N70</f>
        <v>6.0000000000000002E-5</v>
      </c>
      <c r="N16" s="391">
        <f>'12-A. Print Sub-Annex'!O70</f>
        <v>6564</v>
      </c>
      <c r="O16" s="269">
        <f>'12-A. Print Sub-Annex'!P70</f>
        <v>0.39384000000000002</v>
      </c>
      <c r="P16" s="268" t="str">
        <f>'12-A. Print Sub-Annex'!Q70</f>
        <v xml:space="preserve">STATE: 547 Health Covering villages. Estimated PWs - 13017
and Child - 11564. 6564 Workplan is to be printed
(547 villages * 12 months - 6564). Rs.6/- per villages per month * 12 months; PDY: ; KKL: ; MHE: ; YNM: </v>
      </c>
      <c r="Q16" s="57"/>
      <c r="R16" s="689"/>
    </row>
    <row r="17" spans="1:18">
      <c r="A17" s="5083"/>
      <c r="B17" s="268">
        <f>'12-A. Print Sub-Annex'!C71</f>
        <v>0</v>
      </c>
      <c r="C17" s="268" t="str">
        <f>'12-A. Print Sub-Annex'!D71</f>
        <v>Any other (RCH Registers Instruction Manual Printing))</v>
      </c>
      <c r="D17" s="391" t="str">
        <f>'12-A. Print Sub-Annex'!E71</f>
        <v>HSS</v>
      </c>
      <c r="E17" s="391" t="str">
        <f>'12-A. Print Sub-Annex'!F71</f>
        <v>HMIS-MCTS</v>
      </c>
      <c r="F17" s="391">
        <f>'12-A. Print Sub-Annex'!G71</f>
        <v>0</v>
      </c>
      <c r="G17" s="391">
        <f>'12-A. Print Sub-Annex'!H71</f>
        <v>0</v>
      </c>
      <c r="H17" s="391">
        <f>'12-A. Print Sub-Annex'!I71</f>
        <v>0</v>
      </c>
      <c r="I17" s="391">
        <f>'12-A. Print Sub-Annex'!J71</f>
        <v>0</v>
      </c>
      <c r="J17" s="391">
        <f>'12-A. Print Sub-Annex'!K71</f>
        <v>0</v>
      </c>
      <c r="K17" s="391">
        <f>'12-A. Print Sub-Annex'!L71</f>
        <v>0</v>
      </c>
      <c r="L17" s="391">
        <f>'12-A. Print Sub-Annex'!M71</f>
        <v>0</v>
      </c>
      <c r="M17" s="269">
        <f>'12-A. Print Sub-Annex'!N71</f>
        <v>0</v>
      </c>
      <c r="N17" s="391">
        <f>'12-A. Print Sub-Annex'!O71</f>
        <v>0</v>
      </c>
      <c r="O17" s="269">
        <f>'12-A. Print Sub-Annex'!P71</f>
        <v>0</v>
      </c>
      <c r="P17" s="268" t="str">
        <f>'12-A. Print Sub-Annex'!Q71</f>
        <v xml:space="preserve">STATE: ; PDY: ; KKL: ; MHE: ; YNM: </v>
      </c>
      <c r="Q17" s="57"/>
      <c r="R17" s="689"/>
    </row>
    <row r="18" spans="1:18">
      <c r="A18" s="542">
        <f>'14.Drug warehouse &amp;Logistic Anx'!A7</f>
        <v>14</v>
      </c>
      <c r="B18" s="682"/>
      <c r="C18" s="542" t="str">
        <f>'14.Drug warehouse &amp;Logistic Anx'!C7</f>
        <v>Drug Warehousing and Logistics</v>
      </c>
      <c r="D18" s="543"/>
      <c r="E18" s="543"/>
      <c r="F18" s="251"/>
      <c r="G18" s="251"/>
      <c r="H18" s="681"/>
      <c r="I18" s="251"/>
      <c r="J18" s="197"/>
      <c r="K18" s="251"/>
      <c r="L18" s="251"/>
      <c r="M18" s="197"/>
      <c r="N18" s="672"/>
      <c r="O18" s="679">
        <f>O19</f>
        <v>204.26999999972398</v>
      </c>
      <c r="P18" s="674"/>
      <c r="Q18" s="687"/>
      <c r="R18" s="688">
        <f>R19</f>
        <v>0</v>
      </c>
    </row>
    <row r="19" spans="1:18" s="417" customFormat="1" ht="409.5">
      <c r="A19" s="544" t="str">
        <f>'14.Drug warehouse &amp;Logistic Anx'!A18</f>
        <v>14.2.2</v>
      </c>
      <c r="B19" s="544" t="str">
        <f>'14.Drug warehouse &amp;Logistic Anx'!B18</f>
        <v>B15.3.3.1</v>
      </c>
      <c r="C19" s="544" t="str">
        <f>'14.Drug warehouse &amp;Logistic Anx'!C18</f>
        <v xml:space="preserve">Implementation of DVDMS </v>
      </c>
      <c r="D19" s="533" t="str">
        <f>'14.Drug warehouse &amp;Logistic Anx'!D18</f>
        <v>HSS</v>
      </c>
      <c r="E19" s="533" t="str">
        <f>'14.Drug warehouse &amp;Logistic Anx'!E18</f>
        <v>HMIS/ MCTC</v>
      </c>
      <c r="F19" s="533">
        <f>'14.Drug warehouse &amp;Logistic Anx'!G18</f>
        <v>0</v>
      </c>
      <c r="G19" s="533">
        <f>'14.Drug warehouse &amp;Logistic Anx'!H18</f>
        <v>0</v>
      </c>
      <c r="H19" s="533">
        <f>'14.Drug warehouse &amp;Logistic Anx'!I18</f>
        <v>96.44</v>
      </c>
      <c r="I19" s="533">
        <f>'14.Drug warehouse &amp;Logistic Anx'!J18</f>
        <v>0</v>
      </c>
      <c r="J19" s="533">
        <f>'14.Drug warehouse &amp;Logistic Anx'!K18</f>
        <v>0</v>
      </c>
      <c r="K19" s="533">
        <f>'14.Drug warehouse &amp;Logistic Anx'!L18</f>
        <v>0</v>
      </c>
      <c r="L19" s="533">
        <f>'14.Drug warehouse &amp;Logistic Anx'!M18</f>
        <v>38039.106145199999</v>
      </c>
      <c r="M19" s="683">
        <f>'14.Drug warehouse &amp;Logistic Anx'!N18</f>
        <v>0.38039106145199997</v>
      </c>
      <c r="N19" s="533">
        <f>'14.Drug warehouse &amp;Logistic Anx'!O18</f>
        <v>537</v>
      </c>
      <c r="O19" s="683">
        <f>'14.Drug warehouse &amp;Logistic Anx'!P18</f>
        <v>204.26999999972398</v>
      </c>
      <c r="P19" s="544" t="str">
        <f>'14.Drug warehouse &amp;Logistic Anx'!Q18</f>
        <v xml:space="preserve">STATE: Hardware :  As there is no dedicated computers systems available at the pharmacy of PHC/CHC and District Hospital a separate Destop computers are proposed and the existing computers, Under sub centers may be utilised for the DVDMS. The FTTH Connections under PHCs/CHCs/Sub centeres are proposed to be utilised for DVDMS rather than PHC/CHC/Sub centers, the Lastmile connecttivity proposed for CGP, and District Hospitals. The networking is proposed for CGP &amp; District Hospitals. Computer table &amp; chairs are proposed for CGP &amp; District Hospitals and PHCs. Hardware - Pdy - Non - Requrring Expenditure - Recurring Expenditure - ; KKL: Non - Requrring Expenditure -  Recurring Expeenditure - ; MHE: Non - Requrring Expenditure -  Recurring Expeenditure - ; YNM: Non - Requrring Expenditure -  Recurring Expeenditure - )  Total -  Software : DVDMS Financial Payment Models - Training &amp; preparation of training Material, Implementation Team - , Essential services Yearly charges - ,  optional services yearly charges ( the same shall be applicable if the services of CDAC are being utilized - Grand Total - 204.27 Lakhs ; PDY: ; KKL: ; MHE: ; YNM: </v>
      </c>
      <c r="Q19" s="690"/>
      <c r="R19" s="691"/>
    </row>
    <row r="20" spans="1:18">
      <c r="A20" s="542">
        <f>'16.PM Annex'!A7</f>
        <v>16</v>
      </c>
      <c r="B20" s="682"/>
      <c r="C20" s="542" t="str">
        <f>'16.PM Annex'!C7</f>
        <v>Programme Management</v>
      </c>
      <c r="D20" s="543"/>
      <c r="E20" s="543"/>
      <c r="F20" s="251"/>
      <c r="G20" s="251"/>
      <c r="H20" s="681"/>
      <c r="I20" s="251"/>
      <c r="J20" s="197"/>
      <c r="K20" s="251"/>
      <c r="L20" s="251"/>
      <c r="M20" s="197"/>
      <c r="N20" s="672"/>
      <c r="O20" s="679">
        <f>SUM(O21:O25)</f>
        <v>11.9990028999856</v>
      </c>
      <c r="P20" s="674"/>
      <c r="Q20" s="687"/>
      <c r="R20" s="688">
        <f>SUM(R21:R25)</f>
        <v>0</v>
      </c>
    </row>
    <row r="21" spans="1:18">
      <c r="A21" s="193" t="str">
        <f>'16.PM Annex'!A18</f>
        <v>16.3.1</v>
      </c>
      <c r="B21" s="193" t="str">
        <f>'16.PM Annex'!B18</f>
        <v>B15.3.1.1/ B15.3.1.2</v>
      </c>
      <c r="C21" s="193" t="str">
        <f>'16.PM Annex'!C18</f>
        <v>HR Support for HMIS &amp; MCTS</v>
      </c>
      <c r="D21" s="453"/>
      <c r="E21" s="453"/>
      <c r="F21" s="453">
        <f>'16.PM Annex'!F18</f>
        <v>0</v>
      </c>
      <c r="G21" s="453">
        <f>'16.PM Annex'!G18</f>
        <v>0</v>
      </c>
      <c r="H21" s="453">
        <f>'16.PM Annex'!H18</f>
        <v>0</v>
      </c>
      <c r="I21" s="453">
        <f>'16.PM Annex'!I18</f>
        <v>0</v>
      </c>
      <c r="J21" s="453">
        <f>'16.PM Annex'!J18</f>
        <v>0</v>
      </c>
      <c r="K21" s="453">
        <f>'16.PM Annex'!K18</f>
        <v>0</v>
      </c>
      <c r="L21" s="453">
        <f>'16.PM Annex'!L18</f>
        <v>0</v>
      </c>
      <c r="M21" s="239">
        <f>'16.PM Annex'!M18</f>
        <v>0</v>
      </c>
      <c r="N21" s="453">
        <f>'16.PM Annex'!N18</f>
        <v>0</v>
      </c>
      <c r="O21" s="239">
        <f>'16.PM Annex'!O18</f>
        <v>0</v>
      </c>
      <c r="P21" s="193">
        <f>'16.PM Annex'!P18</f>
        <v>0</v>
      </c>
      <c r="Q21" s="57"/>
      <c r="R21" s="689"/>
    </row>
    <row r="22" spans="1:18">
      <c r="A22" s="193" t="str">
        <f>'16.PM Annex'!A19</f>
        <v>16.3.2</v>
      </c>
      <c r="B22" s="193" t="str">
        <f>'16.PM Annex'!B19</f>
        <v>B15.3.1.5.1/ B15.3.1.5.2</v>
      </c>
      <c r="C22" s="193" t="str">
        <f>'16.PM Annex'!C19</f>
        <v xml:space="preserve">Mobility Support for HMIS &amp; MCTS </v>
      </c>
      <c r="D22" s="453"/>
      <c r="E22" s="453"/>
      <c r="F22" s="453">
        <f>'16.PM Annex'!F19</f>
        <v>0</v>
      </c>
      <c r="G22" s="453">
        <f>'16.PM Annex'!G19</f>
        <v>0</v>
      </c>
      <c r="H22" s="453">
        <f>'16.PM Annex'!H19</f>
        <v>0</v>
      </c>
      <c r="I22" s="453">
        <f>'16.PM Annex'!I19</f>
        <v>0</v>
      </c>
      <c r="J22" s="453">
        <f>'16.PM Annex'!J19</f>
        <v>0</v>
      </c>
      <c r="K22" s="453">
        <f>'16.PM Annex'!K19</f>
        <v>0</v>
      </c>
      <c r="L22" s="453">
        <f>'16.PM Annex'!L19</f>
        <v>25000</v>
      </c>
      <c r="M22" s="239">
        <f>'16.PM Annex'!M19</f>
        <v>0.25</v>
      </c>
      <c r="N22" s="453">
        <f>'16.PM Annex'!N19</f>
        <v>10</v>
      </c>
      <c r="O22" s="239">
        <f>'16.PM Annex'!O19</f>
        <v>2.5</v>
      </c>
      <c r="P22" s="193">
        <f>'16.PM Annex'!P19</f>
        <v>0</v>
      </c>
      <c r="Q22" s="57"/>
      <c r="R22" s="689"/>
    </row>
    <row r="23" spans="1:18" ht="60">
      <c r="A23" s="193" t="str">
        <f>'16.PM Annex'!A20</f>
        <v>16.3.3</v>
      </c>
      <c r="B23" s="193" t="str">
        <f>'16.PM Annex'!B20</f>
        <v>B15.3.2.5/ B15.3.2.6/ B15.3.2.9/ B15.3.2.12/ B15.3.2.13</v>
      </c>
      <c r="C23" s="193" t="str">
        <f>'16.PM Annex'!C20</f>
        <v>Operational cost for HMIS &amp; MCTS (incl. Internet connectivity; AMC of Laptop, printers, computers, UPS; Office expenditure; Mobile reimbursement)</v>
      </c>
      <c r="D23" s="453"/>
      <c r="E23" s="453"/>
      <c r="F23" s="453">
        <f>'16.PM Annex'!F20</f>
        <v>0</v>
      </c>
      <c r="G23" s="453">
        <f>'16.PM Annex'!G20</f>
        <v>0</v>
      </c>
      <c r="H23" s="453">
        <f>'16.PM Annex'!H20</f>
        <v>0</v>
      </c>
      <c r="I23" s="453">
        <f>'16.PM Annex'!I20</f>
        <v>0</v>
      </c>
      <c r="J23" s="453">
        <f>'16.PM Annex'!J20</f>
        <v>0</v>
      </c>
      <c r="K23" s="453">
        <f>'16.PM Annex'!K20</f>
        <v>0</v>
      </c>
      <c r="L23" s="453">
        <f>'16.PM Annex'!L20</f>
        <v>2714.0008285673143</v>
      </c>
      <c r="M23" s="239">
        <f>'16.PM Annex'!M20</f>
        <v>2.7140008285673142E-2</v>
      </c>
      <c r="N23" s="453">
        <f>'16.PM Annex'!N20</f>
        <v>350</v>
      </c>
      <c r="O23" s="239">
        <f>'16.PM Annex'!O20</f>
        <v>9.4990028999855998</v>
      </c>
      <c r="P23" s="193">
        <f>'16.PM Annex'!P20</f>
        <v>0</v>
      </c>
      <c r="Q23" s="57"/>
      <c r="R23" s="689"/>
    </row>
    <row r="24" spans="1:18" ht="30">
      <c r="A24" s="193" t="str">
        <f>'16.PM Annex'!A21</f>
        <v>16.3.4</v>
      </c>
      <c r="B24" s="193" t="str">
        <f>'16.PM Annex'!B21</f>
        <v>B15.3.2.3/ B15.3.2.4/ B15.3.2.7/ B15.3.2.8</v>
      </c>
      <c r="C24" s="193" t="str">
        <f>'16.PM Annex'!C21</f>
        <v>Procurement of Computer/Printer/UPS/ Laptop/ VSAT</v>
      </c>
      <c r="D24" s="453"/>
      <c r="E24" s="453"/>
      <c r="F24" s="453">
        <f>'16.PM Annex'!F21</f>
        <v>0</v>
      </c>
      <c r="G24" s="453">
        <f>'16.PM Annex'!G21</f>
        <v>0</v>
      </c>
      <c r="H24" s="453">
        <f>'16.PM Annex'!H21</f>
        <v>0</v>
      </c>
      <c r="I24" s="453">
        <f>'16.PM Annex'!I21</f>
        <v>0</v>
      </c>
      <c r="J24" s="453">
        <f>'16.PM Annex'!J21</f>
        <v>0</v>
      </c>
      <c r="K24" s="453">
        <f>'16.PM Annex'!K21</f>
        <v>0</v>
      </c>
      <c r="L24" s="453">
        <f>'16.PM Annex'!L21</f>
        <v>0</v>
      </c>
      <c r="M24" s="239">
        <f>'16.PM Annex'!M21</f>
        <v>0</v>
      </c>
      <c r="N24" s="453">
        <f>'16.PM Annex'!N21</f>
        <v>0</v>
      </c>
      <c r="O24" s="239">
        <f>'16.PM Annex'!O21</f>
        <v>0</v>
      </c>
      <c r="P24" s="193">
        <f>'16.PM Annex'!P21</f>
        <v>0</v>
      </c>
      <c r="Q24" s="57"/>
      <c r="R24" s="689"/>
    </row>
    <row r="25" spans="1:18">
      <c r="A25" s="193" t="str">
        <f>'16.PM Annex'!A22</f>
        <v>16.3.5</v>
      </c>
      <c r="B25" s="193" t="str">
        <f>'16.PM Annex'!B22</f>
        <v>B15.3.2.10/ B15.3.2.11</v>
      </c>
      <c r="C25" s="193" t="str">
        <f>'16.PM Annex'!C22</f>
        <v>Call Centre (Capex/ Opex)</v>
      </c>
      <c r="D25" s="453"/>
      <c r="E25" s="453"/>
      <c r="F25" s="453">
        <f>'16.PM Annex'!F22</f>
        <v>0</v>
      </c>
      <c r="G25" s="453">
        <f>'16.PM Annex'!G22</f>
        <v>0</v>
      </c>
      <c r="H25" s="453">
        <f>'16.PM Annex'!H22</f>
        <v>0</v>
      </c>
      <c r="I25" s="453">
        <f>'16.PM Annex'!I22</f>
        <v>0</v>
      </c>
      <c r="J25" s="453">
        <f>'16.PM Annex'!J22</f>
        <v>0</v>
      </c>
      <c r="K25" s="453">
        <f>'16.PM Annex'!K22</f>
        <v>0</v>
      </c>
      <c r="L25" s="453">
        <f>'16.PM Annex'!L22</f>
        <v>0</v>
      </c>
      <c r="M25" s="239">
        <f>'16.PM Annex'!M22</f>
        <v>0</v>
      </c>
      <c r="N25" s="453">
        <f>'16.PM Annex'!N22</f>
        <v>0</v>
      </c>
      <c r="O25" s="239">
        <f>'16.PM Annex'!O22</f>
        <v>0</v>
      </c>
      <c r="P25" s="193">
        <f>'16.PM Annex'!P22</f>
        <v>0</v>
      </c>
      <c r="Q25" s="57"/>
      <c r="R25" s="689"/>
    </row>
    <row r="26" spans="1:18" ht="30">
      <c r="A26" s="502">
        <f>'17.IT Initiatives_SD'!A7</f>
        <v>17</v>
      </c>
      <c r="B26" s="678"/>
      <c r="C26" s="502" t="str">
        <f>'17.IT Initiatives_SD'!C7</f>
        <v>IT Initiatives for strengthening Service Delivery</v>
      </c>
      <c r="D26" s="495"/>
      <c r="E26" s="495"/>
      <c r="F26" s="251"/>
      <c r="G26" s="251"/>
      <c r="H26" s="681"/>
      <c r="I26" s="251"/>
      <c r="J26" s="197"/>
      <c r="K26" s="251"/>
      <c r="L26" s="251"/>
      <c r="M26" s="197"/>
      <c r="N26" s="672"/>
      <c r="O26" s="679">
        <f>SUM(O27:O28)</f>
        <v>0</v>
      </c>
      <c r="P26" s="674"/>
      <c r="Q26" s="687"/>
      <c r="R26" s="688">
        <f>SUM(R27:R28)</f>
        <v>0</v>
      </c>
    </row>
    <row r="27" spans="1:18" ht="30">
      <c r="A27" s="70">
        <f>'17.IT Initiatives_SD'!A12</f>
        <v>17.3</v>
      </c>
      <c r="B27" s="70">
        <f>'17.IT Initiatives_SD'!B12</f>
        <v>0</v>
      </c>
      <c r="C27" s="70" t="str">
        <f>'17.IT Initiatives_SD'!C12</f>
        <v>Implementation of ANMOL (Excel Procurement)</v>
      </c>
      <c r="D27" s="97" t="str">
        <f>'17.IT Initiatives_SD'!D12</f>
        <v>HSS</v>
      </c>
      <c r="E27" s="97" t="str">
        <f>'17.IT Initiatives_SD'!E12</f>
        <v>HMIS/ MCTS</v>
      </c>
      <c r="F27" s="97">
        <f>'17.IT Initiatives_SD'!G12</f>
        <v>0</v>
      </c>
      <c r="G27" s="97">
        <f>'17.IT Initiatives_SD'!H12</f>
        <v>0</v>
      </c>
      <c r="H27" s="97">
        <f>'17.IT Initiatives_SD'!I12</f>
        <v>0</v>
      </c>
      <c r="I27" s="97">
        <f>'17.IT Initiatives_SD'!J12</f>
        <v>0</v>
      </c>
      <c r="J27" s="97">
        <f>'17.IT Initiatives_SD'!K12</f>
        <v>0</v>
      </c>
      <c r="K27" s="97">
        <f>'17.IT Initiatives_SD'!L12</f>
        <v>0</v>
      </c>
      <c r="L27" s="97">
        <f>'17.IT Initiatives_SD'!M12</f>
        <v>0</v>
      </c>
      <c r="M27" s="100">
        <f>'17.IT Initiatives_SD'!N12</f>
        <v>0</v>
      </c>
      <c r="N27" s="97">
        <f>'17.IT Initiatives_SD'!O12</f>
        <v>0</v>
      </c>
      <c r="O27" s="100">
        <f>'17.IT Initiatives_SD'!P12</f>
        <v>0</v>
      </c>
      <c r="P27" s="70" t="str">
        <f>'17.IT Initiatives_SD'!Q12</f>
        <v xml:space="preserve">STATE: ; PDY: ; KKL: ; MHE: ; YNM: </v>
      </c>
      <c r="Q27" s="57"/>
      <c r="R27" s="689"/>
    </row>
    <row r="28" spans="1:18" ht="30">
      <c r="A28" s="70">
        <f>'17.IT Initiatives_SD'!A17</f>
        <v>17.8</v>
      </c>
      <c r="B28" s="70">
        <f>'17.IT Initiatives_SD'!B17</f>
        <v>0</v>
      </c>
      <c r="C28" s="70" t="str">
        <f>'17.IT Initiatives_SD'!C17</f>
        <v>Other IT Initiatives for Service Delivery (please specify)</v>
      </c>
      <c r="D28" s="97" t="str">
        <f>'17.IT Initiatives_SD'!D17</f>
        <v>HSS</v>
      </c>
      <c r="E28" s="97" t="str">
        <f>'17.IT Initiatives_SD'!E17</f>
        <v>HMIS/ MCTS</v>
      </c>
      <c r="F28" s="97">
        <f>'17.IT Initiatives_SD'!G17</f>
        <v>0</v>
      </c>
      <c r="G28" s="97">
        <f>'17.IT Initiatives_SD'!H17</f>
        <v>0</v>
      </c>
      <c r="H28" s="97">
        <f>'17.IT Initiatives_SD'!I17</f>
        <v>0</v>
      </c>
      <c r="I28" s="97">
        <f>'17.IT Initiatives_SD'!J17</f>
        <v>0</v>
      </c>
      <c r="J28" s="97">
        <f>'17.IT Initiatives_SD'!K17</f>
        <v>0</v>
      </c>
      <c r="K28" s="97">
        <f>'17.IT Initiatives_SD'!L17</f>
        <v>0</v>
      </c>
      <c r="L28" s="97">
        <f>'17.IT Initiatives_SD'!M17</f>
        <v>0</v>
      </c>
      <c r="M28" s="100">
        <f>'17.IT Initiatives_SD'!N17</f>
        <v>0</v>
      </c>
      <c r="N28" s="97">
        <f>'17.IT Initiatives_SD'!O17</f>
        <v>0</v>
      </c>
      <c r="O28" s="100">
        <f>'17.IT Initiatives_SD'!P17</f>
        <v>0</v>
      </c>
      <c r="P28" s="70" t="str">
        <f>'17.IT Initiatives_SD'!Q17</f>
        <v xml:space="preserve">STATE: ; PDY: ; KKL: ; MHE: ; YNM: </v>
      </c>
      <c r="Q28" s="57"/>
      <c r="R28" s="689"/>
    </row>
  </sheetData>
  <sheetProtection sheet="1" formatCells="0" formatColumns="0" formatRows="0" autoFilter="0"/>
  <autoFilter ref="A5:M28"/>
  <mergeCells count="11">
    <mergeCell ref="A9:A12"/>
    <mergeCell ref="A14:A17"/>
    <mergeCell ref="Q4:R4"/>
    <mergeCell ref="E4:E5"/>
    <mergeCell ref="A1:C1"/>
    <mergeCell ref="A4:A5"/>
    <mergeCell ref="B4:B5"/>
    <mergeCell ref="C4:C5"/>
    <mergeCell ref="D4:D5"/>
    <mergeCell ref="F4:J4"/>
    <mergeCell ref="K4:P4"/>
  </mergeCells>
  <pageMargins left="0.7" right="0.7" top="0.75" bottom="0.75" header="0.3" footer="0.3"/>
</worksheet>
</file>

<file path=xl/worksheets/sheet41.xml><?xml version="1.0" encoding="utf-8"?>
<worksheet xmlns="http://schemas.openxmlformats.org/spreadsheetml/2006/main" xmlns:r="http://schemas.openxmlformats.org/officeDocument/2006/relationships">
  <sheetPr codeName="Sheet18"/>
  <dimension ref="A1:R32"/>
  <sheetViews>
    <sheetView zoomScale="60" zoomScaleNormal="60" workbookViewId="0">
      <pane xSplit="3" ySplit="5" topLeftCell="J8" activePane="bottomRight" state="frozen"/>
      <selection activeCell="C107" sqref="C107"/>
      <selection pane="topRight" activeCell="C107" sqref="C107"/>
      <selection pane="bottomLeft" activeCell="C107" sqref="C107"/>
      <selection pane="bottomRight" activeCell="R19" sqref="R19"/>
    </sheetView>
  </sheetViews>
  <sheetFormatPr defaultColWidth="9.140625" defaultRowHeight="15"/>
  <cols>
    <col min="1" max="1" width="10.140625" style="467" bestFit="1" customWidth="1"/>
    <col min="2" max="2" width="19.85546875" style="467" customWidth="1"/>
    <col min="3" max="3" width="67.85546875" style="328" bestFit="1" customWidth="1"/>
    <col min="4" max="4" width="12.85546875" style="328" customWidth="1"/>
    <col min="5" max="5" width="20.42578125" style="328" bestFit="1" customWidth="1"/>
    <col min="6" max="6" width="25.5703125" style="467" customWidth="1"/>
    <col min="7" max="7" width="16.85546875" style="467" bestFit="1" customWidth="1"/>
    <col min="8" max="8" width="18.28515625" style="659" bestFit="1" customWidth="1"/>
    <col min="9" max="9" width="15" style="467" customWidth="1"/>
    <col min="10" max="10" width="12.140625" style="659" bestFit="1" customWidth="1"/>
    <col min="11" max="11" width="22.7109375" style="328" bestFit="1" customWidth="1"/>
    <col min="12" max="12" width="17.28515625" style="328" bestFit="1" customWidth="1"/>
    <col min="13" max="13" width="11" style="659" customWidth="1"/>
    <col min="14" max="14" width="9.140625" style="467"/>
    <col min="15" max="15" width="16" style="467" customWidth="1"/>
    <col min="16" max="16" width="43.5703125" style="467" customWidth="1"/>
    <col min="17" max="17" width="47.85546875" style="467" customWidth="1"/>
    <col min="18" max="18" width="14.85546875" style="659" customWidth="1"/>
    <col min="19" max="16384" width="9.140625" style="660"/>
  </cols>
  <sheetData>
    <row r="1" spans="1:18" s="417" customFormat="1">
      <c r="A1" s="5649" t="s">
        <v>2924</v>
      </c>
      <c r="B1" s="5650"/>
      <c r="C1" s="5651"/>
      <c r="D1" s="664"/>
      <c r="E1" s="664"/>
      <c r="F1" s="67" t="s">
        <v>3909</v>
      </c>
      <c r="G1" s="623"/>
      <c r="H1" s="623"/>
      <c r="I1" s="623"/>
      <c r="J1" s="623"/>
      <c r="K1" s="619"/>
      <c r="L1" s="619"/>
      <c r="M1" s="623"/>
      <c r="N1" s="639"/>
      <c r="O1" s="639"/>
      <c r="P1" s="639"/>
      <c r="Q1" s="639"/>
      <c r="R1" s="639"/>
    </row>
    <row r="2" spans="1:18" s="417" customFormat="1">
      <c r="A2" s="626" t="str">
        <f>HYPERLINK("#Index!F3", "Index Pg")</f>
        <v>Index Pg</v>
      </c>
      <c r="B2" s="633"/>
      <c r="C2" s="494" t="str">
        <f>HYPERLINK("#'Budget Summary I'!A1:AL1", "Budget Summary I")</f>
        <v>Budget Summary I</v>
      </c>
      <c r="D2" s="692"/>
      <c r="E2" s="421" t="s">
        <v>4582</v>
      </c>
      <c r="F2" s="693">
        <f>R26+R23+R19+R14+R9+R6+R31+R12+R29</f>
        <v>0</v>
      </c>
      <c r="G2" s="623"/>
      <c r="H2" s="623"/>
      <c r="I2" s="623"/>
      <c r="J2" s="623"/>
      <c r="K2" s="639"/>
      <c r="L2" s="429"/>
      <c r="M2" s="623"/>
      <c r="N2" s="639"/>
      <c r="O2" s="639"/>
      <c r="P2" s="639"/>
      <c r="Q2" s="639"/>
      <c r="R2" s="639"/>
    </row>
    <row r="3" spans="1:18" s="417" customFormat="1">
      <c r="A3" s="632"/>
      <c r="B3" s="633"/>
      <c r="C3" s="494" t="str">
        <f>HYPERLINK("#'Budget Summary II'!A3:B5", "Budget Summary II")</f>
        <v>Budget Summary II</v>
      </c>
      <c r="D3" s="632"/>
      <c r="E3" s="636" t="s">
        <v>4583</v>
      </c>
      <c r="F3" s="693">
        <f>O26+O23+O19+O14+O9+O6+O31+O12+O29</f>
        <v>22.5</v>
      </c>
      <c r="G3" s="623"/>
      <c r="H3" s="623"/>
      <c r="I3" s="623"/>
      <c r="J3" s="623"/>
      <c r="K3" s="639"/>
      <c r="L3" s="429"/>
      <c r="M3" s="623"/>
      <c r="N3" s="639"/>
      <c r="O3" s="639"/>
      <c r="P3" s="639"/>
      <c r="Q3" s="639"/>
      <c r="R3" s="639"/>
    </row>
    <row r="4" spans="1:18" s="467" customFormat="1" ht="14.25" customHeight="1">
      <c r="A4" s="5233" t="s">
        <v>53</v>
      </c>
      <c r="B4" s="5233" t="s">
        <v>54</v>
      </c>
      <c r="C4" s="5233" t="s">
        <v>55</v>
      </c>
      <c r="D4" s="5233" t="s">
        <v>56</v>
      </c>
      <c r="E4" s="5233" t="s">
        <v>57</v>
      </c>
      <c r="F4" s="5652" t="s">
        <v>4603</v>
      </c>
      <c r="G4" s="5652"/>
      <c r="H4" s="5652"/>
      <c r="I4" s="5652"/>
      <c r="J4" s="5652"/>
      <c r="K4" s="5652" t="s">
        <v>4613</v>
      </c>
      <c r="L4" s="5652"/>
      <c r="M4" s="5652"/>
      <c r="N4" s="5652"/>
      <c r="O4" s="5652"/>
      <c r="P4" s="5652"/>
      <c r="Q4" s="5648" t="s">
        <v>4643</v>
      </c>
      <c r="R4" s="5648"/>
    </row>
    <row r="5" spans="1:18" s="467" customFormat="1" ht="29.1" customHeight="1">
      <c r="A5" s="5233"/>
      <c r="B5" s="5233"/>
      <c r="C5" s="5233"/>
      <c r="D5" s="5233"/>
      <c r="E5" s="5233"/>
      <c r="F5" s="379" t="s">
        <v>4604</v>
      </c>
      <c r="G5" s="379" t="s">
        <v>4611</v>
      </c>
      <c r="H5" s="379" t="s">
        <v>4605</v>
      </c>
      <c r="I5" s="379" t="s">
        <v>4612</v>
      </c>
      <c r="J5" s="379" t="s">
        <v>2527</v>
      </c>
      <c r="K5" s="380" t="s">
        <v>58</v>
      </c>
      <c r="L5" s="380" t="s">
        <v>59</v>
      </c>
      <c r="M5" s="381" t="s">
        <v>60</v>
      </c>
      <c r="N5" s="380" t="s">
        <v>61</v>
      </c>
      <c r="O5" s="381" t="s">
        <v>62</v>
      </c>
      <c r="P5" s="380" t="s">
        <v>63</v>
      </c>
      <c r="Q5" s="382" t="s">
        <v>2529</v>
      </c>
      <c r="R5" s="383" t="s">
        <v>4644</v>
      </c>
    </row>
    <row r="6" spans="1:18" s="417" customFormat="1">
      <c r="A6" s="694">
        <f>'1.SD Facility Based Annex'!A7</f>
        <v>1</v>
      </c>
      <c r="B6" s="694"/>
      <c r="C6" s="695" t="str">
        <f>'1.SD Facility Based Annex'!C7</f>
        <v>Service Delivery - Facility Based</v>
      </c>
      <c r="D6" s="694"/>
      <c r="E6" s="694"/>
      <c r="F6" s="694"/>
      <c r="G6" s="694"/>
      <c r="H6" s="694"/>
      <c r="I6" s="694"/>
      <c r="J6" s="694"/>
      <c r="K6" s="694"/>
      <c r="L6" s="694"/>
      <c r="M6" s="406"/>
      <c r="N6" s="694"/>
      <c r="O6" s="406">
        <f>SUM(O7:O8)</f>
        <v>0</v>
      </c>
      <c r="P6" s="695"/>
      <c r="Q6" s="695"/>
      <c r="R6" s="406">
        <f>SUM(R7:R8)</f>
        <v>0</v>
      </c>
    </row>
    <row r="7" spans="1:18" s="417" customFormat="1" ht="30">
      <c r="A7" s="410" t="str">
        <f>'1.SD Facility Based Annex'!A53</f>
        <v>1.1.7.3</v>
      </c>
      <c r="B7" s="410" t="str">
        <f>'1.SD Facility Based Annex'!B53</f>
        <v>B14.3</v>
      </c>
      <c r="C7" s="696" t="str">
        <f>'1.SD Facility Based Annex'!C53</f>
        <v>Transfusion support to patients with blood disorders  and for prevention programs</v>
      </c>
      <c r="D7" s="410" t="str">
        <f>'1.SD Facility Based Annex'!D53</f>
        <v>HSS</v>
      </c>
      <c r="E7" s="410" t="str">
        <f>'1.SD Facility Based Annex'!E53</f>
        <v>Blood Cell/ HSS</v>
      </c>
      <c r="F7" s="410">
        <f>'1.SD Facility Based Annex'!F53</f>
        <v>0</v>
      </c>
      <c r="G7" s="410">
        <f>'1.SD Facility Based Annex'!G53</f>
        <v>0</v>
      </c>
      <c r="H7" s="410">
        <f>'1.SD Facility Based Annex'!I53</f>
        <v>0</v>
      </c>
      <c r="I7" s="410">
        <f>'1.SD Facility Based Annex'!J53</f>
        <v>0</v>
      </c>
      <c r="J7" s="410">
        <f>'1.SD Facility Based Annex'!K53</f>
        <v>0</v>
      </c>
      <c r="K7" s="410">
        <f>'1.SD Facility Based Annex'!L53</f>
        <v>0</v>
      </c>
      <c r="L7" s="410">
        <f>'1.SD Facility Based Annex'!M53</f>
        <v>0</v>
      </c>
      <c r="M7" s="392">
        <f>'1.SD Facility Based Annex'!N53</f>
        <v>0</v>
      </c>
      <c r="N7" s="410">
        <f>'1.SD Facility Based Annex'!O53</f>
        <v>0</v>
      </c>
      <c r="O7" s="392">
        <f>'1.SD Facility Based Annex'!P53</f>
        <v>0</v>
      </c>
      <c r="P7" s="696" t="str">
        <f>'1.SD Facility Based Annex'!Q53</f>
        <v xml:space="preserve">STATE: ; PDY: ; KKL: ; MHE: ; YNM: </v>
      </c>
      <c r="Q7" s="701"/>
      <c r="R7" s="614"/>
    </row>
    <row r="8" spans="1:18" s="417" customFormat="1" ht="30">
      <c r="A8" s="410" t="str">
        <f>'1.SD Facility Based Annex'!A57</f>
        <v>1.1.7.7</v>
      </c>
      <c r="B8" s="410">
        <f>'1.SD Facility Based Annex'!B57</f>
        <v>0</v>
      </c>
      <c r="C8" s="696" t="str">
        <f>'1.SD Facility Based Annex'!C57</f>
        <v>Patient requiring Blood Transfusion: 1) Patients with blood disorders 2) Patients in Trauma 3) Other requiring blood transfusion</v>
      </c>
      <c r="D8" s="410" t="str">
        <f>'1.SD Facility Based Annex'!D57</f>
        <v>HSS</v>
      </c>
      <c r="E8" s="410" t="str">
        <f>'1.SD Facility Based Annex'!E57</f>
        <v>Blood Cell/ HSS</v>
      </c>
      <c r="F8" s="410">
        <f>'1.SD Facility Based Annex'!F57</f>
        <v>0</v>
      </c>
      <c r="G8" s="410">
        <f>'1.SD Facility Based Annex'!G57</f>
        <v>0</v>
      </c>
      <c r="H8" s="410">
        <f>'1.SD Facility Based Annex'!I57</f>
        <v>0</v>
      </c>
      <c r="I8" s="410">
        <f>'1.SD Facility Based Annex'!J57</f>
        <v>0</v>
      </c>
      <c r="J8" s="410">
        <f>'1.SD Facility Based Annex'!K57</f>
        <v>0</v>
      </c>
      <c r="K8" s="410">
        <f>'1.SD Facility Based Annex'!L57</f>
        <v>0</v>
      </c>
      <c r="L8" s="410">
        <f>'1.SD Facility Based Annex'!M57</f>
        <v>0</v>
      </c>
      <c r="M8" s="392">
        <f>'1.SD Facility Based Annex'!N57</f>
        <v>0</v>
      </c>
      <c r="N8" s="410">
        <f>'1.SD Facility Based Annex'!O57</f>
        <v>0</v>
      </c>
      <c r="O8" s="392">
        <f>'1.SD Facility Based Annex'!P57</f>
        <v>0</v>
      </c>
      <c r="P8" s="696" t="str">
        <f>'1.SD Facility Based Annex'!Q57</f>
        <v xml:space="preserve">STATE: ; PDY: ; KKL: ; MHE: ; YNM: </v>
      </c>
      <c r="Q8" s="701"/>
      <c r="R8" s="702"/>
    </row>
    <row r="9" spans="1:18">
      <c r="A9" s="251">
        <f>'2.SD Community Based Annex'!A7</f>
        <v>2</v>
      </c>
      <c r="B9" s="251"/>
      <c r="C9" s="250" t="str">
        <f>'2.SD Community Based Annex'!C7</f>
        <v>Service Delivery - Community Based</v>
      </c>
      <c r="D9" s="251"/>
      <c r="E9" s="251"/>
      <c r="F9" s="251"/>
      <c r="G9" s="251"/>
      <c r="H9" s="251"/>
      <c r="I9" s="251"/>
      <c r="J9" s="251"/>
      <c r="K9" s="251"/>
      <c r="L9" s="251"/>
      <c r="M9" s="197"/>
      <c r="N9" s="251"/>
      <c r="O9" s="197">
        <f>SUM(O10:O11)</f>
        <v>0</v>
      </c>
      <c r="P9" s="250"/>
      <c r="Q9" s="243"/>
      <c r="R9" s="94">
        <f>SUM(R10:R11)</f>
        <v>0</v>
      </c>
    </row>
    <row r="10" spans="1:18" ht="30">
      <c r="A10" s="97" t="str">
        <f>'2.SD Community Based Annex'!A16</f>
        <v>2.1.3.1</v>
      </c>
      <c r="B10" s="97" t="str">
        <f>'2.SD Community Based Annex'!B16</f>
        <v>B11.2.4</v>
      </c>
      <c r="C10" s="70" t="str">
        <f>'2.SD Community Based Annex'!C16</f>
        <v>Blood collection and Transport Vans (including POL and TA /DA of HR of BCTV and other contingency)</v>
      </c>
      <c r="D10" s="97" t="str">
        <f>'2.SD Community Based Annex'!D16</f>
        <v>HSS</v>
      </c>
      <c r="E10" s="97" t="str">
        <f>'2.SD Community Based Annex'!E16</f>
        <v>Blood Services</v>
      </c>
      <c r="F10" s="97">
        <f>'2.SD Community Based Annex'!G16</f>
        <v>0</v>
      </c>
      <c r="G10" s="97">
        <f>'2.SD Community Based Annex'!H16</f>
        <v>0</v>
      </c>
      <c r="H10" s="97">
        <f>'2.SD Community Based Annex'!I16</f>
        <v>0</v>
      </c>
      <c r="I10" s="97">
        <f>'2.SD Community Based Annex'!J16</f>
        <v>0</v>
      </c>
      <c r="J10" s="97">
        <f>'2.SD Community Based Annex'!K16</f>
        <v>0</v>
      </c>
      <c r="K10" s="97">
        <f>'2.SD Community Based Annex'!L16</f>
        <v>0</v>
      </c>
      <c r="L10" s="97">
        <f>'2.SD Community Based Annex'!M16</f>
        <v>0</v>
      </c>
      <c r="M10" s="100">
        <f>'2.SD Community Based Annex'!N16</f>
        <v>0</v>
      </c>
      <c r="N10" s="97">
        <f>'2.SD Community Based Annex'!O16</f>
        <v>0</v>
      </c>
      <c r="O10" s="100">
        <f>'2.SD Community Based Annex'!P16</f>
        <v>0</v>
      </c>
      <c r="P10" s="70" t="str">
        <f>'2.SD Community Based Annex'!Q16</f>
        <v xml:space="preserve">STATE: ; PDY: ; KKL: ; MHE: ; YNM: </v>
      </c>
      <c r="Q10" s="701"/>
      <c r="R10" s="92"/>
    </row>
    <row r="11" spans="1:18" ht="45">
      <c r="A11" s="97" t="str">
        <f>'2.SD Community Based Annex'!A56</f>
        <v>2.3.3.1</v>
      </c>
      <c r="B11" s="97" t="str">
        <f>'2.SD Community Based Annex'!B56</f>
        <v>A.2.10.1</v>
      </c>
      <c r="C11" s="70" t="str">
        <f>'2.SD Community Based Annex'!C56</f>
        <v>One time Screening to Identify the carriers of Sickle cell trait, β Thalassemia, Haemoglobin variants at school especially class 8 students and in newborns</v>
      </c>
      <c r="D11" s="97" t="str">
        <f>'2.SD Community Based Annex'!D56</f>
        <v>RCH</v>
      </c>
      <c r="E11" s="97" t="str">
        <f>'2.SD Community Based Annex'!E56</f>
        <v>CH</v>
      </c>
      <c r="F11" s="97">
        <f>'2.SD Community Based Annex'!G56</f>
        <v>0</v>
      </c>
      <c r="G11" s="97">
        <f>'2.SD Community Based Annex'!H56</f>
        <v>0</v>
      </c>
      <c r="H11" s="97">
        <f>'2.SD Community Based Annex'!I56</f>
        <v>0</v>
      </c>
      <c r="I11" s="97">
        <f>'2.SD Community Based Annex'!J56</f>
        <v>0</v>
      </c>
      <c r="J11" s="97">
        <f>'2.SD Community Based Annex'!K56</f>
        <v>0</v>
      </c>
      <c r="K11" s="97">
        <f>'2.SD Community Based Annex'!L56</f>
        <v>0</v>
      </c>
      <c r="L11" s="97">
        <f>'2.SD Community Based Annex'!M56</f>
        <v>0</v>
      </c>
      <c r="M11" s="100">
        <f>'2.SD Community Based Annex'!N56</f>
        <v>0</v>
      </c>
      <c r="N11" s="97">
        <f>'2.SD Community Based Annex'!O56</f>
        <v>0</v>
      </c>
      <c r="O11" s="100">
        <f>'2.SD Community Based Annex'!P56</f>
        <v>0</v>
      </c>
      <c r="P11" s="70" t="str">
        <f>'2.SD Community Based Annex'!Q56</f>
        <v xml:space="preserve">STATE: ; PDY: ; KKL: ; MHE: ; YNM: </v>
      </c>
      <c r="Q11" s="701"/>
      <c r="R11" s="92"/>
    </row>
    <row r="12" spans="1:18">
      <c r="A12" s="251">
        <f>'5.Infrastructure Annex'!A7</f>
        <v>5</v>
      </c>
      <c r="B12" s="251"/>
      <c r="C12" s="250" t="str">
        <f>'5.Infrastructure Annex'!C7</f>
        <v>Infrastructure</v>
      </c>
      <c r="D12" s="251"/>
      <c r="E12" s="251"/>
      <c r="F12" s="251"/>
      <c r="G12" s="251"/>
      <c r="H12" s="197"/>
      <c r="I12" s="251"/>
      <c r="J12" s="197"/>
      <c r="K12" s="251"/>
      <c r="L12" s="251"/>
      <c r="M12" s="197"/>
      <c r="N12" s="672"/>
      <c r="O12" s="697">
        <f>O13</f>
        <v>0</v>
      </c>
      <c r="P12" s="698"/>
      <c r="Q12" s="703"/>
      <c r="R12" s="704">
        <f>R13</f>
        <v>0</v>
      </c>
    </row>
    <row r="13" spans="1:18">
      <c r="A13" s="97" t="str">
        <f>'5.Infrastructure Annex'!A84</f>
        <v>5.3.3</v>
      </c>
      <c r="B13" s="97" t="str">
        <f>'5.Infrastructure Annex'!B84</f>
        <v>B4.1.5.4.1</v>
      </c>
      <c r="C13" s="70" t="str">
        <f>'5.Infrastructure Annex'!C84</f>
        <v>Blood bank/ BCSU/ BSU/ Day care centre for hemoglobinopathies</v>
      </c>
      <c r="D13" s="97" t="str">
        <f>'5.Infrastructure Annex'!D84</f>
        <v>HSS</v>
      </c>
      <c r="E13" s="97" t="str">
        <f>'5.Infrastructure Annex'!E84</f>
        <v>Blood cell/ HSS</v>
      </c>
      <c r="F13" s="97">
        <f>'5.Infrastructure Annex'!G84</f>
        <v>0</v>
      </c>
      <c r="G13" s="97">
        <f>'5.Infrastructure Annex'!H84</f>
        <v>0</v>
      </c>
      <c r="H13" s="97">
        <f>'5.Infrastructure Annex'!I84</f>
        <v>0</v>
      </c>
      <c r="I13" s="97">
        <f>'5.Infrastructure Annex'!J84</f>
        <v>0</v>
      </c>
      <c r="J13" s="97">
        <f>'5.Infrastructure Annex'!K84</f>
        <v>0</v>
      </c>
      <c r="K13" s="97">
        <f>'5.Infrastructure Annex'!L84</f>
        <v>0</v>
      </c>
      <c r="L13" s="97">
        <f>'5.Infrastructure Annex'!M84</f>
        <v>0</v>
      </c>
      <c r="M13" s="100">
        <f>'5.Infrastructure Annex'!N84</f>
        <v>0</v>
      </c>
      <c r="N13" s="97">
        <f>'5.Infrastructure Annex'!O84</f>
        <v>0</v>
      </c>
      <c r="O13" s="100">
        <f>'5.Infrastructure Annex'!P84</f>
        <v>0</v>
      </c>
      <c r="P13" s="70" t="str">
        <f>'5.Infrastructure Annex'!Q84</f>
        <v xml:space="preserve">STATE: ; PDY: ; KKL: ; MHE: ; YNM: </v>
      </c>
      <c r="Q13" s="57"/>
      <c r="R13" s="92"/>
    </row>
    <row r="14" spans="1:18">
      <c r="A14" s="251">
        <f>'6.Procurement Annex'!A7</f>
        <v>6</v>
      </c>
      <c r="B14" s="251"/>
      <c r="C14" s="250" t="str">
        <f>'6.Procurement Annex'!C7</f>
        <v>Procurement</v>
      </c>
      <c r="D14" s="251"/>
      <c r="E14" s="251"/>
      <c r="F14" s="251"/>
      <c r="G14" s="251"/>
      <c r="H14" s="197"/>
      <c r="I14" s="251"/>
      <c r="J14" s="197"/>
      <c r="K14" s="251"/>
      <c r="L14" s="251"/>
      <c r="M14" s="197"/>
      <c r="N14" s="672"/>
      <c r="O14" s="697">
        <f>SUM(O15:O18)</f>
        <v>22.5</v>
      </c>
      <c r="P14" s="674"/>
      <c r="Q14" s="687"/>
      <c r="R14" s="704">
        <f>SUM(R15:R18)</f>
        <v>0</v>
      </c>
    </row>
    <row r="15" spans="1:18">
      <c r="A15" s="5082" t="str">
        <f>'6.Procurement Annex'!A20</f>
        <v>6.1.2.3</v>
      </c>
      <c r="B15" s="391">
        <f>'6-A. Proc. Sub-Annex'!C51</f>
        <v>0</v>
      </c>
      <c r="C15" s="268" t="str">
        <f>'6-A. Proc. Sub-Annex'!D51</f>
        <v>Equipment for Blood Banks/BSU/BCSU</v>
      </c>
      <c r="D15" s="391" t="str">
        <f>'6-A. Proc. Sub-Annex'!E51</f>
        <v>HSS</v>
      </c>
      <c r="E15" s="391" t="str">
        <f>'6-A. Proc. Sub-Annex'!F51</f>
        <v>Blood Cell</v>
      </c>
      <c r="F15" s="391">
        <f>'6-A. Proc. Sub-Annex'!G51</f>
        <v>0</v>
      </c>
      <c r="G15" s="391">
        <f>'6-A. Proc. Sub-Annex'!H51</f>
        <v>0</v>
      </c>
      <c r="H15" s="391">
        <f>'6-A. Proc. Sub-Annex'!I51</f>
        <v>0</v>
      </c>
      <c r="I15" s="391">
        <f>'6-A. Proc. Sub-Annex'!J51</f>
        <v>0</v>
      </c>
      <c r="J15" s="391">
        <f>'6-A. Proc. Sub-Annex'!K51</f>
        <v>0</v>
      </c>
      <c r="K15" s="391">
        <f>'6-A. Proc. Sub-Annex'!L51</f>
        <v>0</v>
      </c>
      <c r="L15" s="391">
        <f>'6-A. Proc. Sub-Annex'!M51</f>
        <v>0</v>
      </c>
      <c r="M15" s="655">
        <f>'6-A. Proc. Sub-Annex'!N51</f>
        <v>0</v>
      </c>
      <c r="N15" s="391">
        <f>'6-A. Proc. Sub-Annex'!O51</f>
        <v>0</v>
      </c>
      <c r="O15" s="655">
        <f>'6-A. Proc. Sub-Annex'!P51</f>
        <v>0</v>
      </c>
      <c r="P15" s="268">
        <f>'6-A. Proc. Sub-Annex'!Q51</f>
        <v>0</v>
      </c>
      <c r="Q15" s="57"/>
      <c r="R15" s="92"/>
    </row>
    <row r="16" spans="1:18">
      <c r="A16" s="5082"/>
      <c r="B16" s="391">
        <f>'6-A. Proc. Sub-Annex'!C52</f>
        <v>0</v>
      </c>
      <c r="C16" s="268" t="str">
        <f>'6-A. Proc. Sub-Annex'!D52</f>
        <v>Equipment for Day Care Centre</v>
      </c>
      <c r="D16" s="391" t="str">
        <f>'6-A. Proc. Sub-Annex'!E52</f>
        <v>HSS</v>
      </c>
      <c r="E16" s="391" t="str">
        <f>'6-A. Proc. Sub-Annex'!F52</f>
        <v>Blood Cell</v>
      </c>
      <c r="F16" s="391">
        <f>'6-A. Proc. Sub-Annex'!G52</f>
        <v>0</v>
      </c>
      <c r="G16" s="391">
        <f>'6-A. Proc. Sub-Annex'!H52</f>
        <v>0</v>
      </c>
      <c r="H16" s="391">
        <f>'6-A. Proc. Sub-Annex'!I52</f>
        <v>0</v>
      </c>
      <c r="I16" s="391">
        <f>'6-A. Proc. Sub-Annex'!J52</f>
        <v>0</v>
      </c>
      <c r="J16" s="391">
        <f>'6-A. Proc. Sub-Annex'!K52</f>
        <v>0</v>
      </c>
      <c r="K16" s="391">
        <f>'6-A. Proc. Sub-Annex'!L52</f>
        <v>0</v>
      </c>
      <c r="L16" s="391">
        <f>'6-A. Proc. Sub-Annex'!M52</f>
        <v>0</v>
      </c>
      <c r="M16" s="655">
        <f>'6-A. Proc. Sub-Annex'!N52</f>
        <v>0</v>
      </c>
      <c r="N16" s="391">
        <f>'6-A. Proc. Sub-Annex'!O52</f>
        <v>0</v>
      </c>
      <c r="O16" s="655">
        <f>'6-A. Proc. Sub-Annex'!P52</f>
        <v>0</v>
      </c>
      <c r="P16" s="268">
        <f>'6-A. Proc. Sub-Annex'!Q52</f>
        <v>0</v>
      </c>
      <c r="Q16" s="57"/>
      <c r="R16" s="92"/>
    </row>
    <row r="17" spans="1:18">
      <c r="A17" s="5082" t="str">
        <f>'6.Procurement Annex'!A65</f>
        <v>6.2.2.2</v>
      </c>
      <c r="B17" s="391" t="str">
        <f>'6-A. Proc. Sub-Annex'!C198</f>
        <v>B.16.2.11.1</v>
      </c>
      <c r="C17" s="268" t="str">
        <f>'6-A. Proc. Sub-Annex'!D198</f>
        <v xml:space="preserve">Drugs and Supplies for blood services </v>
      </c>
      <c r="D17" s="391" t="str">
        <f>'6-A. Proc. Sub-Annex'!E198</f>
        <v>HSS</v>
      </c>
      <c r="E17" s="391" t="str">
        <f>'6-A. Proc. Sub-Annex'!F198</f>
        <v>Blood Cell</v>
      </c>
      <c r="F17" s="391">
        <f>'6-A. Proc. Sub-Annex'!G198</f>
        <v>0</v>
      </c>
      <c r="G17" s="391">
        <f>'6-A. Proc. Sub-Annex'!H198</f>
        <v>0</v>
      </c>
      <c r="H17" s="391">
        <f>'6-A. Proc. Sub-Annex'!I198</f>
        <v>15.5</v>
      </c>
      <c r="I17" s="391">
        <f>'6-A. Proc. Sub-Annex'!J198</f>
        <v>0</v>
      </c>
      <c r="J17" s="391">
        <f>'6-A. Proc. Sub-Annex'!K198</f>
        <v>0</v>
      </c>
      <c r="K17" s="391">
        <f>'6-A. Proc. Sub-Annex'!L198</f>
        <v>0</v>
      </c>
      <c r="L17" s="391">
        <f>'6-A. Proc. Sub-Annex'!M198</f>
        <v>75000</v>
      </c>
      <c r="M17" s="655">
        <f>'6-A. Proc. Sub-Annex'!N198</f>
        <v>0.75</v>
      </c>
      <c r="N17" s="391">
        <f>'6-A. Proc. Sub-Annex'!O198</f>
        <v>30</v>
      </c>
      <c r="O17" s="655">
        <f>'6-A. Proc. Sub-Annex'!P198</f>
        <v>22.5</v>
      </c>
      <c r="P17" s="268">
        <f>'6-A. Proc. Sub-Annex'!Q198</f>
        <v>0</v>
      </c>
      <c r="Q17" s="57"/>
      <c r="R17" s="92"/>
    </row>
    <row r="18" spans="1:18">
      <c r="A18" s="5082"/>
      <c r="B18" s="391" t="str">
        <f>'6-A. Proc. Sub-Annex'!C199</f>
        <v>B.16.2.11.1</v>
      </c>
      <c r="C18" s="268" t="str">
        <f>'6-A. Proc. Sub-Annex'!D199</f>
        <v xml:space="preserve">Drugs and Supplies for blood related disorders- Haemoglobinopathies &amp; Haemophilia </v>
      </c>
      <c r="D18" s="391" t="str">
        <f>'6-A. Proc. Sub-Annex'!E199</f>
        <v>HSS</v>
      </c>
      <c r="E18" s="391" t="str">
        <f>'6-A. Proc. Sub-Annex'!F199</f>
        <v>Blood Cell</v>
      </c>
      <c r="F18" s="391">
        <f>'6-A. Proc. Sub-Annex'!G199</f>
        <v>0</v>
      </c>
      <c r="G18" s="391">
        <f>'6-A. Proc. Sub-Annex'!H199</f>
        <v>0</v>
      </c>
      <c r="H18" s="391">
        <f>'6-A. Proc. Sub-Annex'!I199</f>
        <v>0</v>
      </c>
      <c r="I18" s="391">
        <f>'6-A. Proc. Sub-Annex'!J199</f>
        <v>0</v>
      </c>
      <c r="J18" s="391">
        <f>'6-A. Proc. Sub-Annex'!K199</f>
        <v>0</v>
      </c>
      <c r="K18" s="391">
        <f>'6-A. Proc. Sub-Annex'!L199</f>
        <v>0</v>
      </c>
      <c r="L18" s="391">
        <f>'6-A. Proc. Sub-Annex'!M199</f>
        <v>0</v>
      </c>
      <c r="M18" s="655">
        <f>'6-A. Proc. Sub-Annex'!N199</f>
        <v>0</v>
      </c>
      <c r="N18" s="391">
        <f>'6-A. Proc. Sub-Annex'!O199</f>
        <v>0</v>
      </c>
      <c r="O18" s="655">
        <f>'6-A. Proc. Sub-Annex'!P199</f>
        <v>0</v>
      </c>
      <c r="P18" s="268">
        <f>'6-A. Proc. Sub-Annex'!Q199</f>
        <v>0</v>
      </c>
      <c r="Q18" s="57"/>
      <c r="R18" s="92"/>
    </row>
    <row r="19" spans="1:18">
      <c r="A19" s="251">
        <f>'9.Training Annex'!A7</f>
        <v>9</v>
      </c>
      <c r="B19" s="251"/>
      <c r="C19" s="250" t="str">
        <f>'9.Training Annex'!C7</f>
        <v>Training and Capacity Building</v>
      </c>
      <c r="D19" s="251"/>
      <c r="E19" s="251"/>
      <c r="F19" s="251"/>
      <c r="G19" s="251"/>
      <c r="H19" s="197"/>
      <c r="I19" s="251"/>
      <c r="J19" s="197"/>
      <c r="K19" s="251"/>
      <c r="L19" s="251"/>
      <c r="M19" s="197"/>
      <c r="N19" s="672"/>
      <c r="O19" s="697">
        <f>SUM(O20:O22)</f>
        <v>0</v>
      </c>
      <c r="P19" s="674"/>
      <c r="Q19" s="687"/>
      <c r="R19" s="704">
        <f>SUM(R20:R22)</f>
        <v>0</v>
      </c>
    </row>
    <row r="20" spans="1:18">
      <c r="A20" s="5653" t="str">
        <f>'9.Training Annex'!A30</f>
        <v>9.2.2.1</v>
      </c>
      <c r="B20" s="97" t="str">
        <f>'9-A.Training Sub-Annex'!C147</f>
        <v>A.9.3.8</v>
      </c>
      <c r="C20" s="70" t="str">
        <f>'9-A.Training Sub-Annex'!D147</f>
        <v>Blood Bank/Blood Storage Unit (BSU) Training</v>
      </c>
      <c r="D20" s="97" t="str">
        <f>'9-A.Training Sub-Annex'!E147</f>
        <v>HSS</v>
      </c>
      <c r="E20" s="97" t="str">
        <f>'9-A.Training Sub-Annex'!F147</f>
        <v>Blood Services</v>
      </c>
      <c r="F20" s="97">
        <f>'9-A.Training Sub-Annex'!G147</f>
        <v>0</v>
      </c>
      <c r="G20" s="97">
        <f>'9-A.Training Sub-Annex'!H147</f>
        <v>0</v>
      </c>
      <c r="H20" s="97">
        <f>'9-A.Training Sub-Annex'!I147</f>
        <v>0</v>
      </c>
      <c r="I20" s="97">
        <f>'9-A.Training Sub-Annex'!J147</f>
        <v>0</v>
      </c>
      <c r="J20" s="97">
        <f>'9-A.Training Sub-Annex'!K147</f>
        <v>0</v>
      </c>
      <c r="K20" s="97">
        <f>'9-A.Training Sub-Annex'!L147</f>
        <v>0</v>
      </c>
      <c r="L20" s="97">
        <f>'9-A.Training Sub-Annex'!M147</f>
        <v>0</v>
      </c>
      <c r="M20" s="100">
        <f>'9-A.Training Sub-Annex'!N147</f>
        <v>0</v>
      </c>
      <c r="N20" s="97">
        <f>'9-A.Training Sub-Annex'!O147</f>
        <v>0</v>
      </c>
      <c r="O20" s="100">
        <f>'9-A.Training Sub-Annex'!P147</f>
        <v>0</v>
      </c>
      <c r="P20" s="70" t="str">
        <f>'9-A.Training Sub-Annex'!Q147</f>
        <v xml:space="preserve">STATE: ; PDY: ; KKL: ; MHE: ; YNM: </v>
      </c>
      <c r="Q20" s="57"/>
      <c r="R20" s="92"/>
    </row>
    <row r="21" spans="1:18">
      <c r="A21" s="5653"/>
      <c r="B21" s="97" t="str">
        <f>'9-A.Training Sub-Annex'!C148</f>
        <v>A.9.3.8</v>
      </c>
      <c r="C21" s="70" t="str">
        <f>'9-A.Training Sub-Annex'!D148</f>
        <v xml:space="preserve">Training for Haemoglobinopathies </v>
      </c>
      <c r="D21" s="97" t="str">
        <f>'9-A.Training Sub-Annex'!E148</f>
        <v>HSS</v>
      </c>
      <c r="E21" s="97" t="str">
        <f>'9-A.Training Sub-Annex'!F148</f>
        <v>Blood Services</v>
      </c>
      <c r="F21" s="97">
        <f>'9-A.Training Sub-Annex'!G148</f>
        <v>0</v>
      </c>
      <c r="G21" s="97">
        <f>'9-A.Training Sub-Annex'!H148</f>
        <v>0</v>
      </c>
      <c r="H21" s="97">
        <f>'9-A.Training Sub-Annex'!I148</f>
        <v>0</v>
      </c>
      <c r="I21" s="97">
        <f>'9-A.Training Sub-Annex'!J148</f>
        <v>0</v>
      </c>
      <c r="J21" s="97">
        <f>'9-A.Training Sub-Annex'!K148</f>
        <v>0</v>
      </c>
      <c r="K21" s="97">
        <f>'9-A.Training Sub-Annex'!L148</f>
        <v>0</v>
      </c>
      <c r="L21" s="97">
        <f>'9-A.Training Sub-Annex'!M148</f>
        <v>0</v>
      </c>
      <c r="M21" s="100">
        <f>'9-A.Training Sub-Annex'!N148</f>
        <v>0</v>
      </c>
      <c r="N21" s="97">
        <f>'9-A.Training Sub-Annex'!O148</f>
        <v>0</v>
      </c>
      <c r="O21" s="100">
        <f>'9-A.Training Sub-Annex'!P148</f>
        <v>0</v>
      </c>
      <c r="P21" s="70" t="str">
        <f>'9-A.Training Sub-Annex'!Q148</f>
        <v xml:space="preserve">STATE: ; PDY: ; KKL: ; MHE: ; YNM: </v>
      </c>
      <c r="Q21" s="57"/>
      <c r="R21" s="92"/>
    </row>
    <row r="22" spans="1:18">
      <c r="A22" s="5653"/>
      <c r="B22" s="97">
        <f>'9-A.Training Sub-Annex'!C149</f>
        <v>0</v>
      </c>
      <c r="C22" s="70" t="str">
        <f>'9-A.Training Sub-Annex'!D149</f>
        <v>Any other trainings (please specify) related to BB and blood disorders</v>
      </c>
      <c r="D22" s="97" t="str">
        <f>'9-A.Training Sub-Annex'!E149</f>
        <v>HSS</v>
      </c>
      <c r="E22" s="97" t="str">
        <f>'9-A.Training Sub-Annex'!F149</f>
        <v>Blood Services</v>
      </c>
      <c r="F22" s="97">
        <f>'9-A.Training Sub-Annex'!G149</f>
        <v>0</v>
      </c>
      <c r="G22" s="97">
        <f>'9-A.Training Sub-Annex'!H149</f>
        <v>0</v>
      </c>
      <c r="H22" s="97">
        <f>'9-A.Training Sub-Annex'!I149</f>
        <v>0</v>
      </c>
      <c r="I22" s="97">
        <f>'9-A.Training Sub-Annex'!J149</f>
        <v>0</v>
      </c>
      <c r="J22" s="97">
        <f>'9-A.Training Sub-Annex'!K149</f>
        <v>0</v>
      </c>
      <c r="K22" s="97">
        <f>'9-A.Training Sub-Annex'!L149</f>
        <v>0</v>
      </c>
      <c r="L22" s="97">
        <f>'9-A.Training Sub-Annex'!M149</f>
        <v>0</v>
      </c>
      <c r="M22" s="100">
        <f>'9-A.Training Sub-Annex'!N149</f>
        <v>0</v>
      </c>
      <c r="N22" s="97">
        <f>'9-A.Training Sub-Annex'!O149</f>
        <v>0</v>
      </c>
      <c r="O22" s="100">
        <f>'9-A.Training Sub-Annex'!P149</f>
        <v>0</v>
      </c>
      <c r="P22" s="70" t="str">
        <f>'9-A.Training Sub-Annex'!Q149</f>
        <v xml:space="preserve">STATE: ; PDY: ; KKL: ; MHE: ; YNM: </v>
      </c>
      <c r="Q22" s="57"/>
      <c r="R22" s="92"/>
    </row>
    <row r="23" spans="1:18">
      <c r="A23" s="251">
        <f>'11.IEC-BCC Annex'!A7</f>
        <v>11</v>
      </c>
      <c r="B23" s="251"/>
      <c r="C23" s="250" t="e">
        <f>'11-A. IEC Sub-Annex'!#REF!</f>
        <v>#REF!</v>
      </c>
      <c r="D23" s="251"/>
      <c r="E23" s="251"/>
      <c r="F23" s="251"/>
      <c r="G23" s="251"/>
      <c r="H23" s="197"/>
      <c r="I23" s="251"/>
      <c r="J23" s="197"/>
      <c r="K23" s="251"/>
      <c r="L23" s="251"/>
      <c r="M23" s="197"/>
      <c r="N23" s="672"/>
      <c r="O23" s="197">
        <f>SUM(O24:O25)</f>
        <v>0</v>
      </c>
      <c r="P23" s="674"/>
      <c r="Q23" s="687"/>
      <c r="R23" s="94">
        <f>SUM(R24:R25)</f>
        <v>0</v>
      </c>
    </row>
    <row r="24" spans="1:18">
      <c r="A24" s="5082" t="str">
        <f>'11.IEC-BCC Annex'!A18</f>
        <v>11.2.2</v>
      </c>
      <c r="B24" s="391">
        <f>'11-A. IEC Sub-Annex'!C38</f>
        <v>0</v>
      </c>
      <c r="C24" s="268" t="str">
        <f>'11-A. IEC Sub-Annex'!D38</f>
        <v>IEC/BCC activities under Blood Services</v>
      </c>
      <c r="D24" s="391" t="str">
        <f>'11-A. IEC Sub-Annex'!E38</f>
        <v>HSS</v>
      </c>
      <c r="E24" s="391" t="e">
        <f>'11-A. IEC Sub-Annex'!#REF!</f>
        <v>#REF!</v>
      </c>
      <c r="F24" s="391">
        <f>'11-A. IEC Sub-Annex'!F38</f>
        <v>0</v>
      </c>
      <c r="G24" s="391">
        <f>'11-A. IEC Sub-Annex'!G38</f>
        <v>0</v>
      </c>
      <c r="H24" s="391">
        <f>'11-A. IEC Sub-Annex'!H38</f>
        <v>0</v>
      </c>
      <c r="I24" s="391">
        <f>'11-A. IEC Sub-Annex'!I38</f>
        <v>0</v>
      </c>
      <c r="J24" s="391">
        <f>'11-A. IEC Sub-Annex'!J38</f>
        <v>0</v>
      </c>
      <c r="K24" s="391">
        <f>'11-A. IEC Sub-Annex'!K38</f>
        <v>0</v>
      </c>
      <c r="L24" s="391">
        <f>'11-A. IEC Sub-Annex'!L38</f>
        <v>0</v>
      </c>
      <c r="M24" s="655">
        <f>'11-A. IEC Sub-Annex'!M38</f>
        <v>0</v>
      </c>
      <c r="N24" s="391">
        <f>'11-A. IEC Sub-Annex'!N38</f>
        <v>0</v>
      </c>
      <c r="O24" s="655">
        <f>'11-A. IEC Sub-Annex'!O38</f>
        <v>0</v>
      </c>
      <c r="P24" s="268" t="str">
        <f>'11-A. IEC Sub-Annex'!P38</f>
        <v xml:space="preserve">STATE: ; PDY: ; KKL: ; MHE: ; YNM: </v>
      </c>
      <c r="Q24" s="57"/>
      <c r="R24" s="92"/>
    </row>
    <row r="25" spans="1:18">
      <c r="A25" s="5082"/>
      <c r="B25" s="391">
        <f>'11-A. IEC Sub-Annex'!C39</f>
        <v>0</v>
      </c>
      <c r="C25" s="268" t="str">
        <f>'11-A. IEC Sub-Annex'!D39</f>
        <v>IEC/BCC activities under Blood Disorders</v>
      </c>
      <c r="D25" s="391" t="str">
        <f>'11-A. IEC Sub-Annex'!E39</f>
        <v>HSS</v>
      </c>
      <c r="E25" s="391" t="e">
        <f>'11-A. IEC Sub-Annex'!#REF!</f>
        <v>#REF!</v>
      </c>
      <c r="F25" s="391">
        <f>'11-A. IEC Sub-Annex'!F39</f>
        <v>0</v>
      </c>
      <c r="G25" s="391">
        <f>'11-A. IEC Sub-Annex'!G39</f>
        <v>0</v>
      </c>
      <c r="H25" s="391">
        <f>'11-A. IEC Sub-Annex'!H39</f>
        <v>0</v>
      </c>
      <c r="I25" s="391">
        <f>'11-A. IEC Sub-Annex'!I39</f>
        <v>0</v>
      </c>
      <c r="J25" s="391">
        <f>'11-A. IEC Sub-Annex'!J39</f>
        <v>0</v>
      </c>
      <c r="K25" s="391">
        <f>'11-A. IEC Sub-Annex'!K39</f>
        <v>0</v>
      </c>
      <c r="L25" s="391">
        <f>'11-A. IEC Sub-Annex'!L39</f>
        <v>0</v>
      </c>
      <c r="M25" s="655">
        <f>'11-A. IEC Sub-Annex'!M39</f>
        <v>0</v>
      </c>
      <c r="N25" s="391">
        <f>'11-A. IEC Sub-Annex'!N39</f>
        <v>0</v>
      </c>
      <c r="O25" s="655">
        <f>'11-A. IEC Sub-Annex'!O39</f>
        <v>0</v>
      </c>
      <c r="P25" s="268" t="str">
        <f>'11-A. IEC Sub-Annex'!P39</f>
        <v xml:space="preserve">STATE: ; PDY: ; KKL: ; MHE: ; YNM: </v>
      </c>
      <c r="Q25" s="57"/>
      <c r="R25" s="92"/>
    </row>
    <row r="26" spans="1:18">
      <c r="A26" s="251">
        <f>'12.Printing Annex'!A7</f>
        <v>12</v>
      </c>
      <c r="B26" s="251"/>
      <c r="C26" s="250" t="str">
        <f>'12.Printing Annex'!C7</f>
        <v>Printing</v>
      </c>
      <c r="D26" s="251"/>
      <c r="E26" s="251"/>
      <c r="F26" s="251"/>
      <c r="G26" s="251"/>
      <c r="H26" s="197"/>
      <c r="I26" s="251"/>
      <c r="J26" s="197"/>
      <c r="K26" s="251"/>
      <c r="L26" s="251"/>
      <c r="M26" s="197"/>
      <c r="N26" s="672"/>
      <c r="O26" s="197">
        <f>SUM(O27:O28)</f>
        <v>0</v>
      </c>
      <c r="P26" s="674"/>
      <c r="Q26" s="687"/>
      <c r="R26" s="94">
        <f>SUM(R27:R28)</f>
        <v>0</v>
      </c>
    </row>
    <row r="27" spans="1:18">
      <c r="A27" s="5082" t="str">
        <f>'12.Printing Annex'!A19</f>
        <v>12.2.3</v>
      </c>
      <c r="B27" s="391" t="str">
        <f>'12-A. Print Sub-Annex'!C65</f>
        <v>B.10.7.4.5</v>
      </c>
      <c r="C27" s="268" t="str">
        <f>'12-A. Print Sub-Annex'!D65</f>
        <v>Printing of  cards for screening of  children for hemoglobinopathies</v>
      </c>
      <c r="D27" s="391" t="str">
        <f>'12-A. Print Sub-Annex'!E65</f>
        <v>HSS</v>
      </c>
      <c r="E27" s="391" t="str">
        <f>'12-A. Print Sub-Annex'!F65</f>
        <v>Blood cell</v>
      </c>
      <c r="F27" s="391">
        <f>'12-A. Print Sub-Annex'!G65</f>
        <v>0</v>
      </c>
      <c r="G27" s="391">
        <f>'12-A. Print Sub-Annex'!H65</f>
        <v>0</v>
      </c>
      <c r="H27" s="391">
        <f>'12-A. Print Sub-Annex'!I65</f>
        <v>0</v>
      </c>
      <c r="I27" s="391">
        <f>'12-A. Print Sub-Annex'!J65</f>
        <v>0</v>
      </c>
      <c r="J27" s="391">
        <f>'12-A. Print Sub-Annex'!K65</f>
        <v>0</v>
      </c>
      <c r="K27" s="391">
        <f>'12-A. Print Sub-Annex'!L65</f>
        <v>0</v>
      </c>
      <c r="L27" s="391">
        <f>'12-A. Print Sub-Annex'!M65</f>
        <v>0</v>
      </c>
      <c r="M27" s="655">
        <f>'12-A. Print Sub-Annex'!N65</f>
        <v>0</v>
      </c>
      <c r="N27" s="391">
        <f>'12-A. Print Sub-Annex'!O65</f>
        <v>0</v>
      </c>
      <c r="O27" s="655">
        <f>'12-A. Print Sub-Annex'!P65</f>
        <v>0</v>
      </c>
      <c r="P27" s="268" t="str">
        <f>'12-A. Print Sub-Annex'!Q65</f>
        <v xml:space="preserve">STATE: ; PDY: ; KKL: ; MHE: ; YNM: </v>
      </c>
      <c r="Q27" s="57"/>
      <c r="R27" s="92"/>
    </row>
    <row r="28" spans="1:18">
      <c r="A28" s="5082"/>
      <c r="B28" s="391">
        <f>'12-A. Print Sub-Annex'!C66</f>
        <v>0</v>
      </c>
      <c r="C28" s="268" t="str">
        <f>'12-A. Print Sub-Annex'!D66</f>
        <v>Any other (please specify)</v>
      </c>
      <c r="D28" s="391" t="str">
        <f>'12-A. Print Sub-Annex'!E66</f>
        <v>HSS</v>
      </c>
      <c r="E28" s="391" t="str">
        <f>'12-A. Print Sub-Annex'!F66</f>
        <v>Blood cell</v>
      </c>
      <c r="F28" s="391">
        <f>'12-A. Print Sub-Annex'!G66</f>
        <v>0</v>
      </c>
      <c r="G28" s="391">
        <f>'12-A. Print Sub-Annex'!H66</f>
        <v>0</v>
      </c>
      <c r="H28" s="391">
        <f>'12-A. Print Sub-Annex'!I66</f>
        <v>0</v>
      </c>
      <c r="I28" s="391">
        <f>'12-A. Print Sub-Annex'!J66</f>
        <v>0</v>
      </c>
      <c r="J28" s="391">
        <f>'12-A. Print Sub-Annex'!K66</f>
        <v>0</v>
      </c>
      <c r="K28" s="391">
        <f>'12-A. Print Sub-Annex'!L66</f>
        <v>0</v>
      </c>
      <c r="L28" s="391">
        <f>'12-A. Print Sub-Annex'!M66</f>
        <v>0</v>
      </c>
      <c r="M28" s="655">
        <f>'12-A. Print Sub-Annex'!N66</f>
        <v>0</v>
      </c>
      <c r="N28" s="391">
        <f>'12-A. Print Sub-Annex'!O66</f>
        <v>0</v>
      </c>
      <c r="O28" s="655">
        <f>'12-A. Print Sub-Annex'!P66</f>
        <v>0</v>
      </c>
      <c r="P28" s="268" t="str">
        <f>'12-A. Print Sub-Annex'!Q66</f>
        <v xml:space="preserve">STATE: ; PDY: ; KKL: ; MHE: ; YNM: </v>
      </c>
      <c r="Q28" s="57"/>
      <c r="R28" s="92"/>
    </row>
    <row r="29" spans="1:18">
      <c r="A29" s="251">
        <f>'16.PM Annex'!A7</f>
        <v>16</v>
      </c>
      <c r="B29" s="251"/>
      <c r="C29" s="250" t="str">
        <f>'16.PM Annex'!C7</f>
        <v>Programme Management</v>
      </c>
      <c r="D29" s="251"/>
      <c r="E29" s="251"/>
      <c r="F29" s="251"/>
      <c r="G29" s="251"/>
      <c r="H29" s="197"/>
      <c r="I29" s="251"/>
      <c r="J29" s="197"/>
      <c r="K29" s="251"/>
      <c r="L29" s="251"/>
      <c r="M29" s="197"/>
      <c r="N29" s="672"/>
      <c r="O29" s="697">
        <f>O30</f>
        <v>0</v>
      </c>
      <c r="P29" s="674"/>
      <c r="Q29" s="687"/>
      <c r="R29" s="704">
        <f>R30</f>
        <v>0</v>
      </c>
    </row>
    <row r="30" spans="1:18" ht="30">
      <c r="A30" s="391" t="str">
        <f>'16-A. PM sub Annex'!B149</f>
        <v>16.1.5.1.1</v>
      </c>
      <c r="B30" s="391" t="str">
        <f>'16-A. PM sub Annex'!D149</f>
        <v>B14.2</v>
      </c>
      <c r="C30" s="70" t="str">
        <f>'16-A. PM sub Annex'!E149</f>
        <v xml:space="preserve">PM cost for E-rakt kosh- refer to strengthening of blood services guidelines </v>
      </c>
      <c r="D30" s="391" t="str">
        <f>'16-A. PM sub Annex'!F149</f>
        <v>HSS</v>
      </c>
      <c r="E30" s="391" t="str">
        <f>'16-A. PM sub Annex'!G149</f>
        <v>HRH&amp;HPIP/Blood cell</v>
      </c>
      <c r="F30" s="391">
        <f>'16-A. PM sub Annex'!H149</f>
        <v>0</v>
      </c>
      <c r="G30" s="391">
        <f>'16-A. PM sub Annex'!I149</f>
        <v>0</v>
      </c>
      <c r="H30" s="391">
        <f>'16-A. PM sub Annex'!K149</f>
        <v>0</v>
      </c>
      <c r="I30" s="391">
        <f>'16-A. PM sub Annex'!L149</f>
        <v>0</v>
      </c>
      <c r="J30" s="391">
        <f>'16-A. PM sub Annex'!M149</f>
        <v>0</v>
      </c>
      <c r="K30" s="391">
        <f>'16-A. PM sub Annex'!N149</f>
        <v>0</v>
      </c>
      <c r="L30" s="391">
        <f>'16-A. PM sub Annex'!O149</f>
        <v>0</v>
      </c>
      <c r="M30" s="655">
        <f>'16-A. PM sub Annex'!P149</f>
        <v>0</v>
      </c>
      <c r="N30" s="391">
        <f>'16-A. PM sub Annex'!Q149</f>
        <v>0</v>
      </c>
      <c r="O30" s="655">
        <f>'16-A. PM sub Annex'!R149</f>
        <v>0</v>
      </c>
      <c r="P30" s="268" t="str">
        <f>'16-A. PM sub Annex'!S149</f>
        <v xml:space="preserve">STATE: ; PDY: ; KKL: ; MHE: ; YNM: </v>
      </c>
      <c r="Q30" s="57"/>
      <c r="R30" s="92"/>
    </row>
    <row r="31" spans="1:18">
      <c r="A31" s="251">
        <f>'17.IT Initiatives_SD'!A7</f>
        <v>17</v>
      </c>
      <c r="B31" s="251"/>
      <c r="C31" s="250" t="str">
        <f>'17.IT Initiatives_SD'!C7</f>
        <v>IT Initiatives for strengthening Service Delivery</v>
      </c>
      <c r="D31" s="251"/>
      <c r="E31" s="251"/>
      <c r="F31" s="251"/>
      <c r="G31" s="251"/>
      <c r="H31" s="197"/>
      <c r="I31" s="251"/>
      <c r="J31" s="197"/>
      <c r="K31" s="251"/>
      <c r="L31" s="251"/>
      <c r="M31" s="197"/>
      <c r="N31" s="672"/>
      <c r="O31" s="697">
        <f>O32</f>
        <v>0</v>
      </c>
      <c r="P31" s="674"/>
      <c r="Q31" s="687"/>
      <c r="R31" s="704">
        <f>R32</f>
        <v>0</v>
      </c>
    </row>
    <row r="32" spans="1:18" ht="30">
      <c r="A32" s="391">
        <f>'17.IT Initiatives_SD'!A13</f>
        <v>17.399999999999999</v>
      </c>
      <c r="B32" s="391" t="str">
        <f>'17.IT Initiatives_SD'!B13</f>
        <v>B14.2</v>
      </c>
      <c r="C32" s="70" t="str">
        <f>'17.IT Initiatives_SD'!C13</f>
        <v xml:space="preserve">E-rakt kosh- refer to strengthening of blood services guidelines &amp; Software for hemoglobinopathies &amp; Haemophilia </v>
      </c>
      <c r="D32" s="97" t="str">
        <f>'17.IT Initiatives_SD'!D13</f>
        <v>HSS</v>
      </c>
      <c r="E32" s="97" t="str">
        <f>'17.IT Initiatives_SD'!E13</f>
        <v>Blood Services</v>
      </c>
      <c r="F32" s="97">
        <f>'17.IT Initiatives_SD'!G13</f>
        <v>0</v>
      </c>
      <c r="G32" s="97">
        <f>'17.IT Initiatives_SD'!H13</f>
        <v>0</v>
      </c>
      <c r="H32" s="97">
        <f>'17.IT Initiatives_SD'!I13</f>
        <v>0</v>
      </c>
      <c r="I32" s="97">
        <f>'17.IT Initiatives_SD'!J13</f>
        <v>0</v>
      </c>
      <c r="J32" s="97">
        <f>'17.IT Initiatives_SD'!K13</f>
        <v>0</v>
      </c>
      <c r="K32" s="97">
        <f>'17.IT Initiatives_SD'!L13</f>
        <v>0</v>
      </c>
      <c r="L32" s="97">
        <f>'17.IT Initiatives_SD'!M13</f>
        <v>0</v>
      </c>
      <c r="M32" s="100">
        <f>'17.IT Initiatives_SD'!N13</f>
        <v>0</v>
      </c>
      <c r="N32" s="97">
        <f>'17.IT Initiatives_SD'!O13</f>
        <v>0</v>
      </c>
      <c r="O32" s="100">
        <f>'17.IT Initiatives_SD'!P13</f>
        <v>0</v>
      </c>
      <c r="P32" s="70" t="str">
        <f>'17.IT Initiatives_SD'!Q13</f>
        <v xml:space="preserve">STATE: ; PDY: ; KKL: ; MHE: ; YNM: </v>
      </c>
      <c r="Q32" s="57"/>
      <c r="R32" s="92"/>
    </row>
  </sheetData>
  <sheetProtection sheet="1" formatCells="0" formatColumns="0" formatRows="0" autoFilter="0"/>
  <autoFilter ref="A5:M32"/>
  <mergeCells count="14">
    <mergeCell ref="A17:A18"/>
    <mergeCell ref="A15:A16"/>
    <mergeCell ref="A20:A22"/>
    <mergeCell ref="A24:A25"/>
    <mergeCell ref="A27:A28"/>
    <mergeCell ref="Q4:R4"/>
    <mergeCell ref="E4:E5"/>
    <mergeCell ref="A1:C1"/>
    <mergeCell ref="A4:A5"/>
    <mergeCell ref="B4:B5"/>
    <mergeCell ref="C4:C5"/>
    <mergeCell ref="D4:D5"/>
    <mergeCell ref="F4:J4"/>
    <mergeCell ref="K4:P4"/>
  </mergeCells>
  <pageMargins left="0.7" right="0.7" top="0.75" bottom="0.75" header="0.3" footer="0.3"/>
  <pageSetup orientation="portrait" r:id="rId1"/>
</worksheet>
</file>

<file path=xl/worksheets/sheet42.xml><?xml version="1.0" encoding="utf-8"?>
<worksheet xmlns="http://schemas.openxmlformats.org/spreadsheetml/2006/main" xmlns:r="http://schemas.openxmlformats.org/officeDocument/2006/relationships">
  <sheetPr codeName="Sheet21"/>
  <dimension ref="A1:R36"/>
  <sheetViews>
    <sheetView zoomScale="90" zoomScaleNormal="90" workbookViewId="0">
      <pane xSplit="3" ySplit="5" topLeftCell="H30" activePane="bottomRight" state="frozen"/>
      <selection activeCell="C107" sqref="C107"/>
      <selection pane="topRight" activeCell="C107" sqref="C107"/>
      <selection pane="bottomLeft" activeCell="C107" sqref="C107"/>
      <selection pane="bottomRight" activeCell="R17" sqref="R17"/>
    </sheetView>
  </sheetViews>
  <sheetFormatPr defaultColWidth="8.7109375" defaultRowHeight="15"/>
  <cols>
    <col min="1" max="1" width="10.85546875" style="558" bestFit="1" customWidth="1"/>
    <col min="2" max="2" width="19" style="558" customWidth="1"/>
    <col min="3" max="3" width="56" style="558" customWidth="1"/>
    <col min="4" max="4" width="4.5703125" style="467" bestFit="1" customWidth="1"/>
    <col min="5" max="5" width="19.5703125" style="467" bestFit="1" customWidth="1"/>
    <col min="6" max="6" width="33.42578125" style="467" customWidth="1"/>
    <col min="7" max="7" width="17.28515625" style="467" bestFit="1" customWidth="1"/>
    <col min="8" max="8" width="15.85546875" style="659" bestFit="1" customWidth="1"/>
    <col min="9" max="9" width="15.140625" style="467" bestFit="1" customWidth="1"/>
    <col min="10" max="10" width="12" style="659" customWidth="1"/>
    <col min="11" max="11" width="17.140625" style="374" customWidth="1"/>
    <col min="12" max="12" width="15.85546875" style="374" customWidth="1"/>
    <col min="13" max="13" width="14" style="659" customWidth="1"/>
    <col min="14" max="14" width="8.7109375" style="660"/>
    <col min="15" max="15" width="8.7109375" style="684"/>
    <col min="16" max="16" width="52.140625" style="660" customWidth="1"/>
    <col min="17" max="17" width="31.85546875" style="660" customWidth="1"/>
    <col min="18" max="18" width="12" style="660" customWidth="1"/>
    <col min="19" max="16384" width="8.7109375" style="660"/>
  </cols>
  <sheetData>
    <row r="1" spans="1:18" ht="30">
      <c r="A1" s="5654" t="s">
        <v>3941</v>
      </c>
      <c r="B1" s="5654"/>
      <c r="C1" s="5654"/>
      <c r="D1" s="619"/>
      <c r="E1" s="664"/>
      <c r="F1" s="67" t="s">
        <v>3942</v>
      </c>
      <c r="G1" s="435"/>
      <c r="H1" s="435"/>
      <c r="J1" s="623"/>
      <c r="K1" s="705"/>
      <c r="L1" s="705"/>
      <c r="M1" s="623"/>
    </row>
    <row r="2" spans="1:18" s="467" customFormat="1">
      <c r="A2" s="598" t="str">
        <f>HYPERLINK("#Index!F3", "Index Pg")</f>
        <v>Index Pg</v>
      </c>
      <c r="B2" s="601"/>
      <c r="C2" s="324" t="str">
        <f>HYPERLINK("#'Budget Summary I'!A1:AL1", "Budget Summary I")</f>
        <v>Budget Summary I</v>
      </c>
      <c r="D2" s="627"/>
      <c r="E2" s="538" t="s">
        <v>4582</v>
      </c>
      <c r="F2" s="693">
        <f>R6+R8+R13+R17+R22+R28+R30+R32+R34</f>
        <v>0</v>
      </c>
      <c r="G2" s="631"/>
      <c r="H2" s="631"/>
      <c r="J2" s="623"/>
      <c r="K2" s="706"/>
      <c r="L2" s="706"/>
      <c r="M2" s="623"/>
      <c r="O2" s="659"/>
    </row>
    <row r="3" spans="1:18" s="639" customFormat="1">
      <c r="A3" s="600"/>
      <c r="B3" s="601"/>
      <c r="C3" s="634" t="str">
        <f>HYPERLINK("#'Budget Summary II'!A3:B5", "Budget Summary II")</f>
        <v>Budget Summary II</v>
      </c>
      <c r="D3" s="627"/>
      <c r="E3" s="707" t="s">
        <v>4583</v>
      </c>
      <c r="F3" s="708">
        <f>O6+O8+O13+O17+O22+O28+O30+O32+O34</f>
        <v>635.96031999957995</v>
      </c>
      <c r="G3" s="631"/>
      <c r="H3" s="631"/>
      <c r="J3" s="640"/>
      <c r="K3" s="706"/>
      <c r="L3" s="706"/>
      <c r="M3" s="623"/>
      <c r="O3" s="640"/>
    </row>
    <row r="4" spans="1:18" s="467" customFormat="1" ht="14.45" customHeight="1">
      <c r="A4" s="5233" t="s">
        <v>53</v>
      </c>
      <c r="B4" s="5233" t="s">
        <v>54</v>
      </c>
      <c r="C4" s="5233" t="s">
        <v>55</v>
      </c>
      <c r="D4" s="5233" t="s">
        <v>56</v>
      </c>
      <c r="E4" s="5233" t="s">
        <v>57</v>
      </c>
      <c r="F4" s="5223" t="s">
        <v>4603</v>
      </c>
      <c r="G4" s="5223"/>
      <c r="H4" s="5223"/>
      <c r="I4" s="5223"/>
      <c r="J4" s="5223"/>
      <c r="K4" s="5223" t="s">
        <v>4613</v>
      </c>
      <c r="L4" s="5223"/>
      <c r="M4" s="5223"/>
      <c r="N4" s="5223"/>
      <c r="O4" s="5223"/>
      <c r="P4" s="5223"/>
      <c r="Q4" s="5233" t="s">
        <v>4643</v>
      </c>
      <c r="R4" s="5233"/>
    </row>
    <row r="5" spans="1:18" s="467" customFormat="1" ht="60">
      <c r="A5" s="5233"/>
      <c r="B5" s="5233"/>
      <c r="C5" s="5233"/>
      <c r="D5" s="5233"/>
      <c r="E5" s="5233"/>
      <c r="F5" s="379" t="s">
        <v>4604</v>
      </c>
      <c r="G5" s="379" t="s">
        <v>4611</v>
      </c>
      <c r="H5" s="379" t="s">
        <v>4605</v>
      </c>
      <c r="I5" s="379" t="s">
        <v>4612</v>
      </c>
      <c r="J5" s="379" t="s">
        <v>2527</v>
      </c>
      <c r="K5" s="380" t="s">
        <v>58</v>
      </c>
      <c r="L5" s="380" t="s">
        <v>59</v>
      </c>
      <c r="M5" s="381" t="s">
        <v>60</v>
      </c>
      <c r="N5" s="380" t="s">
        <v>61</v>
      </c>
      <c r="O5" s="381" t="s">
        <v>62</v>
      </c>
      <c r="P5" s="380" t="s">
        <v>63</v>
      </c>
      <c r="Q5" s="382" t="s">
        <v>2529</v>
      </c>
      <c r="R5" s="383" t="s">
        <v>4644</v>
      </c>
    </row>
    <row r="6" spans="1:18">
      <c r="A6" s="695">
        <f>'1.SD Facility Based Annex'!A7</f>
        <v>1</v>
      </c>
      <c r="B6" s="695">
        <f>'1.SD Facility Based Annex'!B7</f>
        <v>0</v>
      </c>
      <c r="C6" s="695" t="str">
        <f>'1.SD Facility Based Annex'!C7</f>
        <v>Service Delivery - Facility Based</v>
      </c>
      <c r="D6" s="695"/>
      <c r="E6" s="695"/>
      <c r="F6" s="695"/>
      <c r="G6" s="695"/>
      <c r="H6" s="695"/>
      <c r="I6" s="695"/>
      <c r="J6" s="695"/>
      <c r="K6" s="695"/>
      <c r="L6" s="695"/>
      <c r="M6" s="441"/>
      <c r="N6" s="695"/>
      <c r="O6" s="441">
        <f>O7</f>
        <v>0</v>
      </c>
      <c r="P6" s="695"/>
      <c r="Q6" s="695"/>
      <c r="R6" s="441">
        <f>R7</f>
        <v>0</v>
      </c>
    </row>
    <row r="7" spans="1:18">
      <c r="A7" s="268" t="str">
        <f>'1.SD Facility Based Annex'!A55</f>
        <v>1.1.7.5</v>
      </c>
      <c r="B7" s="268">
        <f>'1.SD Facility Based Annex'!B55</f>
        <v>0</v>
      </c>
      <c r="C7" s="268" t="str">
        <f>'1.SD Facility Based Annex'!C55</f>
        <v>ICT for HWC- Internet connection</v>
      </c>
      <c r="D7" s="268" t="str">
        <f>'1.SD Facility Based Annex'!D55</f>
        <v>HSS</v>
      </c>
      <c r="E7" s="268" t="str">
        <f>'1.SD Facility Based Annex'!E55</f>
        <v>CPHC</v>
      </c>
      <c r="F7" s="268">
        <f>'1.SD Facility Based Annex'!F55</f>
        <v>0</v>
      </c>
      <c r="G7" s="268">
        <f>'1.SD Facility Based Annex'!G55</f>
        <v>0</v>
      </c>
      <c r="H7" s="268">
        <f>'1.SD Facility Based Annex'!I55</f>
        <v>0</v>
      </c>
      <c r="I7" s="268">
        <f>'1.SD Facility Based Annex'!J55</f>
        <v>0</v>
      </c>
      <c r="J7" s="268">
        <f>'1.SD Facility Based Annex'!K55</f>
        <v>0</v>
      </c>
      <c r="K7" s="268">
        <f>'1.SD Facility Based Annex'!L55</f>
        <v>0</v>
      </c>
      <c r="L7" s="268">
        <f>'1.SD Facility Based Annex'!M55</f>
        <v>0</v>
      </c>
      <c r="M7" s="269">
        <f>'1.SD Facility Based Annex'!N55</f>
        <v>0</v>
      </c>
      <c r="N7" s="268">
        <f>'1.SD Facility Based Annex'!O55</f>
        <v>0</v>
      </c>
      <c r="O7" s="269">
        <f>'1.SD Facility Based Annex'!P55</f>
        <v>0</v>
      </c>
      <c r="P7" s="268" t="str">
        <f>'1.SD Facility Based Annex'!Q55</f>
        <v xml:space="preserve">STATE: ; PDY: ; KKL: ; MHE: ; YNM: </v>
      </c>
      <c r="Q7" s="57"/>
      <c r="R7" s="559"/>
    </row>
    <row r="8" spans="1:18">
      <c r="A8" s="695">
        <f>'5.Infrastructure Annex'!A7</f>
        <v>5</v>
      </c>
      <c r="B8" s="695"/>
      <c r="C8" s="695" t="str">
        <f>'5.Infrastructure Annex'!C7</f>
        <v>Infrastructure</v>
      </c>
      <c r="D8" s="694"/>
      <c r="E8" s="694"/>
      <c r="F8" s="694"/>
      <c r="G8" s="694"/>
      <c r="H8" s="406"/>
      <c r="I8" s="694"/>
      <c r="J8" s="406"/>
      <c r="K8" s="695"/>
      <c r="L8" s="695"/>
      <c r="M8" s="406"/>
      <c r="N8" s="709"/>
      <c r="O8" s="710">
        <f>SUM(O9:O12)</f>
        <v>0</v>
      </c>
      <c r="P8" s="709"/>
      <c r="Q8" s="715"/>
      <c r="R8" s="716">
        <f>SUM(R9:R12)</f>
        <v>0</v>
      </c>
    </row>
    <row r="9" spans="1:18">
      <c r="A9" s="268" t="str">
        <f>'5.Infrastructure Annex'!A28</f>
        <v>5.1.1.2.7</v>
      </c>
      <c r="B9" s="268" t="str">
        <f>'5.Infrastructure Annex'!B28</f>
        <v>B4.1.4.2</v>
      </c>
      <c r="C9" s="268" t="str">
        <f>'5.Infrastructure Annex'!C28</f>
        <v>Upgradation/ Renovation of HWC-HSCs</v>
      </c>
      <c r="D9" s="268" t="str">
        <f>'5.Infrastructure Annex'!D28</f>
        <v>HSS</v>
      </c>
      <c r="E9" s="268" t="str">
        <f>'5.Infrastructure Annex'!E28</f>
        <v>CPHC</v>
      </c>
      <c r="F9" s="268">
        <f>'5.Infrastructure Annex'!G28</f>
        <v>0</v>
      </c>
      <c r="G9" s="268">
        <f>'5.Infrastructure Annex'!H28</f>
        <v>0</v>
      </c>
      <c r="H9" s="268">
        <f>'5.Infrastructure Annex'!I28</f>
        <v>0</v>
      </c>
      <c r="I9" s="268">
        <f>'5.Infrastructure Annex'!J28</f>
        <v>0</v>
      </c>
      <c r="J9" s="268">
        <f>'5.Infrastructure Annex'!K28</f>
        <v>0</v>
      </c>
      <c r="K9" s="268">
        <f>'5.Infrastructure Annex'!L28</f>
        <v>0</v>
      </c>
      <c r="L9" s="268">
        <f>'5.Infrastructure Annex'!M28</f>
        <v>0</v>
      </c>
      <c r="M9" s="269">
        <f>'5.Infrastructure Annex'!N28</f>
        <v>0</v>
      </c>
      <c r="N9" s="268">
        <f>'5.Infrastructure Annex'!O28</f>
        <v>0</v>
      </c>
      <c r="O9" s="269">
        <f>'5.Infrastructure Annex'!P28</f>
        <v>0</v>
      </c>
      <c r="P9" s="268" t="str">
        <f>'5.Infrastructure Annex'!Q28</f>
        <v xml:space="preserve">STATE: ; PDY: ; KKL: ; MHE: ; YNM: </v>
      </c>
      <c r="Q9" s="61"/>
      <c r="R9" s="559"/>
    </row>
    <row r="10" spans="1:18">
      <c r="A10" s="268" t="str">
        <f>'5.Infrastructure Annex'!A29</f>
        <v>5.1.1.2.8</v>
      </c>
      <c r="B10" s="268" t="str">
        <f>'5.Infrastructure Annex'!B29</f>
        <v>B18.3</v>
      </c>
      <c r="C10" s="268" t="str">
        <f>'5.Infrastructure Annex'!C29</f>
        <v>Infrastructure strengthening of SC  to H&amp;WC</v>
      </c>
      <c r="D10" s="268" t="str">
        <f>'5.Infrastructure Annex'!D29</f>
        <v>HSS</v>
      </c>
      <c r="E10" s="268" t="str">
        <f>'5.Infrastructure Annex'!E29</f>
        <v>CPHC</v>
      </c>
      <c r="F10" s="268">
        <f>'5.Infrastructure Annex'!G29</f>
        <v>0</v>
      </c>
      <c r="G10" s="268">
        <f>'5.Infrastructure Annex'!H29</f>
        <v>0</v>
      </c>
      <c r="H10" s="268">
        <f>'5.Infrastructure Annex'!I29</f>
        <v>0</v>
      </c>
      <c r="I10" s="268">
        <f>'5.Infrastructure Annex'!J29</f>
        <v>0</v>
      </c>
      <c r="J10" s="268">
        <f>'5.Infrastructure Annex'!K29</f>
        <v>0</v>
      </c>
      <c r="K10" s="268">
        <f>'5.Infrastructure Annex'!L29</f>
        <v>0</v>
      </c>
      <c r="L10" s="268">
        <f>'5.Infrastructure Annex'!M29</f>
        <v>0</v>
      </c>
      <c r="M10" s="269">
        <f>'5.Infrastructure Annex'!N29</f>
        <v>0</v>
      </c>
      <c r="N10" s="268">
        <f>'5.Infrastructure Annex'!O29</f>
        <v>0</v>
      </c>
      <c r="O10" s="269">
        <f>'5.Infrastructure Annex'!P29</f>
        <v>0</v>
      </c>
      <c r="P10" s="268" t="str">
        <f>'5.Infrastructure Annex'!Q29</f>
        <v xml:space="preserve">STATE: ; PDY: ; KKL: ; MHE: ; YNM: </v>
      </c>
      <c r="Q10" s="61"/>
      <c r="R10" s="559"/>
    </row>
    <row r="11" spans="1:18">
      <c r="A11" s="268" t="str">
        <f>'5.Infrastructure Annex'!A30</f>
        <v>5.1.1.2.9</v>
      </c>
      <c r="B11" s="268">
        <f>'5.Infrastructure Annex'!B30</f>
        <v>0</v>
      </c>
      <c r="C11" s="268" t="str">
        <f>'5.Infrastructure Annex'!C30</f>
        <v>Infrastructure strengthening of PHC  to H&amp;WC</v>
      </c>
      <c r="D11" s="268" t="str">
        <f>'5.Infrastructure Annex'!D30</f>
        <v>HSS</v>
      </c>
      <c r="E11" s="268" t="str">
        <f>'5.Infrastructure Annex'!E30</f>
        <v>CPHC</v>
      </c>
      <c r="F11" s="268">
        <f>'5.Infrastructure Annex'!G30</f>
        <v>0</v>
      </c>
      <c r="G11" s="268">
        <f>'5.Infrastructure Annex'!H30</f>
        <v>0</v>
      </c>
      <c r="H11" s="268">
        <f>'5.Infrastructure Annex'!I30</f>
        <v>0</v>
      </c>
      <c r="I11" s="268">
        <f>'5.Infrastructure Annex'!J30</f>
        <v>0</v>
      </c>
      <c r="J11" s="268">
        <f>'5.Infrastructure Annex'!K30</f>
        <v>0</v>
      </c>
      <c r="K11" s="268">
        <f>'5.Infrastructure Annex'!L30</f>
        <v>0</v>
      </c>
      <c r="L11" s="268">
        <f>'5.Infrastructure Annex'!M30</f>
        <v>0</v>
      </c>
      <c r="M11" s="269">
        <f>'5.Infrastructure Annex'!N30</f>
        <v>0</v>
      </c>
      <c r="N11" s="268">
        <f>'5.Infrastructure Annex'!O30</f>
        <v>0</v>
      </c>
      <c r="O11" s="269">
        <f>'5.Infrastructure Annex'!P30</f>
        <v>0</v>
      </c>
      <c r="P11" s="268" t="str">
        <f>'5.Infrastructure Annex'!Q30</f>
        <v xml:space="preserve">STATE: ; PDY: ; KKL: ; MHE: ; YNM: </v>
      </c>
      <c r="Q11" s="61"/>
      <c r="R11" s="559"/>
    </row>
    <row r="12" spans="1:18">
      <c r="A12" s="268" t="str">
        <f>'5.Infrastructure Annex'!A41</f>
        <v>5.1.1.3.5</v>
      </c>
      <c r="B12" s="268" t="str">
        <f>'5.Infrastructure Annex'!B41</f>
        <v>B4.1.4.3</v>
      </c>
      <c r="C12" s="268" t="str">
        <f>'5.Infrastructure Annex'!C41</f>
        <v>Spill over of Ongoing Upgradation Works - HWC-HSCs</v>
      </c>
      <c r="D12" s="268" t="str">
        <f>'5.Infrastructure Annex'!D41</f>
        <v>HSS</v>
      </c>
      <c r="E12" s="268" t="str">
        <f>'5.Infrastructure Annex'!E41</f>
        <v>CPHC</v>
      </c>
      <c r="F12" s="268">
        <f>'5.Infrastructure Annex'!G41</f>
        <v>0</v>
      </c>
      <c r="G12" s="268">
        <f>'5.Infrastructure Annex'!H41</f>
        <v>0</v>
      </c>
      <c r="H12" s="268">
        <f>'5.Infrastructure Annex'!I41</f>
        <v>0</v>
      </c>
      <c r="I12" s="268">
        <f>'5.Infrastructure Annex'!J41</f>
        <v>0</v>
      </c>
      <c r="J12" s="268">
        <f>'5.Infrastructure Annex'!K41</f>
        <v>0</v>
      </c>
      <c r="K12" s="268">
        <f>'5.Infrastructure Annex'!L41</f>
        <v>0</v>
      </c>
      <c r="L12" s="268">
        <f>'5.Infrastructure Annex'!M41</f>
        <v>0</v>
      </c>
      <c r="M12" s="269">
        <f>'5.Infrastructure Annex'!N41</f>
        <v>0</v>
      </c>
      <c r="N12" s="268">
        <f>'5.Infrastructure Annex'!O41</f>
        <v>0</v>
      </c>
      <c r="O12" s="269">
        <f>'5.Infrastructure Annex'!P41</f>
        <v>0</v>
      </c>
      <c r="P12" s="268" t="str">
        <f>'5.Infrastructure Annex'!Q41</f>
        <v xml:space="preserve">STATE: ; PDY: ; KKL: ; MHE: ; YNM: </v>
      </c>
      <c r="Q12" s="61"/>
      <c r="R12" s="559"/>
    </row>
    <row r="13" spans="1:18">
      <c r="A13" s="695">
        <f>'6.Procurement Annex'!A7</f>
        <v>6</v>
      </c>
      <c r="B13" s="695"/>
      <c r="C13" s="695" t="str">
        <f>'6.Procurement Annex'!C7</f>
        <v>Procurement</v>
      </c>
      <c r="D13" s="694"/>
      <c r="E13" s="694"/>
      <c r="F13" s="694"/>
      <c r="G13" s="694"/>
      <c r="H13" s="406"/>
      <c r="I13" s="694"/>
      <c r="J13" s="406"/>
      <c r="K13" s="695"/>
      <c r="L13" s="695"/>
      <c r="M13" s="406"/>
      <c r="N13" s="709"/>
      <c r="O13" s="710">
        <f>SUM(O14:O16)</f>
        <v>30.299999999999997</v>
      </c>
      <c r="P13" s="709"/>
      <c r="Q13" s="715"/>
      <c r="R13" s="716">
        <f>SUM(R14:R16)</f>
        <v>0</v>
      </c>
    </row>
    <row r="14" spans="1:18">
      <c r="A14" s="268" t="str">
        <f>'6.Procurement Annex'!A23</f>
        <v>6.1.2.6</v>
      </c>
      <c r="B14" s="268">
        <f>'6-A. Proc. Sub-Annex'!C60</f>
        <v>0</v>
      </c>
      <c r="C14" s="268" t="str">
        <f>'6-A. Proc. Sub-Annex'!D60</f>
        <v xml:space="preserve">IT equipment for HWCs (PHC and SHCS) </v>
      </c>
      <c r="D14" s="268" t="str">
        <f>'6-A. Proc. Sub-Annex'!E60</f>
        <v>HSS</v>
      </c>
      <c r="E14" s="268" t="str">
        <f>'6-A. Proc. Sub-Annex'!F60</f>
        <v>CPHC</v>
      </c>
      <c r="F14" s="268">
        <f>'6-A. Proc. Sub-Annex'!G60</f>
        <v>0</v>
      </c>
      <c r="G14" s="268">
        <f>'6-A. Proc. Sub-Annex'!H60</f>
        <v>0</v>
      </c>
      <c r="H14" s="268">
        <f>'6-A. Proc. Sub-Annex'!I60</f>
        <v>0</v>
      </c>
      <c r="I14" s="268">
        <f>'6-A. Proc. Sub-Annex'!J60</f>
        <v>0</v>
      </c>
      <c r="J14" s="268">
        <f>'6-A. Proc. Sub-Annex'!K60</f>
        <v>0</v>
      </c>
      <c r="K14" s="268">
        <f>'6-A. Proc. Sub-Annex'!L60</f>
        <v>0</v>
      </c>
      <c r="L14" s="268">
        <f>'6-A. Proc. Sub-Annex'!M60</f>
        <v>0</v>
      </c>
      <c r="M14" s="269">
        <f>'6-A. Proc. Sub-Annex'!N60</f>
        <v>0</v>
      </c>
      <c r="N14" s="268">
        <f>'6-A. Proc. Sub-Annex'!O60</f>
        <v>0</v>
      </c>
      <c r="O14" s="269">
        <f>'6-A. Proc. Sub-Annex'!P60</f>
        <v>0</v>
      </c>
      <c r="P14" s="268">
        <f>'6-A. Proc. Sub-Annex'!Q60</f>
        <v>0</v>
      </c>
      <c r="Q14" s="61"/>
      <c r="R14" s="559"/>
    </row>
    <row r="15" spans="1:18">
      <c r="A15" s="5083" t="str">
        <f>'6.Procurement Annex'!A69</f>
        <v>6.2.2.6</v>
      </c>
      <c r="B15" s="268">
        <f>'6-A. Proc. Sub-Annex'!C209</f>
        <v>0</v>
      </c>
      <c r="C15" s="268" t="str">
        <f>'6-A. Proc. Sub-Annex'!D209</f>
        <v xml:space="preserve">Lab strengthening for SHC - HWC </v>
      </c>
      <c r="D15" s="268" t="str">
        <f>'6-A. Proc. Sub-Annex'!E209</f>
        <v>HSS</v>
      </c>
      <c r="E15" s="268" t="str">
        <f>'6-A. Proc. Sub-Annex'!F209</f>
        <v>CPHC</v>
      </c>
      <c r="F15" s="268">
        <f>'6-A. Proc. Sub-Annex'!G209</f>
        <v>0</v>
      </c>
      <c r="G15" s="268">
        <f>'6-A. Proc. Sub-Annex'!H209</f>
        <v>0</v>
      </c>
      <c r="H15" s="268">
        <f>'6-A. Proc. Sub-Annex'!I209</f>
        <v>31.5</v>
      </c>
      <c r="I15" s="268">
        <f>'6-A. Proc. Sub-Annex'!J209</f>
        <v>0</v>
      </c>
      <c r="J15" s="268">
        <f>'6-A. Proc. Sub-Annex'!K209</f>
        <v>0</v>
      </c>
      <c r="K15" s="268">
        <f>'6-A. Proc. Sub-Annex'!L209</f>
        <v>0</v>
      </c>
      <c r="L15" s="268">
        <f>'6-A. Proc. Sub-Annex'!M209</f>
        <v>30000</v>
      </c>
      <c r="M15" s="269">
        <f>'6-A. Proc. Sub-Annex'!N209</f>
        <v>0.3</v>
      </c>
      <c r="N15" s="268">
        <f>'6-A. Proc. Sub-Annex'!O209</f>
        <v>77</v>
      </c>
      <c r="O15" s="269">
        <f>'6-A. Proc. Sub-Annex'!P209</f>
        <v>23.099999999999998</v>
      </c>
      <c r="P15" s="268">
        <f>'6-A. Proc. Sub-Annex'!Q209</f>
        <v>0</v>
      </c>
      <c r="Q15" s="61"/>
      <c r="R15" s="559"/>
    </row>
    <row r="16" spans="1:18">
      <c r="A16" s="5083"/>
      <c r="B16" s="268">
        <f>'6-A. Proc. Sub-Annex'!C210</f>
        <v>0</v>
      </c>
      <c r="C16" s="268" t="str">
        <f>'6-A. Proc. Sub-Annex'!D210</f>
        <v xml:space="preserve">Lab strengthening for PHC - HWC </v>
      </c>
      <c r="D16" s="268" t="str">
        <f>'6-A. Proc. Sub-Annex'!E210</f>
        <v>HSS</v>
      </c>
      <c r="E16" s="268" t="str">
        <f>'6-A. Proc. Sub-Annex'!F210</f>
        <v>CPHC</v>
      </c>
      <c r="F16" s="268">
        <f>'6-A. Proc. Sub-Annex'!G210</f>
        <v>0</v>
      </c>
      <c r="G16" s="268">
        <f>'6-A. Proc. Sub-Annex'!H210</f>
        <v>0</v>
      </c>
      <c r="H16" s="268">
        <f>'6-A. Proc. Sub-Annex'!I210</f>
        <v>0</v>
      </c>
      <c r="I16" s="268">
        <f>'6-A. Proc. Sub-Annex'!J210</f>
        <v>0</v>
      </c>
      <c r="J16" s="268">
        <f>'6-A. Proc. Sub-Annex'!K210</f>
        <v>0</v>
      </c>
      <c r="K16" s="268">
        <f>'6-A. Proc. Sub-Annex'!L210</f>
        <v>0</v>
      </c>
      <c r="L16" s="268">
        <f>'6-A. Proc. Sub-Annex'!M210</f>
        <v>30000</v>
      </c>
      <c r="M16" s="269">
        <f>'6-A. Proc. Sub-Annex'!N210</f>
        <v>0.3</v>
      </c>
      <c r="N16" s="268">
        <f>'6-A. Proc. Sub-Annex'!O210</f>
        <v>24</v>
      </c>
      <c r="O16" s="269">
        <f>'6-A. Proc. Sub-Annex'!P210</f>
        <v>7.1999999999999993</v>
      </c>
      <c r="P16" s="268">
        <f>'6-A. Proc. Sub-Annex'!Q210</f>
        <v>0</v>
      </c>
      <c r="Q16" s="61"/>
      <c r="R16" s="559"/>
    </row>
    <row r="17" spans="1:18">
      <c r="A17" s="695">
        <f>'8.Human Resources (SD) Annex'!A7</f>
        <v>8</v>
      </c>
      <c r="B17" s="695"/>
      <c r="C17" s="695" t="str">
        <f>'8.Human Resources (SD) Annex'!C7</f>
        <v>Human Resources</v>
      </c>
      <c r="D17" s="694"/>
      <c r="E17" s="694"/>
      <c r="F17" s="694"/>
      <c r="G17" s="694"/>
      <c r="H17" s="406"/>
      <c r="I17" s="694"/>
      <c r="J17" s="406"/>
      <c r="K17" s="695"/>
      <c r="L17" s="695"/>
      <c r="M17" s="406"/>
      <c r="N17" s="709"/>
      <c r="O17" s="710">
        <f>SUM(O18:O21)</f>
        <v>473.61999999957999</v>
      </c>
      <c r="P17" s="709"/>
      <c r="Q17" s="715"/>
      <c r="R17" s="716">
        <f>SUM(R18:R21)</f>
        <v>0</v>
      </c>
    </row>
    <row r="18" spans="1:18" s="417" customFormat="1">
      <c r="A18" s="696" t="str">
        <f>'8.Human Resources (SD) Annex'!A106</f>
        <v>8.1.12.1</v>
      </c>
      <c r="B18" s="696"/>
      <c r="C18" s="696" t="str">
        <f>'8.Human Resources (SD) Annex'!C106</f>
        <v>Mid-level Service Provider</v>
      </c>
      <c r="D18" s="696" t="str">
        <f>'8.Human Resources (SD) Annex'!D106</f>
        <v>HSS</v>
      </c>
      <c r="E18" s="696" t="str">
        <f>'8.Human Resources (SD) Annex'!E106</f>
        <v>CPHC</v>
      </c>
      <c r="F18" s="696">
        <f>'8.Human Resources (SD) Annex'!F106</f>
        <v>0</v>
      </c>
      <c r="G18" s="696">
        <f>'8.Human Resources (SD) Annex'!G106</f>
        <v>0</v>
      </c>
      <c r="H18" s="696">
        <f>'8.Human Resources (SD) Annex'!H106</f>
        <v>0</v>
      </c>
      <c r="I18" s="696">
        <f>'8.Human Resources (SD) Annex'!I106</f>
        <v>0</v>
      </c>
      <c r="J18" s="696">
        <f>'8.Human Resources (SD) Annex'!J106</f>
        <v>0</v>
      </c>
      <c r="K18" s="696">
        <f>'8.Human Resources (SD) Annex'!L106</f>
        <v>0</v>
      </c>
      <c r="L18" s="696">
        <f>'8.Human Resources (SD) Annex'!M106</f>
        <v>492740.74074022222</v>
      </c>
      <c r="M18" s="210">
        <f>'8.Human Resources (SD) Annex'!N106</f>
        <v>4.9274074074022218</v>
      </c>
      <c r="N18" s="696">
        <f>'8.Human Resources (SD) Annex'!O106</f>
        <v>81</v>
      </c>
      <c r="O18" s="210">
        <f>'8.Human Resources (SD) Annex'!P106</f>
        <v>399.11999999957999</v>
      </c>
      <c r="P18" s="696">
        <f>'8.Human Resources (SD) Annex'!Q106</f>
        <v>0</v>
      </c>
      <c r="Q18" s="717"/>
      <c r="R18" s="240"/>
    </row>
    <row r="19" spans="1:18" s="417" customFormat="1">
      <c r="A19" s="696" t="str">
        <f>'8.Human Resources (SD) Annex'!A107</f>
        <v>8.1.12.2</v>
      </c>
      <c r="B19" s="696"/>
      <c r="C19" s="696" t="str">
        <f>'8.Human Resources (SD) Annex'!C107</f>
        <v>Performance incentive for Mid-level service providers</v>
      </c>
      <c r="D19" s="696" t="str">
        <f>'8.Human Resources (SD) Annex'!D107</f>
        <v>HSS</v>
      </c>
      <c r="E19" s="696" t="str">
        <f>'8.Human Resources (SD) Annex'!E107</f>
        <v>CPHC</v>
      </c>
      <c r="F19" s="696">
        <f>'8.Human Resources (SD) Annex'!F107</f>
        <v>0</v>
      </c>
      <c r="G19" s="696">
        <f>'8.Human Resources (SD) Annex'!G107</f>
        <v>0</v>
      </c>
      <c r="H19" s="696">
        <f>'8.Human Resources (SD) Annex'!H107</f>
        <v>0</v>
      </c>
      <c r="I19" s="696">
        <f>'8.Human Resources (SD) Annex'!I107</f>
        <v>0</v>
      </c>
      <c r="J19" s="696">
        <f>'8.Human Resources (SD) Annex'!J107</f>
        <v>0</v>
      </c>
      <c r="K19" s="696">
        <f>'8.Human Resources (SD) Annex'!L107</f>
        <v>0</v>
      </c>
      <c r="L19" s="696">
        <f>'8.Human Resources (SD) Annex'!M107</f>
        <v>0</v>
      </c>
      <c r="M19" s="210">
        <f>'8.Human Resources (SD) Annex'!N107</f>
        <v>0</v>
      </c>
      <c r="N19" s="696">
        <f>'8.Human Resources (SD) Annex'!O107</f>
        <v>0</v>
      </c>
      <c r="O19" s="210">
        <f>'8.Human Resources (SD) Annex'!P107</f>
        <v>0</v>
      </c>
      <c r="P19" s="696">
        <f>'8.Human Resources (SD) Annex'!Q107</f>
        <v>0</v>
      </c>
      <c r="Q19" s="717"/>
      <c r="R19" s="240"/>
    </row>
    <row r="20" spans="1:18" ht="30">
      <c r="A20" s="268" t="str">
        <f>'8.Human Resources (SD) Annex'!A173</f>
        <v>8.4.10</v>
      </c>
      <c r="B20" s="268"/>
      <c r="C20" s="70" t="str">
        <f>'8.Human Resources (SD) Annex'!C172</f>
        <v>Team based incentives for Health &amp; Wellness Centres (H&amp;WC - Sub Centre)</v>
      </c>
      <c r="D20" s="70" t="str">
        <f>'8.Human Resources (SD) Annex'!D172</f>
        <v>HSS</v>
      </c>
      <c r="E20" s="70" t="str">
        <f>'8.Human Resources (SD) Annex'!E172</f>
        <v>CPHC</v>
      </c>
      <c r="F20" s="70">
        <f>'8.Human Resources (SD) Annex'!F172</f>
        <v>0</v>
      </c>
      <c r="G20" s="70">
        <f>'8.Human Resources (SD) Annex'!G172</f>
        <v>0</v>
      </c>
      <c r="H20" s="70">
        <f>'8.Human Resources (SD) Annex'!H172</f>
        <v>0</v>
      </c>
      <c r="I20" s="70">
        <f>'8.Human Resources (SD) Annex'!I172</f>
        <v>0</v>
      </c>
      <c r="J20" s="70">
        <f>'8.Human Resources (SD) Annex'!J172</f>
        <v>0</v>
      </c>
      <c r="K20" s="70">
        <f>'8.Human Resources (SD) Annex'!L172</f>
        <v>0</v>
      </c>
      <c r="L20" s="70">
        <f>'8.Human Resources (SD) Annex'!M172</f>
        <v>50000</v>
      </c>
      <c r="M20" s="239">
        <f>'8.Human Resources (SD) Annex'!N172</f>
        <v>0.5</v>
      </c>
      <c r="N20" s="70">
        <f>'8.Human Resources (SD) Annex'!O172</f>
        <v>77</v>
      </c>
      <c r="O20" s="239">
        <f>'8.Human Resources (SD) Annex'!P172</f>
        <v>38.5</v>
      </c>
      <c r="P20" s="70">
        <f>'8.Human Resources (SD) Annex'!Q172</f>
        <v>0</v>
      </c>
      <c r="Q20" s="61"/>
      <c r="R20" s="499"/>
    </row>
    <row r="21" spans="1:18" ht="30">
      <c r="A21" s="268" t="str">
        <f>'8.Human Resources (SD) Annex'!A174</f>
        <v>8.4.11</v>
      </c>
      <c r="B21" s="268"/>
      <c r="C21" s="70" t="str">
        <f>'8.Human Resources (SD) Annex'!C173</f>
        <v>Team based incentives for Health &amp; Wellness Centres (H&amp;WC - PHC)</v>
      </c>
      <c r="D21" s="70" t="str">
        <f>'8.Human Resources (SD) Annex'!D173</f>
        <v>HSS</v>
      </c>
      <c r="E21" s="70" t="str">
        <f>'8.Human Resources (SD) Annex'!E173</f>
        <v>CPHC</v>
      </c>
      <c r="F21" s="70">
        <f>'8.Human Resources (SD) Annex'!F173</f>
        <v>0</v>
      </c>
      <c r="G21" s="70">
        <f>'8.Human Resources (SD) Annex'!G173</f>
        <v>0</v>
      </c>
      <c r="H21" s="70">
        <f>'8.Human Resources (SD) Annex'!H173</f>
        <v>0</v>
      </c>
      <c r="I21" s="70">
        <f>'8.Human Resources (SD) Annex'!I173</f>
        <v>0</v>
      </c>
      <c r="J21" s="70">
        <f>'8.Human Resources (SD) Annex'!J173</f>
        <v>0</v>
      </c>
      <c r="K21" s="70">
        <f>'8.Human Resources (SD) Annex'!L173</f>
        <v>0</v>
      </c>
      <c r="L21" s="70">
        <f>'8.Human Resources (SD) Annex'!M173</f>
        <v>150000</v>
      </c>
      <c r="M21" s="239">
        <f>'8.Human Resources (SD) Annex'!N173</f>
        <v>1.5</v>
      </c>
      <c r="N21" s="70">
        <f>'8.Human Resources (SD) Annex'!O173</f>
        <v>24</v>
      </c>
      <c r="O21" s="239">
        <f>'8.Human Resources (SD) Annex'!P173</f>
        <v>36</v>
      </c>
      <c r="P21" s="70">
        <f>'8.Human Resources (SD) Annex'!Q173</f>
        <v>0</v>
      </c>
      <c r="Q21" s="61"/>
      <c r="R21" s="499"/>
    </row>
    <row r="22" spans="1:18">
      <c r="A22" s="695">
        <f>'9.Training Annex'!A7</f>
        <v>9</v>
      </c>
      <c r="B22" s="695"/>
      <c r="C22" s="695" t="str">
        <f>'9.Training Annex'!C7</f>
        <v>Training and Capacity Building</v>
      </c>
      <c r="D22" s="694"/>
      <c r="E22" s="694"/>
      <c r="F22" s="694"/>
      <c r="G22" s="694"/>
      <c r="H22" s="406"/>
      <c r="I22" s="694"/>
      <c r="J22" s="406"/>
      <c r="K22" s="695"/>
      <c r="L22" s="695"/>
      <c r="M22" s="406"/>
      <c r="N22" s="709"/>
      <c r="O22" s="710">
        <f>SUM(O23:O27)</f>
        <v>56.500159999999994</v>
      </c>
      <c r="P22" s="709"/>
      <c r="Q22" s="715"/>
      <c r="R22" s="716">
        <f>SUM(R23:R27)</f>
        <v>0</v>
      </c>
    </row>
    <row r="23" spans="1:18">
      <c r="A23" s="5653" t="str">
        <f>'9.Training Annex'!A37</f>
        <v>9.2.2.8</v>
      </c>
      <c r="B23" s="70" t="str">
        <f>'9-A.Training Sub-Annex'!C190</f>
        <v>B18.3</v>
      </c>
      <c r="C23" s="70" t="str">
        <f>'9-A.Training Sub-Annex'!D190</f>
        <v xml:space="preserve">Training on CPCH for CHOs </v>
      </c>
      <c r="D23" s="70" t="str">
        <f>'9-A.Training Sub-Annex'!E190</f>
        <v>HSS</v>
      </c>
      <c r="E23" s="70" t="str">
        <f>'9-A.Training Sub-Annex'!F190</f>
        <v>CPHC</v>
      </c>
      <c r="F23" s="70">
        <f>'9-A.Training Sub-Annex'!G190</f>
        <v>0</v>
      </c>
      <c r="G23" s="70">
        <f>'9-A.Training Sub-Annex'!H190</f>
        <v>0</v>
      </c>
      <c r="H23" s="70">
        <f>'9-A.Training Sub-Annex'!I190</f>
        <v>0</v>
      </c>
      <c r="I23" s="70">
        <f>'9-A.Training Sub-Annex'!J190</f>
        <v>0</v>
      </c>
      <c r="J23" s="70">
        <f>'9-A.Training Sub-Annex'!K190</f>
        <v>0</v>
      </c>
      <c r="K23" s="70">
        <f>'9-A.Training Sub-Annex'!L190</f>
        <v>0</v>
      </c>
      <c r="L23" s="70">
        <f>'9-A.Training Sub-Annex'!M190</f>
        <v>0</v>
      </c>
      <c r="M23" s="239">
        <f>'9-A.Training Sub-Annex'!N190</f>
        <v>0</v>
      </c>
      <c r="N23" s="70">
        <f>'9-A.Training Sub-Annex'!O190</f>
        <v>0</v>
      </c>
      <c r="O23" s="239">
        <f>'9-A.Training Sub-Annex'!P190</f>
        <v>0</v>
      </c>
      <c r="P23" s="70" t="str">
        <f>'9-A.Training Sub-Annex'!Q190</f>
        <v xml:space="preserve">STATE: ; PDY: ; KKL: ; MHE: ; YNM: </v>
      </c>
      <c r="Q23" s="61"/>
      <c r="R23" s="499"/>
    </row>
    <row r="24" spans="1:18" ht="75">
      <c r="A24" s="5653"/>
      <c r="B24" s="70" t="str">
        <f>'9-A.Training Sub-Annex'!C191</f>
        <v>B18.3</v>
      </c>
      <c r="C24" s="70" t="str">
        <f>'9-A.Training Sub-Annex'!D191</f>
        <v xml:space="preserve">Multiskilling of MPW and ASHAs at HWCs (SHC and PHC) </v>
      </c>
      <c r="D24" s="70" t="str">
        <f>'9-A.Training Sub-Annex'!E191</f>
        <v>HSS</v>
      </c>
      <c r="E24" s="70" t="str">
        <f>'9-A.Training Sub-Annex'!F191</f>
        <v>CPHC</v>
      </c>
      <c r="F24" s="70">
        <f>'9-A.Training Sub-Annex'!G191</f>
        <v>0</v>
      </c>
      <c r="G24" s="70">
        <f>'9-A.Training Sub-Annex'!H191</f>
        <v>0</v>
      </c>
      <c r="H24" s="70">
        <f>'9-A.Training Sub-Annex'!I191</f>
        <v>0</v>
      </c>
      <c r="I24" s="70">
        <f>'9-A.Training Sub-Annex'!J191</f>
        <v>0</v>
      </c>
      <c r="J24" s="70">
        <f>'9-A.Training Sub-Annex'!K191</f>
        <v>0</v>
      </c>
      <c r="K24" s="70">
        <f>'9-A.Training Sub-Annex'!L191</f>
        <v>0</v>
      </c>
      <c r="L24" s="70">
        <f>'9-A.Training Sub-Annex'!M191</f>
        <v>10000</v>
      </c>
      <c r="M24" s="239">
        <f>'9-A.Training Sub-Annex'!N191</f>
        <v>0.1</v>
      </c>
      <c r="N24" s="70">
        <f>'9-A.Training Sub-Annex'!O191</f>
        <v>101</v>
      </c>
      <c r="O24" s="239">
        <f>'9-A.Training Sub-Annex'!P191</f>
        <v>10.100000000000001</v>
      </c>
      <c r="P24" s="70" t="str">
        <f>'9-A.Training Sub-Annex'!Q191</f>
        <v>STATE: ; PDY: Recurring cost- SC- 51 + Rural PHC-15 = 66 Centres x Rs.10,000= Rs.6,60,000; KKL: Recurring cost- SC- 17 + Rural PHC-9 = 26 Centres x Rs.10,000= Rs.2,60,000; MHE: Recurring cost- SC- Rs.10,000 * 4 centre= Rs.40,000; YNM: Recurring cost- SC- Rs.10,000 * 5 centre= Rs.50,000</v>
      </c>
      <c r="Q24" s="61"/>
      <c r="R24" s="499"/>
    </row>
    <row r="25" spans="1:18">
      <c r="A25" s="5653"/>
      <c r="B25" s="70" t="str">
        <f>'9-A.Training Sub-Annex'!C192</f>
        <v>B3.4</v>
      </c>
      <c r="C25" s="70" t="str">
        <f>'9-A.Training Sub-Annex'!D192</f>
        <v xml:space="preserve">Additional Training of CHOs </v>
      </c>
      <c r="D25" s="70" t="str">
        <f>'9-A.Training Sub-Annex'!E192</f>
        <v>HSS</v>
      </c>
      <c r="E25" s="70" t="str">
        <f>'9-A.Training Sub-Annex'!F192</f>
        <v>CPHC</v>
      </c>
      <c r="F25" s="70">
        <f>'9-A.Training Sub-Annex'!G192</f>
        <v>0</v>
      </c>
      <c r="G25" s="70">
        <f>'9-A.Training Sub-Annex'!H192</f>
        <v>0</v>
      </c>
      <c r="H25" s="70">
        <f>'9-A.Training Sub-Annex'!I192</f>
        <v>0</v>
      </c>
      <c r="I25" s="70">
        <f>'9-A.Training Sub-Annex'!J192</f>
        <v>0</v>
      </c>
      <c r="J25" s="70">
        <f>'9-A.Training Sub-Annex'!K192</f>
        <v>0</v>
      </c>
      <c r="K25" s="70">
        <f>'9-A.Training Sub-Annex'!L192</f>
        <v>0</v>
      </c>
      <c r="L25" s="70">
        <f>'9-A.Training Sub-Annex'!M192</f>
        <v>0</v>
      </c>
      <c r="M25" s="239">
        <f>'9-A.Training Sub-Annex'!N192</f>
        <v>0</v>
      </c>
      <c r="N25" s="70">
        <f>'9-A.Training Sub-Annex'!O192</f>
        <v>0</v>
      </c>
      <c r="O25" s="239">
        <f>'9-A.Training Sub-Annex'!P192</f>
        <v>0</v>
      </c>
      <c r="P25" s="70" t="str">
        <f>'9-A.Training Sub-Annex'!Q192</f>
        <v xml:space="preserve">STATE: ; PDY: ; KKL: ; MHE: ; YNM: </v>
      </c>
      <c r="Q25" s="61"/>
      <c r="R25" s="499"/>
    </row>
    <row r="26" spans="1:18" ht="135">
      <c r="A26" s="5653"/>
      <c r="B26" s="70">
        <f>'9-A.Training Sub-Annex'!C193</f>
        <v>0</v>
      </c>
      <c r="C26" s="70" t="str">
        <f>'9-A.Training Sub-Annex'!D193</f>
        <v>Training of MO and Staff nurses</v>
      </c>
      <c r="D26" s="70" t="str">
        <f>'9-A.Training Sub-Annex'!E193</f>
        <v>HSS</v>
      </c>
      <c r="E26" s="70" t="str">
        <f>'9-A.Training Sub-Annex'!F193</f>
        <v>CPHC</v>
      </c>
      <c r="F26" s="70">
        <f>'9-A.Training Sub-Annex'!G193</f>
        <v>0</v>
      </c>
      <c r="G26" s="70">
        <f>'9-A.Training Sub-Annex'!H193</f>
        <v>0</v>
      </c>
      <c r="H26" s="70">
        <f>'9-A.Training Sub-Annex'!I193</f>
        <v>0</v>
      </c>
      <c r="I26" s="70">
        <f>'9-A.Training Sub-Annex'!J193</f>
        <v>0</v>
      </c>
      <c r="J26" s="70">
        <f>'9-A.Training Sub-Annex'!K193</f>
        <v>0</v>
      </c>
      <c r="K26" s="70">
        <f>'9-A.Training Sub-Annex'!L193</f>
        <v>0</v>
      </c>
      <c r="L26" s="70">
        <f>'9-A.Training Sub-Annex'!M193</f>
        <v>15940.752475247526</v>
      </c>
      <c r="M26" s="239">
        <f>'9-A.Training Sub-Annex'!N193</f>
        <v>0.15940752475247524</v>
      </c>
      <c r="N26" s="70">
        <f>'9-A.Training Sub-Annex'!O193</f>
        <v>101</v>
      </c>
      <c r="O26" s="239">
        <f>'9-A.Training Sub-Annex'!P193</f>
        <v>16.100159999999999</v>
      </c>
      <c r="P26" s="70" t="str">
        <f>'9-A.Training Sub-Annex'!Q193</f>
        <v xml:space="preserve">STATE: ; PDY: Recurring cost- Rs.10,000* 51 HWC-SHC (MO)= Rs.5,10,000; Rs.20,000* 15 HWC-PHC (MO)= Rs.3,00,000; Rs.15,000* 15 HWC-PHC (SN)= Rs.2,25,000 (Total-10,35,000); KKL: Recurring cost- Rs.10,000* 17 HWC-SHC (MO)= Rs.1,70,000; Rs.20,000* 9 HWC-PHC (MO)= Rs.1,80,000; Rs.15,000* 9 HWC-PHC (SN)= Rs.1,35,000 (Total-4,85,000); MHE: Recurring cost- Rs.10,000* 4 HWC-SHC (MO)= Rs.40,000; YNM: Recurring cost- SC- 5 x Rs.10,000 (MO)= Rs.50,000 </v>
      </c>
      <c r="Q26" s="61"/>
      <c r="R26" s="499"/>
    </row>
    <row r="27" spans="1:18" ht="90">
      <c r="A27" s="5653"/>
      <c r="B27" s="70">
        <f>'9-A.Training Sub-Annex'!C194</f>
        <v>0</v>
      </c>
      <c r="C27" s="70" t="str">
        <f>'9-A.Training Sub-Annex'!D194</f>
        <v>Any other (session based payment for Yoga instructor)</v>
      </c>
      <c r="D27" s="70" t="str">
        <f>'9-A.Training Sub-Annex'!E194</f>
        <v>HSS</v>
      </c>
      <c r="E27" s="70" t="str">
        <f>'9-A.Training Sub-Annex'!F194</f>
        <v>CPHC</v>
      </c>
      <c r="F27" s="70">
        <f>'9-A.Training Sub-Annex'!G194</f>
        <v>0</v>
      </c>
      <c r="G27" s="70">
        <f>'9-A.Training Sub-Annex'!H194</f>
        <v>0</v>
      </c>
      <c r="H27" s="70">
        <f>'9-A.Training Sub-Annex'!I194</f>
        <v>0</v>
      </c>
      <c r="I27" s="70">
        <f>'9-A.Training Sub-Annex'!J194</f>
        <v>0</v>
      </c>
      <c r="J27" s="70">
        <f>'9-A.Training Sub-Annex'!K194</f>
        <v>0</v>
      </c>
      <c r="K27" s="70">
        <f>'9-A.Training Sub-Annex'!L194</f>
        <v>0</v>
      </c>
      <c r="L27" s="70">
        <f>'9-A.Training Sub-Annex'!M194</f>
        <v>30000</v>
      </c>
      <c r="M27" s="239">
        <f>'9-A.Training Sub-Annex'!N194</f>
        <v>0.3</v>
      </c>
      <c r="N27" s="70">
        <f>'9-A.Training Sub-Annex'!O194</f>
        <v>101</v>
      </c>
      <c r="O27" s="239">
        <f>'9-A.Training Sub-Annex'!P194</f>
        <v>30.299999999999997</v>
      </c>
      <c r="P27" s="70" t="str">
        <f>'9-A.Training Sub-Annex'!Q194</f>
        <v>STATE: ; PDY: Recurring cost- SC- 51 + Rural PHC-15= 66 Centres x Rs.2,500 x 12 m= Rs.19,80,000; KKL: Recurring cost- SC- 17 + Rural PHC-9= 26 Centres x Rs.2500 x 12m= Rs.7,80,000; MHE: Recurring cost- SC- 4 x Rs.2500 x 12m= Rs.1,20,000; YNM: Recurring cost- SC- 5 Centres x Rs.2500 x 12m= Rs.1,50,000</v>
      </c>
      <c r="Q27" s="61"/>
      <c r="R27" s="499"/>
    </row>
    <row r="28" spans="1:18">
      <c r="A28" s="695">
        <f>'11.IEC-BCC Annex'!A7</f>
        <v>11</v>
      </c>
      <c r="B28" s="695"/>
      <c r="C28" s="695" t="str">
        <f>'11.IEC-BCC Annex'!C7</f>
        <v xml:space="preserve"> </v>
      </c>
      <c r="D28" s="694"/>
      <c r="E28" s="694"/>
      <c r="F28" s="694"/>
      <c r="G28" s="694"/>
      <c r="H28" s="406"/>
      <c r="I28" s="694"/>
      <c r="J28" s="406"/>
      <c r="K28" s="695"/>
      <c r="L28" s="695"/>
      <c r="M28" s="406"/>
      <c r="N28" s="709"/>
      <c r="O28" s="710">
        <f>O29</f>
        <v>31.250159999999997</v>
      </c>
      <c r="P28" s="709"/>
      <c r="Q28" s="715"/>
      <c r="R28" s="716">
        <f>R29</f>
        <v>0</v>
      </c>
    </row>
    <row r="29" spans="1:18" ht="105">
      <c r="A29" s="711" t="str">
        <f>'11.IEC-BCC Annex'!A20</f>
        <v>11.2.4</v>
      </c>
      <c r="B29" s="711" t="str">
        <f>'11-A. IEC Sub-Annex'!C43</f>
        <v>B18.3</v>
      </c>
      <c r="C29" s="712" t="str">
        <f>'11-A. IEC Sub-Annex'!D43</f>
        <v>IEC activities for Ayushman Bharat Health &amp; Wellness centre (H&amp;WC)</v>
      </c>
      <c r="D29" s="712" t="str">
        <f>'11-A. IEC Sub-Annex'!E43</f>
        <v>HSS</v>
      </c>
      <c r="E29" s="712" t="e">
        <f>'11-A. IEC Sub-Annex'!#REF!</f>
        <v>#REF!</v>
      </c>
      <c r="F29" s="713">
        <f>'11-A. IEC Sub-Annex'!F43</f>
        <v>0</v>
      </c>
      <c r="G29" s="713">
        <f>'11-A. IEC Sub-Annex'!G43</f>
        <v>0</v>
      </c>
      <c r="H29" s="713">
        <f>'11-A. IEC Sub-Annex'!H43</f>
        <v>32.250640000000004</v>
      </c>
      <c r="I29" s="713">
        <f>'11-A. IEC Sub-Annex'!I43</f>
        <v>0</v>
      </c>
      <c r="J29" s="713">
        <f>'11-A. IEC Sub-Annex'!J43</f>
        <v>0</v>
      </c>
      <c r="K29" s="713">
        <f>'11-A. IEC Sub-Annex'!K43</f>
        <v>0</v>
      </c>
      <c r="L29" s="713">
        <f>'11-A. IEC Sub-Annex'!L43</f>
        <v>30940.752475247526</v>
      </c>
      <c r="M29" s="239">
        <f>'11-A. IEC Sub-Annex'!M43</f>
        <v>0.30940752475247524</v>
      </c>
      <c r="N29" s="713">
        <f>'11-A. IEC Sub-Annex'!N43</f>
        <v>101</v>
      </c>
      <c r="O29" s="239">
        <f>'11-A. IEC Sub-Annex'!O43</f>
        <v>31.250159999999997</v>
      </c>
      <c r="P29" s="713" t="str">
        <f>'11-A. IEC Sub-Annex'!P43</f>
        <v>STATE: ; PDY: Recurring cost- SC- 51 x Rs.25,000= Rs.12,75,000 + Rural PHC-15 x Rs.50,000= Rs.7,50,000 (Total-20,25,000); KKL: Recurring cost- SC- 17 x Rs.25,000= Rs.4,25,000 + Rural PHC-9 x Rs.50,000= Rs.4,50,000 (Total-8,75,000); MHE: Recurring cost- SC- 4* Rs.25,000 = Rs.1,00,000; YNM: Recurring cost- Rs.25,000 * 5 SC= Rs.1,25,000</v>
      </c>
      <c r="Q29" s="61"/>
      <c r="R29" s="499"/>
    </row>
    <row r="30" spans="1:18">
      <c r="A30" s="611">
        <f>'12.Printing Annex'!A7</f>
        <v>12</v>
      </c>
      <c r="B30" s="611"/>
      <c r="C30" s="611" t="str">
        <f>'12.Printing Annex'!C7</f>
        <v>Printing</v>
      </c>
      <c r="D30" s="612"/>
      <c r="E30" s="612"/>
      <c r="F30" s="612"/>
      <c r="G30" s="612"/>
      <c r="H30" s="406"/>
      <c r="I30" s="612"/>
      <c r="J30" s="406"/>
      <c r="K30" s="611"/>
      <c r="L30" s="611"/>
      <c r="M30" s="406"/>
      <c r="N30" s="709"/>
      <c r="O30" s="710">
        <f>SUM(O31:O31)</f>
        <v>0</v>
      </c>
      <c r="P30" s="709"/>
      <c r="Q30" s="715"/>
      <c r="R30" s="716">
        <f>SUM(R31:R31)</f>
        <v>0</v>
      </c>
    </row>
    <row r="31" spans="1:18">
      <c r="A31" s="711" t="str">
        <f>'12.Printing Annex'!A21</f>
        <v>12.2.5</v>
      </c>
      <c r="B31" s="711">
        <f>'12-A. Print Sub-Annex'!C72</f>
        <v>0</v>
      </c>
      <c r="C31" s="711" t="str">
        <f>'12-A. Print Sub-Annex'!D72</f>
        <v>Printing activities for Ayushman Bharat H&amp;WC</v>
      </c>
      <c r="D31" s="711" t="str">
        <f>'12-A. Print Sub-Annex'!E72</f>
        <v>HSS</v>
      </c>
      <c r="E31" s="711" t="str">
        <f>'12-A. Print Sub-Annex'!F72</f>
        <v>CPHC</v>
      </c>
      <c r="F31" s="714">
        <f>'12-A. Print Sub-Annex'!G72</f>
        <v>0</v>
      </c>
      <c r="G31" s="714">
        <f>'12-A. Print Sub-Annex'!H72</f>
        <v>0</v>
      </c>
      <c r="H31" s="714">
        <f>'12-A. Print Sub-Annex'!I72</f>
        <v>0</v>
      </c>
      <c r="I31" s="714">
        <f>'12-A. Print Sub-Annex'!J72</f>
        <v>0</v>
      </c>
      <c r="J31" s="714">
        <f>'12-A. Print Sub-Annex'!K72</f>
        <v>0</v>
      </c>
      <c r="K31" s="714">
        <f>'12-A. Print Sub-Annex'!L72</f>
        <v>0</v>
      </c>
      <c r="L31" s="714">
        <f>'12-A. Print Sub-Annex'!M72</f>
        <v>0</v>
      </c>
      <c r="M31" s="269">
        <f>'12-A. Print Sub-Annex'!N72</f>
        <v>0</v>
      </c>
      <c r="N31" s="714">
        <f>'12-A. Print Sub-Annex'!O72</f>
        <v>0</v>
      </c>
      <c r="O31" s="269">
        <f>'12-A. Print Sub-Annex'!P72</f>
        <v>0</v>
      </c>
      <c r="P31" s="714" t="str">
        <f>'12-A. Print Sub-Annex'!Q72</f>
        <v xml:space="preserve">STATE: ; PDY: ; KKL: ; MHE: ; YNM: </v>
      </c>
      <c r="Q31" s="61"/>
      <c r="R31" s="559"/>
    </row>
    <row r="32" spans="1:18">
      <c r="A32" s="695">
        <f>'15.PPP Annex'!A7</f>
        <v>15</v>
      </c>
      <c r="B32" s="695"/>
      <c r="C32" s="695" t="str">
        <f>'15.PPP Annex'!C7</f>
        <v>PPP</v>
      </c>
      <c r="D32" s="694"/>
      <c r="E32" s="694"/>
      <c r="F32" s="694"/>
      <c r="G32" s="694"/>
      <c r="H32" s="406"/>
      <c r="I32" s="694"/>
      <c r="J32" s="406"/>
      <c r="K32" s="695"/>
      <c r="L32" s="695"/>
      <c r="M32" s="406"/>
      <c r="N32" s="709"/>
      <c r="O32" s="710">
        <f>O33</f>
        <v>0</v>
      </c>
      <c r="P32" s="709"/>
      <c r="Q32" s="715"/>
      <c r="R32" s="716">
        <f>R33</f>
        <v>0</v>
      </c>
    </row>
    <row r="33" spans="1:18">
      <c r="A33" s="268" t="str">
        <f>'15.PPP Annex'!A17</f>
        <v>15.2.5</v>
      </c>
      <c r="B33" s="268" t="str">
        <f>'15.PPP Annex'!B17</f>
        <v>15.9.6/ B18.3</v>
      </c>
      <c r="C33" s="268" t="str">
        <f>'15.PPP Annex'!C17</f>
        <v>Strengthening of diagnostic services of Ayushman Bharat H&amp;WC through PPP</v>
      </c>
      <c r="D33" s="268" t="str">
        <f>'15.PPP Annex'!D17</f>
        <v>HSS</v>
      </c>
      <c r="E33" s="268" t="str">
        <f>'15.PPP Annex'!E17</f>
        <v>CPHC</v>
      </c>
      <c r="F33" s="268">
        <f>'15.PPP Annex'!G17</f>
        <v>0</v>
      </c>
      <c r="G33" s="268">
        <f>'15.PPP Annex'!H17</f>
        <v>0</v>
      </c>
      <c r="H33" s="268">
        <f>'15.PPP Annex'!I17</f>
        <v>0</v>
      </c>
      <c r="I33" s="268">
        <f>'15.PPP Annex'!J17</f>
        <v>0</v>
      </c>
      <c r="J33" s="268">
        <f>'15.PPP Annex'!K17</f>
        <v>0</v>
      </c>
      <c r="K33" s="268">
        <f>'15.PPP Annex'!L17</f>
        <v>0</v>
      </c>
      <c r="L33" s="268">
        <f>'15.PPP Annex'!M17</f>
        <v>0</v>
      </c>
      <c r="M33" s="269">
        <f>'15.PPP Annex'!N17</f>
        <v>0</v>
      </c>
      <c r="N33" s="268">
        <f>'15.PPP Annex'!O17</f>
        <v>0</v>
      </c>
      <c r="O33" s="269">
        <f>'15.PPP Annex'!P17</f>
        <v>0</v>
      </c>
      <c r="P33" s="268" t="str">
        <f>'15.PPP Annex'!Q17</f>
        <v xml:space="preserve">STATE: ; PDY: ; KKL: ; MHE: ; YNM: </v>
      </c>
      <c r="Q33" s="61"/>
      <c r="R33" s="559"/>
    </row>
    <row r="34" spans="1:18">
      <c r="A34" s="695">
        <f>'17.IT Initiatives_SD'!A7</f>
        <v>17</v>
      </c>
      <c r="B34" s="695"/>
      <c r="C34" s="695" t="str">
        <f>'17.IT Initiatives_SD'!C7</f>
        <v>IT Initiatives for strengthening Service Delivery</v>
      </c>
      <c r="D34" s="694"/>
      <c r="E34" s="694"/>
      <c r="F34" s="694"/>
      <c r="G34" s="694"/>
      <c r="H34" s="406"/>
      <c r="I34" s="694"/>
      <c r="J34" s="406"/>
      <c r="K34" s="695"/>
      <c r="L34" s="695"/>
      <c r="M34" s="406"/>
      <c r="N34" s="709"/>
      <c r="O34" s="710">
        <f>SUM(O35:O36)</f>
        <v>44.290000000000006</v>
      </c>
      <c r="P34" s="709"/>
      <c r="Q34" s="715"/>
      <c r="R34" s="716">
        <f>SUM(R35:R36)</f>
        <v>0</v>
      </c>
    </row>
    <row r="35" spans="1:18" ht="225">
      <c r="A35" s="268" t="str">
        <f>'17.IT Initiatives_SD'!A10</f>
        <v>17.2.1</v>
      </c>
      <c r="B35" s="268"/>
      <c r="C35" s="70" t="str">
        <f>'17.IT Initiatives_SD'!C10</f>
        <v>Telemedicine/ teleconsultation facility under Ayushman Bharat H&amp;WC</v>
      </c>
      <c r="D35" s="97" t="str">
        <f>'17.IT Initiatives_SD'!D10</f>
        <v>HSS</v>
      </c>
      <c r="E35" s="70" t="str">
        <f>'17.IT Initiatives_SD'!E10</f>
        <v>CPHC</v>
      </c>
      <c r="F35" s="70">
        <f>'17.IT Initiatives_SD'!G10</f>
        <v>0</v>
      </c>
      <c r="G35" s="70">
        <f>'17.IT Initiatives_SD'!H10</f>
        <v>0</v>
      </c>
      <c r="H35" s="70">
        <f>'17.IT Initiatives_SD'!I10</f>
        <v>56.040700000000001</v>
      </c>
      <c r="I35" s="70">
        <f>'17.IT Initiatives_SD'!J10</f>
        <v>0</v>
      </c>
      <c r="J35" s="70">
        <f>'17.IT Initiatives_SD'!K10</f>
        <v>0</v>
      </c>
      <c r="K35" s="70">
        <f>'17.IT Initiatives_SD'!L10</f>
        <v>0</v>
      </c>
      <c r="L35" s="70">
        <f>'17.IT Initiatives_SD'!M10</f>
        <v>38470.588235294119</v>
      </c>
      <c r="M35" s="239">
        <f>'17.IT Initiatives_SD'!N10</f>
        <v>0.38470588235294118</v>
      </c>
      <c r="N35" s="70">
        <f>'17.IT Initiatives_SD'!O10</f>
        <v>102</v>
      </c>
      <c r="O35" s="239">
        <f>'17.IT Initiatives_SD'!P10</f>
        <v>39.24</v>
      </c>
      <c r="P35" s="70" t="str">
        <f>'17.IT Initiatives_SD'!Q10</f>
        <v xml:space="preserve">STATE: For HUB: Rs.2500/Month for monthly internet connectivity expenses= Rs.30,000; Rs.3000*6Specialist*4days/month*12m= Rs.8,64,000 (Rs.3000 for Specialist on daily remuneration basis; Moday- Cardiology, Tuesday &amp; Friday - NCD (DM &amp; HT); Wednesday- Gynaecology; Thursday- Pediatric; Saturday- Orthopedics) (Total- 8,94,000); PDY: Recurring cost (for monthly internet connectivity expenses)- PDY- 51 SC+15 Rural PHC=66 centre x Rs.2,500/month x 12 Months= Rs.19,80,000; KKL: Recurring cost-KKL- 17 SC+9 Rural PHC=26 centre x Rs.2,500/month x 12 Months= Rs.7,80,000 ; MHE: Recurring cost-MHE- 4 SC x Rs.2,500/month x 12 Months= Rs.1,20,000 ; YNM: Recurring cost-YNM- 5 SC x Rs.2,500/month x 12 Months= Rs.1,50,000 </v>
      </c>
      <c r="Q35" s="61"/>
      <c r="R35" s="499"/>
    </row>
    <row r="36" spans="1:18" ht="90">
      <c r="A36" s="268" t="str">
        <f>'17.IT Initiatives_SD'!A11</f>
        <v>17.2.2</v>
      </c>
      <c r="B36" s="268"/>
      <c r="C36" s="70" t="str">
        <f>'17.IT Initiatives_SD'!C11</f>
        <v>Other IT Initiatives (AMC for IT equipments at AB-HWCs)</v>
      </c>
      <c r="D36" s="97" t="str">
        <f>'17.IT Initiatives_SD'!D11</f>
        <v>HSS</v>
      </c>
      <c r="E36" s="70" t="str">
        <f>'17.IT Initiatives_SD'!E11</f>
        <v>CPHC</v>
      </c>
      <c r="F36" s="70">
        <f>'17.IT Initiatives_SD'!G11</f>
        <v>0</v>
      </c>
      <c r="G36" s="70">
        <f>'17.IT Initiatives_SD'!H11</f>
        <v>0</v>
      </c>
      <c r="H36" s="70">
        <f>'17.IT Initiatives_SD'!I11</f>
        <v>0</v>
      </c>
      <c r="I36" s="70">
        <f>'17.IT Initiatives_SD'!J11</f>
        <v>0</v>
      </c>
      <c r="J36" s="70">
        <f>'17.IT Initiatives_SD'!K11</f>
        <v>0</v>
      </c>
      <c r="K36" s="70">
        <f>'17.IT Initiatives_SD'!L11</f>
        <v>0</v>
      </c>
      <c r="L36" s="70">
        <f>'17.IT Initiatives_SD'!M11</f>
        <v>5000</v>
      </c>
      <c r="M36" s="239">
        <f>'17.IT Initiatives_SD'!N11</f>
        <v>0.05</v>
      </c>
      <c r="N36" s="70">
        <f>'17.IT Initiatives_SD'!O11</f>
        <v>101</v>
      </c>
      <c r="O36" s="239">
        <f>'17.IT Initiatives_SD'!P11</f>
        <v>5.0500000000000007</v>
      </c>
      <c r="P36" s="70" t="str">
        <f>'17.IT Initiatives_SD'!Q11</f>
        <v>STATE: ; PDY: Recurring cost- SC- 51 + Rural PHC-15 (Total -66 Centres) Rs.5,000 * 66 centre= Rs.3,50,000; KKL: Recurring cost- SC- 17 + Rural PHC-9 (Total -26 Centres) Rs.5,000 * 26 centre= Rs.1,30,000; MHE: Recurring cost- SC- 4* Rs.5,000 = Rs.20,000; YNM: Recurring cost- Rs.5,000 * 5 SC= Rs.25,000</v>
      </c>
      <c r="Q36" s="61"/>
      <c r="R36" s="499"/>
    </row>
  </sheetData>
  <sheetProtection sheet="1" formatCells="0" formatColumns="0" formatRows="0" autoFilter="0"/>
  <autoFilter ref="A5:R36"/>
  <mergeCells count="11">
    <mergeCell ref="A15:A16"/>
    <mergeCell ref="A23:A27"/>
    <mergeCell ref="Q4:R4"/>
    <mergeCell ref="E4:E5"/>
    <mergeCell ref="A1:C1"/>
    <mergeCell ref="A4:A5"/>
    <mergeCell ref="B4:B5"/>
    <mergeCell ref="C4:C5"/>
    <mergeCell ref="D4:D5"/>
    <mergeCell ref="F4:J4"/>
    <mergeCell ref="K4:P4"/>
  </mergeCells>
  <pageMargins left="0.7" right="0.7" top="0.75" bottom="0.75" header="0.3" footer="0.3"/>
</worksheet>
</file>

<file path=xl/worksheets/sheet43.xml><?xml version="1.0" encoding="utf-8"?>
<worksheet xmlns="http://schemas.openxmlformats.org/spreadsheetml/2006/main" xmlns:r="http://schemas.openxmlformats.org/officeDocument/2006/relationships">
  <sheetPr codeName="Sheet25"/>
  <dimension ref="A1:R14"/>
  <sheetViews>
    <sheetView zoomScale="70" zoomScaleNormal="70" workbookViewId="0">
      <pane xSplit="3" ySplit="5" topLeftCell="I6" activePane="bottomRight" state="frozen"/>
      <selection activeCell="A4" sqref="A4:R11"/>
      <selection pane="topRight" activeCell="A4" sqref="A4:R11"/>
      <selection pane="bottomLeft" activeCell="A4" sqref="A4:R11"/>
      <selection pane="bottomRight" activeCell="R11" sqref="R11"/>
    </sheetView>
  </sheetViews>
  <sheetFormatPr defaultColWidth="10.5703125" defaultRowHeight="15"/>
  <cols>
    <col min="1" max="1" width="10.5703125" style="558"/>
    <col min="2" max="2" width="16.5703125" style="558" customWidth="1"/>
    <col min="3" max="3" width="37.5703125" style="558" bestFit="1" customWidth="1"/>
    <col min="4" max="4" width="5.5703125" style="467" bestFit="1" customWidth="1"/>
    <col min="5" max="5" width="14.140625" style="467" bestFit="1" customWidth="1"/>
    <col min="6" max="6" width="20.5703125" style="467" bestFit="1" customWidth="1"/>
    <col min="7" max="7" width="16.85546875" style="467" bestFit="1" customWidth="1"/>
    <col min="8" max="8" width="16.85546875" style="659" bestFit="1" customWidth="1"/>
    <col min="9" max="9" width="16.140625" style="467" bestFit="1" customWidth="1"/>
    <col min="10" max="10" width="14.85546875" style="659" bestFit="1" customWidth="1"/>
    <col min="11" max="11" width="9.28515625" style="558" customWidth="1"/>
    <col min="12" max="12" width="5.7109375" style="558" customWidth="1"/>
    <col min="13" max="13" width="14.85546875" style="659" bestFit="1" customWidth="1"/>
    <col min="14" max="14" width="10.5703125" style="660"/>
    <col min="15" max="15" width="10.5703125" style="684"/>
    <col min="16" max="16" width="32.7109375" style="660" customWidth="1"/>
    <col min="17" max="17" width="29.140625" style="660" customWidth="1"/>
    <col min="18" max="16384" width="10.5703125" style="660"/>
  </cols>
  <sheetData>
    <row r="1" spans="1:18">
      <c r="A1" s="5654" t="s">
        <v>2123</v>
      </c>
      <c r="B1" s="5654"/>
      <c r="C1" s="5654"/>
      <c r="D1" s="619"/>
      <c r="E1" s="619"/>
      <c r="F1" s="67" t="s">
        <v>3944</v>
      </c>
      <c r="G1" s="623"/>
      <c r="H1" s="623"/>
      <c r="I1" s="619"/>
      <c r="J1" s="623"/>
      <c r="K1" s="705"/>
      <c r="L1" s="705"/>
      <c r="M1" s="623"/>
    </row>
    <row r="2" spans="1:18">
      <c r="A2" s="598" t="str">
        <f>HYPERLINK("#Index!F3", "Index Pg")</f>
        <v>Index Pg</v>
      </c>
      <c r="B2" s="601"/>
      <c r="C2" s="324" t="str">
        <f>HYPERLINK("#'Budget Summary I'!A1:AL1", "Budget Summary I")</f>
        <v>Budget Summary I</v>
      </c>
      <c r="D2" s="627"/>
      <c r="E2" s="538" t="s">
        <v>4582</v>
      </c>
      <c r="F2" s="99">
        <f>R6+R11</f>
        <v>0</v>
      </c>
      <c r="G2" s="623"/>
      <c r="H2" s="623"/>
      <c r="I2" s="668"/>
      <c r="J2" s="623"/>
      <c r="K2" s="718"/>
      <c r="L2" s="718"/>
      <c r="M2" s="623"/>
    </row>
    <row r="3" spans="1:18" s="417" customFormat="1">
      <c r="A3" s="600"/>
      <c r="B3" s="601"/>
      <c r="C3" s="634" t="str">
        <f>HYPERLINK("#'Budget Summary II'!A3:B5", "Budget Summary II")</f>
        <v>Budget Summary II</v>
      </c>
      <c r="D3" s="627"/>
      <c r="E3" s="707" t="s">
        <v>4583</v>
      </c>
      <c r="F3" s="252">
        <f>O6+O11</f>
        <v>0</v>
      </c>
      <c r="G3" s="623"/>
      <c r="H3" s="623"/>
      <c r="I3" s="668"/>
      <c r="J3" s="623"/>
      <c r="K3" s="718"/>
      <c r="L3" s="718"/>
      <c r="M3" s="623"/>
      <c r="O3" s="665"/>
    </row>
    <row r="4" spans="1:18" s="467" customFormat="1">
      <c r="A4" s="5233" t="s">
        <v>53</v>
      </c>
      <c r="B4" s="5233" t="s">
        <v>54</v>
      </c>
      <c r="C4" s="5233" t="s">
        <v>55</v>
      </c>
      <c r="D4" s="5233" t="s">
        <v>56</v>
      </c>
      <c r="E4" s="5233" t="s">
        <v>57</v>
      </c>
      <c r="F4" s="5223" t="s">
        <v>4603</v>
      </c>
      <c r="G4" s="5223"/>
      <c r="H4" s="5223"/>
      <c r="I4" s="5223"/>
      <c r="J4" s="5223"/>
      <c r="K4" s="5223" t="s">
        <v>4613</v>
      </c>
      <c r="L4" s="5223"/>
      <c r="M4" s="5223"/>
      <c r="N4" s="5223"/>
      <c r="O4" s="5223"/>
      <c r="P4" s="5223"/>
      <c r="Q4" s="5233" t="s">
        <v>4643</v>
      </c>
      <c r="R4" s="5233"/>
    </row>
    <row r="5" spans="1:18" s="467" customFormat="1" ht="60">
      <c r="A5" s="5233"/>
      <c r="B5" s="5233"/>
      <c r="C5" s="5233"/>
      <c r="D5" s="5233"/>
      <c r="E5" s="5233"/>
      <c r="F5" s="379" t="s">
        <v>4604</v>
      </c>
      <c r="G5" s="379" t="s">
        <v>4611</v>
      </c>
      <c r="H5" s="379" t="s">
        <v>4605</v>
      </c>
      <c r="I5" s="379" t="s">
        <v>4612</v>
      </c>
      <c r="J5" s="379" t="s">
        <v>2527</v>
      </c>
      <c r="K5" s="380" t="s">
        <v>58</v>
      </c>
      <c r="L5" s="380" t="s">
        <v>59</v>
      </c>
      <c r="M5" s="381" t="s">
        <v>60</v>
      </c>
      <c r="N5" s="380" t="s">
        <v>61</v>
      </c>
      <c r="O5" s="381" t="s">
        <v>62</v>
      </c>
      <c r="P5" s="380" t="s">
        <v>63</v>
      </c>
      <c r="Q5" s="382" t="s">
        <v>2529</v>
      </c>
      <c r="R5" s="383" t="s">
        <v>4644</v>
      </c>
    </row>
    <row r="6" spans="1:18">
      <c r="A6" s="250">
        <f>'6.Procurement Annex'!A7</f>
        <v>6</v>
      </c>
      <c r="B6" s="250"/>
      <c r="C6" s="250" t="str">
        <f>'6.Procurement Annex'!C7</f>
        <v>Procurement</v>
      </c>
      <c r="D6" s="251"/>
      <c r="E6" s="251"/>
      <c r="F6" s="719"/>
      <c r="G6" s="719"/>
      <c r="H6" s="720"/>
      <c r="I6" s="719"/>
      <c r="J6" s="197"/>
      <c r="K6" s="721"/>
      <c r="L6" s="721"/>
      <c r="M6" s="197"/>
      <c r="N6" s="722"/>
      <c r="O6" s="679">
        <f>SUM(O7:O10)</f>
        <v>0</v>
      </c>
      <c r="P6" s="723"/>
      <c r="Q6" s="723"/>
      <c r="R6" s="679">
        <f>SUM(R7:R10)</f>
        <v>0</v>
      </c>
    </row>
    <row r="7" spans="1:18" ht="30">
      <c r="A7" s="5082" t="str">
        <f>'6.Procurement Annex'!A19</f>
        <v>6.1.2.2</v>
      </c>
      <c r="B7" s="268"/>
      <c r="C7" s="70" t="str">
        <f>'6-A. Proc. Sub-Annex'!D48</f>
        <v>Procurement of bio-medical and other equipment: AYUSH</v>
      </c>
      <c r="D7" s="97" t="str">
        <f>'6-A. Proc. Sub-Annex'!E48</f>
        <v>HSS</v>
      </c>
      <c r="E7" s="97" t="str">
        <f>'6-A. Proc. Sub-Annex'!F48</f>
        <v>HSS/ AYUSH</v>
      </c>
      <c r="F7" s="97">
        <f>'6-A. Proc. Sub-Annex'!G48</f>
        <v>0</v>
      </c>
      <c r="G7" s="97">
        <f>'6-A. Proc. Sub-Annex'!H48</f>
        <v>0</v>
      </c>
      <c r="H7" s="97">
        <f>'6-A. Proc. Sub-Annex'!I48</f>
        <v>0</v>
      </c>
      <c r="I7" s="97">
        <f>'6-A. Proc. Sub-Annex'!J48</f>
        <v>0</v>
      </c>
      <c r="J7" s="97">
        <f>'6-A. Proc. Sub-Annex'!K48</f>
        <v>0</v>
      </c>
      <c r="K7" s="97">
        <f>'6-A. Proc. Sub-Annex'!L48</f>
        <v>0</v>
      </c>
      <c r="L7" s="97">
        <f>'6-A. Proc. Sub-Annex'!M48</f>
        <v>0</v>
      </c>
      <c r="M7" s="100">
        <f>'6-A. Proc. Sub-Annex'!N48</f>
        <v>0</v>
      </c>
      <c r="N7" s="97">
        <f>'6-A. Proc. Sub-Annex'!O48</f>
        <v>0</v>
      </c>
      <c r="O7" s="100">
        <f>'6-A. Proc. Sub-Annex'!P48</f>
        <v>0</v>
      </c>
      <c r="P7" s="70">
        <f>'6-A. Proc. Sub-Annex'!Q48</f>
        <v>0</v>
      </c>
      <c r="Q7" s="57"/>
      <c r="R7" s="689"/>
    </row>
    <row r="8" spans="1:18">
      <c r="A8" s="5082"/>
      <c r="B8" s="268"/>
      <c r="C8" s="70" t="str">
        <f>'6-A. Proc. Sub-Annex'!D49</f>
        <v>Any other</v>
      </c>
      <c r="D8" s="97" t="str">
        <f>'6-A. Proc. Sub-Annex'!E49</f>
        <v>HSS</v>
      </c>
      <c r="E8" s="97" t="str">
        <f>'6-A. Proc. Sub-Annex'!F49</f>
        <v>HSS/ AYUSH</v>
      </c>
      <c r="F8" s="97">
        <f>'6-A. Proc. Sub-Annex'!G49</f>
        <v>0</v>
      </c>
      <c r="G8" s="97">
        <f>'6-A. Proc. Sub-Annex'!H49</f>
        <v>0</v>
      </c>
      <c r="H8" s="97">
        <f>'6-A. Proc. Sub-Annex'!I49</f>
        <v>0</v>
      </c>
      <c r="I8" s="97">
        <f>'6-A. Proc. Sub-Annex'!J49</f>
        <v>0</v>
      </c>
      <c r="J8" s="97">
        <f>'6-A. Proc. Sub-Annex'!K49</f>
        <v>0</v>
      </c>
      <c r="K8" s="97">
        <f>'6-A. Proc. Sub-Annex'!L49</f>
        <v>0</v>
      </c>
      <c r="L8" s="97">
        <f>'6-A. Proc. Sub-Annex'!M49</f>
        <v>0</v>
      </c>
      <c r="M8" s="100">
        <f>'6-A. Proc. Sub-Annex'!N49</f>
        <v>0</v>
      </c>
      <c r="N8" s="97">
        <f>'6-A. Proc. Sub-Annex'!O49</f>
        <v>0</v>
      </c>
      <c r="O8" s="100">
        <f>'6-A. Proc. Sub-Annex'!P49</f>
        <v>0</v>
      </c>
      <c r="P8" s="70">
        <f>'6-A. Proc. Sub-Annex'!Q49</f>
        <v>0</v>
      </c>
      <c r="Q8" s="57"/>
      <c r="R8" s="689"/>
    </row>
    <row r="9" spans="1:18">
      <c r="A9" s="5082" t="str">
        <f>'6.Procurement Annex'!A67</f>
        <v>6.2.2.4</v>
      </c>
      <c r="B9" s="268"/>
      <c r="C9" s="70" t="str">
        <f>'6-A. Proc. Sub-Annex'!D203</f>
        <v>Drugs &amp; supplies for AYUSH</v>
      </c>
      <c r="D9" s="97" t="str">
        <f>'6-A. Proc. Sub-Annex'!E203</f>
        <v>HSS</v>
      </c>
      <c r="E9" s="97" t="str">
        <f>'6-A. Proc. Sub-Annex'!F203</f>
        <v>HSS/ AYUSH</v>
      </c>
      <c r="F9" s="97">
        <f>'6-A. Proc. Sub-Annex'!G203</f>
        <v>0</v>
      </c>
      <c r="G9" s="97">
        <f>'6-A. Proc. Sub-Annex'!H203</f>
        <v>0</v>
      </c>
      <c r="H9" s="97">
        <f>'6-A. Proc. Sub-Annex'!I203</f>
        <v>0</v>
      </c>
      <c r="I9" s="97">
        <f>'6-A. Proc. Sub-Annex'!J203</f>
        <v>0</v>
      </c>
      <c r="J9" s="97">
        <f>'6-A. Proc. Sub-Annex'!K203</f>
        <v>0</v>
      </c>
      <c r="K9" s="97">
        <f>'6-A. Proc. Sub-Annex'!L203</f>
        <v>0</v>
      </c>
      <c r="L9" s="97">
        <f>'6-A. Proc. Sub-Annex'!M203</f>
        <v>0</v>
      </c>
      <c r="M9" s="100">
        <f>'6-A. Proc. Sub-Annex'!N203</f>
        <v>0</v>
      </c>
      <c r="N9" s="97">
        <f>'6-A. Proc. Sub-Annex'!O203</f>
        <v>0</v>
      </c>
      <c r="O9" s="100">
        <f>'6-A. Proc. Sub-Annex'!P203</f>
        <v>0</v>
      </c>
      <c r="P9" s="70">
        <f>'6-A. Proc. Sub-Annex'!Q203</f>
        <v>0</v>
      </c>
      <c r="Q9" s="57"/>
      <c r="R9" s="689"/>
    </row>
    <row r="10" spans="1:18">
      <c r="A10" s="5082"/>
      <c r="B10" s="268"/>
      <c r="C10" s="70" t="str">
        <f>'6-A. Proc. Sub-Annex'!D204</f>
        <v>Any other</v>
      </c>
      <c r="D10" s="97" t="str">
        <f>'6-A. Proc. Sub-Annex'!E204</f>
        <v>HSS</v>
      </c>
      <c r="E10" s="97" t="str">
        <f>'6-A. Proc. Sub-Annex'!F204</f>
        <v>HSS/ AYUSH</v>
      </c>
      <c r="F10" s="97">
        <f>'6-A. Proc. Sub-Annex'!G204</f>
        <v>0</v>
      </c>
      <c r="G10" s="97">
        <f>'6-A. Proc. Sub-Annex'!H204</f>
        <v>0</v>
      </c>
      <c r="H10" s="97">
        <f>'6-A. Proc. Sub-Annex'!I204</f>
        <v>0</v>
      </c>
      <c r="I10" s="97">
        <f>'6-A. Proc. Sub-Annex'!J204</f>
        <v>0</v>
      </c>
      <c r="J10" s="97">
        <f>'6-A. Proc. Sub-Annex'!K204</f>
        <v>0</v>
      </c>
      <c r="K10" s="97">
        <f>'6-A. Proc. Sub-Annex'!L204</f>
        <v>0</v>
      </c>
      <c r="L10" s="97">
        <f>'6-A. Proc. Sub-Annex'!M204</f>
        <v>0</v>
      </c>
      <c r="M10" s="100">
        <f>'6-A. Proc. Sub-Annex'!N204</f>
        <v>0</v>
      </c>
      <c r="N10" s="97">
        <f>'6-A. Proc. Sub-Annex'!O204</f>
        <v>0</v>
      </c>
      <c r="O10" s="100">
        <f>'6-A. Proc. Sub-Annex'!P204</f>
        <v>0</v>
      </c>
      <c r="P10" s="70">
        <f>'6-A. Proc. Sub-Annex'!Q204</f>
        <v>0</v>
      </c>
      <c r="Q10" s="57"/>
      <c r="R10" s="689"/>
    </row>
    <row r="11" spans="1:18">
      <c r="A11" s="250">
        <f>'9.Training Annex'!A7</f>
        <v>9</v>
      </c>
      <c r="B11" s="250"/>
      <c r="C11" s="250" t="str">
        <f>'9.Training Annex'!C7</f>
        <v>Training and Capacity Building</v>
      </c>
      <c r="D11" s="251"/>
      <c r="E11" s="251"/>
      <c r="F11" s="719"/>
      <c r="G11" s="719"/>
      <c r="H11" s="720"/>
      <c r="I11" s="719"/>
      <c r="J11" s="197"/>
      <c r="K11" s="721"/>
      <c r="L11" s="721"/>
      <c r="M11" s="197"/>
      <c r="N11" s="722"/>
      <c r="O11" s="679">
        <f>SUM(O12:O13)</f>
        <v>0</v>
      </c>
      <c r="P11" s="723"/>
      <c r="Q11" s="724"/>
      <c r="R11" s="688">
        <f>SUM(R12:R13)</f>
        <v>0</v>
      </c>
    </row>
    <row r="12" spans="1:18">
      <c r="A12" s="5082" t="str">
        <f>'9.Training Annex'!A34</f>
        <v>9.2.2.5</v>
      </c>
      <c r="B12" s="268" t="str">
        <f>'9-A.Training Sub-Annex'!C175</f>
        <v>B9.2</v>
      </c>
      <c r="C12" s="70" t="str">
        <f>'9-A.Training Sub-Annex'!D175</f>
        <v>Training under AYUSH</v>
      </c>
      <c r="D12" s="97" t="str">
        <f>'9-A.Training Sub-Annex'!E175</f>
        <v>HSS</v>
      </c>
      <c r="E12" s="97" t="str">
        <f>'9-A.Training Sub-Annex'!F175</f>
        <v>HSS/AYUSH</v>
      </c>
      <c r="F12" s="97">
        <f>'9-A.Training Sub-Annex'!G175</f>
        <v>0</v>
      </c>
      <c r="G12" s="97">
        <f>'9-A.Training Sub-Annex'!H175</f>
        <v>0</v>
      </c>
      <c r="H12" s="97">
        <f>'9-A.Training Sub-Annex'!I175</f>
        <v>0</v>
      </c>
      <c r="I12" s="97">
        <f>'9-A.Training Sub-Annex'!J175</f>
        <v>0</v>
      </c>
      <c r="J12" s="97">
        <f>'9-A.Training Sub-Annex'!K175</f>
        <v>0</v>
      </c>
      <c r="K12" s="97">
        <f>'9-A.Training Sub-Annex'!L175</f>
        <v>0</v>
      </c>
      <c r="L12" s="97">
        <f>'9-A.Training Sub-Annex'!M175</f>
        <v>0</v>
      </c>
      <c r="M12" s="100">
        <f>'9-A.Training Sub-Annex'!N175</f>
        <v>0</v>
      </c>
      <c r="N12" s="97">
        <f>'9-A.Training Sub-Annex'!O175</f>
        <v>0</v>
      </c>
      <c r="O12" s="100">
        <f>'9-A.Training Sub-Annex'!P175</f>
        <v>0</v>
      </c>
      <c r="P12" s="70" t="str">
        <f>'9-A.Training Sub-Annex'!Q175</f>
        <v xml:space="preserve">STATE: ; PDY: ; KKL: ; MHE: ; YNM: </v>
      </c>
      <c r="Q12" s="57"/>
      <c r="R12" s="689"/>
    </row>
    <row r="13" spans="1:18">
      <c r="A13" s="5082"/>
      <c r="B13" s="268"/>
      <c r="C13" s="70" t="str">
        <f>'9-A.Training Sub-Annex'!D176</f>
        <v>Any other (please specify)</v>
      </c>
      <c r="D13" s="97" t="str">
        <f>'9-A.Training Sub-Annex'!E176</f>
        <v>HSS</v>
      </c>
      <c r="E13" s="97" t="str">
        <f>'9-A.Training Sub-Annex'!F176</f>
        <v>HSS/AYUSH</v>
      </c>
      <c r="F13" s="97">
        <f>'9-A.Training Sub-Annex'!G176</f>
        <v>0</v>
      </c>
      <c r="G13" s="97">
        <f>'9-A.Training Sub-Annex'!H176</f>
        <v>0</v>
      </c>
      <c r="H13" s="97">
        <f>'9-A.Training Sub-Annex'!I176</f>
        <v>0</v>
      </c>
      <c r="I13" s="97">
        <f>'9-A.Training Sub-Annex'!J176</f>
        <v>0</v>
      </c>
      <c r="J13" s="97">
        <f>'9-A.Training Sub-Annex'!K176</f>
        <v>0</v>
      </c>
      <c r="K13" s="97">
        <f>'9-A.Training Sub-Annex'!L176</f>
        <v>0</v>
      </c>
      <c r="L13" s="97">
        <f>'9-A.Training Sub-Annex'!M176</f>
        <v>0</v>
      </c>
      <c r="M13" s="100">
        <f>'9-A.Training Sub-Annex'!N176</f>
        <v>0</v>
      </c>
      <c r="N13" s="97">
        <f>'9-A.Training Sub-Annex'!O176</f>
        <v>0</v>
      </c>
      <c r="O13" s="100">
        <f>'9-A.Training Sub-Annex'!P176</f>
        <v>0</v>
      </c>
      <c r="P13" s="70" t="str">
        <f>'9-A.Training Sub-Annex'!Q176</f>
        <v xml:space="preserve">STATE: ; PDY: ; KKL: ; MHE: ; YNM: </v>
      </c>
      <c r="Q13" s="57"/>
      <c r="R13" s="689"/>
    </row>
    <row r="14" spans="1:18">
      <c r="P14" s="558"/>
      <c r="Q14" s="558"/>
      <c r="R14" s="684"/>
    </row>
  </sheetData>
  <sheetProtection sheet="1" formatCells="0" formatColumns="0" formatRows="0" autoFilter="0"/>
  <autoFilter ref="A5:M13"/>
  <mergeCells count="12">
    <mergeCell ref="A9:A10"/>
    <mergeCell ref="A7:A8"/>
    <mergeCell ref="A12:A13"/>
    <mergeCell ref="Q4:R4"/>
    <mergeCell ref="E4:E5"/>
    <mergeCell ref="F4:J4"/>
    <mergeCell ref="K4:P4"/>
    <mergeCell ref="A1:C1"/>
    <mergeCell ref="A4:A5"/>
    <mergeCell ref="B4:B5"/>
    <mergeCell ref="C4:C5"/>
    <mergeCell ref="D4:D5"/>
  </mergeCells>
  <pageMargins left="0.7" right="0.7" top="0.75" bottom="0.75" header="0.3" footer="0.3"/>
</worksheet>
</file>

<file path=xl/worksheets/sheet44.xml><?xml version="1.0" encoding="utf-8"?>
<worksheet xmlns="http://schemas.openxmlformats.org/spreadsheetml/2006/main" xmlns:r="http://schemas.openxmlformats.org/officeDocument/2006/relationships">
  <sheetPr codeName="Sheet31">
    <tabColor theme="5" tint="0.79998168889431442"/>
  </sheetPr>
  <dimension ref="A1:R40"/>
  <sheetViews>
    <sheetView zoomScale="90" zoomScaleNormal="90" workbookViewId="0">
      <pane xSplit="3" ySplit="5" topLeftCell="K6" activePane="bottomRight" state="frozen"/>
      <selection activeCell="A4" sqref="A4:R11"/>
      <selection pane="topRight" activeCell="A4" sqref="A4:R11"/>
      <selection pane="bottomLeft" activeCell="A4" sqref="A4:R11"/>
      <selection pane="bottomRight" activeCell="Q31" sqref="Q31"/>
    </sheetView>
  </sheetViews>
  <sheetFormatPr defaultColWidth="9.140625" defaultRowHeight="15"/>
  <cols>
    <col min="1" max="1" width="11" style="558" bestFit="1" customWidth="1"/>
    <col min="2" max="2" width="16.28515625" style="558" customWidth="1"/>
    <col min="3" max="3" width="56.42578125" style="374" bestFit="1" customWidth="1"/>
    <col min="4" max="4" width="5.5703125" style="328" bestFit="1" customWidth="1"/>
    <col min="5" max="5" width="14.28515625" style="328" customWidth="1"/>
    <col min="6" max="6" width="17.85546875" style="467" customWidth="1"/>
    <col min="7" max="7" width="16.140625" style="467" bestFit="1" customWidth="1"/>
    <col min="8" max="8" width="9.140625" style="659" bestFit="1" customWidth="1"/>
    <col min="9" max="9" width="8.7109375" style="467" customWidth="1"/>
    <col min="10" max="10" width="11" style="659" customWidth="1"/>
    <col min="11" max="11" width="11.140625" style="558" customWidth="1"/>
    <col min="12" max="12" width="11.28515625" style="558" customWidth="1"/>
    <col min="13" max="13" width="11.42578125" style="659" customWidth="1"/>
    <col min="14" max="14" width="9.140625" style="660"/>
    <col min="15" max="15" width="16.7109375" style="684" customWidth="1"/>
    <col min="16" max="16" width="44.5703125" style="558" customWidth="1"/>
    <col min="17" max="17" width="32.5703125" style="558" customWidth="1"/>
    <col min="18" max="18" width="9.140625" style="684"/>
    <col min="19" max="16384" width="9.140625" style="660"/>
  </cols>
  <sheetData>
    <row r="1" spans="1:18">
      <c r="A1" s="5654" t="s">
        <v>2125</v>
      </c>
      <c r="B1" s="5654"/>
      <c r="C1" s="5654"/>
      <c r="D1" s="619"/>
      <c r="E1" s="664"/>
      <c r="F1" s="725" t="s">
        <v>3951</v>
      </c>
      <c r="G1" s="623"/>
      <c r="H1" s="623"/>
      <c r="I1" s="619"/>
      <c r="J1" s="623"/>
      <c r="K1" s="705"/>
      <c r="L1" s="705"/>
      <c r="M1" s="623"/>
      <c r="N1" s="726"/>
      <c r="O1" s="727"/>
      <c r="P1" s="625"/>
      <c r="Q1" s="625"/>
    </row>
    <row r="2" spans="1:18">
      <c r="A2" s="598" t="str">
        <f>HYPERLINK("#Index!F3", "Index Pg")</f>
        <v>Index Pg</v>
      </c>
      <c r="B2" s="601"/>
      <c r="C2" s="324" t="str">
        <f>HYPERLINK("#'Budget Summary I'!A1:AL1", "Budget Summary I")</f>
        <v>Budget Summary I</v>
      </c>
      <c r="D2" s="627"/>
      <c r="E2" s="538" t="s">
        <v>4582</v>
      </c>
      <c r="F2" s="99">
        <f>R6+R8+R12+R22+R29+R27</f>
        <v>0</v>
      </c>
      <c r="G2" s="623"/>
      <c r="H2" s="623"/>
      <c r="I2" s="668"/>
      <c r="J2" s="623"/>
      <c r="K2" s="718"/>
      <c r="L2" s="718"/>
      <c r="M2" s="623"/>
      <c r="N2" s="726"/>
      <c r="O2" s="727"/>
      <c r="P2" s="625"/>
      <c r="Q2" s="625"/>
    </row>
    <row r="3" spans="1:18" s="417" customFormat="1">
      <c r="A3" s="600"/>
      <c r="B3" s="601"/>
      <c r="C3" s="634" t="str">
        <f>HYPERLINK("#'Budget Summary II'!A3:B5", "Budget Summary II")</f>
        <v>Budget Summary II</v>
      </c>
      <c r="D3" s="627"/>
      <c r="E3" s="707" t="s">
        <v>4583</v>
      </c>
      <c r="F3" s="252">
        <f>O6+O8+O12+O22+O29+O27</f>
        <v>22.721</v>
      </c>
      <c r="G3" s="623"/>
      <c r="H3" s="623"/>
      <c r="I3" s="668"/>
      <c r="J3" s="623"/>
      <c r="L3" s="718"/>
      <c r="M3" s="623"/>
      <c r="N3" s="726"/>
      <c r="O3" s="727"/>
      <c r="P3" s="625"/>
      <c r="Q3" s="625"/>
      <c r="R3" s="665"/>
    </row>
    <row r="4" spans="1:18" s="467" customFormat="1">
      <c r="A4" s="5233" t="s">
        <v>53</v>
      </c>
      <c r="B4" s="5233" t="s">
        <v>54</v>
      </c>
      <c r="C4" s="5233" t="s">
        <v>55</v>
      </c>
      <c r="D4" s="5233" t="s">
        <v>56</v>
      </c>
      <c r="E4" s="5233" t="s">
        <v>57</v>
      </c>
      <c r="F4" s="5223" t="s">
        <v>4603</v>
      </c>
      <c r="G4" s="5223"/>
      <c r="H4" s="5223"/>
      <c r="I4" s="5223"/>
      <c r="J4" s="5223"/>
      <c r="K4" s="5223" t="s">
        <v>4613</v>
      </c>
      <c r="L4" s="5223"/>
      <c r="M4" s="5223"/>
      <c r="N4" s="5223"/>
      <c r="O4" s="5223"/>
      <c r="P4" s="5223"/>
      <c r="Q4" s="5233" t="s">
        <v>4643</v>
      </c>
      <c r="R4" s="5233"/>
    </row>
    <row r="5" spans="1:18" s="467" customFormat="1" ht="60">
      <c r="A5" s="5233"/>
      <c r="B5" s="5233"/>
      <c r="C5" s="5233"/>
      <c r="D5" s="5233"/>
      <c r="E5" s="5233"/>
      <c r="F5" s="379" t="s">
        <v>4604</v>
      </c>
      <c r="G5" s="379" t="s">
        <v>4611</v>
      </c>
      <c r="H5" s="379" t="s">
        <v>4605</v>
      </c>
      <c r="I5" s="379" t="s">
        <v>4612</v>
      </c>
      <c r="J5" s="379" t="s">
        <v>2527</v>
      </c>
      <c r="K5" s="380" t="s">
        <v>58</v>
      </c>
      <c r="L5" s="380" t="s">
        <v>59</v>
      </c>
      <c r="M5" s="381" t="s">
        <v>60</v>
      </c>
      <c r="N5" s="380" t="s">
        <v>61</v>
      </c>
      <c r="O5" s="381" t="s">
        <v>62</v>
      </c>
      <c r="P5" s="642" t="s">
        <v>63</v>
      </c>
      <c r="Q5" s="643" t="s">
        <v>2529</v>
      </c>
      <c r="R5" s="383" t="s">
        <v>4644</v>
      </c>
    </row>
    <row r="6" spans="1:18">
      <c r="A6" s="250">
        <f>'3.Community Intervention Annexn'!A7</f>
        <v>3</v>
      </c>
      <c r="B6" s="250"/>
      <c r="C6" s="250" t="str">
        <f>'3.Community Intervention Annexn'!C7</f>
        <v>Community Interventions</v>
      </c>
      <c r="D6" s="251"/>
      <c r="E6" s="251"/>
      <c r="F6" s="251"/>
      <c r="G6" s="251"/>
      <c r="H6" s="197"/>
      <c r="I6" s="251"/>
      <c r="J6" s="197"/>
      <c r="K6" s="250"/>
      <c r="L6" s="250"/>
      <c r="M6" s="197"/>
      <c r="N6" s="722"/>
      <c r="O6" s="679">
        <f>O7</f>
        <v>0</v>
      </c>
      <c r="P6" s="674"/>
      <c r="Q6" s="674"/>
      <c r="R6" s="679">
        <f>R7</f>
        <v>0</v>
      </c>
    </row>
    <row r="7" spans="1:18">
      <c r="A7" s="268" t="str">
        <f>'3.Community Intervention Annexn'!A53</f>
        <v>3.3.3.1</v>
      </c>
      <c r="B7" s="268" t="str">
        <f>'3.Community Intervention Annexn'!B53</f>
        <v>E.2.9</v>
      </c>
      <c r="C7" s="268" t="str">
        <f>'3.Community Intervention Annexn'!C53</f>
        <v>One day sensitization for PRIs</v>
      </c>
      <c r="D7" s="268" t="str">
        <f>'3.Community Intervention Annexn'!D53</f>
        <v>NDCP</v>
      </c>
      <c r="E7" s="268" t="str">
        <f>'3.Community Intervention Annexn'!E53</f>
        <v>IDSP</v>
      </c>
      <c r="F7" s="268">
        <f>'3.Community Intervention Annexn'!F53</f>
        <v>0</v>
      </c>
      <c r="G7" s="268">
        <f>'3.Community Intervention Annexn'!G53</f>
        <v>0</v>
      </c>
      <c r="H7" s="268">
        <f>'3.Community Intervention Annexn'!H53</f>
        <v>0</v>
      </c>
      <c r="I7" s="268">
        <f>'3.Community Intervention Annexn'!I53</f>
        <v>0</v>
      </c>
      <c r="J7" s="268">
        <f>'3.Community Intervention Annexn'!J53</f>
        <v>0</v>
      </c>
      <c r="K7" s="268">
        <f>'3.Community Intervention Annexn'!K53</f>
        <v>0</v>
      </c>
      <c r="L7" s="268">
        <f>'3.Community Intervention Annexn'!L53</f>
        <v>0</v>
      </c>
      <c r="M7" s="269">
        <f>'3.Community Intervention Annexn'!M53</f>
        <v>0</v>
      </c>
      <c r="N7" s="268">
        <f>'3.Community Intervention Annexn'!N53</f>
        <v>0</v>
      </c>
      <c r="O7" s="269">
        <f>'3.Community Intervention Annexn'!O53</f>
        <v>0</v>
      </c>
      <c r="P7" s="268" t="str">
        <f>'3.Community Intervention Annexn'!P53</f>
        <v xml:space="preserve">STATE: ; PDY: ; KKL: ; MHE: ; YNM: </v>
      </c>
      <c r="Q7" s="57"/>
      <c r="R7" s="689"/>
    </row>
    <row r="8" spans="1:18">
      <c r="A8" s="250">
        <f>'6.Procurement Annex'!A7</f>
        <v>6</v>
      </c>
      <c r="B8" s="250"/>
      <c r="C8" s="250" t="str">
        <f>'6.Procurement Annex'!C7</f>
        <v>Procurement</v>
      </c>
      <c r="D8" s="251"/>
      <c r="E8" s="251"/>
      <c r="F8" s="251"/>
      <c r="G8" s="251"/>
      <c r="H8" s="197"/>
      <c r="I8" s="251"/>
      <c r="J8" s="197"/>
      <c r="K8" s="250"/>
      <c r="L8" s="250"/>
      <c r="M8" s="197"/>
      <c r="N8" s="722"/>
      <c r="O8" s="679">
        <f>SUM(O9:O11)</f>
        <v>0.2</v>
      </c>
      <c r="P8" s="674"/>
      <c r="Q8" s="687"/>
      <c r="R8" s="688">
        <f>SUM(R9:R11)</f>
        <v>0</v>
      </c>
    </row>
    <row r="9" spans="1:18" ht="30">
      <c r="A9" s="5083" t="str">
        <f>'6.Procurement Annex'!A30</f>
        <v>6.1.4.1</v>
      </c>
      <c r="B9" s="268" t="str">
        <f>'6-A. Proc. Sub-Annex'!C74</f>
        <v>E.3.1</v>
      </c>
      <c r="C9" s="70" t="str">
        <f>'6-A. Proc. Sub-Annex'!D74</f>
        <v xml:space="preserve">Non-recurring costs on account of equipment for District Public Health Labs requiring strengthening. </v>
      </c>
      <c r="D9" s="97" t="str">
        <f>'6-A. Proc. Sub-Annex'!E74</f>
        <v>NDCP</v>
      </c>
      <c r="E9" s="97" t="str">
        <f>'6-A. Proc. Sub-Annex'!F74</f>
        <v>IDSP</v>
      </c>
      <c r="F9" s="97">
        <f>'6-A. Proc. Sub-Annex'!G74</f>
        <v>0</v>
      </c>
      <c r="G9" s="97">
        <f>'6-A. Proc. Sub-Annex'!H74</f>
        <v>0</v>
      </c>
      <c r="H9" s="97">
        <f>'6-A. Proc. Sub-Annex'!I74</f>
        <v>8</v>
      </c>
      <c r="I9" s="97">
        <f>'6-A. Proc. Sub-Annex'!J74</f>
        <v>0</v>
      </c>
      <c r="J9" s="97">
        <f>'6-A. Proc. Sub-Annex'!K74</f>
        <v>0</v>
      </c>
      <c r="K9" s="97">
        <f>'6-A. Proc. Sub-Annex'!L74</f>
        <v>0</v>
      </c>
      <c r="L9" s="97">
        <f>'6-A. Proc. Sub-Annex'!M74</f>
        <v>10000</v>
      </c>
      <c r="M9" s="100">
        <f>'6-A. Proc. Sub-Annex'!N74</f>
        <v>0.1</v>
      </c>
      <c r="N9" s="97">
        <f>'6-A. Proc. Sub-Annex'!O74</f>
        <v>2</v>
      </c>
      <c r="O9" s="100">
        <f>'6-A. Proc. Sub-Annex'!P74</f>
        <v>0.2</v>
      </c>
      <c r="P9" s="70">
        <f>'6-A. Proc. Sub-Annex'!Q74</f>
        <v>0</v>
      </c>
      <c r="Q9" s="57"/>
      <c r="R9" s="689"/>
    </row>
    <row r="10" spans="1:18" ht="30">
      <c r="A10" s="5083"/>
      <c r="B10" s="268"/>
      <c r="C10" s="70" t="str">
        <f>'6-A. Proc. Sub-Annex'!D75</f>
        <v>Any other equipment (please specify)</v>
      </c>
      <c r="D10" s="97" t="str">
        <f>'6-A. Proc. Sub-Annex'!E75</f>
        <v>NDCP</v>
      </c>
      <c r="E10" s="97" t="str">
        <f>'6-A. Proc. Sub-Annex'!F75</f>
        <v>IDSP</v>
      </c>
      <c r="F10" s="97">
        <f>'6-A. Proc. Sub-Annex'!G75</f>
        <v>0</v>
      </c>
      <c r="G10" s="97">
        <f>'6-A. Proc. Sub-Annex'!H75</f>
        <v>0</v>
      </c>
      <c r="H10" s="97">
        <f>'6-A. Proc. Sub-Annex'!I75</f>
        <v>0</v>
      </c>
      <c r="I10" s="97">
        <f>'6-A. Proc. Sub-Annex'!J75</f>
        <v>0</v>
      </c>
      <c r="J10" s="97">
        <f>'6-A. Proc. Sub-Annex'!K75</f>
        <v>0</v>
      </c>
      <c r="K10" s="97">
        <f>'6-A. Proc. Sub-Annex'!L75</f>
        <v>0</v>
      </c>
      <c r="L10" s="97">
        <f>'6-A. Proc. Sub-Annex'!M75</f>
        <v>0</v>
      </c>
      <c r="M10" s="100">
        <f>'6-A. Proc. Sub-Annex'!N75</f>
        <v>0</v>
      </c>
      <c r="N10" s="97">
        <f>'6-A. Proc. Sub-Annex'!O75</f>
        <v>0</v>
      </c>
      <c r="O10" s="100">
        <f>'6-A. Proc. Sub-Annex'!P75</f>
        <v>0</v>
      </c>
      <c r="P10" s="70">
        <f>'6-A. Proc. Sub-Annex'!Q75</f>
        <v>0</v>
      </c>
      <c r="Q10" s="57"/>
      <c r="R10" s="689"/>
    </row>
    <row r="11" spans="1:18" ht="30">
      <c r="A11" s="268" t="str">
        <f>'6.Procurement Annex'!A48</f>
        <v>6.1.6.2</v>
      </c>
      <c r="B11" s="268" t="str">
        <f>'6-A. Proc. Sub-Annex'!C138</f>
        <v>E.3.3</v>
      </c>
      <c r="C11" s="70" t="str">
        <f>'6-A. Proc. Sub-Annex'!D138</f>
        <v>Equipment AMC cost (DPHL)</v>
      </c>
      <c r="D11" s="97" t="str">
        <f>'6-A. Proc. Sub-Annex'!E138</f>
        <v>NDCP</v>
      </c>
      <c r="E11" s="97" t="str">
        <f>'6-A. Proc. Sub-Annex'!F138</f>
        <v>IDSP</v>
      </c>
      <c r="F11" s="97">
        <f>'6-A. Proc. Sub-Annex'!G138</f>
        <v>0</v>
      </c>
      <c r="G11" s="97">
        <f>'6-A. Proc. Sub-Annex'!H138</f>
        <v>0</v>
      </c>
      <c r="H11" s="97">
        <f>'6-A. Proc. Sub-Annex'!I138</f>
        <v>0</v>
      </c>
      <c r="I11" s="97">
        <f>'6-A. Proc. Sub-Annex'!J138</f>
        <v>0</v>
      </c>
      <c r="J11" s="97">
        <f>'6-A. Proc. Sub-Annex'!K138</f>
        <v>0</v>
      </c>
      <c r="K11" s="97">
        <f>'6-A. Proc. Sub-Annex'!L138</f>
        <v>0</v>
      </c>
      <c r="L11" s="97">
        <f>'6-A. Proc. Sub-Annex'!M138</f>
        <v>0</v>
      </c>
      <c r="M11" s="100">
        <f>'6-A. Proc. Sub-Annex'!N138</f>
        <v>0</v>
      </c>
      <c r="N11" s="97">
        <f>'6-A. Proc. Sub-Annex'!O138</f>
        <v>0</v>
      </c>
      <c r="O11" s="100">
        <f>'6-A. Proc. Sub-Annex'!P138</f>
        <v>0</v>
      </c>
      <c r="P11" s="70">
        <f>'6-A. Proc. Sub-Annex'!Q138</f>
        <v>0</v>
      </c>
      <c r="Q11" s="57"/>
      <c r="R11" s="689"/>
    </row>
    <row r="12" spans="1:18">
      <c r="A12" s="250">
        <f>'9.Training Annex'!A7</f>
        <v>9</v>
      </c>
      <c r="B12" s="250"/>
      <c r="C12" s="250" t="str">
        <f>'9.Training Annex'!C7</f>
        <v>Training and Capacity Building</v>
      </c>
      <c r="D12" s="251"/>
      <c r="E12" s="251"/>
      <c r="F12" s="251"/>
      <c r="G12" s="251"/>
      <c r="H12" s="197"/>
      <c r="I12" s="251"/>
      <c r="J12" s="197"/>
      <c r="K12" s="250"/>
      <c r="L12" s="250"/>
      <c r="M12" s="197"/>
      <c r="N12" s="722"/>
      <c r="O12" s="679">
        <f>SUM(O13:O21)</f>
        <v>4.3209999999999997</v>
      </c>
      <c r="P12" s="674"/>
      <c r="Q12" s="687"/>
      <c r="R12" s="688">
        <f>SUM(R13:R21)</f>
        <v>0</v>
      </c>
    </row>
    <row r="13" spans="1:18" ht="30">
      <c r="A13" s="5082" t="str">
        <f>'9.Training Annex'!A47</f>
        <v>9.2.3.1</v>
      </c>
      <c r="B13" s="268" t="str">
        <f>'9-A.Training Sub-Annex'!C210</f>
        <v>E.2.1</v>
      </c>
      <c r="C13" s="70" t="str">
        <f>'9-A.Training Sub-Annex'!D210</f>
        <v>Medical Officers (1 day)</v>
      </c>
      <c r="D13" s="97" t="str">
        <f>'9-A.Training Sub-Annex'!E210</f>
        <v>NDCP</v>
      </c>
      <c r="E13" s="97" t="str">
        <f>'9-A.Training Sub-Annex'!F210</f>
        <v>IDSP</v>
      </c>
      <c r="F13" s="97">
        <f>'9-A.Training Sub-Annex'!G210</f>
        <v>0</v>
      </c>
      <c r="G13" s="97">
        <f>'9-A.Training Sub-Annex'!H210</f>
        <v>0</v>
      </c>
      <c r="H13" s="97">
        <f>'9-A.Training Sub-Annex'!I210</f>
        <v>0.60399999999999998</v>
      </c>
      <c r="I13" s="97">
        <f>'9-A.Training Sub-Annex'!J210</f>
        <v>0</v>
      </c>
      <c r="J13" s="97">
        <f>'9-A.Training Sub-Annex'!K210</f>
        <v>0</v>
      </c>
      <c r="K13" s="97">
        <f>'9-A.Training Sub-Annex'!L210</f>
        <v>0</v>
      </c>
      <c r="L13" s="97">
        <f>'9-A.Training Sub-Annex'!M210</f>
        <v>15000</v>
      </c>
      <c r="M13" s="100">
        <f>'9-A.Training Sub-Annex'!N210</f>
        <v>0.15</v>
      </c>
      <c r="N13" s="97">
        <f>'9-A.Training Sub-Annex'!O210</f>
        <v>4</v>
      </c>
      <c r="O13" s="100">
        <f>'9-A.Training Sub-Annex'!P210</f>
        <v>0.6</v>
      </c>
      <c r="P13" s="70" t="str">
        <f>'9-A.Training Sub-Annex'!Q210</f>
        <v xml:space="preserve">STATE: Rs.15000*4 Medical Officer Training for Pdy state - 4.; PDY: ; KKL: ; MHE: ; YNM: </v>
      </c>
      <c r="Q13" s="57"/>
      <c r="R13" s="689"/>
    </row>
    <row r="14" spans="1:18" ht="30">
      <c r="A14" s="5082"/>
      <c r="B14" s="268" t="str">
        <f>'9-A.Training Sub-Annex'!C211</f>
        <v>E.2.2</v>
      </c>
      <c r="C14" s="70" t="str">
        <f>'9-A.Training Sub-Annex'!D211</f>
        <v>Medical College Doctors (1 day)</v>
      </c>
      <c r="D14" s="97" t="str">
        <f>'9-A.Training Sub-Annex'!E211</f>
        <v>NDCP</v>
      </c>
      <c r="E14" s="97" t="str">
        <f>'9-A.Training Sub-Annex'!F211</f>
        <v>IDSP</v>
      </c>
      <c r="F14" s="97">
        <f>'9-A.Training Sub-Annex'!G211</f>
        <v>0</v>
      </c>
      <c r="G14" s="97">
        <f>'9-A.Training Sub-Annex'!H211</f>
        <v>0</v>
      </c>
      <c r="H14" s="97">
        <f>'9-A.Training Sub-Annex'!I211</f>
        <v>0</v>
      </c>
      <c r="I14" s="97">
        <f>'9-A.Training Sub-Annex'!J211</f>
        <v>0</v>
      </c>
      <c r="J14" s="97">
        <f>'9-A.Training Sub-Annex'!K211</f>
        <v>0</v>
      </c>
      <c r="K14" s="97">
        <f>'9-A.Training Sub-Annex'!L211</f>
        <v>0</v>
      </c>
      <c r="L14" s="97">
        <f>'9-A.Training Sub-Annex'!M211</f>
        <v>0</v>
      </c>
      <c r="M14" s="100">
        <f>'9-A.Training Sub-Annex'!N211</f>
        <v>0</v>
      </c>
      <c r="N14" s="97">
        <f>'9-A.Training Sub-Annex'!O211</f>
        <v>0</v>
      </c>
      <c r="O14" s="100">
        <f>'9-A.Training Sub-Annex'!P211</f>
        <v>0</v>
      </c>
      <c r="P14" s="70" t="str">
        <f>'9-A.Training Sub-Annex'!Q211</f>
        <v xml:space="preserve">STATE: ; PDY: ; KKL: ; MHE: ; YNM: </v>
      </c>
      <c r="Q14" s="57"/>
      <c r="R14" s="689"/>
    </row>
    <row r="15" spans="1:18" ht="75">
      <c r="A15" s="5082"/>
      <c r="B15" s="268" t="str">
        <f>'9-A.Training Sub-Annex'!C212</f>
        <v>E.2.3</v>
      </c>
      <c r="C15" s="70" t="str">
        <f>'9-A.Training Sub-Annex'!D212</f>
        <v>Hospital Pharmacists/Nurses Training (1 day)</v>
      </c>
      <c r="D15" s="97" t="str">
        <f>'9-A.Training Sub-Annex'!E212</f>
        <v>NDCP</v>
      </c>
      <c r="E15" s="97" t="str">
        <f>'9-A.Training Sub-Annex'!F212</f>
        <v>IDSP</v>
      </c>
      <c r="F15" s="97">
        <f>'9-A.Training Sub-Annex'!G212</f>
        <v>0</v>
      </c>
      <c r="G15" s="97">
        <f>'9-A.Training Sub-Annex'!H212</f>
        <v>0</v>
      </c>
      <c r="H15" s="97">
        <f>'9-A.Training Sub-Annex'!I212</f>
        <v>2.2650000000000001</v>
      </c>
      <c r="I15" s="97">
        <f>'9-A.Training Sub-Annex'!J212</f>
        <v>0</v>
      </c>
      <c r="J15" s="97">
        <f>'9-A.Training Sub-Annex'!K212</f>
        <v>0</v>
      </c>
      <c r="K15" s="97">
        <f>'9-A.Training Sub-Annex'!L212</f>
        <v>0</v>
      </c>
      <c r="L15" s="97">
        <f>'9-A.Training Sub-Annex'!M212</f>
        <v>15100</v>
      </c>
      <c r="M15" s="100">
        <f>'9-A.Training Sub-Annex'!N212</f>
        <v>0.151</v>
      </c>
      <c r="N15" s="97">
        <f>'9-A.Training Sub-Annex'!O212</f>
        <v>10</v>
      </c>
      <c r="O15" s="100">
        <f>'9-A.Training Sub-Annex'!P212</f>
        <v>1.51</v>
      </c>
      <c r="P15" s="70" t="str">
        <f>'9-A.Training Sub-Annex'!Q212</f>
        <v xml:space="preserve">STATE: Rs.15100 Nurses  Training for Pdy state - 5, Total Rs.75,500/-.; PDY: ; KKL: Rs.15100 Nurses  Training  KKL  Dist  Rs.15100* 3 = Total Rs.45,300/-.; MHE: Rs.15100 Nurses  Training  Mahe  Dist  Rs.15100* 2 = Total Rs.30,200/-.; YNM: </v>
      </c>
      <c r="Q15" s="57"/>
      <c r="R15" s="689"/>
    </row>
    <row r="16" spans="1:18" ht="60">
      <c r="A16" s="5082"/>
      <c r="B16" s="268" t="str">
        <f>'9-A.Training Sub-Annex'!C213</f>
        <v>E.2.4</v>
      </c>
      <c r="C16" s="70" t="str">
        <f>'9-A.Training Sub-Annex'!D213</f>
        <v>Lab. Technician (3 days)</v>
      </c>
      <c r="D16" s="97" t="str">
        <f>'9-A.Training Sub-Annex'!E213</f>
        <v>NDCP</v>
      </c>
      <c r="E16" s="97" t="str">
        <f>'9-A.Training Sub-Annex'!F213</f>
        <v>IDSP</v>
      </c>
      <c r="F16" s="97">
        <f>'9-A.Training Sub-Annex'!G213</f>
        <v>0</v>
      </c>
      <c r="G16" s="97">
        <f>'9-A.Training Sub-Annex'!H213</f>
        <v>0</v>
      </c>
      <c r="H16" s="97">
        <f>'9-A.Training Sub-Annex'!I213</f>
        <v>0</v>
      </c>
      <c r="I16" s="97">
        <f>'9-A.Training Sub-Annex'!J213</f>
        <v>0</v>
      </c>
      <c r="J16" s="97">
        <f>'9-A.Training Sub-Annex'!K213</f>
        <v>0</v>
      </c>
      <c r="K16" s="97">
        <f>'9-A.Training Sub-Annex'!L213</f>
        <v>0</v>
      </c>
      <c r="L16" s="97">
        <f>'9-A.Training Sub-Annex'!M213</f>
        <v>15033.333333333334</v>
      </c>
      <c r="M16" s="100">
        <f>'9-A.Training Sub-Annex'!N213</f>
        <v>0.15033333333333335</v>
      </c>
      <c r="N16" s="97">
        <f>'9-A.Training Sub-Annex'!O213</f>
        <v>3</v>
      </c>
      <c r="O16" s="100">
        <f>'9-A.Training Sub-Annex'!P213</f>
        <v>0.45100000000000007</v>
      </c>
      <c r="P16" s="70" t="str">
        <f>'9-A.Training Sub-Annex'!Q213</f>
        <v xml:space="preserve">STATE: Rs.15000*2 Lab Technician  training for Pdy State - 2, Total Rs.30,200/-.; PDY: ; KKL: Rs.15100  Lab Technician   KKL  Dist  Rs.15100* 1= Total Rs.15,100/-.; MHE: ; YNM: </v>
      </c>
      <c r="Q16" s="57"/>
      <c r="R16" s="689"/>
    </row>
    <row r="17" spans="1:18" ht="30">
      <c r="A17" s="5082"/>
      <c r="B17" s="268" t="str">
        <f>'9-A.Training Sub-Annex'!C214</f>
        <v>E.2.5</v>
      </c>
      <c r="C17" s="70" t="str">
        <f>'9-A.Training Sub-Annex'!D214</f>
        <v>Data Managers (2days)</v>
      </c>
      <c r="D17" s="97" t="str">
        <f>'9-A.Training Sub-Annex'!E214</f>
        <v>NDCP</v>
      </c>
      <c r="E17" s="97" t="str">
        <f>'9-A.Training Sub-Annex'!F214</f>
        <v>IDSP</v>
      </c>
      <c r="F17" s="97">
        <f>'9-A.Training Sub-Annex'!G214</f>
        <v>0</v>
      </c>
      <c r="G17" s="97">
        <f>'9-A.Training Sub-Annex'!H214</f>
        <v>0</v>
      </c>
      <c r="H17" s="97">
        <f>'9-A.Training Sub-Annex'!I214</f>
        <v>0</v>
      </c>
      <c r="I17" s="97">
        <f>'9-A.Training Sub-Annex'!J214</f>
        <v>0</v>
      </c>
      <c r="J17" s="97">
        <f>'9-A.Training Sub-Annex'!K214</f>
        <v>0</v>
      </c>
      <c r="K17" s="97">
        <f>'9-A.Training Sub-Annex'!L214</f>
        <v>0</v>
      </c>
      <c r="L17" s="97">
        <f>'9-A.Training Sub-Annex'!M214</f>
        <v>0</v>
      </c>
      <c r="M17" s="100">
        <f>'9-A.Training Sub-Annex'!N214</f>
        <v>0</v>
      </c>
      <c r="N17" s="97">
        <f>'9-A.Training Sub-Annex'!O214</f>
        <v>0</v>
      </c>
      <c r="O17" s="100">
        <f>'9-A.Training Sub-Annex'!P214</f>
        <v>0</v>
      </c>
      <c r="P17" s="70" t="str">
        <f>'9-A.Training Sub-Annex'!Q214</f>
        <v xml:space="preserve">STATE: ; PDY: ; KKL: ; MHE: ; YNM: </v>
      </c>
      <c r="Q17" s="57"/>
      <c r="R17" s="689"/>
    </row>
    <row r="18" spans="1:18" ht="60">
      <c r="A18" s="5082"/>
      <c r="B18" s="268" t="str">
        <f>'9-A.Training Sub-Annex'!C215</f>
        <v>E.2.6</v>
      </c>
      <c r="C18" s="70" t="str">
        <f>'9-A.Training Sub-Annex'!D215</f>
        <v>Date Entry Operators cum Accountant (2 days)</v>
      </c>
      <c r="D18" s="97" t="str">
        <f>'9-A.Training Sub-Annex'!E215</f>
        <v>NDCP</v>
      </c>
      <c r="E18" s="97" t="str">
        <f>'9-A.Training Sub-Annex'!F215</f>
        <v>IDSP</v>
      </c>
      <c r="F18" s="97">
        <f>'9-A.Training Sub-Annex'!G215</f>
        <v>0</v>
      </c>
      <c r="G18" s="97">
        <f>'9-A.Training Sub-Annex'!H215</f>
        <v>0</v>
      </c>
      <c r="H18" s="97">
        <f>'9-A.Training Sub-Annex'!I215</f>
        <v>0</v>
      </c>
      <c r="I18" s="97">
        <f>'9-A.Training Sub-Annex'!J215</f>
        <v>0</v>
      </c>
      <c r="J18" s="97">
        <f>'9-A.Training Sub-Annex'!K215</f>
        <v>0</v>
      </c>
      <c r="K18" s="97">
        <f>'9-A.Training Sub-Annex'!L215</f>
        <v>0</v>
      </c>
      <c r="L18" s="97">
        <f>'9-A.Training Sub-Annex'!M215</f>
        <v>15033.333333333334</v>
      </c>
      <c r="M18" s="100">
        <f>'9-A.Training Sub-Annex'!N215</f>
        <v>0.15033333333333335</v>
      </c>
      <c r="N18" s="97">
        <f>'9-A.Training Sub-Annex'!O215</f>
        <v>3</v>
      </c>
      <c r="O18" s="100">
        <f>'9-A.Training Sub-Annex'!P215</f>
        <v>0.45100000000000007</v>
      </c>
      <c r="P18" s="70" t="str">
        <f>'9-A.Training Sub-Annex'!Q215</f>
        <v xml:space="preserve">STATE: Rs.15000*2  DEO training for Pdy State total Rs. 30,200/-; PDY: ; KKL: Rs.15100  DEO   KKL  Dist  Rs.15100* 1= Total Rs.15,100/-.; MHE: ; YNM: </v>
      </c>
      <c r="Q18" s="57"/>
      <c r="R18" s="689"/>
    </row>
    <row r="19" spans="1:18" ht="90">
      <c r="A19" s="5082"/>
      <c r="B19" s="268" t="str">
        <f>'9-A.Training Sub-Annex'!C216</f>
        <v>E.2.7</v>
      </c>
      <c r="C19" s="70" t="str">
        <f>'9-A.Training Sub-Annex'!D216</f>
        <v>ASHA &amp; MPWs, AWW &amp; Community volunteers (1 day)</v>
      </c>
      <c r="D19" s="97" t="str">
        <f>'9-A.Training Sub-Annex'!E216</f>
        <v>NDCP</v>
      </c>
      <c r="E19" s="97" t="str">
        <f>'9-A.Training Sub-Annex'!F216</f>
        <v>IDSP</v>
      </c>
      <c r="F19" s="97">
        <f>'9-A.Training Sub-Annex'!G216</f>
        <v>0</v>
      </c>
      <c r="G19" s="97">
        <f>'9-A.Training Sub-Annex'!H216</f>
        <v>0</v>
      </c>
      <c r="H19" s="97">
        <f>'9-A.Training Sub-Annex'!I216</f>
        <v>1.4410000000000001</v>
      </c>
      <c r="I19" s="97">
        <f>'9-A.Training Sub-Annex'!J216</f>
        <v>0</v>
      </c>
      <c r="J19" s="97">
        <f>'9-A.Training Sub-Annex'!K216</f>
        <v>0</v>
      </c>
      <c r="K19" s="97">
        <f>'9-A.Training Sub-Annex'!L216</f>
        <v>0</v>
      </c>
      <c r="L19" s="97">
        <f>'9-A.Training Sub-Annex'!M216</f>
        <v>13100</v>
      </c>
      <c r="M19" s="100">
        <f>'9-A.Training Sub-Annex'!N216</f>
        <v>0.13100000000000001</v>
      </c>
      <c r="N19" s="97">
        <f>'9-A.Training Sub-Annex'!O216</f>
        <v>9</v>
      </c>
      <c r="O19" s="100">
        <f>'9-A.Training Sub-Annex'!P216</f>
        <v>1.179</v>
      </c>
      <c r="P19" s="70" t="str">
        <f>'9-A.Training Sub-Annex'!Q216</f>
        <v>STATE: Rs.13100*5  ANM training for Pdy State total Rs. 65500/-; PDY: ; KKL: Rs.15100  ANM   KKL  Dist  Rs.15100* 2= Total Rs.30,200/-.; MHE: Rs.13100  ANM   Mahe  Dist  Rs.13100* 1= Total Rs.13100/-.; YNM: Rs.13100  ANM   Yanam  Dist  Rs.13100* 1= Total Rs.13100/-.</v>
      </c>
      <c r="Q19" s="57"/>
      <c r="R19" s="689"/>
    </row>
    <row r="20" spans="1:18" ht="30">
      <c r="A20" s="5082"/>
      <c r="B20" s="268" t="str">
        <f>'9-A.Training Sub-Annex'!C217</f>
        <v>E.2.8</v>
      </c>
      <c r="C20" s="70" t="str">
        <f>'9-A.Training Sub-Annex'!D217</f>
        <v>One day training for Data entry and analysis for Block Health Team (including Block Programme Manager)</v>
      </c>
      <c r="D20" s="97" t="str">
        <f>'9-A.Training Sub-Annex'!E217</f>
        <v>NDCP</v>
      </c>
      <c r="E20" s="97" t="str">
        <f>'9-A.Training Sub-Annex'!F217</f>
        <v>IDSP</v>
      </c>
      <c r="F20" s="97">
        <f>'9-A.Training Sub-Annex'!G217</f>
        <v>0</v>
      </c>
      <c r="G20" s="97">
        <f>'9-A.Training Sub-Annex'!H217</f>
        <v>0</v>
      </c>
      <c r="H20" s="97">
        <f>'9-A.Training Sub-Annex'!I217</f>
        <v>0</v>
      </c>
      <c r="I20" s="97">
        <f>'9-A.Training Sub-Annex'!J217</f>
        <v>0</v>
      </c>
      <c r="J20" s="97">
        <f>'9-A.Training Sub-Annex'!K217</f>
        <v>0</v>
      </c>
      <c r="K20" s="97">
        <f>'9-A.Training Sub-Annex'!L217</f>
        <v>0</v>
      </c>
      <c r="L20" s="97">
        <f>'9-A.Training Sub-Annex'!M217</f>
        <v>0</v>
      </c>
      <c r="M20" s="100">
        <f>'9-A.Training Sub-Annex'!N217</f>
        <v>0</v>
      </c>
      <c r="N20" s="97">
        <f>'9-A.Training Sub-Annex'!O217</f>
        <v>0</v>
      </c>
      <c r="O20" s="100">
        <f>'9-A.Training Sub-Annex'!P217</f>
        <v>0</v>
      </c>
      <c r="P20" s="70" t="str">
        <f>'9-A.Training Sub-Annex'!Q217</f>
        <v xml:space="preserve">STATE: ; PDY: ; KKL: ; MHE: ; YNM: </v>
      </c>
      <c r="Q20" s="57"/>
      <c r="R20" s="689"/>
    </row>
    <row r="21" spans="1:18" ht="30">
      <c r="A21" s="5082"/>
      <c r="B21" s="268" t="str">
        <f>'9-A.Training Sub-Annex'!C218</f>
        <v>E.2.10</v>
      </c>
      <c r="C21" s="70" t="str">
        <f>'9-A.Training Sub-Annex'!D218</f>
        <v>Any other (please specify)</v>
      </c>
      <c r="D21" s="97" t="str">
        <f>'9-A.Training Sub-Annex'!E218</f>
        <v>NDCP</v>
      </c>
      <c r="E21" s="97" t="str">
        <f>'9-A.Training Sub-Annex'!F218</f>
        <v>IDSP</v>
      </c>
      <c r="F21" s="97">
        <f>'9-A.Training Sub-Annex'!G218</f>
        <v>0</v>
      </c>
      <c r="G21" s="97">
        <f>'9-A.Training Sub-Annex'!H218</f>
        <v>0</v>
      </c>
      <c r="H21" s="97">
        <f>'9-A.Training Sub-Annex'!I218</f>
        <v>0.26200000000000001</v>
      </c>
      <c r="I21" s="97">
        <f>'9-A.Training Sub-Annex'!J218</f>
        <v>0</v>
      </c>
      <c r="J21" s="97">
        <f>'9-A.Training Sub-Annex'!K218</f>
        <v>0</v>
      </c>
      <c r="K21" s="97">
        <f>'9-A.Training Sub-Annex'!L218</f>
        <v>0</v>
      </c>
      <c r="L21" s="97">
        <f>'9-A.Training Sub-Annex'!M218</f>
        <v>13000</v>
      </c>
      <c r="M21" s="100">
        <f>'9-A.Training Sub-Annex'!N218</f>
        <v>0.13</v>
      </c>
      <c r="N21" s="97">
        <f>'9-A.Training Sub-Annex'!O218</f>
        <v>1</v>
      </c>
      <c r="O21" s="100">
        <f>'9-A.Training Sub-Annex'!P218</f>
        <v>0.13</v>
      </c>
      <c r="P21" s="70" t="str">
        <f>'9-A.Training Sub-Annex'!Q218</f>
        <v xml:space="preserve">STATE: Rs.13000*1  HA &amp;HI  training for Pdy State.; PDY: ; KKL: ; MHE: ; YNM: </v>
      </c>
      <c r="Q21" s="57"/>
      <c r="R21" s="689"/>
    </row>
    <row r="22" spans="1:18">
      <c r="A22" s="250">
        <f>'10.Review Research &amp; Surveillen'!A7</f>
        <v>10</v>
      </c>
      <c r="B22" s="250"/>
      <c r="C22" s="250" t="str">
        <f>'10.Review Research &amp; Surveillen'!C7</f>
        <v>Reviews, Research, Surveys and Surveillance</v>
      </c>
      <c r="D22" s="251"/>
      <c r="E22" s="251"/>
      <c r="F22" s="251"/>
      <c r="G22" s="251"/>
      <c r="H22" s="197"/>
      <c r="I22" s="251"/>
      <c r="J22" s="197"/>
      <c r="K22" s="250"/>
      <c r="L22" s="250"/>
      <c r="M22" s="197"/>
      <c r="N22" s="722"/>
      <c r="O22" s="679">
        <f>SUM(O23:O26)</f>
        <v>8.24</v>
      </c>
      <c r="P22" s="674"/>
      <c r="Q22" s="687"/>
      <c r="R22" s="688">
        <f>SUM(R23:R26)</f>
        <v>0</v>
      </c>
    </row>
    <row r="23" spans="1:18" ht="60">
      <c r="A23" s="268" t="str">
        <f>'10.Review Research &amp; Surveillen'!A49</f>
        <v>10.4.2</v>
      </c>
      <c r="B23" s="268" t="str">
        <f>'10.Review Research &amp; Surveillen'!B49</f>
        <v>E.3.2</v>
      </c>
      <c r="C23" s="70" t="str">
        <f>'10.Review Research &amp; Surveillen'!C49</f>
        <v>Recurring costs on account of Consumables, kits, communication, misc. expenses etc. at each  district public health lab (applicable only for functional labs having requisite manpower)</v>
      </c>
      <c r="D23" s="97" t="str">
        <f>'10.Review Research &amp; Surveillen'!D49</f>
        <v>NDCP</v>
      </c>
      <c r="E23" s="97" t="str">
        <f>'10.Review Research &amp; Surveillen'!E49</f>
        <v>IDSP</v>
      </c>
      <c r="F23" s="97">
        <f>'10.Review Research &amp; Surveillen'!G49</f>
        <v>0</v>
      </c>
      <c r="G23" s="97">
        <f>'10.Review Research &amp; Surveillen'!H49</f>
        <v>0</v>
      </c>
      <c r="H23" s="97">
        <f>'10.Review Research &amp; Surveillen'!I49</f>
        <v>6</v>
      </c>
      <c r="I23" s="97">
        <f>'10.Review Research &amp; Surveillen'!J49</f>
        <v>0</v>
      </c>
      <c r="J23" s="97">
        <f>'10.Review Research &amp; Surveillen'!K49</f>
        <v>0</v>
      </c>
      <c r="K23" s="97">
        <f>'10.Review Research &amp; Surveillen'!L49</f>
        <v>0</v>
      </c>
      <c r="L23" s="97">
        <f>'10.Review Research &amp; Surveillen'!M49</f>
        <v>312000</v>
      </c>
      <c r="M23" s="100">
        <f>'10.Review Research &amp; Surveillen'!N49</f>
        <v>3.12</v>
      </c>
      <c r="N23" s="97">
        <f>'10.Review Research &amp; Surveillen'!O49</f>
        <v>2</v>
      </c>
      <c r="O23" s="100">
        <f>'10.Review Research &amp; Surveillen'!P49</f>
        <v>6.24</v>
      </c>
      <c r="P23" s="70" t="str">
        <f>'10.Review Research &amp; Surveillen'!Q49</f>
        <v xml:space="preserve">STATE: ; PDY: Puducherry - DPHL - Lab consumables; KKL: Kariakal  - DPHL - Lab consumables, Rs.2000*120=24000/- Lab exp.; MHE: ; YNM: </v>
      </c>
      <c r="Q23" s="57"/>
      <c r="R23" s="689"/>
    </row>
    <row r="24" spans="1:18" ht="60">
      <c r="A24" s="268" t="str">
        <f>'10.Review Research &amp; Surveillen'!A50</f>
        <v>10.4.3</v>
      </c>
      <c r="B24" s="268" t="str">
        <f>'10.Review Research &amp; Surveillen'!B50</f>
        <v>E.3.4</v>
      </c>
      <c r="C24" s="70" t="str">
        <f>'10.Review Research &amp; Surveillen'!C50</f>
        <v>Referral Network of laboratories (Govt. Medical College labs) Reimbursement based payment for laboratory tests (to be calculated for already approved labs in previous PIPs of States for corresponding next years)</v>
      </c>
      <c r="D24" s="97" t="str">
        <f>'10.Review Research &amp; Surveillen'!D50</f>
        <v>NDCP</v>
      </c>
      <c r="E24" s="97" t="str">
        <f>'10.Review Research &amp; Surveillen'!E50</f>
        <v>IDSP</v>
      </c>
      <c r="F24" s="97">
        <f>'10.Review Research &amp; Surveillen'!G50</f>
        <v>0</v>
      </c>
      <c r="G24" s="97">
        <f>'10.Review Research &amp; Surveillen'!H50</f>
        <v>0</v>
      </c>
      <c r="H24" s="97">
        <f>'10.Review Research &amp; Surveillen'!I50</f>
        <v>2</v>
      </c>
      <c r="I24" s="97">
        <f>'10.Review Research &amp; Surveillen'!J50</f>
        <v>2.0499999999999998</v>
      </c>
      <c r="J24" s="97">
        <f>'10.Review Research &amp; Surveillen'!K50</f>
        <v>0</v>
      </c>
      <c r="K24" s="97">
        <f>'10.Review Research &amp; Surveillen'!L50</f>
        <v>0</v>
      </c>
      <c r="L24" s="97">
        <f>'10.Review Research &amp; Surveillen'!M50</f>
        <v>200000</v>
      </c>
      <c r="M24" s="100">
        <f>'10.Review Research &amp; Surveillen'!N50</f>
        <v>2</v>
      </c>
      <c r="N24" s="97">
        <f>'10.Review Research &amp; Surveillen'!O50</f>
        <v>1</v>
      </c>
      <c r="O24" s="100">
        <f>'10.Review Research &amp; Surveillen'!P50</f>
        <v>2</v>
      </c>
      <c r="P24" s="70" t="str">
        <f>'10.Review Research &amp; Surveillen'!Q50</f>
        <v xml:space="preserve">STATE: ; PDY: Rs. 2,00,000/- IGMC &amp; RI - State Referal Lab - Govt. Medical College Lab Consumables; KKL: ; MHE: ; YNM: </v>
      </c>
      <c r="Q24" s="57"/>
      <c r="R24" s="689"/>
    </row>
    <row r="25" spans="1:18" ht="30">
      <c r="A25" s="268" t="str">
        <f>'10.Review Research &amp; Surveillen'!A51</f>
        <v>10.4.4</v>
      </c>
      <c r="B25" s="268" t="str">
        <f>'10.Review Research &amp; Surveillen'!B51</f>
        <v>E.3.5</v>
      </c>
      <c r="C25" s="70" t="str">
        <f>'10.Review Research &amp; Surveillen'!C51</f>
        <v xml:space="preserve">Expenses on account of consumables, operating expenses, office expenses, transport of samples, miscellaneous etc.    </v>
      </c>
      <c r="D25" s="97" t="str">
        <f>'10.Review Research &amp; Surveillen'!D51</f>
        <v>NDCP</v>
      </c>
      <c r="E25" s="97" t="str">
        <f>'10.Review Research &amp; Surveillen'!E51</f>
        <v>IDSP</v>
      </c>
      <c r="F25" s="97">
        <f>'10.Review Research &amp; Surveillen'!G51</f>
        <v>0</v>
      </c>
      <c r="G25" s="97">
        <f>'10.Review Research &amp; Surveillen'!H51</f>
        <v>0</v>
      </c>
      <c r="H25" s="97">
        <f>'10.Review Research &amp; Surveillen'!I51</f>
        <v>0.48</v>
      </c>
      <c r="I25" s="97">
        <f>'10.Review Research &amp; Surveillen'!J51</f>
        <v>0.16</v>
      </c>
      <c r="J25" s="97">
        <f>'10.Review Research &amp; Surveillen'!K51</f>
        <v>0</v>
      </c>
      <c r="K25" s="97">
        <f>'10.Review Research &amp; Surveillen'!L51</f>
        <v>0</v>
      </c>
      <c r="L25" s="97">
        <f>'10.Review Research &amp; Surveillen'!M51</f>
        <v>0</v>
      </c>
      <c r="M25" s="100">
        <f>'10.Review Research &amp; Surveillen'!N51</f>
        <v>0</v>
      </c>
      <c r="N25" s="97">
        <f>'10.Review Research &amp; Surveillen'!O51</f>
        <v>0</v>
      </c>
      <c r="O25" s="100">
        <f>'10.Review Research &amp; Surveillen'!P51</f>
        <v>0</v>
      </c>
      <c r="P25" s="70" t="str">
        <f>'10.Review Research &amp; Surveillen'!Q51</f>
        <v xml:space="preserve">STATE: ; PDY: ; KKL: ; MHE: ; YNM: </v>
      </c>
      <c r="Q25" s="57"/>
      <c r="R25" s="689"/>
    </row>
    <row r="26" spans="1:18" ht="30">
      <c r="A26" s="268" t="str">
        <f>'10.Review Research &amp; Surveillen'!A52</f>
        <v>10.4.5</v>
      </c>
      <c r="B26" s="268" t="str">
        <f>'10.Review Research &amp; Surveillen'!B52</f>
        <v>E.5.1</v>
      </c>
      <c r="C26" s="70" t="str">
        <f>'10.Review Research &amp; Surveillen'!C52</f>
        <v>Costs on Account of newly formed districts</v>
      </c>
      <c r="D26" s="97" t="str">
        <f>'10.Review Research &amp; Surveillen'!D52</f>
        <v>NDCP</v>
      </c>
      <c r="E26" s="97" t="str">
        <f>'10.Review Research &amp; Surveillen'!E52</f>
        <v>IDSP</v>
      </c>
      <c r="F26" s="97">
        <f>'10.Review Research &amp; Surveillen'!G52</f>
        <v>0</v>
      </c>
      <c r="G26" s="97">
        <f>'10.Review Research &amp; Surveillen'!H52</f>
        <v>0</v>
      </c>
      <c r="H26" s="97">
        <f>'10.Review Research &amp; Surveillen'!I52</f>
        <v>0</v>
      </c>
      <c r="I26" s="97">
        <f>'10.Review Research &amp; Surveillen'!J52</f>
        <v>0</v>
      </c>
      <c r="J26" s="97">
        <f>'10.Review Research &amp; Surveillen'!K52</f>
        <v>0</v>
      </c>
      <c r="K26" s="97">
        <f>'10.Review Research &amp; Surveillen'!L52</f>
        <v>0</v>
      </c>
      <c r="L26" s="97">
        <f>'10.Review Research &amp; Surveillen'!M52</f>
        <v>0</v>
      </c>
      <c r="M26" s="100">
        <f>'10.Review Research &amp; Surveillen'!N52</f>
        <v>0</v>
      </c>
      <c r="N26" s="97">
        <f>'10.Review Research &amp; Surveillen'!O52</f>
        <v>0</v>
      </c>
      <c r="O26" s="100">
        <f>'10.Review Research &amp; Surveillen'!P52</f>
        <v>0</v>
      </c>
      <c r="P26" s="70" t="str">
        <f>'10.Review Research &amp; Surveillen'!Q52</f>
        <v xml:space="preserve">STATE: ; PDY: ; KKL: ; MHE: ; YNM: </v>
      </c>
      <c r="Q26" s="57"/>
      <c r="R26" s="689"/>
    </row>
    <row r="27" spans="1:18">
      <c r="A27" s="250">
        <f>'12.Printing Annex'!A7</f>
        <v>12</v>
      </c>
      <c r="B27" s="250"/>
      <c r="C27" s="250" t="str">
        <f>'12.Printing Annex'!C7</f>
        <v>Printing</v>
      </c>
      <c r="D27" s="251"/>
      <c r="E27" s="251"/>
      <c r="F27" s="251"/>
      <c r="G27" s="251"/>
      <c r="H27" s="197"/>
      <c r="I27" s="251"/>
      <c r="J27" s="197"/>
      <c r="K27" s="250"/>
      <c r="L27" s="250"/>
      <c r="M27" s="197"/>
      <c r="N27" s="722"/>
      <c r="O27" s="679">
        <f>O28</f>
        <v>0</v>
      </c>
      <c r="P27" s="674"/>
      <c r="Q27" s="687"/>
      <c r="R27" s="688">
        <f>R28</f>
        <v>0</v>
      </c>
    </row>
    <row r="28" spans="1:18" ht="14.45" customHeight="1">
      <c r="A28" s="268" t="str">
        <f>'12.Printing Annex'!A30</f>
        <v>12.3.5</v>
      </c>
      <c r="B28" s="268">
        <f>'12-A. Print Sub-Annex'!C88</f>
        <v>0</v>
      </c>
      <c r="C28" s="268" t="str">
        <f>'12-A. Print Sub-Annex'!D88</f>
        <v>Printing activities under IDSP</v>
      </c>
      <c r="D28" s="391" t="str">
        <f>'12-A. Print Sub-Annex'!E88</f>
        <v>NDCP</v>
      </c>
      <c r="E28" s="391" t="str">
        <f>'12-A. Print Sub-Annex'!F88</f>
        <v>IDSP</v>
      </c>
      <c r="F28" s="391">
        <f>'12-A. Print Sub-Annex'!G88</f>
        <v>0</v>
      </c>
      <c r="G28" s="391">
        <f>'12-A. Print Sub-Annex'!H88</f>
        <v>0</v>
      </c>
      <c r="H28" s="391">
        <f>'12-A. Print Sub-Annex'!I88</f>
        <v>0</v>
      </c>
      <c r="I28" s="391">
        <f>'12-A. Print Sub-Annex'!J88</f>
        <v>0</v>
      </c>
      <c r="J28" s="391">
        <f>'12-A. Print Sub-Annex'!K88</f>
        <v>0</v>
      </c>
      <c r="K28" s="391">
        <f>'12-A. Print Sub-Annex'!L88</f>
        <v>0</v>
      </c>
      <c r="L28" s="391">
        <f>'12-A. Print Sub-Annex'!M88</f>
        <v>0</v>
      </c>
      <c r="M28" s="655">
        <f>'12-A. Print Sub-Annex'!N88</f>
        <v>0</v>
      </c>
      <c r="N28" s="391">
        <f>'12-A. Print Sub-Annex'!O88</f>
        <v>0</v>
      </c>
      <c r="O28" s="655">
        <f>'12-A. Print Sub-Annex'!P88</f>
        <v>0</v>
      </c>
      <c r="P28" s="268" t="str">
        <f>'12-A. Print Sub-Annex'!Q88</f>
        <v xml:space="preserve">STATE: ; PDY: ; KKL: ; MHE: ; YNM: </v>
      </c>
      <c r="Q28" s="57"/>
      <c r="R28" s="689"/>
    </row>
    <row r="29" spans="1:18" s="731" customFormat="1">
      <c r="A29" s="698">
        <f>'16.PM Annex'!A7</f>
        <v>16</v>
      </c>
      <c r="B29" s="698"/>
      <c r="C29" s="698" t="str">
        <f>'16.PM Annex'!C7</f>
        <v>Programme Management</v>
      </c>
      <c r="D29" s="338"/>
      <c r="E29" s="338"/>
      <c r="F29" s="728"/>
      <c r="G29" s="728"/>
      <c r="H29" s="697"/>
      <c r="I29" s="728"/>
      <c r="J29" s="697"/>
      <c r="K29" s="698"/>
      <c r="L29" s="698"/>
      <c r="M29" s="697"/>
      <c r="N29" s="729"/>
      <c r="O29" s="730">
        <f>SUM(O30:O35)</f>
        <v>9.9600000000000009</v>
      </c>
      <c r="P29" s="698"/>
      <c r="Q29" s="703"/>
      <c r="R29" s="733">
        <f>SUM(R30:R35)</f>
        <v>0</v>
      </c>
    </row>
    <row r="30" spans="1:18" ht="30">
      <c r="A30" s="268" t="str">
        <f>'16-A. PM sub Annex'!B36</f>
        <v>16.1.2.1.16</v>
      </c>
      <c r="B30" s="70" t="str">
        <f>'16-A. PM sub Annex'!D36</f>
        <v>E.4.2</v>
      </c>
      <c r="C30" s="70" t="str">
        <f>'16-A. PM sub Annex'!E36</f>
        <v xml:space="preserve">IDSP Meetings </v>
      </c>
      <c r="D30" s="97" t="str">
        <f>'16-A. PM sub Annex'!F36</f>
        <v>NDCP</v>
      </c>
      <c r="E30" s="97" t="str">
        <f>'16-A. PM sub Annex'!G36</f>
        <v>HRH&amp;HPIP/IDSP</v>
      </c>
      <c r="F30" s="97">
        <f>'16-A. PM sub Annex'!H36</f>
        <v>0</v>
      </c>
      <c r="G30" s="97">
        <f>'16-A. PM sub Annex'!I36</f>
        <v>0</v>
      </c>
      <c r="H30" s="97">
        <f>'16-A. PM sub Annex'!K36</f>
        <v>0</v>
      </c>
      <c r="I30" s="97">
        <f>'16-A. PM sub Annex'!L36</f>
        <v>0</v>
      </c>
      <c r="J30" s="97">
        <f>'16-A. PM sub Annex'!M36</f>
        <v>0</v>
      </c>
      <c r="K30" s="97">
        <f>'16-A. PM sub Annex'!N36</f>
        <v>0</v>
      </c>
      <c r="L30" s="97">
        <f>'16-A. PM sub Annex'!O36</f>
        <v>0</v>
      </c>
      <c r="M30" s="100">
        <f>'16-A. PM sub Annex'!P36</f>
        <v>0</v>
      </c>
      <c r="N30" s="97">
        <f>'16-A. PM sub Annex'!Q36</f>
        <v>0</v>
      </c>
      <c r="O30" s="100">
        <f>'16-A. PM sub Annex'!R36</f>
        <v>0</v>
      </c>
      <c r="P30" s="70" t="str">
        <f>'16-A. PM sub Annex'!S36</f>
        <v xml:space="preserve">STATE: ; PDY: ; KKL: ; MHE: ; YNM: </v>
      </c>
      <c r="Q30" s="57"/>
      <c r="R30" s="689"/>
    </row>
    <row r="31" spans="1:18" ht="45">
      <c r="A31" s="268" t="str">
        <f>'16-A. PM sub Annex'!B75</f>
        <v>16.1.3.1.7</v>
      </c>
      <c r="B31" s="70" t="str">
        <f>'16-A. PM sub Annex'!D75</f>
        <v>E.4.1</v>
      </c>
      <c r="C31" s="70" t="str">
        <f>'16-A. PM sub Annex'!E75</f>
        <v xml:space="preserve">MOBILITY: Travel Cost, POL, etc. during outbreak investigations and field visits for monitoring programme activities at SSU on need basis </v>
      </c>
      <c r="D31" s="97" t="str">
        <f>'16-A. PM sub Annex'!F75</f>
        <v>NDCP</v>
      </c>
      <c r="E31" s="97" t="str">
        <f>'16-A. PM sub Annex'!G75</f>
        <v>HRH&amp;HPIP/IDSP</v>
      </c>
      <c r="F31" s="97">
        <f>'16-A. PM sub Annex'!H75</f>
        <v>0</v>
      </c>
      <c r="G31" s="97">
        <f>'16-A. PM sub Annex'!I75</f>
        <v>0</v>
      </c>
      <c r="H31" s="97">
        <f>'16-A. PM sub Annex'!K75</f>
        <v>0</v>
      </c>
      <c r="I31" s="97">
        <f>'16-A. PM sub Annex'!L75</f>
        <v>0</v>
      </c>
      <c r="J31" s="97">
        <f>'16-A. PM sub Annex'!M75</f>
        <v>0</v>
      </c>
      <c r="K31" s="97">
        <f>'16-A. PM sub Annex'!N75</f>
        <v>0</v>
      </c>
      <c r="L31" s="97">
        <f>'16-A. PM sub Annex'!O75</f>
        <v>100000</v>
      </c>
      <c r="M31" s="100">
        <f>'16-A. PM sub Annex'!P75</f>
        <v>1</v>
      </c>
      <c r="N31" s="97">
        <f>'16-A. PM sub Annex'!Q75</f>
        <v>1</v>
      </c>
      <c r="O31" s="100">
        <f>'16-A. PM sub Annex'!R75</f>
        <v>1</v>
      </c>
      <c r="P31" s="70" t="str">
        <f>'16-A. PM sub Annex'!S75</f>
        <v xml:space="preserve">STATE: Dist visit and PHC&amp; CHC For field visit state RRT; PDY: ; KKL: ; MHE: ; YNM: </v>
      </c>
      <c r="Q31" s="57"/>
      <c r="R31" s="689"/>
    </row>
    <row r="32" spans="1:18" ht="45">
      <c r="A32" s="268" t="str">
        <f>'16-A. PM sub Annex'!B101</f>
        <v>16.1.3.3.8</v>
      </c>
      <c r="B32" s="70" t="str">
        <f>'16-A. PM sub Annex'!D101</f>
        <v>E.4.1</v>
      </c>
      <c r="C32" s="70" t="str">
        <f>'16-A. PM sub Annex'!E101</f>
        <v xml:space="preserve">MOBILITY: Travel Cost, POL, etc. during outbreak investigations and field visits for monitoring programme activities at DSU on need basis </v>
      </c>
      <c r="D32" s="97" t="str">
        <f>'16-A. PM sub Annex'!F101</f>
        <v>NDCP</v>
      </c>
      <c r="E32" s="97" t="str">
        <f>'16-A. PM sub Annex'!G101</f>
        <v>HRH&amp;HPIP/IDSP</v>
      </c>
      <c r="F32" s="97">
        <f>'16-A. PM sub Annex'!H101</f>
        <v>0</v>
      </c>
      <c r="G32" s="97">
        <f>'16-A. PM sub Annex'!I101</f>
        <v>0</v>
      </c>
      <c r="H32" s="97">
        <f>'16-A. PM sub Annex'!K101</f>
        <v>0</v>
      </c>
      <c r="I32" s="97">
        <f>'16-A. PM sub Annex'!L101</f>
        <v>0</v>
      </c>
      <c r="J32" s="97">
        <f>'16-A. PM sub Annex'!M101</f>
        <v>0</v>
      </c>
      <c r="K32" s="97">
        <f>'16-A. PM sub Annex'!N101</f>
        <v>0</v>
      </c>
      <c r="L32" s="97">
        <f>'16-A. PM sub Annex'!O101</f>
        <v>200000</v>
      </c>
      <c r="M32" s="100">
        <f>'16-A. PM sub Annex'!P101</f>
        <v>2</v>
      </c>
      <c r="N32" s="97">
        <f>'16-A. PM sub Annex'!Q101</f>
        <v>1</v>
      </c>
      <c r="O32" s="100">
        <f>'16-A. PM sub Annex'!R101</f>
        <v>2</v>
      </c>
      <c r="P32" s="70" t="str">
        <f>'16-A. PM sub Annex'!S101</f>
        <v xml:space="preserve">STATE: ; PDY: Dist visit and PHC&amp; CHC For field visit state RRT; KKL: ; MHE: ; YNM: </v>
      </c>
      <c r="Q32" s="57"/>
      <c r="R32" s="689"/>
    </row>
    <row r="33" spans="1:18" ht="75">
      <c r="A33" s="268" t="str">
        <f>'16-A. PM sub Annex'!B121</f>
        <v>16.1.4.1.2</v>
      </c>
      <c r="B33" s="70" t="str">
        <f>'16-A. PM sub Annex'!D121</f>
        <v>B.10.6.8</v>
      </c>
      <c r="C33" s="70" t="str">
        <f>'16-A. PM sub Annex'!E121</f>
        <v>Information, Communication and Technology under IDSP</v>
      </c>
      <c r="D33" s="97" t="str">
        <f>'16-A. PM sub Annex'!F121</f>
        <v>NDCP</v>
      </c>
      <c r="E33" s="97" t="str">
        <f>'16-A. PM sub Annex'!G121</f>
        <v>HRH&amp;HPIP/IDSP</v>
      </c>
      <c r="F33" s="97">
        <f>'16-A. PM sub Annex'!H121</f>
        <v>0</v>
      </c>
      <c r="G33" s="97">
        <f>'16-A. PM sub Annex'!I121</f>
        <v>0</v>
      </c>
      <c r="H33" s="97">
        <f>'16-A. PM sub Annex'!K121</f>
        <v>1.8</v>
      </c>
      <c r="I33" s="97">
        <f>'16-A. PM sub Annex'!L121</f>
        <v>1.61</v>
      </c>
      <c r="J33" s="97">
        <f>'16-A. PM sub Annex'!M121</f>
        <v>0</v>
      </c>
      <c r="K33" s="97">
        <f>'16-A. PM sub Annex'!N121</f>
        <v>0</v>
      </c>
      <c r="L33" s="97">
        <f>'16-A. PM sub Annex'!O121</f>
        <v>60000</v>
      </c>
      <c r="M33" s="100">
        <f>'16-A. PM sub Annex'!P121</f>
        <v>0.6</v>
      </c>
      <c r="N33" s="97">
        <f>'16-A. PM sub Annex'!Q121</f>
        <v>4</v>
      </c>
      <c r="O33" s="100">
        <f>'16-A. PM sub Annex'!R121</f>
        <v>2.4</v>
      </c>
      <c r="P33" s="70" t="str">
        <f>'16-A. PM sub Annex'!S121</f>
        <v>STATE: ; PDY: Rs.60,000/- Desktop Computer for IDSP District.; KKL: Rs.60,000/- Desktop Computer for IDSP District.; MHE: Rs.60,000/- Desktop Computer for IDSP District.; YNM: Rs.60,000/- Desktop Computer for IDSP District.</v>
      </c>
      <c r="Q33" s="57"/>
      <c r="R33" s="689"/>
    </row>
    <row r="34" spans="1:18" ht="120">
      <c r="A34" s="268" t="str">
        <f>'16-A. PM sub Annex'!B124</f>
        <v>16.1.4.1.5</v>
      </c>
      <c r="B34" s="70" t="str">
        <f>'16-A. PM sub Annex'!D124</f>
        <v>E.4.2</v>
      </c>
      <c r="C34" s="70" t="str">
        <f>'16-A. PM sub Annex'!E124</f>
        <v>Office expenses on telephone, fax, Broadband Expenses &amp; Other Miscellaneous Expenditures</v>
      </c>
      <c r="D34" s="97" t="str">
        <f>'16-A. PM sub Annex'!F124</f>
        <v>NDCP</v>
      </c>
      <c r="E34" s="97" t="str">
        <f>'16-A. PM sub Annex'!G124</f>
        <v>HRH&amp;HPIP/IDSP</v>
      </c>
      <c r="F34" s="97">
        <f>'16-A. PM sub Annex'!H124</f>
        <v>0</v>
      </c>
      <c r="G34" s="97">
        <f>'16-A. PM sub Annex'!I124</f>
        <v>0</v>
      </c>
      <c r="H34" s="97">
        <f>'16-A. PM sub Annex'!K124</f>
        <v>0</v>
      </c>
      <c r="I34" s="97">
        <f>'16-A. PM sub Annex'!L124</f>
        <v>0</v>
      </c>
      <c r="J34" s="97">
        <f>'16-A. PM sub Annex'!M124</f>
        <v>0</v>
      </c>
      <c r="K34" s="97">
        <f>'16-A. PM sub Annex'!N124</f>
        <v>0</v>
      </c>
      <c r="L34" s="97">
        <f>'16-A. PM sub Annex'!O124</f>
        <v>7600</v>
      </c>
      <c r="M34" s="100">
        <f>'16-A. PM sub Annex'!P124</f>
        <v>7.5999999999999998E-2</v>
      </c>
      <c r="N34" s="97">
        <f>'16-A. PM sub Annex'!Q124</f>
        <v>60</v>
      </c>
      <c r="O34" s="100">
        <f>'16-A. PM sub Annex'!R124</f>
        <v>4.5599999999999996</v>
      </c>
      <c r="P34" s="70" t="str">
        <f>'16-A. PM sub Annex'!S124</f>
        <v>STATE:  Off.Exp and  Broadband expenses 10000*12=120000/- Pdy State; PDY:  Off.Exp and  Broadband expenses 6000*12=72000/- Pdy State; KKL:  Off.Exp and  Broadband expenses 8000*12=96000/- Pdy State; MHE:  Off.Exp and  Broadband expenses 7000*12=84000/- Pdy State; YNM:  Off.Exp and  Broadband expenses 7000*12=84000/- Pdy State</v>
      </c>
      <c r="Q34" s="57"/>
      <c r="R34" s="689"/>
    </row>
    <row r="35" spans="1:18" ht="30">
      <c r="A35" s="268" t="str">
        <f>'16-A. PM sub Annex'!B153</f>
        <v>16.1.5.2.1</v>
      </c>
      <c r="B35" s="70" t="str">
        <f>'16-A. PM sub Annex'!D153</f>
        <v>E.4.2</v>
      </c>
      <c r="C35" s="70" t="str">
        <f>'16-A. PM sub Annex'!E153</f>
        <v>Minor repairs and AMC of IT/office equipment supplied under IDSP</v>
      </c>
      <c r="D35" s="97" t="str">
        <f>'16-A. PM sub Annex'!F153</f>
        <v>NDCP</v>
      </c>
      <c r="E35" s="97" t="str">
        <f>'16-A. PM sub Annex'!G153</f>
        <v>HRH&amp;HPIP/IDSP</v>
      </c>
      <c r="F35" s="97">
        <f>'16-A. PM sub Annex'!H153</f>
        <v>0</v>
      </c>
      <c r="G35" s="97">
        <f>'16-A. PM sub Annex'!I153</f>
        <v>0</v>
      </c>
      <c r="H35" s="97">
        <f>'16-A. PM sub Annex'!K153</f>
        <v>0</v>
      </c>
      <c r="I35" s="97">
        <f>'16-A. PM sub Annex'!L153</f>
        <v>0</v>
      </c>
      <c r="J35" s="97">
        <f>'16-A. PM sub Annex'!M153</f>
        <v>0</v>
      </c>
      <c r="K35" s="97">
        <f>'16-A. PM sub Annex'!N153</f>
        <v>0</v>
      </c>
      <c r="L35" s="97">
        <f>'16-A. PM sub Annex'!O153</f>
        <v>0</v>
      </c>
      <c r="M35" s="100">
        <f>'16-A. PM sub Annex'!P153</f>
        <v>0</v>
      </c>
      <c r="N35" s="97">
        <f>'16-A. PM sub Annex'!Q153</f>
        <v>0</v>
      </c>
      <c r="O35" s="100">
        <f>'16-A. PM sub Annex'!R153</f>
        <v>0</v>
      </c>
      <c r="P35" s="70" t="str">
        <f>'16-A. PM sub Annex'!S153</f>
        <v xml:space="preserve">STATE: ; PDY: ; KKL: ; MHE: ; YNM: </v>
      </c>
      <c r="Q35" s="57"/>
      <c r="R35" s="689"/>
    </row>
    <row r="36" spans="1:18">
      <c r="Q36" s="734"/>
      <c r="R36" s="735"/>
    </row>
    <row r="37" spans="1:18">
      <c r="A37" s="5655" t="s">
        <v>5684</v>
      </c>
      <c r="B37" s="5655"/>
      <c r="C37" s="5655"/>
      <c r="D37" s="251"/>
      <c r="E37" s="251"/>
      <c r="F37" s="251"/>
      <c r="G37" s="251"/>
      <c r="H37" s="197"/>
      <c r="I37" s="251"/>
      <c r="J37" s="197"/>
      <c r="K37" s="250"/>
      <c r="L37" s="250"/>
      <c r="M37" s="197"/>
      <c r="N37" s="722"/>
      <c r="O37" s="679"/>
      <c r="P37" s="674"/>
      <c r="Q37" s="687"/>
      <c r="R37" s="688"/>
    </row>
    <row r="38" spans="1:18">
      <c r="A38" s="268" t="str">
        <f>'NUHM-Non Metro Abst'!A11</f>
        <v>U.1.1.1.1</v>
      </c>
      <c r="B38" s="268">
        <f>'NUHM-Non Metro Abst'!B11</f>
        <v>0</v>
      </c>
      <c r="C38" s="268" t="str">
        <f>'NUHM-Non Metro Abst'!C11</f>
        <v>Support for implementation of IDSP</v>
      </c>
      <c r="D38" s="97"/>
      <c r="E38" s="268" t="str">
        <f>'NUHM-Non Metro Abst'!D11</f>
        <v>IDSP</v>
      </c>
      <c r="F38" s="268">
        <f>'NUHM-Non Metro Abst'!E11</f>
        <v>0</v>
      </c>
      <c r="G38" s="268">
        <f>'NUHM-Non Metro Abst'!F11</f>
        <v>0</v>
      </c>
      <c r="H38" s="268">
        <f>'NUHM-Non Metro Abst'!G11</f>
        <v>0</v>
      </c>
      <c r="I38" s="268">
        <f>'NUHM-Non Metro Abst'!H11</f>
        <v>0</v>
      </c>
      <c r="J38" s="268">
        <f>'NUHM-Non Metro Abst'!I11</f>
        <v>0</v>
      </c>
      <c r="K38" s="268">
        <f>'NUHM-Non Metro Abst'!J11</f>
        <v>0</v>
      </c>
      <c r="L38" s="268">
        <f>'NUHM-Non Metro Abst'!K11</f>
        <v>0</v>
      </c>
      <c r="M38" s="268">
        <f>'NUHM-Non Metro Abst'!L11</f>
        <v>0</v>
      </c>
      <c r="N38" s="268">
        <f>'NUHM-Non Metro Abst'!M11</f>
        <v>0</v>
      </c>
      <c r="O38" s="268">
        <f>'NUHM-Non Metro Abst'!N11</f>
        <v>0</v>
      </c>
      <c r="P38" s="268" t="str">
        <f>'NUHM-Non Metro Abst'!O11</f>
        <v xml:space="preserve">STATE: ; PDY: ; KKL: ; MHE: ; YNM: </v>
      </c>
      <c r="Q38" s="57"/>
      <c r="R38" s="689"/>
    </row>
    <row r="39" spans="1:18">
      <c r="A39" s="5655" t="s">
        <v>5683</v>
      </c>
      <c r="B39" s="5655"/>
      <c r="C39" s="5655"/>
      <c r="D39" s="251"/>
      <c r="E39" s="251"/>
      <c r="F39" s="251"/>
      <c r="G39" s="251"/>
      <c r="H39" s="197"/>
      <c r="I39" s="251"/>
      <c r="J39" s="197"/>
      <c r="K39" s="250"/>
      <c r="L39" s="250"/>
      <c r="M39" s="197"/>
      <c r="N39" s="722"/>
      <c r="O39" s="679"/>
      <c r="P39" s="674"/>
      <c r="Q39" s="687"/>
      <c r="R39" s="688"/>
    </row>
    <row r="40" spans="1:18">
      <c r="A40" s="268" t="str">
        <f>'NUHM Metro Abst'!A11</f>
        <v>U.1.1.1.1</v>
      </c>
      <c r="B40" s="268">
        <f>'NUHM Metro Abst'!B11</f>
        <v>0</v>
      </c>
      <c r="C40" s="268" t="str">
        <f>'NUHM Metro Abst'!C11</f>
        <v>Support for implementation of IDSP</v>
      </c>
      <c r="D40" s="97"/>
      <c r="E40" s="268" t="str">
        <f>'NUHM Metro Abst'!D11</f>
        <v>IDSP</v>
      </c>
      <c r="F40" s="268">
        <f>'NUHM Metro Abst'!E11</f>
        <v>0</v>
      </c>
      <c r="G40" s="268">
        <f>'NUHM Metro Abst'!F11</f>
        <v>0</v>
      </c>
      <c r="H40" s="268">
        <f>'NUHM Metro Abst'!G11</f>
        <v>0</v>
      </c>
      <c r="I40" s="268">
        <f>'NUHM Metro Abst'!H11</f>
        <v>0</v>
      </c>
      <c r="J40" s="268">
        <f>'NUHM Metro Abst'!I11</f>
        <v>0</v>
      </c>
      <c r="K40" s="268">
        <f>'NUHM Metro Abst'!J11</f>
        <v>0</v>
      </c>
      <c r="L40" s="268">
        <f>'NUHM Metro Abst'!K11</f>
        <v>0</v>
      </c>
      <c r="M40" s="268">
        <f>'NUHM Metro Abst'!L11</f>
        <v>0</v>
      </c>
      <c r="N40" s="268">
        <f>'NUHM Metro Abst'!M11</f>
        <v>0</v>
      </c>
      <c r="O40" s="268">
        <f>'NUHM Metro Abst'!N11</f>
        <v>0</v>
      </c>
      <c r="P40" s="268">
        <f>'NUHM Metro Abst'!O11</f>
        <v>0</v>
      </c>
      <c r="Q40" s="57"/>
      <c r="R40" s="57"/>
    </row>
  </sheetData>
  <sheetProtection sheet="1" formatCells="0" formatColumns="0" formatRows="0" autoFilter="0"/>
  <autoFilter ref="A5:M35"/>
  <mergeCells count="13">
    <mergeCell ref="A1:C1"/>
    <mergeCell ref="A4:A5"/>
    <mergeCell ref="B4:B5"/>
    <mergeCell ref="C4:C5"/>
    <mergeCell ref="D4:D5"/>
    <mergeCell ref="A37:C37"/>
    <mergeCell ref="A39:C39"/>
    <mergeCell ref="A9:A10"/>
    <mergeCell ref="A13:A21"/>
    <mergeCell ref="Q4:R4"/>
    <mergeCell ref="E4:E5"/>
    <mergeCell ref="F4:J4"/>
    <mergeCell ref="K4:P4"/>
  </mergeCells>
  <pageMargins left="0.7" right="0.7" top="0.75" bottom="0.75" header="0.3" footer="0.3"/>
</worksheet>
</file>

<file path=xl/worksheets/sheet45.xml><?xml version="1.0" encoding="utf-8"?>
<worksheet xmlns="http://schemas.openxmlformats.org/spreadsheetml/2006/main" xmlns:r="http://schemas.openxmlformats.org/officeDocument/2006/relationships">
  <sheetPr codeName="Sheet32">
    <tabColor theme="5" tint="0.79998168889431442"/>
  </sheetPr>
  <dimension ref="A1:R140"/>
  <sheetViews>
    <sheetView workbookViewId="0">
      <pane xSplit="3" ySplit="5" topLeftCell="N75" activePane="bottomRight" state="frozen"/>
      <selection activeCell="R108" sqref="R108"/>
      <selection pane="topRight" activeCell="R108" sqref="R108"/>
      <selection pane="bottomLeft" activeCell="R108" sqref="R108"/>
      <selection pane="bottomRight" activeCell="Q7" sqref="Q7"/>
    </sheetView>
  </sheetViews>
  <sheetFormatPr defaultColWidth="10.85546875" defaultRowHeight="15"/>
  <cols>
    <col min="1" max="1" width="10.5703125" style="374" bestFit="1" customWidth="1"/>
    <col min="2" max="2" width="17.5703125" style="374" customWidth="1"/>
    <col min="3" max="3" width="60.5703125" style="374" bestFit="1" customWidth="1"/>
    <col min="4" max="4" width="5.42578125" style="328" bestFit="1" customWidth="1"/>
    <col min="5" max="5" width="29.42578125" style="328" bestFit="1" customWidth="1"/>
    <col min="6" max="6" width="21.85546875" style="328" customWidth="1"/>
    <col min="7" max="7" width="19.42578125" style="328" customWidth="1"/>
    <col min="8" max="8" width="16.85546875" style="397" customWidth="1"/>
    <col min="9" max="9" width="10.85546875" style="328"/>
    <col min="10" max="10" width="10.85546875" style="397"/>
    <col min="11" max="11" width="11.5703125" style="328" customWidth="1"/>
    <col min="12" max="12" width="11.42578125" style="328" customWidth="1"/>
    <col min="13" max="13" width="13.85546875" style="397" customWidth="1"/>
    <col min="14" max="14" width="10.85546875" style="328"/>
    <col min="15" max="15" width="16.5703125" style="397" customWidth="1"/>
    <col min="16" max="16" width="39.28515625" style="374" customWidth="1"/>
    <col min="17" max="17" width="36.5703125" style="374" customWidth="1"/>
    <col min="18" max="18" width="15.5703125" style="461" customWidth="1"/>
    <col min="19" max="16384" width="10.85546875" style="319"/>
  </cols>
  <sheetData>
    <row r="1" spans="1:18">
      <c r="A1" s="5656" t="s">
        <v>2097</v>
      </c>
      <c r="B1" s="5656"/>
      <c r="C1" s="5656"/>
      <c r="D1" s="619"/>
      <c r="E1" s="736"/>
      <c r="F1" s="67" t="s">
        <v>3952</v>
      </c>
      <c r="G1" s="619"/>
      <c r="H1" s="619"/>
      <c r="I1" s="619"/>
      <c r="J1" s="619"/>
      <c r="K1" s="619"/>
      <c r="L1" s="619"/>
      <c r="M1" s="623"/>
    </row>
    <row r="2" spans="1:18">
      <c r="A2" s="598" t="str">
        <f>HYPERLINK("#Index!F3", "Index Pg")</f>
        <v>Index Pg</v>
      </c>
      <c r="B2" s="601"/>
      <c r="C2" s="324" t="str">
        <f>HYPERLINK("#'Budget Summary I'!A1:AL1", "Budget Summary I")</f>
        <v>Budget Summary I</v>
      </c>
      <c r="D2" s="627"/>
      <c r="E2" s="538" t="s">
        <v>4582</v>
      </c>
      <c r="F2" s="99">
        <f>R6+R11+R14+R32+R36+R61+R70+R89+R98+R103+R105+R108</f>
        <v>0</v>
      </c>
      <c r="G2" s="623"/>
      <c r="H2" s="623"/>
      <c r="I2" s="623"/>
      <c r="J2" s="623"/>
      <c r="K2" s="668"/>
      <c r="L2" s="668"/>
      <c r="M2" s="623"/>
    </row>
    <row r="3" spans="1:18" s="321" customFormat="1">
      <c r="A3" s="600"/>
      <c r="B3" s="601"/>
      <c r="C3" s="634" t="str">
        <f>HYPERLINK("#'Budget Summary II'!A3:B5", "Budget Summary II")</f>
        <v>Budget Summary II</v>
      </c>
      <c r="D3" s="627"/>
      <c r="E3" s="707" t="s">
        <v>4583</v>
      </c>
      <c r="F3" s="252">
        <f>O6+O11+O14+O32+O36+O61+O70+O89+O98+O103+O105+O108</f>
        <v>179.20725001095443</v>
      </c>
      <c r="G3" s="329"/>
      <c r="H3" s="329"/>
      <c r="I3" s="329"/>
      <c r="J3" s="329"/>
      <c r="K3" s="329"/>
      <c r="L3" s="668"/>
      <c r="M3" s="623"/>
      <c r="N3" s="329"/>
      <c r="O3" s="737"/>
      <c r="P3" s="738"/>
      <c r="Q3" s="738"/>
      <c r="R3" s="462"/>
    </row>
    <row r="4" spans="1:18" s="328" customFormat="1">
      <c r="A4" s="5233" t="s">
        <v>53</v>
      </c>
      <c r="B4" s="5233" t="s">
        <v>54</v>
      </c>
      <c r="C4" s="5233" t="s">
        <v>55</v>
      </c>
      <c r="D4" s="5233" t="s">
        <v>56</v>
      </c>
      <c r="E4" s="5233" t="s">
        <v>57</v>
      </c>
      <c r="F4" s="5223" t="s">
        <v>4603</v>
      </c>
      <c r="G4" s="5223"/>
      <c r="H4" s="5223"/>
      <c r="I4" s="5223"/>
      <c r="J4" s="5223"/>
      <c r="K4" s="5223" t="s">
        <v>4613</v>
      </c>
      <c r="L4" s="5223"/>
      <c r="M4" s="5223"/>
      <c r="N4" s="5223"/>
      <c r="O4" s="5223"/>
      <c r="P4" s="5223"/>
      <c r="Q4" s="5233" t="s">
        <v>4643</v>
      </c>
      <c r="R4" s="5233"/>
    </row>
    <row r="5" spans="1:18" s="467" customFormat="1" ht="60">
      <c r="A5" s="5233"/>
      <c r="B5" s="5233"/>
      <c r="C5" s="5233"/>
      <c r="D5" s="5233"/>
      <c r="E5" s="5233"/>
      <c r="F5" s="379" t="s">
        <v>4604</v>
      </c>
      <c r="G5" s="379" t="s">
        <v>4611</v>
      </c>
      <c r="H5" s="379" t="s">
        <v>4605</v>
      </c>
      <c r="I5" s="379" t="s">
        <v>4612</v>
      </c>
      <c r="J5" s="379" t="s">
        <v>2527</v>
      </c>
      <c r="K5" s="380" t="s">
        <v>58</v>
      </c>
      <c r="L5" s="380" t="s">
        <v>59</v>
      </c>
      <c r="M5" s="381" t="s">
        <v>60</v>
      </c>
      <c r="N5" s="380" t="s">
        <v>61</v>
      </c>
      <c r="O5" s="381" t="s">
        <v>62</v>
      </c>
      <c r="P5" s="380" t="s">
        <v>63</v>
      </c>
      <c r="Q5" s="382" t="s">
        <v>2529</v>
      </c>
      <c r="R5" s="383" t="s">
        <v>4644</v>
      </c>
    </row>
    <row r="6" spans="1:18">
      <c r="A6" s="695">
        <f>'1.SD Facility Based Annex'!A7</f>
        <v>1</v>
      </c>
      <c r="B6" s="695"/>
      <c r="C6" s="695" t="str">
        <f>'1.SD Facility Based Annex'!C7</f>
        <v>Service Delivery - Facility Based</v>
      </c>
      <c r="D6" s="694"/>
      <c r="E6" s="694"/>
      <c r="F6" s="739"/>
      <c r="G6" s="739"/>
      <c r="H6" s="609"/>
      <c r="I6" s="739"/>
      <c r="J6" s="406"/>
      <c r="K6" s="739"/>
      <c r="L6" s="739"/>
      <c r="M6" s="406"/>
      <c r="N6" s="608"/>
      <c r="O6" s="609">
        <f>SUM(O7:O10)</f>
        <v>5.1125000399986407</v>
      </c>
      <c r="P6" s="610"/>
      <c r="Q6" s="610"/>
      <c r="R6" s="609">
        <f>SUM(R7:R10)</f>
        <v>0</v>
      </c>
    </row>
    <row r="7" spans="1:18" ht="150">
      <c r="A7" s="70" t="str">
        <f>'1.SD Facility Based Annex'!A33</f>
        <v>1.1.5.1</v>
      </c>
      <c r="B7" s="70" t="str">
        <f>'1.SD Facility Based Annex'!B33</f>
        <v>F.1.2.e</v>
      </c>
      <c r="C7" s="70" t="str">
        <f>'1.SD Facility Based Annex'!C33</f>
        <v>Dengue &amp; Chikungunya: Case management</v>
      </c>
      <c r="D7" s="70" t="str">
        <f>'1.SD Facility Based Annex'!D33</f>
        <v>NDCP</v>
      </c>
      <c r="E7" s="700" t="str">
        <f>'1.SD Facility Based Annex'!E33</f>
        <v>NVBDCP-Dengue &amp; Chikungunya</v>
      </c>
      <c r="F7" s="700">
        <f>'1.SD Facility Based Annex'!F33</f>
        <v>0</v>
      </c>
      <c r="G7" s="700">
        <f>'1.SD Facility Based Annex'!G33</f>
        <v>0</v>
      </c>
      <c r="H7" s="700">
        <f>'1.SD Facility Based Annex'!I33</f>
        <v>0.89</v>
      </c>
      <c r="I7" s="700">
        <f>'1.SD Facility Based Annex'!J33</f>
        <v>0</v>
      </c>
      <c r="J7" s="700">
        <f>'1.SD Facility Based Annex'!K33</f>
        <v>0</v>
      </c>
      <c r="K7" s="700">
        <f>'1.SD Facility Based Annex'!L33</f>
        <v>0</v>
      </c>
      <c r="L7" s="700">
        <f>'1.SD Facility Based Annex'!M33</f>
        <v>350</v>
      </c>
      <c r="M7" s="100">
        <f>'1.SD Facility Based Annex'!N33</f>
        <v>3.5000000000000001E-3</v>
      </c>
      <c r="N7" s="700">
        <f>'1.SD Facility Based Annex'!O33</f>
        <v>255</v>
      </c>
      <c r="O7" s="100">
        <f>'1.SD Facility Based Annex'!P33</f>
        <v>0.89250000000000007</v>
      </c>
      <c r="P7" s="70" t="str">
        <f>'1.SD Facility Based Annex'!Q33</f>
        <v>STATE: ; PDY: Provision of LLIN &amp; Mosquito Proofing to SSH - 4 SSH x 50 bet nets x Rs.350 - Rs.70000/-; KKL: Provision of LLIN &amp; Mosquito Proofing to SSH - 1 SSH x25 bet nets x Rs.350 - Rs.8750/-; MHE: Provision of LLIN &amp; Mosquito Proofing to SSH - 1 SSH x 15 bet nets x Rs.350 - Rs.5250/-; YNM: Provision of LLIN &amp; Mosquito Proofing to SSH - 1 SSH x 15 bet nets x Rs.350 - Rs.5250/-</v>
      </c>
      <c r="Q7" s="56"/>
      <c r="R7" s="241"/>
    </row>
    <row r="8" spans="1:18" ht="30">
      <c r="A8" s="70" t="str">
        <f>'1.SD Facility Based Annex'!A34</f>
        <v>1.1.5.2</v>
      </c>
      <c r="B8" s="70" t="str">
        <f>'1.SD Facility Based Annex'!B34</f>
        <v>F.1.3.i</v>
      </c>
      <c r="C8" s="70" t="str">
        <f>'1.SD Facility Based Annex'!C34</f>
        <v>Acute Encephalitis Syndrome (AES)/ Japanese Encephalitis (JE): Rehabilitation Setup for selected endemic districts</v>
      </c>
      <c r="D8" s="70" t="str">
        <f>'1.SD Facility Based Annex'!D34</f>
        <v>NDCP</v>
      </c>
      <c r="E8" s="700" t="str">
        <f>'1.SD Facility Based Annex'!E34</f>
        <v>NVBDCP-AES/JE</v>
      </c>
      <c r="F8" s="700">
        <f>'1.SD Facility Based Annex'!F34</f>
        <v>0</v>
      </c>
      <c r="G8" s="700">
        <f>'1.SD Facility Based Annex'!G34</f>
        <v>0</v>
      </c>
      <c r="H8" s="700">
        <f>'1.SD Facility Based Annex'!I34</f>
        <v>0</v>
      </c>
      <c r="I8" s="700">
        <f>'1.SD Facility Based Annex'!J34</f>
        <v>0</v>
      </c>
      <c r="J8" s="700">
        <f>'1.SD Facility Based Annex'!K34</f>
        <v>0</v>
      </c>
      <c r="K8" s="700">
        <f>'1.SD Facility Based Annex'!L34</f>
        <v>0</v>
      </c>
      <c r="L8" s="700">
        <f>'1.SD Facility Based Annex'!M34</f>
        <v>0</v>
      </c>
      <c r="M8" s="100">
        <f>'1.SD Facility Based Annex'!N34</f>
        <v>0</v>
      </c>
      <c r="N8" s="700">
        <f>'1.SD Facility Based Annex'!O34</f>
        <v>0</v>
      </c>
      <c r="O8" s="100">
        <f>'1.SD Facility Based Annex'!P34</f>
        <v>0</v>
      </c>
      <c r="P8" s="70" t="str">
        <f>'1.SD Facility Based Annex'!Q34</f>
        <v xml:space="preserve">STATE: ; PDY: ; KKL: ; MHE: ; YNM: </v>
      </c>
      <c r="Q8" s="56"/>
      <c r="R8" s="241"/>
    </row>
    <row r="9" spans="1:18" ht="375">
      <c r="A9" s="70" t="str">
        <f>'1.SD Facility Based Annex'!A35</f>
        <v>1.1.5.3</v>
      </c>
      <c r="B9" s="70" t="str">
        <f>'1.SD Facility Based Annex'!B35</f>
        <v>F.1.4.a</v>
      </c>
      <c r="C9" s="70" t="str">
        <f>'1.SD Facility Based Annex'!C35</f>
        <v>Lymphatic Filariasis: Morbidity Management</v>
      </c>
      <c r="D9" s="70" t="str">
        <f>'1.SD Facility Based Annex'!D35</f>
        <v>NDCP</v>
      </c>
      <c r="E9" s="700" t="str">
        <f>'1.SD Facility Based Annex'!E35</f>
        <v>NVBDCP-Lymphatic Filariasis</v>
      </c>
      <c r="F9" s="700">
        <f>'1.SD Facility Based Annex'!F35</f>
        <v>0</v>
      </c>
      <c r="G9" s="700">
        <f>'1.SD Facility Based Annex'!G35</f>
        <v>0</v>
      </c>
      <c r="H9" s="700">
        <f>'1.SD Facility Based Annex'!I35</f>
        <v>4.21</v>
      </c>
      <c r="I9" s="700">
        <f>'1.SD Facility Based Annex'!J35</f>
        <v>0</v>
      </c>
      <c r="J9" s="700">
        <f>'1.SD Facility Based Annex'!K35</f>
        <v>0</v>
      </c>
      <c r="K9" s="700">
        <f>'1.SD Facility Based Annex'!L35</f>
        <v>0</v>
      </c>
      <c r="L9" s="700">
        <f>'1.SD Facility Based Annex'!M35</f>
        <v>519.70443842347788</v>
      </c>
      <c r="M9" s="100">
        <f>'1.SD Facility Based Annex'!N35</f>
        <v>5.197044384234779E-3</v>
      </c>
      <c r="N9" s="700">
        <f>'1.SD Facility Based Annex'!O35</f>
        <v>812</v>
      </c>
      <c r="O9" s="100">
        <f>'1.SD Facility Based Annex'!P35</f>
        <v>4.2200000399986406</v>
      </c>
      <c r="P9" s="70" t="str">
        <f>'1.SD Facility Based Annex'!Q35</f>
        <v>STATE: ; PDY: Providing Morbidity Management kit for the Line Listed Lymphoedema cases - 625 Cases x Rs.500 per kit - Rs.312500/- &amp; Providing Incentive for the Line Listed Hydrocele Lymphoedema cases -37 Cases x Rs.750 - Rs.27750 (Total - Rs. 3.40 Lakhs); KKL: Providing Morbidity Management kit for the Line Listed Lymphoedema cases - 75 Cases x Rs.500 per kit - Rs.37500/- &amp; Providing Incentive for the Line Listed Hydrocele Lymphoedema cases - 10 Cases x Rs.750 - Rs.7500 (Total - Rs. 0.45 Lakhs); MHE: Providing Morbidity Management kit for the Line Listed Lymphoedema cases - 25 Cases x Rs.500 per kit - Rs.12500/- &amp; Providing Incentive for the Line Listed Hydrocele Lymphoedema cases - 5 Cases x Rs.750 - Rs.3750 (Total - Rs. 0.16 Lakhs); YNM: Providing Morbidity Management kit for the Line Listed Lymphoedema cases - 25 Cases x Rs.500 per kit - Rs.12500/- &amp; Providing Incentive for the Line Listed Hydrocele Lymphoedema cases - 10 Cases x Rs.750 - Rs.7500 (Total - Rs. 0.20 Lakhs)</v>
      </c>
      <c r="Q9" s="56"/>
      <c r="R9" s="241"/>
    </row>
    <row r="10" spans="1:18" ht="30">
      <c r="A10" s="70" t="str">
        <f>'1.SD Facility Based Annex'!A80</f>
        <v>1.2.3.3</v>
      </c>
      <c r="B10" s="70">
        <f>'1.SD Facility Based Annex'!B80</f>
        <v>0</v>
      </c>
      <c r="C10" s="70" t="str">
        <f>'1.SD Facility Based Annex'!C80</f>
        <v>Patient wage loss for VL and PKDL</v>
      </c>
      <c r="D10" s="70" t="str">
        <f>'1.SD Facility Based Annex'!D80</f>
        <v>NDCP</v>
      </c>
      <c r="E10" s="700" t="str">
        <f>'1.SD Facility Based Annex'!E80</f>
        <v>NVBDCP- Kala-azar</v>
      </c>
      <c r="F10" s="700">
        <f>'1.SD Facility Based Annex'!F80</f>
        <v>0</v>
      </c>
      <c r="G10" s="700">
        <f>'1.SD Facility Based Annex'!G80</f>
        <v>0</v>
      </c>
      <c r="H10" s="700">
        <f>'1.SD Facility Based Annex'!I80</f>
        <v>0</v>
      </c>
      <c r="I10" s="700">
        <f>'1.SD Facility Based Annex'!J80</f>
        <v>0</v>
      </c>
      <c r="J10" s="700">
        <f>'1.SD Facility Based Annex'!K80</f>
        <v>0</v>
      </c>
      <c r="K10" s="700">
        <f>'1.SD Facility Based Annex'!L80</f>
        <v>0</v>
      </c>
      <c r="L10" s="700">
        <f>'1.SD Facility Based Annex'!M80</f>
        <v>0</v>
      </c>
      <c r="M10" s="100">
        <f>'1.SD Facility Based Annex'!N80</f>
        <v>0</v>
      </c>
      <c r="N10" s="700">
        <f>'1.SD Facility Based Annex'!O80</f>
        <v>0</v>
      </c>
      <c r="O10" s="100">
        <f>'1.SD Facility Based Annex'!P80</f>
        <v>0</v>
      </c>
      <c r="P10" s="70" t="str">
        <f>'1.SD Facility Based Annex'!Q80</f>
        <v xml:space="preserve">STATE: ; PDY: ; KKL: ; MHE: ; YNM: </v>
      </c>
      <c r="Q10" s="56"/>
      <c r="R10" s="241"/>
    </row>
    <row r="11" spans="1:18">
      <c r="A11" s="695">
        <f>'2.SD Community Based Annex'!A7</f>
        <v>2</v>
      </c>
      <c r="B11" s="695"/>
      <c r="C11" s="695" t="str">
        <f>'2.SD Community Based Annex'!C7</f>
        <v>Service Delivery - Community Based</v>
      </c>
      <c r="D11" s="694"/>
      <c r="E11" s="694"/>
      <c r="F11" s="739"/>
      <c r="G11" s="739"/>
      <c r="H11" s="609"/>
      <c r="I11" s="739"/>
      <c r="J11" s="406"/>
      <c r="K11" s="739"/>
      <c r="L11" s="739"/>
      <c r="M11" s="406"/>
      <c r="N11" s="608"/>
      <c r="O11" s="609">
        <f>SUM(O12:O13)</f>
        <v>0</v>
      </c>
      <c r="P11" s="610"/>
      <c r="Q11" s="615"/>
      <c r="R11" s="616">
        <f>SUM(R12:R13)</f>
        <v>0</v>
      </c>
    </row>
    <row r="12" spans="1:18" ht="30">
      <c r="A12" s="70" t="str">
        <f>'2.SD Community Based Annex'!A29</f>
        <v>2.2.10</v>
      </c>
      <c r="B12" s="70" t="str">
        <f>'2.SD Community Based Annex'!B29</f>
        <v>F.1.5.c</v>
      </c>
      <c r="C12" s="70" t="str">
        <f>'2.SD Community Based Annex'!C29</f>
        <v>Kala-azar Case search/ Camp Approach: Mobility/POL/supervision</v>
      </c>
      <c r="D12" s="700" t="str">
        <f>'2.SD Community Based Annex'!D29</f>
        <v>NDCP</v>
      </c>
      <c r="E12" s="700" t="str">
        <f>'2.SD Community Based Annex'!E29</f>
        <v>NVBDCP- Kala-azar</v>
      </c>
      <c r="F12" s="700">
        <f>'2.SD Community Based Annex'!G29</f>
        <v>0</v>
      </c>
      <c r="G12" s="700">
        <f>'2.SD Community Based Annex'!H29</f>
        <v>0</v>
      </c>
      <c r="H12" s="700">
        <f>'2.SD Community Based Annex'!I29</f>
        <v>0</v>
      </c>
      <c r="I12" s="700">
        <f>'2.SD Community Based Annex'!J29</f>
        <v>0</v>
      </c>
      <c r="J12" s="700">
        <f>'2.SD Community Based Annex'!K29</f>
        <v>0</v>
      </c>
      <c r="K12" s="700">
        <f>'2.SD Community Based Annex'!L29</f>
        <v>0</v>
      </c>
      <c r="L12" s="700">
        <f>'2.SD Community Based Annex'!M29</f>
        <v>0</v>
      </c>
      <c r="M12" s="100">
        <f>'2.SD Community Based Annex'!N29</f>
        <v>0</v>
      </c>
      <c r="N12" s="700">
        <f>'2.SD Community Based Annex'!O29</f>
        <v>0</v>
      </c>
      <c r="O12" s="100">
        <f>'2.SD Community Based Annex'!P29</f>
        <v>0</v>
      </c>
      <c r="P12" s="70" t="str">
        <f>'2.SD Community Based Annex'!Q29</f>
        <v xml:space="preserve">STATE: ; PDY: ; KKL: ; MHE: ; YNM: </v>
      </c>
      <c r="Q12" s="744"/>
      <c r="R12" s="241"/>
    </row>
    <row r="13" spans="1:18" ht="45">
      <c r="A13" s="70" t="str">
        <f>'2.SD Community Based Annex'!A53</f>
        <v>2.3.2.7</v>
      </c>
      <c r="B13" s="70">
        <f>'2.SD Community Based Annex'!B53</f>
        <v>0</v>
      </c>
      <c r="C13" s="70" t="str">
        <f>'2.SD Community Based Annex'!C53</f>
        <v>Special anti-malarial interventions for high risk groups, for tribal population, for hard to reach areas to control and prevent resurgence of Malaria cases</v>
      </c>
      <c r="D13" s="700" t="str">
        <f>'2.SD Community Based Annex'!D53</f>
        <v>NDCP</v>
      </c>
      <c r="E13" s="700" t="str">
        <f>'2.SD Community Based Annex'!E53</f>
        <v>NVBDCP-Malaria</v>
      </c>
      <c r="F13" s="700">
        <f>'2.SD Community Based Annex'!G53</f>
        <v>0</v>
      </c>
      <c r="G13" s="700">
        <f>'2.SD Community Based Annex'!H53</f>
        <v>0</v>
      </c>
      <c r="H13" s="700">
        <f>'2.SD Community Based Annex'!I53</f>
        <v>0</v>
      </c>
      <c r="I13" s="700">
        <f>'2.SD Community Based Annex'!J53</f>
        <v>0</v>
      </c>
      <c r="J13" s="700">
        <f>'2.SD Community Based Annex'!K53</f>
        <v>0</v>
      </c>
      <c r="K13" s="700">
        <f>'2.SD Community Based Annex'!L53</f>
        <v>0</v>
      </c>
      <c r="L13" s="700">
        <f>'2.SD Community Based Annex'!M53</f>
        <v>0</v>
      </c>
      <c r="M13" s="100">
        <f>'2.SD Community Based Annex'!N53</f>
        <v>0</v>
      </c>
      <c r="N13" s="700">
        <f>'2.SD Community Based Annex'!O53</f>
        <v>0</v>
      </c>
      <c r="O13" s="100">
        <f>'2.SD Community Based Annex'!P53</f>
        <v>0</v>
      </c>
      <c r="P13" s="70" t="str">
        <f>'2.SD Community Based Annex'!Q53</f>
        <v xml:space="preserve">STATE: ; PDY: ; KKL: ; MHE: ; YNM: </v>
      </c>
      <c r="Q13" s="744"/>
      <c r="R13" s="241"/>
    </row>
    <row r="14" spans="1:18">
      <c r="A14" s="695">
        <f>'3.Community Intervention Annexn'!A7</f>
        <v>3</v>
      </c>
      <c r="B14" s="695"/>
      <c r="C14" s="695" t="str">
        <f>'3.Community Intervention Annexn'!C7</f>
        <v>Community Interventions</v>
      </c>
      <c r="D14" s="694"/>
      <c r="E14" s="694"/>
      <c r="F14" s="739"/>
      <c r="G14" s="739"/>
      <c r="H14" s="609"/>
      <c r="I14" s="739"/>
      <c r="J14" s="406"/>
      <c r="K14" s="739"/>
      <c r="L14" s="739"/>
      <c r="M14" s="406"/>
      <c r="N14" s="608"/>
      <c r="O14" s="609">
        <f>SUM(O15:O31)</f>
        <v>30.888000000000005</v>
      </c>
      <c r="P14" s="610"/>
      <c r="Q14" s="615"/>
      <c r="R14" s="616">
        <f>SUM(R15:R31)</f>
        <v>0</v>
      </c>
    </row>
    <row r="15" spans="1:18" ht="30">
      <c r="A15" s="5658" t="str">
        <f>'3.Community Intervention Annexn'!A19</f>
        <v>3.1.1.3.1</v>
      </c>
      <c r="B15" s="130" t="str">
        <f>'3-A. CI Sub-Annex'!C40</f>
        <v>F.1.1.b</v>
      </c>
      <c r="C15" s="130" t="str">
        <f>'3-A. CI Sub-Annex'!D40</f>
        <v>ASHA Incentive/ Honorarium for Malaria and LLIN distribution</v>
      </c>
      <c r="D15" s="412" t="str">
        <f>'3-A. CI Sub-Annex'!E40</f>
        <v>NDCP</v>
      </c>
      <c r="E15" s="412" t="str">
        <f>'3-A. CI Sub-Annex'!F40</f>
        <v>NVBDCP-Malaria</v>
      </c>
      <c r="F15" s="412">
        <f>'3-A. CI Sub-Annex'!G40</f>
        <v>0</v>
      </c>
      <c r="G15" s="412">
        <f>'3-A. CI Sub-Annex'!H40</f>
        <v>0</v>
      </c>
      <c r="H15" s="412">
        <f>'3-A. CI Sub-Annex'!I40</f>
        <v>1</v>
      </c>
      <c r="I15" s="412">
        <f>'3-A. CI Sub-Annex'!J40</f>
        <v>0</v>
      </c>
      <c r="J15" s="412">
        <f>'3-A. CI Sub-Annex'!K40</f>
        <v>0</v>
      </c>
      <c r="K15" s="412">
        <f>'3-A. CI Sub-Annex'!L40</f>
        <v>0</v>
      </c>
      <c r="L15" s="412">
        <f>'3-A. CI Sub-Annex'!M40</f>
        <v>1075</v>
      </c>
      <c r="M15" s="392">
        <f>'3-A. CI Sub-Annex'!N40</f>
        <v>1.0749999999999999E-2</v>
      </c>
      <c r="N15" s="412">
        <f>'3-A. CI Sub-Annex'!O40</f>
        <v>100</v>
      </c>
      <c r="O15" s="392">
        <f>'3-A. CI Sub-Annex'!P40</f>
        <v>1.075</v>
      </c>
      <c r="P15" s="130">
        <f>'3-A. CI Sub-Annex'!Q40</f>
        <v>0</v>
      </c>
      <c r="Q15" s="56"/>
      <c r="R15" s="241"/>
    </row>
    <row r="16" spans="1:18" ht="30">
      <c r="A16" s="5658"/>
      <c r="B16" s="130" t="str">
        <f>'3-A. CI Sub-Annex'!C41</f>
        <v>F.1.2.i</v>
      </c>
      <c r="C16" s="130" t="str">
        <f>'3-A. CI Sub-Annex'!D41</f>
        <v>ASHA Incentive for Dengue and Chikungunya</v>
      </c>
      <c r="D16" s="412" t="str">
        <f>'3-A. CI Sub-Annex'!E41</f>
        <v>NDCP</v>
      </c>
      <c r="E16" s="412" t="str">
        <f>'3-A. CI Sub-Annex'!F41</f>
        <v>NVBDCP-Dengue &amp; Chikungunya</v>
      </c>
      <c r="F16" s="412">
        <f>'3-A. CI Sub-Annex'!G41</f>
        <v>0</v>
      </c>
      <c r="G16" s="412">
        <f>'3-A. CI Sub-Annex'!H41</f>
        <v>0</v>
      </c>
      <c r="H16" s="412">
        <f>'3-A. CI Sub-Annex'!I41</f>
        <v>1.75</v>
      </c>
      <c r="I16" s="412">
        <f>'3-A. CI Sub-Annex'!J41</f>
        <v>0</v>
      </c>
      <c r="J16" s="412">
        <f>'3-A. CI Sub-Annex'!K41</f>
        <v>0</v>
      </c>
      <c r="K16" s="412">
        <f>'3-A. CI Sub-Annex'!L41</f>
        <v>0</v>
      </c>
      <c r="L16" s="412">
        <f>'3-A. CI Sub-Annex'!M41</f>
        <v>1000</v>
      </c>
      <c r="M16" s="392">
        <f>'3-A. CI Sub-Annex'!N41</f>
        <v>0.01</v>
      </c>
      <c r="N16" s="412">
        <f>'3-A. CI Sub-Annex'!O41</f>
        <v>225</v>
      </c>
      <c r="O16" s="392">
        <f>'3-A. CI Sub-Annex'!P41</f>
        <v>2.25</v>
      </c>
      <c r="P16" s="130">
        <f>'3-A. CI Sub-Annex'!Q41</f>
        <v>0</v>
      </c>
      <c r="Q16" s="56"/>
      <c r="R16" s="241"/>
    </row>
    <row r="17" spans="1:18" ht="30">
      <c r="A17" s="5658"/>
      <c r="B17" s="130" t="str">
        <f>'3-A. CI Sub-Annex'!C42</f>
        <v>F.1.3.k</v>
      </c>
      <c r="C17" s="130" t="str">
        <f>'3-A. CI Sub-Annex'!D42</f>
        <v xml:space="preserve">ASHA Incentivization for sensitizing community for AES/JE </v>
      </c>
      <c r="D17" s="412" t="str">
        <f>'3-A. CI Sub-Annex'!E42</f>
        <v>NDCP</v>
      </c>
      <c r="E17" s="412" t="str">
        <f>'3-A. CI Sub-Annex'!F42</f>
        <v>NVBDCP-AES/JE</v>
      </c>
      <c r="F17" s="412">
        <f>'3-A. CI Sub-Annex'!G42</f>
        <v>0</v>
      </c>
      <c r="G17" s="412">
        <f>'3-A. CI Sub-Annex'!H42</f>
        <v>0</v>
      </c>
      <c r="H17" s="412">
        <f>'3-A. CI Sub-Annex'!I42</f>
        <v>0</v>
      </c>
      <c r="I17" s="412">
        <f>'3-A. CI Sub-Annex'!J42</f>
        <v>0</v>
      </c>
      <c r="J17" s="412">
        <f>'3-A. CI Sub-Annex'!K42</f>
        <v>0</v>
      </c>
      <c r="K17" s="412">
        <f>'3-A. CI Sub-Annex'!L42</f>
        <v>0</v>
      </c>
      <c r="L17" s="412">
        <f>'3-A. CI Sub-Annex'!M42</f>
        <v>0</v>
      </c>
      <c r="M17" s="392">
        <f>'3-A. CI Sub-Annex'!N42</f>
        <v>0</v>
      </c>
      <c r="N17" s="412">
        <f>'3-A. CI Sub-Annex'!O42</f>
        <v>0</v>
      </c>
      <c r="O17" s="392">
        <f>'3-A. CI Sub-Annex'!P42</f>
        <v>0</v>
      </c>
      <c r="P17" s="130">
        <f>'3-A. CI Sub-Annex'!Q42</f>
        <v>0</v>
      </c>
      <c r="Q17" s="56"/>
      <c r="R17" s="241"/>
    </row>
    <row r="18" spans="1:18" ht="30">
      <c r="A18" s="5658"/>
      <c r="B18" s="130" t="str">
        <f>'3-A. CI Sub-Annex'!C43</f>
        <v>F.1.3.m</v>
      </c>
      <c r="C18" s="130" t="str">
        <f>'3-A. CI Sub-Annex'!D43</f>
        <v>ASHA incentive for referral of AES/JE cases to the nearest CHC/DH/Medical College</v>
      </c>
      <c r="D18" s="412" t="str">
        <f>'3-A. CI Sub-Annex'!E43</f>
        <v>NDCP</v>
      </c>
      <c r="E18" s="412" t="str">
        <f>'3-A. CI Sub-Annex'!F43</f>
        <v>NVBDCP-AES/JE</v>
      </c>
      <c r="F18" s="412">
        <f>'3-A. CI Sub-Annex'!G43</f>
        <v>0</v>
      </c>
      <c r="G18" s="412">
        <f>'3-A. CI Sub-Annex'!H43</f>
        <v>0</v>
      </c>
      <c r="H18" s="412">
        <f>'3-A. CI Sub-Annex'!I43</f>
        <v>0</v>
      </c>
      <c r="I18" s="412">
        <f>'3-A. CI Sub-Annex'!J43</f>
        <v>0</v>
      </c>
      <c r="J18" s="412">
        <f>'3-A. CI Sub-Annex'!K43</f>
        <v>0</v>
      </c>
      <c r="K18" s="412">
        <f>'3-A. CI Sub-Annex'!L43</f>
        <v>0</v>
      </c>
      <c r="L18" s="412">
        <f>'3-A. CI Sub-Annex'!M43</f>
        <v>0</v>
      </c>
      <c r="M18" s="392">
        <f>'3-A. CI Sub-Annex'!N43</f>
        <v>0</v>
      </c>
      <c r="N18" s="412">
        <f>'3-A. CI Sub-Annex'!O43</f>
        <v>0</v>
      </c>
      <c r="O18" s="392">
        <f>'3-A. CI Sub-Annex'!P43</f>
        <v>0</v>
      </c>
      <c r="P18" s="130">
        <f>'3-A. CI Sub-Annex'!Q43</f>
        <v>0</v>
      </c>
      <c r="Q18" s="56"/>
      <c r="R18" s="241"/>
    </row>
    <row r="19" spans="1:18" ht="30">
      <c r="A19" s="5658"/>
      <c r="B19" s="130" t="str">
        <f>'3-A. CI Sub-Annex'!C44</f>
        <v>F.1.4.e</v>
      </c>
      <c r="C19" s="130" t="str">
        <f>'3-A. CI Sub-Annex'!D44</f>
        <v>Honorarium  for Drug Distribution including ASHAs and supervisors involved in MDA</v>
      </c>
      <c r="D19" s="412" t="str">
        <f>'3-A. CI Sub-Annex'!E44</f>
        <v>NDCP</v>
      </c>
      <c r="E19" s="412" t="str">
        <f>'3-A. CI Sub-Annex'!F44</f>
        <v>NVBDCP-Lymphatic Filariasis</v>
      </c>
      <c r="F19" s="412">
        <f>'3-A. CI Sub-Annex'!G44</f>
        <v>0</v>
      </c>
      <c r="G19" s="412">
        <f>'3-A. CI Sub-Annex'!H44</f>
        <v>0</v>
      </c>
      <c r="H19" s="412">
        <f>'3-A. CI Sub-Annex'!I44</f>
        <v>0</v>
      </c>
      <c r="I19" s="412">
        <f>'3-A. CI Sub-Annex'!J44</f>
        <v>0</v>
      </c>
      <c r="J19" s="412">
        <f>'3-A. CI Sub-Annex'!K44</f>
        <v>0</v>
      </c>
      <c r="K19" s="412">
        <f>'3-A. CI Sub-Annex'!L44</f>
        <v>0</v>
      </c>
      <c r="L19" s="412">
        <f>'3-A. CI Sub-Annex'!M44</f>
        <v>0</v>
      </c>
      <c r="M19" s="392">
        <f>'3-A. CI Sub-Annex'!N44</f>
        <v>0</v>
      </c>
      <c r="N19" s="412">
        <f>'3-A. CI Sub-Annex'!O44</f>
        <v>0</v>
      </c>
      <c r="O19" s="392">
        <f>'3-A. CI Sub-Annex'!P44</f>
        <v>0</v>
      </c>
      <c r="P19" s="130">
        <f>'3-A. CI Sub-Annex'!Q44</f>
        <v>0</v>
      </c>
      <c r="Q19" s="56"/>
      <c r="R19" s="241"/>
    </row>
    <row r="20" spans="1:18" ht="30">
      <c r="A20" s="5658"/>
      <c r="B20" s="130" t="str">
        <f>'3-A. CI Sub-Annex'!C45</f>
        <v>F.1.4.i</v>
      </c>
      <c r="C20" s="130" t="str">
        <f>'3-A. CI Sub-Annex'!D45</f>
        <v>ASHA incentive for one time line listing of Lymphoedema and Hydrocele cases in non-endemic dist.</v>
      </c>
      <c r="D20" s="412" t="str">
        <f>'3-A. CI Sub-Annex'!E45</f>
        <v>NDCP</v>
      </c>
      <c r="E20" s="412" t="str">
        <f>'3-A. CI Sub-Annex'!F45</f>
        <v>NVBDCP-Lymphatic Filariasis</v>
      </c>
      <c r="F20" s="412">
        <f>'3-A. CI Sub-Annex'!G45</f>
        <v>0</v>
      </c>
      <c r="G20" s="412">
        <f>'3-A. CI Sub-Annex'!H45</f>
        <v>0</v>
      </c>
      <c r="H20" s="412">
        <f>'3-A. CI Sub-Annex'!I45</f>
        <v>0</v>
      </c>
      <c r="I20" s="412">
        <f>'3-A. CI Sub-Annex'!J45</f>
        <v>0</v>
      </c>
      <c r="J20" s="412">
        <f>'3-A. CI Sub-Annex'!K45</f>
        <v>0</v>
      </c>
      <c r="K20" s="412">
        <f>'3-A. CI Sub-Annex'!L45</f>
        <v>0</v>
      </c>
      <c r="L20" s="412">
        <f>'3-A. CI Sub-Annex'!M45</f>
        <v>200</v>
      </c>
      <c r="M20" s="392">
        <f>'3-A. CI Sub-Annex'!N45</f>
        <v>2E-3</v>
      </c>
      <c r="N20" s="412">
        <f>'3-A. CI Sub-Annex'!O45</f>
        <v>184</v>
      </c>
      <c r="O20" s="392">
        <f>'3-A. CI Sub-Annex'!P45</f>
        <v>0.36799999999999999</v>
      </c>
      <c r="P20" s="130">
        <f>'3-A. CI Sub-Annex'!Q45</f>
        <v>0</v>
      </c>
      <c r="Q20" s="56"/>
      <c r="R20" s="241"/>
    </row>
    <row r="21" spans="1:18" ht="30">
      <c r="A21" s="5658"/>
      <c r="B21" s="130">
        <f>'3-A. CI Sub-Annex'!C46</f>
        <v>0</v>
      </c>
      <c r="C21" s="130" t="str">
        <f>'3-A. CI Sub-Annex'!D46</f>
        <v>ASHA incentive for supporting IRS / sensitizing community to accept IRS and Referral / Ensuring treatment for Kala-azar cases</v>
      </c>
      <c r="D21" s="412" t="str">
        <f>'3-A. CI Sub-Annex'!E46</f>
        <v>NDCP</v>
      </c>
      <c r="E21" s="412" t="str">
        <f>'3-A. CI Sub-Annex'!F46</f>
        <v>NVBDCP- Kala-azar</v>
      </c>
      <c r="F21" s="412">
        <f>'3-A. CI Sub-Annex'!G46</f>
        <v>0</v>
      </c>
      <c r="G21" s="412">
        <f>'3-A. CI Sub-Annex'!H46</f>
        <v>0</v>
      </c>
      <c r="H21" s="412">
        <f>'3-A. CI Sub-Annex'!I46</f>
        <v>0</v>
      </c>
      <c r="I21" s="412">
        <f>'3-A. CI Sub-Annex'!J46</f>
        <v>0</v>
      </c>
      <c r="J21" s="412">
        <f>'3-A. CI Sub-Annex'!K46</f>
        <v>0</v>
      </c>
      <c r="K21" s="412">
        <f>'3-A. CI Sub-Annex'!L46</f>
        <v>0</v>
      </c>
      <c r="L21" s="412">
        <f>'3-A. CI Sub-Annex'!M46</f>
        <v>0</v>
      </c>
      <c r="M21" s="392">
        <f>'3-A. CI Sub-Annex'!N46</f>
        <v>0</v>
      </c>
      <c r="N21" s="412">
        <f>'3-A. CI Sub-Annex'!O46</f>
        <v>0</v>
      </c>
      <c r="O21" s="392">
        <f>'3-A. CI Sub-Annex'!P46</f>
        <v>0</v>
      </c>
      <c r="P21" s="130">
        <f>'3-A. CI Sub-Annex'!Q46</f>
        <v>0</v>
      </c>
      <c r="Q21" s="56"/>
      <c r="R21" s="241"/>
    </row>
    <row r="22" spans="1:18" ht="30">
      <c r="A22" s="5659" t="str">
        <f>'3.Community Intervention Annexn'!A38</f>
        <v>3.2.2.1</v>
      </c>
      <c r="B22" s="740" t="str">
        <f>'3-A. CI Sub-Annex'!C95</f>
        <v>F.1.1.c.i</v>
      </c>
      <c r="C22" s="740" t="str">
        <f>'3-A. CI Sub-Annex'!D95</f>
        <v xml:space="preserve">Operational cost for Spray Wages </v>
      </c>
      <c r="D22" s="408" t="str">
        <f>'3-A. CI Sub-Annex'!E95</f>
        <v>NDCP</v>
      </c>
      <c r="E22" s="408" t="str">
        <f>'3-A. CI Sub-Annex'!F95</f>
        <v>NVBDCP- Malaria</v>
      </c>
      <c r="F22" s="408">
        <f>'3-A. CI Sub-Annex'!G95</f>
        <v>0</v>
      </c>
      <c r="G22" s="408">
        <f>'3-A. CI Sub-Annex'!H95</f>
        <v>0</v>
      </c>
      <c r="H22" s="408">
        <f>'3-A. CI Sub-Annex'!I95</f>
        <v>4.8700001250000007</v>
      </c>
      <c r="I22" s="408">
        <f>'3-A. CI Sub-Annex'!J95</f>
        <v>0</v>
      </c>
      <c r="J22" s="408">
        <f>'3-A. CI Sub-Annex'!K95</f>
        <v>0</v>
      </c>
      <c r="K22" s="408">
        <f>'3-A. CI Sub-Annex'!L95</f>
        <v>0</v>
      </c>
      <c r="L22" s="408">
        <f>'3-A. CI Sub-Annex'!M95</f>
        <v>8500</v>
      </c>
      <c r="M22" s="100">
        <f>'3-A. CI Sub-Annex'!N95</f>
        <v>8.5000000000000006E-2</v>
      </c>
      <c r="N22" s="408">
        <f>'3-A. CI Sub-Annex'!O95</f>
        <v>7</v>
      </c>
      <c r="O22" s="100">
        <f>'3-A. CI Sub-Annex'!P95</f>
        <v>0.59500000000000008</v>
      </c>
      <c r="P22" s="740">
        <f>'3-A. CI Sub-Annex'!Q95</f>
        <v>0</v>
      </c>
      <c r="Q22" s="56"/>
      <c r="R22" s="241"/>
    </row>
    <row r="23" spans="1:18" ht="30">
      <c r="A23" s="5659"/>
      <c r="B23" s="740" t="str">
        <f>'3-A. CI Sub-Annex'!C96</f>
        <v>F.1.1.c.ii</v>
      </c>
      <c r="C23" s="740" t="str">
        <f>'3-A. CI Sub-Annex'!D96</f>
        <v>Operational cost for IRS</v>
      </c>
      <c r="D23" s="408" t="str">
        <f>'3-A. CI Sub-Annex'!E96</f>
        <v>NDCP</v>
      </c>
      <c r="E23" s="408" t="str">
        <f>'3-A. CI Sub-Annex'!F96</f>
        <v>NVBDCP- Malaria</v>
      </c>
      <c r="F23" s="408">
        <f>'3-A. CI Sub-Annex'!G96</f>
        <v>0</v>
      </c>
      <c r="G23" s="408">
        <f>'3-A. CI Sub-Annex'!H96</f>
        <v>0</v>
      </c>
      <c r="H23" s="408">
        <f>'3-A. CI Sub-Annex'!I96</f>
        <v>2</v>
      </c>
      <c r="I23" s="408">
        <f>'3-A. CI Sub-Annex'!J96</f>
        <v>0</v>
      </c>
      <c r="J23" s="408">
        <f>'3-A. CI Sub-Annex'!K96</f>
        <v>0</v>
      </c>
      <c r="K23" s="408">
        <f>'3-A. CI Sub-Annex'!L96</f>
        <v>0</v>
      </c>
      <c r="L23" s="408">
        <f>'3-A. CI Sub-Annex'!M96</f>
        <v>0</v>
      </c>
      <c r="M23" s="100">
        <f>'3-A. CI Sub-Annex'!N96</f>
        <v>0</v>
      </c>
      <c r="N23" s="408">
        <f>'3-A. CI Sub-Annex'!O96</f>
        <v>0</v>
      </c>
      <c r="O23" s="100">
        <f>'3-A. CI Sub-Annex'!P96</f>
        <v>0</v>
      </c>
      <c r="P23" s="740">
        <f>'3-A. CI Sub-Annex'!Q96</f>
        <v>0</v>
      </c>
      <c r="Q23" s="56"/>
      <c r="R23" s="241"/>
    </row>
    <row r="24" spans="1:18" ht="30">
      <c r="A24" s="5659"/>
      <c r="B24" s="740" t="str">
        <f>'3-A. CI Sub-Annex'!C97</f>
        <v>F.1.1.c.iii</v>
      </c>
      <c r="C24" s="740" t="str">
        <f>'3-A. CI Sub-Annex'!D97</f>
        <v>Operational cost for Impregnation  of Bed nets-  for NE states</v>
      </c>
      <c r="D24" s="408" t="str">
        <f>'3-A. CI Sub-Annex'!E97</f>
        <v>NDCP</v>
      </c>
      <c r="E24" s="408" t="str">
        <f>'3-A. CI Sub-Annex'!F97</f>
        <v>NVBDCP- Malaria</v>
      </c>
      <c r="F24" s="408">
        <f>'3-A. CI Sub-Annex'!G97</f>
        <v>0</v>
      </c>
      <c r="G24" s="408">
        <f>'3-A. CI Sub-Annex'!H97</f>
        <v>0</v>
      </c>
      <c r="H24" s="408">
        <f>'3-A. CI Sub-Annex'!I97</f>
        <v>0</v>
      </c>
      <c r="I24" s="408">
        <f>'3-A. CI Sub-Annex'!J97</f>
        <v>0</v>
      </c>
      <c r="J24" s="408">
        <f>'3-A. CI Sub-Annex'!K97</f>
        <v>0</v>
      </c>
      <c r="K24" s="408">
        <f>'3-A. CI Sub-Annex'!L97</f>
        <v>0</v>
      </c>
      <c r="L24" s="408">
        <f>'3-A. CI Sub-Annex'!M97</f>
        <v>0</v>
      </c>
      <c r="M24" s="100">
        <f>'3-A. CI Sub-Annex'!N97</f>
        <v>0</v>
      </c>
      <c r="N24" s="408">
        <f>'3-A. CI Sub-Annex'!O97</f>
        <v>0</v>
      </c>
      <c r="O24" s="100">
        <f>'3-A. CI Sub-Annex'!P97</f>
        <v>0</v>
      </c>
      <c r="P24" s="740">
        <f>'3-A. CI Sub-Annex'!Q97</f>
        <v>0</v>
      </c>
      <c r="Q24" s="56"/>
      <c r="R24" s="241"/>
    </row>
    <row r="25" spans="1:18" ht="30">
      <c r="A25" s="5659"/>
      <c r="B25" s="740" t="str">
        <f>'3-A. CI Sub-Annex'!C98</f>
        <v>F.1.1.h</v>
      </c>
      <c r="C25" s="740" t="str">
        <f>'3-A. CI Sub-Annex'!D98</f>
        <v>Biological and Environmental Management through VHSC</v>
      </c>
      <c r="D25" s="408" t="str">
        <f>'3-A. CI Sub-Annex'!E98</f>
        <v>NDCP</v>
      </c>
      <c r="E25" s="408" t="str">
        <f>'3-A. CI Sub-Annex'!F98</f>
        <v>NVBDCP- Malaria</v>
      </c>
      <c r="F25" s="408">
        <f>'3-A. CI Sub-Annex'!G98</f>
        <v>0</v>
      </c>
      <c r="G25" s="408">
        <f>'3-A. CI Sub-Annex'!H98</f>
        <v>0</v>
      </c>
      <c r="H25" s="408">
        <f>'3-A. CI Sub-Annex'!I98</f>
        <v>0</v>
      </c>
      <c r="I25" s="408">
        <f>'3-A. CI Sub-Annex'!J98</f>
        <v>0</v>
      </c>
      <c r="J25" s="408">
        <f>'3-A. CI Sub-Annex'!K98</f>
        <v>0</v>
      </c>
      <c r="K25" s="408">
        <f>'3-A. CI Sub-Annex'!L98</f>
        <v>0</v>
      </c>
      <c r="L25" s="408">
        <f>'3-A. CI Sub-Annex'!M98</f>
        <v>0</v>
      </c>
      <c r="M25" s="100">
        <f>'3-A. CI Sub-Annex'!N98</f>
        <v>0</v>
      </c>
      <c r="N25" s="408">
        <f>'3-A. CI Sub-Annex'!O98</f>
        <v>0</v>
      </c>
      <c r="O25" s="100">
        <f>'3-A. CI Sub-Annex'!P98</f>
        <v>0</v>
      </c>
      <c r="P25" s="740">
        <f>'3-A. CI Sub-Annex'!Q98</f>
        <v>0</v>
      </c>
      <c r="Q25" s="56"/>
      <c r="R25" s="241"/>
    </row>
    <row r="26" spans="1:18" ht="30">
      <c r="A26" s="5659"/>
      <c r="B26" s="740" t="str">
        <f>'3-A. CI Sub-Annex'!C99</f>
        <v>F.1.1.i</v>
      </c>
      <c r="C26" s="740" t="str">
        <f>'3-A. CI Sub-Annex'!D99</f>
        <v>Larvivorous Fish support</v>
      </c>
      <c r="D26" s="408" t="str">
        <f>'3-A. CI Sub-Annex'!E99</f>
        <v>NDCP</v>
      </c>
      <c r="E26" s="408" t="str">
        <f>'3-A. CI Sub-Annex'!F99</f>
        <v>NVBDCP- Malaria</v>
      </c>
      <c r="F26" s="408">
        <f>'3-A. CI Sub-Annex'!G99</f>
        <v>0</v>
      </c>
      <c r="G26" s="408">
        <f>'3-A. CI Sub-Annex'!H99</f>
        <v>0</v>
      </c>
      <c r="H26" s="408">
        <f>'3-A. CI Sub-Annex'!I99</f>
        <v>0.85</v>
      </c>
      <c r="I26" s="408">
        <f>'3-A. CI Sub-Annex'!J99</f>
        <v>0</v>
      </c>
      <c r="J26" s="408">
        <f>'3-A. CI Sub-Annex'!K99</f>
        <v>0</v>
      </c>
      <c r="K26" s="408">
        <f>'3-A. CI Sub-Annex'!L99</f>
        <v>0</v>
      </c>
      <c r="L26" s="408">
        <f>'3-A. CI Sub-Annex'!M99</f>
        <v>200</v>
      </c>
      <c r="M26" s="100">
        <f>'3-A. CI Sub-Annex'!N99</f>
        <v>2E-3</v>
      </c>
      <c r="N26" s="408">
        <f>'3-A. CI Sub-Annex'!O99</f>
        <v>925</v>
      </c>
      <c r="O26" s="100">
        <f>'3-A. CI Sub-Annex'!P99</f>
        <v>1.85</v>
      </c>
      <c r="P26" s="740">
        <f>'3-A. CI Sub-Annex'!Q99</f>
        <v>0</v>
      </c>
      <c r="Q26" s="56"/>
      <c r="R26" s="241"/>
    </row>
    <row r="27" spans="1:18" ht="30">
      <c r="A27" s="5659"/>
      <c r="B27" s="740">
        <f>'3-A. CI Sub-Annex'!C100</f>
        <v>0</v>
      </c>
      <c r="C27" s="740" t="str">
        <f>'3-A. CI Sub-Annex'!D100</f>
        <v>Community Health Volunteers (CHVs) for inaccessible villages</v>
      </c>
      <c r="D27" s="408" t="str">
        <f>'3-A. CI Sub-Annex'!E100</f>
        <v>NDCP</v>
      </c>
      <c r="E27" s="408" t="str">
        <f>'3-A. CI Sub-Annex'!F100</f>
        <v>NVBDCP- Malaria</v>
      </c>
      <c r="F27" s="408">
        <f>'3-A. CI Sub-Annex'!G100</f>
        <v>0</v>
      </c>
      <c r="G27" s="408">
        <f>'3-A. CI Sub-Annex'!H100</f>
        <v>0</v>
      </c>
      <c r="H27" s="408">
        <f>'3-A. CI Sub-Annex'!I100</f>
        <v>0</v>
      </c>
      <c r="I27" s="408">
        <f>'3-A. CI Sub-Annex'!J100</f>
        <v>0</v>
      </c>
      <c r="J27" s="408">
        <f>'3-A. CI Sub-Annex'!K100</f>
        <v>0</v>
      </c>
      <c r="K27" s="408">
        <f>'3-A. CI Sub-Annex'!L100</f>
        <v>0</v>
      </c>
      <c r="L27" s="408">
        <f>'3-A. CI Sub-Annex'!M100</f>
        <v>0</v>
      </c>
      <c r="M27" s="100">
        <f>'3-A. CI Sub-Annex'!N100</f>
        <v>0</v>
      </c>
      <c r="N27" s="408">
        <f>'3-A. CI Sub-Annex'!O100</f>
        <v>0</v>
      </c>
      <c r="O27" s="100">
        <f>'3-A. CI Sub-Annex'!P100</f>
        <v>0</v>
      </c>
      <c r="P27" s="740">
        <f>'3-A. CI Sub-Annex'!Q100</f>
        <v>0</v>
      </c>
      <c r="Q27" s="56"/>
      <c r="R27" s="241"/>
    </row>
    <row r="28" spans="1:18" ht="30">
      <c r="A28" s="5659"/>
      <c r="B28" s="740" t="str">
        <f>'3-A. CI Sub-Annex'!C102</f>
        <v>F.1.2.f</v>
      </c>
      <c r="C28" s="740" t="str">
        <f>'3-A. CI Sub-Annex'!D102</f>
        <v>Dengue &amp; Chikungunya: Vector Control,  environmental management &amp; fogging machine</v>
      </c>
      <c r="D28" s="408" t="str">
        <f>'3-A. CI Sub-Annex'!E102</f>
        <v>NDCP</v>
      </c>
      <c r="E28" s="408" t="str">
        <f>'3-A. CI Sub-Annex'!F102</f>
        <v>NVBDCP-Dengue &amp; Chikungunya</v>
      </c>
      <c r="F28" s="408">
        <f>'3-A. CI Sub-Annex'!G102</f>
        <v>0</v>
      </c>
      <c r="G28" s="408">
        <f>'3-A. CI Sub-Annex'!H102</f>
        <v>0</v>
      </c>
      <c r="H28" s="408">
        <f>'3-A. CI Sub-Annex'!I102</f>
        <v>24.750000000000004</v>
      </c>
      <c r="I28" s="408">
        <f>'3-A. CI Sub-Annex'!J102</f>
        <v>0</v>
      </c>
      <c r="J28" s="408">
        <f>'3-A. CI Sub-Annex'!K102</f>
        <v>0</v>
      </c>
      <c r="K28" s="408">
        <f>'3-A. CI Sub-Annex'!L102</f>
        <v>0</v>
      </c>
      <c r="L28" s="408">
        <f>'3-A. CI Sub-Annex'!M102</f>
        <v>13750</v>
      </c>
      <c r="M28" s="100">
        <f>'3-A. CI Sub-Annex'!N102</f>
        <v>0.13750000000000001</v>
      </c>
      <c r="N28" s="408">
        <f>'3-A. CI Sub-Annex'!O102</f>
        <v>180</v>
      </c>
      <c r="O28" s="100">
        <f>'3-A. CI Sub-Annex'!P102</f>
        <v>24.750000000000004</v>
      </c>
      <c r="P28" s="740">
        <f>'3-A. CI Sub-Annex'!Q102</f>
        <v>0</v>
      </c>
      <c r="Q28" s="56"/>
      <c r="R28" s="241"/>
    </row>
    <row r="29" spans="1:18" ht="30">
      <c r="A29" s="5659"/>
      <c r="B29" s="740" t="str">
        <f>'3-A. CI Sub-Annex'!C103</f>
        <v>F.1.3.g</v>
      </c>
      <c r="C29" s="740" t="str">
        <f>'3-A. CI Sub-Annex'!D103</f>
        <v>Acute Encephalitis Syndrome (AES)/ Japanese Encephalitis (JE): Operational costs for malathion  fogging</v>
      </c>
      <c r="D29" s="408" t="str">
        <f>'3-A. CI Sub-Annex'!E103</f>
        <v>NDCP</v>
      </c>
      <c r="E29" s="408" t="str">
        <f>'3-A. CI Sub-Annex'!F103</f>
        <v>NVBDCP-AES/JE</v>
      </c>
      <c r="F29" s="408">
        <f>'3-A. CI Sub-Annex'!G103</f>
        <v>0</v>
      </c>
      <c r="G29" s="408">
        <f>'3-A. CI Sub-Annex'!H103</f>
        <v>0</v>
      </c>
      <c r="H29" s="408">
        <f>'3-A. CI Sub-Annex'!I103</f>
        <v>0</v>
      </c>
      <c r="I29" s="408">
        <f>'3-A. CI Sub-Annex'!J103</f>
        <v>0</v>
      </c>
      <c r="J29" s="408">
        <f>'3-A. CI Sub-Annex'!K103</f>
        <v>0</v>
      </c>
      <c r="K29" s="408">
        <f>'3-A. CI Sub-Annex'!L103</f>
        <v>0</v>
      </c>
      <c r="L29" s="408">
        <f>'3-A. CI Sub-Annex'!M103</f>
        <v>0</v>
      </c>
      <c r="M29" s="100">
        <f>'3-A. CI Sub-Annex'!N103</f>
        <v>0</v>
      </c>
      <c r="N29" s="408">
        <f>'3-A. CI Sub-Annex'!O103</f>
        <v>0</v>
      </c>
      <c r="O29" s="100">
        <f>'3-A. CI Sub-Annex'!P103</f>
        <v>0</v>
      </c>
      <c r="P29" s="740">
        <f>'3-A. CI Sub-Annex'!Q103</f>
        <v>0</v>
      </c>
      <c r="Q29" s="56"/>
      <c r="R29" s="241"/>
    </row>
    <row r="30" spans="1:18" ht="30">
      <c r="A30" s="5659"/>
      <c r="B30" s="740" t="str">
        <f>'3-A. CI Sub-Annex'!C104</f>
        <v>F.1.5.b</v>
      </c>
      <c r="C30" s="740" t="str">
        <f>'3-A. CI Sub-Annex'!D104</f>
        <v>Kala-azar: Operational cost for spray including spray wages</v>
      </c>
      <c r="D30" s="408" t="str">
        <f>'3-A. CI Sub-Annex'!E104</f>
        <v>NDCP</v>
      </c>
      <c r="E30" s="408" t="str">
        <f>'3-A. CI Sub-Annex'!F104</f>
        <v>NVBDCP- Kala-azar</v>
      </c>
      <c r="F30" s="408">
        <f>'3-A. CI Sub-Annex'!G104</f>
        <v>0</v>
      </c>
      <c r="G30" s="408">
        <f>'3-A. CI Sub-Annex'!H104</f>
        <v>0</v>
      </c>
      <c r="H30" s="408">
        <f>'3-A. CI Sub-Annex'!I104</f>
        <v>0</v>
      </c>
      <c r="I30" s="408">
        <f>'3-A. CI Sub-Annex'!J104</f>
        <v>0</v>
      </c>
      <c r="J30" s="408">
        <f>'3-A. CI Sub-Annex'!K104</f>
        <v>0</v>
      </c>
      <c r="K30" s="408">
        <f>'3-A. CI Sub-Annex'!L104</f>
        <v>0</v>
      </c>
      <c r="L30" s="408">
        <f>'3-A. CI Sub-Annex'!M104</f>
        <v>0</v>
      </c>
      <c r="M30" s="100">
        <f>'3-A. CI Sub-Annex'!N104</f>
        <v>0</v>
      </c>
      <c r="N30" s="408">
        <f>'3-A. CI Sub-Annex'!O104</f>
        <v>0</v>
      </c>
      <c r="O30" s="100">
        <f>'3-A. CI Sub-Annex'!P104</f>
        <v>0</v>
      </c>
      <c r="P30" s="740">
        <f>'3-A. CI Sub-Annex'!Q104</f>
        <v>0</v>
      </c>
      <c r="Q30" s="56"/>
      <c r="R30" s="241"/>
    </row>
    <row r="31" spans="1:18" ht="30">
      <c r="A31" s="5659"/>
      <c r="B31" s="740" t="str">
        <f>'3-A. CI Sub-Annex'!C105</f>
        <v>F.1.5.e</v>
      </c>
      <c r="C31" s="740" t="str">
        <f>'3-A. CI Sub-Annex'!D105</f>
        <v>Kala-azar: Training for spraying</v>
      </c>
      <c r="D31" s="408" t="str">
        <f>'3-A. CI Sub-Annex'!E105</f>
        <v>NDCP</v>
      </c>
      <c r="E31" s="408" t="str">
        <f>'3-A. CI Sub-Annex'!F105</f>
        <v>NVBDCP- Kala-azar</v>
      </c>
      <c r="F31" s="408">
        <f>'3-A. CI Sub-Annex'!G105</f>
        <v>0</v>
      </c>
      <c r="G31" s="408">
        <f>'3-A. CI Sub-Annex'!H105</f>
        <v>0</v>
      </c>
      <c r="H31" s="408">
        <f>'3-A. CI Sub-Annex'!I105</f>
        <v>0</v>
      </c>
      <c r="I31" s="408">
        <f>'3-A. CI Sub-Annex'!J105</f>
        <v>0</v>
      </c>
      <c r="J31" s="408">
        <f>'3-A. CI Sub-Annex'!K105</f>
        <v>0</v>
      </c>
      <c r="K31" s="408">
        <f>'3-A. CI Sub-Annex'!L105</f>
        <v>0</v>
      </c>
      <c r="L31" s="408">
        <f>'3-A. CI Sub-Annex'!M105</f>
        <v>0</v>
      </c>
      <c r="M31" s="100">
        <f>'3-A. CI Sub-Annex'!N105</f>
        <v>0</v>
      </c>
      <c r="N31" s="408">
        <f>'3-A. CI Sub-Annex'!O105</f>
        <v>0</v>
      </c>
      <c r="O31" s="100">
        <f>'3-A. CI Sub-Annex'!P105</f>
        <v>0</v>
      </c>
      <c r="P31" s="740">
        <f>'3-A. CI Sub-Annex'!Q105</f>
        <v>0</v>
      </c>
      <c r="Q31" s="56"/>
      <c r="R31" s="241"/>
    </row>
    <row r="32" spans="1:18">
      <c r="A32" s="695">
        <f>'5.Infrastructure Annex'!A7</f>
        <v>5</v>
      </c>
      <c r="B32" s="695"/>
      <c r="C32" s="695" t="str">
        <f>'5.Infrastructure Annex'!C7</f>
        <v>Infrastructure</v>
      </c>
      <c r="D32" s="694"/>
      <c r="E32" s="694"/>
      <c r="F32" s="694"/>
      <c r="G32" s="694"/>
      <c r="H32" s="694"/>
      <c r="I32" s="694"/>
      <c r="J32" s="694"/>
      <c r="K32" s="694"/>
      <c r="L32" s="694"/>
      <c r="M32" s="406"/>
      <c r="N32" s="694"/>
      <c r="O32" s="406">
        <f>SUM(O33:O35)</f>
        <v>0</v>
      </c>
      <c r="P32" s="695"/>
      <c r="Q32" s="615"/>
      <c r="R32" s="82">
        <f>SUM(R33:R35)</f>
        <v>0</v>
      </c>
    </row>
    <row r="33" spans="1:18" ht="30">
      <c r="A33" s="70" t="str">
        <f>'5.Infrastructure Annex'!A91</f>
        <v>5.3.11</v>
      </c>
      <c r="B33" s="70" t="str">
        <f>'5.Infrastructure Annex'!B91</f>
        <v>F.1.1.j</v>
      </c>
      <c r="C33" s="70" t="str">
        <f>'5.Infrastructure Annex'!C91</f>
        <v>Construction and maintenance of Hatcheries</v>
      </c>
      <c r="D33" s="700" t="str">
        <f>'5.Infrastructure Annex'!D91</f>
        <v>NDCP</v>
      </c>
      <c r="E33" s="700" t="str">
        <f>'5.Infrastructure Annex'!E91</f>
        <v>NVBDCP- Malaria</v>
      </c>
      <c r="F33" s="700">
        <f>'5.Infrastructure Annex'!G91</f>
        <v>0</v>
      </c>
      <c r="G33" s="700">
        <f>'5.Infrastructure Annex'!H91</f>
        <v>0</v>
      </c>
      <c r="H33" s="700">
        <f>'5.Infrastructure Annex'!I91</f>
        <v>0</v>
      </c>
      <c r="I33" s="700">
        <f>'5.Infrastructure Annex'!J91</f>
        <v>0</v>
      </c>
      <c r="J33" s="700">
        <f>'5.Infrastructure Annex'!K91</f>
        <v>0</v>
      </c>
      <c r="K33" s="700">
        <f>'5.Infrastructure Annex'!L91</f>
        <v>0</v>
      </c>
      <c r="L33" s="700">
        <f>'5.Infrastructure Annex'!M91</f>
        <v>0</v>
      </c>
      <c r="M33" s="100">
        <f>'5.Infrastructure Annex'!N91</f>
        <v>0</v>
      </c>
      <c r="N33" s="700">
        <f>'5.Infrastructure Annex'!O91</f>
        <v>0</v>
      </c>
      <c r="O33" s="100">
        <f>'5.Infrastructure Annex'!P91</f>
        <v>0</v>
      </c>
      <c r="P33" s="70" t="str">
        <f>'5.Infrastructure Annex'!Q91</f>
        <v xml:space="preserve">STATE: ; PDY: ; KKL: ; MHE: ; YNM: </v>
      </c>
      <c r="Q33" s="56"/>
      <c r="R33" s="241"/>
    </row>
    <row r="34" spans="1:18" ht="30">
      <c r="A34" s="70" t="str">
        <f>'5.Infrastructure Annex'!A92</f>
        <v>5.3.12</v>
      </c>
      <c r="B34" s="70" t="str">
        <f>'5.Infrastructure Annex'!B92</f>
        <v>F.2.1.e</v>
      </c>
      <c r="C34" s="70" t="str">
        <f>'5.Infrastructure Annex'!C92</f>
        <v>Infrastructure (INF)</v>
      </c>
      <c r="D34" s="700" t="str">
        <f>'5.Infrastructure Annex'!D92</f>
        <v>NDCP</v>
      </c>
      <c r="E34" s="700" t="str">
        <f>'5.Infrastructure Annex'!E92</f>
        <v>NVBDCP - GFATM</v>
      </c>
      <c r="F34" s="700">
        <f>'5.Infrastructure Annex'!G92</f>
        <v>0</v>
      </c>
      <c r="G34" s="700">
        <f>'5.Infrastructure Annex'!H92</f>
        <v>0</v>
      </c>
      <c r="H34" s="700">
        <f>'5.Infrastructure Annex'!I92</f>
        <v>0</v>
      </c>
      <c r="I34" s="700">
        <f>'5.Infrastructure Annex'!J92</f>
        <v>0</v>
      </c>
      <c r="J34" s="700">
        <f>'5.Infrastructure Annex'!K92</f>
        <v>0</v>
      </c>
      <c r="K34" s="700">
        <f>'5.Infrastructure Annex'!L92</f>
        <v>0</v>
      </c>
      <c r="L34" s="700">
        <f>'5.Infrastructure Annex'!M92</f>
        <v>0</v>
      </c>
      <c r="M34" s="100">
        <f>'5.Infrastructure Annex'!N92</f>
        <v>0</v>
      </c>
      <c r="N34" s="700">
        <f>'5.Infrastructure Annex'!O92</f>
        <v>0</v>
      </c>
      <c r="O34" s="100">
        <f>'5.Infrastructure Annex'!P92</f>
        <v>0</v>
      </c>
      <c r="P34" s="70" t="str">
        <f>'5.Infrastructure Annex'!Q92</f>
        <v xml:space="preserve">STATE: ; PDY: ; KKL: ; MHE: ; YNM: </v>
      </c>
      <c r="Q34" s="56"/>
      <c r="R34" s="241"/>
    </row>
    <row r="35" spans="1:18" ht="30">
      <c r="A35" s="70" t="str">
        <f>'5.Infrastructure Annex'!A93</f>
        <v>5.3.13</v>
      </c>
      <c r="B35" s="70" t="str">
        <f>'5.Infrastructure Annex'!B93</f>
        <v>F.1.3.j</v>
      </c>
      <c r="C35" s="70" t="str">
        <f>'5.Infrastructure Annex'!C93</f>
        <v>ICU Establishment in Endemic District</v>
      </c>
      <c r="D35" s="700" t="str">
        <f>'5.Infrastructure Annex'!D93</f>
        <v>NDCP</v>
      </c>
      <c r="E35" s="700" t="str">
        <f>'5.Infrastructure Annex'!E93</f>
        <v>NVBDCP-AES/JE</v>
      </c>
      <c r="F35" s="700">
        <f>'5.Infrastructure Annex'!G93</f>
        <v>0</v>
      </c>
      <c r="G35" s="700">
        <f>'5.Infrastructure Annex'!H93</f>
        <v>0</v>
      </c>
      <c r="H35" s="700">
        <f>'5.Infrastructure Annex'!I93</f>
        <v>0</v>
      </c>
      <c r="I35" s="700">
        <f>'5.Infrastructure Annex'!J93</f>
        <v>0</v>
      </c>
      <c r="J35" s="700">
        <f>'5.Infrastructure Annex'!K93</f>
        <v>0</v>
      </c>
      <c r="K35" s="700">
        <f>'5.Infrastructure Annex'!L93</f>
        <v>0</v>
      </c>
      <c r="L35" s="700">
        <f>'5.Infrastructure Annex'!M93</f>
        <v>0</v>
      </c>
      <c r="M35" s="100">
        <f>'5.Infrastructure Annex'!N93</f>
        <v>0</v>
      </c>
      <c r="N35" s="700">
        <f>'5.Infrastructure Annex'!O93</f>
        <v>0</v>
      </c>
      <c r="O35" s="100">
        <f>'5.Infrastructure Annex'!P93</f>
        <v>0</v>
      </c>
      <c r="P35" s="70" t="str">
        <f>'5.Infrastructure Annex'!Q93</f>
        <v xml:space="preserve">STATE: ; PDY: ; KKL: ; MHE: ; YNM: </v>
      </c>
      <c r="Q35" s="56"/>
      <c r="R35" s="241"/>
    </row>
    <row r="36" spans="1:18">
      <c r="A36" s="695">
        <f>'6.Procurement Annex'!A7</f>
        <v>6</v>
      </c>
      <c r="B36" s="695"/>
      <c r="C36" s="695" t="str">
        <f>'6.Procurement Annex'!C7</f>
        <v>Procurement</v>
      </c>
      <c r="D36" s="694"/>
      <c r="E36" s="694"/>
      <c r="F36" s="694"/>
      <c r="G36" s="694"/>
      <c r="H36" s="694"/>
      <c r="I36" s="694"/>
      <c r="J36" s="694"/>
      <c r="K36" s="694"/>
      <c r="L36" s="694"/>
      <c r="M36" s="406"/>
      <c r="N36" s="694"/>
      <c r="O36" s="406">
        <f>SUM(O37:O60)</f>
        <v>45.833750000000002</v>
      </c>
      <c r="P36" s="695"/>
      <c r="Q36" s="615"/>
      <c r="R36" s="82">
        <f>SUM(R37:R60)</f>
        <v>0</v>
      </c>
    </row>
    <row r="37" spans="1:18" ht="30">
      <c r="A37" s="5653" t="str">
        <f>'6.Procurement Annex'!A31</f>
        <v>6.1.4.2</v>
      </c>
      <c r="B37" s="70" t="str">
        <f>'6-A. Proc. Sub-Annex'!C77</f>
        <v>F.2.1.c</v>
      </c>
      <c r="C37" s="70" t="str">
        <f>'6-A. Proc. Sub-Annex'!D77</f>
        <v>Health Products- Equipment (HPE) - GFATM</v>
      </c>
      <c r="D37" s="700" t="str">
        <f>'6-A. Proc. Sub-Annex'!E77</f>
        <v>NDCP</v>
      </c>
      <c r="E37" s="700" t="str">
        <f>'6-A. Proc. Sub-Annex'!F77</f>
        <v>NVBDCP - GFATM</v>
      </c>
      <c r="F37" s="700">
        <f>'6-A. Proc. Sub-Annex'!G77</f>
        <v>0</v>
      </c>
      <c r="G37" s="700">
        <f>'6-A. Proc. Sub-Annex'!H77</f>
        <v>0</v>
      </c>
      <c r="H37" s="700">
        <f>'6-A. Proc. Sub-Annex'!I77</f>
        <v>0</v>
      </c>
      <c r="I37" s="700">
        <f>'6-A. Proc. Sub-Annex'!J77</f>
        <v>0</v>
      </c>
      <c r="J37" s="700">
        <f>'6-A. Proc. Sub-Annex'!K77</f>
        <v>0</v>
      </c>
      <c r="K37" s="700">
        <f>'6-A. Proc. Sub-Annex'!L77</f>
        <v>0</v>
      </c>
      <c r="L37" s="700">
        <f>'6-A. Proc. Sub-Annex'!M77</f>
        <v>0</v>
      </c>
      <c r="M37" s="100">
        <f>'6-A. Proc. Sub-Annex'!N77</f>
        <v>0</v>
      </c>
      <c r="N37" s="700">
        <f>'6-A. Proc. Sub-Annex'!O77</f>
        <v>0</v>
      </c>
      <c r="O37" s="100">
        <f>'6-A. Proc. Sub-Annex'!P77</f>
        <v>0</v>
      </c>
      <c r="P37" s="70">
        <f>'6-A. Proc. Sub-Annex'!Q77</f>
        <v>0</v>
      </c>
      <c r="Q37" s="56"/>
      <c r="R37" s="241"/>
    </row>
    <row r="38" spans="1:18" ht="30">
      <c r="A38" s="5653"/>
      <c r="B38" s="70" t="str">
        <f>'6-A. Proc. Sub-Annex'!C78</f>
        <v>F.1.3.f</v>
      </c>
      <c r="C38" s="70" t="str">
        <f>'6-A. Proc. Sub-Annex'!D78</f>
        <v>Fogging Machine</v>
      </c>
      <c r="D38" s="700" t="str">
        <f>'6-A. Proc. Sub-Annex'!E78</f>
        <v>NDCP</v>
      </c>
      <c r="E38" s="700" t="str">
        <f>'6-A. Proc. Sub-Annex'!F78</f>
        <v>NVBDCP - AES/JE</v>
      </c>
      <c r="F38" s="700">
        <f>'6-A. Proc. Sub-Annex'!G78</f>
        <v>0</v>
      </c>
      <c r="G38" s="700">
        <f>'6-A. Proc. Sub-Annex'!H78</f>
        <v>0</v>
      </c>
      <c r="H38" s="700">
        <f>'6-A. Proc. Sub-Annex'!I78</f>
        <v>0</v>
      </c>
      <c r="I38" s="700">
        <f>'6-A. Proc. Sub-Annex'!J78</f>
        <v>0</v>
      </c>
      <c r="J38" s="700">
        <f>'6-A. Proc. Sub-Annex'!K78</f>
        <v>0</v>
      </c>
      <c r="K38" s="700">
        <f>'6-A. Proc. Sub-Annex'!L78</f>
        <v>0</v>
      </c>
      <c r="L38" s="700">
        <f>'6-A. Proc. Sub-Annex'!M78</f>
        <v>0</v>
      </c>
      <c r="M38" s="100">
        <f>'6-A. Proc. Sub-Annex'!N78</f>
        <v>0</v>
      </c>
      <c r="N38" s="700">
        <f>'6-A. Proc. Sub-Annex'!O78</f>
        <v>0</v>
      </c>
      <c r="O38" s="100">
        <f>'6-A. Proc. Sub-Annex'!P78</f>
        <v>0</v>
      </c>
      <c r="P38" s="70">
        <f>'6-A. Proc. Sub-Annex'!Q78</f>
        <v>0</v>
      </c>
      <c r="Q38" s="56"/>
      <c r="R38" s="241"/>
    </row>
    <row r="39" spans="1:18" ht="30">
      <c r="A39" s="5653"/>
      <c r="B39" s="70" t="str">
        <f>'6-A. Proc. Sub-Annex'!C79</f>
        <v>F.1.5.a</v>
      </c>
      <c r="C39" s="70" t="str">
        <f>'6-A. Proc. Sub-Annex'!D79</f>
        <v>Spray Pumps &amp; accessories</v>
      </c>
      <c r="D39" s="700" t="str">
        <f>'6-A. Proc. Sub-Annex'!E79</f>
        <v>NDCP</v>
      </c>
      <c r="E39" s="700" t="str">
        <f>'6-A. Proc. Sub-Annex'!F79</f>
        <v>NVBDCP - KalaAzar</v>
      </c>
      <c r="F39" s="700">
        <f>'6-A. Proc. Sub-Annex'!G79</f>
        <v>0</v>
      </c>
      <c r="G39" s="700">
        <f>'6-A. Proc. Sub-Annex'!H79</f>
        <v>0</v>
      </c>
      <c r="H39" s="700">
        <f>'6-A. Proc. Sub-Annex'!I79</f>
        <v>0</v>
      </c>
      <c r="I39" s="700">
        <f>'6-A. Proc. Sub-Annex'!J79</f>
        <v>0</v>
      </c>
      <c r="J39" s="700">
        <f>'6-A. Proc. Sub-Annex'!K79</f>
        <v>0</v>
      </c>
      <c r="K39" s="700">
        <f>'6-A. Proc. Sub-Annex'!L79</f>
        <v>0</v>
      </c>
      <c r="L39" s="700">
        <f>'6-A. Proc. Sub-Annex'!M79</f>
        <v>0</v>
      </c>
      <c r="M39" s="100">
        <f>'6-A. Proc. Sub-Annex'!N79</f>
        <v>0</v>
      </c>
      <c r="N39" s="700">
        <f>'6-A. Proc. Sub-Annex'!O79</f>
        <v>0</v>
      </c>
      <c r="O39" s="100">
        <f>'6-A. Proc. Sub-Annex'!P79</f>
        <v>0</v>
      </c>
      <c r="P39" s="70">
        <f>'6-A. Proc. Sub-Annex'!Q79</f>
        <v>0</v>
      </c>
      <c r="Q39" s="56"/>
      <c r="R39" s="241"/>
    </row>
    <row r="40" spans="1:18" ht="30">
      <c r="A40" s="5653"/>
      <c r="B40" s="70" t="str">
        <f>'6-A. Proc. Sub-Annex'!C80</f>
        <v>F.2.1.f</v>
      </c>
      <c r="C40" s="70" t="str">
        <f>'6-A. Proc. Sub-Annex'!D80</f>
        <v>Non-Health Equipment (NHP) - GFATM</v>
      </c>
      <c r="D40" s="700" t="str">
        <f>'6-A. Proc. Sub-Annex'!E80</f>
        <v>NDCP</v>
      </c>
      <c r="E40" s="700" t="str">
        <f>'6-A. Proc. Sub-Annex'!F80</f>
        <v>NVBDCP - GFATM</v>
      </c>
      <c r="F40" s="700">
        <f>'6-A. Proc. Sub-Annex'!G80</f>
        <v>0</v>
      </c>
      <c r="G40" s="700">
        <f>'6-A. Proc. Sub-Annex'!H80</f>
        <v>0</v>
      </c>
      <c r="H40" s="700">
        <f>'6-A. Proc. Sub-Annex'!I80</f>
        <v>0</v>
      </c>
      <c r="I40" s="700">
        <f>'6-A. Proc. Sub-Annex'!J80</f>
        <v>0</v>
      </c>
      <c r="J40" s="700">
        <f>'6-A. Proc. Sub-Annex'!K80</f>
        <v>0</v>
      </c>
      <c r="K40" s="700">
        <f>'6-A. Proc. Sub-Annex'!L80</f>
        <v>0</v>
      </c>
      <c r="L40" s="700">
        <f>'6-A. Proc. Sub-Annex'!M80</f>
        <v>0</v>
      </c>
      <c r="M40" s="100">
        <f>'6-A. Proc. Sub-Annex'!N80</f>
        <v>0</v>
      </c>
      <c r="N40" s="700">
        <f>'6-A. Proc. Sub-Annex'!O80</f>
        <v>0</v>
      </c>
      <c r="O40" s="100">
        <f>'6-A. Proc. Sub-Annex'!P80</f>
        <v>0</v>
      </c>
      <c r="P40" s="70">
        <f>'6-A. Proc. Sub-Annex'!Q80</f>
        <v>0</v>
      </c>
      <c r="Q40" s="56"/>
      <c r="R40" s="241"/>
    </row>
    <row r="41" spans="1:18" ht="30">
      <c r="A41" s="5653"/>
      <c r="B41" s="70"/>
      <c r="C41" s="70" t="str">
        <f>'6-A. Proc. Sub-Annex'!D81</f>
        <v>Logistic for Entomological Lab Strengthening and others under MVCR</v>
      </c>
      <c r="D41" s="700" t="str">
        <f>'6-A. Proc. Sub-Annex'!E81</f>
        <v>NDCP</v>
      </c>
      <c r="E41" s="700" t="str">
        <f>'6-A. Proc. Sub-Annex'!F81</f>
        <v>NVBDCP - Malaria</v>
      </c>
      <c r="F41" s="700">
        <f>'6-A. Proc. Sub-Annex'!G81</f>
        <v>0</v>
      </c>
      <c r="G41" s="700">
        <f>'6-A. Proc. Sub-Annex'!H81</f>
        <v>0</v>
      </c>
      <c r="H41" s="700">
        <f>'6-A. Proc. Sub-Annex'!I81</f>
        <v>0</v>
      </c>
      <c r="I41" s="700">
        <f>'6-A. Proc. Sub-Annex'!J81</f>
        <v>0</v>
      </c>
      <c r="J41" s="700">
        <f>'6-A. Proc. Sub-Annex'!K81</f>
        <v>0</v>
      </c>
      <c r="K41" s="700">
        <f>'6-A. Proc. Sub-Annex'!L81</f>
        <v>0</v>
      </c>
      <c r="L41" s="700">
        <f>'6-A. Proc. Sub-Annex'!M81</f>
        <v>0</v>
      </c>
      <c r="M41" s="100">
        <f>'6-A. Proc. Sub-Annex'!N81</f>
        <v>0</v>
      </c>
      <c r="N41" s="700">
        <f>'6-A. Proc. Sub-Annex'!O81</f>
        <v>0</v>
      </c>
      <c r="O41" s="100">
        <f>'6-A. Proc. Sub-Annex'!P81</f>
        <v>0</v>
      </c>
      <c r="P41" s="70">
        <f>'6-A. Proc. Sub-Annex'!Q81</f>
        <v>0</v>
      </c>
      <c r="Q41" s="56"/>
      <c r="R41" s="241"/>
    </row>
    <row r="42" spans="1:18" ht="30">
      <c r="A42" s="5653"/>
      <c r="B42" s="70"/>
      <c r="C42" s="70" t="str">
        <f>'6-A. Proc. Sub-Annex'!D82</f>
        <v>Any other equipment (please specify)</v>
      </c>
      <c r="D42" s="700" t="str">
        <f>'6-A. Proc. Sub-Annex'!E82</f>
        <v>NDCP</v>
      </c>
      <c r="E42" s="700" t="str">
        <f>'6-A. Proc. Sub-Annex'!F82</f>
        <v>NVBDCP</v>
      </c>
      <c r="F42" s="700">
        <f>'6-A. Proc. Sub-Annex'!G82</f>
        <v>0</v>
      </c>
      <c r="G42" s="700">
        <f>'6-A. Proc. Sub-Annex'!H82</f>
        <v>0</v>
      </c>
      <c r="H42" s="700">
        <f>'6-A. Proc. Sub-Annex'!I82</f>
        <v>5.2</v>
      </c>
      <c r="I42" s="700">
        <f>'6-A. Proc. Sub-Annex'!J82</f>
        <v>0</v>
      </c>
      <c r="J42" s="700">
        <f>'6-A. Proc. Sub-Annex'!K82</f>
        <v>0</v>
      </c>
      <c r="K42" s="700">
        <f>'6-A. Proc. Sub-Annex'!L82</f>
        <v>0</v>
      </c>
      <c r="L42" s="700">
        <f>'6-A. Proc. Sub-Annex'!M82</f>
        <v>0</v>
      </c>
      <c r="M42" s="100">
        <f>'6-A. Proc. Sub-Annex'!N82</f>
        <v>0</v>
      </c>
      <c r="N42" s="700">
        <f>'6-A. Proc. Sub-Annex'!O82</f>
        <v>0</v>
      </c>
      <c r="O42" s="100">
        <f>'6-A. Proc. Sub-Annex'!P82</f>
        <v>0</v>
      </c>
      <c r="P42" s="70">
        <f>'6-A. Proc. Sub-Annex'!Q82</f>
        <v>0</v>
      </c>
      <c r="Q42" s="56"/>
      <c r="R42" s="241"/>
    </row>
    <row r="43" spans="1:18" ht="30">
      <c r="A43" s="70" t="str">
        <f>'6.Procurement Annex'!A50</f>
        <v>6.1.6.4</v>
      </c>
      <c r="B43" s="70"/>
      <c r="C43" s="70" t="str">
        <f>'6-A. Proc. Sub-Annex'!D140</f>
        <v>Maintenance of Microscope</v>
      </c>
      <c r="D43" s="700" t="str">
        <f>'6-A. Proc. Sub-Annex'!E140</f>
        <v>NDCP</v>
      </c>
      <c r="E43" s="700" t="str">
        <f>'6-A. Proc. Sub-Annex'!F140</f>
        <v>NVBDCP</v>
      </c>
      <c r="F43" s="700">
        <f>'6-A. Proc. Sub-Annex'!G140</f>
        <v>0</v>
      </c>
      <c r="G43" s="700">
        <f>'6-A. Proc. Sub-Annex'!H140</f>
        <v>0</v>
      </c>
      <c r="H43" s="700">
        <f>'6-A. Proc. Sub-Annex'!I140</f>
        <v>0</v>
      </c>
      <c r="I43" s="700">
        <f>'6-A. Proc. Sub-Annex'!J140</f>
        <v>0</v>
      </c>
      <c r="J43" s="700">
        <f>'6-A. Proc. Sub-Annex'!K140</f>
        <v>0</v>
      </c>
      <c r="K43" s="700">
        <f>'6-A. Proc. Sub-Annex'!L140</f>
        <v>0</v>
      </c>
      <c r="L43" s="700">
        <f>'6-A. Proc. Sub-Annex'!M140</f>
        <v>0</v>
      </c>
      <c r="M43" s="100">
        <f>'6-A. Proc. Sub-Annex'!N140</f>
        <v>0</v>
      </c>
      <c r="N43" s="700">
        <f>'6-A. Proc. Sub-Annex'!O140</f>
        <v>0</v>
      </c>
      <c r="O43" s="100">
        <f>'6-A. Proc. Sub-Annex'!P140</f>
        <v>0</v>
      </c>
      <c r="P43" s="70">
        <f>'6-A. Proc. Sub-Annex'!Q140</f>
        <v>0</v>
      </c>
      <c r="Q43" s="56"/>
      <c r="R43" s="241"/>
    </row>
    <row r="44" spans="1:18" ht="30">
      <c r="A44" s="5653" t="str">
        <f>'6.Procurement Annex'!A72</f>
        <v>6.2.3.1</v>
      </c>
      <c r="B44" s="70" t="str">
        <f>'6-A. Proc. Sub-Annex'!C215</f>
        <v>B.16.2.11.3.a</v>
      </c>
      <c r="C44" s="70" t="str">
        <f>'6-A. Proc. Sub-Annex'!D215</f>
        <v>Chloroquine phosphate tablets</v>
      </c>
      <c r="D44" s="700" t="str">
        <f>'6-A. Proc. Sub-Annex'!E215</f>
        <v>NDCP</v>
      </c>
      <c r="E44" s="700" t="str">
        <f>'6-A. Proc. Sub-Annex'!F215</f>
        <v>NVBDCP - Malaria</v>
      </c>
      <c r="F44" s="700">
        <f>'6-A. Proc. Sub-Annex'!G215</f>
        <v>0</v>
      </c>
      <c r="G44" s="700">
        <f>'6-A. Proc. Sub-Annex'!H215</f>
        <v>0</v>
      </c>
      <c r="H44" s="700">
        <f>'6-A. Proc. Sub-Annex'!I215</f>
        <v>0</v>
      </c>
      <c r="I44" s="700">
        <f>'6-A. Proc. Sub-Annex'!J215</f>
        <v>0</v>
      </c>
      <c r="J44" s="700">
        <f>'6-A. Proc. Sub-Annex'!K215</f>
        <v>0</v>
      </c>
      <c r="K44" s="700">
        <f>'6-A. Proc. Sub-Annex'!L215</f>
        <v>0</v>
      </c>
      <c r="L44" s="700">
        <f>'6-A. Proc. Sub-Annex'!M215</f>
        <v>0</v>
      </c>
      <c r="M44" s="100">
        <f>'6-A. Proc. Sub-Annex'!N215</f>
        <v>0</v>
      </c>
      <c r="N44" s="700">
        <f>'6-A. Proc. Sub-Annex'!O215</f>
        <v>0</v>
      </c>
      <c r="O44" s="100">
        <f>'6-A. Proc. Sub-Annex'!P215</f>
        <v>0</v>
      </c>
      <c r="P44" s="70">
        <f>'6-A. Proc. Sub-Annex'!Q215</f>
        <v>0</v>
      </c>
      <c r="Q44" s="56"/>
      <c r="R44" s="241"/>
    </row>
    <row r="45" spans="1:18" ht="30">
      <c r="A45" s="5653"/>
      <c r="B45" s="70" t="str">
        <f>'6-A. Proc. Sub-Annex'!C216</f>
        <v>B.16.2.11.3.b</v>
      </c>
      <c r="C45" s="70" t="str">
        <f>'6-A. Proc. Sub-Annex'!D216</f>
        <v>Primaquine tablets 2.5 mg</v>
      </c>
      <c r="D45" s="700" t="str">
        <f>'6-A. Proc. Sub-Annex'!E216</f>
        <v>NDCP</v>
      </c>
      <c r="E45" s="700" t="str">
        <f>'6-A. Proc. Sub-Annex'!F216</f>
        <v>NVBDCP – Malaria</v>
      </c>
      <c r="F45" s="700">
        <f>'6-A. Proc. Sub-Annex'!G216</f>
        <v>0</v>
      </c>
      <c r="G45" s="700">
        <f>'6-A. Proc. Sub-Annex'!H216</f>
        <v>0</v>
      </c>
      <c r="H45" s="700">
        <f>'6-A. Proc. Sub-Annex'!I216</f>
        <v>0</v>
      </c>
      <c r="I45" s="700">
        <f>'6-A. Proc. Sub-Annex'!J216</f>
        <v>0</v>
      </c>
      <c r="J45" s="700">
        <f>'6-A. Proc. Sub-Annex'!K216</f>
        <v>0</v>
      </c>
      <c r="K45" s="700">
        <f>'6-A. Proc. Sub-Annex'!L216</f>
        <v>0</v>
      </c>
      <c r="L45" s="700">
        <f>'6-A. Proc. Sub-Annex'!M216</f>
        <v>0</v>
      </c>
      <c r="M45" s="100">
        <f>'6-A. Proc. Sub-Annex'!N216</f>
        <v>0</v>
      </c>
      <c r="N45" s="700">
        <f>'6-A. Proc. Sub-Annex'!O216</f>
        <v>0</v>
      </c>
      <c r="O45" s="100">
        <f>'6-A. Proc. Sub-Annex'!P216</f>
        <v>0</v>
      </c>
      <c r="P45" s="70">
        <f>'6-A. Proc. Sub-Annex'!Q216</f>
        <v>0</v>
      </c>
      <c r="Q45" s="56"/>
      <c r="R45" s="241"/>
    </row>
    <row r="46" spans="1:18" ht="30">
      <c r="A46" s="5653"/>
      <c r="B46" s="70" t="str">
        <f>'6-A. Proc. Sub-Annex'!C217</f>
        <v>B.16.2.11.3.c</v>
      </c>
      <c r="C46" s="70" t="str">
        <f>'6-A. Proc. Sub-Annex'!D217</f>
        <v>Primaquine tablets 7.5 mg</v>
      </c>
      <c r="D46" s="700" t="str">
        <f>'6-A. Proc. Sub-Annex'!E217</f>
        <v>NDCP</v>
      </c>
      <c r="E46" s="700" t="str">
        <f>'6-A. Proc. Sub-Annex'!F217</f>
        <v>NVBDCP – Malaria</v>
      </c>
      <c r="F46" s="700">
        <f>'6-A. Proc. Sub-Annex'!G217</f>
        <v>0</v>
      </c>
      <c r="G46" s="700">
        <f>'6-A. Proc. Sub-Annex'!H217</f>
        <v>0</v>
      </c>
      <c r="H46" s="700">
        <f>'6-A. Proc. Sub-Annex'!I217</f>
        <v>0</v>
      </c>
      <c r="I46" s="700">
        <f>'6-A. Proc. Sub-Annex'!J217</f>
        <v>0</v>
      </c>
      <c r="J46" s="700">
        <f>'6-A. Proc. Sub-Annex'!K217</f>
        <v>0</v>
      </c>
      <c r="K46" s="700">
        <f>'6-A. Proc. Sub-Annex'!L217</f>
        <v>0</v>
      </c>
      <c r="L46" s="700">
        <f>'6-A. Proc. Sub-Annex'!M217</f>
        <v>0</v>
      </c>
      <c r="M46" s="100">
        <f>'6-A. Proc. Sub-Annex'!N217</f>
        <v>0</v>
      </c>
      <c r="N46" s="700">
        <f>'6-A. Proc. Sub-Annex'!O217</f>
        <v>0</v>
      </c>
      <c r="O46" s="100">
        <f>'6-A. Proc. Sub-Annex'!P217</f>
        <v>0</v>
      </c>
      <c r="P46" s="70">
        <f>'6-A. Proc. Sub-Annex'!Q217</f>
        <v>0</v>
      </c>
      <c r="Q46" s="56"/>
      <c r="R46" s="241"/>
    </row>
    <row r="47" spans="1:18" ht="30">
      <c r="A47" s="5653"/>
      <c r="B47" s="70" t="str">
        <f>'6-A. Proc. Sub-Annex'!C218</f>
        <v>B.16.2.11.3.d</v>
      </c>
      <c r="C47" s="70" t="str">
        <f>'6-A. Proc. Sub-Annex'!D218</f>
        <v>Quinine sulphate tablets</v>
      </c>
      <c r="D47" s="700" t="str">
        <f>'6-A. Proc. Sub-Annex'!E218</f>
        <v>NDCP</v>
      </c>
      <c r="E47" s="700" t="str">
        <f>'6-A. Proc. Sub-Annex'!F218</f>
        <v>NVBDCP – Malaria</v>
      </c>
      <c r="F47" s="700">
        <f>'6-A. Proc. Sub-Annex'!G218</f>
        <v>0</v>
      </c>
      <c r="G47" s="700">
        <f>'6-A. Proc. Sub-Annex'!H218</f>
        <v>0</v>
      </c>
      <c r="H47" s="700">
        <f>'6-A. Proc. Sub-Annex'!I218</f>
        <v>0</v>
      </c>
      <c r="I47" s="700">
        <f>'6-A. Proc. Sub-Annex'!J218</f>
        <v>0</v>
      </c>
      <c r="J47" s="700">
        <f>'6-A. Proc. Sub-Annex'!K218</f>
        <v>0</v>
      </c>
      <c r="K47" s="700">
        <f>'6-A. Proc. Sub-Annex'!L218</f>
        <v>0</v>
      </c>
      <c r="L47" s="700">
        <f>'6-A. Proc. Sub-Annex'!M218</f>
        <v>0</v>
      </c>
      <c r="M47" s="100">
        <f>'6-A. Proc. Sub-Annex'!N218</f>
        <v>0</v>
      </c>
      <c r="N47" s="700">
        <f>'6-A. Proc. Sub-Annex'!O218</f>
        <v>0</v>
      </c>
      <c r="O47" s="100">
        <f>'6-A. Proc. Sub-Annex'!P218</f>
        <v>0</v>
      </c>
      <c r="P47" s="70">
        <f>'6-A. Proc. Sub-Annex'!Q218</f>
        <v>0</v>
      </c>
      <c r="Q47" s="56"/>
      <c r="R47" s="241"/>
    </row>
    <row r="48" spans="1:18" ht="30">
      <c r="A48" s="5653"/>
      <c r="B48" s="70" t="str">
        <f>'6-A. Proc. Sub-Annex'!C219</f>
        <v>B.16.2.11.3.e</v>
      </c>
      <c r="C48" s="70" t="str">
        <f>'6-A. Proc. Sub-Annex'!D219</f>
        <v>Quinine Injections and Artesunate Injection</v>
      </c>
      <c r="D48" s="700" t="str">
        <f>'6-A. Proc. Sub-Annex'!E219</f>
        <v>NDCP</v>
      </c>
      <c r="E48" s="700" t="str">
        <f>'6-A. Proc. Sub-Annex'!F219</f>
        <v>NVBDCP – Malaria</v>
      </c>
      <c r="F48" s="700">
        <f>'6-A. Proc. Sub-Annex'!G219</f>
        <v>0</v>
      </c>
      <c r="G48" s="700">
        <f>'6-A. Proc. Sub-Annex'!H219</f>
        <v>0</v>
      </c>
      <c r="H48" s="700">
        <f>'6-A. Proc. Sub-Annex'!I219</f>
        <v>0</v>
      </c>
      <c r="I48" s="700">
        <f>'6-A. Proc. Sub-Annex'!J219</f>
        <v>0</v>
      </c>
      <c r="J48" s="700">
        <f>'6-A. Proc. Sub-Annex'!K219</f>
        <v>0</v>
      </c>
      <c r="K48" s="700">
        <f>'6-A. Proc. Sub-Annex'!L219</f>
        <v>0</v>
      </c>
      <c r="L48" s="700">
        <f>'6-A. Proc. Sub-Annex'!M219</f>
        <v>0</v>
      </c>
      <c r="M48" s="100">
        <f>'6-A. Proc. Sub-Annex'!N219</f>
        <v>0</v>
      </c>
      <c r="N48" s="700">
        <f>'6-A. Proc. Sub-Annex'!O219</f>
        <v>0</v>
      </c>
      <c r="O48" s="100">
        <f>'6-A. Proc. Sub-Annex'!P219</f>
        <v>0</v>
      </c>
      <c r="P48" s="70">
        <f>'6-A. Proc. Sub-Annex'!Q219</f>
        <v>0</v>
      </c>
      <c r="Q48" s="56"/>
      <c r="R48" s="241"/>
    </row>
    <row r="49" spans="1:18" ht="30">
      <c r="A49" s="5653"/>
      <c r="B49" s="70" t="str">
        <f>'6-A. Proc. Sub-Annex'!C220</f>
        <v>B.16.2.11.3.f</v>
      </c>
      <c r="C49" s="70" t="str">
        <f>'6-A. Proc. Sub-Annex'!D220</f>
        <v>DEC 100 mg tablets</v>
      </c>
      <c r="D49" s="700" t="str">
        <f>'6-A. Proc. Sub-Annex'!E220</f>
        <v>NDCP</v>
      </c>
      <c r="E49" s="700" t="str">
        <f>'6-A. Proc. Sub-Annex'!F220</f>
        <v>NVBDCP-Lymphatic Filariasis</v>
      </c>
      <c r="F49" s="700">
        <f>'6-A. Proc. Sub-Annex'!G220</f>
        <v>0</v>
      </c>
      <c r="G49" s="700">
        <f>'6-A. Proc. Sub-Annex'!H220</f>
        <v>0</v>
      </c>
      <c r="H49" s="700">
        <f>'6-A. Proc. Sub-Annex'!I220</f>
        <v>0</v>
      </c>
      <c r="I49" s="700">
        <f>'6-A. Proc. Sub-Annex'!J220</f>
        <v>0</v>
      </c>
      <c r="J49" s="700">
        <f>'6-A. Proc. Sub-Annex'!K220</f>
        <v>0</v>
      </c>
      <c r="K49" s="700">
        <f>'6-A. Proc. Sub-Annex'!L220</f>
        <v>0</v>
      </c>
      <c r="L49" s="700">
        <f>'6-A. Proc. Sub-Annex'!M220</f>
        <v>0</v>
      </c>
      <c r="M49" s="100">
        <f>'6-A. Proc. Sub-Annex'!N220</f>
        <v>0</v>
      </c>
      <c r="N49" s="700">
        <f>'6-A. Proc. Sub-Annex'!O220</f>
        <v>0</v>
      </c>
      <c r="O49" s="100">
        <f>'6-A. Proc. Sub-Annex'!P220</f>
        <v>0</v>
      </c>
      <c r="P49" s="70">
        <f>'6-A. Proc. Sub-Annex'!Q220</f>
        <v>0</v>
      </c>
      <c r="Q49" s="56"/>
      <c r="R49" s="241"/>
    </row>
    <row r="50" spans="1:18" ht="30">
      <c r="A50" s="5653"/>
      <c r="B50" s="70" t="str">
        <f>'6-A. Proc. Sub-Annex'!C221</f>
        <v>B.16.2.11.3.g</v>
      </c>
      <c r="C50" s="70" t="str">
        <f>'6-A. Proc. Sub-Annex'!D221</f>
        <v>Albendazole 400 mg tablets</v>
      </c>
      <c r="D50" s="700" t="str">
        <f>'6-A. Proc. Sub-Annex'!E221</f>
        <v>NDCP</v>
      </c>
      <c r="E50" s="700" t="str">
        <f>'6-A. Proc. Sub-Annex'!F221</f>
        <v>NVBDCP-Lymphatic Filariasis</v>
      </c>
      <c r="F50" s="700">
        <f>'6-A. Proc. Sub-Annex'!G221</f>
        <v>0</v>
      </c>
      <c r="G50" s="700">
        <f>'6-A. Proc. Sub-Annex'!H221</f>
        <v>0</v>
      </c>
      <c r="H50" s="700">
        <f>'6-A. Proc. Sub-Annex'!I221</f>
        <v>0</v>
      </c>
      <c r="I50" s="700">
        <f>'6-A. Proc. Sub-Annex'!J221</f>
        <v>0</v>
      </c>
      <c r="J50" s="700">
        <f>'6-A. Proc. Sub-Annex'!K221</f>
        <v>0</v>
      </c>
      <c r="K50" s="700">
        <f>'6-A. Proc. Sub-Annex'!L221</f>
        <v>0</v>
      </c>
      <c r="L50" s="700">
        <f>'6-A. Proc. Sub-Annex'!M221</f>
        <v>0</v>
      </c>
      <c r="M50" s="100">
        <f>'6-A. Proc. Sub-Annex'!N221</f>
        <v>0</v>
      </c>
      <c r="N50" s="700">
        <f>'6-A. Proc. Sub-Annex'!O221</f>
        <v>0</v>
      </c>
      <c r="O50" s="100">
        <f>'6-A. Proc. Sub-Annex'!P221</f>
        <v>0</v>
      </c>
      <c r="P50" s="70">
        <f>'6-A. Proc. Sub-Annex'!Q221</f>
        <v>0</v>
      </c>
      <c r="Q50" s="56"/>
      <c r="R50" s="241"/>
    </row>
    <row r="51" spans="1:18" ht="30">
      <c r="A51" s="5653"/>
      <c r="B51" s="70" t="str">
        <f>'6-A. Proc. Sub-Annex'!C222</f>
        <v>B.16.2.11.3.h</v>
      </c>
      <c r="C51" s="70" t="str">
        <f>'6-A. Proc. Sub-Annex'!D222</f>
        <v>Dengue NS1 antigen kit</v>
      </c>
      <c r="D51" s="700" t="str">
        <f>'6-A. Proc. Sub-Annex'!E222</f>
        <v>NDCP</v>
      </c>
      <c r="E51" s="700" t="str">
        <f>'6-A. Proc. Sub-Annex'!F222</f>
        <v>NVBDCP-Dengue &amp; Chikungunya</v>
      </c>
      <c r="F51" s="700">
        <f>'6-A. Proc. Sub-Annex'!G222</f>
        <v>0</v>
      </c>
      <c r="G51" s="700">
        <f>'6-A. Proc. Sub-Annex'!H222</f>
        <v>0</v>
      </c>
      <c r="H51" s="700">
        <f>'6-A. Proc. Sub-Annex'!I222</f>
        <v>28.637499999999999</v>
      </c>
      <c r="I51" s="700">
        <f>'6-A. Proc. Sub-Annex'!J222</f>
        <v>0</v>
      </c>
      <c r="J51" s="700">
        <f>'6-A. Proc. Sub-Annex'!K222</f>
        <v>0</v>
      </c>
      <c r="K51" s="700">
        <f>'6-A. Proc. Sub-Annex'!L222</f>
        <v>0</v>
      </c>
      <c r="L51" s="700">
        <f>'6-A. Proc. Sub-Annex'!M222</f>
        <v>5279</v>
      </c>
      <c r="M51" s="100">
        <f>'6-A. Proc. Sub-Annex'!N222</f>
        <v>5.2789999999999997E-2</v>
      </c>
      <c r="N51" s="700">
        <f>'6-A. Proc. Sub-Annex'!O222</f>
        <v>625</v>
      </c>
      <c r="O51" s="100">
        <f>'6-A. Proc. Sub-Annex'!P222</f>
        <v>32.993749999999999</v>
      </c>
      <c r="P51" s="70">
        <f>'6-A. Proc. Sub-Annex'!Q222</f>
        <v>0</v>
      </c>
      <c r="Q51" s="56"/>
      <c r="R51" s="241"/>
    </row>
    <row r="52" spans="1:18" ht="30">
      <c r="A52" s="5653"/>
      <c r="B52" s="70" t="str">
        <f>'6-A. Proc. Sub-Annex'!C223</f>
        <v>B.16.2.11.3.i</v>
      </c>
      <c r="C52" s="70" t="str">
        <f>'6-A. Proc. Sub-Annex'!D223</f>
        <v>Temephos, Bti (AS) / Bti (wp) (for polluted &amp; non polluted water)</v>
      </c>
      <c r="D52" s="700" t="str">
        <f>'6-A. Proc. Sub-Annex'!E223</f>
        <v>NDCP</v>
      </c>
      <c r="E52" s="700" t="str">
        <f>'6-A. Proc. Sub-Annex'!F223</f>
        <v>NVBDCP</v>
      </c>
      <c r="F52" s="700">
        <f>'6-A. Proc. Sub-Annex'!G223</f>
        <v>0</v>
      </c>
      <c r="G52" s="700">
        <f>'6-A. Proc. Sub-Annex'!H223</f>
        <v>0</v>
      </c>
      <c r="H52" s="700">
        <f>'6-A. Proc. Sub-Annex'!I223</f>
        <v>4.9999949999999993</v>
      </c>
      <c r="I52" s="700">
        <f>'6-A. Proc. Sub-Annex'!J223</f>
        <v>0</v>
      </c>
      <c r="J52" s="700">
        <f>'6-A. Proc. Sub-Annex'!K223</f>
        <v>0</v>
      </c>
      <c r="K52" s="700">
        <f>'6-A. Proc. Sub-Annex'!L223</f>
        <v>0</v>
      </c>
      <c r="L52" s="700">
        <f>'6-A. Proc. Sub-Annex'!M223</f>
        <v>1200</v>
      </c>
      <c r="M52" s="100">
        <f>'6-A. Proc. Sub-Annex'!N223</f>
        <v>1.2E-2</v>
      </c>
      <c r="N52" s="700">
        <f>'6-A. Proc. Sub-Annex'!O223</f>
        <v>500</v>
      </c>
      <c r="O52" s="100">
        <f>'6-A. Proc. Sub-Annex'!P223</f>
        <v>6</v>
      </c>
      <c r="P52" s="70">
        <f>'6-A. Proc. Sub-Annex'!Q223</f>
        <v>0</v>
      </c>
      <c r="Q52" s="56"/>
      <c r="R52" s="241"/>
    </row>
    <row r="53" spans="1:18" ht="30">
      <c r="A53" s="5653"/>
      <c r="B53" s="70" t="str">
        <f>'6-A. Proc. Sub-Annex'!C224</f>
        <v>B.16.2.11.3.j</v>
      </c>
      <c r="C53" s="70" t="str">
        <f>'6-A. Proc. Sub-Annex'!D224</f>
        <v>Pyrethrum extract 2% for spare spray</v>
      </c>
      <c r="D53" s="700" t="str">
        <f>'6-A. Proc. Sub-Annex'!E224</f>
        <v>NDCP</v>
      </c>
      <c r="E53" s="700" t="str">
        <f>'6-A. Proc. Sub-Annex'!F224</f>
        <v>NVBDCP</v>
      </c>
      <c r="F53" s="700">
        <f>'6-A. Proc. Sub-Annex'!G224</f>
        <v>0</v>
      </c>
      <c r="G53" s="700">
        <f>'6-A. Proc. Sub-Annex'!H224</f>
        <v>0</v>
      </c>
      <c r="H53" s="700">
        <f>'6-A. Proc. Sub-Annex'!I224</f>
        <v>3.6999999999999997</v>
      </c>
      <c r="I53" s="700">
        <f>'6-A. Proc. Sub-Annex'!J224</f>
        <v>0</v>
      </c>
      <c r="J53" s="700">
        <f>'6-A. Proc. Sub-Annex'!K224</f>
        <v>0</v>
      </c>
      <c r="K53" s="700">
        <f>'6-A. Proc. Sub-Annex'!L224</f>
        <v>0</v>
      </c>
      <c r="L53" s="700">
        <f>'6-A. Proc. Sub-Annex'!M224</f>
        <v>1345</v>
      </c>
      <c r="M53" s="100">
        <f>'6-A. Proc. Sub-Annex'!N224</f>
        <v>1.345E-2</v>
      </c>
      <c r="N53" s="700">
        <f>'6-A. Proc. Sub-Annex'!O224</f>
        <v>300</v>
      </c>
      <c r="O53" s="100">
        <f>'6-A. Proc. Sub-Annex'!P224</f>
        <v>4.0350000000000001</v>
      </c>
      <c r="P53" s="70">
        <f>'6-A. Proc. Sub-Annex'!Q224</f>
        <v>0</v>
      </c>
      <c r="Q53" s="56"/>
      <c r="R53" s="241"/>
    </row>
    <row r="54" spans="1:18" ht="30">
      <c r="A54" s="5653"/>
      <c r="B54" s="70" t="str">
        <f>'6-A. Proc. Sub-Annex'!C225</f>
        <v>B.16.2.11.3.k</v>
      </c>
      <c r="C54" s="70" t="str">
        <f>'6-A. Proc. Sub-Annex'!D225</f>
        <v>ACT ( For Non Project states)</v>
      </c>
      <c r="D54" s="700" t="str">
        <f>'6-A. Proc. Sub-Annex'!E225</f>
        <v>NDCP</v>
      </c>
      <c r="E54" s="700" t="str">
        <f>'6-A. Proc. Sub-Annex'!F225</f>
        <v>NVBDCP</v>
      </c>
      <c r="F54" s="700">
        <f>'6-A. Proc. Sub-Annex'!G225</f>
        <v>0</v>
      </c>
      <c r="G54" s="700">
        <f>'6-A. Proc. Sub-Annex'!H225</f>
        <v>0</v>
      </c>
      <c r="H54" s="700">
        <f>'6-A. Proc. Sub-Annex'!I225</f>
        <v>0</v>
      </c>
      <c r="I54" s="700">
        <f>'6-A. Proc. Sub-Annex'!J225</f>
        <v>0</v>
      </c>
      <c r="J54" s="700">
        <f>'6-A. Proc. Sub-Annex'!K225</f>
        <v>0</v>
      </c>
      <c r="K54" s="700">
        <f>'6-A. Proc. Sub-Annex'!L225</f>
        <v>0</v>
      </c>
      <c r="L54" s="700">
        <f>'6-A. Proc. Sub-Annex'!M225</f>
        <v>0</v>
      </c>
      <c r="M54" s="100">
        <f>'6-A. Proc. Sub-Annex'!N225</f>
        <v>0</v>
      </c>
      <c r="N54" s="700">
        <f>'6-A. Proc. Sub-Annex'!O225</f>
        <v>0</v>
      </c>
      <c r="O54" s="100">
        <f>'6-A. Proc. Sub-Annex'!P225</f>
        <v>0</v>
      </c>
      <c r="P54" s="70">
        <f>'6-A. Proc. Sub-Annex'!Q225</f>
        <v>0</v>
      </c>
      <c r="Q54" s="56"/>
      <c r="R54" s="241"/>
    </row>
    <row r="55" spans="1:18" ht="30">
      <c r="A55" s="5653"/>
      <c r="B55" s="70" t="str">
        <f>'6-A. Proc. Sub-Annex'!C226</f>
        <v>B.16.2.11.3.l</v>
      </c>
      <c r="C55" s="70" t="str">
        <f>'6-A. Proc. Sub-Annex'!D226</f>
        <v>RDT Malaria – bi-valent (For Non Project states)</v>
      </c>
      <c r="D55" s="700" t="str">
        <f>'6-A. Proc. Sub-Annex'!E226</f>
        <v>NDCP</v>
      </c>
      <c r="E55" s="700" t="str">
        <f>'6-A. Proc. Sub-Annex'!F226</f>
        <v>NVBDCP – Malaria</v>
      </c>
      <c r="F55" s="700">
        <f>'6-A. Proc. Sub-Annex'!G226</f>
        <v>0</v>
      </c>
      <c r="G55" s="700">
        <f>'6-A. Proc. Sub-Annex'!H226</f>
        <v>0</v>
      </c>
      <c r="H55" s="700">
        <f>'6-A. Proc. Sub-Annex'!I226</f>
        <v>0</v>
      </c>
      <c r="I55" s="700">
        <f>'6-A. Proc. Sub-Annex'!J226</f>
        <v>0</v>
      </c>
      <c r="J55" s="700">
        <f>'6-A. Proc. Sub-Annex'!K226</f>
        <v>0</v>
      </c>
      <c r="K55" s="700">
        <f>'6-A. Proc. Sub-Annex'!L226</f>
        <v>0</v>
      </c>
      <c r="L55" s="700">
        <f>'6-A. Proc. Sub-Annex'!M226</f>
        <v>0</v>
      </c>
      <c r="M55" s="100">
        <f>'6-A. Proc. Sub-Annex'!N226</f>
        <v>0</v>
      </c>
      <c r="N55" s="700">
        <f>'6-A. Proc. Sub-Annex'!O226</f>
        <v>0</v>
      </c>
      <c r="O55" s="100">
        <f>'6-A. Proc. Sub-Annex'!P226</f>
        <v>0</v>
      </c>
      <c r="P55" s="70">
        <f>'6-A. Proc. Sub-Annex'!Q226</f>
        <v>0</v>
      </c>
      <c r="Q55" s="56"/>
      <c r="R55" s="241"/>
    </row>
    <row r="56" spans="1:18" ht="30">
      <c r="A56" s="5653"/>
      <c r="B56" s="70" t="str">
        <f>'6-A. Proc. Sub-Annex'!C227</f>
        <v>F.1.2.b</v>
      </c>
      <c r="C56" s="70" t="str">
        <f>'6-A. Proc. Sub-Annex'!D227</f>
        <v>Test kits (Nos.) to be supplied by GoI (kindly indicate numbers of ELISA based NS1 kit and Mac ELISA Kits required separately)</v>
      </c>
      <c r="D56" s="700" t="str">
        <f>'6-A. Proc. Sub-Annex'!E227</f>
        <v>NDCP</v>
      </c>
      <c r="E56" s="700" t="str">
        <f>'6-A. Proc. Sub-Annex'!F227</f>
        <v>NVBDCP - Dengue Chikungunya</v>
      </c>
      <c r="F56" s="700">
        <f>'6-A. Proc. Sub-Annex'!G227</f>
        <v>0</v>
      </c>
      <c r="G56" s="700">
        <f>'6-A. Proc. Sub-Annex'!H227</f>
        <v>0</v>
      </c>
      <c r="H56" s="700">
        <f>'6-A. Proc. Sub-Annex'!I227</f>
        <v>1.784</v>
      </c>
      <c r="I56" s="700">
        <f>'6-A. Proc. Sub-Annex'!J227</f>
        <v>0</v>
      </c>
      <c r="J56" s="700">
        <f>'6-A. Proc. Sub-Annex'!K227</f>
        <v>0</v>
      </c>
      <c r="K56" s="700">
        <f>'6-A. Proc. Sub-Annex'!L227</f>
        <v>0</v>
      </c>
      <c r="L56" s="700">
        <f>'6-A. Proc. Sub-Annex'!M227</f>
        <v>0</v>
      </c>
      <c r="M56" s="100">
        <f>'6-A. Proc. Sub-Annex'!N227</f>
        <v>0</v>
      </c>
      <c r="N56" s="700">
        <f>'6-A. Proc. Sub-Annex'!O227</f>
        <v>0</v>
      </c>
      <c r="O56" s="100">
        <f>'6-A. Proc. Sub-Annex'!P227</f>
        <v>0</v>
      </c>
      <c r="P56" s="70">
        <f>'6-A. Proc. Sub-Annex'!Q227</f>
        <v>0</v>
      </c>
      <c r="Q56" s="56"/>
      <c r="R56" s="241"/>
    </row>
    <row r="57" spans="1:18" ht="30">
      <c r="A57" s="5653"/>
      <c r="B57" s="70" t="str">
        <f>'6-A. Proc. Sub-Annex'!C228</f>
        <v>F.1.3.e</v>
      </c>
      <c r="C57" s="70" t="str">
        <f>'6-A. Proc. Sub-Annex'!D228</f>
        <v>Procurement of Insecticides (Technical Malathion/Cyphenothrin)</v>
      </c>
      <c r="D57" s="700" t="str">
        <f>'6-A. Proc. Sub-Annex'!E228</f>
        <v>NDCP</v>
      </c>
      <c r="E57" s="700" t="str">
        <f>'6-A. Proc. Sub-Annex'!F228</f>
        <v>NVBDCP - AES/JE</v>
      </c>
      <c r="F57" s="700">
        <f>'6-A. Proc. Sub-Annex'!G228</f>
        <v>0</v>
      </c>
      <c r="G57" s="700">
        <f>'6-A. Proc. Sub-Annex'!H228</f>
        <v>0</v>
      </c>
      <c r="H57" s="700">
        <f>'6-A. Proc. Sub-Annex'!I228</f>
        <v>1.6</v>
      </c>
      <c r="I57" s="700">
        <f>'6-A. Proc. Sub-Annex'!J228</f>
        <v>0</v>
      </c>
      <c r="J57" s="700">
        <f>'6-A. Proc. Sub-Annex'!K228</f>
        <v>0</v>
      </c>
      <c r="K57" s="700">
        <f>'6-A. Proc. Sub-Annex'!L228</f>
        <v>0</v>
      </c>
      <c r="L57" s="700">
        <f>'6-A. Proc. Sub-Annex'!M228</f>
        <v>690</v>
      </c>
      <c r="M57" s="100">
        <f>'6-A. Proc. Sub-Annex'!N228</f>
        <v>6.8999999999999999E-3</v>
      </c>
      <c r="N57" s="700">
        <f>'6-A. Proc. Sub-Annex'!O228</f>
        <v>200</v>
      </c>
      <c r="O57" s="100">
        <f>'6-A. Proc. Sub-Annex'!P228</f>
        <v>1.38</v>
      </c>
      <c r="P57" s="70">
        <f>'6-A. Proc. Sub-Annex'!Q228</f>
        <v>0</v>
      </c>
      <c r="Q57" s="56"/>
      <c r="R57" s="241"/>
    </row>
    <row r="58" spans="1:18" ht="30">
      <c r="A58" s="5653"/>
      <c r="B58" s="70" t="str">
        <f>'6-A. Proc. Sub-Annex'!C229</f>
        <v>F.1.3.l</v>
      </c>
      <c r="C58" s="70" t="str">
        <f>'6-A. Proc. Sub-Annex'!D229</f>
        <v>Payment to NIV towards JE kits at Head Quarter</v>
      </c>
      <c r="D58" s="700" t="str">
        <f>'6-A. Proc. Sub-Annex'!E229</f>
        <v>NDCP</v>
      </c>
      <c r="E58" s="700" t="str">
        <f>'6-A. Proc. Sub-Annex'!F229</f>
        <v>NVBDCP - AES/JE</v>
      </c>
      <c r="F58" s="700">
        <f>'6-A. Proc. Sub-Annex'!G229</f>
        <v>0</v>
      </c>
      <c r="G58" s="700">
        <f>'6-A. Proc. Sub-Annex'!H229</f>
        <v>0</v>
      </c>
      <c r="H58" s="700">
        <f>'6-A. Proc. Sub-Annex'!I229</f>
        <v>0</v>
      </c>
      <c r="I58" s="700">
        <f>'6-A. Proc. Sub-Annex'!J229</f>
        <v>0</v>
      </c>
      <c r="J58" s="700">
        <f>'6-A. Proc. Sub-Annex'!K229</f>
        <v>0</v>
      </c>
      <c r="K58" s="700">
        <f>'6-A. Proc. Sub-Annex'!L229</f>
        <v>0</v>
      </c>
      <c r="L58" s="700">
        <f>'6-A. Proc. Sub-Annex'!M229</f>
        <v>0</v>
      </c>
      <c r="M58" s="100">
        <f>'6-A. Proc. Sub-Annex'!N229</f>
        <v>0</v>
      </c>
      <c r="N58" s="700">
        <f>'6-A. Proc. Sub-Annex'!O229</f>
        <v>0</v>
      </c>
      <c r="O58" s="100">
        <f>'6-A. Proc. Sub-Annex'!P229</f>
        <v>0</v>
      </c>
      <c r="P58" s="70">
        <f>'6-A. Proc. Sub-Annex'!Q229</f>
        <v>0</v>
      </c>
      <c r="Q58" s="56"/>
      <c r="R58" s="241"/>
    </row>
    <row r="59" spans="1:18" ht="30">
      <c r="A59" s="5653"/>
      <c r="B59" s="70" t="str">
        <f>'6-A. Proc. Sub-Annex'!C230</f>
        <v>F.2.1.d</v>
      </c>
      <c r="C59" s="70" t="str">
        <f>'6-A. Proc. Sub-Annex'!D230</f>
        <v>Procurement under GFATM</v>
      </c>
      <c r="D59" s="700" t="str">
        <f>'6-A. Proc. Sub-Annex'!E230</f>
        <v>NDCP</v>
      </c>
      <c r="E59" s="700" t="str">
        <f>'6-A. Proc. Sub-Annex'!F230</f>
        <v>NVBDCP - GFATM</v>
      </c>
      <c r="F59" s="700">
        <f>'6-A. Proc. Sub-Annex'!G230</f>
        <v>0</v>
      </c>
      <c r="G59" s="700">
        <f>'6-A. Proc. Sub-Annex'!H230</f>
        <v>0</v>
      </c>
      <c r="H59" s="700">
        <f>'6-A. Proc. Sub-Annex'!I230</f>
        <v>0</v>
      </c>
      <c r="I59" s="700">
        <f>'6-A. Proc. Sub-Annex'!J230</f>
        <v>0</v>
      </c>
      <c r="J59" s="700">
        <f>'6-A. Proc. Sub-Annex'!K230</f>
        <v>0</v>
      </c>
      <c r="K59" s="700">
        <f>'6-A. Proc. Sub-Annex'!L230</f>
        <v>0</v>
      </c>
      <c r="L59" s="700">
        <f>'6-A. Proc. Sub-Annex'!M230</f>
        <v>0</v>
      </c>
      <c r="M59" s="100">
        <f>'6-A. Proc. Sub-Annex'!N230</f>
        <v>0</v>
      </c>
      <c r="N59" s="700">
        <f>'6-A. Proc. Sub-Annex'!O230</f>
        <v>0</v>
      </c>
      <c r="O59" s="100">
        <f>'6-A. Proc. Sub-Annex'!P230</f>
        <v>0</v>
      </c>
      <c r="P59" s="70">
        <f>'6-A. Proc. Sub-Annex'!Q230</f>
        <v>0</v>
      </c>
      <c r="Q59" s="56"/>
      <c r="R59" s="241"/>
    </row>
    <row r="60" spans="1:18" ht="30">
      <c r="A60" s="5653"/>
      <c r="B60" s="70" t="str">
        <f>'6-A. Proc. Sub-Annex'!C231</f>
        <v>B.16.2.11.3.m</v>
      </c>
      <c r="C60" s="70" t="str">
        <f>'6-A. Proc. Sub-Annex'!D231</f>
        <v>Any other drugs &amp; supplies (please specify)</v>
      </c>
      <c r="D60" s="700" t="str">
        <f>'6-A. Proc. Sub-Annex'!E231</f>
        <v>NDCP</v>
      </c>
      <c r="E60" s="700" t="str">
        <f>'6-A. Proc. Sub-Annex'!F231</f>
        <v>NVBDCP</v>
      </c>
      <c r="F60" s="700">
        <f>'6-A. Proc. Sub-Annex'!G231</f>
        <v>0</v>
      </c>
      <c r="G60" s="700">
        <f>'6-A. Proc. Sub-Annex'!H231</f>
        <v>0</v>
      </c>
      <c r="H60" s="700">
        <f>'6-A. Proc. Sub-Annex'!I231</f>
        <v>0</v>
      </c>
      <c r="I60" s="700">
        <f>'6-A. Proc. Sub-Annex'!J231</f>
        <v>0</v>
      </c>
      <c r="J60" s="700">
        <f>'6-A. Proc. Sub-Annex'!K231</f>
        <v>0</v>
      </c>
      <c r="K60" s="700">
        <f>'6-A. Proc. Sub-Annex'!L231</f>
        <v>0</v>
      </c>
      <c r="L60" s="700">
        <f>'6-A. Proc. Sub-Annex'!M231</f>
        <v>5089.2857142857147</v>
      </c>
      <c r="M60" s="100">
        <f>'6-A. Proc. Sub-Annex'!N231</f>
        <v>5.0892857142857149E-2</v>
      </c>
      <c r="N60" s="700">
        <f>'6-A. Proc. Sub-Annex'!O231</f>
        <v>28</v>
      </c>
      <c r="O60" s="100">
        <f>'6-A. Proc. Sub-Annex'!P231</f>
        <v>1.4250000000000003</v>
      </c>
      <c r="P60" s="70">
        <f>'6-A. Proc. Sub-Annex'!Q231</f>
        <v>0</v>
      </c>
      <c r="Q60" s="56"/>
      <c r="R60" s="241"/>
    </row>
    <row r="61" spans="1:18">
      <c r="A61" s="695">
        <f>'9.Training Annex'!A7</f>
        <v>9</v>
      </c>
      <c r="B61" s="695"/>
      <c r="C61" s="695" t="str">
        <f>'9.Training Annex'!C7</f>
        <v>Training and Capacity Building</v>
      </c>
      <c r="D61" s="694"/>
      <c r="E61" s="694"/>
      <c r="F61" s="694"/>
      <c r="G61" s="694"/>
      <c r="H61" s="694"/>
      <c r="I61" s="694"/>
      <c r="J61" s="694"/>
      <c r="K61" s="694"/>
      <c r="L61" s="694"/>
      <c r="M61" s="406"/>
      <c r="N61" s="694"/>
      <c r="O61" s="406">
        <f>SUM(O62:O69)</f>
        <v>4.37</v>
      </c>
      <c r="P61" s="695"/>
      <c r="Q61" s="615"/>
      <c r="R61" s="82">
        <f>SUM(R62:R69)</f>
        <v>0</v>
      </c>
    </row>
    <row r="62" spans="1:18" ht="120">
      <c r="A62" s="5653" t="str">
        <f>'9.Training Annex'!A48</f>
        <v>9.2.3.2</v>
      </c>
      <c r="B62" s="70" t="str">
        <f>'9-A.Training Sub-Annex'!C220</f>
        <v>F.1.1.f</v>
      </c>
      <c r="C62" s="70" t="str">
        <f>'9-A.Training Sub-Annex'!D220</f>
        <v>Training / Capacity Building (Malaria)</v>
      </c>
      <c r="D62" s="700" t="str">
        <f>'9-A.Training Sub-Annex'!E220</f>
        <v>NDCP</v>
      </c>
      <c r="E62" s="700" t="str">
        <f>'9-A.Training Sub-Annex'!F220</f>
        <v>NVBDCP – Malaria</v>
      </c>
      <c r="F62" s="700">
        <f>'9-A.Training Sub-Annex'!G220</f>
        <v>0</v>
      </c>
      <c r="G62" s="700">
        <f>'9-A.Training Sub-Annex'!H220</f>
        <v>0</v>
      </c>
      <c r="H62" s="700">
        <f>'9-A.Training Sub-Annex'!I220</f>
        <v>5</v>
      </c>
      <c r="I62" s="700">
        <f>'9-A.Training Sub-Annex'!J220</f>
        <v>0</v>
      </c>
      <c r="J62" s="700">
        <f>'9-A.Training Sub-Annex'!K220</f>
        <v>0</v>
      </c>
      <c r="K62" s="700">
        <f>'9-A.Training Sub-Annex'!L220</f>
        <v>0</v>
      </c>
      <c r="L62" s="700">
        <f>'9-A.Training Sub-Annex'!M220</f>
        <v>71400</v>
      </c>
      <c r="M62" s="100">
        <f>'9-A.Training Sub-Annex'!N220</f>
        <v>0.71399999999999997</v>
      </c>
      <c r="N62" s="700">
        <f>'9-A.Training Sub-Annex'!O220</f>
        <v>5</v>
      </c>
      <c r="O62" s="100">
        <f>'9-A.Training Sub-Annex'!P220</f>
        <v>3.57</v>
      </c>
      <c r="P62" s="70" t="str">
        <f>'9-A.Training Sub-Annex'!Q220</f>
        <v xml:space="preserve">STATE:  ASHA Refresher Training (1day) - 2 batches, DMO/SPO Refresher Training (3 days), Training of PHC Medical Officers and Other PHC officials on Malaria Elimination( 3 batches x 1 day x Rs.35000), Training of Entomologists , Training of MPW (M)/MPW(F)/CDW/(2 days)   ( Total - Rs. 3.07 L); PDY: ; KKL: ; MHE: ; YNM: </v>
      </c>
      <c r="Q62" s="56"/>
      <c r="R62" s="241"/>
    </row>
    <row r="63" spans="1:18" ht="60">
      <c r="A63" s="5653"/>
      <c r="B63" s="70" t="str">
        <f>'9-A.Training Sub-Annex'!C221</f>
        <v>F.1.2.h</v>
      </c>
      <c r="C63" s="70" t="str">
        <f>'9-A.Training Sub-Annex'!D221</f>
        <v>Training / Workshop (Dengue and Chikungunya)</v>
      </c>
      <c r="D63" s="700" t="str">
        <f>'9-A.Training Sub-Annex'!E221</f>
        <v>NDCP</v>
      </c>
      <c r="E63" s="700" t="str">
        <f>'9-A.Training Sub-Annex'!F221</f>
        <v>NVBDCP-Dengue &amp; Chikungunya</v>
      </c>
      <c r="F63" s="700">
        <f>'9-A.Training Sub-Annex'!G221</f>
        <v>0</v>
      </c>
      <c r="G63" s="700">
        <f>'9-A.Training Sub-Annex'!H221</f>
        <v>0</v>
      </c>
      <c r="H63" s="700">
        <f>'9-A.Training Sub-Annex'!I221</f>
        <v>0.8</v>
      </c>
      <c r="I63" s="700">
        <f>'9-A.Training Sub-Annex'!J221</f>
        <v>0</v>
      </c>
      <c r="J63" s="700">
        <f>'9-A.Training Sub-Annex'!K221</f>
        <v>0</v>
      </c>
      <c r="K63" s="700">
        <f>'9-A.Training Sub-Annex'!L221</f>
        <v>0</v>
      </c>
      <c r="L63" s="700">
        <f>'9-A.Training Sub-Annex'!M221</f>
        <v>80000</v>
      </c>
      <c r="M63" s="100">
        <f>'9-A.Training Sub-Annex'!N221</f>
        <v>0.8</v>
      </c>
      <c r="N63" s="700">
        <f>'9-A.Training Sub-Annex'!O221</f>
        <v>1</v>
      </c>
      <c r="O63" s="100">
        <f>'9-A.Training Sub-Annex'!P221</f>
        <v>0.8</v>
      </c>
      <c r="P63" s="70" t="str">
        <f>'9-A.Training Sub-Annex'!Q221</f>
        <v xml:space="preserve">STATE: Refresher training for Medical Officers on VBDs -30 nos. - Rs.80000 per course x 1 no. = Rs.80,000/-; PDY: ; KKL: ; MHE: ; YNM: </v>
      </c>
      <c r="Q63" s="56"/>
      <c r="R63" s="241"/>
    </row>
    <row r="64" spans="1:18" ht="30">
      <c r="A64" s="5653"/>
      <c r="B64" s="70" t="str">
        <f>'9-A.Training Sub-Annex'!C222</f>
        <v>F.1.3.b</v>
      </c>
      <c r="C64" s="70" t="str">
        <f>'9-A.Training Sub-Annex'!D222</f>
        <v>Capacity Building (AES/ JE)</v>
      </c>
      <c r="D64" s="700" t="str">
        <f>'9-A.Training Sub-Annex'!E222</f>
        <v>NDCP</v>
      </c>
      <c r="E64" s="700" t="str">
        <f>'9-A.Training Sub-Annex'!F222</f>
        <v>NVBDCP-AES/JE</v>
      </c>
      <c r="F64" s="700">
        <f>'9-A.Training Sub-Annex'!G222</f>
        <v>0</v>
      </c>
      <c r="G64" s="700">
        <f>'9-A.Training Sub-Annex'!H222</f>
        <v>0</v>
      </c>
      <c r="H64" s="700">
        <f>'9-A.Training Sub-Annex'!I222</f>
        <v>0</v>
      </c>
      <c r="I64" s="700">
        <f>'9-A.Training Sub-Annex'!J222</f>
        <v>0</v>
      </c>
      <c r="J64" s="700">
        <f>'9-A.Training Sub-Annex'!K222</f>
        <v>0</v>
      </c>
      <c r="K64" s="700">
        <f>'9-A.Training Sub-Annex'!L222</f>
        <v>0</v>
      </c>
      <c r="L64" s="700">
        <f>'9-A.Training Sub-Annex'!M222</f>
        <v>0</v>
      </c>
      <c r="M64" s="100">
        <f>'9-A.Training Sub-Annex'!N222</f>
        <v>0</v>
      </c>
      <c r="N64" s="700">
        <f>'9-A.Training Sub-Annex'!O222</f>
        <v>0</v>
      </c>
      <c r="O64" s="100">
        <f>'9-A.Training Sub-Annex'!P222</f>
        <v>0</v>
      </c>
      <c r="P64" s="70" t="str">
        <f>'9-A.Training Sub-Annex'!Q222</f>
        <v xml:space="preserve">STATE: ; PDY: ; KKL: ; MHE: ; YNM: </v>
      </c>
      <c r="Q64" s="56"/>
      <c r="R64" s="241"/>
    </row>
    <row r="65" spans="1:18" ht="30">
      <c r="A65" s="5653"/>
      <c r="B65" s="70" t="str">
        <f>'9-A.Training Sub-Annex'!C223</f>
        <v>F.1.3.c</v>
      </c>
      <c r="C65" s="70" t="str">
        <f>'9-A.Training Sub-Annex'!D223</f>
        <v>Training specific for JE prevention and management</v>
      </c>
      <c r="D65" s="700" t="str">
        <f>'9-A.Training Sub-Annex'!E223</f>
        <v>NDCP</v>
      </c>
      <c r="E65" s="700" t="str">
        <f>'9-A.Training Sub-Annex'!F223</f>
        <v>NVBDCP-AES/JE</v>
      </c>
      <c r="F65" s="700">
        <f>'9-A.Training Sub-Annex'!G223</f>
        <v>0</v>
      </c>
      <c r="G65" s="700">
        <f>'9-A.Training Sub-Annex'!H223</f>
        <v>0</v>
      </c>
      <c r="H65" s="700">
        <f>'9-A.Training Sub-Annex'!I223</f>
        <v>0</v>
      </c>
      <c r="I65" s="700">
        <f>'9-A.Training Sub-Annex'!J223</f>
        <v>0</v>
      </c>
      <c r="J65" s="700">
        <f>'9-A.Training Sub-Annex'!K223</f>
        <v>0</v>
      </c>
      <c r="K65" s="700">
        <f>'9-A.Training Sub-Annex'!L223</f>
        <v>0</v>
      </c>
      <c r="L65" s="700">
        <f>'9-A.Training Sub-Annex'!M223</f>
        <v>0</v>
      </c>
      <c r="M65" s="100">
        <f>'9-A.Training Sub-Annex'!N223</f>
        <v>0</v>
      </c>
      <c r="N65" s="700">
        <f>'9-A.Training Sub-Annex'!O223</f>
        <v>0</v>
      </c>
      <c r="O65" s="100">
        <f>'9-A.Training Sub-Annex'!P223</f>
        <v>0</v>
      </c>
      <c r="P65" s="70" t="str">
        <f>'9-A.Training Sub-Annex'!Q223</f>
        <v xml:space="preserve">STATE: ; PDY: ; KKL: ; MHE: ; YNM: </v>
      </c>
      <c r="Q65" s="56"/>
      <c r="R65" s="241"/>
    </row>
    <row r="66" spans="1:18" ht="30">
      <c r="A66" s="5653"/>
      <c r="B66" s="70" t="str">
        <f>'9-A.Training Sub-Annex'!C224</f>
        <v>F.1.3.l</v>
      </c>
      <c r="C66" s="70" t="str">
        <f>'9-A.Training Sub-Annex'!D224</f>
        <v>Other Charges for  Training /Workshop Meeting (AES/ JE)</v>
      </c>
      <c r="D66" s="700" t="str">
        <f>'9-A.Training Sub-Annex'!E224</f>
        <v>NDCP</v>
      </c>
      <c r="E66" s="700" t="str">
        <f>'9-A.Training Sub-Annex'!F224</f>
        <v>NVBDCP-AES/JE</v>
      </c>
      <c r="F66" s="700">
        <f>'9-A.Training Sub-Annex'!G224</f>
        <v>0</v>
      </c>
      <c r="G66" s="700">
        <f>'9-A.Training Sub-Annex'!H224</f>
        <v>0</v>
      </c>
      <c r="H66" s="700">
        <f>'9-A.Training Sub-Annex'!I224</f>
        <v>0</v>
      </c>
      <c r="I66" s="700">
        <f>'9-A.Training Sub-Annex'!J224</f>
        <v>0</v>
      </c>
      <c r="J66" s="700">
        <f>'9-A.Training Sub-Annex'!K224</f>
        <v>0</v>
      </c>
      <c r="K66" s="700">
        <f>'9-A.Training Sub-Annex'!L224</f>
        <v>0</v>
      </c>
      <c r="L66" s="700">
        <f>'9-A.Training Sub-Annex'!M224</f>
        <v>0</v>
      </c>
      <c r="M66" s="100">
        <f>'9-A.Training Sub-Annex'!N224</f>
        <v>0</v>
      </c>
      <c r="N66" s="700">
        <f>'9-A.Training Sub-Annex'!O224</f>
        <v>0</v>
      </c>
      <c r="O66" s="100">
        <f>'9-A.Training Sub-Annex'!P224</f>
        <v>0</v>
      </c>
      <c r="P66" s="70" t="str">
        <f>'9-A.Training Sub-Annex'!Q224</f>
        <v xml:space="preserve">STATE: ; PDY: ; KKL: ; MHE: ; YNM: </v>
      </c>
      <c r="Q66" s="56"/>
      <c r="R66" s="241"/>
    </row>
    <row r="67" spans="1:18" ht="30">
      <c r="A67" s="5653"/>
      <c r="B67" s="70" t="str">
        <f>'9-A.Training Sub-Annex'!C225</f>
        <v>F.1.4.d</v>
      </c>
      <c r="C67" s="70" t="str">
        <f>'9-A.Training Sub-Annex'!D225</f>
        <v>Training/sensitization of district level officers on ELF and drug distributors including peripheral health workers (AES/ JE)</v>
      </c>
      <c r="D67" s="700" t="str">
        <f>'9-A.Training Sub-Annex'!E225</f>
        <v>NDCP</v>
      </c>
      <c r="E67" s="700" t="str">
        <f>'9-A.Training Sub-Annex'!F225</f>
        <v>NVBDCP-AES/JE</v>
      </c>
      <c r="F67" s="700">
        <f>'9-A.Training Sub-Annex'!G225</f>
        <v>0</v>
      </c>
      <c r="G67" s="700">
        <f>'9-A.Training Sub-Annex'!H225</f>
        <v>0</v>
      </c>
      <c r="H67" s="700">
        <f>'9-A.Training Sub-Annex'!I225</f>
        <v>0</v>
      </c>
      <c r="I67" s="700">
        <f>'9-A.Training Sub-Annex'!J225</f>
        <v>0</v>
      </c>
      <c r="J67" s="700">
        <f>'9-A.Training Sub-Annex'!K225</f>
        <v>0</v>
      </c>
      <c r="K67" s="700">
        <f>'9-A.Training Sub-Annex'!L225</f>
        <v>0</v>
      </c>
      <c r="L67" s="700">
        <f>'9-A.Training Sub-Annex'!M225</f>
        <v>0</v>
      </c>
      <c r="M67" s="100">
        <f>'9-A.Training Sub-Annex'!N225</f>
        <v>0</v>
      </c>
      <c r="N67" s="700">
        <f>'9-A.Training Sub-Annex'!O225</f>
        <v>0</v>
      </c>
      <c r="O67" s="100">
        <f>'9-A.Training Sub-Annex'!P225</f>
        <v>0</v>
      </c>
      <c r="P67" s="70" t="str">
        <f>'9-A.Training Sub-Annex'!Q225</f>
        <v xml:space="preserve">STATE: ; PDY: ; KKL: ; MHE: ; YNM: </v>
      </c>
      <c r="Q67" s="56"/>
      <c r="R67" s="241"/>
    </row>
    <row r="68" spans="1:18" ht="30">
      <c r="A68" s="5653"/>
      <c r="B68" s="70"/>
      <c r="C68" s="70" t="str">
        <f>'9-A.Training Sub-Annex'!D226</f>
        <v>Training under MVCR</v>
      </c>
      <c r="D68" s="700" t="str">
        <f>'9-A.Training Sub-Annex'!E226</f>
        <v>NDCP</v>
      </c>
      <c r="E68" s="700" t="str">
        <f>'9-A.Training Sub-Annex'!F226</f>
        <v>NVBDCP – Malaria</v>
      </c>
      <c r="F68" s="700">
        <f>'9-A.Training Sub-Annex'!G226</f>
        <v>0</v>
      </c>
      <c r="G68" s="700">
        <f>'9-A.Training Sub-Annex'!H226</f>
        <v>0</v>
      </c>
      <c r="H68" s="700">
        <f>'9-A.Training Sub-Annex'!I226</f>
        <v>0</v>
      </c>
      <c r="I68" s="700">
        <f>'9-A.Training Sub-Annex'!J226</f>
        <v>0</v>
      </c>
      <c r="J68" s="700">
        <f>'9-A.Training Sub-Annex'!K226</f>
        <v>0</v>
      </c>
      <c r="K68" s="700">
        <f>'9-A.Training Sub-Annex'!L226</f>
        <v>0</v>
      </c>
      <c r="L68" s="700">
        <f>'9-A.Training Sub-Annex'!M226</f>
        <v>0</v>
      </c>
      <c r="M68" s="100">
        <f>'9-A.Training Sub-Annex'!N226</f>
        <v>0</v>
      </c>
      <c r="N68" s="700">
        <f>'9-A.Training Sub-Annex'!O226</f>
        <v>0</v>
      </c>
      <c r="O68" s="100">
        <f>'9-A.Training Sub-Annex'!P226</f>
        <v>0</v>
      </c>
      <c r="P68" s="70" t="str">
        <f>'9-A.Training Sub-Annex'!Q226</f>
        <v xml:space="preserve">STATE: ; PDY: ; KKL: ; MHE: ; YNM: </v>
      </c>
      <c r="Q68" s="56"/>
      <c r="R68" s="241"/>
    </row>
    <row r="69" spans="1:18" ht="30">
      <c r="A69" s="5653"/>
      <c r="B69" s="70"/>
      <c r="C69" s="70" t="str">
        <f>'9-A.Training Sub-Annex'!D227</f>
        <v>Any other (please specify)</v>
      </c>
      <c r="D69" s="700" t="str">
        <f>'9-A.Training Sub-Annex'!E227</f>
        <v>NDCP</v>
      </c>
      <c r="E69" s="700" t="str">
        <f>'9-A.Training Sub-Annex'!F227</f>
        <v>NVBDCP</v>
      </c>
      <c r="F69" s="700">
        <f>'9-A.Training Sub-Annex'!G227</f>
        <v>0</v>
      </c>
      <c r="G69" s="700">
        <f>'9-A.Training Sub-Annex'!H227</f>
        <v>0</v>
      </c>
      <c r="H69" s="700">
        <f>'9-A.Training Sub-Annex'!I227</f>
        <v>0</v>
      </c>
      <c r="I69" s="700">
        <f>'9-A.Training Sub-Annex'!J227</f>
        <v>0</v>
      </c>
      <c r="J69" s="700">
        <f>'9-A.Training Sub-Annex'!K227</f>
        <v>0</v>
      </c>
      <c r="K69" s="700">
        <f>'9-A.Training Sub-Annex'!L227</f>
        <v>0</v>
      </c>
      <c r="L69" s="700">
        <f>'9-A.Training Sub-Annex'!M227</f>
        <v>0</v>
      </c>
      <c r="M69" s="100">
        <f>'9-A.Training Sub-Annex'!N227</f>
        <v>0</v>
      </c>
      <c r="N69" s="700">
        <f>'9-A.Training Sub-Annex'!O227</f>
        <v>0</v>
      </c>
      <c r="O69" s="100">
        <f>'9-A.Training Sub-Annex'!P227</f>
        <v>0</v>
      </c>
      <c r="P69" s="70" t="str">
        <f>'9-A.Training Sub-Annex'!Q227</f>
        <v xml:space="preserve">STATE: ; PDY: ; KKL: ; MHE: ; YNM: </v>
      </c>
      <c r="Q69" s="56"/>
      <c r="R69" s="241"/>
    </row>
    <row r="70" spans="1:18">
      <c r="A70" s="695">
        <f>'10.Review Research &amp; Surveillen'!A7</f>
        <v>10</v>
      </c>
      <c r="B70" s="695"/>
      <c r="C70" s="695" t="str">
        <f>'10.Review Research &amp; Surveillen'!C7</f>
        <v>Reviews, Research, Surveys and Surveillance</v>
      </c>
      <c r="D70" s="694"/>
      <c r="E70" s="694"/>
      <c r="F70" s="694"/>
      <c r="G70" s="694"/>
      <c r="H70" s="694"/>
      <c r="I70" s="694"/>
      <c r="J70" s="694"/>
      <c r="K70" s="694"/>
      <c r="L70" s="694"/>
      <c r="M70" s="406"/>
      <c r="N70" s="694"/>
      <c r="O70" s="406">
        <f>SUM(O71:O88)</f>
        <v>57.8</v>
      </c>
      <c r="P70" s="695"/>
      <c r="Q70" s="615"/>
      <c r="R70" s="82">
        <f>SUM(R71:R88)</f>
        <v>0</v>
      </c>
    </row>
    <row r="71" spans="1:18" ht="30">
      <c r="A71" s="712" t="str">
        <f>'10.Review Research &amp; Surveillen'!A15</f>
        <v>10.2.3</v>
      </c>
      <c r="B71" s="712" t="str">
        <f>'10.Review Research &amp; Surveillen'!B15</f>
        <v>F.1.3.h</v>
      </c>
      <c r="C71" s="712" t="str">
        <f>'10.Review Research &amp; Surveillen'!C15</f>
        <v>Operational Research - AES/ JE</v>
      </c>
      <c r="D71" s="741" t="str">
        <f>'10.Review Research &amp; Surveillen'!D15</f>
        <v>NDCP</v>
      </c>
      <c r="E71" s="741" t="str">
        <f>'10.Review Research &amp; Surveillen'!E15</f>
        <v>NVBDCP - AES/JE</v>
      </c>
      <c r="F71" s="741">
        <f>'10.Review Research &amp; Surveillen'!G15</f>
        <v>0</v>
      </c>
      <c r="G71" s="741">
        <f>'10.Review Research &amp; Surveillen'!H15</f>
        <v>0</v>
      </c>
      <c r="H71" s="741">
        <f>'10.Review Research &amp; Surveillen'!I15</f>
        <v>0</v>
      </c>
      <c r="I71" s="741">
        <f>'10.Review Research &amp; Surveillen'!J15</f>
        <v>0</v>
      </c>
      <c r="J71" s="741">
        <f>'10.Review Research &amp; Surveillen'!K15</f>
        <v>0</v>
      </c>
      <c r="K71" s="741">
        <f>'10.Review Research &amp; Surveillen'!L15</f>
        <v>0</v>
      </c>
      <c r="L71" s="741">
        <f>'10.Review Research &amp; Surveillen'!M15</f>
        <v>0</v>
      </c>
      <c r="M71" s="100">
        <f>'10.Review Research &amp; Surveillen'!N15</f>
        <v>0</v>
      </c>
      <c r="N71" s="741">
        <f>'10.Review Research &amp; Surveillen'!O15</f>
        <v>0</v>
      </c>
      <c r="O71" s="100">
        <f>'10.Review Research &amp; Surveillen'!P15</f>
        <v>0</v>
      </c>
      <c r="P71" s="712" t="str">
        <f>'10.Review Research &amp; Surveillen'!Q15</f>
        <v xml:space="preserve">STATE: ; PDY: ; KKL: ; MHE: ; YNM: </v>
      </c>
      <c r="Q71" s="56"/>
      <c r="R71" s="241"/>
    </row>
    <row r="72" spans="1:18" ht="30">
      <c r="A72" s="712" t="str">
        <f>'10.Review Research &amp; Surveillen'!A16</f>
        <v>10.2.4</v>
      </c>
      <c r="B72" s="712" t="str">
        <f>'10.Review Research &amp; Surveillen'!B16</f>
        <v>F.1.4.b</v>
      </c>
      <c r="C72" s="712" t="str">
        <f>'10.Review Research &amp; Surveillen'!C16</f>
        <v>Microfilaria Survey - Lymphatic Filariasis</v>
      </c>
      <c r="D72" s="741" t="str">
        <f>'10.Review Research &amp; Surveillen'!D16</f>
        <v>NDCP</v>
      </c>
      <c r="E72" s="741" t="str">
        <f>'10.Review Research &amp; Surveillen'!E16</f>
        <v>NVBDCP-Lymphatic Filariasis</v>
      </c>
      <c r="F72" s="741">
        <f>'10.Review Research &amp; Surveillen'!G16</f>
        <v>0</v>
      </c>
      <c r="G72" s="741">
        <f>'10.Review Research &amp; Surveillen'!H16</f>
        <v>0</v>
      </c>
      <c r="H72" s="741">
        <f>'10.Review Research &amp; Surveillen'!I16</f>
        <v>0</v>
      </c>
      <c r="I72" s="741">
        <f>'10.Review Research &amp; Surveillen'!J16</f>
        <v>0</v>
      </c>
      <c r="J72" s="741">
        <f>'10.Review Research &amp; Surveillen'!K16</f>
        <v>0</v>
      </c>
      <c r="K72" s="741">
        <f>'10.Review Research &amp; Surveillen'!L16</f>
        <v>0</v>
      </c>
      <c r="L72" s="741">
        <f>'10.Review Research &amp; Surveillen'!M16</f>
        <v>0</v>
      </c>
      <c r="M72" s="100">
        <f>'10.Review Research &amp; Surveillen'!N16</f>
        <v>0</v>
      </c>
      <c r="N72" s="741">
        <f>'10.Review Research &amp; Surveillen'!O16</f>
        <v>0</v>
      </c>
      <c r="O72" s="100">
        <f>'10.Review Research &amp; Surveillen'!P16</f>
        <v>0</v>
      </c>
      <c r="P72" s="712" t="str">
        <f>'10.Review Research &amp; Surveillen'!Q16</f>
        <v xml:space="preserve">STATE: ; PDY: ; KKL: ; MHE: ; YNM: </v>
      </c>
      <c r="Q72" s="56"/>
      <c r="R72" s="241"/>
    </row>
    <row r="73" spans="1:18" ht="30">
      <c r="A73" s="712" t="str">
        <f>'10.Review Research &amp; Surveillen'!A17</f>
        <v>10.2.5</v>
      </c>
      <c r="B73" s="712" t="str">
        <f>'10.Review Research &amp; Surveillen'!B17</f>
        <v>F.1.4.c</v>
      </c>
      <c r="C73" s="712" t="str">
        <f>'10.Review Research &amp; Surveillen'!C17</f>
        <v>Monitoring  &amp;Evaluation (Post MDA assessment by medical colleges (Govt. &amp; private)/ICMR institutions )</v>
      </c>
      <c r="D73" s="741" t="str">
        <f>'10.Review Research &amp; Surveillen'!D17</f>
        <v>NDCP</v>
      </c>
      <c r="E73" s="741" t="str">
        <f>'10.Review Research &amp; Surveillen'!E17</f>
        <v>NVBDCP-Lymphatic Filariasis</v>
      </c>
      <c r="F73" s="741">
        <f>'10.Review Research &amp; Surveillen'!G17</f>
        <v>0</v>
      </c>
      <c r="G73" s="741">
        <f>'10.Review Research &amp; Surveillen'!H17</f>
        <v>0</v>
      </c>
      <c r="H73" s="741">
        <f>'10.Review Research &amp; Surveillen'!I17</f>
        <v>0</v>
      </c>
      <c r="I73" s="741">
        <f>'10.Review Research &amp; Surveillen'!J17</f>
        <v>0</v>
      </c>
      <c r="J73" s="741">
        <f>'10.Review Research &amp; Surveillen'!K17</f>
        <v>0</v>
      </c>
      <c r="K73" s="741">
        <f>'10.Review Research &amp; Surveillen'!L17</f>
        <v>0</v>
      </c>
      <c r="L73" s="741">
        <f>'10.Review Research &amp; Surveillen'!M17</f>
        <v>0</v>
      </c>
      <c r="M73" s="100">
        <f>'10.Review Research &amp; Surveillen'!N17</f>
        <v>0</v>
      </c>
      <c r="N73" s="741">
        <f>'10.Review Research &amp; Surveillen'!O17</f>
        <v>0</v>
      </c>
      <c r="O73" s="100">
        <f>'10.Review Research &amp; Surveillen'!P17</f>
        <v>0</v>
      </c>
      <c r="P73" s="712" t="str">
        <f>'10.Review Research &amp; Surveillen'!Q17</f>
        <v xml:space="preserve">STATE: ; PDY: ; KKL: ; MHE: ; YNM: </v>
      </c>
      <c r="Q73" s="56"/>
      <c r="R73" s="241"/>
    </row>
    <row r="74" spans="1:18" ht="30">
      <c r="A74" s="712" t="str">
        <f>'10.Review Research &amp; Surveillen'!A19</f>
        <v>10.2.6.1</v>
      </c>
      <c r="B74" s="712" t="str">
        <f>'10.Review Research &amp; Surveillen'!B19</f>
        <v>F.1.4.f.i</v>
      </c>
      <c r="C74" s="712" t="str">
        <f>'10.Review Research &amp; Surveillen'!C19</f>
        <v>Additional MF Survey</v>
      </c>
      <c r="D74" s="741" t="str">
        <f>'10.Review Research &amp; Surveillen'!D19</f>
        <v>NDCP</v>
      </c>
      <c r="E74" s="741" t="str">
        <f>'10.Review Research &amp; Surveillen'!E19</f>
        <v>NVBDCP-Lymphatic Filariasis</v>
      </c>
      <c r="F74" s="741">
        <f>'10.Review Research &amp; Surveillen'!G19</f>
        <v>0</v>
      </c>
      <c r="G74" s="741">
        <f>'10.Review Research &amp; Surveillen'!H19</f>
        <v>0</v>
      </c>
      <c r="H74" s="741">
        <f>'10.Review Research &amp; Surveillen'!I19</f>
        <v>0</v>
      </c>
      <c r="I74" s="741">
        <f>'10.Review Research &amp; Surveillen'!J19</f>
        <v>0</v>
      </c>
      <c r="J74" s="741">
        <f>'10.Review Research &amp; Surveillen'!K19</f>
        <v>0</v>
      </c>
      <c r="K74" s="741">
        <f>'10.Review Research &amp; Surveillen'!L19</f>
        <v>0</v>
      </c>
      <c r="L74" s="741">
        <f>'10.Review Research &amp; Surveillen'!M19</f>
        <v>0</v>
      </c>
      <c r="M74" s="100">
        <f>'10.Review Research &amp; Surveillen'!N19</f>
        <v>0</v>
      </c>
      <c r="N74" s="741">
        <f>'10.Review Research &amp; Surveillen'!O19</f>
        <v>0</v>
      </c>
      <c r="O74" s="100">
        <f>'10.Review Research &amp; Surveillen'!P19</f>
        <v>0</v>
      </c>
      <c r="P74" s="712" t="str">
        <f>'10.Review Research &amp; Surveillen'!Q19</f>
        <v xml:space="preserve">STATE: ; PDY: ; KKL: ; MHE: ; YNM: </v>
      </c>
      <c r="Q74" s="56"/>
      <c r="R74" s="241"/>
    </row>
    <row r="75" spans="1:18" ht="30">
      <c r="A75" s="712" t="str">
        <f>'10.Review Research &amp; Surveillen'!A20</f>
        <v>10.2.6.2</v>
      </c>
      <c r="B75" s="712" t="str">
        <f>'10.Review Research &amp; Surveillen'!B20</f>
        <v>F.1.4.f.ii</v>
      </c>
      <c r="C75" s="712" t="str">
        <f>'10.Review Research &amp; Surveillen'!C20</f>
        <v>ICT Survey</v>
      </c>
      <c r="D75" s="741" t="str">
        <f>'10.Review Research &amp; Surveillen'!D20</f>
        <v>NDCP</v>
      </c>
      <c r="E75" s="741" t="str">
        <f>'10.Review Research &amp; Surveillen'!E20</f>
        <v>NVBDCP-Lymphatic Filariasis</v>
      </c>
      <c r="F75" s="741">
        <f>'10.Review Research &amp; Surveillen'!G20</f>
        <v>0</v>
      </c>
      <c r="G75" s="741">
        <f>'10.Review Research &amp; Surveillen'!H20</f>
        <v>0</v>
      </c>
      <c r="H75" s="741">
        <f>'10.Review Research &amp; Surveillen'!I20</f>
        <v>0</v>
      </c>
      <c r="I75" s="741">
        <f>'10.Review Research &amp; Surveillen'!J20</f>
        <v>0</v>
      </c>
      <c r="J75" s="741">
        <f>'10.Review Research &amp; Surveillen'!K20</f>
        <v>0</v>
      </c>
      <c r="K75" s="741">
        <f>'10.Review Research &amp; Surveillen'!L20</f>
        <v>0</v>
      </c>
      <c r="L75" s="741">
        <f>'10.Review Research &amp; Surveillen'!M20</f>
        <v>0</v>
      </c>
      <c r="M75" s="100">
        <f>'10.Review Research &amp; Surveillen'!N20</f>
        <v>0</v>
      </c>
      <c r="N75" s="741">
        <f>'10.Review Research &amp; Surveillen'!O20</f>
        <v>0</v>
      </c>
      <c r="O75" s="100">
        <f>'10.Review Research &amp; Surveillen'!P20</f>
        <v>0</v>
      </c>
      <c r="P75" s="712" t="str">
        <f>'10.Review Research &amp; Surveillen'!Q20</f>
        <v xml:space="preserve">STATE: ; PDY: ; KKL: ; MHE: ; YNM: </v>
      </c>
      <c r="Q75" s="56"/>
      <c r="R75" s="241"/>
    </row>
    <row r="76" spans="1:18" ht="30">
      <c r="A76" s="712" t="str">
        <f>'10.Review Research &amp; Surveillen'!A22</f>
        <v>10.2.7.1</v>
      </c>
      <c r="B76" s="712" t="str">
        <f>'10.Review Research &amp; Surveillen'!B22</f>
        <v>F.1.4.g.i</v>
      </c>
      <c r="C76" s="712" t="str">
        <f>'10.Review Research &amp; Surveillen'!C22</f>
        <v>LY &amp; Hy Survey in 350 dist.</v>
      </c>
      <c r="D76" s="741" t="str">
        <f>'10.Review Research &amp; Surveillen'!D22</f>
        <v>NDCP</v>
      </c>
      <c r="E76" s="741" t="str">
        <f>'10.Review Research &amp; Surveillen'!E22</f>
        <v>NVBDCP-Lymphatic Filariasis</v>
      </c>
      <c r="F76" s="741">
        <f>'10.Review Research &amp; Surveillen'!G22</f>
        <v>0</v>
      </c>
      <c r="G76" s="741">
        <f>'10.Review Research &amp; Surveillen'!H22</f>
        <v>0</v>
      </c>
      <c r="H76" s="741">
        <f>'10.Review Research &amp; Surveillen'!I22</f>
        <v>0.22</v>
      </c>
      <c r="I76" s="741">
        <f>'10.Review Research &amp; Surveillen'!J22</f>
        <v>0</v>
      </c>
      <c r="J76" s="741">
        <f>'10.Review Research &amp; Surveillen'!K22</f>
        <v>0</v>
      </c>
      <c r="K76" s="741">
        <f>'10.Review Research &amp; Surveillen'!L22</f>
        <v>0</v>
      </c>
      <c r="L76" s="741">
        <f>'10.Review Research &amp; Surveillen'!M22</f>
        <v>0</v>
      </c>
      <c r="M76" s="100">
        <f>'10.Review Research &amp; Surveillen'!N22</f>
        <v>0</v>
      </c>
      <c r="N76" s="741">
        <f>'10.Review Research &amp; Surveillen'!O22</f>
        <v>0</v>
      </c>
      <c r="O76" s="100">
        <f>'10.Review Research &amp; Surveillen'!P22</f>
        <v>0</v>
      </c>
      <c r="P76" s="712" t="str">
        <f>'10.Review Research &amp; Surveillen'!Q22</f>
        <v xml:space="preserve">STATE: ; PDY: ; KKL: ; MHE: ; YNM: </v>
      </c>
      <c r="Q76" s="56"/>
      <c r="R76" s="241"/>
    </row>
    <row r="77" spans="1:18" ht="30">
      <c r="A77" s="712" t="str">
        <f>'10.Review Research &amp; Surveillen'!A23</f>
        <v>10.2.7.2</v>
      </c>
      <c r="B77" s="712" t="str">
        <f>'10.Review Research &amp; Surveillen'!B23</f>
        <v>F.1.4.g.ii</v>
      </c>
      <c r="C77" s="712" t="str">
        <f>'10.Review Research &amp; Surveillen'!C23</f>
        <v>Mf Survey in Non- endemic dist.</v>
      </c>
      <c r="D77" s="741" t="str">
        <f>'10.Review Research &amp; Surveillen'!D23</f>
        <v>NDCP</v>
      </c>
      <c r="E77" s="741" t="str">
        <f>'10.Review Research &amp; Surveillen'!E23</f>
        <v>NVBDCP-Lymphatic Filariasis</v>
      </c>
      <c r="F77" s="741">
        <f>'10.Review Research &amp; Surveillen'!G23</f>
        <v>0</v>
      </c>
      <c r="G77" s="741">
        <f>'10.Review Research &amp; Surveillen'!H23</f>
        <v>0</v>
      </c>
      <c r="H77" s="741">
        <f>'10.Review Research &amp; Surveillen'!I23</f>
        <v>0</v>
      </c>
      <c r="I77" s="741">
        <f>'10.Review Research &amp; Surveillen'!J23</f>
        <v>0</v>
      </c>
      <c r="J77" s="741">
        <f>'10.Review Research &amp; Surveillen'!K23</f>
        <v>0</v>
      </c>
      <c r="K77" s="741">
        <f>'10.Review Research &amp; Surveillen'!L23</f>
        <v>0</v>
      </c>
      <c r="L77" s="741">
        <f>'10.Review Research &amp; Surveillen'!M23</f>
        <v>0</v>
      </c>
      <c r="M77" s="100">
        <f>'10.Review Research &amp; Surveillen'!N23</f>
        <v>0</v>
      </c>
      <c r="N77" s="741">
        <f>'10.Review Research &amp; Surveillen'!O23</f>
        <v>0</v>
      </c>
      <c r="O77" s="100">
        <f>'10.Review Research &amp; Surveillen'!P23</f>
        <v>0</v>
      </c>
      <c r="P77" s="712" t="str">
        <f>'10.Review Research &amp; Surveillen'!Q23</f>
        <v xml:space="preserve">STATE: ; PDY: ; KKL: ; MHE: ; YNM: </v>
      </c>
      <c r="Q77" s="56"/>
      <c r="R77" s="241"/>
    </row>
    <row r="78" spans="1:18" ht="30">
      <c r="A78" s="712" t="str">
        <f>'10.Review Research &amp; Surveillen'!A24</f>
        <v>10.2.7.3</v>
      </c>
      <c r="B78" s="712" t="str">
        <f>'10.Review Research &amp; Surveillen'!B24</f>
        <v>F.1.4.g.iii</v>
      </c>
      <c r="C78" s="712" t="str">
        <f>'10.Review Research &amp; Surveillen'!C24</f>
        <v>ICT survey in 200 dist.</v>
      </c>
      <c r="D78" s="741" t="str">
        <f>'10.Review Research &amp; Surveillen'!D24</f>
        <v>NDCP</v>
      </c>
      <c r="E78" s="741" t="str">
        <f>'10.Review Research &amp; Surveillen'!E24</f>
        <v>NVBDCP-Lymphatic Filariasis</v>
      </c>
      <c r="F78" s="741">
        <f>'10.Review Research &amp; Surveillen'!G24</f>
        <v>0</v>
      </c>
      <c r="G78" s="741">
        <f>'10.Review Research &amp; Surveillen'!H24</f>
        <v>0</v>
      </c>
      <c r="H78" s="741">
        <f>'10.Review Research &amp; Surveillen'!I24</f>
        <v>0</v>
      </c>
      <c r="I78" s="741">
        <f>'10.Review Research &amp; Surveillen'!J24</f>
        <v>0</v>
      </c>
      <c r="J78" s="741">
        <f>'10.Review Research &amp; Surveillen'!K24</f>
        <v>0</v>
      </c>
      <c r="K78" s="741">
        <f>'10.Review Research &amp; Surveillen'!L24</f>
        <v>0</v>
      </c>
      <c r="L78" s="741">
        <f>'10.Review Research &amp; Surveillen'!M24</f>
        <v>0</v>
      </c>
      <c r="M78" s="100">
        <f>'10.Review Research &amp; Surveillen'!N24</f>
        <v>0</v>
      </c>
      <c r="N78" s="741">
        <f>'10.Review Research &amp; Surveillen'!O24</f>
        <v>0</v>
      </c>
      <c r="O78" s="100">
        <f>'10.Review Research &amp; Surveillen'!P24</f>
        <v>0</v>
      </c>
      <c r="P78" s="712" t="str">
        <f>'10.Review Research &amp; Surveillen'!Q24</f>
        <v xml:space="preserve">STATE: ; PDY: ; KKL: ; MHE: ; YNM: </v>
      </c>
      <c r="Q78" s="56"/>
      <c r="R78" s="241"/>
    </row>
    <row r="79" spans="1:18" ht="30">
      <c r="A79" s="70" t="str">
        <f>'10.Review Research &amp; Surveillen'!A36</f>
        <v>10.3.1.1</v>
      </c>
      <c r="B79" s="70" t="str">
        <f>'10.Review Research &amp; Surveillen'!B36</f>
        <v>F.1.2.a(i)</v>
      </c>
      <c r="C79" s="70" t="str">
        <f>'10.Review Research &amp; Surveillen'!C36</f>
        <v xml:space="preserve">Apex Referral Labs recurrent </v>
      </c>
      <c r="D79" s="700" t="str">
        <f>'10.Review Research &amp; Surveillen'!D36</f>
        <v>NDCP</v>
      </c>
      <c r="E79" s="700" t="str">
        <f>'10.Review Research &amp; Surveillen'!E36</f>
        <v>NVBDCP - Dengue/Chikungunya</v>
      </c>
      <c r="F79" s="700">
        <f>'10.Review Research &amp; Surveillen'!G36</f>
        <v>0</v>
      </c>
      <c r="G79" s="700">
        <f>'10.Review Research &amp; Surveillen'!H36</f>
        <v>0</v>
      </c>
      <c r="H79" s="700">
        <f>'10.Review Research &amp; Surveillen'!I36</f>
        <v>0</v>
      </c>
      <c r="I79" s="700">
        <f>'10.Review Research &amp; Surveillen'!J36</f>
        <v>0</v>
      </c>
      <c r="J79" s="700">
        <f>'10.Review Research &amp; Surveillen'!K36</f>
        <v>0</v>
      </c>
      <c r="K79" s="700">
        <f>'10.Review Research &amp; Surveillen'!L36</f>
        <v>0</v>
      </c>
      <c r="L79" s="700">
        <f>'10.Review Research &amp; Surveillen'!M36</f>
        <v>0</v>
      </c>
      <c r="M79" s="100">
        <f>'10.Review Research &amp; Surveillen'!N36</f>
        <v>0</v>
      </c>
      <c r="N79" s="700">
        <f>'10.Review Research &amp; Surveillen'!O36</f>
        <v>0</v>
      </c>
      <c r="O79" s="100">
        <f>'10.Review Research &amp; Surveillen'!P36</f>
        <v>0</v>
      </c>
      <c r="P79" s="70" t="str">
        <f>'10.Review Research &amp; Surveillen'!Q36</f>
        <v xml:space="preserve">STATE: ; PDY: ; KKL: ; MHE: ; YNM: </v>
      </c>
      <c r="Q79" s="56"/>
      <c r="R79" s="241"/>
    </row>
    <row r="80" spans="1:18" ht="105">
      <c r="A80" s="70" t="str">
        <f>'10.Review Research &amp; Surveillen'!A37</f>
        <v>10.3.1.2</v>
      </c>
      <c r="B80" s="70" t="str">
        <f>'10.Review Research &amp; Surveillen'!B37</f>
        <v>F.1.2.a(ii)</v>
      </c>
      <c r="C80" s="70" t="str">
        <f>'10.Review Research &amp; Surveillen'!C37</f>
        <v xml:space="preserve">Sentinel surveillance Hospital recurrent </v>
      </c>
      <c r="D80" s="700" t="str">
        <f>'10.Review Research &amp; Surveillen'!D37</f>
        <v>NDCP</v>
      </c>
      <c r="E80" s="700" t="str">
        <f>'10.Review Research &amp; Surveillen'!E37</f>
        <v>NVBDCP - Dengue/Chikungunya</v>
      </c>
      <c r="F80" s="700">
        <f>'10.Review Research &amp; Surveillen'!G37</f>
        <v>0</v>
      </c>
      <c r="G80" s="700">
        <f>'10.Review Research &amp; Surveillen'!H37</f>
        <v>0</v>
      </c>
      <c r="H80" s="700">
        <f>'10.Review Research &amp; Surveillen'!I37</f>
        <v>5</v>
      </c>
      <c r="I80" s="700">
        <f>'10.Review Research &amp; Surveillen'!J37</f>
        <v>0</v>
      </c>
      <c r="J80" s="700">
        <f>'10.Review Research &amp; Surveillen'!K37</f>
        <v>0</v>
      </c>
      <c r="K80" s="700">
        <f>'10.Review Research &amp; Surveillen'!L37</f>
        <v>0</v>
      </c>
      <c r="L80" s="700">
        <f>'10.Review Research &amp; Surveillen'!M37</f>
        <v>100000</v>
      </c>
      <c r="M80" s="100">
        <f>'10.Review Research &amp; Surveillen'!N37</f>
        <v>1</v>
      </c>
      <c r="N80" s="700">
        <f>'10.Review Research &amp; Surveillen'!O37</f>
        <v>5</v>
      </c>
      <c r="O80" s="100">
        <f>'10.Review Research &amp; Surveillen'!P37</f>
        <v>5</v>
      </c>
      <c r="P80" s="70" t="str">
        <f>'10.Review Research &amp; Surveillen'!Q37</f>
        <v xml:space="preserve">STATE: ; PDY: Sentinel Surveillance Hospitals1. IGGGH&amp;PGI, Puducherry2. JIPMER, Puducherry3. IGMC&amp;RI, Puducherry4. RGW&amp;CH, Puducherry - Rs.1.00 Lakh x 4 - Rs. 4.00 Lakhs; KKL: Sentinel Surveillance Hospitals - GH, Karaikal - Rs.1.00 Lakh; MHE: ; YNM: </v>
      </c>
      <c r="Q80" s="56"/>
      <c r="R80" s="241"/>
    </row>
    <row r="81" spans="1:18" ht="30">
      <c r="A81" s="70" t="str">
        <f>'10.Review Research &amp; Surveillen'!A38</f>
        <v>10.3.1.3</v>
      </c>
      <c r="B81" s="70" t="str">
        <f>'10.Review Research &amp; Surveillen'!B38</f>
        <v>F.1.2.a(iii)</v>
      </c>
      <c r="C81" s="70" t="str">
        <f>'10.Review Research &amp; Surveillen'!C38</f>
        <v>ELISA facility to Sentinel
Surveillance Hospital/ Laboratories</v>
      </c>
      <c r="D81" s="700" t="str">
        <f>'10.Review Research &amp; Surveillen'!D38</f>
        <v>NDCP</v>
      </c>
      <c r="E81" s="700" t="str">
        <f>'10.Review Research &amp; Surveillen'!E38</f>
        <v>NVBDCP - Dengue/Chikungunya</v>
      </c>
      <c r="F81" s="700">
        <f>'10.Review Research &amp; Surveillen'!G38</f>
        <v>0</v>
      </c>
      <c r="G81" s="700">
        <f>'10.Review Research &amp; Surveillen'!H38</f>
        <v>0</v>
      </c>
      <c r="H81" s="700">
        <f>'10.Review Research &amp; Surveillen'!I38</f>
        <v>0</v>
      </c>
      <c r="I81" s="700">
        <f>'10.Review Research &amp; Surveillen'!J38</f>
        <v>0</v>
      </c>
      <c r="J81" s="700">
        <f>'10.Review Research &amp; Surveillen'!K38</f>
        <v>0</v>
      </c>
      <c r="K81" s="700">
        <f>'10.Review Research &amp; Surveillen'!L38</f>
        <v>0</v>
      </c>
      <c r="L81" s="700">
        <f>'10.Review Research &amp; Surveillen'!M38</f>
        <v>0</v>
      </c>
      <c r="M81" s="100">
        <f>'10.Review Research &amp; Surveillen'!N38</f>
        <v>0</v>
      </c>
      <c r="N81" s="700">
        <f>'10.Review Research &amp; Surveillen'!O38</f>
        <v>0</v>
      </c>
      <c r="O81" s="100">
        <f>'10.Review Research &amp; Surveillen'!P38</f>
        <v>0</v>
      </c>
      <c r="P81" s="70" t="str">
        <f>'10.Review Research &amp; Surveillen'!Q38</f>
        <v xml:space="preserve">STATE: ; PDY: ; KKL: ; MHE: ; YNM: </v>
      </c>
      <c r="Q81" s="56"/>
      <c r="R81" s="241"/>
    </row>
    <row r="82" spans="1:18" ht="30">
      <c r="A82" s="70" t="str">
        <f>'10.Review Research &amp; Surveillen'!A39</f>
        <v>10.3.1.4</v>
      </c>
      <c r="B82" s="70" t="str">
        <f>'10.Review Research &amp; Surveillen'!B39</f>
        <v>F.1.3.a</v>
      </c>
      <c r="C82" s="70" t="str">
        <f>'10.Review Research &amp; Surveillen'!C39</f>
        <v>Strengthening of Sentinel sites which will include Diagnostics and Case Management, supply of kits by GoI</v>
      </c>
      <c r="D82" s="700" t="str">
        <f>'10.Review Research &amp; Surveillen'!D39</f>
        <v>NDCP</v>
      </c>
      <c r="E82" s="700" t="str">
        <f>'10.Review Research &amp; Surveillen'!E39</f>
        <v>NVBDCP - AES/JE</v>
      </c>
      <c r="F82" s="700">
        <f>'10.Review Research &amp; Surveillen'!G39</f>
        <v>0</v>
      </c>
      <c r="G82" s="700">
        <f>'10.Review Research &amp; Surveillen'!H39</f>
        <v>0</v>
      </c>
      <c r="H82" s="700">
        <f>'10.Review Research &amp; Surveillen'!I39</f>
        <v>0</v>
      </c>
      <c r="I82" s="700">
        <f>'10.Review Research &amp; Surveillen'!J39</f>
        <v>0</v>
      </c>
      <c r="J82" s="700">
        <f>'10.Review Research &amp; Surveillen'!K39</f>
        <v>0</v>
      </c>
      <c r="K82" s="700">
        <f>'10.Review Research &amp; Surveillen'!L39</f>
        <v>0</v>
      </c>
      <c r="L82" s="700">
        <f>'10.Review Research &amp; Surveillen'!M39</f>
        <v>0</v>
      </c>
      <c r="M82" s="100">
        <f>'10.Review Research &amp; Surveillen'!N39</f>
        <v>0</v>
      </c>
      <c r="N82" s="700">
        <f>'10.Review Research &amp; Surveillen'!O39</f>
        <v>0</v>
      </c>
      <c r="O82" s="100">
        <f>'10.Review Research &amp; Surveillen'!P39</f>
        <v>0</v>
      </c>
      <c r="P82" s="70" t="str">
        <f>'10.Review Research &amp; Surveillen'!Q39</f>
        <v xml:space="preserve">STATE: ; PDY: ; KKL: ; MHE: ; YNM: </v>
      </c>
      <c r="Q82" s="56"/>
      <c r="R82" s="241"/>
    </row>
    <row r="83" spans="1:18" ht="120">
      <c r="A83" s="70" t="str">
        <f>'10.Review Research &amp; Surveillen'!A40</f>
        <v>10.3.1.5</v>
      </c>
      <c r="B83" s="70" t="str">
        <f>'10.Review Research &amp; Surveillen'!B40</f>
        <v>F.1.4.h</v>
      </c>
      <c r="C83" s="70" t="str">
        <f>'10.Review Research &amp; Surveillen'!C40</f>
        <v xml:space="preserve">Post-MDA surveillance </v>
      </c>
      <c r="D83" s="700" t="str">
        <f>'10.Review Research &amp; Surveillen'!D40</f>
        <v>NDCP</v>
      </c>
      <c r="E83" s="700" t="str">
        <f>'10.Review Research &amp; Surveillen'!E40</f>
        <v>NVBDCP-Lymphatic Filariasis</v>
      </c>
      <c r="F83" s="700">
        <f>'10.Review Research &amp; Surveillen'!G40</f>
        <v>0</v>
      </c>
      <c r="G83" s="700">
        <f>'10.Review Research &amp; Surveillen'!H40</f>
        <v>0</v>
      </c>
      <c r="H83" s="700">
        <f>'10.Review Research &amp; Surveillen'!I40</f>
        <v>2.8</v>
      </c>
      <c r="I83" s="700">
        <f>'10.Review Research &amp; Surveillen'!J40</f>
        <v>0</v>
      </c>
      <c r="J83" s="700">
        <f>'10.Review Research &amp; Surveillen'!K40</f>
        <v>0</v>
      </c>
      <c r="K83" s="700">
        <f>'10.Review Research &amp; Surveillen'!L40</f>
        <v>0</v>
      </c>
      <c r="L83" s="700">
        <f>'10.Review Research &amp; Surveillen'!M40</f>
        <v>70000</v>
      </c>
      <c r="M83" s="100">
        <f>'10.Review Research &amp; Surveillen'!N40</f>
        <v>0.7</v>
      </c>
      <c r="N83" s="700">
        <f>'10.Review Research &amp; Surveillen'!O40</f>
        <v>4</v>
      </c>
      <c r="O83" s="100">
        <f>'10.Review Research &amp; Surveillen'!P40</f>
        <v>2.8</v>
      </c>
      <c r="P83" s="70" t="str">
        <f>'10.Review Research &amp; Surveillen'!Q40</f>
        <v>STATE: ; PDY: MF Survey &amp; Entomological data collection - Rs.70000 per district; KKL: MF Survey &amp; Entomological data collection - Rs.70000 per district; MHE: MF Survey &amp; Entomological data collection - Rs.70000 per district; YNM: MF Survey &amp; Entomological data collection - Rs.70000 per district</v>
      </c>
      <c r="Q83" s="56"/>
      <c r="R83" s="241"/>
    </row>
    <row r="84" spans="1:18" ht="30">
      <c r="A84" s="70" t="str">
        <f>'10.Review Research &amp; Surveillen'!A41</f>
        <v>10.3.1.6</v>
      </c>
      <c r="B84" s="70">
        <f>'10.Review Research &amp; Surveillen'!B41</f>
        <v>0</v>
      </c>
      <c r="C84" s="70" t="str">
        <f>'10.Review Research &amp; Surveillen'!C41</f>
        <v>Any other (please specify)</v>
      </c>
      <c r="D84" s="700" t="str">
        <f>'10.Review Research &amp; Surveillen'!D41</f>
        <v>NDCP</v>
      </c>
      <c r="E84" s="700" t="str">
        <f>'10.Review Research &amp; Surveillen'!E41</f>
        <v>NVBDCP</v>
      </c>
      <c r="F84" s="700">
        <f>'10.Review Research &amp; Surveillen'!G41</f>
        <v>0</v>
      </c>
      <c r="G84" s="700">
        <f>'10.Review Research &amp; Surveillen'!H41</f>
        <v>0</v>
      </c>
      <c r="H84" s="700">
        <f>'10.Review Research &amp; Surveillen'!I41</f>
        <v>0</v>
      </c>
      <c r="I84" s="700">
        <f>'10.Review Research &amp; Surveillen'!J41</f>
        <v>0</v>
      </c>
      <c r="J84" s="700">
        <f>'10.Review Research &amp; Surveillen'!K41</f>
        <v>0</v>
      </c>
      <c r="K84" s="700">
        <f>'10.Review Research &amp; Surveillen'!L41</f>
        <v>0</v>
      </c>
      <c r="L84" s="700">
        <f>'10.Review Research &amp; Surveillen'!M41</f>
        <v>0</v>
      </c>
      <c r="M84" s="100">
        <f>'10.Review Research &amp; Surveillen'!N41</f>
        <v>0</v>
      </c>
      <c r="N84" s="700">
        <f>'10.Review Research &amp; Surveillen'!O41</f>
        <v>0</v>
      </c>
      <c r="O84" s="100">
        <f>'10.Review Research &amp; Surveillen'!P41</f>
        <v>0</v>
      </c>
      <c r="P84" s="70" t="str">
        <f>'10.Review Research &amp; Surveillen'!Q41</f>
        <v xml:space="preserve">STATE: ; PDY: ; KKL: ; MHE: ; YNM: </v>
      </c>
      <c r="Q84" s="56"/>
      <c r="R84" s="241"/>
    </row>
    <row r="85" spans="1:18" ht="30">
      <c r="A85" s="70" t="str">
        <f>'10.Review Research &amp; Surveillen'!A53</f>
        <v>10.4.6</v>
      </c>
      <c r="B85" s="70" t="str">
        <f>'10.Review Research &amp; Surveillen'!B53</f>
        <v>F.1.4.f.iii</v>
      </c>
      <c r="C85" s="70" t="str">
        <f>'10.Review Research &amp; Surveillen'!C53</f>
        <v>ICT Cost</v>
      </c>
      <c r="D85" s="700" t="str">
        <f>'10.Review Research &amp; Surveillen'!D53</f>
        <v>NDCP</v>
      </c>
      <c r="E85" s="700" t="str">
        <f>'10.Review Research &amp; Surveillen'!E53</f>
        <v>NVBDCP-Lymphatic Filariasis</v>
      </c>
      <c r="F85" s="700">
        <f>'10.Review Research &amp; Surveillen'!G53</f>
        <v>0</v>
      </c>
      <c r="G85" s="700">
        <f>'10.Review Research &amp; Surveillen'!H53</f>
        <v>0</v>
      </c>
      <c r="H85" s="700">
        <f>'10.Review Research &amp; Surveillen'!I53</f>
        <v>0</v>
      </c>
      <c r="I85" s="700">
        <f>'10.Review Research &amp; Surveillen'!J53</f>
        <v>0</v>
      </c>
      <c r="J85" s="700">
        <f>'10.Review Research &amp; Surveillen'!K53</f>
        <v>0</v>
      </c>
      <c r="K85" s="700">
        <f>'10.Review Research &amp; Surveillen'!L53</f>
        <v>0</v>
      </c>
      <c r="L85" s="700">
        <f>'10.Review Research &amp; Surveillen'!M53</f>
        <v>0</v>
      </c>
      <c r="M85" s="100">
        <f>'10.Review Research &amp; Surveillen'!N53</f>
        <v>0</v>
      </c>
      <c r="N85" s="700">
        <f>'10.Review Research &amp; Surveillen'!O53</f>
        <v>0</v>
      </c>
      <c r="O85" s="100">
        <f>'10.Review Research &amp; Surveillen'!P53</f>
        <v>0</v>
      </c>
      <c r="P85" s="70" t="str">
        <f>'10.Review Research &amp; Surveillen'!Q53</f>
        <v xml:space="preserve">STATE: ; PDY: ; KKL: ; MHE: ; YNM: </v>
      </c>
      <c r="Q85" s="56"/>
      <c r="R85" s="241"/>
    </row>
    <row r="86" spans="1:18" ht="30">
      <c r="A86" s="70" t="str">
        <f>'10.Review Research &amp; Surveillen'!A58</f>
        <v>10.5.3</v>
      </c>
      <c r="B86" s="70">
        <f>'10.Review Research &amp; Surveillen'!B58</f>
        <v>0</v>
      </c>
      <c r="C86" s="70" t="str">
        <f>'10.Review Research &amp; Surveillen'!C58</f>
        <v>Sub-national Disease Free Certification: Kala Azar</v>
      </c>
      <c r="D86" s="700" t="str">
        <f>'10.Review Research &amp; Surveillen'!D58</f>
        <v>NDCP</v>
      </c>
      <c r="E86" s="700" t="str">
        <f>'10.Review Research &amp; Surveillen'!E58</f>
        <v>NVBDCP- Kala-azar</v>
      </c>
      <c r="F86" s="700">
        <f>'10.Review Research &amp; Surveillen'!G58</f>
        <v>0</v>
      </c>
      <c r="G86" s="700">
        <f>'10.Review Research &amp; Surveillen'!H58</f>
        <v>0</v>
      </c>
      <c r="H86" s="700">
        <f>'10.Review Research &amp; Surveillen'!I58</f>
        <v>0</v>
      </c>
      <c r="I86" s="700">
        <f>'10.Review Research &amp; Surveillen'!J58</f>
        <v>0</v>
      </c>
      <c r="J86" s="700">
        <f>'10.Review Research &amp; Surveillen'!K58</f>
        <v>0</v>
      </c>
      <c r="K86" s="700">
        <f>'10.Review Research &amp; Surveillen'!L58</f>
        <v>0</v>
      </c>
      <c r="L86" s="700">
        <f>'10.Review Research &amp; Surveillen'!M58</f>
        <v>0</v>
      </c>
      <c r="M86" s="100">
        <f>'10.Review Research &amp; Surveillen'!N58</f>
        <v>0</v>
      </c>
      <c r="N86" s="700">
        <f>'10.Review Research &amp; Surveillen'!O58</f>
        <v>0</v>
      </c>
      <c r="O86" s="100">
        <f>'10.Review Research &amp; Surveillen'!P58</f>
        <v>0</v>
      </c>
      <c r="P86" s="70" t="str">
        <f>'10.Review Research &amp; Surveillen'!Q58</f>
        <v xml:space="preserve">STATE: ; PDY: ; KKL: ; MHE: ; YNM: </v>
      </c>
      <c r="Q86" s="56"/>
      <c r="R86" s="241"/>
    </row>
    <row r="87" spans="1:18" ht="45">
      <c r="A87" s="70" t="str">
        <f>'10.Review Research &amp; Surveillen'!A59</f>
        <v>10.5.4</v>
      </c>
      <c r="B87" s="70">
        <f>'10.Review Research &amp; Surveillen'!B59</f>
        <v>0</v>
      </c>
      <c r="C87" s="70" t="str">
        <f>'10.Review Research &amp; Surveillen'!C59</f>
        <v>Sub-national Disease Free Certification: Lymphatic Filariasis</v>
      </c>
      <c r="D87" s="700" t="str">
        <f>'10.Review Research &amp; Surveillen'!D59</f>
        <v>NDCP</v>
      </c>
      <c r="E87" s="700" t="str">
        <f>'10.Review Research &amp; Surveillen'!E59</f>
        <v>NVBDCP-Lymphatic Filariasis</v>
      </c>
      <c r="F87" s="700">
        <f>'10.Review Research &amp; Surveillen'!G59</f>
        <v>0</v>
      </c>
      <c r="G87" s="700">
        <f>'10.Review Research &amp; Surveillen'!H59</f>
        <v>0</v>
      </c>
      <c r="H87" s="700">
        <f>'10.Review Research &amp; Surveillen'!I59</f>
        <v>0</v>
      </c>
      <c r="I87" s="700">
        <f>'10.Review Research &amp; Surveillen'!J59</f>
        <v>0</v>
      </c>
      <c r="J87" s="700">
        <f>'10.Review Research &amp; Surveillen'!K59</f>
        <v>0</v>
      </c>
      <c r="K87" s="700">
        <f>'10.Review Research &amp; Surveillen'!L59</f>
        <v>0</v>
      </c>
      <c r="L87" s="700">
        <f>'10.Review Research &amp; Surveillen'!M59</f>
        <v>5000000</v>
      </c>
      <c r="M87" s="100">
        <f>'10.Review Research &amp; Surveillen'!N59</f>
        <v>50</v>
      </c>
      <c r="N87" s="700">
        <f>'10.Review Research &amp; Surveillen'!O59</f>
        <v>1</v>
      </c>
      <c r="O87" s="100">
        <f>'10.Review Research &amp; Surveillen'!P59</f>
        <v>50</v>
      </c>
      <c r="P87" s="70" t="str">
        <f>'10.Review Research &amp; Surveillen'!Q59</f>
        <v xml:space="preserve">STATE: Award for Lymphatic Filariasis Disease Free Certification - Rs.50.00 Lakhs; PDY: ; KKL: ; MHE: ; YNM: </v>
      </c>
      <c r="Q87" s="56"/>
      <c r="R87" s="241"/>
    </row>
    <row r="88" spans="1:18" ht="30">
      <c r="A88" s="70" t="str">
        <f>'10.Review Research &amp; Surveillen'!A60</f>
        <v>10.5.5</v>
      </c>
      <c r="B88" s="70">
        <f>'10.Review Research &amp; Surveillen'!B60</f>
        <v>0</v>
      </c>
      <c r="C88" s="70" t="str">
        <f>'10.Review Research &amp; Surveillen'!C60</f>
        <v>Sub-national Disease Free Certification: Malaria</v>
      </c>
      <c r="D88" s="700" t="str">
        <f>'10.Review Research &amp; Surveillen'!D60</f>
        <v>NDCP</v>
      </c>
      <c r="E88" s="700" t="str">
        <f>'10.Review Research &amp; Surveillen'!E60</f>
        <v>NVBDCP – Malaria</v>
      </c>
      <c r="F88" s="700">
        <f>'10.Review Research &amp; Surveillen'!G60</f>
        <v>0</v>
      </c>
      <c r="G88" s="700">
        <f>'10.Review Research &amp; Surveillen'!H60</f>
        <v>0</v>
      </c>
      <c r="H88" s="700">
        <f>'10.Review Research &amp; Surveillen'!I60</f>
        <v>0</v>
      </c>
      <c r="I88" s="700">
        <f>'10.Review Research &amp; Surveillen'!J60</f>
        <v>0</v>
      </c>
      <c r="J88" s="700">
        <f>'10.Review Research &amp; Surveillen'!K60</f>
        <v>0</v>
      </c>
      <c r="K88" s="700">
        <f>'10.Review Research &amp; Surveillen'!L60</f>
        <v>0</v>
      </c>
      <c r="L88" s="700">
        <f>'10.Review Research &amp; Surveillen'!M60</f>
        <v>0</v>
      </c>
      <c r="M88" s="100">
        <f>'10.Review Research &amp; Surveillen'!N60</f>
        <v>0</v>
      </c>
      <c r="N88" s="700">
        <f>'10.Review Research &amp; Surveillen'!O60</f>
        <v>0</v>
      </c>
      <c r="O88" s="100">
        <f>'10.Review Research &amp; Surveillen'!P60</f>
        <v>0</v>
      </c>
      <c r="P88" s="70" t="str">
        <f>'10.Review Research &amp; Surveillen'!Q60</f>
        <v xml:space="preserve">STATE: ; PDY: ; KKL: ; MHE: ; YNM: </v>
      </c>
      <c r="Q88" s="56"/>
      <c r="R88" s="241"/>
    </row>
    <row r="89" spans="1:18">
      <c r="A89" s="695">
        <f>'11.IEC-BCC Annex'!A7</f>
        <v>11</v>
      </c>
      <c r="B89" s="695"/>
      <c r="C89" s="695" t="str">
        <f>'11.IEC-BCC Annex'!C7</f>
        <v xml:space="preserve"> </v>
      </c>
      <c r="D89" s="694"/>
      <c r="E89" s="694"/>
      <c r="F89" s="694"/>
      <c r="G89" s="694"/>
      <c r="H89" s="694"/>
      <c r="I89" s="694"/>
      <c r="J89" s="694"/>
      <c r="K89" s="694"/>
      <c r="L89" s="694"/>
      <c r="M89" s="406"/>
      <c r="N89" s="694"/>
      <c r="O89" s="406">
        <f>SUM(O90:O97)</f>
        <v>9.1879999999768902</v>
      </c>
      <c r="P89" s="695"/>
      <c r="Q89" s="615"/>
      <c r="R89" s="82">
        <f>SUM(R90:R97)</f>
        <v>0</v>
      </c>
    </row>
    <row r="90" spans="1:18" ht="270">
      <c r="A90" s="5653" t="str">
        <f>'11.IEC-BCC Annex'!A25</f>
        <v>11.3.1</v>
      </c>
      <c r="B90" s="70" t="str">
        <f>'11-A. IEC Sub-Annex'!C58</f>
        <v>B.10.6.9.a</v>
      </c>
      <c r="C90" s="70" t="str">
        <f>'11-A. IEC Sub-Annex'!D58</f>
        <v>IEC/BCC for Malaria</v>
      </c>
      <c r="D90" s="700" t="str">
        <f>'11-A. IEC Sub-Annex'!E58</f>
        <v>NDCP</v>
      </c>
      <c r="E90" s="700" t="e">
        <f>'11-A. IEC Sub-Annex'!#REF!</f>
        <v>#REF!</v>
      </c>
      <c r="F90" s="700">
        <f>'11-A. IEC Sub-Annex'!F58</f>
        <v>0</v>
      </c>
      <c r="G90" s="700">
        <f>'11-A. IEC Sub-Annex'!G58</f>
        <v>0</v>
      </c>
      <c r="H90" s="700">
        <f>'11-A. IEC Sub-Annex'!H58</f>
        <v>4.0059999899999994</v>
      </c>
      <c r="I90" s="700">
        <f>'11-A. IEC Sub-Annex'!I58</f>
        <v>0</v>
      </c>
      <c r="J90" s="700">
        <f>'11-A. IEC Sub-Annex'!J58</f>
        <v>0</v>
      </c>
      <c r="K90" s="700">
        <f>'11-A. IEC Sub-Annex'!K58</f>
        <v>0</v>
      </c>
      <c r="L90" s="700">
        <f>'11-A. IEC Sub-Annex'!L58</f>
        <v>979.14691942557818</v>
      </c>
      <c r="M90" s="100">
        <f>'11-A. IEC Sub-Annex'!M58</f>
        <v>9.7914691942557822E-3</v>
      </c>
      <c r="N90" s="700">
        <f>'11-A. IEC Sub-Annex'!N58</f>
        <v>211</v>
      </c>
      <c r="O90" s="100">
        <f>'11-A. IEC Sub-Annex'!O58</f>
        <v>2.0659999999879699</v>
      </c>
      <c r="P90" s="70" t="str">
        <f>'11-A. IEC Sub-Annex'!P58</f>
        <v>STATE: ; PDY:  AV skit relay in  Local cable channels - 0.50 L,  Flex Banners(for display in PHC/CHCs &amp; permitted places) - 0.37500 L, Appeal through FM Spot - 4 nos. x Rs.20000 - 0.80 L, Digital Banner for  Anti Malaria  month campaign  - 0.15 L,    Contingency - 0.065 Lakhs (Total - Rs.1.88850 L); KKL: Flex Banners (for display in PHC/CHCs &amp; permitted places) 25 nos. - 0.075 L, Digital Banner for  Anti Malaria  month campaign  - 0.05 L,  Contingency - 0.015 Lakhs (Total - Rs.0.14400 L); MHE: Digital Banner for  Anti Malaria  month campaign  - Rs.900/-,  Contingency - 0.01 Lakhs (Total - Rs.1900/-); YNM: Digital Banner for  Anti Malaria  month campaign  - Rs.450/- Contingency - 0.01 Lakhs (Total - Rs.1450/-)</v>
      </c>
      <c r="Q90" s="56"/>
      <c r="R90" s="241"/>
    </row>
    <row r="91" spans="1:18" ht="405">
      <c r="A91" s="5653"/>
      <c r="B91" s="70" t="str">
        <f>'11-A. IEC Sub-Annex'!C59</f>
        <v>B.10.6.9.b</v>
      </c>
      <c r="C91" s="70" t="str">
        <f>'11-A. IEC Sub-Annex'!D59</f>
        <v>IEC/BCC for Social mobilization (Dengue and Chikungunya)</v>
      </c>
      <c r="D91" s="700" t="str">
        <f>'11-A. IEC Sub-Annex'!E59</f>
        <v>NDCP</v>
      </c>
      <c r="E91" s="700" t="e">
        <f>'11-A. IEC Sub-Annex'!#REF!</f>
        <v>#REF!</v>
      </c>
      <c r="F91" s="700">
        <f>'11-A. IEC Sub-Annex'!F59</f>
        <v>0</v>
      </c>
      <c r="G91" s="700">
        <f>'11-A. IEC Sub-Annex'!G59</f>
        <v>0</v>
      </c>
      <c r="H91" s="700">
        <f>'11-A. IEC Sub-Annex'!H59</f>
        <v>6.9220000000000006</v>
      </c>
      <c r="I91" s="700">
        <f>'11-A. IEC Sub-Annex'!I59</f>
        <v>0</v>
      </c>
      <c r="J91" s="700">
        <f>'11-A. IEC Sub-Annex'!J59</f>
        <v>0</v>
      </c>
      <c r="K91" s="700">
        <f>'11-A. IEC Sub-Annex'!K59</f>
        <v>0</v>
      </c>
      <c r="L91" s="700">
        <f>'11-A. IEC Sub-Annex'!L59</f>
        <v>1899.1999999970456</v>
      </c>
      <c r="M91" s="100">
        <f>'11-A. IEC Sub-Annex'!M59</f>
        <v>1.8991999999970456E-2</v>
      </c>
      <c r="N91" s="700">
        <f>'11-A. IEC Sub-Annex'!N59</f>
        <v>375</v>
      </c>
      <c r="O91" s="100">
        <f>'11-A. IEC Sub-Annex'!O59</f>
        <v>7.1219999999889207</v>
      </c>
      <c r="P91" s="70" t="str">
        <f>'11-A. IEC Sub-Annex'!P59</f>
        <v>STATE: ; PDY: Mobilization of Public participation through Audio Visual relay in  Local cable channels - 1.00 L, Live Drama on Dengue Awareness for 1 week - 0.95 L, Stake holders appeal through FM spot in 3 fm channels - 1.00 L, Flex Banners (for display in PHC/CHC &amp;permitted places)- Rs.0.75 L, Source Reduction campaign with Mike Propaganda in mini van - 1.04 L, Digital Hoardings at permissible places - 0.60 L, AV Skit preparation for advt. Malaria Elimination Campaign in Cinema theatres/local cable TVs - 0.85 L , Digital Banner for  Anti Dengue Awareness month for every PHC/CHC - Rs.0.13 L, Contingency - Rs.0.06500 L  (Total - Rs. 6.38 Lakhs); KKL: Stake holders appeal through FM spot in 3 fm channels - 0.10 L,  Flex Banners (for display in PHC/CHC &amp;permitted places)- Rs.0.15 L, Digital Hoardings at permissible places - 0.20 L, Digital Banner for  Anti Dengue Awareness month for every PHC/CHC - Rs.0.05 L, Contingency - Rs.0.015 L  (Total - Rs. 0.51 Lakhs); MHE: Digital Hoardings at permissible places - 0.10 L,  Digital Banner for  Anti Dengue Awareness month for every PHC/CHC - Rs.800, Contingency - Rs.0.01 L  (Total - Rs. 0.11800 Lakhs); YNM: Digital Hoardings at permissible places - 0.10 L, Digital Banner for  Anti Dengue Awareness month for every PHC/CHC - Rs.400, Contingency - Rs.0.01 L  (Total - Rs. 0.11400 Lakhs)</v>
      </c>
      <c r="Q91" s="56"/>
      <c r="R91" s="241"/>
    </row>
    <row r="92" spans="1:18" ht="30">
      <c r="A92" s="5653"/>
      <c r="B92" s="70" t="str">
        <f>'11-A. IEC Sub-Annex'!C60</f>
        <v>B.10.6.9.c</v>
      </c>
      <c r="C92" s="70" t="str">
        <f>'11-A. IEC Sub-Annex'!D60</f>
        <v>IEC/BCC specific to J.E. in endemic areas</v>
      </c>
      <c r="D92" s="700" t="str">
        <f>'11-A. IEC Sub-Annex'!E60</f>
        <v>NDCP</v>
      </c>
      <c r="E92" s="700" t="e">
        <f>'11-A. IEC Sub-Annex'!#REF!</f>
        <v>#REF!</v>
      </c>
      <c r="F92" s="700">
        <f>'11-A. IEC Sub-Annex'!F60</f>
        <v>0</v>
      </c>
      <c r="G92" s="700">
        <f>'11-A. IEC Sub-Annex'!G60</f>
        <v>0</v>
      </c>
      <c r="H92" s="700">
        <f>'11-A. IEC Sub-Annex'!H60</f>
        <v>0</v>
      </c>
      <c r="I92" s="700">
        <f>'11-A. IEC Sub-Annex'!I60</f>
        <v>0</v>
      </c>
      <c r="J92" s="700">
        <f>'11-A. IEC Sub-Annex'!J60</f>
        <v>0</v>
      </c>
      <c r="K92" s="700">
        <f>'11-A. IEC Sub-Annex'!K60</f>
        <v>0</v>
      </c>
      <c r="L92" s="700">
        <f>'11-A. IEC Sub-Annex'!L60</f>
        <v>0</v>
      </c>
      <c r="M92" s="100">
        <f>'11-A. IEC Sub-Annex'!M60</f>
        <v>0</v>
      </c>
      <c r="N92" s="700">
        <f>'11-A. IEC Sub-Annex'!N60</f>
        <v>0</v>
      </c>
      <c r="O92" s="100">
        <f>'11-A. IEC Sub-Annex'!O60</f>
        <v>0</v>
      </c>
      <c r="P92" s="70" t="str">
        <f>'11-A. IEC Sub-Annex'!P60</f>
        <v xml:space="preserve">STATE: ; PDY: ; KKL: ; MHE: ; YNM: </v>
      </c>
      <c r="Q92" s="56"/>
      <c r="R92" s="241"/>
    </row>
    <row r="93" spans="1:18" ht="60">
      <c r="A93" s="5653"/>
      <c r="B93" s="70" t="str">
        <f>'11-A. IEC Sub-Annex'!C61</f>
        <v>B.10.6.9.d</v>
      </c>
      <c r="C93" s="70" t="str">
        <f>'11-A. IEC Sub-Annex'!D61</f>
        <v>Specific IEC/BCC for Lymphatic Filariasis at State, District, PHC, Sub-centre and village level including VHSC/GKs for community mobilization efforts to realize the desired drug compliance of 85% during MDA</v>
      </c>
      <c r="D93" s="700" t="str">
        <f>'11-A. IEC Sub-Annex'!E61</f>
        <v>NDCP</v>
      </c>
      <c r="E93" s="700" t="e">
        <f>'11-A. IEC Sub-Annex'!#REF!</f>
        <v>#REF!</v>
      </c>
      <c r="F93" s="700">
        <f>'11-A. IEC Sub-Annex'!F61</f>
        <v>0</v>
      </c>
      <c r="G93" s="700">
        <f>'11-A. IEC Sub-Annex'!G61</f>
        <v>0</v>
      </c>
      <c r="H93" s="700">
        <f>'11-A. IEC Sub-Annex'!H61</f>
        <v>0</v>
      </c>
      <c r="I93" s="700">
        <f>'11-A. IEC Sub-Annex'!I61</f>
        <v>0</v>
      </c>
      <c r="J93" s="700">
        <f>'11-A. IEC Sub-Annex'!J61</f>
        <v>0</v>
      </c>
      <c r="K93" s="700">
        <f>'11-A. IEC Sub-Annex'!K61</f>
        <v>0</v>
      </c>
      <c r="L93" s="700">
        <f>'11-A. IEC Sub-Annex'!L61</f>
        <v>0</v>
      </c>
      <c r="M93" s="100">
        <f>'11-A. IEC Sub-Annex'!M61</f>
        <v>0</v>
      </c>
      <c r="N93" s="700">
        <f>'11-A. IEC Sub-Annex'!N61</f>
        <v>0</v>
      </c>
      <c r="O93" s="100">
        <f>'11-A. IEC Sub-Annex'!O61</f>
        <v>0</v>
      </c>
      <c r="P93" s="70" t="str">
        <f>'11-A. IEC Sub-Annex'!P61</f>
        <v xml:space="preserve">STATE: ; PDY: ; KKL: ; MHE: ; YNM: </v>
      </c>
      <c r="Q93" s="56"/>
      <c r="R93" s="241"/>
    </row>
    <row r="94" spans="1:18" ht="30">
      <c r="A94" s="5653"/>
      <c r="B94" s="70" t="str">
        <f>'11-A. IEC Sub-Annex'!C62</f>
        <v>B.10.6.9.e</v>
      </c>
      <c r="C94" s="70" t="str">
        <f>'11-A. IEC Sub-Annex'!D62</f>
        <v>IEC/BCC/Advocacy for Kala-azar</v>
      </c>
      <c r="D94" s="700" t="str">
        <f>'11-A. IEC Sub-Annex'!E62</f>
        <v>NDCP</v>
      </c>
      <c r="E94" s="700" t="e">
        <f>'11-A. IEC Sub-Annex'!#REF!</f>
        <v>#REF!</v>
      </c>
      <c r="F94" s="700">
        <f>'11-A. IEC Sub-Annex'!F62</f>
        <v>0</v>
      </c>
      <c r="G94" s="700">
        <f>'11-A. IEC Sub-Annex'!G62</f>
        <v>0</v>
      </c>
      <c r="H94" s="700">
        <f>'11-A. IEC Sub-Annex'!H62</f>
        <v>0</v>
      </c>
      <c r="I94" s="700">
        <f>'11-A. IEC Sub-Annex'!I62</f>
        <v>0</v>
      </c>
      <c r="J94" s="700">
        <f>'11-A. IEC Sub-Annex'!J62</f>
        <v>0</v>
      </c>
      <c r="K94" s="700">
        <f>'11-A. IEC Sub-Annex'!K62</f>
        <v>0</v>
      </c>
      <c r="L94" s="700">
        <f>'11-A. IEC Sub-Annex'!L62</f>
        <v>0</v>
      </c>
      <c r="M94" s="100">
        <f>'11-A. IEC Sub-Annex'!M62</f>
        <v>0</v>
      </c>
      <c r="N94" s="700">
        <f>'11-A. IEC Sub-Annex'!N62</f>
        <v>0</v>
      </c>
      <c r="O94" s="100">
        <f>'11-A. IEC Sub-Annex'!O62</f>
        <v>0</v>
      </c>
      <c r="P94" s="70" t="str">
        <f>'11-A. IEC Sub-Annex'!P62</f>
        <v xml:space="preserve">STATE: ; PDY: ; KKL: ; MHE: ; YNM: </v>
      </c>
      <c r="Q94" s="56"/>
      <c r="R94" s="241"/>
    </row>
    <row r="95" spans="1:18" ht="30">
      <c r="A95" s="5653"/>
      <c r="B95" s="70" t="str">
        <f>'11-A. IEC Sub-Annex'!C63</f>
        <v>B.10.6.9.f</v>
      </c>
      <c r="C95" s="70" t="str">
        <f>'11-A. IEC Sub-Annex'!D63</f>
        <v>IEC/BCC activities as per the GFATM project</v>
      </c>
      <c r="D95" s="700" t="str">
        <f>'11-A. IEC Sub-Annex'!E63</f>
        <v>NDCP</v>
      </c>
      <c r="E95" s="700" t="e">
        <f>'11-A. IEC Sub-Annex'!#REF!</f>
        <v>#REF!</v>
      </c>
      <c r="F95" s="700">
        <f>'11-A. IEC Sub-Annex'!F63</f>
        <v>0</v>
      </c>
      <c r="G95" s="700">
        <f>'11-A. IEC Sub-Annex'!G63</f>
        <v>0</v>
      </c>
      <c r="H95" s="700">
        <f>'11-A. IEC Sub-Annex'!H63</f>
        <v>0</v>
      </c>
      <c r="I95" s="700">
        <f>'11-A. IEC Sub-Annex'!I63</f>
        <v>0</v>
      </c>
      <c r="J95" s="700">
        <f>'11-A. IEC Sub-Annex'!J63</f>
        <v>0</v>
      </c>
      <c r="K95" s="700">
        <f>'11-A. IEC Sub-Annex'!K63</f>
        <v>0</v>
      </c>
      <c r="L95" s="700">
        <f>'11-A. IEC Sub-Annex'!L63</f>
        <v>0</v>
      </c>
      <c r="M95" s="100">
        <f>'11-A. IEC Sub-Annex'!M63</f>
        <v>0</v>
      </c>
      <c r="N95" s="700">
        <f>'11-A. IEC Sub-Annex'!N63</f>
        <v>0</v>
      </c>
      <c r="O95" s="100">
        <f>'11-A. IEC Sub-Annex'!O63</f>
        <v>0</v>
      </c>
      <c r="P95" s="70" t="str">
        <f>'11-A. IEC Sub-Annex'!P63</f>
        <v xml:space="preserve">STATE: ; PDY: ; KKL: ; MHE: ; YNM: </v>
      </c>
      <c r="Q95" s="56"/>
      <c r="R95" s="241"/>
    </row>
    <row r="96" spans="1:18" ht="30">
      <c r="A96" s="5653"/>
      <c r="B96" s="70"/>
      <c r="C96" s="70" t="str">
        <f>'11-A. IEC Sub-Annex'!D64</f>
        <v>IEC/ BCC activities under MVCR</v>
      </c>
      <c r="D96" s="700" t="str">
        <f>'11-A. IEC Sub-Annex'!E64</f>
        <v>NDCP</v>
      </c>
      <c r="E96" s="700" t="e">
        <f>'11-A. IEC Sub-Annex'!#REF!</f>
        <v>#REF!</v>
      </c>
      <c r="F96" s="700">
        <f>'11-A. IEC Sub-Annex'!F64</f>
        <v>0</v>
      </c>
      <c r="G96" s="700">
        <f>'11-A. IEC Sub-Annex'!G64</f>
        <v>0</v>
      </c>
      <c r="H96" s="700">
        <f>'11-A. IEC Sub-Annex'!H64</f>
        <v>0</v>
      </c>
      <c r="I96" s="700">
        <f>'11-A. IEC Sub-Annex'!I64</f>
        <v>0</v>
      </c>
      <c r="J96" s="700">
        <f>'11-A. IEC Sub-Annex'!J64</f>
        <v>0</v>
      </c>
      <c r="K96" s="700">
        <f>'11-A. IEC Sub-Annex'!K64</f>
        <v>0</v>
      </c>
      <c r="L96" s="700">
        <f>'11-A. IEC Sub-Annex'!L64</f>
        <v>0</v>
      </c>
      <c r="M96" s="100">
        <f>'11-A. IEC Sub-Annex'!M64</f>
        <v>0</v>
      </c>
      <c r="N96" s="700">
        <f>'11-A. IEC Sub-Annex'!N64</f>
        <v>0</v>
      </c>
      <c r="O96" s="100">
        <f>'11-A. IEC Sub-Annex'!O64</f>
        <v>0</v>
      </c>
      <c r="P96" s="70" t="str">
        <f>'11-A. IEC Sub-Annex'!P64</f>
        <v xml:space="preserve">STATE: ; PDY: ; KKL: ; MHE: ; YNM: </v>
      </c>
      <c r="Q96" s="56"/>
      <c r="R96" s="241"/>
    </row>
    <row r="97" spans="1:18" ht="30">
      <c r="A97" s="5653"/>
      <c r="B97" s="70"/>
      <c r="C97" s="70" t="str">
        <f>'11-A. IEC Sub-Annex'!D65</f>
        <v>Any other IEC/BCC activities (please specify)</v>
      </c>
      <c r="D97" s="700" t="str">
        <f>'11-A. IEC Sub-Annex'!E65</f>
        <v>NDCP</v>
      </c>
      <c r="E97" s="700" t="e">
        <f>'11-A. IEC Sub-Annex'!#REF!</f>
        <v>#REF!</v>
      </c>
      <c r="F97" s="700">
        <f>'11-A. IEC Sub-Annex'!F65</f>
        <v>0</v>
      </c>
      <c r="G97" s="700">
        <f>'11-A. IEC Sub-Annex'!G65</f>
        <v>0</v>
      </c>
      <c r="H97" s="700">
        <f>'11-A. IEC Sub-Annex'!H65</f>
        <v>0</v>
      </c>
      <c r="I97" s="700">
        <f>'11-A. IEC Sub-Annex'!I65</f>
        <v>0</v>
      </c>
      <c r="J97" s="700">
        <f>'11-A. IEC Sub-Annex'!J65</f>
        <v>0</v>
      </c>
      <c r="K97" s="700">
        <f>'11-A. IEC Sub-Annex'!K65</f>
        <v>0</v>
      </c>
      <c r="L97" s="700">
        <f>'11-A. IEC Sub-Annex'!L65</f>
        <v>0</v>
      </c>
      <c r="M97" s="100">
        <f>'11-A. IEC Sub-Annex'!M65</f>
        <v>0</v>
      </c>
      <c r="N97" s="700">
        <f>'11-A. IEC Sub-Annex'!N65</f>
        <v>0</v>
      </c>
      <c r="O97" s="100">
        <f>'11-A. IEC Sub-Annex'!O65</f>
        <v>0</v>
      </c>
      <c r="P97" s="70" t="str">
        <f>'11-A. IEC Sub-Annex'!P65</f>
        <v xml:space="preserve">STATE: ; PDY: ; KKL: ; MHE: ; YNM: </v>
      </c>
      <c r="Q97" s="56"/>
      <c r="R97" s="241"/>
    </row>
    <row r="98" spans="1:18">
      <c r="A98" s="695">
        <f>'12.Printing Annex'!A7</f>
        <v>12</v>
      </c>
      <c r="B98" s="695"/>
      <c r="C98" s="695" t="str">
        <f>'12.Printing Annex'!C7</f>
        <v>Printing</v>
      </c>
      <c r="D98" s="694"/>
      <c r="E98" s="694"/>
      <c r="F98" s="694"/>
      <c r="G98" s="694"/>
      <c r="H98" s="694"/>
      <c r="I98" s="694"/>
      <c r="J98" s="694"/>
      <c r="K98" s="694"/>
      <c r="L98" s="694"/>
      <c r="M98" s="406"/>
      <c r="N98" s="694"/>
      <c r="O98" s="406">
        <f>SUM(O99:O102)</f>
        <v>0</v>
      </c>
      <c r="P98" s="695"/>
      <c r="Q98" s="615"/>
      <c r="R98" s="82">
        <f>SUM(R99:R102)</f>
        <v>0</v>
      </c>
    </row>
    <row r="99" spans="1:18" ht="30">
      <c r="A99" s="5657" t="str">
        <f>'12.Printing Annex'!A26</f>
        <v>12.3.1</v>
      </c>
      <c r="B99" s="70" t="str">
        <f>'12-A. Print Sub-Annex'!C78</f>
        <v>F.1.4.a</v>
      </c>
      <c r="C99" s="70" t="str">
        <f>'12-A. Print Sub-Annex'!D78</f>
        <v>Printing of forms/registers for Lymphatic Filariasis</v>
      </c>
      <c r="D99" s="700" t="str">
        <f>'12-A. Print Sub-Annex'!E78</f>
        <v>NDCP</v>
      </c>
      <c r="E99" s="700" t="str">
        <f>'12-A. Print Sub-Annex'!F78</f>
        <v>NVBDCP-Lymphatic Filariasis</v>
      </c>
      <c r="F99" s="700">
        <f>'12-A. Print Sub-Annex'!G78</f>
        <v>0</v>
      </c>
      <c r="G99" s="700">
        <f>'12-A. Print Sub-Annex'!H78</f>
        <v>0</v>
      </c>
      <c r="H99" s="700">
        <f>'12-A. Print Sub-Annex'!I78</f>
        <v>0</v>
      </c>
      <c r="I99" s="700">
        <f>'12-A. Print Sub-Annex'!J78</f>
        <v>0</v>
      </c>
      <c r="J99" s="700">
        <f>'12-A. Print Sub-Annex'!K78</f>
        <v>0</v>
      </c>
      <c r="K99" s="700">
        <f>'12-A. Print Sub-Annex'!L78</f>
        <v>0</v>
      </c>
      <c r="L99" s="700">
        <f>'12-A. Print Sub-Annex'!M78</f>
        <v>0</v>
      </c>
      <c r="M99" s="100">
        <f>'12-A. Print Sub-Annex'!N78</f>
        <v>0</v>
      </c>
      <c r="N99" s="700">
        <f>'12-A. Print Sub-Annex'!O78</f>
        <v>0</v>
      </c>
      <c r="O99" s="100">
        <f>'12-A. Print Sub-Annex'!P78</f>
        <v>0</v>
      </c>
      <c r="P99" s="70" t="str">
        <f>'12-A. Print Sub-Annex'!Q78</f>
        <v xml:space="preserve">STATE: ; PDY: ; KKL: ; MHE: ; YNM: </v>
      </c>
      <c r="Q99" s="56"/>
      <c r="R99" s="241"/>
    </row>
    <row r="100" spans="1:18" ht="30">
      <c r="A100" s="5657"/>
      <c r="B100" s="70" t="str">
        <f>'12-A. Print Sub-Annex'!C79</f>
        <v>F.2.1.g</v>
      </c>
      <c r="C100" s="70" t="str">
        <f>'12-A. Print Sub-Annex'!D79</f>
        <v>Communication Material and Publications (CMP) - GFATM</v>
      </c>
      <c r="D100" s="700" t="str">
        <f>'12-A. Print Sub-Annex'!E79</f>
        <v>NDCP</v>
      </c>
      <c r="E100" s="700" t="str">
        <f>'12-A. Print Sub-Annex'!F79</f>
        <v>NVBDCP - GFATM</v>
      </c>
      <c r="F100" s="700">
        <f>'12-A. Print Sub-Annex'!G79</f>
        <v>0</v>
      </c>
      <c r="G100" s="700">
        <f>'12-A. Print Sub-Annex'!H79</f>
        <v>0</v>
      </c>
      <c r="H100" s="700">
        <f>'12-A. Print Sub-Annex'!I79</f>
        <v>0</v>
      </c>
      <c r="I100" s="700">
        <f>'12-A. Print Sub-Annex'!J79</f>
        <v>0</v>
      </c>
      <c r="J100" s="700">
        <f>'12-A. Print Sub-Annex'!K79</f>
        <v>0</v>
      </c>
      <c r="K100" s="700">
        <f>'12-A. Print Sub-Annex'!L79</f>
        <v>0</v>
      </c>
      <c r="L100" s="700">
        <f>'12-A. Print Sub-Annex'!M79</f>
        <v>0</v>
      </c>
      <c r="M100" s="100">
        <f>'12-A. Print Sub-Annex'!N79</f>
        <v>0</v>
      </c>
      <c r="N100" s="700">
        <f>'12-A. Print Sub-Annex'!O79</f>
        <v>0</v>
      </c>
      <c r="O100" s="100">
        <f>'12-A. Print Sub-Annex'!P79</f>
        <v>0</v>
      </c>
      <c r="P100" s="70" t="str">
        <f>'12-A. Print Sub-Annex'!Q79</f>
        <v xml:space="preserve">STATE: ; PDY: ; KKL: ; MHE: ; YNM: </v>
      </c>
      <c r="Q100" s="56"/>
      <c r="R100" s="241"/>
    </row>
    <row r="101" spans="1:18" ht="30">
      <c r="A101" s="5657"/>
      <c r="B101" s="70">
        <f>'12-A. Print Sub-Annex'!C80</f>
        <v>0</v>
      </c>
      <c r="C101" s="70" t="str">
        <f>'12-A. Print Sub-Annex'!D80</f>
        <v>Printing of recording and reporting forms/registers for Malaria</v>
      </c>
      <c r="D101" s="700" t="str">
        <f>'12-A. Print Sub-Annex'!E80</f>
        <v>NDCP</v>
      </c>
      <c r="E101" s="700" t="str">
        <f>'12-A. Print Sub-Annex'!F80</f>
        <v>NVBDCP – Malaria</v>
      </c>
      <c r="F101" s="700">
        <f>'12-A. Print Sub-Annex'!G80</f>
        <v>0</v>
      </c>
      <c r="G101" s="700">
        <f>'12-A. Print Sub-Annex'!H80</f>
        <v>0</v>
      </c>
      <c r="H101" s="700">
        <f>'12-A. Print Sub-Annex'!I80</f>
        <v>0</v>
      </c>
      <c r="I101" s="700">
        <f>'12-A. Print Sub-Annex'!J80</f>
        <v>0</v>
      </c>
      <c r="J101" s="700">
        <f>'12-A. Print Sub-Annex'!K80</f>
        <v>0</v>
      </c>
      <c r="K101" s="700">
        <f>'12-A. Print Sub-Annex'!L80</f>
        <v>0</v>
      </c>
      <c r="L101" s="700">
        <f>'12-A. Print Sub-Annex'!M80</f>
        <v>0</v>
      </c>
      <c r="M101" s="100">
        <f>'12-A. Print Sub-Annex'!N80</f>
        <v>0</v>
      </c>
      <c r="N101" s="700">
        <f>'12-A. Print Sub-Annex'!O80</f>
        <v>0</v>
      </c>
      <c r="O101" s="100">
        <f>'12-A. Print Sub-Annex'!P80</f>
        <v>0</v>
      </c>
      <c r="P101" s="70" t="str">
        <f>'12-A. Print Sub-Annex'!Q80</f>
        <v xml:space="preserve">STATE: ; PDY: ; KKL: ; MHE: ; YNM: </v>
      </c>
      <c r="Q101" s="56"/>
      <c r="R101" s="241"/>
    </row>
    <row r="102" spans="1:18" ht="30">
      <c r="A102" s="5657"/>
      <c r="B102" s="70"/>
      <c r="C102" s="70" t="str">
        <f>'12-A. Print Sub-Annex'!D81</f>
        <v>Any other (please specify)</v>
      </c>
      <c r="D102" s="700" t="str">
        <f>'12-A. Print Sub-Annex'!E81</f>
        <v>NDCP</v>
      </c>
      <c r="E102" s="700" t="str">
        <f>'12-A. Print Sub-Annex'!F81</f>
        <v>NVBDCP - GFATM</v>
      </c>
      <c r="F102" s="700">
        <f>'12-A. Print Sub-Annex'!G81</f>
        <v>0</v>
      </c>
      <c r="G102" s="700">
        <f>'12-A. Print Sub-Annex'!H81</f>
        <v>0</v>
      </c>
      <c r="H102" s="700">
        <f>'12-A. Print Sub-Annex'!I81</f>
        <v>0</v>
      </c>
      <c r="I102" s="700">
        <f>'12-A. Print Sub-Annex'!J81</f>
        <v>0</v>
      </c>
      <c r="J102" s="700">
        <f>'12-A. Print Sub-Annex'!K81</f>
        <v>0</v>
      </c>
      <c r="K102" s="700">
        <f>'12-A. Print Sub-Annex'!L81</f>
        <v>0</v>
      </c>
      <c r="L102" s="700">
        <f>'12-A. Print Sub-Annex'!M81</f>
        <v>0</v>
      </c>
      <c r="M102" s="100">
        <f>'12-A. Print Sub-Annex'!N81</f>
        <v>0</v>
      </c>
      <c r="N102" s="700">
        <f>'12-A. Print Sub-Annex'!O81</f>
        <v>0</v>
      </c>
      <c r="O102" s="100">
        <f>'12-A. Print Sub-Annex'!P81</f>
        <v>0</v>
      </c>
      <c r="P102" s="70" t="str">
        <f>'12-A. Print Sub-Annex'!Q81</f>
        <v xml:space="preserve">STATE: ; PDY: ; KKL: ; MHE: ; YNM: </v>
      </c>
      <c r="Q102" s="56"/>
      <c r="R102" s="241"/>
    </row>
    <row r="103" spans="1:18">
      <c r="A103" s="695">
        <f>'14.Drug warehouse &amp;Logistic Anx'!A7</f>
        <v>14</v>
      </c>
      <c r="B103" s="695"/>
      <c r="C103" s="695" t="str">
        <f>'14.Drug warehouse &amp;Logistic Anx'!C7</f>
        <v>Drug Warehousing and Logistics</v>
      </c>
      <c r="D103" s="694"/>
      <c r="E103" s="694"/>
      <c r="F103" s="694"/>
      <c r="G103" s="694"/>
      <c r="H103" s="694"/>
      <c r="I103" s="694"/>
      <c r="J103" s="694"/>
      <c r="K103" s="694"/>
      <c r="L103" s="694"/>
      <c r="M103" s="406"/>
      <c r="N103" s="694"/>
      <c r="O103" s="406">
        <f>O104</f>
        <v>0</v>
      </c>
      <c r="P103" s="695"/>
      <c r="Q103" s="615"/>
      <c r="R103" s="82">
        <f>R104</f>
        <v>0</v>
      </c>
    </row>
    <row r="104" spans="1:18" ht="30">
      <c r="A104" s="70" t="str">
        <f>'14.Drug warehouse &amp;Logistic Anx'!A27</f>
        <v>14.2.9</v>
      </c>
      <c r="B104" s="70" t="str">
        <f>'14.Drug warehouse &amp;Logistic Anx'!B27</f>
        <v>F.2.1.d</v>
      </c>
      <c r="C104" s="70" t="str">
        <f>'14.Drug warehouse &amp;Logistic Anx'!C27</f>
        <v>Supply Chain Management cost under GFATM</v>
      </c>
      <c r="D104" s="700" t="str">
        <f>'14.Drug warehouse &amp;Logistic Anx'!D27</f>
        <v>NDCP</v>
      </c>
      <c r="E104" s="700" t="str">
        <f>'14.Drug warehouse &amp;Logistic Anx'!E27</f>
        <v>NVBDCP - GFATM</v>
      </c>
      <c r="F104" s="700">
        <f>'14.Drug warehouse &amp;Logistic Anx'!G27</f>
        <v>0</v>
      </c>
      <c r="G104" s="700">
        <f>'14.Drug warehouse &amp;Logistic Anx'!H27</f>
        <v>0</v>
      </c>
      <c r="H104" s="700">
        <f>'14.Drug warehouse &amp;Logistic Anx'!I27</f>
        <v>0</v>
      </c>
      <c r="I104" s="700">
        <f>'14.Drug warehouse &amp;Logistic Anx'!J27</f>
        <v>0</v>
      </c>
      <c r="J104" s="700">
        <f>'14.Drug warehouse &amp;Logistic Anx'!K27</f>
        <v>0</v>
      </c>
      <c r="K104" s="700">
        <f>'14.Drug warehouse &amp;Logistic Anx'!L27</f>
        <v>0</v>
      </c>
      <c r="L104" s="700">
        <f>'14.Drug warehouse &amp;Logistic Anx'!M27</f>
        <v>0</v>
      </c>
      <c r="M104" s="100">
        <f>'14.Drug warehouse &amp;Logistic Anx'!N27</f>
        <v>0</v>
      </c>
      <c r="N104" s="700">
        <f>'14.Drug warehouse &amp;Logistic Anx'!O27</f>
        <v>0</v>
      </c>
      <c r="O104" s="100">
        <f>'14.Drug warehouse &amp;Logistic Anx'!P27</f>
        <v>0</v>
      </c>
      <c r="P104" s="70" t="str">
        <f>'14.Drug warehouse &amp;Logistic Anx'!Q27</f>
        <v xml:space="preserve">STATE: ; PDY: ; KKL: ; MHE: ; YNM: </v>
      </c>
      <c r="Q104" s="56"/>
      <c r="R104" s="241"/>
    </row>
    <row r="105" spans="1:18">
      <c r="A105" s="695">
        <f>'15.PPP Annex'!A7</f>
        <v>15</v>
      </c>
      <c r="B105" s="695"/>
      <c r="C105" s="695" t="str">
        <f>'15.PPP Annex'!C7</f>
        <v>PPP</v>
      </c>
      <c r="D105" s="694"/>
      <c r="E105" s="694"/>
      <c r="F105" s="694"/>
      <c r="G105" s="694"/>
      <c r="H105" s="694"/>
      <c r="I105" s="694"/>
      <c r="J105" s="694"/>
      <c r="K105" s="694"/>
      <c r="L105" s="694"/>
      <c r="M105" s="406"/>
      <c r="N105" s="694"/>
      <c r="O105" s="406">
        <f>SUM(O106:O107)</f>
        <v>4.26</v>
      </c>
      <c r="P105" s="695"/>
      <c r="Q105" s="615"/>
      <c r="R105" s="82">
        <f>SUM(R106:R107)</f>
        <v>0</v>
      </c>
    </row>
    <row r="106" spans="1:18" ht="210">
      <c r="A106" s="70" t="str">
        <f>'15.PPP Annex'!A21</f>
        <v>15.3.1.1</v>
      </c>
      <c r="B106" s="70" t="str">
        <f>'15.PPP Annex'!B21</f>
        <v>15.3.1/ F.1.1.e</v>
      </c>
      <c r="C106" s="70" t="str">
        <f>'15.PPP Annex'!C21</f>
        <v xml:space="preserve">PPP / NGO and Intersectoral Convergence </v>
      </c>
      <c r="D106" s="700" t="str">
        <f>'15.PPP Annex'!D21</f>
        <v>NDCP</v>
      </c>
      <c r="E106" s="700" t="str">
        <f>'15.PPP Annex'!E21</f>
        <v>NVBDCP – Malaria</v>
      </c>
      <c r="F106" s="700">
        <f>'15.PPP Annex'!G21</f>
        <v>0</v>
      </c>
      <c r="G106" s="700">
        <f>'15.PPP Annex'!H21</f>
        <v>0</v>
      </c>
      <c r="H106" s="700">
        <f>'15.PPP Annex'!I21</f>
        <v>0</v>
      </c>
      <c r="I106" s="700">
        <f>'15.PPP Annex'!J21</f>
        <v>0</v>
      </c>
      <c r="J106" s="700">
        <f>'15.PPP Annex'!K21</f>
        <v>0</v>
      </c>
      <c r="K106" s="700">
        <f>'15.PPP Annex'!L21</f>
        <v>0</v>
      </c>
      <c r="L106" s="700">
        <f>'15.PPP Annex'!M21</f>
        <v>6000</v>
      </c>
      <c r="M106" s="100">
        <f>'15.PPP Annex'!N21</f>
        <v>0.06</v>
      </c>
      <c r="N106" s="700">
        <f>'15.PPP Annex'!O21</f>
        <v>71</v>
      </c>
      <c r="O106" s="100">
        <f>'15.PPP Annex'!P21</f>
        <v>4.26</v>
      </c>
      <c r="P106" s="70" t="str">
        <f>'15.PPP Annex'!Q21</f>
        <v>STATE: ; PDY: Honorarium for source reduction involving NGOs/Self Help Groups/Sanitary Workers - 55 nos. X Rs.100 x 60 days - 3.30 Lakhs; KKL: Honorarium for source reduction involving NGOs/Self Help Groups/Sanitary Workers - 10 nos. X Rs.100 x 60 days - 0.60 Lakhs; MHE: Honorarium for source reduction involving NGOs/Self Help Groups/Sanitary Workers - 3 nos. X Rs.100 x 60 days - 0.18 Lakhs; YNM: Honorarium for source reduction involving NGOs/Self Help Groups/Sanitary Workers - 3 nos. X Rs.100 x 60 days - 0.18 Lakhs</v>
      </c>
      <c r="Q106" s="56"/>
      <c r="R106" s="241"/>
    </row>
    <row r="107" spans="1:18" ht="30">
      <c r="A107" s="70" t="str">
        <f>'15.PPP Annex'!A22</f>
        <v>15.3.1.2</v>
      </c>
      <c r="B107" s="70" t="str">
        <f>'15.PPP Annex'!B22</f>
        <v>15.3.2/ F.1.2.g</v>
      </c>
      <c r="C107" s="70" t="str">
        <f>'15.PPP Annex'!C22</f>
        <v>Inter-sectoral convergence</v>
      </c>
      <c r="D107" s="700" t="str">
        <f>'15.PPP Annex'!D22</f>
        <v>NDCP</v>
      </c>
      <c r="E107" s="700" t="str">
        <f>'15.PPP Annex'!E22</f>
        <v>NVBDCP - Dengue Chikungunya</v>
      </c>
      <c r="F107" s="700">
        <f>'15.PPP Annex'!G22</f>
        <v>0</v>
      </c>
      <c r="G107" s="700">
        <f>'15.PPP Annex'!H22</f>
        <v>0</v>
      </c>
      <c r="H107" s="700">
        <f>'15.PPP Annex'!I22</f>
        <v>0</v>
      </c>
      <c r="I107" s="700">
        <f>'15.PPP Annex'!J22</f>
        <v>0</v>
      </c>
      <c r="J107" s="700">
        <f>'15.PPP Annex'!K22</f>
        <v>0</v>
      </c>
      <c r="K107" s="700">
        <f>'15.PPP Annex'!L22</f>
        <v>0</v>
      </c>
      <c r="L107" s="700">
        <f>'15.PPP Annex'!M22</f>
        <v>0</v>
      </c>
      <c r="M107" s="100">
        <f>'15.PPP Annex'!N22</f>
        <v>0</v>
      </c>
      <c r="N107" s="700">
        <f>'15.PPP Annex'!O22</f>
        <v>0</v>
      </c>
      <c r="O107" s="100">
        <f>'15.PPP Annex'!P22</f>
        <v>0</v>
      </c>
      <c r="P107" s="70" t="str">
        <f>'15.PPP Annex'!Q22</f>
        <v xml:space="preserve">STATE: ; PDY: ; KKL: ; MHE: ; YNM: </v>
      </c>
      <c r="Q107" s="56"/>
      <c r="R107" s="241"/>
    </row>
    <row r="108" spans="1:18">
      <c r="A108" s="606">
        <f>'16.PM Annex'!A7</f>
        <v>16</v>
      </c>
      <c r="B108" s="606"/>
      <c r="C108" s="606" t="str">
        <f>'16.PM Annex'!C7</f>
        <v>Programme Management</v>
      </c>
      <c r="D108" s="613"/>
      <c r="E108" s="613"/>
      <c r="F108" s="613"/>
      <c r="G108" s="613"/>
      <c r="H108" s="613"/>
      <c r="I108" s="613"/>
      <c r="J108" s="613"/>
      <c r="K108" s="613"/>
      <c r="L108" s="613"/>
      <c r="M108" s="406"/>
      <c r="N108" s="613"/>
      <c r="O108" s="406">
        <f>SUM(O109:O134)</f>
        <v>21.754999970978897</v>
      </c>
      <c r="P108" s="606"/>
      <c r="Q108" s="615"/>
      <c r="R108" s="82">
        <f>SUM(R109:R134)</f>
        <v>0</v>
      </c>
    </row>
    <row r="109" spans="1:18" ht="30">
      <c r="A109" s="70" t="str">
        <f>'16-A. PM sub Annex'!B37</f>
        <v>16.1.2.1.17</v>
      </c>
      <c r="B109" s="70" t="str">
        <f>'16-A. PM sub Annex'!D37</f>
        <v>F.1.4.a</v>
      </c>
      <c r="C109" s="70" t="str">
        <f>'16-A. PM sub Annex'!E37</f>
        <v>State Task Force, State Technical Advisory Committee meeting, District coordination meeting (Lymphatic Filariasis)</v>
      </c>
      <c r="D109" s="700" t="str">
        <f>'16-A. PM sub Annex'!F37</f>
        <v>NDCP</v>
      </c>
      <c r="E109" s="700" t="str">
        <f>'16-A. PM sub Annex'!G37</f>
        <v>HRH&amp;HPIP/ NVBDCP – Malaria</v>
      </c>
      <c r="F109" s="700">
        <f>'16-A. PM sub Annex'!H37</f>
        <v>0</v>
      </c>
      <c r="G109" s="700">
        <f>'16-A. PM sub Annex'!I37</f>
        <v>0</v>
      </c>
      <c r="H109" s="700">
        <f>'16-A. PM sub Annex'!K37</f>
        <v>0</v>
      </c>
      <c r="I109" s="700">
        <f>'16-A. PM sub Annex'!L37</f>
        <v>0</v>
      </c>
      <c r="J109" s="700">
        <f>'16-A. PM sub Annex'!M37</f>
        <v>0</v>
      </c>
      <c r="K109" s="700">
        <f>'16-A. PM sub Annex'!N37</f>
        <v>0</v>
      </c>
      <c r="L109" s="700">
        <f>'16-A. PM sub Annex'!O37</f>
        <v>0</v>
      </c>
      <c r="M109" s="100">
        <f>'16-A. PM sub Annex'!P37</f>
        <v>0</v>
      </c>
      <c r="N109" s="700">
        <f>'16-A. PM sub Annex'!Q37</f>
        <v>0</v>
      </c>
      <c r="O109" s="100">
        <f>'16-A. PM sub Annex'!R37</f>
        <v>0</v>
      </c>
      <c r="P109" s="70" t="str">
        <f>'16-A. PM sub Annex'!S37</f>
        <v xml:space="preserve">STATE: ; PDY: ; KKL: ; MHE: ; YNM: </v>
      </c>
      <c r="Q109" s="56"/>
      <c r="R109" s="241"/>
    </row>
    <row r="110" spans="1:18" ht="45">
      <c r="A110" s="70" t="str">
        <f>'16-A. PM sub Annex'!B38</f>
        <v>16.1.2.1.18</v>
      </c>
      <c r="B110" s="70">
        <f>'16-A. PM sub Annex'!D38</f>
        <v>0</v>
      </c>
      <c r="C110" s="70" t="str">
        <f>'16-A. PM sub Annex'!E38</f>
        <v>State Task Force, State Technical Advisory Committee meeting, District coordination meeting, Cross border meetings Sub National Malaria Elimination Certification process (Malaria)</v>
      </c>
      <c r="D110" s="700" t="str">
        <f>'16-A. PM sub Annex'!F38</f>
        <v>NDCP</v>
      </c>
      <c r="E110" s="700" t="str">
        <f>'16-A. PM sub Annex'!G38</f>
        <v>HRH&amp;HPIP/ NVBDCP – Malaria</v>
      </c>
      <c r="F110" s="700">
        <f>'16-A. PM sub Annex'!H38</f>
        <v>0</v>
      </c>
      <c r="G110" s="700">
        <f>'16-A. PM sub Annex'!I38</f>
        <v>0</v>
      </c>
      <c r="H110" s="700">
        <f>'16-A. PM sub Annex'!K38</f>
        <v>0</v>
      </c>
      <c r="I110" s="700">
        <f>'16-A. PM sub Annex'!L38</f>
        <v>0</v>
      </c>
      <c r="J110" s="700">
        <f>'16-A. PM sub Annex'!M38</f>
        <v>0</v>
      </c>
      <c r="K110" s="700">
        <f>'16-A. PM sub Annex'!N38</f>
        <v>0</v>
      </c>
      <c r="L110" s="700">
        <f>'16-A. PM sub Annex'!O38</f>
        <v>0</v>
      </c>
      <c r="M110" s="100">
        <f>'16-A. PM sub Annex'!P38</f>
        <v>0</v>
      </c>
      <c r="N110" s="700">
        <f>'16-A. PM sub Annex'!Q38</f>
        <v>0</v>
      </c>
      <c r="O110" s="100">
        <f>'16-A. PM sub Annex'!R38</f>
        <v>0</v>
      </c>
      <c r="P110" s="70" t="str">
        <f>'16-A. PM sub Annex'!S38</f>
        <v xml:space="preserve">STATE: ; PDY: ; KKL: ; MHE: ; YNM: </v>
      </c>
      <c r="Q110" s="56"/>
      <c r="R110" s="241"/>
    </row>
    <row r="111" spans="1:18" ht="30">
      <c r="A111" s="70" t="str">
        <f>'16-A. PM sub Annex'!B39</f>
        <v>16.1.2.1.19</v>
      </c>
      <c r="B111" s="70" t="str">
        <f>'16-A. PM sub Annex'!D39</f>
        <v>F.4</v>
      </c>
      <c r="C111" s="70" t="str">
        <f>'16-A. PM sub Annex'!E39</f>
        <v>GFATM Review Meeting</v>
      </c>
      <c r="D111" s="700" t="str">
        <f>'16-A. PM sub Annex'!F39</f>
        <v>NDCP</v>
      </c>
      <c r="E111" s="700" t="str">
        <f>'16-A. PM sub Annex'!G39</f>
        <v>HRH&amp;HPIP/ NVBDCP - GFATM</v>
      </c>
      <c r="F111" s="700">
        <f>'16-A. PM sub Annex'!H39</f>
        <v>0</v>
      </c>
      <c r="G111" s="700">
        <f>'16-A. PM sub Annex'!I39</f>
        <v>0</v>
      </c>
      <c r="H111" s="700">
        <f>'16-A. PM sub Annex'!K39</f>
        <v>0</v>
      </c>
      <c r="I111" s="700">
        <f>'16-A. PM sub Annex'!L39</f>
        <v>0</v>
      </c>
      <c r="J111" s="700">
        <f>'16-A. PM sub Annex'!M39</f>
        <v>0</v>
      </c>
      <c r="K111" s="700">
        <f>'16-A. PM sub Annex'!N39</f>
        <v>0</v>
      </c>
      <c r="L111" s="700">
        <f>'16-A. PM sub Annex'!O39</f>
        <v>0</v>
      </c>
      <c r="M111" s="100">
        <f>'16-A. PM sub Annex'!P39</f>
        <v>0</v>
      </c>
      <c r="N111" s="700">
        <f>'16-A. PM sub Annex'!Q39</f>
        <v>0</v>
      </c>
      <c r="O111" s="100">
        <f>'16-A. PM sub Annex'!R39</f>
        <v>0</v>
      </c>
      <c r="P111" s="70" t="str">
        <f>'16-A. PM sub Annex'!S39</f>
        <v xml:space="preserve">STATE: ; PDY: ; KKL: ; MHE: ; YNM: </v>
      </c>
      <c r="Q111" s="56"/>
      <c r="R111" s="241"/>
    </row>
    <row r="112" spans="1:18" ht="409.5">
      <c r="A112" s="70" t="str">
        <f>'16-A. PM sub Annex'!B54</f>
        <v>16.1.2.2.5</v>
      </c>
      <c r="B112" s="70" t="str">
        <f>'16-A. PM sub Annex'!D54</f>
        <v>F.1.1.d</v>
      </c>
      <c r="C112" s="70" t="str">
        <f>'16-A. PM sub Annex'!E54</f>
        <v>Monitoring , Evaluation &amp; Supervision (Malaria)</v>
      </c>
      <c r="D112" s="700" t="str">
        <f>'16-A. PM sub Annex'!F54</f>
        <v>NDCP</v>
      </c>
      <c r="E112" s="700" t="str">
        <f>'16-A. PM sub Annex'!G54</f>
        <v>HRH&amp;HPIP/ NVBDCP – Malaria</v>
      </c>
      <c r="F112" s="700">
        <f>'16-A. PM sub Annex'!H54</f>
        <v>0</v>
      </c>
      <c r="G112" s="700">
        <f>'16-A. PM sub Annex'!I54</f>
        <v>0</v>
      </c>
      <c r="H112" s="700">
        <f>'16-A. PM sub Annex'!K54</f>
        <v>0</v>
      </c>
      <c r="I112" s="700">
        <f>'16-A. PM sub Annex'!L54</f>
        <v>0</v>
      </c>
      <c r="J112" s="700">
        <f>'16-A. PM sub Annex'!M54</f>
        <v>0</v>
      </c>
      <c r="K112" s="700">
        <f>'16-A. PM sub Annex'!N54</f>
        <v>0</v>
      </c>
      <c r="L112" s="700">
        <f>'16-A. PM sub Annex'!O54</f>
        <v>3594.827586205517</v>
      </c>
      <c r="M112" s="100">
        <f>'16-A. PM sub Annex'!P54</f>
        <v>3.5948275862055172E-2</v>
      </c>
      <c r="N112" s="700">
        <f>'16-A. PM sub Annex'!Q54</f>
        <v>116</v>
      </c>
      <c r="O112" s="100">
        <f>'16-A. PM sub Annex'!R54</f>
        <v>4.1699999999984003</v>
      </c>
      <c r="P112" s="70" t="str">
        <f>'16-A. PM sub Annex'!S54</f>
        <v>STATE: ; PDY: Review Meeting at District Level (1Meeting per quarter) - 6 nos. X Rs.5000 - Rs.0.30 Lakhs, Camps at field level through PHC/CHCs on Malaria surveillance - 33 nos. x Rs.2000 - Rs.0.66 Lakhs,Formation of rapid response teams/surveillance of special fgroups/migrant population ( one team for each PHC/CHCs) - 33 nos. x Rs.5000 -Rs.1.65 Lakhs -Total - Rs.2.61 Lakhs.; KKL: Review Meeting at District Level (1Meeting per quarter) - 4 nos. X Rs.5000 - Rs.0.20 Lakhs, Camps at field level through PHC/CHCs on Malaria surveillance - 12 nos. x Rs.2000 - Rs.0.24 Lakhs,Formation of rapid response teams/surveillance of special fgroups/migrant population ( one team for each PHC/CHCs) - 12 nos. x Rs.5000 -Rs.0.60 Lakhs -Total - Rs.1.04 Lakhs.; MHE: Review Meeting at District Level (1Meeting per quarter) - 4 nos. X Rs.3000 - Rs.0.12 Lakhs, Camps at field level through PHC/CHCs on Malaria surveillance - 02 nos. x Rs.2000 - Rs.0.04 Lakhs,Formation of rapid response teams/surveillance of special fgroups/migrant population ( one team for each PHC/CHCs) - 02 nos. x Rs.5000 -Rs.0.10 Lakhs -Total - Rs.0.26 Lakhs.; YNM: Review Meeting at District Level (1Meeting per quarter) - 4 nos. X Rs.3000 - Rs.0.12 Lakhs, Camps at field level through PHC/CHCs on Malaria surveillance - 02 nos. x Rs.2000 - Rs.0.04 Lakhs,Formation of rapid response teams/surveillance of special fgroups/migrant population ( one team for each PHC/CHCs) - 02 nos. x Rs.5000 -Rs.0.10 Lakhs -Total - Rs.0.26 Lakhs.</v>
      </c>
      <c r="Q112" s="56"/>
      <c r="R112" s="241"/>
    </row>
    <row r="113" spans="1:18" ht="60">
      <c r="A113" s="70" t="str">
        <f>'16-A. PM sub Annex'!B55</f>
        <v>16.1.2.2.6</v>
      </c>
      <c r="B113" s="70" t="str">
        <f>'16-A. PM sub Annex'!D55</f>
        <v>F.1.2.c</v>
      </c>
      <c r="C113" s="70" t="str">
        <f>'16-A. PM sub Annex'!E55</f>
        <v>Monitoring/supervision and Rapid response (Dengue and Chikungunya)</v>
      </c>
      <c r="D113" s="700" t="str">
        <f>'16-A. PM sub Annex'!F55</f>
        <v>NDCP</v>
      </c>
      <c r="E113" s="700" t="str">
        <f>'16-A. PM sub Annex'!G55</f>
        <v>HRH&amp;HPIP/ NVBDCP-Dengue &amp; Chikungunya</v>
      </c>
      <c r="F113" s="700">
        <f>'16-A. PM sub Annex'!H55</f>
        <v>0</v>
      </c>
      <c r="G113" s="700">
        <f>'16-A. PM sub Annex'!I55</f>
        <v>0</v>
      </c>
      <c r="H113" s="700">
        <f>'16-A. PM sub Annex'!K55</f>
        <v>0</v>
      </c>
      <c r="I113" s="700">
        <f>'16-A. PM sub Annex'!L55</f>
        <v>0</v>
      </c>
      <c r="J113" s="700">
        <f>'16-A. PM sub Annex'!M55</f>
        <v>0</v>
      </c>
      <c r="K113" s="700">
        <f>'16-A. PM sub Annex'!N55</f>
        <v>0</v>
      </c>
      <c r="L113" s="700">
        <f>'16-A. PM sub Annex'!O55</f>
        <v>50000</v>
      </c>
      <c r="M113" s="100">
        <f>'16-A. PM sub Annex'!P55</f>
        <v>0.5</v>
      </c>
      <c r="N113" s="700">
        <f>'16-A. PM sub Annex'!Q55</f>
        <v>4</v>
      </c>
      <c r="O113" s="100">
        <f>'16-A. PM sub Annex'!R55</f>
        <v>2</v>
      </c>
      <c r="P113" s="70" t="str">
        <f>'16-A. PM sub Annex'!S55</f>
        <v xml:space="preserve">STATE: 2 visits x 3 districts x Rs.20000 = Rs.1.20 Lakhs &amp; 2 visists to NVBDCP - GOI x Rs. 40000/- = Rs.80000/- Total - Rs.2.00 Lakhs; PDY: ; KKL: ; MHE: ; YNM: </v>
      </c>
      <c r="Q113" s="56"/>
      <c r="R113" s="241"/>
    </row>
    <row r="114" spans="1:18" ht="30">
      <c r="A114" s="70" t="str">
        <f>'16-A. PM sub Annex'!B56</f>
        <v>16.1.2.2.7</v>
      </c>
      <c r="B114" s="70" t="str">
        <f>'16-A. PM sub Annex'!D56</f>
        <v>F.1.3.d</v>
      </c>
      <c r="C114" s="70" t="str">
        <f>'16-A. PM sub Annex'!E56</f>
        <v>Monitoring and supervision (JE/ AE)</v>
      </c>
      <c r="D114" s="700" t="str">
        <f>'16-A. PM sub Annex'!F56</f>
        <v>NDCP</v>
      </c>
      <c r="E114" s="700" t="str">
        <f>'16-A. PM sub Annex'!G56</f>
        <v>HRH&amp;HPIP/ NVBDCP-AES/JE</v>
      </c>
      <c r="F114" s="700">
        <f>'16-A. PM sub Annex'!H56</f>
        <v>0</v>
      </c>
      <c r="G114" s="700">
        <f>'16-A. PM sub Annex'!I56</f>
        <v>0</v>
      </c>
      <c r="H114" s="700">
        <f>'16-A. PM sub Annex'!K56</f>
        <v>0</v>
      </c>
      <c r="I114" s="700">
        <f>'16-A. PM sub Annex'!L56</f>
        <v>0</v>
      </c>
      <c r="J114" s="700">
        <f>'16-A. PM sub Annex'!M56</f>
        <v>0</v>
      </c>
      <c r="K114" s="700">
        <f>'16-A. PM sub Annex'!N56</f>
        <v>0</v>
      </c>
      <c r="L114" s="700">
        <f>'16-A. PM sub Annex'!O56</f>
        <v>0</v>
      </c>
      <c r="M114" s="100">
        <f>'16-A. PM sub Annex'!P56</f>
        <v>0</v>
      </c>
      <c r="N114" s="700">
        <f>'16-A. PM sub Annex'!Q56</f>
        <v>0</v>
      </c>
      <c r="O114" s="100">
        <f>'16-A. PM sub Annex'!R56</f>
        <v>0</v>
      </c>
      <c r="P114" s="70" t="str">
        <f>'16-A. PM sub Annex'!S56</f>
        <v xml:space="preserve">STATE: ; PDY: ; KKL: ; MHE: ; YNM: </v>
      </c>
      <c r="Q114" s="56"/>
      <c r="R114" s="241"/>
    </row>
    <row r="115" spans="1:18" ht="30">
      <c r="A115" s="70" t="str">
        <f>'16-A. PM sub Annex'!B57</f>
        <v>16.1.2.2.8</v>
      </c>
      <c r="B115" s="70" t="str">
        <f>'16-A. PM sub Annex'!D57</f>
        <v>F.1.4.a</v>
      </c>
      <c r="C115" s="70" t="str">
        <f>'16-A. PM sub Annex'!E57</f>
        <v>Monitoring &amp; Supervision (Lymphatic Filariasis)</v>
      </c>
      <c r="D115" s="700" t="str">
        <f>'16-A. PM sub Annex'!F57</f>
        <v>NDCP</v>
      </c>
      <c r="E115" s="700" t="str">
        <f>'16-A. PM sub Annex'!G57</f>
        <v>HRH&amp;HPIP/ NVBDCP-Lymphatic Filariasis</v>
      </c>
      <c r="F115" s="700">
        <f>'16-A. PM sub Annex'!H57</f>
        <v>0</v>
      </c>
      <c r="G115" s="700">
        <f>'16-A. PM sub Annex'!I57</f>
        <v>0</v>
      </c>
      <c r="H115" s="700">
        <f>'16-A. PM sub Annex'!K57</f>
        <v>0</v>
      </c>
      <c r="I115" s="700">
        <f>'16-A. PM sub Annex'!L57</f>
        <v>0</v>
      </c>
      <c r="J115" s="700">
        <f>'16-A. PM sub Annex'!M57</f>
        <v>0</v>
      </c>
      <c r="K115" s="700">
        <f>'16-A. PM sub Annex'!N57</f>
        <v>0</v>
      </c>
      <c r="L115" s="700">
        <f>'16-A. PM sub Annex'!O57</f>
        <v>0</v>
      </c>
      <c r="M115" s="100">
        <f>'16-A. PM sub Annex'!P57</f>
        <v>0</v>
      </c>
      <c r="N115" s="700">
        <f>'16-A. PM sub Annex'!Q57</f>
        <v>0</v>
      </c>
      <c r="O115" s="100">
        <f>'16-A. PM sub Annex'!R57</f>
        <v>0</v>
      </c>
      <c r="P115" s="70" t="str">
        <f>'16-A. PM sub Annex'!S57</f>
        <v xml:space="preserve">STATE: ; PDY: ; KKL: ; MHE: ; YNM: </v>
      </c>
      <c r="Q115" s="56"/>
      <c r="R115" s="241"/>
    </row>
    <row r="116" spans="1:18" ht="30">
      <c r="A116" s="70" t="str">
        <f>'16-A. PM sub Annex'!B58</f>
        <v>16.1.2.2.9</v>
      </c>
      <c r="B116" s="70" t="str">
        <f>'16-A. PM sub Annex'!D58</f>
        <v>F.1.5.d</v>
      </c>
      <c r="C116" s="70" t="str">
        <f>'16-A. PM sub Annex'!E58</f>
        <v>Monitoring &amp; Evaluation (Kala Azar)</v>
      </c>
      <c r="D116" s="700" t="str">
        <f>'16-A. PM sub Annex'!F58</f>
        <v>NDCP</v>
      </c>
      <c r="E116" s="700" t="str">
        <f>'16-A. PM sub Annex'!G58</f>
        <v>HRH&amp;HPIP/ NVBDCP- Kala-azar</v>
      </c>
      <c r="F116" s="700">
        <f>'16-A. PM sub Annex'!H58</f>
        <v>0</v>
      </c>
      <c r="G116" s="700">
        <f>'16-A. PM sub Annex'!I58</f>
        <v>0</v>
      </c>
      <c r="H116" s="700">
        <f>'16-A. PM sub Annex'!K58</f>
        <v>0</v>
      </c>
      <c r="I116" s="700">
        <f>'16-A. PM sub Annex'!L58</f>
        <v>0</v>
      </c>
      <c r="J116" s="700">
        <f>'16-A. PM sub Annex'!M58</f>
        <v>0</v>
      </c>
      <c r="K116" s="700">
        <f>'16-A. PM sub Annex'!N58</f>
        <v>0</v>
      </c>
      <c r="L116" s="700">
        <f>'16-A. PM sub Annex'!O58</f>
        <v>0</v>
      </c>
      <c r="M116" s="100">
        <f>'16-A. PM sub Annex'!P58</f>
        <v>0</v>
      </c>
      <c r="N116" s="700">
        <f>'16-A. PM sub Annex'!Q58</f>
        <v>0</v>
      </c>
      <c r="O116" s="100">
        <f>'16-A. PM sub Annex'!R58</f>
        <v>0</v>
      </c>
      <c r="P116" s="70" t="str">
        <f>'16-A. PM sub Annex'!S58</f>
        <v xml:space="preserve">STATE: ; PDY: ; KKL: ; MHE: ; YNM: </v>
      </c>
      <c r="Q116" s="56"/>
      <c r="R116" s="241"/>
    </row>
    <row r="117" spans="1:18" ht="30">
      <c r="A117" s="70" t="str">
        <f>'16-A. PM sub Annex'!B59</f>
        <v>16.1.2.2.10</v>
      </c>
      <c r="B117" s="70">
        <f>'16-A. PM sub Annex'!D59</f>
        <v>0</v>
      </c>
      <c r="C117" s="70" t="str">
        <f>'16-A. PM sub Annex'!E59</f>
        <v>Miscellaneous (Monitoring)</v>
      </c>
      <c r="D117" s="700" t="str">
        <f>'16-A. PM sub Annex'!F59</f>
        <v>NDCP</v>
      </c>
      <c r="E117" s="700" t="str">
        <f>'16-A. PM sub Annex'!G59</f>
        <v>HRH&amp;HPIP/NVBDCP</v>
      </c>
      <c r="F117" s="700">
        <f>'16-A. PM sub Annex'!H59</f>
        <v>0</v>
      </c>
      <c r="G117" s="700">
        <f>'16-A. PM sub Annex'!I59</f>
        <v>0</v>
      </c>
      <c r="H117" s="700">
        <f>'16-A. PM sub Annex'!K59</f>
        <v>0</v>
      </c>
      <c r="I117" s="700">
        <f>'16-A. PM sub Annex'!L59</f>
        <v>0</v>
      </c>
      <c r="J117" s="700">
        <f>'16-A. PM sub Annex'!M59</f>
        <v>0</v>
      </c>
      <c r="K117" s="700">
        <f>'16-A. PM sub Annex'!N59</f>
        <v>0</v>
      </c>
      <c r="L117" s="700">
        <f>'16-A. PM sub Annex'!O59</f>
        <v>0</v>
      </c>
      <c r="M117" s="100">
        <f>'16-A. PM sub Annex'!P59</f>
        <v>0</v>
      </c>
      <c r="N117" s="700">
        <f>'16-A. PM sub Annex'!Q59</f>
        <v>0</v>
      </c>
      <c r="O117" s="100">
        <f>'16-A. PM sub Annex'!R59</f>
        <v>0</v>
      </c>
      <c r="P117" s="70" t="str">
        <f>'16-A. PM sub Annex'!S59</f>
        <v xml:space="preserve">STATE: ; PDY: ; KKL: ; MHE: ; YNM: </v>
      </c>
      <c r="Q117" s="56"/>
      <c r="R117" s="241"/>
    </row>
    <row r="118" spans="1:18" ht="29.25" customHeight="1">
      <c r="A118" s="956" t="str">
        <f>'16-A. PM sub Annex'!B63</f>
        <v>16.1.2.2.15</v>
      </c>
      <c r="B118" s="956" t="str">
        <f>'16-A. PM sub Annex'!C63</f>
        <v>16.2.2.16</v>
      </c>
      <c r="C118" s="956" t="str">
        <f>'16-A. PM sub Annex'!E63</f>
        <v>Monitoring &amp; Evaluation under MVCR</v>
      </c>
      <c r="D118" s="956" t="str">
        <f>'16-A. PM sub Annex'!F63</f>
        <v>NDCP</v>
      </c>
      <c r="E118" s="955" t="str">
        <f>'16-A. PM sub Annex'!G63</f>
        <v>HRH&amp;HPIP/NVBDCP</v>
      </c>
      <c r="F118" s="955">
        <f>'16-A. PM sub Annex'!H63</f>
        <v>0</v>
      </c>
      <c r="G118" s="955">
        <f>'16-A. PM sub Annex'!I63</f>
        <v>0</v>
      </c>
      <c r="H118" s="955">
        <f>'16-A. PM sub Annex'!K63</f>
        <v>0</v>
      </c>
      <c r="I118" s="955">
        <f>'16-A. PM sub Annex'!L63</f>
        <v>0</v>
      </c>
      <c r="J118" s="955">
        <f>'16-A. PM sub Annex'!M63</f>
        <v>0</v>
      </c>
      <c r="K118" s="955">
        <f>'16-A. PM sub Annex'!N63</f>
        <v>0</v>
      </c>
      <c r="L118" s="955">
        <f>'16-A. PM sub Annex'!O63</f>
        <v>0</v>
      </c>
      <c r="M118" s="100">
        <f>'16-A. PM sub Annex'!P63</f>
        <v>0</v>
      </c>
      <c r="N118" s="955">
        <f>'16-A. PM sub Annex'!Q63</f>
        <v>0</v>
      </c>
      <c r="O118" s="100">
        <f>'16-A. PM sub Annex'!R63</f>
        <v>0</v>
      </c>
      <c r="P118" s="956" t="str">
        <f>'16-A. PM sub Annex'!S63</f>
        <v xml:space="preserve">STATE: ; PDY: ; KKL: ; MHE: ; YNM: </v>
      </c>
      <c r="Q118" s="56"/>
      <c r="R118" s="241"/>
    </row>
    <row r="119" spans="1:18" ht="90">
      <c r="A119" s="70" t="str">
        <f>'16-A. PM sub Annex'!B76</f>
        <v>16.1.3.1.8</v>
      </c>
      <c r="B119" s="70" t="str">
        <f>'16-A. PM sub Annex'!D76</f>
        <v>F.1.1.d</v>
      </c>
      <c r="C119" s="70" t="str">
        <f>'16-A. PM sub Annex'!E76</f>
        <v>Monitoring , Evaluation &amp; Supervision &amp; Epidemic Preparedness (Only Mobility Expenses)</v>
      </c>
      <c r="D119" s="700" t="str">
        <f>'16-A. PM sub Annex'!F76</f>
        <v>NDCP</v>
      </c>
      <c r="E119" s="700" t="str">
        <f>'16-A. PM sub Annex'!G76</f>
        <v>HRH&amp;HPIP/ NVBDCP – Malaria</v>
      </c>
      <c r="F119" s="700">
        <f>'16-A. PM sub Annex'!H76</f>
        <v>0</v>
      </c>
      <c r="G119" s="700">
        <f>'16-A. PM sub Annex'!I76</f>
        <v>0</v>
      </c>
      <c r="H119" s="700">
        <f>'16-A. PM sub Annex'!K76</f>
        <v>0</v>
      </c>
      <c r="I119" s="700">
        <f>'16-A. PM sub Annex'!L76</f>
        <v>0</v>
      </c>
      <c r="J119" s="700">
        <f>'16-A. PM sub Annex'!M76</f>
        <v>0</v>
      </c>
      <c r="K119" s="700">
        <f>'16-A. PM sub Annex'!N76</f>
        <v>0</v>
      </c>
      <c r="L119" s="700">
        <f>'16-A. PM sub Annex'!O76</f>
        <v>548.38709677419354</v>
      </c>
      <c r="M119" s="100">
        <f>'16-A. PM sub Annex'!P76</f>
        <v>5.4838709677419353E-3</v>
      </c>
      <c r="N119" s="700">
        <f>'16-A. PM sub Annex'!Q76</f>
        <v>155</v>
      </c>
      <c r="O119" s="100">
        <f>'16-A. PM sub Annex'!R76</f>
        <v>0.85</v>
      </c>
      <c r="P119" s="70" t="str">
        <f>'16-A. PM sub Annex'!S76</f>
        <v xml:space="preserve">STATE: Review Meetings involving IMA/Private Lab.- Clinics &amp; Hositals at PHC Level - Rs.0.60 Lakhs; PDY: Involving 200 nos. of Mos &amp; Health Staff in the observance of World Malaria Day 2022 - Rs.0.25 Lakhs; KKL: ; MHE: ; YNM: </v>
      </c>
      <c r="Q119" s="56"/>
      <c r="R119" s="241"/>
    </row>
    <row r="120" spans="1:18" ht="405">
      <c r="A120" s="70" t="str">
        <f>'16-A. PM sub Annex'!B77</f>
        <v>16.1.3.1.9</v>
      </c>
      <c r="B120" s="70" t="str">
        <f>'16-A. PM sub Annex'!D77</f>
        <v>F.1.4.a</v>
      </c>
      <c r="C120" s="70" t="str">
        <f>'16-A. PM sub Annex'!E77</f>
        <v xml:space="preserve">Mobility support for Rapid Response Team </v>
      </c>
      <c r="D120" s="700" t="str">
        <f>'16-A. PM sub Annex'!F77</f>
        <v>NDCP</v>
      </c>
      <c r="E120" s="700" t="str">
        <f>'16-A. PM sub Annex'!G77</f>
        <v>HRH&amp;HPIP/ NVBDCP-Lymphatic Filariasis</v>
      </c>
      <c r="F120" s="700">
        <f>'16-A. PM sub Annex'!H77</f>
        <v>0</v>
      </c>
      <c r="G120" s="700">
        <f>'16-A. PM sub Annex'!I77</f>
        <v>0</v>
      </c>
      <c r="H120" s="700">
        <f>'16-A. PM sub Annex'!K77</f>
        <v>0</v>
      </c>
      <c r="I120" s="700">
        <f>'16-A. PM sub Annex'!L77</f>
        <v>0</v>
      </c>
      <c r="J120" s="700">
        <f>'16-A. PM sub Annex'!M77</f>
        <v>0</v>
      </c>
      <c r="K120" s="700">
        <f>'16-A. PM sub Annex'!N77</f>
        <v>0</v>
      </c>
      <c r="L120" s="700">
        <f>'16-A. PM sub Annex'!O77</f>
        <v>4014.9863681145771</v>
      </c>
      <c r="M120" s="100">
        <f>'16-A. PM sub Annex'!P77</f>
        <v>4.0149863681145773E-2</v>
      </c>
      <c r="N120" s="700">
        <f>'16-A. PM sub Annex'!Q77</f>
        <v>367</v>
      </c>
      <c r="O120" s="100">
        <f>'16-A. PM sub Annex'!R77</f>
        <v>14.734999970980498</v>
      </c>
      <c r="P120" s="70" t="str">
        <f>'16-A. PM sub Annex'!S77</f>
        <v>STATE: Procurement of  Rain coat &amp; torch light for Health Staff under NVBDCP for intensive field work during rainy season - Rain Coat - 150 nos. x Rs.1000 - Rs.1.50 Lakhs  &amp; Torch Light - 150 no. x Rs.800 - 1.20 Lakhs( Rechargeable) =2.70 Lakhs Pulse fogging Machines - Rs.10 nos. x Rs.85000 - Rs.8.50 Lakhs &amp; Hand Fogging Machine - 5 nos. x Rs.8500 - Rs.0.42500 = Total - Rs.8.92500 L Grand Total - Rs.11.625 L; PDY: Camps at field level through PHC/CHCs on Dengue Surveillance - Rs.33 nos. x Rs.2000 - Rs.0.66 L, Mobility support for fogging operations - Rs.1.30 L = Total - Rs.1.96 L; KKL: Camps at field level through PHC/CHCs on Dengue Surveillance - 12 nos. x Rs.2000 - Rs.0.24 Lakhs, Mobility support for fogging operations -1 month x 1 team x Rs.45000-  Rs.0.45 Lakhs  - Rs.0.69 Lakhs.; MHE: Camps at field level through PHC/CHCs on Dengue Surveillance - 2 nos. x Rs.2000/- Mobility support for fogging operations -1 month x 1 team x Rs.20000-  Rs.0.20 Lakhs  - Rs.0.24 Lakhs.; YNM: Camps at field level through PHC/CHCs on Dengue Surveillance - 1 nos. x Rs.2000, Mobility support for fogging operations -1 month x 1 team x Rs.20000-  Rs.0.20 Lakhs  - Rs.0.22 Lakhs.</v>
      </c>
      <c r="Q120" s="56"/>
      <c r="R120" s="241"/>
    </row>
    <row r="121" spans="1:18" ht="30">
      <c r="A121" s="70" t="str">
        <f>'16-A. PM sub Annex'!B78</f>
        <v>16.1.3.1.10</v>
      </c>
      <c r="B121" s="70" t="str">
        <f>'16-A. PM sub Annex'!D78</f>
        <v>F.2.1.b, F.4</v>
      </c>
      <c r="C121" s="70" t="str">
        <f>'16-A. PM sub Annex'!E78</f>
        <v>GFATM Project: Travel related Cost (TRC), Mobility</v>
      </c>
      <c r="D121" s="700" t="str">
        <f>'16-A. PM sub Annex'!F78</f>
        <v>NDCP</v>
      </c>
      <c r="E121" s="700" t="str">
        <f>'16-A. PM sub Annex'!G78</f>
        <v>HRH&amp;HPIP/ NVBDCP - GFATM</v>
      </c>
      <c r="F121" s="700">
        <f>'16-A. PM sub Annex'!H78</f>
        <v>0</v>
      </c>
      <c r="G121" s="700">
        <f>'16-A. PM sub Annex'!I78</f>
        <v>0</v>
      </c>
      <c r="H121" s="700">
        <f>'16-A. PM sub Annex'!K78</f>
        <v>0</v>
      </c>
      <c r="I121" s="700">
        <f>'16-A. PM sub Annex'!L78</f>
        <v>0</v>
      </c>
      <c r="J121" s="700">
        <f>'16-A. PM sub Annex'!M78</f>
        <v>0</v>
      </c>
      <c r="K121" s="700">
        <f>'16-A. PM sub Annex'!N78</f>
        <v>0</v>
      </c>
      <c r="L121" s="700">
        <f>'16-A. PM sub Annex'!O78</f>
        <v>0</v>
      </c>
      <c r="M121" s="100">
        <f>'16-A. PM sub Annex'!P78</f>
        <v>0</v>
      </c>
      <c r="N121" s="700">
        <f>'16-A. PM sub Annex'!Q78</f>
        <v>0</v>
      </c>
      <c r="O121" s="100">
        <f>'16-A. PM sub Annex'!R78</f>
        <v>0</v>
      </c>
      <c r="P121" s="70" t="str">
        <f>'16-A. PM sub Annex'!S78</f>
        <v xml:space="preserve">STATE: ; PDY: ; KKL: ; MHE: ; YNM: </v>
      </c>
      <c r="Q121" s="56"/>
      <c r="R121" s="241"/>
    </row>
    <row r="122" spans="1:18" ht="30">
      <c r="A122" s="70" t="str">
        <f>'16-A. PM sub Annex'!B83</f>
        <v>16.1.3.1.16</v>
      </c>
      <c r="B122" s="70">
        <f>'16-A. PM sub Annex'!D83</f>
        <v>0</v>
      </c>
      <c r="C122" s="70" t="str">
        <f>'16-A. PM sub Annex'!E83</f>
        <v>Mobility support for Field activities for State MVCR Cell</v>
      </c>
      <c r="D122" s="700" t="str">
        <f>'16-A. PM sub Annex'!F83</f>
        <v>NDCP</v>
      </c>
      <c r="E122" s="700" t="str">
        <f>'16-A. PM sub Annex'!G83</f>
        <v>HRH&amp;HPIP/ NVBDCP – Malaria</v>
      </c>
      <c r="F122" s="700">
        <f>'16-A. PM sub Annex'!H83</f>
        <v>0</v>
      </c>
      <c r="G122" s="700">
        <f>'16-A. PM sub Annex'!I83</f>
        <v>0</v>
      </c>
      <c r="H122" s="700">
        <f>'16-A. PM sub Annex'!K83</f>
        <v>0</v>
      </c>
      <c r="I122" s="700">
        <f>'16-A. PM sub Annex'!L83</f>
        <v>0</v>
      </c>
      <c r="J122" s="700">
        <f>'16-A. PM sub Annex'!M83</f>
        <v>0</v>
      </c>
      <c r="K122" s="700">
        <f>'16-A. PM sub Annex'!N83</f>
        <v>0</v>
      </c>
      <c r="L122" s="700">
        <f>'16-A. PM sub Annex'!O83</f>
        <v>0</v>
      </c>
      <c r="M122" s="100">
        <f>'16-A. PM sub Annex'!P83</f>
        <v>0</v>
      </c>
      <c r="N122" s="700">
        <f>'16-A. PM sub Annex'!Q83</f>
        <v>0</v>
      </c>
      <c r="O122" s="100">
        <f>'16-A. PM sub Annex'!R83</f>
        <v>0</v>
      </c>
      <c r="P122" s="70" t="str">
        <f>'16-A. PM sub Annex'!S83</f>
        <v xml:space="preserve">STATE: ; PDY: ; KKL: ; MHE: ; YNM: </v>
      </c>
      <c r="Q122" s="56"/>
      <c r="R122" s="241"/>
    </row>
    <row r="123" spans="1:18" ht="30">
      <c r="A123" s="70" t="str">
        <f>'16-A. PM sub Annex'!B91</f>
        <v>16.1.3.2.1</v>
      </c>
      <c r="B123" s="70" t="str">
        <f>'16-A. PM sub Annex'!D91</f>
        <v>F.1.1.g</v>
      </c>
      <c r="C123" s="70" t="str">
        <f>'16-A. PM sub Annex'!E91</f>
        <v>Zonal Entomological units</v>
      </c>
      <c r="D123" s="700" t="str">
        <f>'16-A. PM sub Annex'!F91</f>
        <v>NDCP</v>
      </c>
      <c r="E123" s="700" t="str">
        <f>'16-A. PM sub Annex'!G91</f>
        <v>HRH&amp;HPIP/ NVBDCP – Malaria</v>
      </c>
      <c r="F123" s="700">
        <f>'16-A. PM sub Annex'!H91</f>
        <v>0</v>
      </c>
      <c r="G123" s="700">
        <f>'16-A. PM sub Annex'!I91</f>
        <v>0</v>
      </c>
      <c r="H123" s="700">
        <f>'16-A. PM sub Annex'!K91</f>
        <v>0</v>
      </c>
      <c r="I123" s="700">
        <f>'16-A. PM sub Annex'!L91</f>
        <v>0</v>
      </c>
      <c r="J123" s="700">
        <f>'16-A. PM sub Annex'!M91</f>
        <v>0</v>
      </c>
      <c r="K123" s="700">
        <f>'16-A. PM sub Annex'!N91</f>
        <v>0</v>
      </c>
      <c r="L123" s="700">
        <f>'16-A. PM sub Annex'!O91</f>
        <v>0</v>
      </c>
      <c r="M123" s="100">
        <f>'16-A. PM sub Annex'!P91</f>
        <v>0</v>
      </c>
      <c r="N123" s="700">
        <f>'16-A. PM sub Annex'!Q91</f>
        <v>0</v>
      </c>
      <c r="O123" s="100">
        <f>'16-A. PM sub Annex'!R91</f>
        <v>0</v>
      </c>
      <c r="P123" s="70" t="str">
        <f>'16-A. PM sub Annex'!S91</f>
        <v xml:space="preserve">STATE: ; PDY: ; KKL: ; MHE: ; YNM: </v>
      </c>
      <c r="Q123" s="56"/>
      <c r="R123" s="241"/>
    </row>
    <row r="124" spans="1:18" ht="30">
      <c r="A124" s="70" t="str">
        <f>'16-A. PM sub Annex'!B102</f>
        <v>16.1.3.3.9</v>
      </c>
      <c r="B124" s="70" t="str">
        <f>'16-A. PM sub Annex'!D102</f>
        <v>F.1.1.d</v>
      </c>
      <c r="C124" s="70" t="str">
        <f>'16-A. PM sub Annex'!E102</f>
        <v>Monitoring , Evaluation &amp; Supervision &amp; Epidemic Preparedness (Only Mobility Expenses)</v>
      </c>
      <c r="D124" s="700" t="str">
        <f>'16-A. PM sub Annex'!F102</f>
        <v>NDCP</v>
      </c>
      <c r="E124" s="700" t="str">
        <f>'16-A. PM sub Annex'!G102</f>
        <v>HRH&amp;HPIP/ NVBDCP – Malaria</v>
      </c>
      <c r="F124" s="700">
        <f>'16-A. PM sub Annex'!H102</f>
        <v>0</v>
      </c>
      <c r="G124" s="700">
        <f>'16-A. PM sub Annex'!I102</f>
        <v>0</v>
      </c>
      <c r="H124" s="700">
        <f>'16-A. PM sub Annex'!K102</f>
        <v>0</v>
      </c>
      <c r="I124" s="700">
        <f>'16-A. PM sub Annex'!L102</f>
        <v>0</v>
      </c>
      <c r="J124" s="700">
        <f>'16-A. PM sub Annex'!M102</f>
        <v>0</v>
      </c>
      <c r="K124" s="700">
        <f>'16-A. PM sub Annex'!N102</f>
        <v>0</v>
      </c>
      <c r="L124" s="700">
        <f>'16-A. PM sub Annex'!O102</f>
        <v>0</v>
      </c>
      <c r="M124" s="100">
        <f>'16-A. PM sub Annex'!P102</f>
        <v>0</v>
      </c>
      <c r="N124" s="700">
        <f>'16-A. PM sub Annex'!Q102</f>
        <v>0</v>
      </c>
      <c r="O124" s="100">
        <f>'16-A. PM sub Annex'!R102</f>
        <v>0</v>
      </c>
      <c r="P124" s="70" t="str">
        <f>'16-A. PM sub Annex'!S102</f>
        <v xml:space="preserve">STATE: ; PDY: ; KKL: ; MHE: ; YNM: </v>
      </c>
      <c r="Q124" s="56"/>
      <c r="R124" s="241"/>
    </row>
    <row r="125" spans="1:18" ht="30">
      <c r="A125" s="70" t="str">
        <f>'16-A. PM sub Annex'!B125</f>
        <v>16.1.4.1.6</v>
      </c>
      <c r="B125" s="70" t="str">
        <f>'16-A. PM sub Annex'!D125</f>
        <v>F.1.4.a</v>
      </c>
      <c r="C125" s="70" t="str">
        <f>'16-A. PM sub Annex'!E125</f>
        <v xml:space="preserve">contingency support </v>
      </c>
      <c r="D125" s="700" t="str">
        <f>'16-A. PM sub Annex'!F125</f>
        <v>NDCP</v>
      </c>
      <c r="E125" s="700" t="str">
        <f>'16-A. PM sub Annex'!G125</f>
        <v>HRH&amp;HPIP/ NVBDCP-Lymphatic Filariasis</v>
      </c>
      <c r="F125" s="700">
        <f>'16-A. PM sub Annex'!H125</f>
        <v>0</v>
      </c>
      <c r="G125" s="700">
        <f>'16-A. PM sub Annex'!I125</f>
        <v>0</v>
      </c>
      <c r="H125" s="700">
        <f>'16-A. PM sub Annex'!K125</f>
        <v>0</v>
      </c>
      <c r="I125" s="700">
        <f>'16-A. PM sub Annex'!L125</f>
        <v>0</v>
      </c>
      <c r="J125" s="700">
        <f>'16-A. PM sub Annex'!M125</f>
        <v>0</v>
      </c>
      <c r="K125" s="700">
        <f>'16-A. PM sub Annex'!N125</f>
        <v>0</v>
      </c>
      <c r="L125" s="700">
        <f>'16-A. PM sub Annex'!O125</f>
        <v>0</v>
      </c>
      <c r="M125" s="100">
        <f>'16-A. PM sub Annex'!P125</f>
        <v>0</v>
      </c>
      <c r="N125" s="700">
        <f>'16-A. PM sub Annex'!Q125</f>
        <v>0</v>
      </c>
      <c r="O125" s="100">
        <f>'16-A. PM sub Annex'!R125</f>
        <v>0</v>
      </c>
      <c r="P125" s="70" t="str">
        <f>'16-A. PM sub Annex'!S125</f>
        <v xml:space="preserve">STATE: ; PDY: ; KKL: ; MHE: ; YNM: </v>
      </c>
      <c r="Q125" s="56"/>
      <c r="R125" s="241"/>
    </row>
    <row r="126" spans="1:18" ht="30">
      <c r="A126" s="70" t="str">
        <f>'16-A. PM sub Annex'!B126</f>
        <v>16.1.4.1.7</v>
      </c>
      <c r="B126" s="70" t="str">
        <f>'16-A. PM sub Annex'!D126</f>
        <v>F.2.1.h</v>
      </c>
      <c r="C126" s="70" t="str">
        <f>'16-A. PM sub Annex'!E126</f>
        <v>GFATM Project: Programme Administration Costs (PA)</v>
      </c>
      <c r="D126" s="700" t="str">
        <f>'16-A. PM sub Annex'!F126</f>
        <v>NDCP</v>
      </c>
      <c r="E126" s="700" t="str">
        <f>'16-A. PM sub Annex'!G126</f>
        <v>HRH&amp;HPIP/ NVBDCP - GFATM</v>
      </c>
      <c r="F126" s="700">
        <f>'16-A. PM sub Annex'!H126</f>
        <v>0</v>
      </c>
      <c r="G126" s="700">
        <f>'16-A. PM sub Annex'!I126</f>
        <v>0</v>
      </c>
      <c r="H126" s="700">
        <f>'16-A. PM sub Annex'!K126</f>
        <v>0</v>
      </c>
      <c r="I126" s="700">
        <f>'16-A. PM sub Annex'!L126</f>
        <v>0</v>
      </c>
      <c r="J126" s="700">
        <f>'16-A. PM sub Annex'!M126</f>
        <v>0</v>
      </c>
      <c r="K126" s="700">
        <f>'16-A. PM sub Annex'!N126</f>
        <v>0</v>
      </c>
      <c r="L126" s="700">
        <f>'16-A. PM sub Annex'!O126</f>
        <v>0</v>
      </c>
      <c r="M126" s="100">
        <f>'16-A. PM sub Annex'!P126</f>
        <v>0</v>
      </c>
      <c r="N126" s="700">
        <f>'16-A. PM sub Annex'!Q126</f>
        <v>0</v>
      </c>
      <c r="O126" s="100">
        <f>'16-A. PM sub Annex'!R126</f>
        <v>0</v>
      </c>
      <c r="P126" s="70" t="str">
        <f>'16-A. PM sub Annex'!S126</f>
        <v xml:space="preserve">STATE: ; PDY: ; KKL: ; MHE: ; YNM: </v>
      </c>
      <c r="Q126" s="56"/>
      <c r="R126" s="241"/>
    </row>
    <row r="127" spans="1:18" ht="30">
      <c r="A127" s="70" t="str">
        <f>'16-A. PM sub Annex'!B134</f>
        <v>16.1.4.1.15</v>
      </c>
      <c r="B127" s="70">
        <f>'16-A. PM sub Annex'!D134</f>
        <v>0</v>
      </c>
      <c r="C127" s="70" t="str">
        <f>'16-A. PM sub Annex'!E134</f>
        <v>Programme Administrative Costs</v>
      </c>
      <c r="D127" s="700" t="str">
        <f>'16-A. PM sub Annex'!F134</f>
        <v>NDCP</v>
      </c>
      <c r="E127" s="700" t="str">
        <f>'16-A. PM sub Annex'!G134</f>
        <v>HRH&amp;HPIP/NVBDCP</v>
      </c>
      <c r="F127" s="700">
        <f>'16-A. PM sub Annex'!H134</f>
        <v>0</v>
      </c>
      <c r="G127" s="700">
        <f>'16-A. PM sub Annex'!I134</f>
        <v>0</v>
      </c>
      <c r="H127" s="700">
        <f>'16-A. PM sub Annex'!K134</f>
        <v>0</v>
      </c>
      <c r="I127" s="700">
        <f>'16-A. PM sub Annex'!L134</f>
        <v>0</v>
      </c>
      <c r="J127" s="700">
        <f>'16-A. PM sub Annex'!M134</f>
        <v>0</v>
      </c>
      <c r="K127" s="700">
        <f>'16-A. PM sub Annex'!N134</f>
        <v>0</v>
      </c>
      <c r="L127" s="700">
        <f>'16-A. PM sub Annex'!O134</f>
        <v>0</v>
      </c>
      <c r="M127" s="100">
        <f>'16-A. PM sub Annex'!P134</f>
        <v>0</v>
      </c>
      <c r="N127" s="700">
        <f>'16-A. PM sub Annex'!Q134</f>
        <v>0</v>
      </c>
      <c r="O127" s="100">
        <f>'16-A. PM sub Annex'!R134</f>
        <v>0</v>
      </c>
      <c r="P127" s="70" t="str">
        <f>'16-A. PM sub Annex'!S134</f>
        <v xml:space="preserve">STATE: ; PDY: ; KKL: ; MHE: ; YNM: </v>
      </c>
      <c r="Q127" s="56"/>
      <c r="R127" s="241"/>
    </row>
    <row r="128" spans="1:18" ht="30">
      <c r="A128" s="70" t="str">
        <f>'16-A. PM sub Annex'!B138</f>
        <v>16.1.4.2.3</v>
      </c>
      <c r="B128" s="70" t="str">
        <f>'16-A. PM sub Annex'!D138</f>
        <v>F.1.4.a</v>
      </c>
      <c r="C128" s="70" t="str">
        <f>'16-A. PM sub Annex'!E138</f>
        <v xml:space="preserve">Contingency support </v>
      </c>
      <c r="D128" s="700" t="str">
        <f>'16-A. PM sub Annex'!F138</f>
        <v>NDCP</v>
      </c>
      <c r="E128" s="700" t="str">
        <f>'16-A. PM sub Annex'!G138</f>
        <v>HRH&amp;HPIP/ NVBDCP-Lymphatic Filariasis</v>
      </c>
      <c r="F128" s="700">
        <f>'16-A. PM sub Annex'!H138</f>
        <v>0</v>
      </c>
      <c r="G128" s="700">
        <f>'16-A. PM sub Annex'!I138</f>
        <v>0</v>
      </c>
      <c r="H128" s="700">
        <f>'16-A. PM sub Annex'!K138</f>
        <v>0</v>
      </c>
      <c r="I128" s="700">
        <f>'16-A. PM sub Annex'!L138</f>
        <v>0</v>
      </c>
      <c r="J128" s="700">
        <f>'16-A. PM sub Annex'!M138</f>
        <v>0</v>
      </c>
      <c r="K128" s="700">
        <f>'16-A. PM sub Annex'!N138</f>
        <v>0</v>
      </c>
      <c r="L128" s="700">
        <f>'16-A. PM sub Annex'!O138</f>
        <v>0</v>
      </c>
      <c r="M128" s="100">
        <f>'16-A. PM sub Annex'!P138</f>
        <v>0</v>
      </c>
      <c r="N128" s="700">
        <f>'16-A. PM sub Annex'!Q138</f>
        <v>0</v>
      </c>
      <c r="O128" s="100">
        <f>'16-A. PM sub Annex'!R138</f>
        <v>0</v>
      </c>
      <c r="P128" s="70" t="str">
        <f>'16-A. PM sub Annex'!S138</f>
        <v xml:space="preserve">STATE: ; PDY: ; KKL: ; MHE: ; YNM: </v>
      </c>
      <c r="Q128" s="56"/>
      <c r="R128" s="241"/>
    </row>
    <row r="129" spans="1:18" ht="30">
      <c r="A129" s="70" t="str">
        <f>'16-A. PM sub Annex'!B151</f>
        <v>16.1.5.1.3</v>
      </c>
      <c r="B129" s="70" t="str">
        <f>'16-A. PM sub Annex'!D151</f>
        <v>F.1.1.d</v>
      </c>
      <c r="C129" s="70" t="str">
        <f>'16-A. PM sub Annex'!E151</f>
        <v>Monitoring , Evaluation &amp; Supervision &amp; Epidemic Preparedness - Cost of NAMMIS</v>
      </c>
      <c r="D129" s="700" t="str">
        <f>'16-A. PM sub Annex'!F151</f>
        <v>NDCP</v>
      </c>
      <c r="E129" s="700" t="str">
        <f>'16-A. PM sub Annex'!G151</f>
        <v>HRH&amp;HPIP/ NVBDCP – Malaria</v>
      </c>
      <c r="F129" s="700">
        <f>'16-A. PM sub Annex'!H151</f>
        <v>0</v>
      </c>
      <c r="G129" s="700">
        <f>'16-A. PM sub Annex'!I151</f>
        <v>0</v>
      </c>
      <c r="H129" s="700">
        <f>'16-A. PM sub Annex'!K151</f>
        <v>0</v>
      </c>
      <c r="I129" s="700">
        <f>'16-A. PM sub Annex'!L151</f>
        <v>0</v>
      </c>
      <c r="J129" s="700">
        <f>'16-A. PM sub Annex'!M151</f>
        <v>0</v>
      </c>
      <c r="K129" s="700">
        <f>'16-A. PM sub Annex'!N151</f>
        <v>0</v>
      </c>
      <c r="L129" s="700">
        <f>'16-A. PM sub Annex'!O151</f>
        <v>0</v>
      </c>
      <c r="M129" s="100">
        <f>'16-A. PM sub Annex'!P151</f>
        <v>0</v>
      </c>
      <c r="N129" s="700">
        <f>'16-A. PM sub Annex'!Q151</f>
        <v>0</v>
      </c>
      <c r="O129" s="100">
        <f>'16-A. PM sub Annex'!R151</f>
        <v>0</v>
      </c>
      <c r="P129" s="70">
        <f>'16-A. PM sub Annex'!S151</f>
        <v>0</v>
      </c>
      <c r="Q129" s="56"/>
      <c r="R129" s="241"/>
    </row>
    <row r="130" spans="1:18" ht="30">
      <c r="A130" s="70" t="str">
        <f>'16-A. PM sub Annex'!B154</f>
        <v>16.1.5.2.2</v>
      </c>
      <c r="B130" s="70" t="str">
        <f>'16-A. PM sub Annex'!D154</f>
        <v>F.2.1.b</v>
      </c>
      <c r="C130" s="70" t="str">
        <f>'16-A. PM sub Annex'!E154</f>
        <v>Travel related Cost (TRC) - GFATM</v>
      </c>
      <c r="D130" s="700" t="str">
        <f>'16-A. PM sub Annex'!F154</f>
        <v>NDCP</v>
      </c>
      <c r="E130" s="700" t="str">
        <f>'16-A. PM sub Annex'!G154</f>
        <v>HRH&amp;HPIP/ NVBDCP - GFATM</v>
      </c>
      <c r="F130" s="700">
        <f>'16-A. PM sub Annex'!H154</f>
        <v>0</v>
      </c>
      <c r="G130" s="700">
        <f>'16-A. PM sub Annex'!I154</f>
        <v>0</v>
      </c>
      <c r="H130" s="700">
        <f>'16-A. PM sub Annex'!K154</f>
        <v>0</v>
      </c>
      <c r="I130" s="700">
        <f>'16-A. PM sub Annex'!L154</f>
        <v>0</v>
      </c>
      <c r="J130" s="700">
        <f>'16-A. PM sub Annex'!M154</f>
        <v>0</v>
      </c>
      <c r="K130" s="700">
        <f>'16-A. PM sub Annex'!N154</f>
        <v>0</v>
      </c>
      <c r="L130" s="700">
        <f>'16-A. PM sub Annex'!O154</f>
        <v>0</v>
      </c>
      <c r="M130" s="100">
        <f>'16-A. PM sub Annex'!P154</f>
        <v>0</v>
      </c>
      <c r="N130" s="700">
        <f>'16-A. PM sub Annex'!Q154</f>
        <v>0</v>
      </c>
      <c r="O130" s="100">
        <f>'16-A. PM sub Annex'!R154</f>
        <v>0</v>
      </c>
      <c r="P130" s="70" t="str">
        <f>'16-A. PM sub Annex'!S154</f>
        <v xml:space="preserve">STATE: ; PDY: ; KKL: ; MHE: ; YNM: </v>
      </c>
      <c r="Q130" s="56"/>
      <c r="R130" s="241"/>
    </row>
    <row r="131" spans="1:18" ht="30">
      <c r="A131" s="70" t="str">
        <f>'16-A. PM sub Annex'!B161</f>
        <v>16.1.5.2.7</v>
      </c>
      <c r="B131" s="70">
        <f>'16-A. PM sub Annex'!D161</f>
        <v>0</v>
      </c>
      <c r="C131" s="70" t="str">
        <f>'16-A. PM sub Annex'!E161</f>
        <v>Maintenance cost of vehicles</v>
      </c>
      <c r="D131" s="700" t="str">
        <f>'16-A. PM sub Annex'!F161</f>
        <v>NDCP</v>
      </c>
      <c r="E131" s="700" t="str">
        <f>'16-A. PM sub Annex'!G161</f>
        <v>HRH&amp;HPIP/NVBDCP</v>
      </c>
      <c r="F131" s="700">
        <f>'16-A. PM sub Annex'!H161</f>
        <v>0</v>
      </c>
      <c r="G131" s="700">
        <f>'16-A. PM sub Annex'!I161</f>
        <v>0</v>
      </c>
      <c r="H131" s="700">
        <f>'16-A. PM sub Annex'!K161</f>
        <v>0</v>
      </c>
      <c r="I131" s="700">
        <f>'16-A. PM sub Annex'!L161</f>
        <v>0</v>
      </c>
      <c r="J131" s="700">
        <f>'16-A. PM sub Annex'!M161</f>
        <v>0</v>
      </c>
      <c r="K131" s="700">
        <f>'16-A. PM sub Annex'!N161</f>
        <v>0</v>
      </c>
      <c r="L131" s="700">
        <f>'16-A. PM sub Annex'!O161</f>
        <v>0</v>
      </c>
      <c r="M131" s="100">
        <f>'16-A. PM sub Annex'!P161</f>
        <v>0</v>
      </c>
      <c r="N131" s="700">
        <f>'16-A. PM sub Annex'!Q161</f>
        <v>0</v>
      </c>
      <c r="O131" s="100">
        <f>'16-A. PM sub Annex'!R161</f>
        <v>0</v>
      </c>
      <c r="P131" s="70" t="str">
        <f>'16-A. PM sub Annex'!S161</f>
        <v xml:space="preserve">STATE: ; PDY: ; KKL: ; MHE: ; YNM: </v>
      </c>
      <c r="Q131" s="56"/>
      <c r="R131" s="241"/>
    </row>
    <row r="132" spans="1:18" ht="30">
      <c r="A132" s="70" t="str">
        <f>'16-A. PM sub Annex'!B167</f>
        <v>16.1.5.3.7</v>
      </c>
      <c r="B132" s="70" t="str">
        <f>'16-A. PM sub Annex'!D167</f>
        <v>F.1.2.d</v>
      </c>
      <c r="C132" s="70" t="str">
        <f>'16-A. PM sub Annex'!E167</f>
        <v>Epidemic preparedness (Dengue &amp; Chikungunya)</v>
      </c>
      <c r="D132" s="700" t="str">
        <f>'16-A. PM sub Annex'!F167</f>
        <v>NDCP</v>
      </c>
      <c r="E132" s="700" t="str">
        <f>'16-A. PM sub Annex'!G167</f>
        <v>HRH&amp;HPIP/ NVBDCP-Dengue &amp; Chikungunya</v>
      </c>
      <c r="F132" s="700">
        <f>'16-A. PM sub Annex'!H167</f>
        <v>0</v>
      </c>
      <c r="G132" s="700">
        <f>'16-A. PM sub Annex'!I167</f>
        <v>0</v>
      </c>
      <c r="H132" s="700">
        <f>'16-A. PM sub Annex'!K167</f>
        <v>0</v>
      </c>
      <c r="I132" s="700">
        <f>'16-A. PM sub Annex'!L167</f>
        <v>0</v>
      </c>
      <c r="J132" s="700">
        <f>'16-A. PM sub Annex'!M167</f>
        <v>0</v>
      </c>
      <c r="K132" s="700">
        <f>'16-A. PM sub Annex'!N167</f>
        <v>0</v>
      </c>
      <c r="L132" s="700">
        <f>'16-A. PM sub Annex'!O167</f>
        <v>0</v>
      </c>
      <c r="M132" s="100">
        <f>'16-A. PM sub Annex'!P167</f>
        <v>0</v>
      </c>
      <c r="N132" s="700">
        <f>'16-A. PM sub Annex'!Q167</f>
        <v>0</v>
      </c>
      <c r="O132" s="100">
        <f>'16-A. PM sub Annex'!R167</f>
        <v>0</v>
      </c>
      <c r="P132" s="70" t="str">
        <f>'16-A. PM sub Annex'!S167</f>
        <v xml:space="preserve">STATE: ; PDY: ; KKL: ; MHE: ; YNM: </v>
      </c>
      <c r="Q132" s="56"/>
      <c r="R132" s="241"/>
    </row>
    <row r="133" spans="1:18" ht="30">
      <c r="A133" s="70" t="str">
        <f>'16-A. PM sub Annex'!B168</f>
        <v>16.1.5.3.8</v>
      </c>
      <c r="B133" s="70">
        <f>'16-A. PM sub Annex'!D168</f>
        <v>0</v>
      </c>
      <c r="C133" s="70" t="str">
        <f>'16-A. PM sub Annex'!E168</f>
        <v>Epidemic preparedness &amp; Response (Malaria)</v>
      </c>
      <c r="D133" s="700" t="str">
        <f>'16-A. PM sub Annex'!F168</f>
        <v>NDCP</v>
      </c>
      <c r="E133" s="700" t="str">
        <f>'16-A. PM sub Annex'!G168</f>
        <v>HRH&amp;HPIP/ NVBDCP-Malaria</v>
      </c>
      <c r="F133" s="700">
        <f>'16-A. PM sub Annex'!H168</f>
        <v>0</v>
      </c>
      <c r="G133" s="700">
        <f>'16-A. PM sub Annex'!I168</f>
        <v>0</v>
      </c>
      <c r="H133" s="700">
        <f>'16-A. PM sub Annex'!K168</f>
        <v>0</v>
      </c>
      <c r="I133" s="700">
        <f>'16-A. PM sub Annex'!L168</f>
        <v>0</v>
      </c>
      <c r="J133" s="700">
        <f>'16-A. PM sub Annex'!M168</f>
        <v>0</v>
      </c>
      <c r="K133" s="700">
        <f>'16-A. PM sub Annex'!N168</f>
        <v>0</v>
      </c>
      <c r="L133" s="700">
        <f>'16-A. PM sub Annex'!O168</f>
        <v>0</v>
      </c>
      <c r="M133" s="100">
        <f>'16-A. PM sub Annex'!P168</f>
        <v>0</v>
      </c>
      <c r="N133" s="700">
        <f>'16-A. PM sub Annex'!Q168</f>
        <v>0</v>
      </c>
      <c r="O133" s="100">
        <f>'16-A. PM sub Annex'!R168</f>
        <v>0</v>
      </c>
      <c r="P133" s="70" t="str">
        <f>'16-A. PM sub Annex'!S168</f>
        <v xml:space="preserve">STATE: ; PDY: ; KKL: ; MHE: ; YNM: </v>
      </c>
      <c r="Q133" s="56"/>
      <c r="R133" s="241"/>
    </row>
    <row r="134" spans="1:18" ht="30">
      <c r="A134" s="70" t="str">
        <f>'16-A. PM sub Annex'!B169</f>
        <v>16.1.5.3.9</v>
      </c>
      <c r="B134" s="70" t="str">
        <f>'16-A. PM sub Annex'!D169</f>
        <v>F.1.1.d</v>
      </c>
      <c r="C134" s="70" t="str">
        <f>'16-A. PM sub Annex'!E169</f>
        <v>Monitoring , Evaluation &amp; Supervision &amp; Epidemic Preparedness - Cost of NAMMIS</v>
      </c>
      <c r="D134" s="700" t="str">
        <f>'16-A. PM sub Annex'!F169</f>
        <v>NDCP</v>
      </c>
      <c r="E134" s="700" t="str">
        <f>'16-A. PM sub Annex'!G169</f>
        <v>HRH&amp;HPIP/ NVBDCP – Malaria</v>
      </c>
      <c r="F134" s="700">
        <f>'16-A. PM sub Annex'!H169</f>
        <v>0</v>
      </c>
      <c r="G134" s="700">
        <f>'16-A. PM sub Annex'!I169</f>
        <v>0</v>
      </c>
      <c r="H134" s="700">
        <f>'16-A. PM sub Annex'!K169</f>
        <v>0</v>
      </c>
      <c r="I134" s="700">
        <f>'16-A. PM sub Annex'!L169</f>
        <v>0</v>
      </c>
      <c r="J134" s="700">
        <f>'16-A. PM sub Annex'!M169</f>
        <v>0</v>
      </c>
      <c r="K134" s="700">
        <f>'16-A. PM sub Annex'!N169</f>
        <v>0</v>
      </c>
      <c r="L134" s="700">
        <f>'16-A. PM sub Annex'!O169</f>
        <v>0</v>
      </c>
      <c r="M134" s="100">
        <f>'16-A. PM sub Annex'!P169</f>
        <v>0</v>
      </c>
      <c r="N134" s="700">
        <f>'16-A. PM sub Annex'!Q169</f>
        <v>0</v>
      </c>
      <c r="O134" s="100">
        <f>'16-A. PM sub Annex'!R169</f>
        <v>0</v>
      </c>
      <c r="P134" s="70" t="str">
        <f>'16-A. PM sub Annex'!S169</f>
        <v xml:space="preserve">STATE: ; PDY: ; KKL: ; MHE: ; YNM: </v>
      </c>
      <c r="Q134" s="56"/>
      <c r="R134" s="241"/>
    </row>
    <row r="135" spans="1:18">
      <c r="Q135" s="742"/>
      <c r="R135" s="743"/>
    </row>
    <row r="136" spans="1:18">
      <c r="Q136" s="742"/>
      <c r="R136" s="743"/>
    </row>
    <row r="137" spans="1:18">
      <c r="A137" s="5655" t="s">
        <v>5684</v>
      </c>
      <c r="B137" s="5655"/>
      <c r="C137" s="5655"/>
      <c r="D137" s="251"/>
      <c r="E137" s="251"/>
      <c r="F137" s="251"/>
      <c r="G137" s="251"/>
      <c r="H137" s="197"/>
      <c r="I137" s="251"/>
      <c r="J137" s="197"/>
      <c r="K137" s="732"/>
      <c r="L137" s="732"/>
      <c r="M137" s="197"/>
      <c r="N137" s="722"/>
      <c r="O137" s="679"/>
      <c r="P137" s="674"/>
      <c r="Q137" s="687"/>
      <c r="R137" s="688"/>
    </row>
    <row r="138" spans="1:18">
      <c r="A138" s="680" t="str">
        <f>'NUHM-Non Metro Abst'!A12</f>
        <v>U.1.1.1.2</v>
      </c>
      <c r="B138" s="680"/>
      <c r="C138" s="680" t="str">
        <f>'NUHM-Non Metro Abst'!C12</f>
        <v>Support for implementation of NVBDCP</v>
      </c>
      <c r="D138" s="700"/>
      <c r="E138" s="680" t="str">
        <f>'NUHM-Non Metro Abst'!D12</f>
        <v>NVBDCP</v>
      </c>
      <c r="F138" s="680">
        <f>'NUHM-Non Metro Abst'!E12</f>
        <v>0</v>
      </c>
      <c r="G138" s="680">
        <f>'NUHM-Non Metro Abst'!F12</f>
        <v>0</v>
      </c>
      <c r="H138" s="680">
        <f>'NUHM-Non Metro Abst'!G12</f>
        <v>0</v>
      </c>
      <c r="I138" s="680">
        <f>'NUHM-Non Metro Abst'!H12</f>
        <v>0</v>
      </c>
      <c r="J138" s="680">
        <f>'NUHM-Non Metro Abst'!I12</f>
        <v>0</v>
      </c>
      <c r="K138" s="680">
        <f>'NUHM-Non Metro Abst'!J12</f>
        <v>0</v>
      </c>
      <c r="L138" s="680">
        <f>'NUHM-Non Metro Abst'!K12</f>
        <v>0</v>
      </c>
      <c r="M138" s="680">
        <f>'NUHM-Non Metro Abst'!L12</f>
        <v>0</v>
      </c>
      <c r="N138" s="680">
        <f>'NUHM-Non Metro Abst'!M12</f>
        <v>0</v>
      </c>
      <c r="O138" s="680">
        <f>'NUHM-Non Metro Abst'!N12</f>
        <v>0</v>
      </c>
      <c r="P138" s="680" t="str">
        <f>'NUHM-Non Metro Abst'!O12</f>
        <v xml:space="preserve">STATE: ; PDY: ; KKL: ; MHE: ; YNM: </v>
      </c>
      <c r="Q138" s="57"/>
      <c r="R138" s="689"/>
    </row>
    <row r="139" spans="1:18">
      <c r="A139" s="5655" t="s">
        <v>5683</v>
      </c>
      <c r="B139" s="5655"/>
      <c r="C139" s="5655"/>
      <c r="D139" s="251"/>
      <c r="E139" s="251"/>
      <c r="F139" s="251"/>
      <c r="G139" s="251"/>
      <c r="H139" s="197"/>
      <c r="I139" s="251"/>
      <c r="J139" s="197"/>
      <c r="K139" s="732"/>
      <c r="L139" s="732"/>
      <c r="M139" s="197"/>
      <c r="N139" s="722"/>
      <c r="O139" s="679"/>
      <c r="P139" s="674"/>
      <c r="Q139" s="687"/>
      <c r="R139" s="688"/>
    </row>
    <row r="140" spans="1:18">
      <c r="A140" s="680" t="str">
        <f>'NUHM Metro Abst'!A12</f>
        <v>U.1.1.1.2</v>
      </c>
      <c r="B140" s="680"/>
      <c r="C140" s="680" t="str">
        <f>'NUHM Metro Abst'!C12</f>
        <v>Support for implementation of NVBDCP</v>
      </c>
      <c r="D140" s="700"/>
      <c r="E140" s="680" t="str">
        <f>'NUHM Metro Abst'!D12</f>
        <v>NVBDCP</v>
      </c>
      <c r="F140" s="680">
        <f>'NUHM Metro Abst'!E12</f>
        <v>0</v>
      </c>
      <c r="G140" s="680">
        <f>'NUHM Metro Abst'!F12</f>
        <v>0</v>
      </c>
      <c r="H140" s="680">
        <f>'NUHM Metro Abst'!G12</f>
        <v>0</v>
      </c>
      <c r="I140" s="680">
        <f>'NUHM Metro Abst'!H12</f>
        <v>0</v>
      </c>
      <c r="J140" s="680">
        <f>'NUHM Metro Abst'!I12</f>
        <v>0</v>
      </c>
      <c r="K140" s="680">
        <f>'NUHM Metro Abst'!J12</f>
        <v>0</v>
      </c>
      <c r="L140" s="680">
        <f>'NUHM Metro Abst'!K12</f>
        <v>0</v>
      </c>
      <c r="M140" s="680">
        <f>'NUHM Metro Abst'!L12</f>
        <v>0</v>
      </c>
      <c r="N140" s="680">
        <f>'NUHM Metro Abst'!M12</f>
        <v>0</v>
      </c>
      <c r="O140" s="680">
        <f>'NUHM Metro Abst'!N12</f>
        <v>0</v>
      </c>
      <c r="P140" s="680">
        <f>'NUHM Metro Abst'!O12</f>
        <v>0</v>
      </c>
      <c r="Q140" s="57"/>
      <c r="R140" s="57"/>
    </row>
  </sheetData>
  <sheetProtection sheet="1" formatCells="0" formatColumns="0" formatRows="0" autoFilter="0"/>
  <autoFilter ref="A5:M134"/>
  <mergeCells count="18">
    <mergeCell ref="A37:A42"/>
    <mergeCell ref="A44:A60"/>
    <mergeCell ref="A137:C137"/>
    <mergeCell ref="A139:C139"/>
    <mergeCell ref="Q4:R4"/>
    <mergeCell ref="E4:E5"/>
    <mergeCell ref="F4:J4"/>
    <mergeCell ref="K4:P4"/>
    <mergeCell ref="A62:A69"/>
    <mergeCell ref="A90:A97"/>
    <mergeCell ref="A99:A102"/>
    <mergeCell ref="A15:A21"/>
    <mergeCell ref="A22:A31"/>
    <mergeCell ref="A1:C1"/>
    <mergeCell ref="A4:A5"/>
    <mergeCell ref="B4:B5"/>
    <mergeCell ref="C4:C5"/>
    <mergeCell ref="D4:D5"/>
  </mergeCells>
  <pageMargins left="0.7" right="0.7" top="0.75" bottom="0.75" header="0.3" footer="0.3"/>
  <pageSetup orientation="portrait" horizontalDpi="4294967295" verticalDpi="4294967295" r:id="rId1"/>
</worksheet>
</file>

<file path=xl/worksheets/sheet46.xml><?xml version="1.0" encoding="utf-8"?>
<worksheet xmlns="http://schemas.openxmlformats.org/spreadsheetml/2006/main" xmlns:r="http://schemas.openxmlformats.org/officeDocument/2006/relationships">
  <sheetPr codeName="Sheet33">
    <tabColor theme="5" tint="0.79998168889431442"/>
  </sheetPr>
  <dimension ref="A1:R53"/>
  <sheetViews>
    <sheetView workbookViewId="0">
      <pane xSplit="3" ySplit="5" topLeftCell="J6" activePane="bottomRight" state="frozen"/>
      <selection activeCell="R108" sqref="R108"/>
      <selection pane="topRight" activeCell="R108" sqref="R108"/>
      <selection pane="bottomLeft" activeCell="R108" sqref="R108"/>
      <selection pane="bottomRight" activeCell="P47" sqref="P47"/>
    </sheetView>
  </sheetViews>
  <sheetFormatPr defaultColWidth="11.140625" defaultRowHeight="15"/>
  <cols>
    <col min="1" max="1" width="11.140625" style="328"/>
    <col min="2" max="2" width="17.7109375" style="328" customWidth="1"/>
    <col min="3" max="3" width="46.85546875" style="374" customWidth="1"/>
    <col min="4" max="4" width="9" style="328" customWidth="1"/>
    <col min="5" max="5" width="21.7109375" style="328" customWidth="1"/>
    <col min="6" max="6" width="19" style="328" customWidth="1"/>
    <col min="7" max="7" width="19.140625" style="328" customWidth="1"/>
    <col min="8" max="8" width="14.140625" style="397" customWidth="1"/>
    <col min="9" max="9" width="11.140625" style="328"/>
    <col min="10" max="10" width="15.7109375" style="397" customWidth="1"/>
    <col min="11" max="11" width="14.140625" style="328" customWidth="1"/>
    <col min="12" max="12" width="12.28515625" style="328" customWidth="1"/>
    <col min="13" max="13" width="14.85546875" style="397" customWidth="1"/>
    <col min="14" max="14" width="11.140625" style="328"/>
    <col min="15" max="15" width="11.140625" style="397"/>
    <col min="16" max="16" width="56.42578125" style="374" customWidth="1"/>
    <col min="17" max="17" width="40.85546875" style="374" customWidth="1"/>
    <col min="18" max="18" width="11.140625" style="397"/>
    <col min="19" max="16384" width="11.140625" style="328"/>
  </cols>
  <sheetData>
    <row r="1" spans="1:18">
      <c r="A1" s="5660" t="s">
        <v>2095</v>
      </c>
      <c r="B1" s="5660"/>
      <c r="C1" s="5660"/>
      <c r="D1" s="596"/>
      <c r="F1" s="67" t="s">
        <v>3953</v>
      </c>
      <c r="G1" s="597"/>
      <c r="H1" s="597"/>
      <c r="I1" s="596"/>
      <c r="J1" s="597"/>
      <c r="K1" s="596"/>
      <c r="L1" s="596"/>
      <c r="M1" s="597"/>
    </row>
    <row r="2" spans="1:18">
      <c r="A2" s="626" t="str">
        <f>HYPERLINK("#Index!F3", "Index Pg")</f>
        <v>Index Pg</v>
      </c>
      <c r="B2" s="633"/>
      <c r="C2" s="324" t="str">
        <f>HYPERLINK("#'Budget Summary I'!A1:AL1", "Budget Summary I")</f>
        <v>Budget Summary I</v>
      </c>
      <c r="D2" s="745"/>
      <c r="E2" s="500" t="s">
        <v>4582</v>
      </c>
      <c r="F2" s="99">
        <f>R6+R10+R12+R16+R23+R26+R28+R31+R33+R36</f>
        <v>0</v>
      </c>
      <c r="G2" s="436"/>
      <c r="H2" s="436"/>
      <c r="I2" s="437"/>
      <c r="J2" s="436"/>
      <c r="K2" s="437"/>
      <c r="L2" s="437"/>
      <c r="M2" s="436"/>
    </row>
    <row r="3" spans="1:18" s="329" customFormat="1">
      <c r="A3" s="632"/>
      <c r="B3" s="633"/>
      <c r="C3" s="324" t="str">
        <f>HYPERLINK("#'Budget Summary II'!A3:B5", "Budget Summary II")</f>
        <v>Budget Summary II</v>
      </c>
      <c r="D3" s="745"/>
      <c r="E3" s="500" t="s">
        <v>4583</v>
      </c>
      <c r="F3" s="99">
        <f>O6+O10+O12+O16+O23+O26+O28+O31+O33+O36</f>
        <v>11.739229999999999</v>
      </c>
      <c r="I3" s="437"/>
      <c r="L3" s="437"/>
      <c r="M3" s="436"/>
      <c r="O3" s="737"/>
      <c r="P3" s="738"/>
      <c r="Q3" s="738"/>
      <c r="R3" s="737"/>
    </row>
    <row r="4" spans="1:18">
      <c r="A4" s="5233" t="s">
        <v>53</v>
      </c>
      <c r="B4" s="5233" t="s">
        <v>54</v>
      </c>
      <c r="C4" s="5233" t="s">
        <v>55</v>
      </c>
      <c r="D4" s="5233" t="s">
        <v>56</v>
      </c>
      <c r="E4" s="5233" t="s">
        <v>57</v>
      </c>
      <c r="F4" s="5652" t="s">
        <v>4603</v>
      </c>
      <c r="G4" s="5652"/>
      <c r="H4" s="5652"/>
      <c r="I4" s="5652"/>
      <c r="J4" s="5652"/>
      <c r="K4" s="5652" t="s">
        <v>4613</v>
      </c>
      <c r="L4" s="5652"/>
      <c r="M4" s="5652"/>
      <c r="N4" s="5652"/>
      <c r="O4" s="5652"/>
      <c r="P4" s="5652"/>
      <c r="Q4" s="5648" t="s">
        <v>4643</v>
      </c>
      <c r="R4" s="5648"/>
    </row>
    <row r="5" spans="1:18" ht="60">
      <c r="A5" s="5233"/>
      <c r="B5" s="5233"/>
      <c r="C5" s="5233"/>
      <c r="D5" s="5233"/>
      <c r="E5" s="5233"/>
      <c r="F5" s="379" t="s">
        <v>4604</v>
      </c>
      <c r="G5" s="379" t="s">
        <v>4611</v>
      </c>
      <c r="H5" s="379" t="s">
        <v>4605</v>
      </c>
      <c r="I5" s="379" t="s">
        <v>4612</v>
      </c>
      <c r="J5" s="379" t="s">
        <v>2527</v>
      </c>
      <c r="K5" s="380" t="s">
        <v>58</v>
      </c>
      <c r="L5" s="380" t="s">
        <v>59</v>
      </c>
      <c r="M5" s="381" t="s">
        <v>60</v>
      </c>
      <c r="N5" s="380" t="s">
        <v>61</v>
      </c>
      <c r="O5" s="381" t="s">
        <v>62</v>
      </c>
      <c r="P5" s="380" t="s">
        <v>63</v>
      </c>
      <c r="Q5" s="382" t="s">
        <v>2529</v>
      </c>
      <c r="R5" s="383" t="s">
        <v>4644</v>
      </c>
    </row>
    <row r="6" spans="1:18">
      <c r="A6" s="604">
        <f>'1.SD Facility Based Annex'!A7</f>
        <v>1</v>
      </c>
      <c r="B6" s="604"/>
      <c r="C6" s="603" t="str">
        <f>'1.SD Facility Based Annex'!C7</f>
        <v>Service Delivery - Facility Based</v>
      </c>
      <c r="D6" s="604"/>
      <c r="E6" s="604"/>
      <c r="F6" s="604"/>
      <c r="G6" s="604"/>
      <c r="H6" s="406"/>
      <c r="I6" s="604"/>
      <c r="J6" s="406"/>
      <c r="K6" s="604"/>
      <c r="L6" s="604"/>
      <c r="M6" s="406"/>
      <c r="N6" s="608"/>
      <c r="O6" s="609">
        <f>SUM(O7:O9)</f>
        <v>0.78</v>
      </c>
      <c r="P6" s="610"/>
      <c r="Q6" s="610"/>
      <c r="R6" s="609">
        <f>SUM(R7:R9)</f>
        <v>0</v>
      </c>
    </row>
    <row r="7" spans="1:18" ht="90">
      <c r="A7" s="700" t="str">
        <f>+'1.SD Facility Based Annex'!A36</f>
        <v>1.1.5.4</v>
      </c>
      <c r="B7" s="700" t="str">
        <f>+'1.SD Facility Based Annex'!B36</f>
        <v>G.1.1 &amp; G. 1.2</v>
      </c>
      <c r="C7" s="70" t="str">
        <f>+'1.SD Facility Based Annex'!C36</f>
        <v>Case detection &amp; Management</v>
      </c>
      <c r="D7" s="700" t="str">
        <f>+'1.SD Facility Based Annex'!D36</f>
        <v>NDCP</v>
      </c>
      <c r="E7" s="700" t="str">
        <f>+'1.SD Facility Based Annex'!E36</f>
        <v>NLEP</v>
      </c>
      <c r="F7" s="700">
        <f>+'1.SD Facility Based Annex'!F36</f>
        <v>0</v>
      </c>
      <c r="G7" s="700">
        <f>+'1.SD Facility Based Annex'!G36</f>
        <v>0</v>
      </c>
      <c r="H7" s="700">
        <f>+'1.SD Facility Based Annex'!I36</f>
        <v>1.2</v>
      </c>
      <c r="I7" s="700">
        <f>+'1.SD Facility Based Annex'!J36</f>
        <v>0</v>
      </c>
      <c r="J7" s="700">
        <f>+'1.SD Facility Based Annex'!K36</f>
        <v>0</v>
      </c>
      <c r="K7" s="700">
        <f>+'1.SD Facility Based Annex'!L36</f>
        <v>0</v>
      </c>
      <c r="L7" s="700">
        <f>+'1.SD Facility Based Annex'!M36</f>
        <v>1000</v>
      </c>
      <c r="M7" s="100">
        <f>+'1.SD Facility Based Annex'!N36</f>
        <v>0.01</v>
      </c>
      <c r="N7" s="700">
        <f>+'1.SD Facility Based Annex'!O36</f>
        <v>62</v>
      </c>
      <c r="O7" s="100">
        <f>+'1.SD Facility Based Annex'!P36</f>
        <v>0.62</v>
      </c>
      <c r="P7" s="70" t="str">
        <f>+'1.SD Facility Based Annex'!Q36</f>
        <v xml:space="preserve">STATE: SLAC camps at state level: Rs.1000x33 (29 PHC/CHCs + UFWC (4)); PDY: Active Case detecction and Regular Survellience (ACD &amp; RS)-Rs.1000X26 No.of villages=26000/-(As per GOI guidelines survey to be conducted case reported villages); KKL: Active case detection  and Regular survellience Rs.1000X3 Nos of villages; MHE: ; YNM: </v>
      </c>
      <c r="Q7" s="56"/>
      <c r="R7" s="91"/>
    </row>
    <row r="8" spans="1:18">
      <c r="A8" s="700" t="str">
        <f>+'1.SD Facility Based Annex'!A37</f>
        <v>1.1.5.6</v>
      </c>
      <c r="B8" s="700" t="str">
        <f>+'1.SD Facility Based Annex'!B37</f>
        <v>G.2.4</v>
      </c>
      <c r="C8" s="70" t="str">
        <f>+'1.SD Facility Based Annex'!C37</f>
        <v>Support to govt. institutions for RCS</v>
      </c>
      <c r="D8" s="700" t="str">
        <f>+'1.SD Facility Based Annex'!D37</f>
        <v>NDCP</v>
      </c>
      <c r="E8" s="700" t="str">
        <f>+'1.SD Facility Based Annex'!E37</f>
        <v>NLEP</v>
      </c>
      <c r="F8" s="700">
        <f>+'1.SD Facility Based Annex'!F37</f>
        <v>0</v>
      </c>
      <c r="G8" s="700">
        <f>+'1.SD Facility Based Annex'!G37</f>
        <v>0</v>
      </c>
      <c r="H8" s="700">
        <f>+'1.SD Facility Based Annex'!I37</f>
        <v>0</v>
      </c>
      <c r="I8" s="700">
        <f>+'1.SD Facility Based Annex'!J37</f>
        <v>0</v>
      </c>
      <c r="J8" s="700">
        <f>+'1.SD Facility Based Annex'!K37</f>
        <v>0</v>
      </c>
      <c r="K8" s="700">
        <f>+'1.SD Facility Based Annex'!L37</f>
        <v>0</v>
      </c>
      <c r="L8" s="700">
        <f>+'1.SD Facility Based Annex'!M37</f>
        <v>0</v>
      </c>
      <c r="M8" s="100">
        <f>+'1.SD Facility Based Annex'!N37</f>
        <v>0</v>
      </c>
      <c r="N8" s="700">
        <f>+'1.SD Facility Based Annex'!O37</f>
        <v>0</v>
      </c>
      <c r="O8" s="100">
        <f>+'1.SD Facility Based Annex'!P37</f>
        <v>0</v>
      </c>
      <c r="P8" s="70" t="str">
        <f>+'1.SD Facility Based Annex'!Q37</f>
        <v xml:space="preserve">STATE: ; PDY: ; KKL: ; MHE: ; YNM: </v>
      </c>
      <c r="Q8" s="56"/>
      <c r="R8" s="91"/>
    </row>
    <row r="9" spans="1:18" ht="30">
      <c r="A9" s="700" t="str">
        <f>+'1.SD Facility Based Annex'!A78</f>
        <v>1.2.3.1</v>
      </c>
      <c r="B9" s="700" t="str">
        <f>+'1.SD Facility Based Annex'!B78</f>
        <v>G.2.3</v>
      </c>
      <c r="C9" s="70" t="str">
        <f>+'1.SD Facility Based Annex'!C78</f>
        <v>Welfare  allowance to patients for RCS</v>
      </c>
      <c r="D9" s="700" t="str">
        <f>+'1.SD Facility Based Annex'!D78</f>
        <v>NDCP</v>
      </c>
      <c r="E9" s="700" t="str">
        <f>+'1.SD Facility Based Annex'!E78</f>
        <v>NLEP</v>
      </c>
      <c r="F9" s="700">
        <f>+'1.SD Facility Based Annex'!F78</f>
        <v>0</v>
      </c>
      <c r="G9" s="700">
        <f>+'1.SD Facility Based Annex'!G78</f>
        <v>0</v>
      </c>
      <c r="H9" s="700">
        <f>+'1.SD Facility Based Annex'!I78</f>
        <v>0.4</v>
      </c>
      <c r="I9" s="700">
        <f>+'1.SD Facility Based Annex'!J78</f>
        <v>0</v>
      </c>
      <c r="J9" s="700">
        <f>+'1.SD Facility Based Annex'!K78</f>
        <v>0</v>
      </c>
      <c r="K9" s="700">
        <f>+'1.SD Facility Based Annex'!L78</f>
        <v>0</v>
      </c>
      <c r="L9" s="700">
        <f>+'1.SD Facility Based Annex'!M78</f>
        <v>8000</v>
      </c>
      <c r="M9" s="100">
        <f>+'1.SD Facility Based Annex'!N78</f>
        <v>0.08</v>
      </c>
      <c r="N9" s="700">
        <f>+'1.SD Facility Based Annex'!O78</f>
        <v>2</v>
      </c>
      <c r="O9" s="100">
        <f>+'1.SD Facility Based Annex'!P78</f>
        <v>0.16</v>
      </c>
      <c r="P9" s="70" t="str">
        <f>+'1.SD Facility Based Annex'!Q78</f>
        <v xml:space="preserve">STATE: Reconstructive surgery for 2 patients (1 case pending on 2015-16); PDY: ; KKL: ; MHE: ; YNM: </v>
      </c>
      <c r="Q9" s="56"/>
      <c r="R9" s="91"/>
    </row>
    <row r="10" spans="1:18">
      <c r="A10" s="576">
        <f>'2.SD Community Based Annex'!A7</f>
        <v>2</v>
      </c>
      <c r="B10" s="576"/>
      <c r="C10" s="190" t="str">
        <f>'2.SD Community Based Annex'!C7</f>
        <v>Service Delivery - Community Based</v>
      </c>
      <c r="D10" s="576"/>
      <c r="E10" s="576"/>
      <c r="F10" s="576"/>
      <c r="G10" s="576"/>
      <c r="H10" s="406"/>
      <c r="I10" s="576"/>
      <c r="J10" s="406"/>
      <c r="K10" s="576"/>
      <c r="L10" s="576"/>
      <c r="M10" s="406"/>
      <c r="N10" s="608"/>
      <c r="O10" s="609">
        <f>O11</f>
        <v>0.32624999999999998</v>
      </c>
      <c r="P10" s="610"/>
      <c r="Q10" s="615"/>
      <c r="R10" s="616">
        <f>R11</f>
        <v>0</v>
      </c>
    </row>
    <row r="11" spans="1:18" ht="60">
      <c r="A11" s="700" t="str">
        <f>'2.SD Community Based Annex'!A48</f>
        <v>2.3.2.2</v>
      </c>
      <c r="B11" s="700" t="str">
        <f>'2.SD Community Based Annex'!B48</f>
        <v>G.2.5</v>
      </c>
      <c r="C11" s="70" t="str">
        <f>'2.SD Community Based Annex'!C48</f>
        <v>DPMR: At camps</v>
      </c>
      <c r="D11" s="700" t="str">
        <f>'2.SD Community Based Annex'!D48</f>
        <v>NDCP</v>
      </c>
      <c r="E11" s="700" t="str">
        <f>'2.SD Community Based Annex'!E48</f>
        <v>NLEP</v>
      </c>
      <c r="F11" s="700">
        <f>'2.SD Community Based Annex'!G48</f>
        <v>0</v>
      </c>
      <c r="G11" s="700">
        <f>'2.SD Community Based Annex'!H48</f>
        <v>0</v>
      </c>
      <c r="H11" s="700">
        <f>'2.SD Community Based Annex'!I48</f>
        <v>0</v>
      </c>
      <c r="I11" s="700">
        <f>'2.SD Community Based Annex'!J48</f>
        <v>0</v>
      </c>
      <c r="J11" s="700">
        <f>'2.SD Community Based Annex'!K48</f>
        <v>0</v>
      </c>
      <c r="K11" s="700">
        <f>'2.SD Community Based Annex'!L48</f>
        <v>0</v>
      </c>
      <c r="L11" s="700">
        <f>'2.SD Community Based Annex'!M48</f>
        <v>225</v>
      </c>
      <c r="M11" s="100">
        <f>'2.SD Community Based Annex'!N48</f>
        <v>2.2499999999999998E-3</v>
      </c>
      <c r="N11" s="700">
        <f>'2.SD Community Based Annex'!O48</f>
        <v>145</v>
      </c>
      <c r="O11" s="100">
        <f>'2.SD Community Based Annex'!P48</f>
        <v>0.32624999999999998</v>
      </c>
      <c r="P11" s="70" t="str">
        <f>'2.SD Community Based Annex'!Q48</f>
        <v xml:space="preserve">STATE: Rs.225X120 patients = Rs.27000/-(Out of 240 deformity patients 120 patients camp for this year and the remaining will be next year); PDY: Rs.225X25 patients = Rs.5625/-; KKL: ; MHE: ; YNM: </v>
      </c>
      <c r="Q11" s="56"/>
      <c r="R11" s="91"/>
    </row>
    <row r="12" spans="1:18">
      <c r="A12" s="576">
        <f>'3.Community Intervention Annexn'!A7</f>
        <v>3</v>
      </c>
      <c r="B12" s="576"/>
      <c r="C12" s="190" t="str">
        <f>'3.Community Intervention Annexn'!C7</f>
        <v>Community Interventions</v>
      </c>
      <c r="D12" s="576"/>
      <c r="E12" s="576"/>
      <c r="F12" s="576"/>
      <c r="G12" s="576"/>
      <c r="H12" s="406"/>
      <c r="I12" s="576"/>
      <c r="J12" s="406"/>
      <c r="K12" s="576"/>
      <c r="L12" s="576"/>
      <c r="M12" s="406"/>
      <c r="N12" s="608"/>
      <c r="O12" s="609">
        <f>SUM(O13:O15)</f>
        <v>0.1825</v>
      </c>
      <c r="P12" s="610"/>
      <c r="Q12" s="615"/>
      <c r="R12" s="616">
        <f>SUM(R13:R15)</f>
        <v>0</v>
      </c>
    </row>
    <row r="13" spans="1:18" ht="75">
      <c r="A13" s="5661" t="str">
        <f>'3.Community Intervention Annexn'!A20</f>
        <v>3.1.1.3.2</v>
      </c>
      <c r="B13" s="700" t="str">
        <f>'3-A. CI Sub-Annex'!C48</f>
        <v>G.1.3.b.i</v>
      </c>
      <c r="C13" s="70" t="str">
        <f>'3-A. CI Sub-Annex'!D48</f>
        <v>Incentive for ASHA/AWW/Volunteer/etc for detection of Leprosy (Rs 250 for detection of an early case before onset of any visible deformity, Rs 200 for detection of new case with visible deformity in hands, feet or eye)</v>
      </c>
      <c r="D13" s="700" t="str">
        <f>'3-A. CI Sub-Annex'!E48</f>
        <v>NDCP</v>
      </c>
      <c r="E13" s="700" t="str">
        <f>'3-A. CI Sub-Annex'!F48</f>
        <v>NLEP/NHSRC-CP</v>
      </c>
      <c r="F13" s="700">
        <f>'3-A. CI Sub-Annex'!G48</f>
        <v>0</v>
      </c>
      <c r="G13" s="700">
        <f>'3-A. CI Sub-Annex'!H48</f>
        <v>0</v>
      </c>
      <c r="H13" s="700">
        <f>'3-A. CI Sub-Annex'!I48</f>
        <v>6.25E-2</v>
      </c>
      <c r="I13" s="700">
        <f>'3-A. CI Sub-Annex'!J48</f>
        <v>0</v>
      </c>
      <c r="J13" s="700">
        <f>'3-A. CI Sub-Annex'!K48</f>
        <v>0</v>
      </c>
      <c r="K13" s="700">
        <f>'3-A. CI Sub-Annex'!L48</f>
        <v>0</v>
      </c>
      <c r="L13" s="700">
        <f>'3-A. CI Sub-Annex'!M48</f>
        <v>250</v>
      </c>
      <c r="M13" s="100">
        <f>'3-A. CI Sub-Annex'!N48</f>
        <v>2.5000000000000001E-3</v>
      </c>
      <c r="N13" s="700">
        <f>'3-A. CI Sub-Annex'!O48</f>
        <v>25</v>
      </c>
      <c r="O13" s="100">
        <f>'3-A. CI Sub-Annex'!P48</f>
        <v>6.25E-2</v>
      </c>
      <c r="P13" s="70">
        <f>'3-A. CI Sub-Annex'!Q48</f>
        <v>0</v>
      </c>
      <c r="Q13" s="56"/>
      <c r="R13" s="91"/>
    </row>
    <row r="14" spans="1:18" ht="30">
      <c r="A14" s="5662"/>
      <c r="B14" s="700" t="str">
        <f>'3-A. CI Sub-Annex'!C49</f>
        <v>G.1.3.b.ii</v>
      </c>
      <c r="C14" s="70" t="str">
        <f>'3-A. CI Sub-Annex'!D49</f>
        <v>ASHA Incentive for Treatment completion of PB cases (@ Rs 400)</v>
      </c>
      <c r="D14" s="700" t="str">
        <f>'3-A. CI Sub-Annex'!E49</f>
        <v>NDCP</v>
      </c>
      <c r="E14" s="700" t="str">
        <f>'3-A. CI Sub-Annex'!F49</f>
        <v>NLEP/NHSRC-CP</v>
      </c>
      <c r="F14" s="700">
        <f>'3-A. CI Sub-Annex'!G49</f>
        <v>0</v>
      </c>
      <c r="G14" s="700">
        <f>'3-A. CI Sub-Annex'!H49</f>
        <v>0</v>
      </c>
      <c r="H14" s="700">
        <f>'3-A. CI Sub-Annex'!I49</f>
        <v>0.06</v>
      </c>
      <c r="I14" s="700">
        <f>'3-A. CI Sub-Annex'!J49</f>
        <v>0</v>
      </c>
      <c r="J14" s="700">
        <f>'3-A. CI Sub-Annex'!K49</f>
        <v>0</v>
      </c>
      <c r="K14" s="700">
        <f>'3-A. CI Sub-Annex'!L49</f>
        <v>0</v>
      </c>
      <c r="L14" s="700">
        <f>'3-A. CI Sub-Annex'!M49</f>
        <v>400</v>
      </c>
      <c r="M14" s="100">
        <f>'3-A. CI Sub-Annex'!N49</f>
        <v>4.0000000000000001E-3</v>
      </c>
      <c r="N14" s="700">
        <f>'3-A. CI Sub-Annex'!O49</f>
        <v>15</v>
      </c>
      <c r="O14" s="100">
        <f>'3-A. CI Sub-Annex'!P49</f>
        <v>0.06</v>
      </c>
      <c r="P14" s="70">
        <f>'3-A. CI Sub-Annex'!Q49</f>
        <v>0</v>
      </c>
      <c r="Q14" s="56"/>
      <c r="R14" s="91"/>
    </row>
    <row r="15" spans="1:18" ht="30">
      <c r="A15" s="5663"/>
      <c r="B15" s="700" t="str">
        <f>'3-A. CI Sub-Annex'!C50</f>
        <v>G.1.3.b.iii</v>
      </c>
      <c r="C15" s="70" t="str">
        <f>'3-A. CI Sub-Annex'!D50</f>
        <v>ASHA Incentive for Treatment completion of MB cases (@ Rs 600)</v>
      </c>
      <c r="D15" s="700" t="str">
        <f>'3-A. CI Sub-Annex'!E50</f>
        <v>NDCP</v>
      </c>
      <c r="E15" s="700" t="str">
        <f>'3-A. CI Sub-Annex'!F50</f>
        <v>NLEP/NHSRC-CP</v>
      </c>
      <c r="F15" s="700">
        <f>'3-A. CI Sub-Annex'!G50</f>
        <v>0</v>
      </c>
      <c r="G15" s="700">
        <f>'3-A. CI Sub-Annex'!H50</f>
        <v>0</v>
      </c>
      <c r="H15" s="700">
        <f>'3-A. CI Sub-Annex'!I50</f>
        <v>0.06</v>
      </c>
      <c r="I15" s="700">
        <f>'3-A. CI Sub-Annex'!J50</f>
        <v>0</v>
      </c>
      <c r="J15" s="700">
        <f>'3-A. CI Sub-Annex'!K50</f>
        <v>0</v>
      </c>
      <c r="K15" s="700">
        <f>'3-A. CI Sub-Annex'!L50</f>
        <v>0</v>
      </c>
      <c r="L15" s="700">
        <f>'3-A. CI Sub-Annex'!M50</f>
        <v>600</v>
      </c>
      <c r="M15" s="100">
        <f>'3-A. CI Sub-Annex'!N50</f>
        <v>6.0000000000000001E-3</v>
      </c>
      <c r="N15" s="700">
        <f>'3-A. CI Sub-Annex'!O50</f>
        <v>10</v>
      </c>
      <c r="O15" s="100">
        <f>'3-A. CI Sub-Annex'!P50</f>
        <v>0.06</v>
      </c>
      <c r="P15" s="70">
        <f>'3-A. CI Sub-Annex'!Q50</f>
        <v>0</v>
      </c>
      <c r="Q15" s="56"/>
      <c r="R15" s="91"/>
    </row>
    <row r="16" spans="1:18">
      <c r="A16" s="612">
        <f>'6.Procurement Annex'!A7</f>
        <v>6</v>
      </c>
      <c r="B16" s="612"/>
      <c r="C16" s="611" t="str">
        <f>'6.Procurement Annex'!C7</f>
        <v>Procurement</v>
      </c>
      <c r="D16" s="612"/>
      <c r="E16" s="612"/>
      <c r="F16" s="612"/>
      <c r="G16" s="612"/>
      <c r="H16" s="406"/>
      <c r="I16" s="612"/>
      <c r="J16" s="406"/>
      <c r="K16" s="612"/>
      <c r="L16" s="612"/>
      <c r="M16" s="406"/>
      <c r="N16" s="608"/>
      <c r="O16" s="609">
        <f>SUM(O17:O22)</f>
        <v>1.48</v>
      </c>
      <c r="P16" s="610"/>
      <c r="Q16" s="615"/>
      <c r="R16" s="616">
        <f>SUM(R17:R22)</f>
        <v>0</v>
      </c>
    </row>
    <row r="17" spans="1:18">
      <c r="A17" s="5661" t="str">
        <f>'6.Procurement Annex'!A32</f>
        <v>6.1.4.3</v>
      </c>
      <c r="B17" s="700" t="str">
        <f>+'6-A. Proc. Sub-Annex'!C84</f>
        <v>G.1.4</v>
      </c>
      <c r="C17" s="70" t="str">
        <f>+'6-A. Proc. Sub-Annex'!D84</f>
        <v>Equipment</v>
      </c>
      <c r="D17" s="700" t="str">
        <f>+'6-A. Proc. Sub-Annex'!E84</f>
        <v>NDCP</v>
      </c>
      <c r="E17" s="700" t="str">
        <f>+'6-A. Proc. Sub-Annex'!F84</f>
        <v>NLEP</v>
      </c>
      <c r="F17" s="700">
        <f>+'6-A. Proc. Sub-Annex'!G84</f>
        <v>0</v>
      </c>
      <c r="G17" s="700">
        <f>+'6-A. Proc. Sub-Annex'!H84</f>
        <v>0</v>
      </c>
      <c r="H17" s="700">
        <f>+'6-A. Proc. Sub-Annex'!I84</f>
        <v>0</v>
      </c>
      <c r="I17" s="700">
        <f>+'6-A. Proc. Sub-Annex'!J84</f>
        <v>0</v>
      </c>
      <c r="J17" s="700">
        <f>+'6-A. Proc. Sub-Annex'!K84</f>
        <v>0</v>
      </c>
      <c r="K17" s="700">
        <f>+'6-A. Proc. Sub-Annex'!L84</f>
        <v>0</v>
      </c>
      <c r="L17" s="700">
        <f>+'6-A. Proc. Sub-Annex'!M84</f>
        <v>0</v>
      </c>
      <c r="M17" s="100">
        <f>+'6-A. Proc. Sub-Annex'!N84</f>
        <v>0</v>
      </c>
      <c r="N17" s="700">
        <f>+'6-A. Proc. Sub-Annex'!O84</f>
        <v>0</v>
      </c>
      <c r="O17" s="100">
        <f>+'6-A. Proc. Sub-Annex'!P84</f>
        <v>0</v>
      </c>
      <c r="P17" s="70">
        <f>+'6-A. Proc. Sub-Annex'!Q84</f>
        <v>0</v>
      </c>
      <c r="Q17" s="56"/>
      <c r="R17" s="91"/>
    </row>
    <row r="18" spans="1:18">
      <c r="A18" s="5662"/>
      <c r="B18" s="700" t="str">
        <f>+'6-A. Proc. Sub-Annex'!C85</f>
        <v>G.2.1</v>
      </c>
      <c r="C18" s="70" t="str">
        <f>+'6-A. Proc. Sub-Annex'!D85</f>
        <v>MCR</v>
      </c>
      <c r="D18" s="700" t="str">
        <f>+'6-A. Proc. Sub-Annex'!E85</f>
        <v>NDCP</v>
      </c>
      <c r="E18" s="700" t="str">
        <f>+'6-A. Proc. Sub-Annex'!F85</f>
        <v>NLEP</v>
      </c>
      <c r="F18" s="700">
        <f>+'6-A. Proc. Sub-Annex'!G85</f>
        <v>0</v>
      </c>
      <c r="G18" s="700">
        <f>+'6-A. Proc. Sub-Annex'!H85</f>
        <v>0</v>
      </c>
      <c r="H18" s="700">
        <f>+'6-A. Proc. Sub-Annex'!I85</f>
        <v>0.48</v>
      </c>
      <c r="I18" s="700">
        <f>+'6-A. Proc. Sub-Annex'!J85</f>
        <v>0</v>
      </c>
      <c r="J18" s="700">
        <f>+'6-A. Proc. Sub-Annex'!K85</f>
        <v>0</v>
      </c>
      <c r="K18" s="700">
        <f>+'6-A. Proc. Sub-Annex'!L85</f>
        <v>0</v>
      </c>
      <c r="L18" s="700">
        <f>+'6-A. Proc. Sub-Annex'!M85</f>
        <v>300</v>
      </c>
      <c r="M18" s="100">
        <f>+'6-A. Proc. Sub-Annex'!N85</f>
        <v>3.0000000000000001E-3</v>
      </c>
      <c r="N18" s="700">
        <f>+'6-A. Proc. Sub-Annex'!O85</f>
        <v>160</v>
      </c>
      <c r="O18" s="100">
        <f>+'6-A. Proc. Sub-Annex'!P85</f>
        <v>0.48</v>
      </c>
      <c r="P18" s="70">
        <f>+'6-A. Proc. Sub-Annex'!Q85</f>
        <v>0</v>
      </c>
      <c r="Q18" s="56"/>
      <c r="R18" s="91"/>
    </row>
    <row r="19" spans="1:18">
      <c r="A19" s="5662"/>
      <c r="B19" s="700" t="str">
        <f>+'6-A. Proc. Sub-Annex'!C86</f>
        <v>G.2.2</v>
      </c>
      <c r="C19" s="70" t="str">
        <f>+'6-A. Proc. Sub-Annex'!D86</f>
        <v>Aids/Appliance</v>
      </c>
      <c r="D19" s="700" t="str">
        <f>+'6-A. Proc. Sub-Annex'!E86</f>
        <v>NDCP</v>
      </c>
      <c r="E19" s="700" t="str">
        <f>+'6-A. Proc. Sub-Annex'!F86</f>
        <v>NLEP</v>
      </c>
      <c r="F19" s="700">
        <f>+'6-A. Proc. Sub-Annex'!G86</f>
        <v>0</v>
      </c>
      <c r="G19" s="700">
        <f>+'6-A. Proc. Sub-Annex'!H86</f>
        <v>0</v>
      </c>
      <c r="H19" s="700">
        <f>+'6-A. Proc. Sub-Annex'!I86</f>
        <v>0.55000000000000004</v>
      </c>
      <c r="I19" s="700">
        <f>+'6-A. Proc. Sub-Annex'!J86</f>
        <v>0</v>
      </c>
      <c r="J19" s="700">
        <f>+'6-A. Proc. Sub-Annex'!K86</f>
        <v>0</v>
      </c>
      <c r="K19" s="700">
        <f>+'6-A. Proc. Sub-Annex'!L86</f>
        <v>0</v>
      </c>
      <c r="L19" s="700">
        <f>+'6-A. Proc. Sub-Annex'!M86</f>
        <v>11000</v>
      </c>
      <c r="M19" s="100">
        <f>+'6-A. Proc. Sub-Annex'!N86</f>
        <v>0.11</v>
      </c>
      <c r="N19" s="700">
        <f>+'6-A. Proc. Sub-Annex'!O86</f>
        <v>5</v>
      </c>
      <c r="O19" s="100">
        <f>+'6-A. Proc. Sub-Annex'!P86</f>
        <v>0.55000000000000004</v>
      </c>
      <c r="P19" s="70">
        <f>+'6-A. Proc. Sub-Annex'!Q86</f>
        <v>0</v>
      </c>
      <c r="Q19" s="56"/>
      <c r="R19" s="91"/>
    </row>
    <row r="20" spans="1:18">
      <c r="A20" s="5663"/>
      <c r="B20" s="700">
        <f>+'6-A. Proc. Sub-Annex'!C87</f>
        <v>0</v>
      </c>
      <c r="C20" s="70" t="str">
        <f>+'6-A. Proc. Sub-Annex'!D87</f>
        <v>Any other equipment (please specify)</v>
      </c>
      <c r="D20" s="700" t="str">
        <f>+'6-A. Proc. Sub-Annex'!E87</f>
        <v>NDCP</v>
      </c>
      <c r="E20" s="700" t="str">
        <f>+'6-A. Proc. Sub-Annex'!F87</f>
        <v>NLEP</v>
      </c>
      <c r="F20" s="700">
        <f>+'6-A. Proc. Sub-Annex'!G87</f>
        <v>0</v>
      </c>
      <c r="G20" s="700">
        <f>+'6-A. Proc. Sub-Annex'!H87</f>
        <v>0</v>
      </c>
      <c r="H20" s="700">
        <f>+'6-A. Proc. Sub-Annex'!I87</f>
        <v>0</v>
      </c>
      <c r="I20" s="700">
        <f>+'6-A. Proc. Sub-Annex'!J87</f>
        <v>0</v>
      </c>
      <c r="J20" s="700">
        <f>+'6-A. Proc. Sub-Annex'!K87</f>
        <v>0</v>
      </c>
      <c r="K20" s="700">
        <f>+'6-A. Proc. Sub-Annex'!L87</f>
        <v>0</v>
      </c>
      <c r="L20" s="700">
        <f>+'6-A. Proc. Sub-Annex'!M87</f>
        <v>0</v>
      </c>
      <c r="M20" s="100">
        <f>+'6-A. Proc. Sub-Annex'!N87</f>
        <v>0</v>
      </c>
      <c r="N20" s="700">
        <f>+'6-A. Proc. Sub-Annex'!O87</f>
        <v>0</v>
      </c>
      <c r="O20" s="100">
        <f>+'6-A. Proc. Sub-Annex'!P87</f>
        <v>0</v>
      </c>
      <c r="P20" s="70">
        <f>+'6-A. Proc. Sub-Annex'!Q87</f>
        <v>0</v>
      </c>
      <c r="Q20" s="56"/>
      <c r="R20" s="91"/>
    </row>
    <row r="21" spans="1:18">
      <c r="A21" s="5661" t="str">
        <f>'6.Procurement Annex'!A73</f>
        <v>6.2.3.2</v>
      </c>
      <c r="B21" s="700" t="str">
        <f>+'6-A. Proc. Sub-Annex'!C233</f>
        <v>G.1.4</v>
      </c>
      <c r="C21" s="70" t="str">
        <f>+'6-A. Proc. Sub-Annex'!D233</f>
        <v>Supportive drugs, lab. Reagents</v>
      </c>
      <c r="D21" s="700" t="str">
        <f>+'6-A. Proc. Sub-Annex'!E233</f>
        <v>NDCP</v>
      </c>
      <c r="E21" s="700" t="str">
        <f>+'6-A. Proc. Sub-Annex'!F233</f>
        <v>NLEP</v>
      </c>
      <c r="F21" s="700">
        <f>+'6-A. Proc. Sub-Annex'!G233</f>
        <v>0</v>
      </c>
      <c r="G21" s="700">
        <f>+'6-A. Proc. Sub-Annex'!H233</f>
        <v>0</v>
      </c>
      <c r="H21" s="700">
        <f>+'6-A. Proc. Sub-Annex'!I233</f>
        <v>0.4</v>
      </c>
      <c r="I21" s="700">
        <f>+'6-A. Proc. Sub-Annex'!J233</f>
        <v>0</v>
      </c>
      <c r="J21" s="700">
        <f>+'6-A. Proc. Sub-Annex'!K233</f>
        <v>0</v>
      </c>
      <c r="K21" s="700">
        <f>+'6-A. Proc. Sub-Annex'!L233</f>
        <v>0</v>
      </c>
      <c r="L21" s="700">
        <f>+'6-A. Proc. Sub-Annex'!M233</f>
        <v>5000</v>
      </c>
      <c r="M21" s="100">
        <f>+'6-A. Proc. Sub-Annex'!N233</f>
        <v>0.05</v>
      </c>
      <c r="N21" s="700">
        <f>+'6-A. Proc. Sub-Annex'!O233</f>
        <v>9</v>
      </c>
      <c r="O21" s="100">
        <f>+'6-A. Proc. Sub-Annex'!P233</f>
        <v>0.45</v>
      </c>
      <c r="P21" s="70">
        <f>+'6-A. Proc. Sub-Annex'!Q233</f>
        <v>0</v>
      </c>
      <c r="Q21" s="56"/>
      <c r="R21" s="91"/>
    </row>
    <row r="22" spans="1:18">
      <c r="A22" s="5663"/>
      <c r="B22" s="700"/>
      <c r="C22" s="70" t="str">
        <f>+'6-A. Proc. Sub-Annex'!D234</f>
        <v>Any other drugs &amp; supplies (please specify)</v>
      </c>
      <c r="D22" s="700" t="str">
        <f>+'6-A. Proc. Sub-Annex'!E234</f>
        <v>NDCP</v>
      </c>
      <c r="E22" s="700" t="str">
        <f>+'6-A. Proc. Sub-Annex'!F234</f>
        <v>NLEP</v>
      </c>
      <c r="F22" s="700">
        <f>+'6-A. Proc. Sub-Annex'!G234</f>
        <v>0</v>
      </c>
      <c r="G22" s="700">
        <f>+'6-A. Proc. Sub-Annex'!H234</f>
        <v>0</v>
      </c>
      <c r="H22" s="700">
        <f>+'6-A. Proc. Sub-Annex'!I234</f>
        <v>0</v>
      </c>
      <c r="I22" s="700">
        <f>+'6-A. Proc. Sub-Annex'!J234</f>
        <v>0</v>
      </c>
      <c r="J22" s="700">
        <f>+'6-A. Proc. Sub-Annex'!K234</f>
        <v>0</v>
      </c>
      <c r="K22" s="700">
        <f>+'6-A. Proc. Sub-Annex'!L234</f>
        <v>0</v>
      </c>
      <c r="L22" s="700">
        <f>+'6-A. Proc. Sub-Annex'!M234</f>
        <v>0</v>
      </c>
      <c r="M22" s="100">
        <f>+'6-A. Proc. Sub-Annex'!N234</f>
        <v>0</v>
      </c>
      <c r="N22" s="700">
        <f>+'6-A. Proc. Sub-Annex'!O234</f>
        <v>0</v>
      </c>
      <c r="O22" s="100">
        <f>+'6-A. Proc. Sub-Annex'!P234</f>
        <v>0</v>
      </c>
      <c r="P22" s="70">
        <f>+'6-A. Proc. Sub-Annex'!Q234</f>
        <v>0</v>
      </c>
      <c r="Q22" s="56"/>
      <c r="R22" s="91"/>
    </row>
    <row r="23" spans="1:18">
      <c r="A23" s="576">
        <f>'9.Training Annex'!A7</f>
        <v>9</v>
      </c>
      <c r="B23" s="576"/>
      <c r="C23" s="190" t="str">
        <f>'9.Training Annex'!C7</f>
        <v>Training and Capacity Building</v>
      </c>
      <c r="D23" s="576"/>
      <c r="E23" s="576"/>
      <c r="F23" s="576"/>
      <c r="G23" s="576"/>
      <c r="H23" s="406"/>
      <c r="I23" s="576"/>
      <c r="J23" s="406"/>
      <c r="K23" s="576"/>
      <c r="L23" s="576"/>
      <c r="M23" s="406"/>
      <c r="N23" s="608"/>
      <c r="O23" s="609">
        <f>SUM(O24:O25)</f>
        <v>1</v>
      </c>
      <c r="P23" s="610"/>
      <c r="Q23" s="615"/>
      <c r="R23" s="616">
        <f>SUM(R24:R25)</f>
        <v>0</v>
      </c>
    </row>
    <row r="24" spans="1:18" ht="90">
      <c r="A24" s="700" t="str">
        <f>'9.Training Annex'!A49</f>
        <v>9.2.3.3</v>
      </c>
      <c r="B24" s="700" t="str">
        <f>'9-A.Training Sub-Annex'!C229</f>
        <v>G.3.1</v>
      </c>
      <c r="C24" s="70" t="str">
        <f>+'9-A.Training Sub-Annex'!D229</f>
        <v>Capacity building under NLEP</v>
      </c>
      <c r="D24" s="700" t="str">
        <f>+'9-A.Training Sub-Annex'!E229</f>
        <v>NDCP</v>
      </c>
      <c r="E24" s="700" t="str">
        <f>+'9-A.Training Sub-Annex'!F229</f>
        <v>NLEP</v>
      </c>
      <c r="F24" s="700">
        <f>+'9-A.Training Sub-Annex'!G229</f>
        <v>0</v>
      </c>
      <c r="G24" s="700">
        <f>+'9-A.Training Sub-Annex'!H229</f>
        <v>0</v>
      </c>
      <c r="H24" s="700">
        <f>+'9-A.Training Sub-Annex'!I229</f>
        <v>1</v>
      </c>
      <c r="I24" s="700">
        <f>+'9-A.Training Sub-Annex'!J229</f>
        <v>0</v>
      </c>
      <c r="J24" s="700">
        <f>+'9-A.Training Sub-Annex'!K229</f>
        <v>0</v>
      </c>
      <c r="K24" s="700">
        <f>+'9-A.Training Sub-Annex'!L229</f>
        <v>0</v>
      </c>
      <c r="L24" s="700">
        <f>+'9-A.Training Sub-Annex'!M229</f>
        <v>14285.714285714286</v>
      </c>
      <c r="M24" s="100">
        <f>+'9-A.Training Sub-Annex'!N229</f>
        <v>0.14285714285714285</v>
      </c>
      <c r="N24" s="700">
        <f>+'9-A.Training Sub-Annex'!O229</f>
        <v>7</v>
      </c>
      <c r="O24" s="100">
        <f>+'9-A.Training Sub-Annex'!P229</f>
        <v>1</v>
      </c>
      <c r="P24" s="70" t="str">
        <f>+'9-A.Training Sub-Annex'!Q229</f>
        <v>STATE: 1 batch of Training in Medical Officer; PDY: 2 batch of Training in Medical officers and health workers Rs.22500X 2 Nos.; KKL: 2 batch of Training in Medical officers and Health workers,  Rs.5000 X 2 Nos.; MHE: 1 batch of Training in Medical officers Rs.5000 X 1 no; YNM: 1 batch of Training in Medical officers Rs.5000 X 1 no</v>
      </c>
      <c r="Q24" s="56"/>
      <c r="R24" s="91"/>
    </row>
    <row r="25" spans="1:18">
      <c r="A25" s="700"/>
      <c r="B25" s="700">
        <f>'9-A.Training Sub-Annex'!C230</f>
        <v>0</v>
      </c>
      <c r="C25" s="70" t="str">
        <f>+'9-A.Training Sub-Annex'!D230</f>
        <v>Any other (please specify)</v>
      </c>
      <c r="D25" s="700" t="str">
        <f>+'9-A.Training Sub-Annex'!E230</f>
        <v>NDCP</v>
      </c>
      <c r="E25" s="700" t="str">
        <f>+'9-A.Training Sub-Annex'!F230</f>
        <v>NLEP</v>
      </c>
      <c r="F25" s="700">
        <f>+'9-A.Training Sub-Annex'!G230</f>
        <v>0</v>
      </c>
      <c r="G25" s="700">
        <f>+'9-A.Training Sub-Annex'!H230</f>
        <v>0</v>
      </c>
      <c r="H25" s="700">
        <f>+'9-A.Training Sub-Annex'!I230</f>
        <v>0</v>
      </c>
      <c r="I25" s="700">
        <f>+'9-A.Training Sub-Annex'!J230</f>
        <v>0</v>
      </c>
      <c r="J25" s="700">
        <f>+'9-A.Training Sub-Annex'!K230</f>
        <v>0</v>
      </c>
      <c r="K25" s="700">
        <f>+'9-A.Training Sub-Annex'!L230</f>
        <v>0</v>
      </c>
      <c r="L25" s="700">
        <f>+'9-A.Training Sub-Annex'!M230</f>
        <v>0</v>
      </c>
      <c r="M25" s="100">
        <f>+'9-A.Training Sub-Annex'!N230</f>
        <v>0</v>
      </c>
      <c r="N25" s="700">
        <f>+'9-A.Training Sub-Annex'!O230</f>
        <v>0</v>
      </c>
      <c r="O25" s="100">
        <f>+'9-A.Training Sub-Annex'!P230</f>
        <v>0</v>
      </c>
      <c r="P25" s="70" t="str">
        <f>+'9-A.Training Sub-Annex'!Q230</f>
        <v xml:space="preserve">STATE: ; PDY: ; KKL: ; MHE: ; YNM: </v>
      </c>
      <c r="Q25" s="56"/>
      <c r="R25" s="91"/>
    </row>
    <row r="26" spans="1:18">
      <c r="A26" s="576">
        <f>'10.Review Research &amp; Surveillen'!A7</f>
        <v>10</v>
      </c>
      <c r="B26" s="576"/>
      <c r="C26" s="190" t="str">
        <f>'10.Review Research &amp; Surveillen'!C7</f>
        <v>Reviews, Research, Surveys and Surveillance</v>
      </c>
      <c r="D26" s="576"/>
      <c r="E26" s="576"/>
      <c r="F26" s="576"/>
      <c r="G26" s="576"/>
      <c r="H26" s="406"/>
      <c r="I26" s="576"/>
      <c r="J26" s="406"/>
      <c r="K26" s="576"/>
      <c r="L26" s="576"/>
      <c r="M26" s="406"/>
      <c r="N26" s="608"/>
      <c r="O26" s="609">
        <f>O27</f>
        <v>0</v>
      </c>
      <c r="P26" s="610"/>
      <c r="Q26" s="615"/>
      <c r="R26" s="616">
        <f>R27</f>
        <v>0</v>
      </c>
    </row>
    <row r="27" spans="1:18">
      <c r="A27" s="700" t="str">
        <f>'10.Review Research &amp; Surveillen'!A57</f>
        <v>10.5.2</v>
      </c>
      <c r="B27" s="700">
        <f>'10.Review Research &amp; Surveillen'!B57</f>
        <v>0</v>
      </c>
      <c r="C27" s="70" t="str">
        <f>'10.Review Research &amp; Surveillen'!C57</f>
        <v>Sub-national Disease Free Certification: Leprosy</v>
      </c>
      <c r="D27" s="700" t="str">
        <f>'10.Review Research &amp; Surveillen'!D57</f>
        <v>NDCP</v>
      </c>
      <c r="E27" s="700" t="str">
        <f>'10.Review Research &amp; Surveillen'!E57</f>
        <v>NLEP</v>
      </c>
      <c r="F27" s="700">
        <f>'10.Review Research &amp; Surveillen'!G57</f>
        <v>0</v>
      </c>
      <c r="G27" s="700">
        <f>'10.Review Research &amp; Surveillen'!H57</f>
        <v>0</v>
      </c>
      <c r="H27" s="700">
        <f>'10.Review Research &amp; Surveillen'!I57</f>
        <v>0</v>
      </c>
      <c r="I27" s="700">
        <f>'10.Review Research &amp; Surveillen'!J57</f>
        <v>0</v>
      </c>
      <c r="J27" s="700">
        <f>'10.Review Research &amp; Surveillen'!K57</f>
        <v>0</v>
      </c>
      <c r="K27" s="700">
        <f>'10.Review Research &amp; Surveillen'!L57</f>
        <v>0</v>
      </c>
      <c r="L27" s="700">
        <f>'10.Review Research &amp; Surveillen'!M57</f>
        <v>0</v>
      </c>
      <c r="M27" s="100">
        <f>'10.Review Research &amp; Surveillen'!N57</f>
        <v>0</v>
      </c>
      <c r="N27" s="700">
        <f>'10.Review Research &amp; Surveillen'!O57</f>
        <v>0</v>
      </c>
      <c r="O27" s="100">
        <f>'10.Review Research &amp; Surveillen'!P57</f>
        <v>0</v>
      </c>
      <c r="P27" s="70" t="str">
        <f>'10.Review Research &amp; Surveillen'!Q57</f>
        <v xml:space="preserve">STATE: ; PDY: ; KKL: ; MHE: ; YNM: </v>
      </c>
      <c r="Q27" s="56"/>
      <c r="R27" s="91"/>
    </row>
    <row r="28" spans="1:18">
      <c r="A28" s="612">
        <f>'11.IEC-BCC Annex'!A7</f>
        <v>11</v>
      </c>
      <c r="B28" s="612"/>
      <c r="C28" s="611" t="str">
        <f>'11.IEC-BCC Annex'!C7</f>
        <v xml:space="preserve"> </v>
      </c>
      <c r="D28" s="612"/>
      <c r="E28" s="612"/>
      <c r="F28" s="612"/>
      <c r="G28" s="612"/>
      <c r="H28" s="406"/>
      <c r="I28" s="612"/>
      <c r="J28" s="406"/>
      <c r="K28" s="612"/>
      <c r="L28" s="612"/>
      <c r="M28" s="406"/>
      <c r="N28" s="608"/>
      <c r="O28" s="609">
        <f>SUM(O29:O30)</f>
        <v>1.3800000000000001</v>
      </c>
      <c r="P28" s="610"/>
      <c r="Q28" s="615"/>
      <c r="R28" s="616">
        <f>SUM(R29:R30)</f>
        <v>0</v>
      </c>
    </row>
    <row r="29" spans="1:18" ht="165">
      <c r="A29" s="5661" t="str">
        <f>'11.IEC-BCC Annex'!A26</f>
        <v>11.3.2</v>
      </c>
      <c r="B29" s="700" t="str">
        <f>+'11-A. IEC Sub-Annex'!C67</f>
        <v>B.10.6.10</v>
      </c>
      <c r="C29" s="70" t="str">
        <f>+'11-A. IEC Sub-Annex'!D67</f>
        <v>IEC/BCC: Mass media, Outdoor media, Rural media, Advocacy media for NLEP including Sparsh Leprosy Awareness Campaign</v>
      </c>
      <c r="D29" s="700" t="str">
        <f>+'11-A. IEC Sub-Annex'!E67</f>
        <v>NDCP</v>
      </c>
      <c r="E29" s="700" t="e">
        <f>+'11-A. IEC Sub-Annex'!#REF!</f>
        <v>#REF!</v>
      </c>
      <c r="F29" s="700">
        <f>+'11-A. IEC Sub-Annex'!F67</f>
        <v>0</v>
      </c>
      <c r="G29" s="700">
        <f>+'11-A. IEC Sub-Annex'!G67</f>
        <v>0</v>
      </c>
      <c r="H29" s="700">
        <f>+'11-A. IEC Sub-Annex'!H67</f>
        <v>2.77</v>
      </c>
      <c r="I29" s="700">
        <f>+'11-A. IEC Sub-Annex'!I67</f>
        <v>0</v>
      </c>
      <c r="J29" s="700">
        <f>+'11-A. IEC Sub-Annex'!J67</f>
        <v>0</v>
      </c>
      <c r="K29" s="700">
        <f>+'11-A. IEC Sub-Annex'!K67</f>
        <v>0</v>
      </c>
      <c r="L29" s="700">
        <f>+'11-A. IEC Sub-Annex'!L67</f>
        <v>13800</v>
      </c>
      <c r="M29" s="100">
        <f>+'11-A. IEC Sub-Annex'!M67</f>
        <v>0.13800000000000001</v>
      </c>
      <c r="N29" s="700">
        <f>+'11-A. IEC Sub-Annex'!N67</f>
        <v>10</v>
      </c>
      <c r="O29" s="100">
        <f>+'11-A. IEC Sub-Annex'!O67</f>
        <v>1.3800000000000001</v>
      </c>
      <c r="P29" s="70" t="str">
        <f>+'11-A. IEC Sub-Annex'!P67</f>
        <v>STATE: Rs.22500 X 2 Nos. of Activities like Schools programme for 2 Nos., Mini Meeting in PHC/CHC, Rally for Anti leprosy Day; PDY: Rs.14250 X 2 Nos. of Activities like Schools programme for 2 Nos., Mini Meeting in PHC/CHC, Rally for Anti leprosy Day; KKL: Rs.14250 X 2 Nos. of Activities like Schools programme for 2 Nos., Mini Meeting in PHC/CHC, Rally for Anti leprosy Day; MHE: Rs.7750 X 2Nos. of Activities like Schools programme for 2 Nos., Mini Meeting in PHC/CHC, Rally for Anti leprosy Day; YNM: Rs.10250 X 2 Nos. of Activities like Schools programme for 2 Nos., Mini Meeting in PHC/CHC, Rally for Anti leprosy Day</v>
      </c>
      <c r="Q29" s="56"/>
      <c r="R29" s="91"/>
    </row>
    <row r="30" spans="1:18">
      <c r="A30" s="5663"/>
      <c r="B30" s="700"/>
      <c r="C30" s="70" t="str">
        <f>+'11-A. IEC Sub-Annex'!D68</f>
        <v>Any other IEC/BCC activities (please specify)</v>
      </c>
      <c r="D30" s="700" t="str">
        <f>+'11-A. IEC Sub-Annex'!E68</f>
        <v>NDCP</v>
      </c>
      <c r="E30" s="700" t="e">
        <f>+'11-A. IEC Sub-Annex'!#REF!</f>
        <v>#REF!</v>
      </c>
      <c r="F30" s="700">
        <f>+'11-A. IEC Sub-Annex'!F68</f>
        <v>0</v>
      </c>
      <c r="G30" s="700">
        <f>+'11-A. IEC Sub-Annex'!G68</f>
        <v>0</v>
      </c>
      <c r="H30" s="700">
        <f>+'11-A. IEC Sub-Annex'!H68</f>
        <v>0</v>
      </c>
      <c r="I30" s="700">
        <f>+'11-A. IEC Sub-Annex'!I68</f>
        <v>0</v>
      </c>
      <c r="J30" s="700">
        <f>+'11-A. IEC Sub-Annex'!J68</f>
        <v>0</v>
      </c>
      <c r="K30" s="700">
        <f>+'11-A. IEC Sub-Annex'!K68</f>
        <v>0</v>
      </c>
      <c r="L30" s="700">
        <f>+'11-A. IEC Sub-Annex'!L68</f>
        <v>0</v>
      </c>
      <c r="M30" s="100">
        <f>+'11-A. IEC Sub-Annex'!M68</f>
        <v>0</v>
      </c>
      <c r="N30" s="700">
        <f>+'11-A. IEC Sub-Annex'!N68</f>
        <v>0</v>
      </c>
      <c r="O30" s="100">
        <f>+'11-A. IEC Sub-Annex'!O68</f>
        <v>0</v>
      </c>
      <c r="P30" s="70" t="str">
        <f>+'11-A. IEC Sub-Annex'!P68</f>
        <v xml:space="preserve">STATE: ; PDY: ; KKL: ; MHE: ; YNM: </v>
      </c>
      <c r="Q30" s="56"/>
      <c r="R30" s="91"/>
    </row>
    <row r="31" spans="1:18">
      <c r="A31" s="612">
        <f>'12.Printing Annex'!A7</f>
        <v>12</v>
      </c>
      <c r="B31" s="612"/>
      <c r="C31" s="611" t="str">
        <f>'12.Printing Annex'!C7</f>
        <v>Printing</v>
      </c>
      <c r="D31" s="612"/>
      <c r="E31" s="612"/>
      <c r="F31" s="612"/>
      <c r="G31" s="612"/>
      <c r="H31" s="406"/>
      <c r="I31" s="612"/>
      <c r="J31" s="406"/>
      <c r="K31" s="612"/>
      <c r="L31" s="612"/>
      <c r="M31" s="406"/>
      <c r="N31" s="608"/>
      <c r="O31" s="609">
        <f>O32</f>
        <v>0.5</v>
      </c>
      <c r="P31" s="610"/>
      <c r="Q31" s="615"/>
      <c r="R31" s="616">
        <f>R32</f>
        <v>0</v>
      </c>
    </row>
    <row r="32" spans="1:18" ht="60">
      <c r="A32" s="700" t="str">
        <f>'12.Printing Annex'!A27</f>
        <v>12.3.2</v>
      </c>
      <c r="B32" s="700" t="str">
        <f>+'12-A. Print Sub-Annex'!C83</f>
        <v>G.1.4</v>
      </c>
      <c r="C32" s="70" t="str">
        <f>+'12-A. Print Sub-Annex'!D83</f>
        <v>Printing works</v>
      </c>
      <c r="D32" s="700" t="str">
        <f>+'12-A. Print Sub-Annex'!E83</f>
        <v>NDCP</v>
      </c>
      <c r="E32" s="700" t="str">
        <f>+'12-A. Print Sub-Annex'!F83</f>
        <v>NLEP</v>
      </c>
      <c r="F32" s="700">
        <f>+'12-A. Print Sub-Annex'!G83</f>
        <v>0</v>
      </c>
      <c r="G32" s="700">
        <f>+'12-A. Print Sub-Annex'!H83</f>
        <v>0</v>
      </c>
      <c r="H32" s="700">
        <f>+'12-A. Print Sub-Annex'!I83</f>
        <v>0.6</v>
      </c>
      <c r="I32" s="700">
        <f>+'12-A. Print Sub-Annex'!J83</f>
        <v>0</v>
      </c>
      <c r="J32" s="700">
        <f>+'12-A. Print Sub-Annex'!K83</f>
        <v>0</v>
      </c>
      <c r="K32" s="700">
        <f>+'12-A. Print Sub-Annex'!L83</f>
        <v>0</v>
      </c>
      <c r="L32" s="700">
        <f>+'12-A. Print Sub-Annex'!M83</f>
        <v>5000</v>
      </c>
      <c r="M32" s="100">
        <f>+'12-A. Print Sub-Annex'!N83</f>
        <v>0.05</v>
      </c>
      <c r="N32" s="700">
        <f>+'12-A. Print Sub-Annex'!O83</f>
        <v>10</v>
      </c>
      <c r="O32" s="100">
        <f>+'12-A. Print Sub-Annex'!P83</f>
        <v>0.5</v>
      </c>
      <c r="P32" s="70" t="str">
        <f>+'12-A. Print Sub-Annex'!Q83</f>
        <v>STATE: Rs.5000 X 6 Nos of  printing Activities; PDY: Rs.5000 X 1 Nos of  printing Activities; KKL: Rs.5000 X 1 Nos of  printing Activities; MHE: Rs.5000 X 1 No of  printing Activities; YNM: Rs.5000 X 1 No of  printing Activities</v>
      </c>
      <c r="Q32" s="56"/>
      <c r="R32" s="91"/>
    </row>
    <row r="33" spans="1:18">
      <c r="A33" s="612">
        <f>'15.PPP Annex'!A7</f>
        <v>15</v>
      </c>
      <c r="B33" s="612"/>
      <c r="C33" s="611" t="str">
        <f>'15.PPP Annex'!C7</f>
        <v>PPP</v>
      </c>
      <c r="D33" s="612"/>
      <c r="E33" s="612"/>
      <c r="F33" s="612"/>
      <c r="G33" s="612"/>
      <c r="H33" s="406"/>
      <c r="I33" s="612"/>
      <c r="J33" s="406"/>
      <c r="K33" s="612"/>
      <c r="L33" s="612"/>
      <c r="M33" s="406"/>
      <c r="N33" s="608"/>
      <c r="O33" s="609">
        <f>SUM(O34:O35)</f>
        <v>0</v>
      </c>
      <c r="P33" s="610"/>
      <c r="Q33" s="615"/>
      <c r="R33" s="616">
        <f>SUM(R34:R35)</f>
        <v>0</v>
      </c>
    </row>
    <row r="34" spans="1:18">
      <c r="A34" s="700" t="str">
        <f>+'15.PPP Annex'!A24</f>
        <v>15.3.2.1</v>
      </c>
      <c r="B34" s="700" t="str">
        <f>+'15.PPP Annex'!B24</f>
        <v>15.4.1/ G.1.5</v>
      </c>
      <c r="C34" s="70" t="str">
        <f>+'15.PPP Annex'!C24</f>
        <v>NGO -  Scheme</v>
      </c>
      <c r="D34" s="700" t="str">
        <f>+'15.PPP Annex'!D24</f>
        <v>NDCP</v>
      </c>
      <c r="E34" s="700" t="str">
        <f>+'15.PPP Annex'!E24</f>
        <v>NLEP</v>
      </c>
      <c r="F34" s="700">
        <f>+'15.PPP Annex'!G24</f>
        <v>0</v>
      </c>
      <c r="G34" s="700">
        <f>+'15.PPP Annex'!H24</f>
        <v>0</v>
      </c>
      <c r="H34" s="700">
        <f>+'15.PPP Annex'!I24</f>
        <v>0</v>
      </c>
      <c r="I34" s="700">
        <f>+'15.PPP Annex'!J24</f>
        <v>0</v>
      </c>
      <c r="J34" s="700">
        <f>+'15.PPP Annex'!K24</f>
        <v>0</v>
      </c>
      <c r="K34" s="700">
        <f>+'15.PPP Annex'!L24</f>
        <v>0</v>
      </c>
      <c r="L34" s="700">
        <f>+'15.PPP Annex'!M24</f>
        <v>0</v>
      </c>
      <c r="M34" s="100">
        <f>+'15.PPP Annex'!N24</f>
        <v>0</v>
      </c>
      <c r="N34" s="700">
        <f>+'15.PPP Annex'!O24</f>
        <v>0</v>
      </c>
      <c r="O34" s="100">
        <f>+'15.PPP Annex'!P24</f>
        <v>0</v>
      </c>
      <c r="P34" s="70" t="str">
        <f>+'15.PPP Annex'!Q24</f>
        <v xml:space="preserve">STATE: ; PDY: ; KKL: ; MHE: ; YNM: </v>
      </c>
      <c r="Q34" s="56"/>
      <c r="R34" s="91"/>
    </row>
    <row r="35" spans="1:18">
      <c r="A35" s="700" t="str">
        <f>+'15.PPP Annex'!A25</f>
        <v>15.3.2.2</v>
      </c>
      <c r="B35" s="700"/>
      <c r="C35" s="70" t="str">
        <f>+'15.PPP Annex'!C25</f>
        <v>Any other (please specify)</v>
      </c>
      <c r="D35" s="700" t="str">
        <f>+'15.PPP Annex'!D25</f>
        <v>NDCP</v>
      </c>
      <c r="E35" s="700" t="str">
        <f>+'15.PPP Annex'!E25</f>
        <v>NLEP</v>
      </c>
      <c r="F35" s="700">
        <f>+'15.PPP Annex'!G25</f>
        <v>0</v>
      </c>
      <c r="G35" s="700">
        <f>+'15.PPP Annex'!H25</f>
        <v>0</v>
      </c>
      <c r="H35" s="700">
        <f>+'15.PPP Annex'!I25</f>
        <v>0</v>
      </c>
      <c r="I35" s="700">
        <f>+'15.PPP Annex'!J25</f>
        <v>0</v>
      </c>
      <c r="J35" s="700">
        <f>+'15.PPP Annex'!K25</f>
        <v>0</v>
      </c>
      <c r="K35" s="700">
        <f>+'15.PPP Annex'!L25</f>
        <v>0</v>
      </c>
      <c r="L35" s="700">
        <f>+'15.PPP Annex'!M25</f>
        <v>0</v>
      </c>
      <c r="M35" s="100">
        <f>+'15.PPP Annex'!N25</f>
        <v>0</v>
      </c>
      <c r="N35" s="700">
        <f>+'15.PPP Annex'!O25</f>
        <v>0</v>
      </c>
      <c r="O35" s="100">
        <f>+'15.PPP Annex'!P25</f>
        <v>0</v>
      </c>
      <c r="P35" s="70" t="str">
        <f>+'15.PPP Annex'!Q25</f>
        <v xml:space="preserve">STATE: ; PDY: ; KKL: ; MHE: ; YNM: </v>
      </c>
      <c r="Q35" s="56"/>
      <c r="R35" s="91"/>
    </row>
    <row r="36" spans="1:18">
      <c r="A36" s="613">
        <f>'16.PM Annex'!A7</f>
        <v>16</v>
      </c>
      <c r="B36" s="613"/>
      <c r="C36" s="606" t="str">
        <f>'16.PM Annex'!C7</f>
        <v>Programme Management</v>
      </c>
      <c r="D36" s="613"/>
      <c r="E36" s="613"/>
      <c r="F36" s="613"/>
      <c r="G36" s="613"/>
      <c r="H36" s="406"/>
      <c r="I36" s="613"/>
      <c r="J36" s="406"/>
      <c r="K36" s="613"/>
      <c r="L36" s="613"/>
      <c r="M36" s="406"/>
      <c r="N36" s="608"/>
      <c r="O36" s="609">
        <f>SUM(O37:O47)</f>
        <v>6.0904800000000003</v>
      </c>
      <c r="P36" s="610"/>
      <c r="Q36" s="615"/>
      <c r="R36" s="616">
        <f>SUM(R37:R47)</f>
        <v>0</v>
      </c>
    </row>
    <row r="37" spans="1:18" ht="30">
      <c r="A37" s="700" t="str">
        <f>'16-A. PM sub Annex'!B40</f>
        <v>16.1.2.1.20</v>
      </c>
      <c r="B37" s="700" t="str">
        <f>'16-A. PM sub Annex'!D40</f>
        <v xml:space="preserve">G.4.2 </v>
      </c>
      <c r="C37" s="70" t="str">
        <f>'16-A. PM sub Annex'!E40</f>
        <v xml:space="preserve">NLEP Review Meetings </v>
      </c>
      <c r="D37" s="700" t="str">
        <f>'16-A. PM sub Annex'!F40</f>
        <v>NDCP</v>
      </c>
      <c r="E37" s="700" t="str">
        <f>'16-A. PM sub Annex'!G40</f>
        <v>HRH&amp;HPIP/NLEP</v>
      </c>
      <c r="F37" s="700">
        <f>'16-A. PM sub Annex'!H40</f>
        <v>0</v>
      </c>
      <c r="G37" s="700">
        <f>'16-A. PM sub Annex'!I40</f>
        <v>0</v>
      </c>
      <c r="H37" s="700">
        <f>'16-A. PM sub Annex'!K40</f>
        <v>0</v>
      </c>
      <c r="I37" s="700">
        <f>'16-A. PM sub Annex'!L40</f>
        <v>0</v>
      </c>
      <c r="J37" s="700">
        <f>'16-A. PM sub Annex'!M40</f>
        <v>0</v>
      </c>
      <c r="K37" s="700">
        <f>'16-A. PM sub Annex'!N40</f>
        <v>0</v>
      </c>
      <c r="L37" s="700">
        <f>'16-A. PM sub Annex'!O40</f>
        <v>5000</v>
      </c>
      <c r="M37" s="100">
        <f>'16-A. PM sub Annex'!P40</f>
        <v>0.05</v>
      </c>
      <c r="N37" s="700">
        <f>'16-A. PM sub Annex'!Q40</f>
        <v>6</v>
      </c>
      <c r="O37" s="100">
        <f>'16-A. PM sub Annex'!R40</f>
        <v>0.30000000000000004</v>
      </c>
      <c r="P37" s="70" t="str">
        <f>'16-A. PM sub Annex'!S40</f>
        <v xml:space="preserve">STATE: Rs.5000 for 6 nos of Rev. Meeting; PDY: ; KKL: ; MHE: ; YNM: </v>
      </c>
      <c r="Q37" s="56"/>
      <c r="R37" s="91"/>
    </row>
    <row r="38" spans="1:18">
      <c r="A38" s="700" t="str">
        <f>'16-A. PM sub Annex'!B79</f>
        <v>16.1.3.1.11</v>
      </c>
      <c r="B38" s="700" t="str">
        <f>'16-A. PM sub Annex'!D79</f>
        <v>G.4.1.a</v>
      </c>
      <c r="C38" s="70" t="str">
        <f>'16-A. PM sub Annex'!E79</f>
        <v>Travel expenses - Contractual Staff at State level</v>
      </c>
      <c r="D38" s="700" t="str">
        <f>'16-A. PM sub Annex'!F79</f>
        <v>NDCP</v>
      </c>
      <c r="E38" s="700" t="str">
        <f>'16-A. PM sub Annex'!G79</f>
        <v>HRH&amp;HPIP/NLEP</v>
      </c>
      <c r="F38" s="700">
        <f>'16-A. PM sub Annex'!H79</f>
        <v>0</v>
      </c>
      <c r="G38" s="700">
        <f>'16-A. PM sub Annex'!I79</f>
        <v>0</v>
      </c>
      <c r="H38" s="700">
        <f>'16-A. PM sub Annex'!K79</f>
        <v>0</v>
      </c>
      <c r="I38" s="700">
        <f>'16-A. PM sub Annex'!L79</f>
        <v>0</v>
      </c>
      <c r="J38" s="700">
        <f>'16-A. PM sub Annex'!M79</f>
        <v>0</v>
      </c>
      <c r="K38" s="700">
        <f>'16-A. PM sub Annex'!N79</f>
        <v>0</v>
      </c>
      <c r="L38" s="700">
        <f>'16-A. PM sub Annex'!O79</f>
        <v>5000</v>
      </c>
      <c r="M38" s="100">
        <f>'16-A. PM sub Annex'!P79</f>
        <v>0.05</v>
      </c>
      <c r="N38" s="700">
        <f>'16-A. PM sub Annex'!Q79</f>
        <v>2</v>
      </c>
      <c r="O38" s="100">
        <f>'16-A. PM sub Annex'!R79</f>
        <v>0.1</v>
      </c>
      <c r="P38" s="70" t="str">
        <f>'16-A. PM sub Annex'!S79</f>
        <v xml:space="preserve">STATE: Rs.5000 for 2 Visit; PDY: ; KKL: ; MHE: ; YNM: </v>
      </c>
      <c r="Q38" s="56"/>
      <c r="R38" s="91"/>
    </row>
    <row r="39" spans="1:18">
      <c r="A39" s="700" t="str">
        <f>'16-A. PM sub Annex'!B80</f>
        <v>16.1.3.1.12</v>
      </c>
      <c r="B39" s="700" t="str">
        <f>'16-A. PM sub Annex'!D80</f>
        <v>G.4.5.a</v>
      </c>
      <c r="C39" s="70" t="str">
        <f>'16-A. PM sub Annex'!E80</f>
        <v>Mobility Support: State Cell</v>
      </c>
      <c r="D39" s="700" t="str">
        <f>'16-A. PM sub Annex'!F80</f>
        <v>NDCP</v>
      </c>
      <c r="E39" s="700" t="str">
        <f>'16-A. PM sub Annex'!G80</f>
        <v>HRH&amp;HPIP/NLEP</v>
      </c>
      <c r="F39" s="700">
        <f>'16-A. PM sub Annex'!H80</f>
        <v>0</v>
      </c>
      <c r="G39" s="700">
        <f>'16-A. PM sub Annex'!I80</f>
        <v>0</v>
      </c>
      <c r="H39" s="700">
        <f>'16-A. PM sub Annex'!K80</f>
        <v>0</v>
      </c>
      <c r="I39" s="700">
        <f>'16-A. PM sub Annex'!L80</f>
        <v>0</v>
      </c>
      <c r="J39" s="700">
        <f>'16-A. PM sub Annex'!M80</f>
        <v>0</v>
      </c>
      <c r="K39" s="700">
        <f>'16-A. PM sub Annex'!N80</f>
        <v>0</v>
      </c>
      <c r="L39" s="700">
        <f>'16-A. PM sub Annex'!O80</f>
        <v>12500</v>
      </c>
      <c r="M39" s="100">
        <f>'16-A. PM sub Annex'!P80</f>
        <v>0.125</v>
      </c>
      <c r="N39" s="700">
        <f>'16-A. PM sub Annex'!Q80</f>
        <v>12</v>
      </c>
      <c r="O39" s="100">
        <f>'16-A. PM sub Annex'!R80</f>
        <v>1.5</v>
      </c>
      <c r="P39" s="70" t="str">
        <f>'16-A. PM sub Annex'!S80</f>
        <v xml:space="preserve">STATE: 12500 x 12 Months; PDY: ; KKL: ; MHE: ; YNM: </v>
      </c>
      <c r="Q39" s="56"/>
      <c r="R39" s="91"/>
    </row>
    <row r="40" spans="1:18">
      <c r="A40" s="700" t="str">
        <f>'16-A. PM sub Annex'!B103</f>
        <v>16.1.3.3.10</v>
      </c>
      <c r="B40" s="700" t="str">
        <f>'16-A. PM sub Annex'!D103</f>
        <v>G.4.1.b</v>
      </c>
      <c r="C40" s="70" t="str">
        <f>'16-A. PM sub Annex'!E103</f>
        <v>Travel expenses - Contractual Staff at District level</v>
      </c>
      <c r="D40" s="700" t="str">
        <f>'16-A. PM sub Annex'!F103</f>
        <v>NDCP</v>
      </c>
      <c r="E40" s="700" t="str">
        <f>'16-A. PM sub Annex'!G103</f>
        <v>HRH&amp;HPIP/NLEP</v>
      </c>
      <c r="F40" s="700">
        <f>'16-A. PM sub Annex'!H103</f>
        <v>0</v>
      </c>
      <c r="G40" s="700">
        <f>'16-A. PM sub Annex'!I103</f>
        <v>0</v>
      </c>
      <c r="H40" s="700">
        <f>'16-A. PM sub Annex'!K103</f>
        <v>0</v>
      </c>
      <c r="I40" s="700">
        <f>'16-A. PM sub Annex'!L103</f>
        <v>0</v>
      </c>
      <c r="J40" s="700">
        <f>'16-A. PM sub Annex'!M103</f>
        <v>0</v>
      </c>
      <c r="K40" s="700">
        <f>'16-A. PM sub Annex'!N103</f>
        <v>0</v>
      </c>
      <c r="L40" s="700">
        <f>'16-A. PM sub Annex'!O103</f>
        <v>0</v>
      </c>
      <c r="M40" s="100">
        <f>'16-A. PM sub Annex'!P103</f>
        <v>0</v>
      </c>
      <c r="N40" s="700">
        <f>'16-A. PM sub Annex'!Q103</f>
        <v>0</v>
      </c>
      <c r="O40" s="100">
        <f>'16-A. PM sub Annex'!R103</f>
        <v>0</v>
      </c>
      <c r="P40" s="70" t="str">
        <f>'16-A. PM sub Annex'!S103</f>
        <v xml:space="preserve">STATE: ; PDY: ; KKL: ; MHE: ; YNM: </v>
      </c>
      <c r="Q40" s="56"/>
      <c r="R40" s="91"/>
    </row>
    <row r="41" spans="1:18" ht="30">
      <c r="A41" s="700" t="str">
        <f>'16-A. PM sub Annex'!B104</f>
        <v>16.1.3.3.11</v>
      </c>
      <c r="B41" s="700" t="str">
        <f>'16-A. PM sub Annex'!D104</f>
        <v>G.4.5.b</v>
      </c>
      <c r="C41" s="70" t="str">
        <f>'16-A. PM sub Annex'!E104</f>
        <v>Mobility Support: District Cell</v>
      </c>
      <c r="D41" s="700" t="str">
        <f>'16-A. PM sub Annex'!F104</f>
        <v>NDCP</v>
      </c>
      <c r="E41" s="700" t="str">
        <f>'16-A. PM sub Annex'!G104</f>
        <v>HRH&amp;HPIP/NLEP</v>
      </c>
      <c r="F41" s="700">
        <f>'16-A. PM sub Annex'!H104</f>
        <v>0</v>
      </c>
      <c r="G41" s="700">
        <f>'16-A. PM sub Annex'!I104</f>
        <v>0</v>
      </c>
      <c r="H41" s="700">
        <f>'16-A. PM sub Annex'!K104</f>
        <v>0</v>
      </c>
      <c r="I41" s="700">
        <f>'16-A. PM sub Annex'!L104</f>
        <v>0</v>
      </c>
      <c r="J41" s="700">
        <f>'16-A. PM sub Annex'!M104</f>
        <v>0</v>
      </c>
      <c r="K41" s="700">
        <f>'16-A. PM sub Annex'!N104</f>
        <v>0</v>
      </c>
      <c r="L41" s="700">
        <f>'16-A. PM sub Annex'!O104</f>
        <v>729.75</v>
      </c>
      <c r="M41" s="100">
        <f>'16-A. PM sub Annex'!P104</f>
        <v>7.2975000000000002E-3</v>
      </c>
      <c r="N41" s="700">
        <f>'16-A. PM sub Annex'!Q104</f>
        <v>48</v>
      </c>
      <c r="O41" s="100">
        <f>'16-A. PM sub Annex'!R104</f>
        <v>0.35028000000000004</v>
      </c>
      <c r="P41" s="70" t="str">
        <f>'16-A. PM sub Annex'!S104</f>
        <v>STATE: ; PDY: Enforcement Squads; KKL: Rs.834 X 12 months; MHE: Rs.834 X 12 months; YNM: Rs.417X 12 months</v>
      </c>
      <c r="Q41" s="56"/>
      <c r="R41" s="91"/>
    </row>
    <row r="42" spans="1:18" ht="45">
      <c r="A42" s="700" t="str">
        <f>'16-A. PM sub Annex'!B117</f>
        <v>16.1.3.5.1</v>
      </c>
      <c r="B42" s="700" t="str">
        <f>'16-A. PM sub Annex'!D117</f>
        <v>G.5</v>
      </c>
      <c r="C42" s="70" t="str">
        <f>'16-A. PM sub Annex'!E117</f>
        <v>Others: travel expenses  for regular staff.</v>
      </c>
      <c r="D42" s="700" t="str">
        <f>'16-A. PM sub Annex'!F117</f>
        <v>NDCP</v>
      </c>
      <c r="E42" s="700" t="str">
        <f>'16-A. PM sub Annex'!G117</f>
        <v>HRH&amp;HPIP/NLEP</v>
      </c>
      <c r="F42" s="700">
        <f>'16-A. PM sub Annex'!H117</f>
        <v>0</v>
      </c>
      <c r="G42" s="700">
        <f>'16-A. PM sub Annex'!I117</f>
        <v>0</v>
      </c>
      <c r="H42" s="700">
        <f>'16-A. PM sub Annex'!K117</f>
        <v>0</v>
      </c>
      <c r="I42" s="700">
        <f>'16-A. PM sub Annex'!L117</f>
        <v>0</v>
      </c>
      <c r="J42" s="700">
        <f>'16-A. PM sub Annex'!M117</f>
        <v>0</v>
      </c>
      <c r="K42" s="700">
        <f>'16-A. PM sub Annex'!N117</f>
        <v>0</v>
      </c>
      <c r="L42" s="700">
        <f>'16-A. PM sub Annex'!O117</f>
        <v>10000</v>
      </c>
      <c r="M42" s="100">
        <f>'16-A. PM sub Annex'!P117</f>
        <v>0.1</v>
      </c>
      <c r="N42" s="700">
        <f>'16-A. PM sub Annex'!Q117</f>
        <v>12</v>
      </c>
      <c r="O42" s="100">
        <f>'16-A. PM sub Annex'!R117</f>
        <v>1.2000000000000002</v>
      </c>
      <c r="P42" s="70" t="str">
        <f>'16-A. PM sub Annex'!S117</f>
        <v xml:space="preserve">STATE: Rs.10000 X 12 months (SLO/Programme Manager (Leprosy) and other Regular staff travel expenses for specific programme); PDY: ; KKL: ; MHE: ; YNM: </v>
      </c>
      <c r="Q42" s="56"/>
      <c r="R42" s="91"/>
    </row>
    <row r="43" spans="1:18">
      <c r="A43" s="700" t="str">
        <f>'16-A. PM sub Annex'!B127</f>
        <v>16.1.4.1.8</v>
      </c>
      <c r="B43" s="700" t="str">
        <f>'16-A. PM sub Annex'!D127</f>
        <v>G.4.3.a</v>
      </c>
      <c r="C43" s="70" t="str">
        <f>'16-A. PM sub Annex'!E127</f>
        <v>Office operation &amp; Maintenance - State Cell</v>
      </c>
      <c r="D43" s="700" t="str">
        <f>'16-A. PM sub Annex'!F127</f>
        <v>NDCP</v>
      </c>
      <c r="E43" s="700" t="str">
        <f>'16-A. PM sub Annex'!G127</f>
        <v>HRH&amp;HPIP/NLEP</v>
      </c>
      <c r="F43" s="700">
        <f>'16-A. PM sub Annex'!H127</f>
        <v>0</v>
      </c>
      <c r="G43" s="700">
        <f>'16-A. PM sub Annex'!I127</f>
        <v>0</v>
      </c>
      <c r="H43" s="700">
        <f>'16-A. PM sub Annex'!K127</f>
        <v>0</v>
      </c>
      <c r="I43" s="700">
        <f>'16-A. PM sub Annex'!L127</f>
        <v>0</v>
      </c>
      <c r="J43" s="700">
        <f>'16-A. PM sub Annex'!M127</f>
        <v>0</v>
      </c>
      <c r="K43" s="700">
        <f>'16-A. PM sub Annex'!N127</f>
        <v>0</v>
      </c>
      <c r="L43" s="700">
        <f>'16-A. PM sub Annex'!O127</f>
        <v>2500</v>
      </c>
      <c r="M43" s="100">
        <f>'16-A. PM sub Annex'!P127</f>
        <v>2.5000000000000001E-2</v>
      </c>
      <c r="N43" s="700">
        <f>'16-A. PM sub Annex'!Q127</f>
        <v>12</v>
      </c>
      <c r="O43" s="100">
        <f>'16-A. PM sub Annex'!R127</f>
        <v>0.30000000000000004</v>
      </c>
      <c r="P43" s="70" t="str">
        <f>'16-A. PM sub Annex'!S127</f>
        <v xml:space="preserve">STATE: Rs.2500X12 months; PDY: ; KKL: ; MHE: ; YNM: </v>
      </c>
      <c r="Q43" s="56"/>
      <c r="R43" s="91"/>
    </row>
    <row r="44" spans="1:18">
      <c r="A44" s="700" t="str">
        <f>'16-A. PM sub Annex'!B128</f>
        <v>16.1.4.1.9</v>
      </c>
      <c r="B44" s="700" t="str">
        <f>'16-A. PM sub Annex'!D128</f>
        <v>G.4.4.a</v>
      </c>
      <c r="C44" s="70" t="str">
        <f>'16-A. PM sub Annex'!E128</f>
        <v>State Cell - Consumables</v>
      </c>
      <c r="D44" s="700" t="str">
        <f>'16-A. PM sub Annex'!F128</f>
        <v>NDCP</v>
      </c>
      <c r="E44" s="700" t="str">
        <f>'16-A. PM sub Annex'!G128</f>
        <v>HRH&amp;HPIP/NLEP</v>
      </c>
      <c r="F44" s="700">
        <f>'16-A. PM sub Annex'!H128</f>
        <v>0</v>
      </c>
      <c r="G44" s="700">
        <f>'16-A. PM sub Annex'!I128</f>
        <v>0</v>
      </c>
      <c r="H44" s="700">
        <f>'16-A. PM sub Annex'!K128</f>
        <v>0</v>
      </c>
      <c r="I44" s="700">
        <f>'16-A. PM sub Annex'!L128</f>
        <v>0</v>
      </c>
      <c r="J44" s="700">
        <f>'16-A. PM sub Annex'!M128</f>
        <v>0</v>
      </c>
      <c r="K44" s="700">
        <f>'16-A. PM sub Annex'!N128</f>
        <v>0</v>
      </c>
      <c r="L44" s="700">
        <f>'16-A. PM sub Annex'!O128</f>
        <v>2000</v>
      </c>
      <c r="M44" s="100">
        <f>'16-A. PM sub Annex'!P128</f>
        <v>0.02</v>
      </c>
      <c r="N44" s="700">
        <f>'16-A. PM sub Annex'!Q128</f>
        <v>12</v>
      </c>
      <c r="O44" s="100">
        <f>'16-A. PM sub Annex'!R128</f>
        <v>0.24</v>
      </c>
      <c r="P44" s="70" t="str">
        <f>'16-A. PM sub Annex'!S128</f>
        <v xml:space="preserve">STATE: Rs.2000X12 months; PDY: ; KKL: ; MHE: ; YNM: </v>
      </c>
      <c r="Q44" s="56"/>
      <c r="R44" s="91"/>
    </row>
    <row r="45" spans="1:18" ht="30">
      <c r="A45" s="700" t="str">
        <f>'16-A. PM sub Annex'!B139</f>
        <v>16.1.4.2.4</v>
      </c>
      <c r="B45" s="700" t="str">
        <f>'16-A. PM sub Annex'!D139</f>
        <v>G.4.3.b</v>
      </c>
      <c r="C45" s="70" t="str">
        <f>'16-A. PM sub Annex'!E139</f>
        <v>Office operation &amp; Maintenance - District Cell</v>
      </c>
      <c r="D45" s="700" t="str">
        <f>'16-A. PM sub Annex'!F139</f>
        <v>NDCP</v>
      </c>
      <c r="E45" s="700" t="str">
        <f>'16-A. PM sub Annex'!G139</f>
        <v>HRH&amp;HPIP/NLEP</v>
      </c>
      <c r="F45" s="700">
        <f>'16-A. PM sub Annex'!H139</f>
        <v>0</v>
      </c>
      <c r="G45" s="700">
        <f>'16-A. PM sub Annex'!I139</f>
        <v>0</v>
      </c>
      <c r="H45" s="700">
        <f>'16-A. PM sub Annex'!K139</f>
        <v>0</v>
      </c>
      <c r="I45" s="700">
        <f>'16-A. PM sub Annex'!L139</f>
        <v>0</v>
      </c>
      <c r="J45" s="700">
        <f>'16-A. PM sub Annex'!M139</f>
        <v>0</v>
      </c>
      <c r="K45" s="700">
        <f>'16-A. PM sub Annex'!N139</f>
        <v>0</v>
      </c>
      <c r="L45" s="700">
        <f>'16-A. PM sub Annex'!O139</f>
        <v>2083.5</v>
      </c>
      <c r="M45" s="100">
        <f>'16-A. PM sub Annex'!P139</f>
        <v>2.0834999999999999E-2</v>
      </c>
      <c r="N45" s="700">
        <f>'16-A. PM sub Annex'!Q139</f>
        <v>48</v>
      </c>
      <c r="O45" s="100">
        <f>'16-A. PM sub Annex'!R139</f>
        <v>1.0000800000000001</v>
      </c>
      <c r="P45" s="70" t="str">
        <f>'16-A. PM sub Annex'!S139</f>
        <v>STATE: ; PDY: Rs.4167X12 months; KKL: Rs.1667X12 months; MHE: Rs.1250X12 months; YNM: Rs.1250X12 months</v>
      </c>
      <c r="Q45" s="56"/>
      <c r="R45" s="91"/>
    </row>
    <row r="46" spans="1:18" ht="30">
      <c r="A46" s="700" t="str">
        <f>'16-A. PM sub Annex'!B140</f>
        <v>16.1.4.2.5</v>
      </c>
      <c r="B46" s="700" t="str">
        <f>'16-A. PM sub Annex'!D140</f>
        <v>G.4.4.b</v>
      </c>
      <c r="C46" s="70" t="str">
        <f>'16-A. PM sub Annex'!E140</f>
        <v>District Cell - Consumables</v>
      </c>
      <c r="D46" s="700" t="str">
        <f>'16-A. PM sub Annex'!F140</f>
        <v>NDCP</v>
      </c>
      <c r="E46" s="700" t="str">
        <f>'16-A. PM sub Annex'!G140</f>
        <v>HRH&amp;HPIP/NLEP</v>
      </c>
      <c r="F46" s="700">
        <f>'16-A. PM sub Annex'!H140</f>
        <v>0</v>
      </c>
      <c r="G46" s="700">
        <f>'16-A. PM sub Annex'!I140</f>
        <v>0</v>
      </c>
      <c r="H46" s="700">
        <f>'16-A. PM sub Annex'!K140</f>
        <v>0</v>
      </c>
      <c r="I46" s="700">
        <f>'16-A. PM sub Annex'!L140</f>
        <v>0</v>
      </c>
      <c r="J46" s="700">
        <f>'16-A. PM sub Annex'!M140</f>
        <v>0</v>
      </c>
      <c r="K46" s="700">
        <f>'16-A. PM sub Annex'!N140</f>
        <v>0</v>
      </c>
      <c r="L46" s="700">
        <f>'16-A. PM sub Annex'!O140</f>
        <v>625.25</v>
      </c>
      <c r="M46" s="100">
        <f>'16-A. PM sub Annex'!P140</f>
        <v>6.2525000000000002E-3</v>
      </c>
      <c r="N46" s="700">
        <f>'16-A. PM sub Annex'!Q140</f>
        <v>48</v>
      </c>
      <c r="O46" s="100">
        <f>'16-A. PM sub Annex'!R140</f>
        <v>0.30012</v>
      </c>
      <c r="P46" s="70" t="str">
        <f>'16-A. PM sub Annex'!S140</f>
        <v>STATE: ; PDY: Rs.1250X 12 months; KKL: Rs.417X 12 months; MHE: Rs.417X 12 months; YNM: Rs.417X 12 months</v>
      </c>
      <c r="Q46" s="56"/>
      <c r="R46" s="91"/>
    </row>
    <row r="47" spans="1:18" ht="75">
      <c r="A47" s="700" t="str">
        <f>'16-A. PM sub Annex'!B155</f>
        <v>16.1.5.2.3</v>
      </c>
      <c r="B47" s="700" t="str">
        <f>'16-A. PM sub Annex'!D155</f>
        <v>G.4.3.c</v>
      </c>
      <c r="C47" s="70" t="str">
        <f>'16-A. PM sub Annex'!E155</f>
        <v>Office equipment maintenance State</v>
      </c>
      <c r="D47" s="700" t="str">
        <f>'16-A. PM sub Annex'!F155</f>
        <v>NDCP</v>
      </c>
      <c r="E47" s="700" t="str">
        <f>'16-A. PM sub Annex'!G155</f>
        <v>HRH&amp;HPIP/NLEP</v>
      </c>
      <c r="F47" s="700">
        <f>'16-A. PM sub Annex'!H155</f>
        <v>0</v>
      </c>
      <c r="G47" s="700">
        <f>'16-A. PM sub Annex'!I155</f>
        <v>0</v>
      </c>
      <c r="H47" s="700">
        <f>'16-A. PM sub Annex'!K155</f>
        <v>0</v>
      </c>
      <c r="I47" s="700">
        <f>'16-A. PM sub Annex'!L155</f>
        <v>0</v>
      </c>
      <c r="J47" s="700">
        <f>'16-A. PM sub Annex'!M155</f>
        <v>0</v>
      </c>
      <c r="K47" s="700">
        <f>'16-A. PM sub Annex'!N155</f>
        <v>0</v>
      </c>
      <c r="L47" s="700">
        <f>'16-A. PM sub Annex'!O155</f>
        <v>40000</v>
      </c>
      <c r="M47" s="100">
        <f>'16-A. PM sub Annex'!P155</f>
        <v>0.4</v>
      </c>
      <c r="N47" s="700">
        <f>'16-A. PM sub Annex'!Q155</f>
        <v>2</v>
      </c>
      <c r="O47" s="100">
        <f>'16-A. PM sub Annex'!R155</f>
        <v>0.8</v>
      </c>
      <c r="P47" s="70" t="str">
        <f>'16-A. PM sub Annex'!S155</f>
        <v xml:space="preserve">STATE: This amount required for purchase of  new computer (for Programme Manger, NLEP Office and statistical section) since the old computer purchased for 10 years ago, it is  repaired freqently - Rs.65000 x 1 no. + Printers -  Rs.15000 = Total - Rs. 80000/-; PDY: ; KKL: ; MHE: ; YNM: </v>
      </c>
      <c r="Q47" s="56"/>
      <c r="R47" s="91"/>
    </row>
    <row r="48" spans="1:18">
      <c r="Q48" s="742"/>
      <c r="R48" s="746"/>
    </row>
    <row r="49" spans="1:18">
      <c r="Q49" s="742"/>
      <c r="R49" s="746"/>
    </row>
    <row r="50" spans="1:18" s="660" customFormat="1">
      <c r="A50" s="5655" t="s">
        <v>5684</v>
      </c>
      <c r="B50" s="5655"/>
      <c r="C50" s="5655"/>
      <c r="D50" s="251"/>
      <c r="E50" s="251"/>
      <c r="F50" s="251"/>
      <c r="G50" s="251"/>
      <c r="H50" s="197"/>
      <c r="I50" s="251"/>
      <c r="J50" s="197"/>
      <c r="K50" s="732"/>
      <c r="L50" s="732"/>
      <c r="M50" s="197"/>
      <c r="N50" s="722"/>
      <c r="O50" s="679"/>
      <c r="P50" s="674"/>
      <c r="Q50" s="687"/>
      <c r="R50" s="688"/>
    </row>
    <row r="51" spans="1:18" s="660" customFormat="1">
      <c r="A51" s="680" t="str">
        <f>'NUHM-Non Metro Abst'!A13</f>
        <v>U.1.1.1.3</v>
      </c>
      <c r="B51" s="680">
        <f>'NUHM-Non Metro Abst'!B13</f>
        <v>0</v>
      </c>
      <c r="C51" s="680" t="str">
        <f>'NUHM-Non Metro Abst'!C13</f>
        <v>Support for implementation of NLEP</v>
      </c>
      <c r="D51" s="700"/>
      <c r="E51" s="680" t="str">
        <f>'NUHM-Non Metro Abst'!D13</f>
        <v>NLEP</v>
      </c>
      <c r="F51" s="680">
        <f>'NUHM-Non Metro Abst'!E13</f>
        <v>0</v>
      </c>
      <c r="G51" s="680">
        <f>'NUHM-Non Metro Abst'!F13</f>
        <v>0</v>
      </c>
      <c r="H51" s="680">
        <f>'NUHM-Non Metro Abst'!G13</f>
        <v>0</v>
      </c>
      <c r="I51" s="680">
        <f>'NUHM-Non Metro Abst'!H13</f>
        <v>0</v>
      </c>
      <c r="J51" s="680">
        <f>'NUHM-Non Metro Abst'!I13</f>
        <v>0</v>
      </c>
      <c r="K51" s="680">
        <f>'NUHM-Non Metro Abst'!J13</f>
        <v>0</v>
      </c>
      <c r="L51" s="680">
        <f>'NUHM-Non Metro Abst'!K13</f>
        <v>0</v>
      </c>
      <c r="M51" s="680">
        <f>'NUHM-Non Metro Abst'!L13</f>
        <v>0</v>
      </c>
      <c r="N51" s="680">
        <f>'NUHM-Non Metro Abst'!M13</f>
        <v>0</v>
      </c>
      <c r="O51" s="680">
        <f>'NUHM-Non Metro Abst'!N13</f>
        <v>0</v>
      </c>
      <c r="P51" s="680" t="str">
        <f>'NUHM-Non Metro Abst'!O13</f>
        <v xml:space="preserve">STATE: ; PDY: ; KKL: ; MHE: ; YNM: </v>
      </c>
      <c r="Q51" s="57"/>
      <c r="R51" s="689"/>
    </row>
    <row r="52" spans="1:18" s="660" customFormat="1">
      <c r="A52" s="5655" t="s">
        <v>5683</v>
      </c>
      <c r="B52" s="5655"/>
      <c r="C52" s="5655"/>
      <c r="D52" s="251"/>
      <c r="E52" s="251"/>
      <c r="F52" s="251"/>
      <c r="G52" s="251"/>
      <c r="H52" s="251"/>
      <c r="I52" s="251"/>
      <c r="J52" s="251"/>
      <c r="K52" s="251"/>
      <c r="L52" s="251"/>
      <c r="M52" s="251"/>
      <c r="N52" s="251"/>
      <c r="O52" s="251"/>
      <c r="P52" s="251"/>
      <c r="Q52" s="687"/>
      <c r="R52" s="688"/>
    </row>
    <row r="53" spans="1:18" s="660" customFormat="1">
      <c r="A53" s="680" t="str">
        <f>'NUHM Metro Abst'!A13</f>
        <v>U.1.1.1.3</v>
      </c>
      <c r="B53" s="680">
        <f>'NUHM Metro Abst'!B13</f>
        <v>0</v>
      </c>
      <c r="C53" s="680" t="str">
        <f>'NUHM Metro Abst'!C13</f>
        <v>Support for implementation of NLEP</v>
      </c>
      <c r="D53" s="700"/>
      <c r="E53" s="680" t="str">
        <f>'NUHM Metro Abst'!D13</f>
        <v>NLEP</v>
      </c>
      <c r="F53" s="680">
        <f>'NUHM Metro Abst'!E13</f>
        <v>0</v>
      </c>
      <c r="G53" s="680">
        <f>'NUHM Metro Abst'!F13</f>
        <v>0</v>
      </c>
      <c r="H53" s="680">
        <f>'NUHM Metro Abst'!G13</f>
        <v>0</v>
      </c>
      <c r="I53" s="680">
        <f>'NUHM Metro Abst'!H13</f>
        <v>0</v>
      </c>
      <c r="J53" s="680">
        <f>'NUHM Metro Abst'!I13</f>
        <v>0</v>
      </c>
      <c r="K53" s="680">
        <f>'NUHM Metro Abst'!J13</f>
        <v>0</v>
      </c>
      <c r="L53" s="680">
        <f>'NUHM Metro Abst'!K13</f>
        <v>0</v>
      </c>
      <c r="M53" s="680">
        <f>'NUHM Metro Abst'!L13</f>
        <v>0</v>
      </c>
      <c r="N53" s="680">
        <f>'NUHM Metro Abst'!M13</f>
        <v>0</v>
      </c>
      <c r="O53" s="680">
        <f>'NUHM Metro Abst'!N13</f>
        <v>0</v>
      </c>
      <c r="P53" s="680">
        <f>'NUHM Metro Abst'!O13</f>
        <v>0</v>
      </c>
      <c r="Q53" s="57"/>
      <c r="R53" s="57"/>
    </row>
  </sheetData>
  <sheetProtection sheet="1" formatCells="0" formatColumns="0" formatRows="0" autoFilter="0"/>
  <autoFilter ref="A5:M47"/>
  <mergeCells count="15">
    <mergeCell ref="Q4:R4"/>
    <mergeCell ref="E4:E5"/>
    <mergeCell ref="F4:J4"/>
    <mergeCell ref="K4:P4"/>
    <mergeCell ref="D4:D5"/>
    <mergeCell ref="A52:C52"/>
    <mergeCell ref="A1:C1"/>
    <mergeCell ref="A4:A5"/>
    <mergeCell ref="B4:B5"/>
    <mergeCell ref="C4:C5"/>
    <mergeCell ref="A13:A15"/>
    <mergeCell ref="A17:A20"/>
    <mergeCell ref="A21:A22"/>
    <mergeCell ref="A29:A30"/>
    <mergeCell ref="A50:C50"/>
  </mergeCells>
  <pageMargins left="0.7" right="0.7" top="0.75" bottom="0.75" header="0.3" footer="0.3"/>
</worksheet>
</file>

<file path=xl/worksheets/sheet47.xml><?xml version="1.0" encoding="utf-8"?>
<worksheet xmlns="http://schemas.openxmlformats.org/spreadsheetml/2006/main" xmlns:r="http://schemas.openxmlformats.org/officeDocument/2006/relationships">
  <sheetPr codeName="Sheet34">
    <tabColor theme="5" tint="0.79998168889431442"/>
  </sheetPr>
  <dimension ref="A1:R69"/>
  <sheetViews>
    <sheetView workbookViewId="0">
      <pane xSplit="3" ySplit="5" topLeftCell="D6" activePane="bottomRight" state="frozen"/>
      <selection activeCell="R108" sqref="R108"/>
      <selection pane="topRight" activeCell="R108" sqref="R108"/>
      <selection pane="bottomLeft" activeCell="R108" sqref="R108"/>
      <selection pane="bottomRight" activeCell="A7" sqref="A7"/>
    </sheetView>
  </sheetViews>
  <sheetFormatPr defaultColWidth="9.140625" defaultRowHeight="15"/>
  <cols>
    <col min="1" max="1" width="10.85546875" style="374" bestFit="1" customWidth="1"/>
    <col min="2" max="2" width="16" style="374" customWidth="1"/>
    <col min="3" max="3" width="46.85546875" style="374" bestFit="1" customWidth="1"/>
    <col min="4" max="4" width="6.85546875" style="328" customWidth="1"/>
    <col min="5" max="5" width="16.42578125" style="328" bestFit="1" customWidth="1"/>
    <col min="6" max="6" width="20.7109375" style="328" customWidth="1"/>
    <col min="7" max="7" width="16.5703125" style="328" customWidth="1"/>
    <col min="8" max="8" width="16" style="397" customWidth="1"/>
    <col min="9" max="9" width="8.140625" style="328" bestFit="1" customWidth="1"/>
    <col min="10" max="10" width="12.140625" style="397" bestFit="1" customWidth="1"/>
    <col min="11" max="11" width="11.5703125" style="374" customWidth="1"/>
    <col min="12" max="12" width="12" style="374" customWidth="1"/>
    <col min="13" max="13" width="13" style="397" customWidth="1"/>
    <col min="14" max="14" width="9.140625" style="328"/>
    <col min="15" max="15" width="15.28515625" style="328" customWidth="1"/>
    <col min="16" max="16" width="51.5703125" style="328" customWidth="1"/>
    <col min="17" max="17" width="39.85546875" style="328" customWidth="1"/>
    <col min="18" max="18" width="13" style="397" customWidth="1"/>
    <col min="19" max="16384" width="9.140625" style="328"/>
  </cols>
  <sheetData>
    <row r="1" spans="1:18">
      <c r="A1" s="5664" t="s">
        <v>4757</v>
      </c>
      <c r="B1" s="5660"/>
      <c r="C1" s="5660"/>
      <c r="D1" s="596"/>
      <c r="E1" s="596"/>
      <c r="F1" s="67" t="s">
        <v>4658</v>
      </c>
      <c r="G1" s="597"/>
      <c r="H1" s="597"/>
      <c r="I1" s="597"/>
      <c r="J1" s="597"/>
      <c r="K1" s="747"/>
      <c r="L1" s="747"/>
      <c r="M1" s="597"/>
      <c r="R1" s="328"/>
    </row>
    <row r="2" spans="1:18">
      <c r="A2" s="598" t="str">
        <f>HYPERLINK("#Index!F3", "Index Pg")</f>
        <v>Index Pg</v>
      </c>
      <c r="B2" s="601"/>
      <c r="C2" s="324" t="str">
        <f>HYPERLINK("#'Budget Summary I'!A1:AL1", "Budget Summary I")</f>
        <v>Budget Summary I</v>
      </c>
      <c r="D2" s="748"/>
      <c r="E2" s="501" t="s">
        <v>4582</v>
      </c>
      <c r="F2" s="99">
        <f>R6+R10+R12+R18+R20+R29+R32+R36+R40+R44+R47+R51+R56</f>
        <v>0</v>
      </c>
      <c r="G2" s="436"/>
      <c r="H2" s="436"/>
      <c r="I2" s="436"/>
      <c r="J2" s="436"/>
      <c r="K2" s="749"/>
      <c r="L2" s="749"/>
      <c r="M2" s="436"/>
      <c r="R2" s="328"/>
    </row>
    <row r="3" spans="1:18" s="750" customFormat="1">
      <c r="A3" s="600"/>
      <c r="B3" s="601"/>
      <c r="C3" s="324" t="str">
        <f>HYPERLINK("#'Budget Summary II'!A3:B5", "Budget Summary II")</f>
        <v>Budget Summary II</v>
      </c>
      <c r="D3" s="748"/>
      <c r="E3" s="501" t="s">
        <v>4583</v>
      </c>
      <c r="F3" s="99">
        <f>O6+O10+O12+O18+O20+O29+O32+O36+O40+O44+O47+O51+O56</f>
        <v>305.91070000000002</v>
      </c>
      <c r="G3" s="436"/>
      <c r="H3" s="436"/>
      <c r="I3" s="436"/>
      <c r="J3" s="436"/>
      <c r="K3" s="749"/>
      <c r="M3" s="436"/>
    </row>
    <row r="4" spans="1:18">
      <c r="A4" s="5233" t="s">
        <v>53</v>
      </c>
      <c r="B4" s="5233" t="s">
        <v>54</v>
      </c>
      <c r="C4" s="5233" t="s">
        <v>55</v>
      </c>
      <c r="D4" s="5233" t="s">
        <v>56</v>
      </c>
      <c r="E4" s="5233" t="s">
        <v>57</v>
      </c>
      <c r="F4" s="5652" t="s">
        <v>4603</v>
      </c>
      <c r="G4" s="5652"/>
      <c r="H4" s="5652"/>
      <c r="I4" s="5652"/>
      <c r="J4" s="5652"/>
      <c r="K4" s="5652" t="s">
        <v>4613</v>
      </c>
      <c r="L4" s="5652"/>
      <c r="M4" s="5652"/>
      <c r="N4" s="5652"/>
      <c r="O4" s="5652"/>
      <c r="P4" s="5652"/>
      <c r="Q4" s="5648" t="s">
        <v>4643</v>
      </c>
      <c r="R4" s="5648"/>
    </row>
    <row r="5" spans="1:18" ht="60">
      <c r="A5" s="5233"/>
      <c r="B5" s="5233"/>
      <c r="C5" s="5233"/>
      <c r="D5" s="5233"/>
      <c r="E5" s="5233"/>
      <c r="F5" s="379" t="s">
        <v>4604</v>
      </c>
      <c r="G5" s="379" t="s">
        <v>4611</v>
      </c>
      <c r="H5" s="379" t="s">
        <v>4605</v>
      </c>
      <c r="I5" s="379" t="s">
        <v>4612</v>
      </c>
      <c r="J5" s="379" t="s">
        <v>2527</v>
      </c>
      <c r="K5" s="380" t="s">
        <v>58</v>
      </c>
      <c r="L5" s="380" t="s">
        <v>59</v>
      </c>
      <c r="M5" s="381" t="s">
        <v>60</v>
      </c>
      <c r="N5" s="380" t="s">
        <v>61</v>
      </c>
      <c r="O5" s="381" t="s">
        <v>62</v>
      </c>
      <c r="P5" s="380" t="s">
        <v>63</v>
      </c>
      <c r="Q5" s="382" t="s">
        <v>2529</v>
      </c>
      <c r="R5" s="383" t="s">
        <v>4644</v>
      </c>
    </row>
    <row r="6" spans="1:18">
      <c r="A6" s="603">
        <f>'1.SD Facility Based Annex'!A7</f>
        <v>1</v>
      </c>
      <c r="B6" s="603"/>
      <c r="C6" s="603" t="str">
        <f>'1.SD Facility Based Annex'!C7</f>
        <v>Service Delivery - Facility Based</v>
      </c>
      <c r="D6" s="604"/>
      <c r="E6" s="604"/>
      <c r="F6" s="604"/>
      <c r="G6" s="604"/>
      <c r="H6" s="406"/>
      <c r="I6" s="604"/>
      <c r="J6" s="406"/>
      <c r="K6" s="603"/>
      <c r="L6" s="603"/>
      <c r="M6" s="406"/>
      <c r="N6" s="406"/>
      <c r="O6" s="406">
        <f>SUM(O7:O9)</f>
        <v>53.872599999999998</v>
      </c>
      <c r="P6" s="406"/>
      <c r="Q6" s="406"/>
      <c r="R6" s="406">
        <f>SUM(R7:R9)</f>
        <v>0</v>
      </c>
    </row>
    <row r="7" spans="1:18" s="329" customFormat="1" ht="150">
      <c r="A7" s="605" t="str">
        <f>'1.SD Facility Based Annex'!A38</f>
        <v>1.1.5.7</v>
      </c>
      <c r="B7" s="394">
        <f>'1.SD Facility Based Annex'!B38</f>
        <v>0</v>
      </c>
      <c r="C7" s="607" t="str">
        <f>'1.SD Facility Based Annex'!C38</f>
        <v>Diagnosis and Management under Latent TB Infection Management</v>
      </c>
      <c r="D7" s="605" t="str">
        <f>'1.SD Facility Based Annex'!D38</f>
        <v>NDCP</v>
      </c>
      <c r="E7" s="605" t="str">
        <f>'1.SD Facility Based Annex'!E38</f>
        <v>NTEP</v>
      </c>
      <c r="F7" s="751">
        <f>'1.SD Facility Based Annex'!F38</f>
        <v>0</v>
      </c>
      <c r="G7" s="751">
        <f>'1.SD Facility Based Annex'!G38</f>
        <v>0</v>
      </c>
      <c r="H7" s="751">
        <f>'1.SD Facility Based Annex'!I38</f>
        <v>2.2200000000000002</v>
      </c>
      <c r="I7" s="751">
        <f>'1.SD Facility Based Annex'!J38</f>
        <v>0</v>
      </c>
      <c r="J7" s="751">
        <f>'1.SD Facility Based Annex'!K38</f>
        <v>0</v>
      </c>
      <c r="K7" s="751">
        <f>'1.SD Facility Based Annex'!L38</f>
        <v>0</v>
      </c>
      <c r="L7" s="751">
        <f>'1.SD Facility Based Annex'!M38</f>
        <v>850</v>
      </c>
      <c r="M7" s="392">
        <f>'1.SD Facility Based Annex'!N38</f>
        <v>8.5000000000000006E-3</v>
      </c>
      <c r="N7" s="751">
        <f>'1.SD Facility Based Annex'!O38</f>
        <v>1000</v>
      </c>
      <c r="O7" s="392">
        <f>'1.SD Facility Based Annex'!P38</f>
        <v>8.5</v>
      </c>
      <c r="P7" s="3541" t="str">
        <f>'1.SD Facility Based Annex'!Q38</f>
        <v>STATE: ; PDY: Proposed Mantoux test cost for 300 contacts @ Rs.200/- per head  &amp; IGRA test for 300contacts @Rs.1500/- per head; KKL: Proposed Mantoux test cost for 100 contacts @ Rs.200/- per head &amp; IGRA test for 100 contacts @Rs.1500/- per head; MHE: Proposed Mantoux test cost for 50 contacts @ Rs.200/- per head &amp; IGRA test for 50 contacts @Rsw.1500/- per head; YNM: Proposed Mantoux test cost for 50 contacts @ Rs.200/- per head &amp; IGRA test for 50 contacts @Rsw.1500/- per head</v>
      </c>
      <c r="Q7" s="617"/>
      <c r="R7" s="240"/>
    </row>
    <row r="8" spans="1:18" ht="285">
      <c r="A8" s="752" t="str">
        <f>'1.SD Facility Based Annex'!A79</f>
        <v>1.2.3.2</v>
      </c>
      <c r="B8" s="752" t="str">
        <f>'1.SD Facility Based Annex'!B79</f>
        <v xml:space="preserve">H.3.5 </v>
      </c>
      <c r="C8" s="506" t="str">
        <f>'1.SD Facility Based Annex'!C79</f>
        <v>TB Patient Nutritional Support under Nikshay Poshan Yojana</v>
      </c>
      <c r="D8" s="752" t="str">
        <f>'1.SD Facility Based Annex'!D79</f>
        <v>NDCP</v>
      </c>
      <c r="E8" s="752" t="str">
        <f>'1.SD Facility Based Annex'!E79</f>
        <v>NTEP</v>
      </c>
      <c r="F8" s="753">
        <f>'1.SD Facility Based Annex'!F79</f>
        <v>0</v>
      </c>
      <c r="G8" s="753">
        <f>'1.SD Facility Based Annex'!G79</f>
        <v>0</v>
      </c>
      <c r="H8" s="753">
        <f>'1.SD Facility Based Annex'!I79</f>
        <v>48.01</v>
      </c>
      <c r="I8" s="753">
        <f>'1.SD Facility Based Annex'!J79</f>
        <v>31.64</v>
      </c>
      <c r="J8" s="753">
        <f>'1.SD Facility Based Annex'!K79</f>
        <v>0</v>
      </c>
      <c r="K8" s="753">
        <f>'1.SD Facility Based Annex'!L79</f>
        <v>0</v>
      </c>
      <c r="L8" s="753">
        <f>'1.SD Facility Based Annex'!M79</f>
        <v>3259.4307692307693</v>
      </c>
      <c r="M8" s="100">
        <f>'1.SD Facility Based Annex'!N79</f>
        <v>3.2594307692307693E-2</v>
      </c>
      <c r="N8" s="753">
        <f>'1.SD Facility Based Annex'!O79</f>
        <v>1300</v>
      </c>
      <c r="O8" s="100">
        <f>'1.SD Facility Based Annex'!P79</f>
        <v>42.372599999999998</v>
      </c>
      <c r="P8" s="3542" t="str">
        <f>'1.SD Facility Based Annex'!Q79</f>
        <v>STATE: ; PDY: STATE: Incentive for DSTB(CAT I&amp;II):100 casesxRs.500x6months +DRTB(CATIV):3 casesxRs.500x24months H.monopoly 15cases:15xRs.500*9months ; PDY: Incentive for DSTB(CAT I&amp;II):50 casesxRs.500x6months +DRTB(CATIV):1 casesxRs.500x24months+H.monopoly 5cases*500*9months; KKL: Incentive for DSTB(CAT I&amp;II):50 casesxRs.500x6months +DRTB(CATIV):1 casesxRs.500x24months+H.monopoly 5cases*500*9months; MHE: ; YNM: ; KKL: Incentive for DSTB(CAT I&amp;II):100 casesxRs.500x6months +DRTB(CATIV):3 casesxRs.500x24months H.monopoly 15cases:15xRs.500*9months ; MHE: Incentive for DSTB(CAT I&amp;II):50 casesxRs.500x6months +DRTB(CATIV):1 casesxRs.500x24months+H.monopoly 5cases*500*9months; YNM: Incentive for DSTB(CAT I&amp;II):50 casesxRs.500x6months +DRTB(CATIV):1 casesxRs.500x24months+H.monopoly 5cases*500*9months</v>
      </c>
      <c r="Q8" s="617"/>
      <c r="R8" s="499"/>
    </row>
    <row r="9" spans="1:18" ht="75">
      <c r="A9" s="752" t="str">
        <f>'1.SD Facility Based Annex'!A95</f>
        <v>1.3.1.12</v>
      </c>
      <c r="B9" s="752" t="str">
        <f>'1.SD Facility Based Annex'!B95</f>
        <v>H.5</v>
      </c>
      <c r="C9" s="506" t="str">
        <f>'1.SD Facility Based Annex'!C95</f>
        <v>Maintenance of office equipment for DTC, DRTB centre and Labs (under NTEP)</v>
      </c>
      <c r="D9" s="752" t="str">
        <f>'1.SD Facility Based Annex'!D95</f>
        <v>NDCP</v>
      </c>
      <c r="E9" s="752" t="str">
        <f>'1.SD Facility Based Annex'!E95</f>
        <v>NTEP</v>
      </c>
      <c r="F9" s="753">
        <f>'1.SD Facility Based Annex'!F95</f>
        <v>0</v>
      </c>
      <c r="G9" s="753">
        <f>'1.SD Facility Based Annex'!G95</f>
        <v>0</v>
      </c>
      <c r="H9" s="753">
        <f>'1.SD Facility Based Annex'!I95</f>
        <v>0</v>
      </c>
      <c r="I9" s="753">
        <f>'1.SD Facility Based Annex'!J95</f>
        <v>0</v>
      </c>
      <c r="J9" s="753">
        <f>'1.SD Facility Based Annex'!K95</f>
        <v>0</v>
      </c>
      <c r="K9" s="753">
        <f>'1.SD Facility Based Annex'!L95</f>
        <v>0</v>
      </c>
      <c r="L9" s="753">
        <f>'1.SD Facility Based Annex'!M95</f>
        <v>30000</v>
      </c>
      <c r="M9" s="100">
        <f>'1.SD Facility Based Annex'!N95</f>
        <v>0.3</v>
      </c>
      <c r="N9" s="753">
        <f>'1.SD Facility Based Annex'!O95</f>
        <v>10</v>
      </c>
      <c r="O9" s="100">
        <f>'1.SD Facility Based Annex'!P95</f>
        <v>3</v>
      </c>
      <c r="P9" s="3542" t="str">
        <f>'1.SD Facility Based Annex'!Q95</f>
        <v xml:space="preserve">STATE: Maintenance cost office equipments  STC=1 &amp;SDS=1 &amp;STDC=1; PDY: Maintenance cost  of DTC=1  &amp;IRL=1 &amp; CDST=1&amp;DRTC centre=1; KKL: Maintenance cost  of DTC=1 ; MHE: Maintenance cost  of DTC=1 ; YNM: Maintenance cost  of DTC=1 </v>
      </c>
      <c r="Q9" s="617"/>
      <c r="R9" s="499"/>
    </row>
    <row r="10" spans="1:18">
      <c r="A10" s="190">
        <f>'2.SD Community Based Annex'!A7</f>
        <v>2</v>
      </c>
      <c r="B10" s="190"/>
      <c r="C10" s="190" t="str">
        <f>'2.SD Community Based Annex'!C7</f>
        <v>Service Delivery - Community Based</v>
      </c>
      <c r="D10" s="576"/>
      <c r="E10" s="576"/>
      <c r="F10" s="576"/>
      <c r="G10" s="576"/>
      <c r="H10" s="406"/>
      <c r="I10" s="576"/>
      <c r="J10" s="406"/>
      <c r="K10" s="190"/>
      <c r="L10" s="190"/>
      <c r="M10" s="406"/>
      <c r="N10" s="406"/>
      <c r="O10" s="406">
        <f>O11</f>
        <v>0</v>
      </c>
      <c r="P10" s="441"/>
      <c r="Q10" s="82"/>
      <c r="R10" s="82">
        <f>R11</f>
        <v>0</v>
      </c>
    </row>
    <row r="11" spans="1:18" ht="30">
      <c r="A11" s="752" t="str">
        <f>'2.SD Community Based Annex'!A54</f>
        <v>2.3.2.8</v>
      </c>
      <c r="B11" s="752">
        <f>'2.SD Community Based Annex'!B54</f>
        <v>0</v>
      </c>
      <c r="C11" s="506" t="str">
        <f>'2.SD Community Based Annex'!C54</f>
        <v>Screening, referral linkages and follow-up under Latent TB Infection Management</v>
      </c>
      <c r="D11" s="752" t="str">
        <f>'2.SD Community Based Annex'!D54</f>
        <v>NDCP</v>
      </c>
      <c r="E11" s="752" t="str">
        <f>'2.SD Community Based Annex'!E54</f>
        <v>NTEP</v>
      </c>
      <c r="F11" s="753">
        <f>'2.SD Community Based Annex'!G54</f>
        <v>0</v>
      </c>
      <c r="G11" s="753">
        <f>'2.SD Community Based Annex'!H54</f>
        <v>0</v>
      </c>
      <c r="H11" s="753">
        <f>'2.SD Community Based Annex'!I54</f>
        <v>0</v>
      </c>
      <c r="I11" s="753">
        <f>'2.SD Community Based Annex'!J54</f>
        <v>0</v>
      </c>
      <c r="J11" s="753">
        <f>'2.SD Community Based Annex'!K54</f>
        <v>0</v>
      </c>
      <c r="K11" s="753">
        <f>'2.SD Community Based Annex'!L54</f>
        <v>0</v>
      </c>
      <c r="L11" s="753">
        <f>'2.SD Community Based Annex'!M54</f>
        <v>0</v>
      </c>
      <c r="M11" s="100">
        <f>'2.SD Community Based Annex'!N54</f>
        <v>0</v>
      </c>
      <c r="N11" s="753">
        <f>'2.SD Community Based Annex'!O54</f>
        <v>0</v>
      </c>
      <c r="O11" s="100">
        <f>'2.SD Community Based Annex'!P54</f>
        <v>0</v>
      </c>
      <c r="P11" s="3542" t="str">
        <f>'2.SD Community Based Annex'!Q54</f>
        <v xml:space="preserve">STATE: ; PDY: ; KKL: ; MHE: ; YNM: </v>
      </c>
      <c r="Q11" s="617"/>
      <c r="R11" s="746"/>
    </row>
    <row r="12" spans="1:18">
      <c r="A12" s="190">
        <f>'3.Community Intervention Annexn'!A7</f>
        <v>3</v>
      </c>
      <c r="B12" s="190"/>
      <c r="C12" s="190" t="str">
        <f>'3.Community Intervention Annexn'!C7</f>
        <v>Community Interventions</v>
      </c>
      <c r="D12" s="576"/>
      <c r="E12" s="576"/>
      <c r="F12" s="576"/>
      <c r="G12" s="576"/>
      <c r="H12" s="406"/>
      <c r="I12" s="576"/>
      <c r="J12" s="406"/>
      <c r="K12" s="190"/>
      <c r="L12" s="190"/>
      <c r="M12" s="406"/>
      <c r="N12" s="406"/>
      <c r="O12" s="406">
        <f>SUM(O13:O17)</f>
        <v>10.450200000000001</v>
      </c>
      <c r="P12" s="441"/>
      <c r="Q12" s="82"/>
      <c r="R12" s="82">
        <f>SUM(R13:R17)</f>
        <v>0</v>
      </c>
    </row>
    <row r="13" spans="1:18">
      <c r="A13" s="752" t="str">
        <f>'3.Community Intervention Annexn'!A41</f>
        <v>3.2.3.1.1</v>
      </c>
      <c r="B13" s="752" t="str">
        <f>'3-A. CI Sub-Annex'!C107</f>
        <v>H.3.1</v>
      </c>
      <c r="C13" s="506" t="str">
        <f>'3-A. CI Sub-Annex'!D107</f>
        <v>Treatment Supporter Honorarium (Rs 1000)</v>
      </c>
      <c r="D13" s="752" t="str">
        <f>'3-A. CI Sub-Annex'!E107</f>
        <v>NDCP</v>
      </c>
      <c r="E13" s="752" t="str">
        <f>'3-A. CI Sub-Annex'!F107</f>
        <v>NTEP</v>
      </c>
      <c r="F13" s="752">
        <f>'3-A. CI Sub-Annex'!G107</f>
        <v>0</v>
      </c>
      <c r="G13" s="752">
        <f>'3-A. CI Sub-Annex'!H107</f>
        <v>0</v>
      </c>
      <c r="H13" s="752">
        <f>'3-A. CI Sub-Annex'!I107</f>
        <v>3.75</v>
      </c>
      <c r="I13" s="752">
        <f>'3-A. CI Sub-Annex'!J107</f>
        <v>0</v>
      </c>
      <c r="J13" s="752">
        <f>'3-A. CI Sub-Annex'!K107</f>
        <v>0</v>
      </c>
      <c r="K13" s="752">
        <f>'3-A. CI Sub-Annex'!L107</f>
        <v>0</v>
      </c>
      <c r="L13" s="752">
        <f>'3-A. CI Sub-Annex'!M107</f>
        <v>1000</v>
      </c>
      <c r="M13" s="100">
        <f>'3-A. CI Sub-Annex'!N107</f>
        <v>0.01</v>
      </c>
      <c r="N13" s="752">
        <f>'3-A. CI Sub-Annex'!O107</f>
        <v>275</v>
      </c>
      <c r="O13" s="100">
        <f>'3-A. CI Sub-Annex'!P107</f>
        <v>2.75</v>
      </c>
      <c r="P13" s="3535">
        <f>'3-A. CI Sub-Annex'!Q107</f>
        <v>0</v>
      </c>
      <c r="Q13" s="617"/>
      <c r="R13" s="746"/>
    </row>
    <row r="14" spans="1:18">
      <c r="A14" s="752" t="str">
        <f>'3.Community Intervention Annexn'!A42</f>
        <v>3.2.3.1.2</v>
      </c>
      <c r="B14" s="752" t="str">
        <f>'3-A. CI Sub-Annex'!C108</f>
        <v>H.3.4</v>
      </c>
      <c r="C14" s="506" t="str">
        <f>'3-A. CI Sub-Annex'!D108</f>
        <v>Treatment Supporter Honorarium (Rs 5000)</v>
      </c>
      <c r="D14" s="752" t="str">
        <f>'3-A. CI Sub-Annex'!E108</f>
        <v>NDCP</v>
      </c>
      <c r="E14" s="752" t="str">
        <f>'3-A. CI Sub-Annex'!F108</f>
        <v>NTEP</v>
      </c>
      <c r="F14" s="752">
        <f>'3-A. CI Sub-Annex'!G108</f>
        <v>0</v>
      </c>
      <c r="G14" s="752">
        <f>'3-A. CI Sub-Annex'!H108</f>
        <v>0</v>
      </c>
      <c r="H14" s="752">
        <f>'3-A. CI Sub-Annex'!I108</f>
        <v>1</v>
      </c>
      <c r="I14" s="752">
        <f>'3-A. CI Sub-Annex'!J108</f>
        <v>0</v>
      </c>
      <c r="J14" s="752">
        <f>'3-A. CI Sub-Annex'!K108</f>
        <v>0</v>
      </c>
      <c r="K14" s="752">
        <f>'3-A. CI Sub-Annex'!L108</f>
        <v>0</v>
      </c>
      <c r="L14" s="752">
        <f>'3-A. CI Sub-Annex'!M108</f>
        <v>5000</v>
      </c>
      <c r="M14" s="100">
        <f>'3-A. CI Sub-Annex'!N108</f>
        <v>0.05</v>
      </c>
      <c r="N14" s="752">
        <f>'3-A. CI Sub-Annex'!O108</f>
        <v>20</v>
      </c>
      <c r="O14" s="100">
        <f>'3-A. CI Sub-Annex'!P108</f>
        <v>1</v>
      </c>
      <c r="P14" s="3535">
        <f>'3-A. CI Sub-Annex'!Q108</f>
        <v>0</v>
      </c>
      <c r="Q14" s="617"/>
      <c r="R14" s="746"/>
    </row>
    <row r="15" spans="1:18">
      <c r="A15" s="752" t="str">
        <f>'3.Community Intervention Annexn'!A43</f>
        <v>3.2.3.1.3</v>
      </c>
      <c r="B15" s="752">
        <f>'3-A. CI Sub-Annex'!C109</f>
        <v>0</v>
      </c>
      <c r="C15" s="506" t="str">
        <f>'3-A. CI Sub-Annex'!D109</f>
        <v>Incentive for informant (Rs 500)</v>
      </c>
      <c r="D15" s="752" t="str">
        <f>'3-A. CI Sub-Annex'!E109</f>
        <v>NDCP</v>
      </c>
      <c r="E15" s="752" t="str">
        <f>'3-A. CI Sub-Annex'!F109</f>
        <v>NTEP</v>
      </c>
      <c r="F15" s="752">
        <f>'3-A. CI Sub-Annex'!G109</f>
        <v>0</v>
      </c>
      <c r="G15" s="752">
        <f>'3-A. CI Sub-Annex'!H109</f>
        <v>0</v>
      </c>
      <c r="H15" s="752">
        <f>'3-A. CI Sub-Annex'!I109</f>
        <v>0.5</v>
      </c>
      <c r="I15" s="752">
        <f>'3-A. CI Sub-Annex'!J109</f>
        <v>0</v>
      </c>
      <c r="J15" s="752">
        <f>'3-A. CI Sub-Annex'!K109</f>
        <v>0</v>
      </c>
      <c r="K15" s="752">
        <f>'3-A. CI Sub-Annex'!L109</f>
        <v>0</v>
      </c>
      <c r="L15" s="752">
        <f>'3-A. CI Sub-Annex'!M109</f>
        <v>500</v>
      </c>
      <c r="M15" s="100">
        <f>'3-A. CI Sub-Annex'!N109</f>
        <v>5.0000000000000001E-3</v>
      </c>
      <c r="N15" s="752">
        <f>'3-A. CI Sub-Annex'!O109</f>
        <v>100</v>
      </c>
      <c r="O15" s="100">
        <f>'3-A. CI Sub-Annex'!P109</f>
        <v>0.5</v>
      </c>
      <c r="P15" s="3535">
        <f>'3-A. CI Sub-Annex'!Q109</f>
        <v>0</v>
      </c>
      <c r="Q15" s="617"/>
      <c r="R15" s="746"/>
    </row>
    <row r="16" spans="1:18">
      <c r="A16" s="752" t="str">
        <f>'3.Community Intervention Annexn'!A44</f>
        <v>3.2.3.1.4</v>
      </c>
      <c r="B16" s="752">
        <f>'3-A. CI Sub-Annex'!C110</f>
        <v>0</v>
      </c>
      <c r="C16" s="506" t="str">
        <f>'3-A. CI Sub-Annex'!D110</f>
        <v>State/District TB Forums</v>
      </c>
      <c r="D16" s="752" t="str">
        <f>'3-A. CI Sub-Annex'!E110</f>
        <v>NDCP</v>
      </c>
      <c r="E16" s="752" t="str">
        <f>'3-A. CI Sub-Annex'!F110</f>
        <v>NTEP</v>
      </c>
      <c r="F16" s="752">
        <f>'3-A. CI Sub-Annex'!G110</f>
        <v>0</v>
      </c>
      <c r="G16" s="752">
        <f>'3-A. CI Sub-Annex'!H110</f>
        <v>0</v>
      </c>
      <c r="H16" s="752">
        <f>'3-A. CI Sub-Annex'!I110</f>
        <v>0.2</v>
      </c>
      <c r="I16" s="752">
        <f>'3-A. CI Sub-Annex'!J110</f>
        <v>0</v>
      </c>
      <c r="J16" s="752">
        <f>'3-A. CI Sub-Annex'!K110</f>
        <v>0</v>
      </c>
      <c r="K16" s="752">
        <f>'3-A. CI Sub-Annex'!L110</f>
        <v>0</v>
      </c>
      <c r="L16" s="752">
        <f>'3-A. CI Sub-Annex'!M110</f>
        <v>5000</v>
      </c>
      <c r="M16" s="100">
        <f>'3-A. CI Sub-Annex'!N110</f>
        <v>0.05</v>
      </c>
      <c r="N16" s="752">
        <f>'3-A. CI Sub-Annex'!O110</f>
        <v>4</v>
      </c>
      <c r="O16" s="100">
        <f>'3-A. CI Sub-Annex'!P110</f>
        <v>0.2</v>
      </c>
      <c r="P16" s="3535">
        <f>'3-A. CI Sub-Annex'!Q110</f>
        <v>0</v>
      </c>
      <c r="Q16" s="617"/>
      <c r="R16" s="746"/>
    </row>
    <row r="17" spans="1:18">
      <c r="A17" s="752"/>
      <c r="B17" s="752">
        <f>'3-A. CI Sub-Annex'!C111</f>
        <v>0</v>
      </c>
      <c r="C17" s="506" t="str">
        <f>'3-A. CI Sub-Annex'!D111</f>
        <v xml:space="preserve">Community engagement activities </v>
      </c>
      <c r="D17" s="752" t="str">
        <f>'3-A. CI Sub-Annex'!E111</f>
        <v>NDCP</v>
      </c>
      <c r="E17" s="752" t="str">
        <f>'3-A. CI Sub-Annex'!F111</f>
        <v>NTEP</v>
      </c>
      <c r="F17" s="752">
        <f>'3-A. CI Sub-Annex'!G111</f>
        <v>0</v>
      </c>
      <c r="G17" s="752">
        <f>'3-A. CI Sub-Annex'!H111</f>
        <v>0</v>
      </c>
      <c r="H17" s="752">
        <f>'3-A. CI Sub-Annex'!I111</f>
        <v>3</v>
      </c>
      <c r="I17" s="752">
        <f>'3-A. CI Sub-Annex'!J111</f>
        <v>0</v>
      </c>
      <c r="J17" s="752">
        <f>'3-A. CI Sub-Annex'!K111</f>
        <v>0</v>
      </c>
      <c r="K17" s="752">
        <f>'3-A. CI Sub-Annex'!L111</f>
        <v>0</v>
      </c>
      <c r="L17" s="752">
        <f>'3-A. CI Sub-Annex'!M111</f>
        <v>190</v>
      </c>
      <c r="M17" s="100">
        <f>'3-A. CI Sub-Annex'!N111</f>
        <v>1.9E-3</v>
      </c>
      <c r="N17" s="752">
        <f>'3-A. CI Sub-Annex'!O111</f>
        <v>3158</v>
      </c>
      <c r="O17" s="100">
        <f>'3-A. CI Sub-Annex'!P111</f>
        <v>6.0002000000000004</v>
      </c>
      <c r="P17" s="3535">
        <f>'3-A. CI Sub-Annex'!Q111</f>
        <v>0</v>
      </c>
      <c r="Q17" s="617"/>
      <c r="R17" s="746"/>
    </row>
    <row r="18" spans="1:18">
      <c r="A18" s="695">
        <f>'5.Infrastructure Annex'!A7</f>
        <v>5</v>
      </c>
      <c r="B18" s="695"/>
      <c r="C18" s="695" t="str">
        <f>'5.Infrastructure Annex'!C7</f>
        <v>Infrastructure</v>
      </c>
      <c r="D18" s="694"/>
      <c r="E18" s="694"/>
      <c r="F18" s="694"/>
      <c r="G18" s="694"/>
      <c r="H18" s="406"/>
      <c r="I18" s="694"/>
      <c r="J18" s="406"/>
      <c r="K18" s="695"/>
      <c r="L18" s="695"/>
      <c r="M18" s="406"/>
      <c r="N18" s="406"/>
      <c r="O18" s="406">
        <f>O19</f>
        <v>19</v>
      </c>
      <c r="P18" s="441"/>
      <c r="Q18" s="82"/>
      <c r="R18" s="82">
        <f>R19</f>
        <v>0</v>
      </c>
    </row>
    <row r="19" spans="1:18" ht="195">
      <c r="A19" s="408" t="str">
        <f>'5.Infrastructure Annex'!A94</f>
        <v>5.3.14</v>
      </c>
      <c r="B19" s="408"/>
      <c r="C19" s="740" t="str">
        <f>'5.Infrastructure Annex'!C94</f>
        <v>Civil Works under NTEP</v>
      </c>
      <c r="D19" s="408" t="str">
        <f>'5.Infrastructure Annex'!D94</f>
        <v>NDCP</v>
      </c>
      <c r="E19" s="408" t="str">
        <f>'5.Infrastructure Annex'!E94</f>
        <v>NTEP</v>
      </c>
      <c r="F19" s="754">
        <f>'5.Infrastructure Annex'!G94</f>
        <v>0</v>
      </c>
      <c r="G19" s="754">
        <f>'5.Infrastructure Annex'!H94</f>
        <v>0</v>
      </c>
      <c r="H19" s="754">
        <f>'5.Infrastructure Annex'!I94</f>
        <v>18.001199997999997</v>
      </c>
      <c r="I19" s="754">
        <f>'5.Infrastructure Annex'!J94</f>
        <v>0</v>
      </c>
      <c r="J19" s="754">
        <f>'5.Infrastructure Annex'!K94</f>
        <v>0</v>
      </c>
      <c r="K19" s="754">
        <f>'5.Infrastructure Annex'!L94</f>
        <v>0</v>
      </c>
      <c r="L19" s="754">
        <f>'5.Infrastructure Annex'!M94</f>
        <v>105555.55555555556</v>
      </c>
      <c r="M19" s="100">
        <f>'5.Infrastructure Annex'!N94</f>
        <v>1.0555555555555556</v>
      </c>
      <c r="N19" s="754">
        <f>'5.Infrastructure Annex'!O94</f>
        <v>18</v>
      </c>
      <c r="O19" s="100">
        <f>'5.Infrastructure Annex'!P94</f>
        <v>19</v>
      </c>
      <c r="P19" s="3543" t="str">
        <f>'5.Infrastructure Annex'!Q94</f>
        <v>STATE: 1. Upgradation of conference hall in STC (Flooring, ceiling &amp; Painting works Rs.3,00,000/-)     2. Maintenance work in STC (Plumbing, Patch work, Aluminium particition -Rs.2,00,000/-) 3. Upgradation STDC facilities Rs.1,50,000) 4.Tiles works in all four wallsides area (800 sq ft area) and floor in existing sputum processing and microscopy area for Rs.8,00,000/- ; PDY: Maintenance cost of DTC/DDS/TB units/DMC/C&amp;DST Lab; KKL: Proposed Upgradation &amp; Maintenance cost  of DTC=1, DDS=1 with aluminium partition &amp; AC; MHE: Maintenance cost  of DTC=1, DDS=1 &amp;DMC=1; YNM: Maintenance cost  of DTC=1, DDS=1 &amp;DMC=1</v>
      </c>
      <c r="Q19" s="618"/>
      <c r="R19" s="746"/>
    </row>
    <row r="20" spans="1:18">
      <c r="A20" s="695">
        <f>'6.Procurement Annex'!A7</f>
        <v>6</v>
      </c>
      <c r="B20" s="695"/>
      <c r="C20" s="695" t="str">
        <f>'6.Procurement Annex'!C7</f>
        <v>Procurement</v>
      </c>
      <c r="D20" s="694"/>
      <c r="E20" s="694"/>
      <c r="F20" s="694"/>
      <c r="G20" s="694"/>
      <c r="H20" s="406"/>
      <c r="I20" s="694"/>
      <c r="J20" s="406"/>
      <c r="K20" s="695"/>
      <c r="L20" s="695"/>
      <c r="M20" s="406"/>
      <c r="N20" s="406"/>
      <c r="O20" s="406">
        <f>SUM(O21:O28)</f>
        <v>154.15</v>
      </c>
      <c r="P20" s="441"/>
      <c r="Q20" s="82"/>
      <c r="R20" s="82">
        <f>SUM(R21:R28)</f>
        <v>0</v>
      </c>
    </row>
    <row r="21" spans="1:18">
      <c r="A21" s="5661" t="str">
        <f>'6.Procurement Annex'!A49</f>
        <v>6.1.6.3</v>
      </c>
      <c r="B21" s="700" t="str">
        <f>'6-A. Proc. Sub-Annex'!C89</f>
        <v>H.17</v>
      </c>
      <c r="C21" s="70" t="str">
        <f>'6-A. Proc. Sub-Annex'!D89</f>
        <v>Procurement of Equipment</v>
      </c>
      <c r="D21" s="700" t="str">
        <f>'6-A. Proc. Sub-Annex'!E89</f>
        <v>NDCP</v>
      </c>
      <c r="E21" s="700" t="str">
        <f>'6-A. Proc. Sub-Annex'!F89</f>
        <v>NTEP</v>
      </c>
      <c r="F21" s="755">
        <f>'6-A. Proc. Sub-Annex'!G89</f>
        <v>0</v>
      </c>
      <c r="G21" s="755">
        <f>'6-A. Proc. Sub-Annex'!H89</f>
        <v>0</v>
      </c>
      <c r="H21" s="755">
        <f>'6-A. Proc. Sub-Annex'!I89</f>
        <v>5</v>
      </c>
      <c r="I21" s="755">
        <f>'6-A. Proc. Sub-Annex'!J89</f>
        <v>0</v>
      </c>
      <c r="J21" s="755">
        <f>'6-A. Proc. Sub-Annex'!K89</f>
        <v>0</v>
      </c>
      <c r="K21" s="755">
        <f>'6-A. Proc. Sub-Annex'!L89</f>
        <v>0</v>
      </c>
      <c r="L21" s="755">
        <f>'6-A. Proc. Sub-Annex'!M89</f>
        <v>133250</v>
      </c>
      <c r="M21" s="100">
        <f>'6-A. Proc. Sub-Annex'!N89</f>
        <v>1.3325</v>
      </c>
      <c r="N21" s="755">
        <f>'6-A. Proc. Sub-Annex'!O89</f>
        <v>20</v>
      </c>
      <c r="O21" s="100">
        <f>'6-A. Proc. Sub-Annex'!P89</f>
        <v>26.65</v>
      </c>
      <c r="P21" s="713">
        <f>'6-A. Proc. Sub-Annex'!Q89</f>
        <v>0</v>
      </c>
      <c r="Q21" s="95"/>
      <c r="R21" s="91"/>
    </row>
    <row r="22" spans="1:18">
      <c r="A22" s="5662"/>
      <c r="B22" s="700" t="str">
        <f>'6-A. Proc. Sub-Annex'!C139</f>
        <v>H.5</v>
      </c>
      <c r="C22" s="70" t="str">
        <f>'6-A. Proc. Sub-Annex'!D139</f>
        <v>Equipment Maintenance</v>
      </c>
      <c r="D22" s="700" t="str">
        <f>'6-A. Proc. Sub-Annex'!E139</f>
        <v>NDCP</v>
      </c>
      <c r="E22" s="700" t="str">
        <f>'6-A. Proc. Sub-Annex'!F139</f>
        <v>NTEP</v>
      </c>
      <c r="F22" s="755">
        <f>'6-A. Proc. Sub-Annex'!G139</f>
        <v>0</v>
      </c>
      <c r="G22" s="755">
        <f>'6-A. Proc. Sub-Annex'!H139</f>
        <v>0</v>
      </c>
      <c r="H22" s="755">
        <f>'6-A. Proc. Sub-Annex'!I139</f>
        <v>24.18</v>
      </c>
      <c r="I22" s="755">
        <f>'6-A. Proc. Sub-Annex'!J139</f>
        <v>0.59</v>
      </c>
      <c r="J22" s="755">
        <f>'6-A. Proc. Sub-Annex'!K139</f>
        <v>0</v>
      </c>
      <c r="K22" s="755">
        <f>'6-A. Proc. Sub-Annex'!L139</f>
        <v>0</v>
      </c>
      <c r="L22" s="755">
        <f>'6-A. Proc. Sub-Annex'!M139</f>
        <v>21359.223300970873</v>
      </c>
      <c r="M22" s="100">
        <f>'6-A. Proc. Sub-Annex'!N139</f>
        <v>0.21359223300970873</v>
      </c>
      <c r="N22" s="755">
        <f>'6-A. Proc. Sub-Annex'!O139</f>
        <v>103</v>
      </c>
      <c r="O22" s="100">
        <f>'6-A. Proc. Sub-Annex'!P139</f>
        <v>22</v>
      </c>
      <c r="P22" s="713">
        <f>'6-A. Proc. Sub-Annex'!Q139</f>
        <v>0</v>
      </c>
      <c r="Q22" s="95"/>
      <c r="R22" s="91"/>
    </row>
    <row r="23" spans="1:18">
      <c r="A23" s="5663"/>
      <c r="B23" s="700" t="str">
        <f>'6-A. Proc. Sub-Annex'!C236</f>
        <v>H.2</v>
      </c>
      <c r="C23" s="70" t="str">
        <f>'6-A. Proc. Sub-Annex'!D236</f>
        <v>Laboratory Materials</v>
      </c>
      <c r="D23" s="700" t="str">
        <f>'6-A. Proc. Sub-Annex'!E236</f>
        <v>NDCP</v>
      </c>
      <c r="E23" s="700" t="str">
        <f>'6-A. Proc. Sub-Annex'!F236</f>
        <v>NTEP</v>
      </c>
      <c r="F23" s="755">
        <f>'6-A. Proc. Sub-Annex'!G236</f>
        <v>0</v>
      </c>
      <c r="G23" s="755">
        <f>'6-A. Proc. Sub-Annex'!H236</f>
        <v>0</v>
      </c>
      <c r="H23" s="755">
        <f>'6-A. Proc. Sub-Annex'!I236</f>
        <v>35</v>
      </c>
      <c r="I23" s="755">
        <f>'6-A. Proc. Sub-Annex'!J236</f>
        <v>2.1</v>
      </c>
      <c r="J23" s="755">
        <f>'6-A. Proc. Sub-Annex'!K236</f>
        <v>0</v>
      </c>
      <c r="K23" s="755">
        <f>'6-A. Proc. Sub-Annex'!L236</f>
        <v>0</v>
      </c>
      <c r="L23" s="755">
        <f>'6-A. Proc. Sub-Annex'!M236</f>
        <v>9589.0410958904104</v>
      </c>
      <c r="M23" s="100">
        <f>'6-A. Proc. Sub-Annex'!N236</f>
        <v>9.5890410958904104E-2</v>
      </c>
      <c r="N23" s="755">
        <f>'6-A. Proc. Sub-Annex'!O236</f>
        <v>1095</v>
      </c>
      <c r="O23" s="100">
        <f>'6-A. Proc. Sub-Annex'!P236</f>
        <v>105</v>
      </c>
      <c r="P23" s="713">
        <f>'6-A. Proc. Sub-Annex'!Q236</f>
        <v>0</v>
      </c>
      <c r="Q23" s="95"/>
      <c r="R23" s="91"/>
    </row>
    <row r="24" spans="1:18">
      <c r="A24" s="5661" t="str">
        <f>'6.Procurement Annex'!A74</f>
        <v>6.2.3.3</v>
      </c>
      <c r="B24" s="700" t="str">
        <f>'6-A. Proc. Sub-Annex'!C237</f>
        <v>H.15</v>
      </c>
      <c r="C24" s="70" t="str">
        <f>'6-A. Proc. Sub-Annex'!D237</f>
        <v>Procurement of Drugs</v>
      </c>
      <c r="D24" s="700" t="str">
        <f>'6-A. Proc. Sub-Annex'!E237</f>
        <v>NDCP</v>
      </c>
      <c r="E24" s="700" t="str">
        <f>'6-A. Proc. Sub-Annex'!F237</f>
        <v>NTEP</v>
      </c>
      <c r="F24" s="755">
        <f>'6-A. Proc. Sub-Annex'!G237</f>
        <v>0</v>
      </c>
      <c r="G24" s="755">
        <f>'6-A. Proc. Sub-Annex'!H237</f>
        <v>0</v>
      </c>
      <c r="H24" s="755">
        <f>'6-A. Proc. Sub-Annex'!I237</f>
        <v>4</v>
      </c>
      <c r="I24" s="755">
        <f>'6-A. Proc. Sub-Annex'!J237</f>
        <v>0.67</v>
      </c>
      <c r="J24" s="755">
        <f>'6-A. Proc. Sub-Annex'!K237</f>
        <v>0</v>
      </c>
      <c r="K24" s="755">
        <f>'6-A. Proc. Sub-Annex'!L237</f>
        <v>0</v>
      </c>
      <c r="L24" s="755">
        <f>'6-A. Proc. Sub-Annex'!M237</f>
        <v>25</v>
      </c>
      <c r="M24" s="100">
        <f>'6-A. Proc. Sub-Annex'!N237</f>
        <v>2.5000000000000001E-4</v>
      </c>
      <c r="N24" s="755">
        <f>'6-A. Proc. Sub-Annex'!O237</f>
        <v>2000</v>
      </c>
      <c r="O24" s="100">
        <f>'6-A. Proc. Sub-Annex'!P237</f>
        <v>0.5</v>
      </c>
      <c r="P24" s="713">
        <f>'6-A. Proc. Sub-Annex'!Q237</f>
        <v>0</v>
      </c>
      <c r="Q24" s="95"/>
      <c r="R24" s="91"/>
    </row>
    <row r="25" spans="1:18">
      <c r="A25" s="5663"/>
      <c r="B25" s="700"/>
      <c r="C25" s="70" t="str">
        <f>'6-A. Proc. Sub-Annex'!D238</f>
        <v>Any other drugs &amp; supplies (please specify)</v>
      </c>
      <c r="D25" s="700" t="str">
        <f>'6-A. Proc. Sub-Annex'!E238</f>
        <v>NDCP</v>
      </c>
      <c r="E25" s="700" t="str">
        <f>'6-A. Proc. Sub-Annex'!F238</f>
        <v>NTEP</v>
      </c>
      <c r="F25" s="755">
        <f>'6-A. Proc. Sub-Annex'!G238</f>
        <v>0</v>
      </c>
      <c r="G25" s="755">
        <f>'6-A. Proc. Sub-Annex'!H238</f>
        <v>0</v>
      </c>
      <c r="H25" s="755">
        <f>'6-A. Proc. Sub-Annex'!I238</f>
        <v>0</v>
      </c>
      <c r="I25" s="755">
        <f>'6-A. Proc. Sub-Annex'!J238</f>
        <v>0</v>
      </c>
      <c r="J25" s="755">
        <f>'6-A. Proc. Sub-Annex'!K238</f>
        <v>0</v>
      </c>
      <c r="K25" s="755">
        <f>'6-A. Proc. Sub-Annex'!L238</f>
        <v>0</v>
      </c>
      <c r="L25" s="755">
        <f>'6-A. Proc. Sub-Annex'!M238</f>
        <v>0</v>
      </c>
      <c r="M25" s="100">
        <f>'6-A. Proc. Sub-Annex'!N238</f>
        <v>0</v>
      </c>
      <c r="N25" s="755">
        <f>'6-A. Proc. Sub-Annex'!O238</f>
        <v>0</v>
      </c>
      <c r="O25" s="100">
        <f>'6-A. Proc. Sub-Annex'!P238</f>
        <v>0</v>
      </c>
      <c r="P25" s="713">
        <f>'6-A. Proc. Sub-Annex'!Q238</f>
        <v>0</v>
      </c>
      <c r="Q25" s="95"/>
      <c r="R25" s="91"/>
    </row>
    <row r="26" spans="1:18">
      <c r="A26" s="5661" t="str">
        <f>'6.Procurement Annex'!A87</f>
        <v>6.3.1</v>
      </c>
      <c r="B26" s="700" t="str">
        <f>'6-A. Proc. Sub-Annex'!C278</f>
        <v>H.16</v>
      </c>
      <c r="C26" s="70" t="str">
        <f>'6-A. Proc. Sub-Annex'!D278</f>
        <v>Replacement of Vehicles under NTEP</v>
      </c>
      <c r="D26" s="700" t="str">
        <f>'6-A. Proc. Sub-Annex'!E278</f>
        <v>NDCP</v>
      </c>
      <c r="E26" s="700" t="str">
        <f>'6-A. Proc. Sub-Annex'!F278</f>
        <v>NTEP</v>
      </c>
      <c r="F26" s="755">
        <f>'6-A. Proc. Sub-Annex'!G278</f>
        <v>0</v>
      </c>
      <c r="G26" s="755">
        <f>'6-A. Proc. Sub-Annex'!H278</f>
        <v>0</v>
      </c>
      <c r="H26" s="755">
        <f>'6-A. Proc. Sub-Annex'!I278</f>
        <v>1.3</v>
      </c>
      <c r="I26" s="755">
        <f>'6-A. Proc. Sub-Annex'!J278</f>
        <v>0</v>
      </c>
      <c r="J26" s="755">
        <f>'6-A. Proc. Sub-Annex'!K278</f>
        <v>0</v>
      </c>
      <c r="K26" s="755">
        <f>'6-A. Proc. Sub-Annex'!L278</f>
        <v>0</v>
      </c>
      <c r="L26" s="755">
        <f>'6-A. Proc. Sub-Annex'!M278</f>
        <v>0</v>
      </c>
      <c r="M26" s="100">
        <f>'6-A. Proc. Sub-Annex'!N278</f>
        <v>0</v>
      </c>
      <c r="N26" s="755">
        <f>'6-A. Proc. Sub-Annex'!O278</f>
        <v>0</v>
      </c>
      <c r="O26" s="100">
        <f>'6-A. Proc. Sub-Annex'!P278</f>
        <v>0</v>
      </c>
      <c r="P26" s="713">
        <f>'6-A. Proc. Sub-Annex'!Q278</f>
        <v>0</v>
      </c>
      <c r="Q26" s="95"/>
      <c r="R26" s="91"/>
    </row>
    <row r="27" spans="1:18">
      <c r="A27" s="5662"/>
      <c r="B27" s="700" t="str">
        <f>'6-A. Proc. Sub-Annex'!C279</f>
        <v>H.11</v>
      </c>
      <c r="C27" s="70" t="str">
        <f>'6-A. Proc. Sub-Annex'!D279</f>
        <v>Procurement of sleeves and drug boxes</v>
      </c>
      <c r="D27" s="700" t="str">
        <f>'6-A. Proc. Sub-Annex'!E279</f>
        <v>NDCP</v>
      </c>
      <c r="E27" s="700" t="str">
        <f>'6-A. Proc. Sub-Annex'!F279</f>
        <v>NTEP</v>
      </c>
      <c r="F27" s="755">
        <f>'6-A. Proc. Sub-Annex'!G279</f>
        <v>0</v>
      </c>
      <c r="G27" s="755">
        <f>'6-A. Proc. Sub-Annex'!H279</f>
        <v>0</v>
      </c>
      <c r="H27" s="755">
        <f>'6-A. Proc. Sub-Annex'!I279</f>
        <v>1.5</v>
      </c>
      <c r="I27" s="755">
        <f>'6-A. Proc. Sub-Annex'!J279</f>
        <v>0</v>
      </c>
      <c r="J27" s="755">
        <f>'6-A. Proc. Sub-Annex'!K279</f>
        <v>0</v>
      </c>
      <c r="K27" s="755">
        <f>'6-A. Proc. Sub-Annex'!L279</f>
        <v>0</v>
      </c>
      <c r="L27" s="755">
        <f>'6-A. Proc. Sub-Annex'!M279</f>
        <v>0</v>
      </c>
      <c r="M27" s="100">
        <f>'6-A. Proc. Sub-Annex'!N279</f>
        <v>0</v>
      </c>
      <c r="N27" s="755">
        <f>'6-A. Proc. Sub-Annex'!O279</f>
        <v>0</v>
      </c>
      <c r="O27" s="100">
        <f>'6-A. Proc. Sub-Annex'!P279</f>
        <v>0</v>
      </c>
      <c r="P27" s="713">
        <f>'6-A. Proc. Sub-Annex'!Q279</f>
        <v>0</v>
      </c>
      <c r="Q27" s="95"/>
      <c r="R27" s="91"/>
    </row>
    <row r="28" spans="1:18">
      <c r="A28" s="5663"/>
      <c r="B28" s="700"/>
      <c r="C28" s="70" t="str">
        <f>'6-A. Proc. Sub-Annex'!D280</f>
        <v>Any other (please specify)</v>
      </c>
      <c r="D28" s="700" t="str">
        <f>'6-A. Proc. Sub-Annex'!E280</f>
        <v>NDCP</v>
      </c>
      <c r="E28" s="700" t="str">
        <f>'6-A. Proc. Sub-Annex'!F280</f>
        <v>NTEP</v>
      </c>
      <c r="F28" s="755">
        <f>'6-A. Proc. Sub-Annex'!G280</f>
        <v>0</v>
      </c>
      <c r="G28" s="755">
        <f>'6-A. Proc. Sub-Annex'!H280</f>
        <v>0</v>
      </c>
      <c r="H28" s="755">
        <f>'6-A. Proc. Sub-Annex'!I280</f>
        <v>0</v>
      </c>
      <c r="I28" s="755">
        <f>'6-A. Proc. Sub-Annex'!J280</f>
        <v>0</v>
      </c>
      <c r="J28" s="755">
        <f>'6-A. Proc. Sub-Annex'!K280</f>
        <v>0</v>
      </c>
      <c r="K28" s="755">
        <f>'6-A. Proc. Sub-Annex'!L280</f>
        <v>0</v>
      </c>
      <c r="L28" s="755">
        <f>'6-A. Proc. Sub-Annex'!M280</f>
        <v>0</v>
      </c>
      <c r="M28" s="100">
        <f>'6-A. Proc. Sub-Annex'!N280</f>
        <v>0</v>
      </c>
      <c r="N28" s="755">
        <f>'6-A. Proc. Sub-Annex'!O280</f>
        <v>0</v>
      </c>
      <c r="O28" s="100">
        <f>'6-A. Proc. Sub-Annex'!P280</f>
        <v>0</v>
      </c>
      <c r="P28" s="713">
        <f>'6-A. Proc. Sub-Annex'!Q280</f>
        <v>0</v>
      </c>
      <c r="Q28" s="95"/>
      <c r="R28" s="91"/>
    </row>
    <row r="29" spans="1:18">
      <c r="A29" s="695">
        <f>'7.Referral Transport Annex'!A7</f>
        <v>7</v>
      </c>
      <c r="B29" s="695"/>
      <c r="C29" s="695" t="str">
        <f>'7.Referral Transport Annex'!C7</f>
        <v>Referral Transport</v>
      </c>
      <c r="D29" s="694"/>
      <c r="E29" s="694"/>
      <c r="F29" s="694"/>
      <c r="G29" s="694"/>
      <c r="H29" s="406"/>
      <c r="I29" s="694"/>
      <c r="J29" s="406"/>
      <c r="K29" s="695"/>
      <c r="L29" s="695"/>
      <c r="M29" s="406"/>
      <c r="N29" s="406"/>
      <c r="O29" s="406">
        <f>SUM(O30:O31)</f>
        <v>1.8504</v>
      </c>
      <c r="P29" s="3544"/>
      <c r="Q29" s="82"/>
      <c r="R29" s="82">
        <f>SUM(R30:R31)</f>
        <v>0</v>
      </c>
    </row>
    <row r="30" spans="1:18" s="329" customFormat="1">
      <c r="A30" s="410" t="str">
        <f>'7.Referral Transport Annex'!A23</f>
        <v>7.5.1</v>
      </c>
      <c r="B30" s="410" t="str">
        <f>'7.Referral Transport Annex'!B23</f>
        <v>H.18.1</v>
      </c>
      <c r="C30" s="696" t="str">
        <f>'7.Referral Transport Annex'!C23</f>
        <v>Tribal Patient Support and transportation charges</v>
      </c>
      <c r="D30" s="410" t="str">
        <f>'7.Referral Transport Annex'!D23</f>
        <v>NDCP</v>
      </c>
      <c r="E30" s="410" t="str">
        <f>'7.Referral Transport Annex'!E23</f>
        <v>NTEP</v>
      </c>
      <c r="F30" s="756">
        <f>'7.Referral Transport Annex'!G23</f>
        <v>0</v>
      </c>
      <c r="G30" s="756">
        <f>'7.Referral Transport Annex'!H23</f>
        <v>0</v>
      </c>
      <c r="H30" s="756">
        <f>'7.Referral Transport Annex'!I23</f>
        <v>0</v>
      </c>
      <c r="I30" s="756">
        <f>'7.Referral Transport Annex'!J23</f>
        <v>0</v>
      </c>
      <c r="J30" s="756">
        <f>'7.Referral Transport Annex'!K23</f>
        <v>0</v>
      </c>
      <c r="K30" s="756">
        <f>'7.Referral Transport Annex'!L23</f>
        <v>0</v>
      </c>
      <c r="L30" s="756">
        <f>'7.Referral Transport Annex'!M23</f>
        <v>0</v>
      </c>
      <c r="M30" s="392">
        <f>'7.Referral Transport Annex'!N23</f>
        <v>0</v>
      </c>
      <c r="N30" s="756">
        <f>'7.Referral Transport Annex'!O23</f>
        <v>0</v>
      </c>
      <c r="O30" s="392">
        <f>'7.Referral Transport Annex'!P23</f>
        <v>0</v>
      </c>
      <c r="P30" s="3545">
        <f>'7.Referral Transport Annex'!Q23</f>
        <v>0</v>
      </c>
      <c r="Q30" s="108"/>
      <c r="R30" s="614"/>
    </row>
    <row r="31" spans="1:18" s="329" customFormat="1" ht="105">
      <c r="A31" s="410" t="str">
        <f>'7.Referral Transport Annex'!A24</f>
        <v>7.5.2</v>
      </c>
      <c r="B31" s="410"/>
      <c r="C31" s="696" t="str">
        <f>'7.Referral Transport Annex'!C24</f>
        <v>Sample collection &amp; transportation charges</v>
      </c>
      <c r="D31" s="410" t="str">
        <f>'7.Referral Transport Annex'!D24</f>
        <v>NDCP</v>
      </c>
      <c r="E31" s="410" t="str">
        <f>'7.Referral Transport Annex'!E24</f>
        <v>NTEP</v>
      </c>
      <c r="F31" s="756">
        <f>'7.Referral Transport Annex'!G24</f>
        <v>12</v>
      </c>
      <c r="G31" s="756">
        <f>'7.Referral Transport Annex'!H24</f>
        <v>8</v>
      </c>
      <c r="H31" s="756">
        <f>'7.Referral Transport Annex'!I24</f>
        <v>1.85</v>
      </c>
      <c r="I31" s="756">
        <f>'7.Referral Transport Annex'!J24</f>
        <v>0.21</v>
      </c>
      <c r="J31" s="756">
        <f>'7.Referral Transport Annex'!K24</f>
        <v>0</v>
      </c>
      <c r="K31" s="756">
        <f>'7.Referral Transport Annex'!L24</f>
        <v>0</v>
      </c>
      <c r="L31" s="756">
        <f>'7.Referral Transport Annex'!M24</f>
        <v>6168</v>
      </c>
      <c r="M31" s="392">
        <f>'7.Referral Transport Annex'!N24</f>
        <v>6.1679999999999999E-2</v>
      </c>
      <c r="N31" s="756">
        <f>'7.Referral Transport Annex'!O24</f>
        <v>30</v>
      </c>
      <c r="O31" s="392">
        <f>'7.Referral Transport Annex'!P24</f>
        <v>1.8504</v>
      </c>
      <c r="P31" s="3545" t="str">
        <f>'7.Referral Transport Annex'!Q24</f>
        <v>STATE: ; PDY: Tranportation of MDR TB patients/sputums to IRL &amp; sputum containers from IRL, Pdy to adjacent districts of Tamilnadu; KKL: Tranportation of MDR TB patients/sputums to IRL (HQ); MHE: Tranportation of MDR TB patients/sputums to IRL (HQ); YNM: Tranportation of MDR TB patients/sputums to IRL (HQ)</v>
      </c>
      <c r="Q31" s="108"/>
      <c r="R31" s="614"/>
    </row>
    <row r="32" spans="1:18">
      <c r="A32" s="695">
        <f>'9.Training Annex'!A7</f>
        <v>9</v>
      </c>
      <c r="B32" s="695"/>
      <c r="C32" s="695" t="str">
        <f>'9.Training Annex'!C7</f>
        <v>Training and Capacity Building</v>
      </c>
      <c r="D32" s="694"/>
      <c r="E32" s="694"/>
      <c r="F32" s="694"/>
      <c r="G32" s="694"/>
      <c r="H32" s="406"/>
      <c r="I32" s="694"/>
      <c r="J32" s="406"/>
      <c r="K32" s="695"/>
      <c r="L32" s="695"/>
      <c r="M32" s="406"/>
      <c r="N32" s="406"/>
      <c r="O32" s="406">
        <f>SUM(O33:O35)</f>
        <v>6.0100999999999996</v>
      </c>
      <c r="P32" s="3544"/>
      <c r="Q32" s="82"/>
      <c r="R32" s="82">
        <f>SUM(R33:R35)</f>
        <v>0</v>
      </c>
    </row>
    <row r="33" spans="1:18" ht="210">
      <c r="A33" s="5661" t="str">
        <f>'9.Training Annex'!A50</f>
        <v>9.2.3.4</v>
      </c>
      <c r="B33" s="700" t="str">
        <f>'9-A.Training Sub-Annex'!C232</f>
        <v>H.6</v>
      </c>
      <c r="C33" s="70" t="str">
        <f>'9-A.Training Sub-Annex'!D232</f>
        <v>Trainings under NTEP</v>
      </c>
      <c r="D33" s="700" t="str">
        <f>'9-A.Training Sub-Annex'!E232</f>
        <v>NDCP</v>
      </c>
      <c r="E33" s="700" t="str">
        <f>'9-A.Training Sub-Annex'!F232</f>
        <v>NTEP</v>
      </c>
      <c r="F33" s="755">
        <f>'9-A.Training Sub-Annex'!G232</f>
        <v>19</v>
      </c>
      <c r="G33" s="755">
        <f>'9-A.Training Sub-Annex'!H232</f>
        <v>2</v>
      </c>
      <c r="H33" s="755">
        <f>'9-A.Training Sub-Annex'!I232</f>
        <v>4.5</v>
      </c>
      <c r="I33" s="755">
        <f>'9-A.Training Sub-Annex'!J232</f>
        <v>0.13</v>
      </c>
      <c r="J33" s="755">
        <f>'9-A.Training Sub-Annex'!K232</f>
        <v>0</v>
      </c>
      <c r="K33" s="755">
        <f>'9-A.Training Sub-Annex'!L232</f>
        <v>0</v>
      </c>
      <c r="L33" s="755">
        <f>'9-A.Training Sub-Annex'!M232</f>
        <v>16708.75</v>
      </c>
      <c r="M33" s="100">
        <f>'9-A.Training Sub-Annex'!N232</f>
        <v>0.1670875</v>
      </c>
      <c r="N33" s="755">
        <f>'9-A.Training Sub-Annex'!O232</f>
        <v>24</v>
      </c>
      <c r="O33" s="100">
        <f>'9-A.Training Sub-Annex'!P232</f>
        <v>4.0100999999999996</v>
      </c>
      <c r="P33" s="3546" t="str">
        <f>'9-A.Training Sub-Annex'!Q232</f>
        <v xml:space="preserve">STATE: 1.Reorientatin training of STS/STLS (Rs.6000*2 batches=Rs.12000) 2. Training of Community Health officers (Rs.15000*5 batches=Rs.75000); PDY: 1.Training of MO TOG&amp;PMDT (3 batches), 2.LT ToG&amp;PMDT (4 batches ) 3.Community Health Officers/Paramedical staff (3batches), 4.LTBI Management (1batch Rs.21,000/-) 5.STLS Sensitization (2 batches and TBHV review meeting (12 Nos; KKL: 1.Training of MO TOG&amp;PMDT (1 batches),  2.Community Health Officers/Paramedical staff (2batches), ; MHE: 1.Training of MO TOG&amp;PMDT (1 batches),  2.Community Health Officers/Paramedical staff (1batches), ; YNM: 1.Training of MO TOG&amp;PMDT (1 batches),  2.Community Health Officers/Paramedical staff (1batches), </v>
      </c>
      <c r="Q33" s="95"/>
      <c r="R33" s="91"/>
    </row>
    <row r="34" spans="1:18" ht="90">
      <c r="A34" s="5662"/>
      <c r="B34" s="700" t="str">
        <f>'9-A.Training Sub-Annex'!C233</f>
        <v>H.10</v>
      </c>
      <c r="C34" s="70" t="str">
        <f>'9-A.Training Sub-Annex'!D233</f>
        <v>CME (Medical Colleges)</v>
      </c>
      <c r="D34" s="700" t="str">
        <f>'9-A.Training Sub-Annex'!E233</f>
        <v>NDCP</v>
      </c>
      <c r="E34" s="700" t="str">
        <f>'9-A.Training Sub-Annex'!F233</f>
        <v>NTEP</v>
      </c>
      <c r="F34" s="755">
        <f>'9-A.Training Sub-Annex'!G233</f>
        <v>5</v>
      </c>
      <c r="G34" s="755">
        <f>'9-A.Training Sub-Annex'!H233</f>
        <v>0</v>
      </c>
      <c r="H34" s="755">
        <f>'9-A.Training Sub-Annex'!I233</f>
        <v>2</v>
      </c>
      <c r="I34" s="755">
        <f>'9-A.Training Sub-Annex'!J233</f>
        <v>0</v>
      </c>
      <c r="J34" s="755">
        <f>'9-A.Training Sub-Annex'!K233</f>
        <v>0</v>
      </c>
      <c r="K34" s="755">
        <f>'9-A.Training Sub-Annex'!L233</f>
        <v>0</v>
      </c>
      <c r="L34" s="755">
        <f>'9-A.Training Sub-Annex'!M233</f>
        <v>20000</v>
      </c>
      <c r="M34" s="100">
        <f>'9-A.Training Sub-Annex'!N233</f>
        <v>0.2</v>
      </c>
      <c r="N34" s="755">
        <f>'9-A.Training Sub-Annex'!O233</f>
        <v>10</v>
      </c>
      <c r="O34" s="100">
        <f>'9-A.Training Sub-Annex'!P233</f>
        <v>2</v>
      </c>
      <c r="P34" s="3546" t="str">
        <f>'9-A.Training Sub-Annex'!Q233</f>
        <v xml:space="preserve">STATE: ; PDY:  CME on NTEP Updates &amp;Training of faculty members/residents&amp;interns/ staff nurse/ para medical staff in medical colleges; KKL:  CME on NTEP Updates &amp;Training of faculty members/residents&amp;interns/ staff nurse/ para medical staff in medical colleges; MHE: ; YNM: </v>
      </c>
      <c r="Q34" s="95"/>
      <c r="R34" s="91"/>
    </row>
    <row r="35" spans="1:18">
      <c r="A35" s="5663"/>
      <c r="B35" s="700"/>
      <c r="C35" s="70" t="str">
        <f>'9-A.Training Sub-Annex'!D234</f>
        <v>Any other (please specify)</v>
      </c>
      <c r="D35" s="700" t="str">
        <f>'9-A.Training Sub-Annex'!E234</f>
        <v>NDCP</v>
      </c>
      <c r="E35" s="700" t="str">
        <f>'9-A.Training Sub-Annex'!F234</f>
        <v>NTEP</v>
      </c>
      <c r="F35" s="755">
        <f>'9-A.Training Sub-Annex'!G234</f>
        <v>0</v>
      </c>
      <c r="G35" s="755">
        <f>'9-A.Training Sub-Annex'!H234</f>
        <v>0</v>
      </c>
      <c r="H35" s="755">
        <f>'9-A.Training Sub-Annex'!I234</f>
        <v>0</v>
      </c>
      <c r="I35" s="755">
        <f>'9-A.Training Sub-Annex'!J234</f>
        <v>0</v>
      </c>
      <c r="J35" s="755">
        <f>'9-A.Training Sub-Annex'!K234</f>
        <v>0</v>
      </c>
      <c r="K35" s="755">
        <f>'9-A.Training Sub-Annex'!L234</f>
        <v>0</v>
      </c>
      <c r="L35" s="755">
        <f>'9-A.Training Sub-Annex'!M234</f>
        <v>0</v>
      </c>
      <c r="M35" s="100">
        <f>'9-A.Training Sub-Annex'!N234</f>
        <v>0</v>
      </c>
      <c r="N35" s="755">
        <f>'9-A.Training Sub-Annex'!O234</f>
        <v>0</v>
      </c>
      <c r="O35" s="100">
        <f>'9-A.Training Sub-Annex'!P234</f>
        <v>0</v>
      </c>
      <c r="P35" s="3546" t="str">
        <f>'9-A.Training Sub-Annex'!Q234</f>
        <v xml:space="preserve">STATE: ; PDY: ; KKL: ; MHE: ; YNM: </v>
      </c>
      <c r="Q35" s="95"/>
      <c r="R35" s="91"/>
    </row>
    <row r="36" spans="1:18">
      <c r="A36" s="695">
        <f>'10.Review Research &amp; Surveillen'!A7</f>
        <v>10</v>
      </c>
      <c r="B36" s="695"/>
      <c r="C36" s="695" t="str">
        <f>'10.Review Research &amp; Surveillen'!C7</f>
        <v>Reviews, Research, Surveys and Surveillance</v>
      </c>
      <c r="D36" s="694"/>
      <c r="E36" s="694"/>
      <c r="F36" s="694"/>
      <c r="G36" s="694"/>
      <c r="H36" s="406"/>
      <c r="I36" s="694"/>
      <c r="J36" s="406"/>
      <c r="K36" s="695"/>
      <c r="L36" s="695"/>
      <c r="M36" s="406"/>
      <c r="N36" s="406"/>
      <c r="O36" s="406">
        <f>SUM(O37:O39)</f>
        <v>8.6999999999999993</v>
      </c>
      <c r="P36" s="3544"/>
      <c r="Q36" s="82"/>
      <c r="R36" s="82">
        <f>SUM(R37:R39)</f>
        <v>0</v>
      </c>
    </row>
    <row r="37" spans="1:18">
      <c r="A37" s="741" t="str">
        <f>'10.Review Research &amp; Surveillen'!A25</f>
        <v>10.2.8</v>
      </c>
      <c r="B37" s="741" t="str">
        <f>'10.Review Research &amp; Surveillen'!B25</f>
        <v>H.14</v>
      </c>
      <c r="C37" s="712" t="str">
        <f>'10.Review Research &amp; Surveillen'!C25</f>
        <v>Research &amp; Studies &amp; Consultancy</v>
      </c>
      <c r="D37" s="741" t="str">
        <f>'10.Review Research &amp; Surveillen'!D25</f>
        <v>NDCP</v>
      </c>
      <c r="E37" s="741" t="str">
        <f>'10.Review Research &amp; Surveillen'!E25</f>
        <v>NTEP</v>
      </c>
      <c r="F37" s="755">
        <f>'10.Review Research &amp; Surveillen'!G25</f>
        <v>0</v>
      </c>
      <c r="G37" s="755">
        <f>'10.Review Research &amp; Surveillen'!H25</f>
        <v>0</v>
      </c>
      <c r="H37" s="755">
        <f>'10.Review Research &amp; Surveillen'!I25</f>
        <v>0</v>
      </c>
      <c r="I37" s="755">
        <f>'10.Review Research &amp; Surveillen'!J25</f>
        <v>0</v>
      </c>
      <c r="J37" s="755">
        <f>'10.Review Research &amp; Surveillen'!K25</f>
        <v>0</v>
      </c>
      <c r="K37" s="755">
        <f>'10.Review Research &amp; Surveillen'!L25</f>
        <v>0</v>
      </c>
      <c r="L37" s="755">
        <f>'10.Review Research &amp; Surveillen'!M25</f>
        <v>0</v>
      </c>
      <c r="M37" s="100">
        <f>'10.Review Research &amp; Surveillen'!N25</f>
        <v>0</v>
      </c>
      <c r="N37" s="755">
        <f>'10.Review Research &amp; Surveillen'!O25</f>
        <v>0</v>
      </c>
      <c r="O37" s="100">
        <f>'10.Review Research &amp; Surveillen'!P25</f>
        <v>0</v>
      </c>
      <c r="P37" s="3546" t="str">
        <f>'10.Review Research &amp; Surveillen'!Q25</f>
        <v xml:space="preserve">STATE: ; PDY: ; KKL: ; MHE: ; YNM: </v>
      </c>
      <c r="Q37" s="95"/>
      <c r="R37" s="91"/>
    </row>
    <row r="38" spans="1:18" ht="60">
      <c r="A38" s="741" t="str">
        <f>'10.Review Research &amp; Surveillen'!A26</f>
        <v>10.2.9</v>
      </c>
      <c r="B38" s="741" t="str">
        <f>'10.Review Research &amp; Surveillen'!B26</f>
        <v>H.10</v>
      </c>
      <c r="C38" s="712" t="str">
        <f>'10.Review Research &amp; Surveillen'!C26</f>
        <v>Research for medical colleges</v>
      </c>
      <c r="D38" s="741" t="str">
        <f>'10.Review Research &amp; Surveillen'!D26</f>
        <v>NDCP</v>
      </c>
      <c r="E38" s="741" t="str">
        <f>'10.Review Research &amp; Surveillen'!E26</f>
        <v>NTEP</v>
      </c>
      <c r="F38" s="755">
        <f>'10.Review Research &amp; Surveillen'!G26</f>
        <v>8</v>
      </c>
      <c r="G38" s="755">
        <f>'10.Review Research &amp; Surveillen'!H26</f>
        <v>0</v>
      </c>
      <c r="H38" s="755">
        <f>'10.Review Research &amp; Surveillen'!I26</f>
        <v>5.8</v>
      </c>
      <c r="I38" s="755">
        <f>'10.Review Research &amp; Surveillen'!J26</f>
        <v>0</v>
      </c>
      <c r="J38" s="755">
        <f>'10.Review Research &amp; Surveillen'!K26</f>
        <v>0</v>
      </c>
      <c r="K38" s="755">
        <f>'10.Review Research &amp; Surveillen'!L26</f>
        <v>0</v>
      </c>
      <c r="L38" s="755">
        <f>'10.Review Research &amp; Surveillen'!M26</f>
        <v>72500</v>
      </c>
      <c r="M38" s="100">
        <f>'10.Review Research &amp; Surveillen'!N26</f>
        <v>0.72499999999999998</v>
      </c>
      <c r="N38" s="755">
        <f>'10.Review Research &amp; Surveillen'!O26</f>
        <v>12</v>
      </c>
      <c r="O38" s="100">
        <f>'10.Review Research &amp; Surveillen'!P26</f>
        <v>8.6999999999999993</v>
      </c>
      <c r="P38" s="3546" t="str">
        <f>'10.Review Research &amp; Surveillen'!Q26</f>
        <v xml:space="preserve">STATE: ; PDY: Rs.30000x 9 PG thesis approved &amp; 3 OR proposals  @  Rs.2,00,000/- approved by STF OR Committee received from Medical colleges ; KKL: ; MHE: ; YNM: </v>
      </c>
      <c r="Q38" s="95"/>
      <c r="R38" s="91"/>
    </row>
    <row r="39" spans="1:18" ht="30">
      <c r="A39" s="741" t="str">
        <f>'10.Review Research &amp; Surveillen'!A56</f>
        <v>10.5.1</v>
      </c>
      <c r="B39" s="741">
        <f>'10.Review Research &amp; Surveillen'!B56</f>
        <v>0</v>
      </c>
      <c r="C39" s="712" t="str">
        <f>'10.Review Research &amp; Surveillen'!C56</f>
        <v>Sub-national Disease Free Certification: Tuberculosis</v>
      </c>
      <c r="D39" s="741" t="str">
        <f>'10.Review Research &amp; Surveillen'!D56</f>
        <v>NDCP</v>
      </c>
      <c r="E39" s="741" t="str">
        <f>'10.Review Research &amp; Surveillen'!E56</f>
        <v>NTEP</v>
      </c>
      <c r="F39" s="755">
        <f>'10.Review Research &amp; Surveillen'!G56</f>
        <v>0</v>
      </c>
      <c r="G39" s="755">
        <f>'10.Review Research &amp; Surveillen'!H56</f>
        <v>0</v>
      </c>
      <c r="H39" s="755">
        <f>'10.Review Research &amp; Surveillen'!I56</f>
        <v>0</v>
      </c>
      <c r="I39" s="755">
        <f>'10.Review Research &amp; Surveillen'!J56</f>
        <v>0</v>
      </c>
      <c r="J39" s="755">
        <f>'10.Review Research &amp; Surveillen'!K56</f>
        <v>0</v>
      </c>
      <c r="K39" s="755">
        <f>'10.Review Research &amp; Surveillen'!L56</f>
        <v>0</v>
      </c>
      <c r="L39" s="755">
        <f>'10.Review Research &amp; Surveillen'!M56</f>
        <v>0</v>
      </c>
      <c r="M39" s="100">
        <f>'10.Review Research &amp; Surveillen'!N56</f>
        <v>0</v>
      </c>
      <c r="N39" s="755">
        <f>'10.Review Research &amp; Surveillen'!O56</f>
        <v>0</v>
      </c>
      <c r="O39" s="100">
        <f>'10.Review Research &amp; Surveillen'!P56</f>
        <v>0</v>
      </c>
      <c r="P39" s="3546" t="str">
        <f>'10.Review Research &amp; Surveillen'!Q56</f>
        <v xml:space="preserve">STATE: ; PDY: ; KKL: ; MHE: ; YNM: </v>
      </c>
      <c r="Q39" s="95"/>
      <c r="R39" s="91"/>
    </row>
    <row r="40" spans="1:18">
      <c r="A40" s="695">
        <f>'11.IEC-BCC Annex'!A7</f>
        <v>11</v>
      </c>
      <c r="B40" s="695"/>
      <c r="C40" s="695" t="str">
        <f>'11.IEC-BCC Annex'!C7</f>
        <v xml:space="preserve"> </v>
      </c>
      <c r="D40" s="694"/>
      <c r="E40" s="694"/>
      <c r="F40" s="694"/>
      <c r="G40" s="694"/>
      <c r="H40" s="406"/>
      <c r="I40" s="694"/>
      <c r="J40" s="406"/>
      <c r="K40" s="695"/>
      <c r="L40" s="695"/>
      <c r="M40" s="406"/>
      <c r="N40" s="406"/>
      <c r="O40" s="406">
        <f>SUM(O41:O43)</f>
        <v>5</v>
      </c>
      <c r="P40" s="3544"/>
      <c r="Q40" s="82"/>
      <c r="R40" s="82">
        <f>SUM(R41:R43)</f>
        <v>0</v>
      </c>
    </row>
    <row r="41" spans="1:18" ht="120">
      <c r="A41" s="5661" t="str">
        <f>'11.IEC-BCC Annex'!A26</f>
        <v>11.3.2</v>
      </c>
      <c r="B41" s="700" t="str">
        <f>'11-A. IEC Sub-Annex'!C70</f>
        <v>H.4</v>
      </c>
      <c r="C41" s="70" t="str">
        <f>'11-A. IEC Sub-Annex'!D70</f>
        <v>ACSM (State &amp; district)</v>
      </c>
      <c r="D41" s="700" t="str">
        <f>'11-A. IEC Sub-Annex'!E70</f>
        <v>NDCP</v>
      </c>
      <c r="E41" s="700" t="e">
        <f>'11-A. IEC Sub-Annex'!#REF!</f>
        <v>#REF!</v>
      </c>
      <c r="F41" s="755">
        <f>'11-A. IEC Sub-Annex'!F70</f>
        <v>100</v>
      </c>
      <c r="G41" s="755">
        <f>'11-A. IEC Sub-Annex'!G70</f>
        <v>45</v>
      </c>
      <c r="H41" s="755">
        <f>'11-A. IEC Sub-Annex'!H70</f>
        <v>3</v>
      </c>
      <c r="I41" s="755">
        <f>'11-A. IEC Sub-Annex'!I70</f>
        <v>0.3</v>
      </c>
      <c r="J41" s="755">
        <f>'11-A. IEC Sub-Annex'!J70</f>
        <v>0</v>
      </c>
      <c r="K41" s="755">
        <f>'11-A. IEC Sub-Annex'!K70</f>
        <v>0</v>
      </c>
      <c r="L41" s="755">
        <f>'11-A. IEC Sub-Annex'!L70</f>
        <v>21739.130434782608</v>
      </c>
      <c r="M41" s="100">
        <f>'11-A. IEC Sub-Annex'!M70</f>
        <v>0.21739130434782608</v>
      </c>
      <c r="N41" s="755">
        <f>'11-A. IEC Sub-Annex'!N70</f>
        <v>23</v>
      </c>
      <c r="O41" s="100">
        <f>'11-A. IEC Sub-Annex'!O70</f>
        <v>5</v>
      </c>
      <c r="P41" s="3546" t="str">
        <f>'11-A. IEC Sub-Annex'!P70</f>
        <v>STATE: Cost proposed for  IEC activities at state level including World TB Day; PDY: District level IEC activities like patient provider meeting/community meeting/Rally/School programmes &amp; installation of audio &amp;visual system in Mobile medical van; KKL: District level IEC activities like IEC activities; MHE: District level IEC activities like IEC activities; YNM: District level IEC activities like IEC activities</v>
      </c>
      <c r="Q41" s="95"/>
      <c r="R41" s="91"/>
    </row>
    <row r="42" spans="1:18">
      <c r="A42" s="5662"/>
      <c r="B42" s="700">
        <f>'11-A. IEC Sub-Annex'!C71</f>
        <v>0</v>
      </c>
      <c r="C42" s="70" t="str">
        <f>'11-A. IEC Sub-Annex'!D71</f>
        <v>TB Harega Desh Jeetega' Campaign</v>
      </c>
      <c r="D42" s="700" t="str">
        <f>'11-A. IEC Sub-Annex'!E71</f>
        <v>NDCP</v>
      </c>
      <c r="E42" s="700" t="e">
        <f>'11-A. IEC Sub-Annex'!#REF!</f>
        <v>#REF!</v>
      </c>
      <c r="F42" s="755">
        <f>'11-A. IEC Sub-Annex'!F71</f>
        <v>4</v>
      </c>
      <c r="G42" s="755">
        <f>'11-A. IEC Sub-Annex'!G71</f>
        <v>0</v>
      </c>
      <c r="H42" s="755">
        <f>'11-A. IEC Sub-Annex'!H71</f>
        <v>1</v>
      </c>
      <c r="I42" s="755">
        <f>'11-A. IEC Sub-Annex'!I71</f>
        <v>0</v>
      </c>
      <c r="J42" s="755">
        <f>'11-A. IEC Sub-Annex'!J71</f>
        <v>0</v>
      </c>
      <c r="K42" s="755">
        <f>'11-A. IEC Sub-Annex'!K71</f>
        <v>0</v>
      </c>
      <c r="L42" s="755">
        <f>'11-A. IEC Sub-Annex'!L71</f>
        <v>0</v>
      </c>
      <c r="M42" s="100">
        <f>'11-A. IEC Sub-Annex'!M71</f>
        <v>0</v>
      </c>
      <c r="N42" s="755">
        <f>'11-A. IEC Sub-Annex'!N71</f>
        <v>0</v>
      </c>
      <c r="O42" s="100">
        <f>'11-A. IEC Sub-Annex'!O71</f>
        <v>0</v>
      </c>
      <c r="P42" s="3546" t="str">
        <f>'11-A. IEC Sub-Annex'!P71</f>
        <v xml:space="preserve">STATE: ; PDY: ; KKL: ; MHE: ; YNM: </v>
      </c>
      <c r="Q42" s="95"/>
      <c r="R42" s="91"/>
    </row>
    <row r="43" spans="1:18" ht="30">
      <c r="A43" s="5663"/>
      <c r="B43" s="700">
        <f>'11-A. IEC Sub-Annex'!C72</f>
        <v>0</v>
      </c>
      <c r="C43" s="70" t="str">
        <f>'11-A. IEC Sub-Annex'!D72</f>
        <v>Any other IEC/BCC activities- upgradation of training hall in STO office for IEC/sensitization</v>
      </c>
      <c r="D43" s="700" t="str">
        <f>'11-A. IEC Sub-Annex'!E72</f>
        <v>NDCP</v>
      </c>
      <c r="E43" s="700" t="e">
        <f>'11-A. IEC Sub-Annex'!#REF!</f>
        <v>#REF!</v>
      </c>
      <c r="F43" s="755">
        <f>'11-A. IEC Sub-Annex'!F72</f>
        <v>1</v>
      </c>
      <c r="G43" s="755">
        <f>'11-A. IEC Sub-Annex'!G72</f>
        <v>0</v>
      </c>
      <c r="H43" s="755">
        <f>'11-A. IEC Sub-Annex'!H72</f>
        <v>1</v>
      </c>
      <c r="I43" s="755">
        <f>'11-A. IEC Sub-Annex'!I72</f>
        <v>0</v>
      </c>
      <c r="J43" s="755">
        <f>'11-A. IEC Sub-Annex'!J72</f>
        <v>0</v>
      </c>
      <c r="K43" s="755">
        <f>'11-A. IEC Sub-Annex'!K72</f>
        <v>0</v>
      </c>
      <c r="L43" s="755">
        <f>'11-A. IEC Sub-Annex'!L72</f>
        <v>0</v>
      </c>
      <c r="M43" s="100">
        <f>'11-A. IEC Sub-Annex'!M72</f>
        <v>0</v>
      </c>
      <c r="N43" s="755">
        <f>'11-A. IEC Sub-Annex'!N72</f>
        <v>0</v>
      </c>
      <c r="O43" s="100">
        <f>'11-A. IEC Sub-Annex'!O72</f>
        <v>0</v>
      </c>
      <c r="P43" s="3546" t="str">
        <f>'11-A. IEC Sub-Annex'!P72</f>
        <v xml:space="preserve">STATE: ; PDY: ; KKL: ; MHE: ; YNM: </v>
      </c>
      <c r="Q43" s="95"/>
      <c r="R43" s="91"/>
    </row>
    <row r="44" spans="1:18">
      <c r="A44" s="695">
        <f>'12.Printing Annex'!A7</f>
        <v>12</v>
      </c>
      <c r="B44" s="695"/>
      <c r="C44" s="695" t="str">
        <f>'12.Printing Annex'!C7</f>
        <v>Printing</v>
      </c>
      <c r="D44" s="694"/>
      <c r="E44" s="694"/>
      <c r="F44" s="694"/>
      <c r="G44" s="694"/>
      <c r="H44" s="406"/>
      <c r="I44" s="694"/>
      <c r="J44" s="406"/>
      <c r="K44" s="695"/>
      <c r="L44" s="695"/>
      <c r="M44" s="406"/>
      <c r="N44" s="406"/>
      <c r="O44" s="406">
        <f>SUM(O45:O46)</f>
        <v>6</v>
      </c>
      <c r="P44" s="3544"/>
      <c r="Q44" s="82"/>
      <c r="R44" s="82">
        <f>SUM(R45:R46)</f>
        <v>0</v>
      </c>
    </row>
    <row r="45" spans="1:18" ht="45">
      <c r="A45" s="5661" t="str">
        <f>'12.Printing Annex'!A28</f>
        <v>12.3.3</v>
      </c>
      <c r="B45" s="700" t="str">
        <f>'12-A. Print Sub-Annex'!C85</f>
        <v>H.4</v>
      </c>
      <c r="C45" s="70" t="str">
        <f>'12-A. Print Sub-Annex'!D85</f>
        <v>Printing (ACSM)</v>
      </c>
      <c r="D45" s="700" t="str">
        <f>'12-A. Print Sub-Annex'!E85</f>
        <v>NDCP</v>
      </c>
      <c r="E45" s="700" t="str">
        <f>'12-A. Print Sub-Annex'!F85</f>
        <v>NTEP</v>
      </c>
      <c r="F45" s="755">
        <f>'12-A. Print Sub-Annex'!G85</f>
        <v>175</v>
      </c>
      <c r="G45" s="755">
        <f>'12-A. Print Sub-Annex'!H85</f>
        <v>20</v>
      </c>
      <c r="H45" s="755">
        <f>'12-A. Print Sub-Annex'!I85</f>
        <v>3.5</v>
      </c>
      <c r="I45" s="755">
        <f>'12-A. Print Sub-Annex'!J85</f>
        <v>0</v>
      </c>
      <c r="J45" s="755">
        <f>'12-A. Print Sub-Annex'!K85</f>
        <v>0</v>
      </c>
      <c r="K45" s="755">
        <f>'12-A. Print Sub-Annex'!L85</f>
        <v>0</v>
      </c>
      <c r="L45" s="755">
        <f>'12-A. Print Sub-Annex'!M85</f>
        <v>133.33333333333334</v>
      </c>
      <c r="M45" s="100">
        <f>'12-A. Print Sub-Annex'!N85</f>
        <v>1.3333333333333335E-3</v>
      </c>
      <c r="N45" s="755">
        <f>'12-A. Print Sub-Annex'!O85</f>
        <v>2250</v>
      </c>
      <c r="O45" s="100">
        <f>'12-A. Print Sub-Annex'!P85</f>
        <v>3.0000000000000004</v>
      </c>
      <c r="P45" s="3546" t="str">
        <f>'12-A. Print Sub-Annex'!Q85</f>
        <v>STATE: Printing of IEC Materials at State level; PDY: ; KKL: ; MHE: Printing of IEC materials in local languages; YNM: Printing of IEC materials in local languages</v>
      </c>
      <c r="Q45" s="95"/>
      <c r="R45" s="91"/>
    </row>
    <row r="46" spans="1:18" ht="30">
      <c r="A46" s="5663"/>
      <c r="B46" s="700" t="str">
        <f>'12-A. Print Sub-Annex'!C86</f>
        <v>H.13</v>
      </c>
      <c r="C46" s="70" t="str">
        <f>'12-A. Print Sub-Annex'!D86</f>
        <v>Printing</v>
      </c>
      <c r="D46" s="700" t="str">
        <f>'12-A. Print Sub-Annex'!E86</f>
        <v>NDCP</v>
      </c>
      <c r="E46" s="700" t="str">
        <f>'12-A. Print Sub-Annex'!F86</f>
        <v>NTEP</v>
      </c>
      <c r="F46" s="755">
        <f>'12-A. Print Sub-Annex'!G86</f>
        <v>20</v>
      </c>
      <c r="G46" s="755">
        <f>'12-A. Print Sub-Annex'!H86</f>
        <v>2</v>
      </c>
      <c r="H46" s="755">
        <f>'12-A. Print Sub-Annex'!I86</f>
        <v>2</v>
      </c>
      <c r="I46" s="755">
        <f>'12-A. Print Sub-Annex'!J86</f>
        <v>0.17</v>
      </c>
      <c r="J46" s="755">
        <f>'12-A. Print Sub-Annex'!K86</f>
        <v>0</v>
      </c>
      <c r="K46" s="755">
        <f>'12-A. Print Sub-Annex'!L86</f>
        <v>0</v>
      </c>
      <c r="L46" s="755">
        <f>'12-A. Print Sub-Annex'!M86</f>
        <v>500</v>
      </c>
      <c r="M46" s="100">
        <f>'12-A. Print Sub-Annex'!N86</f>
        <v>5.0000000000000001E-3</v>
      </c>
      <c r="N46" s="755">
        <f>'12-A. Print Sub-Annex'!O86</f>
        <v>600</v>
      </c>
      <c r="O46" s="100">
        <f>'12-A. Print Sub-Annex'!P86</f>
        <v>3</v>
      </c>
      <c r="P46" s="3546" t="str">
        <f>'12-A. Print Sub-Annex'!Q86</f>
        <v xml:space="preserve">STATE:  NTEP records, reporting forms and registers at state level; PDY: ; KKL: ; MHE: ; YNM: </v>
      </c>
      <c r="Q46" s="95"/>
      <c r="R46" s="91"/>
    </row>
    <row r="47" spans="1:18">
      <c r="A47" s="190">
        <f>'14.Drug warehouse &amp;Logistic Anx'!A7</f>
        <v>14</v>
      </c>
      <c r="B47" s="190"/>
      <c r="C47" s="190" t="str">
        <f>'14.Drug warehouse &amp;Logistic Anx'!C7</f>
        <v>Drug Warehousing and Logistics</v>
      </c>
      <c r="D47" s="576"/>
      <c r="E47" s="576"/>
      <c r="F47" s="576"/>
      <c r="G47" s="576"/>
      <c r="H47" s="406"/>
      <c r="I47" s="576"/>
      <c r="J47" s="406"/>
      <c r="K47" s="190"/>
      <c r="L47" s="190"/>
      <c r="M47" s="406"/>
      <c r="N47" s="406"/>
      <c r="O47" s="406">
        <f>SUM(O48:O50)</f>
        <v>0.8</v>
      </c>
      <c r="P47" s="3544"/>
      <c r="Q47" s="82"/>
      <c r="R47" s="82">
        <f>SUM(R48:R50)</f>
        <v>0</v>
      </c>
    </row>
    <row r="48" spans="1:18">
      <c r="A48" s="700" t="str">
        <f>'14.Drug warehouse &amp;Logistic Anx'!A11</f>
        <v>14.1.1.2</v>
      </c>
      <c r="B48" s="700" t="str">
        <f>'14.Drug warehouse &amp;Logistic Anx'!B11</f>
        <v>B.30.1.7/H.12</v>
      </c>
      <c r="C48" s="70" t="str">
        <f>'14.Drug warehouse &amp;Logistic Anx'!C11</f>
        <v>Human resources for NTEP drug store</v>
      </c>
      <c r="D48" s="700" t="str">
        <f>'14.Drug warehouse &amp;Logistic Anx'!D11</f>
        <v>HSS</v>
      </c>
      <c r="E48" s="700" t="str">
        <f>'14.Drug warehouse &amp;Logistic Anx'!E11</f>
        <v>NTEP/ HRH</v>
      </c>
      <c r="F48" s="755">
        <f>'14.Drug warehouse &amp;Logistic Anx'!G11</f>
        <v>2</v>
      </c>
      <c r="G48" s="755">
        <f>'14.Drug warehouse &amp;Logistic Anx'!H11</f>
        <v>2</v>
      </c>
      <c r="H48" s="755">
        <f>'14.Drug warehouse &amp;Logistic Anx'!I11</f>
        <v>4.4375999999999998</v>
      </c>
      <c r="I48" s="755">
        <f>'14.Drug warehouse &amp;Logistic Anx'!J11</f>
        <v>3.1</v>
      </c>
      <c r="J48" s="755">
        <f>'14.Drug warehouse &amp;Logistic Anx'!K11</f>
        <v>0</v>
      </c>
      <c r="K48" s="755">
        <f>'14.Drug warehouse &amp;Logistic Anx'!L11</f>
        <v>0</v>
      </c>
      <c r="L48" s="755">
        <f>'14.Drug warehouse &amp;Logistic Anx'!M11</f>
        <v>0</v>
      </c>
      <c r="M48" s="100">
        <f>'14.Drug warehouse &amp;Logistic Anx'!N11</f>
        <v>0</v>
      </c>
      <c r="N48" s="755">
        <f>'14.Drug warehouse &amp;Logistic Anx'!O11</f>
        <v>0</v>
      </c>
      <c r="O48" s="100">
        <f>'14.Drug warehouse &amp;Logistic Anx'!P11</f>
        <v>0</v>
      </c>
      <c r="P48" s="3546" t="str">
        <f>'14.Drug warehouse &amp;Logistic Anx'!Q11</f>
        <v xml:space="preserve">STATE: shifted to SD Annexure; PDY: ; KKL: ; MHE: ; YNM: </v>
      </c>
      <c r="Q48" s="95"/>
      <c r="R48" s="91"/>
    </row>
    <row r="49" spans="1:18" ht="30">
      <c r="A49" s="700" t="str">
        <f>'14.Drug warehouse &amp;Logistic Anx'!A29</f>
        <v>14.2.11</v>
      </c>
      <c r="B49" s="700" t="str">
        <f>'14.Drug warehouse &amp;Logistic Anx'!B29</f>
        <v>H.8</v>
      </c>
      <c r="C49" s="70" t="str">
        <f>'14.Drug warehouse &amp;Logistic Anx'!C29</f>
        <v>Vehicle hiring for drug transportation</v>
      </c>
      <c r="D49" s="700" t="str">
        <f>'14.Drug warehouse &amp;Logistic Anx'!D29</f>
        <v>NDCP</v>
      </c>
      <c r="E49" s="700" t="str">
        <f>'14.Drug warehouse &amp;Logistic Anx'!E29</f>
        <v>NTEP</v>
      </c>
      <c r="F49" s="755">
        <f>'14.Drug warehouse &amp;Logistic Anx'!G29</f>
        <v>12</v>
      </c>
      <c r="G49" s="755">
        <f>'14.Drug warehouse &amp;Logistic Anx'!H29</f>
        <v>0</v>
      </c>
      <c r="H49" s="755">
        <f>'14.Drug warehouse &amp;Logistic Anx'!I29</f>
        <v>0.30000000000000004</v>
      </c>
      <c r="I49" s="755">
        <f>'14.Drug warehouse &amp;Logistic Anx'!J29</f>
        <v>0</v>
      </c>
      <c r="J49" s="755">
        <f>'14.Drug warehouse &amp;Logistic Anx'!K29</f>
        <v>0</v>
      </c>
      <c r="K49" s="755">
        <f>'14.Drug warehouse &amp;Logistic Anx'!L29</f>
        <v>0</v>
      </c>
      <c r="L49" s="755">
        <f>'14.Drug warehouse &amp;Logistic Anx'!M29</f>
        <v>2500</v>
      </c>
      <c r="M49" s="100">
        <f>'14.Drug warehouse &amp;Logistic Anx'!N29</f>
        <v>2.5000000000000001E-2</v>
      </c>
      <c r="N49" s="755">
        <f>'14.Drug warehouse &amp;Logistic Anx'!O29</f>
        <v>12</v>
      </c>
      <c r="O49" s="100">
        <f>'14.Drug warehouse &amp;Logistic Anx'!P29</f>
        <v>0.30000000000000004</v>
      </c>
      <c r="P49" s="3546" t="str">
        <f>'14.Drug warehouse &amp;Logistic Anx'!Q29</f>
        <v xml:space="preserve">STATE: Vehicle hiring cost proposed for transfer of drugs to DTC/DDS/PHIS; PDY: ; KKL: ; MHE: ; YNM: </v>
      </c>
      <c r="Q49" s="95"/>
      <c r="R49" s="91"/>
    </row>
    <row r="50" spans="1:18" ht="45">
      <c r="A50" s="700" t="str">
        <f>'14.Drug warehouse &amp;Logistic Anx'!A30</f>
        <v>14.2.12</v>
      </c>
      <c r="B50" s="700" t="str">
        <f>'14.Drug warehouse &amp;Logistic Anx'!B30</f>
        <v>H.11</v>
      </c>
      <c r="C50" s="70" t="str">
        <f>'14.Drug warehouse &amp;Logistic Anx'!C30</f>
        <v>Drug transportation charges</v>
      </c>
      <c r="D50" s="700" t="str">
        <f>'14.Drug warehouse &amp;Logistic Anx'!D30</f>
        <v>NDCP</v>
      </c>
      <c r="E50" s="700" t="str">
        <f>'14.Drug warehouse &amp;Logistic Anx'!E30</f>
        <v>NTEP</v>
      </c>
      <c r="F50" s="755">
        <f>'14.Drug warehouse &amp;Logistic Anx'!G30</f>
        <v>10</v>
      </c>
      <c r="G50" s="755">
        <f>'14.Drug warehouse &amp;Logistic Anx'!H30</f>
        <v>0</v>
      </c>
      <c r="H50" s="755">
        <f>'14.Drug warehouse &amp;Logistic Anx'!I30</f>
        <v>0.5</v>
      </c>
      <c r="I50" s="755">
        <f>'14.Drug warehouse &amp;Logistic Anx'!J30</f>
        <v>0</v>
      </c>
      <c r="J50" s="755">
        <f>'14.Drug warehouse &amp;Logistic Anx'!K30</f>
        <v>0</v>
      </c>
      <c r="K50" s="755">
        <f>'14.Drug warehouse &amp;Logistic Anx'!L30</f>
        <v>0</v>
      </c>
      <c r="L50" s="755">
        <f>'14.Drug warehouse &amp;Logistic Anx'!M30</f>
        <v>5000</v>
      </c>
      <c r="M50" s="100">
        <f>'14.Drug warehouse &amp;Logistic Anx'!N30</f>
        <v>0.05</v>
      </c>
      <c r="N50" s="755">
        <f>'14.Drug warehouse &amp;Logistic Anx'!O30</f>
        <v>10</v>
      </c>
      <c r="O50" s="100">
        <f>'14.Drug warehouse &amp;Logistic Anx'!P30</f>
        <v>0.5</v>
      </c>
      <c r="P50" s="3546" t="str">
        <f>'14.Drug warehouse &amp;Logistic Anx'!Q30</f>
        <v xml:space="preserve">STATE: As per CTD directions, drugs/catridges will be transferred to districts &amp;other States/UTs; PDY: ; KKL: ; MHE: ; YNM: </v>
      </c>
      <c r="Q50" s="95"/>
      <c r="R50" s="91"/>
    </row>
    <row r="51" spans="1:18">
      <c r="A51" s="695">
        <f>'15.PPP Annex'!A7</f>
        <v>15</v>
      </c>
      <c r="B51" s="695"/>
      <c r="C51" s="695" t="str">
        <f>'15.PPP Annex'!C7</f>
        <v>PPP</v>
      </c>
      <c r="D51" s="694"/>
      <c r="E51" s="694"/>
      <c r="F51" s="694"/>
      <c r="G51" s="694"/>
      <c r="H51" s="406"/>
      <c r="I51" s="694"/>
      <c r="J51" s="406"/>
      <c r="K51" s="695"/>
      <c r="L51" s="695"/>
      <c r="M51" s="406"/>
      <c r="N51" s="406"/>
      <c r="O51" s="406">
        <f>SUM(O52:O55)</f>
        <v>4.38</v>
      </c>
      <c r="P51" s="3544"/>
      <c r="Q51" s="82"/>
      <c r="R51" s="82">
        <f>SUM(R52:R55)</f>
        <v>0</v>
      </c>
    </row>
    <row r="52" spans="1:18" ht="90">
      <c r="A52" s="700" t="str">
        <f>'15.PPP Annex'!A27</f>
        <v>15.3.3.1</v>
      </c>
      <c r="B52" s="370" t="str">
        <f>'15.PPP Annex'!B27</f>
        <v>15.5.1.1</v>
      </c>
      <c r="C52" s="78" t="str">
        <f>'15.PPP Annex'!C27</f>
        <v>Any PPM-PP/NGO Support</v>
      </c>
      <c r="D52" s="370" t="str">
        <f>'15.PPP Annex'!D27</f>
        <v>NDCP</v>
      </c>
      <c r="E52" s="370" t="str">
        <f>'15.PPP Annex'!E27</f>
        <v>NTEP</v>
      </c>
      <c r="F52" s="757">
        <f>'15.PPP Annex'!G27</f>
        <v>6</v>
      </c>
      <c r="G52" s="757">
        <f>'15.PPP Annex'!H27</f>
        <v>4</v>
      </c>
      <c r="H52" s="757">
        <f>'15.PPP Annex'!I27</f>
        <v>2.88</v>
      </c>
      <c r="I52" s="757">
        <f>'15.PPP Annex'!J27</f>
        <v>0.96</v>
      </c>
      <c r="J52" s="757">
        <f>'15.PPP Annex'!K27</f>
        <v>0</v>
      </c>
      <c r="K52" s="757">
        <f>'15.PPP Annex'!L27</f>
        <v>0</v>
      </c>
      <c r="L52" s="757">
        <f>'15.PPP Annex'!M27</f>
        <v>48000</v>
      </c>
      <c r="M52" s="392">
        <f>'15.PPP Annex'!N27</f>
        <v>0.48</v>
      </c>
      <c r="N52" s="757">
        <f>'15.PPP Annex'!O27</f>
        <v>6</v>
      </c>
      <c r="O52" s="392">
        <f>'15.PPP Annex'!P27</f>
        <v>2.88</v>
      </c>
      <c r="P52" s="3547" t="str">
        <f>'15.PPP Annex'!Q27</f>
        <v xml:space="preserve">STATE: ; PDY: Existing scheme"Sputum Pickup&amp; Transportation scheme  supported by NGO to transport sputum from 9 non DMC PHCs and  ART/ICTC centre to DMCs/DTC/IRL. 4 volunteers from NGO utilized. Proposed in 6 more non DMC PHIs (6Nos.*Rs.4000*12); KKL: ; MHE: ; YNM: </v>
      </c>
      <c r="Q52" s="95"/>
      <c r="R52" s="91"/>
    </row>
    <row r="53" spans="1:18">
      <c r="A53" s="700" t="str">
        <f>'15.PPP Annex'!A28</f>
        <v>15.3..3.2</v>
      </c>
      <c r="B53" s="370" t="str">
        <f>'15.PPP Annex'!B28</f>
        <v>15.5.2/ H.9.1</v>
      </c>
      <c r="C53" s="78" t="str">
        <f>'15.PPP Annex'!C28</f>
        <v>Public Private Support Agency (PPSA)</v>
      </c>
      <c r="D53" s="370" t="str">
        <f>'15.PPP Annex'!D28</f>
        <v>NDCP</v>
      </c>
      <c r="E53" s="370" t="str">
        <f>'15.PPP Annex'!E28</f>
        <v>NTEP</v>
      </c>
      <c r="F53" s="757">
        <f>'15.PPP Annex'!G28</f>
        <v>0</v>
      </c>
      <c r="G53" s="757">
        <f>'15.PPP Annex'!H28</f>
        <v>0</v>
      </c>
      <c r="H53" s="757">
        <f>'15.PPP Annex'!I28</f>
        <v>0</v>
      </c>
      <c r="I53" s="757">
        <f>'15.PPP Annex'!J28</f>
        <v>0</v>
      </c>
      <c r="J53" s="757">
        <f>'15.PPP Annex'!K28</f>
        <v>0</v>
      </c>
      <c r="K53" s="757">
        <f>'15.PPP Annex'!L28</f>
        <v>0</v>
      </c>
      <c r="L53" s="757">
        <f>'15.PPP Annex'!M28</f>
        <v>0</v>
      </c>
      <c r="M53" s="392">
        <f>'15.PPP Annex'!N28</f>
        <v>0</v>
      </c>
      <c r="N53" s="757">
        <f>'15.PPP Annex'!O28</f>
        <v>0</v>
      </c>
      <c r="O53" s="392">
        <f>'15.PPP Annex'!P28</f>
        <v>0</v>
      </c>
      <c r="P53" s="3547" t="str">
        <f>'15.PPP Annex'!Q28</f>
        <v xml:space="preserve">STATE: ; PDY: ; KKL: ; MHE: ; YNM: </v>
      </c>
      <c r="Q53" s="95"/>
      <c r="R53" s="91"/>
    </row>
    <row r="54" spans="1:18" ht="60">
      <c r="A54" s="700" t="str">
        <f>'15.PPP Annex'!A29</f>
        <v>15.3..3.3</v>
      </c>
      <c r="B54" s="370" t="str">
        <f>'15.PPP Annex'!B29</f>
        <v>15.5.3/ H.9.2</v>
      </c>
      <c r="C54" s="78" t="str">
        <f>'15.PPP Annex'!C29</f>
        <v xml:space="preserve">Private Provider Incentive </v>
      </c>
      <c r="D54" s="370" t="str">
        <f>'15.PPP Annex'!D29</f>
        <v>NDCP</v>
      </c>
      <c r="E54" s="370" t="str">
        <f>'15.PPP Annex'!E29</f>
        <v>NTEP</v>
      </c>
      <c r="F54" s="757">
        <f>'15.PPP Annex'!G29</f>
        <v>0</v>
      </c>
      <c r="G54" s="757">
        <f>'15.PPP Annex'!H29</f>
        <v>0</v>
      </c>
      <c r="H54" s="757">
        <f>'15.PPP Annex'!I29</f>
        <v>0</v>
      </c>
      <c r="I54" s="757">
        <f>'15.PPP Annex'!J29</f>
        <v>0</v>
      </c>
      <c r="J54" s="757">
        <f>'15.PPP Annex'!K29</f>
        <v>0</v>
      </c>
      <c r="K54" s="757">
        <f>'15.PPP Annex'!L29</f>
        <v>0</v>
      </c>
      <c r="L54" s="757">
        <f>'15.PPP Annex'!M29</f>
        <v>1000</v>
      </c>
      <c r="M54" s="392">
        <f>'15.PPP Annex'!N29</f>
        <v>0.01</v>
      </c>
      <c r="N54" s="757">
        <f>'15.PPP Annex'!O29</f>
        <v>100</v>
      </c>
      <c r="O54" s="392">
        <f>'15.PPP Annex'!P29</f>
        <v>1</v>
      </c>
      <c r="P54" s="3547" t="str">
        <f>'15.PPP Annex'!Q29</f>
        <v xml:space="preserve">STATE: ; PDY: Incentives to 75 Private Providers ; KKL: Incentives to 15 Private Providers ; MHE: Incentives to 5 Private Providers ; YNM: Incentives to 5 Private Providers </v>
      </c>
      <c r="Q54" s="95"/>
      <c r="R54" s="91"/>
    </row>
    <row r="55" spans="1:18" ht="60">
      <c r="A55" s="700" t="str">
        <f>'15.PPP Annex'!A30</f>
        <v>15.3..3.4</v>
      </c>
      <c r="B55" s="700" t="str">
        <f>'15.PPP Annex'!B30</f>
        <v>15.5.4</v>
      </c>
      <c r="C55" s="70" t="str">
        <f>'15.PPP Annex'!C30</f>
        <v>Multi-sectoral collaboration activities</v>
      </c>
      <c r="D55" s="700" t="str">
        <f>'15.PPP Annex'!D30</f>
        <v>NDCP</v>
      </c>
      <c r="E55" s="700" t="str">
        <f>'15.PPP Annex'!E30</f>
        <v>NTEP</v>
      </c>
      <c r="F55" s="755">
        <f>'15.PPP Annex'!G30</f>
        <v>0</v>
      </c>
      <c r="G55" s="755">
        <f>'15.PPP Annex'!H30</f>
        <v>0</v>
      </c>
      <c r="H55" s="755">
        <f>'15.PPP Annex'!I30</f>
        <v>0</v>
      </c>
      <c r="I55" s="755">
        <f>'15.PPP Annex'!J30</f>
        <v>0</v>
      </c>
      <c r="J55" s="755">
        <f>'15.PPP Annex'!K30</f>
        <v>0</v>
      </c>
      <c r="K55" s="755">
        <f>'15.PPP Annex'!L30</f>
        <v>0</v>
      </c>
      <c r="L55" s="755">
        <f>'15.PPP Annex'!M30</f>
        <v>8333.3333333333339</v>
      </c>
      <c r="M55" s="100">
        <f>'15.PPP Annex'!N30</f>
        <v>8.3333333333333343E-2</v>
      </c>
      <c r="N55" s="755">
        <f>'15.PPP Annex'!O30</f>
        <v>6</v>
      </c>
      <c r="O55" s="100">
        <f>'15.PPP Annex'!P30</f>
        <v>0.5</v>
      </c>
      <c r="P55" s="3546" t="str">
        <f>'15.PPP Annex'!Q30</f>
        <v>STATE: ; PDY: Inter departmental meetings on NTEP; KKL: Inter departmental meetings on NTEP; MHE: Inter departmental meetings on NTEP; YNM: Inter departmental meetings on NTEP</v>
      </c>
      <c r="Q55" s="95"/>
      <c r="R55" s="91"/>
    </row>
    <row r="56" spans="1:18">
      <c r="A56" s="606">
        <f>'16.PM Annex'!A7</f>
        <v>16</v>
      </c>
      <c r="B56" s="606"/>
      <c r="C56" s="606" t="str">
        <f>'16.PM Annex'!C7</f>
        <v>Programme Management</v>
      </c>
      <c r="D56" s="613"/>
      <c r="E56" s="613"/>
      <c r="F56" s="613"/>
      <c r="G56" s="613"/>
      <c r="H56" s="406"/>
      <c r="I56" s="613"/>
      <c r="J56" s="406"/>
      <c r="K56" s="606"/>
      <c r="L56" s="606"/>
      <c r="M56" s="406"/>
      <c r="N56" s="406"/>
      <c r="O56" s="406">
        <f>SUM(O57:O63)</f>
        <v>35.697400000000002</v>
      </c>
      <c r="P56" s="3544"/>
      <c r="Q56" s="82"/>
      <c r="R56" s="82">
        <f>SUM(R57:R63)</f>
        <v>0</v>
      </c>
    </row>
    <row r="57" spans="1:18" ht="90">
      <c r="A57" s="700" t="str">
        <f>'16-A. PM sub Annex'!B41</f>
        <v>16.1.2.1.21</v>
      </c>
      <c r="B57" s="700" t="str">
        <f>'16-A. PM sub Annex'!D41</f>
        <v>H.10</v>
      </c>
      <c r="C57" s="70" t="str">
        <f>'16-A. PM sub Annex'!E41</f>
        <v>Medical Colleges (Any meetings)</v>
      </c>
      <c r="D57" s="700" t="str">
        <f>'16-A. PM sub Annex'!F41</f>
        <v>NDCP</v>
      </c>
      <c r="E57" s="700" t="str">
        <f>'16-A. PM sub Annex'!G41</f>
        <v>HRH&amp;HPIP/NTEP</v>
      </c>
      <c r="F57" s="755">
        <f>'16-A. PM sub Annex'!H41</f>
        <v>0</v>
      </c>
      <c r="G57" s="755">
        <f>'16-A. PM sub Annex'!I41</f>
        <v>0</v>
      </c>
      <c r="H57" s="755">
        <f>'16-A. PM sub Annex'!K41</f>
        <v>0</v>
      </c>
      <c r="I57" s="755">
        <f>'16-A. PM sub Annex'!L41</f>
        <v>0</v>
      </c>
      <c r="J57" s="755">
        <f>'16-A. PM sub Annex'!M41</f>
        <v>0</v>
      </c>
      <c r="K57" s="755">
        <f>'16-A. PM sub Annex'!N41</f>
        <v>0</v>
      </c>
      <c r="L57" s="755">
        <f>'16-A. PM sub Annex'!O41</f>
        <v>25000</v>
      </c>
      <c r="M57" s="100">
        <f>'16-A. PM sub Annex'!P41</f>
        <v>0.25</v>
      </c>
      <c r="N57" s="755">
        <f>'16-A. PM sub Annex'!Q41</f>
        <v>8</v>
      </c>
      <c r="O57" s="100">
        <f>'16-A. PM sub Annex'!R41</f>
        <v>2</v>
      </c>
      <c r="P57" s="3546" t="str">
        <f>'16-A. PM sub Annex'!S41</f>
        <v xml:space="preserve">STATE: Cost of  quarterly STF meeting of medical colleges:meetings ; PDY: Cost of  quarterly Core committee meeting of medical colleges:Rs.1000x4 meetingsx9 medical colleges&amp;TADA for STF/ZTF/NTF meetings Rs.60,000/- &amp; Secretarial assistance to STF chairperson; KKL: ; MHE: ; YNM: </v>
      </c>
      <c r="Q57" s="95"/>
      <c r="R57" s="91"/>
    </row>
    <row r="58" spans="1:18" ht="210">
      <c r="A58" s="700" t="str">
        <f>'16-A. PM sub Annex'!B62</f>
        <v>16.1.2.2.13</v>
      </c>
      <c r="B58" s="700" t="str">
        <f>'16-A. PM sub Annex'!D62</f>
        <v>H.19</v>
      </c>
      <c r="C58" s="70" t="str">
        <f>'16-A. PM sub Annex'!E62</f>
        <v>Supervision and Monitoring</v>
      </c>
      <c r="D58" s="700" t="str">
        <f>'16-A. PM sub Annex'!F62</f>
        <v>NDCP</v>
      </c>
      <c r="E58" s="700" t="str">
        <f>'16-A. PM sub Annex'!G62</f>
        <v>HRH&amp;HPIP/NTEP</v>
      </c>
      <c r="F58" s="755">
        <f>'16-A. PM sub Annex'!H62</f>
        <v>0</v>
      </c>
      <c r="G58" s="755">
        <f>'16-A. PM sub Annex'!I62</f>
        <v>0</v>
      </c>
      <c r="H58" s="755">
        <f>'16-A. PM sub Annex'!K62</f>
        <v>0</v>
      </c>
      <c r="I58" s="755">
        <f>'16-A. PM sub Annex'!L62</f>
        <v>0</v>
      </c>
      <c r="J58" s="755">
        <f>'16-A. PM sub Annex'!M62</f>
        <v>0</v>
      </c>
      <c r="K58" s="755">
        <f>'16-A. PM sub Annex'!N62</f>
        <v>0</v>
      </c>
      <c r="L58" s="755">
        <f>'16-A. PM sub Annex'!O62</f>
        <v>8695.652173913044</v>
      </c>
      <c r="M58" s="100">
        <f>'16-A. PM sub Annex'!P62</f>
        <v>8.6956521739130446E-2</v>
      </c>
      <c r="N58" s="755">
        <f>'16-A. PM sub Annex'!Q62</f>
        <v>46</v>
      </c>
      <c r="O58" s="100">
        <f>'16-A. PM sub Annex'!R62</f>
        <v>4.0000000000000009</v>
      </c>
      <c r="P58" s="3546" t="str">
        <f>'16-A. PM sub Annex'!S62</f>
        <v>STATE: TA/DA for attending review meetings at National/State level, TADA,review meeting exp, internal evaluation; PDY: TA/DA for attending review meetings at district level, Review meeting exp, TADA, internal evaluation and supervision &amp;monitoring cost ; KKL: TA/DA for attending review meetings at district level, Review meeting exp, internal evaluation and supervision &amp;monitoring cost of ACF; MHE: TA/DA for attending review meetings at district level, Review meeting exp, internal evaluation and supervision &amp;monitoring cost of ACF; YNM: TA/DA for attending review meetings at district level, Review meeting exp, internal evaluation and supervision &amp;monitoring cost of ACF</v>
      </c>
      <c r="Q58" s="95"/>
      <c r="R58" s="91"/>
    </row>
    <row r="59" spans="1:18" ht="105">
      <c r="A59" s="700" t="str">
        <f>'16-A. PM sub Annex'!B81</f>
        <v>16.1.3.1.13</v>
      </c>
      <c r="B59" s="700" t="str">
        <f>'16-A. PM sub Annex'!D81</f>
        <v>H.7</v>
      </c>
      <c r="C59" s="70" t="str">
        <f>'16-A. PM sub Annex'!E81</f>
        <v>Vehicle Operation (POL)</v>
      </c>
      <c r="D59" s="700" t="str">
        <f>'16-A. PM sub Annex'!F81</f>
        <v>NDCP</v>
      </c>
      <c r="E59" s="700" t="str">
        <f>'16-A. PM sub Annex'!G81</f>
        <v>HRH&amp;HPIP/NTEP</v>
      </c>
      <c r="F59" s="755">
        <f>'16-A. PM sub Annex'!H81</f>
        <v>0</v>
      </c>
      <c r="G59" s="755">
        <f>'16-A. PM sub Annex'!I81</f>
        <v>0</v>
      </c>
      <c r="H59" s="755">
        <f>'16-A. PM sub Annex'!K81</f>
        <v>0</v>
      </c>
      <c r="I59" s="755">
        <f>'16-A. PM sub Annex'!L81</f>
        <v>0</v>
      </c>
      <c r="J59" s="755">
        <f>'16-A. PM sub Annex'!M81</f>
        <v>0</v>
      </c>
      <c r="K59" s="755">
        <f>'16-A. PM sub Annex'!N81</f>
        <v>0</v>
      </c>
      <c r="L59" s="755">
        <f>'16-A. PM sub Annex'!O81</f>
        <v>33333.333333333336</v>
      </c>
      <c r="M59" s="100">
        <f>'16-A. PM sub Annex'!P81</f>
        <v>0.33333333333333337</v>
      </c>
      <c r="N59" s="755">
        <f>'16-A. PM sub Annex'!Q81</f>
        <v>15</v>
      </c>
      <c r="O59" s="100">
        <f>'16-A. PM sub Annex'!R81</f>
        <v>5.0000000000000009</v>
      </c>
      <c r="P59" s="3546" t="str">
        <f>'16-A. PM sub Annex'!S81</f>
        <v>STATE: POL &amp; Maintenance of STC Four Wheeler(1No) &amp; AMC of Mobile Medican Van (1 No.)= Rs.200000    ; PDY: Four Wheeler (1 No) = 100000     Two Wheeler (6Nos)  &amp; POL  for Genset (IRL); KKL: POL &amp;maintenance of one two wheeler used by STS; MHE: POL &amp;maintenance of one two wheeler used by STS; YNM: POL &amp;maintenance of one two wheeler used by STS</v>
      </c>
      <c r="Q59" s="95"/>
      <c r="R59" s="91"/>
    </row>
    <row r="60" spans="1:18" ht="90">
      <c r="A60" s="700" t="str">
        <f>'16-A. PM sub Annex'!B82</f>
        <v>16.1.3.1.14</v>
      </c>
      <c r="B60" s="700" t="str">
        <f>'16-A. PM sub Annex'!D82</f>
        <v>H.8</v>
      </c>
      <c r="C60" s="70" t="str">
        <f>'16-A. PM sub Annex'!E82</f>
        <v>Vehicle hiring</v>
      </c>
      <c r="D60" s="700" t="str">
        <f>'16-A. PM sub Annex'!F82</f>
        <v>NDCP</v>
      </c>
      <c r="E60" s="700" t="str">
        <f>'16-A. PM sub Annex'!G82</f>
        <v>HRH&amp;HPIP/NTEP</v>
      </c>
      <c r="F60" s="755">
        <f>'16-A. PM sub Annex'!H82</f>
        <v>0</v>
      </c>
      <c r="G60" s="755">
        <f>'16-A. PM sub Annex'!I82</f>
        <v>0</v>
      </c>
      <c r="H60" s="755">
        <f>'16-A. PM sub Annex'!K82</f>
        <v>0</v>
      </c>
      <c r="I60" s="755">
        <f>'16-A. PM sub Annex'!L82</f>
        <v>0</v>
      </c>
      <c r="J60" s="755">
        <f>'16-A. PM sub Annex'!M82</f>
        <v>0</v>
      </c>
      <c r="K60" s="755">
        <f>'16-A. PM sub Annex'!N82</f>
        <v>0</v>
      </c>
      <c r="L60" s="755">
        <f>'16-A. PM sub Annex'!O82</f>
        <v>3217.7419354838707</v>
      </c>
      <c r="M60" s="100">
        <f>'16-A. PM sub Annex'!P82</f>
        <v>3.2177419354838706E-2</v>
      </c>
      <c r="N60" s="755">
        <f>'16-A. PM sub Annex'!Q82</f>
        <v>62</v>
      </c>
      <c r="O60" s="100">
        <f>'16-A. PM sub Annex'!R82</f>
        <v>1.9949999999999997</v>
      </c>
      <c r="P60" s="3546" t="str">
        <f>'16-A. PM sub Annex'!S82</f>
        <v xml:space="preserve">STATE: Hiring of vehicle for STC/STDC/Supervisory visits/TA to field activities of field staff; PDY: Vehicle hiring cost of DTO/MOTC/IRL/supervisory visits/TA to field activities by field staff=70000; KKL: Vehicle hiring for supervisory visit by MOTC/field activities of field taff; MHE: ; YNM: </v>
      </c>
      <c r="Q60" s="95"/>
      <c r="R60" s="91"/>
    </row>
    <row r="61" spans="1:18" ht="30">
      <c r="A61" s="700" t="str">
        <f>'16-A. PM sub Annex'!B105</f>
        <v>16.1.3.3.12</v>
      </c>
      <c r="B61" s="700" t="str">
        <f>'16-A. PM sub Annex'!D105</f>
        <v>H.10</v>
      </c>
      <c r="C61" s="70" t="str">
        <f>'16-A. PM sub Annex'!E105</f>
        <v>Medical Colleges (All service delivery to be budgeted under B.30)</v>
      </c>
      <c r="D61" s="700" t="str">
        <f>'16-A. PM sub Annex'!F105</f>
        <v>NDCP</v>
      </c>
      <c r="E61" s="700" t="str">
        <f>'16-A. PM sub Annex'!G105</f>
        <v>HRH&amp;HPIP/NTEP</v>
      </c>
      <c r="F61" s="755">
        <f>'16-A. PM sub Annex'!H105</f>
        <v>0</v>
      </c>
      <c r="G61" s="755">
        <f>'16-A. PM sub Annex'!I105</f>
        <v>0</v>
      </c>
      <c r="H61" s="755">
        <f>'16-A. PM sub Annex'!K105</f>
        <v>0</v>
      </c>
      <c r="I61" s="755">
        <f>'16-A. PM sub Annex'!L105</f>
        <v>0</v>
      </c>
      <c r="J61" s="755">
        <f>'16-A. PM sub Annex'!M105</f>
        <v>0</v>
      </c>
      <c r="K61" s="755">
        <f>'16-A. PM sub Annex'!N105</f>
        <v>0</v>
      </c>
      <c r="L61" s="755">
        <f>'16-A. PM sub Annex'!O105</f>
        <v>25000</v>
      </c>
      <c r="M61" s="100">
        <f>'16-A. PM sub Annex'!P105</f>
        <v>0.25</v>
      </c>
      <c r="N61" s="755">
        <f>'16-A. PM sub Annex'!Q105</f>
        <v>4</v>
      </c>
      <c r="O61" s="100">
        <f>'16-A. PM sub Annex'!R105</f>
        <v>1</v>
      </c>
      <c r="P61" s="3546" t="str">
        <f>'16-A. PM sub Annex'!S105</f>
        <v xml:space="preserve">STATE: TADA cost for attending National level NTF/ZTF &amp; State level workshop; PDY: ; KKL: ; MHE: ; YNM: </v>
      </c>
      <c r="Q61" s="95"/>
      <c r="R61" s="91"/>
    </row>
    <row r="62" spans="1:18" ht="195">
      <c r="A62" s="700" t="str">
        <f>'16-A. PM sub Annex'!B129</f>
        <v>16.1.4.1.10</v>
      </c>
      <c r="B62" s="700" t="str">
        <f>'16-A. PM sub Annex'!D129</f>
        <v>H.11</v>
      </c>
      <c r="C62" s="70" t="str">
        <f>'16-A. PM sub Annex'!E129</f>
        <v>Office Operation (Miscellaneous)</v>
      </c>
      <c r="D62" s="700" t="str">
        <f>'16-A. PM sub Annex'!F129</f>
        <v>NDCP</v>
      </c>
      <c r="E62" s="700" t="str">
        <f>'16-A. PM sub Annex'!G129</f>
        <v>HRH&amp;HPIP/NTEP</v>
      </c>
      <c r="F62" s="755">
        <f>'16-A. PM sub Annex'!H129</f>
        <v>0</v>
      </c>
      <c r="G62" s="755">
        <f>'16-A. PM sub Annex'!I129</f>
        <v>0</v>
      </c>
      <c r="H62" s="755">
        <f>'16-A. PM sub Annex'!K129</f>
        <v>0</v>
      </c>
      <c r="I62" s="755">
        <f>'16-A. PM sub Annex'!L129</f>
        <v>0</v>
      </c>
      <c r="J62" s="755">
        <f>'16-A. PM sub Annex'!M129</f>
        <v>0</v>
      </c>
      <c r="K62" s="755">
        <f>'16-A. PM sub Annex'!N129</f>
        <v>0</v>
      </c>
      <c r="L62" s="755">
        <f>'16-A. PM sub Annex'!O129</f>
        <v>18587.169811320753</v>
      </c>
      <c r="M62" s="100">
        <f>'16-A. PM sub Annex'!P129</f>
        <v>0.18587169811320753</v>
      </c>
      <c r="N62" s="755">
        <f>'16-A. PM sub Annex'!Q129</f>
        <v>106</v>
      </c>
      <c r="O62" s="100">
        <f>'16-A. PM sub Annex'!R129</f>
        <v>19.702399999999997</v>
      </c>
      <c r="P62" s="3546" t="str">
        <f>'16-A. PM sub Annex'!S129</f>
        <v>STATE: Purchase of Tablet computers 50 Nos since old Tablet computes are worn out(Rs.25000*50Nos)&amp; Replacement of two computers in STCC for Rs.200000/- Office Operational &amp;Maintenance cost of STC/SDS/STDC/IRL/CDST; PDY: Office Operational cost of DTC/DDS/DRTB Centre/IRL; KKL: Office Operational cost of DTC/DDS includes Mobile,internet,telephone, postage  &amp;other operational cost; MHE: Office Operational cost of DTC/DDS includes Mobile,internet,telephone, postage  &amp;other operationa cost; YNM: Office Operational cost of DTC/DDS includes Mobile,internet,telephone, postage  &amp;other operationa cost</v>
      </c>
      <c r="Q62" s="95"/>
      <c r="R62" s="91"/>
    </row>
    <row r="63" spans="1:18" ht="90">
      <c r="A63" s="700" t="str">
        <f>'16-A. PM sub Annex'!B156</f>
        <v>16.1.5.2.4</v>
      </c>
      <c r="B63" s="700" t="str">
        <f>'16-A. PM sub Annex'!D156</f>
        <v>H.7</v>
      </c>
      <c r="C63" s="70" t="str">
        <f>'16-A. PM sub Annex'!E156</f>
        <v>Vehicle Operation (Maintenance)</v>
      </c>
      <c r="D63" s="700" t="str">
        <f>'16-A. PM sub Annex'!F156</f>
        <v>NDCP</v>
      </c>
      <c r="E63" s="700" t="str">
        <f>'16-A. PM sub Annex'!G156</f>
        <v>HRH&amp;HPIP/NTEP</v>
      </c>
      <c r="F63" s="755">
        <f>'16-A. PM sub Annex'!H156</f>
        <v>0</v>
      </c>
      <c r="G63" s="755">
        <f>'16-A. PM sub Annex'!I156</f>
        <v>0</v>
      </c>
      <c r="H63" s="755">
        <f>'16-A. PM sub Annex'!K156</f>
        <v>0</v>
      </c>
      <c r="I63" s="755">
        <f>'16-A. PM sub Annex'!L156</f>
        <v>0</v>
      </c>
      <c r="J63" s="755">
        <f>'16-A. PM sub Annex'!M156</f>
        <v>0</v>
      </c>
      <c r="K63" s="755">
        <f>'16-A. PM sub Annex'!N156</f>
        <v>0</v>
      </c>
      <c r="L63" s="755">
        <f>'16-A. PM sub Annex'!O156</f>
        <v>18181.81818181818</v>
      </c>
      <c r="M63" s="100">
        <f>'16-A. PM sub Annex'!P156</f>
        <v>0.1818181818181818</v>
      </c>
      <c r="N63" s="755">
        <f>'16-A. PM sub Annex'!Q156</f>
        <v>11</v>
      </c>
      <c r="O63" s="100">
        <f>'16-A. PM sub Annex'!R156</f>
        <v>1.9999999999999998</v>
      </c>
      <c r="P63" s="3546" t="str">
        <f>'16-A. PM sub Annex'!S156</f>
        <v xml:space="preserve">STATE: As per CTD directions, AMC charges/Renewal of Insurance Policy for Mobile Medical Van is proposed; PDY: Maintenance of vehicles Fourwheeler=1No, Two wheeler=6 Nos used STS; KKL: Maintenance of vehicles Two wheeler 1No used by STS; MHE: Maintenance of vehicles Two wheeler 1No used by STS; YNM: </v>
      </c>
      <c r="Q63" s="95"/>
      <c r="R63" s="91"/>
    </row>
    <row r="64" spans="1:18">
      <c r="P64" s="374"/>
      <c r="Q64" s="618"/>
      <c r="R64" s="746"/>
    </row>
    <row r="65" spans="1:18">
      <c r="P65" s="374"/>
      <c r="Q65" s="618"/>
      <c r="R65" s="746"/>
    </row>
    <row r="66" spans="1:18" s="660" customFormat="1">
      <c r="A66" s="5655" t="s">
        <v>5684</v>
      </c>
      <c r="B66" s="5655"/>
      <c r="C66" s="5655"/>
      <c r="D66" s="251"/>
      <c r="E66" s="251"/>
      <c r="F66" s="251"/>
      <c r="G66" s="251"/>
      <c r="H66" s="197"/>
      <c r="I66" s="251"/>
      <c r="J66" s="197"/>
      <c r="K66" s="732"/>
      <c r="L66" s="732"/>
      <c r="M66" s="197"/>
      <c r="N66" s="722"/>
      <c r="O66" s="679"/>
      <c r="P66" s="674"/>
      <c r="Q66" s="687"/>
      <c r="R66" s="688"/>
    </row>
    <row r="67" spans="1:18" s="660" customFormat="1">
      <c r="A67" s="680" t="str">
        <f>'NUHM-Non Metro Abst'!A14</f>
        <v>U.1.1.1.4</v>
      </c>
      <c r="B67" s="680">
        <f>'NUHM-Non Metro Abst'!B14</f>
        <v>0</v>
      </c>
      <c r="C67" s="680" t="str">
        <f>'NUHM-Non Metro Abst'!C14</f>
        <v>Support for implementation of NTEP</v>
      </c>
      <c r="D67" s="471"/>
      <c r="E67" s="680" t="str">
        <f>'NUHM-Non Metro Abst'!D14</f>
        <v>NTEP</v>
      </c>
      <c r="F67" s="680">
        <f>'NUHM-Non Metro Abst'!E14</f>
        <v>0</v>
      </c>
      <c r="G67" s="680">
        <f>'NUHM-Non Metro Abst'!F14</f>
        <v>0</v>
      </c>
      <c r="H67" s="680">
        <f>'NUHM-Non Metro Abst'!G14</f>
        <v>0</v>
      </c>
      <c r="I67" s="680">
        <f>'NUHM-Non Metro Abst'!H14</f>
        <v>0</v>
      </c>
      <c r="J67" s="680">
        <f>'NUHM-Non Metro Abst'!I14</f>
        <v>0</v>
      </c>
      <c r="K67" s="680">
        <f>'NUHM-Non Metro Abst'!J14</f>
        <v>0</v>
      </c>
      <c r="L67" s="680">
        <f>'NUHM-Non Metro Abst'!K14</f>
        <v>0</v>
      </c>
      <c r="M67" s="680">
        <f>'NUHM-Non Metro Abst'!L14</f>
        <v>0</v>
      </c>
      <c r="N67" s="680">
        <f>'NUHM-Non Metro Abst'!M14</f>
        <v>0</v>
      </c>
      <c r="O67" s="680">
        <f>'NUHM-Non Metro Abst'!N14</f>
        <v>0</v>
      </c>
      <c r="P67" s="3534" t="str">
        <f>'NUHM-Non Metro Abst'!O14</f>
        <v xml:space="preserve">STATE: ; PDY: ; KKL: ; MHE: ; YNM: </v>
      </c>
      <c r="Q67" s="57"/>
      <c r="R67" s="689"/>
    </row>
    <row r="68" spans="1:18" s="660" customFormat="1">
      <c r="A68" s="5655" t="s">
        <v>5683</v>
      </c>
      <c r="B68" s="5655"/>
      <c r="C68" s="5655"/>
      <c r="D68" s="251"/>
      <c r="E68" s="251"/>
      <c r="F68" s="251"/>
      <c r="G68" s="251"/>
      <c r="H68" s="197"/>
      <c r="I68" s="251"/>
      <c r="J68" s="197"/>
      <c r="K68" s="732"/>
      <c r="L68" s="732"/>
      <c r="M68" s="197"/>
      <c r="N68" s="722"/>
      <c r="O68" s="679"/>
      <c r="P68" s="674"/>
      <c r="Q68" s="687"/>
      <c r="R68" s="688"/>
    </row>
    <row r="69" spans="1:18" s="660" customFormat="1">
      <c r="A69" s="680" t="str">
        <f>'NUHM Metro Abst'!A14</f>
        <v>U.1.1.1.4</v>
      </c>
      <c r="B69" s="680">
        <f>'NUHM Metro Abst'!B14</f>
        <v>0</v>
      </c>
      <c r="C69" s="680" t="str">
        <f>'NUHM Metro Abst'!C14</f>
        <v>Support for implementation of NTEP</v>
      </c>
      <c r="D69" s="471"/>
      <c r="E69" s="680" t="str">
        <f>'NUHM Metro Abst'!D14</f>
        <v>NTEP</v>
      </c>
      <c r="F69" s="680">
        <f>'NUHM Metro Abst'!E14</f>
        <v>0</v>
      </c>
      <c r="G69" s="680">
        <f>'NUHM Metro Abst'!F14</f>
        <v>0</v>
      </c>
      <c r="H69" s="680">
        <f>'NUHM Metro Abst'!G14</f>
        <v>0</v>
      </c>
      <c r="I69" s="680">
        <f>'NUHM Metro Abst'!H14</f>
        <v>0</v>
      </c>
      <c r="J69" s="680">
        <f>'NUHM Metro Abst'!I14</f>
        <v>0</v>
      </c>
      <c r="K69" s="680">
        <f>'NUHM Metro Abst'!J14</f>
        <v>0</v>
      </c>
      <c r="L69" s="680">
        <f>'NUHM Metro Abst'!K14</f>
        <v>0</v>
      </c>
      <c r="M69" s="680">
        <f>'NUHM Metro Abst'!L14</f>
        <v>0</v>
      </c>
      <c r="N69" s="680">
        <f>'NUHM Metro Abst'!M14</f>
        <v>0</v>
      </c>
      <c r="O69" s="680">
        <f>'NUHM Metro Abst'!N14</f>
        <v>0</v>
      </c>
      <c r="P69" s="3534">
        <f>'NUHM Metro Abst'!O14</f>
        <v>0</v>
      </c>
      <c r="Q69" s="57"/>
      <c r="R69" s="57"/>
    </row>
  </sheetData>
  <sheetProtection sheet="1" formatCells="0" formatColumns="0" formatRows="0" autoFilter="0"/>
  <autoFilter ref="A5:M63"/>
  <mergeCells count="17">
    <mergeCell ref="A41:A43"/>
    <mergeCell ref="A66:C66"/>
    <mergeCell ref="A68:C68"/>
    <mergeCell ref="Q4:R4"/>
    <mergeCell ref="E4:E5"/>
    <mergeCell ref="F4:J4"/>
    <mergeCell ref="K4:P4"/>
    <mergeCell ref="A45:A46"/>
    <mergeCell ref="A21:A23"/>
    <mergeCell ref="A24:A25"/>
    <mergeCell ref="A26:A28"/>
    <mergeCell ref="A33:A35"/>
    <mergeCell ref="A1:C1"/>
    <mergeCell ref="A4:A5"/>
    <mergeCell ref="B4:B5"/>
    <mergeCell ref="C4:C5"/>
    <mergeCell ref="D4:D5"/>
  </mergeCells>
  <pageMargins left="0.7" right="0.7" top="0.75" bottom="0.75" header="0.3" footer="0.3"/>
  <pageSetup orientation="portrait" horizontalDpi="4294967295" verticalDpi="4294967295" r:id="rId1"/>
</worksheet>
</file>

<file path=xl/worksheets/sheet48.xml><?xml version="1.0" encoding="utf-8"?>
<worksheet xmlns="http://schemas.openxmlformats.org/spreadsheetml/2006/main" xmlns:r="http://schemas.openxmlformats.org/officeDocument/2006/relationships">
  <sheetPr codeName="Sheet15">
    <tabColor theme="5" tint="0.79998168889431442"/>
  </sheetPr>
  <dimension ref="A1:R50"/>
  <sheetViews>
    <sheetView workbookViewId="0">
      <pane xSplit="3" ySplit="5" topLeftCell="K24" activePane="bottomRight" state="frozen"/>
      <selection activeCell="C107" sqref="C107"/>
      <selection pane="topRight" activeCell="C107" sqref="C107"/>
      <selection pane="bottomLeft" activeCell="C107" sqref="C107"/>
      <selection pane="bottomRight" activeCell="O40" sqref="O40"/>
    </sheetView>
  </sheetViews>
  <sheetFormatPr defaultColWidth="8.7109375" defaultRowHeight="15"/>
  <cols>
    <col min="1" max="1" width="10.5703125" style="762" bestFit="1" customWidth="1"/>
    <col min="2" max="2" width="20" style="762" customWidth="1"/>
    <col min="3" max="3" width="62.5703125" style="367" customWidth="1"/>
    <col min="4" max="4" width="6.140625" style="602" bestFit="1" customWidth="1"/>
    <col min="5" max="5" width="21.7109375" style="602" bestFit="1" customWidth="1"/>
    <col min="6" max="6" width="22.7109375" style="763" bestFit="1" customWidth="1"/>
    <col min="7" max="7" width="14.85546875" style="763" customWidth="1"/>
    <col min="8" max="8" width="15.140625" style="766" customWidth="1"/>
    <col min="9" max="9" width="10" style="763" customWidth="1"/>
    <col min="10" max="10" width="11.5703125" style="766" customWidth="1"/>
    <col min="11" max="11" width="11.42578125" style="762" customWidth="1"/>
    <col min="12" max="12" width="15.5703125" style="762" customWidth="1"/>
    <col min="13" max="13" width="12" style="766" bestFit="1" customWidth="1"/>
    <col min="14" max="14" width="8.7109375" style="758"/>
    <col min="15" max="15" width="13.140625" style="759" customWidth="1"/>
    <col min="16" max="16" width="51.5703125" style="758" customWidth="1"/>
    <col min="17" max="17" width="42.85546875" style="758" customWidth="1"/>
    <col min="18" max="18" width="11" style="759" customWidth="1"/>
    <col min="19" max="16384" width="8.7109375" style="758"/>
  </cols>
  <sheetData>
    <row r="1" spans="1:18">
      <c r="A1" s="5654" t="s">
        <v>3830</v>
      </c>
      <c r="B1" s="5654"/>
      <c r="C1" s="5654"/>
      <c r="D1" s="619"/>
      <c r="E1" s="664"/>
      <c r="F1" s="67" t="s">
        <v>3954</v>
      </c>
      <c r="G1" s="705"/>
      <c r="H1" s="705"/>
      <c r="I1" s="705"/>
      <c r="J1" s="623"/>
      <c r="K1" s="705"/>
      <c r="L1" s="705"/>
      <c r="M1" s="623"/>
    </row>
    <row r="2" spans="1:18">
      <c r="A2" s="598" t="str">
        <f>HYPERLINK("#Index!F3", "Index Pg")</f>
        <v>Index Pg</v>
      </c>
      <c r="B2" s="601"/>
      <c r="C2" s="324" t="str">
        <f>HYPERLINK("#'Budget Summary I'!A1:AL1", "Budget Summary I")</f>
        <v>Budget Summary I</v>
      </c>
      <c r="D2" s="627"/>
      <c r="E2" s="501" t="s">
        <v>4582</v>
      </c>
      <c r="F2" s="99">
        <f>R6+R12+R14+R17+R22+R24+R32+R34+R36+R38+R40</f>
        <v>0</v>
      </c>
      <c r="G2" s="760"/>
      <c r="H2" s="760"/>
      <c r="I2" s="760"/>
      <c r="J2" s="631"/>
      <c r="K2" s="760"/>
      <c r="L2" s="760"/>
      <c r="M2" s="631"/>
    </row>
    <row r="3" spans="1:18">
      <c r="A3" s="600"/>
      <c r="B3" s="601"/>
      <c r="C3" s="634" t="str">
        <f>HYPERLINK("#'Budget Summary II'!A3:B5", "Budget Summary II")</f>
        <v>Budget Summary II</v>
      </c>
      <c r="D3" s="627"/>
      <c r="E3" s="761" t="s">
        <v>4583</v>
      </c>
      <c r="F3" s="252">
        <f>O6+O12+O14+O17+O22+O24+O32+O34+O36+O38+O40</f>
        <v>43.96</v>
      </c>
      <c r="G3" s="760"/>
      <c r="H3" s="760"/>
      <c r="I3" s="760"/>
      <c r="J3" s="631"/>
      <c r="K3" s="760"/>
      <c r="M3" s="631"/>
    </row>
    <row r="4" spans="1:18" s="763" customFormat="1">
      <c r="A4" s="5233" t="s">
        <v>53</v>
      </c>
      <c r="B4" s="5233" t="s">
        <v>54</v>
      </c>
      <c r="C4" s="5233" t="s">
        <v>55</v>
      </c>
      <c r="D4" s="5233" t="s">
        <v>56</v>
      </c>
      <c r="E4" s="5233" t="s">
        <v>57</v>
      </c>
      <c r="F4" s="5223" t="s">
        <v>4603</v>
      </c>
      <c r="G4" s="5223"/>
      <c r="H4" s="5223"/>
      <c r="I4" s="5223"/>
      <c r="J4" s="5223"/>
      <c r="K4" s="5223" t="s">
        <v>4613</v>
      </c>
      <c r="L4" s="5223"/>
      <c r="M4" s="5666"/>
      <c r="N4" s="5223"/>
      <c r="O4" s="5666"/>
      <c r="P4" s="5223"/>
      <c r="Q4" s="5233" t="s">
        <v>4643</v>
      </c>
      <c r="R4" s="5233"/>
    </row>
    <row r="5" spans="1:18" s="763" customFormat="1" ht="60">
      <c r="A5" s="5233"/>
      <c r="B5" s="5233"/>
      <c r="C5" s="5233"/>
      <c r="D5" s="5233"/>
      <c r="E5" s="5233"/>
      <c r="F5" s="379" t="s">
        <v>4604</v>
      </c>
      <c r="G5" s="379" t="s">
        <v>4611</v>
      </c>
      <c r="H5" s="379" t="s">
        <v>4605</v>
      </c>
      <c r="I5" s="379" t="s">
        <v>4612</v>
      </c>
      <c r="J5" s="379" t="s">
        <v>2527</v>
      </c>
      <c r="K5" s="380" t="s">
        <v>58</v>
      </c>
      <c r="L5" s="380" t="s">
        <v>59</v>
      </c>
      <c r="M5" s="381" t="s">
        <v>60</v>
      </c>
      <c r="N5" s="380" t="s">
        <v>61</v>
      </c>
      <c r="O5" s="381" t="s">
        <v>62</v>
      </c>
      <c r="P5" s="380" t="s">
        <v>63</v>
      </c>
      <c r="Q5" s="382" t="s">
        <v>2529</v>
      </c>
      <c r="R5" s="383" t="s">
        <v>4644</v>
      </c>
    </row>
    <row r="6" spans="1:18">
      <c r="A6" s="603">
        <f>'1.SD Facility Based Annex'!A7</f>
        <v>1</v>
      </c>
      <c r="B6" s="603"/>
      <c r="C6" s="603" t="str">
        <f>'1.SD Facility Based Annex'!C7</f>
        <v>Service Delivery - Facility Based</v>
      </c>
      <c r="D6" s="604"/>
      <c r="E6" s="604"/>
      <c r="F6" s="604"/>
      <c r="G6" s="604"/>
      <c r="H6" s="406"/>
      <c r="I6" s="604"/>
      <c r="J6" s="406"/>
      <c r="K6" s="603"/>
      <c r="L6" s="603"/>
      <c r="M6" s="406"/>
      <c r="N6" s="709"/>
      <c r="O6" s="710">
        <f>SUM(O7:O11)</f>
        <v>3</v>
      </c>
      <c r="P6" s="709"/>
      <c r="Q6" s="709"/>
      <c r="R6" s="710">
        <f>SUM(R7:R11)</f>
        <v>0</v>
      </c>
    </row>
    <row r="7" spans="1:18" ht="30">
      <c r="A7" s="506" t="str">
        <f>'1.SD Facility Based Annex'!A99</f>
        <v>1.3.1.16</v>
      </c>
      <c r="B7" s="506">
        <f>'1.SD Facility Based Annex'!B99</f>
        <v>0</v>
      </c>
      <c r="C7" s="506" t="str">
        <f>'1.SD Facility Based Annex'!C99</f>
        <v>State lab: Meeting Costs/Office expenses/Contingency</v>
      </c>
      <c r="D7" s="752" t="str">
        <f>'1.SD Facility Based Annex'!D99</f>
        <v>NDCP</v>
      </c>
      <c r="E7" s="752" t="str">
        <f>'1.SD Facility Based Annex'!E99</f>
        <v>NVHCP</v>
      </c>
      <c r="F7" s="752">
        <f>'1.SD Facility Based Annex'!F99</f>
        <v>0</v>
      </c>
      <c r="G7" s="752">
        <f>'1.SD Facility Based Annex'!G99</f>
        <v>0</v>
      </c>
      <c r="H7" s="752">
        <f>'1.SD Facility Based Annex'!I99</f>
        <v>1</v>
      </c>
      <c r="I7" s="752">
        <f>'1.SD Facility Based Annex'!J99</f>
        <v>0</v>
      </c>
      <c r="J7" s="752">
        <f>'1.SD Facility Based Annex'!K99</f>
        <v>0</v>
      </c>
      <c r="K7" s="752">
        <f>'1.SD Facility Based Annex'!L99</f>
        <v>0</v>
      </c>
      <c r="L7" s="752">
        <f>'1.SD Facility Based Annex'!M99</f>
        <v>50000</v>
      </c>
      <c r="M7" s="100">
        <f>'1.SD Facility Based Annex'!N99</f>
        <v>0.5</v>
      </c>
      <c r="N7" s="752">
        <f>'1.SD Facility Based Annex'!O99</f>
        <v>1</v>
      </c>
      <c r="O7" s="100">
        <f>'1.SD Facility Based Annex'!P99</f>
        <v>0.5</v>
      </c>
      <c r="P7" s="506" t="str">
        <f>'1.SD Facility Based Annex'!Q99</f>
        <v xml:space="preserve">STATE: State Lab: Meeting Costs/Officer Expenses  Contingency - Rs.0.50 Lakh; PDY: ; KKL: ; MHE: ; YNM: </v>
      </c>
      <c r="Q7" s="61"/>
      <c r="R7" s="689"/>
    </row>
    <row r="8" spans="1:18" ht="75">
      <c r="A8" s="506" t="str">
        <f>'1.SD Facility Based Annex'!A101</f>
        <v>1.3.1.17.1</v>
      </c>
      <c r="B8" s="506">
        <f>'1.SD Facility Based Annex'!B101</f>
        <v>0</v>
      </c>
      <c r="C8" s="506" t="str">
        <f>'1.SD Facility Based Annex'!C101</f>
        <v>MTC: Meeting Costs/Office expenses/Contingency (photocopy, internet/communication/ Resistance testing in selected cases/ Printing M &amp; E tools/ Tablets for M &amp; E if needed) etc)</v>
      </c>
      <c r="D8" s="752" t="str">
        <f>'1.SD Facility Based Annex'!D101</f>
        <v>NDCP</v>
      </c>
      <c r="E8" s="752" t="str">
        <f>'1.SD Facility Based Annex'!E101</f>
        <v>NVHCP</v>
      </c>
      <c r="F8" s="752">
        <f>'1.SD Facility Based Annex'!F101</f>
        <v>0</v>
      </c>
      <c r="G8" s="752">
        <f>'1.SD Facility Based Annex'!G101</f>
        <v>0</v>
      </c>
      <c r="H8" s="752">
        <f>'1.SD Facility Based Annex'!I101</f>
        <v>1</v>
      </c>
      <c r="I8" s="752">
        <f>'1.SD Facility Based Annex'!J101</f>
        <v>0</v>
      </c>
      <c r="J8" s="752">
        <f>'1.SD Facility Based Annex'!K101</f>
        <v>0</v>
      </c>
      <c r="K8" s="752">
        <f>'1.SD Facility Based Annex'!L101</f>
        <v>0</v>
      </c>
      <c r="L8" s="752">
        <f>'1.SD Facility Based Annex'!M101</f>
        <v>50000</v>
      </c>
      <c r="M8" s="100">
        <f>'1.SD Facility Based Annex'!N101</f>
        <v>0.5</v>
      </c>
      <c r="N8" s="752">
        <f>'1.SD Facility Based Annex'!O101</f>
        <v>1</v>
      </c>
      <c r="O8" s="100">
        <f>'1.SD Facility Based Annex'!P101</f>
        <v>0.5</v>
      </c>
      <c r="P8" s="506" t="str">
        <f>'1.SD Facility Based Annex'!Q101</f>
        <v xml:space="preserve">STATE: ; PDY: Meeting Costs/Office expenses/Contingency (photocopy, internet/communication/ Resistance testing in selected cases/ Printing M &amp; E tools - Rs. 0.50 Lakhs; KKL: ; MHE: ; YNM: </v>
      </c>
      <c r="Q8" s="61"/>
      <c r="R8" s="689"/>
    </row>
    <row r="9" spans="1:18" ht="30">
      <c r="A9" s="506" t="str">
        <f>'1.SD Facility Based Annex'!A102</f>
        <v>1.3.1.17.2</v>
      </c>
      <c r="B9" s="506">
        <f>'1.SD Facility Based Annex'!B102</f>
        <v>0</v>
      </c>
      <c r="C9" s="506" t="str">
        <f>'1.SD Facility Based Annex'!C102</f>
        <v>MTC: Management of Hep A &amp; E</v>
      </c>
      <c r="D9" s="752" t="str">
        <f>'1.SD Facility Based Annex'!D102</f>
        <v>NDCP</v>
      </c>
      <c r="E9" s="752" t="str">
        <f>'1.SD Facility Based Annex'!E102</f>
        <v>NVHCP</v>
      </c>
      <c r="F9" s="752">
        <f>'1.SD Facility Based Annex'!F102</f>
        <v>0</v>
      </c>
      <c r="G9" s="752">
        <f>'1.SD Facility Based Annex'!G102</f>
        <v>0</v>
      </c>
      <c r="H9" s="752">
        <f>'1.SD Facility Based Annex'!I102</f>
        <v>0.5</v>
      </c>
      <c r="I9" s="752">
        <f>'1.SD Facility Based Annex'!J102</f>
        <v>0</v>
      </c>
      <c r="J9" s="752">
        <f>'1.SD Facility Based Annex'!K102</f>
        <v>0</v>
      </c>
      <c r="K9" s="752">
        <f>'1.SD Facility Based Annex'!L102</f>
        <v>0</v>
      </c>
      <c r="L9" s="752">
        <f>'1.SD Facility Based Annex'!M102</f>
        <v>50000</v>
      </c>
      <c r="M9" s="100">
        <f>'1.SD Facility Based Annex'!N102</f>
        <v>0.5</v>
      </c>
      <c r="N9" s="752">
        <f>'1.SD Facility Based Annex'!O102</f>
        <v>1</v>
      </c>
      <c r="O9" s="100">
        <f>'1.SD Facility Based Annex'!P102</f>
        <v>0.5</v>
      </c>
      <c r="P9" s="506" t="str">
        <f>'1.SD Facility Based Annex'!Q102</f>
        <v xml:space="preserve">STATE: ; PDY: Management of Hep A &amp; E - Rs.1.00 Lakh; KKL: ; MHE: ; YNM: </v>
      </c>
      <c r="Q9" s="61"/>
      <c r="R9" s="689"/>
    </row>
    <row r="10" spans="1:18" ht="90">
      <c r="A10" s="506" t="str">
        <f>'1.SD Facility Based Annex'!A104</f>
        <v>1.3.1.18.1</v>
      </c>
      <c r="B10" s="506">
        <f>'1.SD Facility Based Annex'!B104</f>
        <v>0</v>
      </c>
      <c r="C10" s="506" t="str">
        <f>'1.SD Facility Based Annex'!C104</f>
        <v>TC: Meeting Costs/Office expenses/Contingency</v>
      </c>
      <c r="D10" s="752" t="str">
        <f>'1.SD Facility Based Annex'!D104</f>
        <v>NDCP</v>
      </c>
      <c r="E10" s="752" t="str">
        <f>'1.SD Facility Based Annex'!E104</f>
        <v>NVHCP</v>
      </c>
      <c r="F10" s="752">
        <f>'1.SD Facility Based Annex'!F104</f>
        <v>0</v>
      </c>
      <c r="G10" s="752">
        <f>'1.SD Facility Based Annex'!G104</f>
        <v>0</v>
      </c>
      <c r="H10" s="752">
        <f>'1.SD Facility Based Annex'!I104</f>
        <v>0.5</v>
      </c>
      <c r="I10" s="752">
        <f>'1.SD Facility Based Annex'!J104</f>
        <v>0</v>
      </c>
      <c r="J10" s="752">
        <f>'1.SD Facility Based Annex'!K104</f>
        <v>0</v>
      </c>
      <c r="K10" s="752">
        <f>'1.SD Facility Based Annex'!L104</f>
        <v>0</v>
      </c>
      <c r="L10" s="752">
        <f>'1.SD Facility Based Annex'!M104</f>
        <v>12500</v>
      </c>
      <c r="M10" s="100">
        <f>'1.SD Facility Based Annex'!N104</f>
        <v>0.125</v>
      </c>
      <c r="N10" s="752">
        <f>'1.SD Facility Based Annex'!O104</f>
        <v>8</v>
      </c>
      <c r="O10" s="100">
        <f>'1.SD Facility Based Annex'!P104</f>
        <v>1</v>
      </c>
      <c r="P10" s="506" t="str">
        <f>'1.SD Facility Based Annex'!Q104</f>
        <v>STATE: ; PDY:  Meeting Costs/Office expenses/Contingency - Rs.0.50 Lakhs; KKL:  Meeting Costs/Office expenses/Contingency - Rs.0.20 Lakhs; MHE:  Meeting Costs/Office expenses/Contingency - Rs.0.15 Lakhs; YNM:  Meeting Costs/Office expenses/Contingency - Rs.0.15 Lakhs</v>
      </c>
      <c r="Q10" s="61"/>
      <c r="R10" s="689"/>
    </row>
    <row r="11" spans="1:18" ht="30">
      <c r="A11" s="506" t="str">
        <f>'1.SD Facility Based Annex'!A105</f>
        <v>1.3.1.18.2</v>
      </c>
      <c r="B11" s="506">
        <f>'1.SD Facility Based Annex'!B105</f>
        <v>0</v>
      </c>
      <c r="C11" s="506" t="str">
        <f>'1.SD Facility Based Annex'!C105</f>
        <v>TC: Management of Hep A &amp; E</v>
      </c>
      <c r="D11" s="752" t="str">
        <f>'1.SD Facility Based Annex'!D105</f>
        <v>NDCP</v>
      </c>
      <c r="E11" s="752" t="str">
        <f>'1.SD Facility Based Annex'!E105</f>
        <v>NVHCP</v>
      </c>
      <c r="F11" s="752">
        <f>'1.SD Facility Based Annex'!F105</f>
        <v>0</v>
      </c>
      <c r="G11" s="752">
        <f>'1.SD Facility Based Annex'!G105</f>
        <v>0</v>
      </c>
      <c r="H11" s="752">
        <f>'1.SD Facility Based Annex'!I105</f>
        <v>0.5</v>
      </c>
      <c r="I11" s="752">
        <f>'1.SD Facility Based Annex'!J105</f>
        <v>0</v>
      </c>
      <c r="J11" s="752">
        <f>'1.SD Facility Based Annex'!K105</f>
        <v>0</v>
      </c>
      <c r="K11" s="752">
        <f>'1.SD Facility Based Annex'!L105</f>
        <v>0</v>
      </c>
      <c r="L11" s="752">
        <f>'1.SD Facility Based Annex'!M105</f>
        <v>50000</v>
      </c>
      <c r="M11" s="100">
        <f>'1.SD Facility Based Annex'!N105</f>
        <v>0.5</v>
      </c>
      <c r="N11" s="752">
        <f>'1.SD Facility Based Annex'!O105</f>
        <v>1</v>
      </c>
      <c r="O11" s="100">
        <f>'1.SD Facility Based Annex'!P105</f>
        <v>0.5</v>
      </c>
      <c r="P11" s="506" t="str">
        <f>'1.SD Facility Based Annex'!Q105</f>
        <v xml:space="preserve">STATE: ; PDY: Management of Hep A &amp; E - Rs.0.50 Lakh; KKL: ; MHE: ; YNM: </v>
      </c>
      <c r="Q11" s="61"/>
      <c r="R11" s="689"/>
    </row>
    <row r="12" spans="1:18">
      <c r="A12" s="190">
        <f>'2.SD Community Based Annex'!A7</f>
        <v>2</v>
      </c>
      <c r="B12" s="190"/>
      <c r="C12" s="190" t="str">
        <f>'2.SD Community Based Annex'!C7</f>
        <v>Service Delivery - Community Based</v>
      </c>
      <c r="D12" s="576"/>
      <c r="E12" s="576"/>
      <c r="F12" s="576"/>
      <c r="G12" s="576"/>
      <c r="H12" s="406"/>
      <c r="I12" s="576"/>
      <c r="J12" s="406"/>
      <c r="K12" s="190"/>
      <c r="L12" s="190"/>
      <c r="M12" s="406"/>
      <c r="N12" s="709"/>
      <c r="O12" s="710">
        <f>O13</f>
        <v>1</v>
      </c>
      <c r="P12" s="709"/>
      <c r="Q12" s="715"/>
      <c r="R12" s="716">
        <f>R13</f>
        <v>0</v>
      </c>
    </row>
    <row r="13" spans="1:18" ht="45">
      <c r="A13" s="506" t="str">
        <f>'2.SD Community Based Annex'!A45</f>
        <v>2.3.1.11</v>
      </c>
      <c r="B13" s="506">
        <f>'2.SD Community Based Annex'!B45</f>
        <v>0</v>
      </c>
      <c r="C13" s="607" t="str">
        <f>'2.SD Community Based Annex'!C45</f>
        <v>Outreach for demand generation, testing and treatment of Viral Hepatitis through Mobile Medical Units/NGOs/CBOs/etc</v>
      </c>
      <c r="D13" s="605" t="str">
        <f>'2.SD Community Based Annex'!D45</f>
        <v>NDCP</v>
      </c>
      <c r="E13" s="605" t="str">
        <f>'2.SD Community Based Annex'!E45</f>
        <v>NVHCP</v>
      </c>
      <c r="F13" s="605">
        <f>'2.SD Community Based Annex'!G45</f>
        <v>0</v>
      </c>
      <c r="G13" s="605">
        <f>'2.SD Community Based Annex'!H45</f>
        <v>0</v>
      </c>
      <c r="H13" s="605">
        <f>'2.SD Community Based Annex'!I45</f>
        <v>1</v>
      </c>
      <c r="I13" s="605">
        <f>'2.SD Community Based Annex'!J45</f>
        <v>0</v>
      </c>
      <c r="J13" s="605">
        <f>'2.SD Community Based Annex'!K45</f>
        <v>0</v>
      </c>
      <c r="K13" s="605">
        <f>'2.SD Community Based Annex'!L45</f>
        <v>0</v>
      </c>
      <c r="L13" s="605">
        <f>'2.SD Community Based Annex'!M45</f>
        <v>50000</v>
      </c>
      <c r="M13" s="392">
        <f>'2.SD Community Based Annex'!N45</f>
        <v>0.5</v>
      </c>
      <c r="N13" s="605">
        <f>'2.SD Community Based Annex'!O45</f>
        <v>2</v>
      </c>
      <c r="O13" s="392">
        <f>'2.SD Community Based Annex'!P45</f>
        <v>1</v>
      </c>
      <c r="P13" s="607" t="str">
        <f>'2.SD Community Based Annex'!Q45</f>
        <v xml:space="preserve">STATE: ; PDY: Outreach Activities for NVHCP - Outreach Camps through  Mobile Medical Units - Rs.1.00 Lakhs ; KKL: ; MHE: ; YNM: </v>
      </c>
      <c r="Q13" s="61"/>
      <c r="R13" s="689"/>
    </row>
    <row r="14" spans="1:18">
      <c r="A14" s="190">
        <f>'3.Community Intervention Annexn'!A7</f>
        <v>3</v>
      </c>
      <c r="B14" s="190"/>
      <c r="C14" s="190" t="str">
        <f>'3.Community Intervention Annexn'!C7</f>
        <v>Community Interventions</v>
      </c>
      <c r="D14" s="576"/>
      <c r="E14" s="576"/>
      <c r="F14" s="576"/>
      <c r="G14" s="576"/>
      <c r="H14" s="406"/>
      <c r="I14" s="576"/>
      <c r="J14" s="406"/>
      <c r="K14" s="190"/>
      <c r="L14" s="190"/>
      <c r="M14" s="406"/>
      <c r="N14" s="709"/>
      <c r="O14" s="710">
        <f>SUM(O15:O16)</f>
        <v>0</v>
      </c>
      <c r="P14" s="709"/>
      <c r="Q14" s="715"/>
      <c r="R14" s="716">
        <f>SUM(R15:R16)</f>
        <v>0</v>
      </c>
    </row>
    <row r="15" spans="1:18">
      <c r="A15" s="5665" t="str">
        <f>'3.Community Intervention Annexn'!A39</f>
        <v>3.2.2.3</v>
      </c>
      <c r="B15" s="506"/>
      <c r="C15" s="506" t="str">
        <f>'3-A. CI Sub-Annex'!D113</f>
        <v>Incentives for Peer Educators under NVHCP</v>
      </c>
      <c r="D15" s="752" t="str">
        <f>'3-A. CI Sub-Annex'!E113</f>
        <v>NDCP</v>
      </c>
      <c r="E15" s="752" t="str">
        <f>'3-A. CI Sub-Annex'!F113</f>
        <v>NVHCP</v>
      </c>
      <c r="F15" s="752">
        <f>'3-A. CI Sub-Annex'!G113</f>
        <v>0</v>
      </c>
      <c r="G15" s="752">
        <f>'3-A. CI Sub-Annex'!H113</f>
        <v>0</v>
      </c>
      <c r="H15" s="752">
        <f>'3-A. CI Sub-Annex'!I113</f>
        <v>0</v>
      </c>
      <c r="I15" s="752">
        <f>'3-A. CI Sub-Annex'!J113</f>
        <v>0</v>
      </c>
      <c r="J15" s="752">
        <f>'3-A. CI Sub-Annex'!K113</f>
        <v>0</v>
      </c>
      <c r="K15" s="752">
        <f>'3-A. CI Sub-Annex'!L113</f>
        <v>0</v>
      </c>
      <c r="L15" s="752">
        <f>'3-A. CI Sub-Annex'!M113</f>
        <v>0</v>
      </c>
      <c r="M15" s="100">
        <f>'3-A. CI Sub-Annex'!N113</f>
        <v>0</v>
      </c>
      <c r="N15" s="752">
        <f>'3-A. CI Sub-Annex'!O113</f>
        <v>0</v>
      </c>
      <c r="O15" s="100">
        <f>'3-A. CI Sub-Annex'!P113</f>
        <v>0</v>
      </c>
      <c r="P15" s="506">
        <f>'3-A. CI Sub-Annex'!Q113</f>
        <v>0</v>
      </c>
      <c r="Q15" s="61"/>
      <c r="R15" s="689"/>
    </row>
    <row r="16" spans="1:18" ht="30">
      <c r="A16" s="5665"/>
      <c r="B16" s="506"/>
      <c r="C16" s="607" t="str">
        <f>'3-A. CI Sub-Annex'!D114</f>
        <v>Engagement with NGO CBO(Community Based Organisations) for outreach</v>
      </c>
      <c r="D16" s="605" t="str">
        <f>'3-A. CI Sub-Annex'!E114</f>
        <v>NDCP</v>
      </c>
      <c r="E16" s="605" t="str">
        <f>'3-A. CI Sub-Annex'!F114</f>
        <v>NVHCP</v>
      </c>
      <c r="F16" s="605">
        <f>'3-A. CI Sub-Annex'!G114</f>
        <v>0</v>
      </c>
      <c r="G16" s="605">
        <f>'3-A. CI Sub-Annex'!H114</f>
        <v>0</v>
      </c>
      <c r="H16" s="605">
        <f>'3-A. CI Sub-Annex'!I114</f>
        <v>0</v>
      </c>
      <c r="I16" s="605">
        <f>'3-A. CI Sub-Annex'!J114</f>
        <v>0</v>
      </c>
      <c r="J16" s="605">
        <f>'3-A. CI Sub-Annex'!K114</f>
        <v>0</v>
      </c>
      <c r="K16" s="605">
        <f>'3-A. CI Sub-Annex'!L114</f>
        <v>0</v>
      </c>
      <c r="L16" s="605">
        <f>'3-A. CI Sub-Annex'!M114</f>
        <v>0</v>
      </c>
      <c r="M16" s="392">
        <f>'3-A. CI Sub-Annex'!N114</f>
        <v>0</v>
      </c>
      <c r="N16" s="605">
        <f>'3-A. CI Sub-Annex'!O114</f>
        <v>0</v>
      </c>
      <c r="O16" s="392">
        <f>'3-A. CI Sub-Annex'!P114</f>
        <v>0</v>
      </c>
      <c r="P16" s="607">
        <f>'3-A. CI Sub-Annex'!Q114</f>
        <v>0</v>
      </c>
      <c r="Q16" s="61"/>
      <c r="R16" s="689"/>
    </row>
    <row r="17" spans="1:18">
      <c r="A17" s="695">
        <f>'6.Procurement Annex'!A7</f>
        <v>6</v>
      </c>
      <c r="B17" s="695"/>
      <c r="C17" s="695" t="str">
        <f>'6.Procurement Annex'!C7</f>
        <v>Procurement</v>
      </c>
      <c r="D17" s="694"/>
      <c r="E17" s="694"/>
      <c r="F17" s="694"/>
      <c r="G17" s="694"/>
      <c r="H17" s="406"/>
      <c r="I17" s="694"/>
      <c r="J17" s="406"/>
      <c r="K17" s="695"/>
      <c r="L17" s="695"/>
      <c r="M17" s="406"/>
      <c r="N17" s="709"/>
      <c r="O17" s="710">
        <f>SUM(O18:O21)</f>
        <v>38.96</v>
      </c>
      <c r="P17" s="709"/>
      <c r="Q17" s="715"/>
      <c r="R17" s="716">
        <f>SUM(R18:R21)</f>
        <v>0</v>
      </c>
    </row>
    <row r="18" spans="1:18">
      <c r="A18" s="5082" t="str">
        <f>'6.Procurement Annex'!A75</f>
        <v>6.2.3.4</v>
      </c>
      <c r="B18" s="70">
        <f>'6-A. Proc. Sub-Annex'!C240</f>
        <v>0</v>
      </c>
      <c r="C18" s="70" t="str">
        <f>'6-A. Proc. Sub-Annex'!D240</f>
        <v>Drugs</v>
      </c>
      <c r="D18" s="700" t="str">
        <f>'6-A. Proc. Sub-Annex'!E240</f>
        <v>NDCP</v>
      </c>
      <c r="E18" s="700" t="str">
        <f>'6-A. Proc. Sub-Annex'!F240</f>
        <v>NVHCP</v>
      </c>
      <c r="F18" s="700">
        <f>'6-A. Proc. Sub-Annex'!G240</f>
        <v>0</v>
      </c>
      <c r="G18" s="700">
        <f>'6-A. Proc. Sub-Annex'!H240</f>
        <v>0</v>
      </c>
      <c r="H18" s="700">
        <f>'6-A. Proc. Sub-Annex'!I240</f>
        <v>14.7537798</v>
      </c>
      <c r="I18" s="700">
        <f>'6-A. Proc. Sub-Annex'!J240</f>
        <v>0</v>
      </c>
      <c r="J18" s="700">
        <f>'6-A. Proc. Sub-Annex'!K240</f>
        <v>0</v>
      </c>
      <c r="K18" s="700">
        <f>'6-A. Proc. Sub-Annex'!L240</f>
        <v>0</v>
      </c>
      <c r="L18" s="700">
        <f>'6-A. Proc. Sub-Annex'!M240</f>
        <v>1926000</v>
      </c>
      <c r="M18" s="100">
        <f>'6-A. Proc. Sub-Annex'!N240</f>
        <v>19.260000000000002</v>
      </c>
      <c r="N18" s="700">
        <f>'6-A. Proc. Sub-Annex'!O240</f>
        <v>1</v>
      </c>
      <c r="O18" s="100">
        <f>'6-A. Proc. Sub-Annex'!P240</f>
        <v>19.260000000000002</v>
      </c>
      <c r="P18" s="70">
        <f>'6-A. Proc. Sub-Annex'!Q240</f>
        <v>0</v>
      </c>
      <c r="Q18" s="61"/>
      <c r="R18" s="689"/>
    </row>
    <row r="19" spans="1:18">
      <c r="A19" s="5082"/>
      <c r="B19" s="70">
        <f>'6-A. Proc. Sub-Annex'!C241</f>
        <v>0</v>
      </c>
      <c r="C19" s="70" t="str">
        <f>'6-A. Proc. Sub-Annex'!D241</f>
        <v>Kits</v>
      </c>
      <c r="D19" s="700" t="str">
        <f>'6-A. Proc. Sub-Annex'!E241</f>
        <v>NDCP</v>
      </c>
      <c r="E19" s="700" t="str">
        <f>'6-A. Proc. Sub-Annex'!F241</f>
        <v>NVHCP</v>
      </c>
      <c r="F19" s="700">
        <f>'6-A. Proc. Sub-Annex'!G241</f>
        <v>0</v>
      </c>
      <c r="G19" s="700">
        <f>'6-A. Proc. Sub-Annex'!H241</f>
        <v>0</v>
      </c>
      <c r="H19" s="700">
        <f>'6-A. Proc. Sub-Annex'!I241</f>
        <v>21.308529580000005</v>
      </c>
      <c r="I19" s="700">
        <f>'6-A. Proc. Sub-Annex'!J241</f>
        <v>0</v>
      </c>
      <c r="J19" s="700">
        <f>'6-A. Proc. Sub-Annex'!K241</f>
        <v>0</v>
      </c>
      <c r="K19" s="700">
        <f>'6-A. Proc. Sub-Annex'!L241</f>
        <v>0</v>
      </c>
      <c r="L19" s="700">
        <f>'6-A. Proc. Sub-Annex'!M241</f>
        <v>1745000</v>
      </c>
      <c r="M19" s="100">
        <f>'6-A. Proc. Sub-Annex'!N241</f>
        <v>17.45</v>
      </c>
      <c r="N19" s="700">
        <f>'6-A. Proc. Sub-Annex'!O241</f>
        <v>1</v>
      </c>
      <c r="O19" s="100">
        <f>'6-A. Proc. Sub-Annex'!P241</f>
        <v>17.45</v>
      </c>
      <c r="P19" s="70">
        <f>'6-A. Proc. Sub-Annex'!Q241</f>
        <v>0</v>
      </c>
      <c r="Q19" s="61"/>
      <c r="R19" s="689"/>
    </row>
    <row r="20" spans="1:18" ht="45">
      <c r="A20" s="5082"/>
      <c r="B20" s="70">
        <f>'6-A. Proc. Sub-Annex'!C242</f>
        <v>0</v>
      </c>
      <c r="C20" s="70" t="str">
        <f>'6-A. Proc. Sub-Annex'!D242</f>
        <v>Consumables for laboratory under NVHCP (plasticware, RUP, evacuated vacuum tubes, waste disposal bags, Kit for HBsAg titre, grant for calibration of small equipment, money for EQAS)</v>
      </c>
      <c r="D20" s="700" t="str">
        <f>'6-A. Proc. Sub-Annex'!E242</f>
        <v>NDCP</v>
      </c>
      <c r="E20" s="700" t="str">
        <f>'6-A. Proc. Sub-Annex'!F242</f>
        <v>NVHCP</v>
      </c>
      <c r="F20" s="700">
        <f>'6-A. Proc. Sub-Annex'!G242</f>
        <v>0</v>
      </c>
      <c r="G20" s="700">
        <f>'6-A. Proc. Sub-Annex'!H242</f>
        <v>0</v>
      </c>
      <c r="H20" s="700">
        <f>'6-A. Proc. Sub-Annex'!I242</f>
        <v>2</v>
      </c>
      <c r="I20" s="700">
        <f>'6-A. Proc. Sub-Annex'!J242</f>
        <v>0</v>
      </c>
      <c r="J20" s="700">
        <f>'6-A. Proc. Sub-Annex'!K242</f>
        <v>0</v>
      </c>
      <c r="K20" s="700">
        <f>'6-A. Proc. Sub-Annex'!L242</f>
        <v>0</v>
      </c>
      <c r="L20" s="700">
        <f>'6-A. Proc. Sub-Annex'!M242</f>
        <v>225000</v>
      </c>
      <c r="M20" s="100">
        <f>'6-A. Proc. Sub-Annex'!N242</f>
        <v>2.25</v>
      </c>
      <c r="N20" s="700">
        <f>'6-A. Proc. Sub-Annex'!O242</f>
        <v>1</v>
      </c>
      <c r="O20" s="100">
        <f>'6-A. Proc. Sub-Annex'!P242</f>
        <v>2.25</v>
      </c>
      <c r="P20" s="70">
        <f>'6-A. Proc. Sub-Annex'!Q242</f>
        <v>0</v>
      </c>
      <c r="Q20" s="61"/>
      <c r="R20" s="689"/>
    </row>
    <row r="21" spans="1:18" ht="30">
      <c r="A21" s="5082"/>
      <c r="B21" s="70">
        <f>'6-A. Proc. Sub-Annex'!C243</f>
        <v>0</v>
      </c>
      <c r="C21" s="70" t="str">
        <f>'6-A. Proc. Sub-Annex'!D243</f>
        <v>Consumables for treatment sites (plasticware, RUP, evacuated vacuum tubes, waste disposal bags etc)</v>
      </c>
      <c r="D21" s="700" t="str">
        <f>'6-A. Proc. Sub-Annex'!E243</f>
        <v>NDCP</v>
      </c>
      <c r="E21" s="700" t="str">
        <f>'6-A. Proc. Sub-Annex'!F243</f>
        <v>NVHCP</v>
      </c>
      <c r="F21" s="700">
        <f>'6-A. Proc. Sub-Annex'!G243</f>
        <v>0</v>
      </c>
      <c r="G21" s="700">
        <f>'6-A. Proc. Sub-Annex'!H243</f>
        <v>0</v>
      </c>
      <c r="H21" s="700">
        <f>'6-A. Proc. Sub-Annex'!I243</f>
        <v>0</v>
      </c>
      <c r="I21" s="700">
        <f>'6-A. Proc. Sub-Annex'!J243</f>
        <v>0</v>
      </c>
      <c r="J21" s="700">
        <f>'6-A. Proc. Sub-Annex'!K243</f>
        <v>0</v>
      </c>
      <c r="K21" s="700">
        <f>'6-A. Proc. Sub-Annex'!L243</f>
        <v>0</v>
      </c>
      <c r="L21" s="700">
        <f>'6-A. Proc. Sub-Annex'!M243</f>
        <v>0</v>
      </c>
      <c r="M21" s="100">
        <f>'6-A. Proc. Sub-Annex'!N243</f>
        <v>0</v>
      </c>
      <c r="N21" s="700">
        <f>'6-A. Proc. Sub-Annex'!O243</f>
        <v>0</v>
      </c>
      <c r="O21" s="100">
        <f>'6-A. Proc. Sub-Annex'!P243</f>
        <v>0</v>
      </c>
      <c r="P21" s="70">
        <f>'6-A. Proc. Sub-Annex'!Q243</f>
        <v>0</v>
      </c>
      <c r="Q21" s="61"/>
      <c r="R21" s="689"/>
    </row>
    <row r="22" spans="1:18">
      <c r="A22" s="695">
        <f>'8.Human Resources (SD) Annex'!A7</f>
        <v>8</v>
      </c>
      <c r="B22" s="695"/>
      <c r="C22" s="695" t="str">
        <f>'8.Human Resources (SD) Annex'!C7</f>
        <v>Human Resources</v>
      </c>
      <c r="D22" s="694"/>
      <c r="E22" s="694"/>
      <c r="F22" s="694"/>
      <c r="G22" s="694"/>
      <c r="H22" s="406"/>
      <c r="I22" s="694"/>
      <c r="J22" s="406"/>
      <c r="K22" s="695"/>
      <c r="L22" s="695"/>
      <c r="M22" s="406"/>
      <c r="N22" s="709"/>
      <c r="O22" s="710">
        <f>O23</f>
        <v>0</v>
      </c>
      <c r="P22" s="709"/>
      <c r="Q22" s="715"/>
      <c r="R22" s="716">
        <f>R23</f>
        <v>0</v>
      </c>
    </row>
    <row r="23" spans="1:18">
      <c r="A23" s="680" t="str">
        <f>'8.Human Resources (SD) Annex'!A174</f>
        <v>8.4.11</v>
      </c>
      <c r="B23" s="680">
        <f>'8.Human Resources (SD) Annex'!B174</f>
        <v>0</v>
      </c>
      <c r="C23" s="680" t="str">
        <f>'8.Human Resources (SD) Annex'!C174</f>
        <v>Incentives under NVHCP for MO, Pharmacist and LT</v>
      </c>
      <c r="D23" s="699" t="str">
        <f>'8.Human Resources (SD) Annex'!D174</f>
        <v>HSS</v>
      </c>
      <c r="E23" s="699" t="str">
        <f>'8.Human Resources (SD) Annex'!E174</f>
        <v>NVHCP</v>
      </c>
      <c r="F23" s="699">
        <f>'8.Human Resources (SD) Annex'!F174</f>
        <v>0</v>
      </c>
      <c r="G23" s="699">
        <f>'8.Human Resources (SD) Annex'!G174</f>
        <v>0</v>
      </c>
      <c r="H23" s="699">
        <f>'8.Human Resources (SD) Annex'!H174</f>
        <v>0</v>
      </c>
      <c r="I23" s="699">
        <f>'8.Human Resources (SD) Annex'!I174</f>
        <v>0</v>
      </c>
      <c r="J23" s="699">
        <f>'8.Human Resources (SD) Annex'!J174</f>
        <v>0</v>
      </c>
      <c r="K23" s="699">
        <f>'8.Human Resources (SD) Annex'!L174</f>
        <v>0</v>
      </c>
      <c r="L23" s="699">
        <f>'8.Human Resources (SD) Annex'!M174</f>
        <v>0</v>
      </c>
      <c r="M23" s="655">
        <f>'8.Human Resources (SD) Annex'!N174</f>
        <v>0</v>
      </c>
      <c r="N23" s="699">
        <f>'8.Human Resources (SD) Annex'!O174</f>
        <v>0</v>
      </c>
      <c r="O23" s="655">
        <f>'8.Human Resources (SD) Annex'!P174</f>
        <v>0</v>
      </c>
      <c r="P23" s="680">
        <f>'8.Human Resources (SD) Annex'!Q174</f>
        <v>0</v>
      </c>
      <c r="Q23" s="61"/>
      <c r="R23" s="689"/>
    </row>
    <row r="24" spans="1:18">
      <c r="A24" s="695">
        <f>'9.Training Annex'!A7</f>
        <v>9</v>
      </c>
      <c r="B24" s="695"/>
      <c r="C24" s="695" t="str">
        <f>'9.Training Annex'!C7</f>
        <v>Training and Capacity Building</v>
      </c>
      <c r="D24" s="694"/>
      <c r="E24" s="694"/>
      <c r="F24" s="694"/>
      <c r="G24" s="694"/>
      <c r="H24" s="406"/>
      <c r="I24" s="694"/>
      <c r="J24" s="406"/>
      <c r="K24" s="695"/>
      <c r="L24" s="695"/>
      <c r="M24" s="406"/>
      <c r="N24" s="709"/>
      <c r="O24" s="710">
        <f>SUM(O25:O31)</f>
        <v>0</v>
      </c>
      <c r="P24" s="709"/>
      <c r="Q24" s="715"/>
      <c r="R24" s="716">
        <f>SUM(R25:R31)</f>
        <v>0</v>
      </c>
    </row>
    <row r="25" spans="1:18" ht="30">
      <c r="A25" s="5653" t="str">
        <f>'9.Training Annex'!A51</f>
        <v>9.2.3.5</v>
      </c>
      <c r="B25" s="70"/>
      <c r="C25" s="70" t="str">
        <f>'9-A.Training Sub-Annex'!D236</f>
        <v>3 day training of Medical Officer of the Model Treatment Centre  (15 Medical officers in each batch)</v>
      </c>
      <c r="D25" s="700" t="str">
        <f>'9-A.Training Sub-Annex'!E236</f>
        <v>NDCP</v>
      </c>
      <c r="E25" s="700" t="str">
        <f>'9-A.Training Sub-Annex'!F236</f>
        <v>NVHCP</v>
      </c>
      <c r="F25" s="700">
        <f>'9-A.Training Sub-Annex'!G236</f>
        <v>0</v>
      </c>
      <c r="G25" s="700">
        <f>'9-A.Training Sub-Annex'!H236</f>
        <v>0</v>
      </c>
      <c r="H25" s="700">
        <f>'9-A.Training Sub-Annex'!I236</f>
        <v>0</v>
      </c>
      <c r="I25" s="700">
        <f>'9-A.Training Sub-Annex'!J236</f>
        <v>0</v>
      </c>
      <c r="J25" s="700">
        <f>'9-A.Training Sub-Annex'!K236</f>
        <v>0</v>
      </c>
      <c r="K25" s="700">
        <f>'9-A.Training Sub-Annex'!L236</f>
        <v>0</v>
      </c>
      <c r="L25" s="700">
        <f>'9-A.Training Sub-Annex'!M236</f>
        <v>0</v>
      </c>
      <c r="M25" s="100">
        <f>'9-A.Training Sub-Annex'!N236</f>
        <v>0</v>
      </c>
      <c r="N25" s="700">
        <f>'9-A.Training Sub-Annex'!O236</f>
        <v>0</v>
      </c>
      <c r="O25" s="100">
        <f>'9-A.Training Sub-Annex'!P236</f>
        <v>0</v>
      </c>
      <c r="P25" s="70" t="str">
        <f>'9-A.Training Sub-Annex'!Q236</f>
        <v xml:space="preserve">STATE: ; PDY: ; KKL: ; MHE: ; YNM: </v>
      </c>
      <c r="Q25" s="61"/>
      <c r="R25" s="689"/>
    </row>
    <row r="26" spans="1:18" ht="30">
      <c r="A26" s="5653"/>
      <c r="B26" s="70"/>
      <c r="C26" s="70" t="str">
        <f>'9-A.Training Sub-Annex'!D237</f>
        <v>5 day training of the lab technicians (15 Lab Technicians in each batch)</v>
      </c>
      <c r="D26" s="700" t="str">
        <f>'9-A.Training Sub-Annex'!E237</f>
        <v>NDCP</v>
      </c>
      <c r="E26" s="700" t="str">
        <f>'9-A.Training Sub-Annex'!F237</f>
        <v>NVHCP</v>
      </c>
      <c r="F26" s="700">
        <f>'9-A.Training Sub-Annex'!G237</f>
        <v>0</v>
      </c>
      <c r="G26" s="700">
        <f>'9-A.Training Sub-Annex'!H237</f>
        <v>0</v>
      </c>
      <c r="H26" s="700">
        <f>'9-A.Training Sub-Annex'!I237</f>
        <v>0</v>
      </c>
      <c r="I26" s="700">
        <f>'9-A.Training Sub-Annex'!J237</f>
        <v>0</v>
      </c>
      <c r="J26" s="700">
        <f>'9-A.Training Sub-Annex'!K237</f>
        <v>0</v>
      </c>
      <c r="K26" s="700">
        <f>'9-A.Training Sub-Annex'!L237</f>
        <v>0</v>
      </c>
      <c r="L26" s="700">
        <f>'9-A.Training Sub-Annex'!M237</f>
        <v>0</v>
      </c>
      <c r="M26" s="100">
        <f>'9-A.Training Sub-Annex'!N237</f>
        <v>0</v>
      </c>
      <c r="N26" s="700">
        <f>'9-A.Training Sub-Annex'!O237</f>
        <v>0</v>
      </c>
      <c r="O26" s="100">
        <f>'9-A.Training Sub-Annex'!P237</f>
        <v>0</v>
      </c>
      <c r="P26" s="70" t="str">
        <f>'9-A.Training Sub-Annex'!Q237</f>
        <v xml:space="preserve">STATE: ; PDY: ; KKL: ; MHE: ; YNM: </v>
      </c>
      <c r="Q26" s="61"/>
      <c r="R26" s="689"/>
    </row>
    <row r="27" spans="1:18">
      <c r="A27" s="5653"/>
      <c r="B27" s="70"/>
      <c r="C27" s="70" t="str">
        <f>'9-A.Training Sub-Annex'!D238</f>
        <v xml:space="preserve">1 day training of Peer support of the Treatment sites (MTC/TCs) </v>
      </c>
      <c r="D27" s="700" t="str">
        <f>'9-A.Training Sub-Annex'!E238</f>
        <v>NDCP</v>
      </c>
      <c r="E27" s="700" t="str">
        <f>'9-A.Training Sub-Annex'!F238</f>
        <v>NVHCP</v>
      </c>
      <c r="F27" s="700">
        <f>'9-A.Training Sub-Annex'!G238</f>
        <v>0</v>
      </c>
      <c r="G27" s="700">
        <f>'9-A.Training Sub-Annex'!H238</f>
        <v>0</v>
      </c>
      <c r="H27" s="700">
        <f>'9-A.Training Sub-Annex'!I238</f>
        <v>0</v>
      </c>
      <c r="I27" s="700">
        <f>'9-A.Training Sub-Annex'!J238</f>
        <v>0</v>
      </c>
      <c r="J27" s="700">
        <f>'9-A.Training Sub-Annex'!K238</f>
        <v>0</v>
      </c>
      <c r="K27" s="700">
        <f>'9-A.Training Sub-Annex'!L238</f>
        <v>0</v>
      </c>
      <c r="L27" s="700">
        <f>'9-A.Training Sub-Annex'!M238</f>
        <v>0</v>
      </c>
      <c r="M27" s="100">
        <f>'9-A.Training Sub-Annex'!N238</f>
        <v>0</v>
      </c>
      <c r="N27" s="700">
        <f>'9-A.Training Sub-Annex'!O238</f>
        <v>0</v>
      </c>
      <c r="O27" s="100">
        <f>'9-A.Training Sub-Annex'!P238</f>
        <v>0</v>
      </c>
      <c r="P27" s="70" t="str">
        <f>'9-A.Training Sub-Annex'!Q238</f>
        <v xml:space="preserve">STATE: ; PDY: ; KKL: ; MHE: ; YNM: </v>
      </c>
      <c r="Q27" s="61"/>
      <c r="R27" s="689"/>
    </row>
    <row r="28" spans="1:18">
      <c r="A28" s="5653"/>
      <c r="B28" s="70"/>
      <c r="C28" s="70" t="str">
        <f>'9-A.Training Sub-Annex'!D239</f>
        <v xml:space="preserve">1 day training of pharmacist of the Treatment sites (MTC/TCs) </v>
      </c>
      <c r="D28" s="700" t="str">
        <f>'9-A.Training Sub-Annex'!E239</f>
        <v>NDCP</v>
      </c>
      <c r="E28" s="700" t="str">
        <f>'9-A.Training Sub-Annex'!F239</f>
        <v>NVHCP</v>
      </c>
      <c r="F28" s="700">
        <f>'9-A.Training Sub-Annex'!G239</f>
        <v>0</v>
      </c>
      <c r="G28" s="700">
        <f>'9-A.Training Sub-Annex'!H239</f>
        <v>0</v>
      </c>
      <c r="H28" s="700">
        <f>'9-A.Training Sub-Annex'!I239</f>
        <v>0</v>
      </c>
      <c r="I28" s="700">
        <f>'9-A.Training Sub-Annex'!J239</f>
        <v>0</v>
      </c>
      <c r="J28" s="700">
        <f>'9-A.Training Sub-Annex'!K239</f>
        <v>0</v>
      </c>
      <c r="K28" s="700">
        <f>'9-A.Training Sub-Annex'!L239</f>
        <v>0</v>
      </c>
      <c r="L28" s="700">
        <f>'9-A.Training Sub-Annex'!M239</f>
        <v>0</v>
      </c>
      <c r="M28" s="100">
        <f>'9-A.Training Sub-Annex'!N239</f>
        <v>0</v>
      </c>
      <c r="N28" s="700">
        <f>'9-A.Training Sub-Annex'!O239</f>
        <v>0</v>
      </c>
      <c r="O28" s="100">
        <f>'9-A.Training Sub-Annex'!P239</f>
        <v>0</v>
      </c>
      <c r="P28" s="70" t="str">
        <f>'9-A.Training Sub-Annex'!Q239</f>
        <v xml:space="preserve">STATE: ; PDY: ; KKL: ; MHE: ; YNM: </v>
      </c>
      <c r="Q28" s="61"/>
      <c r="R28" s="689"/>
    </row>
    <row r="29" spans="1:18">
      <c r="A29" s="5653"/>
      <c r="B29" s="70"/>
      <c r="C29" s="70" t="str">
        <f>'9-A.Training Sub-Annex'!D240</f>
        <v xml:space="preserve">1 day training of DEO of the Treatment sites (MTC/TCs) </v>
      </c>
      <c r="D29" s="700" t="str">
        <f>'9-A.Training Sub-Annex'!E240</f>
        <v>NDCP</v>
      </c>
      <c r="E29" s="700" t="str">
        <f>'9-A.Training Sub-Annex'!F240</f>
        <v>NVHCP</v>
      </c>
      <c r="F29" s="700">
        <f>'9-A.Training Sub-Annex'!G240</f>
        <v>0</v>
      </c>
      <c r="G29" s="700">
        <f>'9-A.Training Sub-Annex'!H240</f>
        <v>0</v>
      </c>
      <c r="H29" s="700">
        <f>'9-A.Training Sub-Annex'!I240</f>
        <v>0</v>
      </c>
      <c r="I29" s="700">
        <f>'9-A.Training Sub-Annex'!J240</f>
        <v>0</v>
      </c>
      <c r="J29" s="700">
        <f>'9-A.Training Sub-Annex'!K240</f>
        <v>0</v>
      </c>
      <c r="K29" s="700">
        <f>'9-A.Training Sub-Annex'!L240</f>
        <v>0</v>
      </c>
      <c r="L29" s="700">
        <f>'9-A.Training Sub-Annex'!M240</f>
        <v>0</v>
      </c>
      <c r="M29" s="100">
        <f>'9-A.Training Sub-Annex'!N240</f>
        <v>0</v>
      </c>
      <c r="N29" s="700">
        <f>'9-A.Training Sub-Annex'!O240</f>
        <v>0</v>
      </c>
      <c r="O29" s="100">
        <f>'9-A.Training Sub-Annex'!P240</f>
        <v>0</v>
      </c>
      <c r="P29" s="70" t="str">
        <f>'9-A.Training Sub-Annex'!Q240</f>
        <v xml:space="preserve">STATE: ; PDY: ; KKL: ; MHE: ; YNM: </v>
      </c>
      <c r="Q29" s="61"/>
      <c r="R29" s="689"/>
    </row>
    <row r="30" spans="1:18">
      <c r="A30" s="5653"/>
      <c r="B30" s="70">
        <f>'9-A.Training Sub-Annex'!C241</f>
        <v>0</v>
      </c>
      <c r="C30" s="70" t="str">
        <f>'9-A.Training Sub-Annex'!D241</f>
        <v>Training for Community Volunteers</v>
      </c>
      <c r="D30" s="700" t="str">
        <f>'9-A.Training Sub-Annex'!E241</f>
        <v>NDCP</v>
      </c>
      <c r="E30" s="700" t="str">
        <f>'9-A.Training Sub-Annex'!F241</f>
        <v>NVHCP</v>
      </c>
      <c r="F30" s="700">
        <f>'9-A.Training Sub-Annex'!G241</f>
        <v>0</v>
      </c>
      <c r="G30" s="700">
        <f>'9-A.Training Sub-Annex'!H241</f>
        <v>0</v>
      </c>
      <c r="H30" s="700">
        <f>'9-A.Training Sub-Annex'!I241</f>
        <v>0</v>
      </c>
      <c r="I30" s="700">
        <f>'9-A.Training Sub-Annex'!J241</f>
        <v>0</v>
      </c>
      <c r="J30" s="700">
        <f>'9-A.Training Sub-Annex'!K241</f>
        <v>0</v>
      </c>
      <c r="K30" s="700">
        <f>'9-A.Training Sub-Annex'!L241</f>
        <v>0</v>
      </c>
      <c r="L30" s="700">
        <f>'9-A.Training Sub-Annex'!M241</f>
        <v>0</v>
      </c>
      <c r="M30" s="100">
        <f>'9-A.Training Sub-Annex'!N241</f>
        <v>0</v>
      </c>
      <c r="N30" s="700">
        <f>'9-A.Training Sub-Annex'!O241</f>
        <v>0</v>
      </c>
      <c r="O30" s="100">
        <f>'9-A.Training Sub-Annex'!P241</f>
        <v>0</v>
      </c>
      <c r="P30" s="70" t="str">
        <f>'9-A.Training Sub-Annex'!Q241</f>
        <v xml:space="preserve">STATE: ; PDY: ; KKL: ; MHE: ; YNM: </v>
      </c>
      <c r="Q30" s="61"/>
      <c r="R30" s="689"/>
    </row>
    <row r="31" spans="1:18">
      <c r="A31" s="5653"/>
      <c r="B31" s="70">
        <f>'9-A.Training Sub-Annex'!C242</f>
        <v>0</v>
      </c>
      <c r="C31" s="70" t="str">
        <f>'9-A.Training Sub-Annex'!D242</f>
        <v>Any other (please specify)</v>
      </c>
      <c r="D31" s="700" t="str">
        <f>'9-A.Training Sub-Annex'!E242</f>
        <v>NDCP</v>
      </c>
      <c r="E31" s="700" t="str">
        <f>'9-A.Training Sub-Annex'!F242</f>
        <v>NVHCP</v>
      </c>
      <c r="F31" s="700">
        <f>'9-A.Training Sub-Annex'!G242</f>
        <v>0</v>
      </c>
      <c r="G31" s="700">
        <f>'9-A.Training Sub-Annex'!H242</f>
        <v>0</v>
      </c>
      <c r="H31" s="700">
        <f>'9-A.Training Sub-Annex'!I242</f>
        <v>0</v>
      </c>
      <c r="I31" s="700">
        <f>'9-A.Training Sub-Annex'!J242</f>
        <v>0</v>
      </c>
      <c r="J31" s="700">
        <f>'9-A.Training Sub-Annex'!K242</f>
        <v>0</v>
      </c>
      <c r="K31" s="700">
        <f>'9-A.Training Sub-Annex'!L242</f>
        <v>0</v>
      </c>
      <c r="L31" s="700">
        <f>'9-A.Training Sub-Annex'!M242</f>
        <v>0</v>
      </c>
      <c r="M31" s="100">
        <f>'9-A.Training Sub-Annex'!N242</f>
        <v>0</v>
      </c>
      <c r="N31" s="700">
        <f>'9-A.Training Sub-Annex'!O242</f>
        <v>0</v>
      </c>
      <c r="O31" s="100">
        <f>'9-A.Training Sub-Annex'!P242</f>
        <v>0</v>
      </c>
      <c r="P31" s="70" t="str">
        <f>'9-A.Training Sub-Annex'!Q242</f>
        <v xml:space="preserve">STATE: ; PDY: ; KKL: ; MHE: ; YNM: </v>
      </c>
      <c r="Q31" s="61"/>
      <c r="R31" s="689"/>
    </row>
    <row r="32" spans="1:18">
      <c r="A32" s="695">
        <f>'11.IEC-BCC Annex'!A7</f>
        <v>11</v>
      </c>
      <c r="B32" s="695"/>
      <c r="C32" s="695" t="str">
        <f>'11.IEC-BCC Annex'!C7</f>
        <v xml:space="preserve"> </v>
      </c>
      <c r="D32" s="694"/>
      <c r="E32" s="694"/>
      <c r="F32" s="694"/>
      <c r="G32" s="694"/>
      <c r="H32" s="406"/>
      <c r="I32" s="694"/>
      <c r="J32" s="406"/>
      <c r="K32" s="695"/>
      <c r="L32" s="695"/>
      <c r="M32" s="406"/>
      <c r="N32" s="709"/>
      <c r="O32" s="710">
        <f>SUM(O33:O33)</f>
        <v>0</v>
      </c>
      <c r="P32" s="709"/>
      <c r="Q32" s="715"/>
      <c r="R32" s="716">
        <f>SUM(R33:R33)</f>
        <v>0</v>
      </c>
    </row>
    <row r="33" spans="1:18">
      <c r="A33" s="680">
        <f>'11-A. IEC Sub-Annex'!B75</f>
        <v>0</v>
      </c>
      <c r="B33" s="680">
        <f>'11-A. IEC Sub-Annex'!C75</f>
        <v>0</v>
      </c>
      <c r="C33" s="680" t="str">
        <f>'11-A. IEC Sub-Annex'!D75</f>
        <v>IEC under NVHCP</v>
      </c>
      <c r="D33" s="680" t="str">
        <f>'11-A. IEC Sub-Annex'!E75</f>
        <v>NDCP</v>
      </c>
      <c r="E33" s="680" t="e">
        <f>'11-A. IEC Sub-Annex'!#REF!</f>
        <v>#REF!</v>
      </c>
      <c r="F33" s="680">
        <f>'11-A. IEC Sub-Annex'!F75</f>
        <v>0</v>
      </c>
      <c r="G33" s="680">
        <f>'11-A. IEC Sub-Annex'!G75</f>
        <v>0</v>
      </c>
      <c r="H33" s="680">
        <f>'11-A. IEC Sub-Annex'!H75</f>
        <v>0</v>
      </c>
      <c r="I33" s="680">
        <f>'11-A. IEC Sub-Annex'!I75</f>
        <v>0</v>
      </c>
      <c r="J33" s="680">
        <f>'11-A. IEC Sub-Annex'!J75</f>
        <v>0</v>
      </c>
      <c r="K33" s="680">
        <f>'11-A. IEC Sub-Annex'!K75</f>
        <v>0</v>
      </c>
      <c r="L33" s="680">
        <f>'11-A. IEC Sub-Annex'!L75</f>
        <v>0</v>
      </c>
      <c r="M33" s="680">
        <f>'11-A. IEC Sub-Annex'!M75</f>
        <v>0</v>
      </c>
      <c r="N33" s="680">
        <f>'11-A. IEC Sub-Annex'!N75</f>
        <v>0</v>
      </c>
      <c r="O33" s="680">
        <f>'11-A. IEC Sub-Annex'!O75</f>
        <v>0</v>
      </c>
      <c r="P33" s="680" t="str">
        <f>'11-A. IEC Sub-Annex'!P75</f>
        <v xml:space="preserve">STATE: ; PDY: ; KKL: ; MHE: ; YNM: </v>
      </c>
      <c r="Q33" s="61"/>
      <c r="R33" s="689"/>
    </row>
    <row r="34" spans="1:18">
      <c r="A34" s="695">
        <f>'12.Printing Annex'!A7</f>
        <v>12</v>
      </c>
      <c r="B34" s="695"/>
      <c r="C34" s="695" t="str">
        <f>'12.Printing Annex'!C7</f>
        <v>Printing</v>
      </c>
      <c r="D34" s="694"/>
      <c r="E34" s="694"/>
      <c r="F34" s="694"/>
      <c r="G34" s="694"/>
      <c r="H34" s="406"/>
      <c r="I34" s="694"/>
      <c r="J34" s="406"/>
      <c r="K34" s="695"/>
      <c r="L34" s="695"/>
      <c r="M34" s="406"/>
      <c r="N34" s="709"/>
      <c r="O34" s="710">
        <f>O35</f>
        <v>0</v>
      </c>
      <c r="P34" s="709"/>
      <c r="Q34" s="715"/>
      <c r="R34" s="716">
        <f>R35</f>
        <v>0</v>
      </c>
    </row>
    <row r="35" spans="1:18">
      <c r="A35" s="680" t="str">
        <f>'12.Printing Annex'!A29</f>
        <v>12.3.4</v>
      </c>
      <c r="B35" s="680">
        <f>'12-A. Print Sub-Annex'!C87</f>
        <v>0</v>
      </c>
      <c r="C35" s="680" t="str">
        <f>'12-A. Print Sub-Annex'!D87</f>
        <v>Printing for formats/registers under NVHCP</v>
      </c>
      <c r="D35" s="699" t="str">
        <f>'12-A. Print Sub-Annex'!E87</f>
        <v>NDCP</v>
      </c>
      <c r="E35" s="699" t="str">
        <f>'12-A. Print Sub-Annex'!F87</f>
        <v>NVHCP</v>
      </c>
      <c r="F35" s="699">
        <f>'12-A. Print Sub-Annex'!G87</f>
        <v>0</v>
      </c>
      <c r="G35" s="699">
        <f>'12-A. Print Sub-Annex'!H87</f>
        <v>0</v>
      </c>
      <c r="H35" s="699">
        <f>'12-A. Print Sub-Annex'!I87</f>
        <v>0</v>
      </c>
      <c r="I35" s="699">
        <f>'12-A. Print Sub-Annex'!J87</f>
        <v>0</v>
      </c>
      <c r="J35" s="699">
        <f>'12-A. Print Sub-Annex'!K87</f>
        <v>0</v>
      </c>
      <c r="K35" s="699">
        <f>'12-A. Print Sub-Annex'!L87</f>
        <v>0</v>
      </c>
      <c r="L35" s="699">
        <f>'12-A. Print Sub-Annex'!M87</f>
        <v>0</v>
      </c>
      <c r="M35" s="655">
        <f>'12-A. Print Sub-Annex'!N87</f>
        <v>0</v>
      </c>
      <c r="N35" s="699">
        <f>'12-A. Print Sub-Annex'!O87</f>
        <v>0</v>
      </c>
      <c r="O35" s="655">
        <f>'12-A. Print Sub-Annex'!P87</f>
        <v>0</v>
      </c>
      <c r="P35" s="680" t="str">
        <f>'12-A. Print Sub-Annex'!Q87</f>
        <v xml:space="preserve">STATE: ; PDY: ; KKL: ; MHE: ; YNM: </v>
      </c>
      <c r="Q35" s="61"/>
      <c r="R35" s="689"/>
    </row>
    <row r="36" spans="1:18">
      <c r="A36" s="764">
        <f>'14.Drug warehouse &amp;Logistic Anx'!A7</f>
        <v>14</v>
      </c>
      <c r="B36" s="649"/>
      <c r="C36" s="764" t="str">
        <f>'14.Drug warehouse &amp;Logistic Anx'!C7</f>
        <v>Drug Warehousing and Logistics</v>
      </c>
      <c r="D36" s="576"/>
      <c r="E36" s="576"/>
      <c r="F36" s="765"/>
      <c r="G36" s="765"/>
      <c r="H36" s="646"/>
      <c r="I36" s="765"/>
      <c r="J36" s="646"/>
      <c r="K36" s="764"/>
      <c r="L36" s="764"/>
      <c r="M36" s="646"/>
      <c r="N36" s="709"/>
      <c r="O36" s="710">
        <f>O37</f>
        <v>0</v>
      </c>
      <c r="P36" s="709"/>
      <c r="Q36" s="715"/>
      <c r="R36" s="716">
        <f>R37</f>
        <v>0</v>
      </c>
    </row>
    <row r="37" spans="1:18">
      <c r="A37" s="680" t="str">
        <f>'14.Drug warehouse &amp;Logistic Anx'!A31</f>
        <v>14.2.13</v>
      </c>
      <c r="B37" s="680"/>
      <c r="C37" s="680" t="str">
        <f>'14.Drug warehouse &amp;Logistic Anx'!C31</f>
        <v>Sample transportation cost under NVHCP</v>
      </c>
      <c r="D37" s="699" t="str">
        <f>'14.Drug warehouse &amp;Logistic Anx'!D31</f>
        <v>NDCP</v>
      </c>
      <c r="E37" s="699" t="str">
        <f>'14.Drug warehouse &amp;Logistic Anx'!E31</f>
        <v>NVHCP</v>
      </c>
      <c r="F37" s="699">
        <f>'14.Drug warehouse &amp;Logistic Anx'!G31</f>
        <v>0</v>
      </c>
      <c r="G37" s="699">
        <f>'14.Drug warehouse &amp;Logistic Anx'!H31</f>
        <v>0</v>
      </c>
      <c r="H37" s="699">
        <f>'14.Drug warehouse &amp;Logistic Anx'!I31</f>
        <v>0</v>
      </c>
      <c r="I37" s="699">
        <f>'14.Drug warehouse &amp;Logistic Anx'!J31</f>
        <v>0</v>
      </c>
      <c r="J37" s="699">
        <f>'14.Drug warehouse &amp;Logistic Anx'!K31</f>
        <v>0</v>
      </c>
      <c r="K37" s="699">
        <f>'14.Drug warehouse &amp;Logistic Anx'!L31</f>
        <v>0</v>
      </c>
      <c r="L37" s="699">
        <f>'14.Drug warehouse &amp;Logistic Anx'!M31</f>
        <v>0</v>
      </c>
      <c r="M37" s="655">
        <f>'14.Drug warehouse &amp;Logistic Anx'!N31</f>
        <v>0</v>
      </c>
      <c r="N37" s="699">
        <f>'14.Drug warehouse &amp;Logistic Anx'!O31</f>
        <v>0</v>
      </c>
      <c r="O37" s="655">
        <f>'14.Drug warehouse &amp;Logistic Anx'!P31</f>
        <v>0</v>
      </c>
      <c r="P37" s="680" t="str">
        <f>'14.Drug warehouse &amp;Logistic Anx'!Q31</f>
        <v xml:space="preserve">STATE: ; PDY: ; KKL: ; MHE: ; YNM: </v>
      </c>
      <c r="Q37" s="61"/>
      <c r="R37" s="689"/>
    </row>
    <row r="38" spans="1:18">
      <c r="A38" s="695">
        <f>'15.PPP Annex'!A7</f>
        <v>15</v>
      </c>
      <c r="B38" s="695"/>
      <c r="C38" s="695" t="str">
        <f>'15.PPP Annex'!C7</f>
        <v>PPP</v>
      </c>
      <c r="D38" s="694"/>
      <c r="E38" s="694"/>
      <c r="F38" s="694"/>
      <c r="G38" s="694"/>
      <c r="H38" s="406"/>
      <c r="I38" s="694"/>
      <c r="J38" s="406"/>
      <c r="K38" s="695"/>
      <c r="L38" s="695"/>
      <c r="M38" s="406"/>
      <c r="N38" s="709"/>
      <c r="O38" s="710">
        <f>SUM(O39)</f>
        <v>0</v>
      </c>
      <c r="P38" s="709"/>
      <c r="Q38" s="715"/>
      <c r="R38" s="716">
        <f>SUM(R39)</f>
        <v>0</v>
      </c>
    </row>
    <row r="39" spans="1:18">
      <c r="A39" s="680" t="str">
        <f>'15.PPP Annex'!A32</f>
        <v>15.3.4.1</v>
      </c>
      <c r="B39" s="680" t="str">
        <f>'15.PPP Annex'!B18</f>
        <v>15.9.7</v>
      </c>
      <c r="C39" s="680" t="str">
        <f>'15.PPP Annex'!C32</f>
        <v>PPP initiative under NVHCP</v>
      </c>
      <c r="D39" s="699" t="str">
        <f>'15.PPP Annex'!D32</f>
        <v>NDCP</v>
      </c>
      <c r="E39" s="699" t="str">
        <f>'15.PPP Annex'!E32</f>
        <v>NVHCP</v>
      </c>
      <c r="F39" s="699">
        <f>'15.PPP Annex'!G32</f>
        <v>0</v>
      </c>
      <c r="G39" s="699">
        <f>'15.PPP Annex'!H32</f>
        <v>0</v>
      </c>
      <c r="H39" s="699">
        <f>'15.PPP Annex'!I32</f>
        <v>0</v>
      </c>
      <c r="I39" s="699">
        <f>'15.PPP Annex'!J32</f>
        <v>0</v>
      </c>
      <c r="J39" s="699">
        <f>'15.PPP Annex'!K32</f>
        <v>0</v>
      </c>
      <c r="K39" s="699">
        <f>'15.PPP Annex'!L32</f>
        <v>0</v>
      </c>
      <c r="L39" s="699">
        <f>'15.PPP Annex'!M32</f>
        <v>0</v>
      </c>
      <c r="M39" s="655">
        <f>'15.PPP Annex'!N32</f>
        <v>0</v>
      </c>
      <c r="N39" s="699">
        <f>'15.PPP Annex'!O32</f>
        <v>0</v>
      </c>
      <c r="O39" s="655">
        <f>'15.PPP Annex'!P32</f>
        <v>0</v>
      </c>
      <c r="P39" s="680" t="str">
        <f>'15.PPP Annex'!Q32</f>
        <v xml:space="preserve">STATE: ; PDY: ; KKL: ; MHE: ; YNM: </v>
      </c>
      <c r="Q39" s="61"/>
      <c r="R39" s="689"/>
    </row>
    <row r="40" spans="1:18">
      <c r="A40" s="764">
        <f>'16.PM Annex'!A7</f>
        <v>16</v>
      </c>
      <c r="B40" s="764"/>
      <c r="C40" s="764" t="str">
        <f>'16.PM Annex'!C7</f>
        <v>Programme Management</v>
      </c>
      <c r="D40" s="613"/>
      <c r="E40" s="613"/>
      <c r="F40" s="765"/>
      <c r="G40" s="765"/>
      <c r="H40" s="646"/>
      <c r="I40" s="765"/>
      <c r="J40" s="646"/>
      <c r="K40" s="764"/>
      <c r="L40" s="764"/>
      <c r="M40" s="646"/>
      <c r="N40" s="709"/>
      <c r="O40" s="710">
        <f>SUM(O41:O44)</f>
        <v>1</v>
      </c>
      <c r="P40" s="709"/>
      <c r="Q40" s="715"/>
      <c r="R40" s="716">
        <f>SUM(R41:R44)</f>
        <v>0</v>
      </c>
    </row>
    <row r="41" spans="1:18">
      <c r="A41" s="680" t="str">
        <f>'16-A. PM sub Annex'!B45</f>
        <v>16.1.2.1.25</v>
      </c>
      <c r="B41" s="680">
        <f>'16-A. PM sub Annex'!D45</f>
        <v>0</v>
      </c>
      <c r="C41" s="680" t="str">
        <f>'16-A. PM sub Annex'!E45</f>
        <v>State level review meeting under NVHCP</v>
      </c>
      <c r="D41" s="699" t="str">
        <f>'16-A. PM sub Annex'!F45</f>
        <v>NDCP</v>
      </c>
      <c r="E41" s="699" t="str">
        <f>'16-A. PM sub Annex'!G45</f>
        <v>HRH&amp;HPIP/NVHCP</v>
      </c>
      <c r="F41" s="699">
        <f>'16-A. PM sub Annex'!H45</f>
        <v>0</v>
      </c>
      <c r="G41" s="699">
        <f>'16-A. PM sub Annex'!I45</f>
        <v>0</v>
      </c>
      <c r="H41" s="699">
        <f>'16-A. PM sub Annex'!K45</f>
        <v>0</v>
      </c>
      <c r="I41" s="699">
        <f>'16-A. PM sub Annex'!L45</f>
        <v>0</v>
      </c>
      <c r="J41" s="699">
        <f>'16-A. PM sub Annex'!M45</f>
        <v>0</v>
      </c>
      <c r="K41" s="699">
        <f>'16-A. PM sub Annex'!N45</f>
        <v>0</v>
      </c>
      <c r="L41" s="699">
        <f>'16-A. PM sub Annex'!O45</f>
        <v>0</v>
      </c>
      <c r="M41" s="655">
        <f>'16-A. PM sub Annex'!P45</f>
        <v>0</v>
      </c>
      <c r="N41" s="699">
        <f>'16-A. PM sub Annex'!Q45</f>
        <v>0</v>
      </c>
      <c r="O41" s="655">
        <f>'16-A. PM sub Annex'!R45</f>
        <v>0</v>
      </c>
      <c r="P41" s="680" t="str">
        <f>'16-A. PM sub Annex'!S45</f>
        <v xml:space="preserve">STATE: ; PDY: ; KKL: ; MHE: ; YNM: </v>
      </c>
      <c r="Q41" s="61"/>
      <c r="R41" s="689"/>
    </row>
    <row r="42" spans="1:18">
      <c r="A42" s="680" t="str">
        <f>'16-A. PM sub Annex'!B84</f>
        <v>16.1.3.1.17</v>
      </c>
      <c r="B42" s="680">
        <f>'16-A. PM sub Annex'!D84</f>
        <v>0</v>
      </c>
      <c r="C42" s="680" t="str">
        <f>'16-A. PM sub Annex'!E84</f>
        <v>SVHMU: Cost of travel for supervision and monitoring</v>
      </c>
      <c r="D42" s="699" t="str">
        <f>'16-A. PM sub Annex'!F84</f>
        <v>NDCP</v>
      </c>
      <c r="E42" s="699" t="str">
        <f>'16-A. PM sub Annex'!G84</f>
        <v>HRH&amp;HPIP/NVHCP</v>
      </c>
      <c r="F42" s="699">
        <f>'16-A. PM sub Annex'!H84</f>
        <v>0</v>
      </c>
      <c r="G42" s="699">
        <f>'16-A. PM sub Annex'!I84</f>
        <v>0</v>
      </c>
      <c r="H42" s="699">
        <f>'16-A. PM sub Annex'!K84</f>
        <v>0</v>
      </c>
      <c r="I42" s="699">
        <f>'16-A. PM sub Annex'!L84</f>
        <v>0</v>
      </c>
      <c r="J42" s="699">
        <f>'16-A. PM sub Annex'!M84</f>
        <v>0</v>
      </c>
      <c r="K42" s="699">
        <f>'16-A. PM sub Annex'!N84</f>
        <v>0</v>
      </c>
      <c r="L42" s="699">
        <f>'16-A. PM sub Annex'!O84</f>
        <v>12500</v>
      </c>
      <c r="M42" s="655">
        <f>'16-A. PM sub Annex'!P84</f>
        <v>0.125</v>
      </c>
      <c r="N42" s="699">
        <f>'16-A. PM sub Annex'!Q84</f>
        <v>4</v>
      </c>
      <c r="O42" s="655">
        <f>'16-A. PM sub Annex'!R84</f>
        <v>0.5</v>
      </c>
      <c r="P42" s="680" t="str">
        <f>'16-A. PM sub Annex'!S84</f>
        <v xml:space="preserve">STATE: SVHMU: Cost of travel for supervision and monitoring- Rs.0.50 Lakh; PDY: ; KKL: ; MHE: ; YNM: </v>
      </c>
      <c r="Q42" s="61"/>
      <c r="R42" s="689"/>
    </row>
    <row r="43" spans="1:18">
      <c r="A43" s="680" t="str">
        <f>'16-A. PM sub Annex'!B133</f>
        <v>16.1.4.1.14</v>
      </c>
      <c r="B43" s="680">
        <f>'16-A. PM sub Annex'!D133</f>
        <v>0</v>
      </c>
      <c r="C43" s="680" t="str">
        <f>'16-A. PM sub Annex'!E133</f>
        <v>SVHMU: Meeting Costs/Office expenses/Contingency</v>
      </c>
      <c r="D43" s="699" t="str">
        <f>'16-A. PM sub Annex'!F133</f>
        <v>NDCP</v>
      </c>
      <c r="E43" s="699" t="str">
        <f>'16-A. PM sub Annex'!G133</f>
        <v>HRH&amp;HPIP/NVHCP</v>
      </c>
      <c r="F43" s="699">
        <f>'16-A. PM sub Annex'!H133</f>
        <v>0</v>
      </c>
      <c r="G43" s="699">
        <f>'16-A. PM sub Annex'!I133</f>
        <v>0</v>
      </c>
      <c r="H43" s="699">
        <f>'16-A. PM sub Annex'!K133</f>
        <v>0</v>
      </c>
      <c r="I43" s="699">
        <f>'16-A. PM sub Annex'!L133</f>
        <v>0</v>
      </c>
      <c r="J43" s="699">
        <f>'16-A. PM sub Annex'!M133</f>
        <v>0</v>
      </c>
      <c r="K43" s="699">
        <f>'16-A. PM sub Annex'!N133</f>
        <v>0</v>
      </c>
      <c r="L43" s="699">
        <f>'16-A. PM sub Annex'!O133</f>
        <v>25000</v>
      </c>
      <c r="M43" s="655">
        <f>'16-A. PM sub Annex'!P133</f>
        <v>0.25</v>
      </c>
      <c r="N43" s="699">
        <f>'16-A. PM sub Annex'!Q133</f>
        <v>2</v>
      </c>
      <c r="O43" s="655">
        <f>'16-A. PM sub Annex'!R133</f>
        <v>0.5</v>
      </c>
      <c r="P43" s="680" t="str">
        <f>'16-A. PM sub Annex'!S133</f>
        <v xml:space="preserve">STATE: ; PDY: SVHMU: Meeting Costs/Office expenses/Contingency - Rs.0.50 Lakh; KKL: ; MHE: ; YNM: </v>
      </c>
      <c r="Q43" s="61"/>
      <c r="R43" s="689"/>
    </row>
    <row r="44" spans="1:18">
      <c r="A44" s="680" t="str">
        <f>'16-A. PM sub Annex'!B160</f>
        <v>16.1.5.2.6</v>
      </c>
      <c r="B44" s="680">
        <f>'16-A. PM sub Annex'!D160</f>
        <v>0</v>
      </c>
      <c r="C44" s="680" t="str">
        <f>'16-A. PM sub Annex'!E160</f>
        <v>SVHMU: Non-recurring Equipment- (computer, printer photocopier scanner etc)</v>
      </c>
      <c r="D44" s="699" t="str">
        <f>'16-A. PM sub Annex'!F160</f>
        <v>NDCP</v>
      </c>
      <c r="E44" s="699" t="str">
        <f>'16-A. PM sub Annex'!G160</f>
        <v>HRH&amp;HPIP/NVHCP</v>
      </c>
      <c r="F44" s="699">
        <f>'16-A. PM sub Annex'!H160</f>
        <v>0</v>
      </c>
      <c r="G44" s="699">
        <f>'16-A. PM sub Annex'!I160</f>
        <v>0</v>
      </c>
      <c r="H44" s="699">
        <f>'16-A. PM sub Annex'!K160</f>
        <v>0</v>
      </c>
      <c r="I44" s="699">
        <f>'16-A. PM sub Annex'!L160</f>
        <v>0</v>
      </c>
      <c r="J44" s="699">
        <f>'16-A. PM sub Annex'!M160</f>
        <v>0</v>
      </c>
      <c r="K44" s="699">
        <f>'16-A. PM sub Annex'!N160</f>
        <v>0</v>
      </c>
      <c r="L44" s="699">
        <f>'16-A. PM sub Annex'!O160</f>
        <v>0</v>
      </c>
      <c r="M44" s="655">
        <f>'16-A. PM sub Annex'!P160</f>
        <v>0</v>
      </c>
      <c r="N44" s="699">
        <f>'16-A. PM sub Annex'!Q160</f>
        <v>0</v>
      </c>
      <c r="O44" s="655">
        <f>'16-A. PM sub Annex'!R160</f>
        <v>0</v>
      </c>
      <c r="P44" s="680" t="str">
        <f>'16-A. PM sub Annex'!S160</f>
        <v xml:space="preserve">STATE: ; PDY: ; KKL: ; MHE: ; YNM: </v>
      </c>
      <c r="Q44" s="61"/>
      <c r="R44" s="689"/>
    </row>
    <row r="45" spans="1:18">
      <c r="Q45" s="767"/>
      <c r="R45" s="768"/>
    </row>
    <row r="46" spans="1:18">
      <c r="Q46" s="767"/>
      <c r="R46" s="768"/>
    </row>
    <row r="47" spans="1:18" s="660" customFormat="1">
      <c r="A47" s="5655" t="s">
        <v>5684</v>
      </c>
      <c r="B47" s="5655"/>
      <c r="C47" s="5655"/>
      <c r="D47" s="251"/>
      <c r="E47" s="251"/>
      <c r="F47" s="251"/>
      <c r="G47" s="251"/>
      <c r="H47" s="197"/>
      <c r="I47" s="251"/>
      <c r="J47" s="197"/>
      <c r="K47" s="732"/>
      <c r="L47" s="732"/>
      <c r="M47" s="197"/>
      <c r="N47" s="722"/>
      <c r="O47" s="679"/>
      <c r="P47" s="674"/>
      <c r="Q47" s="687"/>
      <c r="R47" s="688"/>
    </row>
    <row r="48" spans="1:18" s="660" customFormat="1">
      <c r="A48" s="680" t="str">
        <f>'NUHM-Non Metro Abst'!A15</f>
        <v>U.1.1.1.5</v>
      </c>
      <c r="B48" s="680">
        <f>'NUHM-Non Metro Abst'!B15</f>
        <v>0</v>
      </c>
      <c r="C48" s="680" t="str">
        <f>'NUHM-Non Metro Abst'!C15</f>
        <v>Support for implementation of NVHCP</v>
      </c>
      <c r="E48" s="680" t="str">
        <f>'NUHM-Non Metro Abst'!D15</f>
        <v>NVHCP</v>
      </c>
      <c r="F48" s="680">
        <f>'NUHM-Non Metro Abst'!E15</f>
        <v>0</v>
      </c>
      <c r="G48" s="680">
        <f>'NUHM-Non Metro Abst'!F15</f>
        <v>0</v>
      </c>
      <c r="H48" s="680">
        <f>'NUHM-Non Metro Abst'!G15</f>
        <v>0</v>
      </c>
      <c r="I48" s="680">
        <f>'NUHM-Non Metro Abst'!H15</f>
        <v>0</v>
      </c>
      <c r="J48" s="680">
        <f>'NUHM-Non Metro Abst'!I15</f>
        <v>0</v>
      </c>
      <c r="K48" s="680">
        <f>'NUHM-Non Metro Abst'!J15</f>
        <v>0</v>
      </c>
      <c r="L48" s="680">
        <f>'NUHM-Non Metro Abst'!K15</f>
        <v>0</v>
      </c>
      <c r="M48" s="680">
        <f>'NUHM-Non Metro Abst'!L15</f>
        <v>0</v>
      </c>
      <c r="N48" s="680">
        <f>'NUHM-Non Metro Abst'!M15</f>
        <v>0</v>
      </c>
      <c r="O48" s="680">
        <f>'NUHM-Non Metro Abst'!N15</f>
        <v>0</v>
      </c>
      <c r="P48" s="680" t="str">
        <f>'NUHM-Non Metro Abst'!O15</f>
        <v xml:space="preserve">STATE: ; PDY: ; KKL: ; MHE: ; YNM: </v>
      </c>
      <c r="Q48" s="57"/>
      <c r="R48" s="689"/>
    </row>
    <row r="49" spans="1:18" s="660" customFormat="1">
      <c r="A49" s="5655" t="s">
        <v>5683</v>
      </c>
      <c r="B49" s="5655"/>
      <c r="C49" s="5655"/>
      <c r="D49" s="251"/>
      <c r="E49" s="251"/>
      <c r="F49" s="251"/>
      <c r="G49" s="251"/>
      <c r="H49" s="251"/>
      <c r="I49" s="251"/>
      <c r="J49" s="251"/>
      <c r="K49" s="251"/>
      <c r="L49" s="251"/>
      <c r="M49" s="251"/>
      <c r="N49" s="251"/>
      <c r="O49" s="251"/>
      <c r="P49" s="251"/>
      <c r="Q49" s="687"/>
      <c r="R49" s="688"/>
    </row>
    <row r="50" spans="1:18" s="660" customFormat="1">
      <c r="A50" s="680" t="str">
        <f>'NUHM Metro Abst'!A15</f>
        <v>U.1.1.1.5</v>
      </c>
      <c r="B50" s="680">
        <f>'NUHM Metro Abst'!B15</f>
        <v>0</v>
      </c>
      <c r="C50" s="680" t="str">
        <f>'NUHM Metro Abst'!C15</f>
        <v>Support for implementation of NVHCP</v>
      </c>
      <c r="E50" s="680" t="str">
        <f>'NUHM Metro Abst'!D15</f>
        <v>NVHCP</v>
      </c>
      <c r="F50" s="680">
        <f>'NUHM Metro Abst'!E15</f>
        <v>0</v>
      </c>
      <c r="G50" s="680">
        <f>'NUHM Metro Abst'!F15</f>
        <v>0</v>
      </c>
      <c r="H50" s="680">
        <f>'NUHM Metro Abst'!G15</f>
        <v>0</v>
      </c>
      <c r="I50" s="680">
        <f>'NUHM Metro Abst'!H15</f>
        <v>0</v>
      </c>
      <c r="J50" s="680">
        <f>'NUHM Metro Abst'!I15</f>
        <v>0</v>
      </c>
      <c r="K50" s="680">
        <f>'NUHM Metro Abst'!J15</f>
        <v>0</v>
      </c>
      <c r="L50" s="680">
        <f>'NUHM Metro Abst'!K15</f>
        <v>0</v>
      </c>
      <c r="M50" s="680">
        <f>'NUHM Metro Abst'!L15</f>
        <v>0</v>
      </c>
      <c r="N50" s="680">
        <f>'NUHM Metro Abst'!M15</f>
        <v>0</v>
      </c>
      <c r="O50" s="680">
        <f>'NUHM Metro Abst'!N15</f>
        <v>0</v>
      </c>
      <c r="P50" s="680">
        <f>'NUHM Metro Abst'!O15</f>
        <v>0</v>
      </c>
      <c r="Q50" s="57"/>
      <c r="R50" s="57"/>
    </row>
  </sheetData>
  <sheetProtection sheet="1" formatCells="0" formatColumns="0" formatRows="0" autoFilter="0"/>
  <autoFilter ref="A5:M44"/>
  <mergeCells count="14">
    <mergeCell ref="D4:D5"/>
    <mergeCell ref="A15:A16"/>
    <mergeCell ref="A18:A21"/>
    <mergeCell ref="A25:A31"/>
    <mergeCell ref="Q4:R4"/>
    <mergeCell ref="E4:E5"/>
    <mergeCell ref="F4:J4"/>
    <mergeCell ref="K4:P4"/>
    <mergeCell ref="A47:C47"/>
    <mergeCell ref="A49:C49"/>
    <mergeCell ref="A1:C1"/>
    <mergeCell ref="A4:A5"/>
    <mergeCell ref="B4:B5"/>
    <mergeCell ref="C4:C5"/>
  </mergeCells>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sheetPr codeName="Sheet58">
    <tabColor theme="5" tint="0.79998168889431442"/>
  </sheetPr>
  <dimension ref="A1:R22"/>
  <sheetViews>
    <sheetView zoomScale="80" zoomScaleNormal="80" zoomScaleSheetLayoutView="80" workbookViewId="0">
      <pane xSplit="3" ySplit="5" topLeftCell="D9" activePane="bottomRight" state="frozen"/>
      <selection activeCell="C107" sqref="C107"/>
      <selection pane="topRight" activeCell="C107" sqref="C107"/>
      <selection pane="bottomLeft" activeCell="C107" sqref="C107"/>
      <selection pane="bottomRight" activeCell="D22" sqref="D22"/>
    </sheetView>
  </sheetViews>
  <sheetFormatPr defaultColWidth="8.7109375" defaultRowHeight="15"/>
  <cols>
    <col min="1" max="1" width="11.85546875" style="799" customWidth="1"/>
    <col min="2" max="2" width="20.5703125" style="799" customWidth="1"/>
    <col min="3" max="3" width="40.85546875" style="799" customWidth="1"/>
    <col min="4" max="4" width="9.7109375" style="775" customWidth="1"/>
    <col min="5" max="5" width="11.5703125" style="775" customWidth="1"/>
    <col min="6" max="6" width="17.140625" style="775" bestFit="1" customWidth="1"/>
    <col min="7" max="7" width="20.85546875" style="775" bestFit="1" customWidth="1"/>
    <col min="8" max="8" width="23.7109375" style="800" bestFit="1" customWidth="1"/>
    <col min="9" max="9" width="13.42578125" style="775" customWidth="1"/>
    <col min="10" max="10" width="12.42578125" style="800" customWidth="1"/>
    <col min="11" max="11" width="18.140625" style="799" customWidth="1"/>
    <col min="12" max="12" width="16" style="799" customWidth="1"/>
    <col min="13" max="13" width="16.5703125" style="800" customWidth="1"/>
    <col min="14" max="14" width="8.7109375" style="772"/>
    <col min="15" max="15" width="10.7109375" style="772" customWidth="1"/>
    <col min="16" max="16" width="55.7109375" style="772" customWidth="1"/>
    <col min="17" max="17" width="24" style="772" customWidth="1"/>
    <col min="18" max="16384" width="8.7109375" style="772"/>
  </cols>
  <sheetData>
    <row r="1" spans="1:18" ht="14.45" customHeight="1">
      <c r="A1" s="5668" t="s">
        <v>3977</v>
      </c>
      <c r="B1" s="5668"/>
      <c r="C1" s="5668"/>
      <c r="D1" s="769"/>
      <c r="E1" s="376"/>
      <c r="F1" s="725" t="s">
        <v>3978</v>
      </c>
      <c r="G1" s="770"/>
      <c r="H1" s="770"/>
      <c r="I1" s="770"/>
      <c r="J1" s="770"/>
      <c r="K1" s="770"/>
      <c r="L1" s="770"/>
      <c r="M1" s="771"/>
    </row>
    <row r="2" spans="1:18">
      <c r="A2" s="598" t="str">
        <f>HYPERLINK("#Index!F3", "Index Pg")</f>
        <v>Index Pg</v>
      </c>
      <c r="B2" s="601"/>
      <c r="C2" s="324" t="str">
        <f>HYPERLINK("#'Budget Summary I'!A1:AL1", "Budget Summary I")</f>
        <v>Budget Summary I</v>
      </c>
      <c r="D2" s="773"/>
      <c r="E2" s="501" t="s">
        <v>4582</v>
      </c>
      <c r="F2" s="99">
        <f>R6+R9+R11+R13+R15</f>
        <v>0</v>
      </c>
      <c r="G2" s="706"/>
      <c r="H2" s="706"/>
      <c r="I2" s="706"/>
      <c r="J2" s="706"/>
      <c r="K2" s="706"/>
      <c r="L2" s="706"/>
      <c r="M2" s="597"/>
    </row>
    <row r="3" spans="1:18" s="774" customFormat="1">
      <c r="A3" s="600"/>
      <c r="B3" s="601"/>
      <c r="C3" s="324" t="str">
        <f>HYPERLINK("#'Budget Summary II'!A3:B5", "Budget Summary II")</f>
        <v>Budget Summary II</v>
      </c>
      <c r="D3" s="773"/>
      <c r="E3" s="501" t="s">
        <v>4583</v>
      </c>
      <c r="F3" s="99">
        <f>O6+O9+O11+O13+O15</f>
        <v>32.047999999992122</v>
      </c>
      <c r="G3" s="706"/>
      <c r="H3" s="706"/>
      <c r="I3" s="706"/>
      <c r="J3" s="706"/>
      <c r="K3" s="706"/>
      <c r="L3" s="706"/>
      <c r="M3" s="597"/>
    </row>
    <row r="4" spans="1:18" s="775" customFormat="1" ht="14.45" customHeight="1">
      <c r="A4" s="5233" t="s">
        <v>53</v>
      </c>
      <c r="B4" s="5233" t="s">
        <v>54</v>
      </c>
      <c r="C4" s="5233" t="s">
        <v>55</v>
      </c>
      <c r="D4" s="5233" t="s">
        <v>56</v>
      </c>
      <c r="E4" s="5233" t="s">
        <v>57</v>
      </c>
      <c r="F4" s="5652" t="s">
        <v>4603</v>
      </c>
      <c r="G4" s="5652"/>
      <c r="H4" s="5652"/>
      <c r="I4" s="5652"/>
      <c r="J4" s="5652"/>
      <c r="K4" s="5652" t="s">
        <v>4613</v>
      </c>
      <c r="L4" s="5652"/>
      <c r="M4" s="5652"/>
      <c r="N4" s="5652"/>
      <c r="O4" s="5652"/>
      <c r="P4" s="5652"/>
      <c r="Q4" s="5648" t="s">
        <v>4643</v>
      </c>
      <c r="R4" s="5648"/>
    </row>
    <row r="5" spans="1:18" s="775" customFormat="1" ht="60">
      <c r="A5" s="5667"/>
      <c r="B5" s="5667"/>
      <c r="C5" s="5667"/>
      <c r="D5" s="5667"/>
      <c r="E5" s="5667"/>
      <c r="F5" s="776" t="s">
        <v>4604</v>
      </c>
      <c r="G5" s="776" t="s">
        <v>4611</v>
      </c>
      <c r="H5" s="776" t="s">
        <v>4605</v>
      </c>
      <c r="I5" s="776" t="s">
        <v>4612</v>
      </c>
      <c r="J5" s="776" t="s">
        <v>2527</v>
      </c>
      <c r="K5" s="777" t="s">
        <v>58</v>
      </c>
      <c r="L5" s="777" t="s">
        <v>59</v>
      </c>
      <c r="M5" s="778" t="s">
        <v>60</v>
      </c>
      <c r="N5" s="777" t="s">
        <v>61</v>
      </c>
      <c r="O5" s="778" t="s">
        <v>62</v>
      </c>
      <c r="P5" s="380" t="s">
        <v>63</v>
      </c>
      <c r="Q5" s="382" t="s">
        <v>2529</v>
      </c>
      <c r="R5" s="383" t="s">
        <v>4644</v>
      </c>
    </row>
    <row r="6" spans="1:18">
      <c r="A6" s="732">
        <f>'6.Procurement Annex'!A7</f>
        <v>6</v>
      </c>
      <c r="B6" s="732"/>
      <c r="C6" s="732" t="str">
        <f>'6.Procurement Annex'!C7</f>
        <v>Procurement</v>
      </c>
      <c r="D6" s="251"/>
      <c r="E6" s="251"/>
      <c r="F6" s="251"/>
      <c r="G6" s="251"/>
      <c r="H6" s="197"/>
      <c r="I6" s="251"/>
      <c r="J6" s="197"/>
      <c r="K6" s="732"/>
      <c r="L6" s="732"/>
      <c r="M6" s="197"/>
      <c r="N6" s="779"/>
      <c r="O6" s="780">
        <f>SUM(O7:O8)</f>
        <v>27.047999999992122</v>
      </c>
      <c r="P6" s="779"/>
      <c r="Q6" s="779"/>
      <c r="R6" s="780">
        <f>SUM(R7:R8)</f>
        <v>0</v>
      </c>
    </row>
    <row r="7" spans="1:18" s="785" customFormat="1" ht="45">
      <c r="A7" s="781" t="str">
        <f>'6.Procurement Annex'!A34</f>
        <v>6.1.4.5</v>
      </c>
      <c r="B7" s="782">
        <f>'6-A. Proc. Sub-Annex'!C91</f>
        <v>0</v>
      </c>
      <c r="C7" s="781" t="str">
        <f>'6-A. Proc. Sub-Annex'!D91</f>
        <v>Procurement of equipment &amp; computer for district level Model Anti Rabies Clinics in existing health facilities</v>
      </c>
      <c r="D7" s="783" t="str">
        <f>'6-A. Proc. Sub-Annex'!E91</f>
        <v>NDCP</v>
      </c>
      <c r="E7" s="783" t="str">
        <f>'6-A. Proc. Sub-Annex'!F91</f>
        <v>NRCP</v>
      </c>
      <c r="F7" s="783">
        <f>'6-A. Proc. Sub-Annex'!G91</f>
        <v>0</v>
      </c>
      <c r="G7" s="783">
        <f>'6-A. Proc. Sub-Annex'!H91</f>
        <v>0</v>
      </c>
      <c r="H7" s="783">
        <f>'6-A. Proc. Sub-Annex'!I91</f>
        <v>0</v>
      </c>
      <c r="I7" s="783">
        <f>'6-A. Proc. Sub-Annex'!J91</f>
        <v>0</v>
      </c>
      <c r="J7" s="783">
        <f>'6-A. Proc. Sub-Annex'!K91</f>
        <v>0</v>
      </c>
      <c r="K7" s="783">
        <f>'6-A. Proc. Sub-Annex'!L91</f>
        <v>0</v>
      </c>
      <c r="L7" s="783">
        <f>'6-A. Proc. Sub-Annex'!M91</f>
        <v>0</v>
      </c>
      <c r="M7" s="784">
        <f>'6-A. Proc. Sub-Annex'!N91</f>
        <v>0</v>
      </c>
      <c r="N7" s="783">
        <f>'6-A. Proc. Sub-Annex'!O91</f>
        <v>0</v>
      </c>
      <c r="O7" s="784">
        <f>'6-A. Proc. Sub-Annex'!P91</f>
        <v>0</v>
      </c>
      <c r="P7" s="696">
        <f>'6-A. Proc. Sub-Annex'!Q91</f>
        <v>0</v>
      </c>
      <c r="Q7" s="804"/>
      <c r="R7" s="805"/>
    </row>
    <row r="8" spans="1:18" ht="30">
      <c r="A8" s="786" t="str">
        <f>'6.Procurement Annex'!A76</f>
        <v>6.2.3.5</v>
      </c>
      <c r="B8" s="786">
        <f>'6-A. Proc. Sub-Annex'!C245</f>
        <v>0</v>
      </c>
      <c r="C8" s="786" t="str">
        <f>'6-A. Proc. Sub-Annex'!D245</f>
        <v>Provision of Anti-Rabies Vaccine/Anti-Rabies Serum for animal bite victims</v>
      </c>
      <c r="D8" s="787" t="str">
        <f>'6-A. Proc. Sub-Annex'!E245</f>
        <v>NDCP</v>
      </c>
      <c r="E8" s="787" t="str">
        <f>'6-A. Proc. Sub-Annex'!F245</f>
        <v>NRCP</v>
      </c>
      <c r="F8" s="787">
        <f>'6-A. Proc. Sub-Annex'!G245</f>
        <v>0</v>
      </c>
      <c r="G8" s="787">
        <f>'6-A. Proc. Sub-Annex'!H245</f>
        <v>0</v>
      </c>
      <c r="H8" s="787">
        <f>'6-A. Proc. Sub-Annex'!I245</f>
        <v>8.2068004999999999</v>
      </c>
      <c r="I8" s="787">
        <f>'6-A. Proc. Sub-Annex'!J245</f>
        <v>0</v>
      </c>
      <c r="J8" s="787">
        <f>'6-A. Proc. Sub-Annex'!K245</f>
        <v>0</v>
      </c>
      <c r="K8" s="787">
        <f>'6-A. Proc. Sub-Annex'!L245</f>
        <v>0</v>
      </c>
      <c r="L8" s="787">
        <f>'6-A. Proc. Sub-Annex'!M245</f>
        <v>288.75</v>
      </c>
      <c r="M8" s="788">
        <f>'6-A. Proc. Sub-Annex'!N245</f>
        <v>2.8874999999999999E-3</v>
      </c>
      <c r="N8" s="787">
        <f>'6-A. Proc. Sub-Annex'!O245</f>
        <v>9367.2727272699995</v>
      </c>
      <c r="O8" s="788">
        <f>'6-A. Proc. Sub-Annex'!P245</f>
        <v>27.047999999992122</v>
      </c>
      <c r="P8" s="789">
        <f>'6-A. Proc. Sub-Annex'!Q245</f>
        <v>0</v>
      </c>
      <c r="Q8" s="806"/>
      <c r="R8" s="807"/>
    </row>
    <row r="9" spans="1:18">
      <c r="A9" s="732">
        <f>'9.Training Annex'!A7</f>
        <v>9</v>
      </c>
      <c r="B9" s="732"/>
      <c r="C9" s="732" t="str">
        <f>'9.Training Annex'!C7</f>
        <v>Training and Capacity Building</v>
      </c>
      <c r="D9" s="251"/>
      <c r="E9" s="251"/>
      <c r="F9" s="251"/>
      <c r="G9" s="251"/>
      <c r="H9" s="197"/>
      <c r="I9" s="251"/>
      <c r="J9" s="197"/>
      <c r="K9" s="732"/>
      <c r="L9" s="732"/>
      <c r="M9" s="197"/>
      <c r="N9" s="779"/>
      <c r="O9" s="790">
        <f>O10</f>
        <v>2</v>
      </c>
      <c r="P9" s="791"/>
      <c r="Q9" s="808"/>
      <c r="R9" s="809">
        <f>R10</f>
        <v>0</v>
      </c>
    </row>
    <row r="10" spans="1:18" ht="30">
      <c r="A10" s="792" t="str">
        <f>'9-A.Training Sub-Annex'!B244</f>
        <v>9.5.29.7</v>
      </c>
      <c r="B10" s="792"/>
      <c r="C10" s="792" t="str">
        <f>'9-A.Training Sub-Annex'!D244</f>
        <v>Trainings of Medical Officers and Health Workers under NRCP</v>
      </c>
      <c r="D10" s="793" t="str">
        <f>'9-A.Training Sub-Annex'!E244</f>
        <v>NDCP</v>
      </c>
      <c r="E10" s="793" t="str">
        <f>'9-A.Training Sub-Annex'!F244</f>
        <v>NRCP</v>
      </c>
      <c r="F10" s="793">
        <f>'9-A.Training Sub-Annex'!G244</f>
        <v>0</v>
      </c>
      <c r="G10" s="793">
        <f>'9-A.Training Sub-Annex'!H244</f>
        <v>0</v>
      </c>
      <c r="H10" s="793">
        <f>'9-A.Training Sub-Annex'!I244</f>
        <v>5</v>
      </c>
      <c r="I10" s="793">
        <f>'9-A.Training Sub-Annex'!J244</f>
        <v>0</v>
      </c>
      <c r="J10" s="793">
        <f>'9-A.Training Sub-Annex'!K244</f>
        <v>0</v>
      </c>
      <c r="K10" s="793">
        <f>'9-A.Training Sub-Annex'!L244</f>
        <v>0</v>
      </c>
      <c r="L10" s="793">
        <f>'9-A.Training Sub-Annex'!M244</f>
        <v>50000</v>
      </c>
      <c r="M10" s="794">
        <f>'9-A.Training Sub-Annex'!N244</f>
        <v>0.5</v>
      </c>
      <c r="N10" s="793">
        <f>'9-A.Training Sub-Annex'!O244</f>
        <v>4</v>
      </c>
      <c r="O10" s="794">
        <f>'9-A.Training Sub-Annex'!P244</f>
        <v>2</v>
      </c>
      <c r="P10" s="70" t="str">
        <f>'9-A.Training Sub-Annex'!Q244</f>
        <v xml:space="preserve">STATE: NRCP Training - Two Training at State level  - 4 batches x 1 day - Rs.2.00 Lakhs.; PDY: ; KKL: ; MHE: ; YNM: </v>
      </c>
      <c r="Q10" s="806"/>
      <c r="R10" s="807"/>
    </row>
    <row r="11" spans="1:18">
      <c r="A11" s="732">
        <f>'11.IEC-BCC Annex'!A7</f>
        <v>11</v>
      </c>
      <c r="B11" s="732"/>
      <c r="C11" s="732" t="str">
        <f>'11.IEC-BCC Annex'!C7</f>
        <v xml:space="preserve"> </v>
      </c>
      <c r="D11" s="251"/>
      <c r="E11" s="251"/>
      <c r="F11" s="251"/>
      <c r="G11" s="251"/>
      <c r="H11" s="197"/>
      <c r="I11" s="251"/>
      <c r="J11" s="197"/>
      <c r="K11" s="732"/>
      <c r="L11" s="732"/>
      <c r="M11" s="197"/>
      <c r="N11" s="779"/>
      <c r="O11" s="790">
        <f>O12</f>
        <v>2</v>
      </c>
      <c r="P11" s="791"/>
      <c r="Q11" s="808"/>
      <c r="R11" s="809">
        <f>R12</f>
        <v>0</v>
      </c>
    </row>
    <row r="12" spans="1:18" ht="60">
      <c r="A12" s="792" t="str">
        <f>'11.IEC-BCC Annex'!A30</f>
        <v>11.3.6</v>
      </c>
      <c r="B12" s="792"/>
      <c r="C12" s="792" t="str">
        <f>'11-A. IEC Sub-Annex'!D73</f>
        <v>IEC/BCC under NRCP: Rabies Awareness and Do's and Don'ts in the event of Animal Bites</v>
      </c>
      <c r="D12" s="793" t="str">
        <f>'11-A. IEC Sub-Annex'!E73</f>
        <v>NDCP</v>
      </c>
      <c r="E12" s="793" t="e">
        <f>'11-A. IEC Sub-Annex'!#REF!</f>
        <v>#REF!</v>
      </c>
      <c r="F12" s="793">
        <f>'11-A. IEC Sub-Annex'!F73</f>
        <v>0</v>
      </c>
      <c r="G12" s="793">
        <f>'11-A. IEC Sub-Annex'!G73</f>
        <v>0</v>
      </c>
      <c r="H12" s="793">
        <f>'11-A. IEC Sub-Annex'!H73</f>
        <v>1</v>
      </c>
      <c r="I12" s="793">
        <f>'11-A. IEC Sub-Annex'!I73</f>
        <v>0</v>
      </c>
      <c r="J12" s="793">
        <f>'11-A. IEC Sub-Annex'!J73</f>
        <v>0</v>
      </c>
      <c r="K12" s="793">
        <f>'11-A. IEC Sub-Annex'!K73</f>
        <v>0</v>
      </c>
      <c r="L12" s="793">
        <f>'11-A. IEC Sub-Annex'!L73</f>
        <v>200000</v>
      </c>
      <c r="M12" s="794">
        <f>'11-A. IEC Sub-Annex'!M73</f>
        <v>2</v>
      </c>
      <c r="N12" s="793">
        <f>'11-A. IEC Sub-Annex'!N73</f>
        <v>1</v>
      </c>
      <c r="O12" s="794">
        <f>'11-A. IEC Sub-Annex'!O73</f>
        <v>2</v>
      </c>
      <c r="P12" s="70" t="str">
        <f>'11-A. IEC Sub-Annex'!P73</f>
        <v xml:space="preserve">STATE: ; PDY: IEC Activities for community awareness for Rabies prevention and control, Creation of IEC materials as per local needs &amp; Dissemination of iEC at State, districts &amp; Block Level - Rs.2.00 Lakhs; KKL: ; MHE: ; YNM: </v>
      </c>
      <c r="Q12" s="806"/>
      <c r="R12" s="807"/>
    </row>
    <row r="13" spans="1:18">
      <c r="A13" s="732">
        <f>'12.Printing Annex'!A7</f>
        <v>12</v>
      </c>
      <c r="B13" s="732"/>
      <c r="C13" s="732" t="str">
        <f>'12.Printing Annex'!C7</f>
        <v>Printing</v>
      </c>
      <c r="D13" s="251"/>
      <c r="E13" s="251"/>
      <c r="F13" s="251"/>
      <c r="G13" s="251"/>
      <c r="H13" s="197"/>
      <c r="I13" s="251"/>
      <c r="J13" s="197"/>
      <c r="K13" s="732"/>
      <c r="L13" s="732"/>
      <c r="M13" s="197"/>
      <c r="N13" s="779"/>
      <c r="O13" s="790">
        <f>O14</f>
        <v>0.5</v>
      </c>
      <c r="P13" s="791"/>
      <c r="Q13" s="808"/>
      <c r="R13" s="809">
        <f>R14</f>
        <v>0</v>
      </c>
    </row>
    <row r="14" spans="1:18" ht="30">
      <c r="A14" s="792" t="str">
        <f>'12.Printing Annex'!A31</f>
        <v>12.3.6</v>
      </c>
      <c r="B14" s="792"/>
      <c r="C14" s="792" t="str">
        <f>'12-A. Print Sub-Annex'!D89</f>
        <v>Printing of formats for Monitoring and Surveillance under NRCP</v>
      </c>
      <c r="D14" s="793" t="str">
        <f>'12-A. Print Sub-Annex'!E89</f>
        <v>NDCP</v>
      </c>
      <c r="E14" s="793" t="str">
        <f>'12-A. Print Sub-Annex'!F89</f>
        <v>NRCP</v>
      </c>
      <c r="F14" s="793">
        <f>'12-A. Print Sub-Annex'!G89</f>
        <v>0</v>
      </c>
      <c r="G14" s="793">
        <f>'12-A. Print Sub-Annex'!H89</f>
        <v>0</v>
      </c>
      <c r="H14" s="793">
        <f>'12-A. Print Sub-Annex'!I89</f>
        <v>0.5</v>
      </c>
      <c r="I14" s="793">
        <f>'12-A. Print Sub-Annex'!J89</f>
        <v>0</v>
      </c>
      <c r="J14" s="793">
        <f>'12-A. Print Sub-Annex'!K89</f>
        <v>0</v>
      </c>
      <c r="K14" s="793">
        <f>'12-A. Print Sub-Annex'!L89</f>
        <v>0</v>
      </c>
      <c r="L14" s="793">
        <f>'12-A. Print Sub-Annex'!M89</f>
        <v>50000</v>
      </c>
      <c r="M14" s="794">
        <f>'12-A. Print Sub-Annex'!N89</f>
        <v>0.5</v>
      </c>
      <c r="N14" s="793">
        <f>'12-A. Print Sub-Annex'!O89</f>
        <v>1</v>
      </c>
      <c r="O14" s="794">
        <f>'12-A. Print Sub-Annex'!P89</f>
        <v>0.5</v>
      </c>
      <c r="P14" s="70" t="str">
        <f>'12-A. Print Sub-Annex'!Q89</f>
        <v xml:space="preserve">STATE: ; PDY: Formats for Monitoring and Surveillance, guidelines - Rs.50000 Lakhs; KKL: ; MHE: ; YNM: </v>
      </c>
      <c r="Q14" s="806"/>
      <c r="R14" s="807"/>
    </row>
    <row r="15" spans="1:18">
      <c r="A15" s="337">
        <f>'16.PM Annex'!A7</f>
        <v>16</v>
      </c>
      <c r="B15" s="337"/>
      <c r="C15" s="337" t="str">
        <f>'16.PM Annex'!C7</f>
        <v>Programme Management</v>
      </c>
      <c r="D15" s="795"/>
      <c r="E15" s="795"/>
      <c r="F15" s="795"/>
      <c r="G15" s="795"/>
      <c r="H15" s="720"/>
      <c r="I15" s="795"/>
      <c r="J15" s="197"/>
      <c r="K15" s="337"/>
      <c r="L15" s="337"/>
      <c r="M15" s="197"/>
      <c r="N15" s="779"/>
      <c r="O15" s="790">
        <f>O16</f>
        <v>0.5</v>
      </c>
      <c r="P15" s="791"/>
      <c r="Q15" s="808"/>
      <c r="R15" s="809">
        <f>R16</f>
        <v>0</v>
      </c>
    </row>
    <row r="16" spans="1:18" ht="60">
      <c r="A16" s="796" t="str">
        <f>'16-A. PM sub Annex'!B64</f>
        <v>16.1.2.2.16</v>
      </c>
      <c r="B16" s="796"/>
      <c r="C16" s="796" t="str">
        <f>'16-A. PM sub Annex'!E64</f>
        <v>Monitoring and Surveillance (review meetings , Travel) under NRCP</v>
      </c>
      <c r="D16" s="797" t="str">
        <f>'16-A. PM sub Annex'!F64</f>
        <v>NDCP</v>
      </c>
      <c r="E16" s="797" t="str">
        <f>'16-A. PM sub Annex'!G64</f>
        <v>HRH&amp;HPIP/NRCP</v>
      </c>
      <c r="F16" s="797">
        <f>'16-A. PM sub Annex'!H64</f>
        <v>0</v>
      </c>
      <c r="G16" s="797">
        <f>'16-A. PM sub Annex'!I64</f>
        <v>0</v>
      </c>
      <c r="H16" s="797">
        <f>'16-A. PM sub Annex'!K64</f>
        <v>0</v>
      </c>
      <c r="I16" s="797">
        <f>'16-A. PM sub Annex'!L64</f>
        <v>0</v>
      </c>
      <c r="J16" s="797">
        <f>'16-A. PM sub Annex'!M64</f>
        <v>0</v>
      </c>
      <c r="K16" s="797">
        <f>'16-A. PM sub Annex'!N64</f>
        <v>0</v>
      </c>
      <c r="L16" s="797">
        <f>'16-A. PM sub Annex'!O64</f>
        <v>50000</v>
      </c>
      <c r="M16" s="798">
        <f>'16-A. PM sub Annex'!P64</f>
        <v>0.5</v>
      </c>
      <c r="N16" s="797">
        <f>'16-A. PM sub Annex'!Q64</f>
        <v>1</v>
      </c>
      <c r="O16" s="798">
        <f>'16-A. PM sub Annex'!R64</f>
        <v>0.5</v>
      </c>
      <c r="P16" s="70" t="str">
        <f>'16-A. PM sub Annex'!S64</f>
        <v xml:space="preserve">STATE: ; PDY: Meeting  State level - Two NRCP  review meeting , District - Quarterly review meeting &amp; Field visit, Reporting Formats, guidelines, logistics etc., - Rs.0.50 Lakhs; KKL: ; MHE: ; YNM: </v>
      </c>
      <c r="Q16" s="806"/>
      <c r="R16" s="807"/>
    </row>
    <row r="17" spans="1:18">
      <c r="K17" s="801"/>
      <c r="L17" s="801"/>
      <c r="M17" s="802"/>
      <c r="O17" s="803"/>
      <c r="Q17" s="810"/>
      <c r="R17" s="810"/>
    </row>
    <row r="18" spans="1:18">
      <c r="K18" s="801"/>
      <c r="L18" s="801"/>
      <c r="M18" s="802"/>
      <c r="Q18" s="810"/>
      <c r="R18" s="810"/>
    </row>
    <row r="19" spans="1:18" s="660" customFormat="1">
      <c r="A19" s="5655" t="s">
        <v>5684</v>
      </c>
      <c r="B19" s="5655"/>
      <c r="C19" s="5655"/>
      <c r="D19" s="251"/>
      <c r="E19" s="251"/>
      <c r="F19" s="251"/>
      <c r="G19" s="251"/>
      <c r="H19" s="197"/>
      <c r="I19" s="251"/>
      <c r="J19" s="197"/>
      <c r="K19" s="732"/>
      <c r="L19" s="732"/>
      <c r="M19" s="197"/>
      <c r="N19" s="722"/>
      <c r="O19" s="679"/>
      <c r="P19" s="674"/>
      <c r="Q19" s="687"/>
      <c r="R19" s="688"/>
    </row>
    <row r="20" spans="1:18" s="660" customFormat="1">
      <c r="A20" s="680" t="str">
        <f>'NUHM-Non Metro Abst'!A16</f>
        <v>U.1.1.1.6</v>
      </c>
      <c r="B20" s="680">
        <f>'NUHM-Non Metro Abst'!B16</f>
        <v>0</v>
      </c>
      <c r="C20" s="680" t="str">
        <f>'NUHM-Non Metro Abst'!C16</f>
        <v>Support for implementation of NRCP</v>
      </c>
      <c r="E20" s="680" t="str">
        <f>'NUHM-Non Metro Abst'!D16</f>
        <v>NRCP</v>
      </c>
      <c r="F20" s="680">
        <f>'NUHM-Non Metro Abst'!E16</f>
        <v>0</v>
      </c>
      <c r="G20" s="680">
        <f>'NUHM-Non Metro Abst'!F16</f>
        <v>0</v>
      </c>
      <c r="H20" s="680">
        <f>'NUHM-Non Metro Abst'!G16</f>
        <v>0</v>
      </c>
      <c r="I20" s="680">
        <f>'NUHM-Non Metro Abst'!H16</f>
        <v>0</v>
      </c>
      <c r="J20" s="680">
        <f>'NUHM-Non Metro Abst'!I16</f>
        <v>0</v>
      </c>
      <c r="K20" s="680">
        <f>'NUHM-Non Metro Abst'!J16</f>
        <v>0</v>
      </c>
      <c r="L20" s="680">
        <f>'NUHM-Non Metro Abst'!K16</f>
        <v>0</v>
      </c>
      <c r="M20" s="680">
        <f>'NUHM-Non Metro Abst'!L16</f>
        <v>0</v>
      </c>
      <c r="N20" s="680">
        <f>'NUHM-Non Metro Abst'!M16</f>
        <v>0</v>
      </c>
      <c r="O20" s="680">
        <f>'NUHM-Non Metro Abst'!N16</f>
        <v>0</v>
      </c>
      <c r="P20" s="680" t="str">
        <f>'NUHM-Non Metro Abst'!O16</f>
        <v xml:space="preserve">STATE: ; PDY: ; KKL: ; MHE: ; YNM: </v>
      </c>
      <c r="Q20" s="57"/>
      <c r="R20" s="689"/>
    </row>
    <row r="21" spans="1:18" s="660" customFormat="1">
      <c r="A21" s="5655" t="s">
        <v>5683</v>
      </c>
      <c r="B21" s="5655"/>
      <c r="C21" s="5655"/>
      <c r="D21" s="251"/>
      <c r="E21" s="251"/>
      <c r="F21" s="251"/>
      <c r="G21" s="251"/>
      <c r="H21" s="251"/>
      <c r="I21" s="251"/>
      <c r="J21" s="251"/>
      <c r="K21" s="251"/>
      <c r="L21" s="251"/>
      <c r="M21" s="251"/>
      <c r="N21" s="251"/>
      <c r="O21" s="251"/>
      <c r="P21" s="251"/>
      <c r="Q21" s="687"/>
      <c r="R21" s="688"/>
    </row>
    <row r="22" spans="1:18" s="660" customFormat="1">
      <c r="A22" s="680" t="str">
        <f>'NUHM Metro Abst'!A16</f>
        <v>U.1.1.1.6</v>
      </c>
      <c r="B22" s="680">
        <f>'NUHM Metro Abst'!B16</f>
        <v>0</v>
      </c>
      <c r="C22" s="680" t="str">
        <f>'NUHM Metro Abst'!C16</f>
        <v>Support for implementation of NRCP</v>
      </c>
      <c r="E22" s="680" t="str">
        <f>'NUHM Metro Abst'!D16</f>
        <v>NRCP</v>
      </c>
      <c r="F22" s="680">
        <f>'NUHM Metro Abst'!E16</f>
        <v>0</v>
      </c>
      <c r="G22" s="680">
        <f>'NUHM Metro Abst'!F16</f>
        <v>0</v>
      </c>
      <c r="H22" s="680">
        <f>'NUHM Metro Abst'!G16</f>
        <v>0</v>
      </c>
      <c r="I22" s="680">
        <f>'NUHM Metro Abst'!H16</f>
        <v>0</v>
      </c>
      <c r="J22" s="680">
        <f>'NUHM Metro Abst'!I16</f>
        <v>0</v>
      </c>
      <c r="K22" s="680">
        <f>'NUHM Metro Abst'!J16</f>
        <v>0</v>
      </c>
      <c r="L22" s="680">
        <f>'NUHM Metro Abst'!K16</f>
        <v>0</v>
      </c>
      <c r="M22" s="680">
        <f>'NUHM Metro Abst'!L16</f>
        <v>0</v>
      </c>
      <c r="N22" s="680">
        <f>'NUHM Metro Abst'!M16</f>
        <v>0</v>
      </c>
      <c r="O22" s="680">
        <f>'NUHM Metro Abst'!N16</f>
        <v>0</v>
      </c>
      <c r="P22" s="680">
        <f>'NUHM Metro Abst'!O16</f>
        <v>0</v>
      </c>
      <c r="Q22" s="680"/>
      <c r="R22" s="680"/>
    </row>
  </sheetData>
  <sheetProtection sheet="1" formatCells="0" formatColumns="0" autoFilter="0"/>
  <autoFilter ref="A5:M16"/>
  <mergeCells count="11">
    <mergeCell ref="A19:C19"/>
    <mergeCell ref="A21:C21"/>
    <mergeCell ref="Q4:R4"/>
    <mergeCell ref="E4:E5"/>
    <mergeCell ref="A1:C1"/>
    <mergeCell ref="A4:A5"/>
    <mergeCell ref="B4:B5"/>
    <mergeCell ref="C4:C5"/>
    <mergeCell ref="D4:D5"/>
    <mergeCell ref="F4:J4"/>
    <mergeCell ref="K4:P4"/>
  </mergeCells>
  <pageMargins left="0.7" right="0.7" top="0.75" bottom="0.75" header="0.3" footer="0.3"/>
  <pageSetup orientation="portrait" horizontalDpi="300" verticalDpi="300" r:id="rId1"/>
</worksheet>
</file>

<file path=xl/worksheets/sheet5.xml><?xml version="1.0" encoding="utf-8"?>
<worksheet xmlns="http://schemas.openxmlformats.org/spreadsheetml/2006/main" xmlns:r="http://schemas.openxmlformats.org/officeDocument/2006/relationships">
  <sheetPr codeName="Sheet50">
    <tabColor rgb="FF00B0F0"/>
  </sheetPr>
  <dimension ref="A1:R59"/>
  <sheetViews>
    <sheetView topLeftCell="A10" zoomScale="80" zoomScaleNormal="80" workbookViewId="0">
      <selection activeCell="D38" sqref="D38"/>
    </sheetView>
  </sheetViews>
  <sheetFormatPr defaultRowHeight="12.75"/>
  <cols>
    <col min="1" max="1" width="25.5703125" bestFit="1" customWidth="1"/>
    <col min="2" max="2" width="60.5703125" style="235" bestFit="1" customWidth="1"/>
    <col min="3" max="3" width="16.5703125" style="222" bestFit="1" customWidth="1"/>
    <col min="4" max="4" width="15.42578125" style="222" bestFit="1" customWidth="1"/>
    <col min="5" max="6" width="15.85546875" bestFit="1" customWidth="1"/>
    <col min="7" max="7" width="14" bestFit="1" customWidth="1"/>
    <col min="8" max="8" width="13.7109375" bestFit="1" customWidth="1"/>
    <col min="9" max="9" width="14" bestFit="1" customWidth="1"/>
    <col min="10" max="10" width="13.7109375" bestFit="1" customWidth="1"/>
    <col min="11" max="11" width="14" bestFit="1" customWidth="1"/>
    <col min="12" max="12" width="13.7109375" bestFit="1" customWidth="1"/>
    <col min="13" max="13" width="14" bestFit="1" customWidth="1"/>
    <col min="14" max="14" width="13.7109375" bestFit="1" customWidth="1"/>
    <col min="15" max="15" width="14" bestFit="1" customWidth="1"/>
    <col min="16" max="16" width="13.7109375" bestFit="1" customWidth="1"/>
    <col min="17" max="17" width="14.85546875" bestFit="1" customWidth="1"/>
    <col min="18" max="18" width="14.42578125" bestFit="1" customWidth="1"/>
  </cols>
  <sheetData>
    <row r="1" spans="1:18" ht="21">
      <c r="A1" s="5092" t="s">
        <v>4681</v>
      </c>
      <c r="B1" s="5092"/>
      <c r="C1" s="5092"/>
      <c r="D1" s="5092"/>
      <c r="E1" s="5092"/>
      <c r="F1" s="5092"/>
      <c r="G1" s="5092"/>
      <c r="H1" s="5092"/>
      <c r="I1" s="5092"/>
      <c r="J1" s="5092"/>
      <c r="K1" s="5092"/>
      <c r="L1" s="5092"/>
      <c r="M1" s="5092"/>
      <c r="N1" s="5092"/>
      <c r="O1" s="5092"/>
      <c r="P1" s="5092"/>
      <c r="Q1" s="5092"/>
      <c r="R1" s="5092"/>
    </row>
    <row r="2" spans="1:18" ht="15">
      <c r="A2" s="157" t="str">
        <f>HYPERLINK("#Index!B1", "Index Pg")</f>
        <v>Index Pg</v>
      </c>
      <c r="B2" s="234" t="str">
        <f>HYPERLINK("#'Budget Summary II'!A2:B2", "Budget Summary II")</f>
        <v>Budget Summary II</v>
      </c>
      <c r="C2" s="5062" t="s">
        <v>4691</v>
      </c>
      <c r="D2" s="5062"/>
      <c r="E2" s="5062" t="s">
        <v>5</v>
      </c>
      <c r="F2" s="5062"/>
      <c r="G2" s="5062" t="s">
        <v>4660</v>
      </c>
      <c r="H2" s="5062"/>
      <c r="I2" s="5062" t="s">
        <v>4661</v>
      </c>
      <c r="J2" s="5062"/>
      <c r="K2" s="5062" t="s">
        <v>4671</v>
      </c>
      <c r="L2" s="5062"/>
      <c r="M2" s="5062" t="s">
        <v>4672</v>
      </c>
      <c r="N2" s="5062"/>
      <c r="O2" s="5062" t="s">
        <v>4662</v>
      </c>
      <c r="P2" s="5062"/>
      <c r="Q2" s="5062" t="s">
        <v>2340</v>
      </c>
      <c r="R2" s="5062"/>
    </row>
    <row r="3" spans="1:18" ht="15">
      <c r="A3" s="151"/>
      <c r="B3" s="151"/>
      <c r="C3" s="163" t="s">
        <v>4583</v>
      </c>
      <c r="D3" s="163" t="s">
        <v>4582</v>
      </c>
      <c r="E3" s="163" t="s">
        <v>4583</v>
      </c>
      <c r="F3" s="163" t="s">
        <v>4582</v>
      </c>
      <c r="G3" s="163" t="s">
        <v>4583</v>
      </c>
      <c r="H3" s="163" t="s">
        <v>4582</v>
      </c>
      <c r="I3" s="163" t="s">
        <v>4583</v>
      </c>
      <c r="J3" s="163" t="s">
        <v>4582</v>
      </c>
      <c r="K3" s="163" t="s">
        <v>4583</v>
      </c>
      <c r="L3" s="163" t="s">
        <v>4582</v>
      </c>
      <c r="M3" s="163" t="s">
        <v>4583</v>
      </c>
      <c r="N3" s="163" t="s">
        <v>4582</v>
      </c>
      <c r="O3" s="163" t="s">
        <v>4583</v>
      </c>
      <c r="P3" s="163" t="s">
        <v>4582</v>
      </c>
      <c r="Q3" s="163" t="s">
        <v>4583</v>
      </c>
      <c r="R3" s="163" t="s">
        <v>4582</v>
      </c>
    </row>
    <row r="4" spans="1:18" ht="15">
      <c r="A4" s="5089" t="s">
        <v>4691</v>
      </c>
      <c r="B4" s="151" t="s">
        <v>4708</v>
      </c>
      <c r="C4" s="954" t="e">
        <f>SUM(C6:C56)</f>
        <v>#REF!</v>
      </c>
      <c r="D4" s="954" t="e">
        <f t="shared" ref="D4:R4" si="0">SUM(D6:D56)</f>
        <v>#REF!</v>
      </c>
      <c r="E4" s="954" t="e">
        <f t="shared" si="0"/>
        <v>#REF!</v>
      </c>
      <c r="F4" s="954" t="e">
        <f t="shared" si="0"/>
        <v>#REF!</v>
      </c>
      <c r="G4" s="954">
        <f t="shared" si="0"/>
        <v>167.14000000000001</v>
      </c>
      <c r="H4" s="954">
        <f t="shared" si="0"/>
        <v>0</v>
      </c>
      <c r="I4" s="954">
        <f t="shared" si="0"/>
        <v>2281.9172810993682</v>
      </c>
      <c r="J4" s="954">
        <f t="shared" si="0"/>
        <v>0</v>
      </c>
      <c r="K4" s="954">
        <f t="shared" si="0"/>
        <v>2570.3564300151911</v>
      </c>
      <c r="L4" s="954">
        <f t="shared" si="0"/>
        <v>0</v>
      </c>
      <c r="M4" s="954">
        <f t="shared" si="0"/>
        <v>699.87809287088453</v>
      </c>
      <c r="N4" s="954">
        <f t="shared" si="0"/>
        <v>0</v>
      </c>
      <c r="O4" s="954">
        <f t="shared" si="0"/>
        <v>125.94500000000001</v>
      </c>
      <c r="P4" s="954">
        <f t="shared" si="0"/>
        <v>0</v>
      </c>
      <c r="Q4" s="954">
        <f t="shared" si="0"/>
        <v>1</v>
      </c>
      <c r="R4" s="954">
        <f t="shared" si="0"/>
        <v>0</v>
      </c>
    </row>
    <row r="5" spans="1:18" ht="15">
      <c r="A5" s="5090"/>
      <c r="B5" s="151" t="s">
        <v>4709</v>
      </c>
      <c r="C5" s="954">
        <f>SUM(C57:C59)</f>
        <v>758.8572399996109</v>
      </c>
      <c r="D5" s="954">
        <f t="shared" ref="D5:R5" si="1">SUM(D57:D59)</f>
        <v>0</v>
      </c>
      <c r="E5" s="954">
        <f t="shared" si="1"/>
        <v>166.1715999999964</v>
      </c>
      <c r="F5" s="954">
        <f t="shared" si="1"/>
        <v>0</v>
      </c>
      <c r="G5" s="954">
        <f t="shared" si="1"/>
        <v>31.837499999999999</v>
      </c>
      <c r="H5" s="954">
        <f t="shared" si="1"/>
        <v>0</v>
      </c>
      <c r="I5" s="954">
        <f t="shared" si="1"/>
        <v>18.226500000000001</v>
      </c>
      <c r="J5" s="954">
        <f t="shared" si="1"/>
        <v>0</v>
      </c>
      <c r="K5" s="954">
        <f t="shared" si="1"/>
        <v>495.75443999961436</v>
      </c>
      <c r="L5" s="954">
        <f t="shared" si="1"/>
        <v>0</v>
      </c>
      <c r="M5" s="954">
        <f t="shared" si="1"/>
        <v>46.867199999999997</v>
      </c>
      <c r="N5" s="954">
        <f t="shared" si="1"/>
        <v>0</v>
      </c>
      <c r="O5" s="954">
        <f t="shared" si="1"/>
        <v>0</v>
      </c>
      <c r="P5" s="954">
        <f t="shared" si="1"/>
        <v>0</v>
      </c>
      <c r="Q5" s="954">
        <f t="shared" si="1"/>
        <v>0</v>
      </c>
      <c r="R5" s="954">
        <f t="shared" si="1"/>
        <v>0</v>
      </c>
    </row>
    <row r="6" spans="1:18" ht="14.45" customHeight="1">
      <c r="A6" s="5091" t="s">
        <v>4336</v>
      </c>
      <c r="B6" s="219" t="s">
        <v>4659</v>
      </c>
      <c r="C6" s="223">
        <f>E6+G6+I6+K6+M6+O6+Q6</f>
        <v>713.11439599997709</v>
      </c>
      <c r="D6" s="223">
        <f>F6+H6+J6+L6+N6+P6+R6</f>
        <v>0</v>
      </c>
      <c r="E6" s="142">
        <f>'Budget Summary I'!E8+'Budget Summary I'!G8+'Budget Summary I'!I8+'Budget Summary I'!K8+'Budget Summary I'!M8+'Budget Summary I'!O8+'Budget Summary I'!Q8+'Budget Summary I'!S8</f>
        <v>220.61988599998551</v>
      </c>
      <c r="F6" s="142">
        <f>'Budget Summary I'!F8+'Budget Summary I'!H8+'Budget Summary I'!J8+'Budget Summary I'!L8+'Budget Summary I'!N8+'Budget Summary I'!P8+'Budget Summary I'!R8+'Budget Summary I'!T8</f>
        <v>0</v>
      </c>
      <c r="G6" s="143">
        <f>'Budget Summary I'!U8+'Budget Summary I'!W8</f>
        <v>0</v>
      </c>
      <c r="H6" s="143">
        <f>'Budget Summary I'!V8+'Budget Summary I'!X8</f>
        <v>0</v>
      </c>
      <c r="I6" s="142">
        <f>'Budget Summary I'!Y8+'Budget Summary I'!AA8</f>
        <v>485.900109999996</v>
      </c>
      <c r="J6" s="142">
        <f>'Budget Summary I'!Z8+'Budget Summary I'!AB8</f>
        <v>0</v>
      </c>
      <c r="K6" s="143">
        <f>'Budget Summary I'!AC8+'Budget Summary I'!AE8</f>
        <v>6.3793999999955</v>
      </c>
      <c r="L6" s="143">
        <f>'Budget Summary I'!AD8+'Budget Summary I'!AF8</f>
        <v>0</v>
      </c>
      <c r="M6" s="143">
        <f>'Budget Summary I'!AG8</f>
        <v>0</v>
      </c>
      <c r="N6" s="143">
        <f>'Budget Summary I'!AH8</f>
        <v>0</v>
      </c>
      <c r="O6" s="143">
        <f>'Budget Summary I'!AI8+'Budget Summary I'!AK8</f>
        <v>0.215</v>
      </c>
      <c r="P6" s="143">
        <f>'Budget Summary I'!AJ8+'Budget Summary I'!AL8</f>
        <v>0</v>
      </c>
      <c r="Q6" s="143">
        <f>'Budget Summary I'!AM8</f>
        <v>0</v>
      </c>
      <c r="R6" s="143">
        <f>'Budget Summary I'!AN8</f>
        <v>0</v>
      </c>
    </row>
    <row r="7" spans="1:18" ht="15">
      <c r="A7" s="5091"/>
      <c r="B7" s="219" t="s">
        <v>4051</v>
      </c>
      <c r="C7" s="223">
        <f t="shared" ref="C7:D59" si="2">E7+G7+I7+K7+M7+O7+Q7</f>
        <v>222.53657329996</v>
      </c>
      <c r="D7" s="223">
        <f t="shared" si="2"/>
        <v>0</v>
      </c>
      <c r="E7" s="142">
        <f>'Budget Summary I'!E9+'Budget Summary I'!G9+'Budget Summary I'!I9+'Budget Summary I'!K9+'Budget Summary I'!M9+'Budget Summary I'!O9+'Budget Summary I'!Q9+'Budget Summary I'!S9</f>
        <v>41.520075300000002</v>
      </c>
      <c r="F7" s="142">
        <f>'Budget Summary I'!F9+'Budget Summary I'!H9+'Budget Summary I'!J9+'Budget Summary I'!L9+'Budget Summary I'!N9+'Budget Summary I'!P9+'Budget Summary I'!R9+'Budget Summary I'!T9</f>
        <v>0</v>
      </c>
      <c r="G7" s="143">
        <f>'Budget Summary I'!U9+'Budget Summary I'!W9</f>
        <v>0</v>
      </c>
      <c r="H7" s="143">
        <f>'Budget Summary I'!V9+'Budget Summary I'!X9</f>
        <v>0</v>
      </c>
      <c r="I7" s="142">
        <f>'Budget Summary I'!Y9+'Budget Summary I'!AA9</f>
        <v>164.45464799997001</v>
      </c>
      <c r="J7" s="142">
        <f>'Budget Summary I'!Z9+'Budget Summary I'!AB9</f>
        <v>0</v>
      </c>
      <c r="K7" s="143">
        <f>'Budget Summary I'!AC9+'Budget Summary I'!AE9</f>
        <v>16.36184999999</v>
      </c>
      <c r="L7" s="143">
        <f>'Budget Summary I'!AD9+'Budget Summary I'!AF9</f>
        <v>0</v>
      </c>
      <c r="M7" s="143">
        <f>'Budget Summary I'!AG9</f>
        <v>0</v>
      </c>
      <c r="N7" s="143">
        <f>'Budget Summary I'!AH9</f>
        <v>0</v>
      </c>
      <c r="O7" s="143">
        <f>'Budget Summary I'!AI9+'Budget Summary I'!AK9</f>
        <v>0.2</v>
      </c>
      <c r="P7" s="143">
        <f>'Budget Summary I'!AJ9+'Budget Summary I'!AL9</f>
        <v>0</v>
      </c>
      <c r="Q7" s="143">
        <f>'Budget Summary I'!AM9</f>
        <v>0</v>
      </c>
      <c r="R7" s="143">
        <f>'Budget Summary I'!AN9</f>
        <v>0</v>
      </c>
    </row>
    <row r="8" spans="1:18" ht="15">
      <c r="A8" s="5091"/>
      <c r="B8" s="219" t="s">
        <v>2931</v>
      </c>
      <c r="C8" s="223">
        <f t="shared" si="2"/>
        <v>75.5922494</v>
      </c>
      <c r="D8" s="223">
        <f t="shared" si="2"/>
        <v>0</v>
      </c>
      <c r="E8" s="142">
        <f>'Budget Summary I'!E10+'Budget Summary I'!G10+'Budget Summary I'!I10+'Budget Summary I'!K10+'Budget Summary I'!M10+'Budget Summary I'!O10+'Budget Summary I'!Q10+'Budget Summary I'!S10</f>
        <v>67.908999399999999</v>
      </c>
      <c r="F8" s="142">
        <f>'Budget Summary I'!F10+'Budget Summary I'!H10+'Budget Summary I'!J10+'Budget Summary I'!L10+'Budget Summary I'!N10+'Budget Summary I'!P10+'Budget Summary I'!R10+'Budget Summary I'!T10</f>
        <v>0</v>
      </c>
      <c r="G8" s="143">
        <f>'Budget Summary I'!U10+'Budget Summary I'!W10</f>
        <v>0</v>
      </c>
      <c r="H8" s="143">
        <f>'Budget Summary I'!V10+'Budget Summary I'!X10</f>
        <v>0</v>
      </c>
      <c r="I8" s="142">
        <f>'Budget Summary I'!Y10+'Budget Summary I'!AA10</f>
        <v>0</v>
      </c>
      <c r="J8" s="142">
        <f>'Budget Summary I'!Z10+'Budget Summary I'!AB10</f>
        <v>0</v>
      </c>
      <c r="K8" s="143">
        <f>'Budget Summary I'!AC10+'Budget Summary I'!AE10</f>
        <v>7.6832500000000001</v>
      </c>
      <c r="L8" s="143">
        <f>'Budget Summary I'!AD10+'Budget Summary I'!AF10</f>
        <v>0</v>
      </c>
      <c r="M8" s="143">
        <f>'Budget Summary I'!AG10</f>
        <v>0</v>
      </c>
      <c r="N8" s="143">
        <f>'Budget Summary I'!AH10</f>
        <v>0</v>
      </c>
      <c r="O8" s="143">
        <f>'Budget Summary I'!AI10+'Budget Summary I'!AK10</f>
        <v>0</v>
      </c>
      <c r="P8" s="143">
        <f>'Budget Summary I'!AJ10+'Budget Summary I'!AL10</f>
        <v>0</v>
      </c>
      <c r="Q8" s="143">
        <f>'Budget Summary I'!AM10</f>
        <v>0</v>
      </c>
      <c r="R8" s="143">
        <f>'Budget Summary I'!AN10</f>
        <v>0</v>
      </c>
    </row>
    <row r="9" spans="1:18" ht="15">
      <c r="A9" s="5091"/>
      <c r="B9" s="219" t="s">
        <v>4059</v>
      </c>
      <c r="C9" s="223">
        <f t="shared" si="2"/>
        <v>140.11903799999999</v>
      </c>
      <c r="D9" s="223">
        <f t="shared" si="2"/>
        <v>0</v>
      </c>
      <c r="E9" s="142">
        <f>'Budget Summary I'!E11+'Budget Summary I'!G11+'Budget Summary I'!I11+'Budget Summary I'!K11+'Budget Summary I'!M11+'Budget Summary I'!O11+'Budget Summary I'!Q11+'Budget Summary I'!S11</f>
        <v>22.2934445</v>
      </c>
      <c r="F9" s="142">
        <f>'Budget Summary I'!F11+'Budget Summary I'!H11+'Budget Summary I'!J11+'Budget Summary I'!L11+'Budget Summary I'!N11+'Budget Summary I'!P11+'Budget Summary I'!R11+'Budget Summary I'!T11</f>
        <v>0</v>
      </c>
      <c r="G9" s="143">
        <f>'Budget Summary I'!U11+'Budget Summary I'!W11</f>
        <v>0</v>
      </c>
      <c r="H9" s="143">
        <f>'Budget Summary I'!V11+'Budget Summary I'!X11</f>
        <v>0</v>
      </c>
      <c r="I9" s="142">
        <f>'Budget Summary I'!Y11+'Budget Summary I'!AA11</f>
        <v>104.96632349999999</v>
      </c>
      <c r="J9" s="142">
        <f>'Budget Summary I'!Z11+'Budget Summary I'!AB11</f>
        <v>0</v>
      </c>
      <c r="K9" s="143">
        <f>'Budget Summary I'!AC11+'Budget Summary I'!AE11</f>
        <v>12.859269999999999</v>
      </c>
      <c r="L9" s="143">
        <f>'Budget Summary I'!AD11+'Budget Summary I'!AF11</f>
        <v>0</v>
      </c>
      <c r="M9" s="143">
        <f>'Budget Summary I'!AG11</f>
        <v>0</v>
      </c>
      <c r="N9" s="143">
        <f>'Budget Summary I'!AH11</f>
        <v>0</v>
      </c>
      <c r="O9" s="143">
        <f>'Budget Summary I'!AI11+'Budget Summary I'!AK11</f>
        <v>0</v>
      </c>
      <c r="P9" s="143">
        <f>'Budget Summary I'!AJ11+'Budget Summary I'!AL11</f>
        <v>0</v>
      </c>
      <c r="Q9" s="143">
        <f>'Budget Summary I'!AM11</f>
        <v>0</v>
      </c>
      <c r="R9" s="143">
        <f>'Budget Summary I'!AN11</f>
        <v>0</v>
      </c>
    </row>
    <row r="10" spans="1:18" ht="15">
      <c r="A10" s="5091"/>
      <c r="B10" s="219" t="s">
        <v>96</v>
      </c>
      <c r="C10" s="223">
        <f t="shared" si="2"/>
        <v>57.246719999950002</v>
      </c>
      <c r="D10" s="223">
        <f t="shared" si="2"/>
        <v>0</v>
      </c>
      <c r="E10" s="142">
        <f>'Budget Summary I'!E12+'Budget Summary I'!G12+'Budget Summary I'!I12+'Budget Summary I'!K12+'Budget Summary I'!M12+'Budget Summary I'!O12+'Budget Summary I'!Q12+'Budget Summary I'!S12</f>
        <v>43.43991999995</v>
      </c>
      <c r="F10" s="142">
        <f>'Budget Summary I'!F12+'Budget Summary I'!H12+'Budget Summary I'!J12+'Budget Summary I'!L12+'Budget Summary I'!N12+'Budget Summary I'!P12+'Budget Summary I'!R12+'Budget Summary I'!T12</f>
        <v>0</v>
      </c>
      <c r="G10" s="143">
        <f>'Budget Summary I'!U12+'Budget Summary I'!W12</f>
        <v>0</v>
      </c>
      <c r="H10" s="143">
        <f>'Budget Summary I'!V12+'Budget Summary I'!X12</f>
        <v>0</v>
      </c>
      <c r="I10" s="142">
        <f>'Budget Summary I'!Y12+'Budget Summary I'!AA12</f>
        <v>9.35</v>
      </c>
      <c r="J10" s="142">
        <f>'Budget Summary I'!Z12+'Budget Summary I'!AB12</f>
        <v>0</v>
      </c>
      <c r="K10" s="143">
        <f>'Budget Summary I'!AC12+'Budget Summary I'!AE12</f>
        <v>4.4567999999999994</v>
      </c>
      <c r="L10" s="143">
        <f>'Budget Summary I'!AD12+'Budget Summary I'!AF12</f>
        <v>0</v>
      </c>
      <c r="M10" s="143">
        <f>'Budget Summary I'!AG12</f>
        <v>0</v>
      </c>
      <c r="N10" s="143">
        <f>'Budget Summary I'!AH12</f>
        <v>0</v>
      </c>
      <c r="O10" s="143">
        <f>'Budget Summary I'!AI12+'Budget Summary I'!AK12</f>
        <v>0</v>
      </c>
      <c r="P10" s="143">
        <f>'Budget Summary I'!AJ12+'Budget Summary I'!AL12</f>
        <v>0</v>
      </c>
      <c r="Q10" s="143">
        <f>'Budget Summary I'!AM12</f>
        <v>0</v>
      </c>
      <c r="R10" s="143">
        <f>'Budget Summary I'!AN12</f>
        <v>0</v>
      </c>
    </row>
    <row r="11" spans="1:18" ht="15">
      <c r="A11" s="5091"/>
      <c r="B11" s="219" t="s">
        <v>4052</v>
      </c>
      <c r="C11" s="223">
        <f t="shared" si="2"/>
        <v>8.9035499999999992</v>
      </c>
      <c r="D11" s="223">
        <f>F11+H11+J11+L11+N11+P11+R11</f>
        <v>0</v>
      </c>
      <c r="E11" s="142">
        <f>'Budget Summary I'!E13+'Budget Summary I'!G13+'Budget Summary I'!I13+'Budget Summary I'!K13+'Budget Summary I'!M13+'Budget Summary I'!O13+'Budget Summary I'!Q13+'Budget Summary I'!S13</f>
        <v>2</v>
      </c>
      <c r="F11" s="142">
        <f>'Budget Summary I'!F13+'Budget Summary I'!H13+'Budget Summary I'!J13+'Budget Summary I'!L13+'Budget Summary I'!N13+'Budget Summary I'!P13+'Budget Summary I'!R13+'Budget Summary I'!T13</f>
        <v>0</v>
      </c>
      <c r="G11" s="143">
        <f>'Budget Summary I'!U13+'Budget Summary I'!W13</f>
        <v>0</v>
      </c>
      <c r="H11" s="143">
        <f>'Budget Summary I'!V13+'Budget Summary I'!X13</f>
        <v>0</v>
      </c>
      <c r="I11" s="142">
        <f>'Budget Summary I'!Y13+'Budget Summary I'!AA13</f>
        <v>0</v>
      </c>
      <c r="J11" s="142">
        <f>'Budget Summary I'!Z13+'Budget Summary I'!AB13</f>
        <v>0</v>
      </c>
      <c r="K11" s="143">
        <f>'Budget Summary I'!AC13+'Budget Summary I'!AE13</f>
        <v>0.40355000000000002</v>
      </c>
      <c r="L11" s="143">
        <f>'Budget Summary I'!AD13+'Budget Summary I'!AF13</f>
        <v>0</v>
      </c>
      <c r="M11" s="143">
        <f>'Budget Summary I'!AG13</f>
        <v>6.5</v>
      </c>
      <c r="N11" s="143">
        <f>'Budget Summary I'!AH13</f>
        <v>0</v>
      </c>
      <c r="O11" s="143">
        <f>'Budget Summary I'!AI13+'Budget Summary I'!AK13</f>
        <v>0</v>
      </c>
      <c r="P11" s="143">
        <f>'Budget Summary I'!AJ13+'Budget Summary I'!AL13</f>
        <v>0</v>
      </c>
      <c r="Q11" s="143">
        <f>'Budget Summary I'!AM13</f>
        <v>0</v>
      </c>
      <c r="R11" s="143">
        <f>'Budget Summary I'!AN13</f>
        <v>0</v>
      </c>
    </row>
    <row r="12" spans="1:18" ht="15">
      <c r="A12" s="5091"/>
      <c r="B12" s="219" t="s">
        <v>4053</v>
      </c>
      <c r="C12" s="223">
        <f t="shared" si="2"/>
        <v>89.564719999986195</v>
      </c>
      <c r="D12" s="223">
        <f t="shared" si="2"/>
        <v>0</v>
      </c>
      <c r="E12" s="142">
        <f>'Budget Summary I'!E14+'Budget Summary I'!G14+'Budget Summary I'!I14+'Budget Summary I'!K14+'Budget Summary I'!M14+'Budget Summary I'!O14+'Budget Summary I'!Q14+'Budget Summary I'!S14</f>
        <v>49.230000000000004</v>
      </c>
      <c r="F12" s="142">
        <f>'Budget Summary I'!F14+'Budget Summary I'!H14+'Budget Summary I'!J14+'Budget Summary I'!L14+'Budget Summary I'!N14+'Budget Summary I'!P14+'Budget Summary I'!R14+'Budget Summary I'!T14</f>
        <v>0</v>
      </c>
      <c r="G12" s="143">
        <f>'Budget Summary I'!U14+'Budget Summary I'!W14</f>
        <v>0</v>
      </c>
      <c r="H12" s="143">
        <f>'Budget Summary I'!V14+'Budget Summary I'!X14</f>
        <v>0</v>
      </c>
      <c r="I12" s="142">
        <f>'Budget Summary I'!Y14+'Budget Summary I'!AA14</f>
        <v>31.282719999997692</v>
      </c>
      <c r="J12" s="142">
        <f>'Budget Summary I'!Z14+'Budget Summary I'!AB14</f>
        <v>0</v>
      </c>
      <c r="K12" s="143">
        <f>'Budget Summary I'!AC14+'Budget Summary I'!AE14</f>
        <v>9.0519999999885012</v>
      </c>
      <c r="L12" s="143">
        <f>'Budget Summary I'!AD14+'Budget Summary I'!AF14</f>
        <v>0</v>
      </c>
      <c r="M12" s="143">
        <f>'Budget Summary I'!AG14</f>
        <v>0</v>
      </c>
      <c r="N12" s="143">
        <f>'Budget Summary I'!AH14</f>
        <v>0</v>
      </c>
      <c r="O12" s="143">
        <f>'Budget Summary I'!AI14+'Budget Summary I'!AK14</f>
        <v>0</v>
      </c>
      <c r="P12" s="143">
        <f>'Budget Summary I'!AJ14+'Budget Summary I'!AL14</f>
        <v>0</v>
      </c>
      <c r="Q12" s="143">
        <f>'Budget Summary I'!AM14</f>
        <v>0</v>
      </c>
      <c r="R12" s="143">
        <f>'Budget Summary I'!AN14</f>
        <v>0</v>
      </c>
    </row>
    <row r="13" spans="1:18" ht="15">
      <c r="A13" s="5091"/>
      <c r="B13" s="219" t="s">
        <v>5250</v>
      </c>
      <c r="C13" s="223">
        <f t="shared" si="2"/>
        <v>0</v>
      </c>
      <c r="D13" s="223">
        <f t="shared" si="2"/>
        <v>0</v>
      </c>
      <c r="E13" s="142">
        <f>'Budget Summary I'!E15+'Budget Summary I'!G15+'Budget Summary I'!I15+'Budget Summary I'!K15+'Budget Summary I'!M15+'Budget Summary I'!O15+'Budget Summary I'!Q15+'Budget Summary I'!S15</f>
        <v>0</v>
      </c>
      <c r="F13" s="142">
        <f>'Budget Summary I'!F15+'Budget Summary I'!H15+'Budget Summary I'!J15+'Budget Summary I'!L15+'Budget Summary I'!N15+'Budget Summary I'!P15+'Budget Summary I'!R15+'Budget Summary I'!T15</f>
        <v>0</v>
      </c>
      <c r="G13" s="143">
        <f>'Budget Summary I'!U15+'Budget Summary I'!W15</f>
        <v>0</v>
      </c>
      <c r="H13" s="143">
        <f>'Budget Summary I'!V15+'Budget Summary I'!X15</f>
        <v>0</v>
      </c>
      <c r="I13" s="142">
        <f>'Budget Summary I'!Y15+'Budget Summary I'!AA15</f>
        <v>0</v>
      </c>
      <c r="J13" s="142">
        <f>'Budget Summary I'!Z15+'Budget Summary I'!AB15</f>
        <v>0</v>
      </c>
      <c r="K13" s="143">
        <f>'Budget Summary I'!AC15+'Budget Summary I'!AE15</f>
        <v>0</v>
      </c>
      <c r="L13" s="143">
        <f>'Budget Summary I'!AD15+'Budget Summary I'!AF15</f>
        <v>0</v>
      </c>
      <c r="M13" s="143">
        <f>'Budget Summary I'!AG15</f>
        <v>0</v>
      </c>
      <c r="N13" s="143">
        <f>'Budget Summary I'!AH15</f>
        <v>0</v>
      </c>
      <c r="O13" s="143">
        <f>'Budget Summary I'!AI15+'Budget Summary I'!AK15</f>
        <v>0</v>
      </c>
      <c r="P13" s="143">
        <f>'Budget Summary I'!AJ15+'Budget Summary I'!AL15</f>
        <v>0</v>
      </c>
      <c r="Q13" s="143">
        <f>'Budget Summary I'!AM15</f>
        <v>0</v>
      </c>
      <c r="R13" s="143">
        <f>'Budget Summary I'!AN15</f>
        <v>0</v>
      </c>
    </row>
    <row r="14" spans="1:18" ht="15">
      <c r="A14" s="5091"/>
      <c r="B14" s="219" t="s">
        <v>5251</v>
      </c>
      <c r="C14" s="223">
        <f t="shared" si="2"/>
        <v>19.728000000000002</v>
      </c>
      <c r="D14" s="223">
        <f t="shared" si="2"/>
        <v>0</v>
      </c>
      <c r="E14" s="142">
        <f>'Budget Summary I'!E16+'Budget Summary I'!G16+'Budget Summary I'!I16+'Budget Summary I'!K16+'Budget Summary I'!M16+'Budget Summary I'!O16+'Budget Summary I'!Q16+'Budget Summary I'!S16</f>
        <v>0</v>
      </c>
      <c r="F14" s="142">
        <f>'Budget Summary I'!F16+'Budget Summary I'!H16+'Budget Summary I'!J16+'Budget Summary I'!L16+'Budget Summary I'!N16+'Budget Summary I'!P16+'Budget Summary I'!R16+'Budget Summary I'!T16</f>
        <v>0</v>
      </c>
      <c r="G14" s="143">
        <f>'Budget Summary I'!U16+'Budget Summary I'!W16</f>
        <v>0</v>
      </c>
      <c r="H14" s="143">
        <f>'Budget Summary I'!V16+'Budget Summary I'!X16</f>
        <v>0</v>
      </c>
      <c r="I14" s="142">
        <f>'Budget Summary I'!Y16+'Budget Summary I'!AA16</f>
        <v>0</v>
      </c>
      <c r="J14" s="142">
        <f>'Budget Summary I'!Z16+'Budget Summary I'!AB16</f>
        <v>0</v>
      </c>
      <c r="K14" s="143">
        <f>'Budget Summary I'!AC16+'Budget Summary I'!AE16</f>
        <v>0</v>
      </c>
      <c r="L14" s="143">
        <f>'Budget Summary I'!AD16+'Budget Summary I'!AF16</f>
        <v>0</v>
      </c>
      <c r="M14" s="143">
        <f>'Budget Summary I'!AG16</f>
        <v>19.728000000000002</v>
      </c>
      <c r="N14" s="143">
        <f>'Budget Summary I'!AH16</f>
        <v>0</v>
      </c>
      <c r="O14" s="143">
        <f>'Budget Summary I'!AI16+'Budget Summary I'!AK16</f>
        <v>0</v>
      </c>
      <c r="P14" s="143">
        <f>'Budget Summary I'!AJ16+'Budget Summary I'!AL16</f>
        <v>0</v>
      </c>
      <c r="Q14" s="143">
        <f>'Budget Summary I'!AM16</f>
        <v>0</v>
      </c>
      <c r="R14" s="143">
        <f>'Budget Summary I'!AN16</f>
        <v>0</v>
      </c>
    </row>
    <row r="15" spans="1:18" ht="30">
      <c r="A15" s="5091"/>
      <c r="B15" s="219" t="s">
        <v>3867</v>
      </c>
      <c r="C15" s="223">
        <f t="shared" si="2"/>
        <v>3.17</v>
      </c>
      <c r="D15" s="223">
        <f>F15+H15+J15+L15+N15+P15+R15</f>
        <v>0</v>
      </c>
      <c r="E15" s="142">
        <f>'Budget Summary I'!E17+'Budget Summary I'!G17+'Budget Summary I'!I17+'Budget Summary I'!K17+'Budget Summary I'!M17+'Budget Summary I'!O17+'Budget Summary I'!Q17+'Budget Summary I'!S17</f>
        <v>2.4</v>
      </c>
      <c r="F15" s="142">
        <f>'Budget Summary I'!F17+'Budget Summary I'!H17+'Budget Summary I'!J17+'Budget Summary I'!L17+'Budget Summary I'!N17+'Budget Summary I'!P17+'Budget Summary I'!R17+'Budget Summary I'!T17</f>
        <v>0</v>
      </c>
      <c r="G15" s="143">
        <f>'Budget Summary I'!U17+'Budget Summary I'!W17</f>
        <v>0</v>
      </c>
      <c r="H15" s="143">
        <f>'Budget Summary I'!V17+'Budget Summary I'!X17</f>
        <v>0</v>
      </c>
      <c r="I15" s="142">
        <f>'Budget Summary I'!Y17+'Budget Summary I'!AA17</f>
        <v>0.26999999999999996</v>
      </c>
      <c r="J15" s="142">
        <f>'Budget Summary I'!Z17+'Budget Summary I'!AB17</f>
        <v>0</v>
      </c>
      <c r="K15" s="143">
        <f>'Budget Summary I'!AC17+'Budget Summary I'!AE17</f>
        <v>0</v>
      </c>
      <c r="L15" s="143">
        <f>'Budget Summary I'!AD17+'Budget Summary I'!AF17</f>
        <v>0</v>
      </c>
      <c r="M15" s="143">
        <f>'Budget Summary I'!AG17</f>
        <v>0</v>
      </c>
      <c r="N15" s="143">
        <f>'Budget Summary I'!AH17</f>
        <v>0</v>
      </c>
      <c r="O15" s="143">
        <f>'Budget Summary I'!AI17+'Budget Summary I'!AK17</f>
        <v>0.5</v>
      </c>
      <c r="P15" s="143">
        <f>'Budget Summary I'!AJ17+'Budget Summary I'!AL17</f>
        <v>0</v>
      </c>
      <c r="Q15" s="143">
        <f>'Budget Summary I'!AM17</f>
        <v>0</v>
      </c>
      <c r="R15" s="143">
        <f>'Budget Summary I'!AN17</f>
        <v>0</v>
      </c>
    </row>
    <row r="16" spans="1:18" ht="15">
      <c r="A16" s="5091" t="s">
        <v>4686</v>
      </c>
      <c r="B16" s="219" t="s">
        <v>4680</v>
      </c>
      <c r="C16" s="223">
        <f t="shared" si="2"/>
        <v>635.96031999957995</v>
      </c>
      <c r="D16" s="223">
        <f t="shared" si="2"/>
        <v>0</v>
      </c>
      <c r="E16" s="142">
        <f>'Budget Summary I'!E18+'Budget Summary I'!G18+'Budget Summary I'!I18+'Budget Summary I'!K18+'Budget Summary I'!M18+'Budget Summary I'!O18+'Budget Summary I'!Q18+'Budget Summary I'!S18</f>
        <v>31.250159999999997</v>
      </c>
      <c r="F16" s="142">
        <f>'Budget Summary I'!F18+'Budget Summary I'!H18+'Budget Summary I'!J18+'Budget Summary I'!L18+'Budget Summary I'!N18+'Budget Summary I'!P18+'Budget Summary I'!R18+'Budget Summary I'!T18</f>
        <v>0</v>
      </c>
      <c r="G16" s="143">
        <f>'Budget Summary I'!U18+'Budget Summary I'!W18</f>
        <v>0</v>
      </c>
      <c r="H16" s="143">
        <f>'Budget Summary I'!V18+'Budget Summary I'!X18</f>
        <v>0</v>
      </c>
      <c r="I16" s="142">
        <f>'Budget Summary I'!Y18+'Budget Summary I'!AA18</f>
        <v>30.299999999999997</v>
      </c>
      <c r="J16" s="142">
        <f>'Budget Summary I'!Z18+'Budget Summary I'!AB18</f>
        <v>0</v>
      </c>
      <c r="K16" s="143">
        <f>'Budget Summary I'!AC18+'Budget Summary I'!AE18</f>
        <v>530.12015999957998</v>
      </c>
      <c r="L16" s="143">
        <f>'Budget Summary I'!AD18+'Budget Summary I'!AF18</f>
        <v>0</v>
      </c>
      <c r="M16" s="143">
        <f>'Budget Summary I'!AG18</f>
        <v>0</v>
      </c>
      <c r="N16" s="143">
        <f>'Budget Summary I'!AH18</f>
        <v>0</v>
      </c>
      <c r="O16" s="143">
        <f>'Budget Summary I'!AI18+'Budget Summary I'!AK18</f>
        <v>44.290000000000006</v>
      </c>
      <c r="P16" s="143">
        <f>'Budget Summary I'!AJ18+'Budget Summary I'!AL18</f>
        <v>0</v>
      </c>
      <c r="Q16" s="143">
        <f>'Budget Summary I'!AM18</f>
        <v>0</v>
      </c>
      <c r="R16" s="143">
        <f>'Budget Summary I'!AN18</f>
        <v>0</v>
      </c>
    </row>
    <row r="17" spans="1:18" ht="15">
      <c r="A17" s="5091"/>
      <c r="B17" s="219" t="s">
        <v>3838</v>
      </c>
      <c r="C17" s="223">
        <f t="shared" si="2"/>
        <v>7.5262200000000004</v>
      </c>
      <c r="D17" s="223">
        <f t="shared" si="2"/>
        <v>0</v>
      </c>
      <c r="E17" s="142">
        <f>'Budget Summary I'!E19+'Budget Summary I'!G19+'Budget Summary I'!I19+'Budget Summary I'!K19+'Budget Summary I'!M19+'Budget Summary I'!O19+'Budget Summary I'!Q19+'Budget Summary I'!S19</f>
        <v>7.5262200000000004</v>
      </c>
      <c r="F17" s="142">
        <f>'Budget Summary I'!F19+'Budget Summary I'!H19+'Budget Summary I'!J19+'Budget Summary I'!L19+'Budget Summary I'!N19+'Budget Summary I'!P19+'Budget Summary I'!R19+'Budget Summary I'!T19</f>
        <v>0</v>
      </c>
      <c r="G17" s="143">
        <f>'Budget Summary I'!U19+'Budget Summary I'!W19</f>
        <v>0</v>
      </c>
      <c r="H17" s="143">
        <f>'Budget Summary I'!V19+'Budget Summary I'!X19</f>
        <v>0</v>
      </c>
      <c r="I17" s="142">
        <f>'Budget Summary I'!Y19+'Budget Summary I'!AA19</f>
        <v>0</v>
      </c>
      <c r="J17" s="142">
        <f>'Budget Summary I'!Z19+'Budget Summary I'!AB19</f>
        <v>0</v>
      </c>
      <c r="K17" s="143">
        <f>'Budget Summary I'!AC19+'Budget Summary I'!AE19</f>
        <v>0</v>
      </c>
      <c r="L17" s="143">
        <f>'Budget Summary I'!AD19+'Budget Summary I'!AF19</f>
        <v>0</v>
      </c>
      <c r="M17" s="143">
        <f>'Budget Summary I'!AG19</f>
        <v>0</v>
      </c>
      <c r="N17" s="143">
        <f>'Budget Summary I'!AH19</f>
        <v>0</v>
      </c>
      <c r="O17" s="143">
        <f>'Budget Summary I'!AI19+'Budget Summary I'!AK19</f>
        <v>0</v>
      </c>
      <c r="P17" s="143">
        <f>'Budget Summary I'!AJ19+'Budget Summary I'!AL19</f>
        <v>0</v>
      </c>
      <c r="Q17" s="143">
        <f>'Budget Summary I'!AM19</f>
        <v>0</v>
      </c>
      <c r="R17" s="143">
        <f>'Budget Summary I'!AN19</f>
        <v>0</v>
      </c>
    </row>
    <row r="18" spans="1:18" ht="15">
      <c r="A18" s="5091"/>
      <c r="B18" s="219" t="s">
        <v>14</v>
      </c>
      <c r="C18" s="223">
        <f t="shared" si="2"/>
        <v>0</v>
      </c>
      <c r="D18" s="223">
        <f>F18+H18+J18+L18+N18+P18+R18</f>
        <v>0</v>
      </c>
      <c r="E18" s="142">
        <f>'Budget Summary I'!E20+'Budget Summary I'!G20+'Budget Summary I'!I20+'Budget Summary I'!K20+'Budget Summary I'!M20+'Budget Summary I'!O20+'Budget Summary I'!Q20+'Budget Summary I'!S20</f>
        <v>0</v>
      </c>
      <c r="F18" s="142">
        <f>'Budget Summary I'!F20+'Budget Summary I'!H20+'Budget Summary I'!J20+'Budget Summary I'!L20+'Budget Summary I'!N20+'Budget Summary I'!P20+'Budget Summary I'!R20+'Budget Summary I'!T20</f>
        <v>0</v>
      </c>
      <c r="G18" s="143">
        <f>'Budget Summary I'!U20+'Budget Summary I'!W20</f>
        <v>0</v>
      </c>
      <c r="H18" s="143">
        <f>'Budget Summary I'!V20+'Budget Summary I'!X20</f>
        <v>0</v>
      </c>
      <c r="I18" s="142">
        <f>'Budget Summary I'!Y20+'Budget Summary I'!AA20</f>
        <v>0</v>
      </c>
      <c r="J18" s="142">
        <f>'Budget Summary I'!Z20+'Budget Summary I'!AB20</f>
        <v>0</v>
      </c>
      <c r="K18" s="143">
        <f>'Budget Summary I'!AC20+'Budget Summary I'!AE20</f>
        <v>0</v>
      </c>
      <c r="L18" s="143">
        <f>'Budget Summary I'!AD20+'Budget Summary I'!AF20</f>
        <v>0</v>
      </c>
      <c r="M18" s="143">
        <f>'Budget Summary I'!AG20</f>
        <v>0</v>
      </c>
      <c r="N18" s="143">
        <f>'Budget Summary I'!AH20</f>
        <v>0</v>
      </c>
      <c r="O18" s="143">
        <f>'Budget Summary I'!AI20+'Budget Summary I'!AK20</f>
        <v>0</v>
      </c>
      <c r="P18" s="143">
        <f>'Budget Summary I'!AJ20+'Budget Summary I'!AL20</f>
        <v>0</v>
      </c>
      <c r="Q18" s="143">
        <f>'Budget Summary I'!AM20</f>
        <v>0</v>
      </c>
      <c r="R18" s="143">
        <f>'Budget Summary I'!AN20</f>
        <v>0</v>
      </c>
    </row>
    <row r="19" spans="1:18" ht="15">
      <c r="A19" s="5091"/>
      <c r="B19" s="219" t="s">
        <v>4674</v>
      </c>
      <c r="C19" s="223">
        <f t="shared" si="2"/>
        <v>45</v>
      </c>
      <c r="D19" s="223">
        <f t="shared" si="2"/>
        <v>0</v>
      </c>
      <c r="E19" s="142">
        <f>'Budget Summary I'!E21+'Budget Summary I'!G21+'Budget Summary I'!I21+'Budget Summary I'!K21+'Budget Summary I'!M21+'Budget Summary I'!O21+'Budget Summary I'!Q21+'Budget Summary I'!S21</f>
        <v>45</v>
      </c>
      <c r="F19" s="142">
        <f>'Budget Summary I'!F21+'Budget Summary I'!H21+'Budget Summary I'!J21+'Budget Summary I'!L21+'Budget Summary I'!N21+'Budget Summary I'!P21+'Budget Summary I'!R21+'Budget Summary I'!T21</f>
        <v>0</v>
      </c>
      <c r="G19" s="143">
        <f>'Budget Summary I'!U21+'Budget Summary I'!W21</f>
        <v>0</v>
      </c>
      <c r="H19" s="143">
        <f>'Budget Summary I'!V21+'Budget Summary I'!X21</f>
        <v>0</v>
      </c>
      <c r="I19" s="142">
        <f>'Budget Summary I'!Y21+'Budget Summary I'!AA21</f>
        <v>0</v>
      </c>
      <c r="J19" s="142">
        <f>'Budget Summary I'!Z21+'Budget Summary I'!AB21</f>
        <v>0</v>
      </c>
      <c r="K19" s="143">
        <f>'Budget Summary I'!AC21+'Budget Summary I'!AE21</f>
        <v>0</v>
      </c>
      <c r="L19" s="143">
        <f>'Budget Summary I'!AD21+'Budget Summary I'!AF21</f>
        <v>0</v>
      </c>
      <c r="M19" s="143">
        <f>'Budget Summary I'!AG21</f>
        <v>0</v>
      </c>
      <c r="N19" s="143">
        <f>'Budget Summary I'!AH21</f>
        <v>0</v>
      </c>
      <c r="O19" s="143">
        <f>'Budget Summary I'!AI21+'Budget Summary I'!AK21</f>
        <v>0</v>
      </c>
      <c r="P19" s="143">
        <f>'Budget Summary I'!AJ21+'Budget Summary I'!AL21</f>
        <v>0</v>
      </c>
      <c r="Q19" s="143">
        <f>'Budget Summary I'!AM21</f>
        <v>0</v>
      </c>
      <c r="R19" s="143">
        <f>'Budget Summary I'!AN21</f>
        <v>0</v>
      </c>
    </row>
    <row r="20" spans="1:18" ht="15">
      <c r="A20" s="5091"/>
      <c r="B20" s="219" t="s">
        <v>4675</v>
      </c>
      <c r="C20" s="223">
        <f t="shared" si="2"/>
        <v>7.1999999999999993</v>
      </c>
      <c r="D20" s="223">
        <f t="shared" si="2"/>
        <v>0</v>
      </c>
      <c r="E20" s="142">
        <f>'Budget Summary I'!E22+'Budget Summary I'!G22+'Budget Summary I'!I22+'Budget Summary I'!K22+'Budget Summary I'!M22+'Budget Summary I'!O22+'Budget Summary I'!Q22+'Budget Summary I'!S22</f>
        <v>7.1999999999999993</v>
      </c>
      <c r="F20" s="142">
        <f>'Budget Summary I'!F22+'Budget Summary I'!H22+'Budget Summary I'!J22+'Budget Summary I'!L22+'Budget Summary I'!N22+'Budget Summary I'!P22+'Budget Summary I'!R22+'Budget Summary I'!T22</f>
        <v>0</v>
      </c>
      <c r="G20" s="143">
        <f>'Budget Summary I'!U22+'Budget Summary I'!W22</f>
        <v>0</v>
      </c>
      <c r="H20" s="143">
        <f>'Budget Summary I'!V22+'Budget Summary I'!X22</f>
        <v>0</v>
      </c>
      <c r="I20" s="142">
        <f>'Budget Summary I'!Y22+'Budget Summary I'!AA22</f>
        <v>0</v>
      </c>
      <c r="J20" s="142">
        <f>'Budget Summary I'!Z22+'Budget Summary I'!AB22</f>
        <v>0</v>
      </c>
      <c r="K20" s="143">
        <f>'Budget Summary I'!AC22+'Budget Summary I'!AE22</f>
        <v>0</v>
      </c>
      <c r="L20" s="143">
        <f>'Budget Summary I'!AD22+'Budget Summary I'!AF22</f>
        <v>0</v>
      </c>
      <c r="M20" s="143">
        <f>'Budget Summary I'!AG22</f>
        <v>0</v>
      </c>
      <c r="N20" s="143">
        <f>'Budget Summary I'!AH22</f>
        <v>0</v>
      </c>
      <c r="O20" s="143">
        <f>'Budget Summary I'!AI22+'Budget Summary I'!AK22</f>
        <v>0</v>
      </c>
      <c r="P20" s="143">
        <f>'Budget Summary I'!AJ22+'Budget Summary I'!AL22</f>
        <v>0</v>
      </c>
      <c r="Q20" s="143">
        <f>'Budget Summary I'!AM22</f>
        <v>0</v>
      </c>
      <c r="R20" s="143">
        <f>'Budget Summary I'!AN22</f>
        <v>0</v>
      </c>
    </row>
    <row r="21" spans="1:18" ht="15">
      <c r="A21" s="5091"/>
      <c r="B21" s="219" t="s">
        <v>4676</v>
      </c>
      <c r="C21" s="223">
        <f t="shared" si="2"/>
        <v>0</v>
      </c>
      <c r="D21" s="223">
        <f t="shared" si="2"/>
        <v>0</v>
      </c>
      <c r="E21" s="142">
        <f>'Budget Summary I'!E23+'Budget Summary I'!G23+'Budget Summary I'!I23+'Budget Summary I'!K23+'Budget Summary I'!M23+'Budget Summary I'!O23+'Budget Summary I'!Q23+'Budget Summary I'!S23</f>
        <v>0</v>
      </c>
      <c r="F21" s="142">
        <f>'Budget Summary I'!F23+'Budget Summary I'!H23+'Budget Summary I'!J23+'Budget Summary I'!L23+'Budget Summary I'!N23+'Budget Summary I'!P23+'Budget Summary I'!R23+'Budget Summary I'!T23</f>
        <v>0</v>
      </c>
      <c r="G21" s="143">
        <f>'Budget Summary I'!U23+'Budget Summary I'!W23</f>
        <v>0</v>
      </c>
      <c r="H21" s="143">
        <f>'Budget Summary I'!V23+'Budget Summary I'!X23</f>
        <v>0</v>
      </c>
      <c r="I21" s="142">
        <f>'Budget Summary I'!Y23+'Budget Summary I'!AA23</f>
        <v>0</v>
      </c>
      <c r="J21" s="142">
        <f>'Budget Summary I'!Z23+'Budget Summary I'!AB23</f>
        <v>0</v>
      </c>
      <c r="K21" s="143">
        <f>'Budget Summary I'!AC23+'Budget Summary I'!AE23</f>
        <v>0</v>
      </c>
      <c r="L21" s="143">
        <f>'Budget Summary I'!AD23+'Budget Summary I'!AF23</f>
        <v>0</v>
      </c>
      <c r="M21" s="143">
        <f>'Budget Summary I'!AG23</f>
        <v>0</v>
      </c>
      <c r="N21" s="143">
        <f>'Budget Summary I'!AH23</f>
        <v>0</v>
      </c>
      <c r="O21" s="143">
        <f>'Budget Summary I'!AI23+'Budget Summary I'!AK23</f>
        <v>0</v>
      </c>
      <c r="P21" s="143">
        <f>'Budget Summary I'!AJ23+'Budget Summary I'!AL23</f>
        <v>0</v>
      </c>
      <c r="Q21" s="143">
        <f>'Budget Summary I'!AM23</f>
        <v>0</v>
      </c>
      <c r="R21" s="143">
        <f>'Budget Summary I'!AN23</f>
        <v>0</v>
      </c>
    </row>
    <row r="22" spans="1:18" ht="15">
      <c r="A22" s="5091"/>
      <c r="B22" s="219" t="s">
        <v>30</v>
      </c>
      <c r="C22" s="223">
        <f t="shared" si="2"/>
        <v>164.59175039981341</v>
      </c>
      <c r="D22" s="223">
        <f t="shared" si="2"/>
        <v>0</v>
      </c>
      <c r="E22" s="142">
        <f>'Budget Summary I'!E24+'Budget Summary I'!G24+'Budget Summary I'!I24+'Budget Summary I'!K24+'Budget Summary I'!M24+'Budget Summary I'!O24+'Budget Summary I'!Q24+'Budget Summary I'!S24</f>
        <v>164.59175039981341</v>
      </c>
      <c r="F22" s="142">
        <f>'Budget Summary I'!F24+'Budget Summary I'!H24+'Budget Summary I'!J24+'Budget Summary I'!L24+'Budget Summary I'!N24+'Budget Summary I'!P24+'Budget Summary I'!R24+'Budget Summary I'!T24</f>
        <v>0</v>
      </c>
      <c r="G22" s="143">
        <f>'Budget Summary I'!U24+'Budget Summary I'!W24</f>
        <v>0</v>
      </c>
      <c r="H22" s="143">
        <f>'Budget Summary I'!V24+'Budget Summary I'!X24</f>
        <v>0</v>
      </c>
      <c r="I22" s="142">
        <f>'Budget Summary I'!Y24+'Budget Summary I'!AA24</f>
        <v>0</v>
      </c>
      <c r="J22" s="142">
        <f>'Budget Summary I'!Z24+'Budget Summary I'!AB24</f>
        <v>0</v>
      </c>
      <c r="K22" s="143">
        <f>'Budget Summary I'!AC24+'Budget Summary I'!AE24</f>
        <v>0</v>
      </c>
      <c r="L22" s="143">
        <f>'Budget Summary I'!AD24+'Budget Summary I'!AF24</f>
        <v>0</v>
      </c>
      <c r="M22" s="143">
        <f>'Budget Summary I'!AG24</f>
        <v>0</v>
      </c>
      <c r="N22" s="143">
        <f>'Budget Summary I'!AH24</f>
        <v>0</v>
      </c>
      <c r="O22" s="143">
        <f>'Budget Summary I'!AI24+'Budget Summary I'!AK24</f>
        <v>0</v>
      </c>
      <c r="P22" s="143">
        <f>'Budget Summary I'!AJ24+'Budget Summary I'!AL24</f>
        <v>0</v>
      </c>
      <c r="Q22" s="143">
        <f>'Budget Summary I'!AM24</f>
        <v>0</v>
      </c>
      <c r="R22" s="143">
        <f>'Budget Summary I'!AN24</f>
        <v>0</v>
      </c>
    </row>
    <row r="23" spans="1:18" ht="15">
      <c r="A23" s="5091"/>
      <c r="B23" s="219" t="s">
        <v>4677</v>
      </c>
      <c r="C23" s="223">
        <f t="shared" si="2"/>
        <v>0</v>
      </c>
      <c r="D23" s="223">
        <f t="shared" si="2"/>
        <v>0</v>
      </c>
      <c r="E23" s="142">
        <f>'Budget Summary I'!E25+'Budget Summary I'!G25+'Budget Summary I'!I25+'Budget Summary I'!K25+'Budget Summary I'!M25+'Budget Summary I'!O25+'Budget Summary I'!Q25+'Budget Summary I'!S25</f>
        <v>0</v>
      </c>
      <c r="F23" s="142">
        <f>'Budget Summary I'!F25+'Budget Summary I'!H25+'Budget Summary I'!J25+'Budget Summary I'!L25+'Budget Summary I'!N25+'Budget Summary I'!P25+'Budget Summary I'!R25+'Budget Summary I'!T25</f>
        <v>0</v>
      </c>
      <c r="G23" s="143">
        <f>'Budget Summary I'!U25+'Budget Summary I'!W25</f>
        <v>0</v>
      </c>
      <c r="H23" s="143">
        <f>'Budget Summary I'!V25+'Budget Summary I'!X25</f>
        <v>0</v>
      </c>
      <c r="I23" s="142">
        <f>'Budget Summary I'!Y25+'Budget Summary I'!AA25</f>
        <v>0</v>
      </c>
      <c r="J23" s="142">
        <f>'Budget Summary I'!Z25+'Budget Summary I'!AB25</f>
        <v>0</v>
      </c>
      <c r="K23" s="143">
        <f>'Budget Summary I'!AC25+'Budget Summary I'!AE25</f>
        <v>0</v>
      </c>
      <c r="L23" s="143">
        <f>'Budget Summary I'!AD25+'Budget Summary I'!AF25</f>
        <v>0</v>
      </c>
      <c r="M23" s="143">
        <f>'Budget Summary I'!AG25</f>
        <v>0</v>
      </c>
      <c r="N23" s="143">
        <f>'Budget Summary I'!AH25</f>
        <v>0</v>
      </c>
      <c r="O23" s="143">
        <f>'Budget Summary I'!AI25+'Budget Summary I'!AK25</f>
        <v>0</v>
      </c>
      <c r="P23" s="143">
        <f>'Budget Summary I'!AJ25+'Budget Summary I'!AL25</f>
        <v>0</v>
      </c>
      <c r="Q23" s="143">
        <f>'Budget Summary I'!AM25</f>
        <v>0</v>
      </c>
      <c r="R23" s="143">
        <f>'Budget Summary I'!AN25</f>
        <v>0</v>
      </c>
    </row>
    <row r="24" spans="1:18" ht="15">
      <c r="A24" s="5091"/>
      <c r="B24" s="219" t="s">
        <v>2712</v>
      </c>
      <c r="C24" s="223">
        <f t="shared" si="2"/>
        <v>122.5</v>
      </c>
      <c r="D24" s="223">
        <f t="shared" si="2"/>
        <v>0</v>
      </c>
      <c r="E24" s="142">
        <f>'Budget Summary I'!E26+'Budget Summary I'!G26+'Budget Summary I'!I26+'Budget Summary I'!K26+'Budget Summary I'!M26+'Budget Summary I'!O26+'Budget Summary I'!Q26+'Budget Summary I'!S26</f>
        <v>0</v>
      </c>
      <c r="F24" s="142">
        <f>'Budget Summary I'!F26+'Budget Summary I'!H26+'Budget Summary I'!J26+'Budget Summary I'!L26+'Budget Summary I'!N26+'Budget Summary I'!P26+'Budget Summary I'!R26+'Budget Summary I'!T26</f>
        <v>0</v>
      </c>
      <c r="G24" s="143">
        <f>'Budget Summary I'!U26+'Budget Summary I'!W26</f>
        <v>122.5</v>
      </c>
      <c r="H24" s="143">
        <f>'Budget Summary I'!V26+'Budget Summary I'!X26</f>
        <v>0</v>
      </c>
      <c r="I24" s="142">
        <f>'Budget Summary I'!Y26+'Budget Summary I'!AA26</f>
        <v>0</v>
      </c>
      <c r="J24" s="142">
        <f>'Budget Summary I'!Z26+'Budget Summary I'!AB26</f>
        <v>0</v>
      </c>
      <c r="K24" s="143">
        <f>'Budget Summary I'!AC26+'Budget Summary I'!AE26</f>
        <v>0</v>
      </c>
      <c r="L24" s="143">
        <f>'Budget Summary I'!AD26+'Budget Summary I'!AF26</f>
        <v>0</v>
      </c>
      <c r="M24" s="143">
        <f>'Budget Summary I'!AG26</f>
        <v>0</v>
      </c>
      <c r="N24" s="143">
        <f>'Budget Summary I'!AH26</f>
        <v>0</v>
      </c>
      <c r="O24" s="143">
        <f>'Budget Summary I'!AI26+'Budget Summary I'!AK26</f>
        <v>0</v>
      </c>
      <c r="P24" s="143">
        <f>'Budget Summary I'!AJ26+'Budget Summary I'!AL26</f>
        <v>0</v>
      </c>
      <c r="Q24" s="143">
        <f>'Budget Summary I'!AM26</f>
        <v>0</v>
      </c>
      <c r="R24" s="143">
        <f>'Budget Summary I'!AN26</f>
        <v>0</v>
      </c>
    </row>
    <row r="25" spans="1:18" ht="15">
      <c r="A25" s="5091"/>
      <c r="B25" s="219" t="s">
        <v>33</v>
      </c>
      <c r="C25" s="223">
        <f t="shared" si="2"/>
        <v>0</v>
      </c>
      <c r="D25" s="223">
        <f t="shared" si="2"/>
        <v>0</v>
      </c>
      <c r="E25" s="142">
        <f>'Budget Summary I'!E27+'Budget Summary I'!G27+'Budget Summary I'!I27+'Budget Summary I'!K27+'Budget Summary I'!M27+'Budget Summary I'!O27+'Budget Summary I'!Q27+'Budget Summary I'!S27</f>
        <v>0</v>
      </c>
      <c r="F25" s="142">
        <f>'Budget Summary I'!F27+'Budget Summary I'!H27+'Budget Summary I'!J27+'Budget Summary I'!L27+'Budget Summary I'!N27+'Budget Summary I'!P27+'Budget Summary I'!R27+'Budget Summary I'!T27</f>
        <v>0</v>
      </c>
      <c r="G25" s="143">
        <f>'Budget Summary I'!U27+'Budget Summary I'!W27</f>
        <v>0</v>
      </c>
      <c r="H25" s="143">
        <f>'Budget Summary I'!V27+'Budget Summary I'!X27</f>
        <v>0</v>
      </c>
      <c r="I25" s="142">
        <f>'Budget Summary I'!Y27+'Budget Summary I'!AA27</f>
        <v>0</v>
      </c>
      <c r="J25" s="142">
        <f>'Budget Summary I'!Z27+'Budget Summary I'!AB27</f>
        <v>0</v>
      </c>
      <c r="K25" s="143">
        <f>'Budget Summary I'!AC27+'Budget Summary I'!AE27</f>
        <v>0</v>
      </c>
      <c r="L25" s="143">
        <f>'Budget Summary I'!AD27+'Budget Summary I'!AF27</f>
        <v>0</v>
      </c>
      <c r="M25" s="143">
        <f>'Budget Summary I'!AG27</f>
        <v>0</v>
      </c>
      <c r="N25" s="143">
        <f>'Budget Summary I'!AH27</f>
        <v>0</v>
      </c>
      <c r="O25" s="143">
        <f>'Budget Summary I'!AI27+'Budget Summary I'!AK27</f>
        <v>0</v>
      </c>
      <c r="P25" s="143">
        <f>'Budget Summary I'!AJ27+'Budget Summary I'!AL27</f>
        <v>0</v>
      </c>
      <c r="Q25" s="143">
        <f>'Budget Summary I'!AM27</f>
        <v>0</v>
      </c>
      <c r="R25" s="143">
        <f>'Budget Summary I'!AN27</f>
        <v>0</v>
      </c>
    </row>
    <row r="26" spans="1:18" ht="15">
      <c r="A26" s="5091"/>
      <c r="B26" s="219" t="s">
        <v>4694</v>
      </c>
      <c r="C26" s="223">
        <f t="shared" si="2"/>
        <v>44.996000000000002</v>
      </c>
      <c r="D26" s="223">
        <f t="shared" si="2"/>
        <v>0</v>
      </c>
      <c r="E26" s="142">
        <f>'Budget Summary I'!E28+'Budget Summary I'!G28+'Budget Summary I'!I28+'Budget Summary I'!K28+'Budget Summary I'!M28+'Budget Summary I'!O28+'Budget Summary I'!Q28+'Budget Summary I'!S28</f>
        <v>0</v>
      </c>
      <c r="F26" s="142">
        <f>'Budget Summary I'!F28+'Budget Summary I'!H28+'Budget Summary I'!J28+'Budget Summary I'!L28+'Budget Summary I'!N28+'Budget Summary I'!P28+'Budget Summary I'!R28+'Budget Summary I'!T28</f>
        <v>0</v>
      </c>
      <c r="G26" s="143">
        <f>'Budget Summary I'!U28+'Budget Summary I'!W28</f>
        <v>0</v>
      </c>
      <c r="H26" s="143">
        <f>'Budget Summary I'!V28+'Budget Summary I'!X28</f>
        <v>0</v>
      </c>
      <c r="I26" s="142">
        <f>'Budget Summary I'!Y28+'Budget Summary I'!AA28</f>
        <v>44.996000000000002</v>
      </c>
      <c r="J26" s="142">
        <f>'Budget Summary I'!Z28+'Budget Summary I'!AB28</f>
        <v>0</v>
      </c>
      <c r="K26" s="143">
        <f>'Budget Summary I'!AC28+'Budget Summary I'!AE28</f>
        <v>0</v>
      </c>
      <c r="L26" s="143">
        <f>'Budget Summary I'!AD28+'Budget Summary I'!AF28</f>
        <v>0</v>
      </c>
      <c r="M26" s="143">
        <f>'Budget Summary I'!AG28</f>
        <v>0</v>
      </c>
      <c r="N26" s="143">
        <f>'Budget Summary I'!AH28</f>
        <v>0</v>
      </c>
      <c r="O26" s="143">
        <f>'Budget Summary I'!AI28+'Budget Summary I'!AK28</f>
        <v>0</v>
      </c>
      <c r="P26" s="143">
        <f>'Budget Summary I'!AJ28+'Budget Summary I'!AL28</f>
        <v>0</v>
      </c>
      <c r="Q26" s="143">
        <f>'Budget Summary I'!AM28</f>
        <v>0</v>
      </c>
      <c r="R26" s="143">
        <f>'Budget Summary I'!AN28</f>
        <v>0</v>
      </c>
    </row>
    <row r="27" spans="1:18" ht="15">
      <c r="A27" s="5091"/>
      <c r="B27" s="219" t="s">
        <v>4678</v>
      </c>
      <c r="C27" s="223">
        <f t="shared" si="2"/>
        <v>7.625</v>
      </c>
      <c r="D27" s="223">
        <f t="shared" si="2"/>
        <v>0</v>
      </c>
      <c r="E27" s="142">
        <f>'Budget Summary I'!E29+'Budget Summary I'!G29+'Budget Summary I'!I29+'Budget Summary I'!K29+'Budget Summary I'!M29+'Budget Summary I'!O29+'Budget Summary I'!Q29+'Budget Summary I'!S29</f>
        <v>0</v>
      </c>
      <c r="F27" s="142">
        <f>'Budget Summary I'!F29+'Budget Summary I'!H29+'Budget Summary I'!J29+'Budget Summary I'!L29+'Budget Summary I'!N29+'Budget Summary I'!P29+'Budget Summary I'!R29+'Budget Summary I'!T29</f>
        <v>0</v>
      </c>
      <c r="G27" s="143">
        <f>'Budget Summary I'!U29+'Budget Summary I'!W29</f>
        <v>0</v>
      </c>
      <c r="H27" s="143">
        <f>'Budget Summary I'!V29+'Budget Summary I'!X29</f>
        <v>0</v>
      </c>
      <c r="I27" s="142">
        <f>'Budget Summary I'!Y29+'Budget Summary I'!AA29</f>
        <v>7.625</v>
      </c>
      <c r="J27" s="142">
        <f>'Budget Summary I'!Z29+'Budget Summary I'!AB29</f>
        <v>0</v>
      </c>
      <c r="K27" s="143">
        <f>'Budget Summary I'!AC29+'Budget Summary I'!AE29</f>
        <v>0</v>
      </c>
      <c r="L27" s="143">
        <f>'Budget Summary I'!AD29+'Budget Summary I'!AF29</f>
        <v>0</v>
      </c>
      <c r="M27" s="143">
        <f>'Budget Summary I'!AG29</f>
        <v>0</v>
      </c>
      <c r="N27" s="143">
        <f>'Budget Summary I'!AH29</f>
        <v>0</v>
      </c>
      <c r="O27" s="143">
        <f>'Budget Summary I'!AI29+'Budget Summary I'!AK29</f>
        <v>0</v>
      </c>
      <c r="P27" s="143">
        <f>'Budget Summary I'!AJ29+'Budget Summary I'!AL29</f>
        <v>0</v>
      </c>
      <c r="Q27" s="143">
        <f>'Budget Summary I'!AM29</f>
        <v>0</v>
      </c>
      <c r="R27" s="143">
        <f>'Budget Summary I'!AN29</f>
        <v>0</v>
      </c>
    </row>
    <row r="28" spans="1:18" ht="15">
      <c r="A28" s="5091"/>
      <c r="B28" s="219" t="s">
        <v>4679</v>
      </c>
      <c r="C28" s="223">
        <f t="shared" si="2"/>
        <v>1928.7590500126535</v>
      </c>
      <c r="D28" s="223">
        <f>F28+H28+J28+L28+N28+P28+R28</f>
        <v>0</v>
      </c>
      <c r="E28" s="142">
        <f>'Budget Summary I'!E30+'Budget Summary I'!G30+'Budget Summary I'!I30+'Budget Summary I'!K30+'Budget Summary I'!M30+'Budget Summary I'!O30+'Budget Summary I'!Q30+'Budget Summary I'!S30</f>
        <v>0</v>
      </c>
      <c r="F28" s="142">
        <f>'Budget Summary I'!F30+'Budget Summary I'!H30+'Budget Summary I'!J30+'Budget Summary I'!L30+'Budget Summary I'!N30+'Budget Summary I'!P30+'Budget Summary I'!R30+'Budget Summary I'!T30</f>
        <v>0</v>
      </c>
      <c r="G28" s="143">
        <f>'Budget Summary I'!U30+'Budget Summary I'!W30</f>
        <v>0</v>
      </c>
      <c r="H28" s="143">
        <f>'Budget Summary I'!V30+'Budget Summary I'!X30</f>
        <v>0</v>
      </c>
      <c r="I28" s="142">
        <f>'Budget Summary I'!Y30+'Budget Summary I'!AA30</f>
        <v>0</v>
      </c>
      <c r="J28" s="142">
        <f>'Budget Summary I'!Z30+'Budget Summary I'!AB30</f>
        <v>0</v>
      </c>
      <c r="K28" s="143">
        <f>'Budget Summary I'!AC30+'Budget Summary I'!AE30</f>
        <v>1928.7590500126535</v>
      </c>
      <c r="L28" s="143">
        <f>'Budget Summary I'!AD30+'Budget Summary I'!AF30</f>
        <v>0</v>
      </c>
      <c r="M28" s="143">
        <f>'Budget Summary I'!AG30</f>
        <v>0</v>
      </c>
      <c r="N28" s="143">
        <f>'Budget Summary I'!AH30</f>
        <v>0</v>
      </c>
      <c r="O28" s="143">
        <f>'Budget Summary I'!AI30+'Budget Summary I'!AK30</f>
        <v>0</v>
      </c>
      <c r="P28" s="143">
        <f>'Budget Summary I'!AJ30+'Budget Summary I'!AL30</f>
        <v>0</v>
      </c>
      <c r="Q28" s="143">
        <f>'Budget Summary I'!AM30</f>
        <v>0</v>
      </c>
      <c r="R28" s="143">
        <f>'Budget Summary I'!AN30</f>
        <v>0</v>
      </c>
    </row>
    <row r="29" spans="1:18" ht="15">
      <c r="A29" s="5091"/>
      <c r="B29" s="219" t="s">
        <v>740</v>
      </c>
      <c r="C29" s="223">
        <f t="shared" si="2"/>
        <v>0</v>
      </c>
      <c r="D29" s="223">
        <f t="shared" si="2"/>
        <v>0</v>
      </c>
      <c r="E29" s="142">
        <f>'Budget Summary I'!E31+'Budget Summary I'!G31+'Budget Summary I'!I31+'Budget Summary I'!K31+'Budget Summary I'!M31+'Budget Summary I'!O31+'Budget Summary I'!Q31+'Budget Summary I'!S31</f>
        <v>0</v>
      </c>
      <c r="F29" s="142">
        <f>'Budget Summary I'!F31+'Budget Summary I'!H31+'Budget Summary I'!J31+'Budget Summary I'!L31+'Budget Summary I'!N31+'Budget Summary I'!P31+'Budget Summary I'!R31+'Budget Summary I'!T31</f>
        <v>0</v>
      </c>
      <c r="G29" s="143">
        <f>'Budget Summary I'!U31+'Budget Summary I'!W31</f>
        <v>0</v>
      </c>
      <c r="H29" s="143">
        <f>'Budget Summary I'!V31+'Budget Summary I'!X31</f>
        <v>0</v>
      </c>
      <c r="I29" s="142">
        <f>'Budget Summary I'!Y31+'Budget Summary I'!AA31</f>
        <v>0</v>
      </c>
      <c r="J29" s="142">
        <f>'Budget Summary I'!Z31+'Budget Summary I'!AB31</f>
        <v>0</v>
      </c>
      <c r="K29" s="143">
        <f>'Budget Summary I'!AC31+'Budget Summary I'!AE31</f>
        <v>0</v>
      </c>
      <c r="L29" s="143">
        <f>'Budget Summary I'!AD31+'Budget Summary I'!AF31</f>
        <v>0</v>
      </c>
      <c r="M29" s="143">
        <f>'Budget Summary I'!AG31</f>
        <v>0</v>
      </c>
      <c r="N29" s="143">
        <f>'Budget Summary I'!AH31</f>
        <v>0</v>
      </c>
      <c r="O29" s="143">
        <f>'Budget Summary I'!AI31+'Budget Summary I'!AK31</f>
        <v>0</v>
      </c>
      <c r="P29" s="143">
        <f>'Budget Summary I'!AJ31+'Budget Summary I'!AL31</f>
        <v>0</v>
      </c>
      <c r="Q29" s="143">
        <f>'Budget Summary I'!AM31</f>
        <v>0</v>
      </c>
      <c r="R29" s="143">
        <f>'Budget Summary I'!AN31</f>
        <v>0</v>
      </c>
    </row>
    <row r="30" spans="1:18" ht="15">
      <c r="A30" s="5091"/>
      <c r="B30" s="219" t="s">
        <v>34</v>
      </c>
      <c r="C30" s="223">
        <f t="shared" si="2"/>
        <v>418.02120999991996</v>
      </c>
      <c r="D30" s="223">
        <f t="shared" si="2"/>
        <v>0</v>
      </c>
      <c r="E30" s="142">
        <f>'Budget Summary I'!E32+'Budget Summary I'!G32+'Budget Summary I'!I32+'Budget Summary I'!K32+'Budget Summary I'!M32+'Budget Summary I'!O32+'Budget Summary I'!Q32+'Budget Summary I'!S32</f>
        <v>0</v>
      </c>
      <c r="F30" s="142">
        <f>'Budget Summary I'!F32+'Budget Summary I'!H32+'Budget Summary I'!J32+'Budget Summary I'!L32+'Budget Summary I'!N32+'Budget Summary I'!P32+'Budget Summary I'!R32+'Budget Summary I'!T32</f>
        <v>0</v>
      </c>
      <c r="G30" s="143">
        <f>'Budget Summary I'!U32+'Budget Summary I'!W32</f>
        <v>0</v>
      </c>
      <c r="H30" s="143">
        <f>'Budget Summary I'!V32+'Budget Summary I'!X32</f>
        <v>0</v>
      </c>
      <c r="I30" s="142">
        <f>'Budget Summary I'!Y32+'Budget Summary I'!AA32</f>
        <v>0</v>
      </c>
      <c r="J30" s="142">
        <f>'Budget Summary I'!Z32+'Budget Summary I'!AB32</f>
        <v>0</v>
      </c>
      <c r="K30" s="143">
        <f>'Budget Summary I'!AC32+'Budget Summary I'!AE32</f>
        <v>0</v>
      </c>
      <c r="L30" s="143">
        <f>'Budget Summary I'!AD32+'Budget Summary I'!AF32</f>
        <v>0</v>
      </c>
      <c r="M30" s="143">
        <f>'Budget Summary I'!AG32</f>
        <v>418.02120999991996</v>
      </c>
      <c r="N30" s="143">
        <f>'Budget Summary I'!AH32</f>
        <v>0</v>
      </c>
      <c r="O30" s="143">
        <f>'Budget Summary I'!AI32+'Budget Summary I'!AK32</f>
        <v>0</v>
      </c>
      <c r="P30" s="143">
        <f>'Budget Summary I'!AJ32+'Budget Summary I'!AL32</f>
        <v>0</v>
      </c>
      <c r="Q30" s="143">
        <f>'Budget Summary I'!AM32</f>
        <v>0</v>
      </c>
      <c r="R30" s="143">
        <f>'Budget Summary I'!AN32</f>
        <v>0</v>
      </c>
    </row>
    <row r="31" spans="1:18" ht="15">
      <c r="A31" s="5091"/>
      <c r="B31" s="219" t="s">
        <v>3106</v>
      </c>
      <c r="C31" s="223">
        <f t="shared" si="2"/>
        <v>0</v>
      </c>
      <c r="D31" s="223">
        <f t="shared" si="2"/>
        <v>0</v>
      </c>
      <c r="E31" s="142">
        <f>'Budget Summary I'!E33+'Budget Summary I'!G33+'Budget Summary I'!I33+'Budget Summary I'!K33+'Budget Summary I'!M33+'Budget Summary I'!O33+'Budget Summary I'!Q33+'Budget Summary I'!S33</f>
        <v>0</v>
      </c>
      <c r="F31" s="142">
        <f>'Budget Summary I'!F33+'Budget Summary I'!H33+'Budget Summary I'!J33+'Budget Summary I'!L33+'Budget Summary I'!N33+'Budget Summary I'!P33+'Budget Summary I'!R33+'Budget Summary I'!T33</f>
        <v>0</v>
      </c>
      <c r="G31" s="143">
        <f>'Budget Summary I'!U33+'Budget Summary I'!W33</f>
        <v>0</v>
      </c>
      <c r="H31" s="143">
        <f>'Budget Summary I'!V33+'Budget Summary I'!X33</f>
        <v>0</v>
      </c>
      <c r="I31" s="142">
        <f>'Budget Summary I'!Y33+'Budget Summary I'!AA33</f>
        <v>0</v>
      </c>
      <c r="J31" s="142">
        <f>'Budget Summary I'!Z33+'Budget Summary I'!AB33</f>
        <v>0</v>
      </c>
      <c r="K31" s="143">
        <f>'Budget Summary I'!AC33+'Budget Summary I'!AE33</f>
        <v>0</v>
      </c>
      <c r="L31" s="143">
        <f>'Budget Summary I'!AD33+'Budget Summary I'!AF33</f>
        <v>0</v>
      </c>
      <c r="M31" s="143">
        <f>'Budget Summary I'!AG33</f>
        <v>0</v>
      </c>
      <c r="N31" s="143">
        <f>'Budget Summary I'!AH33</f>
        <v>0</v>
      </c>
      <c r="O31" s="143">
        <f>'Budget Summary I'!AI33+'Budget Summary I'!AK33</f>
        <v>0</v>
      </c>
      <c r="P31" s="143">
        <f>'Budget Summary I'!AJ33+'Budget Summary I'!AL33</f>
        <v>0</v>
      </c>
      <c r="Q31" s="143">
        <f>'Budget Summary I'!AM33</f>
        <v>0</v>
      </c>
      <c r="R31" s="143">
        <f>'Budget Summary I'!AN33</f>
        <v>0</v>
      </c>
    </row>
    <row r="32" spans="1:18" ht="15">
      <c r="A32" s="5091"/>
      <c r="B32" s="219" t="s">
        <v>2374</v>
      </c>
      <c r="C32" s="223">
        <f t="shared" si="2"/>
        <v>228.79284289970849</v>
      </c>
      <c r="D32" s="223">
        <f t="shared" si="2"/>
        <v>0</v>
      </c>
      <c r="E32" s="142">
        <f>'Budget Summary I'!E34+'Budget Summary I'!G34+'Budget Summary I'!I34+'Budget Summary I'!K34+'Budget Summary I'!M34+'Budget Summary I'!O34+'Budget Summary I'!Q34+'Budget Summary I'!S34</f>
        <v>6.6938399999999998</v>
      </c>
      <c r="F32" s="142">
        <f>'Budget Summary I'!F34+'Budget Summary I'!H34+'Budget Summary I'!J34+'Budget Summary I'!L34+'Budget Summary I'!N34+'Budget Summary I'!P34+'Budget Summary I'!R34+'Budget Summary I'!T34</f>
        <v>0</v>
      </c>
      <c r="G32" s="143">
        <f>'Budget Summary I'!U34+'Budget Summary I'!W34</f>
        <v>0</v>
      </c>
      <c r="H32" s="143">
        <f>'Budget Summary I'!V34+'Budget Summary I'!X34</f>
        <v>0</v>
      </c>
      <c r="I32" s="142">
        <f>'Budget Summary I'!Y34+'Budget Summary I'!AA34</f>
        <v>208.09999999972288</v>
      </c>
      <c r="J32" s="142">
        <f>'Budget Summary I'!Z34+'Budget Summary I'!AB34</f>
        <v>0</v>
      </c>
      <c r="K32" s="143">
        <f>'Budget Summary I'!AC34+'Budget Summary I'!AE34</f>
        <v>2</v>
      </c>
      <c r="L32" s="143">
        <f>'Budget Summary I'!AD34+'Budget Summary I'!AF34</f>
        <v>0</v>
      </c>
      <c r="M32" s="143">
        <f>'Budget Summary I'!AG34</f>
        <v>11.9990028999856</v>
      </c>
      <c r="N32" s="143">
        <f>'Budget Summary I'!AH34</f>
        <v>0</v>
      </c>
      <c r="O32" s="143">
        <f>'Budget Summary I'!AI34+'Budget Summary I'!AK34</f>
        <v>0</v>
      </c>
      <c r="P32" s="143">
        <f>'Budget Summary I'!AJ34+'Budget Summary I'!AL34</f>
        <v>0</v>
      </c>
      <c r="Q32" s="143">
        <f>'Budget Summary I'!AM34</f>
        <v>0</v>
      </c>
      <c r="R32" s="143">
        <f>'Budget Summary I'!AN34</f>
        <v>0</v>
      </c>
    </row>
    <row r="33" spans="1:18" ht="15">
      <c r="A33" s="5091"/>
      <c r="B33" s="219" t="s">
        <v>3835</v>
      </c>
      <c r="C33" s="223">
        <f t="shared" si="2"/>
        <v>22.5</v>
      </c>
      <c r="D33" s="223">
        <f t="shared" si="2"/>
        <v>0</v>
      </c>
      <c r="E33" s="142">
        <f>'Budget Summary I'!E35+'Budget Summary I'!G35+'Budget Summary I'!I35+'Budget Summary I'!K35+'Budget Summary I'!M35+'Budget Summary I'!O35+'Budget Summary I'!Q35+'Budget Summary I'!S35</f>
        <v>0</v>
      </c>
      <c r="F33" s="142">
        <f>'Budget Summary I'!F35+'Budget Summary I'!H35+'Budget Summary I'!J35+'Budget Summary I'!L35+'Budget Summary I'!N35+'Budget Summary I'!P35+'Budget Summary I'!R35+'Budget Summary I'!T35</f>
        <v>0</v>
      </c>
      <c r="G33" s="143">
        <f>'Budget Summary I'!U35+'Budget Summary I'!W35</f>
        <v>0</v>
      </c>
      <c r="H33" s="143">
        <f>'Budget Summary I'!V35+'Budget Summary I'!X35</f>
        <v>0</v>
      </c>
      <c r="I33" s="142">
        <f>'Budget Summary I'!Y35+'Budget Summary I'!AA35</f>
        <v>22.5</v>
      </c>
      <c r="J33" s="142">
        <f>'Budget Summary I'!Z35+'Budget Summary I'!AB35</f>
        <v>0</v>
      </c>
      <c r="K33" s="143">
        <f>'Budget Summary I'!AC35+'Budget Summary I'!AE35</f>
        <v>0</v>
      </c>
      <c r="L33" s="143">
        <f>'Budget Summary I'!AD35+'Budget Summary I'!AF35</f>
        <v>0</v>
      </c>
      <c r="M33" s="143">
        <f>'Budget Summary I'!AG35</f>
        <v>0</v>
      </c>
      <c r="N33" s="143">
        <f>'Budget Summary I'!AH35</f>
        <v>0</v>
      </c>
      <c r="O33" s="143">
        <f>'Budget Summary I'!AI35+'Budget Summary I'!AK35</f>
        <v>0</v>
      </c>
      <c r="P33" s="143">
        <f>'Budget Summary I'!AJ35+'Budget Summary I'!AL35</f>
        <v>0</v>
      </c>
      <c r="Q33" s="143">
        <f>'Budget Summary I'!AM35</f>
        <v>0</v>
      </c>
      <c r="R33" s="143">
        <f>'Budget Summary I'!AN35</f>
        <v>0</v>
      </c>
    </row>
    <row r="34" spans="1:18" ht="15">
      <c r="A34" s="5091"/>
      <c r="B34" s="219" t="s">
        <v>3837</v>
      </c>
      <c r="C34" s="223">
        <f t="shared" si="2"/>
        <v>0</v>
      </c>
      <c r="D34" s="223">
        <f t="shared" si="2"/>
        <v>0</v>
      </c>
      <c r="E34" s="142">
        <f>'Budget Summary I'!E36+'Budget Summary I'!G36+'Budget Summary I'!I36+'Budget Summary I'!K36+'Budget Summary I'!M36+'Budget Summary I'!O36+'Budget Summary I'!Q36+'Budget Summary I'!S36</f>
        <v>0</v>
      </c>
      <c r="F34" s="142">
        <f>'Budget Summary I'!F36+'Budget Summary I'!H36+'Budget Summary I'!J36+'Budget Summary I'!L36+'Budget Summary I'!N36+'Budget Summary I'!P36+'Budget Summary I'!R36+'Budget Summary I'!T36</f>
        <v>0</v>
      </c>
      <c r="G34" s="143">
        <f>'Budget Summary I'!U36+'Budget Summary I'!W36</f>
        <v>0</v>
      </c>
      <c r="H34" s="143">
        <f>'Budget Summary I'!V36+'Budget Summary I'!X36</f>
        <v>0</v>
      </c>
      <c r="I34" s="142">
        <f>'Budget Summary I'!Y36+'Budget Summary I'!AA36</f>
        <v>0</v>
      </c>
      <c r="J34" s="142">
        <f>'Budget Summary I'!Z36+'Budget Summary I'!AB36</f>
        <v>0</v>
      </c>
      <c r="K34" s="143">
        <f>'Budget Summary I'!AC36+'Budget Summary I'!AE36</f>
        <v>0</v>
      </c>
      <c r="L34" s="143">
        <f>'Budget Summary I'!AD36+'Budget Summary I'!AF36</f>
        <v>0</v>
      </c>
      <c r="M34" s="143">
        <f>'Budget Summary I'!AG36</f>
        <v>0</v>
      </c>
      <c r="N34" s="143">
        <f>'Budget Summary I'!AH36</f>
        <v>0</v>
      </c>
      <c r="O34" s="143">
        <f>'Budget Summary I'!AI36+'Budget Summary I'!AK36</f>
        <v>0</v>
      </c>
      <c r="P34" s="143">
        <f>'Budget Summary I'!AJ36+'Budget Summary I'!AL36</f>
        <v>0</v>
      </c>
      <c r="Q34" s="143">
        <f>'Budget Summary I'!AM36</f>
        <v>0</v>
      </c>
      <c r="R34" s="143">
        <f>'Budget Summary I'!AN36</f>
        <v>0</v>
      </c>
    </row>
    <row r="35" spans="1:18" ht="15">
      <c r="A35" s="5091"/>
      <c r="B35" s="219" t="s">
        <v>4707</v>
      </c>
      <c r="C35" s="223">
        <f t="shared" si="2"/>
        <v>588.85572960283992</v>
      </c>
      <c r="D35" s="223">
        <f t="shared" si="2"/>
        <v>0</v>
      </c>
      <c r="E35" s="142">
        <f>'Budget Summary I'!E37+'Budget Summary I'!G37+'Budget Summary I'!I37+'Budget Summary I'!K37+'Budget Summary I'!M37+'Budget Summary I'!O37+'Budget Summary I'!Q37+'Budget Summary I'!S37</f>
        <v>25.7</v>
      </c>
      <c r="F35" s="142">
        <f>'Budget Summary I'!F37+'Budget Summary I'!H37+'Budget Summary I'!J37+'Budget Summary I'!L37+'Budget Summary I'!N37+'Budget Summary I'!P37+'Budget Summary I'!R37+'Budget Summary I'!T37</f>
        <v>0</v>
      </c>
      <c r="G35" s="143">
        <f>'Budget Summary I'!U37+'Budget Summary I'!W37</f>
        <v>0</v>
      </c>
      <c r="H35" s="143">
        <f>'Budget Summary I'!V37+'Budget Summary I'!X37</f>
        <v>0</v>
      </c>
      <c r="I35" s="142">
        <f>'Budget Summary I'!Y37+'Budget Summary I'!AA37</f>
        <v>561.77572959983991</v>
      </c>
      <c r="J35" s="142">
        <f>'Budget Summary I'!Z37+'Budget Summary I'!AB37</f>
        <v>0</v>
      </c>
      <c r="K35" s="143">
        <f>'Budget Summary I'!AC37+'Budget Summary I'!AE37</f>
        <v>1.3800000030000001</v>
      </c>
      <c r="L35" s="143">
        <f>'Budget Summary I'!AD37+'Budget Summary I'!AF37</f>
        <v>0</v>
      </c>
      <c r="M35" s="143">
        <f>'Budget Summary I'!AG37</f>
        <v>0</v>
      </c>
      <c r="N35" s="143">
        <f>'Budget Summary I'!AH37</f>
        <v>0</v>
      </c>
      <c r="O35" s="143">
        <f>'Budget Summary I'!AI37+'Budget Summary I'!AK37</f>
        <v>0</v>
      </c>
      <c r="P35" s="143">
        <f>'Budget Summary I'!AJ37+'Budget Summary I'!AL37</f>
        <v>0</v>
      </c>
      <c r="Q35" s="143">
        <f>'Budget Summary I'!AM37</f>
        <v>0</v>
      </c>
      <c r="R35" s="143">
        <f>'Budget Summary I'!AN37</f>
        <v>0</v>
      </c>
    </row>
    <row r="36" spans="1:18" ht="15">
      <c r="A36" s="5091" t="s">
        <v>4663</v>
      </c>
      <c r="B36" s="219" t="s">
        <v>3862</v>
      </c>
      <c r="C36" s="223">
        <f t="shared" si="2"/>
        <v>12.760999999999999</v>
      </c>
      <c r="D36" s="223">
        <f t="shared" si="2"/>
        <v>0</v>
      </c>
      <c r="E36" s="142">
        <f>'Budget Summary I'!E38+'Budget Summary I'!G38+'Budget Summary I'!I38+'Budget Summary I'!K38+'Budget Summary I'!M38+'Budget Summary I'!O38+'Budget Summary I'!Q38+'Budget Summary I'!S38</f>
        <v>0</v>
      </c>
      <c r="F36" s="142">
        <f>'Budget Summary I'!F38+'Budget Summary I'!H38+'Budget Summary I'!J38+'Budget Summary I'!L38+'Budget Summary I'!N38+'Budget Summary I'!P38+'Budget Summary I'!R38+'Budget Summary I'!T38</f>
        <v>0</v>
      </c>
      <c r="G36" s="143">
        <f>'Budget Summary I'!U38+'Budget Summary I'!W38</f>
        <v>0</v>
      </c>
      <c r="H36" s="143">
        <f>'Budget Summary I'!V38+'Budget Summary I'!X38</f>
        <v>0</v>
      </c>
      <c r="I36" s="142">
        <f>'Budget Summary I'!Y38+'Budget Summary I'!AA38</f>
        <v>0.2</v>
      </c>
      <c r="J36" s="142">
        <f>'Budget Summary I'!Z38+'Budget Summary I'!AB38</f>
        <v>0</v>
      </c>
      <c r="K36" s="143">
        <f>'Budget Summary I'!AC38+'Budget Summary I'!AE38</f>
        <v>4.3209999999999997</v>
      </c>
      <c r="L36" s="143">
        <f>'Budget Summary I'!AD38+'Budget Summary I'!AF38</f>
        <v>0</v>
      </c>
      <c r="M36" s="143">
        <f>'Budget Summary I'!AG38</f>
        <v>0</v>
      </c>
      <c r="N36" s="143">
        <f>'Budget Summary I'!AH38</f>
        <v>0</v>
      </c>
      <c r="O36" s="143">
        <f>'Budget Summary I'!AI38+'Budget Summary I'!AK38</f>
        <v>8.24</v>
      </c>
      <c r="P36" s="143">
        <f>'Budget Summary I'!AJ38+'Budget Summary I'!AL38</f>
        <v>0</v>
      </c>
      <c r="Q36" s="143">
        <f>'Budget Summary I'!AM38</f>
        <v>0</v>
      </c>
      <c r="R36" s="143">
        <f>'Budget Summary I'!AN38</f>
        <v>0</v>
      </c>
    </row>
    <row r="37" spans="1:18" ht="15">
      <c r="A37" s="5091"/>
      <c r="B37" s="219" t="s">
        <v>3863</v>
      </c>
      <c r="C37" s="223">
        <f t="shared" si="2"/>
        <v>157.45225003997552</v>
      </c>
      <c r="D37" s="223">
        <f t="shared" si="2"/>
        <v>0</v>
      </c>
      <c r="E37" s="142">
        <f>'Budget Summary I'!E39+'Budget Summary I'!G39+'Budget Summary I'!I39+'Budget Summary I'!K39+'Budget Summary I'!M39+'Budget Summary I'!O39+'Budget Summary I'!Q39+'Budget Summary I'!S39</f>
        <v>45.188500039975537</v>
      </c>
      <c r="F37" s="142">
        <f>'Budget Summary I'!F39+'Budget Summary I'!H39+'Budget Summary I'!J39+'Budget Summary I'!L39+'Budget Summary I'!N39+'Budget Summary I'!P39+'Budget Summary I'!R39+'Budget Summary I'!T39</f>
        <v>0</v>
      </c>
      <c r="G37" s="143">
        <f>'Budget Summary I'!U39+'Budget Summary I'!W39</f>
        <v>4.26</v>
      </c>
      <c r="H37" s="143">
        <f>'Budget Summary I'!V39+'Budget Summary I'!X39</f>
        <v>0</v>
      </c>
      <c r="I37" s="142">
        <f>'Budget Summary I'!Y39+'Budget Summary I'!AA39</f>
        <v>45.833750000000002</v>
      </c>
      <c r="J37" s="142">
        <f>'Budget Summary I'!Z39+'Budget Summary I'!AB39</f>
        <v>0</v>
      </c>
      <c r="K37" s="143">
        <f>'Budget Summary I'!AC39+'Budget Summary I'!AE39</f>
        <v>4.37</v>
      </c>
      <c r="L37" s="143">
        <f>'Budget Summary I'!AD39+'Budget Summary I'!AF39</f>
        <v>0</v>
      </c>
      <c r="M37" s="143">
        <f>'Budget Summary I'!AG39</f>
        <v>0</v>
      </c>
      <c r="N37" s="143">
        <f>'Budget Summary I'!AH39</f>
        <v>0</v>
      </c>
      <c r="O37" s="143">
        <f>'Budget Summary I'!AI39+'Budget Summary I'!AK39</f>
        <v>57.8</v>
      </c>
      <c r="P37" s="143">
        <f>'Budget Summary I'!AJ39+'Budget Summary I'!AL39</f>
        <v>0</v>
      </c>
      <c r="Q37" s="143">
        <f>'Budget Summary I'!AM39</f>
        <v>0</v>
      </c>
      <c r="R37" s="143">
        <f>'Budget Summary I'!AN39</f>
        <v>0</v>
      </c>
    </row>
    <row r="38" spans="1:18" ht="15">
      <c r="A38" s="5091"/>
      <c r="B38" s="219" t="s">
        <v>3864</v>
      </c>
      <c r="C38" s="223">
        <f t="shared" si="2"/>
        <v>5.6487499999999997</v>
      </c>
      <c r="D38" s="223">
        <f t="shared" si="2"/>
        <v>0</v>
      </c>
      <c r="E38" s="142">
        <f>'Budget Summary I'!E40+'Budget Summary I'!G40+'Budget Summary I'!I40+'Budget Summary I'!K40+'Budget Summary I'!M40+'Budget Summary I'!O40+'Budget Summary I'!Q40+'Budget Summary I'!S40</f>
        <v>3.1687500000000002</v>
      </c>
      <c r="F38" s="142">
        <f>'Budget Summary I'!F40+'Budget Summary I'!H40+'Budget Summary I'!J40+'Budget Summary I'!L40+'Budget Summary I'!N40+'Budget Summary I'!P40+'Budget Summary I'!R40+'Budget Summary I'!T40</f>
        <v>0</v>
      </c>
      <c r="G38" s="143">
        <f>'Budget Summary I'!U40+'Budget Summary I'!W40</f>
        <v>0</v>
      </c>
      <c r="H38" s="143">
        <f>'Budget Summary I'!V40+'Budget Summary I'!X40</f>
        <v>0</v>
      </c>
      <c r="I38" s="142">
        <f>'Budget Summary I'!Y40+'Budget Summary I'!AA40</f>
        <v>1.48</v>
      </c>
      <c r="J38" s="142">
        <f>'Budget Summary I'!Z40+'Budget Summary I'!AB40</f>
        <v>0</v>
      </c>
      <c r="K38" s="143">
        <f>'Budget Summary I'!AC40+'Budget Summary I'!AE40</f>
        <v>1</v>
      </c>
      <c r="L38" s="143">
        <f>'Budget Summary I'!AD40+'Budget Summary I'!AF40</f>
        <v>0</v>
      </c>
      <c r="M38" s="143">
        <f>'Budget Summary I'!AG40</f>
        <v>0</v>
      </c>
      <c r="N38" s="143">
        <f>'Budget Summary I'!AH40</f>
        <v>0</v>
      </c>
      <c r="O38" s="143">
        <f>'Budget Summary I'!AI40+'Budget Summary I'!AK40</f>
        <v>0</v>
      </c>
      <c r="P38" s="143">
        <f>'Budget Summary I'!AJ40+'Budget Summary I'!AL40</f>
        <v>0</v>
      </c>
      <c r="Q38" s="143">
        <f>'Budget Summary I'!AM40</f>
        <v>0</v>
      </c>
      <c r="R38" s="143">
        <f>'Budget Summary I'!AN40</f>
        <v>0</v>
      </c>
    </row>
    <row r="39" spans="1:18" ht="15">
      <c r="A39" s="5091"/>
      <c r="B39" s="219" t="s">
        <v>4602</v>
      </c>
      <c r="C39" s="223">
        <f t="shared" si="2"/>
        <v>270.2133</v>
      </c>
      <c r="D39" s="223">
        <f>F39+H39+J39+L39+N39+P39+R39</f>
        <v>0</v>
      </c>
      <c r="E39" s="142">
        <f>'Budget Summary I'!E41+'Budget Summary I'!G41+'Budget Summary I'!I41+'Budget Summary I'!K41+'Budget Summary I'!M41+'Budget Summary I'!O41+'Budget Summary I'!Q41+'Budget Summary I'!S41</f>
        <v>96.173199999999994</v>
      </c>
      <c r="F39" s="142">
        <f>'Budget Summary I'!F41+'Budget Summary I'!H41+'Budget Summary I'!J41+'Budget Summary I'!L41+'Budget Summary I'!N41+'Budget Summary I'!P41+'Budget Summary I'!R41+'Budget Summary I'!T41</f>
        <v>0</v>
      </c>
      <c r="G39" s="143">
        <f>'Budget Summary I'!U41+'Budget Summary I'!W41</f>
        <v>4.38</v>
      </c>
      <c r="H39" s="143">
        <f>'Budget Summary I'!V41+'Budget Summary I'!X41</f>
        <v>0</v>
      </c>
      <c r="I39" s="142">
        <f>'Budget Summary I'!Y41+'Budget Summary I'!AA41</f>
        <v>154.95000000000002</v>
      </c>
      <c r="J39" s="142">
        <f>'Budget Summary I'!Z41+'Budget Summary I'!AB41</f>
        <v>0</v>
      </c>
      <c r="K39" s="143">
        <f>'Budget Summary I'!AC41+'Budget Summary I'!AE41</f>
        <v>6.0100999999999996</v>
      </c>
      <c r="L39" s="143">
        <f>'Budget Summary I'!AD41+'Budget Summary I'!AF41</f>
        <v>0</v>
      </c>
      <c r="M39" s="143">
        <f>'Budget Summary I'!AG41</f>
        <v>0</v>
      </c>
      <c r="N39" s="143">
        <f>'Budget Summary I'!AH41</f>
        <v>0</v>
      </c>
      <c r="O39" s="143">
        <f>'Budget Summary I'!AI41+'Budget Summary I'!AK41</f>
        <v>8.6999999999999993</v>
      </c>
      <c r="P39" s="143">
        <f>'Budget Summary I'!AJ41+'Budget Summary I'!AL41</f>
        <v>0</v>
      </c>
      <c r="Q39" s="143">
        <f>'Budget Summary I'!AM41</f>
        <v>0</v>
      </c>
      <c r="R39" s="143">
        <f>'Budget Summary I'!AN41</f>
        <v>0</v>
      </c>
    </row>
    <row r="40" spans="1:18" ht="15">
      <c r="A40" s="5091"/>
      <c r="B40" s="219" t="s">
        <v>3865</v>
      </c>
      <c r="C40" s="223">
        <f t="shared" si="2"/>
        <v>42.96</v>
      </c>
      <c r="D40" s="223">
        <f t="shared" si="2"/>
        <v>0</v>
      </c>
      <c r="E40" s="142">
        <f>'Budget Summary I'!E42+'Budget Summary I'!G42+'Budget Summary I'!I42+'Budget Summary I'!K42+'Budget Summary I'!M42+'Budget Summary I'!O42+'Budget Summary I'!Q42+'Budget Summary I'!S42</f>
        <v>4</v>
      </c>
      <c r="F40" s="142">
        <f>'Budget Summary I'!F42+'Budget Summary I'!H42+'Budget Summary I'!J42+'Budget Summary I'!L42+'Budget Summary I'!N42+'Budget Summary I'!P42+'Budget Summary I'!R42+'Budget Summary I'!T42</f>
        <v>0</v>
      </c>
      <c r="G40" s="143">
        <f>'Budget Summary I'!U42+'Budget Summary I'!W42</f>
        <v>0</v>
      </c>
      <c r="H40" s="143">
        <f>'Budget Summary I'!V42+'Budget Summary I'!X42</f>
        <v>0</v>
      </c>
      <c r="I40" s="142">
        <f>'Budget Summary I'!Y42+'Budget Summary I'!AA42</f>
        <v>38.96</v>
      </c>
      <c r="J40" s="142">
        <f>'Budget Summary I'!Z42+'Budget Summary I'!AB42</f>
        <v>0</v>
      </c>
      <c r="K40" s="143">
        <f>'Budget Summary I'!AC42+'Budget Summary I'!AE42</f>
        <v>0</v>
      </c>
      <c r="L40" s="143">
        <f>'Budget Summary I'!AD42+'Budget Summary I'!AF42</f>
        <v>0</v>
      </c>
      <c r="M40" s="143">
        <f>'Budget Summary I'!AG42</f>
        <v>0</v>
      </c>
      <c r="N40" s="143">
        <f>'Budget Summary I'!AH42</f>
        <v>0</v>
      </c>
      <c r="O40" s="143">
        <f>'Budget Summary I'!AI42+'Budget Summary I'!AK42</f>
        <v>0</v>
      </c>
      <c r="P40" s="143">
        <f>'Budget Summary I'!AJ42+'Budget Summary I'!AL42</f>
        <v>0</v>
      </c>
      <c r="Q40" s="143">
        <f>'Budget Summary I'!AM42</f>
        <v>0</v>
      </c>
      <c r="R40" s="143">
        <f>'Budget Summary I'!AN42</f>
        <v>0</v>
      </c>
    </row>
    <row r="41" spans="1:18" ht="15">
      <c r="A41" s="5091"/>
      <c r="B41" s="219" t="s">
        <v>3883</v>
      </c>
      <c r="C41" s="223">
        <f t="shared" si="2"/>
        <v>31.547999999992122</v>
      </c>
      <c r="D41" s="223">
        <f t="shared" si="2"/>
        <v>0</v>
      </c>
      <c r="E41" s="142">
        <f>'Budget Summary I'!E43+'Budget Summary I'!G43+'Budget Summary I'!I43+'Budget Summary I'!K43+'Budget Summary I'!M43+'Budget Summary I'!O43+'Budget Summary I'!Q43+'Budget Summary I'!S43</f>
        <v>2.5</v>
      </c>
      <c r="F41" s="142">
        <f>'Budget Summary I'!F43+'Budget Summary I'!H43+'Budget Summary I'!J43+'Budget Summary I'!L43+'Budget Summary I'!N43+'Budget Summary I'!P43+'Budget Summary I'!R43+'Budget Summary I'!T43</f>
        <v>0</v>
      </c>
      <c r="G41" s="143">
        <f>'Budget Summary I'!U43+'Budget Summary I'!W43</f>
        <v>0</v>
      </c>
      <c r="H41" s="143">
        <f>'Budget Summary I'!V43+'Budget Summary I'!X43</f>
        <v>0</v>
      </c>
      <c r="I41" s="142">
        <f>'Budget Summary I'!Y43+'Budget Summary I'!AA43</f>
        <v>27.047999999992122</v>
      </c>
      <c r="J41" s="142">
        <f>'Budget Summary I'!Z43+'Budget Summary I'!AB43</f>
        <v>0</v>
      </c>
      <c r="K41" s="143">
        <f>'Budget Summary I'!AC43+'Budget Summary I'!AE43</f>
        <v>2</v>
      </c>
      <c r="L41" s="143">
        <f>'Budget Summary I'!AD43+'Budget Summary I'!AF43</f>
        <v>0</v>
      </c>
      <c r="M41" s="143">
        <f>'Budget Summary I'!AG43</f>
        <v>0</v>
      </c>
      <c r="N41" s="143">
        <f>'Budget Summary I'!AH43</f>
        <v>0</v>
      </c>
      <c r="O41" s="143">
        <f>'Budget Summary I'!AI43+'Budget Summary I'!AK43</f>
        <v>0</v>
      </c>
      <c r="P41" s="143">
        <f>'Budget Summary I'!AJ43+'Budget Summary I'!AL43</f>
        <v>0</v>
      </c>
      <c r="Q41" s="143">
        <f>'Budget Summary I'!AM43</f>
        <v>0</v>
      </c>
      <c r="R41" s="143">
        <f>'Budget Summary I'!AN43</f>
        <v>0</v>
      </c>
    </row>
    <row r="42" spans="1:18" ht="15">
      <c r="A42" s="5091"/>
      <c r="B42" s="219" t="s">
        <v>4669</v>
      </c>
      <c r="C42" s="223">
        <f t="shared" si="2"/>
        <v>0</v>
      </c>
      <c r="D42" s="223">
        <f t="shared" si="2"/>
        <v>0</v>
      </c>
      <c r="E42" s="142">
        <f>'Budget Summary I'!E44+'Budget Summary I'!G44+'Budget Summary I'!I44+'Budget Summary I'!K44+'Budget Summary I'!M44+'Budget Summary I'!O44+'Budget Summary I'!Q44+'Budget Summary I'!S44</f>
        <v>0</v>
      </c>
      <c r="F42" s="142">
        <f>'Budget Summary I'!F44+'Budget Summary I'!H44+'Budget Summary I'!J44+'Budget Summary I'!L44+'Budget Summary I'!N44+'Budget Summary I'!P44+'Budget Summary I'!R44+'Budget Summary I'!T44</f>
        <v>0</v>
      </c>
      <c r="G42" s="143">
        <f>'Budget Summary I'!U44+'Budget Summary I'!W44</f>
        <v>0</v>
      </c>
      <c r="H42" s="143">
        <f>'Budget Summary I'!V44+'Budget Summary I'!X44</f>
        <v>0</v>
      </c>
      <c r="I42" s="142">
        <f>'Budget Summary I'!Y44+'Budget Summary I'!AA44</f>
        <v>0</v>
      </c>
      <c r="J42" s="142">
        <f>'Budget Summary I'!Z44+'Budget Summary I'!AB44</f>
        <v>0</v>
      </c>
      <c r="K42" s="143">
        <f>'Budget Summary I'!AC44+'Budget Summary I'!AE44</f>
        <v>0</v>
      </c>
      <c r="L42" s="143">
        <f>'Budget Summary I'!AD44+'Budget Summary I'!AF44</f>
        <v>0</v>
      </c>
      <c r="M42" s="143">
        <f>'Budget Summary I'!AG44</f>
        <v>0</v>
      </c>
      <c r="N42" s="143">
        <f>'Budget Summary I'!AH44</f>
        <v>0</v>
      </c>
      <c r="O42" s="143">
        <f>'Budget Summary I'!AI44+'Budget Summary I'!AK44</f>
        <v>0</v>
      </c>
      <c r="P42" s="143">
        <f>'Budget Summary I'!AJ44+'Budget Summary I'!AL44</f>
        <v>0</v>
      </c>
      <c r="Q42" s="143">
        <f>'Budget Summary I'!AM44</f>
        <v>0</v>
      </c>
      <c r="R42" s="143">
        <f>'Budget Summary I'!AN44</f>
        <v>0</v>
      </c>
    </row>
    <row r="43" spans="1:18" ht="15">
      <c r="A43" s="5091"/>
      <c r="B43" s="219" t="s">
        <v>5252</v>
      </c>
      <c r="C43" s="223">
        <f t="shared" si="2"/>
        <v>186.86295997097889</v>
      </c>
      <c r="D43" s="223">
        <f t="shared" si="2"/>
        <v>0</v>
      </c>
      <c r="E43" s="142">
        <f>'Budget Summary I'!E45+'Budget Summary I'!G45+'Budget Summary I'!I45+'Budget Summary I'!K45+'Budget Summary I'!M45+'Budget Summary I'!O45+'Budget Summary I'!Q45+'Budget Summary I'!S45</f>
        <v>0</v>
      </c>
      <c r="F43" s="142">
        <f>'Budget Summary I'!F45+'Budget Summary I'!H45+'Budget Summary I'!J45+'Budget Summary I'!L45+'Budget Summary I'!N45+'Budget Summary I'!P45+'Budget Summary I'!R45+'Budget Summary I'!T45</f>
        <v>0</v>
      </c>
      <c r="G43" s="143">
        <f>'Budget Summary I'!U45+'Budget Summary I'!W45</f>
        <v>0</v>
      </c>
      <c r="H43" s="143">
        <f>'Budget Summary I'!V45+'Budget Summary I'!X45</f>
        <v>0</v>
      </c>
      <c r="I43" s="142">
        <f>'Budget Summary I'!Y45+'Budget Summary I'!AA45</f>
        <v>0</v>
      </c>
      <c r="J43" s="142">
        <f>'Budget Summary I'!Z45+'Budget Summary I'!AB45</f>
        <v>0</v>
      </c>
      <c r="K43" s="143">
        <f>'Budget Summary I'!AC45+'Budget Summary I'!AE45</f>
        <v>0</v>
      </c>
      <c r="L43" s="143">
        <f>'Budget Summary I'!AD45+'Budget Summary I'!AF45</f>
        <v>0</v>
      </c>
      <c r="M43" s="143">
        <f>'Budget Summary I'!AG45</f>
        <v>185.86295997097889</v>
      </c>
      <c r="N43" s="143">
        <f>'Budget Summary I'!AH45</f>
        <v>0</v>
      </c>
      <c r="O43" s="143">
        <f>'Budget Summary I'!AI45+'Budget Summary I'!AK45</f>
        <v>0</v>
      </c>
      <c r="P43" s="143">
        <f>'Budget Summary I'!AJ45+'Budget Summary I'!AL45</f>
        <v>0</v>
      </c>
      <c r="Q43" s="143">
        <f>'Budget Summary I'!AM45</f>
        <v>1</v>
      </c>
      <c r="R43" s="143">
        <f>'Budget Summary I'!AN45</f>
        <v>0</v>
      </c>
    </row>
    <row r="44" spans="1:18" ht="30">
      <c r="A44" s="5091" t="s">
        <v>4670</v>
      </c>
      <c r="B44" s="219" t="s">
        <v>4664</v>
      </c>
      <c r="C44" s="223">
        <f t="shared" si="2"/>
        <v>151.09998960000001</v>
      </c>
      <c r="D44" s="223">
        <f t="shared" si="2"/>
        <v>0</v>
      </c>
      <c r="E44" s="142">
        <f>'Budget Summary I'!E46+'Budget Summary I'!G46+'Budget Summary I'!I46+'Budget Summary I'!K46+'Budget Summary I'!M46+'Budget Summary I'!O46+'Budget Summary I'!Q46+'Budget Summary I'!S46</f>
        <v>30.599989600000001</v>
      </c>
      <c r="F44" s="142">
        <f>'Budget Summary I'!F46+'Budget Summary I'!H46+'Budget Summary I'!J46+'Budget Summary I'!L46+'Budget Summary I'!N46+'Budget Summary I'!P46+'Budget Summary I'!R46+'Budget Summary I'!T46</f>
        <v>0</v>
      </c>
      <c r="G44" s="143">
        <f>'Budget Summary I'!U46+'Budget Summary I'!W46</f>
        <v>0</v>
      </c>
      <c r="H44" s="143">
        <f>'Budget Summary I'!V46+'Budget Summary I'!X46</f>
        <v>0</v>
      </c>
      <c r="I44" s="142">
        <f>'Budget Summary I'!Y46+'Budget Summary I'!AA46</f>
        <v>114.5</v>
      </c>
      <c r="J44" s="142">
        <f>'Budget Summary I'!Z46+'Budget Summary I'!AB46</f>
        <v>0</v>
      </c>
      <c r="K44" s="143">
        <f>'Budget Summary I'!AC46+'Budget Summary I'!AE46</f>
        <v>0</v>
      </c>
      <c r="L44" s="143">
        <f>'Budget Summary I'!AD46+'Budget Summary I'!AF46</f>
        <v>0</v>
      </c>
      <c r="M44" s="143">
        <f>'Budget Summary I'!AG46</f>
        <v>0</v>
      </c>
      <c r="N44" s="143">
        <f>'Budget Summary I'!AH46</f>
        <v>0</v>
      </c>
      <c r="O44" s="143">
        <f>'Budget Summary I'!AI46+'Budget Summary I'!AK46</f>
        <v>6</v>
      </c>
      <c r="P44" s="143">
        <f>'Budget Summary I'!AJ46+'Budget Summary I'!AL46</f>
        <v>0</v>
      </c>
      <c r="Q44" s="143">
        <f>'Budget Summary I'!AM46</f>
        <v>0</v>
      </c>
      <c r="R44" s="143">
        <f>'Budget Summary I'!AN46</f>
        <v>0</v>
      </c>
    </row>
    <row r="45" spans="1:18" ht="15">
      <c r="A45" s="5091"/>
      <c r="B45" s="219" t="s">
        <v>3870</v>
      </c>
      <c r="C45" s="223">
        <f t="shared" si="2"/>
        <v>47.647499999963998</v>
      </c>
      <c r="D45" s="223">
        <f t="shared" si="2"/>
        <v>0</v>
      </c>
      <c r="E45" s="142">
        <f>'Budget Summary I'!E47+'Budget Summary I'!G47+'Budget Summary I'!I47+'Budget Summary I'!K47+'Budget Summary I'!M47+'Budget Summary I'!O47+'Budget Summary I'!Q47+'Budget Summary I'!S47</f>
        <v>19.147500000000001</v>
      </c>
      <c r="F45" s="142">
        <f>'Budget Summary I'!F47+'Budget Summary I'!H47+'Budget Summary I'!J47+'Budget Summary I'!L47+'Budget Summary I'!N47+'Budget Summary I'!P47+'Budget Summary I'!R47+'Budget Summary I'!T47</f>
        <v>0</v>
      </c>
      <c r="G45" s="143">
        <f>'Budget Summary I'!U47+'Budget Summary I'!W47</f>
        <v>0</v>
      </c>
      <c r="H45" s="143">
        <f>'Budget Summary I'!V47+'Budget Summary I'!X47</f>
        <v>0</v>
      </c>
      <c r="I45" s="142">
        <f>'Budget Summary I'!Y47+'Budget Summary I'!AA47</f>
        <v>19.999999999980002</v>
      </c>
      <c r="J45" s="142">
        <f>'Budget Summary I'!Z47+'Budget Summary I'!AB47</f>
        <v>0</v>
      </c>
      <c r="K45" s="143">
        <f>'Budget Summary I'!AC47+'Budget Summary I'!AE47</f>
        <v>8.4999999999840004</v>
      </c>
      <c r="L45" s="143">
        <f>'Budget Summary I'!AD47+'Budget Summary I'!AF47</f>
        <v>0</v>
      </c>
      <c r="M45" s="143">
        <f>'Budget Summary I'!AG47</f>
        <v>0</v>
      </c>
      <c r="N45" s="143">
        <f>'Budget Summary I'!AH47</f>
        <v>0</v>
      </c>
      <c r="O45" s="143">
        <f>'Budget Summary I'!AI47+'Budget Summary I'!AK47</f>
        <v>0</v>
      </c>
      <c r="P45" s="143">
        <f>'Budget Summary I'!AJ47+'Budget Summary I'!AL47</f>
        <v>0</v>
      </c>
      <c r="Q45" s="143">
        <f>'Budget Summary I'!AM47</f>
        <v>0</v>
      </c>
      <c r="R45" s="143">
        <f>'Budget Summary I'!AN47</f>
        <v>0</v>
      </c>
    </row>
    <row r="46" spans="1:18" ht="15">
      <c r="A46" s="5091"/>
      <c r="B46" s="219" t="s">
        <v>3868</v>
      </c>
      <c r="C46" s="223">
        <f t="shared" si="2"/>
        <v>40.069000000000003</v>
      </c>
      <c r="D46" s="223">
        <f t="shared" si="2"/>
        <v>0</v>
      </c>
      <c r="E46" s="142">
        <f>'Budget Summary I'!E48+'Budget Summary I'!G48+'Budget Summary I'!I48+'Budget Summary I'!K48+'Budget Summary I'!M48+'Budget Summary I'!O48+'Budget Summary I'!Q48+'Budget Summary I'!S48</f>
        <v>7.319</v>
      </c>
      <c r="F46" s="142">
        <f>'Budget Summary I'!F48+'Budget Summary I'!H48+'Budget Summary I'!J48+'Budget Summary I'!L48+'Budget Summary I'!N48+'Budget Summary I'!P48+'Budget Summary I'!R48+'Budget Summary I'!T48</f>
        <v>0</v>
      </c>
      <c r="G46" s="143">
        <f>'Budget Summary I'!U48+'Budget Summary I'!W48</f>
        <v>0</v>
      </c>
      <c r="H46" s="143">
        <f>'Budget Summary I'!V48+'Budget Summary I'!X48</f>
        <v>0</v>
      </c>
      <c r="I46" s="142">
        <f>'Budget Summary I'!Y48+'Budget Summary I'!AA48</f>
        <v>29.5</v>
      </c>
      <c r="J46" s="142">
        <f>'Budget Summary I'!Z48+'Budget Summary I'!AB48</f>
        <v>0</v>
      </c>
      <c r="K46" s="143">
        <f>'Budget Summary I'!AC48+'Budget Summary I'!AE48</f>
        <v>3.25</v>
      </c>
      <c r="L46" s="143">
        <f>'Budget Summary I'!AD48+'Budget Summary I'!AF48</f>
        <v>0</v>
      </c>
      <c r="M46" s="143">
        <f>'Budget Summary I'!AG48</f>
        <v>0</v>
      </c>
      <c r="N46" s="143">
        <f>'Budget Summary I'!AH48</f>
        <v>0</v>
      </c>
      <c r="O46" s="143">
        <f>'Budget Summary I'!AI48+'Budget Summary I'!AK48</f>
        <v>0</v>
      </c>
      <c r="P46" s="143">
        <f>'Budget Summary I'!AJ48+'Budget Summary I'!AL48</f>
        <v>0</v>
      </c>
      <c r="Q46" s="143">
        <f>'Budget Summary I'!AM48</f>
        <v>0</v>
      </c>
      <c r="R46" s="143">
        <f>'Budget Summary I'!AN48</f>
        <v>0</v>
      </c>
    </row>
    <row r="47" spans="1:18" ht="15">
      <c r="A47" s="5091"/>
      <c r="B47" s="219" t="s">
        <v>3866</v>
      </c>
      <c r="C47" s="223">
        <f t="shared" si="2"/>
        <v>16.824999999999999</v>
      </c>
      <c r="D47" s="223">
        <f t="shared" si="2"/>
        <v>0</v>
      </c>
      <c r="E47" s="142">
        <f>'Budget Summary I'!E49+'Budget Summary I'!G49+'Budget Summary I'!I49+'Budget Summary I'!K49+'Budget Summary I'!M49+'Budget Summary I'!O49+'Budget Summary I'!Q49+'Budget Summary I'!S49</f>
        <v>8.5</v>
      </c>
      <c r="F47" s="142">
        <f>'Budget Summary I'!F49+'Budget Summary I'!H49+'Budget Summary I'!J49+'Budget Summary I'!L49+'Budget Summary I'!N49+'Budget Summary I'!P49+'Budget Summary I'!R49+'Budget Summary I'!T49</f>
        <v>0</v>
      </c>
      <c r="G47" s="143">
        <f>'Budget Summary I'!U49+'Budget Summary I'!W49</f>
        <v>0</v>
      </c>
      <c r="H47" s="143">
        <f>'Budget Summary I'!V49+'Budget Summary I'!X49</f>
        <v>0</v>
      </c>
      <c r="I47" s="142">
        <f>'Budget Summary I'!Y49+'Budget Summary I'!AA49</f>
        <v>4.3250000000000002</v>
      </c>
      <c r="J47" s="142">
        <f>'Budget Summary I'!Z49+'Budget Summary I'!AB49</f>
        <v>0</v>
      </c>
      <c r="K47" s="143">
        <f>'Budget Summary I'!AC49+'Budget Summary I'!AE49</f>
        <v>4</v>
      </c>
      <c r="L47" s="143">
        <f>'Budget Summary I'!AD49+'Budget Summary I'!AF49</f>
        <v>0</v>
      </c>
      <c r="M47" s="143">
        <f>'Budget Summary I'!AG49</f>
        <v>0</v>
      </c>
      <c r="N47" s="143">
        <f>'Budget Summary I'!AH49</f>
        <v>0</v>
      </c>
      <c r="O47" s="143">
        <f>'Budget Summary I'!AI49+'Budget Summary I'!AK49</f>
        <v>0</v>
      </c>
      <c r="P47" s="143">
        <f>'Budget Summary I'!AJ49+'Budget Summary I'!AL49</f>
        <v>0</v>
      </c>
      <c r="Q47" s="143">
        <f>'Budget Summary I'!AM49</f>
        <v>0</v>
      </c>
      <c r="R47" s="143">
        <f>'Budget Summary I'!AN49</f>
        <v>0</v>
      </c>
    </row>
    <row r="48" spans="1:18" ht="30">
      <c r="A48" s="5091"/>
      <c r="B48" s="219" t="s">
        <v>3871</v>
      </c>
      <c r="C48" s="223">
        <f t="shared" si="2"/>
        <v>104.1</v>
      </c>
      <c r="D48" s="223">
        <f t="shared" si="2"/>
        <v>0</v>
      </c>
      <c r="E48" s="142">
        <f>'Budget Summary I'!E50+'Budget Summary I'!G50+'Budget Summary I'!I50+'Budget Summary I'!K50+'Budget Summary I'!M50+'Budget Summary I'!O50+'Budget Summary I'!Q50+'Budget Summary I'!S50</f>
        <v>25.5</v>
      </c>
      <c r="F48" s="142">
        <f>'Budget Summary I'!F50+'Budget Summary I'!H50+'Budget Summary I'!J50+'Budget Summary I'!L50+'Budget Summary I'!N50+'Budget Summary I'!P50+'Budget Summary I'!R50+'Budget Summary I'!T50</f>
        <v>0</v>
      </c>
      <c r="G48" s="143">
        <f>'Budget Summary I'!U50+'Budget Summary I'!W50</f>
        <v>0</v>
      </c>
      <c r="H48" s="143">
        <f>'Budget Summary I'!V50+'Budget Summary I'!X50</f>
        <v>0</v>
      </c>
      <c r="I48" s="142">
        <f>'Budget Summary I'!Y50+'Budget Summary I'!AA50</f>
        <v>71.599999999999994</v>
      </c>
      <c r="J48" s="142">
        <f>'Budget Summary I'!Z50+'Budget Summary I'!AB50</f>
        <v>0</v>
      </c>
      <c r="K48" s="143">
        <f>'Budget Summary I'!AC50+'Budget Summary I'!AE50</f>
        <v>7</v>
      </c>
      <c r="L48" s="143">
        <f>'Budget Summary I'!AD50+'Budget Summary I'!AF50</f>
        <v>0</v>
      </c>
      <c r="M48" s="143">
        <f>'Budget Summary I'!AG50</f>
        <v>0</v>
      </c>
      <c r="N48" s="143">
        <f>'Budget Summary I'!AH50</f>
        <v>0</v>
      </c>
      <c r="O48" s="143">
        <f>'Budget Summary I'!AI50+'Budget Summary I'!AK50</f>
        <v>0</v>
      </c>
      <c r="P48" s="143">
        <f>'Budget Summary I'!AJ50+'Budget Summary I'!AL50</f>
        <v>0</v>
      </c>
      <c r="Q48" s="143">
        <f>'Budget Summary I'!AM50</f>
        <v>0</v>
      </c>
      <c r="R48" s="143">
        <f>'Budget Summary I'!AN50</f>
        <v>0</v>
      </c>
    </row>
    <row r="49" spans="1:18" ht="15">
      <c r="A49" s="5091"/>
      <c r="B49" s="219" t="s">
        <v>4665</v>
      </c>
      <c r="C49" s="223">
        <f t="shared" si="2"/>
        <v>102.49999999991999</v>
      </c>
      <c r="D49" s="223">
        <f t="shared" si="2"/>
        <v>0</v>
      </c>
      <c r="E49" s="142">
        <f>'Budget Summary I'!E51+'Budget Summary I'!G51+'Budget Summary I'!I51+'Budget Summary I'!K51+'Budget Summary I'!M51+'Budget Summary I'!O51+'Budget Summary I'!Q51+'Budget Summary I'!S51</f>
        <v>2.5</v>
      </c>
      <c r="F49" s="142">
        <f>'Budget Summary I'!F51+'Budget Summary I'!H51+'Budget Summary I'!J51+'Budget Summary I'!L51+'Budget Summary I'!N51+'Budget Summary I'!P51+'Budget Summary I'!R51+'Budget Summary I'!T51</f>
        <v>0</v>
      </c>
      <c r="G49" s="143">
        <f>'Budget Summary I'!U51+'Budget Summary I'!W51</f>
        <v>36</v>
      </c>
      <c r="H49" s="143">
        <f>'Budget Summary I'!V51+'Budget Summary I'!X51</f>
        <v>0</v>
      </c>
      <c r="I49" s="142">
        <f>'Budget Summary I'!Y51+'Budget Summary I'!AA51</f>
        <v>63.999999999919993</v>
      </c>
      <c r="J49" s="142">
        <f>'Budget Summary I'!Z51+'Budget Summary I'!AB51</f>
        <v>0</v>
      </c>
      <c r="K49" s="143">
        <f>'Budget Summary I'!AC51+'Budget Summary I'!AE51</f>
        <v>0</v>
      </c>
      <c r="L49" s="143">
        <f>'Budget Summary I'!AD51+'Budget Summary I'!AF51</f>
        <v>0</v>
      </c>
      <c r="M49" s="143">
        <f>'Budget Summary I'!AG51</f>
        <v>0</v>
      </c>
      <c r="N49" s="143">
        <f>'Budget Summary I'!AH51</f>
        <v>0</v>
      </c>
      <c r="O49" s="143">
        <f>'Budget Summary I'!AI51+'Budget Summary I'!AK51</f>
        <v>0</v>
      </c>
      <c r="P49" s="143">
        <f>'Budget Summary I'!AJ51+'Budget Summary I'!AL51</f>
        <v>0</v>
      </c>
      <c r="Q49" s="143">
        <f>'Budget Summary I'!AM51</f>
        <v>0</v>
      </c>
      <c r="R49" s="143">
        <f>'Budget Summary I'!AN51</f>
        <v>0</v>
      </c>
    </row>
    <row r="50" spans="1:18" ht="30">
      <c r="A50" s="5091"/>
      <c r="B50" s="219" t="s">
        <v>4122</v>
      </c>
      <c r="C50" s="223">
        <f t="shared" si="2"/>
        <v>4</v>
      </c>
      <c r="D50" s="223">
        <f t="shared" si="2"/>
        <v>0</v>
      </c>
      <c r="E50" s="142">
        <f>'Budget Summary I'!E52+'Budget Summary I'!G52+'Budget Summary I'!I52+'Budget Summary I'!K52+'Budget Summary I'!M52+'Budget Summary I'!O52+'Budget Summary I'!Q52+'Budget Summary I'!S52</f>
        <v>2</v>
      </c>
      <c r="F50" s="142">
        <f>'Budget Summary I'!F52+'Budget Summary I'!H52+'Budget Summary I'!J52+'Budget Summary I'!L52+'Budget Summary I'!N52+'Budget Summary I'!P52+'Budget Summary I'!R52+'Budget Summary I'!T52</f>
        <v>0</v>
      </c>
      <c r="G50" s="143">
        <f>'Budget Summary I'!U52+'Budget Summary I'!W52</f>
        <v>0</v>
      </c>
      <c r="H50" s="143">
        <f>'Budget Summary I'!V52+'Budget Summary I'!X52</f>
        <v>0</v>
      </c>
      <c r="I50" s="142">
        <f>'Budget Summary I'!Y52+'Budget Summary I'!AA52</f>
        <v>0</v>
      </c>
      <c r="J50" s="142">
        <f>'Budget Summary I'!Z52+'Budget Summary I'!AB52</f>
        <v>0</v>
      </c>
      <c r="K50" s="143">
        <f>'Budget Summary I'!AC52+'Budget Summary I'!AE52</f>
        <v>2</v>
      </c>
      <c r="L50" s="143">
        <f>'Budget Summary I'!AD52+'Budget Summary I'!AF52</f>
        <v>0</v>
      </c>
      <c r="M50" s="143">
        <f>'Budget Summary I'!AG52</f>
        <v>0</v>
      </c>
      <c r="N50" s="143">
        <f>'Budget Summary I'!AH52</f>
        <v>0</v>
      </c>
      <c r="O50" s="143">
        <f>'Budget Summary I'!AI52+'Budget Summary I'!AK52</f>
        <v>0</v>
      </c>
      <c r="P50" s="143">
        <f>'Budget Summary I'!AJ52+'Budget Summary I'!AL52</f>
        <v>0</v>
      </c>
      <c r="Q50" s="143">
        <f>'Budget Summary I'!AM52</f>
        <v>0</v>
      </c>
      <c r="R50" s="143">
        <f>'Budget Summary I'!AN52</f>
        <v>0</v>
      </c>
    </row>
    <row r="51" spans="1:18" ht="15">
      <c r="A51" s="5091"/>
      <c r="B51" s="219" t="s">
        <v>3861</v>
      </c>
      <c r="C51" s="223">
        <f t="shared" si="2"/>
        <v>12.25</v>
      </c>
      <c r="D51" s="223">
        <f t="shared" si="2"/>
        <v>0</v>
      </c>
      <c r="E51" s="142">
        <f>'Budget Summary I'!E53+'Budget Summary I'!G53+'Budget Summary I'!I53+'Budget Summary I'!K53+'Budget Summary I'!M53+'Budget Summary I'!O53+'Budget Summary I'!Q53+'Budget Summary I'!S53</f>
        <v>0.25</v>
      </c>
      <c r="F51" s="142">
        <f>'Budget Summary I'!F53+'Budget Summary I'!H53+'Budget Summary I'!J53+'Budget Summary I'!L53+'Budget Summary I'!N53+'Budget Summary I'!P53+'Budget Summary I'!R53+'Budget Summary I'!T53</f>
        <v>0</v>
      </c>
      <c r="G51" s="143">
        <f>'Budget Summary I'!U53+'Budget Summary I'!W53</f>
        <v>0</v>
      </c>
      <c r="H51" s="143">
        <f>'Budget Summary I'!V53+'Budget Summary I'!X53</f>
        <v>0</v>
      </c>
      <c r="I51" s="142">
        <f>'Budget Summary I'!Y53+'Budget Summary I'!AA53</f>
        <v>12</v>
      </c>
      <c r="J51" s="142">
        <f>'Budget Summary I'!Z53+'Budget Summary I'!AB53</f>
        <v>0</v>
      </c>
      <c r="K51" s="143">
        <f>'Budget Summary I'!AC53+'Budget Summary I'!AE53</f>
        <v>0</v>
      </c>
      <c r="L51" s="143">
        <f>'Budget Summary I'!AD53+'Budget Summary I'!AF53</f>
        <v>0</v>
      </c>
      <c r="M51" s="143">
        <f>'Budget Summary I'!AG53</f>
        <v>0</v>
      </c>
      <c r="N51" s="143">
        <f>'Budget Summary I'!AH53</f>
        <v>0</v>
      </c>
      <c r="O51" s="143">
        <f>'Budget Summary I'!AI53+'Budget Summary I'!AK53</f>
        <v>0</v>
      </c>
      <c r="P51" s="143">
        <f>'Budget Summary I'!AJ53+'Budget Summary I'!AL53</f>
        <v>0</v>
      </c>
      <c r="Q51" s="143">
        <f>'Budget Summary I'!AM53</f>
        <v>0</v>
      </c>
      <c r="R51" s="143">
        <f>'Budget Summary I'!AN53</f>
        <v>0</v>
      </c>
    </row>
    <row r="52" spans="1:18" ht="15">
      <c r="A52" s="5091"/>
      <c r="B52" s="219" t="s">
        <v>4061</v>
      </c>
      <c r="C52" s="223" t="e">
        <f t="shared" si="2"/>
        <v>#REF!</v>
      </c>
      <c r="D52" s="223" t="e">
        <f t="shared" si="2"/>
        <v>#REF!</v>
      </c>
      <c r="E52" s="142" t="e">
        <f>'Budget Summary I'!E54+'Budget Summary I'!G54+'Budget Summary I'!I54+'Budget Summary I'!K54+'Budget Summary I'!M54+'Budget Summary I'!O54+'Budget Summary I'!Q54+'Budget Summary I'!S54</f>
        <v>#REF!</v>
      </c>
      <c r="F52" s="142" t="e">
        <f>'Budget Summary I'!F54+'Budget Summary I'!H54+'Budget Summary I'!J54+'Budget Summary I'!L54+'Budget Summary I'!N54+'Budget Summary I'!P54+'Budget Summary I'!R54+'Budget Summary I'!T54</f>
        <v>#REF!</v>
      </c>
      <c r="G52" s="143">
        <f>'Budget Summary I'!U54+'Budget Summary I'!W54</f>
        <v>0</v>
      </c>
      <c r="H52" s="143">
        <f>'Budget Summary I'!V54+'Budget Summary I'!X54</f>
        <v>0</v>
      </c>
      <c r="I52" s="142">
        <f>'Budget Summary I'!Y54+'Budget Summary I'!AA54</f>
        <v>0</v>
      </c>
      <c r="J52" s="142">
        <f>'Budget Summary I'!Z54+'Budget Summary I'!AB54</f>
        <v>0</v>
      </c>
      <c r="K52" s="143">
        <f>'Budget Summary I'!AC54+'Budget Summary I'!AE54</f>
        <v>2</v>
      </c>
      <c r="L52" s="143">
        <f>'Budget Summary I'!AD54+'Budget Summary I'!AF54</f>
        <v>0</v>
      </c>
      <c r="M52" s="143">
        <f>'Budget Summary I'!AG54</f>
        <v>0</v>
      </c>
      <c r="N52" s="143">
        <f>'Budget Summary I'!AH54</f>
        <v>0</v>
      </c>
      <c r="O52" s="143">
        <f>'Budget Summary I'!AI54+'Budget Summary I'!AK54</f>
        <v>0</v>
      </c>
      <c r="P52" s="143">
        <f>'Budget Summary I'!AJ54+'Budget Summary I'!AL54</f>
        <v>0</v>
      </c>
      <c r="Q52" s="143">
        <f>'Budget Summary I'!AM54</f>
        <v>0</v>
      </c>
      <c r="R52" s="143">
        <f>'Budget Summary I'!AN54</f>
        <v>0</v>
      </c>
    </row>
    <row r="53" spans="1:18" ht="30">
      <c r="A53" s="5091"/>
      <c r="B53" s="219" t="s">
        <v>4666</v>
      </c>
      <c r="C53" s="223" t="e">
        <f t="shared" si="2"/>
        <v>#REF!</v>
      </c>
      <c r="D53" s="223" t="e">
        <f t="shared" si="2"/>
        <v>#REF!</v>
      </c>
      <c r="E53" s="142" t="e">
        <f>'Budget Summary I'!E55+'Budget Summary I'!G55+'Budget Summary I'!I55+'Budget Summary I'!K55+'Budget Summary I'!M55+'Budget Summary I'!O55+'Budget Summary I'!Q55+'Budget Summary I'!S55</f>
        <v>#REF!</v>
      </c>
      <c r="F53" s="142" t="e">
        <f>'Budget Summary I'!F55+'Budget Summary I'!H55+'Budget Summary I'!J55+'Budget Summary I'!L55+'Budget Summary I'!N55+'Budget Summary I'!P55+'Budget Summary I'!R55+'Budget Summary I'!T55</f>
        <v>#REF!</v>
      </c>
      <c r="G53" s="143">
        <f>'Budget Summary I'!U55+'Budget Summary I'!W55</f>
        <v>0</v>
      </c>
      <c r="H53" s="143">
        <f>'Budget Summary I'!V55+'Budget Summary I'!X55</f>
        <v>0</v>
      </c>
      <c r="I53" s="142">
        <f>'Budget Summary I'!Y55+'Budget Summary I'!AA55</f>
        <v>0</v>
      </c>
      <c r="J53" s="142">
        <f>'Budget Summary I'!Z55+'Budget Summary I'!AB55</f>
        <v>0</v>
      </c>
      <c r="K53" s="143">
        <f>'Budget Summary I'!AC55+'Budget Summary I'!AE55</f>
        <v>0.45</v>
      </c>
      <c r="L53" s="143">
        <f>'Budget Summary I'!AD55+'Budget Summary I'!AF55</f>
        <v>0</v>
      </c>
      <c r="M53" s="143">
        <f>'Budget Summary I'!AG55</f>
        <v>0</v>
      </c>
      <c r="N53" s="143">
        <f>'Budget Summary I'!AH55</f>
        <v>0</v>
      </c>
      <c r="O53" s="143">
        <f>'Budget Summary I'!AI55+'Budget Summary I'!AK55</f>
        <v>0</v>
      </c>
      <c r="P53" s="143">
        <f>'Budget Summary I'!AJ55+'Budget Summary I'!AL55</f>
        <v>0</v>
      </c>
      <c r="Q53" s="143">
        <f>'Budget Summary I'!AM55</f>
        <v>0</v>
      </c>
      <c r="R53" s="143">
        <f>'Budget Summary I'!AN55</f>
        <v>0</v>
      </c>
    </row>
    <row r="54" spans="1:18" ht="30">
      <c r="A54" s="5091"/>
      <c r="B54" s="219" t="s">
        <v>4667</v>
      </c>
      <c r="C54" s="223" t="e">
        <f t="shared" si="2"/>
        <v>#REF!</v>
      </c>
      <c r="D54" s="223" t="e">
        <f t="shared" si="2"/>
        <v>#REF!</v>
      </c>
      <c r="E54" s="142" t="e">
        <f>'Budget Summary I'!E56+'Budget Summary I'!G56+'Budget Summary I'!I56+'Budget Summary I'!K56+'Budget Summary I'!M56+'Budget Summary I'!O56+'Budget Summary I'!Q56+'Budget Summary I'!S56</f>
        <v>#REF!</v>
      </c>
      <c r="F54" s="142" t="e">
        <f>'Budget Summary I'!F56+'Budget Summary I'!H56+'Budget Summary I'!J56+'Budget Summary I'!L56+'Budget Summary I'!N56+'Budget Summary I'!P56+'Budget Summary I'!R56+'Budget Summary I'!T56</f>
        <v>#REF!</v>
      </c>
      <c r="G54" s="143">
        <f>'Budget Summary I'!U56+'Budget Summary I'!W56</f>
        <v>0</v>
      </c>
      <c r="H54" s="143">
        <f>'Budget Summary I'!V56+'Budget Summary I'!X56</f>
        <v>0</v>
      </c>
      <c r="I54" s="142">
        <f>'Budget Summary I'!Y56+'Budget Summary I'!AA56</f>
        <v>25.999999999949996</v>
      </c>
      <c r="J54" s="142">
        <f>'Budget Summary I'!Z56+'Budget Summary I'!AB56</f>
        <v>0</v>
      </c>
      <c r="K54" s="143">
        <f>'Budget Summary I'!AC56+'Budget Summary I'!AE56</f>
        <v>6.0000000000000009</v>
      </c>
      <c r="L54" s="143">
        <f>'Budget Summary I'!AD56+'Budget Summary I'!AF56</f>
        <v>0</v>
      </c>
      <c r="M54" s="143">
        <f>'Budget Summary I'!AG56</f>
        <v>0</v>
      </c>
      <c r="N54" s="143">
        <f>'Budget Summary I'!AH56</f>
        <v>0</v>
      </c>
      <c r="O54" s="143">
        <f>'Budget Summary I'!AI56+'Budget Summary I'!AK56</f>
        <v>0</v>
      </c>
      <c r="P54" s="143">
        <f>'Budget Summary I'!AJ56+'Budget Summary I'!AL56</f>
        <v>0</v>
      </c>
      <c r="Q54" s="143">
        <f>'Budget Summary I'!AM56</f>
        <v>0</v>
      </c>
      <c r="R54" s="143">
        <f>'Budget Summary I'!AN56</f>
        <v>0</v>
      </c>
    </row>
    <row r="55" spans="1:18" ht="30">
      <c r="A55" s="5091"/>
      <c r="B55" s="219" t="s">
        <v>4668</v>
      </c>
      <c r="C55" s="223" t="e">
        <f t="shared" si="2"/>
        <v>#REF!</v>
      </c>
      <c r="D55" s="223" t="e">
        <f t="shared" si="2"/>
        <v>#REF!</v>
      </c>
      <c r="E55" s="142" t="e">
        <f>'Budget Summary I'!E57+'Budget Summary I'!G57+'Budget Summary I'!I57+'Budget Summary I'!K57+'Budget Summary I'!M57+'Budget Summary I'!O57+'Budget Summary I'!Q57+'Budget Summary I'!S57</f>
        <v>#REF!</v>
      </c>
      <c r="F55" s="142" t="e">
        <f>'Budget Summary I'!F57+'Budget Summary I'!H57+'Budget Summary I'!J57+'Budget Summary I'!L57+'Budget Summary I'!N57+'Budget Summary I'!P57+'Budget Summary I'!R57+'Budget Summary I'!T57</f>
        <v>#REF!</v>
      </c>
      <c r="G55" s="143">
        <f>'Budget Summary I'!U57+'Budget Summary I'!W57</f>
        <v>0</v>
      </c>
      <c r="H55" s="143">
        <f>'Budget Summary I'!V57+'Budget Summary I'!X57</f>
        <v>0</v>
      </c>
      <c r="I55" s="142">
        <f>'Budget Summary I'!Y57+'Budget Summary I'!AA57</f>
        <v>0</v>
      </c>
      <c r="J55" s="142">
        <f>'Budget Summary I'!Z57+'Budget Summary I'!AB57</f>
        <v>0</v>
      </c>
      <c r="K55" s="143">
        <f>'Budget Summary I'!AC57+'Budget Summary I'!AE57</f>
        <v>0</v>
      </c>
      <c r="L55" s="143">
        <f>'Budget Summary I'!AD57+'Budget Summary I'!AF57</f>
        <v>0</v>
      </c>
      <c r="M55" s="143">
        <f>'Budget Summary I'!AG57</f>
        <v>0</v>
      </c>
      <c r="N55" s="143">
        <f>'Budget Summary I'!AH57</f>
        <v>0</v>
      </c>
      <c r="O55" s="143">
        <f>'Budget Summary I'!AI57+'Budget Summary I'!AK57</f>
        <v>0</v>
      </c>
      <c r="P55" s="143">
        <f>'Budget Summary I'!AJ57+'Budget Summary I'!AL57</f>
        <v>0</v>
      </c>
      <c r="Q55" s="143">
        <f>'Budget Summary I'!AM57</f>
        <v>0</v>
      </c>
      <c r="R55" s="143">
        <f>'Budget Summary I'!AN57</f>
        <v>0</v>
      </c>
    </row>
    <row r="56" spans="1:18" ht="15">
      <c r="A56" s="5091"/>
      <c r="B56" s="219" t="s">
        <v>5253</v>
      </c>
      <c r="C56" s="223">
        <f t="shared" si="2"/>
        <v>57.766919999999999</v>
      </c>
      <c r="D56" s="223">
        <f t="shared" si="2"/>
        <v>0</v>
      </c>
      <c r="E56" s="142">
        <f>'Budget Summary I'!E58+'Budget Summary I'!G58+'Budget Summary I'!I58+'Budget Summary I'!K58+'Budget Summary I'!M58+'Budget Summary I'!O58+'Budget Summary I'!Q58+'Budget Summary I'!S58</f>
        <v>0</v>
      </c>
      <c r="F56" s="142">
        <f>'Budget Summary I'!F58+'Budget Summary I'!H58+'Budget Summary I'!J58+'Budget Summary I'!L58+'Budget Summary I'!N58+'Budget Summary I'!P58+'Budget Summary I'!R58+'Budget Summary I'!T58</f>
        <v>0</v>
      </c>
      <c r="G56" s="143">
        <f>'Budget Summary I'!U58+'Budget Summary I'!W58</f>
        <v>0</v>
      </c>
      <c r="H56" s="143">
        <f>'Budget Summary I'!V58+'Budget Summary I'!X58</f>
        <v>0</v>
      </c>
      <c r="I56" s="142">
        <f>'Budget Summary I'!Y58+'Budget Summary I'!AA58</f>
        <v>0</v>
      </c>
      <c r="J56" s="142">
        <f>'Budget Summary I'!Z58+'Budget Summary I'!AB58</f>
        <v>0</v>
      </c>
      <c r="K56" s="143">
        <f>'Budget Summary I'!AC58+'Budget Summary I'!AE58</f>
        <v>0</v>
      </c>
      <c r="L56" s="143">
        <f>'Budget Summary I'!AD58+'Budget Summary I'!AF58</f>
        <v>0</v>
      </c>
      <c r="M56" s="143">
        <f>'Budget Summary I'!AG58</f>
        <v>57.766919999999999</v>
      </c>
      <c r="N56" s="143">
        <f>'Budget Summary I'!AH58</f>
        <v>0</v>
      </c>
      <c r="O56" s="143">
        <f>'Budget Summary I'!AI58+'Budget Summary I'!AK58</f>
        <v>0</v>
      </c>
      <c r="P56" s="143">
        <f>'Budget Summary I'!AJ58+'Budget Summary I'!AL58</f>
        <v>0</v>
      </c>
      <c r="Q56" s="143">
        <f>'Budget Summary I'!AM58</f>
        <v>0</v>
      </c>
      <c r="R56" s="143">
        <f>'Budget Summary I'!AN58</f>
        <v>0</v>
      </c>
    </row>
    <row r="57" spans="1:18" ht="15">
      <c r="A57" s="5088" t="s">
        <v>4682</v>
      </c>
      <c r="B57" s="221" t="s">
        <v>4683</v>
      </c>
      <c r="C57" s="223">
        <f t="shared" si="2"/>
        <v>591.90723999961085</v>
      </c>
      <c r="D57" s="223">
        <f t="shared" si="2"/>
        <v>0</v>
      </c>
      <c r="E57" s="142">
        <f>'Budget Summary I'!E59+'Budget Summary I'!G59+'Budget Summary I'!I59+'Budget Summary I'!K59+'Budget Summary I'!M59+'Budget Summary I'!O59+'Budget Summary I'!Q59+'Budget Summary I'!S59</f>
        <v>145.1715999999964</v>
      </c>
      <c r="F57" s="142">
        <f>'Budget Summary I'!F59+'Budget Summary I'!H59+'Budget Summary I'!J59+'Budget Summary I'!L59+'Budget Summary I'!N59+'Budget Summary I'!P59+'Budget Summary I'!R59+'Budget Summary I'!T59</f>
        <v>0</v>
      </c>
      <c r="G57" s="143">
        <f>'Budget Summary I'!U59+'Budget Summary I'!W59</f>
        <v>31.837499999999999</v>
      </c>
      <c r="H57" s="143">
        <f>'Budget Summary I'!V59+'Budget Summary I'!X59</f>
        <v>0</v>
      </c>
      <c r="I57" s="142">
        <f>'Budget Summary I'!Y59+'Budget Summary I'!AA59</f>
        <v>5.6265000000000018</v>
      </c>
      <c r="J57" s="142">
        <f>'Budget Summary I'!Z59+'Budget Summary I'!AB59</f>
        <v>0</v>
      </c>
      <c r="K57" s="143">
        <f>'Budget Summary I'!AC59+'Budget Summary I'!AE59</f>
        <v>370.80443999961437</v>
      </c>
      <c r="L57" s="143">
        <f>'Budget Summary I'!AD59+'Budget Summary I'!AF59</f>
        <v>0</v>
      </c>
      <c r="M57" s="143">
        <f>'Budget Summary I'!AG59</f>
        <v>38.467199999999998</v>
      </c>
      <c r="N57" s="143">
        <f>'Budget Summary I'!AH59</f>
        <v>0</v>
      </c>
      <c r="O57" s="143">
        <f>'Budget Summary I'!AI59+'Budget Summary I'!AK59</f>
        <v>0</v>
      </c>
      <c r="P57" s="143">
        <f>'Budget Summary I'!AJ59+'Budget Summary I'!AL59</f>
        <v>0</v>
      </c>
      <c r="Q57" s="143">
        <f>'Budget Summary I'!AM59</f>
        <v>0</v>
      </c>
      <c r="R57" s="143">
        <f>'Budget Summary I'!AN59</f>
        <v>0</v>
      </c>
    </row>
    <row r="58" spans="1:18" ht="15">
      <c r="A58" s="5088"/>
      <c r="B58" s="221" t="s">
        <v>4684</v>
      </c>
      <c r="C58" s="223">
        <f t="shared" si="2"/>
        <v>0</v>
      </c>
      <c r="D58" s="223">
        <f t="shared" si="2"/>
        <v>0</v>
      </c>
      <c r="E58" s="142">
        <f>'Budget Summary I'!E60+'Budget Summary I'!G60+'Budget Summary I'!I60+'Budget Summary I'!K60+'Budget Summary I'!M60+'Budget Summary I'!O60+'Budget Summary I'!Q60+'Budget Summary I'!S60</f>
        <v>0</v>
      </c>
      <c r="F58" s="142">
        <f>'Budget Summary I'!F60+'Budget Summary I'!H60+'Budget Summary I'!J60+'Budget Summary I'!L60+'Budget Summary I'!N60+'Budget Summary I'!P60+'Budget Summary I'!R60+'Budget Summary I'!T60</f>
        <v>0</v>
      </c>
      <c r="G58" s="143">
        <f>'Budget Summary I'!U60+'Budget Summary I'!W60</f>
        <v>0</v>
      </c>
      <c r="H58" s="143">
        <f>'Budget Summary I'!V60+'Budget Summary I'!X60</f>
        <v>0</v>
      </c>
      <c r="I58" s="142">
        <f>'Budget Summary I'!Y60+'Budget Summary I'!AA60</f>
        <v>0</v>
      </c>
      <c r="J58" s="142">
        <f>'Budget Summary I'!Z60+'Budget Summary I'!AB60</f>
        <v>0</v>
      </c>
      <c r="K58" s="143">
        <f>'Budget Summary I'!AC60+'Budget Summary I'!AE60</f>
        <v>0</v>
      </c>
      <c r="L58" s="143">
        <f>'Budget Summary I'!AD60+'Budget Summary I'!AF60</f>
        <v>0</v>
      </c>
      <c r="M58" s="143">
        <f>'Budget Summary I'!AG60</f>
        <v>0</v>
      </c>
      <c r="N58" s="143">
        <f>'Budget Summary I'!AH60</f>
        <v>0</v>
      </c>
      <c r="O58" s="143">
        <f>'Budget Summary I'!AI60+'Budget Summary I'!AK60</f>
        <v>0</v>
      </c>
      <c r="P58" s="143">
        <f>'Budget Summary I'!AJ60+'Budget Summary I'!AL60</f>
        <v>0</v>
      </c>
      <c r="Q58" s="143">
        <f>'Budget Summary I'!AM60</f>
        <v>0</v>
      </c>
      <c r="R58" s="143">
        <f>'Budget Summary I'!AN60</f>
        <v>0</v>
      </c>
    </row>
    <row r="59" spans="1:18" ht="15">
      <c r="A59" s="5088"/>
      <c r="B59" s="219" t="s">
        <v>4685</v>
      </c>
      <c r="C59" s="223">
        <f t="shared" si="2"/>
        <v>166.95000000000002</v>
      </c>
      <c r="D59" s="223">
        <f t="shared" si="2"/>
        <v>0</v>
      </c>
      <c r="E59" s="142">
        <f>'Budget Summary I'!E61+'Budget Summary I'!G61+'Budget Summary I'!I61+'Budget Summary I'!K61+'Budget Summary I'!M61+'Budget Summary I'!O61+'Budget Summary I'!Q61+'Budget Summary I'!S61</f>
        <v>21</v>
      </c>
      <c r="F59" s="142">
        <f>'Budget Summary I'!F61+'Budget Summary I'!H61+'Budget Summary I'!J61+'Budget Summary I'!L61+'Budget Summary I'!N61+'Budget Summary I'!P61+'Budget Summary I'!R61+'Budget Summary I'!T61</f>
        <v>0</v>
      </c>
      <c r="G59" s="143">
        <f>'Budget Summary I'!U61+'Budget Summary I'!W61</f>
        <v>0</v>
      </c>
      <c r="H59" s="143">
        <f>'Budget Summary I'!V61+'Budget Summary I'!X61</f>
        <v>0</v>
      </c>
      <c r="I59" s="142">
        <f>'Budget Summary I'!Y61+'Budget Summary I'!AA61</f>
        <v>12.6</v>
      </c>
      <c r="J59" s="142">
        <f>'Budget Summary I'!Z61+'Budget Summary I'!AB61</f>
        <v>0</v>
      </c>
      <c r="K59" s="143">
        <f>'Budget Summary I'!AC61+'Budget Summary I'!AE61</f>
        <v>124.95</v>
      </c>
      <c r="L59" s="143">
        <f>'Budget Summary I'!AD61+'Budget Summary I'!AF61</f>
        <v>0</v>
      </c>
      <c r="M59" s="143">
        <f>'Budget Summary I'!AG61</f>
        <v>8.4</v>
      </c>
      <c r="N59" s="143">
        <f>'Budget Summary I'!AH61</f>
        <v>0</v>
      </c>
      <c r="O59" s="143">
        <f>'Budget Summary I'!AI61+'Budget Summary I'!AK61</f>
        <v>0</v>
      </c>
      <c r="P59" s="143">
        <f>'Budget Summary I'!AJ61+'Budget Summary I'!AL61</f>
        <v>0</v>
      </c>
      <c r="Q59" s="143">
        <f>'Budget Summary I'!AM61</f>
        <v>0</v>
      </c>
      <c r="R59" s="143">
        <f>'Budget Summary I'!AN61</f>
        <v>0</v>
      </c>
    </row>
  </sheetData>
  <sheetProtection sheet="1" objects="1" scenarios="1"/>
  <mergeCells count="15">
    <mergeCell ref="A1:R1"/>
    <mergeCell ref="E2:F2"/>
    <mergeCell ref="G2:H2"/>
    <mergeCell ref="I2:J2"/>
    <mergeCell ref="K2:L2"/>
    <mergeCell ref="M2:N2"/>
    <mergeCell ref="O2:P2"/>
    <mergeCell ref="Q2:R2"/>
    <mergeCell ref="C2:D2"/>
    <mergeCell ref="A57:A59"/>
    <mergeCell ref="A4:A5"/>
    <mergeCell ref="A6:A15"/>
    <mergeCell ref="A16:A35"/>
    <mergeCell ref="A36:A43"/>
    <mergeCell ref="A44:A56"/>
  </mergeCells>
  <pageMargins left="0.7" right="0.7" top="0.75" bottom="0.75" header="0.3" footer="0.3"/>
  <pageSetup orientation="portrait" r:id="rId1"/>
</worksheet>
</file>

<file path=xl/worksheets/sheet50.xml><?xml version="1.0" encoding="utf-8"?>
<worksheet xmlns="http://schemas.openxmlformats.org/spreadsheetml/2006/main" xmlns:r="http://schemas.openxmlformats.org/officeDocument/2006/relationships">
  <sheetPr codeName="Sheet59">
    <tabColor theme="5" tint="0.79998168889431442"/>
  </sheetPr>
  <dimension ref="A1:R23"/>
  <sheetViews>
    <sheetView zoomScale="90" zoomScaleNormal="90" workbookViewId="0">
      <pane xSplit="3" ySplit="5" topLeftCell="F6" activePane="bottomRight" state="frozen"/>
      <selection activeCell="C107" sqref="C107"/>
      <selection pane="topRight" activeCell="C107" sqref="C107"/>
      <selection pane="bottomLeft" activeCell="C107" sqref="C107"/>
      <selection pane="bottomRight" activeCell="R9" sqref="R9"/>
    </sheetView>
  </sheetViews>
  <sheetFormatPr defaultColWidth="8.7109375" defaultRowHeight="15"/>
  <cols>
    <col min="1" max="1" width="10.5703125" style="374" bestFit="1" customWidth="1"/>
    <col min="2" max="2" width="16.42578125" style="374" customWidth="1"/>
    <col min="3" max="3" width="40.85546875" style="374" customWidth="1"/>
    <col min="4" max="4" width="5.5703125" style="328" bestFit="1" customWidth="1"/>
    <col min="5" max="5" width="16.7109375" style="328" customWidth="1"/>
    <col min="6" max="6" width="17.28515625" style="328" bestFit="1" customWidth="1"/>
    <col min="7" max="7" width="13.42578125" style="328" customWidth="1"/>
    <col min="8" max="8" width="15.85546875" style="397" bestFit="1" customWidth="1"/>
    <col min="9" max="9" width="9.85546875" style="328" customWidth="1"/>
    <col min="10" max="10" width="11.28515625" style="397" customWidth="1"/>
    <col min="11" max="11" width="9.42578125" style="374" customWidth="1"/>
    <col min="12" max="12" width="12.140625" style="374" customWidth="1"/>
    <col min="13" max="13" width="9.85546875" style="397" customWidth="1"/>
    <col min="14" max="14" width="8.7109375" style="319"/>
    <col min="15" max="15" width="8.7109375" style="461"/>
    <col min="16" max="16" width="24.5703125" style="319" customWidth="1"/>
    <col min="17" max="17" width="27.28515625" style="319" customWidth="1"/>
    <col min="18" max="18" width="8.7109375" style="461"/>
    <col min="19" max="16384" width="8.7109375" style="319"/>
  </cols>
  <sheetData>
    <row r="1" spans="1:18">
      <c r="A1" s="5668" t="s">
        <v>4480</v>
      </c>
      <c r="B1" s="5668"/>
      <c r="C1" s="5668"/>
      <c r="D1" s="811"/>
      <c r="E1" s="812"/>
      <c r="F1" s="67" t="s">
        <v>4580</v>
      </c>
      <c r="G1" s="601"/>
      <c r="H1" s="601"/>
      <c r="I1" s="601"/>
      <c r="J1" s="813"/>
      <c r="K1" s="814"/>
      <c r="L1" s="814"/>
      <c r="M1" s="813"/>
    </row>
    <row r="2" spans="1:18">
      <c r="A2" s="598" t="str">
        <f>HYPERLINK("#Index!F3", "Index Pg")</f>
        <v>Index Pg</v>
      </c>
      <c r="B2" s="601"/>
      <c r="C2" s="324" t="str">
        <f>HYPERLINK("#'Budget Summary I'!A1:AL1", "Budget Summary I")</f>
        <v>Budget Summary I</v>
      </c>
      <c r="D2" s="437"/>
      <c r="E2" s="501" t="s">
        <v>4582</v>
      </c>
      <c r="F2" s="397">
        <f>R6+R9+R11+R15</f>
        <v>0</v>
      </c>
      <c r="G2" s="601"/>
      <c r="H2" s="601"/>
      <c r="I2" s="601"/>
      <c r="J2" s="436"/>
      <c r="K2" s="749"/>
      <c r="L2" s="749"/>
      <c r="M2" s="436"/>
    </row>
    <row r="3" spans="1:18">
      <c r="A3" s="600"/>
      <c r="B3" s="601"/>
      <c r="C3" s="634" t="str">
        <f>HYPERLINK("#'Budget Summary II'!A3:B5", "Budget Summary II")</f>
        <v>Budget Summary II</v>
      </c>
      <c r="D3" s="437"/>
      <c r="E3" s="761" t="s">
        <v>4583</v>
      </c>
      <c r="F3" s="252">
        <f>O6+O9+O11+O15</f>
        <v>0</v>
      </c>
      <c r="G3" s="601"/>
      <c r="H3" s="601"/>
      <c r="I3" s="601"/>
      <c r="J3" s="436"/>
      <c r="K3" s="749"/>
      <c r="L3" s="749"/>
      <c r="M3" s="436"/>
    </row>
    <row r="4" spans="1:18" s="328" customFormat="1" ht="14.45" customHeight="1">
      <c r="A4" s="5233" t="s">
        <v>53</v>
      </c>
      <c r="B4" s="5233" t="s">
        <v>54</v>
      </c>
      <c r="C4" s="5233" t="s">
        <v>55</v>
      </c>
      <c r="D4" s="5233" t="s">
        <v>56</v>
      </c>
      <c r="E4" s="5233" t="s">
        <v>57</v>
      </c>
      <c r="F4" s="5223" t="s">
        <v>4603</v>
      </c>
      <c r="G4" s="5223"/>
      <c r="H4" s="5223"/>
      <c r="I4" s="5223"/>
      <c r="J4" s="5223"/>
      <c r="K4" s="5223" t="s">
        <v>4613</v>
      </c>
      <c r="L4" s="5223"/>
      <c r="M4" s="5223"/>
      <c r="N4" s="5223"/>
      <c r="O4" s="5223"/>
      <c r="P4" s="5223"/>
      <c r="Q4" s="5233" t="s">
        <v>4643</v>
      </c>
      <c r="R4" s="5233"/>
    </row>
    <row r="5" spans="1:18" s="328" customFormat="1" ht="60">
      <c r="A5" s="5233"/>
      <c r="B5" s="5233"/>
      <c r="C5" s="5233"/>
      <c r="D5" s="5233"/>
      <c r="E5" s="5233"/>
      <c r="F5" s="379" t="s">
        <v>4604</v>
      </c>
      <c r="G5" s="379" t="s">
        <v>4611</v>
      </c>
      <c r="H5" s="379" t="s">
        <v>4605</v>
      </c>
      <c r="I5" s="379" t="s">
        <v>4612</v>
      </c>
      <c r="J5" s="379" t="s">
        <v>2527</v>
      </c>
      <c r="K5" s="380" t="s">
        <v>58</v>
      </c>
      <c r="L5" s="380" t="s">
        <v>59</v>
      </c>
      <c r="M5" s="381" t="s">
        <v>60</v>
      </c>
      <c r="N5" s="380" t="s">
        <v>61</v>
      </c>
      <c r="O5" s="381" t="s">
        <v>62</v>
      </c>
      <c r="P5" s="380" t="s">
        <v>63</v>
      </c>
      <c r="Q5" s="382" t="s">
        <v>2529</v>
      </c>
      <c r="R5" s="383" t="s">
        <v>4644</v>
      </c>
    </row>
    <row r="6" spans="1:18">
      <c r="A6" s="732">
        <f>'6.Procurement Annex'!A7</f>
        <v>6</v>
      </c>
      <c r="B6" s="732"/>
      <c r="C6" s="732" t="str">
        <f>'6.Procurement Annex'!C7</f>
        <v>Procurement</v>
      </c>
      <c r="D6" s="251"/>
      <c r="E6" s="251"/>
      <c r="F6" s="251"/>
      <c r="G6" s="251"/>
      <c r="H6" s="197"/>
      <c r="I6" s="251"/>
      <c r="J6" s="197"/>
      <c r="K6" s="732"/>
      <c r="L6" s="732"/>
      <c r="M6" s="197"/>
      <c r="N6" s="815"/>
      <c r="O6" s="816">
        <f>SUM(O7:O8)</f>
        <v>0</v>
      </c>
      <c r="P6" s="815"/>
      <c r="Q6" s="815"/>
      <c r="R6" s="816">
        <f>SUM(R7:R8)</f>
        <v>0</v>
      </c>
    </row>
    <row r="7" spans="1:18" ht="45">
      <c r="A7" s="5669" t="str">
        <f>'6.Procurement Annex'!A77</f>
        <v>6.2.3.6</v>
      </c>
      <c r="B7" s="71"/>
      <c r="C7" s="68" t="str">
        <f>'6-A. Proc. Sub-Annex'!D247</f>
        <v xml:space="preserve">Procurement of drugs, diagnostic kits, supplies etc under Programme for Prevention and Control of Leptospirosis </v>
      </c>
      <c r="D7" s="98" t="str">
        <f>'6-A. Proc. Sub-Annex'!E247</f>
        <v>NDCP</v>
      </c>
      <c r="E7" s="98" t="str">
        <f>'6-A. Proc. Sub-Annex'!F247</f>
        <v>PPCL</v>
      </c>
      <c r="F7" s="98">
        <f>'6-A. Proc. Sub-Annex'!G247</f>
        <v>0</v>
      </c>
      <c r="G7" s="98">
        <f>'6-A. Proc. Sub-Annex'!H247</f>
        <v>0</v>
      </c>
      <c r="H7" s="98">
        <f>'6-A. Proc. Sub-Annex'!I247</f>
        <v>0</v>
      </c>
      <c r="I7" s="98">
        <f>'6-A. Proc. Sub-Annex'!J247</f>
        <v>0</v>
      </c>
      <c r="J7" s="98">
        <f>'6-A. Proc. Sub-Annex'!K247</f>
        <v>0</v>
      </c>
      <c r="K7" s="98">
        <f>'6-A. Proc. Sub-Annex'!L247</f>
        <v>0</v>
      </c>
      <c r="L7" s="98">
        <f>'6-A. Proc. Sub-Annex'!M247</f>
        <v>0</v>
      </c>
      <c r="M7" s="253">
        <f>'6-A. Proc. Sub-Annex'!N247</f>
        <v>0</v>
      </c>
      <c r="N7" s="98">
        <f>'6-A. Proc. Sub-Annex'!O247</f>
        <v>0</v>
      </c>
      <c r="O7" s="253">
        <f>'6-A. Proc. Sub-Annex'!P247</f>
        <v>0</v>
      </c>
      <c r="P7" s="68">
        <f>'6-A. Proc. Sub-Annex'!Q247</f>
        <v>0</v>
      </c>
      <c r="Q7" s="56"/>
      <c r="R7" s="241"/>
    </row>
    <row r="8" spans="1:18" ht="30">
      <c r="A8" s="5669"/>
      <c r="B8" s="71"/>
      <c r="C8" s="68" t="str">
        <f>'6-A. Proc. Sub-Annex'!D248</f>
        <v>Any other (please specify)</v>
      </c>
      <c r="D8" s="98" t="str">
        <f>'6-A. Proc. Sub-Annex'!E248</f>
        <v>NDCP</v>
      </c>
      <c r="E8" s="98" t="str">
        <f>'6-A. Proc. Sub-Annex'!F248</f>
        <v>PPCL</v>
      </c>
      <c r="F8" s="98">
        <f>'6-A. Proc. Sub-Annex'!G248</f>
        <v>0</v>
      </c>
      <c r="G8" s="98">
        <f>'6-A. Proc. Sub-Annex'!H248</f>
        <v>0</v>
      </c>
      <c r="H8" s="98">
        <f>'6-A. Proc. Sub-Annex'!I248</f>
        <v>0</v>
      </c>
      <c r="I8" s="98">
        <f>'6-A. Proc. Sub-Annex'!J248</f>
        <v>0</v>
      </c>
      <c r="J8" s="98">
        <f>'6-A. Proc. Sub-Annex'!K248</f>
        <v>0</v>
      </c>
      <c r="K8" s="98">
        <f>'6-A. Proc. Sub-Annex'!L248</f>
        <v>0</v>
      </c>
      <c r="L8" s="98">
        <f>'6-A. Proc. Sub-Annex'!M248</f>
        <v>0</v>
      </c>
      <c r="M8" s="253">
        <f>'6-A. Proc. Sub-Annex'!N248</f>
        <v>0</v>
      </c>
      <c r="N8" s="98">
        <f>'6-A. Proc. Sub-Annex'!O248</f>
        <v>0</v>
      </c>
      <c r="O8" s="253">
        <f>'6-A. Proc. Sub-Annex'!P248</f>
        <v>0</v>
      </c>
      <c r="P8" s="68">
        <f>'6-A. Proc. Sub-Annex'!Q248</f>
        <v>0</v>
      </c>
      <c r="Q8" s="56"/>
      <c r="R8" s="241"/>
    </row>
    <row r="9" spans="1:18">
      <c r="A9" s="732">
        <f>'9.Training Annex'!A7</f>
        <v>9</v>
      </c>
      <c r="B9" s="732"/>
      <c r="C9" s="732" t="str">
        <f>'9.Training Annex'!C7</f>
        <v>Training and Capacity Building</v>
      </c>
      <c r="D9" s="251"/>
      <c r="E9" s="251"/>
      <c r="F9" s="251"/>
      <c r="G9" s="251"/>
      <c r="H9" s="197"/>
      <c r="I9" s="251"/>
      <c r="J9" s="197"/>
      <c r="K9" s="732"/>
      <c r="L9" s="732"/>
      <c r="M9" s="197"/>
      <c r="N9" s="815"/>
      <c r="O9" s="816">
        <f>O10</f>
        <v>0</v>
      </c>
      <c r="P9" s="817"/>
      <c r="Q9" s="818"/>
      <c r="R9" s="819">
        <f>R10</f>
        <v>0</v>
      </c>
    </row>
    <row r="10" spans="1:18" ht="45">
      <c r="A10" s="70" t="str">
        <f>'9.Training Annex'!A53</f>
        <v>9.2.3.7</v>
      </c>
      <c r="B10" s="70"/>
      <c r="C10" s="70" t="str">
        <f>'9-A.Training Sub-Annex'!D246</f>
        <v>Training at State and District level under Programme for Prevention and Control of Leptospirosis</v>
      </c>
      <c r="D10" s="700" t="str">
        <f>'9-A.Training Sub-Annex'!E246</f>
        <v>NDCP</v>
      </c>
      <c r="E10" s="700" t="str">
        <f>'9-A.Training Sub-Annex'!F246</f>
        <v>PPCL</v>
      </c>
      <c r="F10" s="700">
        <f>'9-A.Training Sub-Annex'!G246</f>
        <v>0</v>
      </c>
      <c r="G10" s="700">
        <f>'9-A.Training Sub-Annex'!H246</f>
        <v>0</v>
      </c>
      <c r="H10" s="700">
        <f>'9-A.Training Sub-Annex'!I246</f>
        <v>0</v>
      </c>
      <c r="I10" s="700">
        <f>'9-A.Training Sub-Annex'!J246</f>
        <v>0</v>
      </c>
      <c r="J10" s="700">
        <f>'9-A.Training Sub-Annex'!K246</f>
        <v>0</v>
      </c>
      <c r="K10" s="700">
        <f>'9-A.Training Sub-Annex'!L246</f>
        <v>0</v>
      </c>
      <c r="L10" s="700">
        <f>'9-A.Training Sub-Annex'!M246</f>
        <v>0</v>
      </c>
      <c r="M10" s="100">
        <f>'9-A.Training Sub-Annex'!N246</f>
        <v>0</v>
      </c>
      <c r="N10" s="700">
        <f>'9-A.Training Sub-Annex'!O246</f>
        <v>0</v>
      </c>
      <c r="O10" s="100">
        <f>'9-A.Training Sub-Annex'!P246</f>
        <v>0</v>
      </c>
      <c r="P10" s="70" t="str">
        <f>'9-A.Training Sub-Annex'!Q246</f>
        <v xml:space="preserve">STATE: ; PDY: ; KKL: ; MHE: ; YNM: </v>
      </c>
      <c r="Q10" s="56"/>
      <c r="R10" s="241"/>
    </row>
    <row r="11" spans="1:18">
      <c r="A11" s="732">
        <f>'11.IEC-BCC Annex'!A7</f>
        <v>11</v>
      </c>
      <c r="B11" s="732"/>
      <c r="C11" s="732" t="str">
        <f>'11.IEC-BCC Annex'!C7</f>
        <v xml:space="preserve"> </v>
      </c>
      <c r="D11" s="251"/>
      <c r="E11" s="251"/>
      <c r="F11" s="251"/>
      <c r="G11" s="251"/>
      <c r="H11" s="197"/>
      <c r="I11" s="251"/>
      <c r="J11" s="197"/>
      <c r="K11" s="732"/>
      <c r="L11" s="732"/>
      <c r="M11" s="197"/>
      <c r="N11" s="815"/>
      <c r="O11" s="816">
        <f>O12</f>
        <v>0</v>
      </c>
      <c r="P11" s="817"/>
      <c r="Q11" s="818"/>
      <c r="R11" s="819">
        <f>R12</f>
        <v>0</v>
      </c>
    </row>
    <row r="12" spans="1:18" ht="30">
      <c r="A12" s="70" t="str">
        <f>'11.IEC-BCC Annex'!A29</f>
        <v>11.3.5</v>
      </c>
      <c r="B12" s="70"/>
      <c r="C12" s="70" t="str">
        <f>'11-A. IEC Sub-Annex'!D74</f>
        <v>IEC under Programme for Prevention and Control of Leptospirosis</v>
      </c>
      <c r="D12" s="700" t="str">
        <f>'11-A. IEC Sub-Annex'!E74</f>
        <v>NDCP</v>
      </c>
      <c r="E12" s="700" t="e">
        <f>'11-A. IEC Sub-Annex'!#REF!</f>
        <v>#REF!</v>
      </c>
      <c r="F12" s="700">
        <f>'11-A. IEC Sub-Annex'!F74</f>
        <v>0</v>
      </c>
      <c r="G12" s="700">
        <f>'11-A. IEC Sub-Annex'!G74</f>
        <v>0</v>
      </c>
      <c r="H12" s="700">
        <f>'11-A. IEC Sub-Annex'!H74</f>
        <v>0</v>
      </c>
      <c r="I12" s="700">
        <f>'11-A. IEC Sub-Annex'!I74</f>
        <v>0</v>
      </c>
      <c r="J12" s="700">
        <f>'11-A. IEC Sub-Annex'!J74</f>
        <v>0</v>
      </c>
      <c r="K12" s="700">
        <f>'11-A. IEC Sub-Annex'!K74</f>
        <v>0</v>
      </c>
      <c r="L12" s="700">
        <f>'11-A. IEC Sub-Annex'!L74</f>
        <v>0</v>
      </c>
      <c r="M12" s="100">
        <f>'11-A. IEC Sub-Annex'!M74</f>
        <v>0</v>
      </c>
      <c r="N12" s="700">
        <f>'11-A. IEC Sub-Annex'!N74</f>
        <v>0</v>
      </c>
      <c r="O12" s="100">
        <f>'11-A. IEC Sub-Annex'!O74</f>
        <v>0</v>
      </c>
      <c r="P12" s="70" t="str">
        <f>'11-A. IEC Sub-Annex'!P74</f>
        <v xml:space="preserve">STATE: ; PDY: ; KKL: ; MHE: ; YNM: </v>
      </c>
      <c r="Q12" s="56"/>
      <c r="R12" s="241"/>
    </row>
    <row r="13" spans="1:18">
      <c r="A13" s="732">
        <f>'12.Printing Annex'!A7</f>
        <v>12</v>
      </c>
      <c r="B13" s="732"/>
      <c r="C13" s="732" t="str">
        <f>'12.Printing Annex'!C7</f>
        <v>Printing</v>
      </c>
      <c r="D13" s="251"/>
      <c r="E13" s="251"/>
      <c r="F13" s="251"/>
      <c r="G13" s="251"/>
      <c r="H13" s="197"/>
      <c r="I13" s="251"/>
      <c r="J13" s="197"/>
      <c r="K13" s="732"/>
      <c r="L13" s="732"/>
      <c r="M13" s="197"/>
      <c r="N13" s="815"/>
      <c r="O13" s="816">
        <f>O14</f>
        <v>0</v>
      </c>
      <c r="P13" s="817"/>
      <c r="Q13" s="818"/>
      <c r="R13" s="819">
        <f>R14</f>
        <v>0</v>
      </c>
    </row>
    <row r="14" spans="1:18" ht="30">
      <c r="A14" s="70" t="str">
        <f>'12.Printing Annex'!A32</f>
        <v>12.3.7</v>
      </c>
      <c r="B14" s="70"/>
      <c r="C14" s="70" t="str">
        <f>'12.Printing Annex'!C32</f>
        <v>Printing activities under PPCL</v>
      </c>
      <c r="D14" s="70" t="str">
        <f>'12.Printing Annex'!D32</f>
        <v>NDCP</v>
      </c>
      <c r="E14" s="700" t="str">
        <f>'12.Printing Annex'!E32</f>
        <v>PPCL</v>
      </c>
      <c r="F14" s="700">
        <f>'12.Printing Annex'!F32</f>
        <v>0</v>
      </c>
      <c r="G14" s="700">
        <f>'12.Printing Annex'!G32</f>
        <v>0</v>
      </c>
      <c r="H14" s="700">
        <f>'12.Printing Annex'!H32</f>
        <v>0</v>
      </c>
      <c r="I14" s="700">
        <f>'12.Printing Annex'!I32</f>
        <v>0</v>
      </c>
      <c r="J14" s="700">
        <f>'12.Printing Annex'!J32</f>
        <v>0</v>
      </c>
      <c r="K14" s="700">
        <f>'12.Printing Annex'!K32</f>
        <v>0</v>
      </c>
      <c r="L14" s="700">
        <f>'12.Printing Annex'!L32</f>
        <v>0</v>
      </c>
      <c r="M14" s="100">
        <f>'12.Printing Annex'!M32</f>
        <v>0</v>
      </c>
      <c r="N14" s="700">
        <f>'12.Printing Annex'!N32</f>
        <v>0</v>
      </c>
      <c r="O14" s="100">
        <f>'12.Printing Annex'!O32</f>
        <v>0</v>
      </c>
      <c r="P14" s="70">
        <f>'12.Printing Annex'!P32</f>
        <v>0</v>
      </c>
      <c r="Q14" s="56"/>
      <c r="R14" s="241"/>
    </row>
    <row r="15" spans="1:18">
      <c r="A15" s="337">
        <f>'16.PM Annex'!A7</f>
        <v>16</v>
      </c>
      <c r="B15" s="337"/>
      <c r="C15" s="337" t="str">
        <f>'16.PM Annex'!C7</f>
        <v>Programme Management</v>
      </c>
      <c r="D15" s="795"/>
      <c r="E15" s="795"/>
      <c r="F15" s="795"/>
      <c r="G15" s="795"/>
      <c r="H15" s="720"/>
      <c r="I15" s="795"/>
      <c r="J15" s="197"/>
      <c r="K15" s="817"/>
      <c r="L15" s="817"/>
      <c r="M15" s="197"/>
      <c r="N15" s="815"/>
      <c r="O15" s="816">
        <f>SUM(O16:O17)</f>
        <v>0</v>
      </c>
      <c r="P15" s="817"/>
      <c r="Q15" s="818"/>
      <c r="R15" s="819">
        <f>SUM(R16:R17)</f>
        <v>0</v>
      </c>
    </row>
    <row r="16" spans="1:18" ht="30">
      <c r="A16" s="70" t="str">
        <f>'16-A. PM sub Annex'!B47</f>
        <v>16.1.2.1.27</v>
      </c>
      <c r="B16" s="70"/>
      <c r="C16" s="70" t="str">
        <f>'16-A. PM sub Annex'!E47</f>
        <v xml:space="preserve">Review meetings under Programme for Prevention and Control of Leptospirosis </v>
      </c>
      <c r="D16" s="700" t="str">
        <f>'16-A. PM sub Annex'!F47</f>
        <v>NDCP</v>
      </c>
      <c r="E16" s="700" t="str">
        <f>'16-A. PM sub Annex'!G47</f>
        <v>HRH&amp;HPIP/PPCL</v>
      </c>
      <c r="F16" s="700">
        <f>'16-A. PM sub Annex'!H47</f>
        <v>0</v>
      </c>
      <c r="G16" s="700">
        <f>'16-A. PM sub Annex'!I47</f>
        <v>0</v>
      </c>
      <c r="H16" s="700">
        <f>'16-A. PM sub Annex'!K47</f>
        <v>0</v>
      </c>
      <c r="I16" s="700">
        <f>'16-A. PM sub Annex'!L47</f>
        <v>0</v>
      </c>
      <c r="J16" s="700">
        <f>'16-A. PM sub Annex'!M47</f>
        <v>0</v>
      </c>
      <c r="K16" s="700">
        <f>'16-A. PM sub Annex'!N47</f>
        <v>0</v>
      </c>
      <c r="L16" s="700">
        <f>'16-A. PM sub Annex'!O47</f>
        <v>0</v>
      </c>
      <c r="M16" s="100">
        <f>'16-A. PM sub Annex'!P47</f>
        <v>0</v>
      </c>
      <c r="N16" s="700">
        <f>'16-A. PM sub Annex'!Q47</f>
        <v>0</v>
      </c>
      <c r="O16" s="100">
        <f>'16-A. PM sub Annex'!R47</f>
        <v>0</v>
      </c>
      <c r="P16" s="70" t="str">
        <f>'16-A. PM sub Annex'!S47</f>
        <v xml:space="preserve">STATE: ; PDY: ; KKL: ; MHE: ; YNM: </v>
      </c>
      <c r="Q16" s="56"/>
      <c r="R16" s="241"/>
    </row>
    <row r="17" spans="1:18" ht="30">
      <c r="A17" s="70" t="str">
        <f>'16-A. PM sub Annex'!B88</f>
        <v>16.1.3.1.20</v>
      </c>
      <c r="B17" s="70"/>
      <c r="C17" s="70" t="str">
        <f>'16-A. PM sub Annex'!E88</f>
        <v>Mobility support under Programme for Prevention and Control of Leptospirosis</v>
      </c>
      <c r="D17" s="700" t="str">
        <f>'16-A. PM sub Annex'!F88</f>
        <v>NDCP</v>
      </c>
      <c r="E17" s="700" t="str">
        <f>'16-A. PM sub Annex'!G88</f>
        <v>HRH&amp;HPIP/PPCL</v>
      </c>
      <c r="F17" s="700">
        <f>'16-A. PM sub Annex'!H88</f>
        <v>0</v>
      </c>
      <c r="G17" s="700">
        <f>'16-A. PM sub Annex'!I88</f>
        <v>0</v>
      </c>
      <c r="H17" s="700">
        <f>'16-A. PM sub Annex'!K88</f>
        <v>0</v>
      </c>
      <c r="I17" s="700">
        <f>'16-A. PM sub Annex'!L88</f>
        <v>0</v>
      </c>
      <c r="J17" s="700">
        <f>'16-A. PM sub Annex'!M88</f>
        <v>0</v>
      </c>
      <c r="K17" s="700">
        <f>'16-A. PM sub Annex'!N88</f>
        <v>0</v>
      </c>
      <c r="L17" s="700">
        <f>'16-A. PM sub Annex'!O88</f>
        <v>0</v>
      </c>
      <c r="M17" s="100">
        <f>'16-A. PM sub Annex'!P88</f>
        <v>0</v>
      </c>
      <c r="N17" s="700">
        <f>'16-A. PM sub Annex'!Q88</f>
        <v>0</v>
      </c>
      <c r="O17" s="100">
        <f>'16-A. PM sub Annex'!R88</f>
        <v>0</v>
      </c>
      <c r="P17" s="70" t="str">
        <f>'16-A. PM sub Annex'!S88</f>
        <v xml:space="preserve">STATE: ; PDY: ; KKL: ; MHE: ; YNM: </v>
      </c>
      <c r="Q17" s="56"/>
      <c r="R17" s="241"/>
    </row>
    <row r="18" spans="1:18">
      <c r="Q18" s="205"/>
      <c r="R18" s="743"/>
    </row>
    <row r="19" spans="1:18">
      <c r="Q19" s="205"/>
      <c r="R19" s="743"/>
    </row>
    <row r="20" spans="1:18" s="660" customFormat="1">
      <c r="A20" s="5655" t="s">
        <v>5684</v>
      </c>
      <c r="B20" s="5655"/>
      <c r="C20" s="5655"/>
      <c r="D20" s="251"/>
      <c r="E20" s="251"/>
      <c r="F20" s="251"/>
      <c r="G20" s="251"/>
      <c r="H20" s="197"/>
      <c r="I20" s="251"/>
      <c r="J20" s="197"/>
      <c r="K20" s="732"/>
      <c r="L20" s="732"/>
      <c r="M20" s="197"/>
      <c r="N20" s="722"/>
      <c r="O20" s="679"/>
      <c r="P20" s="674"/>
      <c r="Q20" s="687"/>
      <c r="R20" s="688"/>
    </row>
    <row r="21" spans="1:18" s="660" customFormat="1">
      <c r="A21" s="680" t="str">
        <f>'NUHM-Non Metro Abst'!A17</f>
        <v>U.1.1.1.7</v>
      </c>
      <c r="B21" s="680">
        <f>'NUHM-Non Metro Abst'!B17</f>
        <v>0</v>
      </c>
      <c r="C21" s="680" t="str">
        <f>'NUHM-Non Metro Abst'!C17</f>
        <v>Support for implementation of PPCL</v>
      </c>
      <c r="E21" s="680" t="str">
        <f>'NUHM-Non Metro Abst'!D17</f>
        <v>PPCL</v>
      </c>
      <c r="F21" s="680">
        <f>'NUHM-Non Metro Abst'!E17</f>
        <v>0</v>
      </c>
      <c r="G21" s="680">
        <f>'NUHM-Non Metro Abst'!F17</f>
        <v>0</v>
      </c>
      <c r="H21" s="680">
        <f>'NUHM-Non Metro Abst'!G17</f>
        <v>0</v>
      </c>
      <c r="I21" s="680">
        <f>'NUHM-Non Metro Abst'!H17</f>
        <v>0</v>
      </c>
      <c r="J21" s="680">
        <f>'NUHM-Non Metro Abst'!I17</f>
        <v>0</v>
      </c>
      <c r="K21" s="680">
        <f>'NUHM-Non Metro Abst'!J17</f>
        <v>0</v>
      </c>
      <c r="L21" s="680">
        <f>'NUHM-Non Metro Abst'!K17</f>
        <v>0</v>
      </c>
      <c r="M21" s="680">
        <f>'NUHM-Non Metro Abst'!L17</f>
        <v>0</v>
      </c>
      <c r="N21" s="680">
        <f>'NUHM-Non Metro Abst'!M17</f>
        <v>0</v>
      </c>
      <c r="O21" s="680">
        <f>'NUHM-Non Metro Abst'!N17</f>
        <v>0</v>
      </c>
      <c r="P21" s="680" t="str">
        <f>'NUHM-Non Metro Abst'!O17</f>
        <v xml:space="preserve">STATE: ; PDY: ; KKL: ; MHE: ; YNM: </v>
      </c>
      <c r="Q21" s="57"/>
      <c r="R21" s="689"/>
    </row>
    <row r="22" spans="1:18" s="660" customFormat="1">
      <c r="A22" s="5655" t="s">
        <v>5683</v>
      </c>
      <c r="B22" s="5655"/>
      <c r="C22" s="5655"/>
      <c r="D22" s="251"/>
      <c r="E22" s="251"/>
      <c r="F22" s="251"/>
      <c r="G22" s="251"/>
      <c r="H22" s="251"/>
      <c r="I22" s="251"/>
      <c r="J22" s="251"/>
      <c r="K22" s="251"/>
      <c r="L22" s="251"/>
      <c r="M22" s="251"/>
      <c r="N22" s="251"/>
      <c r="O22" s="251"/>
      <c r="P22" s="251"/>
      <c r="Q22" s="687"/>
      <c r="R22" s="688"/>
    </row>
    <row r="23" spans="1:18" s="660" customFormat="1">
      <c r="A23" s="680" t="str">
        <f>'NUHM Metro Abst'!A17</f>
        <v>U.1.1.1.7</v>
      </c>
      <c r="B23" s="680">
        <f>'NUHM Metro Abst'!B17</f>
        <v>0</v>
      </c>
      <c r="C23" s="680" t="str">
        <f>'NUHM Metro Abst'!C17</f>
        <v>Support for implementation of PPCL</v>
      </c>
      <c r="E23" s="680" t="str">
        <f>'NUHM Metro Abst'!D17</f>
        <v>PPCL</v>
      </c>
      <c r="F23" s="680">
        <f>'NUHM Metro Abst'!E17</f>
        <v>0</v>
      </c>
      <c r="G23" s="680">
        <f>'NUHM Metro Abst'!F17</f>
        <v>0</v>
      </c>
      <c r="H23" s="680">
        <f>'NUHM Metro Abst'!G17</f>
        <v>0</v>
      </c>
      <c r="I23" s="680">
        <f>'NUHM Metro Abst'!H17</f>
        <v>0</v>
      </c>
      <c r="J23" s="680">
        <f>'NUHM Metro Abst'!I17</f>
        <v>0</v>
      </c>
      <c r="K23" s="680">
        <f>'NUHM Metro Abst'!J17</f>
        <v>0</v>
      </c>
      <c r="L23" s="680">
        <f>'NUHM Metro Abst'!K17</f>
        <v>0</v>
      </c>
      <c r="M23" s="680">
        <f>'NUHM Metro Abst'!L17</f>
        <v>0</v>
      </c>
      <c r="N23" s="680">
        <f>'NUHM Metro Abst'!M17</f>
        <v>0</v>
      </c>
      <c r="O23" s="680">
        <f>'NUHM Metro Abst'!N17</f>
        <v>0</v>
      </c>
      <c r="P23" s="680">
        <f>'NUHM Metro Abst'!O17</f>
        <v>0</v>
      </c>
      <c r="Q23" s="57"/>
      <c r="R23" s="57"/>
    </row>
  </sheetData>
  <sheetProtection sheet="1" formatCells="0" formatColumns="0" formatRows="0" autoFilter="0"/>
  <autoFilter ref="A5:M17"/>
  <mergeCells count="12">
    <mergeCell ref="A1:C1"/>
    <mergeCell ref="A4:A5"/>
    <mergeCell ref="B4:B5"/>
    <mergeCell ref="C4:C5"/>
    <mergeCell ref="D4:D5"/>
    <mergeCell ref="A20:C20"/>
    <mergeCell ref="A22:C22"/>
    <mergeCell ref="A7:A8"/>
    <mergeCell ref="Q4:R4"/>
    <mergeCell ref="E4:E5"/>
    <mergeCell ref="F4:J4"/>
    <mergeCell ref="K4:P4"/>
  </mergeCells>
  <pageMargins left="0.7" right="0.7" top="0.75" bottom="0.75" header="0.3" footer="0.3"/>
</worksheet>
</file>

<file path=xl/worksheets/sheet51.xml><?xml version="1.0" encoding="utf-8"?>
<worksheet xmlns="http://schemas.openxmlformats.org/spreadsheetml/2006/main" xmlns:r="http://schemas.openxmlformats.org/officeDocument/2006/relationships">
  <sheetPr codeName="Sheet37">
    <tabColor theme="7" tint="0.79998168889431442"/>
  </sheetPr>
  <dimension ref="A1:R34"/>
  <sheetViews>
    <sheetView zoomScale="90" zoomScaleNormal="90" workbookViewId="0">
      <pane xSplit="3" ySplit="5" topLeftCell="I6" activePane="bottomRight" state="frozen"/>
      <selection activeCell="A4" sqref="A4:R11"/>
      <selection pane="topRight" activeCell="A4" sqref="A4:R11"/>
      <selection pane="bottomLeft" activeCell="A4" sqref="A4:R11"/>
      <selection pane="bottomRight" activeCell="O22" sqref="O22"/>
    </sheetView>
  </sheetViews>
  <sheetFormatPr defaultColWidth="9.140625" defaultRowHeight="15"/>
  <cols>
    <col min="1" max="1" width="11.42578125" style="374" customWidth="1"/>
    <col min="2" max="2" width="15.7109375" style="374" bestFit="1" customWidth="1"/>
    <col min="3" max="3" width="52.85546875" style="374" bestFit="1" customWidth="1"/>
    <col min="4" max="4" width="4.5703125" style="328" bestFit="1" customWidth="1"/>
    <col min="5" max="5" width="16.140625" style="328" bestFit="1" customWidth="1"/>
    <col min="6" max="6" width="17.42578125" style="328" customWidth="1"/>
    <col min="7" max="7" width="16.140625" style="328" bestFit="1" customWidth="1"/>
    <col min="8" max="8" width="17.140625" style="397" bestFit="1" customWidth="1"/>
    <col min="9" max="9" width="16.7109375" style="328" bestFit="1" customWidth="1"/>
    <col min="10" max="10" width="17.140625" style="397" bestFit="1" customWidth="1"/>
    <col min="11" max="11" width="13.85546875" style="328" customWidth="1"/>
    <col min="12" max="12" width="13.140625" style="328" customWidth="1"/>
    <col min="13" max="13" width="19.85546875" style="397" bestFit="1" customWidth="1"/>
    <col min="14" max="14" width="9.140625" style="328"/>
    <col min="15" max="15" width="10.42578125" style="397" customWidth="1"/>
    <col min="16" max="16" width="56" style="374" customWidth="1"/>
    <col min="17" max="17" width="32.5703125" style="374" customWidth="1"/>
    <col min="18" max="18" width="9.140625" style="461"/>
    <col min="19" max="16384" width="9.140625" style="319"/>
  </cols>
  <sheetData>
    <row r="1" spans="1:18" s="393" customFormat="1" ht="30">
      <c r="A1" s="5668" t="s">
        <v>2126</v>
      </c>
      <c r="B1" s="5668"/>
      <c r="C1" s="5668"/>
      <c r="D1" s="820"/>
      <c r="E1" s="821"/>
      <c r="F1" s="67" t="s">
        <v>3967</v>
      </c>
      <c r="G1" s="771"/>
      <c r="H1" s="771"/>
      <c r="I1" s="771"/>
      <c r="J1" s="771"/>
      <c r="K1" s="769"/>
      <c r="L1" s="769"/>
      <c r="M1" s="771"/>
      <c r="N1" s="822"/>
      <c r="O1" s="823"/>
      <c r="P1" s="824"/>
      <c r="Q1" s="824"/>
      <c r="R1" s="825"/>
    </row>
    <row r="2" spans="1:18" s="831" customFormat="1">
      <c r="A2" s="598" t="str">
        <f>HYPERLINK("#Index!F3", "Index Pg")</f>
        <v>Index Pg</v>
      </c>
      <c r="B2" s="601"/>
      <c r="C2" s="324" t="str">
        <f>HYPERLINK("#'Budget Summary I'!A1:AL1", "Budget Summary I")</f>
        <v>Budget Summary I</v>
      </c>
      <c r="D2" s="826"/>
      <c r="E2" s="500" t="s">
        <v>4582</v>
      </c>
      <c r="F2" s="99">
        <f>R6+R8+R10+R20+R25+R27+R30+R32</f>
        <v>0</v>
      </c>
      <c r="G2" s="436"/>
      <c r="H2" s="436"/>
      <c r="I2" s="436"/>
      <c r="J2" s="436"/>
      <c r="K2" s="437"/>
      <c r="L2" s="437"/>
      <c r="M2" s="436"/>
      <c r="N2" s="827"/>
      <c r="O2" s="828"/>
      <c r="P2" s="829"/>
      <c r="Q2" s="829"/>
      <c r="R2" s="830"/>
    </row>
    <row r="3" spans="1:18" s="840" customFormat="1">
      <c r="A3" s="600"/>
      <c r="B3" s="601"/>
      <c r="C3" s="634" t="str">
        <f>HYPERLINK("#'Budget Summary II'!A3:B5", "Budget Summary II")</f>
        <v>Budget Summary II</v>
      </c>
      <c r="D3" s="832"/>
      <c r="E3" s="833" t="s">
        <v>4583</v>
      </c>
      <c r="F3" s="252">
        <f>O6+O8+O10+O20+O25+O27+O30+O32</f>
        <v>40.068999999999996</v>
      </c>
      <c r="G3" s="436"/>
      <c r="H3" s="436"/>
      <c r="I3" s="436"/>
      <c r="J3" s="436"/>
      <c r="K3" s="834"/>
      <c r="L3" s="835"/>
      <c r="M3" s="836"/>
      <c r="N3" s="835"/>
      <c r="O3" s="837"/>
      <c r="P3" s="838"/>
      <c r="Q3" s="838"/>
      <c r="R3" s="839"/>
    </row>
    <row r="4" spans="1:18" s="328" customFormat="1" ht="14.45" customHeight="1">
      <c r="A4" s="5233" t="s">
        <v>53</v>
      </c>
      <c r="B4" s="5233" t="s">
        <v>54</v>
      </c>
      <c r="C4" s="5233" t="s">
        <v>55</v>
      </c>
      <c r="D4" s="5233" t="s">
        <v>56</v>
      </c>
      <c r="E4" s="5233" t="s">
        <v>57</v>
      </c>
      <c r="F4" s="5223" t="s">
        <v>4603</v>
      </c>
      <c r="G4" s="5223"/>
      <c r="H4" s="5223"/>
      <c r="I4" s="5223"/>
      <c r="J4" s="5223"/>
      <c r="K4" s="5223" t="s">
        <v>4613</v>
      </c>
      <c r="L4" s="5223"/>
      <c r="M4" s="5223"/>
      <c r="N4" s="5223"/>
      <c r="O4" s="5223"/>
      <c r="P4" s="5223"/>
      <c r="Q4" s="5233" t="s">
        <v>4643</v>
      </c>
      <c r="R4" s="5233"/>
    </row>
    <row r="5" spans="1:18" s="328" customFormat="1" ht="45">
      <c r="A5" s="5233"/>
      <c r="B5" s="5233"/>
      <c r="C5" s="5233"/>
      <c r="D5" s="5233"/>
      <c r="E5" s="5233"/>
      <c r="F5" s="379" t="s">
        <v>4604</v>
      </c>
      <c r="G5" s="379" t="s">
        <v>4611</v>
      </c>
      <c r="H5" s="379" t="s">
        <v>4605</v>
      </c>
      <c r="I5" s="379" t="s">
        <v>4612</v>
      </c>
      <c r="J5" s="379" t="s">
        <v>2527</v>
      </c>
      <c r="K5" s="380" t="s">
        <v>58</v>
      </c>
      <c r="L5" s="380" t="s">
        <v>59</v>
      </c>
      <c r="M5" s="381" t="s">
        <v>60</v>
      </c>
      <c r="N5" s="380" t="s">
        <v>61</v>
      </c>
      <c r="O5" s="381" t="s">
        <v>62</v>
      </c>
      <c r="P5" s="380" t="s">
        <v>63</v>
      </c>
      <c r="Q5" s="382" t="s">
        <v>2529</v>
      </c>
      <c r="R5" s="383" t="s">
        <v>4644</v>
      </c>
    </row>
    <row r="6" spans="1:18">
      <c r="A6" s="732">
        <f>'2.SD Community Based Annex'!A7</f>
        <v>2</v>
      </c>
      <c r="B6" s="732"/>
      <c r="C6" s="732" t="str">
        <f>'2.SD Community Based Annex'!C7</f>
        <v>Service Delivery - Community Based</v>
      </c>
      <c r="D6" s="251"/>
      <c r="E6" s="251"/>
      <c r="F6" s="251"/>
      <c r="G6" s="251"/>
      <c r="H6" s="197"/>
      <c r="I6" s="251"/>
      <c r="J6" s="197"/>
      <c r="K6" s="251"/>
      <c r="L6" s="251"/>
      <c r="M6" s="197"/>
      <c r="N6" s="795"/>
      <c r="O6" s="720">
        <f>O7</f>
        <v>3.669</v>
      </c>
      <c r="P6" s="817"/>
      <c r="Q6" s="817"/>
      <c r="R6" s="720">
        <f>R7</f>
        <v>0</v>
      </c>
    </row>
    <row r="7" spans="1:18" ht="120">
      <c r="A7" s="841" t="str">
        <f>'2.SD Community Based Annex'!A52</f>
        <v>2.3.2.6</v>
      </c>
      <c r="B7" s="841"/>
      <c r="C7" s="696" t="str">
        <f>'2.SD Community Based Annex'!C52</f>
        <v>Home based care for bed-ridden elderly under NPHCE</v>
      </c>
      <c r="D7" s="410" t="str">
        <f>'2.SD Community Based Annex'!D52</f>
        <v>NCD</v>
      </c>
      <c r="E7" s="410" t="str">
        <f>'2.SD Community Based Annex'!E52</f>
        <v>NPHCE</v>
      </c>
      <c r="F7" s="410">
        <f>'2.SD Community Based Annex'!G52</f>
        <v>0</v>
      </c>
      <c r="G7" s="410">
        <f>'2.SD Community Based Annex'!H52</f>
        <v>0</v>
      </c>
      <c r="H7" s="410">
        <f>'2.SD Community Based Annex'!I52</f>
        <v>0</v>
      </c>
      <c r="I7" s="410">
        <f>'2.SD Community Based Annex'!J52</f>
        <v>0</v>
      </c>
      <c r="J7" s="410">
        <f>'2.SD Community Based Annex'!K52</f>
        <v>0</v>
      </c>
      <c r="K7" s="410">
        <f>'2.SD Community Based Annex'!L52</f>
        <v>0</v>
      </c>
      <c r="L7" s="410">
        <f>'2.SD Community Based Annex'!M52</f>
        <v>366900</v>
      </c>
      <c r="M7" s="392">
        <f>'2.SD Community Based Annex'!N52</f>
        <v>3.669</v>
      </c>
      <c r="N7" s="410">
        <f>'2.SD Community Based Annex'!O52</f>
        <v>1</v>
      </c>
      <c r="O7" s="392">
        <f>'2.SD Community Based Annex'!P52</f>
        <v>3.669</v>
      </c>
      <c r="P7" s="696" t="str">
        <f>'2.SD Community Based Annex'!Q52</f>
        <v xml:space="preserve">STATE: Pilot project by providing Underpads for elderly incontinent patientsas part of home care to prevent bedsores at  Yanam - DH levels ( Rs.18 x 180 days x 100 elederly patients - Rs. 3.24 Lakhs                                                           Equipments : TENS - Rs. 8000 x 1 - , IFT - Rs.30000 x 1 - , Teraband - Rs.600 x 1 , Thera tubing - Rs.800 x 1 , Theraloop - Rs.500 x 1 -, Swiss Ball with Pump - Rs.3000 x 1 -  Rs. 0.42900 Lakhs (GT - 3.66900 Lakhs); PDY: ; KKL: ; MHE: ; YNM: </v>
      </c>
      <c r="Q7" s="56"/>
      <c r="R7" s="241"/>
    </row>
    <row r="8" spans="1:18">
      <c r="A8" s="732">
        <f>'5.Infrastructure Annex'!A7</f>
        <v>5</v>
      </c>
      <c r="B8" s="732"/>
      <c r="C8" s="732" t="str">
        <f>'5.Infrastructure Annex'!C7</f>
        <v>Infrastructure</v>
      </c>
      <c r="D8" s="251"/>
      <c r="E8" s="251"/>
      <c r="F8" s="251"/>
      <c r="G8" s="251"/>
      <c r="H8" s="197"/>
      <c r="I8" s="251"/>
      <c r="J8" s="197"/>
      <c r="K8" s="251"/>
      <c r="L8" s="251"/>
      <c r="M8" s="197"/>
      <c r="N8" s="795"/>
      <c r="O8" s="720">
        <f>O9</f>
        <v>0</v>
      </c>
      <c r="P8" s="817"/>
      <c r="Q8" s="818"/>
      <c r="R8" s="842">
        <f>R9</f>
        <v>0</v>
      </c>
    </row>
    <row r="9" spans="1:18" ht="60">
      <c r="A9" s="70" t="str">
        <f>'5.Infrastructure Annex'!A96</f>
        <v>5.3.16</v>
      </c>
      <c r="B9" s="70" t="str">
        <f>'5.Infrastructure Annex'!B96</f>
        <v>K.2.1.1</v>
      </c>
      <c r="C9" s="70" t="str">
        <f>'5.Infrastructure Annex'!C96</f>
        <v>Non-recurring GIA: New Construction @80  lakh/ Extension of existing ward @ 40 lakh/ Renovation @20 lakh/ for Geriatrics Unit with 10 beds and OPD facilities at DH</v>
      </c>
      <c r="D9" s="700" t="str">
        <f>'5.Infrastructure Annex'!D96</f>
        <v>NCD</v>
      </c>
      <c r="E9" s="700" t="str">
        <f>'5.Infrastructure Annex'!E96</f>
        <v>NPHCE</v>
      </c>
      <c r="F9" s="700">
        <f>'5.Infrastructure Annex'!G96</f>
        <v>0</v>
      </c>
      <c r="G9" s="700">
        <f>'5.Infrastructure Annex'!H96</f>
        <v>0</v>
      </c>
      <c r="H9" s="700">
        <f>'5.Infrastructure Annex'!I96</f>
        <v>0</v>
      </c>
      <c r="I9" s="700">
        <f>'5.Infrastructure Annex'!J96</f>
        <v>0</v>
      </c>
      <c r="J9" s="700">
        <f>'5.Infrastructure Annex'!K96</f>
        <v>0</v>
      </c>
      <c r="K9" s="700">
        <f>'5.Infrastructure Annex'!L96</f>
        <v>0</v>
      </c>
      <c r="L9" s="700">
        <f>'5.Infrastructure Annex'!M96</f>
        <v>0</v>
      </c>
      <c r="M9" s="100">
        <f>'5.Infrastructure Annex'!N96</f>
        <v>0</v>
      </c>
      <c r="N9" s="700">
        <f>'5.Infrastructure Annex'!O96</f>
        <v>0</v>
      </c>
      <c r="O9" s="100">
        <f>'5.Infrastructure Annex'!P96</f>
        <v>0</v>
      </c>
      <c r="P9" s="70" t="str">
        <f>'5.Infrastructure Annex'!Q96</f>
        <v xml:space="preserve">STATE: ; PDY: ; KKL: ; MHE: ; YNM: </v>
      </c>
      <c r="Q9" s="56"/>
      <c r="R9" s="241"/>
    </row>
    <row r="10" spans="1:18">
      <c r="A10" s="732">
        <f>'6.Procurement Annex'!A7</f>
        <v>6</v>
      </c>
      <c r="B10" s="732"/>
      <c r="C10" s="732" t="str">
        <f>'6.Procurement Annex'!C7</f>
        <v>Procurement</v>
      </c>
      <c r="D10" s="251"/>
      <c r="E10" s="251"/>
      <c r="F10" s="251"/>
      <c r="G10" s="251"/>
      <c r="H10" s="197"/>
      <c r="I10" s="251"/>
      <c r="J10" s="197"/>
      <c r="K10" s="251"/>
      <c r="L10" s="251"/>
      <c r="M10" s="197"/>
      <c r="N10" s="795"/>
      <c r="O10" s="720">
        <f>SUM(O11:O19)</f>
        <v>29.5</v>
      </c>
      <c r="P10" s="817"/>
      <c r="Q10" s="818"/>
      <c r="R10" s="842">
        <f>SUM(R11:R19)</f>
        <v>0</v>
      </c>
    </row>
    <row r="11" spans="1:18" ht="30">
      <c r="A11" s="5653" t="str">
        <f>'6.Procurement Annex'!A38</f>
        <v>6.1.5.3</v>
      </c>
      <c r="B11" s="70" t="str">
        <f>'6-A. Proc. Sub-Annex'!C102</f>
        <v>K.1.1.1</v>
      </c>
      <c r="C11" s="70" t="str">
        <f>'6-A. Proc. Sub-Annex'!D102</f>
        <v>Recurring GIA: Machinery &amp; Equipment for DH @ 3 lakh/ CHC @ 0.50 lakh/ PHC @ 0.20 lakh</v>
      </c>
      <c r="D11" s="700" t="str">
        <f>'6-A. Proc. Sub-Annex'!E102</f>
        <v>NCD</v>
      </c>
      <c r="E11" s="700" t="str">
        <f>'6-A. Proc. Sub-Annex'!F102</f>
        <v>NPHCE</v>
      </c>
      <c r="F11" s="700">
        <f>'6-A. Proc. Sub-Annex'!G102</f>
        <v>0</v>
      </c>
      <c r="G11" s="700">
        <f>'6-A. Proc. Sub-Annex'!H102</f>
        <v>0</v>
      </c>
      <c r="H11" s="700">
        <f>'6-A. Proc. Sub-Annex'!I102</f>
        <v>0</v>
      </c>
      <c r="I11" s="700">
        <f>'6-A. Proc. Sub-Annex'!J102</f>
        <v>0</v>
      </c>
      <c r="J11" s="700">
        <f>'6-A. Proc. Sub-Annex'!K102</f>
        <v>0</v>
      </c>
      <c r="K11" s="700">
        <f>'6-A. Proc. Sub-Annex'!L102</f>
        <v>0</v>
      </c>
      <c r="L11" s="700">
        <f>'6-A. Proc. Sub-Annex'!M102</f>
        <v>0</v>
      </c>
      <c r="M11" s="100">
        <f>'6-A. Proc. Sub-Annex'!N102</f>
        <v>0</v>
      </c>
      <c r="N11" s="700">
        <f>'6-A. Proc. Sub-Annex'!O102</f>
        <v>0</v>
      </c>
      <c r="O11" s="100">
        <f>'6-A. Proc. Sub-Annex'!P102</f>
        <v>0</v>
      </c>
      <c r="P11" s="70">
        <f>'6-A. Proc. Sub-Annex'!Q102</f>
        <v>0</v>
      </c>
      <c r="Q11" s="56"/>
      <c r="R11" s="241"/>
    </row>
    <row r="12" spans="1:18" ht="30">
      <c r="A12" s="5653"/>
      <c r="B12" s="70" t="str">
        <f>'6-A. Proc. Sub-Annex'!C103</f>
        <v>K.1.4.1</v>
      </c>
      <c r="C12" s="70" t="str">
        <f>'6-A. Proc. Sub-Annex'!D103</f>
        <v>Aids and Appliances for Sub-Centre/HWC Sub Centre</v>
      </c>
      <c r="D12" s="700" t="str">
        <f>'6-A. Proc. Sub-Annex'!E103</f>
        <v>NCD</v>
      </c>
      <c r="E12" s="700" t="str">
        <f>'6-A. Proc. Sub-Annex'!F103</f>
        <v>NPHCE</v>
      </c>
      <c r="F12" s="700">
        <f>'6-A. Proc. Sub-Annex'!G103</f>
        <v>0</v>
      </c>
      <c r="G12" s="700">
        <f>'6-A. Proc. Sub-Annex'!H103</f>
        <v>0</v>
      </c>
      <c r="H12" s="700">
        <f>'6-A. Proc. Sub-Annex'!I103</f>
        <v>16.2</v>
      </c>
      <c r="I12" s="700">
        <f>'6-A. Proc. Sub-Annex'!J103</f>
        <v>0</v>
      </c>
      <c r="J12" s="700">
        <f>'6-A. Proc. Sub-Annex'!K103</f>
        <v>0</v>
      </c>
      <c r="K12" s="700">
        <f>'6-A. Proc. Sub-Annex'!L103</f>
        <v>0</v>
      </c>
      <c r="L12" s="700">
        <f>'6-A. Proc. Sub-Annex'!M103</f>
        <v>0</v>
      </c>
      <c r="M12" s="100">
        <f>'6-A. Proc. Sub-Annex'!N103</f>
        <v>0</v>
      </c>
      <c r="N12" s="700">
        <f>'6-A. Proc. Sub-Annex'!O103</f>
        <v>0</v>
      </c>
      <c r="O12" s="100">
        <f>'6-A. Proc. Sub-Annex'!P103</f>
        <v>0</v>
      </c>
      <c r="P12" s="70">
        <f>'6-A. Proc. Sub-Annex'!Q103</f>
        <v>0</v>
      </c>
      <c r="Q12" s="56"/>
      <c r="R12" s="241"/>
    </row>
    <row r="13" spans="1:18" ht="30">
      <c r="A13" s="5653"/>
      <c r="B13" s="70" t="str">
        <f>'6-A. Proc. Sub-Annex'!C104</f>
        <v>K.2.1.2</v>
      </c>
      <c r="C13" s="70" t="str">
        <f>'6-A. Proc. Sub-Annex'!D104</f>
        <v>Non-recurring GIA: Machinery &amp; Equipment for DH</v>
      </c>
      <c r="D13" s="700" t="str">
        <f>'6-A. Proc. Sub-Annex'!E104</f>
        <v>NCD</v>
      </c>
      <c r="E13" s="700" t="str">
        <f>'6-A. Proc. Sub-Annex'!F104</f>
        <v>NPHCE</v>
      </c>
      <c r="F13" s="700">
        <f>'6-A. Proc. Sub-Annex'!G104</f>
        <v>0</v>
      </c>
      <c r="G13" s="700">
        <f>'6-A. Proc. Sub-Annex'!H104</f>
        <v>0</v>
      </c>
      <c r="H13" s="700">
        <f>'6-A. Proc. Sub-Annex'!I104</f>
        <v>0</v>
      </c>
      <c r="I13" s="700">
        <f>'6-A. Proc. Sub-Annex'!J104</f>
        <v>0</v>
      </c>
      <c r="J13" s="700">
        <f>'6-A. Proc. Sub-Annex'!K104</f>
        <v>0</v>
      </c>
      <c r="K13" s="700">
        <f>'6-A. Proc. Sub-Annex'!L104</f>
        <v>0</v>
      </c>
      <c r="L13" s="700">
        <f>'6-A. Proc. Sub-Annex'!M104</f>
        <v>525000</v>
      </c>
      <c r="M13" s="100">
        <f>'6-A. Proc. Sub-Annex'!N104</f>
        <v>5.25</v>
      </c>
      <c r="N13" s="700">
        <f>'6-A. Proc. Sub-Annex'!O104</f>
        <v>2</v>
      </c>
      <c r="O13" s="100">
        <f>'6-A. Proc. Sub-Annex'!P104</f>
        <v>10.5</v>
      </c>
      <c r="P13" s="70">
        <f>'6-A. Proc. Sub-Annex'!Q104</f>
        <v>0</v>
      </c>
      <c r="Q13" s="56"/>
      <c r="R13" s="241"/>
    </row>
    <row r="14" spans="1:18" ht="30">
      <c r="A14" s="5653"/>
      <c r="B14" s="70" t="str">
        <f>'6-A. Proc. Sub-Annex'!C105</f>
        <v>K.2.2</v>
      </c>
      <c r="C14" s="70" t="str">
        <f>'6-A. Proc. Sub-Annex'!D105</f>
        <v>Non-recurring GIA: Machinery &amp; Equipment for CHC</v>
      </c>
      <c r="D14" s="700" t="str">
        <f>'6-A. Proc. Sub-Annex'!E105</f>
        <v>NCD</v>
      </c>
      <c r="E14" s="700" t="str">
        <f>'6-A. Proc. Sub-Annex'!F105</f>
        <v>NPHCE</v>
      </c>
      <c r="F14" s="700">
        <f>'6-A. Proc. Sub-Annex'!G105</f>
        <v>0</v>
      </c>
      <c r="G14" s="700">
        <f>'6-A. Proc. Sub-Annex'!H105</f>
        <v>0</v>
      </c>
      <c r="H14" s="700">
        <f>'6-A. Proc. Sub-Annex'!I105</f>
        <v>0</v>
      </c>
      <c r="I14" s="700">
        <f>'6-A. Proc. Sub-Annex'!J105</f>
        <v>0</v>
      </c>
      <c r="J14" s="700">
        <f>'6-A. Proc. Sub-Annex'!K105</f>
        <v>0</v>
      </c>
      <c r="K14" s="700">
        <f>'6-A. Proc. Sub-Annex'!L105</f>
        <v>0</v>
      </c>
      <c r="L14" s="700">
        <f>'6-A. Proc. Sub-Annex'!M105</f>
        <v>0</v>
      </c>
      <c r="M14" s="100">
        <f>'6-A. Proc. Sub-Annex'!N105</f>
        <v>0</v>
      </c>
      <c r="N14" s="700">
        <f>'6-A. Proc. Sub-Annex'!O105</f>
        <v>0</v>
      </c>
      <c r="O14" s="100">
        <f>'6-A. Proc. Sub-Annex'!P105</f>
        <v>0</v>
      </c>
      <c r="P14" s="70">
        <f>'6-A. Proc. Sub-Annex'!Q105</f>
        <v>0</v>
      </c>
      <c r="Q14" s="56"/>
      <c r="R14" s="241"/>
    </row>
    <row r="15" spans="1:18" ht="30">
      <c r="A15" s="5653"/>
      <c r="B15" s="70" t="str">
        <f>'6-A. Proc. Sub-Annex'!C106</f>
        <v>K.2.3</v>
      </c>
      <c r="C15" s="70" t="str">
        <f>'6-A. Proc. Sub-Annex'!D106</f>
        <v>Non-recurring GIA: Machinery &amp; Equipment for PHC</v>
      </c>
      <c r="D15" s="700" t="str">
        <f>'6-A. Proc. Sub-Annex'!E106</f>
        <v>NCD</v>
      </c>
      <c r="E15" s="700" t="str">
        <f>'6-A. Proc. Sub-Annex'!F106</f>
        <v>NPHCE</v>
      </c>
      <c r="F15" s="700">
        <f>'6-A. Proc. Sub-Annex'!G106</f>
        <v>0</v>
      </c>
      <c r="G15" s="700">
        <f>'6-A. Proc. Sub-Annex'!H106</f>
        <v>0</v>
      </c>
      <c r="H15" s="700">
        <f>'6-A. Proc. Sub-Annex'!I106</f>
        <v>10.499970000000001</v>
      </c>
      <c r="I15" s="700">
        <f>'6-A. Proc. Sub-Annex'!J106</f>
        <v>0</v>
      </c>
      <c r="J15" s="700">
        <f>'6-A. Proc. Sub-Annex'!K106</f>
        <v>0</v>
      </c>
      <c r="K15" s="700">
        <f>'6-A. Proc. Sub-Annex'!L106</f>
        <v>0</v>
      </c>
      <c r="L15" s="700">
        <f>'6-A. Proc. Sub-Annex'!M106</f>
        <v>0</v>
      </c>
      <c r="M15" s="100">
        <f>'6-A. Proc. Sub-Annex'!N106</f>
        <v>0</v>
      </c>
      <c r="N15" s="700">
        <f>'6-A. Proc. Sub-Annex'!O106</f>
        <v>0</v>
      </c>
      <c r="O15" s="100">
        <f>'6-A. Proc. Sub-Annex'!P106</f>
        <v>0</v>
      </c>
      <c r="P15" s="70">
        <f>'6-A. Proc. Sub-Annex'!Q106</f>
        <v>0</v>
      </c>
      <c r="Q15" s="56"/>
      <c r="R15" s="241"/>
    </row>
    <row r="16" spans="1:18" ht="30">
      <c r="A16" s="5653"/>
      <c r="B16" s="70" t="str">
        <f>'6-A. Proc. Sub-Annex'!C107</f>
        <v>K.2.1.1</v>
      </c>
      <c r="C16" s="70" t="str">
        <f>'6-A. Proc. Sub-Annex'!D107</f>
        <v>Non-recurring GIA: Furniture of Geriatrics Unit with 10 beds and OPD facilities at DH</v>
      </c>
      <c r="D16" s="700" t="str">
        <f>'6-A. Proc. Sub-Annex'!E107</f>
        <v>NCD</v>
      </c>
      <c r="E16" s="700" t="str">
        <f>'6-A. Proc. Sub-Annex'!F107</f>
        <v>NPHCE</v>
      </c>
      <c r="F16" s="700">
        <f>'6-A. Proc. Sub-Annex'!G107</f>
        <v>0</v>
      </c>
      <c r="G16" s="700">
        <f>'6-A. Proc. Sub-Annex'!H107</f>
        <v>0</v>
      </c>
      <c r="H16" s="700">
        <f>'6-A. Proc. Sub-Annex'!I107</f>
        <v>0</v>
      </c>
      <c r="I16" s="700">
        <f>'6-A. Proc. Sub-Annex'!J107</f>
        <v>0</v>
      </c>
      <c r="J16" s="700">
        <f>'6-A. Proc. Sub-Annex'!K107</f>
        <v>0</v>
      </c>
      <c r="K16" s="700">
        <f>'6-A. Proc. Sub-Annex'!L107</f>
        <v>0</v>
      </c>
      <c r="L16" s="700">
        <f>'6-A. Proc. Sub-Annex'!M107</f>
        <v>0</v>
      </c>
      <c r="M16" s="100">
        <f>'6-A. Proc. Sub-Annex'!N107</f>
        <v>0</v>
      </c>
      <c r="N16" s="700">
        <f>'6-A. Proc. Sub-Annex'!O107</f>
        <v>0</v>
      </c>
      <c r="O16" s="100">
        <f>'6-A. Proc. Sub-Annex'!P107</f>
        <v>0</v>
      </c>
      <c r="P16" s="70">
        <f>'6-A. Proc. Sub-Annex'!Q107</f>
        <v>0</v>
      </c>
      <c r="Q16" s="56"/>
      <c r="R16" s="241"/>
    </row>
    <row r="17" spans="1:18" ht="30">
      <c r="A17" s="5653"/>
      <c r="B17" s="70">
        <f>'6-A. Proc. Sub-Annex'!C108</f>
        <v>0</v>
      </c>
      <c r="C17" s="70" t="str">
        <f>'6-A. Proc. Sub-Annex'!D108</f>
        <v>Any other equipment (please specify)</v>
      </c>
      <c r="D17" s="700" t="str">
        <f>'6-A. Proc. Sub-Annex'!E108</f>
        <v>NCD</v>
      </c>
      <c r="E17" s="700" t="str">
        <f>'6-A. Proc. Sub-Annex'!F108</f>
        <v>NPHCE</v>
      </c>
      <c r="F17" s="700">
        <f>'6-A. Proc. Sub-Annex'!G108</f>
        <v>0</v>
      </c>
      <c r="G17" s="700">
        <f>'6-A. Proc. Sub-Annex'!H108</f>
        <v>0</v>
      </c>
      <c r="H17" s="700">
        <f>'6-A. Proc. Sub-Annex'!I108</f>
        <v>0</v>
      </c>
      <c r="I17" s="700">
        <f>'6-A. Proc. Sub-Annex'!J108</f>
        <v>0</v>
      </c>
      <c r="J17" s="700">
        <f>'6-A. Proc. Sub-Annex'!K108</f>
        <v>0</v>
      </c>
      <c r="K17" s="700">
        <f>'6-A. Proc. Sub-Annex'!L108</f>
        <v>0</v>
      </c>
      <c r="L17" s="700">
        <f>'6-A. Proc. Sub-Annex'!M108</f>
        <v>0</v>
      </c>
      <c r="M17" s="100">
        <f>'6-A. Proc. Sub-Annex'!N108</f>
        <v>0</v>
      </c>
      <c r="N17" s="700">
        <f>'6-A. Proc. Sub-Annex'!O108</f>
        <v>0</v>
      </c>
      <c r="O17" s="100">
        <f>'6-A. Proc. Sub-Annex'!P108</f>
        <v>0</v>
      </c>
      <c r="P17" s="70">
        <f>'6-A. Proc. Sub-Annex'!Q108</f>
        <v>0</v>
      </c>
      <c r="Q17" s="56"/>
      <c r="R17" s="241"/>
    </row>
    <row r="18" spans="1:18" ht="30">
      <c r="A18" s="5653" t="str">
        <f>'6.Procurement Annex'!A81</f>
        <v>6.2.4.3</v>
      </c>
      <c r="B18" s="70"/>
      <c r="C18" s="70" t="str">
        <f>'6-A. Proc. Sub-Annex'!D257</f>
        <v>Drugs and supplies for NPHCE</v>
      </c>
      <c r="D18" s="700" t="str">
        <f>'6-A. Proc. Sub-Annex'!E257</f>
        <v>NCD</v>
      </c>
      <c r="E18" s="700" t="str">
        <f>'6-A. Proc. Sub-Annex'!F257</f>
        <v>NPHCE</v>
      </c>
      <c r="F18" s="700">
        <f>'6-A. Proc. Sub-Annex'!G257</f>
        <v>0</v>
      </c>
      <c r="G18" s="700">
        <f>'6-A. Proc. Sub-Annex'!H257</f>
        <v>0</v>
      </c>
      <c r="H18" s="700">
        <f>'6-A. Proc. Sub-Annex'!I257</f>
        <v>16</v>
      </c>
      <c r="I18" s="700">
        <f>'6-A. Proc. Sub-Annex'!J257</f>
        <v>0</v>
      </c>
      <c r="J18" s="700">
        <f>'6-A. Proc. Sub-Annex'!K257</f>
        <v>0</v>
      </c>
      <c r="K18" s="700">
        <f>'6-A. Proc. Sub-Annex'!L257</f>
        <v>0</v>
      </c>
      <c r="L18" s="700">
        <f>'6-A. Proc. Sub-Annex'!M257</f>
        <v>475000</v>
      </c>
      <c r="M18" s="100">
        <f>'6-A. Proc. Sub-Annex'!N257</f>
        <v>4.75</v>
      </c>
      <c r="N18" s="700">
        <f>'6-A. Proc. Sub-Annex'!O257</f>
        <v>4</v>
      </c>
      <c r="O18" s="100">
        <f>'6-A. Proc. Sub-Annex'!P257</f>
        <v>19</v>
      </c>
      <c r="P18" s="70">
        <f>'6-A. Proc. Sub-Annex'!Q257</f>
        <v>0</v>
      </c>
      <c r="Q18" s="56"/>
      <c r="R18" s="241"/>
    </row>
    <row r="19" spans="1:18" ht="30">
      <c r="A19" s="5653"/>
      <c r="B19" s="70"/>
      <c r="C19" s="70">
        <f>'6-A. Proc. Sub-Annex'!D258</f>
        <v>0</v>
      </c>
      <c r="D19" s="700" t="str">
        <f>'6-A. Proc. Sub-Annex'!E258</f>
        <v>NCD</v>
      </c>
      <c r="E19" s="700" t="str">
        <f>'6-A. Proc. Sub-Annex'!F258</f>
        <v>NPHCE</v>
      </c>
      <c r="F19" s="700">
        <f>'6-A. Proc. Sub-Annex'!G258</f>
        <v>0</v>
      </c>
      <c r="G19" s="700">
        <f>'6-A. Proc. Sub-Annex'!H258</f>
        <v>0</v>
      </c>
      <c r="H19" s="700">
        <f>'6-A. Proc. Sub-Annex'!I258</f>
        <v>0</v>
      </c>
      <c r="I19" s="700">
        <f>'6-A. Proc. Sub-Annex'!J258</f>
        <v>0</v>
      </c>
      <c r="J19" s="700">
        <f>'6-A. Proc. Sub-Annex'!K258</f>
        <v>0</v>
      </c>
      <c r="K19" s="700">
        <f>'6-A. Proc. Sub-Annex'!L258</f>
        <v>0</v>
      </c>
      <c r="L19" s="700">
        <f>'6-A. Proc. Sub-Annex'!M258</f>
        <v>0</v>
      </c>
      <c r="M19" s="100">
        <f>'6-A. Proc. Sub-Annex'!N258</f>
        <v>0</v>
      </c>
      <c r="N19" s="700">
        <f>'6-A. Proc. Sub-Annex'!O258</f>
        <v>0</v>
      </c>
      <c r="O19" s="100">
        <f>'6-A. Proc. Sub-Annex'!P258</f>
        <v>0</v>
      </c>
      <c r="P19" s="70">
        <f>'6-A. Proc. Sub-Annex'!Q258</f>
        <v>0</v>
      </c>
      <c r="Q19" s="56"/>
      <c r="R19" s="241"/>
    </row>
    <row r="20" spans="1:18">
      <c r="A20" s="732">
        <f>'9.Training Annex'!A7</f>
        <v>9</v>
      </c>
      <c r="B20" s="732"/>
      <c r="C20" s="732" t="str">
        <f>'9.Training Annex'!C7</f>
        <v>Training and Capacity Building</v>
      </c>
      <c r="D20" s="251"/>
      <c r="E20" s="251"/>
      <c r="F20" s="251"/>
      <c r="G20" s="251"/>
      <c r="H20" s="197"/>
      <c r="I20" s="251"/>
      <c r="J20" s="197"/>
      <c r="K20" s="251"/>
      <c r="L20" s="251"/>
      <c r="M20" s="197"/>
      <c r="N20" s="795"/>
      <c r="O20" s="720">
        <f>SUM(O21:O24)</f>
        <v>3.25</v>
      </c>
      <c r="P20" s="817"/>
      <c r="Q20" s="818"/>
      <c r="R20" s="842">
        <f>SUM(R21:R24)</f>
        <v>0</v>
      </c>
    </row>
    <row r="21" spans="1:18" ht="75">
      <c r="A21" s="5653" t="str">
        <f>'9.Training Annex'!A57</f>
        <v>9.2.4.3</v>
      </c>
      <c r="B21" s="70" t="str">
        <f>'9-A.Training Sub-Annex'!C255</f>
        <v>K.1.1.2</v>
      </c>
      <c r="C21" s="70" t="str">
        <f>'9-A.Training Sub-Annex'!D255</f>
        <v>Training of doctors and staff at DH level under NPHCE</v>
      </c>
      <c r="D21" s="700" t="str">
        <f>'9-A.Training Sub-Annex'!E255</f>
        <v>NCD</v>
      </c>
      <c r="E21" s="700" t="str">
        <f>'9-A.Training Sub-Annex'!F255</f>
        <v>NPHCE</v>
      </c>
      <c r="F21" s="700">
        <f>'9-A.Training Sub-Annex'!G255</f>
        <v>0</v>
      </c>
      <c r="G21" s="700">
        <f>'9-A.Training Sub-Annex'!H255</f>
        <v>0</v>
      </c>
      <c r="H21" s="700">
        <f>'9-A.Training Sub-Annex'!I255</f>
        <v>2</v>
      </c>
      <c r="I21" s="700">
        <f>'9-A.Training Sub-Annex'!J255</f>
        <v>0</v>
      </c>
      <c r="J21" s="700">
        <f>'9-A.Training Sub-Annex'!K255</f>
        <v>0</v>
      </c>
      <c r="K21" s="700">
        <f>'9-A.Training Sub-Annex'!L255</f>
        <v>0</v>
      </c>
      <c r="L21" s="700">
        <f>'9-A.Training Sub-Annex'!M255</f>
        <v>40000</v>
      </c>
      <c r="M21" s="100">
        <f>'9-A.Training Sub-Annex'!N255</f>
        <v>0.4</v>
      </c>
      <c r="N21" s="700">
        <f>'9-A.Training Sub-Annex'!O255</f>
        <v>5</v>
      </c>
      <c r="O21" s="100">
        <f>'9-A.Training Sub-Annex'!P255</f>
        <v>2</v>
      </c>
      <c r="P21" s="70" t="str">
        <f>'9-A.Training Sub-Annex'!Q255</f>
        <v>STATE: ; PDY: Training of Docotors and Staff from DH - Rs.0.50 Lakhs x 2 Batch; KKL: Training of Docotors and Staff from DH - Rs.0.50 Lakhs x 1 Batch; MHE: Training of Docotors and Staff from DH - Rs.0.25 Lakhs x 1 Batch; YNM: Training of Docotors and Staff from DH - Rs.0.25 Lakhs x 1 Batch</v>
      </c>
      <c r="Q21" s="56"/>
      <c r="R21" s="241"/>
    </row>
    <row r="22" spans="1:18" ht="30">
      <c r="A22" s="5653"/>
      <c r="B22" s="70" t="str">
        <f>'9-A.Training Sub-Annex'!C256</f>
        <v>K.1.2.1</v>
      </c>
      <c r="C22" s="70" t="str">
        <f>'9-A.Training Sub-Annex'!D256</f>
        <v>Training of doctors and staff at CHC level under NPHCE</v>
      </c>
      <c r="D22" s="700" t="str">
        <f>'9-A.Training Sub-Annex'!E256</f>
        <v>NCD</v>
      </c>
      <c r="E22" s="700" t="str">
        <f>'9-A.Training Sub-Annex'!F256</f>
        <v>NPHCE</v>
      </c>
      <c r="F22" s="700">
        <f>'9-A.Training Sub-Annex'!G256</f>
        <v>0</v>
      </c>
      <c r="G22" s="700">
        <f>'9-A.Training Sub-Annex'!H256</f>
        <v>0</v>
      </c>
      <c r="H22" s="700">
        <f>'9-A.Training Sub-Annex'!I256</f>
        <v>1.6</v>
      </c>
      <c r="I22" s="700">
        <f>'9-A.Training Sub-Annex'!J256</f>
        <v>0</v>
      </c>
      <c r="J22" s="700">
        <f>'9-A.Training Sub-Annex'!K256</f>
        <v>0</v>
      </c>
      <c r="K22" s="700">
        <f>'9-A.Training Sub-Annex'!L256</f>
        <v>0</v>
      </c>
      <c r="L22" s="700">
        <f>'9-A.Training Sub-Annex'!M256</f>
        <v>0</v>
      </c>
      <c r="M22" s="100">
        <f>'9-A.Training Sub-Annex'!N256</f>
        <v>0</v>
      </c>
      <c r="N22" s="700">
        <f>'9-A.Training Sub-Annex'!O256</f>
        <v>0</v>
      </c>
      <c r="O22" s="100">
        <f>'9-A.Training Sub-Annex'!P256</f>
        <v>0</v>
      </c>
      <c r="P22" s="70" t="str">
        <f>'9-A.Training Sub-Annex'!Q256</f>
        <v xml:space="preserve">STATE: ; PDY: ; KKL: ; MHE: ; YNM: </v>
      </c>
      <c r="Q22" s="56"/>
      <c r="R22" s="241"/>
    </row>
    <row r="23" spans="1:18" ht="75">
      <c r="A23" s="5653"/>
      <c r="B23" s="70" t="str">
        <f>'9-A.Training Sub-Annex'!C257</f>
        <v>K.1.3.1.</v>
      </c>
      <c r="C23" s="70" t="str">
        <f>'9-A.Training Sub-Annex'!D257</f>
        <v>Training of doctors and staff at PHC level under NPHCE</v>
      </c>
      <c r="D23" s="700" t="str">
        <f>'9-A.Training Sub-Annex'!E257</f>
        <v>NCD</v>
      </c>
      <c r="E23" s="700" t="str">
        <f>'9-A.Training Sub-Annex'!F257</f>
        <v>NPHCE</v>
      </c>
      <c r="F23" s="700">
        <f>'9-A.Training Sub-Annex'!G257</f>
        <v>0</v>
      </c>
      <c r="G23" s="700">
        <f>'9-A.Training Sub-Annex'!H257</f>
        <v>0</v>
      </c>
      <c r="H23" s="700">
        <f>'9-A.Training Sub-Annex'!I257</f>
        <v>1</v>
      </c>
      <c r="I23" s="700">
        <f>'9-A.Training Sub-Annex'!J257</f>
        <v>0</v>
      </c>
      <c r="J23" s="700">
        <f>'9-A.Training Sub-Annex'!K257</f>
        <v>0</v>
      </c>
      <c r="K23" s="700">
        <f>'9-A.Training Sub-Annex'!L257</f>
        <v>0</v>
      </c>
      <c r="L23" s="700">
        <f>'9-A.Training Sub-Annex'!M257</f>
        <v>25000</v>
      </c>
      <c r="M23" s="100">
        <f>'9-A.Training Sub-Annex'!N257</f>
        <v>0.25</v>
      </c>
      <c r="N23" s="700">
        <f>'9-A.Training Sub-Annex'!O257</f>
        <v>5</v>
      </c>
      <c r="O23" s="100">
        <f>'9-A.Training Sub-Annex'!P257</f>
        <v>1.25</v>
      </c>
      <c r="P23" s="70" t="str">
        <f>'9-A.Training Sub-Annex'!Q257</f>
        <v>STATE: ; PDY: Training of Docotors and Staff from PHC - Rs.0.25 Lakhs x 2 Batch; KKL: Training of Docotors and Staff from PHC - Rs.0.25 Lakhs x 1 Batch; MHE: Training of Docotors and Staff from PHC - Rs.0.25 Lakhs x 1 Batch; YNM: Training of Docotors and Staff from PHC - Rs.0.25 Lakhs x 1 Batch</v>
      </c>
      <c r="Q23" s="56"/>
      <c r="R23" s="241"/>
    </row>
    <row r="24" spans="1:18" ht="30">
      <c r="A24" s="5653"/>
      <c r="B24" s="70"/>
      <c r="C24" s="70" t="str">
        <f>'9-A.Training Sub-Annex'!D258</f>
        <v>Any other (please specify)</v>
      </c>
      <c r="D24" s="700" t="str">
        <f>'9-A.Training Sub-Annex'!E258</f>
        <v>NCD</v>
      </c>
      <c r="E24" s="700" t="str">
        <f>'9-A.Training Sub-Annex'!F258</f>
        <v>NPHCE</v>
      </c>
      <c r="F24" s="700">
        <f>'9-A.Training Sub-Annex'!G258</f>
        <v>0</v>
      </c>
      <c r="G24" s="700">
        <f>'9-A.Training Sub-Annex'!H258</f>
        <v>0</v>
      </c>
      <c r="H24" s="700">
        <f>'9-A.Training Sub-Annex'!I258</f>
        <v>0</v>
      </c>
      <c r="I24" s="700">
        <f>'9-A.Training Sub-Annex'!J258</f>
        <v>0</v>
      </c>
      <c r="J24" s="700">
        <f>'9-A.Training Sub-Annex'!K258</f>
        <v>0</v>
      </c>
      <c r="K24" s="700">
        <f>'9-A.Training Sub-Annex'!L258</f>
        <v>0</v>
      </c>
      <c r="L24" s="700">
        <f>'9-A.Training Sub-Annex'!M258</f>
        <v>0</v>
      </c>
      <c r="M24" s="100">
        <f>'9-A.Training Sub-Annex'!N258</f>
        <v>0</v>
      </c>
      <c r="N24" s="700">
        <f>'9-A.Training Sub-Annex'!O258</f>
        <v>0</v>
      </c>
      <c r="O24" s="100">
        <f>'9-A.Training Sub-Annex'!P258</f>
        <v>0</v>
      </c>
      <c r="P24" s="70" t="str">
        <f>'9-A.Training Sub-Annex'!Q258</f>
        <v xml:space="preserve">STATE: ; PDY: ; KKL: ; MHE: ; YNM: </v>
      </c>
      <c r="Q24" s="56"/>
      <c r="R24" s="241"/>
    </row>
    <row r="25" spans="1:18">
      <c r="A25" s="732">
        <f>'10.Review Research &amp; Surveillen'!A7</f>
        <v>10</v>
      </c>
      <c r="B25" s="732"/>
      <c r="C25" s="732" t="str">
        <f>'10.Review Research &amp; Surveillen'!C7</f>
        <v>Reviews, Research, Surveys and Surveillance</v>
      </c>
      <c r="D25" s="495"/>
      <c r="E25" s="495"/>
      <c r="F25" s="251"/>
      <c r="G25" s="251"/>
      <c r="H25" s="197"/>
      <c r="I25" s="251"/>
      <c r="J25" s="197"/>
      <c r="K25" s="251"/>
      <c r="L25" s="251"/>
      <c r="M25" s="197"/>
      <c r="N25" s="795"/>
      <c r="O25" s="720">
        <f>O26</f>
        <v>0</v>
      </c>
      <c r="P25" s="817"/>
      <c r="Q25" s="818"/>
      <c r="R25" s="842">
        <f>R26</f>
        <v>0</v>
      </c>
    </row>
    <row r="26" spans="1:18" ht="30">
      <c r="A26" s="712" t="str">
        <f>'10.Review Research &amp; Surveillen'!A32</f>
        <v>10.2.15</v>
      </c>
      <c r="B26" s="70"/>
      <c r="C26" s="70" t="str">
        <f>'10.Review Research &amp; Surveillen'!C32</f>
        <v>Research in the field of Geriatric health</v>
      </c>
      <c r="D26" s="700" t="str">
        <f>'10.Review Research &amp; Surveillen'!D32</f>
        <v>NCD</v>
      </c>
      <c r="E26" s="700" t="str">
        <f>'10.Review Research &amp; Surveillen'!E32</f>
        <v>NPHCE</v>
      </c>
      <c r="F26" s="700">
        <f>'10.Review Research &amp; Surveillen'!G32</f>
        <v>0</v>
      </c>
      <c r="G26" s="700">
        <f>'10.Review Research &amp; Surveillen'!H32</f>
        <v>0</v>
      </c>
      <c r="H26" s="700">
        <f>'10.Review Research &amp; Surveillen'!I32</f>
        <v>0</v>
      </c>
      <c r="I26" s="700">
        <f>'10.Review Research &amp; Surveillen'!J32</f>
        <v>0</v>
      </c>
      <c r="J26" s="700">
        <f>'10.Review Research &amp; Surveillen'!K32</f>
        <v>0</v>
      </c>
      <c r="K26" s="700">
        <f>'10.Review Research &amp; Surveillen'!L32</f>
        <v>0</v>
      </c>
      <c r="L26" s="700">
        <f>'10.Review Research &amp; Surveillen'!M32</f>
        <v>0</v>
      </c>
      <c r="M26" s="100">
        <f>'10.Review Research &amp; Surveillen'!N32</f>
        <v>0</v>
      </c>
      <c r="N26" s="700">
        <f>'10.Review Research &amp; Surveillen'!O32</f>
        <v>0</v>
      </c>
      <c r="O26" s="100">
        <f>'10.Review Research &amp; Surveillen'!P32</f>
        <v>0</v>
      </c>
      <c r="P26" s="70" t="str">
        <f>'10.Review Research &amp; Surveillen'!Q32</f>
        <v xml:space="preserve">STATE: ; PDY: ; KKL: ; MHE: ; YNM: </v>
      </c>
      <c r="Q26" s="56"/>
      <c r="R26" s="241"/>
    </row>
    <row r="27" spans="1:18">
      <c r="A27" s="732">
        <f>'11.IEC-BCC Annex'!A7</f>
        <v>11</v>
      </c>
      <c r="B27" s="732"/>
      <c r="C27" s="732" t="str">
        <f>'11.IEC-BCC Annex'!C7</f>
        <v xml:space="preserve"> </v>
      </c>
      <c r="D27" s="251"/>
      <c r="E27" s="251"/>
      <c r="F27" s="251"/>
      <c r="G27" s="251"/>
      <c r="H27" s="197"/>
      <c r="I27" s="251"/>
      <c r="J27" s="197"/>
      <c r="K27" s="251"/>
      <c r="L27" s="251"/>
      <c r="M27" s="197"/>
      <c r="N27" s="795"/>
      <c r="O27" s="720">
        <f>SUM(O28:O29)</f>
        <v>3.65</v>
      </c>
      <c r="P27" s="817"/>
      <c r="Q27" s="818"/>
      <c r="R27" s="842">
        <f>SUM(R28:R29)</f>
        <v>0</v>
      </c>
    </row>
    <row r="28" spans="1:18" ht="105">
      <c r="A28" s="5657" t="str">
        <f>'11.IEC-BCC Annex'!A34</f>
        <v>11.4.3</v>
      </c>
      <c r="B28" s="70" t="str">
        <f>'11-A. IEC Sub-Annex'!C85</f>
        <v>B.10.6.13</v>
      </c>
      <c r="C28" s="70" t="str">
        <f>'11-A. IEC Sub-Annex'!D85</f>
        <v>IPC,Group activities and mass media for NPHCE</v>
      </c>
      <c r="D28" s="700" t="str">
        <f>'11-A. IEC Sub-Annex'!E85</f>
        <v>NCD</v>
      </c>
      <c r="E28" s="700" t="e">
        <f>'11-A. IEC Sub-Annex'!#REF!</f>
        <v>#REF!</v>
      </c>
      <c r="F28" s="700">
        <f>'11-A. IEC Sub-Annex'!F85</f>
        <v>0</v>
      </c>
      <c r="G28" s="700">
        <f>'11-A. IEC Sub-Annex'!G85</f>
        <v>0</v>
      </c>
      <c r="H28" s="700">
        <f>'11-A. IEC Sub-Annex'!H85</f>
        <v>1</v>
      </c>
      <c r="I28" s="700">
        <f>'11-A. IEC Sub-Annex'!I85</f>
        <v>0</v>
      </c>
      <c r="J28" s="700">
        <f>'11-A. IEC Sub-Annex'!J85</f>
        <v>0</v>
      </c>
      <c r="K28" s="700">
        <f>'11-A. IEC Sub-Annex'!K85</f>
        <v>0</v>
      </c>
      <c r="L28" s="700">
        <f>'11-A. IEC Sub-Annex'!L85</f>
        <v>41250</v>
      </c>
      <c r="M28" s="100">
        <f>'11-A. IEC Sub-Annex'!M85</f>
        <v>0.41249999999999998</v>
      </c>
      <c r="N28" s="700">
        <f>'11-A. IEC Sub-Annex'!N85</f>
        <v>4</v>
      </c>
      <c r="O28" s="100">
        <f>'11-A. IEC Sub-Annex'!O85</f>
        <v>1.65</v>
      </c>
      <c r="P28" s="70" t="str">
        <f>'11-A. IEC Sub-Annex'!P85</f>
        <v>STATE: ; PDY: Public awareness &amp; IEC  Activities &amp; Conducted Camps for Elderly People - 1.00 Lakhs; KKL: Public awareness &amp; IEC  Activities &amp; Conducted Camps for Elderly People - 0.25 Lakhs; MHE: Public awareness &amp; IEC  Activities &amp; Conducted Camps for Elderly People - 0.20 Lakhs; YNM: Public awareness &amp; IEC  Activities &amp; Conducted Camps for Elderly People - 0.20 Lakhs</v>
      </c>
      <c r="Q28" s="56"/>
      <c r="R28" s="241"/>
    </row>
    <row r="29" spans="1:18" ht="60">
      <c r="A29" s="5657"/>
      <c r="B29" s="70"/>
      <c r="C29" s="70" t="str">
        <f>'11-A. IEC Sub-Annex'!D86</f>
        <v>Celebration of days-ie International Day for older persons</v>
      </c>
      <c r="D29" s="700" t="str">
        <f>'11-A. IEC Sub-Annex'!E86</f>
        <v>NCD</v>
      </c>
      <c r="E29" s="700" t="e">
        <f>'11-A. IEC Sub-Annex'!#REF!</f>
        <v>#REF!</v>
      </c>
      <c r="F29" s="700">
        <f>'11-A. IEC Sub-Annex'!F86</f>
        <v>0</v>
      </c>
      <c r="G29" s="700">
        <f>'11-A. IEC Sub-Annex'!G86</f>
        <v>0</v>
      </c>
      <c r="H29" s="700">
        <f>'11-A. IEC Sub-Annex'!H86</f>
        <v>2</v>
      </c>
      <c r="I29" s="700">
        <f>'11-A. IEC Sub-Annex'!I86</f>
        <v>0</v>
      </c>
      <c r="J29" s="700">
        <f>'11-A. IEC Sub-Annex'!J86</f>
        <v>0</v>
      </c>
      <c r="K29" s="700">
        <f>'11-A. IEC Sub-Annex'!K86</f>
        <v>0</v>
      </c>
      <c r="L29" s="700">
        <f>'11-A. IEC Sub-Annex'!L86</f>
        <v>50000</v>
      </c>
      <c r="M29" s="100">
        <f>'11-A. IEC Sub-Annex'!M86</f>
        <v>0.5</v>
      </c>
      <c r="N29" s="700">
        <f>'11-A. IEC Sub-Annex'!N86</f>
        <v>4</v>
      </c>
      <c r="O29" s="100">
        <f>'11-A. IEC Sub-Annex'!O86</f>
        <v>2</v>
      </c>
      <c r="P29" s="70" t="str">
        <f>'11-A. IEC Sub-Annex'!P86</f>
        <v>STATE: ; PDY: International Day for Older Person - 1.25 Lakhs; KKL: International Day for Older Person - 0.25 Lakhs; MHE: International Day for Older Person - 0.25 Lakhs; YNM: International Day for Older Person - 0.25 Lakhs</v>
      </c>
      <c r="Q29" s="56"/>
      <c r="R29" s="241"/>
    </row>
    <row r="30" spans="1:18">
      <c r="A30" s="732">
        <f>'12.Printing Annex'!A7</f>
        <v>12</v>
      </c>
      <c r="B30" s="732"/>
      <c r="C30" s="732" t="str">
        <f>'12.Printing Annex'!C7</f>
        <v>Printing</v>
      </c>
      <c r="D30" s="495"/>
      <c r="E30" s="495"/>
      <c r="F30" s="251"/>
      <c r="G30" s="251"/>
      <c r="H30" s="197"/>
      <c r="I30" s="251"/>
      <c r="J30" s="197"/>
      <c r="K30" s="251"/>
      <c r="L30" s="251"/>
      <c r="M30" s="197"/>
      <c r="N30" s="795"/>
      <c r="O30" s="720">
        <f>O31</f>
        <v>0</v>
      </c>
      <c r="P30" s="817"/>
      <c r="Q30" s="818"/>
      <c r="R30" s="842">
        <f>R31</f>
        <v>0</v>
      </c>
    </row>
    <row r="31" spans="1:18" ht="30">
      <c r="A31" s="712" t="str">
        <f>'12.Printing Annex'!A36</f>
        <v>12.4.3</v>
      </c>
      <c r="B31" s="70">
        <f>'12-A. Print Sub-Annex'!C94</f>
        <v>0</v>
      </c>
      <c r="C31" s="70" t="str">
        <f>'12-A. Print Sub-Annex'!D94</f>
        <v>Printing activities under NPHCE</v>
      </c>
      <c r="D31" s="700" t="str">
        <f>'12-A. Print Sub-Annex'!E94</f>
        <v>NCD</v>
      </c>
      <c r="E31" s="700" t="str">
        <f>'12-A. Print Sub-Annex'!F94</f>
        <v>NPHCE</v>
      </c>
      <c r="F31" s="700">
        <f>'12-A. Print Sub-Annex'!G94</f>
        <v>0</v>
      </c>
      <c r="G31" s="700">
        <f>'12-A. Print Sub-Annex'!H94</f>
        <v>0</v>
      </c>
      <c r="H31" s="700">
        <f>'12-A. Print Sub-Annex'!I94</f>
        <v>0</v>
      </c>
      <c r="I31" s="700">
        <f>'12-A. Print Sub-Annex'!J94</f>
        <v>0</v>
      </c>
      <c r="J31" s="700">
        <f>'12-A. Print Sub-Annex'!K94</f>
        <v>0</v>
      </c>
      <c r="K31" s="700">
        <f>'12-A. Print Sub-Annex'!L94</f>
        <v>0</v>
      </c>
      <c r="L31" s="700">
        <f>'12-A. Print Sub-Annex'!M94</f>
        <v>0</v>
      </c>
      <c r="M31" s="100">
        <f>'12-A. Print Sub-Annex'!N94</f>
        <v>0</v>
      </c>
      <c r="N31" s="700">
        <f>'12-A. Print Sub-Annex'!O94</f>
        <v>0</v>
      </c>
      <c r="O31" s="100">
        <f>'12-A. Print Sub-Annex'!P94</f>
        <v>0</v>
      </c>
      <c r="P31" s="70" t="str">
        <f>'12-A. Print Sub-Annex'!Q94</f>
        <v xml:space="preserve">STATE: ; PDY: ; KKL: ; MHE: ; YNM: </v>
      </c>
      <c r="Q31" s="56"/>
      <c r="R31" s="241"/>
    </row>
    <row r="32" spans="1:18">
      <c r="A32" s="337">
        <f>'16.PM Annex'!A7</f>
        <v>16</v>
      </c>
      <c r="B32" s="337"/>
      <c r="C32" s="337" t="str">
        <f>'16.PM Annex'!C7</f>
        <v>Programme Management</v>
      </c>
      <c r="D32" s="338"/>
      <c r="E32" s="338"/>
      <c r="F32" s="338"/>
      <c r="G32" s="338"/>
      <c r="H32" s="197"/>
      <c r="I32" s="338"/>
      <c r="J32" s="197"/>
      <c r="K32" s="338"/>
      <c r="L32" s="338"/>
      <c r="M32" s="197"/>
      <c r="N32" s="795"/>
      <c r="O32" s="720">
        <f>SUM(O33:O33)</f>
        <v>0</v>
      </c>
      <c r="P32" s="817"/>
      <c r="Q32" s="818"/>
      <c r="R32" s="842">
        <f>SUM(R33:R33)</f>
        <v>0</v>
      </c>
    </row>
    <row r="33" spans="1:18" ht="30">
      <c r="A33" s="70" t="str">
        <f>'16-A. PM sub Annex'!B46</f>
        <v>16.1.2.1.26</v>
      </c>
      <c r="B33" s="70">
        <f>'16-A. PM sub Annex'!D46</f>
        <v>0</v>
      </c>
      <c r="C33" s="70" t="str">
        <f>'16-A. PM sub Annex'!E46</f>
        <v>Workshops, Conferences &amp; review meetings under NPHCE</v>
      </c>
      <c r="D33" s="700" t="str">
        <f>'16-A. PM sub Annex'!F46</f>
        <v>NCD</v>
      </c>
      <c r="E33" s="700" t="str">
        <f>'16-A. PM sub Annex'!G46</f>
        <v>HRH&amp;HPIP/NPHCE</v>
      </c>
      <c r="F33" s="700">
        <f>'16-A. PM sub Annex'!H46</f>
        <v>0</v>
      </c>
      <c r="G33" s="700">
        <f>'16-A. PM sub Annex'!I46</f>
        <v>0</v>
      </c>
      <c r="H33" s="700">
        <f>'16-A. PM sub Annex'!K46</f>
        <v>0</v>
      </c>
      <c r="I33" s="700">
        <f>'16-A. PM sub Annex'!L46</f>
        <v>0</v>
      </c>
      <c r="J33" s="700">
        <f>'16-A. PM sub Annex'!M46</f>
        <v>0</v>
      </c>
      <c r="K33" s="700">
        <f>'16-A. PM sub Annex'!N46</f>
        <v>0</v>
      </c>
      <c r="L33" s="700">
        <f>'16-A. PM sub Annex'!O46</f>
        <v>0</v>
      </c>
      <c r="M33" s="100">
        <f>'16-A. PM sub Annex'!P46</f>
        <v>0</v>
      </c>
      <c r="N33" s="700">
        <f>'16-A. PM sub Annex'!Q46</f>
        <v>0</v>
      </c>
      <c r="O33" s="100">
        <f>'16-A. PM sub Annex'!R46</f>
        <v>0</v>
      </c>
      <c r="P33" s="70" t="str">
        <f>'16-A. PM sub Annex'!S46</f>
        <v xml:space="preserve">STATE: ; PDY: ; KKL: ; MHE: ; YNM: </v>
      </c>
      <c r="Q33" s="56"/>
      <c r="R33" s="241"/>
    </row>
    <row r="34" spans="1:18">
      <c r="Q34" s="742"/>
      <c r="R34" s="743"/>
    </row>
  </sheetData>
  <sheetProtection sheet="1" formatCells="0" formatColumns="0" formatRows="0" autoFilter="0"/>
  <autoFilter ref="A5:M33"/>
  <mergeCells count="13">
    <mergeCell ref="A18:A19"/>
    <mergeCell ref="A11:A17"/>
    <mergeCell ref="A21:A24"/>
    <mergeCell ref="A28:A29"/>
    <mergeCell ref="Q4:R4"/>
    <mergeCell ref="E4:E5"/>
    <mergeCell ref="F4:J4"/>
    <mergeCell ref="K4:P4"/>
    <mergeCell ref="A1:C1"/>
    <mergeCell ref="A4:A5"/>
    <mergeCell ref="B4:B5"/>
    <mergeCell ref="C4:C5"/>
    <mergeCell ref="D4:D5"/>
  </mergeCells>
  <pageMargins left="0.7" right="0.7" top="0.75" bottom="0.75" header="0.3" footer="0.3"/>
</worksheet>
</file>

<file path=xl/worksheets/sheet52.xml><?xml version="1.0" encoding="utf-8"?>
<worksheet xmlns="http://schemas.openxmlformats.org/spreadsheetml/2006/main" xmlns:r="http://schemas.openxmlformats.org/officeDocument/2006/relationships">
  <sheetPr codeName="Sheet38">
    <tabColor theme="7" tint="0.79998168889431442"/>
  </sheetPr>
  <dimension ref="A1:R41"/>
  <sheetViews>
    <sheetView zoomScale="90" zoomScaleNormal="90" workbookViewId="0">
      <pane xSplit="3" ySplit="5" topLeftCell="J27" activePane="bottomRight" state="frozen"/>
      <selection activeCell="A4" sqref="A4:R11"/>
      <selection pane="topRight" activeCell="A4" sqref="A4:R11"/>
      <selection pane="bottomLeft" activeCell="A4" sqref="A4:R11"/>
      <selection pane="bottomRight" activeCell="O32" sqref="O32"/>
    </sheetView>
  </sheetViews>
  <sheetFormatPr defaultColWidth="10.85546875" defaultRowHeight="15"/>
  <cols>
    <col min="1" max="1" width="12.85546875" style="374" customWidth="1"/>
    <col min="2" max="2" width="16.42578125" style="374" customWidth="1"/>
    <col min="3" max="3" width="45.85546875" style="374" customWidth="1"/>
    <col min="4" max="4" width="7.85546875" style="328" bestFit="1" customWidth="1"/>
    <col min="5" max="5" width="20.140625" style="328" bestFit="1" customWidth="1"/>
    <col min="6" max="6" width="22.140625" style="328" bestFit="1" customWidth="1"/>
    <col min="7" max="7" width="16.140625" style="328" bestFit="1" customWidth="1"/>
    <col min="8" max="8" width="17.140625" style="397" bestFit="1" customWidth="1"/>
    <col min="9" max="9" width="10.85546875" style="328"/>
    <col min="10" max="10" width="10.85546875" style="397"/>
    <col min="11" max="11" width="16.140625" style="328" customWidth="1"/>
    <col min="12" max="12" width="13.5703125" style="328" customWidth="1"/>
    <col min="13" max="13" width="15.140625" style="397" customWidth="1"/>
    <col min="14" max="14" width="10.85546875" style="328"/>
    <col min="15" max="15" width="10.85546875" style="397"/>
    <col min="16" max="16" width="28.140625" style="374" customWidth="1"/>
    <col min="17" max="17" width="42.42578125" style="374" customWidth="1"/>
    <col min="18" max="16384" width="10.85546875" style="319"/>
  </cols>
  <sheetData>
    <row r="1" spans="1:18">
      <c r="A1" s="5670" t="s">
        <v>2121</v>
      </c>
      <c r="B1" s="5670"/>
      <c r="C1" s="5670"/>
      <c r="D1" s="596"/>
      <c r="E1" s="821"/>
      <c r="F1" s="67" t="s">
        <v>3968</v>
      </c>
      <c r="G1" s="597"/>
      <c r="H1" s="597"/>
      <c r="I1" s="597"/>
      <c r="J1" s="597"/>
      <c r="K1" s="596"/>
      <c r="L1" s="596"/>
      <c r="M1" s="597"/>
    </row>
    <row r="2" spans="1:18" s="845" customFormat="1" ht="30">
      <c r="A2" s="598" t="str">
        <f>HYPERLINK("#Index!F3", "Index Pg")</f>
        <v>Index Pg</v>
      </c>
      <c r="B2" s="487" t="str">
        <f>HYPERLINK("#'Summary of Abstracts'!A2", "Summary of Abst.")</f>
        <v>Summary of Abst.</v>
      </c>
      <c r="C2" s="324" t="str">
        <f>HYPERLINK("#'Budget Summary I'!A1:AL1", "Budget Summary I")</f>
        <v>Budget Summary I</v>
      </c>
      <c r="D2" s="745"/>
      <c r="E2" s="500" t="s">
        <v>4582</v>
      </c>
      <c r="F2" s="99">
        <f>M25+M20+M17+M11+M9+M6+M23+M28</f>
        <v>0</v>
      </c>
      <c r="G2" s="436"/>
      <c r="H2" s="436"/>
      <c r="I2" s="436"/>
      <c r="J2" s="436"/>
      <c r="K2" s="437"/>
      <c r="L2" s="437"/>
      <c r="M2" s="436"/>
      <c r="N2" s="750"/>
      <c r="O2" s="843"/>
      <c r="P2" s="844"/>
      <c r="Q2" s="844"/>
    </row>
    <row r="3" spans="1:18" s="831" customFormat="1">
      <c r="A3" s="600"/>
      <c r="B3" s="601"/>
      <c r="C3" s="634" t="str">
        <f>HYPERLINK("#'Budget Summary II'!A3:B5", "Budget Summary II")</f>
        <v>Budget Summary II</v>
      </c>
      <c r="D3" s="745"/>
      <c r="E3" s="833" t="s">
        <v>4583</v>
      </c>
      <c r="F3" s="252">
        <f>J25+J20+J17+J11+J9+J6+J23+J28</f>
        <v>0</v>
      </c>
      <c r="G3" s="436"/>
      <c r="H3" s="436"/>
      <c r="I3" s="436"/>
      <c r="J3" s="436"/>
      <c r="K3" s="437"/>
      <c r="L3" s="827"/>
      <c r="M3" s="436"/>
      <c r="N3" s="827"/>
      <c r="O3" s="828"/>
      <c r="P3" s="829"/>
      <c r="Q3" s="829"/>
    </row>
    <row r="4" spans="1:18" s="328" customFormat="1">
      <c r="A4" s="5233" t="s">
        <v>53</v>
      </c>
      <c r="B4" s="5233" t="s">
        <v>54</v>
      </c>
      <c r="C4" s="5233" t="s">
        <v>55</v>
      </c>
      <c r="D4" s="5233" t="s">
        <v>56</v>
      </c>
      <c r="E4" s="5233" t="s">
        <v>57</v>
      </c>
      <c r="F4" s="5223" t="s">
        <v>4603</v>
      </c>
      <c r="G4" s="5223"/>
      <c r="H4" s="5223"/>
      <c r="I4" s="5223"/>
      <c r="J4" s="5223"/>
      <c r="K4" s="5223" t="s">
        <v>4613</v>
      </c>
      <c r="L4" s="5223"/>
      <c r="M4" s="5223"/>
      <c r="N4" s="5223"/>
      <c r="O4" s="5223"/>
      <c r="P4" s="5223"/>
      <c r="Q4" s="5233" t="s">
        <v>4643</v>
      </c>
      <c r="R4" s="5233"/>
    </row>
    <row r="5" spans="1:18" s="328" customFormat="1" ht="60">
      <c r="A5" s="5233"/>
      <c r="B5" s="5233"/>
      <c r="C5" s="5233"/>
      <c r="D5" s="5233"/>
      <c r="E5" s="5233"/>
      <c r="F5" s="379" t="s">
        <v>4604</v>
      </c>
      <c r="G5" s="379" t="s">
        <v>4611</v>
      </c>
      <c r="H5" s="379" t="s">
        <v>4605</v>
      </c>
      <c r="I5" s="379" t="s">
        <v>4612</v>
      </c>
      <c r="J5" s="379" t="s">
        <v>2527</v>
      </c>
      <c r="K5" s="380" t="s">
        <v>58</v>
      </c>
      <c r="L5" s="380" t="s">
        <v>59</v>
      </c>
      <c r="M5" s="381" t="s">
        <v>60</v>
      </c>
      <c r="N5" s="380" t="s">
        <v>61</v>
      </c>
      <c r="O5" s="381" t="s">
        <v>62</v>
      </c>
      <c r="P5" s="380" t="s">
        <v>63</v>
      </c>
      <c r="Q5" s="382" t="s">
        <v>2529</v>
      </c>
      <c r="R5" s="383" t="s">
        <v>4644</v>
      </c>
    </row>
    <row r="6" spans="1:18">
      <c r="A6" s="732">
        <f>'2.SD Community Based Annex'!A7</f>
        <v>2</v>
      </c>
      <c r="B6" s="732"/>
      <c r="C6" s="732" t="str">
        <f>'2.SD Community Based Annex'!C7</f>
        <v>Service Delivery - Community Based</v>
      </c>
      <c r="D6" s="251"/>
      <c r="E6" s="251"/>
      <c r="F6" s="719"/>
      <c r="G6" s="719"/>
      <c r="H6" s="720"/>
      <c r="I6" s="719"/>
      <c r="J6" s="197"/>
      <c r="K6" s="719"/>
      <c r="L6" s="719"/>
      <c r="M6" s="197"/>
      <c r="N6" s="795"/>
      <c r="O6" s="816">
        <f>SUM(O7:O8)</f>
        <v>5.5</v>
      </c>
      <c r="P6" s="817"/>
      <c r="Q6" s="817"/>
      <c r="R6" s="816">
        <f>SUM(R7:R8)</f>
        <v>0</v>
      </c>
    </row>
    <row r="7" spans="1:18" ht="60">
      <c r="A7" s="740" t="str">
        <f>'2.SD Community Based Annex'!A60</f>
        <v>2.3.3.4.1</v>
      </c>
      <c r="B7" s="740" t="str">
        <f>'2.SD Community Based Annex'!B60</f>
        <v>M.1.2.1</v>
      </c>
      <c r="C7" s="740" t="str">
        <f>'2.SD Community Based Annex'!C60</f>
        <v>Coverage of Public School and Pvt School</v>
      </c>
      <c r="D7" s="408" t="str">
        <f>'2.SD Community Based Annex'!D60</f>
        <v>NCD</v>
      </c>
      <c r="E7" s="408" t="str">
        <f>'2.SD Community Based Annex'!E60</f>
        <v>NTCP</v>
      </c>
      <c r="F7" s="408">
        <f>'2.SD Community Based Annex'!G60</f>
        <v>0</v>
      </c>
      <c r="G7" s="408">
        <f>'2.SD Community Based Annex'!H60</f>
        <v>0</v>
      </c>
      <c r="H7" s="408">
        <f>'2.SD Community Based Annex'!I60</f>
        <v>1.3499999999999999</v>
      </c>
      <c r="I7" s="408">
        <f>'2.SD Community Based Annex'!J60</f>
        <v>0</v>
      </c>
      <c r="J7" s="408">
        <f>'2.SD Community Based Annex'!K60</f>
        <v>0</v>
      </c>
      <c r="K7" s="408">
        <f>'2.SD Community Based Annex'!L60</f>
        <v>0</v>
      </c>
      <c r="L7" s="408">
        <f>'2.SD Community Based Annex'!M60</f>
        <v>10000</v>
      </c>
      <c r="M7" s="100">
        <f>'2.SD Community Based Annex'!N60</f>
        <v>0.1</v>
      </c>
      <c r="N7" s="408">
        <f>'2.SD Community Based Annex'!O60</f>
        <v>50</v>
      </c>
      <c r="O7" s="100">
        <f>'2.SD Community Based Annex'!P60</f>
        <v>5</v>
      </c>
      <c r="P7" s="740" t="str">
        <f>'2.SD Community Based Annex'!Q60</f>
        <v xml:space="preserve">STATE: ; PDY: 50 programmes proposed in Public &amp; Private schools &amp; TOFEI guidelines to schools; KKL: ; MHE: ; YNM: </v>
      </c>
      <c r="Q7" s="56"/>
      <c r="R7" s="241"/>
    </row>
    <row r="8" spans="1:18" ht="45">
      <c r="A8" s="70" t="str">
        <f>'2.SD Community Based Annex'!A64</f>
        <v>2.3.3.4.5</v>
      </c>
      <c r="B8" s="70" t="str">
        <f>'2.SD Community Based Annex'!B64</f>
        <v>M.1.2.5</v>
      </c>
      <c r="C8" s="70" t="str">
        <f>'2.SD Community Based Annex'!C64</f>
        <v>Sensitization campaign for college students and other educational institutions</v>
      </c>
      <c r="D8" s="700" t="str">
        <f>'2.SD Community Based Annex'!D64</f>
        <v>NCD</v>
      </c>
      <c r="E8" s="700" t="str">
        <f>'2.SD Community Based Annex'!E64</f>
        <v>NTCP</v>
      </c>
      <c r="F8" s="700">
        <f>'2.SD Community Based Annex'!G64</f>
        <v>0</v>
      </c>
      <c r="G8" s="700">
        <f>'2.SD Community Based Annex'!H64</f>
        <v>0</v>
      </c>
      <c r="H8" s="700">
        <f>'2.SD Community Based Annex'!I64</f>
        <v>0</v>
      </c>
      <c r="I8" s="700">
        <f>'2.SD Community Based Annex'!J64</f>
        <v>0</v>
      </c>
      <c r="J8" s="700">
        <f>'2.SD Community Based Annex'!K64</f>
        <v>0</v>
      </c>
      <c r="K8" s="700">
        <f>'2.SD Community Based Annex'!L64</f>
        <v>0</v>
      </c>
      <c r="L8" s="700">
        <f>'2.SD Community Based Annex'!M64</f>
        <v>5000</v>
      </c>
      <c r="M8" s="100">
        <f>'2.SD Community Based Annex'!N64</f>
        <v>0.05</v>
      </c>
      <c r="N8" s="700">
        <f>'2.SD Community Based Annex'!O64</f>
        <v>10</v>
      </c>
      <c r="O8" s="100">
        <f>'2.SD Community Based Annex'!P64</f>
        <v>0.5</v>
      </c>
      <c r="P8" s="70" t="str">
        <f>'2.SD Community Based Annex'!Q64</f>
        <v xml:space="preserve">STATE: ; PDY: 10 batches of sensitization meeting; KKL: ; MHE: ; YNM: </v>
      </c>
      <c r="Q8" s="56"/>
      <c r="R8" s="241"/>
    </row>
    <row r="9" spans="1:18">
      <c r="A9" s="732">
        <f>'3.Community Intervention Annexn'!A7</f>
        <v>3</v>
      </c>
      <c r="B9" s="732"/>
      <c r="C9" s="732" t="str">
        <f>'3.Community Intervention Annexn'!C7</f>
        <v>Community Interventions</v>
      </c>
      <c r="D9" s="251"/>
      <c r="E9" s="251"/>
      <c r="F9" s="719"/>
      <c r="G9" s="719"/>
      <c r="H9" s="720"/>
      <c r="I9" s="719"/>
      <c r="J9" s="197"/>
      <c r="K9" s="719"/>
      <c r="L9" s="719"/>
      <c r="M9" s="197"/>
      <c r="N9" s="795"/>
      <c r="O9" s="816">
        <f>O10</f>
        <v>0.25</v>
      </c>
      <c r="P9" s="817"/>
      <c r="Q9" s="818"/>
      <c r="R9" s="819">
        <f>R10</f>
        <v>0</v>
      </c>
    </row>
    <row r="10" spans="1:18" ht="45">
      <c r="A10" s="70" t="str">
        <f>'3.Community Intervention Annexn'!A54</f>
        <v>3.3.3.2</v>
      </c>
      <c r="B10" s="70" t="str">
        <f>'3.Community Intervention Annexn'!B54</f>
        <v>M.1.1.4</v>
      </c>
      <c r="C10" s="70" t="str">
        <f>'3.Community Intervention Annexn'!C54</f>
        <v>Training of PRI's representatives/ Police personnel/ Teachers/ Transport personnel/ NGO personnel/ other stakeholders</v>
      </c>
      <c r="D10" s="700" t="str">
        <f>'3.Community Intervention Annexn'!D54</f>
        <v>NCD</v>
      </c>
      <c r="E10" s="700" t="str">
        <f>'3.Community Intervention Annexn'!E54</f>
        <v>NTCP</v>
      </c>
      <c r="F10" s="700">
        <f>'3.Community Intervention Annexn'!F54</f>
        <v>0</v>
      </c>
      <c r="G10" s="700">
        <f>'3.Community Intervention Annexn'!G54</f>
        <v>0</v>
      </c>
      <c r="H10" s="700">
        <f>'3.Community Intervention Annexn'!H54</f>
        <v>0.25</v>
      </c>
      <c r="I10" s="700">
        <f>'3.Community Intervention Annexn'!I54</f>
        <v>0</v>
      </c>
      <c r="J10" s="700">
        <f>'3.Community Intervention Annexn'!J54</f>
        <v>0</v>
      </c>
      <c r="K10" s="700">
        <f>'3.Community Intervention Annexn'!K54</f>
        <v>0</v>
      </c>
      <c r="L10" s="700">
        <f>'3.Community Intervention Annexn'!L54</f>
        <v>12500</v>
      </c>
      <c r="M10" s="100">
        <f>'3.Community Intervention Annexn'!M54</f>
        <v>0.125</v>
      </c>
      <c r="N10" s="700">
        <f>'3.Community Intervention Annexn'!N54</f>
        <v>2</v>
      </c>
      <c r="O10" s="100">
        <f>'3.Community Intervention Annexn'!O54</f>
        <v>0.25</v>
      </c>
      <c r="P10" s="70" t="str">
        <f>'3.Community Intervention Annexn'!P54</f>
        <v xml:space="preserve">STATE: ; PDY: ; KKL: ; MHE: ; YNM: </v>
      </c>
      <c r="Q10" s="56"/>
      <c r="R10" s="241"/>
    </row>
    <row r="11" spans="1:18">
      <c r="A11" s="251">
        <f>'6.Procurement Annex'!A7</f>
        <v>6</v>
      </c>
      <c r="B11" s="251"/>
      <c r="C11" s="732" t="e">
        <f>'6-A. Proc. Sub-Annex'!#REF!</f>
        <v>#REF!</v>
      </c>
      <c r="D11" s="251"/>
      <c r="E11" s="251"/>
      <c r="F11" s="719"/>
      <c r="G11" s="719"/>
      <c r="H11" s="720"/>
      <c r="I11" s="719"/>
      <c r="J11" s="197"/>
      <c r="K11" s="719"/>
      <c r="L11" s="719"/>
      <c r="M11" s="197"/>
      <c r="N11" s="795"/>
      <c r="O11" s="816">
        <f>SUM(O12:O16)</f>
        <v>4.3250000000000002</v>
      </c>
      <c r="P11" s="817"/>
      <c r="Q11" s="818"/>
      <c r="R11" s="819">
        <f>SUM(R12:R16)</f>
        <v>0</v>
      </c>
    </row>
    <row r="12" spans="1:18">
      <c r="A12" s="5653" t="str">
        <f>'6.Procurement Annex'!A39</f>
        <v>6.1.5.4</v>
      </c>
      <c r="B12" s="700" t="str">
        <f>'6-A. Proc. Sub-Annex'!C110</f>
        <v>M.1.5.1</v>
      </c>
      <c r="C12" s="70" t="str">
        <f>'6-A. Proc. Sub-Annex'!D110</f>
        <v>Non-recurring: Equipment for DTCC</v>
      </c>
      <c r="D12" s="700" t="str">
        <f>'6-A. Proc. Sub-Annex'!E110</f>
        <v>NCD</v>
      </c>
      <c r="E12" s="700" t="str">
        <f>'6-A. Proc. Sub-Annex'!F110</f>
        <v>NTCP</v>
      </c>
      <c r="F12" s="700">
        <f>'6-A. Proc. Sub-Annex'!G110</f>
        <v>0</v>
      </c>
      <c r="G12" s="700">
        <f>'6-A. Proc. Sub-Annex'!H110</f>
        <v>0</v>
      </c>
      <c r="H12" s="700">
        <f>'6-A. Proc. Sub-Annex'!I110</f>
        <v>0</v>
      </c>
      <c r="I12" s="700">
        <f>'6-A. Proc. Sub-Annex'!J110</f>
        <v>0</v>
      </c>
      <c r="J12" s="700">
        <f>'6-A. Proc. Sub-Annex'!K110</f>
        <v>0</v>
      </c>
      <c r="K12" s="700">
        <f>'6-A. Proc. Sub-Annex'!L110</f>
        <v>0</v>
      </c>
      <c r="L12" s="700">
        <f>'6-A. Proc. Sub-Annex'!M110</f>
        <v>0</v>
      </c>
      <c r="M12" s="100">
        <f>'6-A. Proc. Sub-Annex'!N110</f>
        <v>0</v>
      </c>
      <c r="N12" s="700">
        <f>'6-A. Proc. Sub-Annex'!O110</f>
        <v>0</v>
      </c>
      <c r="O12" s="100">
        <f>'6-A. Proc. Sub-Annex'!P110</f>
        <v>0</v>
      </c>
      <c r="P12" s="70">
        <f>'6-A. Proc. Sub-Annex'!Q110</f>
        <v>0</v>
      </c>
      <c r="Q12" s="56"/>
      <c r="R12" s="241"/>
    </row>
    <row r="13" spans="1:18">
      <c r="A13" s="5653"/>
      <c r="B13" s="700" t="str">
        <f>'6-A. Proc. Sub-Annex'!C111</f>
        <v>M.2.3.1</v>
      </c>
      <c r="C13" s="70" t="str">
        <f>'6-A. Proc. Sub-Annex'!D111</f>
        <v>Non-recurring: Equipment for TCC</v>
      </c>
      <c r="D13" s="700" t="str">
        <f>'6-A. Proc. Sub-Annex'!E111</f>
        <v>NCD</v>
      </c>
      <c r="E13" s="700" t="str">
        <f>'6-A. Proc. Sub-Annex'!F111</f>
        <v>NTCP</v>
      </c>
      <c r="F13" s="700">
        <f>'6-A. Proc. Sub-Annex'!G111</f>
        <v>0</v>
      </c>
      <c r="G13" s="700">
        <f>'6-A. Proc. Sub-Annex'!H111</f>
        <v>0</v>
      </c>
      <c r="H13" s="700">
        <f>'6-A. Proc. Sub-Annex'!I111</f>
        <v>0.5</v>
      </c>
      <c r="I13" s="700">
        <f>'6-A. Proc. Sub-Annex'!J111</f>
        <v>0</v>
      </c>
      <c r="J13" s="700">
        <f>'6-A. Proc. Sub-Annex'!K111</f>
        <v>0</v>
      </c>
      <c r="K13" s="700">
        <f>'6-A. Proc. Sub-Annex'!L111</f>
        <v>0</v>
      </c>
      <c r="L13" s="700">
        <f>'6-A. Proc. Sub-Annex'!M111</f>
        <v>0</v>
      </c>
      <c r="M13" s="100">
        <f>'6-A. Proc. Sub-Annex'!N111</f>
        <v>0</v>
      </c>
      <c r="N13" s="700">
        <f>'6-A. Proc. Sub-Annex'!O111</f>
        <v>0</v>
      </c>
      <c r="O13" s="100">
        <f>'6-A. Proc. Sub-Annex'!P111</f>
        <v>0</v>
      </c>
      <c r="P13" s="70">
        <f>'6-A. Proc. Sub-Annex'!Q111</f>
        <v>0</v>
      </c>
      <c r="Q13" s="56"/>
      <c r="R13" s="241"/>
    </row>
    <row r="14" spans="1:18">
      <c r="A14" s="5653"/>
      <c r="B14" s="700">
        <f>'6-A. Proc. Sub-Annex'!C112</f>
        <v>0</v>
      </c>
      <c r="C14" s="70" t="str">
        <f>'6-A. Proc. Sub-Annex'!D112</f>
        <v>Any other equipment (please specify)</v>
      </c>
      <c r="D14" s="700" t="str">
        <f>'6-A. Proc. Sub-Annex'!E112</f>
        <v>NCD</v>
      </c>
      <c r="E14" s="700" t="str">
        <f>'6-A. Proc. Sub-Annex'!F112</f>
        <v>NTCP</v>
      </c>
      <c r="F14" s="700">
        <f>'6-A. Proc. Sub-Annex'!G112</f>
        <v>0</v>
      </c>
      <c r="G14" s="700">
        <f>'6-A. Proc. Sub-Annex'!H112</f>
        <v>0</v>
      </c>
      <c r="H14" s="700">
        <f>'6-A. Proc. Sub-Annex'!I112</f>
        <v>0</v>
      </c>
      <c r="I14" s="700">
        <f>'6-A. Proc. Sub-Annex'!J112</f>
        <v>0</v>
      </c>
      <c r="J14" s="700">
        <f>'6-A. Proc. Sub-Annex'!K112</f>
        <v>0</v>
      </c>
      <c r="K14" s="700">
        <f>'6-A. Proc. Sub-Annex'!L112</f>
        <v>0</v>
      </c>
      <c r="L14" s="700">
        <f>'6-A. Proc. Sub-Annex'!M112</f>
        <v>0</v>
      </c>
      <c r="M14" s="100">
        <f>'6-A. Proc. Sub-Annex'!N112</f>
        <v>0</v>
      </c>
      <c r="N14" s="700">
        <f>'6-A. Proc. Sub-Annex'!O112</f>
        <v>0</v>
      </c>
      <c r="O14" s="100">
        <f>'6-A. Proc. Sub-Annex'!P112</f>
        <v>0</v>
      </c>
      <c r="P14" s="70">
        <f>'6-A. Proc. Sub-Annex'!Q112</f>
        <v>0</v>
      </c>
      <c r="Q14" s="56"/>
      <c r="R14" s="241"/>
    </row>
    <row r="15" spans="1:18" ht="30">
      <c r="A15" s="5653" t="str">
        <f>'6.Procurement Annex'!A82</f>
        <v>6.2.4.4</v>
      </c>
      <c r="B15" s="700" t="str">
        <f>'6-A. Proc. Sub-Annex'!C260</f>
        <v>B.16.2.11.7</v>
      </c>
      <c r="C15" s="70" t="str">
        <f>'6-A. Proc. Sub-Annex'!D260</f>
        <v>Procurement of medicine &amp; consumables for TCC under NTCP</v>
      </c>
      <c r="D15" s="700" t="str">
        <f>'6-A. Proc. Sub-Annex'!E260</f>
        <v>NCD</v>
      </c>
      <c r="E15" s="700" t="str">
        <f>'6-A. Proc. Sub-Annex'!F260</f>
        <v>NTCP</v>
      </c>
      <c r="F15" s="700">
        <f>'6-A. Proc. Sub-Annex'!G260</f>
        <v>0</v>
      </c>
      <c r="G15" s="700">
        <f>'6-A. Proc. Sub-Annex'!H260</f>
        <v>0</v>
      </c>
      <c r="H15" s="700">
        <f>'6-A. Proc. Sub-Annex'!I260</f>
        <v>3.4999999999999996</v>
      </c>
      <c r="I15" s="700">
        <f>'6-A. Proc. Sub-Annex'!J260</f>
        <v>0</v>
      </c>
      <c r="J15" s="700">
        <f>'6-A. Proc. Sub-Annex'!K260</f>
        <v>0</v>
      </c>
      <c r="K15" s="700">
        <f>'6-A. Proc. Sub-Annex'!L260</f>
        <v>0</v>
      </c>
      <c r="L15" s="700">
        <f>'6-A. Proc. Sub-Annex'!M260</f>
        <v>15</v>
      </c>
      <c r="M15" s="100">
        <f>'6-A. Proc. Sub-Annex'!N260</f>
        <v>1.4999999999999999E-4</v>
      </c>
      <c r="N15" s="700">
        <f>'6-A. Proc. Sub-Annex'!O260</f>
        <v>5500</v>
      </c>
      <c r="O15" s="100">
        <f>'6-A. Proc. Sub-Annex'!P260</f>
        <v>0.82499999999999996</v>
      </c>
      <c r="P15" s="70">
        <f>'6-A. Proc. Sub-Annex'!Q260</f>
        <v>0</v>
      </c>
      <c r="Q15" s="56"/>
      <c r="R15" s="241"/>
    </row>
    <row r="16" spans="1:18">
      <c r="A16" s="5653"/>
      <c r="B16" s="700">
        <f>'6-A. Proc. Sub-Annex'!C261</f>
        <v>0</v>
      </c>
      <c r="C16" s="70" t="str">
        <f>'6-A. Proc. Sub-Annex'!D261</f>
        <v>Any other drugs &amp; supplies -Nicotine patches</v>
      </c>
      <c r="D16" s="700" t="str">
        <f>'6-A. Proc. Sub-Annex'!E261</f>
        <v>NCD</v>
      </c>
      <c r="E16" s="700" t="str">
        <f>'6-A. Proc. Sub-Annex'!F261</f>
        <v>NTCP</v>
      </c>
      <c r="F16" s="700">
        <f>'6-A. Proc. Sub-Annex'!G261</f>
        <v>0</v>
      </c>
      <c r="G16" s="700">
        <f>'6-A. Proc. Sub-Annex'!H261</f>
        <v>0</v>
      </c>
      <c r="H16" s="700">
        <f>'6-A. Proc. Sub-Annex'!I261</f>
        <v>0.37499999999999994</v>
      </c>
      <c r="I16" s="700">
        <f>'6-A. Proc. Sub-Annex'!J261</f>
        <v>0</v>
      </c>
      <c r="J16" s="700">
        <f>'6-A. Proc. Sub-Annex'!K261</f>
        <v>0</v>
      </c>
      <c r="K16" s="700">
        <f>'6-A. Proc. Sub-Annex'!L261</f>
        <v>0</v>
      </c>
      <c r="L16" s="700">
        <f>'6-A. Proc. Sub-Annex'!M261</f>
        <v>10</v>
      </c>
      <c r="M16" s="100">
        <f>'6-A. Proc. Sub-Annex'!N261</f>
        <v>1E-4</v>
      </c>
      <c r="N16" s="700">
        <f>'6-A. Proc. Sub-Annex'!O261</f>
        <v>35000</v>
      </c>
      <c r="O16" s="100">
        <f>'6-A. Proc. Sub-Annex'!P261</f>
        <v>3.5</v>
      </c>
      <c r="P16" s="70">
        <f>'6-A. Proc. Sub-Annex'!Q261</f>
        <v>0</v>
      </c>
      <c r="Q16" s="56"/>
      <c r="R16" s="241"/>
    </row>
    <row r="17" spans="1:18">
      <c r="A17" s="251">
        <f>'9.Training Annex'!A7</f>
        <v>9</v>
      </c>
      <c r="B17" s="251"/>
      <c r="C17" s="732" t="str">
        <f>'9.Training Annex'!C7</f>
        <v>Training and Capacity Building</v>
      </c>
      <c r="D17" s="251"/>
      <c r="E17" s="251"/>
      <c r="F17" s="719"/>
      <c r="G17" s="719"/>
      <c r="H17" s="720"/>
      <c r="I17" s="719"/>
      <c r="J17" s="197"/>
      <c r="K17" s="719"/>
      <c r="L17" s="719"/>
      <c r="M17" s="197"/>
      <c r="N17" s="795"/>
      <c r="O17" s="816">
        <f>SUM(O18:O19)</f>
        <v>4</v>
      </c>
      <c r="P17" s="817"/>
      <c r="Q17" s="818"/>
      <c r="R17" s="819">
        <f>SUM(R18:R19)</f>
        <v>0</v>
      </c>
    </row>
    <row r="18" spans="1:18" ht="75">
      <c r="A18" s="5653" t="str">
        <f>'9.Training Annex'!A58</f>
        <v>9.2.4.4</v>
      </c>
      <c r="B18" s="700" t="str">
        <f>'9-A.Training Sub-Annex'!C260</f>
        <v>M.1.1</v>
      </c>
      <c r="C18" s="70" t="str">
        <f>'9-A.Training Sub-Annex'!D260</f>
        <v>Trainings under NTCP at District level</v>
      </c>
      <c r="D18" s="700" t="str">
        <f>'9-A.Training Sub-Annex'!E260</f>
        <v>NCD</v>
      </c>
      <c r="E18" s="700" t="str">
        <f>'9-A.Training Sub-Annex'!F260</f>
        <v>NTCP</v>
      </c>
      <c r="F18" s="700">
        <f>'9-A.Training Sub-Annex'!G260</f>
        <v>0</v>
      </c>
      <c r="G18" s="700">
        <f>'9-A.Training Sub-Annex'!H260</f>
        <v>0</v>
      </c>
      <c r="H18" s="700">
        <f>'9-A.Training Sub-Annex'!I260</f>
        <v>0</v>
      </c>
      <c r="I18" s="700">
        <f>'9-A.Training Sub-Annex'!J260</f>
        <v>0</v>
      </c>
      <c r="J18" s="700">
        <f>'9-A.Training Sub-Annex'!K260</f>
        <v>0</v>
      </c>
      <c r="K18" s="700">
        <f>'9-A.Training Sub-Annex'!L260</f>
        <v>0</v>
      </c>
      <c r="L18" s="700">
        <f>'9-A.Training Sub-Annex'!M260</f>
        <v>25000</v>
      </c>
      <c r="M18" s="100">
        <f>'9-A.Training Sub-Annex'!N260</f>
        <v>0.25</v>
      </c>
      <c r="N18" s="700">
        <f>'9-A.Training Sub-Annex'!O260</f>
        <v>8</v>
      </c>
      <c r="O18" s="100">
        <f>'9-A.Training Sub-Annex'!P260</f>
        <v>2</v>
      </c>
      <c r="P18" s="70" t="str">
        <f>'9-A.Training Sub-Annex'!Q260</f>
        <v xml:space="preserve">STATE: ; PDY: Advocacy workshop &amp; Training to Health care providers/law enforces &amp; others including COTPA; KKL: ; MHE: ; YNM: </v>
      </c>
      <c r="Q18" s="56"/>
      <c r="R18" s="241"/>
    </row>
    <row r="19" spans="1:18" ht="75">
      <c r="A19" s="5653"/>
      <c r="B19" s="700" t="str">
        <f>'9-A.Training Sub-Annex'!C261</f>
        <v>M.3.1</v>
      </c>
      <c r="C19" s="70" t="str">
        <f>'9-A.Training Sub-Annex'!D261</f>
        <v>Trainings under NTCP at State level</v>
      </c>
      <c r="D19" s="700" t="str">
        <f>'9-A.Training Sub-Annex'!E261</f>
        <v>NCD</v>
      </c>
      <c r="E19" s="700" t="str">
        <f>'9-A.Training Sub-Annex'!F261</f>
        <v>NTCP</v>
      </c>
      <c r="F19" s="700">
        <f>'9-A.Training Sub-Annex'!G261</f>
        <v>0</v>
      </c>
      <c r="G19" s="700">
        <f>'9-A.Training Sub-Annex'!H261</f>
        <v>0</v>
      </c>
      <c r="H19" s="700">
        <f>'9-A.Training Sub-Annex'!I261</f>
        <v>0</v>
      </c>
      <c r="I19" s="700">
        <f>'9-A.Training Sub-Annex'!J261</f>
        <v>0</v>
      </c>
      <c r="J19" s="700">
        <f>'9-A.Training Sub-Annex'!K261</f>
        <v>0</v>
      </c>
      <c r="K19" s="700">
        <f>'9-A.Training Sub-Annex'!L261</f>
        <v>0</v>
      </c>
      <c r="L19" s="700">
        <f>'9-A.Training Sub-Annex'!M261</f>
        <v>25000</v>
      </c>
      <c r="M19" s="100">
        <f>'9-A.Training Sub-Annex'!N261</f>
        <v>0.25</v>
      </c>
      <c r="N19" s="700">
        <f>'9-A.Training Sub-Annex'!O261</f>
        <v>8</v>
      </c>
      <c r="O19" s="100">
        <f>'9-A.Training Sub-Annex'!P261</f>
        <v>2</v>
      </c>
      <c r="P19" s="70" t="str">
        <f>'9-A.Training Sub-Annex'!Q261</f>
        <v xml:space="preserve">STATE: state level training to State holders/Health Professionals/Law Enforces &amp; Others; PDY: ; KKL: ; MHE: ; YNM: </v>
      </c>
      <c r="Q19" s="56"/>
      <c r="R19" s="241"/>
    </row>
    <row r="20" spans="1:18">
      <c r="A20" s="251">
        <f>'10.Review Research &amp; Surveillen'!A7</f>
        <v>10</v>
      </c>
      <c r="B20" s="251"/>
      <c r="C20" s="732" t="str">
        <f>'10.Review Research &amp; Surveillen'!C7</f>
        <v>Reviews, Research, Surveys and Surveillance</v>
      </c>
      <c r="D20" s="251"/>
      <c r="E20" s="251"/>
      <c r="F20" s="719"/>
      <c r="G20" s="719"/>
      <c r="H20" s="720"/>
      <c r="I20" s="719"/>
      <c r="J20" s="197"/>
      <c r="K20" s="719"/>
      <c r="L20" s="719"/>
      <c r="M20" s="197"/>
      <c r="N20" s="795"/>
      <c r="O20" s="816">
        <f>SUM(O21:O22)</f>
        <v>0</v>
      </c>
      <c r="P20" s="817"/>
      <c r="Q20" s="818"/>
      <c r="R20" s="819">
        <f>SUM(R21:R22)</f>
        <v>0</v>
      </c>
    </row>
    <row r="21" spans="1:18" ht="30">
      <c r="A21" s="741" t="str">
        <f>'10.Review Research &amp; Surveillen'!A27</f>
        <v>10.2.10</v>
      </c>
      <c r="B21" s="741" t="str">
        <f>'10.Review Research &amp; Surveillen'!B27</f>
        <v>M.1.3.4</v>
      </c>
      <c r="C21" s="712" t="str">
        <f>'10.Review Research &amp; Surveillen'!C27</f>
        <v>Baseline/Endline surveys/ Research studies (DTCC)</v>
      </c>
      <c r="D21" s="741" t="str">
        <f>'10.Review Research &amp; Surveillen'!D27</f>
        <v>NCD</v>
      </c>
      <c r="E21" s="741" t="str">
        <f>'10.Review Research &amp; Surveillen'!E27</f>
        <v>NTCP</v>
      </c>
      <c r="F21" s="755">
        <f>'10.Review Research &amp; Surveillen'!G27</f>
        <v>0</v>
      </c>
      <c r="G21" s="755">
        <f>'10.Review Research &amp; Surveillen'!H27</f>
        <v>0</v>
      </c>
      <c r="H21" s="755">
        <f>'10.Review Research &amp; Surveillen'!I27</f>
        <v>0</v>
      </c>
      <c r="I21" s="755">
        <f>'10.Review Research &amp; Surveillen'!J27</f>
        <v>0</v>
      </c>
      <c r="J21" s="755">
        <f>'10.Review Research &amp; Surveillen'!K27</f>
        <v>0</v>
      </c>
      <c r="K21" s="755">
        <f>'10.Review Research &amp; Surveillen'!L27</f>
        <v>0</v>
      </c>
      <c r="L21" s="755">
        <f>'10.Review Research &amp; Surveillen'!M27</f>
        <v>0</v>
      </c>
      <c r="M21" s="100">
        <f>'10.Review Research &amp; Surveillen'!N27</f>
        <v>0</v>
      </c>
      <c r="N21" s="755">
        <f>'10.Review Research &amp; Surveillen'!O27</f>
        <v>0</v>
      </c>
      <c r="O21" s="100">
        <f>'10.Review Research &amp; Surveillen'!P27</f>
        <v>0</v>
      </c>
      <c r="P21" s="713" t="str">
        <f>'10.Review Research &amp; Surveillen'!Q27</f>
        <v xml:space="preserve">STATE: ; PDY: ; KKL: ; MHE: ; YNM: </v>
      </c>
      <c r="Q21" s="56"/>
      <c r="R21" s="241"/>
    </row>
    <row r="22" spans="1:18" ht="30">
      <c r="A22" s="741" t="str">
        <f>'10.Review Research &amp; Surveillen'!A28</f>
        <v>10.2.11</v>
      </c>
      <c r="B22" s="741" t="str">
        <f>'10.Review Research &amp; Surveillen'!B28</f>
        <v>M.3.2.2</v>
      </c>
      <c r="C22" s="712" t="str">
        <f>'10.Review Research &amp; Surveillen'!C28</f>
        <v>Baseline/Endline surveys/ Research studies (STCC)</v>
      </c>
      <c r="D22" s="741" t="str">
        <f>'10.Review Research &amp; Surveillen'!D28</f>
        <v>NCD</v>
      </c>
      <c r="E22" s="741" t="str">
        <f>'10.Review Research &amp; Surveillen'!E28</f>
        <v>NTCP</v>
      </c>
      <c r="F22" s="755">
        <f>'10.Review Research &amp; Surveillen'!G28</f>
        <v>0</v>
      </c>
      <c r="G22" s="755">
        <f>'10.Review Research &amp; Surveillen'!H28</f>
        <v>0</v>
      </c>
      <c r="H22" s="755">
        <f>'10.Review Research &amp; Surveillen'!I28</f>
        <v>2</v>
      </c>
      <c r="I22" s="755">
        <f>'10.Review Research &amp; Surveillen'!J28</f>
        <v>0</v>
      </c>
      <c r="J22" s="755">
        <f>'10.Review Research &amp; Surveillen'!K28</f>
        <v>0</v>
      </c>
      <c r="K22" s="755">
        <f>'10.Review Research &amp; Surveillen'!L28</f>
        <v>0</v>
      </c>
      <c r="L22" s="755">
        <f>'10.Review Research &amp; Surveillen'!M28</f>
        <v>0</v>
      </c>
      <c r="M22" s="100">
        <f>'10.Review Research &amp; Surveillen'!N28</f>
        <v>0</v>
      </c>
      <c r="N22" s="755">
        <f>'10.Review Research &amp; Surveillen'!O28</f>
        <v>0</v>
      </c>
      <c r="O22" s="100">
        <f>'10.Review Research &amp; Surveillen'!P28</f>
        <v>0</v>
      </c>
      <c r="P22" s="713" t="str">
        <f>'10.Review Research &amp; Surveillen'!Q28</f>
        <v xml:space="preserve">STATE: ; PDY: ; KKL: ; MHE: ; YNM: </v>
      </c>
      <c r="Q22" s="56"/>
      <c r="R22" s="241"/>
    </row>
    <row r="23" spans="1:18">
      <c r="A23" s="251">
        <f>'11.IEC-BCC Annex'!A7</f>
        <v>11</v>
      </c>
      <c r="B23" s="251"/>
      <c r="C23" s="732" t="str">
        <f>'11.IEC-BCC Annex'!C7</f>
        <v xml:space="preserve"> </v>
      </c>
      <c r="D23" s="251"/>
      <c r="E23" s="251"/>
      <c r="F23" s="251"/>
      <c r="G23" s="251"/>
      <c r="H23" s="197"/>
      <c r="I23" s="251"/>
      <c r="J23" s="197"/>
      <c r="K23" s="251"/>
      <c r="L23" s="251"/>
      <c r="M23" s="197"/>
      <c r="N23" s="795"/>
      <c r="O23" s="816">
        <f>O24</f>
        <v>2.5</v>
      </c>
      <c r="P23" s="817"/>
      <c r="Q23" s="818"/>
      <c r="R23" s="819">
        <f>R24</f>
        <v>0</v>
      </c>
    </row>
    <row r="24" spans="1:18" ht="45">
      <c r="A24" s="741" t="str">
        <f>'11.IEC-BCC Annex'!A35</f>
        <v>11.4.4</v>
      </c>
      <c r="B24" s="741" t="str">
        <f>'11-A. IEC Sub-Annex'!C88</f>
        <v>B.10.6.14</v>
      </c>
      <c r="C24" s="712" t="str">
        <f>'11-A. IEC Sub-Annex'!D88</f>
        <v>IEC/BCC for NTCP</v>
      </c>
      <c r="D24" s="741" t="str">
        <f>'11-A. IEC Sub-Annex'!E88</f>
        <v>NCD</v>
      </c>
      <c r="E24" s="741" t="e">
        <f>'11-A. IEC Sub-Annex'!#REF!</f>
        <v>#REF!</v>
      </c>
      <c r="F24" s="755">
        <f>'11-A. IEC Sub-Annex'!F88</f>
        <v>100</v>
      </c>
      <c r="G24" s="755">
        <f>'11-A. IEC Sub-Annex'!G88</f>
        <v>20</v>
      </c>
      <c r="H24" s="755">
        <f>'11-A. IEC Sub-Annex'!H88</f>
        <v>2.5</v>
      </c>
      <c r="I24" s="755">
        <f>'11-A. IEC Sub-Annex'!I88</f>
        <v>0.2</v>
      </c>
      <c r="J24" s="755">
        <f>'11-A. IEC Sub-Annex'!J88</f>
        <v>0</v>
      </c>
      <c r="K24" s="755">
        <f>'11-A. IEC Sub-Annex'!K88</f>
        <v>0</v>
      </c>
      <c r="L24" s="755">
        <f>'11-A. IEC Sub-Annex'!L88</f>
        <v>100</v>
      </c>
      <c r="M24" s="100">
        <f>'11-A. IEC Sub-Annex'!M88</f>
        <v>1E-3</v>
      </c>
      <c r="N24" s="755">
        <f>'11-A. IEC Sub-Annex'!N88</f>
        <v>2500</v>
      </c>
      <c r="O24" s="100">
        <f>'11-A. IEC Sub-Annex'!O88</f>
        <v>2.5</v>
      </c>
      <c r="P24" s="713" t="str">
        <f>'11-A. IEC Sub-Annex'!P88</f>
        <v xml:space="preserve">STATE: Printing of IEC materials; PDY: ; KKL: ; MHE: ; YNM: </v>
      </c>
      <c r="Q24" s="56"/>
      <c r="R24" s="241"/>
    </row>
    <row r="25" spans="1:18">
      <c r="A25" s="251">
        <f>'12.Printing Annex'!A7</f>
        <v>12</v>
      </c>
      <c r="B25" s="251"/>
      <c r="C25" s="732" t="str">
        <f>'12.Printing Annex'!C7</f>
        <v>Printing</v>
      </c>
      <c r="D25" s="251"/>
      <c r="E25" s="251"/>
      <c r="F25" s="251"/>
      <c r="G25" s="251"/>
      <c r="H25" s="197"/>
      <c r="I25" s="251"/>
      <c r="J25" s="197"/>
      <c r="K25" s="251"/>
      <c r="L25" s="251"/>
      <c r="M25" s="197"/>
      <c r="N25" s="795"/>
      <c r="O25" s="816">
        <f>SUM(O26:O27)</f>
        <v>0.25</v>
      </c>
      <c r="P25" s="817"/>
      <c r="Q25" s="818"/>
      <c r="R25" s="819">
        <f>SUM(R26:R27)</f>
        <v>0</v>
      </c>
    </row>
    <row r="26" spans="1:18" ht="45">
      <c r="A26" s="5653" t="str">
        <f>'12.Printing Annex'!A26</f>
        <v>12.3.1</v>
      </c>
      <c r="B26" s="700" t="str">
        <f>'12-A. Print Sub-Annex'!C96</f>
        <v>B.10.7.4.11</v>
      </c>
      <c r="C26" s="70" t="str">
        <f>'12-A. Print Sub-Annex'!D96</f>
        <v>Printing of Challan Books under NTCP</v>
      </c>
      <c r="D26" s="700" t="str">
        <f>'12-A. Print Sub-Annex'!E96</f>
        <v>NCD</v>
      </c>
      <c r="E26" s="700" t="str">
        <f>'12-A. Print Sub-Annex'!F96</f>
        <v>NTCP</v>
      </c>
      <c r="F26" s="700">
        <f>'12-A. Print Sub-Annex'!G96</f>
        <v>0</v>
      </c>
      <c r="G26" s="700">
        <f>'12-A. Print Sub-Annex'!H96</f>
        <v>0</v>
      </c>
      <c r="H26" s="700">
        <f>'12-A. Print Sub-Annex'!I96</f>
        <v>0</v>
      </c>
      <c r="I26" s="700">
        <f>'12-A. Print Sub-Annex'!J96</f>
        <v>0</v>
      </c>
      <c r="J26" s="700">
        <f>'12-A. Print Sub-Annex'!K96</f>
        <v>0</v>
      </c>
      <c r="K26" s="700">
        <f>'12-A. Print Sub-Annex'!L96</f>
        <v>0</v>
      </c>
      <c r="L26" s="700">
        <f>'12-A. Print Sub-Annex'!M96</f>
        <v>5000</v>
      </c>
      <c r="M26" s="100">
        <f>'12-A. Print Sub-Annex'!N96</f>
        <v>0.05</v>
      </c>
      <c r="N26" s="700">
        <f>'12-A. Print Sub-Annex'!O96</f>
        <v>5</v>
      </c>
      <c r="O26" s="100">
        <f>'12-A. Print Sub-Annex'!P96</f>
        <v>0.25</v>
      </c>
      <c r="P26" s="70" t="str">
        <f>'12-A. Print Sub-Annex'!Q96</f>
        <v xml:space="preserve">STATE: ; PDY: Printing of challan books; KKL: ; MHE: ; YNM: </v>
      </c>
      <c r="Q26" s="56"/>
      <c r="R26" s="241"/>
    </row>
    <row r="27" spans="1:18" ht="30">
      <c r="A27" s="5653"/>
      <c r="B27" s="700"/>
      <c r="C27" s="70" t="str">
        <f>'12-A. Print Sub-Annex'!D97</f>
        <v>Any other (please specify)</v>
      </c>
      <c r="D27" s="700" t="str">
        <f>'12-A. Print Sub-Annex'!E97</f>
        <v>NCD</v>
      </c>
      <c r="E27" s="700" t="str">
        <f>'12-A. Print Sub-Annex'!F97</f>
        <v>NTCP</v>
      </c>
      <c r="F27" s="700">
        <f>'12-A. Print Sub-Annex'!G97</f>
        <v>0</v>
      </c>
      <c r="G27" s="700">
        <f>'12-A. Print Sub-Annex'!H97</f>
        <v>0</v>
      </c>
      <c r="H27" s="700">
        <f>'12-A. Print Sub-Annex'!I97</f>
        <v>0</v>
      </c>
      <c r="I27" s="700">
        <f>'12-A. Print Sub-Annex'!J97</f>
        <v>0</v>
      </c>
      <c r="J27" s="700">
        <f>'12-A. Print Sub-Annex'!K97</f>
        <v>0</v>
      </c>
      <c r="K27" s="700">
        <f>'12-A. Print Sub-Annex'!L97</f>
        <v>0</v>
      </c>
      <c r="L27" s="700">
        <f>'12-A. Print Sub-Annex'!M97</f>
        <v>0</v>
      </c>
      <c r="M27" s="100">
        <f>'12-A. Print Sub-Annex'!N97</f>
        <v>0</v>
      </c>
      <c r="N27" s="700">
        <f>'12-A. Print Sub-Annex'!O97</f>
        <v>0</v>
      </c>
      <c r="O27" s="100">
        <f>'12-A. Print Sub-Annex'!P97</f>
        <v>0</v>
      </c>
      <c r="P27" s="70" t="str">
        <f>'12-A. Print Sub-Annex'!Q97</f>
        <v xml:space="preserve">STATE: ; PDY: ; KKL: ; MHE: ; YNM: </v>
      </c>
      <c r="Q27" s="56"/>
      <c r="R27" s="241"/>
    </row>
    <row r="28" spans="1:18">
      <c r="A28" s="338">
        <f>'16.PM Annex'!A7</f>
        <v>16</v>
      </c>
      <c r="B28" s="338">
        <f>'16.PM Annex'!B7</f>
        <v>0</v>
      </c>
      <c r="C28" s="337" t="str">
        <f>'16.PM Annex'!C7</f>
        <v>Programme Management</v>
      </c>
      <c r="D28" s="338"/>
      <c r="E28" s="338"/>
      <c r="F28" s="338"/>
      <c r="G28" s="338"/>
      <c r="H28" s="197"/>
      <c r="I28" s="338"/>
      <c r="J28" s="197"/>
      <c r="K28" s="846"/>
      <c r="L28" s="846"/>
      <c r="M28" s="197"/>
      <c r="N28" s="795"/>
      <c r="O28" s="816">
        <f>SUM(O29:O35)</f>
        <v>3.3</v>
      </c>
      <c r="P28" s="817"/>
      <c r="Q28" s="818"/>
      <c r="R28" s="819">
        <f>SUM(R29:R35)</f>
        <v>0</v>
      </c>
    </row>
    <row r="29" spans="1:18" ht="30">
      <c r="A29" s="700" t="str">
        <f>'16-A. PM sub Annex'!B42</f>
        <v>16.1.2.1.22</v>
      </c>
      <c r="B29" s="700" t="str">
        <f>'16-A. PM sub Annex'!D42</f>
        <v>M.2.1.2</v>
      </c>
      <c r="C29" s="70" t="str">
        <f>'16-A. PM sub Annex'!E42</f>
        <v>Monthly meeting with the hospital staff, Weekly FGD with the tobacco users</v>
      </c>
      <c r="D29" s="700" t="str">
        <f>'16-A. PM sub Annex'!F42</f>
        <v>NCD</v>
      </c>
      <c r="E29" s="700" t="str">
        <f>'16-A. PM sub Annex'!G42</f>
        <v>HRH&amp;HPIP/NTCP</v>
      </c>
      <c r="F29" s="700">
        <f>'16-A. PM sub Annex'!H42</f>
        <v>0</v>
      </c>
      <c r="G29" s="700">
        <f>'16-A. PM sub Annex'!I42</f>
        <v>0</v>
      </c>
      <c r="H29" s="700">
        <f>'16-A. PM sub Annex'!K42</f>
        <v>0</v>
      </c>
      <c r="I29" s="700">
        <f>'16-A. PM sub Annex'!L42</f>
        <v>0</v>
      </c>
      <c r="J29" s="700">
        <f>'16-A. PM sub Annex'!M42</f>
        <v>0</v>
      </c>
      <c r="K29" s="700">
        <f>'16-A. PM sub Annex'!N42</f>
        <v>0</v>
      </c>
      <c r="L29" s="700">
        <f>'16-A. PM sub Annex'!O42</f>
        <v>0</v>
      </c>
      <c r="M29" s="100">
        <f>'16-A. PM sub Annex'!P42</f>
        <v>0</v>
      </c>
      <c r="N29" s="700">
        <f>'16-A. PM sub Annex'!Q42</f>
        <v>0</v>
      </c>
      <c r="O29" s="100">
        <f>'16-A. PM sub Annex'!R42</f>
        <v>0</v>
      </c>
      <c r="P29" s="70" t="str">
        <f>'16-A. PM sub Annex'!S42</f>
        <v xml:space="preserve">STATE: ; PDY: ; KKL: ; MHE: ; YNM: </v>
      </c>
      <c r="Q29" s="56"/>
      <c r="R29" s="241"/>
    </row>
    <row r="30" spans="1:18" ht="30">
      <c r="A30" s="700" t="str">
        <f>'16-A. PM sub Annex'!B86</f>
        <v>16.1.3.1.18.2</v>
      </c>
      <c r="B30" s="700" t="str">
        <f>'16-A. PM sub Annex'!D86</f>
        <v>M.3.3.2</v>
      </c>
      <c r="C30" s="70" t="str">
        <f>'16-A. PM sub Annex'!E86</f>
        <v>Hiring of Operational Vehicle under NTCP</v>
      </c>
      <c r="D30" s="700" t="str">
        <f>'16-A. PM sub Annex'!F86</f>
        <v>NCD</v>
      </c>
      <c r="E30" s="700" t="str">
        <f>'16-A. PM sub Annex'!G86</f>
        <v>HRH&amp;HPIP/NTCP</v>
      </c>
      <c r="F30" s="700">
        <f>'16-A. PM sub Annex'!H86</f>
        <v>0</v>
      </c>
      <c r="G30" s="700">
        <f>'16-A. PM sub Annex'!I86</f>
        <v>0</v>
      </c>
      <c r="H30" s="700">
        <f>'16-A. PM sub Annex'!K86</f>
        <v>0</v>
      </c>
      <c r="I30" s="700">
        <f>'16-A. PM sub Annex'!L86</f>
        <v>0</v>
      </c>
      <c r="J30" s="700">
        <f>'16-A. PM sub Annex'!M86</f>
        <v>0</v>
      </c>
      <c r="K30" s="700">
        <f>'16-A. PM sub Annex'!N86</f>
        <v>0</v>
      </c>
      <c r="L30" s="700">
        <f>'16-A. PM sub Annex'!O86</f>
        <v>10000</v>
      </c>
      <c r="M30" s="100">
        <f>'16-A. PM sub Annex'!P86</f>
        <v>0.1</v>
      </c>
      <c r="N30" s="700">
        <f>'16-A. PM sub Annex'!Q86</f>
        <v>10</v>
      </c>
      <c r="O30" s="100">
        <f>'16-A. PM sub Annex'!R86</f>
        <v>1</v>
      </c>
      <c r="P30" s="70" t="str">
        <f>'16-A. PM sub Annex'!S86</f>
        <v xml:space="preserve">STATE: for field visits; PDY: ; KKL: ; MHE: ; YNM: </v>
      </c>
      <c r="Q30" s="56"/>
      <c r="R30" s="241"/>
    </row>
    <row r="31" spans="1:18" ht="30">
      <c r="A31" s="700" t="str">
        <f>'16-A. PM sub Annex'!B107</f>
        <v>16.1.3.3.14</v>
      </c>
      <c r="B31" s="700" t="str">
        <f>'16-A. PM sub Annex'!D107</f>
        <v>M.1.3.3</v>
      </c>
      <c r="C31" s="70" t="str">
        <f>'16-A. PM sub Annex'!E107</f>
        <v>Enforcement Squads</v>
      </c>
      <c r="D31" s="700" t="str">
        <f>'16-A. PM sub Annex'!F107</f>
        <v>NCD</v>
      </c>
      <c r="E31" s="700" t="str">
        <f>'16-A. PM sub Annex'!G107</f>
        <v>HRH&amp;HPIP/NTCP</v>
      </c>
      <c r="F31" s="700">
        <f>'16-A. PM sub Annex'!H107</f>
        <v>0</v>
      </c>
      <c r="G31" s="700">
        <f>'16-A. PM sub Annex'!I107</f>
        <v>0</v>
      </c>
      <c r="H31" s="700">
        <f>'16-A. PM sub Annex'!K107</f>
        <v>0</v>
      </c>
      <c r="I31" s="700">
        <f>'16-A. PM sub Annex'!L107</f>
        <v>0</v>
      </c>
      <c r="J31" s="700">
        <f>'16-A. PM sub Annex'!M107</f>
        <v>0</v>
      </c>
      <c r="K31" s="700">
        <f>'16-A. PM sub Annex'!N107</f>
        <v>0</v>
      </c>
      <c r="L31" s="700">
        <f>'16-A. PM sub Annex'!O107</f>
        <v>100000</v>
      </c>
      <c r="M31" s="100">
        <f>'16-A. PM sub Annex'!P107</f>
        <v>1</v>
      </c>
      <c r="N31" s="700">
        <f>'16-A. PM sub Annex'!Q107</f>
        <v>1</v>
      </c>
      <c r="O31" s="100">
        <f>'16-A. PM sub Annex'!R107</f>
        <v>1</v>
      </c>
      <c r="P31" s="70" t="str">
        <f>'16-A. PM sub Annex'!S107</f>
        <v xml:space="preserve">STATE: ; PDY: Enforcement Squads; KKL: ; MHE: ; YNM: </v>
      </c>
      <c r="Q31" s="56"/>
      <c r="R31" s="241"/>
    </row>
    <row r="32" spans="1:18" ht="30">
      <c r="A32" s="700" t="str">
        <f>'16-A. PM sub Annex'!B130</f>
        <v>16.1.4.1.11</v>
      </c>
      <c r="B32" s="700" t="str">
        <f>'16-A. PM sub Annex'!D130</f>
        <v>M.2.2.2</v>
      </c>
      <c r="C32" s="70" t="str">
        <f>'16-A. PM sub Annex'!E130</f>
        <v>Tobacco Cessation Centre (TCC): Office Expenses</v>
      </c>
      <c r="D32" s="700" t="str">
        <f>'16-A. PM sub Annex'!F130</f>
        <v>NCD</v>
      </c>
      <c r="E32" s="700" t="str">
        <f>'16-A. PM sub Annex'!G130</f>
        <v>HRH&amp;HPIP/NTCP</v>
      </c>
      <c r="F32" s="700">
        <f>'16-A. PM sub Annex'!H130</f>
        <v>0</v>
      </c>
      <c r="G32" s="700">
        <f>'16-A. PM sub Annex'!I130</f>
        <v>0</v>
      </c>
      <c r="H32" s="700">
        <f>'16-A. PM sub Annex'!K130</f>
        <v>0</v>
      </c>
      <c r="I32" s="700">
        <f>'16-A. PM sub Annex'!L130</f>
        <v>0</v>
      </c>
      <c r="J32" s="700">
        <f>'16-A. PM sub Annex'!M130</f>
        <v>0</v>
      </c>
      <c r="K32" s="700">
        <f>'16-A. PM sub Annex'!N130</f>
        <v>0</v>
      </c>
      <c r="L32" s="700">
        <f>'16-A. PM sub Annex'!O130</f>
        <v>0</v>
      </c>
      <c r="M32" s="100">
        <f>'16-A. PM sub Annex'!P130</f>
        <v>0</v>
      </c>
      <c r="N32" s="700">
        <f>'16-A. PM sub Annex'!Q130</f>
        <v>0</v>
      </c>
      <c r="O32" s="100">
        <f>'16-A. PM sub Annex'!R130</f>
        <v>0</v>
      </c>
      <c r="P32" s="70" t="str">
        <f>'16-A. PM sub Annex'!S130</f>
        <v xml:space="preserve">STATE: ; PDY: ; KKL: ; MHE: ; YNM: </v>
      </c>
      <c r="Q32" s="56"/>
      <c r="R32" s="241"/>
    </row>
    <row r="33" spans="1:18" ht="30">
      <c r="A33" s="700" t="str">
        <f>'16-A. PM sub Annex'!B131</f>
        <v>16.1.4.1.12</v>
      </c>
      <c r="B33" s="700" t="str">
        <f>'16-A. PM sub Annex'!D131</f>
        <v>M.3.2.3</v>
      </c>
      <c r="C33" s="70" t="str">
        <f>'16-A. PM sub Annex'!E131</f>
        <v>State Tobacco Control Cell (STCC): Misc./Office Expenses</v>
      </c>
      <c r="D33" s="700" t="str">
        <f>'16-A. PM sub Annex'!F131</f>
        <v>NCD</v>
      </c>
      <c r="E33" s="700" t="str">
        <f>'16-A. PM sub Annex'!G131</f>
        <v>HRH&amp;HPIP/NTCP</v>
      </c>
      <c r="F33" s="700">
        <f>'16-A. PM sub Annex'!H131</f>
        <v>0</v>
      </c>
      <c r="G33" s="700">
        <f>'16-A. PM sub Annex'!I131</f>
        <v>0</v>
      </c>
      <c r="H33" s="700">
        <f>'16-A. PM sub Annex'!K131</f>
        <v>0</v>
      </c>
      <c r="I33" s="700">
        <f>'16-A. PM sub Annex'!L131</f>
        <v>0</v>
      </c>
      <c r="J33" s="700">
        <f>'16-A. PM sub Annex'!M131</f>
        <v>0</v>
      </c>
      <c r="K33" s="700">
        <f>'16-A. PM sub Annex'!N131</f>
        <v>0</v>
      </c>
      <c r="L33" s="700">
        <f>'16-A. PM sub Annex'!O131</f>
        <v>25000</v>
      </c>
      <c r="M33" s="100">
        <f>'16-A. PM sub Annex'!P131</f>
        <v>0.25</v>
      </c>
      <c r="N33" s="700">
        <f>'16-A. PM sub Annex'!Q131</f>
        <v>2</v>
      </c>
      <c r="O33" s="100">
        <f>'16-A. PM sub Annex'!R131</f>
        <v>0.5</v>
      </c>
      <c r="P33" s="70" t="str">
        <f>'16-A. PM sub Annex'!S131</f>
        <v xml:space="preserve">STATE: Operational cost of STCC; PDY: ; KKL: ; MHE: ; YNM: </v>
      </c>
      <c r="Q33" s="56"/>
      <c r="R33" s="241"/>
    </row>
    <row r="34" spans="1:18" ht="30">
      <c r="A34" s="700" t="str">
        <f>'16-A. PM sub Annex'!B143</f>
        <v>16.1.4.2.8</v>
      </c>
      <c r="B34" s="700" t="str">
        <f>'16-A. PM sub Annex'!D143</f>
        <v>M.1.3.5</v>
      </c>
      <c r="C34" s="70" t="str">
        <f>'16-A. PM sub Annex'!E143</f>
        <v>District Tobacco Control Cell (DTCC): Misc./Office Expenses</v>
      </c>
      <c r="D34" s="700" t="str">
        <f>'16-A. PM sub Annex'!F143</f>
        <v>NCD</v>
      </c>
      <c r="E34" s="700" t="str">
        <f>'16-A. PM sub Annex'!G143</f>
        <v>HRH&amp;HPIP/NTCP</v>
      </c>
      <c r="F34" s="700">
        <f>'16-A. PM sub Annex'!H143</f>
        <v>0</v>
      </c>
      <c r="G34" s="700">
        <f>'16-A. PM sub Annex'!I143</f>
        <v>0</v>
      </c>
      <c r="H34" s="700">
        <f>'16-A. PM sub Annex'!K143</f>
        <v>0</v>
      </c>
      <c r="I34" s="700">
        <f>'16-A. PM sub Annex'!L143</f>
        <v>0</v>
      </c>
      <c r="J34" s="700">
        <f>'16-A. PM sub Annex'!M143</f>
        <v>0</v>
      </c>
      <c r="K34" s="700">
        <f>'16-A. PM sub Annex'!N143</f>
        <v>0</v>
      </c>
      <c r="L34" s="700">
        <f>'16-A. PM sub Annex'!O143</f>
        <v>1000</v>
      </c>
      <c r="M34" s="100">
        <f>'16-A. PM sub Annex'!P143</f>
        <v>0.01</v>
      </c>
      <c r="N34" s="700">
        <f>'16-A. PM sub Annex'!Q143</f>
        <v>50</v>
      </c>
      <c r="O34" s="100">
        <f>'16-A. PM sub Annex'!R143</f>
        <v>0.5</v>
      </c>
      <c r="P34" s="70" t="str">
        <f>'16-A. PM sub Annex'!S143</f>
        <v xml:space="preserve">STATE: ; PDY: Operational cost of DTCC; KKL: ; MHE: ; YNM: </v>
      </c>
      <c r="Q34" s="56"/>
      <c r="R34" s="241"/>
    </row>
    <row r="35" spans="1:18">
      <c r="A35" s="700" t="str">
        <f>'16-A. PM sub Annex'!B171</f>
        <v>16.1.5.3.13</v>
      </c>
      <c r="B35" s="700" t="str">
        <f>'16-A. PM sub Annex'!D171</f>
        <v>M.3.5.1</v>
      </c>
      <c r="C35" s="70" t="str">
        <f>'16-A. PM sub Annex'!E171</f>
        <v>Setting up of STCC</v>
      </c>
      <c r="D35" s="700" t="str">
        <f>'16-A. PM sub Annex'!F171</f>
        <v>NCD</v>
      </c>
      <c r="E35" s="700" t="str">
        <f>'16-A. PM sub Annex'!G171</f>
        <v>HRH&amp;HPIP/NTCP</v>
      </c>
      <c r="F35" s="700">
        <f>'16-A. PM sub Annex'!H171</f>
        <v>0</v>
      </c>
      <c r="G35" s="700">
        <f>'16-A. PM sub Annex'!I171</f>
        <v>0</v>
      </c>
      <c r="H35" s="700">
        <f>'16-A. PM sub Annex'!K171</f>
        <v>0</v>
      </c>
      <c r="I35" s="700">
        <f>'16-A. PM sub Annex'!L171</f>
        <v>0</v>
      </c>
      <c r="J35" s="700">
        <f>'16-A. PM sub Annex'!M171</f>
        <v>0</v>
      </c>
      <c r="K35" s="700">
        <f>'16-A. PM sub Annex'!N171</f>
        <v>0</v>
      </c>
      <c r="L35" s="700">
        <f>'16-A. PM sub Annex'!O171</f>
        <v>30000</v>
      </c>
      <c r="M35" s="100">
        <f>'16-A. PM sub Annex'!P171</f>
        <v>0.3</v>
      </c>
      <c r="N35" s="700">
        <f>'16-A. PM sub Annex'!Q171</f>
        <v>1</v>
      </c>
      <c r="O35" s="100">
        <f>'16-A. PM sub Annex'!R171</f>
        <v>0.3</v>
      </c>
      <c r="P35" s="70">
        <f>'16-A. PM sub Annex'!S171</f>
        <v>0</v>
      </c>
      <c r="Q35" s="56"/>
      <c r="R35" s="241"/>
    </row>
    <row r="36" spans="1:18">
      <c r="Q36" s="742"/>
      <c r="R36" s="205"/>
    </row>
    <row r="37" spans="1:18">
      <c r="Q37" s="742"/>
      <c r="R37" s="205"/>
    </row>
    <row r="38" spans="1:18">
      <c r="Q38" s="742"/>
      <c r="R38" s="205"/>
    </row>
    <row r="39" spans="1:18">
      <c r="Q39" s="742"/>
      <c r="R39" s="205"/>
    </row>
    <row r="40" spans="1:18">
      <c r="Q40" s="742"/>
      <c r="R40" s="205"/>
    </row>
    <row r="41" spans="1:18">
      <c r="Q41" s="742"/>
      <c r="R41" s="205"/>
    </row>
  </sheetData>
  <sheetProtection sheet="1" formatCells="0" formatColumns="0" formatRows="0" autoFilter="0"/>
  <autoFilter ref="A5:M35"/>
  <mergeCells count="13">
    <mergeCell ref="A12:A14"/>
    <mergeCell ref="A15:A16"/>
    <mergeCell ref="A18:A19"/>
    <mergeCell ref="A26:A27"/>
    <mergeCell ref="Q4:R4"/>
    <mergeCell ref="E4:E5"/>
    <mergeCell ref="F4:J4"/>
    <mergeCell ref="K4:P4"/>
    <mergeCell ref="A1:C1"/>
    <mergeCell ref="A4:A5"/>
    <mergeCell ref="B4:B5"/>
    <mergeCell ref="C4:C5"/>
    <mergeCell ref="D4:D5"/>
  </mergeCells>
  <phoneticPr fontId="38" type="noConversion"/>
  <pageMargins left="0.7" right="0.7" top="0.75" bottom="0.75" header="0.3" footer="0.3"/>
</worksheet>
</file>

<file path=xl/worksheets/sheet53.xml><?xml version="1.0" encoding="utf-8"?>
<worksheet xmlns="http://schemas.openxmlformats.org/spreadsheetml/2006/main" xmlns:r="http://schemas.openxmlformats.org/officeDocument/2006/relationships">
  <sheetPr codeName="Sheet39">
    <tabColor theme="7" tint="0.79998168889431442"/>
  </sheetPr>
  <dimension ref="A1:R73"/>
  <sheetViews>
    <sheetView zoomScale="90" zoomScaleNormal="90" workbookViewId="0">
      <pane xSplit="3" ySplit="5" topLeftCell="I6" activePane="bottomRight" state="frozen"/>
      <selection activeCell="A4" sqref="A4:R11"/>
      <selection pane="topRight" activeCell="A4" sqref="A4:R11"/>
      <selection pane="bottomLeft" activeCell="A4" sqref="A4:R11"/>
      <selection pane="bottomRight" activeCell="T20" sqref="T20"/>
    </sheetView>
  </sheetViews>
  <sheetFormatPr defaultColWidth="11.42578125" defaultRowHeight="15"/>
  <cols>
    <col min="1" max="1" width="11.7109375" style="374" bestFit="1" customWidth="1"/>
    <col min="2" max="2" width="19" style="374" customWidth="1"/>
    <col min="3" max="3" width="39.7109375" style="374" bestFit="1" customWidth="1"/>
    <col min="4" max="4" width="6.42578125" style="319" bestFit="1" customWidth="1"/>
    <col min="5" max="5" width="19.140625" style="328" bestFit="1" customWidth="1"/>
    <col min="6" max="6" width="25.42578125" style="328" customWidth="1"/>
    <col min="7" max="7" width="21.5703125" style="328" bestFit="1" customWidth="1"/>
    <col min="8" max="8" width="23.7109375" style="397" bestFit="1" customWidth="1"/>
    <col min="9" max="9" width="16.7109375" style="328" bestFit="1" customWidth="1"/>
    <col min="10" max="10" width="17.140625" style="397" bestFit="1" customWidth="1"/>
    <col min="11" max="11" width="18" style="328" customWidth="1"/>
    <col min="12" max="12" width="13" style="328" customWidth="1"/>
    <col min="13" max="13" width="17.85546875" style="397" bestFit="1" customWidth="1"/>
    <col min="14" max="14" width="11.42578125" style="328"/>
    <col min="15" max="15" width="13" style="397" customWidth="1"/>
    <col min="16" max="16" width="40" style="374" customWidth="1"/>
    <col min="17" max="17" width="40.42578125" style="374" customWidth="1"/>
    <col min="18" max="18" width="13.42578125" style="397" customWidth="1"/>
    <col min="19" max="16384" width="11.42578125" style="319"/>
  </cols>
  <sheetData>
    <row r="1" spans="1:18" s="393" customFormat="1">
      <c r="A1" s="5670" t="s">
        <v>2098</v>
      </c>
      <c r="B1" s="5670"/>
      <c r="C1" s="5670"/>
      <c r="D1" s="847"/>
      <c r="E1" s="377"/>
      <c r="F1" s="848" t="s">
        <v>3969</v>
      </c>
      <c r="G1" s="597"/>
      <c r="H1" s="597"/>
      <c r="I1" s="597"/>
      <c r="J1" s="597"/>
      <c r="K1" s="597"/>
      <c r="L1" s="597"/>
      <c r="M1" s="597"/>
      <c r="N1" s="822"/>
      <c r="O1" s="823"/>
      <c r="P1" s="824"/>
      <c r="Q1" s="824"/>
      <c r="R1" s="823"/>
    </row>
    <row r="2" spans="1:18" s="854" customFormat="1">
      <c r="A2" s="598" t="str">
        <f>HYPERLINK("#Index!F3", "Index Pg")</f>
        <v>Index Pg</v>
      </c>
      <c r="B2" s="487" t="str">
        <f>HYPERLINK("#'Summary of Abstracts'!A2", "Summary of Abst.")</f>
        <v>Summary of Abst.</v>
      </c>
      <c r="C2" s="324" t="str">
        <f>HYPERLINK("#'Budget Summary I'!A1:AL1", "Budget Summary I")</f>
        <v>Budget Summary I</v>
      </c>
      <c r="D2" s="849"/>
      <c r="E2" s="850" t="s">
        <v>4582</v>
      </c>
      <c r="F2" s="99">
        <f>R56+R51+R46+R40+R35+R32+R17+R15+R6+R13+R61</f>
        <v>0</v>
      </c>
      <c r="G2" s="436"/>
      <c r="H2" s="436"/>
      <c r="I2" s="436"/>
      <c r="J2" s="436"/>
      <c r="K2" s="436"/>
      <c r="L2" s="436"/>
      <c r="M2" s="436"/>
      <c r="N2" s="851"/>
      <c r="O2" s="852"/>
      <c r="P2" s="853"/>
      <c r="Q2" s="853"/>
      <c r="R2" s="852"/>
    </row>
    <row r="3" spans="1:18" s="854" customFormat="1">
      <c r="A3" s="600"/>
      <c r="B3" s="601"/>
      <c r="C3" s="634" t="str">
        <f>HYPERLINK("#'Budget Summary II'!A3:B5", "Budget Summary II")</f>
        <v>Budget Summary II</v>
      </c>
      <c r="D3" s="849"/>
      <c r="E3" s="855" t="s">
        <v>4583</v>
      </c>
      <c r="F3" s="252">
        <f>O56+O51+O46+O40+O35+O32+O17+O15+O6+O13+O61</f>
        <v>113.1</v>
      </c>
      <c r="G3" s="436"/>
      <c r="H3" s="436"/>
      <c r="I3" s="436"/>
      <c r="J3" s="436"/>
      <c r="K3" s="436"/>
      <c r="L3" s="436"/>
      <c r="M3" s="436"/>
      <c r="N3" s="851"/>
      <c r="O3" s="852"/>
      <c r="P3" s="853"/>
      <c r="Q3" s="853"/>
      <c r="R3" s="852"/>
    </row>
    <row r="4" spans="1:18" s="328" customFormat="1">
      <c r="A4" s="5233" t="s">
        <v>53</v>
      </c>
      <c r="B4" s="5233" t="s">
        <v>54</v>
      </c>
      <c r="C4" s="5233" t="s">
        <v>55</v>
      </c>
      <c r="D4" s="5233" t="s">
        <v>56</v>
      </c>
      <c r="E4" s="5233" t="s">
        <v>57</v>
      </c>
      <c r="F4" s="5223" t="s">
        <v>4603</v>
      </c>
      <c r="G4" s="5223"/>
      <c r="H4" s="5223"/>
      <c r="I4" s="5223"/>
      <c r="J4" s="5223"/>
      <c r="K4" s="5223" t="s">
        <v>4613</v>
      </c>
      <c r="L4" s="5223"/>
      <c r="M4" s="5223"/>
      <c r="N4" s="5223"/>
      <c r="O4" s="5223"/>
      <c r="P4" s="5223"/>
      <c r="Q4" s="5233" t="s">
        <v>4643</v>
      </c>
      <c r="R4" s="5233"/>
    </row>
    <row r="5" spans="1:18" s="328" customFormat="1" ht="45">
      <c r="A5" s="5233"/>
      <c r="B5" s="5233"/>
      <c r="C5" s="5233"/>
      <c r="D5" s="5233"/>
      <c r="E5" s="5233"/>
      <c r="F5" s="379" t="s">
        <v>4604</v>
      </c>
      <c r="G5" s="379" t="s">
        <v>4611</v>
      </c>
      <c r="H5" s="379" t="s">
        <v>4605</v>
      </c>
      <c r="I5" s="379" t="s">
        <v>4612</v>
      </c>
      <c r="J5" s="379" t="s">
        <v>2527</v>
      </c>
      <c r="K5" s="380" t="s">
        <v>58</v>
      </c>
      <c r="L5" s="380" t="s">
        <v>59</v>
      </c>
      <c r="M5" s="381" t="s">
        <v>60</v>
      </c>
      <c r="N5" s="380" t="s">
        <v>61</v>
      </c>
      <c r="O5" s="381" t="s">
        <v>62</v>
      </c>
      <c r="P5" s="642" t="s">
        <v>63</v>
      </c>
      <c r="Q5" s="643" t="s">
        <v>2529</v>
      </c>
      <c r="R5" s="383" t="s">
        <v>4644</v>
      </c>
    </row>
    <row r="6" spans="1:18">
      <c r="A6" s="333">
        <f>'1.SD Facility Based Annex'!A7</f>
        <v>1</v>
      </c>
      <c r="B6" s="333"/>
      <c r="C6" s="333" t="str">
        <f>'1.SD Facility Based Annex'!C7</f>
        <v>Service Delivery - Facility Based</v>
      </c>
      <c r="D6" s="333"/>
      <c r="E6" s="333"/>
      <c r="F6" s="387"/>
      <c r="G6" s="387"/>
      <c r="H6" s="387"/>
      <c r="I6" s="387"/>
      <c r="J6" s="387"/>
      <c r="K6" s="387"/>
      <c r="L6" s="387"/>
      <c r="M6" s="197"/>
      <c r="N6" s="387"/>
      <c r="O6" s="197">
        <f>SUM(O7:O12)</f>
        <v>0</v>
      </c>
      <c r="P6" s="333"/>
      <c r="Q6" s="333"/>
      <c r="R6" s="197">
        <f>SUM(R7:R12)</f>
        <v>0</v>
      </c>
    </row>
    <row r="7" spans="1:18" ht="30">
      <c r="A7" s="70" t="str">
        <f>+'1.SD Facility Based Annex'!A41</f>
        <v>1.1.6.1</v>
      </c>
      <c r="B7" s="70" t="str">
        <f>+'1.SD Facility Based Annex'!B41</f>
        <v>O.2.8.2</v>
      </c>
      <c r="C7" s="70" t="str">
        <f>+'1.SD Facility Based Annex'!C41</f>
        <v>Integration with AYUSH at District NCD Cell / Clinic</v>
      </c>
      <c r="D7" s="70" t="str">
        <f>+'1.SD Facility Based Annex'!D41</f>
        <v>NCD</v>
      </c>
      <c r="E7" s="70" t="str">
        <f>+'1.SD Facility Based Annex'!E41</f>
        <v>NPCDCS</v>
      </c>
      <c r="F7" s="700">
        <f>+'1.SD Facility Based Annex'!F41</f>
        <v>0</v>
      </c>
      <c r="G7" s="700">
        <f>+'1.SD Facility Based Annex'!G41</f>
        <v>0</v>
      </c>
      <c r="H7" s="700">
        <f>+'1.SD Facility Based Annex'!I41</f>
        <v>0</v>
      </c>
      <c r="I7" s="700">
        <f>+'1.SD Facility Based Annex'!J41</f>
        <v>0</v>
      </c>
      <c r="J7" s="700">
        <f>+'1.SD Facility Based Annex'!K41</f>
        <v>0</v>
      </c>
      <c r="K7" s="700">
        <f>+'1.SD Facility Based Annex'!L41</f>
        <v>0</v>
      </c>
      <c r="L7" s="700">
        <f>+'1.SD Facility Based Annex'!M41</f>
        <v>0</v>
      </c>
      <c r="M7" s="100">
        <f>+'1.SD Facility Based Annex'!N41</f>
        <v>0</v>
      </c>
      <c r="N7" s="700">
        <f>+'1.SD Facility Based Annex'!O41</f>
        <v>0</v>
      </c>
      <c r="O7" s="100">
        <f>+'1.SD Facility Based Annex'!P41</f>
        <v>0</v>
      </c>
      <c r="P7" s="70" t="str">
        <f>+'1.SD Facility Based Annex'!Q41</f>
        <v xml:space="preserve">STATE: ; PDY: ; KKL: ; MHE: ; YNM: </v>
      </c>
      <c r="Q7" s="56"/>
      <c r="R7" s="91"/>
    </row>
    <row r="8" spans="1:18">
      <c r="A8" s="70" t="str">
        <f>+'1.SD Facility Based Annex'!A42</f>
        <v>1.1.6.2</v>
      </c>
      <c r="B8" s="70" t="str">
        <f>+'1.SD Facility Based Annex'!B42</f>
        <v>O.2.8.3</v>
      </c>
      <c r="C8" s="70" t="str">
        <f>+'1.SD Facility Based Annex'!C42</f>
        <v>Integration with AYUSH at CHC NCD Clinic</v>
      </c>
      <c r="D8" s="70" t="str">
        <f>+'1.SD Facility Based Annex'!D42</f>
        <v>NCD</v>
      </c>
      <c r="E8" s="70" t="str">
        <f>+'1.SD Facility Based Annex'!E42</f>
        <v>NPCDCS</v>
      </c>
      <c r="F8" s="700">
        <f>+'1.SD Facility Based Annex'!F42</f>
        <v>0</v>
      </c>
      <c r="G8" s="700">
        <f>+'1.SD Facility Based Annex'!G42</f>
        <v>0</v>
      </c>
      <c r="H8" s="700">
        <f>+'1.SD Facility Based Annex'!I42</f>
        <v>0</v>
      </c>
      <c r="I8" s="700">
        <f>+'1.SD Facility Based Annex'!J42</f>
        <v>0</v>
      </c>
      <c r="J8" s="700">
        <f>+'1.SD Facility Based Annex'!K42</f>
        <v>0</v>
      </c>
      <c r="K8" s="700">
        <f>+'1.SD Facility Based Annex'!L42</f>
        <v>0</v>
      </c>
      <c r="L8" s="700">
        <f>+'1.SD Facility Based Annex'!M42</f>
        <v>0</v>
      </c>
      <c r="M8" s="100">
        <f>+'1.SD Facility Based Annex'!N42</f>
        <v>0</v>
      </c>
      <c r="N8" s="700">
        <f>+'1.SD Facility Based Annex'!O42</f>
        <v>0</v>
      </c>
      <c r="O8" s="100">
        <f>+'1.SD Facility Based Annex'!P42</f>
        <v>0</v>
      </c>
      <c r="P8" s="70" t="str">
        <f>+'1.SD Facility Based Annex'!Q42</f>
        <v xml:space="preserve">STATE: ; PDY: ; KKL: ; MHE: ; YNM: </v>
      </c>
      <c r="Q8" s="56"/>
      <c r="R8" s="91"/>
    </row>
    <row r="9" spans="1:18" ht="30">
      <c r="A9" s="70" t="str">
        <f>+'1.SD Facility Based Annex'!A91</f>
        <v>1.3.1.8</v>
      </c>
      <c r="B9" s="70" t="str">
        <f>+'1.SD Facility Based Annex'!B91</f>
        <v>O.2.2.1.3/ O1.1.3.1</v>
      </c>
      <c r="C9" s="70" t="str">
        <f>+'1.SD Facility Based Annex'!C91</f>
        <v>District NCD Clinic: Strengthening of lab, Mobility, Miscellaneous &amp; Contingencies</v>
      </c>
      <c r="D9" s="70" t="str">
        <f>+'1.SD Facility Based Annex'!D91</f>
        <v>NCD</v>
      </c>
      <c r="E9" s="70" t="str">
        <f>+'1.SD Facility Based Annex'!E91</f>
        <v>NPCDCS</v>
      </c>
      <c r="F9" s="700">
        <f>+'1.SD Facility Based Annex'!F91</f>
        <v>0</v>
      </c>
      <c r="G9" s="700">
        <f>+'1.SD Facility Based Annex'!G91</f>
        <v>0</v>
      </c>
      <c r="H9" s="700">
        <f>+'1.SD Facility Based Annex'!I91</f>
        <v>0</v>
      </c>
      <c r="I9" s="700">
        <f>+'1.SD Facility Based Annex'!J91</f>
        <v>0</v>
      </c>
      <c r="J9" s="700">
        <f>+'1.SD Facility Based Annex'!K91</f>
        <v>0</v>
      </c>
      <c r="K9" s="700">
        <f>+'1.SD Facility Based Annex'!L91</f>
        <v>0</v>
      </c>
      <c r="L9" s="700">
        <f>+'1.SD Facility Based Annex'!M91</f>
        <v>0</v>
      </c>
      <c r="M9" s="100">
        <f>+'1.SD Facility Based Annex'!N91</f>
        <v>0</v>
      </c>
      <c r="N9" s="700">
        <f>+'1.SD Facility Based Annex'!O91</f>
        <v>0</v>
      </c>
      <c r="O9" s="100">
        <f>+'1.SD Facility Based Annex'!P91</f>
        <v>0</v>
      </c>
      <c r="P9" s="70" t="str">
        <f>+'1.SD Facility Based Annex'!Q91</f>
        <v xml:space="preserve">STATE: ; PDY: ; KKL: ; MHE: ; YNM: </v>
      </c>
      <c r="Q9" s="56"/>
      <c r="R9" s="91"/>
    </row>
    <row r="10" spans="1:18" ht="30">
      <c r="A10" s="70" t="str">
        <f>+'1.SD Facility Based Annex'!A92</f>
        <v>1.3.1.9</v>
      </c>
      <c r="B10" s="70" t="str">
        <f>+'1.SD Facility Based Annex'!B92</f>
        <v>O.2.2.1.4</v>
      </c>
      <c r="C10" s="70" t="str">
        <f>+'1.SD Facility Based Annex'!C92</f>
        <v>CHC NCD Clinic: Mobility , Miscellaneous &amp; Contingencies</v>
      </c>
      <c r="D10" s="70" t="str">
        <f>+'1.SD Facility Based Annex'!D92</f>
        <v>NCD</v>
      </c>
      <c r="E10" s="70" t="str">
        <f>+'1.SD Facility Based Annex'!E92</f>
        <v>NPCDCS</v>
      </c>
      <c r="F10" s="700">
        <f>+'1.SD Facility Based Annex'!F92</f>
        <v>0</v>
      </c>
      <c r="G10" s="700">
        <f>+'1.SD Facility Based Annex'!G92</f>
        <v>0</v>
      </c>
      <c r="H10" s="700">
        <f>+'1.SD Facility Based Annex'!I92</f>
        <v>0</v>
      </c>
      <c r="I10" s="700">
        <f>+'1.SD Facility Based Annex'!J92</f>
        <v>0</v>
      </c>
      <c r="J10" s="700">
        <f>+'1.SD Facility Based Annex'!K92</f>
        <v>0</v>
      </c>
      <c r="K10" s="700">
        <f>+'1.SD Facility Based Annex'!L92</f>
        <v>0</v>
      </c>
      <c r="L10" s="700">
        <f>+'1.SD Facility Based Annex'!M92</f>
        <v>0</v>
      </c>
      <c r="M10" s="100">
        <f>+'1.SD Facility Based Annex'!N92</f>
        <v>0</v>
      </c>
      <c r="N10" s="700">
        <f>+'1.SD Facility Based Annex'!O92</f>
        <v>0</v>
      </c>
      <c r="O10" s="100">
        <f>+'1.SD Facility Based Annex'!P92</f>
        <v>0</v>
      </c>
      <c r="P10" s="70" t="str">
        <f>+'1.SD Facility Based Annex'!Q92</f>
        <v xml:space="preserve">STATE: ; PDY: ; KKL: ; MHE: ; YNM: </v>
      </c>
      <c r="Q10" s="56"/>
      <c r="R10" s="91"/>
    </row>
    <row r="11" spans="1:18" ht="30">
      <c r="A11" s="70" t="str">
        <f>+'1.SD Facility Based Annex'!A93</f>
        <v>1.3.1.10</v>
      </c>
      <c r="B11" s="70" t="str">
        <f>+'1.SD Facility Based Annex'!B93</f>
        <v>O.2.2.1.5</v>
      </c>
      <c r="C11" s="70" t="str">
        <f>+'1.SD Facility Based Annex'!C93</f>
        <v>PHC level: Mobility, Miscellaneous &amp; Contingencies</v>
      </c>
      <c r="D11" s="70" t="str">
        <f>+'1.SD Facility Based Annex'!D93</f>
        <v>NCD</v>
      </c>
      <c r="E11" s="70" t="str">
        <f>+'1.SD Facility Based Annex'!E93</f>
        <v>NPCDCS</v>
      </c>
      <c r="F11" s="700">
        <f>+'1.SD Facility Based Annex'!F93</f>
        <v>0</v>
      </c>
      <c r="G11" s="700">
        <f>+'1.SD Facility Based Annex'!G93</f>
        <v>0</v>
      </c>
      <c r="H11" s="700">
        <f>+'1.SD Facility Based Annex'!I93</f>
        <v>0</v>
      </c>
      <c r="I11" s="700">
        <f>+'1.SD Facility Based Annex'!J93</f>
        <v>0</v>
      </c>
      <c r="J11" s="700">
        <f>+'1.SD Facility Based Annex'!K93</f>
        <v>0</v>
      </c>
      <c r="K11" s="700">
        <f>+'1.SD Facility Based Annex'!L93</f>
        <v>0</v>
      </c>
      <c r="L11" s="700">
        <f>+'1.SD Facility Based Annex'!M93</f>
        <v>0</v>
      </c>
      <c r="M11" s="100">
        <f>+'1.SD Facility Based Annex'!N93</f>
        <v>0</v>
      </c>
      <c r="N11" s="700">
        <f>+'1.SD Facility Based Annex'!O93</f>
        <v>0</v>
      </c>
      <c r="O11" s="100">
        <f>+'1.SD Facility Based Annex'!P93</f>
        <v>0</v>
      </c>
      <c r="P11" s="70" t="str">
        <f>+'1.SD Facility Based Annex'!Q93</f>
        <v xml:space="preserve">STATE: ; PDY: ; KKL: ; MHE: ; YNM: </v>
      </c>
      <c r="Q11" s="56"/>
      <c r="R11" s="91"/>
    </row>
    <row r="12" spans="1:18" ht="30">
      <c r="A12" s="70" t="str">
        <f>+'1.SD Facility Based Annex'!A94</f>
        <v>1.3.1.11</v>
      </c>
      <c r="B12" s="70" t="str">
        <f>+'1.SD Facility Based Annex'!B94</f>
        <v>O.2.2.1.7</v>
      </c>
      <c r="C12" s="70" t="str">
        <f>+'1.SD Facility Based Annex'!C94</f>
        <v>Sub-Centre level: Mobility , Miscellaneous &amp; Contingencies</v>
      </c>
      <c r="D12" s="70" t="str">
        <f>+'1.SD Facility Based Annex'!D94</f>
        <v>NCD</v>
      </c>
      <c r="E12" s="70" t="str">
        <f>+'1.SD Facility Based Annex'!E94</f>
        <v>NPCDCS</v>
      </c>
      <c r="F12" s="700">
        <f>+'1.SD Facility Based Annex'!F94</f>
        <v>0</v>
      </c>
      <c r="G12" s="700">
        <f>+'1.SD Facility Based Annex'!G94</f>
        <v>0</v>
      </c>
      <c r="H12" s="700">
        <f>+'1.SD Facility Based Annex'!I94</f>
        <v>0</v>
      </c>
      <c r="I12" s="700">
        <f>+'1.SD Facility Based Annex'!J94</f>
        <v>0</v>
      </c>
      <c r="J12" s="700">
        <f>+'1.SD Facility Based Annex'!K94</f>
        <v>0</v>
      </c>
      <c r="K12" s="700">
        <f>+'1.SD Facility Based Annex'!L94</f>
        <v>0</v>
      </c>
      <c r="L12" s="700">
        <f>+'1.SD Facility Based Annex'!M94</f>
        <v>0</v>
      </c>
      <c r="M12" s="100">
        <f>+'1.SD Facility Based Annex'!N94</f>
        <v>0</v>
      </c>
      <c r="N12" s="700">
        <f>+'1.SD Facility Based Annex'!O94</f>
        <v>0</v>
      </c>
      <c r="O12" s="100">
        <f>+'1.SD Facility Based Annex'!P94</f>
        <v>0</v>
      </c>
      <c r="P12" s="70" t="str">
        <f>+'1.SD Facility Based Annex'!Q94</f>
        <v xml:space="preserve">STATE: ; PDY: ; KKL: ; MHE: ; YNM: </v>
      </c>
      <c r="Q12" s="56"/>
      <c r="R12" s="91"/>
    </row>
    <row r="13" spans="1:18">
      <c r="A13" s="502">
        <f>'2.SD Community Based Annex'!A7</f>
        <v>2</v>
      </c>
      <c r="B13" s="502"/>
      <c r="C13" s="502" t="str">
        <f>'2.SD Community Based Annex'!C7</f>
        <v>Service Delivery - Community Based</v>
      </c>
      <c r="D13" s="502"/>
      <c r="E13" s="495"/>
      <c r="F13" s="495"/>
      <c r="G13" s="495"/>
      <c r="H13" s="197"/>
      <c r="I13" s="495"/>
      <c r="J13" s="197"/>
      <c r="K13" s="495"/>
      <c r="L13" s="495"/>
      <c r="M13" s="197"/>
      <c r="N13" s="795"/>
      <c r="O13" s="720">
        <f>O14</f>
        <v>0</v>
      </c>
      <c r="P13" s="817"/>
      <c r="Q13" s="818"/>
      <c r="R13" s="842">
        <f>R14</f>
        <v>0</v>
      </c>
    </row>
    <row r="14" spans="1:18" ht="60">
      <c r="A14" s="70" t="str">
        <f>'2.SD Community Based Annex'!A47</f>
        <v>2.3.2.1</v>
      </c>
      <c r="B14" s="70" t="str">
        <f>'2.SD Community Based Annex'!B47</f>
        <v>B18.2</v>
      </c>
      <c r="C14" s="70" t="str">
        <f>'2.SD Community Based Annex'!C47</f>
        <v>Universal health check-up and screening of NCDs (May propose organizing outreach activities for NCD screening in non-PBS districts)</v>
      </c>
      <c r="D14" s="70" t="str">
        <f>'2.SD Community Based Annex'!D47</f>
        <v>NCD</v>
      </c>
      <c r="E14" s="700" t="str">
        <f>'2.SD Community Based Annex'!E47</f>
        <v>NPCDCS</v>
      </c>
      <c r="F14" s="700">
        <f>'2.SD Community Based Annex'!G47</f>
        <v>0</v>
      </c>
      <c r="G14" s="700">
        <f>'2.SD Community Based Annex'!H47</f>
        <v>0</v>
      </c>
      <c r="H14" s="700">
        <f>'2.SD Community Based Annex'!I47</f>
        <v>0</v>
      </c>
      <c r="I14" s="700">
        <f>'2.SD Community Based Annex'!J47</f>
        <v>0</v>
      </c>
      <c r="J14" s="700">
        <f>'2.SD Community Based Annex'!K47</f>
        <v>0</v>
      </c>
      <c r="K14" s="700">
        <f>'2.SD Community Based Annex'!L47</f>
        <v>0</v>
      </c>
      <c r="L14" s="700">
        <f>'2.SD Community Based Annex'!M47</f>
        <v>0</v>
      </c>
      <c r="M14" s="100">
        <f>'2.SD Community Based Annex'!N47</f>
        <v>0</v>
      </c>
      <c r="N14" s="700">
        <f>'2.SD Community Based Annex'!O47</f>
        <v>0</v>
      </c>
      <c r="O14" s="100">
        <f>'2.SD Community Based Annex'!P47</f>
        <v>0</v>
      </c>
      <c r="P14" s="70" t="str">
        <f>'2.SD Community Based Annex'!Q47</f>
        <v xml:space="preserve">STATE: ; PDY: ; KKL: ; MHE: ; YNM: </v>
      </c>
      <c r="Q14" s="56"/>
      <c r="R14" s="91"/>
    </row>
    <row r="15" spans="1:18">
      <c r="A15" s="502">
        <f>'5.Infrastructure Annex'!A7</f>
        <v>5</v>
      </c>
      <c r="B15" s="502"/>
      <c r="C15" s="502" t="str">
        <f>'5.Infrastructure Annex'!C7</f>
        <v>Infrastructure</v>
      </c>
      <c r="D15" s="502"/>
      <c r="E15" s="495"/>
      <c r="F15" s="495"/>
      <c r="G15" s="495"/>
      <c r="H15" s="197"/>
      <c r="I15" s="495"/>
      <c r="J15" s="197"/>
      <c r="K15" s="495"/>
      <c r="L15" s="495"/>
      <c r="M15" s="197"/>
      <c r="N15" s="795"/>
      <c r="O15" s="720">
        <f>O16</f>
        <v>0</v>
      </c>
      <c r="P15" s="817"/>
      <c r="Q15" s="818"/>
      <c r="R15" s="842">
        <f>R16</f>
        <v>0</v>
      </c>
    </row>
    <row r="16" spans="1:18">
      <c r="A16" s="70" t="str">
        <f>+'5.Infrastructure Annex'!A97</f>
        <v>5.3.17</v>
      </c>
      <c r="B16" s="70" t="str">
        <f>+'5.Infrastructure Annex'!B97</f>
        <v>O1.1.2.1</v>
      </c>
      <c r="C16" s="70" t="str">
        <f>+'5.Infrastructure Annex'!C97</f>
        <v>Cardiac Care Unit (CCU/ ICU)</v>
      </c>
      <c r="D16" s="70" t="str">
        <f>+'5.Infrastructure Annex'!D97</f>
        <v>NCD</v>
      </c>
      <c r="E16" s="700" t="str">
        <f>+'5.Infrastructure Annex'!E97</f>
        <v>NPCDCS</v>
      </c>
      <c r="F16" s="700">
        <f>+'5.Infrastructure Annex'!G97</f>
        <v>0</v>
      </c>
      <c r="G16" s="700">
        <f>+'5.Infrastructure Annex'!H97</f>
        <v>0</v>
      </c>
      <c r="H16" s="700">
        <f>+'5.Infrastructure Annex'!I97</f>
        <v>0</v>
      </c>
      <c r="I16" s="700">
        <f>+'5.Infrastructure Annex'!J97</f>
        <v>0</v>
      </c>
      <c r="J16" s="700">
        <f>+'5.Infrastructure Annex'!K97</f>
        <v>0</v>
      </c>
      <c r="K16" s="700">
        <f>+'5.Infrastructure Annex'!L97</f>
        <v>0</v>
      </c>
      <c r="L16" s="700">
        <f>+'5.Infrastructure Annex'!M97</f>
        <v>0</v>
      </c>
      <c r="M16" s="100">
        <f>+'5.Infrastructure Annex'!N97</f>
        <v>0</v>
      </c>
      <c r="N16" s="700">
        <f>+'5.Infrastructure Annex'!O97</f>
        <v>0</v>
      </c>
      <c r="O16" s="100">
        <f>+'5.Infrastructure Annex'!P97</f>
        <v>0</v>
      </c>
      <c r="P16" s="70" t="str">
        <f>+'5.Infrastructure Annex'!Q97</f>
        <v xml:space="preserve">STATE: ; PDY: ; KKL: ; MHE: ; YNM: </v>
      </c>
      <c r="Q16" s="56"/>
      <c r="R16" s="91"/>
    </row>
    <row r="17" spans="1:18">
      <c r="A17" s="542">
        <f>'6.Procurement Annex'!A7</f>
        <v>6</v>
      </c>
      <c r="B17" s="542"/>
      <c r="C17" s="542" t="str">
        <f>'6.Procurement Annex'!C7</f>
        <v>Procurement</v>
      </c>
      <c r="D17" s="542"/>
      <c r="E17" s="543"/>
      <c r="F17" s="543"/>
      <c r="G17" s="543"/>
      <c r="H17" s="197"/>
      <c r="I17" s="543"/>
      <c r="J17" s="197"/>
      <c r="K17" s="543"/>
      <c r="L17" s="543"/>
      <c r="M17" s="197"/>
      <c r="N17" s="795"/>
      <c r="O17" s="720">
        <f>SUM(O18:O31)</f>
        <v>71.599999999999994</v>
      </c>
      <c r="P17" s="817"/>
      <c r="Q17" s="818"/>
      <c r="R17" s="842">
        <f>SUM(R18:R31)</f>
        <v>0</v>
      </c>
    </row>
    <row r="18" spans="1:18" ht="30">
      <c r="A18" s="5653" t="str">
        <f>'6.Procurement Annex'!A40</f>
        <v>6.1.5.5</v>
      </c>
      <c r="B18" s="70" t="str">
        <f>+'6-A. Proc. Sub-Annex'!C114</f>
        <v>O1.1.2.1</v>
      </c>
      <c r="C18" s="70" t="str">
        <f>+'6-A. Proc. Sub-Annex'!D114</f>
        <v>Non-recurring: Equipping Cardiac Care Unit (CCU)/ICU</v>
      </c>
      <c r="D18" s="70" t="str">
        <f>+'6-A. Proc. Sub-Annex'!E114</f>
        <v>NCD</v>
      </c>
      <c r="E18" s="70" t="str">
        <f>+'6-A. Proc. Sub-Annex'!F114</f>
        <v>NPCDCS</v>
      </c>
      <c r="F18" s="700">
        <f>+'6-A. Proc. Sub-Annex'!G114</f>
        <v>0</v>
      </c>
      <c r="G18" s="700">
        <f>+'6-A. Proc. Sub-Annex'!H114</f>
        <v>0</v>
      </c>
      <c r="H18" s="700">
        <f>+'6-A. Proc. Sub-Annex'!I114</f>
        <v>0</v>
      </c>
      <c r="I18" s="700">
        <f>+'6-A. Proc. Sub-Annex'!J114</f>
        <v>0</v>
      </c>
      <c r="J18" s="700">
        <f>+'6-A. Proc. Sub-Annex'!K114</f>
        <v>0</v>
      </c>
      <c r="K18" s="700">
        <f>+'6-A. Proc. Sub-Annex'!L114</f>
        <v>0</v>
      </c>
      <c r="L18" s="700">
        <f>+'6-A. Proc. Sub-Annex'!M114</f>
        <v>0</v>
      </c>
      <c r="M18" s="100">
        <f>+'6-A. Proc. Sub-Annex'!N114</f>
        <v>0</v>
      </c>
      <c r="N18" s="700">
        <f>+'6-A. Proc. Sub-Annex'!O114</f>
        <v>0</v>
      </c>
      <c r="O18" s="100">
        <f>+'6-A. Proc. Sub-Annex'!P114</f>
        <v>0</v>
      </c>
      <c r="P18" s="70">
        <f>+'6-A. Proc. Sub-Annex'!Q114</f>
        <v>0</v>
      </c>
      <c r="Q18" s="56"/>
      <c r="R18" s="91"/>
    </row>
    <row r="19" spans="1:18">
      <c r="A19" s="5653"/>
      <c r="B19" s="70" t="str">
        <f>+'6-A. Proc. Sub-Annex'!C115</f>
        <v>O1.1.2.2</v>
      </c>
      <c r="C19" s="70" t="str">
        <f>+'6-A. Proc. Sub-Annex'!D115</f>
        <v>Non recurring: Equipment for Cancer  Care</v>
      </c>
      <c r="D19" s="70" t="str">
        <f>+'6-A. Proc. Sub-Annex'!E115</f>
        <v>NCD</v>
      </c>
      <c r="E19" s="70" t="str">
        <f>+'6-A. Proc. Sub-Annex'!F115</f>
        <v>NPCDCS</v>
      </c>
      <c r="F19" s="700">
        <f>+'6-A. Proc. Sub-Annex'!G115</f>
        <v>0</v>
      </c>
      <c r="G19" s="700">
        <f>+'6-A. Proc. Sub-Annex'!H115</f>
        <v>0</v>
      </c>
      <c r="H19" s="700">
        <f>+'6-A. Proc. Sub-Annex'!I115</f>
        <v>0</v>
      </c>
      <c r="I19" s="700">
        <f>+'6-A. Proc. Sub-Annex'!J115</f>
        <v>0</v>
      </c>
      <c r="J19" s="700">
        <f>+'6-A. Proc. Sub-Annex'!K115</f>
        <v>0</v>
      </c>
      <c r="K19" s="700">
        <f>+'6-A. Proc. Sub-Annex'!L115</f>
        <v>0</v>
      </c>
      <c r="L19" s="700">
        <f>+'6-A. Proc. Sub-Annex'!M115</f>
        <v>0</v>
      </c>
      <c r="M19" s="100">
        <f>+'6-A. Proc. Sub-Annex'!N115</f>
        <v>0</v>
      </c>
      <c r="N19" s="700">
        <f>+'6-A. Proc. Sub-Annex'!O115</f>
        <v>0</v>
      </c>
      <c r="O19" s="100">
        <f>+'6-A. Proc. Sub-Annex'!P115</f>
        <v>0</v>
      </c>
      <c r="P19" s="70">
        <f>+'6-A. Proc. Sub-Annex'!Q115</f>
        <v>0</v>
      </c>
      <c r="Q19" s="56"/>
      <c r="R19" s="91"/>
    </row>
    <row r="20" spans="1:18" ht="30">
      <c r="A20" s="5653"/>
      <c r="B20" s="70" t="str">
        <f>+'6-A. Proc. Sub-Annex'!C116</f>
        <v>O1.1.3.2</v>
      </c>
      <c r="C20" s="70" t="str">
        <f>+'6-A. Proc. Sub-Annex'!D116</f>
        <v>Non-recurring: Equipment at District NCD clinic</v>
      </c>
      <c r="D20" s="70" t="str">
        <f>+'6-A. Proc. Sub-Annex'!E116</f>
        <v>NCD</v>
      </c>
      <c r="E20" s="70" t="str">
        <f>+'6-A. Proc. Sub-Annex'!F116</f>
        <v>NPCDCS</v>
      </c>
      <c r="F20" s="700">
        <f>+'6-A. Proc. Sub-Annex'!G116</f>
        <v>0</v>
      </c>
      <c r="G20" s="700">
        <f>+'6-A. Proc. Sub-Annex'!H116</f>
        <v>0</v>
      </c>
      <c r="H20" s="700">
        <f>+'6-A. Proc. Sub-Annex'!I116</f>
        <v>0</v>
      </c>
      <c r="I20" s="700">
        <f>+'6-A. Proc. Sub-Annex'!J116</f>
        <v>0</v>
      </c>
      <c r="J20" s="700">
        <f>+'6-A. Proc. Sub-Annex'!K116</f>
        <v>0</v>
      </c>
      <c r="K20" s="700">
        <f>+'6-A. Proc. Sub-Annex'!L116</f>
        <v>0</v>
      </c>
      <c r="L20" s="700">
        <f>+'6-A. Proc. Sub-Annex'!M116</f>
        <v>0</v>
      </c>
      <c r="M20" s="100">
        <f>+'6-A. Proc. Sub-Annex'!N116</f>
        <v>0</v>
      </c>
      <c r="N20" s="700">
        <f>+'6-A. Proc. Sub-Annex'!O116</f>
        <v>0</v>
      </c>
      <c r="O20" s="100">
        <f>+'6-A. Proc. Sub-Annex'!P116</f>
        <v>0</v>
      </c>
      <c r="P20" s="70">
        <f>+'6-A. Proc. Sub-Annex'!Q116</f>
        <v>0</v>
      </c>
      <c r="Q20" s="56"/>
      <c r="R20" s="91"/>
    </row>
    <row r="21" spans="1:18" ht="30">
      <c r="A21" s="5653"/>
      <c r="B21" s="70" t="str">
        <f>+'6-A. Proc. Sub-Annex'!C117</f>
        <v>O1.1.4.1</v>
      </c>
      <c r="C21" s="70" t="str">
        <f>+'6-A. Proc. Sub-Annex'!D117</f>
        <v>Non-recurring: Equipment at CHC NCD clinic</v>
      </c>
      <c r="D21" s="70" t="str">
        <f>+'6-A. Proc. Sub-Annex'!E117</f>
        <v>NCD</v>
      </c>
      <c r="E21" s="70" t="str">
        <f>+'6-A. Proc. Sub-Annex'!F117</f>
        <v>NPCDCS</v>
      </c>
      <c r="F21" s="700">
        <f>+'6-A. Proc. Sub-Annex'!G117</f>
        <v>0</v>
      </c>
      <c r="G21" s="700">
        <f>+'6-A. Proc. Sub-Annex'!H117</f>
        <v>0</v>
      </c>
      <c r="H21" s="700">
        <f>+'6-A. Proc. Sub-Annex'!I117</f>
        <v>0</v>
      </c>
      <c r="I21" s="700">
        <f>+'6-A. Proc. Sub-Annex'!J117</f>
        <v>0</v>
      </c>
      <c r="J21" s="700">
        <f>+'6-A. Proc. Sub-Annex'!K117</f>
        <v>0</v>
      </c>
      <c r="K21" s="700">
        <f>+'6-A. Proc. Sub-Annex'!L117</f>
        <v>0</v>
      </c>
      <c r="L21" s="700">
        <f>+'6-A. Proc. Sub-Annex'!M117</f>
        <v>0</v>
      </c>
      <c r="M21" s="100">
        <f>+'6-A. Proc. Sub-Annex'!N117</f>
        <v>0</v>
      </c>
      <c r="N21" s="700">
        <f>+'6-A. Proc. Sub-Annex'!O117</f>
        <v>0</v>
      </c>
      <c r="O21" s="100">
        <f>+'6-A. Proc. Sub-Annex'!P117</f>
        <v>0</v>
      </c>
      <c r="P21" s="70">
        <f>+'6-A. Proc. Sub-Annex'!Q117</f>
        <v>0</v>
      </c>
      <c r="Q21" s="56"/>
      <c r="R21" s="91"/>
    </row>
    <row r="22" spans="1:18">
      <c r="A22" s="5653"/>
      <c r="B22" s="70"/>
      <c r="C22" s="70" t="str">
        <f>+'6-A. Proc. Sub-Annex'!D119</f>
        <v>Any other equipment (please specify)</v>
      </c>
      <c r="D22" s="70" t="str">
        <f>+'6-A. Proc. Sub-Annex'!E119</f>
        <v>NCD</v>
      </c>
      <c r="E22" s="70" t="str">
        <f>+'6-A. Proc. Sub-Annex'!F119</f>
        <v>NPCDCS</v>
      </c>
      <c r="F22" s="700">
        <f>+'6-A. Proc. Sub-Annex'!G119</f>
        <v>0</v>
      </c>
      <c r="G22" s="700">
        <f>+'6-A. Proc. Sub-Annex'!H119</f>
        <v>0</v>
      </c>
      <c r="H22" s="700">
        <f>+'6-A. Proc. Sub-Annex'!I119</f>
        <v>0</v>
      </c>
      <c r="I22" s="700">
        <f>+'6-A. Proc. Sub-Annex'!J119</f>
        <v>0</v>
      </c>
      <c r="J22" s="700">
        <f>+'6-A. Proc. Sub-Annex'!K119</f>
        <v>0</v>
      </c>
      <c r="K22" s="700">
        <f>+'6-A. Proc. Sub-Annex'!L119</f>
        <v>0</v>
      </c>
      <c r="L22" s="700">
        <f>+'6-A. Proc. Sub-Annex'!M119</f>
        <v>0</v>
      </c>
      <c r="M22" s="100">
        <f>+'6-A. Proc. Sub-Annex'!N119</f>
        <v>0</v>
      </c>
      <c r="N22" s="700">
        <f>+'6-A. Proc. Sub-Annex'!O119</f>
        <v>0</v>
      </c>
      <c r="O22" s="100">
        <f>+'6-A. Proc. Sub-Annex'!P119</f>
        <v>0</v>
      </c>
      <c r="P22" s="70">
        <f>+'6-A. Proc. Sub-Annex'!Q119</f>
        <v>0</v>
      </c>
      <c r="Q22" s="56"/>
      <c r="R22" s="91"/>
    </row>
    <row r="23" spans="1:18" ht="30">
      <c r="A23" s="5653"/>
      <c r="B23" s="70" t="str">
        <f>'6-A. Proc. Sub-Annex'!C118</f>
        <v>B.18.2</v>
      </c>
      <c r="C23" s="70" t="str">
        <f>'6-A. Proc. Sub-Annex'!D118</f>
        <v>Procurement for Universal Screening of NCDs</v>
      </c>
      <c r="D23" s="70" t="str">
        <f>'6-A. Proc. Sub-Annex'!E118</f>
        <v>NCD</v>
      </c>
      <c r="E23" s="70" t="str">
        <f>'6-A. Proc. Sub-Annex'!F118</f>
        <v>NPCDCS</v>
      </c>
      <c r="F23" s="700">
        <f>'6-A. Proc. Sub-Annex'!G118</f>
        <v>0</v>
      </c>
      <c r="G23" s="700">
        <f>'6-A. Proc. Sub-Annex'!H118</f>
        <v>0</v>
      </c>
      <c r="H23" s="700">
        <f>'6-A. Proc. Sub-Annex'!I118</f>
        <v>10.540000000000001</v>
      </c>
      <c r="I23" s="700">
        <f>'6-A. Proc. Sub-Annex'!J118</f>
        <v>0</v>
      </c>
      <c r="J23" s="700">
        <f>'6-A. Proc. Sub-Annex'!K118</f>
        <v>0</v>
      </c>
      <c r="K23" s="700">
        <f>'6-A. Proc. Sub-Annex'!L118</f>
        <v>0</v>
      </c>
      <c r="L23" s="700">
        <f>'6-A. Proc. Sub-Annex'!M118</f>
        <v>4000</v>
      </c>
      <c r="M23" s="100">
        <f>'6-A. Proc. Sub-Annex'!N118</f>
        <v>0.04</v>
      </c>
      <c r="N23" s="700">
        <f>'6-A. Proc. Sub-Annex'!O118</f>
        <v>120</v>
      </c>
      <c r="O23" s="100">
        <f>'6-A. Proc. Sub-Annex'!P118</f>
        <v>4.8</v>
      </c>
      <c r="P23" s="70">
        <f>'6-A. Proc. Sub-Annex'!Q118</f>
        <v>0</v>
      </c>
      <c r="Q23" s="56"/>
      <c r="R23" s="91"/>
    </row>
    <row r="24" spans="1:18" ht="60">
      <c r="A24" s="5653" t="str">
        <f>'6.Procurement Annex'!A83</f>
        <v>6.2.4.5</v>
      </c>
      <c r="B24" s="70" t="str">
        <f>+'6-A. Proc. Sub-Annex'!C263</f>
        <v>B.16.2.11.8.a</v>
      </c>
      <c r="C24" s="70" t="str">
        <f>+'6-A. Proc. Sub-Annex'!D263</f>
        <v>Drugs &amp; consumables for NCD management (includes Diabetes, Hypertension, Stroke, etc) for whole district</v>
      </c>
      <c r="D24" s="70" t="str">
        <f>+'6-A. Proc. Sub-Annex'!E263</f>
        <v>NCD</v>
      </c>
      <c r="E24" s="70" t="str">
        <f>+'6-A. Proc. Sub-Annex'!F263</f>
        <v>NPCDCS</v>
      </c>
      <c r="F24" s="700">
        <f>+'6-A. Proc. Sub-Annex'!G263</f>
        <v>0</v>
      </c>
      <c r="G24" s="700">
        <f>+'6-A. Proc. Sub-Annex'!H263</f>
        <v>0</v>
      </c>
      <c r="H24" s="700">
        <f>+'6-A. Proc. Sub-Annex'!I263</f>
        <v>12</v>
      </c>
      <c r="I24" s="700">
        <f>+'6-A. Proc. Sub-Annex'!J263</f>
        <v>0</v>
      </c>
      <c r="J24" s="700">
        <f>+'6-A. Proc. Sub-Annex'!K263</f>
        <v>0</v>
      </c>
      <c r="K24" s="700">
        <f>+'6-A. Proc. Sub-Annex'!L263</f>
        <v>0</v>
      </c>
      <c r="L24" s="700">
        <f>+'6-A. Proc. Sub-Annex'!M263</f>
        <v>300000</v>
      </c>
      <c r="M24" s="100">
        <f>+'6-A. Proc. Sub-Annex'!N263</f>
        <v>3</v>
      </c>
      <c r="N24" s="700">
        <f>+'6-A. Proc. Sub-Annex'!O263</f>
        <v>4</v>
      </c>
      <c r="O24" s="100">
        <f>+'6-A. Proc. Sub-Annex'!P263</f>
        <v>12</v>
      </c>
      <c r="P24" s="70">
        <f>+'6-A. Proc. Sub-Annex'!Q263</f>
        <v>0</v>
      </c>
      <c r="Q24" s="56"/>
      <c r="R24" s="91"/>
    </row>
    <row r="25" spans="1:18" ht="30">
      <c r="A25" s="5653"/>
      <c r="B25" s="70" t="str">
        <f>+'6-A. Proc. Sub-Annex'!C264</f>
        <v>B.16.2.11.8.b</v>
      </c>
      <c r="C25" s="70" t="str">
        <f>+'6-A. Proc. Sub-Annex'!D264</f>
        <v>COPD Drugs and Consumables in whole district</v>
      </c>
      <c r="D25" s="70" t="str">
        <f>+'6-A. Proc. Sub-Annex'!E264</f>
        <v>NCD</v>
      </c>
      <c r="E25" s="70" t="str">
        <f>+'6-A. Proc. Sub-Annex'!F264</f>
        <v>NPCDCS</v>
      </c>
      <c r="F25" s="700">
        <f>+'6-A. Proc. Sub-Annex'!G264</f>
        <v>0</v>
      </c>
      <c r="G25" s="700">
        <f>+'6-A. Proc. Sub-Annex'!H264</f>
        <v>0</v>
      </c>
      <c r="H25" s="700">
        <f>+'6-A. Proc. Sub-Annex'!I264</f>
        <v>0</v>
      </c>
      <c r="I25" s="700">
        <f>+'6-A. Proc. Sub-Annex'!J264</f>
        <v>0</v>
      </c>
      <c r="J25" s="700">
        <f>+'6-A. Proc. Sub-Annex'!K264</f>
        <v>0</v>
      </c>
      <c r="K25" s="700">
        <f>+'6-A. Proc. Sub-Annex'!L264</f>
        <v>0</v>
      </c>
      <c r="L25" s="700">
        <f>+'6-A. Proc. Sub-Annex'!M264</f>
        <v>0</v>
      </c>
      <c r="M25" s="100">
        <f>+'6-A. Proc. Sub-Annex'!N264</f>
        <v>0</v>
      </c>
      <c r="N25" s="700">
        <f>+'6-A. Proc. Sub-Annex'!O264</f>
        <v>0</v>
      </c>
      <c r="O25" s="100">
        <f>+'6-A. Proc. Sub-Annex'!P264</f>
        <v>0</v>
      </c>
      <c r="P25" s="70">
        <f>+'6-A. Proc. Sub-Annex'!Q264</f>
        <v>0</v>
      </c>
      <c r="Q25" s="56"/>
      <c r="R25" s="91"/>
    </row>
    <row r="26" spans="1:18">
      <c r="A26" s="5653"/>
      <c r="B26" s="70">
        <f>+'6-A. Proc. Sub-Annex'!C265</f>
        <v>0</v>
      </c>
      <c r="C26" s="70" t="str">
        <f>+'6-A. Proc. Sub-Annex'!D265</f>
        <v>Drugs &amp; Diagnostics for Cardiac care</v>
      </c>
      <c r="D26" s="70" t="str">
        <f>+'6-A. Proc. Sub-Annex'!E265</f>
        <v>NCD</v>
      </c>
      <c r="E26" s="70" t="str">
        <f>+'6-A. Proc. Sub-Annex'!F265</f>
        <v>NPCDCS</v>
      </c>
      <c r="F26" s="700">
        <f>+'6-A. Proc. Sub-Annex'!G265</f>
        <v>0</v>
      </c>
      <c r="G26" s="700">
        <f>+'6-A. Proc. Sub-Annex'!H265</f>
        <v>0</v>
      </c>
      <c r="H26" s="700">
        <f>+'6-A. Proc. Sub-Annex'!I265</f>
        <v>0</v>
      </c>
      <c r="I26" s="700">
        <f>+'6-A. Proc. Sub-Annex'!J265</f>
        <v>0</v>
      </c>
      <c r="J26" s="700">
        <f>+'6-A. Proc. Sub-Annex'!K265</f>
        <v>0</v>
      </c>
      <c r="K26" s="700">
        <f>+'6-A. Proc. Sub-Annex'!L265</f>
        <v>0</v>
      </c>
      <c r="L26" s="700">
        <f>+'6-A. Proc. Sub-Annex'!M265</f>
        <v>0</v>
      </c>
      <c r="M26" s="100">
        <f>+'6-A. Proc. Sub-Annex'!N265</f>
        <v>0</v>
      </c>
      <c r="N26" s="700">
        <f>+'6-A. Proc. Sub-Annex'!O265</f>
        <v>0</v>
      </c>
      <c r="O26" s="100">
        <f>+'6-A. Proc. Sub-Annex'!P265</f>
        <v>0</v>
      </c>
      <c r="P26" s="70">
        <f>+'6-A. Proc. Sub-Annex'!Q265</f>
        <v>0</v>
      </c>
      <c r="Q26" s="56"/>
      <c r="R26" s="91"/>
    </row>
    <row r="27" spans="1:18">
      <c r="A27" s="5653"/>
      <c r="B27" s="70">
        <f>+'6-A. Proc. Sub-Annex'!C266</f>
        <v>0</v>
      </c>
      <c r="C27" s="70" t="str">
        <f>+'6-A. Proc. Sub-Annex'!D266</f>
        <v>Drugs &amp; Diagnostics Cancer care</v>
      </c>
      <c r="D27" s="70" t="str">
        <f>+'6-A. Proc. Sub-Annex'!E266</f>
        <v>NCD</v>
      </c>
      <c r="E27" s="70" t="str">
        <f>+'6-A. Proc. Sub-Annex'!F266</f>
        <v>NPCDCS</v>
      </c>
      <c r="F27" s="700">
        <f>+'6-A. Proc. Sub-Annex'!G266</f>
        <v>0</v>
      </c>
      <c r="G27" s="700">
        <f>+'6-A. Proc. Sub-Annex'!H266</f>
        <v>0</v>
      </c>
      <c r="H27" s="700">
        <f>+'6-A. Proc. Sub-Annex'!I266</f>
        <v>0</v>
      </c>
      <c r="I27" s="700">
        <f>+'6-A. Proc. Sub-Annex'!J266</f>
        <v>0</v>
      </c>
      <c r="J27" s="700">
        <f>+'6-A. Proc. Sub-Annex'!K266</f>
        <v>0</v>
      </c>
      <c r="K27" s="700">
        <f>+'6-A. Proc. Sub-Annex'!L266</f>
        <v>0</v>
      </c>
      <c r="L27" s="700">
        <f>+'6-A. Proc. Sub-Annex'!M266</f>
        <v>0</v>
      </c>
      <c r="M27" s="100">
        <f>+'6-A. Proc. Sub-Annex'!N266</f>
        <v>0</v>
      </c>
      <c r="N27" s="700">
        <f>+'6-A. Proc. Sub-Annex'!O266</f>
        <v>0</v>
      </c>
      <c r="O27" s="100">
        <f>+'6-A. Proc. Sub-Annex'!P266</f>
        <v>0</v>
      </c>
      <c r="P27" s="70">
        <f>+'6-A. Proc. Sub-Annex'!Q266</f>
        <v>0</v>
      </c>
      <c r="Q27" s="56"/>
      <c r="R27" s="91"/>
    </row>
    <row r="28" spans="1:18" ht="30">
      <c r="A28" s="5653"/>
      <c r="B28" s="70" t="str">
        <f>+'6-A. Proc. Sub-Annex'!C267</f>
        <v>B.16.2.11.8.c</v>
      </c>
      <c r="C28" s="70" t="str">
        <f>+'6-A. Proc. Sub-Annex'!D267</f>
        <v>Drugs &amp; Diagnostics for NCD management (includes Diabetes, Hypertension, etc)</v>
      </c>
      <c r="D28" s="70" t="str">
        <f>+'6-A. Proc. Sub-Annex'!E267</f>
        <v>NCD</v>
      </c>
      <c r="E28" s="70" t="str">
        <f>+'6-A. Proc. Sub-Annex'!F267</f>
        <v>NPCDCS</v>
      </c>
      <c r="F28" s="700">
        <f>+'6-A. Proc. Sub-Annex'!G267</f>
        <v>0</v>
      </c>
      <c r="G28" s="700">
        <f>+'6-A. Proc. Sub-Annex'!H267</f>
        <v>0</v>
      </c>
      <c r="H28" s="700">
        <f>+'6-A. Proc. Sub-Annex'!I267</f>
        <v>8</v>
      </c>
      <c r="I28" s="700">
        <f>+'6-A. Proc. Sub-Annex'!J267</f>
        <v>0</v>
      </c>
      <c r="J28" s="700">
        <f>+'6-A. Proc. Sub-Annex'!K267</f>
        <v>0</v>
      </c>
      <c r="K28" s="700">
        <f>+'6-A. Proc. Sub-Annex'!L267</f>
        <v>0</v>
      </c>
      <c r="L28" s="700">
        <f>+'6-A. Proc. Sub-Annex'!M267</f>
        <v>200000</v>
      </c>
      <c r="M28" s="100">
        <f>+'6-A. Proc. Sub-Annex'!N267</f>
        <v>2</v>
      </c>
      <c r="N28" s="700">
        <f>+'6-A. Proc. Sub-Annex'!O267</f>
        <v>4</v>
      </c>
      <c r="O28" s="100">
        <f>+'6-A. Proc. Sub-Annex'!P267</f>
        <v>8</v>
      </c>
      <c r="P28" s="70">
        <f>+'6-A. Proc. Sub-Annex'!Q267</f>
        <v>0</v>
      </c>
      <c r="Q28" s="56"/>
      <c r="R28" s="91"/>
    </row>
    <row r="29" spans="1:18" ht="30">
      <c r="A29" s="5653"/>
      <c r="B29" s="70" t="str">
        <f>+'6-A. Proc. Sub-Annex'!C268</f>
        <v>B.16.2.11.8.d</v>
      </c>
      <c r="C29" s="70" t="str">
        <f>+'6-A. Proc. Sub-Annex'!D268</f>
        <v>Consumables for PHC level: Glucostrips, lancet, swabs, etc</v>
      </c>
      <c r="D29" s="70" t="str">
        <f>+'6-A. Proc. Sub-Annex'!E268</f>
        <v>NCD</v>
      </c>
      <c r="E29" s="70" t="str">
        <f>+'6-A. Proc. Sub-Annex'!F268</f>
        <v>NPCDCS</v>
      </c>
      <c r="F29" s="700">
        <f>+'6-A. Proc. Sub-Annex'!G268</f>
        <v>0</v>
      </c>
      <c r="G29" s="700">
        <f>+'6-A. Proc. Sub-Annex'!H268</f>
        <v>0</v>
      </c>
      <c r="H29" s="700">
        <f>+'6-A. Proc. Sub-Annex'!I268</f>
        <v>10</v>
      </c>
      <c r="I29" s="700">
        <f>+'6-A. Proc. Sub-Annex'!J268</f>
        <v>0</v>
      </c>
      <c r="J29" s="700">
        <f>+'6-A. Proc. Sub-Annex'!K268</f>
        <v>0</v>
      </c>
      <c r="K29" s="700">
        <f>+'6-A. Proc. Sub-Annex'!L268</f>
        <v>0</v>
      </c>
      <c r="L29" s="700">
        <f>+'6-A. Proc. Sub-Annex'!M268</f>
        <v>25000</v>
      </c>
      <c r="M29" s="100">
        <f>+'6-A. Proc. Sub-Annex'!N268</f>
        <v>0.25</v>
      </c>
      <c r="N29" s="700">
        <f>+'6-A. Proc. Sub-Annex'!O268</f>
        <v>40</v>
      </c>
      <c r="O29" s="100">
        <f>+'6-A. Proc. Sub-Annex'!P268</f>
        <v>10</v>
      </c>
      <c r="P29" s="70">
        <f>+'6-A. Proc. Sub-Annex'!Q268</f>
        <v>0</v>
      </c>
      <c r="Q29" s="56"/>
      <c r="R29" s="91"/>
    </row>
    <row r="30" spans="1:18" ht="30">
      <c r="A30" s="5653"/>
      <c r="B30" s="70" t="str">
        <f>+'6-A. Proc. Sub-Annex'!C269</f>
        <v>B.16.2.11.8.e</v>
      </c>
      <c r="C30" s="70" t="str">
        <f>+'6-A. Proc. Sub-Annex'!D269</f>
        <v>Consumables for Sub-Centre level: Glucostrips, lancet, swabs, etc</v>
      </c>
      <c r="D30" s="70" t="str">
        <f>+'6-A. Proc. Sub-Annex'!E269</f>
        <v>NCD</v>
      </c>
      <c r="E30" s="70" t="str">
        <f>+'6-A. Proc. Sub-Annex'!F269</f>
        <v>NPCDCS</v>
      </c>
      <c r="F30" s="700">
        <f>+'6-A. Proc. Sub-Annex'!G269</f>
        <v>0</v>
      </c>
      <c r="G30" s="700">
        <f>+'6-A. Proc. Sub-Annex'!H269</f>
        <v>0</v>
      </c>
      <c r="H30" s="700">
        <f>+'6-A. Proc. Sub-Annex'!I269</f>
        <v>20</v>
      </c>
      <c r="I30" s="700">
        <f>+'6-A. Proc. Sub-Annex'!J269</f>
        <v>0</v>
      </c>
      <c r="J30" s="700">
        <f>+'6-A. Proc. Sub-Annex'!K269</f>
        <v>0</v>
      </c>
      <c r="K30" s="700">
        <f>+'6-A. Proc. Sub-Annex'!L269</f>
        <v>0</v>
      </c>
      <c r="L30" s="700">
        <f>+'6-A. Proc. Sub-Annex'!M269</f>
        <v>25000</v>
      </c>
      <c r="M30" s="100">
        <f>+'6-A. Proc. Sub-Annex'!N269</f>
        <v>0.25</v>
      </c>
      <c r="N30" s="700">
        <f>+'6-A. Proc. Sub-Annex'!O269</f>
        <v>80</v>
      </c>
      <c r="O30" s="100">
        <f>+'6-A. Proc. Sub-Annex'!P269</f>
        <v>20</v>
      </c>
      <c r="P30" s="70">
        <f>+'6-A. Proc. Sub-Annex'!Q269</f>
        <v>0</v>
      </c>
      <c r="Q30" s="56"/>
      <c r="R30" s="91"/>
    </row>
    <row r="31" spans="1:18" ht="30">
      <c r="A31" s="5653"/>
      <c r="B31" s="70" t="str">
        <f>+'6-A. Proc. Sub-Annex'!C270</f>
        <v>B18.2</v>
      </c>
      <c r="C31" s="70" t="str">
        <f>+'6-A. Proc. Sub-Annex'!D270</f>
        <v>Drugs &amp; supplies for Universal Screening of NCDs</v>
      </c>
      <c r="D31" s="70" t="str">
        <f>+'6-A. Proc. Sub-Annex'!E270</f>
        <v>NCD</v>
      </c>
      <c r="E31" s="70" t="str">
        <f>+'6-A. Proc. Sub-Annex'!F270</f>
        <v>NPCDCS</v>
      </c>
      <c r="F31" s="700">
        <f>+'6-A. Proc. Sub-Annex'!G270</f>
        <v>0</v>
      </c>
      <c r="G31" s="700">
        <f>+'6-A. Proc. Sub-Annex'!H270</f>
        <v>0</v>
      </c>
      <c r="H31" s="700">
        <f>+'6-A. Proc. Sub-Annex'!I270</f>
        <v>17.36</v>
      </c>
      <c r="I31" s="700">
        <f>+'6-A. Proc. Sub-Annex'!J270</f>
        <v>0</v>
      </c>
      <c r="J31" s="700">
        <f>+'6-A. Proc. Sub-Annex'!K270</f>
        <v>0</v>
      </c>
      <c r="K31" s="700">
        <f>+'6-A. Proc. Sub-Annex'!L270</f>
        <v>0</v>
      </c>
      <c r="L31" s="700">
        <f>+'6-A. Proc. Sub-Annex'!M270</f>
        <v>14000</v>
      </c>
      <c r="M31" s="100">
        <f>+'6-A. Proc. Sub-Annex'!N270</f>
        <v>0.14000000000000001</v>
      </c>
      <c r="N31" s="700">
        <f>+'6-A. Proc. Sub-Annex'!O270</f>
        <v>120</v>
      </c>
      <c r="O31" s="100">
        <f>+'6-A. Proc. Sub-Annex'!P270</f>
        <v>16.8</v>
      </c>
      <c r="P31" s="70">
        <f>+'6-A. Proc. Sub-Annex'!Q270</f>
        <v>0</v>
      </c>
      <c r="Q31" s="56"/>
      <c r="R31" s="91"/>
    </row>
    <row r="32" spans="1:18">
      <c r="A32" s="502">
        <f>'7.Referral Transport Annex'!A7</f>
        <v>7</v>
      </c>
      <c r="B32" s="502"/>
      <c r="C32" s="502" t="str">
        <f>'7.Referral Transport Annex'!C7</f>
        <v>Referral Transport</v>
      </c>
      <c r="D32" s="502"/>
      <c r="E32" s="495"/>
      <c r="F32" s="495"/>
      <c r="G32" s="495"/>
      <c r="H32" s="495"/>
      <c r="I32" s="495"/>
      <c r="J32" s="495"/>
      <c r="K32" s="495"/>
      <c r="L32" s="495"/>
      <c r="M32" s="197"/>
      <c r="N32" s="495"/>
      <c r="O32" s="197">
        <f>SUM(O33:O34)</f>
        <v>0</v>
      </c>
      <c r="P32" s="502"/>
      <c r="Q32" s="818"/>
      <c r="R32" s="94">
        <f>SUM(R33:R34)</f>
        <v>0</v>
      </c>
    </row>
    <row r="33" spans="1:18">
      <c r="A33" s="70" t="str">
        <f>+'7.Referral Transport Annex'!A26</f>
        <v>7.6.1</v>
      </c>
      <c r="B33" s="70" t="str">
        <f>+'7.Referral Transport Annex'!B26</f>
        <v>O.2.1.6.6.i</v>
      </c>
      <c r="C33" s="70" t="str">
        <f>+'7.Referral Transport Annex'!C26</f>
        <v>District NCD Clinic</v>
      </c>
      <c r="D33" s="70" t="str">
        <f>+'7.Referral Transport Annex'!D26</f>
        <v>NCD</v>
      </c>
      <c r="E33" s="700" t="str">
        <f>+'7.Referral Transport Annex'!E26</f>
        <v>NPCDCS</v>
      </c>
      <c r="F33" s="700">
        <f>+'7.Referral Transport Annex'!G26</f>
        <v>0</v>
      </c>
      <c r="G33" s="700">
        <f>+'7.Referral Transport Annex'!H26</f>
        <v>0</v>
      </c>
      <c r="H33" s="700">
        <f>+'7.Referral Transport Annex'!I26</f>
        <v>0</v>
      </c>
      <c r="I33" s="700">
        <f>+'7.Referral Transport Annex'!J26</f>
        <v>0</v>
      </c>
      <c r="J33" s="700">
        <f>+'7.Referral Transport Annex'!K26</f>
        <v>0</v>
      </c>
      <c r="K33" s="700">
        <f>+'7.Referral Transport Annex'!L26</f>
        <v>0</v>
      </c>
      <c r="L33" s="700">
        <f>+'7.Referral Transport Annex'!M26</f>
        <v>0</v>
      </c>
      <c r="M33" s="100">
        <f>+'7.Referral Transport Annex'!N26</f>
        <v>0</v>
      </c>
      <c r="N33" s="700">
        <f>+'7.Referral Transport Annex'!O26</f>
        <v>0</v>
      </c>
      <c r="O33" s="100">
        <f>+'7.Referral Transport Annex'!P26</f>
        <v>0</v>
      </c>
      <c r="P33" s="70">
        <f>+'7.Referral Transport Annex'!Q26</f>
        <v>0</v>
      </c>
      <c r="Q33" s="56"/>
      <c r="R33" s="91"/>
    </row>
    <row r="34" spans="1:18">
      <c r="A34" s="70" t="str">
        <f>+'7.Referral Transport Annex'!A27</f>
        <v>7.6.2</v>
      </c>
      <c r="B34" s="70" t="str">
        <f>+'7.Referral Transport Annex'!B27</f>
        <v>O.2.1.6.6.ii</v>
      </c>
      <c r="C34" s="70" t="str">
        <f>+'7.Referral Transport Annex'!C27</f>
        <v>CHC NCD Clinic</v>
      </c>
      <c r="D34" s="70" t="str">
        <f>+'7.Referral Transport Annex'!D27</f>
        <v>NCD</v>
      </c>
      <c r="E34" s="700" t="str">
        <f>+'7.Referral Transport Annex'!E27</f>
        <v>NPCDCS</v>
      </c>
      <c r="F34" s="700">
        <f>+'7.Referral Transport Annex'!G27</f>
        <v>0</v>
      </c>
      <c r="G34" s="700">
        <f>+'7.Referral Transport Annex'!H27</f>
        <v>0</v>
      </c>
      <c r="H34" s="700">
        <f>+'7.Referral Transport Annex'!I27</f>
        <v>0</v>
      </c>
      <c r="I34" s="700">
        <f>+'7.Referral Transport Annex'!J27</f>
        <v>0</v>
      </c>
      <c r="J34" s="700">
        <f>+'7.Referral Transport Annex'!K27</f>
        <v>0</v>
      </c>
      <c r="K34" s="700">
        <f>+'7.Referral Transport Annex'!L27</f>
        <v>0</v>
      </c>
      <c r="L34" s="700">
        <f>+'7.Referral Transport Annex'!M27</f>
        <v>0</v>
      </c>
      <c r="M34" s="100">
        <f>+'7.Referral Transport Annex'!N27</f>
        <v>0</v>
      </c>
      <c r="N34" s="700">
        <f>+'7.Referral Transport Annex'!O27</f>
        <v>0</v>
      </c>
      <c r="O34" s="100">
        <f>+'7.Referral Transport Annex'!P27</f>
        <v>0</v>
      </c>
      <c r="P34" s="70">
        <f>+'7.Referral Transport Annex'!Q27</f>
        <v>0</v>
      </c>
      <c r="Q34" s="56"/>
      <c r="R34" s="91"/>
    </row>
    <row r="35" spans="1:18">
      <c r="A35" s="502">
        <f>'9.Training Annex'!A7</f>
        <v>9</v>
      </c>
      <c r="B35" s="502"/>
      <c r="C35" s="502" t="str">
        <f>'9.Training Annex'!C7</f>
        <v>Training and Capacity Building</v>
      </c>
      <c r="D35" s="502"/>
      <c r="E35" s="495"/>
      <c r="F35" s="495"/>
      <c r="G35" s="495"/>
      <c r="H35" s="495"/>
      <c r="I35" s="495"/>
      <c r="J35" s="495"/>
      <c r="K35" s="495"/>
      <c r="L35" s="495"/>
      <c r="M35" s="197"/>
      <c r="N35" s="495"/>
      <c r="O35" s="197">
        <f>SUM(O36:O39)</f>
        <v>7</v>
      </c>
      <c r="P35" s="502"/>
      <c r="Q35" s="818"/>
      <c r="R35" s="94">
        <f>SUM(R36:R39)</f>
        <v>0</v>
      </c>
    </row>
    <row r="36" spans="1:18" ht="45">
      <c r="A36" s="5657" t="str">
        <f>'9.Training Annex'!A59</f>
        <v>9.2.4.5</v>
      </c>
      <c r="B36" s="70" t="str">
        <f>'9-A.Training Sub-Annex'!C263</f>
        <v>O.2.3.1</v>
      </c>
      <c r="C36" s="70" t="str">
        <f>+'9-A.Training Sub-Annex'!D263</f>
        <v>State NCD  Cell</v>
      </c>
      <c r="D36" s="70" t="str">
        <f>+'9-A.Training Sub-Annex'!E263</f>
        <v>NCD</v>
      </c>
      <c r="E36" s="700" t="str">
        <f>+'9-A.Training Sub-Annex'!F263</f>
        <v>NPCDCS</v>
      </c>
      <c r="F36" s="700">
        <f>+'9-A.Training Sub-Annex'!G263</f>
        <v>0</v>
      </c>
      <c r="G36" s="700">
        <f>+'9-A.Training Sub-Annex'!H263</f>
        <v>0</v>
      </c>
      <c r="H36" s="700">
        <f>+'9-A.Training Sub-Annex'!I263</f>
        <v>3</v>
      </c>
      <c r="I36" s="700">
        <f>+'9-A.Training Sub-Annex'!J263</f>
        <v>0</v>
      </c>
      <c r="J36" s="700">
        <f>+'9-A.Training Sub-Annex'!K263</f>
        <v>0</v>
      </c>
      <c r="K36" s="700">
        <f>+'9-A.Training Sub-Annex'!L263</f>
        <v>0</v>
      </c>
      <c r="L36" s="700">
        <f>+'9-A.Training Sub-Annex'!M263</f>
        <v>50000</v>
      </c>
      <c r="M36" s="100">
        <f>+'9-A.Training Sub-Annex'!N263</f>
        <v>0.5</v>
      </c>
      <c r="N36" s="700">
        <f>+'9-A.Training Sub-Annex'!O263</f>
        <v>10</v>
      </c>
      <c r="O36" s="100">
        <f>+'9-A.Training Sub-Annex'!P263</f>
        <v>5</v>
      </c>
      <c r="P36" s="70" t="str">
        <f>+'9-A.Training Sub-Annex'!Q263</f>
        <v xml:space="preserve">STATE: NCD Orientation (3), IHCI training programme (3), CPHC NCD App Training (4) 10 Batch *50000; PDY: ; KKL: ; MHE: ; YNM: </v>
      </c>
      <c r="Q36" s="56"/>
      <c r="R36" s="91"/>
    </row>
    <row r="37" spans="1:18" ht="165">
      <c r="A37" s="5657"/>
      <c r="B37" s="70" t="str">
        <f>'9-A.Training Sub-Annex'!C264</f>
        <v>O.2.3.2</v>
      </c>
      <c r="C37" s="70" t="str">
        <f>+'9-A.Training Sub-Annex'!D264</f>
        <v>District  NCD Cell</v>
      </c>
      <c r="D37" s="70" t="str">
        <f>+'9-A.Training Sub-Annex'!E264</f>
        <v>NCD</v>
      </c>
      <c r="E37" s="700" t="str">
        <f>+'9-A.Training Sub-Annex'!F264</f>
        <v>NPCDCS</v>
      </c>
      <c r="F37" s="700">
        <f>+'9-A.Training Sub-Annex'!G264</f>
        <v>0</v>
      </c>
      <c r="G37" s="700">
        <f>+'9-A.Training Sub-Annex'!H264</f>
        <v>0</v>
      </c>
      <c r="H37" s="700">
        <f>+'9-A.Training Sub-Annex'!I264</f>
        <v>0</v>
      </c>
      <c r="I37" s="700">
        <f>+'9-A.Training Sub-Annex'!J264</f>
        <v>0</v>
      </c>
      <c r="J37" s="700">
        <f>+'9-A.Training Sub-Annex'!K264</f>
        <v>0</v>
      </c>
      <c r="K37" s="700">
        <f>+'9-A.Training Sub-Annex'!L264</f>
        <v>0</v>
      </c>
      <c r="L37" s="700">
        <f>+'9-A.Training Sub-Annex'!M264</f>
        <v>50000</v>
      </c>
      <c r="M37" s="100">
        <f>+'9-A.Training Sub-Annex'!N264</f>
        <v>0.5</v>
      </c>
      <c r="N37" s="700">
        <f>+'9-A.Training Sub-Annex'!O264</f>
        <v>4</v>
      </c>
      <c r="O37" s="100">
        <f>+'9-A.Training Sub-Annex'!P264</f>
        <v>2</v>
      </c>
      <c r="P37" s="70" t="str">
        <f>+'9-A.Training Sub-Annex'!Q264</f>
        <v>STATE: ; PDY: Rs. 50000*1 Districts = Rs.50000 NCD Orientation and CPHC NCD app training at District level; KKL: Rs. 50000*1 Districts = Rs.50000 NCD Orientation and CPHC NCD app training at District level; MHE: Rs. 50000*1 Districts = Rs.50000 NCD Orientation and CPHC NCD app training at District level; YNM: Rs. 50000*1 Districts = Rs.50000 NCD Orientation and CPHC NCD app training at District level</v>
      </c>
      <c r="Q37" s="56"/>
      <c r="R37" s="91"/>
    </row>
    <row r="38" spans="1:18">
      <c r="A38" s="5657"/>
      <c r="B38" s="70">
        <f>'9-A.Training Sub-Annex'!C265</f>
        <v>0</v>
      </c>
      <c r="C38" s="70" t="str">
        <f>+'9-A.Training Sub-Annex'!D265</f>
        <v>Training for Universal Screening for NCDs</v>
      </c>
      <c r="D38" s="70" t="str">
        <f>+'9-A.Training Sub-Annex'!E265</f>
        <v>NCD</v>
      </c>
      <c r="E38" s="700" t="str">
        <f>+'9-A.Training Sub-Annex'!F265</f>
        <v>NPCDCS</v>
      </c>
      <c r="F38" s="700">
        <f>+'9-A.Training Sub-Annex'!G265</f>
        <v>0</v>
      </c>
      <c r="G38" s="700">
        <f>+'9-A.Training Sub-Annex'!H265</f>
        <v>0</v>
      </c>
      <c r="H38" s="700">
        <f>+'9-A.Training Sub-Annex'!I265</f>
        <v>0</v>
      </c>
      <c r="I38" s="700">
        <f>+'9-A.Training Sub-Annex'!J265</f>
        <v>0</v>
      </c>
      <c r="J38" s="700">
        <f>+'9-A.Training Sub-Annex'!K265</f>
        <v>0</v>
      </c>
      <c r="K38" s="700">
        <f>+'9-A.Training Sub-Annex'!L265</f>
        <v>0</v>
      </c>
      <c r="L38" s="700">
        <f>+'9-A.Training Sub-Annex'!M265</f>
        <v>0</v>
      </c>
      <c r="M38" s="100">
        <f>+'9-A.Training Sub-Annex'!N265</f>
        <v>0</v>
      </c>
      <c r="N38" s="700">
        <f>+'9-A.Training Sub-Annex'!O265</f>
        <v>0</v>
      </c>
      <c r="O38" s="100">
        <f>+'9-A.Training Sub-Annex'!P265</f>
        <v>0</v>
      </c>
      <c r="P38" s="70" t="str">
        <f>+'9-A.Training Sub-Annex'!Q265</f>
        <v xml:space="preserve">STATE: ; PDY: ; KKL: ; MHE: ; YNM: </v>
      </c>
      <c r="Q38" s="56"/>
      <c r="R38" s="91"/>
    </row>
    <row r="39" spans="1:18">
      <c r="A39" s="5657"/>
      <c r="B39" s="70">
        <f>'9-A.Training Sub-Annex'!C266</f>
        <v>0</v>
      </c>
      <c r="C39" s="70" t="str">
        <f>+'9-A.Training Sub-Annex'!D266</f>
        <v>Any other (please specify)</v>
      </c>
      <c r="D39" s="70" t="str">
        <f>+'9-A.Training Sub-Annex'!E266</f>
        <v>NCD</v>
      </c>
      <c r="E39" s="700" t="str">
        <f>+'9-A.Training Sub-Annex'!F266</f>
        <v>NPCDCS</v>
      </c>
      <c r="F39" s="700">
        <f>+'9-A.Training Sub-Annex'!G266</f>
        <v>0</v>
      </c>
      <c r="G39" s="700">
        <f>+'9-A.Training Sub-Annex'!H266</f>
        <v>0</v>
      </c>
      <c r="H39" s="700">
        <f>+'9-A.Training Sub-Annex'!I266</f>
        <v>0</v>
      </c>
      <c r="I39" s="700">
        <f>+'9-A.Training Sub-Annex'!J266</f>
        <v>0</v>
      </c>
      <c r="J39" s="700">
        <f>+'9-A.Training Sub-Annex'!K266</f>
        <v>0</v>
      </c>
      <c r="K39" s="700">
        <f>+'9-A.Training Sub-Annex'!L266</f>
        <v>0</v>
      </c>
      <c r="L39" s="700">
        <f>+'9-A.Training Sub-Annex'!M266</f>
        <v>0</v>
      </c>
      <c r="M39" s="100">
        <f>+'9-A.Training Sub-Annex'!N266</f>
        <v>0</v>
      </c>
      <c r="N39" s="700">
        <f>+'9-A.Training Sub-Annex'!O266</f>
        <v>0</v>
      </c>
      <c r="O39" s="100">
        <f>+'9-A.Training Sub-Annex'!P266</f>
        <v>0</v>
      </c>
      <c r="P39" s="70" t="str">
        <f>+'9-A.Training Sub-Annex'!Q266</f>
        <v xml:space="preserve">STATE: ; PDY: ; KKL: ; MHE: ; YNM: </v>
      </c>
      <c r="Q39" s="56"/>
      <c r="R39" s="91"/>
    </row>
    <row r="40" spans="1:18" ht="30">
      <c r="A40" s="502">
        <f>'10.Review Research &amp; Surveillen'!A7</f>
        <v>10</v>
      </c>
      <c r="B40" s="502"/>
      <c r="C40" s="502" t="str">
        <f>'10.Review Research &amp; Surveillen'!C7</f>
        <v>Reviews, Research, Surveys and Surveillance</v>
      </c>
      <c r="D40" s="502"/>
      <c r="E40" s="495"/>
      <c r="F40" s="495"/>
      <c r="G40" s="495"/>
      <c r="H40" s="495"/>
      <c r="I40" s="495"/>
      <c r="J40" s="495"/>
      <c r="K40" s="495"/>
      <c r="L40" s="495"/>
      <c r="M40" s="197"/>
      <c r="N40" s="495"/>
      <c r="O40" s="197">
        <f>SUM(O41:O45)</f>
        <v>0</v>
      </c>
      <c r="P40" s="502"/>
      <c r="Q40" s="818"/>
      <c r="R40" s="94">
        <f>SUM(R41:R45)</f>
        <v>0</v>
      </c>
    </row>
    <row r="41" spans="1:18">
      <c r="A41" s="712" t="str">
        <f>+'10.Review Research &amp; Surveillen'!A29</f>
        <v>10.2.12</v>
      </c>
      <c r="B41" s="712" t="str">
        <f>+'10.Review Research &amp; Surveillen'!B29</f>
        <v>O.2.7.1</v>
      </c>
      <c r="C41" s="712" t="str">
        <f>+'10.Review Research &amp; Surveillen'!C29</f>
        <v>Research at State NCD Cell</v>
      </c>
      <c r="D41" s="712" t="str">
        <f>+'10.Review Research &amp; Surveillen'!D29</f>
        <v>NCD</v>
      </c>
      <c r="E41" s="741" t="str">
        <f>+'10.Review Research &amp; Surveillen'!E29</f>
        <v>NPCDCS</v>
      </c>
      <c r="F41" s="741">
        <f>+'10.Review Research &amp; Surveillen'!G29</f>
        <v>0</v>
      </c>
      <c r="G41" s="741">
        <f>+'10.Review Research &amp; Surveillen'!H29</f>
        <v>0</v>
      </c>
      <c r="H41" s="741">
        <f>+'10.Review Research &amp; Surveillen'!I29</f>
        <v>0</v>
      </c>
      <c r="I41" s="741">
        <f>+'10.Review Research &amp; Surveillen'!J29</f>
        <v>0</v>
      </c>
      <c r="J41" s="741">
        <f>+'10.Review Research &amp; Surveillen'!K29</f>
        <v>0</v>
      </c>
      <c r="K41" s="741">
        <f>+'10.Review Research &amp; Surveillen'!L29</f>
        <v>0</v>
      </c>
      <c r="L41" s="741">
        <f>+'10.Review Research &amp; Surveillen'!M29</f>
        <v>0</v>
      </c>
      <c r="M41" s="100">
        <f>+'10.Review Research &amp; Surveillen'!N29</f>
        <v>0</v>
      </c>
      <c r="N41" s="741">
        <f>+'10.Review Research &amp; Surveillen'!O29</f>
        <v>0</v>
      </c>
      <c r="O41" s="100">
        <f>+'10.Review Research &amp; Surveillen'!P29</f>
        <v>0</v>
      </c>
      <c r="P41" s="712" t="str">
        <f>+'10.Review Research &amp; Surveillen'!Q29</f>
        <v xml:space="preserve">STATE: ; PDY: ; KKL: ; MHE: ; YNM: </v>
      </c>
      <c r="Q41" s="56"/>
      <c r="R41" s="91"/>
    </row>
    <row r="42" spans="1:18">
      <c r="A42" s="712" t="str">
        <f>+'10.Review Research &amp; Surveillen'!A30</f>
        <v>10.2.13</v>
      </c>
      <c r="B42" s="712" t="str">
        <f>+'10.Review Research &amp; Surveillen'!B30</f>
        <v>O.2.7.2</v>
      </c>
      <c r="C42" s="712" t="str">
        <f>+'10.Review Research &amp; Surveillen'!C30</f>
        <v>Research at Institutes</v>
      </c>
      <c r="D42" s="712" t="str">
        <f>+'10.Review Research &amp; Surveillen'!D30</f>
        <v>NCD</v>
      </c>
      <c r="E42" s="741" t="str">
        <f>+'10.Review Research &amp; Surveillen'!E30</f>
        <v>NPCDCS</v>
      </c>
      <c r="F42" s="741">
        <f>+'10.Review Research &amp; Surveillen'!G30</f>
        <v>0</v>
      </c>
      <c r="G42" s="741">
        <f>+'10.Review Research &amp; Surveillen'!H30</f>
        <v>0</v>
      </c>
      <c r="H42" s="741">
        <f>+'10.Review Research &amp; Surveillen'!I30</f>
        <v>0</v>
      </c>
      <c r="I42" s="741">
        <f>+'10.Review Research &amp; Surveillen'!J30</f>
        <v>0</v>
      </c>
      <c r="J42" s="741">
        <f>+'10.Review Research &amp; Surveillen'!K30</f>
        <v>0</v>
      </c>
      <c r="K42" s="741">
        <f>+'10.Review Research &amp; Surveillen'!L30</f>
        <v>0</v>
      </c>
      <c r="L42" s="741">
        <f>+'10.Review Research &amp; Surveillen'!M30</f>
        <v>0</v>
      </c>
      <c r="M42" s="100">
        <f>+'10.Review Research &amp; Surveillen'!N30</f>
        <v>0</v>
      </c>
      <c r="N42" s="741">
        <f>+'10.Review Research &amp; Surveillen'!O30</f>
        <v>0</v>
      </c>
      <c r="O42" s="100">
        <f>+'10.Review Research &amp; Surveillen'!P30</f>
        <v>0</v>
      </c>
      <c r="P42" s="712" t="str">
        <f>+'10.Review Research &amp; Surveillen'!Q30</f>
        <v xml:space="preserve">STATE: ; PDY: ; KKL: ; MHE: ; YNM: </v>
      </c>
      <c r="Q42" s="56"/>
      <c r="R42" s="91"/>
    </row>
    <row r="43" spans="1:18">
      <c r="A43" s="70" t="str">
        <f>+'10.Review Research &amp; Surveillen'!A43</f>
        <v>10.3.2.1</v>
      </c>
      <c r="B43" s="70" t="str">
        <f>+'10.Review Research &amp; Surveillen'!B43</f>
        <v>O.2.7.1</v>
      </c>
      <c r="C43" s="70" t="str">
        <f>+'10.Review Research &amp; Surveillen'!C43</f>
        <v>At State NCD Cell</v>
      </c>
      <c r="D43" s="70" t="str">
        <f>+'10.Review Research &amp; Surveillen'!D43</f>
        <v>NCD</v>
      </c>
      <c r="E43" s="700" t="str">
        <f>+'10.Review Research &amp; Surveillen'!E43</f>
        <v>NPCDCS</v>
      </c>
      <c r="F43" s="700">
        <f>+'10.Review Research &amp; Surveillen'!G43</f>
        <v>0</v>
      </c>
      <c r="G43" s="700">
        <f>+'10.Review Research &amp; Surveillen'!H43</f>
        <v>0</v>
      </c>
      <c r="H43" s="700">
        <f>+'10.Review Research &amp; Surveillen'!I43</f>
        <v>0</v>
      </c>
      <c r="I43" s="700">
        <f>+'10.Review Research &amp; Surveillen'!J43</f>
        <v>0</v>
      </c>
      <c r="J43" s="700">
        <f>+'10.Review Research &amp; Surveillen'!K43</f>
        <v>0</v>
      </c>
      <c r="K43" s="700">
        <f>+'10.Review Research &amp; Surveillen'!L43</f>
        <v>0</v>
      </c>
      <c r="L43" s="700">
        <f>+'10.Review Research &amp; Surveillen'!M43</f>
        <v>0</v>
      </c>
      <c r="M43" s="100">
        <f>+'10.Review Research &amp; Surveillen'!N43</f>
        <v>0</v>
      </c>
      <c r="N43" s="700">
        <f>+'10.Review Research &amp; Surveillen'!O43</f>
        <v>0</v>
      </c>
      <c r="O43" s="100">
        <f>+'10.Review Research &amp; Surveillen'!P43</f>
        <v>0</v>
      </c>
      <c r="P43" s="70" t="str">
        <f>+'10.Review Research &amp; Surveillen'!Q43</f>
        <v xml:space="preserve">STATE: ; PDY: ; KKL: ; MHE: ; YNM: </v>
      </c>
      <c r="Q43" s="56"/>
      <c r="R43" s="91"/>
    </row>
    <row r="44" spans="1:18">
      <c r="A44" s="70" t="str">
        <f>+'10.Review Research &amp; Surveillen'!A44</f>
        <v>10.3.2.2</v>
      </c>
      <c r="B44" s="70" t="str">
        <f>+'10.Review Research &amp; Surveillen'!B44</f>
        <v>O.2.7.2</v>
      </c>
      <c r="C44" s="70" t="str">
        <f>+'10.Review Research &amp; Surveillen'!C44</f>
        <v>At Institutes</v>
      </c>
      <c r="D44" s="70" t="str">
        <f>+'10.Review Research &amp; Surveillen'!D44</f>
        <v>NCD</v>
      </c>
      <c r="E44" s="700" t="str">
        <f>+'10.Review Research &amp; Surveillen'!E44</f>
        <v>NPCDCS</v>
      </c>
      <c r="F44" s="700">
        <f>+'10.Review Research &amp; Surveillen'!G44</f>
        <v>0</v>
      </c>
      <c r="G44" s="700">
        <f>+'10.Review Research &amp; Surveillen'!H44</f>
        <v>0</v>
      </c>
      <c r="H44" s="700">
        <f>+'10.Review Research &amp; Surveillen'!I44</f>
        <v>0</v>
      </c>
      <c r="I44" s="700">
        <f>+'10.Review Research &amp; Surveillen'!J44</f>
        <v>0</v>
      </c>
      <c r="J44" s="700">
        <f>+'10.Review Research &amp; Surveillen'!K44</f>
        <v>0</v>
      </c>
      <c r="K44" s="700">
        <f>+'10.Review Research &amp; Surveillen'!L44</f>
        <v>0</v>
      </c>
      <c r="L44" s="700">
        <f>+'10.Review Research &amp; Surveillen'!M44</f>
        <v>0</v>
      </c>
      <c r="M44" s="100">
        <f>+'10.Review Research &amp; Surveillen'!N44</f>
        <v>0</v>
      </c>
      <c r="N44" s="700">
        <f>+'10.Review Research &amp; Surveillen'!O44</f>
        <v>0</v>
      </c>
      <c r="O44" s="100">
        <f>+'10.Review Research &amp; Surveillen'!P44</f>
        <v>0</v>
      </c>
      <c r="P44" s="70" t="str">
        <f>+'10.Review Research &amp; Surveillen'!Q44</f>
        <v xml:space="preserve">STATE: ; PDY: ; KKL: ; MHE: ; YNM: </v>
      </c>
      <c r="Q44" s="56"/>
      <c r="R44" s="91"/>
    </row>
    <row r="45" spans="1:18">
      <c r="A45" s="70" t="str">
        <f>+'10.Review Research &amp; Surveillen'!A45</f>
        <v>10.3.2.3</v>
      </c>
      <c r="B45" s="70"/>
      <c r="C45" s="70" t="str">
        <f>+'10.Review Research &amp; Surveillen'!C45</f>
        <v>Any other (please specify)</v>
      </c>
      <c r="D45" s="70" t="str">
        <f>+'10.Review Research &amp; Surveillen'!D45</f>
        <v>NCD</v>
      </c>
      <c r="E45" s="700" t="str">
        <f>+'10.Review Research &amp; Surveillen'!E45</f>
        <v>NPCDCS</v>
      </c>
      <c r="F45" s="700">
        <f>+'10.Review Research &amp; Surveillen'!G45</f>
        <v>0</v>
      </c>
      <c r="G45" s="700">
        <f>+'10.Review Research &amp; Surveillen'!H45</f>
        <v>0</v>
      </c>
      <c r="H45" s="700">
        <f>+'10.Review Research &amp; Surveillen'!I45</f>
        <v>0</v>
      </c>
      <c r="I45" s="700">
        <f>+'10.Review Research &amp; Surveillen'!J45</f>
        <v>0</v>
      </c>
      <c r="J45" s="700">
        <f>+'10.Review Research &amp; Surveillen'!K45</f>
        <v>0</v>
      </c>
      <c r="K45" s="700">
        <f>+'10.Review Research &amp; Surveillen'!L45</f>
        <v>0</v>
      </c>
      <c r="L45" s="700">
        <f>+'10.Review Research &amp; Surveillen'!M45</f>
        <v>0</v>
      </c>
      <c r="M45" s="100">
        <f>+'10.Review Research &amp; Surveillen'!N45</f>
        <v>0</v>
      </c>
      <c r="N45" s="700">
        <f>+'10.Review Research &amp; Surveillen'!O45</f>
        <v>0</v>
      </c>
      <c r="O45" s="100">
        <f>+'10.Review Research &amp; Surveillen'!P45</f>
        <v>0</v>
      </c>
      <c r="P45" s="70" t="str">
        <f>+'10.Review Research &amp; Surveillen'!Q45</f>
        <v xml:space="preserve">STATE: ; PDY: ; KKL: ; MHE: ; YNM: </v>
      </c>
      <c r="Q45" s="56"/>
      <c r="R45" s="91"/>
    </row>
    <row r="46" spans="1:18">
      <c r="A46" s="542">
        <f>'11.IEC-BCC Annex'!A7</f>
        <v>11</v>
      </c>
      <c r="B46" s="542"/>
      <c r="C46" s="542" t="str">
        <f>'11.IEC-BCC Annex'!C7</f>
        <v xml:space="preserve"> </v>
      </c>
      <c r="D46" s="542"/>
      <c r="E46" s="543"/>
      <c r="F46" s="543"/>
      <c r="G46" s="543"/>
      <c r="H46" s="543"/>
      <c r="I46" s="543"/>
      <c r="J46" s="543"/>
      <c r="K46" s="543"/>
      <c r="L46" s="543"/>
      <c r="M46" s="197"/>
      <c r="N46" s="543"/>
      <c r="O46" s="197">
        <f>SUM(O47:O50)</f>
        <v>11.5</v>
      </c>
      <c r="P46" s="542"/>
      <c r="Q46" s="818"/>
      <c r="R46" s="94">
        <f>SUM(R47:R50)</f>
        <v>0</v>
      </c>
    </row>
    <row r="47" spans="1:18" ht="45">
      <c r="A47" s="70" t="str">
        <f>'11.IEC-BCC Annex'!A36</f>
        <v>11.4.5</v>
      </c>
      <c r="B47" s="70" t="str">
        <f>+'11-A. IEC Sub-Annex'!C90</f>
        <v>O.2.3.1</v>
      </c>
      <c r="C47" s="70" t="str">
        <f>+'11-A. IEC Sub-Annex'!D90</f>
        <v>IEC/BCC for State NCD  Cell</v>
      </c>
      <c r="D47" s="70" t="str">
        <f>+'11-A. IEC Sub-Annex'!E90</f>
        <v>NCD</v>
      </c>
      <c r="E47" s="700" t="e">
        <f>+'11-A. IEC Sub-Annex'!#REF!</f>
        <v>#REF!</v>
      </c>
      <c r="F47" s="700">
        <f>+'11-A. IEC Sub-Annex'!F90</f>
        <v>0</v>
      </c>
      <c r="G47" s="700">
        <f>+'11-A. IEC Sub-Annex'!G90</f>
        <v>0</v>
      </c>
      <c r="H47" s="700">
        <f>+'11-A. IEC Sub-Annex'!H90</f>
        <v>2</v>
      </c>
      <c r="I47" s="700">
        <f>+'11-A. IEC Sub-Annex'!I90</f>
        <v>0</v>
      </c>
      <c r="J47" s="700">
        <f>+'11-A. IEC Sub-Annex'!J90</f>
        <v>0</v>
      </c>
      <c r="K47" s="700">
        <f>+'11-A. IEC Sub-Annex'!K90</f>
        <v>0</v>
      </c>
      <c r="L47" s="700">
        <f>+'11-A. IEC Sub-Annex'!L90</f>
        <v>400000</v>
      </c>
      <c r="M47" s="100">
        <f>+'11-A. IEC Sub-Annex'!M90</f>
        <v>4</v>
      </c>
      <c r="N47" s="700">
        <f>+'11-A. IEC Sub-Annex'!N90</f>
        <v>1</v>
      </c>
      <c r="O47" s="100">
        <f>+'11-A. IEC Sub-Annex'!O90</f>
        <v>4</v>
      </c>
      <c r="P47" s="70" t="str">
        <f>+'11-A. IEC Sub-Annex'!P90</f>
        <v xml:space="preserve">STATE: NCD Awareness Banners, NCD &amp;Cancer Screening camps; PDY: ; KKL: ; MHE: ; YNM: </v>
      </c>
      <c r="Q47" s="56"/>
      <c r="R47" s="91"/>
    </row>
    <row r="48" spans="1:18" ht="60">
      <c r="A48" s="70"/>
      <c r="B48" s="70" t="str">
        <f>+'11-A. IEC Sub-Annex'!C91</f>
        <v>O.2.3.2</v>
      </c>
      <c r="C48" s="70" t="str">
        <f>+'11-A. IEC Sub-Annex'!D91</f>
        <v>IEC/BCC for District  NCD Cell</v>
      </c>
      <c r="D48" s="70" t="str">
        <f>+'11-A. IEC Sub-Annex'!E91</f>
        <v>NCD</v>
      </c>
      <c r="E48" s="700" t="e">
        <f>+'11-A. IEC Sub-Annex'!#REF!</f>
        <v>#REF!</v>
      </c>
      <c r="F48" s="700">
        <f>+'11-A. IEC Sub-Annex'!F91</f>
        <v>0</v>
      </c>
      <c r="G48" s="700">
        <f>+'11-A. IEC Sub-Annex'!G91</f>
        <v>0</v>
      </c>
      <c r="H48" s="700">
        <f>+'11-A. IEC Sub-Annex'!H91</f>
        <v>2</v>
      </c>
      <c r="I48" s="700">
        <f>+'11-A. IEC Sub-Annex'!I91</f>
        <v>0</v>
      </c>
      <c r="J48" s="700">
        <f>+'11-A. IEC Sub-Annex'!J91</f>
        <v>0</v>
      </c>
      <c r="K48" s="700">
        <f>+'11-A. IEC Sub-Annex'!K91</f>
        <v>0</v>
      </c>
      <c r="L48" s="700">
        <f>+'11-A. IEC Sub-Annex'!L91</f>
        <v>75000</v>
      </c>
      <c r="M48" s="100">
        <f>+'11-A. IEC Sub-Annex'!M91</f>
        <v>0.75</v>
      </c>
      <c r="N48" s="700">
        <f>+'11-A. IEC Sub-Annex'!N91</f>
        <v>4</v>
      </c>
      <c r="O48" s="100">
        <f>+'11-A. IEC Sub-Annex'!O91</f>
        <v>3</v>
      </c>
      <c r="P48" s="70" t="str">
        <f>+'11-A. IEC Sub-Annex'!P91</f>
        <v>STATE: ; PDY:  Rs.75000* 1 District NCD Cell; KKL:  Rs.75000* 1 District NCD Cell; MHE:  Rs.75000* 1 District NCD Cell; YNM:  Rs.75000* 1 District NCD Cell</v>
      </c>
      <c r="Q48" s="56"/>
      <c r="R48" s="91"/>
    </row>
    <row r="49" spans="1:18" ht="60">
      <c r="A49" s="70"/>
      <c r="B49" s="70">
        <f>+'11-A. IEC Sub-Annex'!C92</f>
        <v>0</v>
      </c>
      <c r="C49" s="70" t="str">
        <f>+'11-A. IEC Sub-Annex'!D92</f>
        <v>IEC/BCC activities for Universal Screening of NCDs</v>
      </c>
      <c r="D49" s="70" t="str">
        <f>+'11-A. IEC Sub-Annex'!E92</f>
        <v>NCD</v>
      </c>
      <c r="E49" s="700" t="e">
        <f>+'11-A. IEC Sub-Annex'!#REF!</f>
        <v>#REF!</v>
      </c>
      <c r="F49" s="700">
        <f>+'11-A. IEC Sub-Annex'!F92</f>
        <v>0</v>
      </c>
      <c r="G49" s="700">
        <f>+'11-A. IEC Sub-Annex'!G92</f>
        <v>0</v>
      </c>
      <c r="H49" s="700">
        <f>+'11-A. IEC Sub-Annex'!H92</f>
        <v>3.72</v>
      </c>
      <c r="I49" s="700">
        <f>+'11-A. IEC Sub-Annex'!I92</f>
        <v>0</v>
      </c>
      <c r="J49" s="700">
        <f>+'11-A. IEC Sub-Annex'!J92</f>
        <v>0</v>
      </c>
      <c r="K49" s="700">
        <f>+'11-A. IEC Sub-Annex'!K92</f>
        <v>0</v>
      </c>
      <c r="L49" s="700">
        <f>+'11-A. IEC Sub-Annex'!L92</f>
        <v>3750</v>
      </c>
      <c r="M49" s="100">
        <f>+'11-A. IEC Sub-Annex'!M92</f>
        <v>3.7499999999999999E-2</v>
      </c>
      <c r="N49" s="700">
        <f>+'11-A. IEC Sub-Annex'!N92</f>
        <v>120</v>
      </c>
      <c r="O49" s="100">
        <f>+'11-A. IEC Sub-Annex'!O92</f>
        <v>4.5</v>
      </c>
      <c r="P49" s="70" t="str">
        <f>+'11-A. IEC Sub-Annex'!P92</f>
        <v xml:space="preserve">STATE: ; PDY: Rs.3750*82Centers (27 PHC,&amp; 55 SC); KKL: Rs.3750* 28 (11 PHC &amp; 17 SC) ; MHE:  Rs.3750* 5 (1 PHC &amp; 4SC) ; YNM: Rs.3750*5  (1 PHC &amp; 4 SC) </v>
      </c>
      <c r="Q49" s="56"/>
      <c r="R49" s="91"/>
    </row>
    <row r="50" spans="1:18" ht="30">
      <c r="A50" s="70"/>
      <c r="B50" s="70">
        <f>+'11-A. IEC Sub-Annex'!C93</f>
        <v>0</v>
      </c>
      <c r="C50" s="70" t="str">
        <f>+'11-A. IEC Sub-Annex'!D93</f>
        <v>Any other IEC/BCC activities (please specify)</v>
      </c>
      <c r="D50" s="70" t="str">
        <f>+'11-A. IEC Sub-Annex'!E93</f>
        <v>NCD</v>
      </c>
      <c r="E50" s="700" t="e">
        <f>+'11-A. IEC Sub-Annex'!#REF!</f>
        <v>#REF!</v>
      </c>
      <c r="F50" s="700">
        <f>+'11-A. IEC Sub-Annex'!F93</f>
        <v>0</v>
      </c>
      <c r="G50" s="700">
        <f>+'11-A. IEC Sub-Annex'!G93</f>
        <v>0</v>
      </c>
      <c r="H50" s="700">
        <f>+'11-A. IEC Sub-Annex'!H93</f>
        <v>0</v>
      </c>
      <c r="I50" s="700">
        <f>+'11-A. IEC Sub-Annex'!I93</f>
        <v>0</v>
      </c>
      <c r="J50" s="700">
        <f>+'11-A. IEC Sub-Annex'!J93</f>
        <v>0</v>
      </c>
      <c r="K50" s="700">
        <f>+'11-A. IEC Sub-Annex'!K93</f>
        <v>0</v>
      </c>
      <c r="L50" s="700">
        <f>+'11-A. IEC Sub-Annex'!L93</f>
        <v>0</v>
      </c>
      <c r="M50" s="100">
        <f>+'11-A. IEC Sub-Annex'!M93</f>
        <v>0</v>
      </c>
      <c r="N50" s="700">
        <f>+'11-A. IEC Sub-Annex'!N93</f>
        <v>0</v>
      </c>
      <c r="O50" s="100">
        <f>+'11-A. IEC Sub-Annex'!O93</f>
        <v>0</v>
      </c>
      <c r="P50" s="70" t="str">
        <f>+'11-A. IEC Sub-Annex'!P93</f>
        <v xml:space="preserve">STATE: ; PDY: ; KKL: ; MHE: ; YNM: </v>
      </c>
      <c r="Q50" s="56"/>
      <c r="R50" s="91"/>
    </row>
    <row r="51" spans="1:18">
      <c r="A51" s="542">
        <f>'12.Printing Annex'!A7</f>
        <v>12</v>
      </c>
      <c r="B51" s="542"/>
      <c r="C51" s="542" t="str">
        <f>'12.Printing Annex'!C7</f>
        <v>Printing</v>
      </c>
      <c r="D51" s="542"/>
      <c r="E51" s="543"/>
      <c r="F51" s="543"/>
      <c r="G51" s="543"/>
      <c r="H51" s="543"/>
      <c r="I51" s="543"/>
      <c r="J51" s="543"/>
      <c r="K51" s="543"/>
      <c r="L51" s="543"/>
      <c r="M51" s="197"/>
      <c r="N51" s="543"/>
      <c r="O51" s="197">
        <f>SUM(O52:O55)</f>
        <v>14</v>
      </c>
      <c r="P51" s="542"/>
      <c r="Q51" s="818"/>
      <c r="R51" s="94">
        <f>SUM(R52:R55)</f>
        <v>0</v>
      </c>
    </row>
    <row r="52" spans="1:18" ht="45">
      <c r="A52" s="5653" t="str">
        <f>'12.Printing Annex'!A38</f>
        <v>12.4.5</v>
      </c>
      <c r="B52" s="70" t="str">
        <f>'12-A. Print Sub-Annex'!C99</f>
        <v>O.2.2.1.8.i</v>
      </c>
      <c r="C52" s="70" t="str">
        <f>+'12-A. Print Sub-Annex'!D99</f>
        <v>Patient referral cards at PHC Level</v>
      </c>
      <c r="D52" s="70" t="str">
        <f>+'12-A. Print Sub-Annex'!E99</f>
        <v>NCD</v>
      </c>
      <c r="E52" s="700" t="str">
        <f>+'12-A. Print Sub-Annex'!F99</f>
        <v>NPCDCS</v>
      </c>
      <c r="F52" s="700">
        <f>+'12-A. Print Sub-Annex'!G99</f>
        <v>0</v>
      </c>
      <c r="G52" s="700">
        <f>+'12-A. Print Sub-Annex'!H99</f>
        <v>0</v>
      </c>
      <c r="H52" s="700">
        <f>+'12-A. Print Sub-Annex'!I99</f>
        <v>1</v>
      </c>
      <c r="I52" s="700">
        <f>+'12-A. Print Sub-Annex'!J99</f>
        <v>0</v>
      </c>
      <c r="J52" s="700">
        <f>+'12-A. Print Sub-Annex'!K99</f>
        <v>0</v>
      </c>
      <c r="K52" s="700">
        <f>+'12-A. Print Sub-Annex'!L99</f>
        <v>0</v>
      </c>
      <c r="L52" s="700">
        <f>+'12-A. Print Sub-Annex'!M99</f>
        <v>2500</v>
      </c>
      <c r="M52" s="100">
        <f>+'12-A. Print Sub-Annex'!N99</f>
        <v>2.5000000000000001E-2</v>
      </c>
      <c r="N52" s="700">
        <f>+'12-A. Print Sub-Annex'!O99</f>
        <v>40</v>
      </c>
      <c r="O52" s="100">
        <f>+'12-A. Print Sub-Annex'!P99</f>
        <v>1</v>
      </c>
      <c r="P52" s="70" t="str">
        <f>+'12-A. Print Sub-Annex'!Q99</f>
        <v>STATE: ; PDY: Rs. 2500 * 27 PHC; KKL: Rs. 2500 * 11 PHC; MHE: Rs. 2500 * 1 PHC = Rs. 1 Lakh; YNM: Rs. 2500 * 1 PHC = Rs. 1 Lakh</v>
      </c>
      <c r="Q52" s="56"/>
      <c r="R52" s="91"/>
    </row>
    <row r="53" spans="1:18" ht="45">
      <c r="A53" s="5653"/>
      <c r="B53" s="70" t="str">
        <f>'12-A. Print Sub-Annex'!C100</f>
        <v>O.2.2.1.8.ii</v>
      </c>
      <c r="C53" s="70" t="str">
        <f>+'12-A. Print Sub-Annex'!D100</f>
        <v>Patient referral cards at Sub-centre level</v>
      </c>
      <c r="D53" s="70" t="str">
        <f>+'12-A. Print Sub-Annex'!E100</f>
        <v>NCD</v>
      </c>
      <c r="E53" s="700" t="str">
        <f>+'12-A. Print Sub-Annex'!F100</f>
        <v>NPCDCS</v>
      </c>
      <c r="F53" s="700">
        <f>+'12-A. Print Sub-Annex'!G100</f>
        <v>0</v>
      </c>
      <c r="G53" s="700">
        <f>+'12-A. Print Sub-Annex'!H100</f>
        <v>0</v>
      </c>
      <c r="H53" s="700">
        <f>+'12-A. Print Sub-Annex'!I100</f>
        <v>2</v>
      </c>
      <c r="I53" s="700">
        <f>+'12-A. Print Sub-Annex'!J100</f>
        <v>0</v>
      </c>
      <c r="J53" s="700">
        <f>+'12-A. Print Sub-Annex'!K100</f>
        <v>0</v>
      </c>
      <c r="K53" s="700">
        <f>+'12-A. Print Sub-Annex'!L100</f>
        <v>0</v>
      </c>
      <c r="L53" s="700">
        <f>+'12-A. Print Sub-Annex'!M100</f>
        <v>2500</v>
      </c>
      <c r="M53" s="100">
        <f>+'12-A. Print Sub-Annex'!N100</f>
        <v>2.5000000000000001E-2</v>
      </c>
      <c r="N53" s="700">
        <f>+'12-A. Print Sub-Annex'!O100</f>
        <v>80</v>
      </c>
      <c r="O53" s="100">
        <f>+'12-A. Print Sub-Annex'!P100</f>
        <v>2</v>
      </c>
      <c r="P53" s="70" t="str">
        <f>+'12-A. Print Sub-Annex'!Q100</f>
        <v>STATE: ; PDY: Rs. 2500 * 55 SC ; KKL: Rs. 2500 * 17 SC ; MHE: Rs. 2500 * 4 SC = Rs. 2 Lakhs; YNM: Rs. 2500 * 4 SC = Rs. 2 Lakhs</v>
      </c>
      <c r="Q53" s="56"/>
      <c r="R53" s="91"/>
    </row>
    <row r="54" spans="1:18" ht="90">
      <c r="A54" s="5653"/>
      <c r="B54" s="70">
        <f>'12-A. Print Sub-Annex'!C101</f>
        <v>0</v>
      </c>
      <c r="C54" s="70" t="str">
        <f>+'12-A. Print Sub-Annex'!D101</f>
        <v>Printing activities for Universal Screening of NCDs - printing of cards and modules</v>
      </c>
      <c r="D54" s="70" t="str">
        <f>+'12-A. Print Sub-Annex'!E101</f>
        <v>NCD</v>
      </c>
      <c r="E54" s="700" t="str">
        <f>+'12-A. Print Sub-Annex'!F101</f>
        <v>NPCDCS</v>
      </c>
      <c r="F54" s="700">
        <f>+'12-A. Print Sub-Annex'!G101</f>
        <v>0</v>
      </c>
      <c r="G54" s="700">
        <f>+'12-A. Print Sub-Annex'!H101</f>
        <v>0</v>
      </c>
      <c r="H54" s="700">
        <f>+'12-A. Print Sub-Annex'!I101</f>
        <v>6.2</v>
      </c>
      <c r="I54" s="700">
        <f>+'12-A. Print Sub-Annex'!J101</f>
        <v>0</v>
      </c>
      <c r="J54" s="700">
        <f>+'12-A. Print Sub-Annex'!K101</f>
        <v>0</v>
      </c>
      <c r="K54" s="700">
        <f>+'12-A. Print Sub-Annex'!L101</f>
        <v>0</v>
      </c>
      <c r="L54" s="700">
        <f>+'12-A. Print Sub-Annex'!M101</f>
        <v>5000</v>
      </c>
      <c r="M54" s="100">
        <f>+'12-A. Print Sub-Annex'!N101</f>
        <v>0.05</v>
      </c>
      <c r="N54" s="700">
        <f>+'12-A. Print Sub-Annex'!O101</f>
        <v>120</v>
      </c>
      <c r="O54" s="100">
        <f>+'12-A. Print Sub-Annex'!P101</f>
        <v>6</v>
      </c>
      <c r="P54" s="70" t="str">
        <f>+'12-A. Print Sub-Annex'!Q101</f>
        <v xml:space="preserve">STATE: ; PDY: Pondy Dist. Rs. 410000 (Rs.5000*82) (27 PHC,&amp; 55 SC); KKL: Kariakal Rs. 140000 (Rs.5000*28) (11 PHC &amp; 17 SC) ; MHE: Mahe 25000 (Rs.5000*5) (1 PHC &amp; 4SC) ; YNM: Yanam Rs. 25000 (Rs.5000*5)  (1 PHC &amp; 4 SC) </v>
      </c>
      <c r="Q54" s="56"/>
      <c r="R54" s="91"/>
    </row>
    <row r="55" spans="1:18" ht="30">
      <c r="A55" s="5653"/>
      <c r="B55" s="70">
        <f>'12-A. Print Sub-Annex'!C102</f>
        <v>0</v>
      </c>
      <c r="C55" s="70" t="str">
        <f>+'12-A. Print Sub-Annex'!D102</f>
        <v>Any other (Printing of Family Folder, Individual Health Card and CBAC Form)</v>
      </c>
      <c r="D55" s="70" t="str">
        <f>+'12-A. Print Sub-Annex'!E102</f>
        <v>NCD</v>
      </c>
      <c r="E55" s="700" t="str">
        <f>+'12-A. Print Sub-Annex'!F102</f>
        <v>NPCDCS</v>
      </c>
      <c r="F55" s="700">
        <f>+'12-A. Print Sub-Annex'!G102</f>
        <v>0</v>
      </c>
      <c r="G55" s="700">
        <f>+'12-A. Print Sub-Annex'!H102</f>
        <v>0</v>
      </c>
      <c r="H55" s="700">
        <f>+'12-A. Print Sub-Annex'!I102</f>
        <v>5</v>
      </c>
      <c r="I55" s="700">
        <f>+'12-A. Print Sub-Annex'!J102</f>
        <v>0</v>
      </c>
      <c r="J55" s="700">
        <f>+'12-A. Print Sub-Annex'!K102</f>
        <v>0</v>
      </c>
      <c r="K55" s="700">
        <f>+'12-A. Print Sub-Annex'!L102</f>
        <v>0</v>
      </c>
      <c r="L55" s="700">
        <f>+'12-A. Print Sub-Annex'!M102</f>
        <v>500000</v>
      </c>
      <c r="M55" s="100">
        <f>+'12-A. Print Sub-Annex'!N102</f>
        <v>5</v>
      </c>
      <c r="N55" s="700">
        <f>+'12-A. Print Sub-Annex'!O102</f>
        <v>1</v>
      </c>
      <c r="O55" s="100">
        <f>+'12-A. Print Sub-Annex'!P102</f>
        <v>5</v>
      </c>
      <c r="P55" s="70" t="str">
        <f>+'12-A. Print Sub-Annex'!Q102</f>
        <v xml:space="preserve">STATE: 5 lakhs for entire state; PDY: ; KKL: ; MHE: ; YNM: </v>
      </c>
      <c r="Q55" s="56"/>
      <c r="R55" s="91"/>
    </row>
    <row r="56" spans="1:18">
      <c r="A56" s="542">
        <f>'15.PPP Annex'!A7</f>
        <v>15</v>
      </c>
      <c r="B56" s="542"/>
      <c r="C56" s="542" t="str">
        <f>'15.PPP Annex'!C7</f>
        <v>PPP</v>
      </c>
      <c r="D56" s="542"/>
      <c r="E56" s="543"/>
      <c r="F56" s="543"/>
      <c r="G56" s="543"/>
      <c r="H56" s="543"/>
      <c r="I56" s="543"/>
      <c r="J56" s="543"/>
      <c r="K56" s="543"/>
      <c r="L56" s="543"/>
      <c r="M56" s="197"/>
      <c r="N56" s="543"/>
      <c r="O56" s="197">
        <f>SUM(O57:O60)</f>
        <v>0</v>
      </c>
      <c r="P56" s="542"/>
      <c r="Q56" s="818"/>
      <c r="R56" s="94">
        <f>SUM(R57:R60)</f>
        <v>0</v>
      </c>
    </row>
    <row r="57" spans="1:18">
      <c r="A57" s="70" t="str">
        <f>+'15.PPP Annex'!A48</f>
        <v>15.4.5.1</v>
      </c>
      <c r="B57" s="70" t="str">
        <f>+'15.PPP Annex'!B48</f>
        <v>15.8.1/ O.2.6.1</v>
      </c>
      <c r="C57" s="70" t="str">
        <f>+'15.PPP Annex'!C48</f>
        <v>PPP at State NCD Cell</v>
      </c>
      <c r="D57" s="70" t="str">
        <f>+'15.PPP Annex'!D48</f>
        <v>NCD</v>
      </c>
      <c r="E57" s="700" t="str">
        <f>+'15.PPP Annex'!E48</f>
        <v>NPCDCS</v>
      </c>
      <c r="F57" s="700">
        <f>+'15.PPP Annex'!G48</f>
        <v>0</v>
      </c>
      <c r="G57" s="700">
        <f>+'15.PPP Annex'!H48</f>
        <v>0</v>
      </c>
      <c r="H57" s="700">
        <f>+'15.PPP Annex'!I48</f>
        <v>0</v>
      </c>
      <c r="I57" s="700">
        <f>+'15.PPP Annex'!J48</f>
        <v>0</v>
      </c>
      <c r="J57" s="700">
        <f>+'15.PPP Annex'!K48</f>
        <v>0</v>
      </c>
      <c r="K57" s="700">
        <f>+'15.PPP Annex'!L48</f>
        <v>0</v>
      </c>
      <c r="L57" s="700">
        <f>+'15.PPP Annex'!M48</f>
        <v>0</v>
      </c>
      <c r="M57" s="100">
        <f>+'15.PPP Annex'!N48</f>
        <v>0</v>
      </c>
      <c r="N57" s="700">
        <f>+'15.PPP Annex'!O48</f>
        <v>0</v>
      </c>
      <c r="O57" s="100">
        <f>+'15.PPP Annex'!P48</f>
        <v>0</v>
      </c>
      <c r="P57" s="70" t="str">
        <f>+'15.PPP Annex'!Q48</f>
        <v xml:space="preserve">STATE: ; PDY: ; KKL: ; MHE: ; YNM: </v>
      </c>
      <c r="Q57" s="56"/>
      <c r="R57" s="91"/>
    </row>
    <row r="58" spans="1:18">
      <c r="A58" s="70" t="str">
        <f>+'15.PPP Annex'!A49</f>
        <v>15.4.5.2</v>
      </c>
      <c r="B58" s="70" t="str">
        <f>+'15.PPP Annex'!B49</f>
        <v>15.8.2/ O.2.6.2</v>
      </c>
      <c r="C58" s="70" t="str">
        <f>+'15.PPP Annex'!C49</f>
        <v>PPP at District NCD Cell / Clinic</v>
      </c>
      <c r="D58" s="70" t="str">
        <f>+'15.PPP Annex'!D49</f>
        <v>NCD</v>
      </c>
      <c r="E58" s="700" t="str">
        <f>+'15.PPP Annex'!E49</f>
        <v>NPCDCS</v>
      </c>
      <c r="F58" s="700">
        <f>+'15.PPP Annex'!G49</f>
        <v>0</v>
      </c>
      <c r="G58" s="700">
        <f>+'15.PPP Annex'!H49</f>
        <v>0</v>
      </c>
      <c r="H58" s="700">
        <f>+'15.PPP Annex'!I49</f>
        <v>0</v>
      </c>
      <c r="I58" s="700">
        <f>+'15.PPP Annex'!J49</f>
        <v>0</v>
      </c>
      <c r="J58" s="700">
        <f>+'15.PPP Annex'!K49</f>
        <v>0</v>
      </c>
      <c r="K58" s="700">
        <f>+'15.PPP Annex'!L49</f>
        <v>0</v>
      </c>
      <c r="L58" s="700">
        <f>+'15.PPP Annex'!M49</f>
        <v>0</v>
      </c>
      <c r="M58" s="100">
        <f>+'15.PPP Annex'!N49</f>
        <v>0</v>
      </c>
      <c r="N58" s="700">
        <f>+'15.PPP Annex'!O49</f>
        <v>0</v>
      </c>
      <c r="O58" s="100">
        <f>+'15.PPP Annex'!P49</f>
        <v>0</v>
      </c>
      <c r="P58" s="70" t="str">
        <f>+'15.PPP Annex'!Q49</f>
        <v xml:space="preserve">STATE: ; PDY: ; KKL: ; MHE: ; YNM: </v>
      </c>
      <c r="Q58" s="56"/>
      <c r="R58" s="91"/>
    </row>
    <row r="59" spans="1:18">
      <c r="A59" s="70" t="str">
        <f>+'15.PPP Annex'!A50</f>
        <v>15.4.5.3</v>
      </c>
      <c r="B59" s="70" t="str">
        <f>+'15.PPP Annex'!B50</f>
        <v>15.8.3/ O.2.6.3</v>
      </c>
      <c r="C59" s="70" t="str">
        <f>+'15.PPP Annex'!C50</f>
        <v>PPP at CHC NCD Clinic</v>
      </c>
      <c r="D59" s="70" t="str">
        <f>+'15.PPP Annex'!D50</f>
        <v>NCD</v>
      </c>
      <c r="E59" s="700" t="str">
        <f>+'15.PPP Annex'!E50</f>
        <v>NPCDCS</v>
      </c>
      <c r="F59" s="700">
        <f>+'15.PPP Annex'!G50</f>
        <v>0</v>
      </c>
      <c r="G59" s="700">
        <f>+'15.PPP Annex'!H50</f>
        <v>0</v>
      </c>
      <c r="H59" s="700">
        <f>+'15.PPP Annex'!I50</f>
        <v>0</v>
      </c>
      <c r="I59" s="700">
        <f>+'15.PPP Annex'!J50</f>
        <v>0</v>
      </c>
      <c r="J59" s="700">
        <f>+'15.PPP Annex'!K50</f>
        <v>0</v>
      </c>
      <c r="K59" s="700">
        <f>+'15.PPP Annex'!L50</f>
        <v>0</v>
      </c>
      <c r="L59" s="700">
        <f>+'15.PPP Annex'!M50</f>
        <v>0</v>
      </c>
      <c r="M59" s="100">
        <f>+'15.PPP Annex'!N50</f>
        <v>0</v>
      </c>
      <c r="N59" s="700">
        <f>+'15.PPP Annex'!O50</f>
        <v>0</v>
      </c>
      <c r="O59" s="100">
        <f>+'15.PPP Annex'!P50</f>
        <v>0</v>
      </c>
      <c r="P59" s="70" t="str">
        <f>+'15.PPP Annex'!Q50</f>
        <v xml:space="preserve">STATE: ; PDY: ; KKL: ; MHE: ; YNM: </v>
      </c>
      <c r="Q59" s="56"/>
      <c r="R59" s="91"/>
    </row>
    <row r="60" spans="1:18">
      <c r="A60" s="70" t="str">
        <f>+'15.PPP Annex'!A51</f>
        <v>15.4.5.4</v>
      </c>
      <c r="B60" s="70"/>
      <c r="C60" s="70" t="str">
        <f>+'15.PPP Annex'!C51</f>
        <v>Any other (please specify)</v>
      </c>
      <c r="D60" s="70" t="str">
        <f>+'15.PPP Annex'!D51</f>
        <v>NCD</v>
      </c>
      <c r="E60" s="700" t="str">
        <f>+'15.PPP Annex'!E51</f>
        <v>NPCDCS</v>
      </c>
      <c r="F60" s="700">
        <f>+'15.PPP Annex'!G51</f>
        <v>0</v>
      </c>
      <c r="G60" s="700">
        <f>+'15.PPP Annex'!H51</f>
        <v>0</v>
      </c>
      <c r="H60" s="700">
        <f>+'15.PPP Annex'!I51</f>
        <v>0</v>
      </c>
      <c r="I60" s="700">
        <f>+'15.PPP Annex'!J51</f>
        <v>0</v>
      </c>
      <c r="J60" s="700">
        <f>+'15.PPP Annex'!K51</f>
        <v>0</v>
      </c>
      <c r="K60" s="700">
        <f>+'15.PPP Annex'!L51</f>
        <v>0</v>
      </c>
      <c r="L60" s="700">
        <f>+'15.PPP Annex'!M51</f>
        <v>0</v>
      </c>
      <c r="M60" s="100">
        <f>+'15.PPP Annex'!N51</f>
        <v>0</v>
      </c>
      <c r="N60" s="700">
        <f>+'15.PPP Annex'!O51</f>
        <v>0</v>
      </c>
      <c r="O60" s="100">
        <f>+'15.PPP Annex'!P51</f>
        <v>0</v>
      </c>
      <c r="P60" s="70" t="str">
        <f>+'15.PPP Annex'!Q51</f>
        <v xml:space="preserve">STATE: ; PDY: ; KKL: ; MHE: ; YNM: </v>
      </c>
      <c r="Q60" s="56"/>
      <c r="R60" s="91"/>
    </row>
    <row r="61" spans="1:18">
      <c r="A61" s="337">
        <f>'16.PM Annex'!A7</f>
        <v>16</v>
      </c>
      <c r="B61" s="337"/>
      <c r="C61" s="337" t="str">
        <f>'16.PM Annex'!C7</f>
        <v>Programme Management</v>
      </c>
      <c r="D61" s="339"/>
      <c r="E61" s="338"/>
      <c r="F61" s="338"/>
      <c r="G61" s="338"/>
      <c r="H61" s="338"/>
      <c r="I61" s="338"/>
      <c r="J61" s="338"/>
      <c r="K61" s="338"/>
      <c r="L61" s="338"/>
      <c r="M61" s="197"/>
      <c r="N61" s="338"/>
      <c r="O61" s="197">
        <f>SUM(O62:O73)</f>
        <v>9</v>
      </c>
      <c r="P61" s="337"/>
      <c r="Q61" s="818"/>
      <c r="R61" s="94">
        <f>SUM(R62:R73)</f>
        <v>0</v>
      </c>
    </row>
    <row r="62" spans="1:18">
      <c r="A62" s="70" t="str">
        <f>'16-A. PM sub Annex'!B60</f>
        <v>16.1.2.2.11</v>
      </c>
      <c r="B62" s="70" t="str">
        <f>'16-A. PM sub Annex'!D60</f>
        <v>O.2.2.1.1</v>
      </c>
      <c r="C62" s="70" t="str">
        <f>'16-A. PM sub Annex'!E60</f>
        <v>State NCD  Cell</v>
      </c>
      <c r="D62" s="70" t="str">
        <f>'16-A. PM sub Annex'!F60</f>
        <v>NCD</v>
      </c>
      <c r="E62" s="700" t="str">
        <f>'16-A. PM sub Annex'!G60</f>
        <v>HRH&amp;HPIP/NPCDCS</v>
      </c>
      <c r="F62" s="700">
        <f>'16-A. PM sub Annex'!H60</f>
        <v>0</v>
      </c>
      <c r="G62" s="700">
        <f>'16-A. PM sub Annex'!I60</f>
        <v>0</v>
      </c>
      <c r="H62" s="700">
        <f>'16-A. PM sub Annex'!K60</f>
        <v>0</v>
      </c>
      <c r="I62" s="700">
        <f>'16-A. PM sub Annex'!L60</f>
        <v>0</v>
      </c>
      <c r="J62" s="700">
        <f>'16-A. PM sub Annex'!M60</f>
        <v>0</v>
      </c>
      <c r="K62" s="700">
        <f>'16-A. PM sub Annex'!N60</f>
        <v>0</v>
      </c>
      <c r="L62" s="700">
        <f>'16-A. PM sub Annex'!O60</f>
        <v>0</v>
      </c>
      <c r="M62" s="100">
        <f>'16-A. PM sub Annex'!P60</f>
        <v>0</v>
      </c>
      <c r="N62" s="700">
        <f>'16-A. PM sub Annex'!Q60</f>
        <v>0</v>
      </c>
      <c r="O62" s="100">
        <f>'16-A. PM sub Annex'!R60</f>
        <v>0</v>
      </c>
      <c r="P62" s="70" t="str">
        <f>'16-A. PM sub Annex'!S60</f>
        <v xml:space="preserve">STATE: ; PDY: ; KKL: ; MHE: ; YNM: </v>
      </c>
      <c r="Q62" s="56"/>
      <c r="R62" s="91"/>
    </row>
    <row r="63" spans="1:18">
      <c r="A63" s="70" t="str">
        <f>'16-A. PM sub Annex'!B61</f>
        <v>16.1.2.2.12</v>
      </c>
      <c r="B63" s="70" t="str">
        <f>'16-A. PM sub Annex'!D61</f>
        <v>O.2.2.1.2</v>
      </c>
      <c r="C63" s="70" t="str">
        <f>'16-A. PM sub Annex'!E61</f>
        <v>District  NCD Cell</v>
      </c>
      <c r="D63" s="70" t="str">
        <f>'16-A. PM sub Annex'!F61</f>
        <v>NCD</v>
      </c>
      <c r="E63" s="700" t="str">
        <f>'16-A. PM sub Annex'!G61</f>
        <v>HRH&amp;HPIP/NPCDCS</v>
      </c>
      <c r="F63" s="700">
        <f>'16-A. PM sub Annex'!H61</f>
        <v>0</v>
      </c>
      <c r="G63" s="700">
        <f>'16-A. PM sub Annex'!I61</f>
        <v>0</v>
      </c>
      <c r="H63" s="700">
        <f>'16-A. PM sub Annex'!K61</f>
        <v>0</v>
      </c>
      <c r="I63" s="700">
        <f>'16-A. PM sub Annex'!L61</f>
        <v>0</v>
      </c>
      <c r="J63" s="700">
        <f>'16-A. PM sub Annex'!M61</f>
        <v>0</v>
      </c>
      <c r="K63" s="700">
        <f>'16-A. PM sub Annex'!N61</f>
        <v>0</v>
      </c>
      <c r="L63" s="700">
        <f>'16-A. PM sub Annex'!O61</f>
        <v>0</v>
      </c>
      <c r="M63" s="100">
        <f>'16-A. PM sub Annex'!P61</f>
        <v>0</v>
      </c>
      <c r="N63" s="700">
        <f>'16-A. PM sub Annex'!Q61</f>
        <v>0</v>
      </c>
      <c r="O63" s="100">
        <f>'16-A. PM sub Annex'!R61</f>
        <v>0</v>
      </c>
      <c r="P63" s="70" t="str">
        <f>'16-A. PM sub Annex'!S61</f>
        <v xml:space="preserve">STATE: ; PDY: ; KKL: ; MHE: ; YNM: </v>
      </c>
      <c r="Q63" s="56"/>
      <c r="R63" s="91"/>
    </row>
    <row r="64" spans="1:18">
      <c r="A64" s="70" t="str">
        <f>'16-A. PM sub Annex'!B63</f>
        <v>16.1.2.2.15</v>
      </c>
      <c r="B64" s="70">
        <f>'16-A. PM sub Annex'!D63</f>
        <v>0</v>
      </c>
      <c r="C64" s="70" t="str">
        <f>'16-A. PM sub Annex'!E63</f>
        <v>Monitoring &amp; Evaluation under MVCR</v>
      </c>
      <c r="D64" s="70" t="str">
        <f>'16-A. PM sub Annex'!F63</f>
        <v>NDCP</v>
      </c>
      <c r="E64" s="700" t="str">
        <f>'16-A. PM sub Annex'!G63</f>
        <v>HRH&amp;HPIP/NVBDCP</v>
      </c>
      <c r="F64" s="700">
        <f>'16-A. PM sub Annex'!H63</f>
        <v>0</v>
      </c>
      <c r="G64" s="700">
        <f>'16-A. PM sub Annex'!I63</f>
        <v>0</v>
      </c>
      <c r="H64" s="700">
        <f>'16-A. PM sub Annex'!K63</f>
        <v>0</v>
      </c>
      <c r="I64" s="700">
        <f>'16-A. PM sub Annex'!L63</f>
        <v>0</v>
      </c>
      <c r="J64" s="700">
        <f>'16-A. PM sub Annex'!M63</f>
        <v>0</v>
      </c>
      <c r="K64" s="700">
        <f>'16-A. PM sub Annex'!N63</f>
        <v>0</v>
      </c>
      <c r="L64" s="700">
        <f>'16-A. PM sub Annex'!O63</f>
        <v>0</v>
      </c>
      <c r="M64" s="100">
        <f>'16-A. PM sub Annex'!P63</f>
        <v>0</v>
      </c>
      <c r="N64" s="700">
        <f>'16-A. PM sub Annex'!Q63</f>
        <v>0</v>
      </c>
      <c r="O64" s="100">
        <f>'16-A. PM sub Annex'!R63</f>
        <v>0</v>
      </c>
      <c r="P64" s="70" t="str">
        <f>'16-A. PM sub Annex'!S63</f>
        <v xml:space="preserve">STATE: ; PDY: ; KKL: ; MHE: ; YNM: </v>
      </c>
      <c r="Q64" s="56"/>
      <c r="R64" s="91"/>
    </row>
    <row r="65" spans="1:18" ht="30">
      <c r="A65" s="70" t="str">
        <f>'16-A. PM sub Annex'!B87</f>
        <v>16.1.3.1.19</v>
      </c>
      <c r="B65" s="70" t="str">
        <f>'16-A. PM sub Annex'!D87</f>
        <v>O.2.2.1</v>
      </c>
      <c r="C65" s="70" t="str">
        <f>'16-A. PM sub Annex'!E87</f>
        <v>State NCD Cell (TA,DA, POL)</v>
      </c>
      <c r="D65" s="70" t="str">
        <f>'16-A. PM sub Annex'!F87</f>
        <v>NCD</v>
      </c>
      <c r="E65" s="700" t="str">
        <f>'16-A. PM sub Annex'!G87</f>
        <v>HRH&amp;HPIP/NPCDCS</v>
      </c>
      <c r="F65" s="700">
        <f>'16-A. PM sub Annex'!H87</f>
        <v>0</v>
      </c>
      <c r="G65" s="700">
        <f>'16-A. PM sub Annex'!I87</f>
        <v>0</v>
      </c>
      <c r="H65" s="700">
        <f>'16-A. PM sub Annex'!K87</f>
        <v>0</v>
      </c>
      <c r="I65" s="700">
        <f>'16-A. PM sub Annex'!L87</f>
        <v>0</v>
      </c>
      <c r="J65" s="700">
        <f>'16-A. PM sub Annex'!M87</f>
        <v>0</v>
      </c>
      <c r="K65" s="700">
        <f>'16-A. PM sub Annex'!N87</f>
        <v>0</v>
      </c>
      <c r="L65" s="700">
        <f>'16-A. PM sub Annex'!O87</f>
        <v>500000</v>
      </c>
      <c r="M65" s="100">
        <f>'16-A. PM sub Annex'!P87</f>
        <v>5</v>
      </c>
      <c r="N65" s="700">
        <f>'16-A. PM sub Annex'!Q87</f>
        <v>1</v>
      </c>
      <c r="O65" s="100">
        <f>'16-A. PM sub Annex'!R87</f>
        <v>5</v>
      </c>
      <c r="P65" s="70" t="str">
        <f>'16-A. PM sub Annex'!S87</f>
        <v xml:space="preserve">STATE:  Rs. 5 Lakhs * 1 State NCD Cell; PDY: ; KKL: ; MHE: ; YNM: </v>
      </c>
      <c r="Q65" s="56"/>
      <c r="R65" s="91"/>
    </row>
    <row r="66" spans="1:18" ht="60">
      <c r="A66" s="70" t="str">
        <f>'16-A. PM sub Annex'!B108</f>
        <v>16.1.3.3.16</v>
      </c>
      <c r="B66" s="70" t="str">
        <f>'16-A. PM sub Annex'!D108</f>
        <v>O.2.2.1</v>
      </c>
      <c r="C66" s="70" t="str">
        <f>'16-A. PM sub Annex'!E108</f>
        <v>District NCD Cell (TA,DA, POL)</v>
      </c>
      <c r="D66" s="70" t="str">
        <f>'16-A. PM sub Annex'!F108</f>
        <v>NCD</v>
      </c>
      <c r="E66" s="700" t="str">
        <f>'16-A. PM sub Annex'!G108</f>
        <v>HRH&amp;HPIP/NPCDCS</v>
      </c>
      <c r="F66" s="700">
        <f>'16-A. PM sub Annex'!H108</f>
        <v>0</v>
      </c>
      <c r="G66" s="700">
        <f>'16-A. PM sub Annex'!I108</f>
        <v>0</v>
      </c>
      <c r="H66" s="700">
        <f>'16-A. PM sub Annex'!K108</f>
        <v>0</v>
      </c>
      <c r="I66" s="700">
        <f>'16-A. PM sub Annex'!L108</f>
        <v>0</v>
      </c>
      <c r="J66" s="700">
        <f>'16-A. PM sub Annex'!M108</f>
        <v>0</v>
      </c>
      <c r="K66" s="700">
        <f>'16-A. PM sub Annex'!N108</f>
        <v>0</v>
      </c>
      <c r="L66" s="700">
        <f>'16-A. PM sub Annex'!O108</f>
        <v>25000</v>
      </c>
      <c r="M66" s="100">
        <f>'16-A. PM sub Annex'!P108</f>
        <v>0.25</v>
      </c>
      <c r="N66" s="700">
        <f>'16-A. PM sub Annex'!Q108</f>
        <v>4</v>
      </c>
      <c r="O66" s="100">
        <f>'16-A. PM sub Annex'!R108</f>
        <v>1</v>
      </c>
      <c r="P66" s="70" t="str">
        <f>'16-A. PM sub Annex'!S108</f>
        <v xml:space="preserve">STATE: ; PDY:  Rs..50000 * 1 district NCD Cell ; KKL:  Rs.20000 * 1 district NCD Cell ; MHE:  Rs..15000 * 1 district NCD Cell ; YNM:  Rs..15000 * 1 district NCD Cell </v>
      </c>
      <c r="Q66" s="56"/>
      <c r="R66" s="91"/>
    </row>
    <row r="67" spans="1:18" ht="30">
      <c r="A67" s="70" t="str">
        <f>'16-A. PM sub Annex'!B132</f>
        <v>16.1.4.1.13</v>
      </c>
      <c r="B67" s="70" t="str">
        <f>'16-A. PM sub Annex'!D132</f>
        <v>O.2.2.1</v>
      </c>
      <c r="C67" s="70" t="str">
        <f>'16-A. PM sub Annex'!E132</f>
        <v>State NCD Cell (Contingency)</v>
      </c>
      <c r="D67" s="70" t="str">
        <f>'16-A. PM sub Annex'!F132</f>
        <v>NCD</v>
      </c>
      <c r="E67" s="700" t="str">
        <f>'16-A. PM sub Annex'!G132</f>
        <v>HRH&amp;HPIP/NPCDCS</v>
      </c>
      <c r="F67" s="700">
        <f>'16-A. PM sub Annex'!H132</f>
        <v>0</v>
      </c>
      <c r="G67" s="700">
        <f>'16-A. PM sub Annex'!I132</f>
        <v>0</v>
      </c>
      <c r="H67" s="700">
        <f>'16-A. PM sub Annex'!K132</f>
        <v>0</v>
      </c>
      <c r="I67" s="700">
        <f>'16-A. PM sub Annex'!L132</f>
        <v>0</v>
      </c>
      <c r="J67" s="700">
        <f>'16-A. PM sub Annex'!M132</f>
        <v>0</v>
      </c>
      <c r="K67" s="700">
        <f>'16-A. PM sub Annex'!N132</f>
        <v>0</v>
      </c>
      <c r="L67" s="700">
        <f>'16-A. PM sub Annex'!O132</f>
        <v>200000</v>
      </c>
      <c r="M67" s="100">
        <f>'16-A. PM sub Annex'!P132</f>
        <v>2</v>
      </c>
      <c r="N67" s="700">
        <f>'16-A. PM sub Annex'!Q132</f>
        <v>1</v>
      </c>
      <c r="O67" s="100">
        <f>'16-A. PM sub Annex'!R132</f>
        <v>2</v>
      </c>
      <c r="P67" s="70" t="str">
        <f>'16-A. PM sub Annex'!S132</f>
        <v xml:space="preserve">STATE: Rs. 2Lakhs * 1 State NCD Cell; PDY: ; KKL: ; MHE: ; YNM: </v>
      </c>
      <c r="Q67" s="56"/>
      <c r="R67" s="91"/>
    </row>
    <row r="68" spans="1:18" ht="60">
      <c r="A68" s="70" t="str">
        <f>'16-A. PM sub Annex'!B144</f>
        <v>16.1.4.2.9</v>
      </c>
      <c r="B68" s="70" t="str">
        <f>'16-A. PM sub Annex'!D144</f>
        <v>O.2.2.1</v>
      </c>
      <c r="C68" s="70" t="str">
        <f>'16-A. PM sub Annex'!E144</f>
        <v>District NCD Cell (Contingency)</v>
      </c>
      <c r="D68" s="70" t="str">
        <f>'16-A. PM sub Annex'!F144</f>
        <v>NCD</v>
      </c>
      <c r="E68" s="700" t="str">
        <f>'16-A. PM sub Annex'!G144</f>
        <v>HRH&amp;HPIP/NPCDCS</v>
      </c>
      <c r="F68" s="700">
        <f>'16-A. PM sub Annex'!H144</f>
        <v>0</v>
      </c>
      <c r="G68" s="700">
        <f>'16-A. PM sub Annex'!I144</f>
        <v>0</v>
      </c>
      <c r="H68" s="700">
        <f>'16-A. PM sub Annex'!K144</f>
        <v>0</v>
      </c>
      <c r="I68" s="700">
        <f>'16-A. PM sub Annex'!L144</f>
        <v>0</v>
      </c>
      <c r="J68" s="700">
        <f>'16-A. PM sub Annex'!M144</f>
        <v>0</v>
      </c>
      <c r="K68" s="700">
        <f>'16-A. PM sub Annex'!N144</f>
        <v>0</v>
      </c>
      <c r="L68" s="700">
        <f>'16-A. PM sub Annex'!O144</f>
        <v>25000</v>
      </c>
      <c r="M68" s="100">
        <f>'16-A. PM sub Annex'!P144</f>
        <v>0.25</v>
      </c>
      <c r="N68" s="700">
        <f>'16-A. PM sub Annex'!Q144</f>
        <v>4</v>
      </c>
      <c r="O68" s="100">
        <f>'16-A. PM sub Annex'!R144</f>
        <v>1</v>
      </c>
      <c r="P68" s="70" t="str">
        <f>'16-A. PM sub Annex'!S144</f>
        <v xml:space="preserve">STATE: ; PDY:  Rs..50000 * 1 district NCD Cell ; KKL:  Rs..20000 * 1 district NCD Cell ; MHE:  Rs..15000 * 1 district NCD Cell ; YNM:  Rs..15000 * 1 district NCD Cell </v>
      </c>
      <c r="Q68" s="56"/>
      <c r="R68" s="91"/>
    </row>
    <row r="69" spans="1:18">
      <c r="A69" s="70" t="str">
        <f>'16-A. PM sub Annex'!B158</f>
        <v>16.1.5.2.5.1</v>
      </c>
      <c r="B69" s="70" t="str">
        <f>'16-A. PM sub Annex'!D158</f>
        <v>O1.1.1.1</v>
      </c>
      <c r="C69" s="70" t="str">
        <f>'16-A. PM sub Annex'!E158</f>
        <v>State NCD  Cell</v>
      </c>
      <c r="D69" s="70" t="str">
        <f>'16-A. PM sub Annex'!F158</f>
        <v>NCD</v>
      </c>
      <c r="E69" s="700" t="str">
        <f>'16-A. PM sub Annex'!G158</f>
        <v>HRH&amp;HPIP/NPCDCS</v>
      </c>
      <c r="F69" s="700">
        <f>'16-A. PM sub Annex'!H158</f>
        <v>0</v>
      </c>
      <c r="G69" s="700">
        <f>'16-A. PM sub Annex'!I158</f>
        <v>0</v>
      </c>
      <c r="H69" s="700">
        <f>'16-A. PM sub Annex'!K158</f>
        <v>0</v>
      </c>
      <c r="I69" s="700">
        <f>'16-A. PM sub Annex'!L158</f>
        <v>0</v>
      </c>
      <c r="J69" s="700">
        <f>'16-A. PM sub Annex'!M158</f>
        <v>0</v>
      </c>
      <c r="K69" s="700">
        <f>'16-A. PM sub Annex'!N158</f>
        <v>0</v>
      </c>
      <c r="L69" s="700">
        <f>'16-A. PM sub Annex'!O158</f>
        <v>0</v>
      </c>
      <c r="M69" s="100">
        <f>'16-A. PM sub Annex'!P158</f>
        <v>0</v>
      </c>
      <c r="N69" s="700">
        <f>'16-A. PM sub Annex'!Q158</f>
        <v>0</v>
      </c>
      <c r="O69" s="100">
        <f>'16-A. PM sub Annex'!R158</f>
        <v>0</v>
      </c>
      <c r="P69" s="70" t="str">
        <f>'16-A. PM sub Annex'!S158</f>
        <v xml:space="preserve">STATE: ; PDY: ; KKL: ; MHE: ; YNM: </v>
      </c>
      <c r="Q69" s="56"/>
      <c r="R69" s="91"/>
    </row>
    <row r="70" spans="1:18">
      <c r="A70" s="70" t="str">
        <f>'16-A. PM sub Annex'!B159</f>
        <v>16.1.5.2.5.2</v>
      </c>
      <c r="B70" s="70" t="str">
        <f>'16-A. PM sub Annex'!D159</f>
        <v>O1.1.1.2</v>
      </c>
      <c r="C70" s="70" t="str">
        <f>'16-A. PM sub Annex'!E159</f>
        <v>District NCD Cell</v>
      </c>
      <c r="D70" s="70" t="str">
        <f>'16-A. PM sub Annex'!F159</f>
        <v>NCD</v>
      </c>
      <c r="E70" s="700" t="str">
        <f>'16-A. PM sub Annex'!G159</f>
        <v>HRH&amp;HPIP/NPCDCS</v>
      </c>
      <c r="F70" s="700">
        <f>'16-A. PM sub Annex'!H159</f>
        <v>0</v>
      </c>
      <c r="G70" s="700">
        <f>'16-A. PM sub Annex'!I159</f>
        <v>0</v>
      </c>
      <c r="H70" s="700">
        <f>'16-A. PM sub Annex'!K159</f>
        <v>0</v>
      </c>
      <c r="I70" s="700">
        <f>'16-A. PM sub Annex'!L159</f>
        <v>0</v>
      </c>
      <c r="J70" s="700">
        <f>'16-A. PM sub Annex'!M159</f>
        <v>0</v>
      </c>
      <c r="K70" s="700">
        <f>'16-A. PM sub Annex'!N159</f>
        <v>0</v>
      </c>
      <c r="L70" s="700">
        <f>'16-A. PM sub Annex'!O159</f>
        <v>0</v>
      </c>
      <c r="M70" s="100">
        <f>'16-A. PM sub Annex'!P159</f>
        <v>0</v>
      </c>
      <c r="N70" s="700">
        <f>'16-A. PM sub Annex'!Q159</f>
        <v>0</v>
      </c>
      <c r="O70" s="100">
        <f>'16-A. PM sub Annex'!R159</f>
        <v>0</v>
      </c>
      <c r="P70" s="70" t="str">
        <f>'16-A. PM sub Annex'!S159</f>
        <v xml:space="preserve">STATE: ; PDY: ; KKL: ; MHE: ; YNM: </v>
      </c>
      <c r="Q70" s="56"/>
      <c r="R70" s="91"/>
    </row>
    <row r="71" spans="1:18" ht="30">
      <c r="A71" s="70" t="str">
        <f>'16-A. PM sub Annex'!B173</f>
        <v>16.1.5.3.14.1</v>
      </c>
      <c r="B71" s="70" t="str">
        <f>'16-A. PM sub Annex'!D173</f>
        <v>O.2.8.1</v>
      </c>
      <c r="C71" s="70" t="str">
        <f>'16-A. PM sub Annex'!E173</f>
        <v>State NCD Cell</v>
      </c>
      <c r="D71" s="70" t="str">
        <f>'16-A. PM sub Annex'!F173</f>
        <v>NCD</v>
      </c>
      <c r="E71" s="700" t="str">
        <f>'16-A. PM sub Annex'!G173</f>
        <v>HRH&amp;HPIP/NPCDCS</v>
      </c>
      <c r="F71" s="700">
        <f>'16-A. PM sub Annex'!H173</f>
        <v>0</v>
      </c>
      <c r="G71" s="700">
        <f>'16-A. PM sub Annex'!I173</f>
        <v>0</v>
      </c>
      <c r="H71" s="700">
        <f>'16-A. PM sub Annex'!K173</f>
        <v>0</v>
      </c>
      <c r="I71" s="700">
        <f>'16-A. PM sub Annex'!L173</f>
        <v>0</v>
      </c>
      <c r="J71" s="700">
        <f>'16-A. PM sub Annex'!M173</f>
        <v>0</v>
      </c>
      <c r="K71" s="700">
        <f>'16-A. PM sub Annex'!N173</f>
        <v>0</v>
      </c>
      <c r="L71" s="700">
        <f>'16-A. PM sub Annex'!O173</f>
        <v>0</v>
      </c>
      <c r="M71" s="100">
        <f>'16-A. PM sub Annex'!P173</f>
        <v>0</v>
      </c>
      <c r="N71" s="700">
        <f>'16-A. PM sub Annex'!Q173</f>
        <v>0</v>
      </c>
      <c r="O71" s="100">
        <f>'16-A. PM sub Annex'!R173</f>
        <v>0</v>
      </c>
      <c r="P71" s="70" t="str">
        <f>'16-A. PM sub Annex'!S173</f>
        <v xml:space="preserve">STATE: ; PDY: ; KKL: ; MHE: ; YNM: </v>
      </c>
      <c r="Q71" s="56"/>
      <c r="R71" s="91"/>
    </row>
    <row r="72" spans="1:18" ht="30">
      <c r="A72" s="70" t="str">
        <f>'16-A. PM sub Annex'!B175</f>
        <v>16.1.5.3.15.1</v>
      </c>
      <c r="B72" s="70" t="str">
        <f>'16-A. PM sub Annex'!D175</f>
        <v>O.2.9.1</v>
      </c>
      <c r="C72" s="70" t="str">
        <f>'16-A. PM sub Annex'!E175</f>
        <v>State NCD Cell</v>
      </c>
      <c r="D72" s="70" t="str">
        <f>'16-A. PM sub Annex'!F175</f>
        <v>NCD</v>
      </c>
      <c r="E72" s="700" t="str">
        <f>'16-A. PM sub Annex'!G175</f>
        <v>HRH&amp;HPIP/NPCDCS</v>
      </c>
      <c r="F72" s="700">
        <f>'16-A. PM sub Annex'!H175</f>
        <v>0</v>
      </c>
      <c r="G72" s="700">
        <f>'16-A. PM sub Annex'!I175</f>
        <v>0</v>
      </c>
      <c r="H72" s="700">
        <f>'16-A. PM sub Annex'!K175</f>
        <v>0</v>
      </c>
      <c r="I72" s="700">
        <f>'16-A. PM sub Annex'!L175</f>
        <v>0</v>
      </c>
      <c r="J72" s="700">
        <f>'16-A. PM sub Annex'!M175</f>
        <v>0</v>
      </c>
      <c r="K72" s="700">
        <f>'16-A. PM sub Annex'!N175</f>
        <v>0</v>
      </c>
      <c r="L72" s="700">
        <f>'16-A. PM sub Annex'!O175</f>
        <v>0</v>
      </c>
      <c r="M72" s="100">
        <f>'16-A. PM sub Annex'!P175</f>
        <v>0</v>
      </c>
      <c r="N72" s="700">
        <f>'16-A. PM sub Annex'!Q175</f>
        <v>0</v>
      </c>
      <c r="O72" s="100">
        <f>'16-A. PM sub Annex'!R175</f>
        <v>0</v>
      </c>
      <c r="P72" s="70" t="str">
        <f>'16-A. PM sub Annex'!S175</f>
        <v xml:space="preserve">STATE: ; PDY: ; KKL: ; MHE: ; YNM: </v>
      </c>
      <c r="Q72" s="56"/>
      <c r="R72" s="91"/>
    </row>
    <row r="73" spans="1:18" ht="30">
      <c r="A73" s="70" t="str">
        <f>'16-A. PM sub Annex'!B176</f>
        <v>16.1.5.3.15.2</v>
      </c>
      <c r="B73" s="70" t="str">
        <f>'16-A. PM sub Annex'!D176</f>
        <v>O.2.9.2</v>
      </c>
      <c r="C73" s="70" t="str">
        <f>'16-A. PM sub Annex'!E176</f>
        <v xml:space="preserve">District NCD Cell </v>
      </c>
      <c r="D73" s="70" t="str">
        <f>'16-A. PM sub Annex'!F176</f>
        <v>NCD</v>
      </c>
      <c r="E73" s="700" t="str">
        <f>'16-A. PM sub Annex'!G176</f>
        <v>HRH&amp;HPIP/NPCDCS</v>
      </c>
      <c r="F73" s="700">
        <f>'16-A. PM sub Annex'!H176</f>
        <v>0</v>
      </c>
      <c r="G73" s="700">
        <f>'16-A. PM sub Annex'!I176</f>
        <v>0</v>
      </c>
      <c r="H73" s="700">
        <f>'16-A. PM sub Annex'!K176</f>
        <v>0</v>
      </c>
      <c r="I73" s="700">
        <f>'16-A. PM sub Annex'!L176</f>
        <v>0</v>
      </c>
      <c r="J73" s="700">
        <f>'16-A. PM sub Annex'!M176</f>
        <v>0</v>
      </c>
      <c r="K73" s="700">
        <f>'16-A. PM sub Annex'!N176</f>
        <v>0</v>
      </c>
      <c r="L73" s="700">
        <f>'16-A. PM sub Annex'!O176</f>
        <v>0</v>
      </c>
      <c r="M73" s="100">
        <f>'16-A. PM sub Annex'!P176</f>
        <v>0</v>
      </c>
      <c r="N73" s="700">
        <f>'16-A. PM sub Annex'!Q176</f>
        <v>0</v>
      </c>
      <c r="O73" s="100">
        <f>'16-A. PM sub Annex'!R176</f>
        <v>0</v>
      </c>
      <c r="P73" s="70" t="str">
        <f>'16-A. PM sub Annex'!S176</f>
        <v xml:space="preserve">STATE: ; PDY: ; KKL: ; MHE: ; YNM: </v>
      </c>
      <c r="Q73" s="56"/>
      <c r="R73" s="91"/>
    </row>
  </sheetData>
  <sheetProtection sheet="1" formatCells="0" formatColumns="0" formatRows="0" autoFilter="0"/>
  <autoFilter ref="A5:M73"/>
  <mergeCells count="13">
    <mergeCell ref="A18:A23"/>
    <mergeCell ref="A24:A31"/>
    <mergeCell ref="A36:A39"/>
    <mergeCell ref="A52:A55"/>
    <mergeCell ref="Q4:R4"/>
    <mergeCell ref="E4:E5"/>
    <mergeCell ref="F4:J4"/>
    <mergeCell ref="K4:P4"/>
    <mergeCell ref="A1:C1"/>
    <mergeCell ref="A4:A5"/>
    <mergeCell ref="B4:B5"/>
    <mergeCell ref="C4:C5"/>
    <mergeCell ref="D4:D5"/>
  </mergeCells>
  <pageMargins left="0.7" right="0.7" top="0.75" bottom="0.75" header="0.3" footer="0.3"/>
  <pageSetup orientation="portrait" r:id="rId1"/>
</worksheet>
</file>

<file path=xl/worksheets/sheet54.xml><?xml version="1.0" encoding="utf-8"?>
<worksheet xmlns="http://schemas.openxmlformats.org/spreadsheetml/2006/main" xmlns:r="http://schemas.openxmlformats.org/officeDocument/2006/relationships">
  <sheetPr codeName="Sheet19">
    <tabColor theme="7" tint="0.79998168889431442"/>
  </sheetPr>
  <dimension ref="A1:R23"/>
  <sheetViews>
    <sheetView zoomScale="80" zoomScaleNormal="80" workbookViewId="0">
      <pane xSplit="3" ySplit="5" topLeftCell="F6" activePane="bottomRight" state="frozen"/>
      <selection activeCell="A4" sqref="A4:R11"/>
      <selection pane="topRight" activeCell="A4" sqref="A4:R11"/>
      <selection pane="bottomLeft" activeCell="A4" sqref="A4:R11"/>
      <selection pane="bottomRight" activeCell="M6" sqref="M6"/>
    </sheetView>
  </sheetViews>
  <sheetFormatPr defaultColWidth="9.140625" defaultRowHeight="15"/>
  <cols>
    <col min="1" max="1" width="10.85546875" style="374" bestFit="1" customWidth="1"/>
    <col min="2" max="2" width="16.42578125" style="374" customWidth="1"/>
    <col min="3" max="3" width="67.85546875" style="374" bestFit="1" customWidth="1"/>
    <col min="4" max="4" width="10" style="328" customWidth="1"/>
    <col min="5" max="5" width="16.42578125" style="328" bestFit="1" customWidth="1"/>
    <col min="6" max="6" width="21.42578125" style="328" customWidth="1"/>
    <col min="7" max="7" width="15" style="328" customWidth="1"/>
    <col min="8" max="8" width="16.42578125" style="397" customWidth="1"/>
    <col min="9" max="9" width="12.5703125" style="328" customWidth="1"/>
    <col min="10" max="10" width="12.140625" style="397" bestFit="1" customWidth="1"/>
    <col min="11" max="11" width="12.7109375" style="374" customWidth="1"/>
    <col min="12" max="12" width="11.42578125" style="374" customWidth="1"/>
    <col min="13" max="13" width="12" style="397" customWidth="1"/>
    <col min="14" max="14" width="9.140625" style="328"/>
    <col min="15" max="15" width="14.5703125" style="397" customWidth="1"/>
    <col min="16" max="16" width="33.5703125" style="328" customWidth="1"/>
    <col min="17" max="17" width="39.5703125" style="328" customWidth="1"/>
    <col min="18" max="18" width="16.28515625" style="328" customWidth="1"/>
    <col min="19" max="16384" width="9.140625" style="328"/>
  </cols>
  <sheetData>
    <row r="1" spans="1:18" s="856" customFormat="1">
      <c r="A1" s="5670" t="s">
        <v>2377</v>
      </c>
      <c r="B1" s="5670"/>
      <c r="C1" s="5670"/>
      <c r="D1" s="400"/>
      <c r="E1" s="377"/>
      <c r="F1" s="848" t="s">
        <v>3940</v>
      </c>
      <c r="J1" s="436"/>
      <c r="K1" s="857"/>
      <c r="L1" s="857"/>
      <c r="M1" s="436"/>
      <c r="O1" s="858"/>
    </row>
    <row r="2" spans="1:18" s="856" customFormat="1" ht="30">
      <c r="A2" s="598" t="str">
        <f>HYPERLINK("#Index!F3", "Index Pg")</f>
        <v>Index Pg</v>
      </c>
      <c r="B2" s="487" t="str">
        <f>HYPERLINK("#'Summary of Abstracts'!A2", "Summary of Abst.")</f>
        <v>Summary of Abst.</v>
      </c>
      <c r="C2" s="509" t="str">
        <f>HYPERLINK("#'Budget Summary I'!A1:AL1", "Budget Summary I")</f>
        <v>Budget Summary I</v>
      </c>
      <c r="D2" s="859"/>
      <c r="E2" s="850" t="s">
        <v>4582</v>
      </c>
      <c r="F2" s="99">
        <f>R6+R10+R15+R18+R22+R20</f>
        <v>0</v>
      </c>
      <c r="J2" s="436"/>
      <c r="K2" s="749"/>
      <c r="L2" s="749"/>
      <c r="M2" s="436"/>
      <c r="O2" s="858"/>
    </row>
    <row r="3" spans="1:18" s="856" customFormat="1">
      <c r="A3" s="600"/>
      <c r="B3" s="601"/>
      <c r="C3" s="509" t="str">
        <f>HYPERLINK("#'Budget Summary II'!A3:B5", "Budget Summary II")</f>
        <v>Budget Summary II</v>
      </c>
      <c r="D3" s="859"/>
      <c r="E3" s="850" t="s">
        <v>4583</v>
      </c>
      <c r="F3" s="99">
        <f>O6+O10+O15+O18+O22+O20</f>
        <v>102.49999999991999</v>
      </c>
      <c r="J3" s="436"/>
      <c r="K3" s="749"/>
      <c r="L3" s="749"/>
      <c r="M3" s="436"/>
      <c r="O3" s="858"/>
    </row>
    <row r="4" spans="1:18">
      <c r="A4" s="5233" t="s">
        <v>53</v>
      </c>
      <c r="B4" s="5233" t="s">
        <v>54</v>
      </c>
      <c r="C4" s="5233" t="s">
        <v>55</v>
      </c>
      <c r="D4" s="5233" t="s">
        <v>56</v>
      </c>
      <c r="E4" s="5233" t="s">
        <v>57</v>
      </c>
      <c r="F4" s="5652" t="s">
        <v>4603</v>
      </c>
      <c r="G4" s="5652"/>
      <c r="H4" s="5652"/>
      <c r="I4" s="5652"/>
      <c r="J4" s="5652"/>
      <c r="K4" s="5652" t="s">
        <v>4613</v>
      </c>
      <c r="L4" s="5652"/>
      <c r="M4" s="5652"/>
      <c r="N4" s="5652"/>
      <c r="O4" s="5652"/>
      <c r="P4" s="5652"/>
      <c r="Q4" s="5648" t="s">
        <v>4643</v>
      </c>
      <c r="R4" s="5648"/>
    </row>
    <row r="5" spans="1:18" ht="60">
      <c r="A5" s="5667"/>
      <c r="B5" s="5667"/>
      <c r="C5" s="5667"/>
      <c r="D5" s="5667"/>
      <c r="E5" s="5667"/>
      <c r="F5" s="776" t="s">
        <v>4604</v>
      </c>
      <c r="G5" s="776" t="s">
        <v>4611</v>
      </c>
      <c r="H5" s="776" t="s">
        <v>4605</v>
      </c>
      <c r="I5" s="776" t="s">
        <v>4612</v>
      </c>
      <c r="J5" s="776" t="s">
        <v>2527</v>
      </c>
      <c r="K5" s="777" t="s">
        <v>58</v>
      </c>
      <c r="L5" s="777" t="s">
        <v>59</v>
      </c>
      <c r="M5" s="778" t="s">
        <v>60</v>
      </c>
      <c r="N5" s="777" t="s">
        <v>61</v>
      </c>
      <c r="O5" s="778" t="s">
        <v>62</v>
      </c>
      <c r="P5" s="380" t="s">
        <v>63</v>
      </c>
      <c r="Q5" s="382" t="s">
        <v>2529</v>
      </c>
      <c r="R5" s="383" t="s">
        <v>4644</v>
      </c>
    </row>
    <row r="6" spans="1:18">
      <c r="A6" s="732">
        <f>'1.SD Facility Based Annex'!A7</f>
        <v>1</v>
      </c>
      <c r="B6" s="732">
        <f>'1.SD Facility Based Annex'!B7</f>
        <v>0</v>
      </c>
      <c r="C6" s="732" t="str">
        <f>'1.SD Facility Based Annex'!C7</f>
        <v>Service Delivery - Facility Based</v>
      </c>
      <c r="D6" s="732"/>
      <c r="E6" s="732"/>
      <c r="F6" s="732"/>
      <c r="G6" s="732"/>
      <c r="H6" s="732"/>
      <c r="I6" s="732"/>
      <c r="J6" s="732"/>
      <c r="K6" s="732"/>
      <c r="L6" s="732"/>
      <c r="M6" s="334"/>
      <c r="N6" s="732"/>
      <c r="O6" s="334">
        <f>SUM(O7:O9)</f>
        <v>2.5</v>
      </c>
      <c r="P6" s="732"/>
      <c r="Q6" s="732"/>
      <c r="R6" s="334">
        <f>SUM(R7:R9)</f>
        <v>0</v>
      </c>
    </row>
    <row r="7" spans="1:18">
      <c r="A7" s="796" t="str">
        <f>'1.SD Facility Based Annex'!A46</f>
        <v>1.1.6.5.1</v>
      </c>
      <c r="B7" s="796">
        <f>'1.SD Facility Based Annex'!B46</f>
        <v>0</v>
      </c>
      <c r="C7" s="796" t="str">
        <f>'1.SD Facility Based Annex'!C46</f>
        <v>Hemo-Dialysis Services under PMNDP</v>
      </c>
      <c r="D7" s="796" t="str">
        <f>'1.SD Facility Based Annex'!D46</f>
        <v>NCD</v>
      </c>
      <c r="E7" s="796" t="str">
        <f>'1.SD Facility Based Annex'!E46</f>
        <v>HCT</v>
      </c>
      <c r="F7" s="796">
        <f>'1.SD Facility Based Annex'!F46</f>
        <v>0</v>
      </c>
      <c r="G7" s="796">
        <f>'1.SD Facility Based Annex'!G46</f>
        <v>0</v>
      </c>
      <c r="H7" s="796">
        <f>'1.SD Facility Based Annex'!I46</f>
        <v>0</v>
      </c>
      <c r="I7" s="796">
        <f>'1.SD Facility Based Annex'!J46</f>
        <v>0</v>
      </c>
      <c r="J7" s="796">
        <f>'1.SD Facility Based Annex'!K46</f>
        <v>0</v>
      </c>
      <c r="K7" s="796">
        <f>'1.SD Facility Based Annex'!L46</f>
        <v>0</v>
      </c>
      <c r="L7" s="796">
        <f>'1.SD Facility Based Annex'!M46</f>
        <v>0</v>
      </c>
      <c r="M7" s="860">
        <f>'1.SD Facility Based Annex'!N46</f>
        <v>0</v>
      </c>
      <c r="N7" s="796">
        <f>'1.SD Facility Based Annex'!O46</f>
        <v>0</v>
      </c>
      <c r="O7" s="860">
        <f>'1.SD Facility Based Annex'!P46</f>
        <v>0</v>
      </c>
      <c r="P7" s="70" t="str">
        <f>'1.SD Facility Based Annex'!Q46</f>
        <v xml:space="preserve">STATE: ; PDY: ; KKL: ; MHE: ; YNM: </v>
      </c>
      <c r="Q7" s="95"/>
      <c r="R7" s="95"/>
    </row>
    <row r="8" spans="1:18">
      <c r="A8" s="70" t="str">
        <f>'1.SD Facility Based Annex'!A47</f>
        <v>1.1.6.5.2</v>
      </c>
      <c r="B8" s="70">
        <f>'1.SD Facility Based Annex'!B47</f>
        <v>0</v>
      </c>
      <c r="C8" s="70" t="str">
        <f>'1.SD Facility Based Annex'!C47</f>
        <v>Peritoneal Dialysis Services under PMNDP</v>
      </c>
      <c r="D8" s="70" t="str">
        <f>'1.SD Facility Based Annex'!D47</f>
        <v>NCD</v>
      </c>
      <c r="E8" s="70" t="str">
        <f>'1.SD Facility Based Annex'!E47</f>
        <v>HCT</v>
      </c>
      <c r="F8" s="70">
        <f>'1.SD Facility Based Annex'!F47</f>
        <v>0</v>
      </c>
      <c r="G8" s="70">
        <f>'1.SD Facility Based Annex'!G47</f>
        <v>0</v>
      </c>
      <c r="H8" s="70">
        <f>'1.SD Facility Based Annex'!I47</f>
        <v>0</v>
      </c>
      <c r="I8" s="70">
        <f>'1.SD Facility Based Annex'!J47</f>
        <v>0</v>
      </c>
      <c r="J8" s="70">
        <f>'1.SD Facility Based Annex'!K47</f>
        <v>0</v>
      </c>
      <c r="K8" s="70">
        <f>'1.SD Facility Based Annex'!L47</f>
        <v>0</v>
      </c>
      <c r="L8" s="70">
        <f>'1.SD Facility Based Annex'!M47</f>
        <v>0</v>
      </c>
      <c r="M8" s="239">
        <f>'1.SD Facility Based Annex'!N47</f>
        <v>0</v>
      </c>
      <c r="N8" s="70">
        <f>'1.SD Facility Based Annex'!O47</f>
        <v>0</v>
      </c>
      <c r="O8" s="239">
        <f>'1.SD Facility Based Annex'!P47</f>
        <v>0</v>
      </c>
      <c r="P8" s="70" t="str">
        <f>'1.SD Facility Based Annex'!Q47</f>
        <v xml:space="preserve">STATE: ; PDY: ; KKL: ; MHE: ; YNM: </v>
      </c>
      <c r="Q8" s="95"/>
      <c r="R8" s="95"/>
    </row>
    <row r="9" spans="1:18" ht="225">
      <c r="A9" s="861" t="str">
        <f>'1.SD Facility Based Annex'!A48</f>
        <v>1.1.6.5.3</v>
      </c>
      <c r="B9" s="861">
        <f>'1.SD Facility Based Annex'!B48</f>
        <v>0</v>
      </c>
      <c r="C9" s="861" t="str">
        <f>'1.SD Facility Based Annex'!C48</f>
        <v>RO water testing (Bacteriological, endotoxin, Chemical) and tank/pipes disinfection (peracetic acid) for Dialysis</v>
      </c>
      <c r="D9" s="861" t="str">
        <f>'1.SD Facility Based Annex'!D48</f>
        <v>NCD</v>
      </c>
      <c r="E9" s="861" t="str">
        <f>'1.SD Facility Based Annex'!E48</f>
        <v>HCT</v>
      </c>
      <c r="F9" s="861">
        <f>'1.SD Facility Based Annex'!F48</f>
        <v>0</v>
      </c>
      <c r="G9" s="861">
        <f>'1.SD Facility Based Annex'!G48</f>
        <v>0</v>
      </c>
      <c r="H9" s="861">
        <f>'1.SD Facility Based Annex'!I48</f>
        <v>0</v>
      </c>
      <c r="I9" s="861">
        <f>'1.SD Facility Based Annex'!J48</f>
        <v>0</v>
      </c>
      <c r="J9" s="861">
        <f>'1.SD Facility Based Annex'!K48</f>
        <v>0</v>
      </c>
      <c r="K9" s="861">
        <f>'1.SD Facility Based Annex'!L48</f>
        <v>0</v>
      </c>
      <c r="L9" s="861">
        <f>'1.SD Facility Based Annex'!M48</f>
        <v>250000</v>
      </c>
      <c r="M9" s="862">
        <f>'1.SD Facility Based Annex'!N48</f>
        <v>2.5</v>
      </c>
      <c r="N9" s="861">
        <f>'1.SD Facility Based Annex'!O48</f>
        <v>1</v>
      </c>
      <c r="O9" s="862">
        <f>'1.SD Facility Based Annex'!P48</f>
        <v>2.5</v>
      </c>
      <c r="P9" s="70" t="str">
        <f>'1.SD Facility Based Annex'!Q48</f>
        <v xml:space="preserve">STATE: ; PDY: Mobile Reverse Osmosis Unit - Critically ill paitents admitted in various ICUs (Medical ICU, Cardio ICU, Neuro ICU and surgical ICUs) required Hemo Dialysis during management of AKI. At present these patients are shifted to Dialysis Unit for the Hemo Dialysis.  Presenccce of Mobile Reverse Osmosis Unit will enable transfer of Dialysis Machine to the respective ICU in case of emergency and will improve patient Care. - Rs.2,50,000/-; KKL: ; MHE: ; YNM: </v>
      </c>
      <c r="Q9" s="95"/>
      <c r="R9" s="95"/>
    </row>
    <row r="10" spans="1:18">
      <c r="A10" s="732">
        <f>'6.Procurement Annex'!A7</f>
        <v>6</v>
      </c>
      <c r="B10" s="732"/>
      <c r="C10" s="732" t="str">
        <f>'6.Procurement Annex'!C7</f>
        <v>Procurement</v>
      </c>
      <c r="D10" s="251"/>
      <c r="E10" s="251"/>
      <c r="F10" s="251"/>
      <c r="G10" s="251"/>
      <c r="H10" s="197"/>
      <c r="I10" s="251"/>
      <c r="J10" s="197"/>
      <c r="K10" s="732"/>
      <c r="L10" s="732"/>
      <c r="M10" s="197"/>
      <c r="N10" s="795"/>
      <c r="O10" s="720">
        <f>SUM(O11:O14)</f>
        <v>63.999999999919993</v>
      </c>
      <c r="P10" s="795"/>
      <c r="Q10" s="865"/>
      <c r="R10" s="842">
        <f>SUM(R11:R14)</f>
        <v>0</v>
      </c>
    </row>
    <row r="11" spans="1:18">
      <c r="A11" s="796" t="str">
        <f>'6.Procurement Annex'!A41</f>
        <v>6.1.5.6</v>
      </c>
      <c r="B11" s="796">
        <f>'6-A. Proc. Sub-Annex'!C121</f>
        <v>0</v>
      </c>
      <c r="C11" s="796" t="str">
        <f>'6-A. Proc. Sub-Annex'!D121</f>
        <v xml:space="preserve">Medical devices as per National Dialysis Programme </v>
      </c>
      <c r="D11" s="796" t="str">
        <f>'6-A. Proc. Sub-Annex'!E121</f>
        <v>NCD</v>
      </c>
      <c r="E11" s="796" t="str">
        <f>'6-A. Proc. Sub-Annex'!F121</f>
        <v>HCT</v>
      </c>
      <c r="F11" s="796">
        <f>'6-A. Proc. Sub-Annex'!G121</f>
        <v>0</v>
      </c>
      <c r="G11" s="796">
        <f>'6-A. Proc. Sub-Annex'!H121</f>
        <v>0</v>
      </c>
      <c r="H11" s="796">
        <f>'6-A. Proc. Sub-Annex'!I121</f>
        <v>0</v>
      </c>
      <c r="I11" s="796">
        <f>'6-A. Proc. Sub-Annex'!J121</f>
        <v>0</v>
      </c>
      <c r="J11" s="796">
        <f>'6-A. Proc. Sub-Annex'!K121</f>
        <v>0</v>
      </c>
      <c r="K11" s="796">
        <f>'6-A. Proc. Sub-Annex'!L121</f>
        <v>0</v>
      </c>
      <c r="L11" s="796">
        <f>'6-A. Proc. Sub-Annex'!M121</f>
        <v>500000</v>
      </c>
      <c r="M11" s="860">
        <f>'6-A. Proc. Sub-Annex'!N121</f>
        <v>5</v>
      </c>
      <c r="N11" s="796">
        <f>'6-A. Proc. Sub-Annex'!O121</f>
        <v>1</v>
      </c>
      <c r="O11" s="860">
        <f>'6-A. Proc. Sub-Annex'!P121</f>
        <v>5</v>
      </c>
      <c r="P11" s="70">
        <f>'6-A. Proc. Sub-Annex'!Q121</f>
        <v>0</v>
      </c>
      <c r="Q11" s="95"/>
      <c r="R11" s="95"/>
    </row>
    <row r="12" spans="1:18">
      <c r="A12" s="70"/>
      <c r="B12" s="796">
        <f>'6-A. Proc. Sub-Annex'!C122</f>
        <v>0</v>
      </c>
      <c r="C12" s="796" t="str">
        <f>'6-A. Proc. Sub-Annex'!D122</f>
        <v>Any other equipment (please specify)</v>
      </c>
      <c r="D12" s="796" t="str">
        <f>'6-A. Proc. Sub-Annex'!E122</f>
        <v>NCD</v>
      </c>
      <c r="E12" s="796" t="str">
        <f>'6-A. Proc. Sub-Annex'!F122</f>
        <v>HCT</v>
      </c>
      <c r="F12" s="796">
        <f>'6-A. Proc. Sub-Annex'!G122</f>
        <v>0</v>
      </c>
      <c r="G12" s="796">
        <f>'6-A. Proc. Sub-Annex'!H122</f>
        <v>0</v>
      </c>
      <c r="H12" s="796">
        <f>'6-A. Proc. Sub-Annex'!I122</f>
        <v>0</v>
      </c>
      <c r="I12" s="796">
        <f>'6-A. Proc. Sub-Annex'!J122</f>
        <v>0</v>
      </c>
      <c r="J12" s="796">
        <f>'6-A. Proc. Sub-Annex'!K122</f>
        <v>0</v>
      </c>
      <c r="K12" s="796">
        <f>'6-A. Proc. Sub-Annex'!L122</f>
        <v>0</v>
      </c>
      <c r="L12" s="796">
        <f>'6-A. Proc. Sub-Annex'!M122</f>
        <v>0</v>
      </c>
      <c r="M12" s="860">
        <f>'6-A. Proc. Sub-Annex'!N122</f>
        <v>0</v>
      </c>
      <c r="N12" s="796">
        <f>'6-A. Proc. Sub-Annex'!O122</f>
        <v>0</v>
      </c>
      <c r="O12" s="860">
        <f>'6-A. Proc. Sub-Annex'!P122</f>
        <v>0</v>
      </c>
      <c r="P12" s="70">
        <f>'6-A. Proc. Sub-Annex'!Q122</f>
        <v>0</v>
      </c>
      <c r="Q12" s="95"/>
      <c r="R12" s="95"/>
    </row>
    <row r="13" spans="1:18" ht="30">
      <c r="A13" s="70" t="str">
        <f>'6.Procurement Annex'!A84</f>
        <v>6.2.4.6</v>
      </c>
      <c r="B13" s="70">
        <f>'6-A. Proc. Sub-Annex'!C272</f>
        <v>0</v>
      </c>
      <c r="C13" s="70" t="str">
        <f>'6-A. Proc. Sub-Annex'!D272</f>
        <v>Drugs &amp; Consumables for Haemodialysis (Erythropoietin, iron, vitamin, etc) &amp; Peritoneal dialysis (refer page 17 of guideline)</v>
      </c>
      <c r="D13" s="70" t="str">
        <f>'6-A. Proc. Sub-Annex'!E272</f>
        <v>NCD</v>
      </c>
      <c r="E13" s="70" t="str">
        <f>'6-A. Proc. Sub-Annex'!F272</f>
        <v>HCT</v>
      </c>
      <c r="F13" s="70">
        <f>'6-A. Proc. Sub-Annex'!G272</f>
        <v>0</v>
      </c>
      <c r="G13" s="70">
        <f>'6-A. Proc. Sub-Annex'!H272</f>
        <v>0</v>
      </c>
      <c r="H13" s="70">
        <f>'6-A. Proc. Sub-Annex'!I272</f>
        <v>44.799999995999997</v>
      </c>
      <c r="I13" s="70">
        <f>'6-A. Proc. Sub-Annex'!J272</f>
        <v>0</v>
      </c>
      <c r="J13" s="70">
        <f>'6-A. Proc. Sub-Annex'!K272</f>
        <v>0</v>
      </c>
      <c r="K13" s="70">
        <f>'6-A. Proc. Sub-Annex'!L272</f>
        <v>0</v>
      </c>
      <c r="L13" s="70">
        <f>'6-A. Proc. Sub-Annex'!M272</f>
        <v>245833.33333299999</v>
      </c>
      <c r="M13" s="239">
        <f>'6-A. Proc. Sub-Annex'!N272</f>
        <v>2.4583333333299997</v>
      </c>
      <c r="N13" s="70">
        <f>'6-A. Proc. Sub-Annex'!O272</f>
        <v>24</v>
      </c>
      <c r="O13" s="239">
        <f>'6-A. Proc. Sub-Annex'!P272</f>
        <v>58.999999999919993</v>
      </c>
      <c r="P13" s="70">
        <f>'6-A. Proc. Sub-Annex'!Q272</f>
        <v>0</v>
      </c>
      <c r="Q13" s="95"/>
      <c r="R13" s="95"/>
    </row>
    <row r="14" spans="1:18">
      <c r="A14" s="861"/>
      <c r="B14" s="70">
        <f>'6-A. Proc. Sub-Annex'!C273</f>
        <v>0</v>
      </c>
      <c r="C14" s="70" t="str">
        <f>'6-A. Proc. Sub-Annex'!D273</f>
        <v>Any other drug (please specify)</v>
      </c>
      <c r="D14" s="70" t="str">
        <f>'6-A. Proc. Sub-Annex'!E273</f>
        <v>NCD</v>
      </c>
      <c r="E14" s="70" t="str">
        <f>'6-A. Proc. Sub-Annex'!F273</f>
        <v>HCT</v>
      </c>
      <c r="F14" s="70">
        <f>'6-A. Proc. Sub-Annex'!G273</f>
        <v>0</v>
      </c>
      <c r="G14" s="70">
        <f>'6-A. Proc. Sub-Annex'!H273</f>
        <v>0</v>
      </c>
      <c r="H14" s="70">
        <f>'6-A. Proc. Sub-Annex'!I273</f>
        <v>0</v>
      </c>
      <c r="I14" s="70">
        <f>'6-A. Proc. Sub-Annex'!J273</f>
        <v>0</v>
      </c>
      <c r="J14" s="70">
        <f>'6-A. Proc. Sub-Annex'!K273</f>
        <v>0</v>
      </c>
      <c r="K14" s="70">
        <f>'6-A. Proc. Sub-Annex'!L273</f>
        <v>0</v>
      </c>
      <c r="L14" s="70">
        <f>'6-A. Proc. Sub-Annex'!M273</f>
        <v>0</v>
      </c>
      <c r="M14" s="239">
        <f>'6-A. Proc. Sub-Annex'!N273</f>
        <v>0</v>
      </c>
      <c r="N14" s="70">
        <f>'6-A. Proc. Sub-Annex'!O273</f>
        <v>0</v>
      </c>
      <c r="O14" s="239">
        <f>'6-A. Proc. Sub-Annex'!P273</f>
        <v>0</v>
      </c>
      <c r="P14" s="70">
        <f>'6-A. Proc. Sub-Annex'!Q273</f>
        <v>0</v>
      </c>
      <c r="Q14" s="95"/>
      <c r="R14" s="95"/>
    </row>
    <row r="15" spans="1:18">
      <c r="A15" s="732">
        <f>'9.Training Annex'!A7</f>
        <v>9</v>
      </c>
      <c r="B15" s="732"/>
      <c r="C15" s="732" t="str">
        <f>'9.Training Annex'!C7</f>
        <v>Training and Capacity Building</v>
      </c>
      <c r="D15" s="251"/>
      <c r="E15" s="251"/>
      <c r="F15" s="251"/>
      <c r="G15" s="251"/>
      <c r="H15" s="197"/>
      <c r="I15" s="251"/>
      <c r="J15" s="197"/>
      <c r="K15" s="732"/>
      <c r="L15" s="732"/>
      <c r="M15" s="197"/>
      <c r="N15" s="795"/>
      <c r="O15" s="720">
        <f>SUM(O16:O17)</f>
        <v>0</v>
      </c>
      <c r="P15" s="795"/>
      <c r="Q15" s="865"/>
      <c r="R15" s="842">
        <f>SUM(R16:R17)</f>
        <v>0</v>
      </c>
    </row>
    <row r="16" spans="1:18" ht="30">
      <c r="A16" s="5661" t="str">
        <f>'9.Training Annex'!A64</f>
        <v>9.2.4.10</v>
      </c>
      <c r="B16" s="792">
        <f>'9-A.Training Sub-Annex'!C282</f>
        <v>0</v>
      </c>
      <c r="C16" s="792" t="str">
        <f>'9-A.Training Sub-Annex'!D282</f>
        <v>Training for Nurse, medical officer, Nephrologist, ANM/ASHA, patients &amp; by standers on peritoneal dialysis/Haemodialysis</v>
      </c>
      <c r="D16" s="792" t="str">
        <f>'9-A.Training Sub-Annex'!E282</f>
        <v>NCD</v>
      </c>
      <c r="E16" s="792" t="str">
        <f>'9-A.Training Sub-Annex'!F282</f>
        <v>HCT</v>
      </c>
      <c r="F16" s="792">
        <f>'9-A.Training Sub-Annex'!G282</f>
        <v>0</v>
      </c>
      <c r="G16" s="792">
        <f>'9-A.Training Sub-Annex'!H282</f>
        <v>0</v>
      </c>
      <c r="H16" s="792">
        <f>'9-A.Training Sub-Annex'!I282</f>
        <v>0</v>
      </c>
      <c r="I16" s="792">
        <f>'9-A.Training Sub-Annex'!J282</f>
        <v>0</v>
      </c>
      <c r="J16" s="792">
        <f>'9-A.Training Sub-Annex'!K282</f>
        <v>0</v>
      </c>
      <c r="K16" s="792">
        <f>'9-A.Training Sub-Annex'!L282</f>
        <v>0</v>
      </c>
      <c r="L16" s="792">
        <f>'9-A.Training Sub-Annex'!M282</f>
        <v>0</v>
      </c>
      <c r="M16" s="863">
        <f>'9-A.Training Sub-Annex'!N282</f>
        <v>0</v>
      </c>
      <c r="N16" s="792">
        <f>'9-A.Training Sub-Annex'!O282</f>
        <v>0</v>
      </c>
      <c r="O16" s="863">
        <f>'9-A.Training Sub-Annex'!P282</f>
        <v>0</v>
      </c>
      <c r="P16" s="70" t="str">
        <f>'9-A.Training Sub-Annex'!Q282</f>
        <v xml:space="preserve">STATE: ; PDY: ; KKL: ; MHE: ; YNM: </v>
      </c>
      <c r="Q16" s="95"/>
      <c r="R16" s="95"/>
    </row>
    <row r="17" spans="1:18">
      <c r="A17" s="5663"/>
      <c r="B17" s="792">
        <f>'9-A.Training Sub-Annex'!C283</f>
        <v>0</v>
      </c>
      <c r="C17" s="792" t="str">
        <f>'9-A.Training Sub-Annex'!D283</f>
        <v>Any other (please specify)</v>
      </c>
      <c r="D17" s="792" t="str">
        <f>'9-A.Training Sub-Annex'!E283</f>
        <v>NCD</v>
      </c>
      <c r="E17" s="792" t="str">
        <f>'9-A.Training Sub-Annex'!F283</f>
        <v>HCT</v>
      </c>
      <c r="F17" s="792">
        <f>'9-A.Training Sub-Annex'!G283</f>
        <v>0</v>
      </c>
      <c r="G17" s="792">
        <f>'9-A.Training Sub-Annex'!H283</f>
        <v>0</v>
      </c>
      <c r="H17" s="792">
        <f>'9-A.Training Sub-Annex'!I283</f>
        <v>0</v>
      </c>
      <c r="I17" s="792">
        <f>'9-A.Training Sub-Annex'!J283</f>
        <v>0</v>
      </c>
      <c r="J17" s="792">
        <f>'9-A.Training Sub-Annex'!K283</f>
        <v>0</v>
      </c>
      <c r="K17" s="792">
        <f>'9-A.Training Sub-Annex'!L283</f>
        <v>0</v>
      </c>
      <c r="L17" s="792">
        <f>'9-A.Training Sub-Annex'!M283</f>
        <v>0</v>
      </c>
      <c r="M17" s="863">
        <f>'9-A.Training Sub-Annex'!N283</f>
        <v>0</v>
      </c>
      <c r="N17" s="792">
        <f>'9-A.Training Sub-Annex'!O283</f>
        <v>0</v>
      </c>
      <c r="O17" s="863">
        <f>'9-A.Training Sub-Annex'!P283</f>
        <v>0</v>
      </c>
      <c r="P17" s="70" t="str">
        <f>'9-A.Training Sub-Annex'!Q283</f>
        <v xml:space="preserve">STATE: ; PDY: ; KKL: ; MHE: ; YNM: </v>
      </c>
      <c r="Q17" s="95"/>
      <c r="R17" s="95"/>
    </row>
    <row r="18" spans="1:18">
      <c r="A18" s="732">
        <f>'11.IEC-BCC Annex'!A7</f>
        <v>11</v>
      </c>
      <c r="B18" s="732"/>
      <c r="C18" s="732" t="str">
        <f>'11.IEC-BCC Annex'!C7</f>
        <v xml:space="preserve"> </v>
      </c>
      <c r="D18" s="251"/>
      <c r="E18" s="251"/>
      <c r="F18" s="251"/>
      <c r="G18" s="251"/>
      <c r="H18" s="197"/>
      <c r="I18" s="251"/>
      <c r="J18" s="197"/>
      <c r="K18" s="732"/>
      <c r="L18" s="732"/>
      <c r="M18" s="197"/>
      <c r="N18" s="795"/>
      <c r="O18" s="720">
        <f>O19</f>
        <v>0</v>
      </c>
      <c r="P18" s="795"/>
      <c r="Q18" s="865"/>
      <c r="R18" s="842">
        <f>R19</f>
        <v>0</v>
      </c>
    </row>
    <row r="19" spans="1:18" ht="30">
      <c r="A19" s="792" t="str">
        <f>'11.IEC-BCC Annex'!A39</f>
        <v>11.4.8</v>
      </c>
      <c r="B19" s="792">
        <f>'11-A. IEC Sub-Annex'!C96</f>
        <v>0</v>
      </c>
      <c r="C19" s="792" t="str">
        <f>'11-A. IEC Sub-Annex'!D96</f>
        <v>IEC/BCC - National Dialysis Programme (Haemodialysis and Peritoneal Dialysis)</v>
      </c>
      <c r="D19" s="792" t="str">
        <f>'11-A. IEC Sub-Annex'!E96</f>
        <v>NCD</v>
      </c>
      <c r="E19" s="792" t="e">
        <f>'11-A. IEC Sub-Annex'!#REF!</f>
        <v>#REF!</v>
      </c>
      <c r="F19" s="792">
        <f>'11-A. IEC Sub-Annex'!F96</f>
        <v>0</v>
      </c>
      <c r="G19" s="792">
        <f>'11-A. IEC Sub-Annex'!G96</f>
        <v>0</v>
      </c>
      <c r="H19" s="792">
        <f>'11-A. IEC Sub-Annex'!H96</f>
        <v>0</v>
      </c>
      <c r="I19" s="792">
        <f>'11-A. IEC Sub-Annex'!I96</f>
        <v>0</v>
      </c>
      <c r="J19" s="792">
        <f>'11-A. IEC Sub-Annex'!J96</f>
        <v>0</v>
      </c>
      <c r="K19" s="792">
        <f>'11-A. IEC Sub-Annex'!K96</f>
        <v>0</v>
      </c>
      <c r="L19" s="792">
        <f>'11-A. IEC Sub-Annex'!L96</f>
        <v>0</v>
      </c>
      <c r="M19" s="863">
        <f>'11-A. IEC Sub-Annex'!M96</f>
        <v>0</v>
      </c>
      <c r="N19" s="792">
        <f>'11-A. IEC Sub-Annex'!N96</f>
        <v>0</v>
      </c>
      <c r="O19" s="863">
        <f>'11-A. IEC Sub-Annex'!O96</f>
        <v>0</v>
      </c>
      <c r="P19" s="70" t="str">
        <f>'11-A. IEC Sub-Annex'!P96</f>
        <v xml:space="preserve">STATE: ; PDY: ; KKL: ; MHE: ; YNM: </v>
      </c>
      <c r="Q19" s="95"/>
      <c r="R19" s="95"/>
    </row>
    <row r="20" spans="1:18">
      <c r="A20" s="732">
        <f>'12.Printing Annex'!A7</f>
        <v>12</v>
      </c>
      <c r="B20" s="732"/>
      <c r="C20" s="732" t="str">
        <f>'12.Printing Annex'!C7</f>
        <v>Printing</v>
      </c>
      <c r="D20" s="251"/>
      <c r="E20" s="251"/>
      <c r="F20" s="251"/>
      <c r="G20" s="251"/>
      <c r="H20" s="197"/>
      <c r="I20" s="251"/>
      <c r="J20" s="197"/>
      <c r="K20" s="732"/>
      <c r="L20" s="732"/>
      <c r="M20" s="197"/>
      <c r="N20" s="795"/>
      <c r="O20" s="720">
        <f>O21</f>
        <v>0</v>
      </c>
      <c r="P20" s="795"/>
      <c r="Q20" s="865"/>
      <c r="R20" s="842">
        <f>R21</f>
        <v>0</v>
      </c>
    </row>
    <row r="21" spans="1:18">
      <c r="A21" s="796" t="str">
        <f>'12.Printing Annex'!A39</f>
        <v>12.4.6</v>
      </c>
      <c r="B21" s="796">
        <f>'12-A. Print Sub-Annex'!C103</f>
        <v>0</v>
      </c>
      <c r="C21" s="796" t="str">
        <f>'12-A. Print Sub-Annex'!D103</f>
        <v>Printing activities under PMNDP</v>
      </c>
      <c r="D21" s="796" t="str">
        <f>'12-A. Print Sub-Annex'!E103</f>
        <v>NCD</v>
      </c>
      <c r="E21" s="796" t="str">
        <f>'12-A. Print Sub-Annex'!F103</f>
        <v>HCT</v>
      </c>
      <c r="F21" s="796">
        <f>'12-A. Print Sub-Annex'!G103</f>
        <v>0</v>
      </c>
      <c r="G21" s="796">
        <f>'12-A. Print Sub-Annex'!H103</f>
        <v>0</v>
      </c>
      <c r="H21" s="796">
        <f>'12-A. Print Sub-Annex'!I103</f>
        <v>0</v>
      </c>
      <c r="I21" s="796">
        <f>'12-A. Print Sub-Annex'!J103</f>
        <v>0</v>
      </c>
      <c r="J21" s="796">
        <f>'12-A. Print Sub-Annex'!K103</f>
        <v>0</v>
      </c>
      <c r="K21" s="796">
        <f>'12-A. Print Sub-Annex'!L103</f>
        <v>0</v>
      </c>
      <c r="L21" s="796">
        <f>'12-A. Print Sub-Annex'!M103</f>
        <v>0</v>
      </c>
      <c r="M21" s="860">
        <f>'12-A. Print Sub-Annex'!N103</f>
        <v>0</v>
      </c>
      <c r="N21" s="796">
        <f>'12-A. Print Sub-Annex'!O103</f>
        <v>0</v>
      </c>
      <c r="O21" s="860">
        <f>'12-A. Print Sub-Annex'!P103</f>
        <v>0</v>
      </c>
      <c r="P21" s="70" t="str">
        <f>'12-A. Print Sub-Annex'!Q103</f>
        <v xml:space="preserve">STATE: ; PDY: ; KKL: ; MHE: ; YNM: </v>
      </c>
      <c r="Q21" s="95"/>
      <c r="R21" s="95"/>
    </row>
    <row r="22" spans="1:18">
      <c r="A22" s="864" t="s">
        <v>5594</v>
      </c>
      <c r="B22" s="732"/>
      <c r="C22" s="732" t="str">
        <f>'15.PPP Annex'!C7</f>
        <v>PPP</v>
      </c>
      <c r="D22" s="251"/>
      <c r="E22" s="251"/>
      <c r="F22" s="251"/>
      <c r="G22" s="251"/>
      <c r="H22" s="197"/>
      <c r="I22" s="251"/>
      <c r="J22" s="197"/>
      <c r="K22" s="732"/>
      <c r="L22" s="732"/>
      <c r="M22" s="197"/>
      <c r="N22" s="795"/>
      <c r="O22" s="720">
        <f>O23</f>
        <v>36</v>
      </c>
      <c r="P22" s="795"/>
      <c r="Q22" s="865"/>
      <c r="R22" s="842">
        <f>R23</f>
        <v>0</v>
      </c>
    </row>
    <row r="23" spans="1:18" ht="180">
      <c r="A23" s="796" t="str">
        <f>'15.PPP Annex'!A52</f>
        <v>15.4.6</v>
      </c>
      <c r="B23" s="796" t="str">
        <f>'15.PPP Annex'!B52</f>
        <v>15.9.4/ B.13.4</v>
      </c>
      <c r="C23" s="796" t="str">
        <f>'15.PPP Annex'!C52</f>
        <v>Pradhan Mantri National Dialysis Programme</v>
      </c>
      <c r="D23" s="796" t="str">
        <f>'15.PPP Annex'!D52</f>
        <v>NCD</v>
      </c>
      <c r="E23" s="796" t="str">
        <f>'15.PPP Annex'!E52</f>
        <v>HCT</v>
      </c>
      <c r="F23" s="796">
        <f>'15.PPP Annex'!G52</f>
        <v>0</v>
      </c>
      <c r="G23" s="796">
        <f>'15.PPP Annex'!H52</f>
        <v>0</v>
      </c>
      <c r="H23" s="796">
        <f>'15.PPP Annex'!I52</f>
        <v>0</v>
      </c>
      <c r="I23" s="796">
        <f>'15.PPP Annex'!J52</f>
        <v>0</v>
      </c>
      <c r="J23" s="796">
        <f>'15.PPP Annex'!K52</f>
        <v>0</v>
      </c>
      <c r="K23" s="796">
        <f>'15.PPP Annex'!L52</f>
        <v>0</v>
      </c>
      <c r="L23" s="796">
        <f>'15.PPP Annex'!M52</f>
        <v>180000</v>
      </c>
      <c r="M23" s="860">
        <f>'15.PPP Annex'!N52</f>
        <v>1.8</v>
      </c>
      <c r="N23" s="796">
        <f>'15.PPP Annex'!O52</f>
        <v>20</v>
      </c>
      <c r="O23" s="860">
        <f>'15.PPP Annex'!P52</f>
        <v>36</v>
      </c>
      <c r="P23" s="70" t="str">
        <f>'15.PPP Annex'!Q52</f>
        <v>STATE: ; PDY: ; KKL: ; MHE: Outsourcing for Mahe -  Dialysis Units at Government General Hospital  -  Rs.1500 x 10 Patient Per month - 15000 Per month x 12 months - 180000 x 10 Session - Rs.18.00 Lakhs; YNM: Outsourcing for Yanam -  Dialysis Units at Government General Hospital  -  Rs.1500 x 10 Patient Per month - 15000 Per month x 12 months - 180000 x 10 Session - Rs.18.00 Lakhs</v>
      </c>
      <c r="Q23" s="95"/>
      <c r="R23" s="95"/>
    </row>
  </sheetData>
  <sheetProtection sheet="1" formatCells="0" formatColumns="0" formatRows="0" autoFilter="0"/>
  <autoFilter ref="A5:M23"/>
  <mergeCells count="10">
    <mergeCell ref="A16:A17"/>
    <mergeCell ref="Q4:R4"/>
    <mergeCell ref="E4:E5"/>
    <mergeCell ref="A1:C1"/>
    <mergeCell ref="A4:A5"/>
    <mergeCell ref="B4:B5"/>
    <mergeCell ref="C4:C5"/>
    <mergeCell ref="D4:D5"/>
    <mergeCell ref="F4:J4"/>
    <mergeCell ref="K4:P4"/>
  </mergeCells>
  <pageMargins left="0.7" right="0.7" top="0.75" bottom="0.75" header="0.3" footer="0.3"/>
</worksheet>
</file>

<file path=xl/worksheets/sheet55.xml><?xml version="1.0" encoding="utf-8"?>
<worksheet xmlns="http://schemas.openxmlformats.org/spreadsheetml/2006/main" xmlns:r="http://schemas.openxmlformats.org/officeDocument/2006/relationships">
  <sheetPr codeName="Sheet60">
    <tabColor theme="7" tint="0.79998168889431442"/>
  </sheetPr>
  <dimension ref="A1:R21"/>
  <sheetViews>
    <sheetView zoomScale="80" zoomScaleNormal="80" workbookViewId="0">
      <pane xSplit="3" ySplit="5" topLeftCell="D6" activePane="bottomRight" state="frozen"/>
      <selection activeCell="A394" sqref="A394:XFD396"/>
      <selection pane="topRight" activeCell="A394" sqref="A394:XFD396"/>
      <selection pane="bottomLeft" activeCell="A394" sqref="A394:XFD396"/>
      <selection pane="bottomRight" activeCell="O11" sqref="O11"/>
    </sheetView>
  </sheetViews>
  <sheetFormatPr defaultColWidth="8.7109375" defaultRowHeight="15"/>
  <cols>
    <col min="1" max="1" width="13.85546875" style="374" customWidth="1"/>
    <col min="2" max="2" width="17.5703125" style="374" customWidth="1"/>
    <col min="3" max="3" width="46.28515625" style="374" customWidth="1"/>
    <col min="4" max="4" width="5.5703125" style="328" bestFit="1" customWidth="1"/>
    <col min="5" max="5" width="19.42578125" style="328" bestFit="1" customWidth="1"/>
    <col min="6" max="6" width="21.140625" style="328" customWidth="1"/>
    <col min="7" max="7" width="16.140625" style="328" customWidth="1"/>
    <col min="8" max="8" width="18.42578125" style="397" customWidth="1"/>
    <col min="9" max="9" width="9.85546875" style="328" customWidth="1"/>
    <col min="10" max="10" width="16.140625" style="397" customWidth="1"/>
    <col min="11" max="11" width="17.140625" style="328" customWidth="1"/>
    <col min="12" max="12" width="14.85546875" style="328" customWidth="1"/>
    <col min="13" max="13" width="16.5703125" style="397" customWidth="1"/>
    <col min="14" max="14" width="8.7109375" style="328"/>
    <col min="15" max="15" width="12.140625" style="397" customWidth="1"/>
    <col min="16" max="16" width="35.5703125" style="799" customWidth="1"/>
    <col min="17" max="17" width="46.42578125" style="799" customWidth="1"/>
    <col min="18" max="18" width="11.28515625" style="803" customWidth="1"/>
    <col min="19" max="16384" width="8.7109375" style="772"/>
  </cols>
  <sheetData>
    <row r="1" spans="1:18" s="868" customFormat="1">
      <c r="A1" s="5668" t="s">
        <v>4113</v>
      </c>
      <c r="B1" s="5668"/>
      <c r="C1" s="5668"/>
      <c r="D1" s="811"/>
      <c r="E1" s="377"/>
      <c r="F1" s="848" t="s">
        <v>3969</v>
      </c>
      <c r="G1" s="813"/>
      <c r="H1" s="813"/>
      <c r="I1" s="813"/>
      <c r="J1" s="813"/>
      <c r="K1" s="811"/>
      <c r="L1" s="811"/>
      <c r="M1" s="813"/>
      <c r="N1" s="856"/>
      <c r="O1" s="858"/>
      <c r="P1" s="866"/>
      <c r="Q1" s="866"/>
      <c r="R1" s="867"/>
    </row>
    <row r="2" spans="1:18" s="868" customFormat="1">
      <c r="A2" s="598" t="str">
        <f>HYPERLINK("#Index!F3", "Index Pg")</f>
        <v>Index Pg</v>
      </c>
      <c r="B2" s="601"/>
      <c r="C2" s="509" t="str">
        <f>HYPERLINK("#'Budget Summary I'!A1:AL1", "Budget Summary I")</f>
        <v>Budget Summary I</v>
      </c>
      <c r="D2" s="748"/>
      <c r="E2" s="850" t="s">
        <v>4582</v>
      </c>
      <c r="F2" s="99">
        <f>R6+R8+R10+R13+R15+R17+R19</f>
        <v>0</v>
      </c>
      <c r="G2" s="813"/>
      <c r="H2" s="813"/>
      <c r="I2" s="813"/>
      <c r="J2" s="436"/>
      <c r="K2" s="437"/>
      <c r="L2" s="437"/>
      <c r="M2" s="436"/>
      <c r="N2" s="856"/>
      <c r="O2" s="858"/>
      <c r="P2" s="866"/>
      <c r="Q2" s="866"/>
      <c r="R2" s="867"/>
    </row>
    <row r="3" spans="1:18" s="868" customFormat="1">
      <c r="A3" s="600"/>
      <c r="B3" s="601"/>
      <c r="C3" s="432" t="str">
        <f>HYPERLINK("#'Budget Summary II'!A3:B5", "Budget Summary II")</f>
        <v>Budget Summary II</v>
      </c>
      <c r="D3" s="748"/>
      <c r="E3" s="855" t="s">
        <v>4583</v>
      </c>
      <c r="F3" s="252">
        <f>O6+O8+O10+O13+O15+O17+O19</f>
        <v>4.9000000000000004</v>
      </c>
      <c r="G3" s="813"/>
      <c r="H3" s="813"/>
      <c r="I3" s="813"/>
      <c r="J3" s="436"/>
      <c r="K3" s="437"/>
      <c r="L3" s="437"/>
      <c r="M3" s="436"/>
      <c r="N3" s="856"/>
      <c r="O3" s="858"/>
      <c r="P3" s="866"/>
      <c r="Q3" s="866"/>
      <c r="R3" s="867"/>
    </row>
    <row r="4" spans="1:18" s="328" customFormat="1">
      <c r="A4" s="5233" t="s">
        <v>53</v>
      </c>
      <c r="B4" s="5233" t="s">
        <v>54</v>
      </c>
      <c r="C4" s="5233" t="s">
        <v>55</v>
      </c>
      <c r="D4" s="5233" t="s">
        <v>56</v>
      </c>
      <c r="E4" s="5233" t="s">
        <v>57</v>
      </c>
      <c r="F4" s="5223" t="s">
        <v>4603</v>
      </c>
      <c r="G4" s="5223"/>
      <c r="H4" s="5223"/>
      <c r="I4" s="5223"/>
      <c r="J4" s="5223"/>
      <c r="K4" s="5223" t="s">
        <v>4613</v>
      </c>
      <c r="L4" s="5223"/>
      <c r="M4" s="5223"/>
      <c r="N4" s="5223"/>
      <c r="O4" s="5223"/>
      <c r="P4" s="5223"/>
      <c r="Q4" s="5233" t="s">
        <v>4643</v>
      </c>
      <c r="R4" s="5233"/>
    </row>
    <row r="5" spans="1:18" s="328" customFormat="1" ht="45">
      <c r="A5" s="5233"/>
      <c r="B5" s="5233"/>
      <c r="C5" s="5233"/>
      <c r="D5" s="5233"/>
      <c r="E5" s="5233"/>
      <c r="F5" s="379" t="s">
        <v>4604</v>
      </c>
      <c r="G5" s="379" t="s">
        <v>4611</v>
      </c>
      <c r="H5" s="379" t="s">
        <v>4605</v>
      </c>
      <c r="I5" s="379" t="s">
        <v>4612</v>
      </c>
      <c r="J5" s="379" t="s">
        <v>2527</v>
      </c>
      <c r="K5" s="380" t="s">
        <v>58</v>
      </c>
      <c r="L5" s="380" t="s">
        <v>59</v>
      </c>
      <c r="M5" s="381" t="s">
        <v>60</v>
      </c>
      <c r="N5" s="380" t="s">
        <v>61</v>
      </c>
      <c r="O5" s="381" t="s">
        <v>62</v>
      </c>
      <c r="P5" s="642" t="s">
        <v>63</v>
      </c>
      <c r="Q5" s="643" t="s">
        <v>2529</v>
      </c>
      <c r="R5" s="383" t="s">
        <v>4644</v>
      </c>
    </row>
    <row r="6" spans="1:18" s="785" customFormat="1">
      <c r="A6" s="732">
        <f>'3.Community Intervention Annexn'!A7</f>
        <v>3</v>
      </c>
      <c r="B6" s="732"/>
      <c r="C6" s="732" t="str">
        <f>'3.Community Intervention Annexn'!C7</f>
        <v>Community Interventions</v>
      </c>
      <c r="D6" s="251"/>
      <c r="E6" s="251"/>
      <c r="F6" s="251"/>
      <c r="G6" s="251"/>
      <c r="H6" s="197"/>
      <c r="I6" s="251"/>
      <c r="J6" s="197"/>
      <c r="K6" s="251"/>
      <c r="L6" s="251"/>
      <c r="M6" s="197"/>
      <c r="N6" s="795"/>
      <c r="O6" s="720">
        <f>O7</f>
        <v>0</v>
      </c>
      <c r="P6" s="791"/>
      <c r="Q6" s="791"/>
      <c r="R6" s="720">
        <f>R7</f>
        <v>0</v>
      </c>
    </row>
    <row r="7" spans="1:18" s="785" customFormat="1" ht="30">
      <c r="A7" s="70" t="str">
        <f>'3.Community Intervention Annexn'!A55</f>
        <v>3.3.3.3</v>
      </c>
      <c r="B7" s="70">
        <f>'3.Community Intervention Annexn'!B55</f>
        <v>0</v>
      </c>
      <c r="C7" s="70" t="str">
        <f>'3.Community Intervention Annexn'!C55</f>
        <v>Training of PRI under National Program for Climate Change and Human Health (NPCCHH)</v>
      </c>
      <c r="D7" s="70" t="str">
        <f>'3.Community Intervention Annexn'!D55</f>
        <v>NCD</v>
      </c>
      <c r="E7" s="70" t="str">
        <f>'3.Community Intervention Annexn'!E55</f>
        <v>NPCCHH</v>
      </c>
      <c r="F7" s="700">
        <f>'3.Community Intervention Annexn'!F55</f>
        <v>0</v>
      </c>
      <c r="G7" s="700">
        <f>'3.Community Intervention Annexn'!G55</f>
        <v>0</v>
      </c>
      <c r="H7" s="700">
        <f>'3.Community Intervention Annexn'!H55</f>
        <v>0</v>
      </c>
      <c r="I7" s="700">
        <f>'3.Community Intervention Annexn'!I55</f>
        <v>0</v>
      </c>
      <c r="J7" s="700">
        <f>'3.Community Intervention Annexn'!J55</f>
        <v>0</v>
      </c>
      <c r="K7" s="700">
        <f>'3.Community Intervention Annexn'!K55</f>
        <v>0</v>
      </c>
      <c r="L7" s="700">
        <f>'3.Community Intervention Annexn'!L55</f>
        <v>0</v>
      </c>
      <c r="M7" s="100">
        <f>'3.Community Intervention Annexn'!M55</f>
        <v>0</v>
      </c>
      <c r="N7" s="700">
        <f>'3.Community Intervention Annexn'!N55</f>
        <v>0</v>
      </c>
      <c r="O7" s="100">
        <f>'3.Community Intervention Annexn'!O55</f>
        <v>0</v>
      </c>
      <c r="P7" s="70" t="str">
        <f>'3.Community Intervention Annexn'!P55</f>
        <v xml:space="preserve">STATE: ; PDY: ; KKL: ; MHE: ; YNM: </v>
      </c>
      <c r="Q7" s="804"/>
      <c r="R7" s="805"/>
    </row>
    <row r="8" spans="1:18" s="785" customFormat="1">
      <c r="A8" s="732">
        <f>'5.Infrastructure Annex'!A7</f>
        <v>5</v>
      </c>
      <c r="B8" s="732"/>
      <c r="C8" s="732" t="str">
        <f>'5.Infrastructure Annex'!C7</f>
        <v>Infrastructure</v>
      </c>
      <c r="D8" s="251"/>
      <c r="E8" s="251"/>
      <c r="F8" s="251"/>
      <c r="G8" s="251"/>
      <c r="H8" s="197"/>
      <c r="I8" s="251"/>
      <c r="J8" s="197"/>
      <c r="K8" s="251"/>
      <c r="L8" s="251"/>
      <c r="M8" s="197"/>
      <c r="N8" s="795"/>
      <c r="O8" s="720">
        <f>O9</f>
        <v>0</v>
      </c>
      <c r="P8" s="791"/>
      <c r="Q8" s="808"/>
      <c r="R8" s="720">
        <f>R9</f>
        <v>0</v>
      </c>
    </row>
    <row r="9" spans="1:18" s="785" customFormat="1" ht="30">
      <c r="A9" s="70" t="str">
        <f>'5.Infrastructure Annex'!A34</f>
        <v>5.1.1.2.13</v>
      </c>
      <c r="B9" s="70">
        <f>'5.Infrastructure Annex'!B34</f>
        <v>0</v>
      </c>
      <c r="C9" s="70" t="str">
        <f>'5.Infrastructure Annex'!C34</f>
        <v>Greening of Health sector: DH/ CHC as per IPHS guidelines</v>
      </c>
      <c r="D9" s="70" t="str">
        <f>'5.Infrastructure Annex'!D34</f>
        <v>NCD</v>
      </c>
      <c r="E9" s="70" t="str">
        <f>'5.Infrastructure Annex'!E34</f>
        <v>NPCCHH</v>
      </c>
      <c r="F9" s="700">
        <f>'5.Infrastructure Annex'!G34</f>
        <v>0</v>
      </c>
      <c r="G9" s="700">
        <f>'5.Infrastructure Annex'!H34</f>
        <v>0</v>
      </c>
      <c r="H9" s="700">
        <f>'5.Infrastructure Annex'!I34</f>
        <v>9</v>
      </c>
      <c r="I9" s="700">
        <f>'5.Infrastructure Annex'!J34</f>
        <v>0</v>
      </c>
      <c r="J9" s="700">
        <f>'5.Infrastructure Annex'!K34</f>
        <v>0</v>
      </c>
      <c r="K9" s="700">
        <f>'5.Infrastructure Annex'!L34</f>
        <v>0</v>
      </c>
      <c r="L9" s="700">
        <f>'5.Infrastructure Annex'!M34</f>
        <v>0</v>
      </c>
      <c r="M9" s="100">
        <f>'5.Infrastructure Annex'!N34</f>
        <v>0</v>
      </c>
      <c r="N9" s="700">
        <f>'5.Infrastructure Annex'!O34</f>
        <v>0</v>
      </c>
      <c r="O9" s="100">
        <f>'5.Infrastructure Annex'!P34</f>
        <v>0</v>
      </c>
      <c r="P9" s="70" t="str">
        <f>'5.Infrastructure Annex'!Q34</f>
        <v xml:space="preserve">STATE: ; PDY: ; KKL: ; MHE: ; YNM: </v>
      </c>
      <c r="Q9" s="804"/>
      <c r="R9" s="805"/>
    </row>
    <row r="10" spans="1:18">
      <c r="A10" s="732">
        <f>'9.Training Annex'!A7</f>
        <v>9</v>
      </c>
      <c r="B10" s="732"/>
      <c r="C10" s="732" t="str">
        <f>'9.Training Annex'!C7</f>
        <v>Training and Capacity Building</v>
      </c>
      <c r="D10" s="251"/>
      <c r="E10" s="251"/>
      <c r="F10" s="251"/>
      <c r="G10" s="251"/>
      <c r="H10" s="197"/>
      <c r="I10" s="251"/>
      <c r="J10" s="197"/>
      <c r="K10" s="251"/>
      <c r="L10" s="251"/>
      <c r="M10" s="197"/>
      <c r="N10" s="795"/>
      <c r="O10" s="720">
        <f>SUM(O11:O12)</f>
        <v>2</v>
      </c>
      <c r="P10" s="791"/>
      <c r="Q10" s="808"/>
      <c r="R10" s="720">
        <f>SUM(R11:R12)</f>
        <v>0</v>
      </c>
    </row>
    <row r="11" spans="1:18" ht="75">
      <c r="A11" s="5671" t="str">
        <f>'9.Training Annex'!A63</f>
        <v>9.2.4.9</v>
      </c>
      <c r="B11" s="70">
        <f>'9-A.Training Sub-Annex'!C279</f>
        <v>0</v>
      </c>
      <c r="C11" s="70" t="str">
        <f>'9-A.Training Sub-Annex'!D279</f>
        <v>Trainings of Medical Officers, Health Workers and Programme officers under NPCCHH</v>
      </c>
      <c r="D11" s="70" t="str">
        <f>'9-A.Training Sub-Annex'!E279</f>
        <v>NCD</v>
      </c>
      <c r="E11" s="70" t="str">
        <f>'9-A.Training Sub-Annex'!F279</f>
        <v>NPCCHH</v>
      </c>
      <c r="F11" s="700">
        <f>'9-A.Training Sub-Annex'!G279</f>
        <v>0</v>
      </c>
      <c r="G11" s="700">
        <f>'9-A.Training Sub-Annex'!H279</f>
        <v>0</v>
      </c>
      <c r="H11" s="700">
        <f>'9-A.Training Sub-Annex'!I279</f>
        <v>0</v>
      </c>
      <c r="I11" s="700">
        <f>'9-A.Training Sub-Annex'!J279</f>
        <v>0</v>
      </c>
      <c r="J11" s="700">
        <f>'9-A.Training Sub-Annex'!K279</f>
        <v>0</v>
      </c>
      <c r="K11" s="700">
        <f>'9-A.Training Sub-Annex'!L279</f>
        <v>0</v>
      </c>
      <c r="L11" s="700">
        <f>'9-A.Training Sub-Annex'!M279</f>
        <v>50000</v>
      </c>
      <c r="M11" s="100">
        <f>'9-A.Training Sub-Annex'!N279</f>
        <v>0.5</v>
      </c>
      <c r="N11" s="700">
        <f>'9-A.Training Sub-Annex'!O279</f>
        <v>4</v>
      </c>
      <c r="O11" s="100">
        <f>'9-A.Training Sub-Annex'!P279</f>
        <v>2</v>
      </c>
      <c r="P11" s="70" t="str">
        <f>'9-A.Training Sub-Annex'!Q279</f>
        <v xml:space="preserve">STATE: Training of trainers of district Nodal officer climate change  -  50000 x 2 batches; PDY: One training in a year for each Nodal officer for 5 days x 2 batches ; KKL: ; MHE: ; YNM: </v>
      </c>
      <c r="Q11" s="806"/>
      <c r="R11" s="807"/>
    </row>
    <row r="12" spans="1:18">
      <c r="A12" s="5672"/>
      <c r="B12" s="70">
        <f>'9-A.Training Sub-Annex'!C280</f>
        <v>0</v>
      </c>
      <c r="C12" s="70" t="str">
        <f>'9-A.Training Sub-Annex'!D280</f>
        <v>Any other (please specify)</v>
      </c>
      <c r="D12" s="70" t="str">
        <f>'9-A.Training Sub-Annex'!E280</f>
        <v>NCD</v>
      </c>
      <c r="E12" s="70" t="str">
        <f>'9-A.Training Sub-Annex'!F280</f>
        <v>NPCCHH</v>
      </c>
      <c r="F12" s="700">
        <f>'9-A.Training Sub-Annex'!G280</f>
        <v>0</v>
      </c>
      <c r="G12" s="700">
        <f>'9-A.Training Sub-Annex'!H280</f>
        <v>0</v>
      </c>
      <c r="H12" s="700">
        <f>'9-A.Training Sub-Annex'!I280</f>
        <v>0</v>
      </c>
      <c r="I12" s="700">
        <f>'9-A.Training Sub-Annex'!J280</f>
        <v>0</v>
      </c>
      <c r="J12" s="700">
        <f>'9-A.Training Sub-Annex'!K280</f>
        <v>0</v>
      </c>
      <c r="K12" s="700">
        <f>'9-A.Training Sub-Annex'!L280</f>
        <v>0</v>
      </c>
      <c r="L12" s="700">
        <f>'9-A.Training Sub-Annex'!M280</f>
        <v>0</v>
      </c>
      <c r="M12" s="100">
        <f>'9-A.Training Sub-Annex'!N280</f>
        <v>0</v>
      </c>
      <c r="N12" s="700">
        <f>'9-A.Training Sub-Annex'!O280</f>
        <v>0</v>
      </c>
      <c r="O12" s="100">
        <f>'9-A.Training Sub-Annex'!P280</f>
        <v>0</v>
      </c>
      <c r="P12" s="70" t="str">
        <f>'9-A.Training Sub-Annex'!Q280</f>
        <v xml:space="preserve">STATE: ; PDY: ; KKL: ; MHE: ; YNM: </v>
      </c>
      <c r="Q12" s="806"/>
      <c r="R12" s="807"/>
    </row>
    <row r="13" spans="1:18">
      <c r="A13" s="732">
        <f>'10.Review Research &amp; Surveillen'!A7</f>
        <v>10</v>
      </c>
      <c r="B13" s="732"/>
      <c r="C13" s="732" t="str">
        <f>'10.Review Research &amp; Surveillen'!C7</f>
        <v>Reviews, Research, Surveys and Surveillance</v>
      </c>
      <c r="D13" s="251"/>
      <c r="E13" s="251"/>
      <c r="F13" s="251"/>
      <c r="G13" s="251"/>
      <c r="H13" s="197"/>
      <c r="I13" s="251"/>
      <c r="J13" s="197"/>
      <c r="K13" s="251"/>
      <c r="L13" s="251"/>
      <c r="M13" s="197"/>
      <c r="N13" s="795"/>
      <c r="O13" s="720">
        <f>O14</f>
        <v>0</v>
      </c>
      <c r="P13" s="791"/>
      <c r="Q13" s="808"/>
      <c r="R13" s="720">
        <f>R14</f>
        <v>0</v>
      </c>
    </row>
    <row r="14" spans="1:18" ht="45">
      <c r="A14" s="712" t="str">
        <f>'10.Review Research &amp; Surveillen'!A31</f>
        <v>10.2.14</v>
      </c>
      <c r="B14" s="712">
        <f>'10.Review Research &amp; Surveillen'!B31</f>
        <v>0</v>
      </c>
      <c r="C14" s="712" t="str">
        <f>'10.Review Research &amp; Surveillen'!C31</f>
        <v>Surveillance/ Vulnerability assessment/ Research related to Climate Change, Air Pollution and Heat related illness</v>
      </c>
      <c r="D14" s="712" t="str">
        <f>'10.Review Research &amp; Surveillen'!D31</f>
        <v>NCD</v>
      </c>
      <c r="E14" s="712" t="str">
        <f>'10.Review Research &amp; Surveillen'!E31</f>
        <v>NPCCHH</v>
      </c>
      <c r="F14" s="755">
        <f>'10.Review Research &amp; Surveillen'!G31</f>
        <v>0</v>
      </c>
      <c r="G14" s="755">
        <f>'10.Review Research &amp; Surveillen'!H31</f>
        <v>0</v>
      </c>
      <c r="H14" s="755">
        <f>'10.Review Research &amp; Surveillen'!I31</f>
        <v>2</v>
      </c>
      <c r="I14" s="755">
        <f>'10.Review Research &amp; Surveillen'!J31</f>
        <v>0</v>
      </c>
      <c r="J14" s="755">
        <f>'10.Review Research &amp; Surveillen'!K31</f>
        <v>0</v>
      </c>
      <c r="K14" s="755">
        <f>'10.Review Research &amp; Surveillen'!L31</f>
        <v>0</v>
      </c>
      <c r="L14" s="755">
        <f>'10.Review Research &amp; Surveillen'!M31</f>
        <v>0</v>
      </c>
      <c r="M14" s="100">
        <f>'10.Review Research &amp; Surveillen'!N31</f>
        <v>0</v>
      </c>
      <c r="N14" s="755">
        <f>'10.Review Research &amp; Surveillen'!O31</f>
        <v>0</v>
      </c>
      <c r="O14" s="100">
        <f>'10.Review Research &amp; Surveillen'!P31</f>
        <v>0</v>
      </c>
      <c r="P14" s="713" t="str">
        <f>'10.Review Research &amp; Surveillen'!Q31</f>
        <v xml:space="preserve">STATE: ; PDY: ; KKL: ; MHE: ; YNM: </v>
      </c>
      <c r="Q14" s="806"/>
      <c r="R14" s="807"/>
    </row>
    <row r="15" spans="1:18">
      <c r="A15" s="732">
        <f>'11.IEC-BCC Annex'!A7</f>
        <v>11</v>
      </c>
      <c r="B15" s="732"/>
      <c r="C15" s="732" t="str">
        <f>'11.IEC-BCC Annex'!C7</f>
        <v xml:space="preserve"> </v>
      </c>
      <c r="D15" s="251"/>
      <c r="E15" s="251"/>
      <c r="F15" s="251"/>
      <c r="G15" s="251"/>
      <c r="H15" s="197"/>
      <c r="I15" s="251"/>
      <c r="J15" s="197"/>
      <c r="K15" s="251"/>
      <c r="L15" s="251"/>
      <c r="M15" s="197"/>
      <c r="N15" s="795"/>
      <c r="O15" s="720">
        <f>O16</f>
        <v>1</v>
      </c>
      <c r="P15" s="791"/>
      <c r="Q15" s="808"/>
      <c r="R15" s="720">
        <f>R16</f>
        <v>0</v>
      </c>
    </row>
    <row r="16" spans="1:18" ht="105">
      <c r="A16" s="70" t="str">
        <f>'11.IEC-BCC Annex'!A38</f>
        <v>11.4.7</v>
      </c>
      <c r="B16" s="70">
        <f>'11-A. IEC Sub-Annex'!C95</f>
        <v>0</v>
      </c>
      <c r="C16" s="70" t="str">
        <f>'11-A. IEC Sub-Annex'!D95</f>
        <v>IEC on Climate Sensitive Diseases at Block , District and State level  – Air pollution, Heat and other relevant Climate Sensitive diseases</v>
      </c>
      <c r="D16" s="70" t="str">
        <f>'11-A. IEC Sub-Annex'!E95</f>
        <v>NCD</v>
      </c>
      <c r="E16" s="70" t="e">
        <f>'11-A. IEC Sub-Annex'!#REF!</f>
        <v>#REF!</v>
      </c>
      <c r="F16" s="700">
        <f>'11-A. IEC Sub-Annex'!F95</f>
        <v>0</v>
      </c>
      <c r="G16" s="700">
        <f>'11-A. IEC Sub-Annex'!G95</f>
        <v>0</v>
      </c>
      <c r="H16" s="700">
        <f>'11-A. IEC Sub-Annex'!H95</f>
        <v>1.5</v>
      </c>
      <c r="I16" s="700">
        <f>'11-A. IEC Sub-Annex'!I95</f>
        <v>0</v>
      </c>
      <c r="J16" s="700">
        <f>'11-A. IEC Sub-Annex'!J95</f>
        <v>0</v>
      </c>
      <c r="K16" s="700">
        <f>'11-A. IEC Sub-Annex'!K95</f>
        <v>0</v>
      </c>
      <c r="L16" s="700">
        <f>'11-A. IEC Sub-Annex'!L95</f>
        <v>100000</v>
      </c>
      <c r="M16" s="100">
        <f>'11-A. IEC Sub-Annex'!M95</f>
        <v>1</v>
      </c>
      <c r="N16" s="700">
        <f>'11-A. IEC Sub-Annex'!N95</f>
        <v>1</v>
      </c>
      <c r="O16" s="100">
        <f>'11-A. IEC Sub-Annex'!O95</f>
        <v>1</v>
      </c>
      <c r="P16" s="70" t="str">
        <f>'11-A. IEC Sub-Annex'!P95</f>
        <v xml:space="preserve">STATE: ; PDY: IEC for Clmate sensitive Diseases at Block, District and state level - Actue Respiratory illnesses in context of Air pollution, Heat and other relevant climate Sensitive disease - Rs.1.00 Lakhs; KKL: ; MHE: ; YNM: </v>
      </c>
      <c r="Q16" s="806"/>
      <c r="R16" s="807"/>
    </row>
    <row r="17" spans="1:18">
      <c r="A17" s="732">
        <f>'12.Printing Annex'!A7</f>
        <v>12</v>
      </c>
      <c r="B17" s="732"/>
      <c r="C17" s="732" t="str">
        <f>'12.Printing Annex'!C7</f>
        <v>Printing</v>
      </c>
      <c r="D17" s="251"/>
      <c r="E17" s="251"/>
      <c r="F17" s="251"/>
      <c r="G17" s="251"/>
      <c r="H17" s="197"/>
      <c r="I17" s="251"/>
      <c r="J17" s="197"/>
      <c r="K17" s="251"/>
      <c r="L17" s="251"/>
      <c r="M17" s="197"/>
      <c r="N17" s="795"/>
      <c r="O17" s="720">
        <f>O18</f>
        <v>1</v>
      </c>
      <c r="P17" s="791"/>
      <c r="Q17" s="808"/>
      <c r="R17" s="720">
        <f>R18</f>
        <v>0</v>
      </c>
    </row>
    <row r="18" spans="1:18" ht="75">
      <c r="A18" s="70" t="str">
        <f>'12.Printing Annex'!A40</f>
        <v>12.4.7</v>
      </c>
      <c r="B18" s="70">
        <f>'12-A. Print Sub-Annex'!C104</f>
        <v>0</v>
      </c>
      <c r="C18" s="70" t="str">
        <f>'12-A. Print Sub-Annex'!D104</f>
        <v>Printing activities for NPCCHH</v>
      </c>
      <c r="D18" s="70" t="str">
        <f>'12-A. Print Sub-Annex'!E104</f>
        <v>NCD</v>
      </c>
      <c r="E18" s="70" t="str">
        <f>'12-A. Print Sub-Annex'!F104</f>
        <v>NPCCHH</v>
      </c>
      <c r="F18" s="700">
        <f>'12-A. Print Sub-Annex'!G104</f>
        <v>0</v>
      </c>
      <c r="G18" s="700">
        <f>'12-A. Print Sub-Annex'!H104</f>
        <v>0</v>
      </c>
      <c r="H18" s="700">
        <f>'12-A. Print Sub-Annex'!I104</f>
        <v>0.5</v>
      </c>
      <c r="I18" s="700">
        <f>'12-A. Print Sub-Annex'!J104</f>
        <v>0</v>
      </c>
      <c r="J18" s="700">
        <f>'12-A. Print Sub-Annex'!K104</f>
        <v>0</v>
      </c>
      <c r="K18" s="700">
        <f>'12-A. Print Sub-Annex'!L104</f>
        <v>0</v>
      </c>
      <c r="L18" s="700">
        <f>'12-A. Print Sub-Annex'!M104</f>
        <v>50000</v>
      </c>
      <c r="M18" s="100">
        <f>'12-A. Print Sub-Annex'!N104</f>
        <v>0.5</v>
      </c>
      <c r="N18" s="700">
        <f>'12-A. Print Sub-Annex'!O104</f>
        <v>2</v>
      </c>
      <c r="O18" s="100">
        <f>'12-A. Print Sub-Annex'!P104</f>
        <v>1</v>
      </c>
      <c r="P18" s="70" t="str">
        <f>'12-A. Print Sub-Annex'!Q104</f>
        <v xml:space="preserve">STATE: ; PDY: Printing for trainig Module for climate change and health training module for women,children, municipality and traffic police.; KKL: ; MHE: ; YNM: </v>
      </c>
      <c r="Q18" s="806"/>
      <c r="R18" s="807"/>
    </row>
    <row r="19" spans="1:18">
      <c r="A19" s="337">
        <f>'16.PM Annex'!A7</f>
        <v>16</v>
      </c>
      <c r="B19" s="337">
        <f>'16.PM Annex'!B7</f>
        <v>0</v>
      </c>
      <c r="C19" s="337" t="str">
        <f>'16.PM Annex'!C7</f>
        <v>Programme Management</v>
      </c>
      <c r="D19" s="338"/>
      <c r="E19" s="338"/>
      <c r="F19" s="338"/>
      <c r="G19" s="338"/>
      <c r="H19" s="197"/>
      <c r="I19" s="338"/>
      <c r="J19" s="197"/>
      <c r="K19" s="338"/>
      <c r="L19" s="338"/>
      <c r="M19" s="197"/>
      <c r="N19" s="795"/>
      <c r="O19" s="720">
        <f>O20+O21</f>
        <v>0.9</v>
      </c>
      <c r="P19" s="791"/>
      <c r="Q19" s="808"/>
      <c r="R19" s="720">
        <f>R20+R21</f>
        <v>0</v>
      </c>
    </row>
    <row r="20" spans="1:18" ht="45">
      <c r="A20" s="70" t="str">
        <f>'16-A. PM sub Annex'!B43</f>
        <v>16.1.2.1.23</v>
      </c>
      <c r="B20" s="70">
        <f>'16-A. PM sub Annex'!D43</f>
        <v>0</v>
      </c>
      <c r="C20" s="70" t="str">
        <f>'16-A. PM sub Annex'!E43</f>
        <v>Task force Meeting to draft health sector plan for Heat and Air Pollution</v>
      </c>
      <c r="D20" s="700" t="str">
        <f>'16-A. PM sub Annex'!F43</f>
        <v>NCD</v>
      </c>
      <c r="E20" s="700" t="str">
        <f>'16-A. PM sub Annex'!G43</f>
        <v>HRH&amp;HPIP/NPCCHH</v>
      </c>
      <c r="F20" s="700">
        <f>'16-A. PM sub Annex'!H43</f>
        <v>0</v>
      </c>
      <c r="G20" s="700">
        <f>'16-A. PM sub Annex'!I43</f>
        <v>0</v>
      </c>
      <c r="H20" s="700">
        <f>'16-A. PM sub Annex'!K43</f>
        <v>0</v>
      </c>
      <c r="I20" s="700">
        <f>'16-A. PM sub Annex'!L43</f>
        <v>0</v>
      </c>
      <c r="J20" s="700">
        <f>'16-A. PM sub Annex'!M43</f>
        <v>0</v>
      </c>
      <c r="K20" s="700">
        <f>'16-A. PM sub Annex'!N43</f>
        <v>0</v>
      </c>
      <c r="L20" s="700">
        <f>'16-A. PM sub Annex'!O43</f>
        <v>1000</v>
      </c>
      <c r="M20" s="100">
        <f>'16-A. PM sub Annex'!P43</f>
        <v>0.01</v>
      </c>
      <c r="N20" s="700">
        <f>'16-A. PM sub Annex'!Q43</f>
        <v>10</v>
      </c>
      <c r="O20" s="100">
        <f>'16-A. PM sub Annex'!R43</f>
        <v>0.1</v>
      </c>
      <c r="P20" s="70" t="str">
        <f>'16-A. PM sub Annex'!S43</f>
        <v xml:space="preserve">STATE: ; PDY: Task Force meeting Rs.1000 x 10 meeting  - Rs.10000/-; KKL: ; MHE: ; YNM: </v>
      </c>
      <c r="Q20" s="806"/>
      <c r="R20" s="807"/>
    </row>
    <row r="21" spans="1:18" ht="135">
      <c r="A21" s="70" t="str">
        <f>'16-A. PM sub Annex'!B44</f>
        <v>16.1.2.1.24</v>
      </c>
      <c r="B21" s="70">
        <f>'16-A. PM sub Annex'!D44</f>
        <v>0</v>
      </c>
      <c r="C21" s="70" t="str">
        <f>'16-A. PM sub Annex'!E44</f>
        <v>Sensitization workshop/ Meeting of  the State Program Officers and District level Health Officers   (NPCCHH) &amp; (NOHP)</v>
      </c>
      <c r="D21" s="700" t="str">
        <f>'16-A. PM sub Annex'!F44</f>
        <v>NCD</v>
      </c>
      <c r="E21" s="700" t="str">
        <f>'16-A. PM sub Annex'!G44</f>
        <v>HRH&amp;HPIP/NPCCHH</v>
      </c>
      <c r="F21" s="700">
        <f>'16-A. PM sub Annex'!H44</f>
        <v>0</v>
      </c>
      <c r="G21" s="700">
        <f>'16-A. PM sub Annex'!I44</f>
        <v>0</v>
      </c>
      <c r="H21" s="700">
        <f>'16-A. PM sub Annex'!K44</f>
        <v>0</v>
      </c>
      <c r="I21" s="700">
        <f>'16-A. PM sub Annex'!L44</f>
        <v>0</v>
      </c>
      <c r="J21" s="700">
        <f>'16-A. PM sub Annex'!M44</f>
        <v>0</v>
      </c>
      <c r="K21" s="700">
        <f>'16-A. PM sub Annex'!N44</f>
        <v>0</v>
      </c>
      <c r="L21" s="700">
        <f>'16-A. PM sub Annex'!O44</f>
        <v>8888.8888888888887</v>
      </c>
      <c r="M21" s="100">
        <f>'16-A. PM sub Annex'!P44</f>
        <v>8.8888888888888892E-2</v>
      </c>
      <c r="N21" s="700">
        <f>'16-A. PM sub Annex'!Q44</f>
        <v>9</v>
      </c>
      <c r="O21" s="100">
        <f>'16-A. PM sub Annex'!R44</f>
        <v>0.8</v>
      </c>
      <c r="P21" s="70" t="str">
        <f>'16-A. PM sub Annex'!S44</f>
        <v xml:space="preserve">STATE: NOHP - Dentist Annual review meeting at state and district level (Rs.5000 x 4) =Rs.20000/-; PDY: NPCCHH - Sensitization Workshop/meeting at state level - 2 days workshop at district officers  - Rs.50000/- Sensitization Workshop/meeting at District Level - Rs.10000/-; KKL: ; MHE: ; YNM: </v>
      </c>
      <c r="Q21" s="806"/>
      <c r="R21" s="807"/>
    </row>
  </sheetData>
  <sheetProtection sheet="1" formatCells="0" formatColumns="0" formatRows="0" autoFilter="0"/>
  <autoFilter ref="A5:M21"/>
  <mergeCells count="10">
    <mergeCell ref="A11:A12"/>
    <mergeCell ref="Q4:R4"/>
    <mergeCell ref="E4:E5"/>
    <mergeCell ref="A1:C1"/>
    <mergeCell ref="A4:A5"/>
    <mergeCell ref="B4:B5"/>
    <mergeCell ref="C4:C5"/>
    <mergeCell ref="D4:D5"/>
    <mergeCell ref="F4:J4"/>
    <mergeCell ref="K4:P4"/>
  </mergeCells>
  <pageMargins left="0.7" right="0.7" top="0.75" bottom="0.75" header="0.3" footer="0.3"/>
  <pageSetup orientation="portrait" horizontalDpi="300" verticalDpi="300" r:id="rId1"/>
</worksheet>
</file>

<file path=xl/worksheets/sheet56.xml><?xml version="1.0" encoding="utf-8"?>
<worksheet xmlns="http://schemas.openxmlformats.org/spreadsheetml/2006/main" xmlns:r="http://schemas.openxmlformats.org/officeDocument/2006/relationships">
  <sheetPr codeName="Sheet26">
    <tabColor theme="7" tint="0.79998168889431442"/>
  </sheetPr>
  <dimension ref="A1:R21"/>
  <sheetViews>
    <sheetView workbookViewId="0">
      <pane xSplit="3" ySplit="5" topLeftCell="G6" activePane="bottomRight" state="frozen"/>
      <selection activeCell="A4" sqref="A4:R11"/>
      <selection pane="topRight" activeCell="A4" sqref="A4:R11"/>
      <selection pane="bottomLeft" activeCell="A4" sqref="A4:R11"/>
      <selection pane="bottomRight" activeCell="O7" sqref="O7"/>
    </sheetView>
  </sheetViews>
  <sheetFormatPr defaultColWidth="9.140625" defaultRowHeight="15"/>
  <cols>
    <col min="1" max="1" width="10.85546875" style="558" bestFit="1" customWidth="1"/>
    <col min="2" max="2" width="16.140625" style="558" customWidth="1"/>
    <col min="3" max="3" width="46.140625" style="374" customWidth="1"/>
    <col min="4" max="4" width="4.28515625" style="328" bestFit="1" customWidth="1"/>
    <col min="5" max="5" width="14.5703125" style="328" customWidth="1"/>
    <col min="6" max="6" width="22.140625" style="467" bestFit="1" customWidth="1"/>
    <col min="7" max="7" width="15.42578125" style="467" customWidth="1"/>
    <col min="8" max="8" width="9.85546875" style="659" bestFit="1" customWidth="1"/>
    <col min="9" max="9" width="8.140625" style="467" bestFit="1" customWidth="1"/>
    <col min="10" max="10" width="12.140625" style="659" bestFit="1" customWidth="1"/>
    <col min="11" max="11" width="10.140625" style="558" customWidth="1"/>
    <col min="12" max="12" width="10.7109375" style="558" customWidth="1"/>
    <col min="13" max="13" width="13.85546875" style="659" customWidth="1"/>
    <col min="14" max="15" width="9.140625" style="660"/>
    <col min="16" max="16" width="39.85546875" style="660" customWidth="1"/>
    <col min="17" max="17" width="34.42578125" style="660" customWidth="1"/>
    <col min="18" max="16384" width="9.140625" style="660"/>
  </cols>
  <sheetData>
    <row r="1" spans="1:18" s="870" customFormat="1">
      <c r="A1" s="5654" t="s">
        <v>2127</v>
      </c>
      <c r="B1" s="5654"/>
      <c r="C1" s="5654"/>
      <c r="D1" s="416"/>
      <c r="E1" s="377"/>
      <c r="F1" s="67" t="s">
        <v>3948</v>
      </c>
      <c r="G1" s="631"/>
      <c r="H1" s="631"/>
      <c r="I1" s="736"/>
      <c r="J1" s="631"/>
      <c r="K1" s="869"/>
      <c r="L1" s="869"/>
      <c r="M1" s="631"/>
    </row>
    <row r="2" spans="1:18" s="870" customFormat="1">
      <c r="A2" s="598" t="str">
        <f>HYPERLINK("#Index!F3", "Index Pg")</f>
        <v>Index Pg</v>
      </c>
      <c r="B2" s="601"/>
      <c r="C2" s="324" t="str">
        <f>HYPERLINK("#'Budget Summary I'!A1:AL1", "Budget Summary I")</f>
        <v>Budget Summary I</v>
      </c>
      <c r="D2" s="871"/>
      <c r="E2" s="850" t="s">
        <v>4582</v>
      </c>
      <c r="F2" s="99">
        <f>R20+R14+R9+R6+R17</f>
        <v>0</v>
      </c>
      <c r="G2" s="631"/>
      <c r="H2" s="631"/>
      <c r="I2" s="482"/>
      <c r="J2" s="631"/>
      <c r="K2" s="760"/>
      <c r="L2" s="760"/>
      <c r="M2" s="631"/>
    </row>
    <row r="3" spans="1:18" s="870" customFormat="1">
      <c r="A3" s="600"/>
      <c r="B3" s="601"/>
      <c r="C3" s="324" t="str">
        <f>HYPERLINK("#'Budget Summary II'!A3:B5", "Budget Summary II")</f>
        <v>Budget Summary II</v>
      </c>
      <c r="D3" s="871"/>
      <c r="E3" s="850" t="s">
        <v>4583</v>
      </c>
      <c r="F3" s="99">
        <f>O20+O14+O9+O6+O17</f>
        <v>22.099999999949993</v>
      </c>
      <c r="G3" s="631"/>
      <c r="H3" s="631"/>
      <c r="I3" s="482"/>
      <c r="J3" s="631"/>
      <c r="K3" s="760"/>
      <c r="L3" s="760"/>
      <c r="M3" s="631"/>
    </row>
    <row r="4" spans="1:18" s="467" customFormat="1" ht="14.45" customHeight="1">
      <c r="A4" s="5233" t="s">
        <v>53</v>
      </c>
      <c r="B4" s="5233" t="s">
        <v>54</v>
      </c>
      <c r="C4" s="5233" t="s">
        <v>55</v>
      </c>
      <c r="D4" s="5233" t="s">
        <v>56</v>
      </c>
      <c r="E4" s="5233" t="s">
        <v>57</v>
      </c>
      <c r="F4" s="5652" t="s">
        <v>4603</v>
      </c>
      <c r="G4" s="5652"/>
      <c r="H4" s="5652"/>
      <c r="I4" s="5652"/>
      <c r="J4" s="5652"/>
      <c r="K4" s="5652" t="s">
        <v>4613</v>
      </c>
      <c r="L4" s="5652"/>
      <c r="M4" s="5652"/>
      <c r="N4" s="5652"/>
      <c r="O4" s="5652"/>
      <c r="P4" s="5652"/>
      <c r="Q4" s="5648" t="s">
        <v>4643</v>
      </c>
      <c r="R4" s="5648"/>
    </row>
    <row r="5" spans="1:18" s="467" customFormat="1" ht="60">
      <c r="A5" s="5233"/>
      <c r="B5" s="5233"/>
      <c r="C5" s="5233"/>
      <c r="D5" s="5233"/>
      <c r="E5" s="5233"/>
      <c r="F5" s="379" t="s">
        <v>4604</v>
      </c>
      <c r="G5" s="379" t="s">
        <v>4611</v>
      </c>
      <c r="H5" s="379" t="s">
        <v>4605</v>
      </c>
      <c r="I5" s="379" t="s">
        <v>4612</v>
      </c>
      <c r="J5" s="776" t="s">
        <v>2527</v>
      </c>
      <c r="K5" s="777" t="s">
        <v>58</v>
      </c>
      <c r="L5" s="777" t="s">
        <v>59</v>
      </c>
      <c r="M5" s="778" t="s">
        <v>60</v>
      </c>
      <c r="N5" s="777" t="s">
        <v>61</v>
      </c>
      <c r="O5" s="778" t="s">
        <v>62</v>
      </c>
      <c r="P5" s="777" t="s">
        <v>63</v>
      </c>
      <c r="Q5" s="517" t="s">
        <v>2529</v>
      </c>
      <c r="R5" s="530" t="s">
        <v>4644</v>
      </c>
    </row>
    <row r="6" spans="1:18">
      <c r="A6" s="732">
        <f>'6.Procurement Annex'!A7</f>
        <v>6</v>
      </c>
      <c r="B6" s="732"/>
      <c r="C6" s="732" t="str">
        <f>'6.Procurement Annex'!C7</f>
        <v>Procurement</v>
      </c>
      <c r="D6" s="251"/>
      <c r="E6" s="251"/>
      <c r="F6" s="251"/>
      <c r="G6" s="251"/>
      <c r="H6" s="197"/>
      <c r="I6" s="251"/>
      <c r="J6" s="197"/>
      <c r="K6" s="732"/>
      <c r="L6" s="732"/>
      <c r="M6" s="197"/>
      <c r="N6" s="722"/>
      <c r="O6" s="722">
        <f>O7+O8</f>
        <v>25.999999999949996</v>
      </c>
      <c r="P6" s="722"/>
      <c r="Q6" s="722"/>
      <c r="R6" s="722">
        <f>R7+R8</f>
        <v>0</v>
      </c>
    </row>
    <row r="7" spans="1:18">
      <c r="A7" s="5078" t="str">
        <f>'6.Procurement Annex'!A42</f>
        <v>6.1.5.7</v>
      </c>
      <c r="B7" s="680">
        <f>'6-A. Proc. Sub-Annex'!C124</f>
        <v>0</v>
      </c>
      <c r="C7" s="680" t="str">
        <f>'6-A. Proc. Sub-Annex'!D124</f>
        <v>Procurement of equipment</v>
      </c>
      <c r="D7" s="680" t="str">
        <f>'6-A. Proc. Sub-Annex'!E124</f>
        <v>NCD</v>
      </c>
      <c r="E7" s="680" t="str">
        <f>'6-A. Proc. Sub-Annex'!F124</f>
        <v>NPPCD</v>
      </c>
      <c r="F7" s="680">
        <f>'6-A. Proc. Sub-Annex'!G124</f>
        <v>0</v>
      </c>
      <c r="G7" s="680">
        <f>'6-A. Proc. Sub-Annex'!H124</f>
        <v>0</v>
      </c>
      <c r="H7" s="680">
        <f>'6-A. Proc. Sub-Annex'!I124</f>
        <v>0</v>
      </c>
      <c r="I7" s="680">
        <f>'6-A. Proc. Sub-Annex'!J124</f>
        <v>0</v>
      </c>
      <c r="J7" s="680">
        <f>'6-A. Proc. Sub-Annex'!K124</f>
        <v>0</v>
      </c>
      <c r="K7" s="680">
        <f>'6-A. Proc. Sub-Annex'!L124</f>
        <v>0</v>
      </c>
      <c r="L7" s="680">
        <f>'6-A. Proc. Sub-Annex'!M124</f>
        <v>288888.88888833328</v>
      </c>
      <c r="M7" s="680">
        <f>'6-A. Proc. Sub-Annex'!N124</f>
        <v>2.8888888888833328</v>
      </c>
      <c r="N7" s="680">
        <f>'6-A. Proc. Sub-Annex'!O124</f>
        <v>9</v>
      </c>
      <c r="O7" s="3548">
        <f>'6-A. Proc. Sub-Annex'!P124</f>
        <v>25.999999999949996</v>
      </c>
      <c r="P7" s="680">
        <f>'6-A. Proc. Sub-Annex'!Q124</f>
        <v>0</v>
      </c>
      <c r="Q7" s="61"/>
      <c r="R7" s="61"/>
    </row>
    <row r="8" spans="1:18">
      <c r="A8" s="5079"/>
      <c r="B8" s="680">
        <f>'6-A. Proc. Sub-Annex'!C125</f>
        <v>0</v>
      </c>
      <c r="C8" s="680" t="str">
        <f>'6-A. Proc. Sub-Annex'!D125</f>
        <v>Any other equipment (please specify)</v>
      </c>
      <c r="D8" s="680" t="str">
        <f>'6-A. Proc. Sub-Annex'!E125</f>
        <v>NCD</v>
      </c>
      <c r="E8" s="680" t="str">
        <f>'6-A. Proc. Sub-Annex'!F125</f>
        <v>NPPCD</v>
      </c>
      <c r="F8" s="680">
        <f>'6-A. Proc. Sub-Annex'!G125</f>
        <v>0</v>
      </c>
      <c r="G8" s="680">
        <f>'6-A. Proc. Sub-Annex'!H125</f>
        <v>0</v>
      </c>
      <c r="H8" s="680">
        <f>'6-A. Proc. Sub-Annex'!I125</f>
        <v>0</v>
      </c>
      <c r="I8" s="680">
        <f>'6-A. Proc. Sub-Annex'!J125</f>
        <v>0</v>
      </c>
      <c r="J8" s="680">
        <f>'6-A. Proc. Sub-Annex'!K125</f>
        <v>0</v>
      </c>
      <c r="K8" s="680">
        <f>'6-A. Proc. Sub-Annex'!L125</f>
        <v>0</v>
      </c>
      <c r="L8" s="680">
        <f>'6-A. Proc. Sub-Annex'!M125</f>
        <v>0</v>
      </c>
      <c r="M8" s="680">
        <f>'6-A. Proc. Sub-Annex'!N125</f>
        <v>0</v>
      </c>
      <c r="N8" s="680">
        <f>'6-A. Proc. Sub-Annex'!O125</f>
        <v>0</v>
      </c>
      <c r="O8" s="680">
        <f>'6-A. Proc. Sub-Annex'!P125</f>
        <v>0</v>
      </c>
      <c r="P8" s="680">
        <f>'6-A. Proc. Sub-Annex'!Q125</f>
        <v>0</v>
      </c>
      <c r="Q8" s="61"/>
      <c r="R8" s="61"/>
    </row>
    <row r="9" spans="1:18">
      <c r="A9" s="732">
        <f>'9.Training Annex'!A7</f>
        <v>9</v>
      </c>
      <c r="B9" s="732"/>
      <c r="C9" s="732" t="str">
        <f>'9.Training Annex'!C7</f>
        <v>Training and Capacity Building</v>
      </c>
      <c r="D9" s="251"/>
      <c r="E9" s="251"/>
      <c r="F9" s="251"/>
      <c r="G9" s="251"/>
      <c r="H9" s="197"/>
      <c r="I9" s="251"/>
      <c r="J9" s="197"/>
      <c r="K9" s="732"/>
      <c r="L9" s="732"/>
      <c r="M9" s="197"/>
      <c r="N9" s="722"/>
      <c r="O9" s="958">
        <f>-SUM(O10:O13)</f>
        <v>-6.0000000000000009</v>
      </c>
      <c r="P9" s="722"/>
      <c r="Q9" s="872"/>
      <c r="R9" s="958">
        <f>-SUM(R10:R13)</f>
        <v>0</v>
      </c>
    </row>
    <row r="10" spans="1:18">
      <c r="A10" s="680" t="str">
        <f>'9.Training Annex'!A60</f>
        <v>9.2.4.6</v>
      </c>
      <c r="B10" s="680" t="str">
        <f>'9-A.Training Sub-Annex'!C268</f>
        <v>B.25.2.1.b</v>
      </c>
      <c r="C10" s="680" t="str">
        <f>'9-A.Training Sub-Annex'!D268</f>
        <v>Trainings at District Hospital</v>
      </c>
      <c r="D10" s="680" t="str">
        <f>'9-A.Training Sub-Annex'!E268</f>
        <v>NCD</v>
      </c>
      <c r="E10" s="680" t="str">
        <f>'9-A.Training Sub-Annex'!F268</f>
        <v>NPPCD</v>
      </c>
      <c r="F10" s="680">
        <f>'9-A.Training Sub-Annex'!G268</f>
        <v>0</v>
      </c>
      <c r="G10" s="680">
        <f>'9-A.Training Sub-Annex'!H268</f>
        <v>0</v>
      </c>
      <c r="H10" s="680">
        <f>'9-A.Training Sub-Annex'!I268</f>
        <v>0</v>
      </c>
      <c r="I10" s="680">
        <f>'9-A.Training Sub-Annex'!J268</f>
        <v>0</v>
      </c>
      <c r="J10" s="680">
        <f>'9-A.Training Sub-Annex'!K268</f>
        <v>0</v>
      </c>
      <c r="K10" s="680">
        <f>'9-A.Training Sub-Annex'!L268</f>
        <v>0</v>
      </c>
      <c r="L10" s="680">
        <f>'9-A.Training Sub-Annex'!M268</f>
        <v>0</v>
      </c>
      <c r="M10" s="680">
        <f>'9-A.Training Sub-Annex'!N268</f>
        <v>0</v>
      </c>
      <c r="N10" s="680">
        <f>'9-A.Training Sub-Annex'!O268</f>
        <v>0</v>
      </c>
      <c r="O10" s="680">
        <f>'9-A.Training Sub-Annex'!P268</f>
        <v>0</v>
      </c>
      <c r="P10" s="680" t="str">
        <f>'9-A.Training Sub-Annex'!Q268</f>
        <v xml:space="preserve">STATE: ; PDY: ; KKL: ; MHE: ; YNM: </v>
      </c>
      <c r="Q10" s="61"/>
      <c r="R10" s="61"/>
    </row>
    <row r="11" spans="1:18">
      <c r="A11" s="680"/>
      <c r="B11" s="680" t="str">
        <f>'9-A.Training Sub-Annex'!C269</f>
        <v>B.25.2.1.c</v>
      </c>
      <c r="C11" s="680" t="str">
        <f>'9-A.Training Sub-Annex'!D269</f>
        <v>Trainings at CHC/Sub-Divisional Hospital</v>
      </c>
      <c r="D11" s="680" t="str">
        <f>'9-A.Training Sub-Annex'!E269</f>
        <v>NCD</v>
      </c>
      <c r="E11" s="680" t="str">
        <f>'9-A.Training Sub-Annex'!F269</f>
        <v>NPPCD</v>
      </c>
      <c r="F11" s="680">
        <f>'9-A.Training Sub-Annex'!G269</f>
        <v>0</v>
      </c>
      <c r="G11" s="680">
        <f>'9-A.Training Sub-Annex'!H269</f>
        <v>0</v>
      </c>
      <c r="H11" s="680">
        <f>'9-A.Training Sub-Annex'!I269</f>
        <v>0</v>
      </c>
      <c r="I11" s="680">
        <f>'9-A.Training Sub-Annex'!J269</f>
        <v>0</v>
      </c>
      <c r="J11" s="680">
        <f>'9-A.Training Sub-Annex'!K269</f>
        <v>0</v>
      </c>
      <c r="K11" s="680">
        <f>'9-A.Training Sub-Annex'!L269</f>
        <v>0</v>
      </c>
      <c r="L11" s="680">
        <f>'9-A.Training Sub-Annex'!M269</f>
        <v>0</v>
      </c>
      <c r="M11" s="680">
        <f>'9-A.Training Sub-Annex'!N269</f>
        <v>0</v>
      </c>
      <c r="N11" s="680">
        <f>'9-A.Training Sub-Annex'!O269</f>
        <v>0</v>
      </c>
      <c r="O11" s="680">
        <f>'9-A.Training Sub-Annex'!P269</f>
        <v>0</v>
      </c>
      <c r="P11" s="680" t="str">
        <f>'9-A.Training Sub-Annex'!Q269</f>
        <v xml:space="preserve">STATE: ; PDY: ; KKL: ; MHE: ; YNM: </v>
      </c>
      <c r="Q11" s="61"/>
      <c r="R11" s="61"/>
    </row>
    <row r="12" spans="1:18">
      <c r="A12" s="680"/>
      <c r="B12" s="680" t="str">
        <f>'9-A.Training Sub-Annex'!C270</f>
        <v>B.25.2.1.d</v>
      </c>
      <c r="C12" s="680" t="str">
        <f>'9-A.Training Sub-Annex'!D270</f>
        <v>Trainings at PHC</v>
      </c>
      <c r="D12" s="680" t="str">
        <f>'9-A.Training Sub-Annex'!E270</f>
        <v>NCD</v>
      </c>
      <c r="E12" s="680" t="str">
        <f>'9-A.Training Sub-Annex'!F270</f>
        <v>NPPCD</v>
      </c>
      <c r="F12" s="680">
        <f>'9-A.Training Sub-Annex'!G270</f>
        <v>0</v>
      </c>
      <c r="G12" s="680">
        <f>'9-A.Training Sub-Annex'!H270</f>
        <v>0</v>
      </c>
      <c r="H12" s="680">
        <f>'9-A.Training Sub-Annex'!I270</f>
        <v>0</v>
      </c>
      <c r="I12" s="680">
        <f>'9-A.Training Sub-Annex'!J270</f>
        <v>0</v>
      </c>
      <c r="J12" s="680">
        <f>'9-A.Training Sub-Annex'!K270</f>
        <v>0</v>
      </c>
      <c r="K12" s="680">
        <f>'9-A.Training Sub-Annex'!L270</f>
        <v>0</v>
      </c>
      <c r="L12" s="680">
        <f>'9-A.Training Sub-Annex'!M270</f>
        <v>0</v>
      </c>
      <c r="M12" s="680">
        <f>'9-A.Training Sub-Annex'!N270</f>
        <v>0</v>
      </c>
      <c r="N12" s="680">
        <f>'9-A.Training Sub-Annex'!O270</f>
        <v>0</v>
      </c>
      <c r="O12" s="680">
        <f>'9-A.Training Sub-Annex'!P270</f>
        <v>0</v>
      </c>
      <c r="P12" s="680" t="str">
        <f>'9-A.Training Sub-Annex'!Q270</f>
        <v xml:space="preserve">STATE: ; PDY: ; KKL: ; MHE: ; YNM: </v>
      </c>
      <c r="Q12" s="61"/>
      <c r="R12" s="61"/>
    </row>
    <row r="13" spans="1:18">
      <c r="A13" s="680"/>
      <c r="B13" s="680">
        <f>'9-A.Training Sub-Annex'!C271</f>
        <v>0</v>
      </c>
      <c r="C13" s="680" t="str">
        <f>'9-A.Training Sub-Annex'!D271</f>
        <v>Any other (please specify)</v>
      </c>
      <c r="D13" s="680" t="str">
        <f>'9-A.Training Sub-Annex'!E271</f>
        <v>NCD</v>
      </c>
      <c r="E13" s="680" t="str">
        <f>'9-A.Training Sub-Annex'!F271</f>
        <v>NPPCD</v>
      </c>
      <c r="F13" s="680">
        <f>'9-A.Training Sub-Annex'!G271</f>
        <v>0</v>
      </c>
      <c r="G13" s="680">
        <f>'9-A.Training Sub-Annex'!H271</f>
        <v>0</v>
      </c>
      <c r="H13" s="680">
        <f>'9-A.Training Sub-Annex'!I271</f>
        <v>0</v>
      </c>
      <c r="I13" s="680">
        <f>'9-A.Training Sub-Annex'!J271</f>
        <v>0</v>
      </c>
      <c r="J13" s="680">
        <f>'9-A.Training Sub-Annex'!K271</f>
        <v>0</v>
      </c>
      <c r="K13" s="680">
        <f>'9-A.Training Sub-Annex'!L271</f>
        <v>0</v>
      </c>
      <c r="L13" s="680">
        <f>'9-A.Training Sub-Annex'!M271</f>
        <v>66666.666666666672</v>
      </c>
      <c r="M13" s="680">
        <f>'9-A.Training Sub-Annex'!N271</f>
        <v>0.66666666666666674</v>
      </c>
      <c r="N13" s="680">
        <f>'9-A.Training Sub-Annex'!O271</f>
        <v>9</v>
      </c>
      <c r="O13" s="680">
        <f>'9-A.Training Sub-Annex'!P271</f>
        <v>6.0000000000000009</v>
      </c>
      <c r="P13" s="680" t="str">
        <f>'9-A.Training Sub-Annex'!Q271</f>
        <v>STATE: ; PDY: Sensitiztion and awareness of the Doctors and Audiologist at Medical College, Training of ENT Doctors and Audiologist at District Hospital, Sensitization Training of Pediatrician and Obstetricians and Training of the doctors at PHC and CHC  - Rs.5.00 Lakhs; KKL: 7 Level Training -Rs.0.50 Lakhs; MHE: ; YNM: 7 Level Training - Rs.0.50 Lakhs</v>
      </c>
      <c r="Q13" s="61"/>
      <c r="R13" s="61"/>
    </row>
    <row r="14" spans="1:18">
      <c r="A14" s="732">
        <f>'11.IEC-BCC Annex'!A7</f>
        <v>11</v>
      </c>
      <c r="B14" s="732"/>
      <c r="C14" s="732" t="str">
        <f>'11.IEC-BCC Annex'!C7</f>
        <v xml:space="preserve"> </v>
      </c>
      <c r="D14" s="251"/>
      <c r="E14" s="251"/>
      <c r="F14" s="251"/>
      <c r="G14" s="251"/>
      <c r="H14" s="197"/>
      <c r="I14" s="251"/>
      <c r="J14" s="197"/>
      <c r="K14" s="732"/>
      <c r="L14" s="732"/>
      <c r="M14" s="197"/>
      <c r="N14" s="722"/>
      <c r="O14" s="722">
        <f>O15+O16</f>
        <v>1.6</v>
      </c>
      <c r="P14" s="722"/>
      <c r="Q14" s="872"/>
      <c r="R14" s="722">
        <f>R15+R16</f>
        <v>0</v>
      </c>
    </row>
    <row r="15" spans="1:18">
      <c r="A15" s="5078" t="str">
        <f>'11.IEC-BCC Annex'!A40</f>
        <v>11.4.9</v>
      </c>
      <c r="B15" s="680">
        <f>'11-A. IEC Sub-Annex'!C98</f>
        <v>0</v>
      </c>
      <c r="C15" s="680" t="str">
        <f>'11-A. IEC Sub-Annex'!D98</f>
        <v>IEC activities</v>
      </c>
      <c r="D15" s="680" t="str">
        <f>'11-A. IEC Sub-Annex'!E98</f>
        <v>NCD</v>
      </c>
      <c r="E15" s="680" t="e">
        <f>'11-A. IEC Sub-Annex'!#REF!</f>
        <v>#REF!</v>
      </c>
      <c r="F15" s="680">
        <f>'11-A. IEC Sub-Annex'!F98</f>
        <v>0</v>
      </c>
      <c r="G15" s="680">
        <f>'11-A. IEC Sub-Annex'!G98</f>
        <v>0</v>
      </c>
      <c r="H15" s="680">
        <f>'11-A. IEC Sub-Annex'!H98</f>
        <v>2</v>
      </c>
      <c r="I15" s="680">
        <f>'11-A. IEC Sub-Annex'!I98</f>
        <v>0</v>
      </c>
      <c r="J15" s="680">
        <f>'11-A. IEC Sub-Annex'!J98</f>
        <v>0</v>
      </c>
      <c r="K15" s="680">
        <f>'11-A. IEC Sub-Annex'!K98</f>
        <v>0</v>
      </c>
      <c r="L15" s="680">
        <f>'11-A. IEC Sub-Annex'!L98</f>
        <v>40000</v>
      </c>
      <c r="M15" s="680">
        <f>'11-A. IEC Sub-Annex'!M98</f>
        <v>0.4</v>
      </c>
      <c r="N15" s="680">
        <f>'11-A. IEC Sub-Annex'!N98</f>
        <v>4</v>
      </c>
      <c r="O15" s="680">
        <f>'11-A. IEC Sub-Annex'!O98</f>
        <v>1.6</v>
      </c>
      <c r="P15" s="680" t="str">
        <f>'11-A. IEC Sub-Annex'!P98</f>
        <v>STATE: ; PDY: For conducting world Hearing Day Programme every year - 3rd March - Rs.1.00 Lakh; KKL: For conducting world Hearing Day Programme every year - 3rd March - Rs.0.20 Lakh; MHE: For conducting world Hearing Day Programme every year - 3rd March - Rs.0.20 Lakh; YNM: For conducting world Hearing Day Programme every year - 3rd March - Rs.0.20 Lakh</v>
      </c>
      <c r="Q15" s="61"/>
      <c r="R15" s="61"/>
    </row>
    <row r="16" spans="1:18">
      <c r="A16" s="5079"/>
      <c r="B16" s="680">
        <f>'11-A. IEC Sub-Annex'!C99</f>
        <v>0</v>
      </c>
      <c r="C16" s="680" t="str">
        <f>'11-A. IEC Sub-Annex'!D99</f>
        <v>Any Other</v>
      </c>
      <c r="D16" s="680" t="str">
        <f>'11-A. IEC Sub-Annex'!E99</f>
        <v>NCD</v>
      </c>
      <c r="E16" s="680" t="e">
        <f>'11-A. IEC Sub-Annex'!#REF!</f>
        <v>#REF!</v>
      </c>
      <c r="F16" s="680">
        <f>'11-A. IEC Sub-Annex'!F99</f>
        <v>0</v>
      </c>
      <c r="G16" s="680">
        <f>'11-A. IEC Sub-Annex'!G99</f>
        <v>0</v>
      </c>
      <c r="H16" s="680">
        <f>'11-A. IEC Sub-Annex'!H99</f>
        <v>0</v>
      </c>
      <c r="I16" s="680">
        <f>'11-A. IEC Sub-Annex'!I99</f>
        <v>0</v>
      </c>
      <c r="J16" s="680">
        <f>'11-A. IEC Sub-Annex'!J99</f>
        <v>0</v>
      </c>
      <c r="K16" s="680">
        <f>'11-A. IEC Sub-Annex'!K99</f>
        <v>0</v>
      </c>
      <c r="L16" s="680">
        <f>'11-A. IEC Sub-Annex'!L99</f>
        <v>0</v>
      </c>
      <c r="M16" s="680">
        <f>'11-A. IEC Sub-Annex'!M99</f>
        <v>0</v>
      </c>
      <c r="N16" s="680">
        <f>'11-A. IEC Sub-Annex'!N99</f>
        <v>0</v>
      </c>
      <c r="O16" s="680">
        <f>'11-A. IEC Sub-Annex'!O99</f>
        <v>0</v>
      </c>
      <c r="P16" s="680" t="str">
        <f>'11-A. IEC Sub-Annex'!P99</f>
        <v xml:space="preserve">STATE: ; PDY: ; KKL: ; MHE: ; YNM: </v>
      </c>
      <c r="Q16" s="61"/>
      <c r="R16" s="61"/>
    </row>
    <row r="17" spans="1:18">
      <c r="A17" s="764">
        <f>'12.Printing Annex'!A7</f>
        <v>12</v>
      </c>
      <c r="B17" s="649"/>
      <c r="C17" s="764" t="str">
        <f>'12.Printing Annex'!C7</f>
        <v>Printing</v>
      </c>
      <c r="D17" s="608"/>
      <c r="E17" s="608"/>
      <c r="F17" s="647"/>
      <c r="G17" s="647"/>
      <c r="H17" s="648"/>
      <c r="I17" s="647"/>
      <c r="J17" s="648"/>
      <c r="K17" s="649"/>
      <c r="L17" s="649"/>
      <c r="M17" s="648"/>
      <c r="N17" s="709"/>
      <c r="O17" s="709">
        <f>O18</f>
        <v>0.5</v>
      </c>
      <c r="P17" s="709"/>
      <c r="Q17" s="715"/>
      <c r="R17" s="709">
        <f>R18</f>
        <v>0</v>
      </c>
    </row>
    <row r="18" spans="1:18">
      <c r="A18" s="680" t="str">
        <f>'12.Printing Annex'!A41</f>
        <v>12.4.8</v>
      </c>
      <c r="B18" s="680">
        <f>'12-A. Print Sub-Annex'!C105</f>
        <v>0</v>
      </c>
      <c r="C18" s="680" t="str">
        <f>'12-A. Print Sub-Annex'!D105</f>
        <v>Printing activities under NPPCD</v>
      </c>
      <c r="D18" s="680" t="str">
        <f>'12-A. Print Sub-Annex'!E105</f>
        <v>NCD</v>
      </c>
      <c r="E18" s="680" t="str">
        <f>'12-A. Print Sub-Annex'!F105</f>
        <v>NPPCD</v>
      </c>
      <c r="F18" s="680">
        <f>'12-A. Print Sub-Annex'!G105</f>
        <v>0</v>
      </c>
      <c r="G18" s="680">
        <f>'12-A. Print Sub-Annex'!H105</f>
        <v>0</v>
      </c>
      <c r="H18" s="680">
        <f>'12-A. Print Sub-Annex'!I105</f>
        <v>0</v>
      </c>
      <c r="I18" s="680">
        <f>'12-A. Print Sub-Annex'!J105</f>
        <v>0</v>
      </c>
      <c r="J18" s="680">
        <f>'12-A. Print Sub-Annex'!K105</f>
        <v>0</v>
      </c>
      <c r="K18" s="680">
        <f>'12-A. Print Sub-Annex'!L105</f>
        <v>0</v>
      </c>
      <c r="L18" s="680">
        <f>'12-A. Print Sub-Annex'!M105</f>
        <v>50000</v>
      </c>
      <c r="M18" s="680">
        <f>'12-A. Print Sub-Annex'!N105</f>
        <v>0.5</v>
      </c>
      <c r="N18" s="680">
        <f>'12-A. Print Sub-Annex'!O105</f>
        <v>1</v>
      </c>
      <c r="O18" s="680">
        <f>'12-A. Print Sub-Annex'!P105</f>
        <v>0.5</v>
      </c>
      <c r="P18" s="680" t="str">
        <f>'12-A. Print Sub-Annex'!Q105</f>
        <v xml:space="preserve">STATE: ; PDY: Consumables for printing thermal paper for rinting OAE / TYMP - 50 x 200 - Rs.10000 &amp; Printing of OPD Endoscopy report cards / Audiogram Reports - Rs.40000 -= Total - Rs.0.50 Lakhs ; KKL: ; MHE: ; YNM: </v>
      </c>
      <c r="Q18" s="61"/>
      <c r="R18" s="61"/>
    </row>
    <row r="19" spans="1:18">
      <c r="A19" s="680"/>
      <c r="B19" s="680"/>
      <c r="C19" s="70"/>
      <c r="D19" s="700"/>
      <c r="E19" s="700"/>
      <c r="F19" s="699"/>
      <c r="G19" s="699"/>
      <c r="H19" s="655"/>
      <c r="I19" s="699"/>
      <c r="J19" s="655"/>
      <c r="K19" s="680"/>
      <c r="L19" s="680"/>
      <c r="M19" s="655"/>
      <c r="N19" s="471"/>
      <c r="O19" s="471"/>
      <c r="P19" s="471"/>
      <c r="Q19" s="61"/>
      <c r="R19" s="61"/>
    </row>
    <row r="20" spans="1:18">
      <c r="A20" s="732">
        <f>'15.PPP Annex'!A7</f>
        <v>15</v>
      </c>
      <c r="B20" s="732"/>
      <c r="C20" s="732" t="str">
        <f>'15.PPP Annex'!C7</f>
        <v>PPP</v>
      </c>
      <c r="D20" s="251"/>
      <c r="E20" s="251"/>
      <c r="F20" s="251"/>
      <c r="G20" s="251"/>
      <c r="H20" s="197"/>
      <c r="I20" s="251"/>
      <c r="J20" s="197"/>
      <c r="K20" s="732"/>
      <c r="L20" s="732"/>
      <c r="M20" s="197"/>
      <c r="N20" s="722"/>
      <c r="O20" s="722">
        <f>O21</f>
        <v>0</v>
      </c>
      <c r="P20" s="722"/>
      <c r="Q20" s="872"/>
      <c r="R20" s="722">
        <f>R21</f>
        <v>0</v>
      </c>
    </row>
    <row r="21" spans="1:18">
      <c r="A21" s="680" t="str">
        <f>'15.PPP Annex'!A35</f>
        <v>15.4.1</v>
      </c>
      <c r="B21" s="680" t="str">
        <f>'15.PPP Annex'!B35</f>
        <v>15.2.1/ B.25.1.2</v>
      </c>
      <c r="C21" s="680" t="str">
        <f>'15.PPP Annex'!C35</f>
        <v>Public Private Partnership under NPPCD</v>
      </c>
      <c r="D21" s="680" t="str">
        <f>'15.PPP Annex'!D35</f>
        <v>NCD</v>
      </c>
      <c r="E21" s="680" t="str">
        <f>'15.PPP Annex'!E35</f>
        <v>NPPCD</v>
      </c>
      <c r="F21" s="680">
        <f>'15.PPP Annex'!G35</f>
        <v>0</v>
      </c>
      <c r="G21" s="680">
        <f>'15.PPP Annex'!H35</f>
        <v>0</v>
      </c>
      <c r="H21" s="680">
        <f>'15.PPP Annex'!I35</f>
        <v>0</v>
      </c>
      <c r="I21" s="680">
        <f>'15.PPP Annex'!J35</f>
        <v>0</v>
      </c>
      <c r="J21" s="680">
        <f>'15.PPP Annex'!K35</f>
        <v>0</v>
      </c>
      <c r="K21" s="680">
        <f>'15.PPP Annex'!L35</f>
        <v>0</v>
      </c>
      <c r="L21" s="680">
        <f>'15.PPP Annex'!M35</f>
        <v>0</v>
      </c>
      <c r="M21" s="680">
        <f>'15.PPP Annex'!N35</f>
        <v>0</v>
      </c>
      <c r="N21" s="680">
        <f>'15.PPP Annex'!O35</f>
        <v>0</v>
      </c>
      <c r="O21" s="680">
        <f>'15.PPP Annex'!P35</f>
        <v>0</v>
      </c>
      <c r="P21" s="680" t="str">
        <f>'15.PPP Annex'!Q35</f>
        <v xml:space="preserve">STATE: ; PDY: ; KKL: ; MHE: ; YNM: </v>
      </c>
      <c r="Q21" s="61"/>
      <c r="R21" s="957"/>
    </row>
  </sheetData>
  <sheetProtection sheet="1" formatCells="0" formatColumns="0" formatRows="0" autoFilter="0"/>
  <autoFilter ref="A5:M21"/>
  <mergeCells count="11">
    <mergeCell ref="A15:A16"/>
    <mergeCell ref="A7:A8"/>
    <mergeCell ref="Q4:R4"/>
    <mergeCell ref="E4:E5"/>
    <mergeCell ref="A1:C1"/>
    <mergeCell ref="A4:A5"/>
    <mergeCell ref="B4:B5"/>
    <mergeCell ref="C4:C5"/>
    <mergeCell ref="D4:D5"/>
    <mergeCell ref="F4:J4"/>
    <mergeCell ref="K4:P4"/>
  </mergeCells>
  <pageMargins left="0.7" right="0.7" top="0.75" bottom="0.75" header="0.3" footer="0.3"/>
</worksheet>
</file>

<file path=xl/worksheets/sheet57.xml><?xml version="1.0" encoding="utf-8"?>
<worksheet xmlns="http://schemas.openxmlformats.org/spreadsheetml/2006/main" xmlns:r="http://schemas.openxmlformats.org/officeDocument/2006/relationships">
  <sheetPr codeName="Sheet30">
    <tabColor theme="7" tint="0.79998168889431442"/>
  </sheetPr>
  <dimension ref="A1:R22"/>
  <sheetViews>
    <sheetView zoomScale="80" zoomScaleNormal="80" workbookViewId="0">
      <pane xSplit="3" ySplit="5" topLeftCell="F6" activePane="bottomRight" state="frozen"/>
      <selection activeCell="A4" sqref="A4:R11"/>
      <selection pane="topRight" activeCell="A4" sqref="A4:R11"/>
      <selection pane="bottomLeft" activeCell="A4" sqref="A4:R11"/>
      <selection pane="bottomRight" activeCell="O12" sqref="O12"/>
    </sheetView>
  </sheetViews>
  <sheetFormatPr defaultColWidth="9.140625" defaultRowHeight="15"/>
  <cols>
    <col min="1" max="1" width="10.85546875" style="374" bestFit="1" customWidth="1"/>
    <col min="2" max="2" width="16.85546875" style="374" customWidth="1"/>
    <col min="3" max="3" width="43.140625" style="374" customWidth="1"/>
    <col min="4" max="4" width="4.5703125" style="328" bestFit="1" customWidth="1"/>
    <col min="5" max="5" width="15.140625" style="328" customWidth="1"/>
    <col min="6" max="6" width="22.140625" style="328" customWidth="1"/>
    <col min="7" max="7" width="17.28515625" style="328" bestFit="1" customWidth="1"/>
    <col min="8" max="8" width="18.28515625" style="397" bestFit="1" customWidth="1"/>
    <col min="9" max="9" width="9.140625" style="328" customWidth="1"/>
    <col min="10" max="10" width="12.140625" style="397" customWidth="1"/>
    <col min="11" max="11" width="12.85546875" style="328" customWidth="1"/>
    <col min="12" max="12" width="13.140625" style="328" customWidth="1"/>
    <col min="13" max="13" width="13.85546875" style="397" customWidth="1"/>
    <col min="14" max="14" width="9.140625" style="328"/>
    <col min="15" max="15" width="16.140625" style="397" customWidth="1"/>
    <col min="16" max="16" width="38.7109375" style="374" customWidth="1"/>
    <col min="17" max="17" width="31.5703125" style="374" customWidth="1"/>
    <col min="18" max="18" width="29" style="397" bestFit="1" customWidth="1"/>
    <col min="19" max="16384" width="9.140625" style="319"/>
  </cols>
  <sheetData>
    <row r="1" spans="1:18" ht="14.45" customHeight="1">
      <c r="A1" s="5670" t="s">
        <v>2128</v>
      </c>
      <c r="B1" s="5670"/>
      <c r="C1" s="5670"/>
      <c r="D1" s="466"/>
      <c r="E1" s="377"/>
      <c r="F1" s="67" t="s">
        <v>3948</v>
      </c>
      <c r="G1" s="433"/>
      <c r="H1" s="433"/>
      <c r="I1" s="433"/>
      <c r="J1" s="436"/>
      <c r="K1" s="433"/>
      <c r="L1" s="433"/>
      <c r="M1" s="436"/>
      <c r="N1" s="856"/>
    </row>
    <row r="2" spans="1:18">
      <c r="A2" s="598" t="str">
        <f>HYPERLINK("#Index!F3", "Index Pg")</f>
        <v>Index Pg</v>
      </c>
      <c r="B2" s="601"/>
      <c r="C2" s="324" t="str">
        <f>HYPERLINK("#'Budget Summary I'!A1:AL1", "Budget Summary I")</f>
        <v>Budget Summary I</v>
      </c>
      <c r="D2" s="859"/>
      <c r="E2" s="850" t="s">
        <v>4582</v>
      </c>
      <c r="F2" s="99">
        <f>M14+M11+M6+M19</f>
        <v>0</v>
      </c>
      <c r="G2" s="433"/>
      <c r="H2" s="433"/>
      <c r="I2" s="433"/>
      <c r="J2" s="436"/>
      <c r="K2" s="437"/>
      <c r="L2" s="437"/>
      <c r="M2" s="436"/>
      <c r="N2" s="856"/>
    </row>
    <row r="3" spans="1:18" s="875" customFormat="1">
      <c r="A3" s="600"/>
      <c r="B3" s="601"/>
      <c r="C3" s="634" t="str">
        <f>HYPERLINK("#'Budget Summary II'!A3:B5", "Budget Summary II")</f>
        <v>Budget Summary II</v>
      </c>
      <c r="D3" s="873"/>
      <c r="E3" s="855" t="s">
        <v>4583</v>
      </c>
      <c r="F3" s="252">
        <f>J14+J11+J6+J19</f>
        <v>0</v>
      </c>
      <c r="G3" s="433"/>
      <c r="H3" s="433"/>
      <c r="I3" s="433"/>
      <c r="J3" s="436"/>
      <c r="K3" s="437"/>
      <c r="L3" s="437"/>
      <c r="M3" s="436"/>
      <c r="N3" s="856"/>
      <c r="O3" s="858"/>
      <c r="P3" s="874"/>
      <c r="Q3" s="874"/>
      <c r="R3" s="858"/>
    </row>
    <row r="4" spans="1:18" s="328" customFormat="1">
      <c r="A4" s="5233" t="s">
        <v>53</v>
      </c>
      <c r="B4" s="5233" t="s">
        <v>54</v>
      </c>
      <c r="C4" s="5233" t="s">
        <v>55</v>
      </c>
      <c r="D4" s="5233" t="s">
        <v>56</v>
      </c>
      <c r="E4" s="5233" t="s">
        <v>57</v>
      </c>
      <c r="F4" s="5223" t="s">
        <v>4603</v>
      </c>
      <c r="G4" s="5223"/>
      <c r="H4" s="5223"/>
      <c r="I4" s="5223"/>
      <c r="J4" s="5223"/>
      <c r="K4" s="5223" t="s">
        <v>4613</v>
      </c>
      <c r="L4" s="5223"/>
      <c r="M4" s="5223"/>
      <c r="N4" s="5223"/>
      <c r="O4" s="5223"/>
      <c r="P4" s="5223"/>
      <c r="Q4" s="5233" t="s">
        <v>4643</v>
      </c>
      <c r="R4" s="5233"/>
    </row>
    <row r="5" spans="1:18" s="328" customFormat="1" ht="60">
      <c r="A5" s="5233"/>
      <c r="B5" s="5233"/>
      <c r="C5" s="5233"/>
      <c r="D5" s="5233"/>
      <c r="E5" s="5233"/>
      <c r="F5" s="379" t="s">
        <v>4604</v>
      </c>
      <c r="G5" s="379" t="s">
        <v>4611</v>
      </c>
      <c r="H5" s="379" t="s">
        <v>4605</v>
      </c>
      <c r="I5" s="379" t="s">
        <v>4612</v>
      </c>
      <c r="J5" s="379" t="s">
        <v>2527</v>
      </c>
      <c r="K5" s="380" t="s">
        <v>58</v>
      </c>
      <c r="L5" s="380" t="s">
        <v>59</v>
      </c>
      <c r="M5" s="381" t="s">
        <v>60</v>
      </c>
      <c r="N5" s="380" t="s">
        <v>61</v>
      </c>
      <c r="O5" s="381" t="s">
        <v>62</v>
      </c>
      <c r="P5" s="380" t="s">
        <v>63</v>
      </c>
      <c r="Q5" s="382" t="s">
        <v>2529</v>
      </c>
      <c r="R5" s="383" t="s">
        <v>4644</v>
      </c>
    </row>
    <row r="6" spans="1:18">
      <c r="A6" s="732">
        <f>'1.SD Facility Based Annex'!A7</f>
        <v>1</v>
      </c>
      <c r="B6" s="732"/>
      <c r="C6" s="732" t="str">
        <f>'1.SD Facility Based Annex'!C7</f>
        <v>Service Delivery - Facility Based</v>
      </c>
      <c r="D6" s="732"/>
      <c r="E6" s="732"/>
      <c r="F6" s="251"/>
      <c r="G6" s="251"/>
      <c r="H6" s="251"/>
      <c r="I6" s="251"/>
      <c r="J6" s="251"/>
      <c r="K6" s="251"/>
      <c r="L6" s="251"/>
      <c r="M6" s="197"/>
      <c r="N6" s="251"/>
      <c r="O6" s="197">
        <f>SUM(O7:O10)</f>
        <v>0</v>
      </c>
      <c r="P6" s="732"/>
      <c r="Q6" s="732"/>
      <c r="R6" s="197">
        <f>SUM(R7:R10)</f>
        <v>0</v>
      </c>
    </row>
    <row r="7" spans="1:18" ht="45">
      <c r="A7" s="70" t="str">
        <f>'1.SD Facility Based Annex'!A43</f>
        <v>1.1.6.3</v>
      </c>
      <c r="B7" s="70" t="str">
        <f>'1.SD Facility Based Annex'!B43</f>
        <v>B.29.1.6</v>
      </c>
      <c r="C7" s="70" t="str">
        <f>'1.SD Facility Based Annex'!C43</f>
        <v>Recurring Grant-in-aid (For newly selected district): Medical Management including Treatment, surgery and rehab</v>
      </c>
      <c r="D7" s="70" t="str">
        <f>'1.SD Facility Based Annex'!D43</f>
        <v>NCD</v>
      </c>
      <c r="E7" s="70" t="str">
        <f>'1.SD Facility Based Annex'!E43</f>
        <v>NPPCF</v>
      </c>
      <c r="F7" s="700">
        <f>'1.SD Facility Based Annex'!F43</f>
        <v>0</v>
      </c>
      <c r="G7" s="700">
        <f>'1.SD Facility Based Annex'!G43</f>
        <v>0</v>
      </c>
      <c r="H7" s="700">
        <f>'1.SD Facility Based Annex'!I43</f>
        <v>0</v>
      </c>
      <c r="I7" s="700">
        <f>'1.SD Facility Based Annex'!J43</f>
        <v>0</v>
      </c>
      <c r="J7" s="700">
        <f>'1.SD Facility Based Annex'!K43</f>
        <v>0</v>
      </c>
      <c r="K7" s="700">
        <f>'1.SD Facility Based Annex'!L43</f>
        <v>0</v>
      </c>
      <c r="L7" s="700">
        <f>'1.SD Facility Based Annex'!M43</f>
        <v>0</v>
      </c>
      <c r="M7" s="100">
        <f>'1.SD Facility Based Annex'!N43</f>
        <v>0</v>
      </c>
      <c r="N7" s="700">
        <f>'1.SD Facility Based Annex'!O43</f>
        <v>0</v>
      </c>
      <c r="O7" s="100">
        <f>'1.SD Facility Based Annex'!P43</f>
        <v>0</v>
      </c>
      <c r="P7" s="70" t="str">
        <f>'1.SD Facility Based Annex'!Q43</f>
        <v xml:space="preserve">STATE: ; PDY: ; KKL: ; MHE: ; YNM: </v>
      </c>
      <c r="Q7" s="56"/>
      <c r="R7" s="91"/>
    </row>
    <row r="8" spans="1:18" ht="45">
      <c r="A8" s="70" t="str">
        <f>'1.SD Facility Based Annex'!A44</f>
        <v>1.1.6.4</v>
      </c>
      <c r="B8" s="70" t="str">
        <f>'1.SD Facility Based Annex'!B44</f>
        <v>B.29.2.3</v>
      </c>
      <c r="C8" s="70" t="str">
        <f>'1.SD Facility Based Annex'!C44</f>
        <v>Recurring Grant-in-aid (For ongoing selected district): Medical Management including Treatment, surgery and rehab</v>
      </c>
      <c r="D8" s="70" t="str">
        <f>'1.SD Facility Based Annex'!D44</f>
        <v>NCD</v>
      </c>
      <c r="E8" s="70" t="str">
        <f>'1.SD Facility Based Annex'!E44</f>
        <v>NPPCF</v>
      </c>
      <c r="F8" s="700">
        <f>'1.SD Facility Based Annex'!F44</f>
        <v>0</v>
      </c>
      <c r="G8" s="700">
        <f>'1.SD Facility Based Annex'!G44</f>
        <v>0</v>
      </c>
      <c r="H8" s="700">
        <f>'1.SD Facility Based Annex'!I44</f>
        <v>0</v>
      </c>
      <c r="I8" s="700">
        <f>'1.SD Facility Based Annex'!J44</f>
        <v>0</v>
      </c>
      <c r="J8" s="700">
        <f>'1.SD Facility Based Annex'!K44</f>
        <v>0</v>
      </c>
      <c r="K8" s="700">
        <f>'1.SD Facility Based Annex'!L44</f>
        <v>0</v>
      </c>
      <c r="L8" s="700">
        <f>'1.SD Facility Based Annex'!M44</f>
        <v>0</v>
      </c>
      <c r="M8" s="100">
        <f>'1.SD Facility Based Annex'!N44</f>
        <v>0</v>
      </c>
      <c r="N8" s="700">
        <f>'1.SD Facility Based Annex'!O44</f>
        <v>0</v>
      </c>
      <c r="O8" s="100">
        <f>'1.SD Facility Based Annex'!P44</f>
        <v>0</v>
      </c>
      <c r="P8" s="70" t="str">
        <f>'1.SD Facility Based Annex'!Q44</f>
        <v xml:space="preserve">STATE: ; PDY: ; KKL: ; MHE: ; YNM: </v>
      </c>
      <c r="Q8" s="56"/>
      <c r="R8" s="91"/>
    </row>
    <row r="9" spans="1:18" ht="30">
      <c r="A9" s="70" t="str">
        <f>'1.SD Facility Based Annex'!A110</f>
        <v>1.3.2.2</v>
      </c>
      <c r="B9" s="70" t="str">
        <f>'1.SD Facility Based Annex'!B110</f>
        <v>B.29.1.3</v>
      </c>
      <c r="C9" s="70" t="str">
        <f>'1.SD Facility Based Annex'!C110</f>
        <v>Grant-in-aid (For newly selected districts under NPPCF):  Laboratory Diagnostic facilities</v>
      </c>
      <c r="D9" s="70" t="str">
        <f>'1.SD Facility Based Annex'!D110</f>
        <v>NCD</v>
      </c>
      <c r="E9" s="70" t="str">
        <f>'1.SD Facility Based Annex'!E110</f>
        <v>NPPCF</v>
      </c>
      <c r="F9" s="700">
        <f>'1.SD Facility Based Annex'!F110</f>
        <v>0</v>
      </c>
      <c r="G9" s="700">
        <f>'1.SD Facility Based Annex'!G110</f>
        <v>0</v>
      </c>
      <c r="H9" s="700">
        <f>'1.SD Facility Based Annex'!I110</f>
        <v>0</v>
      </c>
      <c r="I9" s="700">
        <f>'1.SD Facility Based Annex'!J110</f>
        <v>0</v>
      </c>
      <c r="J9" s="700">
        <f>'1.SD Facility Based Annex'!K110</f>
        <v>0</v>
      </c>
      <c r="K9" s="700">
        <f>'1.SD Facility Based Annex'!L110</f>
        <v>0</v>
      </c>
      <c r="L9" s="700">
        <f>'1.SD Facility Based Annex'!M110</f>
        <v>0</v>
      </c>
      <c r="M9" s="100">
        <f>'1.SD Facility Based Annex'!N110</f>
        <v>0</v>
      </c>
      <c r="N9" s="700">
        <f>'1.SD Facility Based Annex'!O110</f>
        <v>0</v>
      </c>
      <c r="O9" s="100">
        <f>'1.SD Facility Based Annex'!P110</f>
        <v>0</v>
      </c>
      <c r="P9" s="70" t="str">
        <f>'1.SD Facility Based Annex'!Q110</f>
        <v xml:space="preserve">STATE: ; PDY: ; KKL: ; MHE: ; YNM: </v>
      </c>
      <c r="Q9" s="56"/>
      <c r="R9" s="91"/>
    </row>
    <row r="10" spans="1:18" ht="45">
      <c r="A10" s="70" t="str">
        <f>'1.SD Facility Based Annex'!A111</f>
        <v>1.3.2.3</v>
      </c>
      <c r="B10" s="70" t="str">
        <f>'1.SD Facility Based Annex'!B111</f>
        <v>B.29.2.2</v>
      </c>
      <c r="C10" s="70" t="str">
        <f>'1.SD Facility Based Annex'!C111</f>
        <v>Recurring Grant-in-aid (For ongoing selected districts under NPPCF):  Laboratory Diagnostic facilities</v>
      </c>
      <c r="D10" s="70" t="str">
        <f>'1.SD Facility Based Annex'!D111</f>
        <v>NCD</v>
      </c>
      <c r="E10" s="70" t="str">
        <f>'1.SD Facility Based Annex'!E111</f>
        <v>NPPCF</v>
      </c>
      <c r="F10" s="700">
        <f>'1.SD Facility Based Annex'!F111</f>
        <v>0</v>
      </c>
      <c r="G10" s="700">
        <f>'1.SD Facility Based Annex'!G111</f>
        <v>0</v>
      </c>
      <c r="H10" s="700">
        <f>'1.SD Facility Based Annex'!I111</f>
        <v>0</v>
      </c>
      <c r="I10" s="700">
        <f>'1.SD Facility Based Annex'!J111</f>
        <v>0</v>
      </c>
      <c r="J10" s="700">
        <f>'1.SD Facility Based Annex'!K111</f>
        <v>0</v>
      </c>
      <c r="K10" s="700">
        <f>'1.SD Facility Based Annex'!L111</f>
        <v>0</v>
      </c>
      <c r="L10" s="700">
        <f>'1.SD Facility Based Annex'!M111</f>
        <v>0</v>
      </c>
      <c r="M10" s="100">
        <f>'1.SD Facility Based Annex'!N111</f>
        <v>0</v>
      </c>
      <c r="N10" s="700">
        <f>'1.SD Facility Based Annex'!O111</f>
        <v>0</v>
      </c>
      <c r="O10" s="100">
        <f>'1.SD Facility Based Annex'!P111</f>
        <v>0</v>
      </c>
      <c r="P10" s="70" t="str">
        <f>'1.SD Facility Based Annex'!Q111</f>
        <v xml:space="preserve">STATE: ; PDY: ; KKL: ; MHE: ; YNM: </v>
      </c>
      <c r="Q10" s="56"/>
      <c r="R10" s="91"/>
    </row>
    <row r="11" spans="1:18">
      <c r="A11" s="732">
        <f>'9.Training Annex'!A7</f>
        <v>9</v>
      </c>
      <c r="B11" s="732"/>
      <c r="C11" s="732" t="str">
        <f>'9.Training Annex'!C7</f>
        <v>Training and Capacity Building</v>
      </c>
      <c r="D11" s="251"/>
      <c r="E11" s="251"/>
      <c r="F11" s="251"/>
      <c r="G11" s="251"/>
      <c r="H11" s="197"/>
      <c r="I11" s="251"/>
      <c r="J11" s="197"/>
      <c r="K11" s="251"/>
      <c r="L11" s="251"/>
      <c r="M11" s="197"/>
      <c r="N11" s="338"/>
      <c r="O11" s="197">
        <f>SUM(O12:O13)</f>
        <v>0.45</v>
      </c>
      <c r="P11" s="337"/>
      <c r="Q11" s="246"/>
      <c r="R11" s="94">
        <f>SUM(R12:R13)</f>
        <v>0</v>
      </c>
    </row>
    <row r="12" spans="1:18" ht="30">
      <c r="A12" s="5657" t="str">
        <f>'9.Training Annex'!A62</f>
        <v>9.2.4.8</v>
      </c>
      <c r="B12" s="70" t="str">
        <f>'9-A.Training Sub-Annex'!C276</f>
        <v>B.29.1.4</v>
      </c>
      <c r="C12" s="70" t="str">
        <f>'9-A.Training Sub-Annex'!D276</f>
        <v>Training of medical and paramedical personnel at district level under NPPCF</v>
      </c>
      <c r="D12" s="70" t="str">
        <f>'9-A.Training Sub-Annex'!E276</f>
        <v>NCD</v>
      </c>
      <c r="E12" s="70" t="str">
        <f>'9-A.Training Sub-Annex'!F276</f>
        <v>NPPCF</v>
      </c>
      <c r="F12" s="700">
        <f>'9-A.Training Sub-Annex'!G276</f>
        <v>0</v>
      </c>
      <c r="G12" s="700">
        <f>'9-A.Training Sub-Annex'!H276</f>
        <v>0</v>
      </c>
      <c r="H12" s="700">
        <f>'9-A.Training Sub-Annex'!I276</f>
        <v>0</v>
      </c>
      <c r="I12" s="700">
        <f>'9-A.Training Sub-Annex'!J276</f>
        <v>0</v>
      </c>
      <c r="J12" s="700">
        <f>'9-A.Training Sub-Annex'!K276</f>
        <v>0</v>
      </c>
      <c r="K12" s="700">
        <f>'9-A.Training Sub-Annex'!L276</f>
        <v>0</v>
      </c>
      <c r="L12" s="700">
        <f>'9-A.Training Sub-Annex'!M276</f>
        <v>0</v>
      </c>
      <c r="M12" s="100">
        <f>'9-A.Training Sub-Annex'!N276</f>
        <v>0</v>
      </c>
      <c r="N12" s="700">
        <f>'9-A.Training Sub-Annex'!O276</f>
        <v>0</v>
      </c>
      <c r="O12" s="100">
        <f>'9-A.Training Sub-Annex'!P276</f>
        <v>0</v>
      </c>
      <c r="P12" s="70" t="str">
        <f>'9-A.Training Sub-Annex'!Q276</f>
        <v xml:space="preserve">STATE: ; PDY: ; KKL: ; MHE: ; YNM: </v>
      </c>
      <c r="Q12" s="56"/>
      <c r="R12" s="91"/>
    </row>
    <row r="13" spans="1:18" ht="30">
      <c r="A13" s="5657"/>
      <c r="B13" s="70"/>
      <c r="C13" s="70" t="str">
        <f>'9-A.Training Sub-Annex'!D277</f>
        <v>Any other (NOHP)</v>
      </c>
      <c r="D13" s="70" t="str">
        <f>'9-A.Training Sub-Annex'!E277</f>
        <v>NCD</v>
      </c>
      <c r="E13" s="70" t="str">
        <f>'9-A.Training Sub-Annex'!F277</f>
        <v>NPPCF</v>
      </c>
      <c r="F13" s="700">
        <f>'9-A.Training Sub-Annex'!G277</f>
        <v>0</v>
      </c>
      <c r="G13" s="700">
        <f>'9-A.Training Sub-Annex'!H277</f>
        <v>0</v>
      </c>
      <c r="H13" s="700">
        <f>'9-A.Training Sub-Annex'!I277</f>
        <v>0</v>
      </c>
      <c r="I13" s="700">
        <f>'9-A.Training Sub-Annex'!J277</f>
        <v>0</v>
      </c>
      <c r="J13" s="700">
        <f>'9-A.Training Sub-Annex'!K277</f>
        <v>0</v>
      </c>
      <c r="K13" s="700">
        <f>'9-A.Training Sub-Annex'!L277</f>
        <v>0</v>
      </c>
      <c r="L13" s="700">
        <f>'9-A.Training Sub-Annex'!M277</f>
        <v>45000</v>
      </c>
      <c r="M13" s="100">
        <f>'9-A.Training Sub-Annex'!N277</f>
        <v>0.45</v>
      </c>
      <c r="N13" s="700">
        <f>'9-A.Training Sub-Annex'!O277</f>
        <v>1</v>
      </c>
      <c r="O13" s="100">
        <f>'9-A.Training Sub-Annex'!P277</f>
        <v>0.45</v>
      </c>
      <c r="P13" s="70" t="str">
        <f>'9-A.Training Sub-Annex'!Q277</f>
        <v xml:space="preserve">STATE: ; PDY: Training for NOHP - Rs.45000 x 1 batch; KKL: ; MHE: ; YNM: </v>
      </c>
      <c r="Q13" s="56"/>
      <c r="R13" s="91"/>
    </row>
    <row r="14" spans="1:18">
      <c r="A14" s="732">
        <f>'11.IEC-BCC Annex'!A7</f>
        <v>11</v>
      </c>
      <c r="B14" s="732"/>
      <c r="C14" s="732" t="str">
        <f>'11.IEC-BCC Annex'!C7</f>
        <v xml:space="preserve"> </v>
      </c>
      <c r="D14" s="251"/>
      <c r="E14" s="251"/>
      <c r="F14" s="251"/>
      <c r="G14" s="251"/>
      <c r="H14" s="197"/>
      <c r="I14" s="251"/>
      <c r="J14" s="197"/>
      <c r="K14" s="251"/>
      <c r="L14" s="251"/>
      <c r="M14" s="197"/>
      <c r="N14" s="338"/>
      <c r="O14" s="197">
        <f>SUM(O15:O16)</f>
        <v>0</v>
      </c>
      <c r="P14" s="337"/>
      <c r="Q14" s="246"/>
      <c r="R14" s="94">
        <f>SUM(R15:R16)</f>
        <v>0</v>
      </c>
    </row>
    <row r="15" spans="1:18" ht="45">
      <c r="A15" s="70" t="str">
        <f>'11.IEC-BCC Annex'!A42</f>
        <v>11.4.11</v>
      </c>
      <c r="B15" s="70" t="str">
        <f>'11-A. IEC Sub-Annex'!C105</f>
        <v>B.10.6.6</v>
      </c>
      <c r="C15" s="70" t="str">
        <f>'11-A. IEC Sub-Annex'!D105</f>
        <v>Health Education &amp; Publicity for National Programme for Fluorosis (State and District Level)</v>
      </c>
      <c r="D15" s="70" t="str">
        <f>'11-A. IEC Sub-Annex'!E105</f>
        <v>NCD</v>
      </c>
      <c r="E15" s="70" t="e">
        <f>'11-A. IEC Sub-Annex'!#REF!</f>
        <v>#REF!</v>
      </c>
      <c r="F15" s="700">
        <f>'11-A. IEC Sub-Annex'!F105</f>
        <v>0</v>
      </c>
      <c r="G15" s="700">
        <f>'11-A. IEC Sub-Annex'!G105</f>
        <v>0</v>
      </c>
      <c r="H15" s="700">
        <f>'11-A. IEC Sub-Annex'!H105</f>
        <v>0</v>
      </c>
      <c r="I15" s="700">
        <f>'11-A. IEC Sub-Annex'!I105</f>
        <v>0</v>
      </c>
      <c r="J15" s="700">
        <f>'11-A. IEC Sub-Annex'!J105</f>
        <v>0</v>
      </c>
      <c r="K15" s="700">
        <f>'11-A. IEC Sub-Annex'!K105</f>
        <v>0</v>
      </c>
      <c r="L15" s="700">
        <f>'11-A. IEC Sub-Annex'!L105</f>
        <v>0</v>
      </c>
      <c r="M15" s="100">
        <f>'11-A. IEC Sub-Annex'!M105</f>
        <v>0</v>
      </c>
      <c r="N15" s="700">
        <f>'11-A. IEC Sub-Annex'!N105</f>
        <v>0</v>
      </c>
      <c r="O15" s="100">
        <f>'11-A. IEC Sub-Annex'!O105</f>
        <v>0</v>
      </c>
      <c r="P15" s="70" t="str">
        <f>'11-A. IEC Sub-Annex'!P105</f>
        <v xml:space="preserve">STATE: ; PDY: ; KKL: ; MHE: ; YNM: </v>
      </c>
      <c r="Q15" s="56"/>
      <c r="R15" s="91"/>
    </row>
    <row r="16" spans="1:18" ht="30">
      <c r="A16" s="70"/>
      <c r="B16" s="70">
        <f>'11-A. IEC Sub-Annex'!C106</f>
        <v>0</v>
      </c>
      <c r="C16" s="70" t="str">
        <f>'11-A. IEC Sub-Annex'!D106</f>
        <v>Any other IEC/BCC activities (please specify)</v>
      </c>
      <c r="D16" s="70" t="str">
        <f>'11-A. IEC Sub-Annex'!E106</f>
        <v>NCD</v>
      </c>
      <c r="E16" s="70" t="e">
        <f>'11-A. IEC Sub-Annex'!#REF!</f>
        <v>#REF!</v>
      </c>
      <c r="F16" s="700">
        <f>'11-A. IEC Sub-Annex'!F106</f>
        <v>0</v>
      </c>
      <c r="G16" s="700">
        <f>'11-A. IEC Sub-Annex'!G106</f>
        <v>0</v>
      </c>
      <c r="H16" s="700">
        <f>'11-A. IEC Sub-Annex'!H106</f>
        <v>0</v>
      </c>
      <c r="I16" s="700">
        <f>'11-A. IEC Sub-Annex'!I106</f>
        <v>0</v>
      </c>
      <c r="J16" s="700">
        <f>'11-A. IEC Sub-Annex'!J106</f>
        <v>0</v>
      </c>
      <c r="K16" s="700">
        <f>'11-A. IEC Sub-Annex'!K106</f>
        <v>0</v>
      </c>
      <c r="L16" s="700">
        <f>'11-A. IEC Sub-Annex'!L106</f>
        <v>0</v>
      </c>
      <c r="M16" s="100">
        <f>'11-A. IEC Sub-Annex'!M106</f>
        <v>0</v>
      </c>
      <c r="N16" s="700">
        <f>'11-A. IEC Sub-Annex'!N106</f>
        <v>0</v>
      </c>
      <c r="O16" s="100">
        <f>'11-A. IEC Sub-Annex'!O106</f>
        <v>0</v>
      </c>
      <c r="P16" s="70" t="str">
        <f>'11-A. IEC Sub-Annex'!P106</f>
        <v xml:space="preserve">STATE: ; PDY: ; KKL: ; MHE: ; YNM: </v>
      </c>
      <c r="Q16" s="56"/>
      <c r="R16" s="91"/>
    </row>
    <row r="17" spans="1:18">
      <c r="A17" s="337">
        <f>'12.Printing Annex'!A7</f>
        <v>12</v>
      </c>
      <c r="B17" s="337"/>
      <c r="C17" s="337" t="str">
        <f>'12.Printing Annex'!C7</f>
        <v>Printing</v>
      </c>
      <c r="D17" s="338"/>
      <c r="E17" s="338"/>
      <c r="F17" s="338"/>
      <c r="G17" s="338"/>
      <c r="H17" s="197"/>
      <c r="I17" s="338"/>
      <c r="J17" s="197"/>
      <c r="K17" s="338"/>
      <c r="L17" s="338"/>
      <c r="M17" s="197"/>
      <c r="N17" s="338"/>
      <c r="O17" s="197">
        <f>O18</f>
        <v>0</v>
      </c>
      <c r="P17" s="337"/>
      <c r="Q17" s="246"/>
      <c r="R17" s="94">
        <f>R18</f>
        <v>0</v>
      </c>
    </row>
    <row r="18" spans="1:18" ht="30">
      <c r="A18" s="70" t="str">
        <f>'12.Printing Annex'!A42</f>
        <v>12.4.9</v>
      </c>
      <c r="B18" s="70">
        <f>'12-A. Print Sub-Annex'!C106</f>
        <v>0</v>
      </c>
      <c r="C18" s="70" t="str">
        <f>'12-A. Print Sub-Annex'!D106</f>
        <v>Printing activities under NPPCF</v>
      </c>
      <c r="D18" s="70" t="str">
        <f>'12-A. Print Sub-Annex'!E106</f>
        <v>NCD</v>
      </c>
      <c r="E18" s="70" t="str">
        <f>'12-A. Print Sub-Annex'!F106</f>
        <v>NPPCF</v>
      </c>
      <c r="F18" s="700">
        <f>'12-A. Print Sub-Annex'!G106</f>
        <v>0</v>
      </c>
      <c r="G18" s="700">
        <f>'12-A. Print Sub-Annex'!H106</f>
        <v>0</v>
      </c>
      <c r="H18" s="700">
        <f>'12-A. Print Sub-Annex'!I106</f>
        <v>0</v>
      </c>
      <c r="I18" s="700">
        <f>'12-A. Print Sub-Annex'!J106</f>
        <v>0</v>
      </c>
      <c r="J18" s="700">
        <f>'12-A. Print Sub-Annex'!K106</f>
        <v>0</v>
      </c>
      <c r="K18" s="700">
        <f>'12-A. Print Sub-Annex'!L106</f>
        <v>0</v>
      </c>
      <c r="L18" s="700">
        <f>'12-A. Print Sub-Annex'!M106</f>
        <v>0</v>
      </c>
      <c r="M18" s="100">
        <f>'12-A. Print Sub-Annex'!N106</f>
        <v>0</v>
      </c>
      <c r="N18" s="700">
        <f>'12-A. Print Sub-Annex'!O106</f>
        <v>0</v>
      </c>
      <c r="O18" s="100">
        <f>'12-A. Print Sub-Annex'!P106</f>
        <v>0</v>
      </c>
      <c r="P18" s="70" t="str">
        <f>'12-A. Print Sub-Annex'!Q106</f>
        <v xml:space="preserve">STATE: ; PDY: ; KKL: ; MHE: ; YNM: </v>
      </c>
      <c r="Q18" s="56"/>
      <c r="R18" s="91"/>
    </row>
    <row r="19" spans="1:18">
      <c r="A19" s="337">
        <f>'16.PM Annex'!A7</f>
        <v>16</v>
      </c>
      <c r="B19" s="337"/>
      <c r="C19" s="337" t="str">
        <f>'16.PM Annex'!C7</f>
        <v>Programme Management</v>
      </c>
      <c r="D19" s="338"/>
      <c r="E19" s="338"/>
      <c r="F19" s="338"/>
      <c r="G19" s="338"/>
      <c r="H19" s="197"/>
      <c r="I19" s="338"/>
      <c r="J19" s="197"/>
      <c r="K19" s="338"/>
      <c r="L19" s="338"/>
      <c r="M19" s="197"/>
      <c r="N19" s="338"/>
      <c r="O19" s="197">
        <f>SUM(O20:O22)</f>
        <v>2</v>
      </c>
      <c r="P19" s="337"/>
      <c r="Q19" s="246"/>
      <c r="R19" s="94">
        <f>SUM(R20:R22)</f>
        <v>0</v>
      </c>
    </row>
    <row r="20" spans="1:18" ht="30">
      <c r="A20" s="70" t="str">
        <f>'16-A. PM sub Annex'!B32</f>
        <v>16.1.2.1.12</v>
      </c>
      <c r="B20" s="70" t="str">
        <f>'16-A. PM sub Annex'!D32</f>
        <v>B.29.1.7, B.29.2.4</v>
      </c>
      <c r="C20" s="70" t="str">
        <f>'16-A. PM sub Annex'!E32</f>
        <v>NPPCF Coordination Meeting (Newly Selected Districts and On-going Districts)</v>
      </c>
      <c r="D20" s="700" t="str">
        <f>'16-A. PM sub Annex'!F32</f>
        <v>NCD</v>
      </c>
      <c r="E20" s="700" t="str">
        <f>'16-A. PM sub Annex'!G32</f>
        <v>HRH&amp;HPIP/ NPPCF</v>
      </c>
      <c r="F20" s="700">
        <f>'16-A. PM sub Annex'!H32</f>
        <v>0</v>
      </c>
      <c r="G20" s="700">
        <f>'16-A. PM sub Annex'!I32</f>
        <v>0</v>
      </c>
      <c r="H20" s="700">
        <f>'16-A. PM sub Annex'!K32</f>
        <v>0</v>
      </c>
      <c r="I20" s="700">
        <f>'16-A. PM sub Annex'!L32</f>
        <v>0</v>
      </c>
      <c r="J20" s="700">
        <f>'16-A. PM sub Annex'!M32</f>
        <v>0</v>
      </c>
      <c r="K20" s="700">
        <f>'16-A. PM sub Annex'!N32</f>
        <v>0</v>
      </c>
      <c r="L20" s="700">
        <f>'16-A. PM sub Annex'!O32</f>
        <v>0</v>
      </c>
      <c r="M20" s="100">
        <f>'16-A. PM sub Annex'!P32</f>
        <v>0</v>
      </c>
      <c r="N20" s="700">
        <f>'16-A. PM sub Annex'!Q32</f>
        <v>0</v>
      </c>
      <c r="O20" s="100">
        <f>'16-A. PM sub Annex'!R32</f>
        <v>0</v>
      </c>
      <c r="P20" s="70" t="str">
        <f>'16-A. PM sub Annex'!S32</f>
        <v xml:space="preserve">STATE: ; PDY: ; KKL: ; MHE: ; YNM: </v>
      </c>
      <c r="Q20" s="56"/>
      <c r="R20" s="91"/>
    </row>
    <row r="21" spans="1:18" ht="30">
      <c r="A21" s="70" t="str">
        <f>'16-A. PM sub Annex'!B99</f>
        <v>16.1.3.3.6</v>
      </c>
      <c r="B21" s="70" t="str">
        <f>'16-A. PM sub Annex'!D99</f>
        <v>B.29.1.2</v>
      </c>
      <c r="C21" s="70" t="str">
        <f>'16-A. PM sub Annex'!E99</f>
        <v>Travel costs under NPPCF</v>
      </c>
      <c r="D21" s="700" t="str">
        <f>'16-A. PM sub Annex'!F99</f>
        <v>NCD</v>
      </c>
      <c r="E21" s="700" t="str">
        <f>'16-A. PM sub Annex'!G99</f>
        <v>HRH&amp;HPIP/ NPPCF</v>
      </c>
      <c r="F21" s="700">
        <f>'16-A. PM sub Annex'!H99</f>
        <v>0</v>
      </c>
      <c r="G21" s="700">
        <f>'16-A. PM sub Annex'!I99</f>
        <v>0</v>
      </c>
      <c r="H21" s="700">
        <f>'16-A. PM sub Annex'!K99</f>
        <v>0</v>
      </c>
      <c r="I21" s="700">
        <f>'16-A. PM sub Annex'!L99</f>
        <v>0</v>
      </c>
      <c r="J21" s="700">
        <f>'16-A. PM sub Annex'!M99</f>
        <v>0</v>
      </c>
      <c r="K21" s="700">
        <f>'16-A. PM sub Annex'!N99</f>
        <v>0</v>
      </c>
      <c r="L21" s="700">
        <f>'16-A. PM sub Annex'!O99</f>
        <v>0</v>
      </c>
      <c r="M21" s="100">
        <f>'16-A. PM sub Annex'!P99</f>
        <v>0</v>
      </c>
      <c r="N21" s="700">
        <f>'16-A. PM sub Annex'!Q99</f>
        <v>0</v>
      </c>
      <c r="O21" s="100">
        <f>'16-A. PM sub Annex'!R99</f>
        <v>0</v>
      </c>
      <c r="P21" s="70" t="str">
        <f>'16-A. PM sub Annex'!S99</f>
        <v xml:space="preserve">STATE: ; PDY: ; KKL: ; MHE: ; YNM: </v>
      </c>
      <c r="Q21" s="56"/>
      <c r="R21" s="91"/>
    </row>
    <row r="22" spans="1:18" ht="90">
      <c r="A22" s="70" t="str">
        <f>'16-A. PM sub Annex'!B123</f>
        <v>16.1.4.1.4</v>
      </c>
      <c r="B22" s="70" t="str">
        <f>'16-A. PM sub Annex'!D123</f>
        <v>B.27.2.2</v>
      </c>
      <c r="C22" s="70" t="str">
        <f>'16-A. PM sub Annex'!E123</f>
        <v>Miscellaneous including Travel/POL/Stationary etc.</v>
      </c>
      <c r="D22" s="700" t="str">
        <f>'16-A. PM sub Annex'!F123</f>
        <v>NCD</v>
      </c>
      <c r="E22" s="700" t="str">
        <f>'16-A. PM sub Annex'!G123</f>
        <v>HRH&amp;HPIP/ NPPCF</v>
      </c>
      <c r="F22" s="700">
        <f>'16-A. PM sub Annex'!H123</f>
        <v>0</v>
      </c>
      <c r="G22" s="700">
        <f>'16-A. PM sub Annex'!I123</f>
        <v>0</v>
      </c>
      <c r="H22" s="700">
        <f>'16-A. PM sub Annex'!K123</f>
        <v>0</v>
      </c>
      <c r="I22" s="700">
        <f>'16-A. PM sub Annex'!L123</f>
        <v>0</v>
      </c>
      <c r="J22" s="700">
        <f>'16-A. PM sub Annex'!M123</f>
        <v>0</v>
      </c>
      <c r="K22" s="700">
        <f>'16-A. PM sub Annex'!N123</f>
        <v>0</v>
      </c>
      <c r="L22" s="700">
        <f>'16-A. PM sub Annex'!O123</f>
        <v>40000</v>
      </c>
      <c r="M22" s="100">
        <f>'16-A. PM sub Annex'!P123</f>
        <v>0.4</v>
      </c>
      <c r="N22" s="700">
        <f>'16-A. PM sub Annex'!Q123</f>
        <v>5</v>
      </c>
      <c r="O22" s="100">
        <f>'16-A. PM sub Annex'!R123</f>
        <v>2</v>
      </c>
      <c r="P22" s="70" t="str">
        <f>'16-A. PM sub Annex'!S123</f>
        <v xml:space="preserve">STATE: NPPC - Mobility Support (Vehicle Hiring/POL/TA/DA etc.,) office expenses (Telephone, office equipment,miscellaneous)  operational cost, Drugs - Rs.2.00 Lakhs ; PDY: ; KKL: ; MHE: ; YNM: </v>
      </c>
      <c r="Q22" s="56"/>
      <c r="R22" s="91"/>
    </row>
  </sheetData>
  <sheetProtection sheet="1" formatCells="0" formatColumns="0" formatRows="0" autoFilter="0"/>
  <autoFilter ref="A5:M22"/>
  <mergeCells count="10">
    <mergeCell ref="A12:A13"/>
    <mergeCell ref="Q4:R4"/>
    <mergeCell ref="E4:E5"/>
    <mergeCell ref="A1:C1"/>
    <mergeCell ref="A4:A5"/>
    <mergeCell ref="B4:B5"/>
    <mergeCell ref="C4:C5"/>
    <mergeCell ref="D4:D5"/>
    <mergeCell ref="F4:J4"/>
    <mergeCell ref="K4:P4"/>
  </mergeCells>
  <pageMargins left="0.7" right="0.7" top="0.75" bottom="0.75" header="0.3" footer="0.3"/>
</worksheet>
</file>

<file path=xl/worksheets/sheet58.xml><?xml version="1.0" encoding="utf-8"?>
<worksheet xmlns="http://schemas.openxmlformats.org/spreadsheetml/2006/main" xmlns:r="http://schemas.openxmlformats.org/officeDocument/2006/relationships">
  <sheetPr codeName="Sheet27">
    <tabColor theme="7" tint="0.79998168889431442"/>
  </sheetPr>
  <dimension ref="A1:R15"/>
  <sheetViews>
    <sheetView topLeftCell="B1" zoomScale="80" zoomScaleNormal="80" workbookViewId="0">
      <pane ySplit="5" topLeftCell="A6" activePane="bottomLeft" state="frozen"/>
      <selection activeCell="A4" sqref="A4:R11"/>
      <selection pane="bottomLeft" activeCell="O11" sqref="O11"/>
    </sheetView>
  </sheetViews>
  <sheetFormatPr defaultColWidth="8.7109375" defaultRowHeight="15"/>
  <cols>
    <col min="1" max="1" width="10.5703125" style="465" customWidth="1"/>
    <col min="2" max="2" width="17.85546875" style="465" customWidth="1"/>
    <col min="3" max="3" width="45.140625" style="465" customWidth="1"/>
    <col min="4" max="4" width="6.42578125" style="465" bestFit="1" customWidth="1"/>
    <col min="5" max="5" width="16.28515625" style="465" customWidth="1"/>
    <col min="6" max="6" width="25.140625" style="558" customWidth="1"/>
    <col min="7" max="7" width="20.85546875" style="465" customWidth="1"/>
    <col min="8" max="8" width="9.85546875" style="465" customWidth="1"/>
    <col min="9" max="9" width="17.5703125" style="465" bestFit="1" customWidth="1"/>
    <col min="10" max="10" width="12.140625" style="465" bestFit="1" customWidth="1"/>
    <col min="11" max="11" width="12.5703125" style="558" customWidth="1"/>
    <col min="12" max="12" width="11.85546875" style="892" customWidth="1"/>
    <col min="13" max="13" width="11.5703125" style="465" customWidth="1"/>
    <col min="14" max="14" width="8.7109375" style="465"/>
    <col min="15" max="15" width="8.7109375" style="893"/>
    <col min="16" max="16" width="38.85546875" style="465" customWidth="1"/>
    <col min="17" max="17" width="34.42578125" style="465" customWidth="1"/>
    <col min="18" max="18" width="8.7109375" style="893"/>
    <col min="19" max="16384" width="8.7109375" style="465"/>
  </cols>
  <sheetData>
    <row r="1" spans="1:18" s="878" customFormat="1">
      <c r="A1" s="5654" t="s">
        <v>2122</v>
      </c>
      <c r="B1" s="5654"/>
      <c r="C1" s="5654"/>
      <c r="D1" s="876"/>
      <c r="E1" s="377"/>
      <c r="F1" s="67" t="s">
        <v>3948</v>
      </c>
      <c r="G1" s="877"/>
      <c r="I1" s="877"/>
      <c r="J1" s="877"/>
      <c r="K1" s="877"/>
      <c r="L1" s="879"/>
      <c r="M1" s="877"/>
      <c r="O1" s="880"/>
      <c r="R1" s="880"/>
    </row>
    <row r="2" spans="1:18" s="878" customFormat="1">
      <c r="A2" s="598" t="str">
        <f>HYPERLINK("#Index!F3", "Index Pg")</f>
        <v>Index Pg</v>
      </c>
      <c r="B2" s="601"/>
      <c r="C2" s="324" t="str">
        <f>HYPERLINK("#'Budget Summary I'!A1:AL1", "Budget Summary I")</f>
        <v>Budget Summary I</v>
      </c>
      <c r="D2" s="881"/>
      <c r="E2" s="850" t="s">
        <v>4582</v>
      </c>
      <c r="F2" s="402">
        <f>R6+R8+R12+R14</f>
        <v>0</v>
      </c>
      <c r="G2" s="760"/>
      <c r="I2" s="760"/>
      <c r="J2" s="760"/>
      <c r="K2" s="760"/>
      <c r="L2" s="882"/>
      <c r="M2" s="883"/>
      <c r="O2" s="880"/>
      <c r="R2" s="880"/>
    </row>
    <row r="3" spans="1:18" s="878" customFormat="1">
      <c r="A3" s="600"/>
      <c r="B3" s="601"/>
      <c r="C3" s="634" t="str">
        <f>HYPERLINK("#'Budget Summary II'!A3:B5", "Budget Summary II")</f>
        <v>Budget Summary II</v>
      </c>
      <c r="D3" s="884"/>
      <c r="E3" s="855" t="s">
        <v>4583</v>
      </c>
      <c r="F3" s="885">
        <f>O6+O8+O12+O14</f>
        <v>12.25</v>
      </c>
      <c r="G3" s="760"/>
      <c r="I3" s="760"/>
      <c r="J3" s="760"/>
      <c r="K3" s="760"/>
      <c r="L3" s="882"/>
      <c r="M3" s="883"/>
      <c r="O3" s="880"/>
      <c r="R3" s="880"/>
    </row>
    <row r="4" spans="1:18" s="467" customFormat="1">
      <c r="A4" s="5233" t="s">
        <v>53</v>
      </c>
      <c r="B4" s="5233" t="s">
        <v>54</v>
      </c>
      <c r="C4" s="5233" t="s">
        <v>55</v>
      </c>
      <c r="D4" s="5233" t="s">
        <v>56</v>
      </c>
      <c r="E4" s="5233" t="s">
        <v>57</v>
      </c>
      <c r="F4" s="5223" t="s">
        <v>4603</v>
      </c>
      <c r="G4" s="5223"/>
      <c r="H4" s="5223"/>
      <c r="I4" s="5223"/>
      <c r="J4" s="5223"/>
      <c r="K4" s="5223" t="s">
        <v>4613</v>
      </c>
      <c r="L4" s="5223"/>
      <c r="M4" s="5223"/>
      <c r="N4" s="5223"/>
      <c r="O4" s="5223"/>
      <c r="P4" s="5223"/>
      <c r="Q4" s="5233" t="s">
        <v>4643</v>
      </c>
      <c r="R4" s="5233"/>
    </row>
    <row r="5" spans="1:18" s="467" customFormat="1" ht="60">
      <c r="A5" s="5233"/>
      <c r="B5" s="5233"/>
      <c r="C5" s="5233"/>
      <c r="D5" s="5233"/>
      <c r="E5" s="5233"/>
      <c r="F5" s="379" t="s">
        <v>4604</v>
      </c>
      <c r="G5" s="379" t="s">
        <v>4611</v>
      </c>
      <c r="H5" s="379" t="s">
        <v>4605</v>
      </c>
      <c r="I5" s="379" t="s">
        <v>4612</v>
      </c>
      <c r="J5" s="379" t="s">
        <v>2527</v>
      </c>
      <c r="K5" s="380" t="s">
        <v>58</v>
      </c>
      <c r="L5" s="381" t="s">
        <v>59</v>
      </c>
      <c r="M5" s="381" t="s">
        <v>60</v>
      </c>
      <c r="N5" s="380" t="s">
        <v>61</v>
      </c>
      <c r="O5" s="381" t="s">
        <v>62</v>
      </c>
      <c r="P5" s="380" t="s">
        <v>63</v>
      </c>
      <c r="Q5" s="382" t="s">
        <v>2529</v>
      </c>
      <c r="R5" s="383" t="s">
        <v>4644</v>
      </c>
    </row>
    <row r="6" spans="1:18">
      <c r="A6" s="732">
        <f>'5.Infrastructure Annex'!A7</f>
        <v>5</v>
      </c>
      <c r="B6" s="732"/>
      <c r="C6" s="732" t="str">
        <f>'5.Infrastructure Annex'!C7</f>
        <v>Infrastructure</v>
      </c>
      <c r="D6" s="251"/>
      <c r="E6" s="251"/>
      <c r="F6" s="251"/>
      <c r="G6" s="251"/>
      <c r="H6" s="251"/>
      <c r="I6" s="251"/>
      <c r="J6" s="681"/>
      <c r="K6" s="251"/>
      <c r="L6" s="197"/>
      <c r="M6" s="681"/>
      <c r="N6" s="886"/>
      <c r="O6" s="887">
        <f>O7</f>
        <v>0</v>
      </c>
      <c r="P6" s="888"/>
      <c r="Q6" s="888"/>
      <c r="R6" s="887">
        <f>R7</f>
        <v>0</v>
      </c>
    </row>
    <row r="7" spans="1:18" ht="30">
      <c r="A7" s="363" t="str">
        <f>'5.Infrastructure Annex'!A23</f>
        <v>5.1.1.2.2</v>
      </c>
      <c r="B7" s="363" t="str">
        <f>'5.Infrastructure Annex'!B23</f>
        <v>B.26.1.1</v>
      </c>
      <c r="C7" s="363" t="str">
        <f>'5.Infrastructure Annex'!C23</f>
        <v xml:space="preserve">Renovation, Dental Chair, Equipment - District Hospitals </v>
      </c>
      <c r="D7" s="700" t="str">
        <f>'5.Infrastructure Annex'!D23</f>
        <v>NCD</v>
      </c>
      <c r="E7" s="700" t="str">
        <f>'5.Infrastructure Annex'!E23</f>
        <v>NOHP</v>
      </c>
      <c r="F7" s="700">
        <f>'5.Infrastructure Annex'!G23</f>
        <v>0</v>
      </c>
      <c r="G7" s="700">
        <f>'5.Infrastructure Annex'!H23</f>
        <v>0</v>
      </c>
      <c r="H7" s="700">
        <f>'5.Infrastructure Annex'!I23</f>
        <v>0</v>
      </c>
      <c r="I7" s="700">
        <f>'5.Infrastructure Annex'!J23</f>
        <v>0</v>
      </c>
      <c r="J7" s="700">
        <f>'5.Infrastructure Annex'!K23</f>
        <v>0</v>
      </c>
      <c r="K7" s="700">
        <f>'5.Infrastructure Annex'!L23</f>
        <v>0</v>
      </c>
      <c r="L7" s="100">
        <f>'5.Infrastructure Annex'!M23</f>
        <v>0</v>
      </c>
      <c r="M7" s="700">
        <f>'5.Infrastructure Annex'!N23</f>
        <v>0</v>
      </c>
      <c r="N7" s="700">
        <f>'5.Infrastructure Annex'!O23</f>
        <v>0</v>
      </c>
      <c r="O7" s="100">
        <f>'5.Infrastructure Annex'!P23</f>
        <v>0</v>
      </c>
      <c r="P7" s="70" t="str">
        <f>'5.Infrastructure Annex'!Q23</f>
        <v xml:space="preserve">STATE: ; PDY: ; KKL: ; MHE: ; YNM: </v>
      </c>
      <c r="Q7" s="894"/>
      <c r="R7" s="895"/>
    </row>
    <row r="8" spans="1:18">
      <c r="A8" s="732">
        <f>'6.Procurement Annex'!A7</f>
        <v>6</v>
      </c>
      <c r="B8" s="732"/>
      <c r="C8" s="732" t="str">
        <f>'6.Procurement Annex'!C7</f>
        <v>Procurement</v>
      </c>
      <c r="D8" s="251"/>
      <c r="E8" s="251"/>
      <c r="F8" s="251"/>
      <c r="G8" s="251"/>
      <c r="H8" s="681"/>
      <c r="I8" s="251"/>
      <c r="J8" s="681"/>
      <c r="K8" s="251"/>
      <c r="L8" s="197"/>
      <c r="M8" s="681"/>
      <c r="N8" s="886"/>
      <c r="O8" s="887">
        <f>SUM(O9:O11)</f>
        <v>12</v>
      </c>
      <c r="P8" s="888"/>
      <c r="Q8" s="896"/>
      <c r="R8" s="897">
        <f>SUM(R9:R11)</f>
        <v>0</v>
      </c>
    </row>
    <row r="9" spans="1:18">
      <c r="A9" s="363" t="str">
        <f>'6.Procurement Annex'!A43</f>
        <v>6.1.5.8</v>
      </c>
      <c r="B9" s="363" t="str">
        <f>'6-A. Proc. Sub-Annex'!C127</f>
        <v>B.26.1.1</v>
      </c>
      <c r="C9" s="363" t="str">
        <f>'6-A. Proc. Sub-Annex'!D127</f>
        <v>Dental Chair, Equipment</v>
      </c>
      <c r="D9" s="700" t="str">
        <f>'6-A. Proc. Sub-Annex'!E127</f>
        <v>NCD</v>
      </c>
      <c r="E9" s="700" t="str">
        <f>'6-A. Proc. Sub-Annex'!F127</f>
        <v>NOHP</v>
      </c>
      <c r="F9" s="700">
        <f>'6-A. Proc. Sub-Annex'!G127</f>
        <v>0</v>
      </c>
      <c r="G9" s="700">
        <f>'6-A. Proc. Sub-Annex'!H127</f>
        <v>0</v>
      </c>
      <c r="H9" s="700">
        <f>'6-A. Proc. Sub-Annex'!I127</f>
        <v>10.700000004000001</v>
      </c>
      <c r="I9" s="700">
        <f>'6-A. Proc. Sub-Annex'!J127</f>
        <v>0</v>
      </c>
      <c r="J9" s="700">
        <f>'6-A. Proc. Sub-Annex'!K127</f>
        <v>0</v>
      </c>
      <c r="K9" s="700">
        <f>'6-A. Proc. Sub-Annex'!L127</f>
        <v>0</v>
      </c>
      <c r="L9" s="100">
        <f>'6-A. Proc. Sub-Annex'!M127</f>
        <v>400000</v>
      </c>
      <c r="M9" s="700">
        <f>'6-A. Proc. Sub-Annex'!N127</f>
        <v>4</v>
      </c>
      <c r="N9" s="700">
        <f>'6-A. Proc. Sub-Annex'!O127</f>
        <v>2</v>
      </c>
      <c r="O9" s="100">
        <f>'6-A. Proc. Sub-Annex'!P127</f>
        <v>8</v>
      </c>
      <c r="P9" s="70">
        <f>'6-A. Proc. Sub-Annex'!Q127</f>
        <v>0</v>
      </c>
      <c r="Q9" s="894"/>
      <c r="R9" s="895"/>
    </row>
    <row r="10" spans="1:18">
      <c r="A10" s="363"/>
      <c r="B10" s="363">
        <f>'6-A. Proc. Sub-Annex'!C128</f>
        <v>0</v>
      </c>
      <c r="C10" s="363" t="str">
        <f>'6-A. Proc. Sub-Annex'!D128</f>
        <v>Any other equipment (please specify)</v>
      </c>
      <c r="D10" s="700" t="str">
        <f>'6-A. Proc. Sub-Annex'!E128</f>
        <v>NCD</v>
      </c>
      <c r="E10" s="700" t="str">
        <f>'6-A. Proc. Sub-Annex'!F128</f>
        <v>NOHP</v>
      </c>
      <c r="F10" s="700">
        <f>'6-A. Proc. Sub-Annex'!G128</f>
        <v>0</v>
      </c>
      <c r="G10" s="700">
        <f>'6-A. Proc. Sub-Annex'!H128</f>
        <v>0</v>
      </c>
      <c r="H10" s="700">
        <f>'6-A. Proc. Sub-Annex'!I128</f>
        <v>0</v>
      </c>
      <c r="I10" s="700">
        <f>'6-A. Proc. Sub-Annex'!J128</f>
        <v>0</v>
      </c>
      <c r="J10" s="700">
        <f>'6-A. Proc. Sub-Annex'!K128</f>
        <v>0</v>
      </c>
      <c r="K10" s="700">
        <f>'6-A. Proc. Sub-Annex'!L128</f>
        <v>0</v>
      </c>
      <c r="L10" s="100">
        <f>'6-A. Proc. Sub-Annex'!M128</f>
        <v>0</v>
      </c>
      <c r="M10" s="700">
        <f>'6-A. Proc. Sub-Annex'!N128</f>
        <v>0</v>
      </c>
      <c r="N10" s="700">
        <f>'6-A. Proc. Sub-Annex'!O128</f>
        <v>0</v>
      </c>
      <c r="O10" s="100">
        <f>'6-A. Proc. Sub-Annex'!P128</f>
        <v>0</v>
      </c>
      <c r="P10" s="70">
        <f>'6-A. Proc. Sub-Annex'!Q128</f>
        <v>0</v>
      </c>
      <c r="Q10" s="894"/>
      <c r="R10" s="895"/>
    </row>
    <row r="11" spans="1:18">
      <c r="A11" s="363" t="str">
        <f>'6.Procurement Annex'!A85</f>
        <v>6.2.4.7</v>
      </c>
      <c r="B11" s="363" t="str">
        <f>'6-A. Proc. Sub-Annex'!C275</f>
        <v>B.16.2.11.2</v>
      </c>
      <c r="C11" s="363" t="str">
        <f>'6-A. Proc. Sub-Annex'!D275</f>
        <v>Consumables for NOHP</v>
      </c>
      <c r="D11" s="700" t="str">
        <f>'6-A. Proc. Sub-Annex'!E275</f>
        <v>NCD</v>
      </c>
      <c r="E11" s="700" t="str">
        <f>'6-A. Proc. Sub-Annex'!F275</f>
        <v>NOHP</v>
      </c>
      <c r="F11" s="700">
        <f>'6-A. Proc. Sub-Annex'!G275</f>
        <v>0</v>
      </c>
      <c r="G11" s="700">
        <f>'6-A. Proc. Sub-Annex'!H275</f>
        <v>0</v>
      </c>
      <c r="H11" s="700">
        <f>'6-A. Proc. Sub-Annex'!I275</f>
        <v>4</v>
      </c>
      <c r="I11" s="700">
        <f>'6-A. Proc. Sub-Annex'!J275</f>
        <v>0</v>
      </c>
      <c r="J11" s="700">
        <f>'6-A. Proc. Sub-Annex'!K275</f>
        <v>0</v>
      </c>
      <c r="K11" s="700">
        <f>'6-A. Proc. Sub-Annex'!L275</f>
        <v>0</v>
      </c>
      <c r="L11" s="100">
        <f>'6-A. Proc. Sub-Annex'!M275</f>
        <v>100000</v>
      </c>
      <c r="M11" s="700">
        <f>'6-A. Proc. Sub-Annex'!N275</f>
        <v>1</v>
      </c>
      <c r="N11" s="700">
        <f>'6-A. Proc. Sub-Annex'!O275</f>
        <v>4</v>
      </c>
      <c r="O11" s="100">
        <f>'6-A. Proc. Sub-Annex'!P275</f>
        <v>4</v>
      </c>
      <c r="P11" s="70">
        <f>'6-A. Proc. Sub-Annex'!Q275</f>
        <v>0</v>
      </c>
      <c r="Q11" s="894"/>
      <c r="R11" s="895"/>
    </row>
    <row r="12" spans="1:18">
      <c r="A12" s="732">
        <f>'11.IEC-BCC Annex'!A7</f>
        <v>11</v>
      </c>
      <c r="B12" s="732"/>
      <c r="C12" s="732" t="str">
        <f>'11.IEC-BCC Annex'!C7</f>
        <v xml:space="preserve"> </v>
      </c>
      <c r="D12" s="251"/>
      <c r="E12" s="251"/>
      <c r="F12" s="251"/>
      <c r="G12" s="251"/>
      <c r="H12" s="681"/>
      <c r="I12" s="251"/>
      <c r="J12" s="681"/>
      <c r="K12" s="251"/>
      <c r="L12" s="197"/>
      <c r="M12" s="681"/>
      <c r="N12" s="886"/>
      <c r="O12" s="887">
        <f>O13</f>
        <v>0</v>
      </c>
      <c r="P12" s="888"/>
      <c r="Q12" s="896"/>
      <c r="R12" s="897">
        <f>R13</f>
        <v>0</v>
      </c>
    </row>
    <row r="13" spans="1:18">
      <c r="A13" s="363" t="str">
        <f>'11.IEC-BCC Annex'!A37</f>
        <v>11.4.6</v>
      </c>
      <c r="B13" s="363">
        <f>'11-A. IEC Sub-Annex'!C94</f>
        <v>0</v>
      </c>
      <c r="C13" s="363" t="str">
        <f>'11-A. IEC Sub-Annex'!D94</f>
        <v>IEC/BCC under NOHP</v>
      </c>
      <c r="D13" s="700" t="str">
        <f>'11-A. IEC Sub-Annex'!E94</f>
        <v>NCD</v>
      </c>
      <c r="E13" s="700" t="e">
        <f>'11-A. IEC Sub-Annex'!#REF!</f>
        <v>#REF!</v>
      </c>
      <c r="F13" s="700">
        <f>'11-A. IEC Sub-Annex'!F94</f>
        <v>0</v>
      </c>
      <c r="G13" s="700">
        <f>'11-A. IEC Sub-Annex'!G94</f>
        <v>0</v>
      </c>
      <c r="H13" s="700">
        <f>'11-A. IEC Sub-Annex'!H94</f>
        <v>0</v>
      </c>
      <c r="I13" s="700">
        <f>'11-A. IEC Sub-Annex'!I94</f>
        <v>0</v>
      </c>
      <c r="J13" s="700">
        <f>'11-A. IEC Sub-Annex'!J94</f>
        <v>0</v>
      </c>
      <c r="K13" s="700">
        <f>'11-A. IEC Sub-Annex'!K94</f>
        <v>0</v>
      </c>
      <c r="L13" s="100">
        <f>'11-A. IEC Sub-Annex'!L94</f>
        <v>0</v>
      </c>
      <c r="M13" s="700">
        <f>'11-A. IEC Sub-Annex'!M94</f>
        <v>0</v>
      </c>
      <c r="N13" s="700">
        <f>'11-A. IEC Sub-Annex'!N94</f>
        <v>0</v>
      </c>
      <c r="O13" s="100">
        <f>'11-A. IEC Sub-Annex'!O94</f>
        <v>0</v>
      </c>
      <c r="P13" s="70" t="str">
        <f>'11-A. IEC Sub-Annex'!P94</f>
        <v xml:space="preserve">STATE: ; PDY: ; KKL: ; MHE: ; YNM: </v>
      </c>
      <c r="Q13" s="894"/>
      <c r="R13" s="895"/>
    </row>
    <row r="14" spans="1:18">
      <c r="A14" s="732">
        <f>'12.Printing Annex'!A7</f>
        <v>12</v>
      </c>
      <c r="B14" s="732"/>
      <c r="C14" s="732" t="str">
        <f>'12.Printing Annex'!C7</f>
        <v>Printing</v>
      </c>
      <c r="D14" s="251"/>
      <c r="E14" s="251"/>
      <c r="F14" s="251"/>
      <c r="G14" s="251"/>
      <c r="H14" s="681"/>
      <c r="I14" s="251"/>
      <c r="J14" s="681"/>
      <c r="K14" s="251"/>
      <c r="L14" s="197"/>
      <c r="M14" s="681"/>
      <c r="N14" s="886"/>
      <c r="O14" s="887">
        <f>O15</f>
        <v>0.25</v>
      </c>
      <c r="P14" s="888"/>
      <c r="Q14" s="896"/>
      <c r="R14" s="897">
        <f>R15</f>
        <v>0</v>
      </c>
    </row>
    <row r="15" spans="1:18">
      <c r="A15" s="470" t="str">
        <f>'12.Printing Annex'!A43</f>
        <v>12.4.10</v>
      </c>
      <c r="B15" s="470">
        <f>'12-A. Print Sub-Annex'!C107</f>
        <v>0</v>
      </c>
      <c r="C15" s="470" t="str">
        <f>'12-A. Print Sub-Annex'!D107</f>
        <v>Printing activities under NOHP</v>
      </c>
      <c r="D15" s="890" t="str">
        <f>'12-A. Print Sub-Annex'!E107</f>
        <v>NCD</v>
      </c>
      <c r="E15" s="890" t="str">
        <f>'12-A. Print Sub-Annex'!F107</f>
        <v>NOHP</v>
      </c>
      <c r="F15" s="890">
        <f>'12-A. Print Sub-Annex'!G107</f>
        <v>0</v>
      </c>
      <c r="G15" s="890">
        <f>'12-A. Print Sub-Annex'!H107</f>
        <v>0</v>
      </c>
      <c r="H15" s="890">
        <f>'12-A. Print Sub-Annex'!I107</f>
        <v>0</v>
      </c>
      <c r="I15" s="890">
        <f>'12-A. Print Sub-Annex'!J107</f>
        <v>0</v>
      </c>
      <c r="J15" s="890">
        <f>'12-A. Print Sub-Annex'!K107</f>
        <v>0</v>
      </c>
      <c r="K15" s="890">
        <f>'12-A. Print Sub-Annex'!L107</f>
        <v>0</v>
      </c>
      <c r="L15" s="891">
        <f>'12-A. Print Sub-Annex'!M107</f>
        <v>25000</v>
      </c>
      <c r="M15" s="890">
        <f>'12-A. Print Sub-Annex'!N107</f>
        <v>0.25</v>
      </c>
      <c r="N15" s="890">
        <f>'12-A. Print Sub-Annex'!O107</f>
        <v>1</v>
      </c>
      <c r="O15" s="891">
        <f>'12-A. Print Sub-Annex'!P107</f>
        <v>0.25</v>
      </c>
      <c r="P15" s="889" t="str">
        <f>'12-A. Print Sub-Annex'!Q107</f>
        <v xml:space="preserve">STATE: Printing for ORAL Health Posters, Pamphlets etc., - Rs.25000/-; PDY: ; KKL: ; MHE: ; YNM: </v>
      </c>
      <c r="Q15" s="894"/>
      <c r="R15" s="895"/>
    </row>
  </sheetData>
  <sheetProtection sheet="1" formatCells="0" formatColumns="0" formatRows="0" autoFilter="0"/>
  <autoFilter ref="A5:M14"/>
  <mergeCells count="9">
    <mergeCell ref="Q4:R4"/>
    <mergeCell ref="E4:E5"/>
    <mergeCell ref="A1:C1"/>
    <mergeCell ref="A4:A5"/>
    <mergeCell ref="B4:B5"/>
    <mergeCell ref="C4:C5"/>
    <mergeCell ref="D4:D5"/>
    <mergeCell ref="F4:J4"/>
    <mergeCell ref="K4:P4"/>
  </mergeCells>
  <pageMargins left="0.7" right="0.7" top="0.75" bottom="0.75" header="0.3" footer="0.3"/>
</worksheet>
</file>

<file path=xl/worksheets/sheet59.xml><?xml version="1.0" encoding="utf-8"?>
<worksheet xmlns="http://schemas.openxmlformats.org/spreadsheetml/2006/main" xmlns:r="http://schemas.openxmlformats.org/officeDocument/2006/relationships">
  <sheetPr codeName="Sheet28">
    <tabColor theme="7" tint="0.79998168889431442"/>
  </sheetPr>
  <dimension ref="A1:R23"/>
  <sheetViews>
    <sheetView zoomScale="80" zoomScaleNormal="80" workbookViewId="0">
      <pane xSplit="3" ySplit="5" topLeftCell="D6" activePane="bottomRight" state="frozen"/>
      <selection activeCell="A4" sqref="A4:R11"/>
      <selection pane="topRight" activeCell="A4" sqref="A4:R11"/>
      <selection pane="bottomLeft" activeCell="A4" sqref="A4:R11"/>
      <selection pane="bottomRight" activeCell="O18" sqref="O18"/>
    </sheetView>
  </sheetViews>
  <sheetFormatPr defaultColWidth="10.85546875" defaultRowHeight="15"/>
  <cols>
    <col min="1" max="1" width="10.85546875" style="374"/>
    <col min="2" max="2" width="18.140625" style="374" customWidth="1"/>
    <col min="3" max="3" width="45.5703125" style="374" customWidth="1"/>
    <col min="4" max="4" width="5.7109375" style="328" bestFit="1" customWidth="1"/>
    <col min="5" max="5" width="14" style="328" bestFit="1" customWidth="1"/>
    <col min="6" max="6" width="17.42578125" style="328" customWidth="1"/>
    <col min="7" max="7" width="16.7109375" style="328" customWidth="1"/>
    <col min="8" max="8" width="15.140625" style="397" customWidth="1"/>
    <col min="9" max="9" width="10.85546875" style="328"/>
    <col min="10" max="10" width="10.85546875" style="397"/>
    <col min="11" max="11" width="12.42578125" style="374" customWidth="1"/>
    <col min="12" max="12" width="13.140625" style="374" customWidth="1"/>
    <col min="13" max="13" width="13.85546875" style="397" customWidth="1"/>
    <col min="14" max="14" width="10.85546875" style="328"/>
    <col min="15" max="15" width="10.85546875" style="397"/>
    <col min="16" max="16" width="28.140625" style="374" customWidth="1"/>
    <col min="17" max="17" width="28.7109375" style="328" customWidth="1"/>
    <col min="18" max="18" width="16.5703125" style="397" customWidth="1"/>
    <col min="19" max="16384" width="10.85546875" style="328"/>
  </cols>
  <sheetData>
    <row r="1" spans="1:18" s="856" customFormat="1" ht="30">
      <c r="A1" s="5660" t="s">
        <v>2119</v>
      </c>
      <c r="B1" s="5660"/>
      <c r="C1" s="5660"/>
      <c r="D1" s="400"/>
      <c r="E1" s="377"/>
      <c r="F1" s="67" t="s">
        <v>3948</v>
      </c>
      <c r="G1" s="433"/>
      <c r="H1" s="433"/>
      <c r="I1" s="433"/>
      <c r="J1" s="436"/>
      <c r="K1" s="857"/>
      <c r="L1" s="857"/>
      <c r="M1" s="436"/>
      <c r="O1" s="858"/>
      <c r="P1" s="874"/>
      <c r="R1" s="858"/>
    </row>
    <row r="2" spans="1:18" s="856" customFormat="1">
      <c r="A2" s="598" t="str">
        <f>HYPERLINK("#Index!F3", "Index Pg")</f>
        <v>Index Pg</v>
      </c>
      <c r="B2" s="601"/>
      <c r="C2" s="324" t="str">
        <f>HYPERLINK("#'Budget Summary I'!A1:AL1", "Budget Summary I")</f>
        <v>Budget Summary I</v>
      </c>
      <c r="D2" s="859"/>
      <c r="E2" s="850" t="s">
        <v>4582</v>
      </c>
      <c r="F2" s="99">
        <f>R6+R8+R10+R13+R16+R22</f>
        <v>0</v>
      </c>
      <c r="G2" s="433"/>
      <c r="H2" s="433"/>
      <c r="I2" s="437"/>
      <c r="J2" s="436"/>
      <c r="K2" s="749"/>
      <c r="L2" s="749"/>
      <c r="M2" s="436"/>
      <c r="O2" s="858"/>
      <c r="P2" s="874"/>
      <c r="R2" s="858"/>
    </row>
    <row r="3" spans="1:18" s="856" customFormat="1">
      <c r="A3" s="600"/>
      <c r="B3" s="601"/>
      <c r="C3" s="634" t="str">
        <f>HYPERLINK("#'Budget Summary II'!A3:B5", "Budget Summary II")</f>
        <v>Budget Summary II</v>
      </c>
      <c r="D3" s="873"/>
      <c r="E3" s="855" t="s">
        <v>4583</v>
      </c>
      <c r="F3" s="252">
        <f>O6+O8+O10+O13+O16+O22</f>
        <v>12.4</v>
      </c>
      <c r="G3" s="433"/>
      <c r="H3" s="433"/>
      <c r="I3" s="437"/>
      <c r="J3" s="436"/>
      <c r="K3" s="749"/>
      <c r="L3" s="749"/>
      <c r="M3" s="436"/>
      <c r="O3" s="858"/>
      <c r="P3" s="874"/>
      <c r="R3" s="858"/>
    </row>
    <row r="4" spans="1:18" ht="14.45" customHeight="1">
      <c r="A4" s="5233" t="s">
        <v>53</v>
      </c>
      <c r="B4" s="5233" t="s">
        <v>54</v>
      </c>
      <c r="C4" s="5233" t="s">
        <v>55</v>
      </c>
      <c r="D4" s="5233" t="s">
        <v>56</v>
      </c>
      <c r="E4" s="5233" t="s">
        <v>57</v>
      </c>
      <c r="F4" s="5223" t="s">
        <v>4603</v>
      </c>
      <c r="G4" s="5223"/>
      <c r="H4" s="5223"/>
      <c r="I4" s="5223"/>
      <c r="J4" s="5223"/>
      <c r="K4" s="5223" t="s">
        <v>4613</v>
      </c>
      <c r="L4" s="5223"/>
      <c r="M4" s="5223"/>
      <c r="N4" s="5223"/>
      <c r="O4" s="5223"/>
      <c r="P4" s="5223"/>
      <c r="Q4" s="5233" t="s">
        <v>4643</v>
      </c>
      <c r="R4" s="5233"/>
    </row>
    <row r="5" spans="1:18" ht="60">
      <c r="A5" s="5233"/>
      <c r="B5" s="5233"/>
      <c r="C5" s="5233"/>
      <c r="D5" s="5233"/>
      <c r="E5" s="5233"/>
      <c r="F5" s="379" t="s">
        <v>4604</v>
      </c>
      <c r="G5" s="379" t="s">
        <v>4611</v>
      </c>
      <c r="H5" s="379" t="s">
        <v>4605</v>
      </c>
      <c r="I5" s="379" t="s">
        <v>4612</v>
      </c>
      <c r="J5" s="379" t="s">
        <v>2527</v>
      </c>
      <c r="K5" s="380" t="s">
        <v>58</v>
      </c>
      <c r="L5" s="380" t="s">
        <v>59</v>
      </c>
      <c r="M5" s="381" t="s">
        <v>60</v>
      </c>
      <c r="N5" s="380" t="s">
        <v>61</v>
      </c>
      <c r="O5" s="381" t="s">
        <v>62</v>
      </c>
      <c r="P5" s="642" t="s">
        <v>63</v>
      </c>
      <c r="Q5" s="382" t="s">
        <v>2529</v>
      </c>
      <c r="R5" s="383" t="s">
        <v>4644</v>
      </c>
    </row>
    <row r="6" spans="1:18">
      <c r="A6" s="333">
        <f>'1.SD Facility Based Annex'!A7</f>
        <v>1</v>
      </c>
      <c r="B6" s="333">
        <f>'1.SD Facility Based Annex'!B7</f>
        <v>0</v>
      </c>
      <c r="C6" s="333" t="str">
        <f>'1.SD Facility Based Annex'!C7</f>
        <v>Service Delivery - Facility Based</v>
      </c>
      <c r="D6" s="333"/>
      <c r="E6" s="333"/>
      <c r="F6" s="333"/>
      <c r="G6" s="333"/>
      <c r="H6" s="333"/>
      <c r="I6" s="333"/>
      <c r="J6" s="333"/>
      <c r="K6" s="333"/>
      <c r="L6" s="333"/>
      <c r="M6" s="334"/>
      <c r="N6" s="333"/>
      <c r="O6" s="334">
        <f>O7</f>
        <v>7.4</v>
      </c>
      <c r="P6" s="333"/>
      <c r="Q6" s="333"/>
      <c r="R6" s="334">
        <f>R7</f>
        <v>0</v>
      </c>
    </row>
    <row r="7" spans="1:18" ht="409.5">
      <c r="A7" s="70" t="str">
        <f>+'1.SD Facility Based Annex'!A113</f>
        <v>1.3.2.5</v>
      </c>
      <c r="B7" s="70" t="str">
        <f>+'1.SD Facility Based Annex'!B113</f>
        <v>B.27.1.3</v>
      </c>
      <c r="C7" s="70" t="str">
        <f>+'1.SD Facility Based Annex'!C113</f>
        <v>Miscellaneous including Travel/ POL/ Stationary/ Communications/ Drugs etc.</v>
      </c>
      <c r="D7" s="70" t="str">
        <f>+'1.SD Facility Based Annex'!D113</f>
        <v>NCD</v>
      </c>
      <c r="E7" s="70" t="str">
        <f>+'1.SD Facility Based Annex'!E113</f>
        <v>NPPC</v>
      </c>
      <c r="F7" s="70">
        <f>+'1.SD Facility Based Annex'!F113</f>
        <v>0</v>
      </c>
      <c r="G7" s="70">
        <f>+'1.SD Facility Based Annex'!G113</f>
        <v>0</v>
      </c>
      <c r="H7" s="70">
        <f>+'1.SD Facility Based Annex'!I113</f>
        <v>2.5</v>
      </c>
      <c r="I7" s="70">
        <f>+'1.SD Facility Based Annex'!J113</f>
        <v>0</v>
      </c>
      <c r="J7" s="70">
        <f>+'1.SD Facility Based Annex'!K113</f>
        <v>0</v>
      </c>
      <c r="K7" s="70">
        <f>+'1.SD Facility Based Annex'!L113</f>
        <v>0</v>
      </c>
      <c r="L7" s="70">
        <f>+'1.SD Facility Based Annex'!M113</f>
        <v>37000</v>
      </c>
      <c r="M7" s="239">
        <f>+'1.SD Facility Based Annex'!N113</f>
        <v>0.37</v>
      </c>
      <c r="N7" s="70">
        <f>+'1.SD Facility Based Annex'!O113</f>
        <v>20</v>
      </c>
      <c r="O7" s="239">
        <f>+'1.SD Facility Based Annex'!P113</f>
        <v>7.4</v>
      </c>
      <c r="P7" s="70" t="str">
        <f>+'1.SD Facility Based Annex'!Q113</f>
        <v>STATE: ; PDY: Mobility Support (Vehicle Hiring/POL/TA/DA etc.,) - Rs. 50000/-, Office expenses (Telephone, office equipment,miscellaneous) - Rs.40000/- operational cost - Rs.5000 x 12 months - Rs. 60000/-, Drugs - Rs.3.00 Lakhs  - (Total - Rs.4.50 Lakhs); KKL: Mobility Support (Vehicle Hiring/POL/TA/DA etc.,) - Rs. 10000/-, Office expenses (Telephone, office equipment,miscellaneous) - Rs.10000/-,  operational cost - Rs. 10000/-, Drugs - Rs.1.00 Lakhs  - (Total - Rs.1.30 Lakhs); MHE: Mobility Support (Vehicle Hiring/POL/TA/DA etc.,)- 10000 , Office expenses (Telephone, office equipment,miscellaneous) - Rs.10000/-,  operational cost - - Rs. 10000/-, Drugs - Rs.0.50 Lakhs  - (Total - Rs.0.80 Lakhs); YNM: Mobility Support (Vehicle Hiring/POL/TA/DA etc.,)- 10000 , Office expenses (Telephone, office equipment,miscellaneous) - Rs.10000/-,  operational cost - - Rs. 10000/-, Drugs - Rs.0.50 Lakhs  - (Total - Rs.0.80 Lakhs)</v>
      </c>
      <c r="Q7" s="56"/>
      <c r="R7" s="499"/>
    </row>
    <row r="8" spans="1:18">
      <c r="A8" s="502">
        <f>'5.Infrastructure Annex'!A7</f>
        <v>5</v>
      </c>
      <c r="B8" s="502"/>
      <c r="C8" s="502" t="str">
        <f>'5.Infrastructure Annex'!C7</f>
        <v>Infrastructure</v>
      </c>
      <c r="D8" s="495"/>
      <c r="E8" s="495"/>
      <c r="F8" s="495"/>
      <c r="G8" s="495"/>
      <c r="H8" s="197"/>
      <c r="I8" s="495"/>
      <c r="J8" s="197"/>
      <c r="K8" s="502"/>
      <c r="L8" s="502"/>
      <c r="M8" s="197"/>
      <c r="N8" s="338"/>
      <c r="O8" s="334">
        <f>O9</f>
        <v>0</v>
      </c>
      <c r="P8" s="337"/>
      <c r="Q8" s="247"/>
      <c r="R8" s="94">
        <f>R9</f>
        <v>0</v>
      </c>
    </row>
    <row r="9" spans="1:18" ht="30">
      <c r="A9" s="70" t="str">
        <f>+'5.Infrastructure Annex'!A24</f>
        <v>5.1.1.2.3</v>
      </c>
      <c r="B9" s="70" t="str">
        <f>+'5.Infrastructure Annex'!B24</f>
        <v>B.27.1.4</v>
      </c>
      <c r="C9" s="70" t="str">
        <f>+'5.Infrastructure Annex'!C24</f>
        <v>Renovation of PC unit/ OPD/ Beds/ Miscellaneous equipment etc.</v>
      </c>
      <c r="D9" s="70" t="str">
        <f>+'5.Infrastructure Annex'!D24</f>
        <v>NCD</v>
      </c>
      <c r="E9" s="70" t="str">
        <f>+'5.Infrastructure Annex'!E24</f>
        <v>NPPC</v>
      </c>
      <c r="F9" s="70">
        <f>+'5.Infrastructure Annex'!G24</f>
        <v>0</v>
      </c>
      <c r="G9" s="70">
        <f>+'5.Infrastructure Annex'!H24</f>
        <v>0</v>
      </c>
      <c r="H9" s="70">
        <f>+'5.Infrastructure Annex'!I24</f>
        <v>2.5</v>
      </c>
      <c r="I9" s="70">
        <f>+'5.Infrastructure Annex'!J24</f>
        <v>0</v>
      </c>
      <c r="J9" s="70">
        <f>+'5.Infrastructure Annex'!K24</f>
        <v>0</v>
      </c>
      <c r="K9" s="70">
        <f>+'5.Infrastructure Annex'!L24</f>
        <v>0</v>
      </c>
      <c r="L9" s="70">
        <f>+'5.Infrastructure Annex'!M24</f>
        <v>0</v>
      </c>
      <c r="M9" s="239">
        <f>+'5.Infrastructure Annex'!N24</f>
        <v>0</v>
      </c>
      <c r="N9" s="70">
        <f>+'5.Infrastructure Annex'!O24</f>
        <v>0</v>
      </c>
      <c r="O9" s="239">
        <f>+'5.Infrastructure Annex'!P24</f>
        <v>0</v>
      </c>
      <c r="P9" s="70" t="str">
        <f>+'5.Infrastructure Annex'!Q24</f>
        <v xml:space="preserve">STATE: ; PDY: ; KKL: ; MHE: ; YNM: </v>
      </c>
      <c r="Q9" s="95"/>
      <c r="R9" s="91"/>
    </row>
    <row r="10" spans="1:18">
      <c r="A10" s="542">
        <f>'6.Procurement Annex'!A7</f>
        <v>6</v>
      </c>
      <c r="B10" s="542"/>
      <c r="C10" s="542" t="str">
        <f>'6.Procurement Annex'!C7</f>
        <v>Procurement</v>
      </c>
      <c r="D10" s="543"/>
      <c r="E10" s="543"/>
      <c r="F10" s="543"/>
      <c r="G10" s="543"/>
      <c r="H10" s="197"/>
      <c r="I10" s="543"/>
      <c r="J10" s="197"/>
      <c r="K10" s="542"/>
      <c r="L10" s="542"/>
      <c r="M10" s="197"/>
      <c r="N10" s="338"/>
      <c r="O10" s="334">
        <f>SUM(O11:O12)</f>
        <v>0</v>
      </c>
      <c r="P10" s="337"/>
      <c r="Q10" s="247"/>
      <c r="R10" s="94">
        <f>SUM(R11:R12)</f>
        <v>0</v>
      </c>
    </row>
    <row r="11" spans="1:18">
      <c r="A11" s="5657" t="str">
        <f>'6.Procurement Annex'!A44</f>
        <v>6.1.5.9</v>
      </c>
      <c r="B11" s="70" t="str">
        <f>'6-A. Proc. Sub-Annex'!C130</f>
        <v>B.27.1.4</v>
      </c>
      <c r="C11" s="70" t="str">
        <f>'6-A. Proc. Sub-Annex'!D130</f>
        <v>Equipment</v>
      </c>
      <c r="D11" s="70" t="str">
        <f>'6-A. Proc. Sub-Annex'!E130</f>
        <v>NCD</v>
      </c>
      <c r="E11" s="70" t="str">
        <f>'6-A. Proc. Sub-Annex'!F130</f>
        <v>NPPC</v>
      </c>
      <c r="F11" s="70">
        <f>'6-A. Proc. Sub-Annex'!G130</f>
        <v>0</v>
      </c>
      <c r="G11" s="70">
        <f>'6-A. Proc. Sub-Annex'!H130</f>
        <v>0</v>
      </c>
      <c r="H11" s="70">
        <f>'6-A. Proc. Sub-Annex'!I130</f>
        <v>0</v>
      </c>
      <c r="I11" s="70">
        <f>'6-A. Proc. Sub-Annex'!J130</f>
        <v>0</v>
      </c>
      <c r="J11" s="70">
        <f>'6-A. Proc. Sub-Annex'!K130</f>
        <v>0</v>
      </c>
      <c r="K11" s="70">
        <f>'6-A. Proc. Sub-Annex'!L130</f>
        <v>0</v>
      </c>
      <c r="L11" s="70">
        <f>'6-A. Proc. Sub-Annex'!M130</f>
        <v>0</v>
      </c>
      <c r="M11" s="239">
        <f>'6-A. Proc. Sub-Annex'!N130</f>
        <v>0</v>
      </c>
      <c r="N11" s="70">
        <f>'6-A. Proc. Sub-Annex'!O130</f>
        <v>0</v>
      </c>
      <c r="O11" s="239">
        <f>'6-A. Proc. Sub-Annex'!P130</f>
        <v>0</v>
      </c>
      <c r="P11" s="70">
        <f>'6-A. Proc. Sub-Annex'!Q130</f>
        <v>0</v>
      </c>
      <c r="Q11" s="95"/>
      <c r="R11" s="91"/>
    </row>
    <row r="12" spans="1:18">
      <c r="A12" s="5657"/>
      <c r="B12" s="70">
        <f>'6-A. Proc. Sub-Annex'!C131</f>
        <v>0</v>
      </c>
      <c r="C12" s="70" t="str">
        <f>'6-A. Proc. Sub-Annex'!D131</f>
        <v>Any other equipment (please specify)</v>
      </c>
      <c r="D12" s="70" t="str">
        <f>'6-A. Proc. Sub-Annex'!E131</f>
        <v>NCD</v>
      </c>
      <c r="E12" s="70" t="str">
        <f>'6-A. Proc. Sub-Annex'!F131</f>
        <v>NPPC</v>
      </c>
      <c r="F12" s="70">
        <f>'6-A. Proc. Sub-Annex'!G131</f>
        <v>0</v>
      </c>
      <c r="G12" s="70">
        <f>'6-A. Proc. Sub-Annex'!H131</f>
        <v>0</v>
      </c>
      <c r="H12" s="70">
        <f>'6-A. Proc. Sub-Annex'!I131</f>
        <v>0</v>
      </c>
      <c r="I12" s="70">
        <f>'6-A. Proc. Sub-Annex'!J131</f>
        <v>0</v>
      </c>
      <c r="J12" s="70">
        <f>'6-A. Proc. Sub-Annex'!K131</f>
        <v>0</v>
      </c>
      <c r="K12" s="70">
        <f>'6-A. Proc. Sub-Annex'!L131</f>
        <v>0</v>
      </c>
      <c r="L12" s="70">
        <f>'6-A. Proc. Sub-Annex'!M131</f>
        <v>0</v>
      </c>
      <c r="M12" s="239">
        <f>'6-A. Proc. Sub-Annex'!N131</f>
        <v>0</v>
      </c>
      <c r="N12" s="70">
        <f>'6-A. Proc. Sub-Annex'!O131</f>
        <v>0</v>
      </c>
      <c r="O12" s="239">
        <f>'6-A. Proc. Sub-Annex'!P131</f>
        <v>0</v>
      </c>
      <c r="P12" s="70">
        <f>'6-A. Proc. Sub-Annex'!Q131</f>
        <v>0</v>
      </c>
      <c r="Q12" s="95"/>
      <c r="R12" s="91"/>
    </row>
    <row r="13" spans="1:18">
      <c r="A13" s="502">
        <f>'9.Training Annex'!A7</f>
        <v>9</v>
      </c>
      <c r="B13" s="502"/>
      <c r="C13" s="502" t="str">
        <f>'9.Training Annex'!C7</f>
        <v>Training and Capacity Building</v>
      </c>
      <c r="D13" s="495"/>
      <c r="E13" s="495"/>
      <c r="F13" s="495"/>
      <c r="G13" s="495"/>
      <c r="H13" s="197"/>
      <c r="I13" s="495"/>
      <c r="J13" s="197"/>
      <c r="K13" s="502"/>
      <c r="L13" s="502"/>
      <c r="M13" s="197"/>
      <c r="N13" s="338"/>
      <c r="O13" s="334">
        <f>SUM(O14:O15)</f>
        <v>2</v>
      </c>
      <c r="P13" s="337"/>
      <c r="Q13" s="247"/>
      <c r="R13" s="94">
        <f>SUM(R14:R15)</f>
        <v>0</v>
      </c>
    </row>
    <row r="14" spans="1:18" ht="225">
      <c r="A14" s="5657" t="str">
        <f>'9.Training Annex'!A61</f>
        <v>9.2.4.7</v>
      </c>
      <c r="B14" s="70" t="str">
        <f>'9-A.Training Sub-Annex'!C273</f>
        <v>B.27.1.2</v>
      </c>
      <c r="C14" s="70" t="str">
        <f>'9-A.Training Sub-Annex'!D273</f>
        <v>Training of PHC Medical Officers, nurses, Paramedical Workers &amp; Other Health Staff under NPPC</v>
      </c>
      <c r="D14" s="70" t="str">
        <f>'9-A.Training Sub-Annex'!E273</f>
        <v>NCD</v>
      </c>
      <c r="E14" s="70" t="str">
        <f>'9-A.Training Sub-Annex'!F273</f>
        <v>NPPC</v>
      </c>
      <c r="F14" s="70">
        <f>'9-A.Training Sub-Annex'!G273</f>
        <v>0</v>
      </c>
      <c r="G14" s="70">
        <f>'9-A.Training Sub-Annex'!H273</f>
        <v>0</v>
      </c>
      <c r="H14" s="70">
        <f>'9-A.Training Sub-Annex'!I273</f>
        <v>0.5</v>
      </c>
      <c r="I14" s="70">
        <f>'9-A.Training Sub-Annex'!J273</f>
        <v>0</v>
      </c>
      <c r="J14" s="70">
        <f>'9-A.Training Sub-Annex'!K273</f>
        <v>0</v>
      </c>
      <c r="K14" s="70">
        <f>'9-A.Training Sub-Annex'!L273</f>
        <v>0</v>
      </c>
      <c r="L14" s="70">
        <f>'9-A.Training Sub-Annex'!M273</f>
        <v>40000</v>
      </c>
      <c r="M14" s="239">
        <f>'9-A.Training Sub-Annex'!N273</f>
        <v>0.4</v>
      </c>
      <c r="N14" s="70">
        <f>'9-A.Training Sub-Annex'!O273</f>
        <v>5</v>
      </c>
      <c r="O14" s="239">
        <f>'9-A.Training Sub-Annex'!P273</f>
        <v>2</v>
      </c>
      <c r="P14" s="70" t="str">
        <f>'9-A.Training Sub-Annex'!Q273</f>
        <v>STATE: ; PDY: Training of PHCs Medical Officers, Nurses, Paramedical workers, other Health Staff - Rs.1.00 Lakhs.; KKL: Training of PHCs Medical Officers, Nurses, Paramedical workers, other Health Staff - Rs.0.50 Lakhs.; MHE: Training of PHCs Medical Officers, Nurses, Paramedical workers, other Health Staff - Rs.0.25 Lakhs.; YNM: Training of PHCs Medical Officers, Nurses, Paramedical workers, other Health Staff - Rs.0.25 Lakhs.</v>
      </c>
      <c r="Q14" s="95"/>
      <c r="R14" s="91"/>
    </row>
    <row r="15" spans="1:18" ht="30">
      <c r="A15" s="5657"/>
      <c r="B15" s="70">
        <f>'9-A.Training Sub-Annex'!C274</f>
        <v>0</v>
      </c>
      <c r="C15" s="70" t="str">
        <f>'9-A.Training Sub-Annex'!D274</f>
        <v>Any other (please specify)</v>
      </c>
      <c r="D15" s="70" t="str">
        <f>'9-A.Training Sub-Annex'!E274</f>
        <v>NCD</v>
      </c>
      <c r="E15" s="70" t="str">
        <f>'9-A.Training Sub-Annex'!F274</f>
        <v>NPPC</v>
      </c>
      <c r="F15" s="70">
        <f>'9-A.Training Sub-Annex'!G274</f>
        <v>0</v>
      </c>
      <c r="G15" s="70">
        <f>'9-A.Training Sub-Annex'!H274</f>
        <v>0</v>
      </c>
      <c r="H15" s="70">
        <f>'9-A.Training Sub-Annex'!I274</f>
        <v>0</v>
      </c>
      <c r="I15" s="70">
        <f>'9-A.Training Sub-Annex'!J274</f>
        <v>0</v>
      </c>
      <c r="J15" s="70">
        <f>'9-A.Training Sub-Annex'!K274</f>
        <v>0</v>
      </c>
      <c r="K15" s="70">
        <f>'9-A.Training Sub-Annex'!L274</f>
        <v>0</v>
      </c>
      <c r="L15" s="70">
        <f>'9-A.Training Sub-Annex'!M274</f>
        <v>0</v>
      </c>
      <c r="M15" s="239">
        <f>'9-A.Training Sub-Annex'!N274</f>
        <v>0</v>
      </c>
      <c r="N15" s="70">
        <f>'9-A.Training Sub-Annex'!O274</f>
        <v>0</v>
      </c>
      <c r="O15" s="239">
        <f>'9-A.Training Sub-Annex'!P274</f>
        <v>0</v>
      </c>
      <c r="P15" s="70" t="str">
        <f>'9-A.Training Sub-Annex'!Q274</f>
        <v xml:space="preserve">STATE: ; PDY: ; KKL: ; MHE: ; YNM: </v>
      </c>
      <c r="Q15" s="95"/>
      <c r="R15" s="91"/>
    </row>
    <row r="16" spans="1:18">
      <c r="A16" s="542">
        <f>'11.IEC-BCC Annex'!A7</f>
        <v>11</v>
      </c>
      <c r="B16" s="542"/>
      <c r="C16" s="542" t="str">
        <f>'11.IEC-BCC Annex'!C7</f>
        <v xml:space="preserve"> </v>
      </c>
      <c r="D16" s="543"/>
      <c r="E16" s="543"/>
      <c r="F16" s="543"/>
      <c r="G16" s="543"/>
      <c r="H16" s="197"/>
      <c r="I16" s="543"/>
      <c r="J16" s="197"/>
      <c r="K16" s="542"/>
      <c r="L16" s="542"/>
      <c r="M16" s="197"/>
      <c r="N16" s="338"/>
      <c r="O16" s="334">
        <f>SUM(O17:O19)</f>
        <v>3</v>
      </c>
      <c r="P16" s="337"/>
      <c r="Q16" s="247"/>
      <c r="R16" s="94">
        <f>SUM(R17:R19)</f>
        <v>0</v>
      </c>
    </row>
    <row r="17" spans="1:18" ht="105">
      <c r="A17" s="5657" t="str">
        <f>'11.IEC-BCC Annex'!A41</f>
        <v>11.4.10</v>
      </c>
      <c r="B17" s="70" t="str">
        <f>+'11-A. IEC Sub-Annex'!C101</f>
        <v>B.27.1.3</v>
      </c>
      <c r="C17" s="70" t="str">
        <f>+'11-A. IEC Sub-Annex'!D101</f>
        <v>IEC for DH</v>
      </c>
      <c r="D17" s="70" t="str">
        <f>+'11-A. IEC Sub-Annex'!E101</f>
        <v>NCD</v>
      </c>
      <c r="E17" s="70" t="e">
        <f>+'11-A. IEC Sub-Annex'!#REF!</f>
        <v>#REF!</v>
      </c>
      <c r="F17" s="70">
        <f>+'11-A. IEC Sub-Annex'!F101</f>
        <v>0</v>
      </c>
      <c r="G17" s="70">
        <f>+'11-A. IEC Sub-Annex'!G101</f>
        <v>0</v>
      </c>
      <c r="H17" s="70">
        <f>+'11-A. IEC Sub-Annex'!H101</f>
        <v>1</v>
      </c>
      <c r="I17" s="70">
        <f>+'11-A. IEC Sub-Annex'!I101</f>
        <v>0</v>
      </c>
      <c r="J17" s="70">
        <f>+'11-A. IEC Sub-Annex'!J101</f>
        <v>0</v>
      </c>
      <c r="K17" s="70">
        <f>+'11-A. IEC Sub-Annex'!K101</f>
        <v>0</v>
      </c>
      <c r="L17" s="70">
        <f>+'11-A. IEC Sub-Annex'!L101</f>
        <v>50000</v>
      </c>
      <c r="M17" s="239">
        <f>+'11-A. IEC Sub-Annex'!M101</f>
        <v>0.5</v>
      </c>
      <c r="N17" s="70">
        <f>+'11-A. IEC Sub-Annex'!N101</f>
        <v>4</v>
      </c>
      <c r="O17" s="239">
        <f>+'11-A. IEC Sub-Annex'!O101</f>
        <v>2</v>
      </c>
      <c r="P17" s="70" t="str">
        <f>+'11-A. IEC Sub-Annex'!P101</f>
        <v>STATE: ; PDY: DH - NPPC IEC activities - Rs.1.00 Lakhs; KKL: DH - NPPC IEC activities - Rs.0.50 Lakhs; MHE: DH - NPPC IEC activities - Rs.0.25 Lakhs; YNM: DH - NPPC IEC activities - Rs.0.25 Lakhs</v>
      </c>
      <c r="Q17" s="95"/>
      <c r="R17" s="91"/>
    </row>
    <row r="18" spans="1:18" ht="60">
      <c r="A18" s="5657"/>
      <c r="B18" s="70" t="str">
        <f>+'11-A. IEC Sub-Annex'!C102</f>
        <v>B.27.2.2</v>
      </c>
      <c r="C18" s="70" t="str">
        <f>+'11-A. IEC Sub-Annex'!D102</f>
        <v>IEC for State Palliative care cell</v>
      </c>
      <c r="D18" s="70" t="str">
        <f>+'11-A. IEC Sub-Annex'!E102</f>
        <v>NCD</v>
      </c>
      <c r="E18" s="70" t="e">
        <f>+'11-A. IEC Sub-Annex'!#REF!</f>
        <v>#REF!</v>
      </c>
      <c r="F18" s="70">
        <f>+'11-A. IEC Sub-Annex'!F102</f>
        <v>0</v>
      </c>
      <c r="G18" s="70">
        <f>+'11-A. IEC Sub-Annex'!G102</f>
        <v>0</v>
      </c>
      <c r="H18" s="70">
        <f>+'11-A. IEC Sub-Annex'!H102</f>
        <v>0</v>
      </c>
      <c r="I18" s="70">
        <f>+'11-A. IEC Sub-Annex'!I102</f>
        <v>0</v>
      </c>
      <c r="J18" s="70">
        <f>+'11-A. IEC Sub-Annex'!J102</f>
        <v>0</v>
      </c>
      <c r="K18" s="70">
        <f>+'11-A. IEC Sub-Annex'!K102</f>
        <v>0</v>
      </c>
      <c r="L18" s="70">
        <f>+'11-A. IEC Sub-Annex'!L102</f>
        <v>100000</v>
      </c>
      <c r="M18" s="239">
        <f>+'11-A. IEC Sub-Annex'!M102</f>
        <v>1</v>
      </c>
      <c r="N18" s="70">
        <f>+'11-A. IEC Sub-Annex'!N102</f>
        <v>1</v>
      </c>
      <c r="O18" s="239">
        <f>+'11-A. IEC Sub-Annex'!O102</f>
        <v>1</v>
      </c>
      <c r="P18" s="70" t="str">
        <f>+'11-A. IEC Sub-Annex'!P102</f>
        <v xml:space="preserve">STATE: ; PDY: State Pallative Care Celll - NPPC IEC activities - Rs.1.00 Lakhs; KKL: ; MHE: ; YNM: </v>
      </c>
      <c r="Q18" s="95"/>
      <c r="R18" s="91"/>
    </row>
    <row r="19" spans="1:18" ht="30">
      <c r="A19" s="5657"/>
      <c r="B19" s="70">
        <f>+'11-A. IEC Sub-Annex'!C103</f>
        <v>0</v>
      </c>
      <c r="C19" s="70" t="str">
        <f>+'11-A. IEC Sub-Annex'!D103</f>
        <v>Any other IEC/BCC activities (please specify)</v>
      </c>
      <c r="D19" s="70" t="str">
        <f>+'11-A. IEC Sub-Annex'!E103</f>
        <v>NCD</v>
      </c>
      <c r="E19" s="70" t="e">
        <f>+'11-A. IEC Sub-Annex'!#REF!</f>
        <v>#REF!</v>
      </c>
      <c r="F19" s="70">
        <f>+'11-A. IEC Sub-Annex'!F103</f>
        <v>0</v>
      </c>
      <c r="G19" s="70">
        <f>+'11-A. IEC Sub-Annex'!G103</f>
        <v>0</v>
      </c>
      <c r="H19" s="70">
        <f>+'11-A. IEC Sub-Annex'!H103</f>
        <v>0</v>
      </c>
      <c r="I19" s="70">
        <f>+'11-A. IEC Sub-Annex'!I103</f>
        <v>0</v>
      </c>
      <c r="J19" s="70">
        <f>+'11-A. IEC Sub-Annex'!J103</f>
        <v>0</v>
      </c>
      <c r="K19" s="70">
        <f>+'11-A. IEC Sub-Annex'!K103</f>
        <v>0</v>
      </c>
      <c r="L19" s="70">
        <f>+'11-A. IEC Sub-Annex'!L103</f>
        <v>0</v>
      </c>
      <c r="M19" s="239">
        <f>+'11-A. IEC Sub-Annex'!M103</f>
        <v>0</v>
      </c>
      <c r="N19" s="70">
        <f>+'11-A. IEC Sub-Annex'!N103</f>
        <v>0</v>
      </c>
      <c r="O19" s="239">
        <f>+'11-A. IEC Sub-Annex'!O103</f>
        <v>0</v>
      </c>
      <c r="P19" s="70" t="str">
        <f>+'11-A. IEC Sub-Annex'!P103</f>
        <v xml:space="preserve">STATE: ; PDY: ; KKL: ; MHE: ; YNM: </v>
      </c>
      <c r="Q19" s="95"/>
      <c r="R19" s="91"/>
    </row>
    <row r="20" spans="1:18">
      <c r="A20" s="542">
        <f>'12.Printing Annex'!A7</f>
        <v>12</v>
      </c>
      <c r="B20" s="542"/>
      <c r="C20" s="542" t="str">
        <f>'12.Printing Annex'!C7</f>
        <v>Printing</v>
      </c>
      <c r="D20" s="543"/>
      <c r="E20" s="543"/>
      <c r="F20" s="543"/>
      <c r="G20" s="543"/>
      <c r="H20" s="197"/>
      <c r="I20" s="543"/>
      <c r="J20" s="197"/>
      <c r="K20" s="542"/>
      <c r="L20" s="542"/>
      <c r="M20" s="197"/>
      <c r="N20" s="338"/>
      <c r="O20" s="334">
        <f>SUM(O21:O23)</f>
        <v>0</v>
      </c>
      <c r="P20" s="337"/>
      <c r="Q20" s="247"/>
      <c r="R20" s="94">
        <f>SUM(R21:R23)</f>
        <v>0</v>
      </c>
    </row>
    <row r="21" spans="1:18" ht="30">
      <c r="A21" s="70" t="str">
        <f>'12.Printing Annex'!A44</f>
        <v>12.4.11</v>
      </c>
      <c r="B21" s="70">
        <f>'12-A. Print Sub-Annex'!C108</f>
        <v>0</v>
      </c>
      <c r="C21" s="70" t="str">
        <f>'12-A. Print Sub-Annex'!D108</f>
        <v>Printing activities under NPPC</v>
      </c>
      <c r="D21" s="70" t="str">
        <f>'12-A. Print Sub-Annex'!E108</f>
        <v>NCD</v>
      </c>
      <c r="E21" s="70" t="str">
        <f>'12-A. Print Sub-Annex'!F108</f>
        <v>NPPC</v>
      </c>
      <c r="F21" s="70">
        <f>'12-A. Print Sub-Annex'!G108</f>
        <v>0</v>
      </c>
      <c r="G21" s="70">
        <f>'12-A. Print Sub-Annex'!H108</f>
        <v>0</v>
      </c>
      <c r="H21" s="70">
        <f>'12-A. Print Sub-Annex'!I108</f>
        <v>0</v>
      </c>
      <c r="I21" s="70">
        <f>'12-A. Print Sub-Annex'!J108</f>
        <v>0</v>
      </c>
      <c r="J21" s="70">
        <f>'12-A. Print Sub-Annex'!K108</f>
        <v>0</v>
      </c>
      <c r="K21" s="70">
        <f>'12-A. Print Sub-Annex'!L108</f>
        <v>0</v>
      </c>
      <c r="L21" s="70">
        <f>'12-A. Print Sub-Annex'!M108</f>
        <v>0</v>
      </c>
      <c r="M21" s="239">
        <f>'12-A. Print Sub-Annex'!N108</f>
        <v>0</v>
      </c>
      <c r="N21" s="70">
        <f>'12-A. Print Sub-Annex'!O108</f>
        <v>0</v>
      </c>
      <c r="O21" s="239">
        <f>'12-A. Print Sub-Annex'!P108</f>
        <v>0</v>
      </c>
      <c r="P21" s="70" t="str">
        <f>'12-A. Print Sub-Annex'!Q108</f>
        <v xml:space="preserve">STATE: ; PDY: ; KKL: ; MHE: ; YNM: </v>
      </c>
      <c r="Q21" s="95"/>
      <c r="R21" s="91"/>
    </row>
    <row r="22" spans="1:18">
      <c r="A22" s="337">
        <f>'16.PM Annex'!A7</f>
        <v>16</v>
      </c>
      <c r="B22" s="337">
        <f>'16.PM Annex'!B7</f>
        <v>0</v>
      </c>
      <c r="C22" s="337" t="str">
        <f>'16.PM Annex'!C7</f>
        <v>Programme Management</v>
      </c>
      <c r="D22" s="338"/>
      <c r="E22" s="338"/>
      <c r="F22" s="338"/>
      <c r="G22" s="338"/>
      <c r="H22" s="197"/>
      <c r="I22" s="338"/>
      <c r="J22" s="197"/>
      <c r="K22" s="337"/>
      <c r="L22" s="337"/>
      <c r="M22" s="197"/>
      <c r="N22" s="338"/>
      <c r="O22" s="334">
        <f>O23</f>
        <v>0</v>
      </c>
      <c r="P22" s="337"/>
      <c r="Q22" s="247"/>
      <c r="R22" s="94">
        <f>R23</f>
        <v>0</v>
      </c>
    </row>
    <row r="23" spans="1:18" ht="30">
      <c r="A23" s="70" t="str">
        <f>'16-A. PM sub Annex'!B137</f>
        <v>16.1.4.2.2</v>
      </c>
      <c r="B23" s="70" t="str">
        <f>'16-A. PM sub Annex'!D137</f>
        <v>B.29.1.2</v>
      </c>
      <c r="C23" s="70" t="str">
        <f>'16-A. PM sub Annex'!E137</f>
        <v>Contingencies under NPPCF</v>
      </c>
      <c r="D23" s="70" t="str">
        <f>'16-A. PM sub Annex'!F137</f>
        <v>NCD</v>
      </c>
      <c r="E23" s="70" t="str">
        <f>'16-A. PM sub Annex'!G137</f>
        <v>HRH&amp;HPIP/ NPPC</v>
      </c>
      <c r="F23" s="70">
        <f>'16-A. PM sub Annex'!H137</f>
        <v>0</v>
      </c>
      <c r="G23" s="70">
        <f>'16-A. PM sub Annex'!I137</f>
        <v>0</v>
      </c>
      <c r="H23" s="70">
        <f>'16-A. PM sub Annex'!K137</f>
        <v>0</v>
      </c>
      <c r="I23" s="70">
        <f>'16-A. PM sub Annex'!L137</f>
        <v>0</v>
      </c>
      <c r="J23" s="70">
        <f>'16-A. PM sub Annex'!M137</f>
        <v>0</v>
      </c>
      <c r="K23" s="70">
        <f>'16-A. PM sub Annex'!N137</f>
        <v>0</v>
      </c>
      <c r="L23" s="70">
        <f>'16-A. PM sub Annex'!O137</f>
        <v>0</v>
      </c>
      <c r="M23" s="239">
        <f>'16-A. PM sub Annex'!P137</f>
        <v>0</v>
      </c>
      <c r="N23" s="70">
        <f>'16-A. PM sub Annex'!Q137</f>
        <v>0</v>
      </c>
      <c r="O23" s="239">
        <f>'16-A. PM sub Annex'!R137</f>
        <v>0</v>
      </c>
      <c r="P23" s="70" t="str">
        <f>'16-A. PM sub Annex'!S137</f>
        <v xml:space="preserve">STATE: ; PDY: ; KKL: ; MHE: ; YNM: </v>
      </c>
      <c r="Q23" s="95"/>
      <c r="R23" s="91"/>
    </row>
  </sheetData>
  <sheetProtection sheet="1" formatCells="0" formatColumns="0" formatRows="0" autoFilter="0"/>
  <autoFilter ref="A5:M23"/>
  <mergeCells count="12">
    <mergeCell ref="A11:A12"/>
    <mergeCell ref="A14:A15"/>
    <mergeCell ref="A17:A19"/>
    <mergeCell ref="Q4:R4"/>
    <mergeCell ref="E4:E5"/>
    <mergeCell ref="F4:J4"/>
    <mergeCell ref="K4:P4"/>
    <mergeCell ref="A1:C1"/>
    <mergeCell ref="A4:A5"/>
    <mergeCell ref="B4:B5"/>
    <mergeCell ref="C4:C5"/>
    <mergeCell ref="D4:D5"/>
  </mergeCells>
  <pageMargins left="0.7" right="0.7" top="0.75" bottom="0.75" header="0.3" footer="0.3"/>
</worksheet>
</file>

<file path=xl/worksheets/sheet6.xml><?xml version="1.0" encoding="utf-8"?>
<worksheet xmlns="http://schemas.openxmlformats.org/spreadsheetml/2006/main" xmlns:r="http://schemas.openxmlformats.org/officeDocument/2006/relationships">
  <sheetPr codeName="Sheet52">
    <tabColor rgb="FF00B0F0"/>
  </sheetPr>
  <dimension ref="A1:BB61"/>
  <sheetViews>
    <sheetView zoomScale="80" zoomScaleNormal="80" workbookViewId="0">
      <pane xSplit="2" ySplit="5" topLeftCell="E35" activePane="bottomRight" state="frozen"/>
      <selection pane="topRight" activeCell="C1" sqref="C1"/>
      <selection pane="bottomLeft" activeCell="A6" sqref="A6"/>
      <selection pane="bottomRight" activeCell="E65" sqref="E65"/>
    </sheetView>
  </sheetViews>
  <sheetFormatPr defaultColWidth="8.7109375" defaultRowHeight="15"/>
  <cols>
    <col min="1" max="1" width="32.5703125" style="58" customWidth="1"/>
    <col min="2" max="2" width="47.28515625" style="59" customWidth="1"/>
    <col min="3" max="3" width="17.85546875" style="59" bestFit="1" customWidth="1"/>
    <col min="4" max="4" width="17.28515625" style="59" bestFit="1" customWidth="1"/>
    <col min="5" max="6" width="16.28515625" style="59" bestFit="1" customWidth="1"/>
    <col min="7" max="9" width="16.5703125" style="59" bestFit="1" customWidth="1"/>
    <col min="10" max="10" width="15.7109375" style="59" bestFit="1" customWidth="1"/>
    <col min="11" max="11" width="14.7109375" style="89" bestFit="1" customWidth="1"/>
    <col min="12" max="12" width="15" style="89" bestFit="1" customWidth="1"/>
    <col min="13" max="13" width="14.7109375" style="59" bestFit="1" customWidth="1"/>
    <col min="14" max="14" width="15" style="59" bestFit="1" customWidth="1"/>
    <col min="15" max="15" width="14.7109375" style="59" bestFit="1" customWidth="1"/>
    <col min="16" max="16" width="15" style="59" bestFit="1" customWidth="1"/>
    <col min="17" max="17" width="14.7109375" style="59" bestFit="1" customWidth="1"/>
    <col min="18" max="18" width="15" style="59" bestFit="1" customWidth="1"/>
    <col min="19" max="19" width="14.7109375" style="59" bestFit="1" customWidth="1"/>
    <col min="20" max="20" width="15" style="59" bestFit="1" customWidth="1"/>
    <col min="21" max="21" width="14.7109375" style="59" bestFit="1" customWidth="1"/>
    <col min="22" max="22" width="15" style="59" bestFit="1" customWidth="1"/>
    <col min="23" max="23" width="14.7109375" style="59" bestFit="1" customWidth="1"/>
    <col min="24" max="24" width="15" style="59" bestFit="1" customWidth="1"/>
    <col min="25" max="25" width="14.7109375" style="59" bestFit="1" customWidth="1"/>
    <col min="26" max="26" width="15" style="59" bestFit="1" customWidth="1"/>
    <col min="27" max="27" width="14.7109375" style="59" bestFit="1" customWidth="1"/>
    <col min="28" max="28" width="15" style="59" bestFit="1" customWidth="1"/>
    <col min="29" max="29" width="14.7109375" style="59" bestFit="1" customWidth="1"/>
    <col min="30" max="30" width="15" style="59" bestFit="1" customWidth="1"/>
    <col min="31" max="31" width="14.7109375" style="59" bestFit="1" customWidth="1"/>
    <col min="32" max="32" width="15" style="59" bestFit="1" customWidth="1"/>
    <col min="33" max="33" width="14.7109375" style="59" bestFit="1" customWidth="1"/>
    <col min="34" max="34" width="15" style="59" bestFit="1" customWidth="1"/>
    <col min="35" max="35" width="14.7109375" style="59" bestFit="1" customWidth="1"/>
    <col min="36" max="38" width="15" style="59" bestFit="1" customWidth="1"/>
    <col min="39" max="39" width="16.5703125" style="59" bestFit="1" customWidth="1"/>
    <col min="40" max="40" width="16" style="59" bestFit="1" customWidth="1"/>
    <col min="41" max="16384" width="8.7109375" style="59"/>
  </cols>
  <sheetData>
    <row r="1" spans="1:54" ht="21" customHeight="1">
      <c r="A1" s="5096" t="s">
        <v>4681</v>
      </c>
      <c r="B1" s="5097"/>
      <c r="C1" s="265"/>
      <c r="D1" s="265"/>
      <c r="E1" s="216"/>
      <c r="F1" s="216"/>
      <c r="G1" s="216"/>
      <c r="H1" s="216"/>
      <c r="I1" s="216"/>
      <c r="J1" s="216"/>
      <c r="K1" s="216"/>
      <c r="L1" s="216"/>
      <c r="M1" s="216"/>
      <c r="N1" s="216"/>
      <c r="O1" s="216"/>
      <c r="P1" s="216"/>
      <c r="Q1" s="216"/>
      <c r="R1" s="216"/>
      <c r="S1" s="216"/>
      <c r="T1" s="216"/>
      <c r="U1" s="216"/>
      <c r="V1" s="216"/>
      <c r="W1" s="216"/>
      <c r="X1" s="216"/>
      <c r="Y1" s="216"/>
      <c r="Z1" s="216"/>
      <c r="AA1" s="216"/>
      <c r="AB1" s="216"/>
      <c r="AC1" s="216"/>
      <c r="AD1" s="216"/>
      <c r="AE1" s="216"/>
      <c r="AF1" s="216"/>
      <c r="AG1" s="216"/>
      <c r="AH1" s="216"/>
      <c r="AI1" s="216"/>
      <c r="AJ1" s="216"/>
      <c r="AK1" s="216"/>
      <c r="AL1" s="216"/>
      <c r="AM1" s="216"/>
      <c r="AN1" s="216"/>
    </row>
    <row r="2" spans="1:54" s="72" customFormat="1">
      <c r="A2" s="217" t="str">
        <f>HYPERLINK("#Index!B1", "Index Pg")</f>
        <v>Index Pg</v>
      </c>
      <c r="B2" s="5104" t="s">
        <v>3298</v>
      </c>
      <c r="C2" s="5098" t="s">
        <v>4691</v>
      </c>
      <c r="D2" s="5099"/>
      <c r="E2" s="5095" t="s">
        <v>5</v>
      </c>
      <c r="F2" s="5095"/>
      <c r="G2" s="5095"/>
      <c r="H2" s="5095"/>
      <c r="I2" s="5095"/>
      <c r="J2" s="5095"/>
      <c r="K2" s="5095"/>
      <c r="L2" s="5095"/>
      <c r="M2" s="5095"/>
      <c r="N2" s="5095"/>
      <c r="O2" s="5095"/>
      <c r="P2" s="5095"/>
      <c r="Q2" s="5095"/>
      <c r="R2" s="5095"/>
      <c r="S2" s="5095"/>
      <c r="T2" s="5095"/>
      <c r="U2" s="5095" t="s">
        <v>4660</v>
      </c>
      <c r="V2" s="5095"/>
      <c r="W2" s="5095"/>
      <c r="X2" s="5095"/>
      <c r="Y2" s="5095" t="s">
        <v>4661</v>
      </c>
      <c r="Z2" s="5095"/>
      <c r="AA2" s="5095"/>
      <c r="AB2" s="5095"/>
      <c r="AC2" s="5095" t="s">
        <v>4671</v>
      </c>
      <c r="AD2" s="5095"/>
      <c r="AE2" s="5095"/>
      <c r="AF2" s="5095"/>
      <c r="AG2" s="5095" t="s">
        <v>4672</v>
      </c>
      <c r="AH2" s="5095"/>
      <c r="AI2" s="5095" t="s">
        <v>4662</v>
      </c>
      <c r="AJ2" s="5095"/>
      <c r="AK2" s="5095"/>
      <c r="AL2" s="5095"/>
      <c r="AM2" s="5095" t="s">
        <v>2340</v>
      </c>
      <c r="AN2" s="5095"/>
    </row>
    <row r="3" spans="1:54">
      <c r="A3" s="218" t="str">
        <f>HYPERLINK("#'Budget Summary II'!A2:B2", "Budget Summary II")</f>
        <v>Budget Summary II</v>
      </c>
      <c r="B3" s="5104"/>
      <c r="C3" s="5100"/>
      <c r="D3" s="5101"/>
      <c r="E3" s="5094" t="s">
        <v>4710</v>
      </c>
      <c r="F3" s="5094"/>
      <c r="G3" s="5094" t="s">
        <v>4711</v>
      </c>
      <c r="H3" s="5094"/>
      <c r="I3" s="5094" t="s">
        <v>4712</v>
      </c>
      <c r="J3" s="5094"/>
      <c r="K3" s="5094" t="s">
        <v>4713</v>
      </c>
      <c r="L3" s="5094"/>
      <c r="M3" s="5094" t="s">
        <v>4714</v>
      </c>
      <c r="N3" s="5094"/>
      <c r="O3" s="5094" t="s">
        <v>4715</v>
      </c>
      <c r="P3" s="5094"/>
      <c r="Q3" s="5094" t="s">
        <v>4716</v>
      </c>
      <c r="R3" s="5094"/>
      <c r="S3" s="5094" t="s">
        <v>4717</v>
      </c>
      <c r="T3" s="5094"/>
      <c r="U3" s="5094" t="s">
        <v>4718</v>
      </c>
      <c r="V3" s="5094"/>
      <c r="W3" s="5094" t="s">
        <v>4719</v>
      </c>
      <c r="X3" s="5094"/>
      <c r="Y3" s="5094" t="s">
        <v>4720</v>
      </c>
      <c r="Z3" s="5094"/>
      <c r="AA3" s="5094" t="s">
        <v>4721</v>
      </c>
      <c r="AB3" s="5094"/>
      <c r="AC3" s="5094" t="s">
        <v>4722</v>
      </c>
      <c r="AD3" s="5094"/>
      <c r="AE3" s="5094" t="s">
        <v>4723</v>
      </c>
      <c r="AF3" s="5094"/>
      <c r="AG3" s="5094" t="s">
        <v>4724</v>
      </c>
      <c r="AH3" s="5094"/>
      <c r="AI3" s="5094" t="s">
        <v>4725</v>
      </c>
      <c r="AJ3" s="5094"/>
      <c r="AK3" s="5094" t="s">
        <v>4726</v>
      </c>
      <c r="AL3" s="5094"/>
      <c r="AM3" s="5094" t="s">
        <v>4727</v>
      </c>
      <c r="AN3" s="5094"/>
    </row>
    <row r="4" spans="1:54" s="63" customFormat="1">
      <c r="A4" s="81"/>
      <c r="B4" s="5104"/>
      <c r="C4" s="5102"/>
      <c r="D4" s="5103"/>
      <c r="E4" s="5093" t="s">
        <v>4</v>
      </c>
      <c r="F4" s="5093"/>
      <c r="G4" s="5093" t="s">
        <v>6</v>
      </c>
      <c r="H4" s="5093"/>
      <c r="I4" s="5093" t="s">
        <v>10</v>
      </c>
      <c r="J4" s="5093"/>
      <c r="K4" s="5093" t="s">
        <v>14</v>
      </c>
      <c r="L4" s="5093"/>
      <c r="M4" s="5093" t="s">
        <v>20</v>
      </c>
      <c r="N4" s="5093"/>
      <c r="O4" s="5093" t="s">
        <v>1340</v>
      </c>
      <c r="P4" s="5093"/>
      <c r="Q4" s="5093" t="s">
        <v>29</v>
      </c>
      <c r="R4" s="5093"/>
      <c r="S4" s="5093" t="s">
        <v>30</v>
      </c>
      <c r="T4" s="5093"/>
      <c r="U4" s="5093" t="s">
        <v>2712</v>
      </c>
      <c r="V4" s="5093"/>
      <c r="W4" s="5093" t="s">
        <v>33</v>
      </c>
      <c r="X4" s="5093"/>
      <c r="Y4" s="5093" t="s">
        <v>18</v>
      </c>
      <c r="Z4" s="5093"/>
      <c r="AA4" s="5093" t="s">
        <v>1262</v>
      </c>
      <c r="AB4" s="5093"/>
      <c r="AC4" s="5093" t="s">
        <v>41</v>
      </c>
      <c r="AD4" s="5093"/>
      <c r="AE4" s="5093" t="s">
        <v>740</v>
      </c>
      <c r="AF4" s="5093"/>
      <c r="AG4" s="5093" t="s">
        <v>34</v>
      </c>
      <c r="AH4" s="5093"/>
      <c r="AI4" s="5093" t="s">
        <v>2845</v>
      </c>
      <c r="AJ4" s="5093"/>
      <c r="AK4" s="5093" t="s">
        <v>4673</v>
      </c>
      <c r="AL4" s="5093"/>
      <c r="AM4" s="5093" t="s">
        <v>2772</v>
      </c>
      <c r="AN4" s="5093"/>
    </row>
    <row r="5" spans="1:54">
      <c r="A5" s="81"/>
      <c r="B5" s="266"/>
      <c r="C5" s="264" t="s">
        <v>4583</v>
      </c>
      <c r="D5" s="264" t="s">
        <v>4582</v>
      </c>
      <c r="E5" s="264" t="s">
        <v>4583</v>
      </c>
      <c r="F5" s="264" t="s">
        <v>4582</v>
      </c>
      <c r="G5" s="264" t="s">
        <v>4583</v>
      </c>
      <c r="H5" s="264" t="s">
        <v>4582</v>
      </c>
      <c r="I5" s="264" t="s">
        <v>4583</v>
      </c>
      <c r="J5" s="264" t="s">
        <v>4582</v>
      </c>
      <c r="K5" s="264" t="s">
        <v>4583</v>
      </c>
      <c r="L5" s="264" t="s">
        <v>4582</v>
      </c>
      <c r="M5" s="264" t="s">
        <v>4583</v>
      </c>
      <c r="N5" s="264" t="s">
        <v>4582</v>
      </c>
      <c r="O5" s="264" t="s">
        <v>4583</v>
      </c>
      <c r="P5" s="264" t="s">
        <v>4582</v>
      </c>
      <c r="Q5" s="264" t="s">
        <v>4583</v>
      </c>
      <c r="R5" s="264" t="s">
        <v>4582</v>
      </c>
      <c r="S5" s="264" t="s">
        <v>4583</v>
      </c>
      <c r="T5" s="264" t="s">
        <v>4582</v>
      </c>
      <c r="U5" s="264" t="s">
        <v>4583</v>
      </c>
      <c r="V5" s="264" t="s">
        <v>4582</v>
      </c>
      <c r="W5" s="264" t="s">
        <v>4583</v>
      </c>
      <c r="X5" s="264" t="s">
        <v>4582</v>
      </c>
      <c r="Y5" s="264" t="s">
        <v>4583</v>
      </c>
      <c r="Z5" s="264" t="s">
        <v>4582</v>
      </c>
      <c r="AA5" s="264" t="s">
        <v>4583</v>
      </c>
      <c r="AB5" s="264" t="s">
        <v>4582</v>
      </c>
      <c r="AC5" s="264" t="s">
        <v>4583</v>
      </c>
      <c r="AD5" s="264" t="s">
        <v>4582</v>
      </c>
      <c r="AE5" s="264" t="s">
        <v>4583</v>
      </c>
      <c r="AF5" s="264" t="s">
        <v>4582</v>
      </c>
      <c r="AG5" s="264" t="s">
        <v>4583</v>
      </c>
      <c r="AH5" s="264" t="s">
        <v>4582</v>
      </c>
      <c r="AI5" s="264" t="s">
        <v>4583</v>
      </c>
      <c r="AJ5" s="264" t="s">
        <v>4582</v>
      </c>
      <c r="AK5" s="264" t="s">
        <v>4583</v>
      </c>
      <c r="AL5" s="264" t="s">
        <v>4582</v>
      </c>
      <c r="AM5" s="264" t="s">
        <v>4583</v>
      </c>
      <c r="AN5" s="264" t="s">
        <v>4582</v>
      </c>
    </row>
    <row r="6" spans="1:54" s="89" customFormat="1">
      <c r="A6" s="5088" t="s">
        <v>4691</v>
      </c>
      <c r="B6" s="236" t="s">
        <v>4708</v>
      </c>
      <c r="C6" s="264" t="e">
        <f>SUM(C8:C58)</f>
        <v>#REF!</v>
      </c>
      <c r="D6" s="264" t="e">
        <f t="shared" ref="D6:AN6" si="0">SUM(D8:D58)</f>
        <v>#REF!</v>
      </c>
      <c r="E6" s="264">
        <f t="shared" si="0"/>
        <v>282.34510003994092</v>
      </c>
      <c r="F6" s="264">
        <f t="shared" si="0"/>
        <v>0</v>
      </c>
      <c r="G6" s="264" t="e">
        <f t="shared" si="0"/>
        <v>#REF!</v>
      </c>
      <c r="H6" s="264" t="e">
        <f t="shared" si="0"/>
        <v>#REF!</v>
      </c>
      <c r="I6" s="264">
        <f t="shared" si="0"/>
        <v>133.4061323</v>
      </c>
      <c r="J6" s="264">
        <f t="shared" si="0"/>
        <v>0</v>
      </c>
      <c r="K6" s="264">
        <f t="shared" si="0"/>
        <v>19</v>
      </c>
      <c r="L6" s="264">
        <f t="shared" si="0"/>
        <v>0</v>
      </c>
      <c r="M6" s="264">
        <f t="shared" si="0"/>
        <v>98.945399999999992</v>
      </c>
      <c r="N6" s="264">
        <f t="shared" si="0"/>
        <v>0</v>
      </c>
      <c r="O6" s="264">
        <f t="shared" si="0"/>
        <v>121.6090924999701</v>
      </c>
      <c r="P6" s="264">
        <f t="shared" si="0"/>
        <v>0</v>
      </c>
      <c r="Q6" s="264">
        <f t="shared" si="0"/>
        <v>66.468590000000006</v>
      </c>
      <c r="R6" s="264">
        <f t="shared" si="0"/>
        <v>0</v>
      </c>
      <c r="S6" s="264">
        <f t="shared" si="0"/>
        <v>188.2917503998134</v>
      </c>
      <c r="T6" s="264">
        <f t="shared" si="0"/>
        <v>0</v>
      </c>
      <c r="U6" s="264">
        <f t="shared" si="0"/>
        <v>122.5</v>
      </c>
      <c r="V6" s="264">
        <f t="shared" si="0"/>
        <v>0</v>
      </c>
      <c r="W6" s="264">
        <f t="shared" si="0"/>
        <v>44.64</v>
      </c>
      <c r="X6" s="264">
        <f t="shared" si="0"/>
        <v>0</v>
      </c>
      <c r="Y6" s="264">
        <f t="shared" si="0"/>
        <v>2047.1087610996462</v>
      </c>
      <c r="Z6" s="264">
        <f t="shared" si="0"/>
        <v>0</v>
      </c>
      <c r="AA6" s="264">
        <f t="shared" si="0"/>
        <v>234.80851999972248</v>
      </c>
      <c r="AB6" s="264">
        <f t="shared" si="0"/>
        <v>0</v>
      </c>
      <c r="AC6" s="264">
        <f t="shared" si="0"/>
        <v>2407.0740500122333</v>
      </c>
      <c r="AD6" s="264">
        <f t="shared" si="0"/>
        <v>0</v>
      </c>
      <c r="AE6" s="264">
        <f t="shared" si="0"/>
        <v>163.28238000295801</v>
      </c>
      <c r="AF6" s="264">
        <f t="shared" si="0"/>
        <v>0</v>
      </c>
      <c r="AG6" s="264">
        <f t="shared" si="0"/>
        <v>699.87809287088453</v>
      </c>
      <c r="AH6" s="264">
        <f t="shared" si="0"/>
        <v>0</v>
      </c>
      <c r="AI6" s="264">
        <f t="shared" si="0"/>
        <v>81.655000000000001</v>
      </c>
      <c r="AJ6" s="264">
        <f t="shared" si="0"/>
        <v>0</v>
      </c>
      <c r="AK6" s="264">
        <f t="shared" si="0"/>
        <v>44.290000000000006</v>
      </c>
      <c r="AL6" s="264">
        <f t="shared" si="0"/>
        <v>0</v>
      </c>
      <c r="AM6" s="264">
        <f t="shared" si="0"/>
        <v>1</v>
      </c>
      <c r="AN6" s="264">
        <f t="shared" si="0"/>
        <v>0</v>
      </c>
    </row>
    <row r="7" spans="1:54" s="89" customFormat="1">
      <c r="A7" s="5088"/>
      <c r="B7" s="236" t="s">
        <v>4709</v>
      </c>
      <c r="C7" s="264">
        <f>SUM(C59:C61)</f>
        <v>758.85723999961078</v>
      </c>
      <c r="D7" s="264">
        <f>SUM(D59:D61)</f>
        <v>0</v>
      </c>
      <c r="E7" s="264">
        <f>SUM(E59:E61)</f>
        <v>3</v>
      </c>
      <c r="F7" s="264">
        <f t="shared" ref="F7:AN7" si="1">SUM(F59:F61)</f>
        <v>0</v>
      </c>
      <c r="G7" s="264">
        <f t="shared" si="1"/>
        <v>2.0599999999963599</v>
      </c>
      <c r="H7" s="264">
        <f t="shared" si="1"/>
        <v>0</v>
      </c>
      <c r="I7" s="264">
        <f t="shared" si="1"/>
        <v>135.72860000000003</v>
      </c>
      <c r="J7" s="264">
        <f t="shared" si="1"/>
        <v>0</v>
      </c>
      <c r="K7" s="264">
        <f t="shared" si="1"/>
        <v>3.36</v>
      </c>
      <c r="L7" s="264">
        <f t="shared" si="1"/>
        <v>0</v>
      </c>
      <c r="M7" s="264">
        <f t="shared" si="1"/>
        <v>0</v>
      </c>
      <c r="N7" s="264">
        <f t="shared" si="1"/>
        <v>0</v>
      </c>
      <c r="O7" s="264">
        <f t="shared" si="1"/>
        <v>21</v>
      </c>
      <c r="P7" s="264">
        <f t="shared" si="1"/>
        <v>0</v>
      </c>
      <c r="Q7" s="264">
        <f t="shared" si="1"/>
        <v>1.0230000000000001</v>
      </c>
      <c r="R7" s="264">
        <f t="shared" si="1"/>
        <v>0</v>
      </c>
      <c r="S7" s="264">
        <f t="shared" si="1"/>
        <v>0</v>
      </c>
      <c r="T7" s="264">
        <f t="shared" si="1"/>
        <v>0</v>
      </c>
      <c r="U7" s="264">
        <f t="shared" si="1"/>
        <v>31.837499999999999</v>
      </c>
      <c r="V7" s="264">
        <f t="shared" si="1"/>
        <v>0</v>
      </c>
      <c r="W7" s="264">
        <f t="shared" si="1"/>
        <v>0</v>
      </c>
      <c r="X7" s="264">
        <f t="shared" si="1"/>
        <v>0</v>
      </c>
      <c r="Y7" s="264">
        <f t="shared" si="1"/>
        <v>18.226500000000001</v>
      </c>
      <c r="Z7" s="264">
        <f t="shared" si="1"/>
        <v>0</v>
      </c>
      <c r="AA7" s="264">
        <f t="shared" si="1"/>
        <v>0</v>
      </c>
      <c r="AB7" s="264">
        <f t="shared" si="1"/>
        <v>0</v>
      </c>
      <c r="AC7" s="264">
        <f t="shared" si="1"/>
        <v>469.50443999961436</v>
      </c>
      <c r="AD7" s="264">
        <f t="shared" si="1"/>
        <v>0</v>
      </c>
      <c r="AE7" s="264">
        <f t="shared" si="1"/>
        <v>26.25</v>
      </c>
      <c r="AF7" s="264">
        <f t="shared" si="1"/>
        <v>0</v>
      </c>
      <c r="AG7" s="264">
        <f t="shared" si="1"/>
        <v>46.867199999999997</v>
      </c>
      <c r="AH7" s="264">
        <f t="shared" si="1"/>
        <v>0</v>
      </c>
      <c r="AI7" s="264">
        <f t="shared" si="1"/>
        <v>0</v>
      </c>
      <c r="AJ7" s="264">
        <f t="shared" si="1"/>
        <v>0</v>
      </c>
      <c r="AK7" s="264">
        <f t="shared" si="1"/>
        <v>0</v>
      </c>
      <c r="AL7" s="264">
        <f t="shared" si="1"/>
        <v>0</v>
      </c>
      <c r="AM7" s="264">
        <f t="shared" si="1"/>
        <v>0</v>
      </c>
      <c r="AN7" s="264">
        <f t="shared" si="1"/>
        <v>0</v>
      </c>
    </row>
    <row r="8" spans="1:54" s="89" customFormat="1">
      <c r="A8" s="5091" t="s">
        <v>4336</v>
      </c>
      <c r="B8" s="237" t="s">
        <v>4659</v>
      </c>
      <c r="C8" s="266">
        <f t="shared" ref="C8:C61" si="2">E8+G8+I8+K8+M8+O8+Q8+S8+U8+W8+Y8+AA8+AC8+AE8+AG8+AI8+AK8+AM8</f>
        <v>713.11439599997709</v>
      </c>
      <c r="D8" s="266">
        <f t="shared" ref="D8:D61" si="3">F8+H8+J8+L8+N8+P8+R8+T8+V8+X8+Z8+AB8+AD8+AF8+AH8+AJ8+AL8+AN8</f>
        <v>0</v>
      </c>
      <c r="E8" s="143">
        <f>'1.SD Facility Based Annex'!F4</f>
        <v>121.8599999999923</v>
      </c>
      <c r="F8" s="143">
        <f>'1.SD Facility Based Annex'!F3</f>
        <v>0</v>
      </c>
      <c r="G8" s="143">
        <f>'2.SD Community Based Annex'!G4</f>
        <v>12.23</v>
      </c>
      <c r="H8" s="144">
        <f>'2.SD Community Based Annex'!G3</f>
        <v>0</v>
      </c>
      <c r="I8" s="143">
        <f>'3.Community Intervention Annexn'!F4</f>
        <v>24.680136000000005</v>
      </c>
      <c r="J8" s="143">
        <f>'3.Community Intervention Annexn'!F3</f>
        <v>0</v>
      </c>
      <c r="K8" s="212">
        <f>'5.Infrastructure Annex'!G4</f>
        <v>0</v>
      </c>
      <c r="L8" s="212">
        <f>'5.Infrastructure Annex'!G3</f>
        <v>0</v>
      </c>
      <c r="M8" s="212">
        <f>'7.Referral Transport Annex'!G4</f>
        <v>52.094999999999999</v>
      </c>
      <c r="N8" s="212">
        <f>'7.Referral Transport Annex'!G3</f>
        <v>0</v>
      </c>
      <c r="O8" s="212">
        <f>'11.IEC-BCC Annex'!F4</f>
        <v>4.1799999999931998</v>
      </c>
      <c r="P8" s="212">
        <f>'11.IEC-BCC Annex'!F3</f>
        <v>0</v>
      </c>
      <c r="Q8" s="212">
        <f>'12.Printing Annex'!F4</f>
        <v>5.5747499999999999</v>
      </c>
      <c r="R8" s="212">
        <f>'12.Printing Annex'!F3</f>
        <v>0</v>
      </c>
      <c r="S8" s="212">
        <f>'13.Quality Assurance Annex'!G4</f>
        <v>0</v>
      </c>
      <c r="T8" s="214">
        <f>'13.Quality Assurance Annex'!G3</f>
        <v>0</v>
      </c>
      <c r="U8" s="212">
        <f>'4.Untied grants Annex'!G4</f>
        <v>0</v>
      </c>
      <c r="V8" s="212">
        <f>'4.Untied grants Annex'!G3</f>
        <v>0</v>
      </c>
      <c r="W8" s="212">
        <f>'15.PPP Annex'!G4</f>
        <v>0</v>
      </c>
      <c r="X8" s="212">
        <f>'15.PPP Annex'!G3</f>
        <v>0</v>
      </c>
      <c r="Y8" s="212">
        <f>'6.Procurement Annex'!F4</f>
        <v>485.900109999996</v>
      </c>
      <c r="Z8" s="212">
        <f>'6.Procurement Annex'!F3</f>
        <v>0</v>
      </c>
      <c r="AA8" s="212">
        <f>'14.Drug warehouse &amp;Logistic Anx'!G4</f>
        <v>0</v>
      </c>
      <c r="AB8" s="212">
        <f>'14.Drug warehouse &amp;Logistic Anx'!G3</f>
        <v>0</v>
      </c>
      <c r="AC8" s="212">
        <f>'8.Human Resources (SD) Annex'!F4</f>
        <v>0</v>
      </c>
      <c r="AD8" s="212">
        <f>'8.Human Resources (SD) Annex'!F3</f>
        <v>0</v>
      </c>
      <c r="AE8" s="214">
        <f>'9.Training Annex'!G4</f>
        <v>6.3793999999955</v>
      </c>
      <c r="AF8" s="214">
        <f>'9.Training Annex'!G3</f>
        <v>0</v>
      </c>
      <c r="AG8" s="212">
        <f>'16.PM Annex'!G4</f>
        <v>0</v>
      </c>
      <c r="AH8" s="212">
        <f>'16.PM Annex'!G3</f>
        <v>0</v>
      </c>
      <c r="AI8" s="212">
        <f>'10.Review Research &amp; Surveillen'!G4</f>
        <v>0.215</v>
      </c>
      <c r="AJ8" s="212">
        <f>'10.Review Research &amp; Surveillen'!G3</f>
        <v>0</v>
      </c>
      <c r="AK8" s="212">
        <f>'17.IT Initiatives_SD'!G4</f>
        <v>0</v>
      </c>
      <c r="AL8" s="212">
        <f>'17.IT Initiatives_SD'!G3</f>
        <v>0</v>
      </c>
      <c r="AM8" s="212">
        <f>'18.Innovation'!F4</f>
        <v>0</v>
      </c>
      <c r="AN8" s="212">
        <f>'18.Innovation'!F3</f>
        <v>0</v>
      </c>
      <c r="AO8" s="215"/>
      <c r="AP8" s="143"/>
      <c r="AQ8" s="143"/>
      <c r="AR8" s="143"/>
      <c r="AS8" s="143"/>
      <c r="AT8" s="143"/>
      <c r="AU8" s="143"/>
      <c r="AV8" s="143"/>
      <c r="AW8" s="143"/>
      <c r="AX8" s="143"/>
      <c r="AY8" s="143"/>
      <c r="AZ8" s="143"/>
      <c r="BA8" s="143"/>
      <c r="BB8" s="143"/>
    </row>
    <row r="9" spans="1:54" s="89" customFormat="1">
      <c r="A9" s="5091"/>
      <c r="B9" s="237" t="s">
        <v>4051</v>
      </c>
      <c r="C9" s="266">
        <f t="shared" si="2"/>
        <v>222.53657329996</v>
      </c>
      <c r="D9" s="266">
        <f t="shared" si="3"/>
        <v>0</v>
      </c>
      <c r="E9" s="142">
        <f>'1.SD Facility Based Annex'!G4</f>
        <v>3</v>
      </c>
      <c r="F9" s="142">
        <f>'1.SD Facility Based Annex'!G3</f>
        <v>0</v>
      </c>
      <c r="G9" s="143">
        <f>'2.SD Community Based Annex'!H4</f>
        <v>0</v>
      </c>
      <c r="H9" s="144">
        <f>'2.SD Community Based Annex'!H3</f>
        <v>0</v>
      </c>
      <c r="I9" s="143">
        <f>'3.Community Intervention Annexn'!G4</f>
        <v>28.338076300000001</v>
      </c>
      <c r="J9" s="143">
        <f>'3.Community Intervention Annexn'!G3</f>
        <v>0</v>
      </c>
      <c r="K9" s="212">
        <f>'5.Infrastructure Annex'!H4</f>
        <v>0</v>
      </c>
      <c r="L9" s="212">
        <f>'5.Infrastructure Annex'!H3</f>
        <v>0</v>
      </c>
      <c r="M9" s="212">
        <f>'7.Referral Transport Annex'!H4</f>
        <v>0</v>
      </c>
      <c r="N9" s="212">
        <f>'7.Referral Transport Annex'!H3</f>
        <v>0</v>
      </c>
      <c r="O9" s="212">
        <f>'11.IEC-BCC Annex'!G4</f>
        <v>6.9819990000000001</v>
      </c>
      <c r="P9" s="212">
        <f>'11.IEC-BCC Annex'!G3</f>
        <v>0</v>
      </c>
      <c r="Q9" s="212">
        <f>'12.Printing Annex'!G4</f>
        <v>3.2</v>
      </c>
      <c r="R9" s="212">
        <f>'12.Printing Annex'!G3</f>
        <v>0</v>
      </c>
      <c r="S9" s="212">
        <f>'13.Quality Assurance Annex'!H4</f>
        <v>0</v>
      </c>
      <c r="T9" s="214">
        <f>'13.Quality Assurance Annex'!H3</f>
        <v>0</v>
      </c>
      <c r="U9" s="212">
        <f>'4.Untied grants Annex'!H4</f>
        <v>0</v>
      </c>
      <c r="V9" s="212">
        <f>'4.Untied grants Annex'!H3</f>
        <v>0</v>
      </c>
      <c r="W9" s="212">
        <f>'15.PPP Annex'!H4</f>
        <v>0</v>
      </c>
      <c r="X9" s="212">
        <f>'15.PPP Annex'!H3</f>
        <v>0</v>
      </c>
      <c r="Y9" s="212">
        <f>'6.Procurement Annex'!G4</f>
        <v>164.45464799997001</v>
      </c>
      <c r="Z9" s="212">
        <f>'6.Procurement Annex'!G3</f>
        <v>0</v>
      </c>
      <c r="AA9" s="212">
        <f>'14.Drug warehouse &amp;Logistic Anx'!H4</f>
        <v>0</v>
      </c>
      <c r="AB9" s="212">
        <f>'14.Drug warehouse &amp;Logistic Anx'!H3</f>
        <v>0</v>
      </c>
      <c r="AC9" s="212">
        <f>'8.Human Resources (SD) Annex'!G4</f>
        <v>0</v>
      </c>
      <c r="AD9" s="212">
        <f>'8.Human Resources (SD) Annex'!G3</f>
        <v>0</v>
      </c>
      <c r="AE9" s="214">
        <f>'9.Training Annex'!H4</f>
        <v>16.36184999999</v>
      </c>
      <c r="AF9" s="214">
        <f>'9.Training Annex'!H3</f>
        <v>0</v>
      </c>
      <c r="AG9" s="212">
        <f>'16.PM Annex'!H4</f>
        <v>0</v>
      </c>
      <c r="AH9" s="212">
        <f>'16.PM Annex'!H3</f>
        <v>0</v>
      </c>
      <c r="AI9" s="212">
        <f>'10.Review Research &amp; Surveillen'!H4</f>
        <v>0.2</v>
      </c>
      <c r="AJ9" s="212">
        <f>'10.Review Research &amp; Surveillen'!H3</f>
        <v>0</v>
      </c>
      <c r="AK9" s="212">
        <f>'17.IT Initiatives_SD'!H4</f>
        <v>0</v>
      </c>
      <c r="AL9" s="212">
        <f>'17.IT Initiatives_SD'!H3</f>
        <v>0</v>
      </c>
      <c r="AM9" s="212">
        <f>'18.Innovation'!G4</f>
        <v>0</v>
      </c>
      <c r="AN9" s="212">
        <f>'18.Innovation'!G3</f>
        <v>0</v>
      </c>
    </row>
    <row r="10" spans="1:54" s="89" customFormat="1">
      <c r="A10" s="5091"/>
      <c r="B10" s="237" t="s">
        <v>2931</v>
      </c>
      <c r="C10" s="266">
        <f t="shared" si="2"/>
        <v>75.592249399999986</v>
      </c>
      <c r="D10" s="266">
        <f t="shared" si="3"/>
        <v>0</v>
      </c>
      <c r="E10" s="143">
        <f>'1.SD Facility Based Annex'!I4</f>
        <v>51.09</v>
      </c>
      <c r="F10" s="143">
        <f>'1.SD Facility Based Annex'!I3</f>
        <v>0</v>
      </c>
      <c r="G10" s="143">
        <f>'2.SD Community Based Annex'!I4</f>
        <v>1.2</v>
      </c>
      <c r="H10" s="144">
        <f>'2.SD Community Based Annex'!I3</f>
        <v>0</v>
      </c>
      <c r="I10" s="143">
        <f>'3.Community Intervention Annexn'!H4</f>
        <v>1.827</v>
      </c>
      <c r="J10" s="143">
        <f>'3.Community Intervention Annexn'!H3</f>
        <v>0</v>
      </c>
      <c r="K10" s="212">
        <f>'5.Infrastructure Annex'!I4</f>
        <v>0</v>
      </c>
      <c r="L10" s="212">
        <f>'5.Infrastructure Annex'!I3</f>
        <v>0</v>
      </c>
      <c r="M10" s="212">
        <f>'7.Referral Transport Annex'!I4</f>
        <v>0</v>
      </c>
      <c r="N10" s="212">
        <f>'7.Referral Transport Annex'!I3</f>
        <v>0</v>
      </c>
      <c r="O10" s="212">
        <f>'11.IEC-BCC Annex'!H4</f>
        <v>10.791999399999998</v>
      </c>
      <c r="P10" s="212">
        <f>'11.IEC-BCC Annex'!H3</f>
        <v>0</v>
      </c>
      <c r="Q10" s="212">
        <f>'12.Printing Annex'!H4</f>
        <v>3</v>
      </c>
      <c r="R10" s="212">
        <f>'12.Printing Annex'!H3</f>
        <v>0</v>
      </c>
      <c r="S10" s="212">
        <f>'13.Quality Assurance Annex'!I4</f>
        <v>0</v>
      </c>
      <c r="T10" s="214">
        <f>'13.Quality Assurance Annex'!I3</f>
        <v>0</v>
      </c>
      <c r="U10" s="212">
        <f>'4.Untied grants Annex'!I4</f>
        <v>0</v>
      </c>
      <c r="V10" s="212">
        <f>'4.Untied grants Annex'!I3</f>
        <v>0</v>
      </c>
      <c r="W10" s="212">
        <f>'15.PPP Annex'!I4</f>
        <v>0</v>
      </c>
      <c r="X10" s="212">
        <f>'15.PPP Annex'!I3</f>
        <v>0</v>
      </c>
      <c r="Y10" s="212">
        <f>'6.Procurement Annex'!H4</f>
        <v>0</v>
      </c>
      <c r="Z10" s="212">
        <f>'6.Procurement Annex'!H3</f>
        <v>0</v>
      </c>
      <c r="AA10" s="212">
        <f>'14.Drug warehouse &amp;Logistic Anx'!I4</f>
        <v>0</v>
      </c>
      <c r="AB10" s="212">
        <f>'14.Drug warehouse &amp;Logistic Anx'!I3</f>
        <v>0</v>
      </c>
      <c r="AC10" s="212">
        <f>'8.Human Resources (SD) Annex'!H4</f>
        <v>4.6950000000000003</v>
      </c>
      <c r="AD10" s="212">
        <f>'8.Human Resources (SD) Annex'!H3</f>
        <v>0</v>
      </c>
      <c r="AE10" s="214">
        <f>'9.Training Annex'!I4</f>
        <v>2.9882499999999999</v>
      </c>
      <c r="AF10" s="214">
        <f>'9.Training Annex'!I3</f>
        <v>0</v>
      </c>
      <c r="AG10" s="212">
        <f>'16.PM Annex'!I4</f>
        <v>0</v>
      </c>
      <c r="AH10" s="212">
        <f>'16.PM Annex'!I3</f>
        <v>0</v>
      </c>
      <c r="AI10" s="212">
        <f>'10.Review Research &amp; Surveillen'!I4</f>
        <v>0</v>
      </c>
      <c r="AJ10" s="212">
        <f>'10.Review Research &amp; Surveillen'!I3</f>
        <v>0</v>
      </c>
      <c r="AK10" s="212">
        <f>'17.IT Initiatives_SD'!I4</f>
        <v>0</v>
      </c>
      <c r="AL10" s="212">
        <f>'17.IT Initiatives_SD'!I3</f>
        <v>0</v>
      </c>
      <c r="AM10" s="212">
        <f>'18.Innovation'!H4</f>
        <v>0</v>
      </c>
      <c r="AN10" s="212">
        <f>'18.Innovation'!H3</f>
        <v>0</v>
      </c>
    </row>
    <row r="11" spans="1:54" s="89" customFormat="1">
      <c r="A11" s="5091"/>
      <c r="B11" s="237" t="s">
        <v>4059</v>
      </c>
      <c r="C11" s="266">
        <f t="shared" si="2"/>
        <v>140.11903799999999</v>
      </c>
      <c r="D11" s="266">
        <f t="shared" si="3"/>
        <v>0</v>
      </c>
      <c r="E11" s="142">
        <f>'1.SD Facility Based Annex'!J4</f>
        <v>3.05</v>
      </c>
      <c r="F11" s="142">
        <f>'1.SD Facility Based Annex'!J3</f>
        <v>0</v>
      </c>
      <c r="G11" s="143">
        <f>'2.SD Community Based Annex'!J4</f>
        <v>0.69000000000000006</v>
      </c>
      <c r="H11" s="144">
        <f>'2.SD Community Based Annex'!J3</f>
        <v>0</v>
      </c>
      <c r="I11" s="143">
        <f>'3.Community Intervention Annexn'!I4</f>
        <v>4.0140000000000002</v>
      </c>
      <c r="J11" s="143">
        <f>'3.Community Intervention Annexn'!I3</f>
        <v>0</v>
      </c>
      <c r="K11" s="212">
        <f>'5.Infrastructure Annex'!J4</f>
        <v>0</v>
      </c>
      <c r="L11" s="212">
        <f>'5.Infrastructure Annex'!J3</f>
        <v>0</v>
      </c>
      <c r="M11" s="212">
        <f>'7.Referral Transport Annex'!J4</f>
        <v>0</v>
      </c>
      <c r="N11" s="212">
        <f>'7.Referral Transport Annex'!J3</f>
        <v>0</v>
      </c>
      <c r="O11" s="212">
        <f>'11.IEC-BCC Annex'!I4</f>
        <v>4.5394445000000001</v>
      </c>
      <c r="P11" s="212">
        <f>'11.IEC-BCC Annex'!I3</f>
        <v>0</v>
      </c>
      <c r="Q11" s="212">
        <f>'12.Printing Annex'!I4</f>
        <v>10</v>
      </c>
      <c r="R11" s="212">
        <f>'12.Printing Annex'!I3</f>
        <v>0</v>
      </c>
      <c r="S11" s="212">
        <f>'13.Quality Assurance Annex'!J4</f>
        <v>0</v>
      </c>
      <c r="T11" s="214">
        <f>'13.Quality Assurance Annex'!J3</f>
        <v>0</v>
      </c>
      <c r="U11" s="212">
        <f>'4.Untied grants Annex'!J4</f>
        <v>0</v>
      </c>
      <c r="V11" s="212">
        <f>'4.Untied grants Annex'!J3</f>
        <v>0</v>
      </c>
      <c r="W11" s="212">
        <f>'15.PPP Annex'!J4</f>
        <v>0</v>
      </c>
      <c r="X11" s="212">
        <f>'15.PPP Annex'!J3</f>
        <v>0</v>
      </c>
      <c r="Y11" s="212">
        <f>'6.Procurement Annex'!I4</f>
        <v>104.96632349999999</v>
      </c>
      <c r="Z11" s="212">
        <f>'6.Procurement Annex'!I3</f>
        <v>0</v>
      </c>
      <c r="AA11" s="212">
        <f>'14.Drug warehouse &amp;Logistic Anx'!J4</f>
        <v>0</v>
      </c>
      <c r="AB11" s="212">
        <f>'14.Drug warehouse &amp;Logistic Anx'!J3</f>
        <v>0</v>
      </c>
      <c r="AC11" s="212">
        <f>'8.Human Resources (SD) Annex'!I4</f>
        <v>0</v>
      </c>
      <c r="AD11" s="212">
        <f>'8.Human Resources (SD) Annex'!I3</f>
        <v>0</v>
      </c>
      <c r="AE11" s="214">
        <f>'9.Training Annex'!J4</f>
        <v>12.859269999999999</v>
      </c>
      <c r="AF11" s="214">
        <f>'9.Training Annex'!J3</f>
        <v>0</v>
      </c>
      <c r="AG11" s="212">
        <f>'16.PM Annex'!J4</f>
        <v>0</v>
      </c>
      <c r="AH11" s="212">
        <f>'16.PM Annex'!J3</f>
        <v>0</v>
      </c>
      <c r="AI11" s="212">
        <f>'10.Review Research &amp; Surveillen'!J4</f>
        <v>0</v>
      </c>
      <c r="AJ11" s="212">
        <f>'10.Review Research &amp; Surveillen'!J3</f>
        <v>0</v>
      </c>
      <c r="AK11" s="212">
        <f>'17.IT Initiatives_SD'!J4</f>
        <v>0</v>
      </c>
      <c r="AL11" s="212">
        <f>'17.IT Initiatives_SD'!J3</f>
        <v>0</v>
      </c>
      <c r="AM11" s="212">
        <f>'18.Innovation'!I4</f>
        <v>0</v>
      </c>
      <c r="AN11" s="212">
        <f>'18.Innovation'!I3</f>
        <v>0</v>
      </c>
    </row>
    <row r="12" spans="1:54" s="89" customFormat="1">
      <c r="A12" s="5091"/>
      <c r="B12" s="237" t="s">
        <v>96</v>
      </c>
      <c r="C12" s="266">
        <f t="shared" si="2"/>
        <v>57.246719999950002</v>
      </c>
      <c r="D12" s="266">
        <f t="shared" si="3"/>
        <v>0</v>
      </c>
      <c r="E12" s="143">
        <f>'1.SD Facility Based Annex'!K4</f>
        <v>30.199999999949998</v>
      </c>
      <c r="F12" s="143">
        <f>'1.SD Facility Based Annex'!K3</f>
        <v>0</v>
      </c>
      <c r="G12" s="143">
        <f>'2.SD Community Based Annex'!K4</f>
        <v>8.2399199999999997</v>
      </c>
      <c r="H12" s="144">
        <f>'2.SD Community Based Annex'!K3</f>
        <v>0</v>
      </c>
      <c r="I12" s="143">
        <f>'3.Community Intervention Annexn'!J4</f>
        <v>0</v>
      </c>
      <c r="J12" s="143">
        <f>'3.Community Intervention Annexn'!J3</f>
        <v>0</v>
      </c>
      <c r="K12" s="212">
        <f>'5.Infrastructure Annex'!K4</f>
        <v>0</v>
      </c>
      <c r="L12" s="212">
        <f>'5.Infrastructure Annex'!K3</f>
        <v>0</v>
      </c>
      <c r="M12" s="212">
        <f>'7.Referral Transport Annex'!K4</f>
        <v>0</v>
      </c>
      <c r="N12" s="212">
        <f>'7.Referral Transport Annex'!K3</f>
        <v>0</v>
      </c>
      <c r="O12" s="212">
        <f>'11.IEC-BCC Annex'!J4</f>
        <v>0</v>
      </c>
      <c r="P12" s="212">
        <f>'11.IEC-BCC Annex'!J3</f>
        <v>0</v>
      </c>
      <c r="Q12" s="212">
        <f>'12.Printing Annex'!J4</f>
        <v>5</v>
      </c>
      <c r="R12" s="212">
        <f>'12.Printing Annex'!J3</f>
        <v>0</v>
      </c>
      <c r="S12" s="212">
        <f>'13.Quality Assurance Annex'!K4</f>
        <v>0</v>
      </c>
      <c r="T12" s="214">
        <f>'13.Quality Assurance Annex'!K3</f>
        <v>0</v>
      </c>
      <c r="U12" s="212">
        <f>'4.Untied grants Annex'!K4</f>
        <v>0</v>
      </c>
      <c r="V12" s="212">
        <f>'4.Untied grants Annex'!K3</f>
        <v>0</v>
      </c>
      <c r="W12" s="212">
        <f>'15.PPP Annex'!K4</f>
        <v>0</v>
      </c>
      <c r="X12" s="212">
        <f>'15.PPP Annex'!K3</f>
        <v>0</v>
      </c>
      <c r="Y12" s="212">
        <f>'6.Procurement Annex'!J4</f>
        <v>9.35</v>
      </c>
      <c r="Z12" s="212">
        <f>'6.Procurement Annex'!J3</f>
        <v>0</v>
      </c>
      <c r="AA12" s="212">
        <f>'14.Drug warehouse &amp;Logistic Anx'!K4</f>
        <v>0</v>
      </c>
      <c r="AB12" s="212">
        <f>'14.Drug warehouse &amp;Logistic Anx'!K3</f>
        <v>0</v>
      </c>
      <c r="AC12" s="212">
        <f>'8.Human Resources (SD) Annex'!J4</f>
        <v>0</v>
      </c>
      <c r="AD12" s="212">
        <f>'8.Human Resources (SD) Annex'!J3</f>
        <v>0</v>
      </c>
      <c r="AE12" s="214">
        <f>'9.Training Annex'!K4</f>
        <v>4.4567999999999994</v>
      </c>
      <c r="AF12" s="214">
        <f>'9.Training Annex'!K3</f>
        <v>0</v>
      </c>
      <c r="AG12" s="212">
        <f>'16.PM Annex'!K4</f>
        <v>0</v>
      </c>
      <c r="AH12" s="212">
        <f>'16.PM Annex'!K3</f>
        <v>0</v>
      </c>
      <c r="AI12" s="212">
        <f>'10.Review Research &amp; Surveillen'!K4</f>
        <v>0</v>
      </c>
      <c r="AJ12" s="212">
        <f>'10.Review Research &amp; Surveillen'!K3</f>
        <v>0</v>
      </c>
      <c r="AK12" s="212">
        <f>'17.IT Initiatives_SD'!K4</f>
        <v>0</v>
      </c>
      <c r="AL12" s="212">
        <f>'17.IT Initiatives_SD'!K3</f>
        <v>0</v>
      </c>
      <c r="AM12" s="212">
        <f>'18.Innovation'!J4</f>
        <v>0</v>
      </c>
      <c r="AN12" s="212">
        <f>'18.Innovation'!J3</f>
        <v>0</v>
      </c>
    </row>
    <row r="13" spans="1:54" s="89" customFormat="1">
      <c r="A13" s="5091"/>
      <c r="B13" s="237" t="s">
        <v>4052</v>
      </c>
      <c r="C13" s="266">
        <f t="shared" si="2"/>
        <v>8.9035499999999992</v>
      </c>
      <c r="D13" s="266">
        <f t="shared" si="3"/>
        <v>0</v>
      </c>
      <c r="E13" s="145">
        <f>'1.SD Facility Based Annex'!L4</f>
        <v>0</v>
      </c>
      <c r="F13" s="145">
        <f>'1.SD Facility Based Annex'!L3</f>
        <v>0</v>
      </c>
      <c r="G13" s="143">
        <f>'2.SD Community Based Annex'!L4</f>
        <v>0</v>
      </c>
      <c r="H13" s="144">
        <f>'2.SD Community Based Annex'!L3</f>
        <v>0</v>
      </c>
      <c r="I13" s="143">
        <f>'3.Community Intervention Annexn'!K4</f>
        <v>0</v>
      </c>
      <c r="J13" s="143">
        <f>'3.Community Intervention Annexn'!K3</f>
        <v>0</v>
      </c>
      <c r="K13" s="212">
        <f>'5.Infrastructure Annex'!L4</f>
        <v>0</v>
      </c>
      <c r="L13" s="212">
        <f>'5.Infrastructure Annex'!L3</f>
        <v>0</v>
      </c>
      <c r="M13" s="212">
        <f>'7.Referral Transport Annex'!L4</f>
        <v>0</v>
      </c>
      <c r="N13" s="212">
        <f>'7.Referral Transport Annex'!L3</f>
        <v>0</v>
      </c>
      <c r="O13" s="212">
        <f>'11.IEC-BCC Annex'!K4</f>
        <v>2</v>
      </c>
      <c r="P13" s="212">
        <f>'11.IEC-BCC Annex'!K3</f>
        <v>0</v>
      </c>
      <c r="Q13" s="212">
        <f>'12.Printing Annex'!K4</f>
        <v>0</v>
      </c>
      <c r="R13" s="212">
        <f>'12.Printing Annex'!K3</f>
        <v>0</v>
      </c>
      <c r="S13" s="212">
        <f>'13.Quality Assurance Annex'!L4</f>
        <v>0</v>
      </c>
      <c r="T13" s="214">
        <f>'13.Quality Assurance Annex'!L3</f>
        <v>0</v>
      </c>
      <c r="U13" s="212">
        <f>'4.Untied grants Annex'!L4</f>
        <v>0</v>
      </c>
      <c r="V13" s="212">
        <f>'4.Untied grants Annex'!L3</f>
        <v>0</v>
      </c>
      <c r="W13" s="212">
        <f>'15.PPP Annex'!L4</f>
        <v>0</v>
      </c>
      <c r="X13" s="212">
        <f>'15.PPP Annex'!L3</f>
        <v>0</v>
      </c>
      <c r="Y13" s="212">
        <f>'6.Procurement Annex'!K4</f>
        <v>0</v>
      </c>
      <c r="Z13" s="212">
        <f>'6.Procurement Annex'!K3</f>
        <v>0</v>
      </c>
      <c r="AA13" s="212">
        <f>'14.Drug warehouse &amp;Logistic Anx'!L4</f>
        <v>0</v>
      </c>
      <c r="AB13" s="212">
        <f>'14.Drug warehouse &amp;Logistic Anx'!L3</f>
        <v>0</v>
      </c>
      <c r="AC13" s="212">
        <f>'8.Human Resources (SD) Annex'!K4</f>
        <v>0</v>
      </c>
      <c r="AD13" s="212">
        <f>'8.Human Resources (SD) Annex'!K3</f>
        <v>0</v>
      </c>
      <c r="AE13" s="214">
        <f>'9.Training Annex'!L4</f>
        <v>0.40355000000000002</v>
      </c>
      <c r="AF13" s="214">
        <f>'9.Training Annex'!L3</f>
        <v>0</v>
      </c>
      <c r="AG13" s="212">
        <f>'16.PM Annex'!L4</f>
        <v>6.5</v>
      </c>
      <c r="AH13" s="212">
        <f>'16.PM Annex'!L3</f>
        <v>0</v>
      </c>
      <c r="AI13" s="212">
        <f>'10.Review Research &amp; Surveillen'!L4</f>
        <v>0</v>
      </c>
      <c r="AJ13" s="212">
        <f>'10.Review Research &amp; Surveillen'!L3</f>
        <v>0</v>
      </c>
      <c r="AK13" s="212">
        <f>'17.IT Initiatives_SD'!L4</f>
        <v>0</v>
      </c>
      <c r="AL13" s="212">
        <f>'17.IT Initiatives_SD'!L3</f>
        <v>0</v>
      </c>
      <c r="AM13" s="212">
        <f>'18.Innovation'!K4</f>
        <v>0</v>
      </c>
      <c r="AN13" s="212">
        <f>'18.Innovation'!K3</f>
        <v>0</v>
      </c>
    </row>
    <row r="14" spans="1:54" s="89" customFormat="1">
      <c r="A14" s="5091"/>
      <c r="B14" s="237" t="s">
        <v>4053</v>
      </c>
      <c r="C14" s="266">
        <f t="shared" si="2"/>
        <v>89.564719999986195</v>
      </c>
      <c r="D14" s="266">
        <f t="shared" si="3"/>
        <v>0</v>
      </c>
      <c r="E14" s="145">
        <f>'1.SD Facility Based Annex'!M4</f>
        <v>0.48</v>
      </c>
      <c r="F14" s="145">
        <f>'1.SD Facility Based Annex'!M3</f>
        <v>0</v>
      </c>
      <c r="G14" s="143">
        <f>'2.SD Community Based Annex'!M4</f>
        <v>11</v>
      </c>
      <c r="H14" s="144">
        <f>'2.SD Community Based Annex'!M3</f>
        <v>0</v>
      </c>
      <c r="I14" s="143">
        <f>'3.Community Intervention Annexn'!L4</f>
        <v>22.75</v>
      </c>
      <c r="J14" s="143">
        <f>'3.Community Intervention Annexn'!L3</f>
        <v>0</v>
      </c>
      <c r="K14" s="212">
        <f>'5.Infrastructure Annex'!M4</f>
        <v>0</v>
      </c>
      <c r="L14" s="212">
        <f>'5.Infrastructure Annex'!M3</f>
        <v>0</v>
      </c>
      <c r="M14" s="212">
        <f>'7.Referral Transport Annex'!M4</f>
        <v>0</v>
      </c>
      <c r="N14" s="212">
        <f>'7.Referral Transport Annex'!M3</f>
        <v>0</v>
      </c>
      <c r="O14" s="212">
        <f>'11.IEC-BCC Annex'!L4</f>
        <v>5</v>
      </c>
      <c r="P14" s="212">
        <f>'11.IEC-BCC Annex'!L3</f>
        <v>0</v>
      </c>
      <c r="Q14" s="212">
        <f>'12.Printing Annex'!L4</f>
        <v>10</v>
      </c>
      <c r="R14" s="212">
        <f>'12.Printing Annex'!L3</f>
        <v>0</v>
      </c>
      <c r="S14" s="212">
        <f>'13.Quality Assurance Annex'!M4</f>
        <v>0</v>
      </c>
      <c r="T14" s="214">
        <f>'13.Quality Assurance Annex'!M3</f>
        <v>0</v>
      </c>
      <c r="U14" s="212">
        <f>'4.Untied grants Annex'!M4</f>
        <v>0</v>
      </c>
      <c r="V14" s="212">
        <f>'4.Untied grants Annex'!M3</f>
        <v>0</v>
      </c>
      <c r="W14" s="212">
        <f>'15.PPP Annex'!M4</f>
        <v>0</v>
      </c>
      <c r="X14" s="212">
        <f>'15.PPP Annex'!M3</f>
        <v>0</v>
      </c>
      <c r="Y14" s="212">
        <f>'6.Procurement Annex'!L4</f>
        <v>1.54419999999919</v>
      </c>
      <c r="Z14" s="212">
        <f>'6.Procurement Annex'!L3</f>
        <v>0</v>
      </c>
      <c r="AA14" s="212">
        <f>'14.Drug warehouse &amp;Logistic Anx'!M4</f>
        <v>29.738519999998502</v>
      </c>
      <c r="AB14" s="212">
        <f>'14.Drug warehouse &amp;Logistic Anx'!M3</f>
        <v>0</v>
      </c>
      <c r="AC14" s="212">
        <f>'8.Human Resources (SD) Annex'!L4</f>
        <v>0</v>
      </c>
      <c r="AD14" s="212">
        <f>'8.Human Resources (SD) Annex'!L3</f>
        <v>0</v>
      </c>
      <c r="AE14" s="214">
        <f>'9.Training Annex'!M4</f>
        <v>9.0519999999885012</v>
      </c>
      <c r="AF14" s="214">
        <f>'9.Training Annex'!M3</f>
        <v>0</v>
      </c>
      <c r="AG14" s="212">
        <f>'16.PM Annex'!M4</f>
        <v>0</v>
      </c>
      <c r="AH14" s="212">
        <f>'16.PM Annex'!M3</f>
        <v>0</v>
      </c>
      <c r="AI14" s="212">
        <f>'10.Review Research &amp; Surveillen'!M4</f>
        <v>0</v>
      </c>
      <c r="AJ14" s="212">
        <f>'10.Review Research &amp; Surveillen'!M3</f>
        <v>0</v>
      </c>
      <c r="AK14" s="212">
        <f>'17.IT Initiatives_SD'!M4</f>
        <v>0</v>
      </c>
      <c r="AL14" s="212">
        <f>'17.IT Initiatives_SD'!M3</f>
        <v>0</v>
      </c>
      <c r="AM14" s="212">
        <f>'18.Innovation'!L4</f>
        <v>0</v>
      </c>
      <c r="AN14" s="212">
        <f>'18.Innovation'!L3</f>
        <v>0</v>
      </c>
    </row>
    <row r="15" spans="1:54" s="89" customFormat="1">
      <c r="A15" s="5091"/>
      <c r="B15" s="237" t="s">
        <v>5250</v>
      </c>
      <c r="C15" s="266">
        <f t="shared" si="2"/>
        <v>0</v>
      </c>
      <c r="D15" s="266">
        <f t="shared" si="3"/>
        <v>0</v>
      </c>
      <c r="E15" s="143">
        <f>'1.SD Facility Based Annex'!N4</f>
        <v>0</v>
      </c>
      <c r="F15" s="143">
        <f>'1.SD Facility Based Annex'!N3</f>
        <v>0</v>
      </c>
      <c r="G15" s="143">
        <f>'2.SD Community Based Annex'!N4</f>
        <v>0</v>
      </c>
      <c r="H15" s="144">
        <f>'2.SD Community Based Annex'!N3</f>
        <v>0</v>
      </c>
      <c r="I15" s="143">
        <f>'3.Community Intervention Annexn'!M4</f>
        <v>0</v>
      </c>
      <c r="J15" s="143">
        <f>'3.Community Intervention Annexn'!M3</f>
        <v>0</v>
      </c>
      <c r="K15" s="212">
        <f>'5.Infrastructure Annex'!N4</f>
        <v>0</v>
      </c>
      <c r="L15" s="212">
        <f>'5.Infrastructure Annex'!N3</f>
        <v>0</v>
      </c>
      <c r="M15" s="212">
        <f>'7.Referral Transport Annex'!N4</f>
        <v>0</v>
      </c>
      <c r="N15" s="212">
        <f>'7.Referral Transport Annex'!N3</f>
        <v>0</v>
      </c>
      <c r="O15" s="212">
        <f>'11.IEC-BCC Annex'!M4</f>
        <v>0</v>
      </c>
      <c r="P15" s="212">
        <f>'11.IEC-BCC Annex'!M3</f>
        <v>0</v>
      </c>
      <c r="Q15" s="212">
        <f>'12.Printing Annex'!M4</f>
        <v>0</v>
      </c>
      <c r="R15" s="212">
        <f>'12.Printing Annex'!M3</f>
        <v>0</v>
      </c>
      <c r="S15" s="212">
        <f>'13.Quality Assurance Annex'!N4</f>
        <v>0</v>
      </c>
      <c r="T15" s="214">
        <f>'13.Quality Assurance Annex'!N3</f>
        <v>0</v>
      </c>
      <c r="U15" s="212">
        <f>'4.Untied grants Annex'!N4</f>
        <v>0</v>
      </c>
      <c r="V15" s="212">
        <f>'4.Untied grants Annex'!N3</f>
        <v>0</v>
      </c>
      <c r="W15" s="212">
        <f>'15.PPP Annex'!N4</f>
        <v>0</v>
      </c>
      <c r="X15" s="212">
        <f>'15.PPP Annex'!N3</f>
        <v>0</v>
      </c>
      <c r="Y15" s="212">
        <f>'6.Procurement Annex'!M4</f>
        <v>0</v>
      </c>
      <c r="Z15" s="212">
        <f>'6.Procurement Annex'!M3</f>
        <v>0</v>
      </c>
      <c r="AA15" s="212">
        <f>'14.Drug warehouse &amp;Logistic Anx'!N4</f>
        <v>0</v>
      </c>
      <c r="AB15" s="212">
        <f>'14.Drug warehouse &amp;Logistic Anx'!N3</f>
        <v>0</v>
      </c>
      <c r="AC15" s="212">
        <f>'8.Human Resources (SD) Annex'!M4</f>
        <v>0</v>
      </c>
      <c r="AD15" s="212">
        <f>'8.Human Resources (SD) Annex'!M3</f>
        <v>0</v>
      </c>
      <c r="AE15" s="214">
        <f>'9.Training Annex'!N4</f>
        <v>0</v>
      </c>
      <c r="AF15" s="214">
        <f>'9.Training Annex'!N3</f>
        <v>0</v>
      </c>
      <c r="AG15" s="212">
        <f>'16.PM Annex'!N4</f>
        <v>0</v>
      </c>
      <c r="AH15" s="212">
        <f>'16.PM Annex'!N3</f>
        <v>0</v>
      </c>
      <c r="AI15" s="212">
        <f>'10.Review Research &amp; Surveillen'!N4</f>
        <v>0</v>
      </c>
      <c r="AJ15" s="212">
        <f>'10.Review Research &amp; Surveillen'!N3</f>
        <v>0</v>
      </c>
      <c r="AK15" s="212">
        <f>'17.IT Initiatives_SD'!N4</f>
        <v>0</v>
      </c>
      <c r="AL15" s="212">
        <f>'17.IT Initiatives_SD'!N3</f>
        <v>0</v>
      </c>
      <c r="AM15" s="212">
        <f>'18.Innovation'!M4</f>
        <v>0</v>
      </c>
      <c r="AN15" s="212">
        <f>'18.Innovation'!M3</f>
        <v>0</v>
      </c>
    </row>
    <row r="16" spans="1:54" s="89" customFormat="1">
      <c r="A16" s="5091"/>
      <c r="B16" s="237" t="s">
        <v>5251</v>
      </c>
      <c r="C16" s="266">
        <f t="shared" si="2"/>
        <v>19.728000000000002</v>
      </c>
      <c r="D16" s="266">
        <f t="shared" si="3"/>
        <v>0</v>
      </c>
      <c r="E16" s="143"/>
      <c r="F16" s="143"/>
      <c r="G16" s="143"/>
      <c r="H16" s="144"/>
      <c r="I16" s="143"/>
      <c r="J16" s="143"/>
      <c r="K16" s="212"/>
      <c r="L16" s="212"/>
      <c r="M16" s="212"/>
      <c r="N16" s="212"/>
      <c r="O16" s="212"/>
      <c r="P16" s="212"/>
      <c r="Q16" s="212"/>
      <c r="R16" s="212"/>
      <c r="S16" s="212"/>
      <c r="T16" s="214"/>
      <c r="U16" s="212"/>
      <c r="V16" s="212"/>
      <c r="W16" s="212">
        <f>'15.PPP Annex'!BC4</f>
        <v>0</v>
      </c>
      <c r="X16" s="212">
        <f>'15.PPP Annex'!BC3</f>
        <v>0</v>
      </c>
      <c r="Y16" s="212"/>
      <c r="Z16" s="212"/>
      <c r="AA16" s="212"/>
      <c r="AB16" s="212"/>
      <c r="AC16" s="212"/>
      <c r="AD16" s="212"/>
      <c r="AE16" s="214"/>
      <c r="AF16" s="214"/>
      <c r="AG16" s="212">
        <f>'16.PM Annex'!BC4</f>
        <v>19.728000000000002</v>
      </c>
      <c r="AH16" s="212">
        <f>'16.PM Annex'!BC3</f>
        <v>0</v>
      </c>
      <c r="AI16" s="212"/>
      <c r="AJ16" s="212"/>
      <c r="AK16" s="212"/>
      <c r="AL16" s="212"/>
      <c r="AM16" s="212">
        <f>'18.Innovation'!BB4</f>
        <v>0</v>
      </c>
      <c r="AN16" s="212">
        <f>'18.Innovation'!BB3</f>
        <v>0</v>
      </c>
    </row>
    <row r="17" spans="1:40" s="89" customFormat="1" ht="30">
      <c r="A17" s="5091"/>
      <c r="B17" s="237" t="s">
        <v>3867</v>
      </c>
      <c r="C17" s="266">
        <f t="shared" si="2"/>
        <v>3.17</v>
      </c>
      <c r="D17" s="266">
        <f t="shared" si="3"/>
        <v>0</v>
      </c>
      <c r="E17" s="143">
        <f>'1.SD Facility Based Annex'!O4</f>
        <v>0</v>
      </c>
      <c r="F17" s="143">
        <f>'1.SD Facility Based Annex'!O3</f>
        <v>0</v>
      </c>
      <c r="G17" s="143">
        <f>'2.SD Community Based Annex'!O4</f>
        <v>0</v>
      </c>
      <c r="H17" s="144">
        <f>'2.SD Community Based Annex'!O3</f>
        <v>0</v>
      </c>
      <c r="I17" s="143">
        <f>'3.Community Intervention Annexn'!N4</f>
        <v>0</v>
      </c>
      <c r="J17" s="143">
        <f>'3.Community Intervention Annexn'!N3</f>
        <v>0</v>
      </c>
      <c r="K17" s="212">
        <f>'5.Infrastructure Annex'!O4</f>
        <v>0</v>
      </c>
      <c r="L17" s="212">
        <f>'5.Infrastructure Annex'!O3</f>
        <v>0</v>
      </c>
      <c r="M17" s="212">
        <f>'7.Referral Transport Annex'!O4</f>
        <v>0</v>
      </c>
      <c r="N17" s="212">
        <f>'7.Referral Transport Annex'!O3</f>
        <v>0</v>
      </c>
      <c r="O17" s="212">
        <f>'11.IEC-BCC Annex'!N4</f>
        <v>2.4</v>
      </c>
      <c r="P17" s="212">
        <f>'11.IEC-BCC Annex'!N3</f>
        <v>0</v>
      </c>
      <c r="Q17" s="212">
        <f>'12.Printing Annex'!N4</f>
        <v>0</v>
      </c>
      <c r="R17" s="212">
        <f>'12.Printing Annex'!N3</f>
        <v>0</v>
      </c>
      <c r="S17" s="212">
        <f>'13.Quality Assurance Annex'!O4</f>
        <v>0</v>
      </c>
      <c r="T17" s="214">
        <f>'13.Quality Assurance Annex'!O3</f>
        <v>0</v>
      </c>
      <c r="U17" s="212">
        <f>'4.Untied grants Annex'!O4</f>
        <v>0</v>
      </c>
      <c r="V17" s="212">
        <f>'4.Untied grants Annex'!O3</f>
        <v>0</v>
      </c>
      <c r="W17" s="212">
        <f>'15.PPP Annex'!O4</f>
        <v>0</v>
      </c>
      <c r="X17" s="212">
        <f>'15.PPP Annex'!O3</f>
        <v>0</v>
      </c>
      <c r="Y17" s="212">
        <f>'6.Procurement Annex'!N4</f>
        <v>0.26999999999999996</v>
      </c>
      <c r="Z17" s="212">
        <f>'6.Procurement Annex'!N3</f>
        <v>0</v>
      </c>
      <c r="AA17" s="212">
        <f>'14.Drug warehouse &amp;Logistic Anx'!O4</f>
        <v>0</v>
      </c>
      <c r="AB17" s="212">
        <f>'14.Drug warehouse &amp;Logistic Anx'!O3</f>
        <v>0</v>
      </c>
      <c r="AC17" s="212">
        <f>'8.Human Resources (SD) Annex'!N4</f>
        <v>0</v>
      </c>
      <c r="AD17" s="212">
        <f>'8.Human Resources (SD) Annex'!N3</f>
        <v>0</v>
      </c>
      <c r="AE17" s="214">
        <f>'9.Training Annex'!O4</f>
        <v>0</v>
      </c>
      <c r="AF17" s="214">
        <f>'9.Training Annex'!O3</f>
        <v>0</v>
      </c>
      <c r="AG17" s="212">
        <f>'16.PM Annex'!O4</f>
        <v>0</v>
      </c>
      <c r="AH17" s="212">
        <f>'16.PM Annex'!O3</f>
        <v>0</v>
      </c>
      <c r="AI17" s="212">
        <f>'10.Review Research &amp; Surveillen'!O4</f>
        <v>0.5</v>
      </c>
      <c r="AJ17" s="212">
        <f>'10.Review Research &amp; Surveillen'!O3</f>
        <v>0</v>
      </c>
      <c r="AK17" s="212">
        <f>'17.IT Initiatives_SD'!O4</f>
        <v>0</v>
      </c>
      <c r="AL17" s="212">
        <f>'17.IT Initiatives_SD'!O3</f>
        <v>0</v>
      </c>
      <c r="AM17" s="212">
        <f>'18.Innovation'!N4</f>
        <v>0</v>
      </c>
      <c r="AN17" s="212">
        <f>'18.Innovation'!N3</f>
        <v>0</v>
      </c>
    </row>
    <row r="18" spans="1:40" s="89" customFormat="1">
      <c r="A18" s="5091" t="s">
        <v>4686</v>
      </c>
      <c r="B18" s="237" t="s">
        <v>4680</v>
      </c>
      <c r="C18" s="266">
        <f t="shared" si="2"/>
        <v>635.96031999957995</v>
      </c>
      <c r="D18" s="266">
        <f t="shared" si="3"/>
        <v>0</v>
      </c>
      <c r="E18" s="143">
        <f>'1.SD Facility Based Annex'!P4</f>
        <v>0</v>
      </c>
      <c r="F18" s="143">
        <f>'1.SD Facility Based Annex'!P3</f>
        <v>0</v>
      </c>
      <c r="G18" s="143">
        <f>'2.SD Community Based Annex'!P4</f>
        <v>0</v>
      </c>
      <c r="H18" s="144">
        <f>'2.SD Community Based Annex'!P3</f>
        <v>0</v>
      </c>
      <c r="I18" s="143">
        <f>'3.Community Intervention Annexn'!O4</f>
        <v>0</v>
      </c>
      <c r="J18" s="143">
        <f>'3.Community Intervention Annexn'!O3</f>
        <v>0</v>
      </c>
      <c r="K18" s="212">
        <f>'5.Infrastructure Annex'!P4</f>
        <v>0</v>
      </c>
      <c r="L18" s="212">
        <f>'5.Infrastructure Annex'!P3</f>
        <v>0</v>
      </c>
      <c r="M18" s="212">
        <f>'7.Referral Transport Annex'!P4</f>
        <v>0</v>
      </c>
      <c r="N18" s="212">
        <f>'7.Referral Transport Annex'!P3</f>
        <v>0</v>
      </c>
      <c r="O18" s="212">
        <f>'11.IEC-BCC Annex'!O4</f>
        <v>31.250159999999997</v>
      </c>
      <c r="P18" s="212">
        <f>'11.IEC-BCC Annex'!O3</f>
        <v>0</v>
      </c>
      <c r="Q18" s="212">
        <f>'12.Printing Annex'!O4</f>
        <v>0</v>
      </c>
      <c r="R18" s="212">
        <f>'12.Printing Annex'!O3</f>
        <v>0</v>
      </c>
      <c r="S18" s="212">
        <f>'13.Quality Assurance Annex'!P4</f>
        <v>0</v>
      </c>
      <c r="T18" s="214">
        <f>'13.Quality Assurance Annex'!P3</f>
        <v>0</v>
      </c>
      <c r="U18" s="212">
        <f>'4.Untied grants Annex'!P4</f>
        <v>0</v>
      </c>
      <c r="V18" s="212">
        <f>'4.Untied grants Annex'!P3</f>
        <v>0</v>
      </c>
      <c r="W18" s="212">
        <f>'15.PPP Annex'!P4</f>
        <v>0</v>
      </c>
      <c r="X18" s="212">
        <f>'15.PPP Annex'!P3</f>
        <v>0</v>
      </c>
      <c r="Y18" s="212">
        <f>'6.Procurement Annex'!O4</f>
        <v>30.299999999999997</v>
      </c>
      <c r="Z18" s="212">
        <f>'6.Procurement Annex'!O3</f>
        <v>0</v>
      </c>
      <c r="AA18" s="212">
        <f>'14.Drug warehouse &amp;Logistic Anx'!P4</f>
        <v>0</v>
      </c>
      <c r="AB18" s="212">
        <f>'14.Drug warehouse &amp;Logistic Anx'!P3</f>
        <v>0</v>
      </c>
      <c r="AC18" s="212">
        <f>'8.Human Resources (SD) Annex'!O4</f>
        <v>473.61999999957999</v>
      </c>
      <c r="AD18" s="212">
        <f>'8.Human Resources (SD) Annex'!O3</f>
        <v>0</v>
      </c>
      <c r="AE18" s="214">
        <f>'9.Training Annex'!P4</f>
        <v>56.500159999999994</v>
      </c>
      <c r="AF18" s="214">
        <f>'9.Training Annex'!P3</f>
        <v>0</v>
      </c>
      <c r="AG18" s="212">
        <f>'16.PM Annex'!P4</f>
        <v>0</v>
      </c>
      <c r="AH18" s="212">
        <f>'16.PM Annex'!P3</f>
        <v>0</v>
      </c>
      <c r="AI18" s="212">
        <f>'10.Review Research &amp; Surveillen'!P4</f>
        <v>0</v>
      </c>
      <c r="AJ18" s="212">
        <f>'10.Review Research &amp; Surveillen'!P3</f>
        <v>0</v>
      </c>
      <c r="AK18" s="212">
        <f>'17.IT Initiatives_SD'!P4</f>
        <v>44.290000000000006</v>
      </c>
      <c r="AL18" s="212">
        <f>'17.IT Initiatives_SD'!P3</f>
        <v>0</v>
      </c>
      <c r="AM18" s="212">
        <f>'18.Innovation'!O4</f>
        <v>0</v>
      </c>
      <c r="AN18" s="212">
        <f>'18.Innovation'!O3</f>
        <v>0</v>
      </c>
    </row>
    <row r="19" spans="1:40" s="89" customFormat="1">
      <c r="A19" s="5091"/>
      <c r="B19" s="237" t="s">
        <v>3838</v>
      </c>
      <c r="C19" s="266">
        <f t="shared" si="2"/>
        <v>7.5262200000000004</v>
      </c>
      <c r="D19" s="266">
        <f t="shared" si="3"/>
        <v>0</v>
      </c>
      <c r="E19" s="143">
        <f>'1.SD Facility Based Annex'!Q4</f>
        <v>0</v>
      </c>
      <c r="F19" s="143">
        <f>'1.SD Facility Based Annex'!Q3</f>
        <v>0</v>
      </c>
      <c r="G19" s="143">
        <f>'2.SD Community Based Annex'!Q4</f>
        <v>0</v>
      </c>
      <c r="H19" s="144">
        <f>'2.SD Community Based Annex'!Q3</f>
        <v>0</v>
      </c>
      <c r="I19" s="143">
        <f>'3.Community Intervention Annexn'!P4</f>
        <v>7.5262200000000004</v>
      </c>
      <c r="J19" s="143">
        <f>'3.Community Intervention Annexn'!P3</f>
        <v>0</v>
      </c>
      <c r="K19" s="212">
        <f>'5.Infrastructure Annex'!Q4</f>
        <v>0</v>
      </c>
      <c r="L19" s="212">
        <f>'5.Infrastructure Annex'!Q3</f>
        <v>0</v>
      </c>
      <c r="M19" s="212">
        <f>'7.Referral Transport Annex'!Q4</f>
        <v>0</v>
      </c>
      <c r="N19" s="212">
        <f>'7.Referral Transport Annex'!Q3</f>
        <v>0</v>
      </c>
      <c r="O19" s="212">
        <f>'11.IEC-BCC Annex'!P4</f>
        <v>0</v>
      </c>
      <c r="P19" s="212">
        <f>'11.IEC-BCC Annex'!P3</f>
        <v>0</v>
      </c>
      <c r="Q19" s="212">
        <f>'12.Printing Annex'!P4</f>
        <v>0</v>
      </c>
      <c r="R19" s="212">
        <f>'12.Printing Annex'!P3</f>
        <v>0</v>
      </c>
      <c r="S19" s="212">
        <f>'13.Quality Assurance Annex'!Q4</f>
        <v>0</v>
      </c>
      <c r="T19" s="214">
        <f>'13.Quality Assurance Annex'!Q3</f>
        <v>0</v>
      </c>
      <c r="U19" s="212">
        <f>'4.Untied grants Annex'!Q4</f>
        <v>0</v>
      </c>
      <c r="V19" s="212">
        <f>'4.Untied grants Annex'!Q3</f>
        <v>0</v>
      </c>
      <c r="W19" s="212">
        <f>'15.PPP Annex'!Q4</f>
        <v>0</v>
      </c>
      <c r="X19" s="212">
        <f>'15.PPP Annex'!Q3</f>
        <v>0</v>
      </c>
      <c r="Y19" s="212">
        <f>'6.Procurement Annex'!P4</f>
        <v>0</v>
      </c>
      <c r="Z19" s="212">
        <f>'6.Procurement Annex'!P3</f>
        <v>0</v>
      </c>
      <c r="AA19" s="212">
        <f>'14.Drug warehouse &amp;Logistic Anx'!Q4</f>
        <v>0</v>
      </c>
      <c r="AB19" s="212">
        <f>'14.Drug warehouse &amp;Logistic Anx'!Q3</f>
        <v>0</v>
      </c>
      <c r="AC19" s="212">
        <f>'8.Human Resources (SD) Annex'!P4</f>
        <v>0</v>
      </c>
      <c r="AD19" s="212">
        <f>'8.Human Resources (SD) Annex'!P3</f>
        <v>0</v>
      </c>
      <c r="AE19" s="214">
        <f>'9.Training Annex'!Q4</f>
        <v>0</v>
      </c>
      <c r="AF19" s="214">
        <f>'9.Training Annex'!Q3</f>
        <v>0</v>
      </c>
      <c r="AG19" s="212">
        <f>'16.PM Annex'!Q4</f>
        <v>0</v>
      </c>
      <c r="AH19" s="212">
        <f>'16.PM Annex'!Q3</f>
        <v>0</v>
      </c>
      <c r="AI19" s="212">
        <f>'10.Review Research &amp; Surveillen'!Q4</f>
        <v>0</v>
      </c>
      <c r="AJ19" s="212">
        <f>'10.Review Research &amp; Surveillen'!Q3</f>
        <v>0</v>
      </c>
      <c r="AK19" s="212">
        <f>'17.IT Initiatives_SD'!Q4</f>
        <v>0</v>
      </c>
      <c r="AL19" s="212">
        <f>'17.IT Initiatives_SD'!Q3</f>
        <v>0</v>
      </c>
      <c r="AM19" s="212">
        <f>'18.Innovation'!P4</f>
        <v>0</v>
      </c>
      <c r="AN19" s="212">
        <f>'18.Innovation'!P3</f>
        <v>0</v>
      </c>
    </row>
    <row r="20" spans="1:40" s="89" customFormat="1">
      <c r="A20" s="5091"/>
      <c r="B20" s="237" t="s">
        <v>14</v>
      </c>
      <c r="C20" s="266">
        <f t="shared" si="2"/>
        <v>0</v>
      </c>
      <c r="D20" s="266">
        <f t="shared" si="3"/>
        <v>0</v>
      </c>
      <c r="E20" s="143">
        <f>'1.SD Facility Based Annex'!R4</f>
        <v>0</v>
      </c>
      <c r="F20" s="143">
        <f>'1.SD Facility Based Annex'!R3</f>
        <v>0</v>
      </c>
      <c r="G20" s="143">
        <f>'2.SD Community Based Annex'!R4</f>
        <v>0</v>
      </c>
      <c r="H20" s="144">
        <f>'2.SD Community Based Annex'!R3</f>
        <v>0</v>
      </c>
      <c r="I20" s="145">
        <f>'3.Community Intervention Annexn'!Q4</f>
        <v>0</v>
      </c>
      <c r="J20" s="145">
        <f>'3.Community Intervention Annexn'!Q3</f>
        <v>0</v>
      </c>
      <c r="K20" s="212">
        <f>'5.Infrastructure Annex'!R4</f>
        <v>0</v>
      </c>
      <c r="L20" s="212">
        <f>'5.Infrastructure Annex'!R3</f>
        <v>0</v>
      </c>
      <c r="M20" s="212">
        <f>'7.Referral Transport Annex'!R4</f>
        <v>0</v>
      </c>
      <c r="N20" s="212">
        <f>'7.Referral Transport Annex'!R3</f>
        <v>0</v>
      </c>
      <c r="O20" s="212">
        <f>'11.IEC-BCC Annex'!Q4</f>
        <v>0</v>
      </c>
      <c r="P20" s="212">
        <f>'11.IEC-BCC Annex'!Q3</f>
        <v>0</v>
      </c>
      <c r="Q20" s="212">
        <f>'12.Printing Annex'!Q4</f>
        <v>0</v>
      </c>
      <c r="R20" s="212">
        <f>'12.Printing Annex'!Q3</f>
        <v>0</v>
      </c>
      <c r="S20" s="212">
        <f>'13.Quality Assurance Annex'!R4</f>
        <v>0</v>
      </c>
      <c r="T20" s="214">
        <f>'13.Quality Assurance Annex'!R3</f>
        <v>0</v>
      </c>
      <c r="U20" s="212">
        <f>'4.Untied grants Annex'!R4</f>
        <v>0</v>
      </c>
      <c r="V20" s="212">
        <f>'4.Untied grants Annex'!R3</f>
        <v>0</v>
      </c>
      <c r="W20" s="212">
        <f>'15.PPP Annex'!R4</f>
        <v>0</v>
      </c>
      <c r="X20" s="212">
        <f>'15.PPP Annex'!R3</f>
        <v>0</v>
      </c>
      <c r="Y20" s="212">
        <f>'6.Procurement Annex'!Q4</f>
        <v>0</v>
      </c>
      <c r="Z20" s="212">
        <f>'6.Procurement Annex'!Q3</f>
        <v>0</v>
      </c>
      <c r="AA20" s="212">
        <f>'14.Drug warehouse &amp;Logistic Anx'!R4</f>
        <v>0</v>
      </c>
      <c r="AB20" s="212">
        <f>'14.Drug warehouse &amp;Logistic Anx'!R3</f>
        <v>0</v>
      </c>
      <c r="AC20" s="212">
        <f>'8.Human Resources (SD) Annex'!Q4</f>
        <v>0</v>
      </c>
      <c r="AD20" s="212">
        <f>'8.Human Resources (SD) Annex'!Q3</f>
        <v>0</v>
      </c>
      <c r="AE20" s="214">
        <f>'9.Training Annex'!R4</f>
        <v>0</v>
      </c>
      <c r="AF20" s="214">
        <f>'9.Training Annex'!R3</f>
        <v>0</v>
      </c>
      <c r="AG20" s="212">
        <f>'16.PM Annex'!R4</f>
        <v>0</v>
      </c>
      <c r="AH20" s="212">
        <f>'16.PM Annex'!R3</f>
        <v>0</v>
      </c>
      <c r="AI20" s="212">
        <f>'10.Review Research &amp; Surveillen'!R4</f>
        <v>0</v>
      </c>
      <c r="AJ20" s="212">
        <f>'10.Review Research &amp; Surveillen'!R3</f>
        <v>0</v>
      </c>
      <c r="AK20" s="212">
        <f>'17.IT Initiatives_SD'!R4</f>
        <v>0</v>
      </c>
      <c r="AL20" s="212">
        <f>'17.IT Initiatives_SD'!R3</f>
        <v>0</v>
      </c>
      <c r="AM20" s="212">
        <f>'18.Innovation'!Q4</f>
        <v>0</v>
      </c>
      <c r="AN20" s="212">
        <f>'18.Innovation'!Q3</f>
        <v>0</v>
      </c>
    </row>
    <row r="21" spans="1:40" s="89" customFormat="1">
      <c r="A21" s="5091"/>
      <c r="B21" s="237" t="s">
        <v>4674</v>
      </c>
      <c r="C21" s="266">
        <f t="shared" si="2"/>
        <v>45</v>
      </c>
      <c r="D21" s="266">
        <f t="shared" si="3"/>
        <v>0</v>
      </c>
      <c r="E21" s="143">
        <f>'1.SD Facility Based Annex'!S4</f>
        <v>0</v>
      </c>
      <c r="F21" s="143">
        <f>'1.SD Facility Based Annex'!S3</f>
        <v>0</v>
      </c>
      <c r="G21" s="143">
        <f>'2.SD Community Based Annex'!S4</f>
        <v>0</v>
      </c>
      <c r="H21" s="144">
        <f>'2.SD Community Based Annex'!S3</f>
        <v>0</v>
      </c>
      <c r="I21" s="143">
        <f>'3.Community Intervention Annexn'!R4</f>
        <v>0</v>
      </c>
      <c r="J21" s="143">
        <f>'3.Community Intervention Annexn'!R3</f>
        <v>0</v>
      </c>
      <c r="K21" s="212">
        <f>'5.Infrastructure Annex'!S4</f>
        <v>0</v>
      </c>
      <c r="L21" s="212">
        <f>'5.Infrastructure Annex'!S3</f>
        <v>0</v>
      </c>
      <c r="M21" s="212">
        <f>'7.Referral Transport Annex'!S4</f>
        <v>45</v>
      </c>
      <c r="N21" s="212">
        <f>'7.Referral Transport Annex'!S3</f>
        <v>0</v>
      </c>
      <c r="O21" s="212">
        <f>'11.IEC-BCC Annex'!R4</f>
        <v>0</v>
      </c>
      <c r="P21" s="212">
        <f>'11.IEC-BCC Annex'!R3</f>
        <v>0</v>
      </c>
      <c r="Q21" s="212">
        <f>'12.Printing Annex'!R4</f>
        <v>0</v>
      </c>
      <c r="R21" s="212">
        <f>'12.Printing Annex'!R3</f>
        <v>0</v>
      </c>
      <c r="S21" s="212">
        <f>'13.Quality Assurance Annex'!S4</f>
        <v>0</v>
      </c>
      <c r="T21" s="214">
        <f>'13.Quality Assurance Annex'!S3</f>
        <v>0</v>
      </c>
      <c r="U21" s="212">
        <f>'4.Untied grants Annex'!S4</f>
        <v>0</v>
      </c>
      <c r="V21" s="212">
        <f>'4.Untied grants Annex'!S3</f>
        <v>0</v>
      </c>
      <c r="W21" s="212">
        <f>'15.PPP Annex'!S4</f>
        <v>0</v>
      </c>
      <c r="X21" s="212">
        <f>'15.PPP Annex'!S3</f>
        <v>0</v>
      </c>
      <c r="Y21" s="212">
        <f>'6.Procurement Annex'!R4</f>
        <v>0</v>
      </c>
      <c r="Z21" s="212">
        <f>'6.Procurement Annex'!R3</f>
        <v>0</v>
      </c>
      <c r="AA21" s="212">
        <f>'14.Drug warehouse &amp;Logistic Anx'!S4</f>
        <v>0</v>
      </c>
      <c r="AB21" s="212">
        <f>'14.Drug warehouse &amp;Logistic Anx'!S3</f>
        <v>0</v>
      </c>
      <c r="AC21" s="212">
        <f>'8.Human Resources (SD) Annex'!R4</f>
        <v>0</v>
      </c>
      <c r="AD21" s="212">
        <f>'8.Human Resources (SD) Annex'!R3</f>
        <v>0</v>
      </c>
      <c r="AE21" s="214">
        <f>'9.Training Annex'!S4</f>
        <v>0</v>
      </c>
      <c r="AF21" s="214">
        <f>'9.Training Annex'!S3</f>
        <v>0</v>
      </c>
      <c r="AG21" s="212">
        <f>'16.PM Annex'!S4</f>
        <v>0</v>
      </c>
      <c r="AH21" s="212">
        <f>'16.PM Annex'!S3</f>
        <v>0</v>
      </c>
      <c r="AI21" s="212">
        <f>'10.Review Research &amp; Surveillen'!S4</f>
        <v>0</v>
      </c>
      <c r="AJ21" s="212">
        <f>'10.Review Research &amp; Surveillen'!S3</f>
        <v>0</v>
      </c>
      <c r="AK21" s="212">
        <f>'17.IT Initiatives_SD'!S4</f>
        <v>0</v>
      </c>
      <c r="AL21" s="212">
        <f>'17.IT Initiatives_SD'!S3</f>
        <v>0</v>
      </c>
      <c r="AM21" s="212">
        <f>'18.Innovation'!R4</f>
        <v>0</v>
      </c>
      <c r="AN21" s="212">
        <f>'18.Innovation'!R3</f>
        <v>0</v>
      </c>
    </row>
    <row r="22" spans="1:40" s="89" customFormat="1">
      <c r="A22" s="5091"/>
      <c r="B22" s="237" t="s">
        <v>4675</v>
      </c>
      <c r="C22" s="266">
        <f t="shared" si="2"/>
        <v>7.1999999999999993</v>
      </c>
      <c r="D22" s="266">
        <f t="shared" si="3"/>
        <v>0</v>
      </c>
      <c r="E22" s="143">
        <f>'1.SD Facility Based Annex'!T4</f>
        <v>0</v>
      </c>
      <c r="F22" s="143">
        <f>'1.SD Facility Based Annex'!T3</f>
        <v>0</v>
      </c>
      <c r="G22" s="143">
        <f>'2.SD Community Based Annex'!T4</f>
        <v>7.1999999999999993</v>
      </c>
      <c r="H22" s="144">
        <f>'2.SD Community Based Annex'!T3</f>
        <v>0</v>
      </c>
      <c r="I22" s="143">
        <f>'3.Community Intervention Annexn'!S4</f>
        <v>0</v>
      </c>
      <c r="J22" s="143">
        <f>'3.Community Intervention Annexn'!S3</f>
        <v>0</v>
      </c>
      <c r="K22" s="212">
        <f>'5.Infrastructure Annex'!T4</f>
        <v>0</v>
      </c>
      <c r="L22" s="212">
        <f>'5.Infrastructure Annex'!T3</f>
        <v>0</v>
      </c>
      <c r="M22" s="212">
        <f>'7.Referral Transport Annex'!T4</f>
        <v>0</v>
      </c>
      <c r="N22" s="212">
        <f>'7.Referral Transport Annex'!T3</f>
        <v>0</v>
      </c>
      <c r="O22" s="212">
        <f>'11.IEC-BCC Annex'!S4</f>
        <v>0</v>
      </c>
      <c r="P22" s="212">
        <f>'11.IEC-BCC Annex'!S3</f>
        <v>0</v>
      </c>
      <c r="Q22" s="212">
        <f>'12.Printing Annex'!S4</f>
        <v>0</v>
      </c>
      <c r="R22" s="212">
        <f>'12.Printing Annex'!S3</f>
        <v>0</v>
      </c>
      <c r="S22" s="212">
        <f>'13.Quality Assurance Annex'!T4</f>
        <v>0</v>
      </c>
      <c r="T22" s="214">
        <f>'13.Quality Assurance Annex'!T3</f>
        <v>0</v>
      </c>
      <c r="U22" s="212">
        <f>'4.Untied grants Annex'!T4</f>
        <v>0</v>
      </c>
      <c r="V22" s="212">
        <f>'4.Untied grants Annex'!T3</f>
        <v>0</v>
      </c>
      <c r="W22" s="212">
        <f>'15.PPP Annex'!T4</f>
        <v>0</v>
      </c>
      <c r="X22" s="212">
        <f>'15.PPP Annex'!T3</f>
        <v>0</v>
      </c>
      <c r="Y22" s="212">
        <f>'6.Procurement Annex'!S4</f>
        <v>0</v>
      </c>
      <c r="Z22" s="212">
        <f>'6.Procurement Annex'!S3</f>
        <v>0</v>
      </c>
      <c r="AA22" s="212">
        <f>'14.Drug warehouse &amp;Logistic Anx'!T4</f>
        <v>0</v>
      </c>
      <c r="AB22" s="212">
        <f>'14.Drug warehouse &amp;Logistic Anx'!T3</f>
        <v>0</v>
      </c>
      <c r="AC22" s="212">
        <f>'8.Human Resources (SD) Annex'!S4</f>
        <v>0</v>
      </c>
      <c r="AD22" s="212">
        <f>'8.Human Resources (SD) Annex'!S3</f>
        <v>0</v>
      </c>
      <c r="AE22" s="214">
        <f>'9.Training Annex'!T4</f>
        <v>0</v>
      </c>
      <c r="AF22" s="214">
        <f>'9.Training Annex'!T3</f>
        <v>0</v>
      </c>
      <c r="AG22" s="212">
        <f>'16.PM Annex'!T4</f>
        <v>0</v>
      </c>
      <c r="AH22" s="212">
        <f>'16.PM Annex'!T3</f>
        <v>0</v>
      </c>
      <c r="AI22" s="212">
        <f>'10.Review Research &amp; Surveillen'!T4</f>
        <v>0</v>
      </c>
      <c r="AJ22" s="212">
        <f>'10.Review Research &amp; Surveillen'!T3</f>
        <v>0</v>
      </c>
      <c r="AK22" s="212">
        <f>'17.IT Initiatives_SD'!T4</f>
        <v>0</v>
      </c>
      <c r="AL22" s="212">
        <f>'17.IT Initiatives_SD'!T3</f>
        <v>0</v>
      </c>
      <c r="AM22" s="212">
        <f>'18.Innovation'!S4</f>
        <v>0</v>
      </c>
      <c r="AN22" s="212">
        <f>'18.Innovation'!S3</f>
        <v>0</v>
      </c>
    </row>
    <row r="23" spans="1:40" s="89" customFormat="1">
      <c r="A23" s="5091"/>
      <c r="B23" s="237" t="s">
        <v>4676</v>
      </c>
      <c r="C23" s="266">
        <f t="shared" si="2"/>
        <v>0</v>
      </c>
      <c r="D23" s="266">
        <f t="shared" si="3"/>
        <v>0</v>
      </c>
      <c r="E23" s="143">
        <f>'1.SD Facility Based Annex'!U4</f>
        <v>0</v>
      </c>
      <c r="F23" s="143">
        <f>'1.SD Facility Based Annex'!U3</f>
        <v>0</v>
      </c>
      <c r="G23" s="144">
        <f>'2.SD Community Based Annex'!U4</f>
        <v>0</v>
      </c>
      <c r="H23" s="144">
        <f>'2.SD Community Based Annex'!U3</f>
        <v>0</v>
      </c>
      <c r="I23" s="143">
        <f>'3.Community Intervention Annexn'!T4</f>
        <v>0</v>
      </c>
      <c r="J23" s="143">
        <f>'3.Community Intervention Annexn'!T3</f>
        <v>0</v>
      </c>
      <c r="K23" s="212">
        <f>'5.Infrastructure Annex'!U4</f>
        <v>0</v>
      </c>
      <c r="L23" s="212">
        <f>'5.Infrastructure Annex'!U3</f>
        <v>0</v>
      </c>
      <c r="M23" s="212">
        <f>'7.Referral Transport Annex'!U4</f>
        <v>0</v>
      </c>
      <c r="N23" s="212">
        <f>'7.Referral Transport Annex'!U3</f>
        <v>0</v>
      </c>
      <c r="O23" s="212">
        <f>'11.IEC-BCC Annex'!T4</f>
        <v>0</v>
      </c>
      <c r="P23" s="212">
        <f>'11.IEC-BCC Annex'!T3</f>
        <v>0</v>
      </c>
      <c r="Q23" s="212">
        <f>'12.Printing Annex'!T4</f>
        <v>0</v>
      </c>
      <c r="R23" s="212">
        <f>'12.Printing Annex'!T3</f>
        <v>0</v>
      </c>
      <c r="S23" s="212">
        <f>'13.Quality Assurance Annex'!U4</f>
        <v>0</v>
      </c>
      <c r="T23" s="214">
        <f>'13.Quality Assurance Annex'!U3</f>
        <v>0</v>
      </c>
      <c r="U23" s="212">
        <f>'4.Untied grants Annex'!U4</f>
        <v>0</v>
      </c>
      <c r="V23" s="212">
        <f>'4.Untied grants Annex'!U3</f>
        <v>0</v>
      </c>
      <c r="W23" s="212">
        <f>'15.PPP Annex'!U4</f>
        <v>0</v>
      </c>
      <c r="X23" s="212">
        <f>'15.PPP Annex'!U3</f>
        <v>0</v>
      </c>
      <c r="Y23" s="212">
        <f>'6.Procurement Annex'!T4</f>
        <v>0</v>
      </c>
      <c r="Z23" s="212">
        <f>'6.Procurement Annex'!T3</f>
        <v>0</v>
      </c>
      <c r="AA23" s="212">
        <f>'14.Drug warehouse &amp;Logistic Anx'!U4</f>
        <v>0</v>
      </c>
      <c r="AB23" s="212">
        <f>'14.Drug warehouse &amp;Logistic Anx'!U3</f>
        <v>0</v>
      </c>
      <c r="AC23" s="212">
        <f>'8.Human Resources (SD) Annex'!T4</f>
        <v>0</v>
      </c>
      <c r="AD23" s="212">
        <f>'8.Human Resources (SD) Annex'!T3</f>
        <v>0</v>
      </c>
      <c r="AE23" s="214">
        <f>'9.Training Annex'!U4</f>
        <v>0</v>
      </c>
      <c r="AF23" s="214">
        <f>'9.Training Annex'!U3</f>
        <v>0</v>
      </c>
      <c r="AG23" s="212">
        <f>'16.PM Annex'!U4</f>
        <v>0</v>
      </c>
      <c r="AH23" s="212">
        <f>'16.PM Annex'!U3</f>
        <v>0</v>
      </c>
      <c r="AI23" s="212">
        <f>'10.Review Research &amp; Surveillen'!U4</f>
        <v>0</v>
      </c>
      <c r="AJ23" s="212">
        <f>'10.Review Research &amp; Surveillen'!U3</f>
        <v>0</v>
      </c>
      <c r="AK23" s="212">
        <f>'17.IT Initiatives_SD'!U4</f>
        <v>0</v>
      </c>
      <c r="AL23" s="212">
        <f>'17.IT Initiatives_SD'!U3</f>
        <v>0</v>
      </c>
      <c r="AM23" s="212">
        <f>'18.Innovation'!T4</f>
        <v>0</v>
      </c>
      <c r="AN23" s="212">
        <f>'18.Innovation'!T3</f>
        <v>0</v>
      </c>
    </row>
    <row r="24" spans="1:40" s="89" customFormat="1">
      <c r="A24" s="5091"/>
      <c r="B24" s="237" t="s">
        <v>30</v>
      </c>
      <c r="C24" s="266">
        <f t="shared" si="2"/>
        <v>164.59175039981341</v>
      </c>
      <c r="D24" s="266">
        <f t="shared" si="3"/>
        <v>0</v>
      </c>
      <c r="E24" s="143">
        <f>'1.SD Facility Based Annex'!V4</f>
        <v>0</v>
      </c>
      <c r="F24" s="143">
        <f>'1.SD Facility Based Annex'!V3</f>
        <v>0</v>
      </c>
      <c r="G24" s="144">
        <f>'2.SD Community Based Annex'!V4</f>
        <v>0</v>
      </c>
      <c r="H24" s="144">
        <f>'2.SD Community Based Annex'!V3</f>
        <v>0</v>
      </c>
      <c r="I24" s="143">
        <f>'3.Community Intervention Annexn'!U4</f>
        <v>0</v>
      </c>
      <c r="J24" s="143">
        <f>'3.Community Intervention Annexn'!U3</f>
        <v>0</v>
      </c>
      <c r="K24" s="212">
        <f>'5.Infrastructure Annex'!V4</f>
        <v>0</v>
      </c>
      <c r="L24" s="212">
        <f>'5.Infrastructure Annex'!V3</f>
        <v>0</v>
      </c>
      <c r="M24" s="212">
        <f>'7.Referral Transport Annex'!V4</f>
        <v>0</v>
      </c>
      <c r="N24" s="212">
        <f>'7.Referral Transport Annex'!V3</f>
        <v>0</v>
      </c>
      <c r="O24" s="212">
        <f>'11.IEC-BCC Annex'!U4</f>
        <v>0</v>
      </c>
      <c r="P24" s="212">
        <f>'11.IEC-BCC Annex'!U3</f>
        <v>0</v>
      </c>
      <c r="Q24" s="212">
        <f>'12.Printing Annex'!U4</f>
        <v>0</v>
      </c>
      <c r="R24" s="212">
        <f>'12.Printing Annex'!U3</f>
        <v>0</v>
      </c>
      <c r="S24" s="212">
        <f>'13.Quality Assurance Annex'!V4</f>
        <v>164.59175039981341</v>
      </c>
      <c r="T24" s="214">
        <f>'13.Quality Assurance Annex'!V3</f>
        <v>0</v>
      </c>
      <c r="U24" s="212">
        <f>'4.Untied grants Annex'!V4</f>
        <v>0</v>
      </c>
      <c r="V24" s="212">
        <f>'4.Untied grants Annex'!V3</f>
        <v>0</v>
      </c>
      <c r="W24" s="212">
        <f>'15.PPP Annex'!V4</f>
        <v>0</v>
      </c>
      <c r="X24" s="212">
        <f>'15.PPP Annex'!V3</f>
        <v>0</v>
      </c>
      <c r="Y24" s="212">
        <f>'6.Procurement Annex'!U4</f>
        <v>0</v>
      </c>
      <c r="Z24" s="212">
        <f>'6.Procurement Annex'!U3</f>
        <v>0</v>
      </c>
      <c r="AA24" s="212">
        <f>'14.Drug warehouse &amp;Logistic Anx'!V4</f>
        <v>0</v>
      </c>
      <c r="AB24" s="212">
        <f>'14.Drug warehouse &amp;Logistic Anx'!V3</f>
        <v>0</v>
      </c>
      <c r="AC24" s="212">
        <f>'8.Human Resources (SD) Annex'!U4</f>
        <v>0</v>
      </c>
      <c r="AD24" s="212">
        <f>'8.Human Resources (SD) Annex'!U3</f>
        <v>0</v>
      </c>
      <c r="AE24" s="214">
        <f>'9.Training Annex'!V4</f>
        <v>0</v>
      </c>
      <c r="AF24" s="214">
        <f>'9.Training Annex'!V3</f>
        <v>0</v>
      </c>
      <c r="AG24" s="212">
        <f>'16.PM Annex'!V4</f>
        <v>0</v>
      </c>
      <c r="AH24" s="212">
        <f>'16.PM Annex'!V3</f>
        <v>0</v>
      </c>
      <c r="AI24" s="212">
        <f>'10.Review Research &amp; Surveillen'!V4</f>
        <v>0</v>
      </c>
      <c r="AJ24" s="212">
        <f>'10.Review Research &amp; Surveillen'!V3</f>
        <v>0</v>
      </c>
      <c r="AK24" s="212">
        <f>'17.IT Initiatives_SD'!V4</f>
        <v>0</v>
      </c>
      <c r="AL24" s="212">
        <f>'17.IT Initiatives_SD'!V3</f>
        <v>0</v>
      </c>
      <c r="AM24" s="212">
        <f>'18.Innovation'!U4</f>
        <v>0</v>
      </c>
      <c r="AN24" s="212">
        <f>'18.Innovation'!U3</f>
        <v>0</v>
      </c>
    </row>
    <row r="25" spans="1:40" s="89" customFormat="1">
      <c r="A25" s="5091"/>
      <c r="B25" s="237" t="s">
        <v>4677</v>
      </c>
      <c r="C25" s="266">
        <f t="shared" si="2"/>
        <v>0</v>
      </c>
      <c r="D25" s="266">
        <f t="shared" si="3"/>
        <v>0</v>
      </c>
      <c r="E25" s="143">
        <f>'1.SD Facility Based Annex'!W4</f>
        <v>0</v>
      </c>
      <c r="F25" s="143">
        <f>'1.SD Facility Based Annex'!W3</f>
        <v>0</v>
      </c>
      <c r="G25" s="144">
        <f>'2.SD Community Based Annex'!W4</f>
        <v>0</v>
      </c>
      <c r="H25" s="144">
        <f>'2.SD Community Based Annex'!W3</f>
        <v>0</v>
      </c>
      <c r="I25" s="143">
        <f>'3.Community Intervention Annexn'!V4</f>
        <v>0</v>
      </c>
      <c r="J25" s="143">
        <f>'3.Community Intervention Annexn'!V3</f>
        <v>0</v>
      </c>
      <c r="K25" s="212">
        <f>'5.Infrastructure Annex'!W4</f>
        <v>0</v>
      </c>
      <c r="L25" s="212">
        <f>'5.Infrastructure Annex'!W3</f>
        <v>0</v>
      </c>
      <c r="M25" s="212">
        <f>'7.Referral Transport Annex'!W4</f>
        <v>0</v>
      </c>
      <c r="N25" s="212">
        <f>'7.Referral Transport Annex'!W3</f>
        <v>0</v>
      </c>
      <c r="O25" s="212">
        <f>'11.IEC-BCC Annex'!V4</f>
        <v>0</v>
      </c>
      <c r="P25" s="212">
        <f>'11.IEC-BCC Annex'!V3</f>
        <v>0</v>
      </c>
      <c r="Q25" s="212">
        <f>'12.Printing Annex'!V4</f>
        <v>0</v>
      </c>
      <c r="R25" s="212">
        <f>'12.Printing Annex'!V3</f>
        <v>0</v>
      </c>
      <c r="S25" s="212">
        <f>'13.Quality Assurance Annex'!W4</f>
        <v>0</v>
      </c>
      <c r="T25" s="214">
        <f>'13.Quality Assurance Annex'!W3</f>
        <v>0</v>
      </c>
      <c r="U25" s="212">
        <f>'4.Untied grants Annex'!W4</f>
        <v>0</v>
      </c>
      <c r="V25" s="212">
        <f>'4.Untied grants Annex'!W3</f>
        <v>0</v>
      </c>
      <c r="W25" s="212">
        <f>'15.PPP Annex'!W4</f>
        <v>0</v>
      </c>
      <c r="X25" s="212">
        <f>'15.PPP Annex'!W3</f>
        <v>0</v>
      </c>
      <c r="Y25" s="212">
        <f>'6.Procurement Annex'!V4</f>
        <v>0</v>
      </c>
      <c r="Z25" s="212">
        <f>'6.Procurement Annex'!V3</f>
        <v>0</v>
      </c>
      <c r="AA25" s="212">
        <f>'14.Drug warehouse &amp;Logistic Anx'!W4</f>
        <v>0</v>
      </c>
      <c r="AB25" s="212">
        <f>'14.Drug warehouse &amp;Logistic Anx'!W3</f>
        <v>0</v>
      </c>
      <c r="AC25" s="212">
        <f>'8.Human Resources (SD) Annex'!V4</f>
        <v>0</v>
      </c>
      <c r="AD25" s="212">
        <f>'8.Human Resources (SD) Annex'!V3</f>
        <v>0</v>
      </c>
      <c r="AE25" s="214">
        <f>'9.Training Annex'!W4</f>
        <v>0</v>
      </c>
      <c r="AF25" s="214">
        <f>'9.Training Annex'!W3</f>
        <v>0</v>
      </c>
      <c r="AG25" s="212">
        <f>'16.PM Annex'!W4</f>
        <v>0</v>
      </c>
      <c r="AH25" s="212">
        <f>'16.PM Annex'!W3</f>
        <v>0</v>
      </c>
      <c r="AI25" s="212">
        <f>'10.Review Research &amp; Surveillen'!W4</f>
        <v>0</v>
      </c>
      <c r="AJ25" s="212">
        <f>'10.Review Research &amp; Surveillen'!W3</f>
        <v>0</v>
      </c>
      <c r="AK25" s="212">
        <f>'17.IT Initiatives_SD'!W4</f>
        <v>0</v>
      </c>
      <c r="AL25" s="212">
        <f>'17.IT Initiatives_SD'!W3</f>
        <v>0</v>
      </c>
      <c r="AM25" s="212">
        <f>'18.Innovation'!V4</f>
        <v>0</v>
      </c>
      <c r="AN25" s="212">
        <f>'18.Innovation'!V3</f>
        <v>0</v>
      </c>
    </row>
    <row r="26" spans="1:40" s="89" customFormat="1">
      <c r="A26" s="5091"/>
      <c r="B26" s="237" t="s">
        <v>2712</v>
      </c>
      <c r="C26" s="266">
        <f t="shared" si="2"/>
        <v>122.5</v>
      </c>
      <c r="D26" s="266">
        <f t="shared" si="3"/>
        <v>0</v>
      </c>
      <c r="E26" s="143">
        <f>'1.SD Facility Based Annex'!X4</f>
        <v>0</v>
      </c>
      <c r="F26" s="143">
        <f>'1.SD Facility Based Annex'!X3</f>
        <v>0</v>
      </c>
      <c r="G26" s="144">
        <f>'2.SD Community Based Annex'!X4</f>
        <v>0</v>
      </c>
      <c r="H26" s="144">
        <f>'2.SD Community Based Annex'!X3</f>
        <v>0</v>
      </c>
      <c r="I26" s="143">
        <f>'3.Community Intervention Annexn'!W4</f>
        <v>0</v>
      </c>
      <c r="J26" s="143">
        <f>'3.Community Intervention Annexn'!W3</f>
        <v>0</v>
      </c>
      <c r="K26" s="212">
        <f>'5.Infrastructure Annex'!X4</f>
        <v>0</v>
      </c>
      <c r="L26" s="212">
        <f>'5.Infrastructure Annex'!X3</f>
        <v>0</v>
      </c>
      <c r="M26" s="212">
        <f>'7.Referral Transport Annex'!X4</f>
        <v>0</v>
      </c>
      <c r="N26" s="212">
        <f>'7.Referral Transport Annex'!X3</f>
        <v>0</v>
      </c>
      <c r="O26" s="212">
        <f>'11.IEC-BCC Annex'!W4</f>
        <v>0</v>
      </c>
      <c r="P26" s="212">
        <f>'11.IEC-BCC Annex'!W3</f>
        <v>0</v>
      </c>
      <c r="Q26" s="212">
        <f>'12.Printing Annex'!W4</f>
        <v>0</v>
      </c>
      <c r="R26" s="212">
        <f>'12.Printing Annex'!W3</f>
        <v>0</v>
      </c>
      <c r="S26" s="212">
        <f>'13.Quality Assurance Annex'!X4</f>
        <v>0</v>
      </c>
      <c r="T26" s="214">
        <f>'13.Quality Assurance Annex'!X3</f>
        <v>0</v>
      </c>
      <c r="U26" s="212">
        <f>'4.Untied grants Annex'!X4</f>
        <v>122.5</v>
      </c>
      <c r="V26" s="212">
        <f>'4.Untied grants Annex'!X3</f>
        <v>0</v>
      </c>
      <c r="W26" s="212">
        <f>'15.PPP Annex'!X4</f>
        <v>0</v>
      </c>
      <c r="X26" s="212">
        <f>'15.PPP Annex'!X3</f>
        <v>0</v>
      </c>
      <c r="Y26" s="212">
        <f>'6.Procurement Annex'!W4</f>
        <v>0</v>
      </c>
      <c r="Z26" s="212">
        <f>'6.Procurement Annex'!W3</f>
        <v>0</v>
      </c>
      <c r="AA26" s="212">
        <f>'14.Drug warehouse &amp;Logistic Anx'!X4</f>
        <v>0</v>
      </c>
      <c r="AB26" s="212">
        <f>'14.Drug warehouse &amp;Logistic Anx'!X3</f>
        <v>0</v>
      </c>
      <c r="AC26" s="212">
        <f>'8.Human Resources (SD) Annex'!W4</f>
        <v>0</v>
      </c>
      <c r="AD26" s="212">
        <f>'8.Human Resources (SD) Annex'!W3</f>
        <v>0</v>
      </c>
      <c r="AE26" s="214">
        <f>'9.Training Annex'!X4</f>
        <v>0</v>
      </c>
      <c r="AF26" s="214">
        <f>'9.Training Annex'!X3</f>
        <v>0</v>
      </c>
      <c r="AG26" s="212">
        <f>'16.PM Annex'!X4</f>
        <v>0</v>
      </c>
      <c r="AH26" s="212">
        <f>'16.PM Annex'!X3</f>
        <v>0</v>
      </c>
      <c r="AI26" s="212">
        <f>'10.Review Research &amp; Surveillen'!X4</f>
        <v>0</v>
      </c>
      <c r="AJ26" s="212">
        <f>'10.Review Research &amp; Surveillen'!X3</f>
        <v>0</v>
      </c>
      <c r="AK26" s="212">
        <f>'17.IT Initiatives_SD'!X4</f>
        <v>0</v>
      </c>
      <c r="AL26" s="212">
        <f>'17.IT Initiatives_SD'!X3</f>
        <v>0</v>
      </c>
      <c r="AM26" s="212">
        <f>'18.Innovation'!W4</f>
        <v>0</v>
      </c>
      <c r="AN26" s="212">
        <f>'18.Innovation'!W3</f>
        <v>0</v>
      </c>
    </row>
    <row r="27" spans="1:40" s="89" customFormat="1">
      <c r="A27" s="5091"/>
      <c r="B27" s="237" t="s">
        <v>33</v>
      </c>
      <c r="C27" s="266">
        <f t="shared" si="2"/>
        <v>0</v>
      </c>
      <c r="D27" s="266">
        <f t="shared" si="3"/>
        <v>0</v>
      </c>
      <c r="E27" s="143">
        <f>'1.SD Facility Based Annex'!Y4</f>
        <v>0</v>
      </c>
      <c r="F27" s="143">
        <f>'1.SD Facility Based Annex'!Y3</f>
        <v>0</v>
      </c>
      <c r="G27" s="144">
        <f>'2.SD Community Based Annex'!Y4</f>
        <v>0</v>
      </c>
      <c r="H27" s="144">
        <f>'2.SD Community Based Annex'!Y3</f>
        <v>0</v>
      </c>
      <c r="I27" s="143">
        <f>'3.Community Intervention Annexn'!X4</f>
        <v>0</v>
      </c>
      <c r="J27" s="143">
        <f>'3.Community Intervention Annexn'!X3</f>
        <v>0</v>
      </c>
      <c r="K27" s="212">
        <f>'5.Infrastructure Annex'!Y4</f>
        <v>0</v>
      </c>
      <c r="L27" s="212">
        <f>'5.Infrastructure Annex'!Y3</f>
        <v>0</v>
      </c>
      <c r="M27" s="212">
        <f>'7.Referral Transport Annex'!Y4</f>
        <v>0</v>
      </c>
      <c r="N27" s="212">
        <f>'7.Referral Transport Annex'!Y3</f>
        <v>0</v>
      </c>
      <c r="O27" s="212">
        <f>'11.IEC-BCC Annex'!X4</f>
        <v>0</v>
      </c>
      <c r="P27" s="212">
        <f>'11.IEC-BCC Annex'!X3</f>
        <v>0</v>
      </c>
      <c r="Q27" s="212">
        <f>'12.Printing Annex'!X4</f>
        <v>0</v>
      </c>
      <c r="R27" s="212">
        <f>'12.Printing Annex'!X3</f>
        <v>0</v>
      </c>
      <c r="S27" s="212">
        <f>'13.Quality Assurance Annex'!Y4</f>
        <v>0</v>
      </c>
      <c r="T27" s="214">
        <f>'13.Quality Assurance Annex'!Y3</f>
        <v>0</v>
      </c>
      <c r="U27" s="212">
        <f>'4.Untied grants Annex'!Y4</f>
        <v>0</v>
      </c>
      <c r="V27" s="212">
        <f>'4.Untied grants Annex'!Y3</f>
        <v>0</v>
      </c>
      <c r="W27" s="212">
        <f>'15.PPP Annex'!Y4</f>
        <v>0</v>
      </c>
      <c r="X27" s="212">
        <f>'15.PPP Annex'!Y3</f>
        <v>0</v>
      </c>
      <c r="Y27" s="212">
        <f>'6.Procurement Annex'!X4</f>
        <v>0</v>
      </c>
      <c r="Z27" s="212">
        <f>'6.Procurement Annex'!X3</f>
        <v>0</v>
      </c>
      <c r="AA27" s="212">
        <f>'14.Drug warehouse &amp;Logistic Anx'!Y4</f>
        <v>0</v>
      </c>
      <c r="AB27" s="212">
        <f>'14.Drug warehouse &amp;Logistic Anx'!Y3</f>
        <v>0</v>
      </c>
      <c r="AC27" s="212">
        <f>'8.Human Resources (SD) Annex'!X4</f>
        <v>0</v>
      </c>
      <c r="AD27" s="212">
        <f>'8.Human Resources (SD) Annex'!X3</f>
        <v>0</v>
      </c>
      <c r="AE27" s="214">
        <f>'9.Training Annex'!Y4</f>
        <v>0</v>
      </c>
      <c r="AF27" s="214">
        <f>'9.Training Annex'!Y3</f>
        <v>0</v>
      </c>
      <c r="AG27" s="212">
        <f>'16.PM Annex'!Y4</f>
        <v>0</v>
      </c>
      <c r="AH27" s="212">
        <f>'16.PM Annex'!Y3</f>
        <v>0</v>
      </c>
      <c r="AI27" s="212">
        <f>'10.Review Research &amp; Surveillen'!Y4</f>
        <v>0</v>
      </c>
      <c r="AJ27" s="212">
        <f>'10.Review Research &amp; Surveillen'!Y3</f>
        <v>0</v>
      </c>
      <c r="AK27" s="212">
        <f>'17.IT Initiatives_SD'!Y4</f>
        <v>0</v>
      </c>
      <c r="AL27" s="212">
        <f>'17.IT Initiatives_SD'!Y3</f>
        <v>0</v>
      </c>
      <c r="AM27" s="212">
        <f>'18.Innovation'!X4</f>
        <v>0</v>
      </c>
      <c r="AN27" s="212">
        <f>'18.Innovation'!X3</f>
        <v>0</v>
      </c>
    </row>
    <row r="28" spans="1:40" s="89" customFormat="1">
      <c r="A28" s="5091"/>
      <c r="B28" s="237" t="s">
        <v>4694</v>
      </c>
      <c r="C28" s="266">
        <f t="shared" si="2"/>
        <v>44.996000000000002</v>
      </c>
      <c r="D28" s="266">
        <f t="shared" si="3"/>
        <v>0</v>
      </c>
      <c r="E28" s="143">
        <f>'1.SD Facility Based Annex'!Z4</f>
        <v>0</v>
      </c>
      <c r="F28" s="143">
        <f>'1.SD Facility Based Annex'!Z3</f>
        <v>0</v>
      </c>
      <c r="G28" s="144">
        <f>'2.SD Community Based Annex'!Z4</f>
        <v>0</v>
      </c>
      <c r="H28" s="144">
        <f>'2.SD Community Based Annex'!Z3</f>
        <v>0</v>
      </c>
      <c r="I28" s="143">
        <f>'3.Community Intervention Annexn'!Y4</f>
        <v>0</v>
      </c>
      <c r="J28" s="143">
        <f>'3.Community Intervention Annexn'!Y3</f>
        <v>0</v>
      </c>
      <c r="K28" s="212">
        <f>'5.Infrastructure Annex'!Z4</f>
        <v>0</v>
      </c>
      <c r="L28" s="212">
        <f>'5.Infrastructure Annex'!Z3</f>
        <v>0</v>
      </c>
      <c r="M28" s="212">
        <f>'7.Referral Transport Annex'!Z4</f>
        <v>0</v>
      </c>
      <c r="N28" s="212">
        <f>'7.Referral Transport Annex'!Z3</f>
        <v>0</v>
      </c>
      <c r="O28" s="212">
        <f>'11.IEC-BCC Annex'!Y4</f>
        <v>0</v>
      </c>
      <c r="P28" s="212">
        <f>'11.IEC-BCC Annex'!Y3</f>
        <v>0</v>
      </c>
      <c r="Q28" s="212">
        <f>'12.Printing Annex'!Y4</f>
        <v>0</v>
      </c>
      <c r="R28" s="212">
        <f>'12.Printing Annex'!Y3</f>
        <v>0</v>
      </c>
      <c r="S28" s="212">
        <f>'13.Quality Assurance Annex'!Z4</f>
        <v>0</v>
      </c>
      <c r="T28" s="214">
        <f>'13.Quality Assurance Annex'!Z3</f>
        <v>0</v>
      </c>
      <c r="U28" s="212">
        <f>'4.Untied grants Annex'!Z4</f>
        <v>0</v>
      </c>
      <c r="V28" s="212">
        <f>'4.Untied grants Annex'!Z3</f>
        <v>0</v>
      </c>
      <c r="W28" s="212">
        <f>'15.PPP Annex'!Z4</f>
        <v>0</v>
      </c>
      <c r="X28" s="212">
        <f>'15.PPP Annex'!Z3</f>
        <v>0</v>
      </c>
      <c r="Y28" s="212">
        <f>'6.Procurement Annex'!Y4</f>
        <v>44.996000000000002</v>
      </c>
      <c r="Z28" s="212">
        <f>'6.Procurement Annex'!Y3</f>
        <v>0</v>
      </c>
      <c r="AA28" s="212">
        <f>'14.Drug warehouse &amp;Logistic Anx'!Z4</f>
        <v>0</v>
      </c>
      <c r="AB28" s="212">
        <f>'14.Drug warehouse &amp;Logistic Anx'!Z3</f>
        <v>0</v>
      </c>
      <c r="AC28" s="212">
        <f>'8.Human Resources (SD) Annex'!Y4</f>
        <v>0</v>
      </c>
      <c r="AD28" s="212">
        <f>'8.Human Resources (SD) Annex'!Y3</f>
        <v>0</v>
      </c>
      <c r="AE28" s="214">
        <f>'9.Training Annex'!Z4</f>
        <v>0</v>
      </c>
      <c r="AF28" s="214">
        <f>'9.Training Annex'!Z3</f>
        <v>0</v>
      </c>
      <c r="AG28" s="212">
        <f>'16.PM Annex'!Z4</f>
        <v>0</v>
      </c>
      <c r="AH28" s="212">
        <f>'16.PM Annex'!Z3</f>
        <v>0</v>
      </c>
      <c r="AI28" s="212">
        <f>'10.Review Research &amp; Surveillen'!Z4</f>
        <v>0</v>
      </c>
      <c r="AJ28" s="212">
        <f>'10.Review Research &amp; Surveillen'!Z3</f>
        <v>0</v>
      </c>
      <c r="AK28" s="212">
        <f>'17.IT Initiatives_SD'!Z4</f>
        <v>0</v>
      </c>
      <c r="AL28" s="212">
        <f>'17.IT Initiatives_SD'!Z3</f>
        <v>0</v>
      </c>
      <c r="AM28" s="212">
        <f>'18.Innovation'!Y4</f>
        <v>0</v>
      </c>
      <c r="AN28" s="212">
        <f>'18.Innovation'!Y3</f>
        <v>0</v>
      </c>
    </row>
    <row r="29" spans="1:40" s="89" customFormat="1">
      <c r="A29" s="5091"/>
      <c r="B29" s="237" t="s">
        <v>4678</v>
      </c>
      <c r="C29" s="266">
        <f t="shared" si="2"/>
        <v>7.625</v>
      </c>
      <c r="D29" s="266">
        <f t="shared" si="3"/>
        <v>0</v>
      </c>
      <c r="E29" s="143">
        <f>'1.SD Facility Based Annex'!AA4</f>
        <v>0</v>
      </c>
      <c r="F29" s="143">
        <f>'1.SD Facility Based Annex'!AA3</f>
        <v>0</v>
      </c>
      <c r="G29" s="144">
        <f>'2.SD Community Based Annex'!AA4</f>
        <v>0</v>
      </c>
      <c r="H29" s="144">
        <f>'2.SD Community Based Annex'!AA3</f>
        <v>0</v>
      </c>
      <c r="I29" s="143">
        <f>'3.Community Intervention Annexn'!Z4</f>
        <v>0</v>
      </c>
      <c r="J29" s="143">
        <f>'3.Community Intervention Annexn'!Z3</f>
        <v>0</v>
      </c>
      <c r="K29" s="212">
        <f>'5.Infrastructure Annex'!AA4</f>
        <v>0</v>
      </c>
      <c r="L29" s="212">
        <f>'5.Infrastructure Annex'!AA3</f>
        <v>0</v>
      </c>
      <c r="M29" s="212">
        <f>'7.Referral Transport Annex'!AA4</f>
        <v>0</v>
      </c>
      <c r="N29" s="212">
        <f>'7.Referral Transport Annex'!AA3</f>
        <v>0</v>
      </c>
      <c r="O29" s="212">
        <f>'11.IEC-BCC Annex'!Z4</f>
        <v>0</v>
      </c>
      <c r="P29" s="212">
        <f>'11.IEC-BCC Annex'!Z3</f>
        <v>0</v>
      </c>
      <c r="Q29" s="212">
        <f>'12.Printing Annex'!Z4</f>
        <v>0</v>
      </c>
      <c r="R29" s="212">
        <f>'12.Printing Annex'!Z3</f>
        <v>0</v>
      </c>
      <c r="S29" s="212">
        <f>'13.Quality Assurance Annex'!AA4</f>
        <v>0</v>
      </c>
      <c r="T29" s="214">
        <f>'13.Quality Assurance Annex'!AA3</f>
        <v>0</v>
      </c>
      <c r="U29" s="212">
        <f>'4.Untied grants Annex'!AA4</f>
        <v>0</v>
      </c>
      <c r="V29" s="212">
        <f>'4.Untied grants Annex'!AA3</f>
        <v>0</v>
      </c>
      <c r="W29" s="212">
        <f>'15.PPP Annex'!AA4</f>
        <v>0</v>
      </c>
      <c r="X29" s="212">
        <f>'15.PPP Annex'!AA3</f>
        <v>0</v>
      </c>
      <c r="Y29" s="212">
        <f>'6.Procurement Annex'!Z4</f>
        <v>7.625</v>
      </c>
      <c r="Z29" s="212">
        <f>'6.Procurement Annex'!Z3</f>
        <v>0</v>
      </c>
      <c r="AA29" s="212">
        <f>'14.Drug warehouse &amp;Logistic Anx'!AA4</f>
        <v>0</v>
      </c>
      <c r="AB29" s="212">
        <f>'14.Drug warehouse &amp;Logistic Anx'!AA3</f>
        <v>0</v>
      </c>
      <c r="AC29" s="212">
        <f>'8.Human Resources (SD) Annex'!Z4</f>
        <v>0</v>
      </c>
      <c r="AD29" s="212">
        <f>'8.Human Resources (SD) Annex'!Z3</f>
        <v>0</v>
      </c>
      <c r="AE29" s="214">
        <f>'9.Training Annex'!AA4</f>
        <v>0</v>
      </c>
      <c r="AF29" s="214">
        <f>'9.Training Annex'!AA3</f>
        <v>0</v>
      </c>
      <c r="AG29" s="212">
        <f>'16.PM Annex'!AA4</f>
        <v>0</v>
      </c>
      <c r="AH29" s="212">
        <f>'16.PM Annex'!AA3</f>
        <v>0</v>
      </c>
      <c r="AI29" s="212">
        <f>'10.Review Research &amp; Surveillen'!AA4</f>
        <v>0</v>
      </c>
      <c r="AJ29" s="212">
        <f>'10.Review Research &amp; Surveillen'!AA3</f>
        <v>0</v>
      </c>
      <c r="AK29" s="212">
        <f>'17.IT Initiatives_SD'!AA4</f>
        <v>0</v>
      </c>
      <c r="AL29" s="212">
        <f>'17.IT Initiatives_SD'!AA3</f>
        <v>0</v>
      </c>
      <c r="AM29" s="212">
        <f>'18.Innovation'!Z4</f>
        <v>0</v>
      </c>
      <c r="AN29" s="212">
        <f>'18.Innovation'!Z3</f>
        <v>0</v>
      </c>
    </row>
    <row r="30" spans="1:40" s="89" customFormat="1">
      <c r="A30" s="5091"/>
      <c r="B30" s="237" t="s">
        <v>4679</v>
      </c>
      <c r="C30" s="266">
        <f t="shared" si="2"/>
        <v>1928.7590500126535</v>
      </c>
      <c r="D30" s="266">
        <f t="shared" si="3"/>
        <v>0</v>
      </c>
      <c r="E30" s="143">
        <f>'1.SD Facility Based Annex'!AB4</f>
        <v>0</v>
      </c>
      <c r="F30" s="143">
        <f>'1.SD Facility Based Annex'!AB3</f>
        <v>0</v>
      </c>
      <c r="G30" s="144">
        <f>'2.SD Community Based Annex'!AB4</f>
        <v>0</v>
      </c>
      <c r="H30" s="144">
        <f>'2.SD Community Based Annex'!AB3</f>
        <v>0</v>
      </c>
      <c r="I30" s="143">
        <f>'3.Community Intervention Annexn'!AA4</f>
        <v>0</v>
      </c>
      <c r="J30" s="143">
        <f>'3.Community Intervention Annexn'!AA3</f>
        <v>0</v>
      </c>
      <c r="K30" s="212">
        <f>'5.Infrastructure Annex'!AB4</f>
        <v>0</v>
      </c>
      <c r="L30" s="212">
        <f>'5.Infrastructure Annex'!AB3</f>
        <v>0</v>
      </c>
      <c r="M30" s="212">
        <f>'7.Referral Transport Annex'!AB4</f>
        <v>0</v>
      </c>
      <c r="N30" s="212">
        <f>'7.Referral Transport Annex'!AB3</f>
        <v>0</v>
      </c>
      <c r="O30" s="212">
        <f>'11.IEC-BCC Annex'!AA4</f>
        <v>0</v>
      </c>
      <c r="P30" s="212">
        <f>'11.IEC-BCC Annex'!AA3</f>
        <v>0</v>
      </c>
      <c r="Q30" s="212">
        <f>'12.Printing Annex'!AA4</f>
        <v>0</v>
      </c>
      <c r="R30" s="212">
        <f>'12.Printing Annex'!AA3</f>
        <v>0</v>
      </c>
      <c r="S30" s="212">
        <f>'13.Quality Assurance Annex'!AB4</f>
        <v>0</v>
      </c>
      <c r="T30" s="214">
        <f>'13.Quality Assurance Annex'!AB3</f>
        <v>0</v>
      </c>
      <c r="U30" s="212">
        <f>'4.Untied grants Annex'!AB4</f>
        <v>0</v>
      </c>
      <c r="V30" s="212">
        <f>'4.Untied grants Annex'!AB3</f>
        <v>0</v>
      </c>
      <c r="W30" s="212">
        <f>'15.PPP Annex'!AB4</f>
        <v>0</v>
      </c>
      <c r="X30" s="212">
        <f>'15.PPP Annex'!AB3</f>
        <v>0</v>
      </c>
      <c r="Y30" s="212">
        <f>'6.Procurement Annex'!AA4</f>
        <v>0</v>
      </c>
      <c r="Z30" s="212">
        <f>'6.Procurement Annex'!AA3</f>
        <v>0</v>
      </c>
      <c r="AA30" s="212">
        <f>'14.Drug warehouse &amp;Logistic Anx'!AB4</f>
        <v>0</v>
      </c>
      <c r="AB30" s="212">
        <f>'14.Drug warehouse &amp;Logistic Anx'!AB3</f>
        <v>0</v>
      </c>
      <c r="AC30" s="212">
        <f>'8.Human Resources (SD) Annex'!AA4</f>
        <v>1928.7590500126535</v>
      </c>
      <c r="AD30" s="212">
        <f>'8.Human Resources (SD) Annex'!AA3</f>
        <v>0</v>
      </c>
      <c r="AE30" s="214">
        <f>'9.Training Annex'!AB4</f>
        <v>0</v>
      </c>
      <c r="AF30" s="214">
        <f>'9.Training Annex'!AB3</f>
        <v>0</v>
      </c>
      <c r="AG30" s="212">
        <f>'16.PM Annex'!AB4</f>
        <v>0</v>
      </c>
      <c r="AH30" s="212">
        <f>'16.PM Annex'!AB3</f>
        <v>0</v>
      </c>
      <c r="AI30" s="212">
        <f>'10.Review Research &amp; Surveillen'!AB4</f>
        <v>0</v>
      </c>
      <c r="AJ30" s="212">
        <f>'10.Review Research &amp; Surveillen'!AB3</f>
        <v>0</v>
      </c>
      <c r="AK30" s="212">
        <f>'17.IT Initiatives_SD'!AB4</f>
        <v>0</v>
      </c>
      <c r="AL30" s="212">
        <f>'17.IT Initiatives_SD'!AB3</f>
        <v>0</v>
      </c>
      <c r="AM30" s="212">
        <f>'18.Innovation'!AA4</f>
        <v>0</v>
      </c>
      <c r="AN30" s="212">
        <f>'18.Innovation'!AA3</f>
        <v>0</v>
      </c>
    </row>
    <row r="31" spans="1:40" s="89" customFormat="1">
      <c r="A31" s="5091"/>
      <c r="B31" s="237" t="s">
        <v>740</v>
      </c>
      <c r="C31" s="266">
        <f t="shared" si="2"/>
        <v>0</v>
      </c>
      <c r="D31" s="266">
        <f t="shared" si="3"/>
        <v>0</v>
      </c>
      <c r="E31" s="143">
        <f>'1.SD Facility Based Annex'!AC4</f>
        <v>0</v>
      </c>
      <c r="F31" s="143">
        <f>'1.SD Facility Based Annex'!AC3</f>
        <v>0</v>
      </c>
      <c r="G31" s="144">
        <f>'2.SD Community Based Annex'!AC4</f>
        <v>0</v>
      </c>
      <c r="H31" s="144">
        <f>'2.SD Community Based Annex'!AC3</f>
        <v>0</v>
      </c>
      <c r="I31" s="143">
        <f>'3.Community Intervention Annexn'!AB4</f>
        <v>0</v>
      </c>
      <c r="J31" s="143">
        <f>'3.Community Intervention Annexn'!AB3</f>
        <v>0</v>
      </c>
      <c r="K31" s="212">
        <f>'5.Infrastructure Annex'!AC4</f>
        <v>0</v>
      </c>
      <c r="L31" s="212">
        <f>'5.Infrastructure Annex'!AC3</f>
        <v>0</v>
      </c>
      <c r="M31" s="212">
        <f>'7.Referral Transport Annex'!AC4</f>
        <v>0</v>
      </c>
      <c r="N31" s="212">
        <f>'7.Referral Transport Annex'!AC3</f>
        <v>0</v>
      </c>
      <c r="O31" s="212">
        <f>'11.IEC-BCC Annex'!AB4</f>
        <v>0</v>
      </c>
      <c r="P31" s="212">
        <f>'11.IEC-BCC Annex'!AB3</f>
        <v>0</v>
      </c>
      <c r="Q31" s="212">
        <f>'12.Printing Annex'!AB4</f>
        <v>0</v>
      </c>
      <c r="R31" s="212">
        <f>'12.Printing Annex'!AB3</f>
        <v>0</v>
      </c>
      <c r="S31" s="212">
        <f>'13.Quality Assurance Annex'!AC4</f>
        <v>0</v>
      </c>
      <c r="T31" s="214">
        <f>'13.Quality Assurance Annex'!AC3</f>
        <v>0</v>
      </c>
      <c r="U31" s="212">
        <f>'4.Untied grants Annex'!AC4</f>
        <v>0</v>
      </c>
      <c r="V31" s="212">
        <f>'4.Untied grants Annex'!AC3</f>
        <v>0</v>
      </c>
      <c r="W31" s="212">
        <f>'15.PPP Annex'!AC4</f>
        <v>0</v>
      </c>
      <c r="X31" s="212">
        <f>'15.PPP Annex'!AC3</f>
        <v>0</v>
      </c>
      <c r="Y31" s="212">
        <f>'6.Procurement Annex'!AB4</f>
        <v>0</v>
      </c>
      <c r="Z31" s="212">
        <f>'6.Procurement Annex'!AB3</f>
        <v>0</v>
      </c>
      <c r="AA31" s="212">
        <f>'14.Drug warehouse &amp;Logistic Anx'!AC4</f>
        <v>0</v>
      </c>
      <c r="AB31" s="212">
        <f>'14.Drug warehouse &amp;Logistic Anx'!AC3</f>
        <v>0</v>
      </c>
      <c r="AC31" s="212">
        <f>'8.Human Resources (SD) Annex'!AB4</f>
        <v>0</v>
      </c>
      <c r="AD31" s="212">
        <f>'8.Human Resources (SD) Annex'!AB3</f>
        <v>0</v>
      </c>
      <c r="AE31" s="214">
        <f>'9.Training Annex'!AC4</f>
        <v>0</v>
      </c>
      <c r="AF31" s="214">
        <f>'9.Training Annex'!AC3</f>
        <v>0</v>
      </c>
      <c r="AG31" s="212">
        <f>'16.PM Annex'!AC4</f>
        <v>0</v>
      </c>
      <c r="AH31" s="212">
        <f>'16.PM Annex'!AC3</f>
        <v>0</v>
      </c>
      <c r="AI31" s="212">
        <f>'10.Review Research &amp; Surveillen'!AC4</f>
        <v>0</v>
      </c>
      <c r="AJ31" s="212">
        <f>'10.Review Research &amp; Surveillen'!AC3</f>
        <v>0</v>
      </c>
      <c r="AK31" s="212">
        <f>'17.IT Initiatives_SD'!AC4</f>
        <v>0</v>
      </c>
      <c r="AL31" s="212">
        <f>'17.IT Initiatives_SD'!AC3</f>
        <v>0</v>
      </c>
      <c r="AM31" s="212">
        <f>'18.Innovation'!AB4</f>
        <v>0</v>
      </c>
      <c r="AN31" s="212">
        <f>'18.Innovation'!AB3</f>
        <v>0</v>
      </c>
    </row>
    <row r="32" spans="1:40" s="89" customFormat="1">
      <c r="A32" s="5091"/>
      <c r="B32" s="237" t="s">
        <v>34</v>
      </c>
      <c r="C32" s="266">
        <f t="shared" si="2"/>
        <v>418.02120999991996</v>
      </c>
      <c r="D32" s="266">
        <f t="shared" si="3"/>
        <v>0</v>
      </c>
      <c r="E32" s="143">
        <f>'1.SD Facility Based Annex'!AD4</f>
        <v>0</v>
      </c>
      <c r="F32" s="143">
        <f>'1.SD Facility Based Annex'!AD3</f>
        <v>0</v>
      </c>
      <c r="G32" s="144">
        <f>'2.SD Community Based Annex'!AD4</f>
        <v>0</v>
      </c>
      <c r="H32" s="144">
        <f>'2.SD Community Based Annex'!AD3</f>
        <v>0</v>
      </c>
      <c r="I32" s="143">
        <f>'3.Community Intervention Annexn'!AC4</f>
        <v>0</v>
      </c>
      <c r="J32" s="143">
        <f>'3.Community Intervention Annexn'!AC3</f>
        <v>0</v>
      </c>
      <c r="K32" s="212">
        <f>'5.Infrastructure Annex'!AD4</f>
        <v>0</v>
      </c>
      <c r="L32" s="212">
        <f>'5.Infrastructure Annex'!AD3</f>
        <v>0</v>
      </c>
      <c r="M32" s="212">
        <f>'7.Referral Transport Annex'!AD4</f>
        <v>0</v>
      </c>
      <c r="N32" s="212">
        <f>'7.Referral Transport Annex'!AD3</f>
        <v>0</v>
      </c>
      <c r="O32" s="212">
        <f>'11.IEC-BCC Annex'!AC4</f>
        <v>0</v>
      </c>
      <c r="P32" s="212">
        <f>'11.IEC-BCC Annex'!AC3</f>
        <v>0</v>
      </c>
      <c r="Q32" s="212">
        <f>'12.Printing Annex'!AC4</f>
        <v>0</v>
      </c>
      <c r="R32" s="212">
        <f>'12.Printing Annex'!AC3</f>
        <v>0</v>
      </c>
      <c r="S32" s="212">
        <f>'13.Quality Assurance Annex'!AD4</f>
        <v>0</v>
      </c>
      <c r="T32" s="214">
        <f>'13.Quality Assurance Annex'!AD3</f>
        <v>0</v>
      </c>
      <c r="U32" s="212">
        <f>'4.Untied grants Annex'!AD4</f>
        <v>0</v>
      </c>
      <c r="V32" s="212">
        <f>'4.Untied grants Annex'!AD3</f>
        <v>0</v>
      </c>
      <c r="W32" s="212">
        <f>'15.PPP Annex'!AD4</f>
        <v>0</v>
      </c>
      <c r="X32" s="212">
        <f>'15.PPP Annex'!AD3</f>
        <v>0</v>
      </c>
      <c r="Y32" s="212">
        <f>'6.Procurement Annex'!AC4</f>
        <v>0</v>
      </c>
      <c r="Z32" s="212">
        <f>'6.Procurement Annex'!AC3</f>
        <v>0</v>
      </c>
      <c r="AA32" s="212">
        <f>'14.Drug warehouse &amp;Logistic Anx'!AD4</f>
        <v>0</v>
      </c>
      <c r="AB32" s="212">
        <f>'14.Drug warehouse &amp;Logistic Anx'!AD3</f>
        <v>0</v>
      </c>
      <c r="AC32" s="212">
        <f>'8.Human Resources (SD) Annex'!AC4</f>
        <v>0</v>
      </c>
      <c r="AD32" s="212">
        <f>'8.Human Resources (SD) Annex'!AC3</f>
        <v>0</v>
      </c>
      <c r="AE32" s="214">
        <f>'9.Training Annex'!AD4</f>
        <v>0</v>
      </c>
      <c r="AF32" s="214">
        <f>'9.Training Annex'!AD3</f>
        <v>0</v>
      </c>
      <c r="AG32" s="212">
        <f>'16.PM Annex'!AD4</f>
        <v>418.02120999991996</v>
      </c>
      <c r="AH32" s="212">
        <f>'16.PM Annex'!AD3</f>
        <v>0</v>
      </c>
      <c r="AI32" s="212">
        <f>'10.Review Research &amp; Surveillen'!AD4</f>
        <v>0</v>
      </c>
      <c r="AJ32" s="212">
        <f>'10.Review Research &amp; Surveillen'!AD3</f>
        <v>0</v>
      </c>
      <c r="AK32" s="212">
        <f>'17.IT Initiatives_SD'!AD4</f>
        <v>0</v>
      </c>
      <c r="AL32" s="212">
        <f>'17.IT Initiatives_SD'!AD3</f>
        <v>0</v>
      </c>
      <c r="AM32" s="212">
        <f>'18.Innovation'!AC4</f>
        <v>0</v>
      </c>
      <c r="AN32" s="212">
        <f>'18.Innovation'!AC3</f>
        <v>0</v>
      </c>
    </row>
    <row r="33" spans="1:40" s="89" customFormat="1">
      <c r="A33" s="5091"/>
      <c r="B33" s="237" t="s">
        <v>3106</v>
      </c>
      <c r="C33" s="266">
        <f t="shared" si="2"/>
        <v>0</v>
      </c>
      <c r="D33" s="266">
        <f t="shared" si="3"/>
        <v>0</v>
      </c>
      <c r="E33" s="143">
        <f>'1.SD Facility Based Annex'!AE4</f>
        <v>0</v>
      </c>
      <c r="F33" s="143">
        <f>'1.SD Facility Based Annex'!AE3</f>
        <v>0</v>
      </c>
      <c r="G33" s="144">
        <f>'2.SD Community Based Annex'!AE4</f>
        <v>0</v>
      </c>
      <c r="H33" s="144">
        <f>'2.SD Community Based Annex'!AE3</f>
        <v>0</v>
      </c>
      <c r="I33" s="143">
        <f>'3.Community Intervention Annexn'!AD4</f>
        <v>0</v>
      </c>
      <c r="J33" s="143">
        <f>'3.Community Intervention Annexn'!AD3</f>
        <v>0</v>
      </c>
      <c r="K33" s="212">
        <f>'5.Infrastructure Annex'!AE4</f>
        <v>0</v>
      </c>
      <c r="L33" s="212">
        <f>'5.Infrastructure Annex'!AE3</f>
        <v>0</v>
      </c>
      <c r="M33" s="212">
        <f>'7.Referral Transport Annex'!AE4</f>
        <v>0</v>
      </c>
      <c r="N33" s="212">
        <f>'7.Referral Transport Annex'!AE3</f>
        <v>0</v>
      </c>
      <c r="O33" s="212">
        <f>'11.IEC-BCC Annex'!AD4</f>
        <v>0</v>
      </c>
      <c r="P33" s="212">
        <f>'11.IEC-BCC Annex'!AD3</f>
        <v>0</v>
      </c>
      <c r="Q33" s="212">
        <f>'12.Printing Annex'!AD4</f>
        <v>0</v>
      </c>
      <c r="R33" s="212">
        <f>'12.Printing Annex'!AD3</f>
        <v>0</v>
      </c>
      <c r="S33" s="212">
        <f>'13.Quality Assurance Annex'!AE4</f>
        <v>0</v>
      </c>
      <c r="T33" s="214">
        <f>'13.Quality Assurance Annex'!AE3</f>
        <v>0</v>
      </c>
      <c r="U33" s="212">
        <f>'4.Untied grants Annex'!AE4</f>
        <v>0</v>
      </c>
      <c r="V33" s="212">
        <f>'4.Untied grants Annex'!AE3</f>
        <v>0</v>
      </c>
      <c r="W33" s="212">
        <f>'15.PPP Annex'!AE4</f>
        <v>0</v>
      </c>
      <c r="X33" s="212">
        <f>'15.PPP Annex'!AE3</f>
        <v>0</v>
      </c>
      <c r="Y33" s="212">
        <f>'6.Procurement Annex'!AD4</f>
        <v>0</v>
      </c>
      <c r="Z33" s="212">
        <f>'6.Procurement Annex'!AD3</f>
        <v>0</v>
      </c>
      <c r="AA33" s="212">
        <f>'14.Drug warehouse &amp;Logistic Anx'!AE4</f>
        <v>0</v>
      </c>
      <c r="AB33" s="212">
        <f>'14.Drug warehouse &amp;Logistic Anx'!AE3</f>
        <v>0</v>
      </c>
      <c r="AC33" s="212">
        <f>'8.Human Resources (SD) Annex'!AD4</f>
        <v>0</v>
      </c>
      <c r="AD33" s="212">
        <f>'8.Human Resources (SD) Annex'!AD3</f>
        <v>0</v>
      </c>
      <c r="AE33" s="214">
        <f>'9.Training Annex'!AE4</f>
        <v>0</v>
      </c>
      <c r="AF33" s="214">
        <f>'9.Training Annex'!AE3</f>
        <v>0</v>
      </c>
      <c r="AG33" s="212">
        <f>'16.PM Annex'!AE4</f>
        <v>0</v>
      </c>
      <c r="AH33" s="212">
        <f>'16.PM Annex'!AE3</f>
        <v>0</v>
      </c>
      <c r="AI33" s="212">
        <f>'10.Review Research &amp; Surveillen'!AE4</f>
        <v>0</v>
      </c>
      <c r="AJ33" s="212">
        <f>'10.Review Research &amp; Surveillen'!AE3</f>
        <v>0</v>
      </c>
      <c r="AK33" s="212">
        <f>'17.IT Initiatives_SD'!AE4</f>
        <v>0</v>
      </c>
      <c r="AL33" s="212">
        <f>'17.IT Initiatives_SD'!AE3</f>
        <v>0</v>
      </c>
      <c r="AM33" s="212">
        <f>'18.Innovation'!AD4</f>
        <v>0</v>
      </c>
      <c r="AN33" s="212">
        <f>'18.Innovation'!AD3</f>
        <v>0</v>
      </c>
    </row>
    <row r="34" spans="1:40" s="89" customFormat="1">
      <c r="A34" s="5091"/>
      <c r="B34" s="237" t="s">
        <v>2374</v>
      </c>
      <c r="C34" s="266">
        <f t="shared" si="2"/>
        <v>228.79284289970849</v>
      </c>
      <c r="D34" s="266">
        <f t="shared" si="3"/>
        <v>0</v>
      </c>
      <c r="E34" s="143">
        <f>'1.SD Facility Based Annex'!AF4</f>
        <v>0</v>
      </c>
      <c r="F34" s="143">
        <f>'1.SD Facility Based Annex'!AF3</f>
        <v>0</v>
      </c>
      <c r="G34" s="144">
        <f>'2.SD Community Based Annex'!AF4</f>
        <v>0</v>
      </c>
      <c r="H34" s="144">
        <f>'2.SD Community Based Annex'!AF3</f>
        <v>0</v>
      </c>
      <c r="I34" s="143">
        <f>'3.Community Intervention Annexn'!AE4</f>
        <v>0</v>
      </c>
      <c r="J34" s="143">
        <f>'3.Community Intervention Annexn'!AE3</f>
        <v>0</v>
      </c>
      <c r="K34" s="212">
        <f>'5.Infrastructure Annex'!AF4</f>
        <v>0</v>
      </c>
      <c r="L34" s="212">
        <f>'5.Infrastructure Annex'!AF3</f>
        <v>0</v>
      </c>
      <c r="M34" s="212">
        <f>'7.Referral Transport Annex'!AF4</f>
        <v>0</v>
      </c>
      <c r="N34" s="212">
        <f>'7.Referral Transport Annex'!AF3</f>
        <v>0</v>
      </c>
      <c r="O34" s="212">
        <f>'11.IEC-BCC Annex'!AE4</f>
        <v>0</v>
      </c>
      <c r="P34" s="212">
        <f>'11.IEC-BCC Annex'!AE3</f>
        <v>0</v>
      </c>
      <c r="Q34" s="212">
        <f>'12.Printing Annex'!AE4</f>
        <v>6.6938399999999998</v>
      </c>
      <c r="R34" s="212">
        <f>'12.Printing Annex'!AE3</f>
        <v>0</v>
      </c>
      <c r="S34" s="212">
        <f>'13.Quality Assurance Annex'!AF4</f>
        <v>0</v>
      </c>
      <c r="T34" s="214">
        <f>'13.Quality Assurance Annex'!AF3</f>
        <v>0</v>
      </c>
      <c r="U34" s="212">
        <f>'4.Untied grants Annex'!AF4</f>
        <v>0</v>
      </c>
      <c r="V34" s="212">
        <f>'4.Untied grants Annex'!AF3</f>
        <v>0</v>
      </c>
      <c r="W34" s="212">
        <f>'15.PPP Annex'!AF4</f>
        <v>0</v>
      </c>
      <c r="X34" s="212">
        <f>'15.PPP Annex'!AF3</f>
        <v>0</v>
      </c>
      <c r="Y34" s="212">
        <f>'6.Procurement Annex'!AE4</f>
        <v>3.8299999999988996</v>
      </c>
      <c r="Z34" s="212">
        <f>'6.Procurement Annex'!AE3</f>
        <v>0</v>
      </c>
      <c r="AA34" s="212">
        <f>'14.Drug warehouse &amp;Logistic Anx'!AF4</f>
        <v>204.26999999972398</v>
      </c>
      <c r="AB34" s="212">
        <f>'14.Drug warehouse &amp;Logistic Anx'!AF3</f>
        <v>0</v>
      </c>
      <c r="AC34" s="212">
        <f>'8.Human Resources (SD) Annex'!AE4</f>
        <v>0</v>
      </c>
      <c r="AD34" s="212">
        <f>'8.Human Resources (SD) Annex'!AE3</f>
        <v>0</v>
      </c>
      <c r="AE34" s="214">
        <f>'9.Training Annex'!AF4</f>
        <v>2</v>
      </c>
      <c r="AF34" s="214">
        <f>'9.Training Annex'!AF3</f>
        <v>0</v>
      </c>
      <c r="AG34" s="212">
        <f>'16.PM Annex'!AF4</f>
        <v>11.9990028999856</v>
      </c>
      <c r="AH34" s="212">
        <f>'16.PM Annex'!AF3</f>
        <v>0</v>
      </c>
      <c r="AI34" s="212">
        <f>'10.Review Research &amp; Surveillen'!AF4</f>
        <v>0</v>
      </c>
      <c r="AJ34" s="212">
        <f>'10.Review Research &amp; Surveillen'!AF3</f>
        <v>0</v>
      </c>
      <c r="AK34" s="212">
        <f>'17.IT Initiatives_SD'!AF4</f>
        <v>0</v>
      </c>
      <c r="AL34" s="212">
        <f>'17.IT Initiatives_SD'!AF3</f>
        <v>0</v>
      </c>
      <c r="AM34" s="212">
        <f>'18.Innovation'!AE4</f>
        <v>0</v>
      </c>
      <c r="AN34" s="212">
        <f>'18.Innovation'!AE3</f>
        <v>0</v>
      </c>
    </row>
    <row r="35" spans="1:40" s="89" customFormat="1">
      <c r="A35" s="5091"/>
      <c r="B35" s="237" t="s">
        <v>3835</v>
      </c>
      <c r="C35" s="266">
        <f t="shared" si="2"/>
        <v>22.5</v>
      </c>
      <c r="D35" s="266">
        <f t="shared" si="3"/>
        <v>0</v>
      </c>
      <c r="E35" s="143">
        <f>'1.SD Facility Based Annex'!AG4</f>
        <v>0</v>
      </c>
      <c r="F35" s="143">
        <f>'1.SD Facility Based Annex'!AG3</f>
        <v>0</v>
      </c>
      <c r="G35" s="144">
        <f>'2.SD Community Based Annex'!AG4</f>
        <v>0</v>
      </c>
      <c r="H35" s="144">
        <f>'2.SD Community Based Annex'!AG3</f>
        <v>0</v>
      </c>
      <c r="I35" s="143">
        <f>'3.Community Intervention Annexn'!AF4</f>
        <v>0</v>
      </c>
      <c r="J35" s="143">
        <f>'3.Community Intervention Annexn'!AF3</f>
        <v>0</v>
      </c>
      <c r="K35" s="212">
        <f>'5.Infrastructure Annex'!AG4</f>
        <v>0</v>
      </c>
      <c r="L35" s="212">
        <f>'5.Infrastructure Annex'!AG3</f>
        <v>0</v>
      </c>
      <c r="M35" s="212">
        <f>'7.Referral Transport Annex'!AG4</f>
        <v>0</v>
      </c>
      <c r="N35" s="212">
        <f>'7.Referral Transport Annex'!AG3</f>
        <v>0</v>
      </c>
      <c r="O35" s="212">
        <f>'11.IEC-BCC Annex'!AF4</f>
        <v>0</v>
      </c>
      <c r="P35" s="212">
        <f>'11.IEC-BCC Annex'!AF3</f>
        <v>0</v>
      </c>
      <c r="Q35" s="212">
        <f>'12.Printing Annex'!AF4</f>
        <v>0</v>
      </c>
      <c r="R35" s="212">
        <f>'12.Printing Annex'!AF3</f>
        <v>0</v>
      </c>
      <c r="S35" s="212">
        <f>'13.Quality Assurance Annex'!AG4</f>
        <v>0</v>
      </c>
      <c r="T35" s="214">
        <f>'13.Quality Assurance Annex'!AG3</f>
        <v>0</v>
      </c>
      <c r="U35" s="212">
        <f>'4.Untied grants Annex'!AG4</f>
        <v>0</v>
      </c>
      <c r="V35" s="212">
        <f>'4.Untied grants Annex'!AG3</f>
        <v>0</v>
      </c>
      <c r="W35" s="212">
        <f>'15.PPP Annex'!AG4</f>
        <v>0</v>
      </c>
      <c r="X35" s="212">
        <f>'15.PPP Annex'!AG3</f>
        <v>0</v>
      </c>
      <c r="Y35" s="212">
        <f>'6.Procurement Annex'!AF4</f>
        <v>22.5</v>
      </c>
      <c r="Z35" s="212">
        <f>'6.Procurement Annex'!AF3</f>
        <v>0</v>
      </c>
      <c r="AA35" s="212">
        <f>'14.Drug warehouse &amp;Logistic Anx'!AG4</f>
        <v>0</v>
      </c>
      <c r="AB35" s="212">
        <f>'14.Drug warehouse &amp;Logistic Anx'!AG3</f>
        <v>0</v>
      </c>
      <c r="AC35" s="212">
        <f>'8.Human Resources (SD) Annex'!AF4</f>
        <v>0</v>
      </c>
      <c r="AD35" s="212">
        <f>'8.Human Resources (SD) Annex'!AF3</f>
        <v>0</v>
      </c>
      <c r="AE35" s="214">
        <f>'9.Training Annex'!AG4</f>
        <v>0</v>
      </c>
      <c r="AF35" s="214">
        <f>'9.Training Annex'!AG3</f>
        <v>0</v>
      </c>
      <c r="AG35" s="212">
        <f>'16.PM Annex'!AG4</f>
        <v>0</v>
      </c>
      <c r="AH35" s="212">
        <f>'16.PM Annex'!AG3</f>
        <v>0</v>
      </c>
      <c r="AI35" s="212">
        <f>'10.Review Research &amp; Surveillen'!AG4</f>
        <v>0</v>
      </c>
      <c r="AJ35" s="212">
        <f>'10.Review Research &amp; Surveillen'!AG3</f>
        <v>0</v>
      </c>
      <c r="AK35" s="212">
        <f>'17.IT Initiatives_SD'!AG4</f>
        <v>0</v>
      </c>
      <c r="AL35" s="212">
        <f>'17.IT Initiatives_SD'!AG3</f>
        <v>0</v>
      </c>
      <c r="AM35" s="212">
        <f>'18.Innovation'!AF4</f>
        <v>0</v>
      </c>
      <c r="AN35" s="212">
        <f>'18.Innovation'!AF3</f>
        <v>0</v>
      </c>
    </row>
    <row r="36" spans="1:40" s="89" customFormat="1">
      <c r="A36" s="5091"/>
      <c r="B36" s="237" t="s">
        <v>3837</v>
      </c>
      <c r="C36" s="266">
        <f t="shared" si="2"/>
        <v>0</v>
      </c>
      <c r="D36" s="266">
        <f t="shared" si="3"/>
        <v>0</v>
      </c>
      <c r="E36" s="143">
        <f>'1.SD Facility Based Annex'!AH4</f>
        <v>0</v>
      </c>
      <c r="F36" s="143">
        <f>'1.SD Facility Based Annex'!AH3</f>
        <v>0</v>
      </c>
      <c r="G36" s="144">
        <f>'2.SD Community Based Annex'!AH4</f>
        <v>0</v>
      </c>
      <c r="H36" s="144">
        <f>'2.SD Community Based Annex'!AH3</f>
        <v>0</v>
      </c>
      <c r="I36" s="143">
        <f>'3.Community Intervention Annexn'!AG4</f>
        <v>0</v>
      </c>
      <c r="J36" s="143">
        <f>'3.Community Intervention Annexn'!AG3</f>
        <v>0</v>
      </c>
      <c r="K36" s="212">
        <f>'5.Infrastructure Annex'!AH4</f>
        <v>0</v>
      </c>
      <c r="L36" s="212">
        <f>'5.Infrastructure Annex'!AH3</f>
        <v>0</v>
      </c>
      <c r="M36" s="212">
        <f>'7.Referral Transport Annex'!AH4</f>
        <v>0</v>
      </c>
      <c r="N36" s="212">
        <f>'7.Referral Transport Annex'!AH3</f>
        <v>0</v>
      </c>
      <c r="O36" s="212">
        <f>'11.IEC-BCC Annex'!AG4</f>
        <v>0</v>
      </c>
      <c r="P36" s="212">
        <f>'11.IEC-BCC Annex'!AG3</f>
        <v>0</v>
      </c>
      <c r="Q36" s="212">
        <f>'12.Printing Annex'!AG4</f>
        <v>0</v>
      </c>
      <c r="R36" s="212">
        <f>'12.Printing Annex'!AG3</f>
        <v>0</v>
      </c>
      <c r="S36" s="212">
        <f>'13.Quality Assurance Annex'!AH4</f>
        <v>0</v>
      </c>
      <c r="T36" s="214">
        <f>'13.Quality Assurance Annex'!AH3</f>
        <v>0</v>
      </c>
      <c r="U36" s="212">
        <f>'4.Untied grants Annex'!AH4</f>
        <v>0</v>
      </c>
      <c r="V36" s="212">
        <f>'4.Untied grants Annex'!AH3</f>
        <v>0</v>
      </c>
      <c r="W36" s="212">
        <f>'15.PPP Annex'!AH4</f>
        <v>0</v>
      </c>
      <c r="X36" s="212">
        <f>'15.PPP Annex'!AH3</f>
        <v>0</v>
      </c>
      <c r="Y36" s="212">
        <f>'6.Procurement Annex'!AG4</f>
        <v>0</v>
      </c>
      <c r="Z36" s="212">
        <f>'6.Procurement Annex'!AG3</f>
        <v>0</v>
      </c>
      <c r="AA36" s="212">
        <f>'14.Drug warehouse &amp;Logistic Anx'!AH4</f>
        <v>0</v>
      </c>
      <c r="AB36" s="212">
        <f>'14.Drug warehouse &amp;Logistic Anx'!AH3</f>
        <v>0</v>
      </c>
      <c r="AC36" s="212">
        <f>'8.Human Resources (SD) Annex'!AG4</f>
        <v>0</v>
      </c>
      <c r="AD36" s="212">
        <f>'8.Human Resources (SD) Annex'!AG3</f>
        <v>0</v>
      </c>
      <c r="AE36" s="214">
        <f>'9.Training Annex'!AH4</f>
        <v>0</v>
      </c>
      <c r="AF36" s="214">
        <f>'9.Training Annex'!AH3</f>
        <v>0</v>
      </c>
      <c r="AG36" s="212">
        <f>'16.PM Annex'!AH4</f>
        <v>0</v>
      </c>
      <c r="AH36" s="212">
        <f>'16.PM Annex'!AH3</f>
        <v>0</v>
      </c>
      <c r="AI36" s="212">
        <f>'10.Review Research &amp; Surveillen'!AH4</f>
        <v>0</v>
      </c>
      <c r="AJ36" s="212">
        <f>'10.Review Research &amp; Surveillen'!AH3</f>
        <v>0</v>
      </c>
      <c r="AK36" s="212">
        <f>'17.IT Initiatives_SD'!AH4</f>
        <v>0</v>
      </c>
      <c r="AL36" s="212">
        <f>'17.IT Initiatives_SD'!AH3</f>
        <v>0</v>
      </c>
      <c r="AM36" s="212">
        <f>'18.Innovation'!AG4</f>
        <v>0</v>
      </c>
      <c r="AN36" s="212">
        <f>'18.Innovation'!AG3</f>
        <v>0</v>
      </c>
    </row>
    <row r="37" spans="1:40" s="89" customFormat="1">
      <c r="A37" s="5091"/>
      <c r="B37" s="237" t="s">
        <v>4707</v>
      </c>
      <c r="C37" s="266">
        <f t="shared" si="2"/>
        <v>588.85572960283992</v>
      </c>
      <c r="D37" s="266">
        <f t="shared" si="3"/>
        <v>0</v>
      </c>
      <c r="E37" s="143">
        <f>'1.SD Facility Based Annex'!AI4</f>
        <v>0</v>
      </c>
      <c r="F37" s="143">
        <f>'1.SD Facility Based Annex'!AI3</f>
        <v>0</v>
      </c>
      <c r="G37" s="144">
        <f>'2.SD Community Based Annex'!AI4</f>
        <v>2</v>
      </c>
      <c r="H37" s="144">
        <f>'2.SD Community Based Annex'!AI3</f>
        <v>0</v>
      </c>
      <c r="I37" s="143">
        <f>'3.Community Intervention Annexn'!AH4</f>
        <v>0</v>
      </c>
      <c r="J37" s="143">
        <f>'3.Community Intervention Annexn'!AH3</f>
        <v>0</v>
      </c>
      <c r="K37" s="212">
        <f>'5.Infrastructure Annex'!AI4</f>
        <v>0</v>
      </c>
      <c r="L37" s="212">
        <f>'5.Infrastructure Annex'!AI3</f>
        <v>0</v>
      </c>
      <c r="M37" s="212">
        <f>'7.Referral Transport Annex'!AI4</f>
        <v>0</v>
      </c>
      <c r="N37" s="212">
        <f>'7.Referral Transport Annex'!AI3</f>
        <v>0</v>
      </c>
      <c r="O37" s="212">
        <f>'11.IEC-BCC Annex'!AH4</f>
        <v>0</v>
      </c>
      <c r="P37" s="212">
        <f>'11.IEC-BCC Annex'!AH3</f>
        <v>0</v>
      </c>
      <c r="Q37" s="212">
        <f>'12.Printing Annex'!AH4</f>
        <v>0</v>
      </c>
      <c r="R37" s="212">
        <f>'12.Printing Annex'!AH3</f>
        <v>0</v>
      </c>
      <c r="S37" s="212">
        <f>'13.Quality Assurance Annex'!AI4</f>
        <v>23.7</v>
      </c>
      <c r="T37" s="214">
        <f>'13.Quality Assurance Annex'!AI3</f>
        <v>0</v>
      </c>
      <c r="U37" s="212">
        <f>'4.Untied grants Annex'!AI4</f>
        <v>0</v>
      </c>
      <c r="V37" s="212">
        <f>'4.Untied grants Annex'!AI3</f>
        <v>0</v>
      </c>
      <c r="W37" s="212">
        <f>'15.PPP Annex'!AI4</f>
        <v>0</v>
      </c>
      <c r="X37" s="212">
        <f>'15.PPP Annex'!AI3</f>
        <v>0</v>
      </c>
      <c r="Y37" s="212">
        <f>'6.Procurement Annex'!AH4</f>
        <v>561.77572959983991</v>
      </c>
      <c r="Z37" s="212">
        <f>'6.Procurement Annex'!AH3</f>
        <v>0</v>
      </c>
      <c r="AA37" s="212">
        <f>'14.Drug warehouse &amp;Logistic Anx'!AI4</f>
        <v>0</v>
      </c>
      <c r="AB37" s="212">
        <f>'14.Drug warehouse &amp;Logistic Anx'!AI3</f>
        <v>0</v>
      </c>
      <c r="AC37" s="212">
        <f>'8.Human Resources (SD) Annex'!AH4</f>
        <v>0</v>
      </c>
      <c r="AD37" s="212">
        <f>'8.Human Resources (SD) Annex'!AH3</f>
        <v>0</v>
      </c>
      <c r="AE37" s="214">
        <f>'9.Training Annex'!AI4</f>
        <v>1.3800000030000001</v>
      </c>
      <c r="AF37" s="214">
        <f>'9.Training Annex'!AI3</f>
        <v>0</v>
      </c>
      <c r="AG37" s="212">
        <f>'16.PM Annex'!AI4</f>
        <v>0</v>
      </c>
      <c r="AH37" s="212">
        <f>'16.PM Annex'!AI3</f>
        <v>0</v>
      </c>
      <c r="AI37" s="212">
        <f>'10.Review Research &amp; Surveillen'!AI4</f>
        <v>0</v>
      </c>
      <c r="AJ37" s="212">
        <f>'10.Review Research &amp; Surveillen'!AI3</f>
        <v>0</v>
      </c>
      <c r="AK37" s="212">
        <f>'17.IT Initiatives_SD'!AI4</f>
        <v>0</v>
      </c>
      <c r="AL37" s="212">
        <f>'17.IT Initiatives_SD'!AI3</f>
        <v>0</v>
      </c>
      <c r="AM37" s="212">
        <f>'18.Innovation'!AH4</f>
        <v>0</v>
      </c>
      <c r="AN37" s="212">
        <f>'18.Innovation'!AH3</f>
        <v>0</v>
      </c>
    </row>
    <row r="38" spans="1:40" s="89" customFormat="1">
      <c r="A38" s="5091" t="s">
        <v>4663</v>
      </c>
      <c r="B38" s="237" t="s">
        <v>3862</v>
      </c>
      <c r="C38" s="266">
        <f t="shared" si="2"/>
        <v>12.760999999999999</v>
      </c>
      <c r="D38" s="266">
        <f t="shared" si="3"/>
        <v>0</v>
      </c>
      <c r="E38" s="145">
        <f>'1.SD Facility Based Annex'!AJ4</f>
        <v>0</v>
      </c>
      <c r="F38" s="143">
        <f>'1.SD Facility Based Annex'!AJ3</f>
        <v>0</v>
      </c>
      <c r="G38" s="144">
        <f>'2.SD Community Based Annex'!AJ4</f>
        <v>0</v>
      </c>
      <c r="H38" s="144">
        <f>'2.SD Community Based Annex'!AJ3</f>
        <v>0</v>
      </c>
      <c r="I38" s="143">
        <f>'3.Community Intervention Annexn'!AI4</f>
        <v>0</v>
      </c>
      <c r="J38" s="143">
        <f>'3.Community Intervention Annexn'!AI3</f>
        <v>0</v>
      </c>
      <c r="K38" s="212">
        <f>'5.Infrastructure Annex'!AJ4</f>
        <v>0</v>
      </c>
      <c r="L38" s="212">
        <f>'5.Infrastructure Annex'!AJ3</f>
        <v>0</v>
      </c>
      <c r="M38" s="212">
        <f>'7.Referral Transport Annex'!AJ4</f>
        <v>0</v>
      </c>
      <c r="N38" s="212">
        <f>'7.Referral Transport Annex'!AJ3</f>
        <v>0</v>
      </c>
      <c r="O38" s="212">
        <f>'11.IEC-BCC Annex'!AI4</f>
        <v>0</v>
      </c>
      <c r="P38" s="212">
        <f>'11.IEC-BCC Annex'!AI3</f>
        <v>0</v>
      </c>
      <c r="Q38" s="212">
        <f>'12.Printing Annex'!AI4</f>
        <v>0</v>
      </c>
      <c r="R38" s="212">
        <f>'12.Printing Annex'!AI3</f>
        <v>0</v>
      </c>
      <c r="S38" s="212">
        <f>'13.Quality Assurance Annex'!AJ4</f>
        <v>0</v>
      </c>
      <c r="T38" s="214">
        <f>'13.Quality Assurance Annex'!AJ3</f>
        <v>0</v>
      </c>
      <c r="U38" s="212">
        <f>'4.Untied grants Annex'!AJ4</f>
        <v>0</v>
      </c>
      <c r="V38" s="212">
        <f>'4.Untied grants Annex'!AJ3</f>
        <v>0</v>
      </c>
      <c r="W38" s="212">
        <f>'15.PPP Annex'!AJ4</f>
        <v>0</v>
      </c>
      <c r="X38" s="212">
        <f>'15.PPP Annex'!AJ3</f>
        <v>0</v>
      </c>
      <c r="Y38" s="212">
        <f>'6.Procurement Annex'!AI4</f>
        <v>0.2</v>
      </c>
      <c r="Z38" s="212">
        <f>'6.Procurement Annex'!AI3</f>
        <v>0</v>
      </c>
      <c r="AA38" s="212">
        <f>'14.Drug warehouse &amp;Logistic Anx'!AJ4</f>
        <v>0</v>
      </c>
      <c r="AB38" s="212">
        <f>'14.Drug warehouse &amp;Logistic Anx'!AJ3</f>
        <v>0</v>
      </c>
      <c r="AC38" s="212">
        <f>'8.Human Resources (SD) Annex'!AI4</f>
        <v>0</v>
      </c>
      <c r="AD38" s="212">
        <f>'8.Human Resources (SD) Annex'!AI3</f>
        <v>0</v>
      </c>
      <c r="AE38" s="214">
        <f>'9.Training Annex'!AJ4</f>
        <v>4.3209999999999997</v>
      </c>
      <c r="AF38" s="214">
        <f>'9.Training Annex'!AJ3</f>
        <v>0</v>
      </c>
      <c r="AG38" s="212">
        <f>'16.PM Annex'!AJ4</f>
        <v>0</v>
      </c>
      <c r="AH38" s="212">
        <f>'16.PM Annex'!AJ3</f>
        <v>0</v>
      </c>
      <c r="AI38" s="212">
        <f>'10.Review Research &amp; Surveillen'!AJ4</f>
        <v>8.24</v>
      </c>
      <c r="AJ38" s="212">
        <f>'10.Review Research &amp; Surveillen'!AJ3</f>
        <v>0</v>
      </c>
      <c r="AK38" s="212">
        <f>'17.IT Initiatives_SD'!AJ4</f>
        <v>0</v>
      </c>
      <c r="AL38" s="212">
        <f>'17.IT Initiatives_SD'!AJ3</f>
        <v>0</v>
      </c>
      <c r="AM38" s="212">
        <f>'18.Innovation'!AI4</f>
        <v>0</v>
      </c>
      <c r="AN38" s="212">
        <f>'18.Innovation'!AI3</f>
        <v>0</v>
      </c>
    </row>
    <row r="39" spans="1:40" s="89" customFormat="1" ht="30">
      <c r="A39" s="5091"/>
      <c r="B39" s="237" t="s">
        <v>3863</v>
      </c>
      <c r="C39" s="266">
        <f t="shared" si="2"/>
        <v>157.45225003997552</v>
      </c>
      <c r="D39" s="266">
        <f t="shared" si="3"/>
        <v>0</v>
      </c>
      <c r="E39" s="145">
        <f>'1.SD Facility Based Annex'!AK4</f>
        <v>5.1125000399986407</v>
      </c>
      <c r="F39" s="143">
        <f>'1.SD Facility Based Annex'!AK3</f>
        <v>0</v>
      </c>
      <c r="G39" s="144">
        <f>'2.SD Community Based Annex'!AK4</f>
        <v>0</v>
      </c>
      <c r="H39" s="144">
        <f>'2.SD Community Based Annex'!AK3</f>
        <v>0</v>
      </c>
      <c r="I39" s="143">
        <f>'3.Community Intervention Annexn'!AJ4</f>
        <v>30.888000000000005</v>
      </c>
      <c r="J39" s="143">
        <f>'3.Community Intervention Annexn'!AJ3</f>
        <v>0</v>
      </c>
      <c r="K39" s="212">
        <f>'5.Infrastructure Annex'!AK4</f>
        <v>0</v>
      </c>
      <c r="L39" s="212">
        <f>'5.Infrastructure Annex'!AK3</f>
        <v>0</v>
      </c>
      <c r="M39" s="212">
        <f>'7.Referral Transport Annex'!AK4</f>
        <v>0</v>
      </c>
      <c r="N39" s="212">
        <f>'7.Referral Transport Annex'!AK3</f>
        <v>0</v>
      </c>
      <c r="O39" s="212">
        <f>'11.IEC-BCC Annex'!AJ4</f>
        <v>9.1879999999768902</v>
      </c>
      <c r="P39" s="212">
        <f>'11.IEC-BCC Annex'!AJ3</f>
        <v>0</v>
      </c>
      <c r="Q39" s="212">
        <f>'12.Printing Annex'!AJ4</f>
        <v>0</v>
      </c>
      <c r="R39" s="212">
        <f>'12.Printing Annex'!AJ3</f>
        <v>0</v>
      </c>
      <c r="S39" s="212">
        <f>'13.Quality Assurance Annex'!AK4</f>
        <v>0</v>
      </c>
      <c r="T39" s="214">
        <f>'13.Quality Assurance Annex'!AK3</f>
        <v>0</v>
      </c>
      <c r="U39" s="212">
        <f>'4.Untied grants Annex'!AK4</f>
        <v>0</v>
      </c>
      <c r="V39" s="212">
        <f>'4.Untied grants Annex'!AK3</f>
        <v>0</v>
      </c>
      <c r="W39" s="212">
        <f>'15.PPP Annex'!AK4</f>
        <v>4.26</v>
      </c>
      <c r="X39" s="212">
        <f>'15.PPP Annex'!AK3</f>
        <v>0</v>
      </c>
      <c r="Y39" s="212">
        <f>'6.Procurement Annex'!AJ4</f>
        <v>45.833750000000002</v>
      </c>
      <c r="Z39" s="212">
        <f>'6.Procurement Annex'!AJ3</f>
        <v>0</v>
      </c>
      <c r="AA39" s="212">
        <f>'14.Drug warehouse &amp;Logistic Anx'!AK4</f>
        <v>0</v>
      </c>
      <c r="AB39" s="212">
        <f>'14.Drug warehouse &amp;Logistic Anx'!AK3</f>
        <v>0</v>
      </c>
      <c r="AC39" s="212">
        <f>'8.Human Resources (SD) Annex'!AJ4</f>
        <v>0</v>
      </c>
      <c r="AD39" s="212">
        <f>'8.Human Resources (SD) Annex'!AJ3</f>
        <v>0</v>
      </c>
      <c r="AE39" s="214">
        <f>'9.Training Annex'!AK4</f>
        <v>4.37</v>
      </c>
      <c r="AF39" s="214">
        <f>'9.Training Annex'!AK3</f>
        <v>0</v>
      </c>
      <c r="AG39" s="212">
        <f>'16.PM Annex'!AK4</f>
        <v>0</v>
      </c>
      <c r="AH39" s="212">
        <f>'16.PM Annex'!AK3</f>
        <v>0</v>
      </c>
      <c r="AI39" s="212">
        <f>'10.Review Research &amp; Surveillen'!AK4</f>
        <v>57.8</v>
      </c>
      <c r="AJ39" s="212">
        <f>'10.Review Research &amp; Surveillen'!AK3</f>
        <v>0</v>
      </c>
      <c r="AK39" s="212">
        <f>'17.IT Initiatives_SD'!AK4</f>
        <v>0</v>
      </c>
      <c r="AL39" s="212">
        <f>'17.IT Initiatives_SD'!AK3</f>
        <v>0</v>
      </c>
      <c r="AM39" s="212">
        <f>'18.Innovation'!AJ4</f>
        <v>0</v>
      </c>
      <c r="AN39" s="212">
        <f>'18.Innovation'!AJ3</f>
        <v>0</v>
      </c>
    </row>
    <row r="40" spans="1:40" s="89" customFormat="1">
      <c r="A40" s="5091"/>
      <c r="B40" s="237" t="s">
        <v>3864</v>
      </c>
      <c r="C40" s="266">
        <f t="shared" si="2"/>
        <v>5.6487499999999997</v>
      </c>
      <c r="D40" s="266">
        <f t="shared" si="3"/>
        <v>0</v>
      </c>
      <c r="E40" s="145">
        <f>'1.SD Facility Based Annex'!AL4</f>
        <v>0.78</v>
      </c>
      <c r="F40" s="143">
        <f>'1.SD Facility Based Annex'!AL3</f>
        <v>0</v>
      </c>
      <c r="G40" s="144">
        <f>'2.SD Community Based Annex'!AL4</f>
        <v>0.32624999999999998</v>
      </c>
      <c r="H40" s="144">
        <f>'2.SD Community Based Annex'!AL3</f>
        <v>0</v>
      </c>
      <c r="I40" s="143">
        <f>'3.Community Intervention Annexn'!AK4</f>
        <v>0.1825</v>
      </c>
      <c r="J40" s="143">
        <f>'3.Community Intervention Annexn'!AK3</f>
        <v>0</v>
      </c>
      <c r="K40" s="212">
        <f>'5.Infrastructure Annex'!AL4</f>
        <v>0</v>
      </c>
      <c r="L40" s="212">
        <f>'5.Infrastructure Annex'!AL3</f>
        <v>0</v>
      </c>
      <c r="M40" s="212">
        <f>'7.Referral Transport Annex'!AL4</f>
        <v>0</v>
      </c>
      <c r="N40" s="212">
        <f>'7.Referral Transport Annex'!AL3</f>
        <v>0</v>
      </c>
      <c r="O40" s="212">
        <f>'11.IEC-BCC Annex'!AK4</f>
        <v>1.3800000000000001</v>
      </c>
      <c r="P40" s="212">
        <f>'11.IEC-BCC Annex'!AK3</f>
        <v>0</v>
      </c>
      <c r="Q40" s="212">
        <f>'12.Printing Annex'!AK4</f>
        <v>0.5</v>
      </c>
      <c r="R40" s="212">
        <f>'12.Printing Annex'!AK3</f>
        <v>0</v>
      </c>
      <c r="S40" s="212">
        <f>'13.Quality Assurance Annex'!AL4</f>
        <v>0</v>
      </c>
      <c r="T40" s="214">
        <f>'13.Quality Assurance Annex'!AL3</f>
        <v>0</v>
      </c>
      <c r="U40" s="212">
        <f>'4.Untied grants Annex'!AL4</f>
        <v>0</v>
      </c>
      <c r="V40" s="212">
        <f>'4.Untied grants Annex'!AL3</f>
        <v>0</v>
      </c>
      <c r="W40" s="212">
        <f>'15.PPP Annex'!AL4</f>
        <v>0</v>
      </c>
      <c r="X40" s="212">
        <f>'15.PPP Annex'!AL3</f>
        <v>0</v>
      </c>
      <c r="Y40" s="212">
        <f>'6.Procurement Annex'!AK4</f>
        <v>1.48</v>
      </c>
      <c r="Z40" s="212">
        <f>'6.Procurement Annex'!AK3</f>
        <v>0</v>
      </c>
      <c r="AA40" s="212">
        <f>'14.Drug warehouse &amp;Logistic Anx'!AL4</f>
        <v>0</v>
      </c>
      <c r="AB40" s="212">
        <f>'14.Drug warehouse &amp;Logistic Anx'!AL3</f>
        <v>0</v>
      </c>
      <c r="AC40" s="212">
        <f>'8.Human Resources (SD) Annex'!AK4</f>
        <v>0</v>
      </c>
      <c r="AD40" s="212">
        <f>'8.Human Resources (SD) Annex'!AK3</f>
        <v>0</v>
      </c>
      <c r="AE40" s="214">
        <f>'9.Training Annex'!AL4</f>
        <v>1</v>
      </c>
      <c r="AF40" s="214">
        <f>'9.Training Annex'!AL3</f>
        <v>0</v>
      </c>
      <c r="AG40" s="212">
        <f>'16.PM Annex'!AL4</f>
        <v>0</v>
      </c>
      <c r="AH40" s="212">
        <f>'16.PM Annex'!AL3</f>
        <v>0</v>
      </c>
      <c r="AI40" s="212">
        <f>'10.Review Research &amp; Surveillen'!AL4</f>
        <v>0</v>
      </c>
      <c r="AJ40" s="212">
        <f>'10.Review Research &amp; Surveillen'!AL3</f>
        <v>0</v>
      </c>
      <c r="AK40" s="212">
        <f>'17.IT Initiatives_SD'!AL4</f>
        <v>0</v>
      </c>
      <c r="AL40" s="212">
        <f>'17.IT Initiatives_SD'!AL3</f>
        <v>0</v>
      </c>
      <c r="AM40" s="212">
        <f>'18.Innovation'!AK4</f>
        <v>0</v>
      </c>
      <c r="AN40" s="212">
        <f>'18.Innovation'!AK3</f>
        <v>0</v>
      </c>
    </row>
    <row r="41" spans="1:40" s="89" customFormat="1" ht="30">
      <c r="A41" s="5091"/>
      <c r="B41" s="237" t="s">
        <v>4602</v>
      </c>
      <c r="C41" s="266">
        <f t="shared" si="2"/>
        <v>270.2133</v>
      </c>
      <c r="D41" s="266">
        <f t="shared" si="3"/>
        <v>0</v>
      </c>
      <c r="E41" s="145">
        <f>'1.SD Facility Based Annex'!AM4</f>
        <v>53.872599999999998</v>
      </c>
      <c r="F41" s="143">
        <f>'1.SD Facility Based Annex'!AM3</f>
        <v>0</v>
      </c>
      <c r="G41" s="144">
        <f>'2.SD Community Based Annex'!AM4</f>
        <v>0</v>
      </c>
      <c r="H41" s="144">
        <f>'2.SD Community Based Annex'!AM3</f>
        <v>0</v>
      </c>
      <c r="I41" s="143">
        <f>'3.Community Intervention Annexn'!AL4</f>
        <v>10.450200000000001</v>
      </c>
      <c r="J41" s="143">
        <f>'3.Community Intervention Annexn'!AL3</f>
        <v>0</v>
      </c>
      <c r="K41" s="212">
        <f>'5.Infrastructure Annex'!AM4</f>
        <v>19</v>
      </c>
      <c r="L41" s="212">
        <f>'5.Infrastructure Annex'!AM3</f>
        <v>0</v>
      </c>
      <c r="M41" s="212">
        <f>'7.Referral Transport Annex'!AM4</f>
        <v>1.8504</v>
      </c>
      <c r="N41" s="212">
        <f>'7.Referral Transport Annex'!AM3</f>
        <v>0</v>
      </c>
      <c r="O41" s="212">
        <f>'11.IEC-BCC Annex'!AL4</f>
        <v>5</v>
      </c>
      <c r="P41" s="212">
        <f>'11.IEC-BCC Annex'!AL3</f>
        <v>0</v>
      </c>
      <c r="Q41" s="212">
        <f>'12.Printing Annex'!AL4</f>
        <v>6</v>
      </c>
      <c r="R41" s="212">
        <f>'12.Printing Annex'!AL3</f>
        <v>0</v>
      </c>
      <c r="S41" s="212">
        <f>'13.Quality Assurance Annex'!AM4</f>
        <v>0</v>
      </c>
      <c r="T41" s="214">
        <f>'13.Quality Assurance Annex'!AM3</f>
        <v>0</v>
      </c>
      <c r="U41" s="212">
        <f>'4.Untied grants Annex'!AM4</f>
        <v>0</v>
      </c>
      <c r="V41" s="212">
        <f>'4.Untied grants Annex'!AM3</f>
        <v>0</v>
      </c>
      <c r="W41" s="212">
        <f>'15.PPP Annex'!AM4</f>
        <v>4.38</v>
      </c>
      <c r="X41" s="212">
        <f>'15.PPP Annex'!AM3</f>
        <v>0</v>
      </c>
      <c r="Y41" s="212">
        <f>'6.Procurement Annex'!AL4</f>
        <v>154.15</v>
      </c>
      <c r="Z41" s="212">
        <f>'6.Procurement Annex'!AL3</f>
        <v>0</v>
      </c>
      <c r="AA41" s="212">
        <f>'14.Drug warehouse &amp;Logistic Anx'!AM4</f>
        <v>0.8</v>
      </c>
      <c r="AB41" s="212">
        <f>'14.Drug warehouse &amp;Logistic Anx'!AM3</f>
        <v>0</v>
      </c>
      <c r="AC41" s="212">
        <f>'8.Human Resources (SD) Annex'!AL4</f>
        <v>0</v>
      </c>
      <c r="AD41" s="212">
        <f>'8.Human Resources (SD) Annex'!AL3</f>
        <v>0</v>
      </c>
      <c r="AE41" s="214">
        <f>'9.Training Annex'!AM4</f>
        <v>6.0100999999999996</v>
      </c>
      <c r="AF41" s="214">
        <f>'9.Training Annex'!AM3</f>
        <v>0</v>
      </c>
      <c r="AG41" s="212">
        <f>'16.PM Annex'!AM4</f>
        <v>0</v>
      </c>
      <c r="AH41" s="212">
        <f>'16.PM Annex'!AM3</f>
        <v>0</v>
      </c>
      <c r="AI41" s="212">
        <f>'10.Review Research &amp; Surveillen'!AM4</f>
        <v>8.6999999999999993</v>
      </c>
      <c r="AJ41" s="212">
        <f>'10.Review Research &amp; Surveillen'!AM3</f>
        <v>0</v>
      </c>
      <c r="AK41" s="212">
        <f>'17.IT Initiatives_SD'!AM4</f>
        <v>0</v>
      </c>
      <c r="AL41" s="212">
        <f>'17.IT Initiatives_SD'!AM3</f>
        <v>0</v>
      </c>
      <c r="AM41" s="212">
        <f>'18.Innovation'!AL4</f>
        <v>0</v>
      </c>
      <c r="AN41" s="212">
        <f>'18.Innovation'!AL3</f>
        <v>0</v>
      </c>
    </row>
    <row r="42" spans="1:40" s="89" customFormat="1" ht="30">
      <c r="A42" s="5091"/>
      <c r="B42" s="237" t="s">
        <v>3865</v>
      </c>
      <c r="C42" s="266">
        <f t="shared" si="2"/>
        <v>42.96</v>
      </c>
      <c r="D42" s="266">
        <f t="shared" si="3"/>
        <v>0</v>
      </c>
      <c r="E42" s="145">
        <f>'1.SD Facility Based Annex'!AN4</f>
        <v>3</v>
      </c>
      <c r="F42" s="143">
        <f>'1.SD Facility Based Annex'!AN3</f>
        <v>0</v>
      </c>
      <c r="G42" s="144">
        <f>'2.SD Community Based Annex'!AN4</f>
        <v>1</v>
      </c>
      <c r="H42" s="144">
        <f>'2.SD Community Based Annex'!AN3</f>
        <v>0</v>
      </c>
      <c r="I42" s="143">
        <f>'3.Community Intervention Annexn'!AM4</f>
        <v>0</v>
      </c>
      <c r="J42" s="143">
        <f>'3.Community Intervention Annexn'!AM3</f>
        <v>0</v>
      </c>
      <c r="K42" s="212">
        <f>'5.Infrastructure Annex'!AN4</f>
        <v>0</v>
      </c>
      <c r="L42" s="212">
        <f>'5.Infrastructure Annex'!AN3</f>
        <v>0</v>
      </c>
      <c r="M42" s="212">
        <f>'7.Referral Transport Annex'!AN4</f>
        <v>0</v>
      </c>
      <c r="N42" s="212">
        <f>'7.Referral Transport Annex'!AN3</f>
        <v>0</v>
      </c>
      <c r="O42" s="212">
        <f>'11.IEC-BCC Annex'!AM4</f>
        <v>0</v>
      </c>
      <c r="P42" s="212">
        <f>'11.IEC-BCC Annex'!AM3</f>
        <v>0</v>
      </c>
      <c r="Q42" s="212">
        <f>'12.Printing Annex'!AM4</f>
        <v>0</v>
      </c>
      <c r="R42" s="212">
        <f>'12.Printing Annex'!AM3</f>
        <v>0</v>
      </c>
      <c r="S42" s="212">
        <f>'13.Quality Assurance Annex'!AN4</f>
        <v>0</v>
      </c>
      <c r="T42" s="214">
        <f>'13.Quality Assurance Annex'!AN3</f>
        <v>0</v>
      </c>
      <c r="U42" s="212">
        <f>'4.Untied grants Annex'!AN4</f>
        <v>0</v>
      </c>
      <c r="V42" s="212">
        <f>'4.Untied grants Annex'!AN3</f>
        <v>0</v>
      </c>
      <c r="W42" s="212">
        <f>'15.PPP Annex'!AN4</f>
        <v>0</v>
      </c>
      <c r="X42" s="212">
        <f>'15.PPP Annex'!AN3</f>
        <v>0</v>
      </c>
      <c r="Y42" s="212">
        <f>'6.Procurement Annex'!AM4</f>
        <v>38.96</v>
      </c>
      <c r="Z42" s="212">
        <f>'6.Procurement Annex'!AM3</f>
        <v>0</v>
      </c>
      <c r="AA42" s="212">
        <f>'14.Drug warehouse &amp;Logistic Anx'!AN4</f>
        <v>0</v>
      </c>
      <c r="AB42" s="212">
        <f>'14.Drug warehouse &amp;Logistic Anx'!AN3</f>
        <v>0</v>
      </c>
      <c r="AC42" s="212">
        <f>'8.Human Resources (SD) Annex'!AM4</f>
        <v>0</v>
      </c>
      <c r="AD42" s="212">
        <f>'8.Human Resources (SD) Annex'!AM3</f>
        <v>0</v>
      </c>
      <c r="AE42" s="214">
        <f>'9.Training Annex'!AN4</f>
        <v>0</v>
      </c>
      <c r="AF42" s="214">
        <f>'9.Training Annex'!AN3</f>
        <v>0</v>
      </c>
      <c r="AG42" s="212">
        <f>'16.PM Annex'!AN4</f>
        <v>0</v>
      </c>
      <c r="AH42" s="212">
        <f>'16.PM Annex'!AN3</f>
        <v>0</v>
      </c>
      <c r="AI42" s="212">
        <f>'10.Review Research &amp; Surveillen'!AN4</f>
        <v>0</v>
      </c>
      <c r="AJ42" s="212">
        <f>'10.Review Research &amp; Surveillen'!AN3</f>
        <v>0</v>
      </c>
      <c r="AK42" s="212">
        <f>'17.IT Initiatives_SD'!AN4</f>
        <v>0</v>
      </c>
      <c r="AL42" s="212">
        <f>'17.IT Initiatives_SD'!AN3</f>
        <v>0</v>
      </c>
      <c r="AM42" s="212">
        <f>'18.Innovation'!AM4</f>
        <v>0</v>
      </c>
      <c r="AN42" s="212">
        <f>'18.Innovation'!AM3</f>
        <v>0</v>
      </c>
    </row>
    <row r="43" spans="1:40" s="89" customFormat="1">
      <c r="A43" s="5091"/>
      <c r="B43" s="237" t="s">
        <v>3883</v>
      </c>
      <c r="C43" s="266">
        <f t="shared" si="2"/>
        <v>31.547999999992122</v>
      </c>
      <c r="D43" s="266">
        <f t="shared" si="3"/>
        <v>0</v>
      </c>
      <c r="E43" s="145">
        <f>'1.SD Facility Based Annex'!AO4</f>
        <v>0</v>
      </c>
      <c r="F43" s="143">
        <f>'1.SD Facility Based Annex'!AO3</f>
        <v>0</v>
      </c>
      <c r="G43" s="144">
        <f>'2.SD Community Based Annex'!AO4</f>
        <v>0</v>
      </c>
      <c r="H43" s="144">
        <f>'2.SD Community Based Annex'!AO3</f>
        <v>0</v>
      </c>
      <c r="I43" s="143">
        <f>'3.Community Intervention Annexn'!AN4</f>
        <v>0</v>
      </c>
      <c r="J43" s="143">
        <f>'3.Community Intervention Annexn'!AN3</f>
        <v>0</v>
      </c>
      <c r="K43" s="212">
        <f>'5.Infrastructure Annex'!AO4</f>
        <v>0</v>
      </c>
      <c r="L43" s="212">
        <f>'5.Infrastructure Annex'!AO3</f>
        <v>0</v>
      </c>
      <c r="M43" s="212">
        <f>'7.Referral Transport Annex'!AO4</f>
        <v>0</v>
      </c>
      <c r="N43" s="212">
        <f>'7.Referral Transport Annex'!AO3</f>
        <v>0</v>
      </c>
      <c r="O43" s="212">
        <f>'11.IEC-BCC Annex'!AN4</f>
        <v>2</v>
      </c>
      <c r="P43" s="212">
        <f>'11.IEC-BCC Annex'!AN3</f>
        <v>0</v>
      </c>
      <c r="Q43" s="212">
        <f>'12.Printing Annex'!AN4</f>
        <v>0.5</v>
      </c>
      <c r="R43" s="212">
        <f>'12.Printing Annex'!AN3</f>
        <v>0</v>
      </c>
      <c r="S43" s="212">
        <f>'13.Quality Assurance Annex'!AO4</f>
        <v>0</v>
      </c>
      <c r="T43" s="214">
        <f>'13.Quality Assurance Annex'!AO3</f>
        <v>0</v>
      </c>
      <c r="U43" s="212">
        <f>'4.Untied grants Annex'!AO4</f>
        <v>0</v>
      </c>
      <c r="V43" s="212">
        <f>'4.Untied grants Annex'!AO3</f>
        <v>0</v>
      </c>
      <c r="W43" s="212">
        <f>'15.PPP Annex'!AO4</f>
        <v>0</v>
      </c>
      <c r="X43" s="212">
        <f>'15.PPP Annex'!AO3</f>
        <v>0</v>
      </c>
      <c r="Y43" s="212">
        <f>'6.Procurement Annex'!AN4</f>
        <v>27.047999999992122</v>
      </c>
      <c r="Z43" s="212">
        <f>'6.Procurement Annex'!AN3</f>
        <v>0</v>
      </c>
      <c r="AA43" s="212">
        <f>'14.Drug warehouse &amp;Logistic Anx'!AO4</f>
        <v>0</v>
      </c>
      <c r="AB43" s="212">
        <f>'14.Drug warehouse &amp;Logistic Anx'!AO3</f>
        <v>0</v>
      </c>
      <c r="AC43" s="212">
        <f>'8.Human Resources (SD) Annex'!AN4</f>
        <v>0</v>
      </c>
      <c r="AD43" s="212">
        <f>'8.Human Resources (SD) Annex'!AN3</f>
        <v>0</v>
      </c>
      <c r="AE43" s="214">
        <f>'9.Training Annex'!AO4</f>
        <v>2</v>
      </c>
      <c r="AF43" s="214">
        <f>'9.Training Annex'!AO3</f>
        <v>0</v>
      </c>
      <c r="AG43" s="212">
        <f>'16.PM Annex'!AO4</f>
        <v>0</v>
      </c>
      <c r="AH43" s="212">
        <f>'16.PM Annex'!AO3</f>
        <v>0</v>
      </c>
      <c r="AI43" s="212">
        <f>'10.Review Research &amp; Surveillen'!AO4</f>
        <v>0</v>
      </c>
      <c r="AJ43" s="212">
        <f>'10.Review Research &amp; Surveillen'!AO3</f>
        <v>0</v>
      </c>
      <c r="AK43" s="212">
        <f>'17.IT Initiatives_SD'!AO4</f>
        <v>0</v>
      </c>
      <c r="AL43" s="212">
        <f>'17.IT Initiatives_SD'!AO3</f>
        <v>0</v>
      </c>
      <c r="AM43" s="212">
        <f>'18.Innovation'!AN4</f>
        <v>0</v>
      </c>
      <c r="AN43" s="212">
        <f>'18.Innovation'!AN3</f>
        <v>0</v>
      </c>
    </row>
    <row r="44" spans="1:40" s="89" customFormat="1" ht="30">
      <c r="A44" s="5091"/>
      <c r="B44" s="237" t="s">
        <v>4669</v>
      </c>
      <c r="C44" s="266">
        <f t="shared" si="2"/>
        <v>0</v>
      </c>
      <c r="D44" s="266">
        <f t="shared" si="3"/>
        <v>0</v>
      </c>
      <c r="E44" s="143">
        <f>'1.SD Facility Based Annex'!AP4</f>
        <v>0</v>
      </c>
      <c r="F44" s="143">
        <f>'1.SD Facility Based Annex'!AP3</f>
        <v>0</v>
      </c>
      <c r="G44" s="144">
        <f>'2.SD Community Based Annex'!AP4</f>
        <v>0</v>
      </c>
      <c r="H44" s="144">
        <f>'2.SD Community Based Annex'!AP3</f>
        <v>0</v>
      </c>
      <c r="I44" s="143">
        <f>'3.Community Intervention Annexn'!AO4</f>
        <v>0</v>
      </c>
      <c r="J44" s="143">
        <f>'3.Community Intervention Annexn'!AO3</f>
        <v>0</v>
      </c>
      <c r="K44" s="212">
        <f>'5.Infrastructure Annex'!AP4</f>
        <v>0</v>
      </c>
      <c r="L44" s="212">
        <f>'5.Infrastructure Annex'!AP3</f>
        <v>0</v>
      </c>
      <c r="M44" s="212">
        <f>'7.Referral Transport Annex'!AP4</f>
        <v>0</v>
      </c>
      <c r="N44" s="212">
        <f>'7.Referral Transport Annex'!AP3</f>
        <v>0</v>
      </c>
      <c r="O44" s="212">
        <f>'11.IEC-BCC Annex'!AO4</f>
        <v>0</v>
      </c>
      <c r="P44" s="212">
        <f>'11.IEC-BCC Annex'!AO3</f>
        <v>0</v>
      </c>
      <c r="Q44" s="212">
        <f>'12.Printing Annex'!AO4</f>
        <v>0</v>
      </c>
      <c r="R44" s="212">
        <f>'12.Printing Annex'!AO3</f>
        <v>0</v>
      </c>
      <c r="S44" s="212">
        <f>'13.Quality Assurance Annex'!AP4</f>
        <v>0</v>
      </c>
      <c r="T44" s="214">
        <f>'13.Quality Assurance Annex'!AP3</f>
        <v>0</v>
      </c>
      <c r="U44" s="212">
        <f>'4.Untied grants Annex'!AP4</f>
        <v>0</v>
      </c>
      <c r="V44" s="212">
        <f>'4.Untied grants Annex'!AP3</f>
        <v>0</v>
      </c>
      <c r="W44" s="212">
        <f>'15.PPP Annex'!AP4</f>
        <v>0</v>
      </c>
      <c r="X44" s="212">
        <f>'15.PPP Annex'!AP3</f>
        <v>0</v>
      </c>
      <c r="Y44" s="212">
        <f>'6.Procurement Annex'!AO4</f>
        <v>0</v>
      </c>
      <c r="Z44" s="212">
        <f>'6.Procurement Annex'!AO3</f>
        <v>0</v>
      </c>
      <c r="AA44" s="212">
        <f>'14.Drug warehouse &amp;Logistic Anx'!AP4</f>
        <v>0</v>
      </c>
      <c r="AB44" s="212">
        <f>'14.Drug warehouse &amp;Logistic Anx'!AP3</f>
        <v>0</v>
      </c>
      <c r="AC44" s="212">
        <f>'8.Human Resources (SD) Annex'!AO4</f>
        <v>0</v>
      </c>
      <c r="AD44" s="212">
        <f>'8.Human Resources (SD) Annex'!AO3</f>
        <v>0</v>
      </c>
      <c r="AE44" s="214">
        <f>'9.Training Annex'!AP4</f>
        <v>0</v>
      </c>
      <c r="AF44" s="214">
        <f>'9.Training Annex'!AP3</f>
        <v>0</v>
      </c>
      <c r="AG44" s="212">
        <f>'16.PM Annex'!AP4</f>
        <v>0</v>
      </c>
      <c r="AH44" s="212">
        <f>'16.PM Annex'!AP3</f>
        <v>0</v>
      </c>
      <c r="AI44" s="212">
        <f>'10.Review Research &amp; Surveillen'!AP4</f>
        <v>0</v>
      </c>
      <c r="AJ44" s="212">
        <f>'10.Review Research &amp; Surveillen'!AP3</f>
        <v>0</v>
      </c>
      <c r="AK44" s="212">
        <f>'17.IT Initiatives_SD'!AP4</f>
        <v>0</v>
      </c>
      <c r="AL44" s="212">
        <f>'17.IT Initiatives_SD'!AP3</f>
        <v>0</v>
      </c>
      <c r="AM44" s="212">
        <f>'18.Innovation'!AO4</f>
        <v>0</v>
      </c>
      <c r="AN44" s="212">
        <f>'18.Innovation'!AO3</f>
        <v>0</v>
      </c>
    </row>
    <row r="45" spans="1:40" s="89" customFormat="1">
      <c r="A45" s="5091"/>
      <c r="B45" s="237" t="s">
        <v>5252</v>
      </c>
      <c r="C45" s="266">
        <f>E45+G45+I45+K45+M45+O45+Q45+S45+U45+W45+Y45+AA45+AC45+AE45+AG45+AI45+AK45+AM45</f>
        <v>186.86295997097889</v>
      </c>
      <c r="D45" s="266">
        <f>F45+H45+J45+L45+N45+P45+R45+T45+V45+X45+Z45+AB45+AD45+AF45+AH45+AJ45+AL45+AN45</f>
        <v>0</v>
      </c>
      <c r="E45" s="143"/>
      <c r="F45" s="143"/>
      <c r="G45" s="144"/>
      <c r="H45" s="144"/>
      <c r="I45" s="143"/>
      <c r="J45" s="143"/>
      <c r="K45" s="212"/>
      <c r="L45" s="212"/>
      <c r="M45" s="212"/>
      <c r="N45" s="212"/>
      <c r="O45" s="212"/>
      <c r="P45" s="212"/>
      <c r="Q45" s="212"/>
      <c r="R45" s="212"/>
      <c r="S45" s="212"/>
      <c r="T45" s="214"/>
      <c r="U45" s="212"/>
      <c r="V45" s="212"/>
      <c r="W45" s="220">
        <f>'15.PPP Annex'!BD4</f>
        <v>0</v>
      </c>
      <c r="X45" s="213">
        <f>'15.PPP Annex'!BD3</f>
        <v>0</v>
      </c>
      <c r="Y45" s="212"/>
      <c r="Z45" s="212"/>
      <c r="AA45" s="212"/>
      <c r="AB45" s="212"/>
      <c r="AC45" s="212"/>
      <c r="AD45" s="212"/>
      <c r="AE45" s="145"/>
      <c r="AF45" s="145"/>
      <c r="AG45" s="220">
        <f>'16.PM Annex'!BD4</f>
        <v>185.86295997097889</v>
      </c>
      <c r="AH45" s="220">
        <f>'16.PM Annex'!BD3</f>
        <v>0</v>
      </c>
      <c r="AI45" s="212"/>
      <c r="AJ45" s="212"/>
      <c r="AK45" s="212"/>
      <c r="AL45" s="212"/>
      <c r="AM45" s="220">
        <f>'18.Innovation'!BC4</f>
        <v>1</v>
      </c>
      <c r="AN45" s="220">
        <f>'18.Innovation'!BC3</f>
        <v>0</v>
      </c>
    </row>
    <row r="46" spans="1:40" s="89" customFormat="1" ht="30">
      <c r="A46" s="5091" t="s">
        <v>4670</v>
      </c>
      <c r="B46" s="237" t="s">
        <v>4664</v>
      </c>
      <c r="C46" s="266">
        <f t="shared" si="2"/>
        <v>151.09998960000001</v>
      </c>
      <c r="D46" s="266">
        <f t="shared" si="3"/>
        <v>0</v>
      </c>
      <c r="E46" s="143">
        <f>'1.SD Facility Based Annex'!AQ4</f>
        <v>0</v>
      </c>
      <c r="F46" s="143">
        <f>'1.SD Facility Based Annex'!AQ3</f>
        <v>0</v>
      </c>
      <c r="G46" s="144">
        <f>'2.SD Community Based Annex'!AQ4</f>
        <v>25.6</v>
      </c>
      <c r="H46" s="144">
        <f>'2.SD Community Based Annex'!AQ3</f>
        <v>0</v>
      </c>
      <c r="I46" s="143">
        <f>'3.Community Intervention Annexn'!AP4</f>
        <v>0</v>
      </c>
      <c r="J46" s="143">
        <f>'3.Community Intervention Annexn'!AP3</f>
        <v>0</v>
      </c>
      <c r="K46" s="212">
        <f>'5.Infrastructure Annex'!AQ4</f>
        <v>0</v>
      </c>
      <c r="L46" s="212">
        <f>'5.Infrastructure Annex'!AQ3</f>
        <v>0</v>
      </c>
      <c r="M46" s="212">
        <f>'7.Referral Transport Annex'!AQ4</f>
        <v>0</v>
      </c>
      <c r="N46" s="212">
        <f>'7.Referral Transport Annex'!AQ3</f>
        <v>0</v>
      </c>
      <c r="O46" s="212">
        <f>'11.IEC-BCC Annex'!AP4</f>
        <v>4.9999895999999993</v>
      </c>
      <c r="P46" s="212">
        <f>'11.IEC-BCC Annex'!AP3</f>
        <v>0</v>
      </c>
      <c r="Q46" s="212">
        <f>'12.Printing Annex'!AP4</f>
        <v>0</v>
      </c>
      <c r="R46" s="212">
        <f>'12.Printing Annex'!AP3</f>
        <v>0</v>
      </c>
      <c r="S46" s="212">
        <f>'13.Quality Assurance Annex'!AQ4</f>
        <v>0</v>
      </c>
      <c r="T46" s="214">
        <f>'13.Quality Assurance Annex'!AQ3</f>
        <v>0</v>
      </c>
      <c r="U46" s="212">
        <f>'4.Untied grants Annex'!AQ4</f>
        <v>0</v>
      </c>
      <c r="V46" s="212">
        <f>'4.Untied grants Annex'!AQ3</f>
        <v>0</v>
      </c>
      <c r="W46" s="212">
        <f>'15.PPP Annex'!AQ4</f>
        <v>0</v>
      </c>
      <c r="X46" s="212">
        <f>'15.PPP Annex'!AQ3</f>
        <v>0</v>
      </c>
      <c r="Y46" s="212">
        <f>'6.Procurement Annex'!AP4</f>
        <v>114.5</v>
      </c>
      <c r="Z46" s="212">
        <f>'6.Procurement Annex'!AP3</f>
        <v>0</v>
      </c>
      <c r="AA46" s="212">
        <f>'14.Drug warehouse &amp;Logistic Anx'!AQ4</f>
        <v>0</v>
      </c>
      <c r="AB46" s="212">
        <f>'14.Drug warehouse &amp;Logistic Anx'!AQ3</f>
        <v>0</v>
      </c>
      <c r="AC46" s="212">
        <f>'8.Human Resources (SD) Annex'!AP4</f>
        <v>0</v>
      </c>
      <c r="AD46" s="212">
        <f>'8.Human Resources (SD) Annex'!AP3</f>
        <v>0</v>
      </c>
      <c r="AE46" s="214">
        <f>'9.Training Annex'!AQ4</f>
        <v>0</v>
      </c>
      <c r="AF46" s="214">
        <f>'9.Training Annex'!AQ3</f>
        <v>0</v>
      </c>
      <c r="AG46" s="212">
        <f>'16.PM Annex'!AQ4</f>
        <v>0</v>
      </c>
      <c r="AH46" s="212">
        <f>'16.PM Annex'!AQ3</f>
        <v>0</v>
      </c>
      <c r="AI46" s="212">
        <f>'10.Review Research &amp; Surveillen'!AQ4</f>
        <v>6</v>
      </c>
      <c r="AJ46" s="212">
        <f>'10.Review Research &amp; Surveillen'!AQ3</f>
        <v>0</v>
      </c>
      <c r="AK46" s="212">
        <f>'17.IT Initiatives_SD'!AQ4</f>
        <v>0</v>
      </c>
      <c r="AL46" s="212">
        <f>'17.IT Initiatives_SD'!AQ3</f>
        <v>0</v>
      </c>
      <c r="AM46" s="212">
        <f>'18.Innovation'!AP4</f>
        <v>0</v>
      </c>
      <c r="AN46" s="212">
        <f>'18.Innovation'!AP3</f>
        <v>0</v>
      </c>
    </row>
    <row r="47" spans="1:40" s="89" customFormat="1">
      <c r="A47" s="5091"/>
      <c r="B47" s="237" t="s">
        <v>3870</v>
      </c>
      <c r="C47" s="266">
        <f t="shared" si="2"/>
        <v>47.647499999963998</v>
      </c>
      <c r="D47" s="266">
        <f t="shared" si="3"/>
        <v>0</v>
      </c>
      <c r="E47" s="143">
        <f>'1.SD Facility Based Annex'!AR4</f>
        <v>0</v>
      </c>
      <c r="F47" s="143">
        <f>'1.SD Facility Based Annex'!AR3</f>
        <v>0</v>
      </c>
      <c r="G47" s="144">
        <f>'2.SD Community Based Annex'!AR4</f>
        <v>8</v>
      </c>
      <c r="H47" s="144">
        <f>'2.SD Community Based Annex'!AR3</f>
        <v>0</v>
      </c>
      <c r="I47" s="143">
        <f>'3.Community Intervention Annexn'!AQ4</f>
        <v>2.5</v>
      </c>
      <c r="J47" s="143">
        <f>'3.Community Intervention Annexn'!AQ3</f>
        <v>0</v>
      </c>
      <c r="K47" s="212">
        <f>'5.Infrastructure Annex'!AR4</f>
        <v>0</v>
      </c>
      <c r="L47" s="212">
        <f>'5.Infrastructure Annex'!AR3</f>
        <v>0</v>
      </c>
      <c r="M47" s="212">
        <f>'7.Referral Transport Annex'!AR4</f>
        <v>0</v>
      </c>
      <c r="N47" s="212">
        <f>'7.Referral Transport Annex'!AR3</f>
        <v>0</v>
      </c>
      <c r="O47" s="212">
        <f>'11.IEC-BCC Annex'!AQ4</f>
        <v>8.6475000000000009</v>
      </c>
      <c r="P47" s="212">
        <f>'11.IEC-BCC Annex'!AQ3</f>
        <v>0</v>
      </c>
      <c r="Q47" s="212">
        <f>'12.Printing Annex'!AQ4</f>
        <v>0</v>
      </c>
      <c r="R47" s="212">
        <f>'12.Printing Annex'!AQ3</f>
        <v>0</v>
      </c>
      <c r="S47" s="212">
        <f>'13.Quality Assurance Annex'!AR4</f>
        <v>0</v>
      </c>
      <c r="T47" s="214">
        <f>'13.Quality Assurance Annex'!AR3</f>
        <v>0</v>
      </c>
      <c r="U47" s="212">
        <f>'4.Untied grants Annex'!AR4</f>
        <v>0</v>
      </c>
      <c r="V47" s="212">
        <f>'4.Untied grants Annex'!AR3</f>
        <v>0</v>
      </c>
      <c r="W47" s="212">
        <f>'15.PPP Annex'!AR4</f>
        <v>0</v>
      </c>
      <c r="X47" s="212">
        <f>'15.PPP Annex'!AR3</f>
        <v>0</v>
      </c>
      <c r="Y47" s="212">
        <f>'6.Procurement Annex'!AQ4</f>
        <v>19.999999999980002</v>
      </c>
      <c r="Z47" s="212">
        <f>'6.Procurement Annex'!AQ3</f>
        <v>0</v>
      </c>
      <c r="AA47" s="212">
        <f>'14.Drug warehouse &amp;Logistic Anx'!AR4</f>
        <v>0</v>
      </c>
      <c r="AB47" s="212">
        <f>'14.Drug warehouse &amp;Logistic Anx'!AR3</f>
        <v>0</v>
      </c>
      <c r="AC47" s="212">
        <f>'8.Human Resources (SD) Annex'!AQ4</f>
        <v>0</v>
      </c>
      <c r="AD47" s="212">
        <f>'8.Human Resources (SD) Annex'!AQ3</f>
        <v>0</v>
      </c>
      <c r="AE47" s="214">
        <f>'9.Training Annex'!AR4</f>
        <v>8.4999999999840004</v>
      </c>
      <c r="AF47" s="214">
        <f>'9.Training Annex'!AR3</f>
        <v>0</v>
      </c>
      <c r="AG47" s="212">
        <f>'16.PM Annex'!AR4</f>
        <v>0</v>
      </c>
      <c r="AH47" s="212">
        <f>'16.PM Annex'!AR3</f>
        <v>0</v>
      </c>
      <c r="AI47" s="212">
        <f>'10.Review Research &amp; Surveillen'!AR4</f>
        <v>0</v>
      </c>
      <c r="AJ47" s="212">
        <f>'10.Review Research &amp; Surveillen'!AR3</f>
        <v>0</v>
      </c>
      <c r="AK47" s="212">
        <f>'17.IT Initiatives_SD'!AR4</f>
        <v>0</v>
      </c>
      <c r="AL47" s="212">
        <f>'17.IT Initiatives_SD'!AR3</f>
        <v>0</v>
      </c>
      <c r="AM47" s="212">
        <f>'18.Innovation'!AQ4</f>
        <v>0</v>
      </c>
      <c r="AN47" s="212">
        <f>'18.Innovation'!AQ3</f>
        <v>0</v>
      </c>
    </row>
    <row r="48" spans="1:40" s="89" customFormat="1" ht="30">
      <c r="A48" s="5091"/>
      <c r="B48" s="237" t="s">
        <v>3868</v>
      </c>
      <c r="C48" s="266">
        <f t="shared" si="2"/>
        <v>40.069000000000003</v>
      </c>
      <c r="D48" s="266">
        <f t="shared" si="3"/>
        <v>0</v>
      </c>
      <c r="E48" s="143">
        <f>'1.SD Facility Based Annex'!AS4</f>
        <v>0</v>
      </c>
      <c r="F48" s="143">
        <f>'1.SD Facility Based Annex'!AS3</f>
        <v>0</v>
      </c>
      <c r="G48" s="144">
        <f>'2.SD Community Based Annex'!AS4</f>
        <v>3.669</v>
      </c>
      <c r="H48" s="144">
        <f>'2.SD Community Based Annex'!AS3</f>
        <v>0</v>
      </c>
      <c r="I48" s="143">
        <f>'3.Community Intervention Annexn'!AR4</f>
        <v>0</v>
      </c>
      <c r="J48" s="143">
        <f>'3.Community Intervention Annexn'!AR3</f>
        <v>0</v>
      </c>
      <c r="K48" s="212">
        <f>'5.Infrastructure Annex'!AS4</f>
        <v>0</v>
      </c>
      <c r="L48" s="212">
        <f>'5.Infrastructure Annex'!AS3</f>
        <v>0</v>
      </c>
      <c r="M48" s="212">
        <f>'7.Referral Transport Annex'!AS4</f>
        <v>0</v>
      </c>
      <c r="N48" s="212">
        <f>'7.Referral Transport Annex'!AS3</f>
        <v>0</v>
      </c>
      <c r="O48" s="212">
        <f>'11.IEC-BCC Annex'!AR4</f>
        <v>3.65</v>
      </c>
      <c r="P48" s="212">
        <f>'11.IEC-BCC Annex'!AR3</f>
        <v>0</v>
      </c>
      <c r="Q48" s="212">
        <f>'12.Printing Annex'!AR4</f>
        <v>0</v>
      </c>
      <c r="R48" s="212">
        <f>'12.Printing Annex'!AR3</f>
        <v>0</v>
      </c>
      <c r="S48" s="212">
        <f>'13.Quality Assurance Annex'!AS4</f>
        <v>0</v>
      </c>
      <c r="T48" s="214">
        <f>'13.Quality Assurance Annex'!AS3</f>
        <v>0</v>
      </c>
      <c r="U48" s="212">
        <f>'4.Untied grants Annex'!AS4</f>
        <v>0</v>
      </c>
      <c r="V48" s="212">
        <f>'4.Untied grants Annex'!AS3</f>
        <v>0</v>
      </c>
      <c r="W48" s="212">
        <f>'15.PPP Annex'!AS4</f>
        <v>0</v>
      </c>
      <c r="X48" s="212">
        <f>'15.PPP Annex'!AS3</f>
        <v>0</v>
      </c>
      <c r="Y48" s="212">
        <f>'6.Procurement Annex'!AR4</f>
        <v>29.5</v>
      </c>
      <c r="Z48" s="212">
        <f>'6.Procurement Annex'!AR3</f>
        <v>0</v>
      </c>
      <c r="AA48" s="212">
        <f>'14.Drug warehouse &amp;Logistic Anx'!AS4</f>
        <v>0</v>
      </c>
      <c r="AB48" s="212">
        <f>'14.Drug warehouse &amp;Logistic Anx'!AS3</f>
        <v>0</v>
      </c>
      <c r="AC48" s="212">
        <f>'8.Human Resources (SD) Annex'!AR4</f>
        <v>0</v>
      </c>
      <c r="AD48" s="212">
        <f>'8.Human Resources (SD) Annex'!AR3</f>
        <v>0</v>
      </c>
      <c r="AE48" s="214">
        <f>'9.Training Annex'!AS4</f>
        <v>3.25</v>
      </c>
      <c r="AF48" s="214">
        <f>'9.Training Annex'!AS3</f>
        <v>0</v>
      </c>
      <c r="AG48" s="212">
        <f>'16.PM Annex'!AS4</f>
        <v>0</v>
      </c>
      <c r="AH48" s="212">
        <f>'16.PM Annex'!AS3</f>
        <v>0</v>
      </c>
      <c r="AI48" s="212">
        <f>'10.Review Research &amp; Surveillen'!AS4</f>
        <v>0</v>
      </c>
      <c r="AJ48" s="212">
        <f>'10.Review Research &amp; Surveillen'!AS3</f>
        <v>0</v>
      </c>
      <c r="AK48" s="212">
        <f>'17.IT Initiatives_SD'!AS4</f>
        <v>0</v>
      </c>
      <c r="AL48" s="212">
        <f>'17.IT Initiatives_SD'!AS3</f>
        <v>0</v>
      </c>
      <c r="AM48" s="212">
        <f>'18.Innovation'!AR4</f>
        <v>0</v>
      </c>
      <c r="AN48" s="212">
        <f>'18.Innovation'!AR3</f>
        <v>0</v>
      </c>
    </row>
    <row r="49" spans="1:41" s="89" customFormat="1">
      <c r="A49" s="5091"/>
      <c r="B49" s="237" t="s">
        <v>3866</v>
      </c>
      <c r="C49" s="266">
        <f t="shared" si="2"/>
        <v>16.824999999999999</v>
      </c>
      <c r="D49" s="266">
        <f t="shared" si="3"/>
        <v>0</v>
      </c>
      <c r="E49" s="143">
        <f>'1.SD Facility Based Annex'!AT4</f>
        <v>0</v>
      </c>
      <c r="F49" s="143">
        <f>'1.SD Facility Based Annex'!AT3</f>
        <v>0</v>
      </c>
      <c r="G49" s="144">
        <f>'2.SD Community Based Annex'!AT4</f>
        <v>5.5</v>
      </c>
      <c r="H49" s="144">
        <f>'2.SD Community Based Annex'!AT3</f>
        <v>0</v>
      </c>
      <c r="I49" s="143">
        <f>'3.Community Intervention Annexn'!AS4</f>
        <v>0.25</v>
      </c>
      <c r="J49" s="143">
        <f>'3.Community Intervention Annexn'!AS3</f>
        <v>0</v>
      </c>
      <c r="K49" s="212">
        <f>'5.Infrastructure Annex'!AT4</f>
        <v>0</v>
      </c>
      <c r="L49" s="212">
        <f>'5.Infrastructure Annex'!AT3</f>
        <v>0</v>
      </c>
      <c r="M49" s="212">
        <f>'7.Referral Transport Annex'!AT4</f>
        <v>0</v>
      </c>
      <c r="N49" s="212">
        <f>'7.Referral Transport Annex'!AT3</f>
        <v>0</v>
      </c>
      <c r="O49" s="212">
        <f>'11.IEC-BCC Annex'!AS4</f>
        <v>2.5</v>
      </c>
      <c r="P49" s="212">
        <f>'11.IEC-BCC Annex'!AS3</f>
        <v>0</v>
      </c>
      <c r="Q49" s="212">
        <f>'12.Printing Annex'!AS4</f>
        <v>0.25</v>
      </c>
      <c r="R49" s="212">
        <f>'12.Printing Annex'!AS3</f>
        <v>0</v>
      </c>
      <c r="S49" s="212">
        <f>'13.Quality Assurance Annex'!AT4</f>
        <v>0</v>
      </c>
      <c r="T49" s="214">
        <f>'13.Quality Assurance Annex'!AT3</f>
        <v>0</v>
      </c>
      <c r="U49" s="212">
        <f>'4.Untied grants Annex'!AT4</f>
        <v>0</v>
      </c>
      <c r="V49" s="212">
        <f>'4.Untied grants Annex'!AT3</f>
        <v>0</v>
      </c>
      <c r="W49" s="212">
        <f>'15.PPP Annex'!AT4</f>
        <v>0</v>
      </c>
      <c r="X49" s="212">
        <f>'15.PPP Annex'!AT3</f>
        <v>0</v>
      </c>
      <c r="Y49" s="212">
        <f>'6.Procurement Annex'!AS4</f>
        <v>4.3250000000000002</v>
      </c>
      <c r="Z49" s="212">
        <f>'6.Procurement Annex'!AS3</f>
        <v>0</v>
      </c>
      <c r="AA49" s="212">
        <f>'14.Drug warehouse &amp;Logistic Anx'!AT4</f>
        <v>0</v>
      </c>
      <c r="AB49" s="212">
        <f>'14.Drug warehouse &amp;Logistic Anx'!AT3</f>
        <v>0</v>
      </c>
      <c r="AC49" s="212">
        <f>'8.Human Resources (SD) Annex'!AS4</f>
        <v>0</v>
      </c>
      <c r="AD49" s="212">
        <f>'8.Human Resources (SD) Annex'!AS3</f>
        <v>0</v>
      </c>
      <c r="AE49" s="214">
        <f>'9.Training Annex'!AT4</f>
        <v>4</v>
      </c>
      <c r="AF49" s="214">
        <f>'9.Training Annex'!AT3</f>
        <v>0</v>
      </c>
      <c r="AG49" s="212">
        <f>'16.PM Annex'!AT4</f>
        <v>0</v>
      </c>
      <c r="AH49" s="212">
        <f>'16.PM Annex'!AT3</f>
        <v>0</v>
      </c>
      <c r="AI49" s="212">
        <f>'10.Review Research &amp; Surveillen'!AT4</f>
        <v>0</v>
      </c>
      <c r="AJ49" s="212">
        <f>'10.Review Research &amp; Surveillen'!AT3</f>
        <v>0</v>
      </c>
      <c r="AK49" s="212">
        <f>'17.IT Initiatives_SD'!AT4</f>
        <v>0</v>
      </c>
      <c r="AL49" s="212">
        <f>'17.IT Initiatives_SD'!AT3</f>
        <v>0</v>
      </c>
      <c r="AM49" s="212">
        <f>'18.Innovation'!AS4</f>
        <v>0</v>
      </c>
      <c r="AN49" s="212">
        <f>'18.Innovation'!AS3</f>
        <v>0</v>
      </c>
    </row>
    <row r="50" spans="1:41" s="89" customFormat="1" ht="45">
      <c r="A50" s="5091"/>
      <c r="B50" s="237" t="s">
        <v>3871</v>
      </c>
      <c r="C50" s="266">
        <f t="shared" si="2"/>
        <v>104.1</v>
      </c>
      <c r="D50" s="266">
        <f t="shared" si="3"/>
        <v>0</v>
      </c>
      <c r="E50" s="143">
        <f>'1.SD Facility Based Annex'!AU4</f>
        <v>0</v>
      </c>
      <c r="F50" s="143">
        <f>'1.SD Facility Based Annex'!AU3</f>
        <v>0</v>
      </c>
      <c r="G50" s="144">
        <f>'2.SD Community Based Annex'!AU4</f>
        <v>0</v>
      </c>
      <c r="H50" s="144">
        <f>'2.SD Community Based Annex'!AU3</f>
        <v>0</v>
      </c>
      <c r="I50" s="143">
        <f>'3.Community Intervention Annexn'!AT4</f>
        <v>0</v>
      </c>
      <c r="J50" s="143">
        <f>'3.Community Intervention Annexn'!AT3</f>
        <v>0</v>
      </c>
      <c r="K50" s="212">
        <f>'5.Infrastructure Annex'!AU4</f>
        <v>0</v>
      </c>
      <c r="L50" s="212">
        <f>'5.Infrastructure Annex'!AU3</f>
        <v>0</v>
      </c>
      <c r="M50" s="212">
        <f>'7.Referral Transport Annex'!AU4</f>
        <v>0</v>
      </c>
      <c r="N50" s="212">
        <f>'7.Referral Transport Annex'!AU3</f>
        <v>0</v>
      </c>
      <c r="O50" s="212">
        <f>'11.IEC-BCC Annex'!AT4</f>
        <v>11.5</v>
      </c>
      <c r="P50" s="212">
        <f>'11.IEC-BCC Annex'!AT3</f>
        <v>0</v>
      </c>
      <c r="Q50" s="212">
        <f>'12.Printing Annex'!AT4</f>
        <v>14</v>
      </c>
      <c r="R50" s="212">
        <f>'12.Printing Annex'!AT3</f>
        <v>0</v>
      </c>
      <c r="S50" s="212">
        <f>'13.Quality Assurance Annex'!AU4</f>
        <v>0</v>
      </c>
      <c r="T50" s="214">
        <f>'13.Quality Assurance Annex'!AU3</f>
        <v>0</v>
      </c>
      <c r="U50" s="212">
        <f>'4.Untied grants Annex'!AU4</f>
        <v>0</v>
      </c>
      <c r="V50" s="212">
        <f>'4.Untied grants Annex'!AU3</f>
        <v>0</v>
      </c>
      <c r="W50" s="212">
        <f>'15.PPP Annex'!AU4</f>
        <v>0</v>
      </c>
      <c r="X50" s="212">
        <f>'15.PPP Annex'!AU3</f>
        <v>0</v>
      </c>
      <c r="Y50" s="212">
        <f>'6.Procurement Annex'!AT4</f>
        <v>71.599999999999994</v>
      </c>
      <c r="Z50" s="212">
        <f>'6.Procurement Annex'!AT3</f>
        <v>0</v>
      </c>
      <c r="AA50" s="212">
        <f>'14.Drug warehouse &amp;Logistic Anx'!AU4</f>
        <v>0</v>
      </c>
      <c r="AB50" s="212">
        <f>'14.Drug warehouse &amp;Logistic Anx'!AU3</f>
        <v>0</v>
      </c>
      <c r="AC50" s="212">
        <f>'8.Human Resources (SD) Annex'!AT4</f>
        <v>0</v>
      </c>
      <c r="AD50" s="212">
        <f>'8.Human Resources (SD) Annex'!AT3</f>
        <v>0</v>
      </c>
      <c r="AE50" s="214">
        <f>'9.Training Annex'!AU4</f>
        <v>7</v>
      </c>
      <c r="AF50" s="214">
        <f>'9.Training Annex'!AU3</f>
        <v>0</v>
      </c>
      <c r="AG50" s="212">
        <f>'16.PM Annex'!AU4</f>
        <v>0</v>
      </c>
      <c r="AH50" s="212">
        <f>'16.PM Annex'!AU3</f>
        <v>0</v>
      </c>
      <c r="AI50" s="212">
        <f>'10.Review Research &amp; Surveillen'!AU4</f>
        <v>0</v>
      </c>
      <c r="AJ50" s="212">
        <f>'10.Review Research &amp; Surveillen'!AU3</f>
        <v>0</v>
      </c>
      <c r="AK50" s="212">
        <f>'17.IT Initiatives_SD'!AU4</f>
        <v>0</v>
      </c>
      <c r="AL50" s="212">
        <f>'17.IT Initiatives_SD'!AU3</f>
        <v>0</v>
      </c>
      <c r="AM50" s="212">
        <f>'18.Innovation'!AT4</f>
        <v>0</v>
      </c>
      <c r="AN50" s="212">
        <f>'18.Innovation'!AT3</f>
        <v>0</v>
      </c>
    </row>
    <row r="51" spans="1:41" s="89" customFormat="1" ht="30">
      <c r="A51" s="5091"/>
      <c r="B51" s="237" t="s">
        <v>4665</v>
      </c>
      <c r="C51" s="266">
        <f t="shared" si="2"/>
        <v>102.49999999991999</v>
      </c>
      <c r="D51" s="266">
        <f t="shared" si="3"/>
        <v>0</v>
      </c>
      <c r="E51" s="143">
        <f>'1.SD Facility Based Annex'!AV4</f>
        <v>2.5</v>
      </c>
      <c r="F51" s="143">
        <f>'1.SD Facility Based Annex'!AV3</f>
        <v>0</v>
      </c>
      <c r="G51" s="144">
        <f>'2.SD Community Based Annex'!AV4</f>
        <v>0</v>
      </c>
      <c r="H51" s="144">
        <f>'2.SD Community Based Annex'!AV3</f>
        <v>0</v>
      </c>
      <c r="I51" s="143">
        <f>'3.Community Intervention Annexn'!AU4</f>
        <v>0</v>
      </c>
      <c r="J51" s="143">
        <f>'3.Community Intervention Annexn'!AU3</f>
        <v>0</v>
      </c>
      <c r="K51" s="212">
        <f>'5.Infrastructure Annex'!AV4</f>
        <v>0</v>
      </c>
      <c r="L51" s="212">
        <f>'5.Infrastructure Annex'!AV3</f>
        <v>0</v>
      </c>
      <c r="M51" s="212">
        <f>'7.Referral Transport Annex'!AV4</f>
        <v>0</v>
      </c>
      <c r="N51" s="212">
        <f>'7.Referral Transport Annex'!AV3</f>
        <v>0</v>
      </c>
      <c r="O51" s="212">
        <f>'11.IEC-BCC Annex'!AU4</f>
        <v>0</v>
      </c>
      <c r="P51" s="212">
        <f>'11.IEC-BCC Annex'!AU3</f>
        <v>0</v>
      </c>
      <c r="Q51" s="212">
        <f>'12.Printing Annex'!AU4</f>
        <v>0</v>
      </c>
      <c r="R51" s="212">
        <f>'12.Printing Annex'!AU3</f>
        <v>0</v>
      </c>
      <c r="S51" s="212">
        <f>'13.Quality Assurance Annex'!AV4</f>
        <v>0</v>
      </c>
      <c r="T51" s="214">
        <f>'13.Quality Assurance Annex'!AV3</f>
        <v>0</v>
      </c>
      <c r="U51" s="212">
        <f>'4.Untied grants Annex'!AV4</f>
        <v>0</v>
      </c>
      <c r="V51" s="212">
        <f>'4.Untied grants Annex'!AV3</f>
        <v>0</v>
      </c>
      <c r="W51" s="212">
        <f>'15.PPP Annex'!AV4</f>
        <v>36</v>
      </c>
      <c r="X51" s="212">
        <f>'15.PPP Annex'!AV3</f>
        <v>0</v>
      </c>
      <c r="Y51" s="212">
        <f>'6.Procurement Annex'!AU4</f>
        <v>63.999999999919993</v>
      </c>
      <c r="Z51" s="212">
        <f>'6.Procurement Annex'!AU3</f>
        <v>0</v>
      </c>
      <c r="AA51" s="212">
        <f>'14.Drug warehouse &amp;Logistic Anx'!AV4</f>
        <v>0</v>
      </c>
      <c r="AB51" s="212">
        <f>'14.Drug warehouse &amp;Logistic Anx'!AV3</f>
        <v>0</v>
      </c>
      <c r="AC51" s="212">
        <f>'8.Human Resources (SD) Annex'!AU4</f>
        <v>0</v>
      </c>
      <c r="AD51" s="212">
        <f>'8.Human Resources (SD) Annex'!AU3</f>
        <v>0</v>
      </c>
      <c r="AE51" s="214">
        <f>'9.Training Annex'!AV4</f>
        <v>0</v>
      </c>
      <c r="AF51" s="214">
        <f>'9.Training Annex'!AV3</f>
        <v>0</v>
      </c>
      <c r="AG51" s="212">
        <f>'16.PM Annex'!AV4</f>
        <v>0</v>
      </c>
      <c r="AH51" s="212">
        <f>'16.PM Annex'!AV3</f>
        <v>0</v>
      </c>
      <c r="AI51" s="212">
        <f>'10.Review Research &amp; Surveillen'!AV4</f>
        <v>0</v>
      </c>
      <c r="AJ51" s="212">
        <f>'10.Review Research &amp; Surveillen'!AV3</f>
        <v>0</v>
      </c>
      <c r="AK51" s="212">
        <f>'17.IT Initiatives_SD'!AV4</f>
        <v>0</v>
      </c>
      <c r="AL51" s="212">
        <f>'17.IT Initiatives_SD'!AV3</f>
        <v>0</v>
      </c>
      <c r="AM51" s="212">
        <f>'18.Innovation'!AU4</f>
        <v>0</v>
      </c>
      <c r="AN51" s="212">
        <f>'18.Innovation'!AU3</f>
        <v>0</v>
      </c>
    </row>
    <row r="52" spans="1:41" s="89" customFormat="1" ht="30">
      <c r="A52" s="5091"/>
      <c r="B52" s="237" t="s">
        <v>4122</v>
      </c>
      <c r="C52" s="266">
        <f t="shared" si="2"/>
        <v>4</v>
      </c>
      <c r="D52" s="266">
        <f t="shared" si="3"/>
        <v>0</v>
      </c>
      <c r="E52" s="143">
        <f>'1.SD Facility Based Annex'!AW4</f>
        <v>0</v>
      </c>
      <c r="F52" s="143">
        <f>'1.SD Facility Based Annex'!AW3</f>
        <v>0</v>
      </c>
      <c r="G52" s="144">
        <f>'2.SD Community Based Annex'!AW4</f>
        <v>0</v>
      </c>
      <c r="H52" s="144">
        <f>'2.SD Community Based Annex'!AW3</f>
        <v>0</v>
      </c>
      <c r="I52" s="143">
        <f>'3.Community Intervention Annexn'!AV4</f>
        <v>0</v>
      </c>
      <c r="J52" s="143">
        <f>'3.Community Intervention Annexn'!AV3</f>
        <v>0</v>
      </c>
      <c r="K52" s="212">
        <f>'5.Infrastructure Annex'!AW4</f>
        <v>0</v>
      </c>
      <c r="L52" s="212">
        <f>'5.Infrastructure Annex'!AW3</f>
        <v>0</v>
      </c>
      <c r="M52" s="212">
        <f>'7.Referral Transport Annex'!AW4</f>
        <v>0</v>
      </c>
      <c r="N52" s="212">
        <f>'7.Referral Transport Annex'!AW3</f>
        <v>0</v>
      </c>
      <c r="O52" s="212">
        <f>'11.IEC-BCC Annex'!AV4</f>
        <v>1</v>
      </c>
      <c r="P52" s="212">
        <f>'11.IEC-BCC Annex'!AV3</f>
        <v>0</v>
      </c>
      <c r="Q52" s="212">
        <f>'12.Printing Annex'!AV4</f>
        <v>1</v>
      </c>
      <c r="R52" s="212">
        <f>'12.Printing Annex'!AV3</f>
        <v>0</v>
      </c>
      <c r="S52" s="212">
        <f>'13.Quality Assurance Annex'!AW4</f>
        <v>0</v>
      </c>
      <c r="T52" s="214">
        <f>'13.Quality Assurance Annex'!AW3</f>
        <v>0</v>
      </c>
      <c r="U52" s="212">
        <f>'4.Untied grants Annex'!AW4</f>
        <v>0</v>
      </c>
      <c r="V52" s="212">
        <f>'4.Untied grants Annex'!AW3</f>
        <v>0</v>
      </c>
      <c r="W52" s="212">
        <f>'15.PPP Annex'!AW4</f>
        <v>0</v>
      </c>
      <c r="X52" s="212">
        <f>'15.PPP Annex'!AW3</f>
        <v>0</v>
      </c>
      <c r="Y52" s="212">
        <f>'6.Procurement Annex'!AV4</f>
        <v>0</v>
      </c>
      <c r="Z52" s="212">
        <f>'6.Procurement Annex'!AV3</f>
        <v>0</v>
      </c>
      <c r="AA52" s="212">
        <f>'14.Drug warehouse &amp;Logistic Anx'!AW4</f>
        <v>0</v>
      </c>
      <c r="AB52" s="212">
        <f>'14.Drug warehouse &amp;Logistic Anx'!AW3</f>
        <v>0</v>
      </c>
      <c r="AC52" s="212">
        <f>'8.Human Resources (SD) Annex'!AV4</f>
        <v>0</v>
      </c>
      <c r="AD52" s="212">
        <f>'8.Human Resources (SD) Annex'!AV3</f>
        <v>0</v>
      </c>
      <c r="AE52" s="214">
        <f>'9.Training Annex'!AW4</f>
        <v>2</v>
      </c>
      <c r="AF52" s="214">
        <f>'9.Training Annex'!AW3</f>
        <v>0</v>
      </c>
      <c r="AG52" s="212">
        <f>'16.PM Annex'!AW4</f>
        <v>0</v>
      </c>
      <c r="AH52" s="212">
        <f>'16.PM Annex'!AW3</f>
        <v>0</v>
      </c>
      <c r="AI52" s="212">
        <f>'10.Review Research &amp; Surveillen'!AW4</f>
        <v>0</v>
      </c>
      <c r="AJ52" s="212">
        <f>'10.Review Research &amp; Surveillen'!AW3</f>
        <v>0</v>
      </c>
      <c r="AK52" s="212">
        <f>'17.IT Initiatives_SD'!AW4</f>
        <v>0</v>
      </c>
      <c r="AL52" s="212">
        <f>'17.IT Initiatives_SD'!AW3</f>
        <v>0</v>
      </c>
      <c r="AM52" s="212">
        <f>'18.Innovation'!AV4</f>
        <v>0</v>
      </c>
      <c r="AN52" s="212">
        <f>'18.Innovation'!AV3</f>
        <v>0</v>
      </c>
      <c r="AO52" s="59"/>
    </row>
    <row r="53" spans="1:41">
      <c r="A53" s="5091"/>
      <c r="B53" s="237" t="s">
        <v>3861</v>
      </c>
      <c r="C53" s="266">
        <f t="shared" si="2"/>
        <v>12.25</v>
      </c>
      <c r="D53" s="266">
        <f t="shared" si="3"/>
        <v>0</v>
      </c>
      <c r="E53" s="143">
        <f>'1.SD Facility Based Annex'!AX4</f>
        <v>0</v>
      </c>
      <c r="F53" s="143">
        <f>'1.SD Facility Based Annex'!AX3</f>
        <v>0</v>
      </c>
      <c r="G53" s="144">
        <f>'2.SD Community Based Annex'!AX4</f>
        <v>0</v>
      </c>
      <c r="H53" s="144">
        <f>'2.SD Community Based Annex'!AX3</f>
        <v>0</v>
      </c>
      <c r="I53" s="143">
        <f>'3.Community Intervention Annexn'!AW4</f>
        <v>0</v>
      </c>
      <c r="J53" s="143">
        <f>'3.Community Intervention Annexn'!AW3</f>
        <v>0</v>
      </c>
      <c r="K53" s="212">
        <f>'5.Infrastructure Annex'!AX4</f>
        <v>0</v>
      </c>
      <c r="L53" s="212">
        <f>'5.Infrastructure Annex'!AX3</f>
        <v>0</v>
      </c>
      <c r="M53" s="212">
        <f>'7.Referral Transport Annex'!AX4</f>
        <v>0</v>
      </c>
      <c r="N53" s="212">
        <f>'7.Referral Transport Annex'!AX3</f>
        <v>0</v>
      </c>
      <c r="O53" s="212">
        <f>'11.IEC-BCC Annex'!AW4</f>
        <v>0</v>
      </c>
      <c r="P53" s="212">
        <f>'11.IEC-BCC Annex'!AW3</f>
        <v>0</v>
      </c>
      <c r="Q53" s="212">
        <f>'12.Printing Annex'!AW4</f>
        <v>0.25</v>
      </c>
      <c r="R53" s="212">
        <f>'12.Printing Annex'!AW3</f>
        <v>0</v>
      </c>
      <c r="S53" s="212">
        <f>'13.Quality Assurance Annex'!AX4</f>
        <v>0</v>
      </c>
      <c r="T53" s="214">
        <f>'13.Quality Assurance Annex'!AX3</f>
        <v>0</v>
      </c>
      <c r="U53" s="212">
        <f>'4.Untied grants Annex'!AX4</f>
        <v>0</v>
      </c>
      <c r="V53" s="212">
        <f>'4.Untied grants Annex'!AX3</f>
        <v>0</v>
      </c>
      <c r="W53" s="212">
        <f>'15.PPP Annex'!AX4</f>
        <v>0</v>
      </c>
      <c r="X53" s="212">
        <f>'15.PPP Annex'!AX3</f>
        <v>0</v>
      </c>
      <c r="Y53" s="212">
        <f>'6.Procurement Annex'!AW4</f>
        <v>12</v>
      </c>
      <c r="Z53" s="212">
        <f>'6.Procurement Annex'!AW3</f>
        <v>0</v>
      </c>
      <c r="AA53" s="212">
        <f>'14.Drug warehouse &amp;Logistic Anx'!AX4</f>
        <v>0</v>
      </c>
      <c r="AB53" s="212">
        <f>'14.Drug warehouse &amp;Logistic Anx'!AX3</f>
        <v>0</v>
      </c>
      <c r="AC53" s="212">
        <f>'8.Human Resources (SD) Annex'!AW4</f>
        <v>0</v>
      </c>
      <c r="AD53" s="212">
        <f>'8.Human Resources (SD) Annex'!AW3</f>
        <v>0</v>
      </c>
      <c r="AE53" s="214">
        <f>'9.Training Annex'!AX4</f>
        <v>0</v>
      </c>
      <c r="AF53" s="214">
        <f>'9.Training Annex'!AX3</f>
        <v>0</v>
      </c>
      <c r="AG53" s="212">
        <f>'16.PM Annex'!AX4</f>
        <v>0</v>
      </c>
      <c r="AH53" s="212">
        <f>'16.PM Annex'!AX3</f>
        <v>0</v>
      </c>
      <c r="AI53" s="212">
        <f>'10.Review Research &amp; Surveillen'!AX4</f>
        <v>0</v>
      </c>
      <c r="AJ53" s="212">
        <f>'10.Review Research &amp; Surveillen'!AX3</f>
        <v>0</v>
      </c>
      <c r="AK53" s="212">
        <f>'17.IT Initiatives_SD'!AX4</f>
        <v>0</v>
      </c>
      <c r="AL53" s="212">
        <f>'17.IT Initiatives_SD'!AX3</f>
        <v>0</v>
      </c>
      <c r="AM53" s="212">
        <f>'18.Innovation'!AW4</f>
        <v>0</v>
      </c>
      <c r="AN53" s="212">
        <f>'18.Innovation'!AW3</f>
        <v>0</v>
      </c>
    </row>
    <row r="54" spans="1:41">
      <c r="A54" s="5091"/>
      <c r="B54" s="237" t="s">
        <v>4061</v>
      </c>
      <c r="C54" s="266" t="e">
        <f t="shared" si="2"/>
        <v>#REF!</v>
      </c>
      <c r="D54" s="266" t="e">
        <f t="shared" si="3"/>
        <v>#REF!</v>
      </c>
      <c r="E54" s="143">
        <f>'1.SD Facility Based Annex'!AY4</f>
        <v>7.4</v>
      </c>
      <c r="F54" s="143">
        <f>'1.SD Facility Based Annex'!AY3</f>
        <v>0</v>
      </c>
      <c r="G54" s="144" t="e">
        <f>'2.SD Community Based Annex'!#REF!</f>
        <v>#REF!</v>
      </c>
      <c r="H54" s="144" t="e">
        <f>'2.SD Community Based Annex'!#REF!</f>
        <v>#REF!</v>
      </c>
      <c r="I54" s="143">
        <f>'3.Community Intervention Annexn'!AX4</f>
        <v>0</v>
      </c>
      <c r="J54" s="143">
        <f>'3.Community Intervention Annexn'!AX3</f>
        <v>0</v>
      </c>
      <c r="K54" s="212">
        <f>'5.Infrastructure Annex'!AY4</f>
        <v>0</v>
      </c>
      <c r="L54" s="212">
        <f>'5.Infrastructure Annex'!AY3</f>
        <v>0</v>
      </c>
      <c r="M54" s="212">
        <f>'7.Referral Transport Annex'!AY4</f>
        <v>0</v>
      </c>
      <c r="N54" s="212">
        <f>'7.Referral Transport Annex'!AY3</f>
        <v>0</v>
      </c>
      <c r="O54" s="212">
        <f>'11.IEC-BCC Annex'!AX4</f>
        <v>3</v>
      </c>
      <c r="P54" s="212">
        <f>'11.IEC-BCC Annex'!AX3</f>
        <v>0</v>
      </c>
      <c r="Q54" s="212">
        <f>'12.Printing Annex'!AX4</f>
        <v>0</v>
      </c>
      <c r="R54" s="212">
        <f>'12.Printing Annex'!AX3</f>
        <v>0</v>
      </c>
      <c r="S54" s="212">
        <f>'13.Quality Assurance Annex'!AY4</f>
        <v>0</v>
      </c>
      <c r="T54" s="214">
        <f>'13.Quality Assurance Annex'!AY3</f>
        <v>0</v>
      </c>
      <c r="U54" s="212">
        <f>'4.Untied grants Annex'!AY4</f>
        <v>0</v>
      </c>
      <c r="V54" s="212">
        <f>'4.Untied grants Annex'!AY3</f>
        <v>0</v>
      </c>
      <c r="W54" s="212">
        <f>'15.PPP Annex'!AY4</f>
        <v>0</v>
      </c>
      <c r="X54" s="212">
        <f>'15.PPP Annex'!AY3</f>
        <v>0</v>
      </c>
      <c r="Y54" s="212">
        <f>'6.Procurement Annex'!AX4</f>
        <v>0</v>
      </c>
      <c r="Z54" s="212">
        <f>'6.Procurement Annex'!AX3</f>
        <v>0</v>
      </c>
      <c r="AA54" s="212">
        <f>'14.Drug warehouse &amp;Logistic Anx'!AY4</f>
        <v>0</v>
      </c>
      <c r="AB54" s="212">
        <f>'14.Drug warehouse &amp;Logistic Anx'!AY3</f>
        <v>0</v>
      </c>
      <c r="AC54" s="212">
        <f>'8.Human Resources (SD) Annex'!AX4</f>
        <v>0</v>
      </c>
      <c r="AD54" s="212">
        <f>'8.Human Resources (SD) Annex'!AX3</f>
        <v>0</v>
      </c>
      <c r="AE54" s="214">
        <f>'9.Training Annex'!AY4</f>
        <v>2</v>
      </c>
      <c r="AF54" s="214">
        <f>'9.Training Annex'!AY3</f>
        <v>0</v>
      </c>
      <c r="AG54" s="212">
        <f>'16.PM Annex'!AY4</f>
        <v>0</v>
      </c>
      <c r="AH54" s="212">
        <f>'16.PM Annex'!AY3</f>
        <v>0</v>
      </c>
      <c r="AI54" s="212">
        <f>'10.Review Research &amp; Surveillen'!AY4</f>
        <v>0</v>
      </c>
      <c r="AJ54" s="212">
        <f>'10.Review Research &amp; Surveillen'!AY3</f>
        <v>0</v>
      </c>
      <c r="AK54" s="212">
        <f>'17.IT Initiatives_SD'!AY4</f>
        <v>0</v>
      </c>
      <c r="AL54" s="212">
        <f>'17.IT Initiatives_SD'!AY3</f>
        <v>0</v>
      </c>
      <c r="AM54" s="212">
        <f>'18.Innovation'!AX4</f>
        <v>0</v>
      </c>
      <c r="AN54" s="212">
        <f>'18.Innovation'!AX3</f>
        <v>0</v>
      </c>
    </row>
    <row r="55" spans="1:41" ht="30">
      <c r="A55" s="5091"/>
      <c r="B55" s="237" t="s">
        <v>4666</v>
      </c>
      <c r="C55" s="266" t="e">
        <f t="shared" si="2"/>
        <v>#REF!</v>
      </c>
      <c r="D55" s="266" t="e">
        <f t="shared" si="3"/>
        <v>#REF!</v>
      </c>
      <c r="E55" s="143">
        <f>'1.SD Facility Based Annex'!AZ4</f>
        <v>0</v>
      </c>
      <c r="F55" s="143">
        <f>'1.SD Facility Based Annex'!AZ3</f>
        <v>0</v>
      </c>
      <c r="G55" s="144" t="e">
        <f>'2.SD Community Based Annex'!#REF!</f>
        <v>#REF!</v>
      </c>
      <c r="H55" s="144" t="e">
        <f>'2.SD Community Based Annex'!#REF!</f>
        <v>#REF!</v>
      </c>
      <c r="I55" s="143">
        <f>'3.Community Intervention Annexn'!AY4</f>
        <v>0</v>
      </c>
      <c r="J55" s="143">
        <f>'3.Community Intervention Annexn'!AY3</f>
        <v>0</v>
      </c>
      <c r="K55" s="212">
        <f>'5.Infrastructure Annex'!AZ4</f>
        <v>0</v>
      </c>
      <c r="L55" s="212">
        <f>'5.Infrastructure Annex'!AZ3</f>
        <v>0</v>
      </c>
      <c r="M55" s="212">
        <f>'7.Referral Transport Annex'!AZ4</f>
        <v>0</v>
      </c>
      <c r="N55" s="212">
        <f>'7.Referral Transport Annex'!AZ3</f>
        <v>0</v>
      </c>
      <c r="O55" s="212">
        <f>'11.IEC-BCC Annex'!AY4</f>
        <v>0</v>
      </c>
      <c r="P55" s="212">
        <f>'11.IEC-BCC Annex'!AY3</f>
        <v>0</v>
      </c>
      <c r="Q55" s="212">
        <f>'12.Printing Annex'!AY4</f>
        <v>0</v>
      </c>
      <c r="R55" s="212">
        <f>'12.Printing Annex'!AY3</f>
        <v>0</v>
      </c>
      <c r="S55" s="212">
        <f>'13.Quality Assurance Annex'!AZ4</f>
        <v>0</v>
      </c>
      <c r="T55" s="214">
        <f>'13.Quality Assurance Annex'!AZ3</f>
        <v>0</v>
      </c>
      <c r="U55" s="212">
        <f>'4.Untied grants Annex'!AZ4</f>
        <v>0</v>
      </c>
      <c r="V55" s="212">
        <f>'4.Untied grants Annex'!AZ3</f>
        <v>0</v>
      </c>
      <c r="W55" s="212">
        <f>'15.PPP Annex'!AZ4</f>
        <v>0</v>
      </c>
      <c r="X55" s="212">
        <f>'15.PPP Annex'!AZ3</f>
        <v>0</v>
      </c>
      <c r="Y55" s="212">
        <f>'6.Procurement Annex'!AY4</f>
        <v>0</v>
      </c>
      <c r="Z55" s="212">
        <f>'6.Procurement Annex'!AY3</f>
        <v>0</v>
      </c>
      <c r="AA55" s="212">
        <f>'14.Drug warehouse &amp;Logistic Anx'!AZ4</f>
        <v>0</v>
      </c>
      <c r="AB55" s="212">
        <f>'14.Drug warehouse &amp;Logistic Anx'!AZ3</f>
        <v>0</v>
      </c>
      <c r="AC55" s="212">
        <f>'8.Human Resources (SD) Annex'!AY4</f>
        <v>0</v>
      </c>
      <c r="AD55" s="212">
        <f>'8.Human Resources (SD) Annex'!AY3</f>
        <v>0</v>
      </c>
      <c r="AE55" s="214">
        <f>'9.Training Annex'!AZ4</f>
        <v>0.45</v>
      </c>
      <c r="AF55" s="214">
        <f>'9.Training Annex'!AZ3</f>
        <v>0</v>
      </c>
      <c r="AG55" s="212">
        <f>'16.PM Annex'!AZ4</f>
        <v>0</v>
      </c>
      <c r="AH55" s="212">
        <f>'16.PM Annex'!AZ3</f>
        <v>0</v>
      </c>
      <c r="AI55" s="212">
        <f>'10.Review Research &amp; Surveillen'!AZ4</f>
        <v>0</v>
      </c>
      <c r="AJ55" s="212">
        <f>'10.Review Research &amp; Surveillen'!AZ3</f>
        <v>0</v>
      </c>
      <c r="AK55" s="212">
        <f>'17.IT Initiatives_SD'!AZ4</f>
        <v>0</v>
      </c>
      <c r="AL55" s="212">
        <f>'17.IT Initiatives_SD'!AZ3</f>
        <v>0</v>
      </c>
      <c r="AM55" s="212">
        <f>'18.Innovation'!AY4</f>
        <v>0</v>
      </c>
      <c r="AN55" s="212">
        <f>'18.Innovation'!AY3</f>
        <v>0</v>
      </c>
    </row>
    <row r="56" spans="1:41" ht="30">
      <c r="A56" s="5091"/>
      <c r="B56" s="237" t="s">
        <v>4667</v>
      </c>
      <c r="C56" s="266" t="e">
        <f t="shared" si="2"/>
        <v>#REF!</v>
      </c>
      <c r="D56" s="266" t="e">
        <f t="shared" si="3"/>
        <v>#REF!</v>
      </c>
      <c r="E56" s="143">
        <f>'1.SD Facility Based Annex'!BA4</f>
        <v>0</v>
      </c>
      <c r="F56" s="143">
        <f>'1.SD Facility Based Annex'!BA3</f>
        <v>0</v>
      </c>
      <c r="G56" s="144" t="e">
        <f>'2.SD Community Based Annex'!#REF!</f>
        <v>#REF!</v>
      </c>
      <c r="H56" s="144" t="e">
        <f>'2.SD Community Based Annex'!#REF!</f>
        <v>#REF!</v>
      </c>
      <c r="I56" s="143">
        <f>'3.Community Intervention Annexn'!AZ4</f>
        <v>0</v>
      </c>
      <c r="J56" s="143">
        <f>'3.Community Intervention Annexn'!AZ3</f>
        <v>0</v>
      </c>
      <c r="K56" s="212">
        <f>'5.Infrastructure Annex'!BA4</f>
        <v>0</v>
      </c>
      <c r="L56" s="212">
        <f>'5.Infrastructure Annex'!BA3</f>
        <v>0</v>
      </c>
      <c r="M56" s="212">
        <f>'7.Referral Transport Annex'!BA4</f>
        <v>0</v>
      </c>
      <c r="N56" s="212">
        <f>'7.Referral Transport Annex'!BA3</f>
        <v>0</v>
      </c>
      <c r="O56" s="212">
        <f>'11.IEC-BCC Annex'!AZ4</f>
        <v>1.6</v>
      </c>
      <c r="P56" s="212">
        <f>'11.IEC-BCC Annex'!AZ3</f>
        <v>0</v>
      </c>
      <c r="Q56" s="212">
        <f>'12.Printing Annex'!AZ4</f>
        <v>0.5</v>
      </c>
      <c r="R56" s="212">
        <f>'12.Printing Annex'!AZ3</f>
        <v>0</v>
      </c>
      <c r="S56" s="212">
        <f>'13.Quality Assurance Annex'!BA4</f>
        <v>0</v>
      </c>
      <c r="T56" s="214">
        <f>'13.Quality Assurance Annex'!BA3</f>
        <v>0</v>
      </c>
      <c r="U56" s="212">
        <f>'4.Untied grants Annex'!BA4</f>
        <v>0</v>
      </c>
      <c r="V56" s="212">
        <f>'4.Untied grants Annex'!BA3</f>
        <v>0</v>
      </c>
      <c r="W56" s="212">
        <f>'15.PPP Annex'!BA4</f>
        <v>0</v>
      </c>
      <c r="X56" s="212">
        <f>'15.PPP Annex'!BA3</f>
        <v>0</v>
      </c>
      <c r="Y56" s="212">
        <f>'6.Procurement Annex'!AZ4</f>
        <v>25.999999999949996</v>
      </c>
      <c r="Z56" s="212">
        <f>'6.Procurement Annex'!AZ3</f>
        <v>0</v>
      </c>
      <c r="AA56" s="212">
        <f>'14.Drug warehouse &amp;Logistic Anx'!BA4</f>
        <v>0</v>
      </c>
      <c r="AB56" s="212">
        <f>'14.Drug warehouse &amp;Logistic Anx'!BA3</f>
        <v>0</v>
      </c>
      <c r="AC56" s="212">
        <f>'8.Human Resources (SD) Annex'!AZ4</f>
        <v>0</v>
      </c>
      <c r="AD56" s="212">
        <f>'8.Human Resources (SD) Annex'!AZ3</f>
        <v>0</v>
      </c>
      <c r="AE56" s="214">
        <f>'9.Training Annex'!BA4</f>
        <v>6.0000000000000009</v>
      </c>
      <c r="AF56" s="214">
        <f>'9.Training Annex'!BA3</f>
        <v>0</v>
      </c>
      <c r="AG56" s="212">
        <f>'16.PM Annex'!BA4</f>
        <v>0</v>
      </c>
      <c r="AH56" s="212">
        <f>'16.PM Annex'!BA3</f>
        <v>0</v>
      </c>
      <c r="AI56" s="212">
        <f>'10.Review Research &amp; Surveillen'!BA4</f>
        <v>0</v>
      </c>
      <c r="AJ56" s="212">
        <f>'10.Review Research &amp; Surveillen'!BA3</f>
        <v>0</v>
      </c>
      <c r="AK56" s="212">
        <f>'17.IT Initiatives_SD'!BA4</f>
        <v>0</v>
      </c>
      <c r="AL56" s="212">
        <f>'17.IT Initiatives_SD'!BA3</f>
        <v>0</v>
      </c>
      <c r="AM56" s="212">
        <f>'18.Innovation'!AZ4</f>
        <v>0</v>
      </c>
      <c r="AN56" s="212">
        <f>'18.Innovation'!AZ3</f>
        <v>0</v>
      </c>
    </row>
    <row r="57" spans="1:41" ht="30">
      <c r="A57" s="5091"/>
      <c r="B57" s="237" t="s">
        <v>4668</v>
      </c>
      <c r="C57" s="266" t="e">
        <f t="shared" si="2"/>
        <v>#REF!</v>
      </c>
      <c r="D57" s="266" t="e">
        <f t="shared" si="3"/>
        <v>#REF!</v>
      </c>
      <c r="E57" s="145">
        <f>'1.SD Facility Based Annex'!BB4</f>
        <v>0</v>
      </c>
      <c r="F57" s="143">
        <f>'1.SD Facility Based Annex'!BB3</f>
        <v>0</v>
      </c>
      <c r="G57" s="144" t="e">
        <f>'2.SD Community Based Annex'!#REF!</f>
        <v>#REF!</v>
      </c>
      <c r="H57" s="144" t="e">
        <f>'2.SD Community Based Annex'!#REF!</f>
        <v>#REF!</v>
      </c>
      <c r="I57" s="143">
        <f>'3.Community Intervention Annexn'!BA4</f>
        <v>0</v>
      </c>
      <c r="J57" s="143">
        <f>'3.Community Intervention Annexn'!BA3</f>
        <v>0</v>
      </c>
      <c r="K57" s="212">
        <f>'5.Infrastructure Annex'!BB4</f>
        <v>0</v>
      </c>
      <c r="L57" s="212">
        <f>'5.Infrastructure Annex'!BB3</f>
        <v>0</v>
      </c>
      <c r="M57" s="212">
        <f>'7.Referral Transport Annex'!BB4</f>
        <v>0</v>
      </c>
      <c r="N57" s="212">
        <f>'7.Referral Transport Annex'!BB3</f>
        <v>0</v>
      </c>
      <c r="O57" s="212">
        <f>'11.IEC-BCC Annex'!BA4</f>
        <v>0</v>
      </c>
      <c r="P57" s="212">
        <f>'11.IEC-BCC Annex'!BA3</f>
        <v>0</v>
      </c>
      <c r="Q57" s="212">
        <f>'12.Printing Annex'!BA4</f>
        <v>0</v>
      </c>
      <c r="R57" s="212">
        <f>'12.Printing Annex'!BA3</f>
        <v>0</v>
      </c>
      <c r="S57" s="212">
        <f>'13.Quality Assurance Annex'!BB4</f>
        <v>0</v>
      </c>
      <c r="T57" s="214">
        <f>'13.Quality Assurance Annex'!BB3</f>
        <v>0</v>
      </c>
      <c r="U57" s="212">
        <f>'4.Untied grants Annex'!BB4</f>
        <v>0</v>
      </c>
      <c r="V57" s="212">
        <f>'4.Untied grants Annex'!BB3</f>
        <v>0</v>
      </c>
      <c r="W57" s="212">
        <f>'15.PPP Annex'!BB4</f>
        <v>0</v>
      </c>
      <c r="X57" s="212">
        <f>'15.PPP Annex'!BB3</f>
        <v>0</v>
      </c>
      <c r="Y57" s="212">
        <f>'6.Procurement Annex'!BA4</f>
        <v>0</v>
      </c>
      <c r="Z57" s="212">
        <f>'6.Procurement Annex'!BA3</f>
        <v>0</v>
      </c>
      <c r="AA57" s="212">
        <f>'14.Drug warehouse &amp;Logistic Anx'!BB4</f>
        <v>0</v>
      </c>
      <c r="AB57" s="212">
        <f>'14.Drug warehouse &amp;Logistic Anx'!BB3</f>
        <v>0</v>
      </c>
      <c r="AC57" s="212">
        <f>'8.Human Resources (SD) Annex'!BA4</f>
        <v>0</v>
      </c>
      <c r="AD57" s="212">
        <f>'8.Human Resources (SD) Annex'!BA3</f>
        <v>0</v>
      </c>
      <c r="AE57" s="214">
        <f>'9.Training Annex'!BB4</f>
        <v>0</v>
      </c>
      <c r="AF57" s="214">
        <f>'9.Training Annex'!BB3</f>
        <v>0</v>
      </c>
      <c r="AG57" s="212">
        <f>'16.PM Annex'!BB4</f>
        <v>0</v>
      </c>
      <c r="AH57" s="212">
        <f>'16.PM Annex'!BB3</f>
        <v>0</v>
      </c>
      <c r="AI57" s="212">
        <f>'10.Review Research &amp; Surveillen'!BB4</f>
        <v>0</v>
      </c>
      <c r="AJ57" s="212">
        <f>'10.Review Research &amp; Surveillen'!BB3</f>
        <v>0</v>
      </c>
      <c r="AK57" s="212">
        <f>'17.IT Initiatives_SD'!BB4</f>
        <v>0</v>
      </c>
      <c r="AL57" s="212">
        <f>'17.IT Initiatives_SD'!BB3</f>
        <v>0</v>
      </c>
      <c r="AM57" s="212">
        <f>'18.Innovation'!BA4</f>
        <v>0</v>
      </c>
      <c r="AN57" s="212">
        <f>'18.Innovation'!BA3</f>
        <v>0</v>
      </c>
    </row>
    <row r="58" spans="1:41">
      <c r="A58" s="5091"/>
      <c r="B58" s="237" t="s">
        <v>5253</v>
      </c>
      <c r="C58" s="266">
        <f t="shared" si="2"/>
        <v>57.766919999999999</v>
      </c>
      <c r="D58" s="266">
        <f t="shared" si="3"/>
        <v>0</v>
      </c>
      <c r="E58" s="145"/>
      <c r="F58" s="143"/>
      <c r="G58" s="144"/>
      <c r="H58" s="144"/>
      <c r="I58" s="143"/>
      <c r="J58" s="143"/>
      <c r="K58" s="212"/>
      <c r="L58" s="212"/>
      <c r="M58" s="212"/>
      <c r="N58" s="212"/>
      <c r="O58" s="212"/>
      <c r="P58" s="212"/>
      <c r="Q58" s="212"/>
      <c r="R58" s="212"/>
      <c r="S58" s="212"/>
      <c r="T58" s="214"/>
      <c r="U58" s="212"/>
      <c r="V58" s="212"/>
      <c r="W58" s="220">
        <f>'15.PPP Annex'!BE4</f>
        <v>0</v>
      </c>
      <c r="X58" s="220">
        <f>'15.PPP Annex'!BE3</f>
        <v>0</v>
      </c>
      <c r="Y58" s="212"/>
      <c r="Z58" s="212"/>
      <c r="AA58" s="212"/>
      <c r="AB58" s="212"/>
      <c r="AC58" s="212"/>
      <c r="AD58" s="212"/>
      <c r="AE58" s="214"/>
      <c r="AF58" s="214"/>
      <c r="AG58" s="220">
        <f>'16.PM Annex'!BE4</f>
        <v>57.766919999999999</v>
      </c>
      <c r="AH58" s="220">
        <f>'16.PM Annex'!BE3</f>
        <v>0</v>
      </c>
      <c r="AI58" s="212"/>
      <c r="AJ58" s="212"/>
      <c r="AK58" s="212"/>
      <c r="AL58" s="212"/>
      <c r="AM58" s="220">
        <f>'18.Innovation'!BD4</f>
        <v>0</v>
      </c>
      <c r="AN58" s="220">
        <f>'18.Innovation'!BD3</f>
        <v>0</v>
      </c>
    </row>
    <row r="59" spans="1:41">
      <c r="A59" s="5088" t="s">
        <v>4682</v>
      </c>
      <c r="B59" s="238" t="s">
        <v>4683</v>
      </c>
      <c r="C59" s="266">
        <f t="shared" si="2"/>
        <v>591.90723999961074</v>
      </c>
      <c r="D59" s="266">
        <f t="shared" si="3"/>
        <v>0</v>
      </c>
      <c r="E59" s="226">
        <f>'NUHM Summary'!E8</f>
        <v>3</v>
      </c>
      <c r="F59" s="226">
        <f>'NUHM Summary'!F8</f>
        <v>0</v>
      </c>
      <c r="G59" s="227">
        <f>'NUHM Summary'!E38-'NUHM-Non Metro Abst'!E4</f>
        <v>2.0599999999963599</v>
      </c>
      <c r="H59" s="227">
        <f>'NUHM Summary'!F38-'NUHM-Non Metro Abst'!E3</f>
        <v>0</v>
      </c>
      <c r="I59" s="227">
        <f>'NUHM Summary'!E51</f>
        <v>135.72860000000003</v>
      </c>
      <c r="J59" s="227">
        <f>'NUHM Summary'!F51</f>
        <v>0</v>
      </c>
      <c r="K59" s="227">
        <f>'NUHM Summary'!E77-'NUHM-Non Metro Abst'!F4</f>
        <v>3.36</v>
      </c>
      <c r="L59" s="227">
        <f>'NUHM Summary'!F77-'NUHM-Non Metro Abst'!F3</f>
        <v>0</v>
      </c>
      <c r="M59" s="227">
        <f>'NUHM Summary'!E118</f>
        <v>0</v>
      </c>
      <c r="N59" s="227">
        <f>'NUHM Summary'!F118</f>
        <v>0</v>
      </c>
      <c r="O59" s="228">
        <f>'NUHM Summary'!E204-'NUHM-Non Metro Abst'!J4</f>
        <v>0</v>
      </c>
      <c r="P59" s="228">
        <f>'NUHM Summary'!F204-'NUHM-Non Metro Abst'!J3</f>
        <v>0</v>
      </c>
      <c r="Q59" s="228">
        <f>'NUHM Summary'!E207-'NUHM-Non Metro Abst'!K4</f>
        <v>1.0230000000000001</v>
      </c>
      <c r="R59" s="228">
        <f>'NUHM Summary'!F207-'NUHM-Non Metro Abst'!K3</f>
        <v>0</v>
      </c>
      <c r="S59" s="228">
        <f>'NUHM Summary'!E210</f>
        <v>0</v>
      </c>
      <c r="T59" s="228">
        <f>'NUHM Summary'!F210</f>
        <v>0</v>
      </c>
      <c r="U59" s="227">
        <f>'NUHM Summary'!E70</f>
        <v>31.837499999999999</v>
      </c>
      <c r="V59" s="227">
        <f>'NUHM Summary'!F70</f>
        <v>0</v>
      </c>
      <c r="W59" s="228">
        <f>'NUHM Summary'!E227-'NUHM-Non Metro Abst'!L4</f>
        <v>0</v>
      </c>
      <c r="X59" s="228">
        <f>'NUHM Summary'!F227-'NUHM-Non Metro Abst'!L3</f>
        <v>0</v>
      </c>
      <c r="Y59" s="227">
        <f>'NUHM Summary'!E91-'NUHM-Non Metro Abst'!G4</f>
        <v>5.6265000000000018</v>
      </c>
      <c r="Z59" s="227">
        <f>'NUHM Summary'!F91-'NUHM-Non Metro Abst'!G3</f>
        <v>0</v>
      </c>
      <c r="AA59" s="228">
        <f>'NUHM Summary'!E223</f>
        <v>0</v>
      </c>
      <c r="AB59" s="228">
        <f>'NUHM Summary'!F223</f>
        <v>0</v>
      </c>
      <c r="AC59" s="227">
        <f>'NUHM Summary'!E120-'NUHM-Non Metro Abst'!H4</f>
        <v>364.50443999961436</v>
      </c>
      <c r="AD59" s="227">
        <f>'NUHM Summary'!F120-'NUHM-Non Metro Abst'!H3</f>
        <v>0</v>
      </c>
      <c r="AE59" s="227">
        <f>'NUHM Summary'!E174-'NUHM-Non Metro Abst'!I4</f>
        <v>6.3000000000000007</v>
      </c>
      <c r="AF59" s="227">
        <f>'NUHM Summary'!F174-'NUHM-Non Metro Abst'!I3</f>
        <v>0</v>
      </c>
      <c r="AG59" s="228">
        <f>'NUHM Summary'!E230-'NUHM-Non Metro Abst'!M4</f>
        <v>38.467199999999998</v>
      </c>
      <c r="AH59" s="228">
        <f>'NUHM Summary'!F230-'NUHM-Non Metro Abst'!M3</f>
        <v>0</v>
      </c>
      <c r="AI59" s="228">
        <f>'NUHM Summary'!E195</f>
        <v>0</v>
      </c>
      <c r="AJ59" s="228">
        <f>'NUHM Summary'!F195</f>
        <v>0</v>
      </c>
      <c r="AK59" s="228">
        <f>'NUHM Summary'!E270-'NUHM-Non Metro Abst'!N4</f>
        <v>0</v>
      </c>
      <c r="AL59" s="228">
        <f>'NUHM Summary'!F270-'NUHM-Non Metro Abst'!N3</f>
        <v>0</v>
      </c>
      <c r="AM59" s="227">
        <f>'NUHM Summary'!E273</f>
        <v>0</v>
      </c>
      <c r="AN59" s="227">
        <f>'NUHM Summary'!F273</f>
        <v>0</v>
      </c>
    </row>
    <row r="60" spans="1:41">
      <c r="A60" s="5088"/>
      <c r="B60" s="238" t="s">
        <v>4684</v>
      </c>
      <c r="C60" s="266">
        <f t="shared" si="2"/>
        <v>0</v>
      </c>
      <c r="D60" s="225">
        <f t="shared" si="3"/>
        <v>0</v>
      </c>
      <c r="E60" s="231">
        <f>'NUHM Summary'!G8</f>
        <v>0</v>
      </c>
      <c r="F60" s="231">
        <f>'NUHM Summary'!H8</f>
        <v>0</v>
      </c>
      <c r="G60" s="232">
        <f>'NUHM Summary'!G38-'NUHM Metro Abst'!E4</f>
        <v>0</v>
      </c>
      <c r="H60" s="232">
        <f>'NUHM Summary'!H38-'NUHM Metro Abst'!E3</f>
        <v>0</v>
      </c>
      <c r="I60" s="232">
        <f>'NUHM Summary'!G51</f>
        <v>0</v>
      </c>
      <c r="J60" s="232">
        <f>'NUHM Summary'!H51</f>
        <v>0</v>
      </c>
      <c r="K60" s="232">
        <f>'NUHM Summary'!G77-'NUHM Metro Abst'!F4</f>
        <v>0</v>
      </c>
      <c r="L60" s="232">
        <f>'NUHM Summary'!H77-'NUHM Metro Abst'!F3</f>
        <v>0</v>
      </c>
      <c r="M60" s="232">
        <f>'NUHM Summary'!G118</f>
        <v>0</v>
      </c>
      <c r="N60" s="232">
        <f>'NUHM Summary'!H118</f>
        <v>0</v>
      </c>
      <c r="O60" s="231">
        <f>'NUHM Summary'!G204-'NUHM Metro Abst'!J4</f>
        <v>0</v>
      </c>
      <c r="P60" s="231">
        <f>'NUHM Summary'!H204-'NUHM Metro Abst'!J3</f>
        <v>0</v>
      </c>
      <c r="Q60" s="231">
        <f>'NUHM Summary'!G207-'NUHM Metro Abst'!K4</f>
        <v>0</v>
      </c>
      <c r="R60" s="231">
        <f>'NUHM Summary'!H207-'NUHM Metro Abst'!K3</f>
        <v>0</v>
      </c>
      <c r="S60" s="231">
        <f>'NUHM Summary'!G210</f>
        <v>0</v>
      </c>
      <c r="T60" s="231">
        <f>'NUHM Summary'!H210</f>
        <v>0</v>
      </c>
      <c r="U60" s="232">
        <f>'NUHM Summary'!G70</f>
        <v>0</v>
      </c>
      <c r="V60" s="232">
        <f>'NUHM Summary'!H70</f>
        <v>0</v>
      </c>
      <c r="W60" s="231">
        <f>'NUHM Summary'!G227-'NUHM Metro Abst'!L4</f>
        <v>0</v>
      </c>
      <c r="X60" s="231">
        <f>'NUHM Summary'!H227-'NUHM Metro Abst'!L3</f>
        <v>0</v>
      </c>
      <c r="Y60" s="232">
        <f>'NUHM Summary'!G91-'NUHM Metro Abst'!G4</f>
        <v>0</v>
      </c>
      <c r="Z60" s="232">
        <f>'NUHM Summary'!H91-'NUHM Metro Abst'!G3</f>
        <v>0</v>
      </c>
      <c r="AA60" s="231">
        <f>'NUHM Summary'!G223</f>
        <v>0</v>
      </c>
      <c r="AB60" s="231">
        <f>'NUHM Summary'!H223</f>
        <v>0</v>
      </c>
      <c r="AC60" s="232">
        <f>'NUHM Summary'!G120-'NUHM Metro Abst'!H4</f>
        <v>0</v>
      </c>
      <c r="AD60" s="232">
        <f>'NUHM Summary'!H120-'NUHM Metro Abst'!H3</f>
        <v>0</v>
      </c>
      <c r="AE60" s="232">
        <f>'NUHM Summary'!G174-'NUHM Metro Abst'!I4</f>
        <v>0</v>
      </c>
      <c r="AF60" s="232">
        <f>'NUHM Summary'!H174-'NUHM Metro Abst'!I3</f>
        <v>0</v>
      </c>
      <c r="AG60" s="231">
        <f>'NUHM Summary'!G230-'NUHM Metro Abst'!M4</f>
        <v>0</v>
      </c>
      <c r="AH60" s="231">
        <f>'NUHM Summary'!H230-'NUHM Metro Abst'!M3</f>
        <v>0</v>
      </c>
      <c r="AI60" s="231">
        <f>'NUHM Summary'!G195</f>
        <v>0</v>
      </c>
      <c r="AJ60" s="231">
        <f>'NUHM Summary'!H195</f>
        <v>0</v>
      </c>
      <c r="AK60" s="231">
        <f>'NUHM Summary'!G270-'NUHM Metro Abst'!N4</f>
        <v>0</v>
      </c>
      <c r="AL60" s="231">
        <f>'NUHM Summary'!H270-'NUHM Metro Abst'!N3</f>
        <v>0</v>
      </c>
      <c r="AM60" s="232">
        <f>'NUHM Summary'!G273</f>
        <v>0</v>
      </c>
      <c r="AN60" s="232">
        <f>'NUHM Summary'!H273</f>
        <v>0</v>
      </c>
    </row>
    <row r="61" spans="1:41" ht="30">
      <c r="A61" s="5088"/>
      <c r="B61" s="237" t="s">
        <v>4685</v>
      </c>
      <c r="C61" s="266">
        <f t="shared" si="2"/>
        <v>166.95</v>
      </c>
      <c r="D61" s="266">
        <f t="shared" si="3"/>
        <v>0</v>
      </c>
      <c r="E61" s="229"/>
      <c r="F61" s="229"/>
      <c r="G61" s="229">
        <f>'NUHM Summary'!E4</f>
        <v>0</v>
      </c>
      <c r="H61" s="230">
        <f>'NUHM Summary'!E3</f>
        <v>0</v>
      </c>
      <c r="I61" s="229"/>
      <c r="J61" s="229"/>
      <c r="K61" s="229">
        <f>'NUHM Summary'!F4</f>
        <v>0</v>
      </c>
      <c r="L61" s="229">
        <f>'NUHM Summary'!F3</f>
        <v>0</v>
      </c>
      <c r="M61" s="229"/>
      <c r="N61" s="229"/>
      <c r="O61" s="229">
        <f>'NUHM Summary'!J4</f>
        <v>21</v>
      </c>
      <c r="P61" s="229">
        <f>'NUHM Summary'!J3</f>
        <v>0</v>
      </c>
      <c r="Q61" s="229">
        <f>'NUHM Summary'!K4</f>
        <v>0</v>
      </c>
      <c r="R61" s="229">
        <f>'NUHM Summary'!K3</f>
        <v>0</v>
      </c>
      <c r="S61" s="229"/>
      <c r="T61" s="229"/>
      <c r="U61" s="229"/>
      <c r="V61" s="229"/>
      <c r="W61" s="229">
        <f>'NUHM Summary'!L4</f>
        <v>0</v>
      </c>
      <c r="X61" s="229">
        <f>'NUHM Summary'!L3</f>
        <v>0</v>
      </c>
      <c r="Y61" s="229">
        <f>'NUHM Summary'!G4</f>
        <v>12.6</v>
      </c>
      <c r="Z61" s="229">
        <f>'NUHM Summary'!G3</f>
        <v>0</v>
      </c>
      <c r="AA61" s="229"/>
      <c r="AB61" s="229"/>
      <c r="AC61" s="229">
        <f>'NUHM Summary'!H4</f>
        <v>105</v>
      </c>
      <c r="AD61" s="229">
        <f>'NUHM Summary'!H3</f>
        <v>0</v>
      </c>
      <c r="AE61" s="229">
        <f>'NUHM Summary'!I4</f>
        <v>19.95</v>
      </c>
      <c r="AF61" s="229">
        <f>'NUHM Summary'!I3</f>
        <v>0</v>
      </c>
      <c r="AG61" s="229">
        <f>'NUHM Summary'!M4</f>
        <v>8.4</v>
      </c>
      <c r="AH61" s="229">
        <f>'NUHM Summary'!M3</f>
        <v>0</v>
      </c>
      <c r="AI61" s="229"/>
      <c r="AJ61" s="229"/>
      <c r="AK61" s="229">
        <f>'NUHM Summary'!N4</f>
        <v>0</v>
      </c>
      <c r="AL61" s="229">
        <f>'NUHM Summary'!N3</f>
        <v>0</v>
      </c>
      <c r="AM61" s="229"/>
      <c r="AN61" s="229"/>
    </row>
  </sheetData>
  <sheetProtection sheet="1" objects="1" scenarios="1"/>
  <mergeCells count="52">
    <mergeCell ref="A1:B1"/>
    <mergeCell ref="C2:D4"/>
    <mergeCell ref="A6:A7"/>
    <mergeCell ref="AI3:AJ3"/>
    <mergeCell ref="AI4:AJ4"/>
    <mergeCell ref="AG2:AH2"/>
    <mergeCell ref="Y3:Z3"/>
    <mergeCell ref="Y4:Z4"/>
    <mergeCell ref="AA3:AB3"/>
    <mergeCell ref="B2:B4"/>
    <mergeCell ref="G3:H3"/>
    <mergeCell ref="G4:H4"/>
    <mergeCell ref="I3:J3"/>
    <mergeCell ref="U2:X2"/>
    <mergeCell ref="Y2:AB2"/>
    <mergeCell ref="U3:V3"/>
    <mergeCell ref="AK3:AL3"/>
    <mergeCell ref="AK4:AL4"/>
    <mergeCell ref="AI2:AL2"/>
    <mergeCell ref="AC3:AD3"/>
    <mergeCell ref="AC4:AD4"/>
    <mergeCell ref="AE3:AF3"/>
    <mergeCell ref="AE4:AF4"/>
    <mergeCell ref="AG3:AH3"/>
    <mergeCell ref="AG4:AH4"/>
    <mergeCell ref="AC2:AF2"/>
    <mergeCell ref="AM2:AN2"/>
    <mergeCell ref="AM3:AN3"/>
    <mergeCell ref="AM4:AN4"/>
    <mergeCell ref="S3:T3"/>
    <mergeCell ref="S4:T4"/>
    <mergeCell ref="E2:T2"/>
    <mergeCell ref="W3:X3"/>
    <mergeCell ref="W4:X4"/>
    <mergeCell ref="M3:N3"/>
    <mergeCell ref="M4:N4"/>
    <mergeCell ref="O3:P3"/>
    <mergeCell ref="O4:P4"/>
    <mergeCell ref="Q3:R3"/>
    <mergeCell ref="Q4:R4"/>
    <mergeCell ref="E3:F3"/>
    <mergeCell ref="E4:F4"/>
    <mergeCell ref="U4:V4"/>
    <mergeCell ref="I4:J4"/>
    <mergeCell ref="K3:L3"/>
    <mergeCell ref="K4:L4"/>
    <mergeCell ref="AA4:AB4"/>
    <mergeCell ref="A59:A61"/>
    <mergeCell ref="A8:A17"/>
    <mergeCell ref="A18:A37"/>
    <mergeCell ref="A38:A45"/>
    <mergeCell ref="A46:A58"/>
  </mergeCells>
  <pageMargins left="0.7" right="0.7" top="0.75" bottom="0.75" header="0.3" footer="0.3"/>
  <pageSetup orientation="portrait" r:id="rId1"/>
</worksheet>
</file>

<file path=xl/worksheets/sheet60.xml><?xml version="1.0" encoding="utf-8"?>
<worksheet xmlns="http://schemas.openxmlformats.org/spreadsheetml/2006/main" xmlns:r="http://schemas.openxmlformats.org/officeDocument/2006/relationships">
  <sheetPr codeName="Sheet29">
    <tabColor theme="7" tint="0.79998168889431442"/>
  </sheetPr>
  <dimension ref="A1:R12"/>
  <sheetViews>
    <sheetView zoomScale="70" zoomScaleNormal="70" workbookViewId="0">
      <pane xSplit="3" ySplit="5" topLeftCell="K6" activePane="bottomRight" state="frozen"/>
      <selection activeCell="A4" sqref="A4:R11"/>
      <selection pane="topRight" activeCell="A4" sqref="A4:R11"/>
      <selection pane="bottomLeft" activeCell="A4" sqref="A4:R11"/>
      <selection pane="bottomRight" activeCell="O10" sqref="O10"/>
    </sheetView>
  </sheetViews>
  <sheetFormatPr defaultColWidth="10.5703125" defaultRowHeight="15"/>
  <cols>
    <col min="1" max="1" width="10.7109375" style="558" bestFit="1" customWidth="1"/>
    <col min="2" max="2" width="16.85546875" style="558" customWidth="1"/>
    <col min="3" max="3" width="45.5703125" style="558" bestFit="1" customWidth="1"/>
    <col min="4" max="4" width="4.85546875" style="467" bestFit="1" customWidth="1"/>
    <col min="5" max="5" width="17.140625" style="467" customWidth="1"/>
    <col min="6" max="6" width="17.85546875" style="467" customWidth="1"/>
    <col min="7" max="7" width="14" style="467" customWidth="1"/>
    <col min="8" max="8" width="9.140625" style="467" bestFit="1" customWidth="1"/>
    <col min="9" max="9" width="10" style="467" bestFit="1" customWidth="1"/>
    <col min="10" max="10" width="8.28515625" style="467" customWidth="1"/>
    <col min="11" max="11" width="11.5703125" style="660" customWidth="1"/>
    <col min="12" max="12" width="11.7109375" style="660" customWidth="1"/>
    <col min="13" max="13" width="11.85546875" style="425" bestFit="1" customWidth="1"/>
    <col min="14" max="14" width="10.5703125" style="660"/>
    <col min="15" max="15" width="10.5703125" style="684"/>
    <col min="16" max="16" width="41.28515625" style="660" customWidth="1"/>
    <col min="17" max="17" width="48.5703125" style="660" customWidth="1"/>
    <col min="18" max="18" width="10.5703125" style="684"/>
    <col min="19" max="16384" width="10.5703125" style="660"/>
  </cols>
  <sheetData>
    <row r="1" spans="1:18" s="726" customFormat="1">
      <c r="A1" s="5656" t="s">
        <v>3950</v>
      </c>
      <c r="B1" s="5656"/>
      <c r="C1" s="5656"/>
      <c r="D1" s="898"/>
      <c r="E1" s="377"/>
      <c r="F1" s="725" t="s">
        <v>4755</v>
      </c>
      <c r="G1" s="898"/>
      <c r="H1" s="898"/>
      <c r="I1" s="898"/>
      <c r="J1" s="898"/>
      <c r="K1" s="898"/>
      <c r="L1" s="898"/>
      <c r="M1" s="899"/>
      <c r="O1" s="727"/>
      <c r="R1" s="727"/>
    </row>
    <row r="2" spans="1:18" s="726" customFormat="1">
      <c r="A2" s="598" t="str">
        <f>HYPERLINK("#Index!F3", "Index Pg")</f>
        <v>Index Pg</v>
      </c>
      <c r="B2" s="601"/>
      <c r="C2" s="324" t="str">
        <f>HYPERLINK("#'Budget Summary I'!A1:AL1", "Budget Summary I")</f>
        <v>Budget Summary I</v>
      </c>
      <c r="D2" s="900"/>
      <c r="E2" s="850" t="s">
        <v>4582</v>
      </c>
      <c r="F2" s="901">
        <f>R8+R6+R11</f>
        <v>0</v>
      </c>
      <c r="G2" s="902"/>
      <c r="H2" s="902"/>
      <c r="I2" s="902"/>
      <c r="J2" s="902"/>
      <c r="K2" s="903"/>
      <c r="L2" s="903"/>
      <c r="M2" s="904"/>
      <c r="O2" s="727"/>
      <c r="R2" s="727"/>
    </row>
    <row r="3" spans="1:18" s="726" customFormat="1">
      <c r="A3" s="600"/>
      <c r="B3" s="601"/>
      <c r="C3" s="634" t="str">
        <f>HYPERLINK("#'Budget Summary II'!A3:B5", "Budget Summary II")</f>
        <v>Budget Summary II</v>
      </c>
      <c r="D3" s="900"/>
      <c r="E3" s="855" t="s">
        <v>4583</v>
      </c>
      <c r="F3" s="252">
        <f>O8+O6+O11</f>
        <v>0</v>
      </c>
      <c r="G3" s="902"/>
      <c r="H3" s="902"/>
      <c r="I3" s="902"/>
      <c r="J3" s="902"/>
      <c r="K3" s="903"/>
      <c r="L3" s="903"/>
      <c r="M3" s="904"/>
      <c r="O3" s="727"/>
      <c r="R3" s="727"/>
    </row>
    <row r="4" spans="1:18" s="467" customFormat="1" ht="14.45" customHeight="1">
      <c r="A4" s="5233" t="s">
        <v>53</v>
      </c>
      <c r="B4" s="5233" t="s">
        <v>54</v>
      </c>
      <c r="C4" s="5233" t="s">
        <v>55</v>
      </c>
      <c r="D4" s="5233" t="s">
        <v>56</v>
      </c>
      <c r="E4" s="5233" t="s">
        <v>57</v>
      </c>
      <c r="F4" s="5223" t="s">
        <v>4603</v>
      </c>
      <c r="G4" s="5223"/>
      <c r="H4" s="5223"/>
      <c r="I4" s="5223"/>
      <c r="J4" s="5223"/>
      <c r="K4" s="5223" t="s">
        <v>4613</v>
      </c>
      <c r="L4" s="5223"/>
      <c r="M4" s="5223"/>
      <c r="N4" s="5223"/>
      <c r="O4" s="5223"/>
      <c r="P4" s="5223"/>
      <c r="Q4" s="5233" t="s">
        <v>4643</v>
      </c>
      <c r="R4" s="5233"/>
    </row>
    <row r="5" spans="1:18" s="467" customFormat="1" ht="90">
      <c r="A5" s="5233"/>
      <c r="B5" s="5233"/>
      <c r="C5" s="5233"/>
      <c r="D5" s="5233"/>
      <c r="E5" s="5233"/>
      <c r="F5" s="379" t="s">
        <v>4604</v>
      </c>
      <c r="G5" s="379" t="s">
        <v>4611</v>
      </c>
      <c r="H5" s="379" t="s">
        <v>4605</v>
      </c>
      <c r="I5" s="379" t="s">
        <v>4612</v>
      </c>
      <c r="J5" s="379" t="s">
        <v>2527</v>
      </c>
      <c r="K5" s="380" t="s">
        <v>58</v>
      </c>
      <c r="L5" s="380" t="s">
        <v>59</v>
      </c>
      <c r="M5" s="381" t="s">
        <v>60</v>
      </c>
      <c r="N5" s="380" t="s">
        <v>61</v>
      </c>
      <c r="O5" s="381" t="s">
        <v>62</v>
      </c>
      <c r="P5" s="380" t="s">
        <v>63</v>
      </c>
      <c r="Q5" s="382" t="s">
        <v>2529</v>
      </c>
      <c r="R5" s="383" t="s">
        <v>4644</v>
      </c>
    </row>
    <row r="6" spans="1:18">
      <c r="A6" s="732">
        <f>'5.Infrastructure Annex'!A7</f>
        <v>5</v>
      </c>
      <c r="B6" s="732"/>
      <c r="C6" s="732" t="str">
        <f>'5.Infrastructure Annex'!C7</f>
        <v>Infrastructure</v>
      </c>
      <c r="D6" s="251"/>
      <c r="E6" s="251"/>
      <c r="F6" s="719"/>
      <c r="G6" s="719"/>
      <c r="H6" s="720"/>
      <c r="I6" s="719"/>
      <c r="J6" s="197"/>
      <c r="K6" s="905"/>
      <c r="L6" s="905"/>
      <c r="M6" s="114"/>
      <c r="N6" s="722"/>
      <c r="O6" s="679">
        <f>O7</f>
        <v>0</v>
      </c>
      <c r="P6" s="674"/>
      <c r="Q6" s="674"/>
      <c r="R6" s="679">
        <f>R7</f>
        <v>0</v>
      </c>
    </row>
    <row r="7" spans="1:18" ht="30">
      <c r="A7" s="680" t="str">
        <f>'5.Infrastructure Annex'!A88</f>
        <v>5.3.8</v>
      </c>
      <c r="B7" s="680" t="str">
        <f>'5.Infrastructure Annex'!B88</f>
        <v>B.28.1</v>
      </c>
      <c r="C7" s="70" t="str">
        <f>'5.Infrastructure Annex'!C88</f>
        <v>Assistance to State for Capacity building (Burns &amp; injury): Civil Work</v>
      </c>
      <c r="D7" s="70" t="str">
        <f>'5.Infrastructure Annex'!D88</f>
        <v>NCD</v>
      </c>
      <c r="E7" s="70" t="str">
        <f>'5.Infrastructure Annex'!E88</f>
        <v>NPPMBI</v>
      </c>
      <c r="F7" s="70">
        <f>'5.Infrastructure Annex'!G88</f>
        <v>0</v>
      </c>
      <c r="G7" s="70">
        <f>'5.Infrastructure Annex'!H88</f>
        <v>0</v>
      </c>
      <c r="H7" s="70">
        <f>'5.Infrastructure Annex'!I88</f>
        <v>0</v>
      </c>
      <c r="I7" s="70">
        <f>'5.Infrastructure Annex'!J88</f>
        <v>0</v>
      </c>
      <c r="J7" s="70">
        <f>'5.Infrastructure Annex'!K88</f>
        <v>0</v>
      </c>
      <c r="K7" s="70">
        <f>'5.Infrastructure Annex'!L88</f>
        <v>0</v>
      </c>
      <c r="L7" s="70">
        <f>'5.Infrastructure Annex'!M88</f>
        <v>0</v>
      </c>
      <c r="M7" s="239">
        <f>'5.Infrastructure Annex'!N88</f>
        <v>0</v>
      </c>
      <c r="N7" s="70">
        <f>'5.Infrastructure Annex'!O88</f>
        <v>0</v>
      </c>
      <c r="O7" s="239">
        <f>'5.Infrastructure Annex'!P88</f>
        <v>0</v>
      </c>
      <c r="P7" s="70" t="str">
        <f>'5.Infrastructure Annex'!Q88</f>
        <v xml:space="preserve">STATE: ; PDY: ; KKL: ; MHE: ; YNM: </v>
      </c>
      <c r="Q7" s="57"/>
      <c r="R7" s="689"/>
    </row>
    <row r="8" spans="1:18">
      <c r="A8" s="732">
        <f>'6.Procurement Annex'!A7</f>
        <v>6</v>
      </c>
      <c r="B8" s="732"/>
      <c r="C8" s="732" t="str">
        <f>'6.Procurement Annex'!C7</f>
        <v>Procurement</v>
      </c>
      <c r="D8" s="251"/>
      <c r="E8" s="251"/>
      <c r="F8" s="719"/>
      <c r="G8" s="719"/>
      <c r="H8" s="720"/>
      <c r="I8" s="719"/>
      <c r="J8" s="197"/>
      <c r="K8" s="905"/>
      <c r="L8" s="905"/>
      <c r="M8" s="114"/>
      <c r="N8" s="722"/>
      <c r="O8" s="679">
        <f>SUM(O9:O10)</f>
        <v>0</v>
      </c>
      <c r="P8" s="674"/>
      <c r="Q8" s="687"/>
      <c r="R8" s="688">
        <f>SUM(R9:R10)</f>
        <v>0</v>
      </c>
    </row>
    <row r="9" spans="1:18">
      <c r="A9" s="680" t="str">
        <f>'6.Procurement Annex'!A45</f>
        <v>6.1.5.10</v>
      </c>
      <c r="B9" s="680" t="str">
        <f>'6-A. Proc. Sub-Annex'!C133</f>
        <v>B.28.2</v>
      </c>
      <c r="C9" s="680" t="str">
        <f>'6-A. Proc. Sub-Annex'!D133</f>
        <v>Procurement of Equipment</v>
      </c>
      <c r="D9" s="680" t="str">
        <f>'6-A. Proc. Sub-Annex'!E133</f>
        <v>NCD</v>
      </c>
      <c r="E9" s="680" t="str">
        <f>'6-A. Proc. Sub-Annex'!F133</f>
        <v>NPPMBI</v>
      </c>
      <c r="F9" s="680">
        <f>'6-A. Proc. Sub-Annex'!G133</f>
        <v>0</v>
      </c>
      <c r="G9" s="680">
        <f>'6-A. Proc. Sub-Annex'!H133</f>
        <v>0</v>
      </c>
      <c r="H9" s="680">
        <f>'6-A. Proc. Sub-Annex'!I133</f>
        <v>0</v>
      </c>
      <c r="I9" s="680">
        <f>'6-A. Proc. Sub-Annex'!J133</f>
        <v>0</v>
      </c>
      <c r="J9" s="680">
        <f>'6-A. Proc. Sub-Annex'!K133</f>
        <v>0</v>
      </c>
      <c r="K9" s="680">
        <f>'6-A. Proc. Sub-Annex'!L133</f>
        <v>0</v>
      </c>
      <c r="L9" s="680">
        <f>'6-A. Proc. Sub-Annex'!M133</f>
        <v>0</v>
      </c>
      <c r="M9" s="269">
        <f>'6-A. Proc. Sub-Annex'!N133</f>
        <v>0</v>
      </c>
      <c r="N9" s="680">
        <f>'6-A. Proc. Sub-Annex'!O133</f>
        <v>0</v>
      </c>
      <c r="O9" s="269">
        <f>'6-A. Proc. Sub-Annex'!P133</f>
        <v>0</v>
      </c>
      <c r="P9" s="680">
        <f>'6-A. Proc. Sub-Annex'!Q133</f>
        <v>0</v>
      </c>
      <c r="Q9" s="57"/>
      <c r="R9" s="689"/>
    </row>
    <row r="10" spans="1:18">
      <c r="A10" s="680"/>
      <c r="B10" s="680">
        <f>'6-A. Proc. Sub-Annex'!C134</f>
        <v>0</v>
      </c>
      <c r="C10" s="680" t="str">
        <f>'6-A. Proc. Sub-Annex'!D134</f>
        <v>Any other equipment (please specify)</v>
      </c>
      <c r="D10" s="680" t="str">
        <f>'6-A. Proc. Sub-Annex'!E134</f>
        <v>NCD</v>
      </c>
      <c r="E10" s="680" t="str">
        <f>'6-A. Proc. Sub-Annex'!F134</f>
        <v>NPPMBI</v>
      </c>
      <c r="F10" s="680">
        <f>'6-A. Proc. Sub-Annex'!G134</f>
        <v>0</v>
      </c>
      <c r="G10" s="680">
        <f>'6-A. Proc. Sub-Annex'!H134</f>
        <v>0</v>
      </c>
      <c r="H10" s="680">
        <f>'6-A. Proc. Sub-Annex'!I134</f>
        <v>0</v>
      </c>
      <c r="I10" s="680">
        <f>'6-A. Proc. Sub-Annex'!J134</f>
        <v>0</v>
      </c>
      <c r="J10" s="680">
        <f>'6-A. Proc. Sub-Annex'!K134</f>
        <v>0</v>
      </c>
      <c r="K10" s="680">
        <f>'6-A. Proc. Sub-Annex'!L134</f>
        <v>0</v>
      </c>
      <c r="L10" s="680">
        <f>'6-A. Proc. Sub-Annex'!M134</f>
        <v>0</v>
      </c>
      <c r="M10" s="269">
        <f>'6-A. Proc. Sub-Annex'!N134</f>
        <v>0</v>
      </c>
      <c r="N10" s="680">
        <f>'6-A. Proc. Sub-Annex'!O134</f>
        <v>0</v>
      </c>
      <c r="O10" s="269">
        <f>'6-A. Proc. Sub-Annex'!P134</f>
        <v>0</v>
      </c>
      <c r="P10" s="680">
        <f>'6-A. Proc. Sub-Annex'!Q134</f>
        <v>0</v>
      </c>
      <c r="Q10" s="57"/>
      <c r="R10" s="689"/>
    </row>
    <row r="11" spans="1:18">
      <c r="A11" s="698">
        <f>'12.Printing Annex'!A7</f>
        <v>12</v>
      </c>
      <c r="B11" s="674"/>
      <c r="C11" s="698" t="str">
        <f>'12.Printing Annex'!C7</f>
        <v>Printing</v>
      </c>
      <c r="D11" s="672"/>
      <c r="E11" s="672"/>
      <c r="F11" s="672"/>
      <c r="G11" s="672"/>
      <c r="H11" s="672"/>
      <c r="I11" s="672"/>
      <c r="J11" s="672"/>
      <c r="K11" s="722"/>
      <c r="L11" s="722"/>
      <c r="M11" s="906"/>
      <c r="N11" s="722"/>
      <c r="O11" s="679">
        <f>O12</f>
        <v>0</v>
      </c>
      <c r="P11" s="674"/>
      <c r="Q11" s="687"/>
      <c r="R11" s="688">
        <f>R12</f>
        <v>0</v>
      </c>
    </row>
    <row r="12" spans="1:18">
      <c r="A12" s="680" t="str">
        <f>'12.Printing Annex'!A45</f>
        <v>12.4.12</v>
      </c>
      <c r="B12" s="680">
        <f>'12-A. Print Sub-Annex'!C109</f>
        <v>0</v>
      </c>
      <c r="C12" s="680" t="str">
        <f>'12-A. Print Sub-Annex'!D109</f>
        <v>Printing activities under Burns and Injuries</v>
      </c>
      <c r="D12" s="680" t="str">
        <f>'12-A. Print Sub-Annex'!E109</f>
        <v>NCD</v>
      </c>
      <c r="E12" s="680" t="str">
        <f>'12-A. Print Sub-Annex'!F109</f>
        <v>NPPMBI</v>
      </c>
      <c r="F12" s="680">
        <f>'12-A. Print Sub-Annex'!G109</f>
        <v>0</v>
      </c>
      <c r="G12" s="680">
        <f>'12-A. Print Sub-Annex'!H109</f>
        <v>0</v>
      </c>
      <c r="H12" s="680">
        <f>'12-A. Print Sub-Annex'!I109</f>
        <v>0</v>
      </c>
      <c r="I12" s="680">
        <f>'12-A. Print Sub-Annex'!J109</f>
        <v>0</v>
      </c>
      <c r="J12" s="680">
        <f>'12-A. Print Sub-Annex'!K109</f>
        <v>0</v>
      </c>
      <c r="K12" s="680">
        <f>'12-A. Print Sub-Annex'!L109</f>
        <v>0</v>
      </c>
      <c r="L12" s="680">
        <f>'12-A. Print Sub-Annex'!M109</f>
        <v>0</v>
      </c>
      <c r="M12" s="269">
        <f>'12-A. Print Sub-Annex'!N109</f>
        <v>0</v>
      </c>
      <c r="N12" s="680">
        <f>'12-A. Print Sub-Annex'!O109</f>
        <v>0</v>
      </c>
      <c r="O12" s="269">
        <f>'12-A. Print Sub-Annex'!P109</f>
        <v>0</v>
      </c>
      <c r="P12" s="680" t="str">
        <f>'12-A. Print Sub-Annex'!Q109</f>
        <v xml:space="preserve">STATE: ; PDY: ; KKL: ; MHE: ; YNM: </v>
      </c>
      <c r="Q12" s="57"/>
      <c r="R12" s="689"/>
    </row>
  </sheetData>
  <sheetProtection sheet="1" formatCells="0" formatColumns="0" formatRows="0" autoFilter="0"/>
  <autoFilter ref="A5:M10"/>
  <mergeCells count="9">
    <mergeCell ref="Q4:R4"/>
    <mergeCell ref="E4:E5"/>
    <mergeCell ref="A1:C1"/>
    <mergeCell ref="A4:A5"/>
    <mergeCell ref="B4:B5"/>
    <mergeCell ref="C4:C5"/>
    <mergeCell ref="D4:D5"/>
    <mergeCell ref="F4:J4"/>
    <mergeCell ref="K4:P4"/>
  </mergeCells>
  <pageMargins left="0.7" right="0.7" top="0.75" bottom="0.75" header="0.3" footer="0.3"/>
</worksheet>
</file>

<file path=xl/worksheets/sheet61.xml><?xml version="1.0" encoding="utf-8"?>
<worksheet xmlns="http://schemas.openxmlformats.org/spreadsheetml/2006/main" xmlns:r="http://schemas.openxmlformats.org/officeDocument/2006/relationships">
  <sheetPr codeName="Sheet35">
    <tabColor theme="7" tint="0.79998168889431442"/>
  </sheetPr>
  <dimension ref="A1:R43"/>
  <sheetViews>
    <sheetView zoomScale="86" zoomScaleNormal="86" workbookViewId="0">
      <pane xSplit="3" ySplit="5" topLeftCell="J6" activePane="bottomRight" state="frozen"/>
      <selection activeCell="A4" sqref="A4:R11"/>
      <selection pane="topRight" activeCell="A4" sqref="A4:R11"/>
      <selection pane="bottomLeft" activeCell="A4" sqref="A4:R11"/>
      <selection pane="bottomRight" activeCell="O7" sqref="O7"/>
    </sheetView>
  </sheetViews>
  <sheetFormatPr defaultColWidth="10.42578125" defaultRowHeight="15"/>
  <cols>
    <col min="1" max="1" width="10.42578125" style="374"/>
    <col min="2" max="2" width="15.7109375" style="374" bestFit="1" customWidth="1"/>
    <col min="3" max="3" width="40" style="374" customWidth="1"/>
    <col min="4" max="4" width="7.5703125" style="328" bestFit="1" customWidth="1"/>
    <col min="5" max="5" width="14.28515625" style="328" customWidth="1"/>
    <col min="6" max="6" width="22.140625" style="328" bestFit="1" customWidth="1"/>
    <col min="7" max="7" width="16.140625" style="328" bestFit="1" customWidth="1"/>
    <col min="8" max="8" width="17.140625" style="397" bestFit="1" customWidth="1"/>
    <col min="9" max="9" width="22.5703125" style="328" customWidth="1"/>
    <col min="10" max="10" width="13.140625" style="397" customWidth="1"/>
    <col min="11" max="11" width="15.85546875" style="374" customWidth="1"/>
    <col min="12" max="12" width="15.42578125" style="374" customWidth="1"/>
    <col min="13" max="13" width="13.140625" style="397" customWidth="1"/>
    <col min="14" max="14" width="10.42578125" style="319"/>
    <col min="15" max="15" width="10.42578125" style="461"/>
    <col min="16" max="16" width="44.42578125" style="374" customWidth="1"/>
    <col min="17" max="17" width="45.85546875" style="374" customWidth="1"/>
    <col min="18" max="18" width="10.42578125" style="461"/>
    <col min="19" max="16384" width="10.42578125" style="319"/>
  </cols>
  <sheetData>
    <row r="1" spans="1:18" s="321" customFormat="1">
      <c r="A1" s="5670" t="s">
        <v>4587</v>
      </c>
      <c r="B1" s="5670"/>
      <c r="C1" s="5670"/>
      <c r="D1" s="596"/>
      <c r="E1" s="594"/>
      <c r="F1" s="67" t="s">
        <v>3955</v>
      </c>
      <c r="G1" s="601"/>
      <c r="H1" s="601"/>
      <c r="I1" s="601"/>
      <c r="J1" s="597"/>
      <c r="K1" s="747"/>
      <c r="L1" s="747"/>
      <c r="M1" s="597"/>
      <c r="O1" s="462"/>
      <c r="P1" s="738"/>
      <c r="Q1" s="738"/>
      <c r="R1" s="462"/>
    </row>
    <row r="2" spans="1:18" s="321" customFormat="1">
      <c r="A2" s="598" t="str">
        <f>HYPERLINK("#Index!F3", "Index Pg")</f>
        <v>Index Pg</v>
      </c>
      <c r="B2" s="601"/>
      <c r="C2" s="324" t="str">
        <f>HYPERLINK("#'Budget Summary I'!A1:AL1", "Budget Summary I")</f>
        <v>Budget Summary I</v>
      </c>
      <c r="D2" s="745"/>
      <c r="E2" s="501" t="s">
        <v>4582</v>
      </c>
      <c r="F2" s="99">
        <f>R6+R11+R13+R22+R25+R27+R32+R40+R42+R30</f>
        <v>0</v>
      </c>
      <c r="G2" s="601"/>
      <c r="H2" s="601"/>
      <c r="I2" s="601"/>
      <c r="J2" s="597"/>
      <c r="K2" s="706"/>
      <c r="L2" s="706"/>
      <c r="M2" s="597"/>
      <c r="O2" s="462"/>
      <c r="P2" s="738"/>
      <c r="Q2" s="738"/>
      <c r="R2" s="462"/>
    </row>
    <row r="3" spans="1:18" s="321" customFormat="1">
      <c r="A3" s="600"/>
      <c r="B3" s="601"/>
      <c r="C3" s="634" t="str">
        <f>HYPERLINK("#'Budget Summary II'!A3:B5", "Budget Summary II")</f>
        <v>Budget Summary II</v>
      </c>
      <c r="D3" s="745"/>
      <c r="E3" s="761" t="s">
        <v>4583</v>
      </c>
      <c r="F3" s="252">
        <f>O6+O11+O13+O22+O25+O27+O32+O40+O42+O30</f>
        <v>157.01894959999998</v>
      </c>
      <c r="G3" s="601"/>
      <c r="H3" s="601"/>
      <c r="I3" s="601"/>
      <c r="J3" s="597"/>
      <c r="K3" s="706"/>
      <c r="M3" s="597"/>
      <c r="O3" s="462"/>
      <c r="P3" s="738"/>
      <c r="Q3" s="738"/>
      <c r="R3" s="462"/>
    </row>
    <row r="4" spans="1:18" s="328" customFormat="1">
      <c r="A4" s="5233" t="s">
        <v>53</v>
      </c>
      <c r="B4" s="5233" t="s">
        <v>54</v>
      </c>
      <c r="C4" s="5233" t="s">
        <v>55</v>
      </c>
      <c r="D4" s="5233" t="s">
        <v>56</v>
      </c>
      <c r="E4" s="5233" t="s">
        <v>57</v>
      </c>
      <c r="F4" s="5223" t="s">
        <v>4603</v>
      </c>
      <c r="G4" s="5223"/>
      <c r="H4" s="5223"/>
      <c r="I4" s="5223"/>
      <c r="J4" s="5223"/>
      <c r="K4" s="5223" t="s">
        <v>4613</v>
      </c>
      <c r="L4" s="5223"/>
      <c r="M4" s="5223"/>
      <c r="N4" s="5223"/>
      <c r="O4" s="5223"/>
      <c r="P4" s="5223"/>
      <c r="Q4" s="5233" t="s">
        <v>4643</v>
      </c>
      <c r="R4" s="5233"/>
    </row>
    <row r="5" spans="1:18" s="328" customFormat="1" ht="60">
      <c r="A5" s="5233"/>
      <c r="B5" s="5233"/>
      <c r="C5" s="5233"/>
      <c r="D5" s="5233"/>
      <c r="E5" s="5233"/>
      <c r="F5" s="379" t="s">
        <v>4604</v>
      </c>
      <c r="G5" s="379" t="s">
        <v>4611</v>
      </c>
      <c r="H5" s="379" t="s">
        <v>4605</v>
      </c>
      <c r="I5" s="379" t="s">
        <v>4612</v>
      </c>
      <c r="J5" s="379" t="s">
        <v>2527</v>
      </c>
      <c r="K5" s="380" t="s">
        <v>58</v>
      </c>
      <c r="L5" s="380" t="s">
        <v>59</v>
      </c>
      <c r="M5" s="381" t="s">
        <v>60</v>
      </c>
      <c r="N5" s="380" t="s">
        <v>61</v>
      </c>
      <c r="O5" s="381" t="s">
        <v>62</v>
      </c>
      <c r="P5" s="380" t="s">
        <v>63</v>
      </c>
      <c r="Q5" s="382" t="s">
        <v>2529</v>
      </c>
      <c r="R5" s="383" t="s">
        <v>4644</v>
      </c>
    </row>
    <row r="6" spans="1:18">
      <c r="A6" s="732">
        <f>'2.SD Community Based Annex'!A7</f>
        <v>2</v>
      </c>
      <c r="B6" s="732"/>
      <c r="C6" s="732" t="str">
        <f>'2.SD Community Based Annex'!C7</f>
        <v>Service Delivery - Community Based</v>
      </c>
      <c r="D6" s="251"/>
      <c r="E6" s="251"/>
      <c r="F6" s="719"/>
      <c r="G6" s="719"/>
      <c r="H6" s="720"/>
      <c r="I6" s="719"/>
      <c r="J6" s="197"/>
      <c r="K6" s="721"/>
      <c r="L6" s="721"/>
      <c r="M6" s="197"/>
      <c r="N6" s="815"/>
      <c r="O6" s="816">
        <f>SUM(O7:O10)</f>
        <v>25.6</v>
      </c>
      <c r="P6" s="817"/>
      <c r="Q6" s="817"/>
      <c r="R6" s="816">
        <f>SUM(R7:R10)</f>
        <v>0</v>
      </c>
    </row>
    <row r="7" spans="1:18" ht="75">
      <c r="A7" s="70" t="str">
        <f>'2.SD Community Based Annex'!A17</f>
        <v>2.1.3.2</v>
      </c>
      <c r="B7" s="70" t="str">
        <f>'2.SD Community Based Annex'!B17</f>
        <v>I.2.8</v>
      </c>
      <c r="C7" s="70" t="str">
        <f>'2.SD Community Based Annex'!C17</f>
        <v xml:space="preserve">Grant in aid for Mobile Ophthalmic Units </v>
      </c>
      <c r="D7" s="700" t="str">
        <f>'2.SD Community Based Annex'!D17</f>
        <v>NCD</v>
      </c>
      <c r="E7" s="700" t="str">
        <f>'2.SD Community Based Annex'!E17</f>
        <v>NPCB</v>
      </c>
      <c r="F7" s="700">
        <f>'2.SD Community Based Annex'!G17</f>
        <v>0</v>
      </c>
      <c r="G7" s="700">
        <f>'2.SD Community Based Annex'!H17</f>
        <v>0</v>
      </c>
      <c r="H7" s="700">
        <f>'2.SD Community Based Annex'!I17</f>
        <v>0</v>
      </c>
      <c r="I7" s="700">
        <f>'2.SD Community Based Annex'!J17</f>
        <v>0</v>
      </c>
      <c r="J7" s="700">
        <f>'2.SD Community Based Annex'!K17</f>
        <v>0</v>
      </c>
      <c r="K7" s="700">
        <f>'2.SD Community Based Annex'!L17</f>
        <v>0</v>
      </c>
      <c r="L7" s="700">
        <f>'2.SD Community Based Annex'!M17</f>
        <v>200000</v>
      </c>
      <c r="M7" s="100">
        <f>'2.SD Community Based Annex'!N17</f>
        <v>2</v>
      </c>
      <c r="N7" s="700">
        <f>'2.SD Community Based Annex'!O17</f>
        <v>1</v>
      </c>
      <c r="O7" s="100">
        <f>'2.SD Community Based Annex'!P17</f>
        <v>2</v>
      </c>
      <c r="P7" s="70" t="str">
        <f>'2.SD Community Based Annex'!Q17</f>
        <v xml:space="preserve">STATE: The amount will be utilized the following years for purchase of refraction items ,Maintenance , diesel charges, modification and fabrication works to be done for Mobile ophthalmic unit van.0; PDY: ; KKL: ; MHE: ; YNM: </v>
      </c>
      <c r="Q7" s="56"/>
      <c r="R7" s="241"/>
    </row>
    <row r="8" spans="1:18" ht="30">
      <c r="A8" s="193" t="str">
        <f>'2.SD Community Based Annex'!A50</f>
        <v>2.3.2.4</v>
      </c>
      <c r="B8" s="193" t="str">
        <f>'2.SD Community Based Annex'!B50</f>
        <v>I.1.5</v>
      </c>
      <c r="C8" s="193" t="str">
        <f>'2.SD Community Based Annex'!C50</f>
        <v>Recurring grant for collection of eye balls by eye banks and eye donation centres</v>
      </c>
      <c r="D8" s="453" t="str">
        <f>'2.SD Community Based Annex'!D50</f>
        <v>NCD</v>
      </c>
      <c r="E8" s="453" t="str">
        <f>'2.SD Community Based Annex'!E50</f>
        <v>NPCB</v>
      </c>
      <c r="F8" s="453">
        <f>'2.SD Community Based Annex'!G50</f>
        <v>0</v>
      </c>
      <c r="G8" s="453">
        <f>'2.SD Community Based Annex'!H50</f>
        <v>0</v>
      </c>
      <c r="H8" s="453">
        <f>'2.SD Community Based Annex'!I50</f>
        <v>12</v>
      </c>
      <c r="I8" s="453">
        <f>'2.SD Community Based Annex'!J50</f>
        <v>0</v>
      </c>
      <c r="J8" s="453">
        <f>'2.SD Community Based Annex'!K50</f>
        <v>0</v>
      </c>
      <c r="K8" s="453">
        <f>'2.SD Community Based Annex'!L50</f>
        <v>0</v>
      </c>
      <c r="L8" s="453">
        <f>'2.SD Community Based Annex'!M50</f>
        <v>2000</v>
      </c>
      <c r="M8" s="100">
        <f>'2.SD Community Based Annex'!N50</f>
        <v>0.02</v>
      </c>
      <c r="N8" s="453">
        <f>'2.SD Community Based Annex'!O50</f>
        <v>550</v>
      </c>
      <c r="O8" s="100">
        <f>'2.SD Community Based Annex'!P50</f>
        <v>11</v>
      </c>
      <c r="P8" s="193" t="str">
        <f>'2.SD Community Based Annex'!Q50</f>
        <v xml:space="preserve">STATE: ; PDY: 550 pairs   @ Rs.2000 per pair; KKL: ; MHE: ; YNM: </v>
      </c>
      <c r="Q8" s="56"/>
      <c r="R8" s="241"/>
    </row>
    <row r="9" spans="1:18" ht="60">
      <c r="A9" s="70" t="str">
        <f>'2.SD Community Based Annex'!A57</f>
        <v>2.3.3.2</v>
      </c>
      <c r="B9" s="70" t="str">
        <f>'2.SD Community Based Annex'!B57</f>
        <v>I.1.3</v>
      </c>
      <c r="C9" s="70" t="str">
        <f>'2.SD Community Based Annex'!C57</f>
        <v>Screening and free spectacles to school children</v>
      </c>
      <c r="D9" s="700" t="str">
        <f>'2.SD Community Based Annex'!D57</f>
        <v>NCD</v>
      </c>
      <c r="E9" s="700" t="str">
        <f>'2.SD Community Based Annex'!E57</f>
        <v>NPCB</v>
      </c>
      <c r="F9" s="700">
        <f>'2.SD Community Based Annex'!G57</f>
        <v>0</v>
      </c>
      <c r="G9" s="700">
        <f>'2.SD Community Based Annex'!H57</f>
        <v>0</v>
      </c>
      <c r="H9" s="700">
        <f>'2.SD Community Based Annex'!I57</f>
        <v>9.1</v>
      </c>
      <c r="I9" s="700">
        <f>'2.SD Community Based Annex'!J57</f>
        <v>0</v>
      </c>
      <c r="J9" s="700">
        <f>'2.SD Community Based Annex'!K57</f>
        <v>0</v>
      </c>
      <c r="K9" s="700">
        <f>'2.SD Community Based Annex'!L57</f>
        <v>0</v>
      </c>
      <c r="L9" s="700">
        <f>'2.SD Community Based Annex'!M57</f>
        <v>350</v>
      </c>
      <c r="M9" s="100">
        <f>'2.SD Community Based Annex'!N57</f>
        <v>3.5000000000000001E-3</v>
      </c>
      <c r="N9" s="700">
        <f>'2.SD Community Based Annex'!O57</f>
        <v>2600</v>
      </c>
      <c r="O9" s="100">
        <f>'2.SD Community Based Annex'!P57</f>
        <v>9.1</v>
      </c>
      <c r="P9" s="70" t="str">
        <f>'2.SD Community Based Annex'!Q57</f>
        <v xml:space="preserve">STATE: ; PDY: 2300 spectalces @ Rs.350 per spectacle     ; KKL:  200 spectalces @ Rs.350 per spectacle  ; MHE: 100 spectalces @ Rs.350 per spectacle; YNM: </v>
      </c>
      <c r="Q9" s="56"/>
      <c r="R9" s="241"/>
    </row>
    <row r="10" spans="1:18" ht="60">
      <c r="A10" s="70" t="str">
        <f>'2.SD Community Based Annex'!A58</f>
        <v>2.3.3.3</v>
      </c>
      <c r="B10" s="70" t="str">
        <f>'2.SD Community Based Annex'!B58</f>
        <v>I.1.4</v>
      </c>
      <c r="C10" s="70" t="str">
        <f>'2.SD Community Based Annex'!C58</f>
        <v>Screening and free spectacles for near work to Old Person</v>
      </c>
      <c r="D10" s="700" t="str">
        <f>'2.SD Community Based Annex'!D58</f>
        <v>NCD</v>
      </c>
      <c r="E10" s="700" t="str">
        <f>'2.SD Community Based Annex'!E58</f>
        <v>NPCB</v>
      </c>
      <c r="F10" s="700">
        <f>'2.SD Community Based Annex'!G58</f>
        <v>0</v>
      </c>
      <c r="G10" s="700">
        <f>'2.SD Community Based Annex'!H58</f>
        <v>0</v>
      </c>
      <c r="H10" s="700">
        <f>'2.SD Community Based Annex'!I58</f>
        <v>3.5</v>
      </c>
      <c r="I10" s="700">
        <f>'2.SD Community Based Annex'!J58</f>
        <v>0</v>
      </c>
      <c r="J10" s="700">
        <f>'2.SD Community Based Annex'!K58</f>
        <v>0</v>
      </c>
      <c r="K10" s="700">
        <f>'2.SD Community Based Annex'!L58</f>
        <v>0</v>
      </c>
      <c r="L10" s="700">
        <f>'2.SD Community Based Annex'!M58</f>
        <v>350</v>
      </c>
      <c r="M10" s="100">
        <f>'2.SD Community Based Annex'!N58</f>
        <v>3.5000000000000001E-3</v>
      </c>
      <c r="N10" s="700">
        <f>'2.SD Community Based Annex'!O58</f>
        <v>1000</v>
      </c>
      <c r="O10" s="100">
        <f>'2.SD Community Based Annex'!P58</f>
        <v>3.5</v>
      </c>
      <c r="P10" s="70" t="str">
        <f>'2.SD Community Based Annex'!Q58</f>
        <v xml:space="preserve">STATE: ; PDY: 700 spectalces @ Rs.350 per spectacle; KKL:  200 spectalces @ Rs.350 per spectacle  ; MHE: 100 spectalces @ Rs.350 per spectacle; YNM: </v>
      </c>
      <c r="Q10" s="56"/>
      <c r="R10" s="241"/>
    </row>
    <row r="11" spans="1:18">
      <c r="A11" s="732">
        <f>'5.Infrastructure Annex'!A7</f>
        <v>5</v>
      </c>
      <c r="B11" s="732"/>
      <c r="C11" s="732" t="str">
        <f>'5.Infrastructure Annex'!C7</f>
        <v>Infrastructure</v>
      </c>
      <c r="D11" s="251"/>
      <c r="E11" s="251"/>
      <c r="F11" s="251"/>
      <c r="G11" s="251"/>
      <c r="H11" s="197"/>
      <c r="I11" s="251"/>
      <c r="J11" s="197"/>
      <c r="K11" s="732"/>
      <c r="L11" s="732"/>
      <c r="M11" s="197"/>
      <c r="N11" s="815"/>
      <c r="O11" s="816">
        <f>O12</f>
        <v>0</v>
      </c>
      <c r="P11" s="817"/>
      <c r="Q11" s="818"/>
      <c r="R11" s="819">
        <f>R12</f>
        <v>0</v>
      </c>
    </row>
    <row r="12" spans="1:18" ht="45">
      <c r="A12" s="70" t="str">
        <f>'5.Infrastructure Annex'!A18</f>
        <v>5.1.1.1.8</v>
      </c>
      <c r="B12" s="70" t="str">
        <f>'5.Infrastructure Annex'!B18</f>
        <v>I.2.7</v>
      </c>
      <c r="C12" s="70" t="str">
        <f>'5.Infrastructure Annex'!C18</f>
        <v>Grant-in-aid for construction of Eye Wards and Eye OTS (renamed as  dedicated eye unit)</v>
      </c>
      <c r="D12" s="700" t="str">
        <f>'5.Infrastructure Annex'!D18</f>
        <v>NCD</v>
      </c>
      <c r="E12" s="700" t="str">
        <f>'5.Infrastructure Annex'!E18</f>
        <v>NPCB</v>
      </c>
      <c r="F12" s="700">
        <f>'5.Infrastructure Annex'!G18</f>
        <v>0</v>
      </c>
      <c r="G12" s="700">
        <f>'5.Infrastructure Annex'!H18</f>
        <v>0</v>
      </c>
      <c r="H12" s="700">
        <f>'5.Infrastructure Annex'!I18</f>
        <v>0</v>
      </c>
      <c r="I12" s="700">
        <f>'5.Infrastructure Annex'!J18</f>
        <v>0</v>
      </c>
      <c r="J12" s="700">
        <f>'5.Infrastructure Annex'!K18</f>
        <v>0</v>
      </c>
      <c r="K12" s="700">
        <f>'5.Infrastructure Annex'!L18</f>
        <v>0</v>
      </c>
      <c r="L12" s="700">
        <f>'5.Infrastructure Annex'!M18</f>
        <v>0</v>
      </c>
      <c r="M12" s="100">
        <f>'5.Infrastructure Annex'!N18</f>
        <v>0</v>
      </c>
      <c r="N12" s="700">
        <f>'5.Infrastructure Annex'!O18</f>
        <v>0</v>
      </c>
      <c r="O12" s="100">
        <f>'5.Infrastructure Annex'!P18</f>
        <v>0</v>
      </c>
      <c r="P12" s="70" t="str">
        <f>'5.Infrastructure Annex'!Q18</f>
        <v xml:space="preserve">STATE: ; PDY: ; KKL: ; MHE: ; YNM: </v>
      </c>
      <c r="Q12" s="56"/>
      <c r="R12" s="241"/>
    </row>
    <row r="13" spans="1:18">
      <c r="A13" s="732">
        <f>'6.Procurement Annex'!A7</f>
        <v>6</v>
      </c>
      <c r="B13" s="732"/>
      <c r="C13" s="732" t="str">
        <f>'6.Procurement Annex'!C7</f>
        <v>Procurement</v>
      </c>
      <c r="D13" s="251"/>
      <c r="E13" s="251"/>
      <c r="F13" s="719"/>
      <c r="G13" s="719"/>
      <c r="H13" s="720"/>
      <c r="I13" s="719"/>
      <c r="J13" s="197"/>
      <c r="K13" s="721"/>
      <c r="L13" s="721"/>
      <c r="M13" s="197"/>
      <c r="N13" s="815"/>
      <c r="O13" s="816">
        <f>SUM(O14:O21)</f>
        <v>114.5</v>
      </c>
      <c r="P13" s="817"/>
      <c r="Q13" s="818"/>
      <c r="R13" s="819">
        <f>SUM(R14:R21)</f>
        <v>0</v>
      </c>
    </row>
    <row r="14" spans="1:18">
      <c r="A14" s="5653" t="str">
        <f>'6.Procurement Annex'!A36</f>
        <v>6.1.5.1</v>
      </c>
      <c r="B14" s="70" t="str">
        <f>'6-A. Proc. Sub-Annex'!C94</f>
        <v>I.2.1.</v>
      </c>
      <c r="C14" s="70" t="str">
        <f>'6-A. Proc. Sub-Annex'!D94</f>
        <v>Grant-in-aid for District Hospitals</v>
      </c>
      <c r="D14" s="700" t="str">
        <f>'6-A. Proc. Sub-Annex'!E94</f>
        <v>NCD</v>
      </c>
      <c r="E14" s="700" t="str">
        <f>'6-A. Proc. Sub-Annex'!F94</f>
        <v>NPCB</v>
      </c>
      <c r="F14" s="700">
        <f>'6-A. Proc. Sub-Annex'!G94</f>
        <v>0</v>
      </c>
      <c r="G14" s="700">
        <f>'6-A. Proc. Sub-Annex'!H94</f>
        <v>0</v>
      </c>
      <c r="H14" s="700">
        <f>'6-A. Proc. Sub-Annex'!I94</f>
        <v>40</v>
      </c>
      <c r="I14" s="700">
        <f>'6-A. Proc. Sub-Annex'!J94</f>
        <v>0</v>
      </c>
      <c r="J14" s="700">
        <f>'6-A. Proc. Sub-Annex'!K94</f>
        <v>0</v>
      </c>
      <c r="K14" s="700">
        <f>'6-A. Proc. Sub-Annex'!L94</f>
        <v>0</v>
      </c>
      <c r="L14" s="700">
        <f>'6-A. Proc. Sub-Annex'!M94</f>
        <v>4000000</v>
      </c>
      <c r="M14" s="100">
        <f>'6-A. Proc. Sub-Annex'!N94</f>
        <v>40</v>
      </c>
      <c r="N14" s="700">
        <f>'6-A. Proc. Sub-Annex'!O94</f>
        <v>1</v>
      </c>
      <c r="O14" s="100">
        <f>'6-A. Proc. Sub-Annex'!P94</f>
        <v>40</v>
      </c>
      <c r="P14" s="70">
        <f>'6-A. Proc. Sub-Annex'!Q94</f>
        <v>0</v>
      </c>
      <c r="Q14" s="56"/>
      <c r="R14" s="241"/>
    </row>
    <row r="15" spans="1:18">
      <c r="A15" s="5653"/>
      <c r="B15" s="70" t="str">
        <f>'6-A. Proc. Sub-Annex'!C95</f>
        <v>I.2.2.</v>
      </c>
      <c r="C15" s="70" t="str">
        <f>'6-A. Proc. Sub-Annex'!D95</f>
        <v>Grant-in-aid for Sub Divisional Hospitals</v>
      </c>
      <c r="D15" s="700" t="str">
        <f>'6-A. Proc. Sub-Annex'!E95</f>
        <v>NCD</v>
      </c>
      <c r="E15" s="700" t="str">
        <f>'6-A. Proc. Sub-Annex'!F95</f>
        <v>NPCB</v>
      </c>
      <c r="F15" s="700">
        <f>'6-A. Proc. Sub-Annex'!G95</f>
        <v>0</v>
      </c>
      <c r="G15" s="700">
        <f>'6-A. Proc. Sub-Annex'!H95</f>
        <v>0</v>
      </c>
      <c r="H15" s="700">
        <f>'6-A. Proc. Sub-Annex'!I95</f>
        <v>10</v>
      </c>
      <c r="I15" s="700">
        <f>'6-A. Proc. Sub-Annex'!J95</f>
        <v>0</v>
      </c>
      <c r="J15" s="700">
        <f>'6-A. Proc. Sub-Annex'!K95</f>
        <v>0</v>
      </c>
      <c r="K15" s="700">
        <f>'6-A. Proc. Sub-Annex'!L95</f>
        <v>0</v>
      </c>
      <c r="L15" s="700">
        <f>'6-A. Proc. Sub-Annex'!M95</f>
        <v>1500000</v>
      </c>
      <c r="M15" s="100">
        <f>'6-A. Proc. Sub-Annex'!N95</f>
        <v>15</v>
      </c>
      <c r="N15" s="700">
        <f>'6-A. Proc. Sub-Annex'!O95</f>
        <v>1</v>
      </c>
      <c r="O15" s="100">
        <f>'6-A. Proc. Sub-Annex'!P95</f>
        <v>15</v>
      </c>
      <c r="P15" s="70">
        <f>'6-A. Proc. Sub-Annex'!Q95</f>
        <v>0</v>
      </c>
      <c r="Q15" s="56"/>
      <c r="R15" s="241"/>
    </row>
    <row r="16" spans="1:18" ht="30">
      <c r="A16" s="5653"/>
      <c r="B16" s="70" t="str">
        <f>'6-A. Proc. Sub-Annex'!C96</f>
        <v>I.2.3</v>
      </c>
      <c r="C16" s="70" t="str">
        <f>'6-A. Proc. Sub-Annex'!D96</f>
        <v xml:space="preserve">Grant-in-aid for Vision Centre (PHC) (Govt.) </v>
      </c>
      <c r="D16" s="700" t="str">
        <f>'6-A. Proc. Sub-Annex'!E96</f>
        <v>NCD</v>
      </c>
      <c r="E16" s="700" t="str">
        <f>'6-A. Proc. Sub-Annex'!F96</f>
        <v>NPCB</v>
      </c>
      <c r="F16" s="700">
        <f>'6-A. Proc. Sub-Annex'!G96</f>
        <v>0</v>
      </c>
      <c r="G16" s="700">
        <f>'6-A. Proc. Sub-Annex'!H96</f>
        <v>0</v>
      </c>
      <c r="H16" s="700">
        <f>'6-A. Proc. Sub-Annex'!I96</f>
        <v>0</v>
      </c>
      <c r="I16" s="700">
        <f>'6-A. Proc. Sub-Annex'!J96</f>
        <v>0</v>
      </c>
      <c r="J16" s="700">
        <f>'6-A. Proc. Sub-Annex'!K96</f>
        <v>0</v>
      </c>
      <c r="K16" s="700">
        <f>'6-A. Proc. Sub-Annex'!L96</f>
        <v>0</v>
      </c>
      <c r="L16" s="700">
        <f>'6-A. Proc. Sub-Annex'!M96</f>
        <v>0</v>
      </c>
      <c r="M16" s="100">
        <f>'6-A. Proc. Sub-Annex'!N96</f>
        <v>0</v>
      </c>
      <c r="N16" s="700">
        <f>'6-A. Proc. Sub-Annex'!O96</f>
        <v>0</v>
      </c>
      <c r="O16" s="100">
        <f>'6-A. Proc. Sub-Annex'!P96</f>
        <v>0</v>
      </c>
      <c r="P16" s="70">
        <f>'6-A. Proc. Sub-Annex'!Q96</f>
        <v>0</v>
      </c>
      <c r="Q16" s="56"/>
      <c r="R16" s="241"/>
    </row>
    <row r="17" spans="1:18">
      <c r="A17" s="5653"/>
      <c r="B17" s="70" t="str">
        <f>'6-A. Proc. Sub-Annex'!C97</f>
        <v>I.2.4</v>
      </c>
      <c r="C17" s="70" t="str">
        <f>'6-A. Proc. Sub-Annex'!D97</f>
        <v>Grant-in-aid for Eye Bank (Govt.)</v>
      </c>
      <c r="D17" s="700" t="str">
        <f>'6-A. Proc. Sub-Annex'!E97</f>
        <v>NCD</v>
      </c>
      <c r="E17" s="700" t="str">
        <f>'6-A. Proc. Sub-Annex'!F97</f>
        <v>NPCB</v>
      </c>
      <c r="F17" s="700">
        <f>'6-A. Proc. Sub-Annex'!G97</f>
        <v>0</v>
      </c>
      <c r="G17" s="700">
        <f>'6-A. Proc. Sub-Annex'!H97</f>
        <v>0</v>
      </c>
      <c r="H17" s="700">
        <f>'6-A. Proc. Sub-Annex'!I97</f>
        <v>0</v>
      </c>
      <c r="I17" s="700">
        <f>'6-A. Proc. Sub-Annex'!J97</f>
        <v>0</v>
      </c>
      <c r="J17" s="700">
        <f>'6-A. Proc. Sub-Annex'!K97</f>
        <v>0</v>
      </c>
      <c r="K17" s="700">
        <f>'6-A. Proc. Sub-Annex'!L97</f>
        <v>0</v>
      </c>
      <c r="L17" s="700">
        <f>'6-A. Proc. Sub-Annex'!M97</f>
        <v>0</v>
      </c>
      <c r="M17" s="100">
        <f>'6-A. Proc. Sub-Annex'!N97</f>
        <v>0</v>
      </c>
      <c r="N17" s="700">
        <f>'6-A. Proc. Sub-Annex'!O97</f>
        <v>0</v>
      </c>
      <c r="O17" s="100">
        <f>'6-A. Proc. Sub-Annex'!P97</f>
        <v>0</v>
      </c>
      <c r="P17" s="70">
        <f>'6-A. Proc. Sub-Annex'!Q97</f>
        <v>0</v>
      </c>
      <c r="Q17" s="56"/>
      <c r="R17" s="241"/>
    </row>
    <row r="18" spans="1:18" ht="30">
      <c r="A18" s="5653"/>
      <c r="B18" s="70" t="str">
        <f>'6-A. Proc. Sub-Annex'!C98</f>
        <v>I.2.5</v>
      </c>
      <c r="C18" s="70" t="str">
        <f>'6-A. Proc. Sub-Annex'!D98</f>
        <v>Grant-in-aid for Eye Donation Centre (Govt.)</v>
      </c>
      <c r="D18" s="700" t="str">
        <f>'6-A. Proc. Sub-Annex'!E98</f>
        <v>NCD</v>
      </c>
      <c r="E18" s="700" t="str">
        <f>'6-A. Proc. Sub-Annex'!F98</f>
        <v>NPCB</v>
      </c>
      <c r="F18" s="700">
        <f>'6-A. Proc. Sub-Annex'!G98</f>
        <v>0</v>
      </c>
      <c r="G18" s="700">
        <f>'6-A. Proc. Sub-Annex'!H98</f>
        <v>0</v>
      </c>
      <c r="H18" s="700">
        <f>'6-A. Proc. Sub-Annex'!I98</f>
        <v>0</v>
      </c>
      <c r="I18" s="700">
        <f>'6-A. Proc. Sub-Annex'!J98</f>
        <v>0</v>
      </c>
      <c r="J18" s="700">
        <f>'6-A. Proc. Sub-Annex'!K98</f>
        <v>0</v>
      </c>
      <c r="K18" s="700">
        <f>'6-A. Proc. Sub-Annex'!L98</f>
        <v>0</v>
      </c>
      <c r="L18" s="700">
        <f>'6-A. Proc. Sub-Annex'!M98</f>
        <v>0</v>
      </c>
      <c r="M18" s="100">
        <f>'6-A. Proc. Sub-Annex'!N98</f>
        <v>0</v>
      </c>
      <c r="N18" s="700">
        <f>'6-A. Proc. Sub-Annex'!O98</f>
        <v>0</v>
      </c>
      <c r="O18" s="100">
        <f>'6-A. Proc. Sub-Annex'!P98</f>
        <v>0</v>
      </c>
      <c r="P18" s="70">
        <f>'6-A. Proc. Sub-Annex'!Q98</f>
        <v>0</v>
      </c>
      <c r="Q18" s="56"/>
      <c r="R18" s="241"/>
    </row>
    <row r="19" spans="1:18">
      <c r="A19" s="70" t="str">
        <f>'6.Procurement Annex'!A51</f>
        <v>6.1.6.5</v>
      </c>
      <c r="B19" s="70" t="str">
        <f>'6-A. Proc. Sub-Annex'!C141</f>
        <v>I.1.8</v>
      </c>
      <c r="C19" s="70" t="str">
        <f>'6-A. Proc. Sub-Annex'!D141</f>
        <v>Maintenance of Ophthalmic Equipment</v>
      </c>
      <c r="D19" s="700" t="str">
        <f>'6-A. Proc. Sub-Annex'!E141</f>
        <v>NCD</v>
      </c>
      <c r="E19" s="700" t="str">
        <f>'6-A. Proc. Sub-Annex'!F141</f>
        <v>NPCB</v>
      </c>
      <c r="F19" s="700">
        <f>'6-A. Proc. Sub-Annex'!G141</f>
        <v>0</v>
      </c>
      <c r="G19" s="700">
        <f>'6-A. Proc. Sub-Annex'!H141</f>
        <v>0</v>
      </c>
      <c r="H19" s="700">
        <f>'6-A. Proc. Sub-Annex'!I141</f>
        <v>0</v>
      </c>
      <c r="I19" s="700">
        <f>'6-A. Proc. Sub-Annex'!J141</f>
        <v>0</v>
      </c>
      <c r="J19" s="700">
        <f>'6-A. Proc. Sub-Annex'!K141</f>
        <v>0</v>
      </c>
      <c r="K19" s="700">
        <f>'6-A. Proc. Sub-Annex'!L141</f>
        <v>0</v>
      </c>
      <c r="L19" s="700">
        <f>'6-A. Proc. Sub-Annex'!M141</f>
        <v>0</v>
      </c>
      <c r="M19" s="100">
        <f>'6-A. Proc. Sub-Annex'!N141</f>
        <v>0</v>
      </c>
      <c r="N19" s="700">
        <f>'6-A. Proc. Sub-Annex'!O141</f>
        <v>0</v>
      </c>
      <c r="O19" s="100">
        <f>'6-A. Proc. Sub-Annex'!P141</f>
        <v>0</v>
      </c>
      <c r="P19" s="70">
        <f>'6-A. Proc. Sub-Annex'!Q141</f>
        <v>0</v>
      </c>
      <c r="Q19" s="56"/>
      <c r="R19" s="241"/>
    </row>
    <row r="20" spans="1:18" ht="45">
      <c r="A20" s="5653" t="str">
        <f>'6.Procurement Annex'!A79</f>
        <v>6.2.4.1</v>
      </c>
      <c r="B20" s="70" t="str">
        <f>'6-A. Proc. Sub-Annex'!C251</f>
        <v>B.16.2.11.4.a</v>
      </c>
      <c r="C20" s="70" t="str">
        <f>'6-A. Proc. Sub-Annex'!D251</f>
        <v>Assistance for consumables/drugs/medicines to the Govt./District Hospital for Cat sx etc</v>
      </c>
      <c r="D20" s="700" t="str">
        <f>'6-A. Proc. Sub-Annex'!E251</f>
        <v>NCD</v>
      </c>
      <c r="E20" s="700" t="str">
        <f>'6-A. Proc. Sub-Annex'!F251</f>
        <v>NPCB</v>
      </c>
      <c r="F20" s="700">
        <f>'6-A. Proc. Sub-Annex'!G251</f>
        <v>0</v>
      </c>
      <c r="G20" s="700">
        <f>'6-A. Proc. Sub-Annex'!H251</f>
        <v>0</v>
      </c>
      <c r="H20" s="700">
        <f>'6-A. Proc. Sub-Annex'!I251</f>
        <v>59.5</v>
      </c>
      <c r="I20" s="700">
        <f>'6-A. Proc. Sub-Annex'!J251</f>
        <v>0</v>
      </c>
      <c r="J20" s="700">
        <f>'6-A. Proc. Sub-Annex'!K251</f>
        <v>0</v>
      </c>
      <c r="K20" s="700">
        <f>'6-A. Proc. Sub-Annex'!L251</f>
        <v>0</v>
      </c>
      <c r="L20" s="700">
        <f>'6-A. Proc. Sub-Annex'!M251</f>
        <v>700</v>
      </c>
      <c r="M20" s="100">
        <f>'6-A. Proc. Sub-Annex'!N251</f>
        <v>7.0000000000000001E-3</v>
      </c>
      <c r="N20" s="700">
        <f>'6-A. Proc. Sub-Annex'!O251</f>
        <v>8500</v>
      </c>
      <c r="O20" s="100">
        <f>'6-A. Proc. Sub-Annex'!P251</f>
        <v>59.5</v>
      </c>
      <c r="P20" s="70">
        <f>'6-A. Proc. Sub-Annex'!Q251</f>
        <v>0</v>
      </c>
      <c r="Q20" s="56"/>
      <c r="R20" s="241"/>
    </row>
    <row r="21" spans="1:18" ht="30">
      <c r="A21" s="5653"/>
      <c r="B21" s="70"/>
      <c r="C21" s="70" t="str">
        <f>'6-A. Proc. Sub-Annex'!D252</f>
        <v>Any other drugs &amp; supplies (please specify)</v>
      </c>
      <c r="D21" s="700" t="str">
        <f>'6-A. Proc. Sub-Annex'!E252</f>
        <v>NCD</v>
      </c>
      <c r="E21" s="700" t="str">
        <f>'6-A. Proc. Sub-Annex'!F252</f>
        <v>NPCB</v>
      </c>
      <c r="F21" s="700">
        <f>'6-A. Proc. Sub-Annex'!G252</f>
        <v>0</v>
      </c>
      <c r="G21" s="700">
        <f>'6-A. Proc. Sub-Annex'!H252</f>
        <v>0</v>
      </c>
      <c r="H21" s="700">
        <f>'6-A. Proc. Sub-Annex'!I252</f>
        <v>0</v>
      </c>
      <c r="I21" s="700">
        <f>'6-A. Proc. Sub-Annex'!J252</f>
        <v>0</v>
      </c>
      <c r="J21" s="700">
        <f>'6-A. Proc. Sub-Annex'!K252</f>
        <v>0</v>
      </c>
      <c r="K21" s="700">
        <f>'6-A. Proc. Sub-Annex'!L252</f>
        <v>0</v>
      </c>
      <c r="L21" s="700">
        <f>'6-A. Proc. Sub-Annex'!M252</f>
        <v>0</v>
      </c>
      <c r="M21" s="100">
        <f>'6-A. Proc. Sub-Annex'!N252</f>
        <v>0</v>
      </c>
      <c r="N21" s="700">
        <f>'6-A. Proc. Sub-Annex'!O252</f>
        <v>0</v>
      </c>
      <c r="O21" s="100">
        <f>'6-A. Proc. Sub-Annex'!P252</f>
        <v>0</v>
      </c>
      <c r="P21" s="70">
        <f>'6-A. Proc. Sub-Annex'!Q252</f>
        <v>0</v>
      </c>
      <c r="Q21" s="56"/>
      <c r="R21" s="241"/>
    </row>
    <row r="22" spans="1:18">
      <c r="A22" s="732">
        <f>'9.Training Annex'!A7</f>
        <v>9</v>
      </c>
      <c r="B22" s="732"/>
      <c r="C22" s="732" t="str">
        <f>'9.Training Annex'!C7</f>
        <v>Training and Capacity Building</v>
      </c>
      <c r="D22" s="251"/>
      <c r="E22" s="251"/>
      <c r="F22" s="251"/>
      <c r="G22" s="251"/>
      <c r="H22" s="197"/>
      <c r="I22" s="251"/>
      <c r="J22" s="197"/>
      <c r="K22" s="732"/>
      <c r="L22" s="732"/>
      <c r="M22" s="197"/>
      <c r="N22" s="815"/>
      <c r="O22" s="816">
        <f>SUM(O23:O24)</f>
        <v>0</v>
      </c>
      <c r="P22" s="817"/>
      <c r="Q22" s="818"/>
      <c r="R22" s="819">
        <f>SUM(R23:R24)</f>
        <v>0</v>
      </c>
    </row>
    <row r="23" spans="1:18">
      <c r="A23" s="5653" t="str">
        <f>'9.Training Annex'!A55</f>
        <v>9.2.4.1</v>
      </c>
      <c r="B23" s="70" t="str">
        <f>'9-A.Training Sub-Annex'!C249</f>
        <v>I.1.6</v>
      </c>
      <c r="C23" s="70" t="str">
        <f>'9-A.Training Sub-Annex'!D249</f>
        <v>Training of PMOA under NPCB</v>
      </c>
      <c r="D23" s="700" t="str">
        <f>'9-A.Training Sub-Annex'!E249</f>
        <v>NCD</v>
      </c>
      <c r="E23" s="700" t="str">
        <f>'9-A.Training Sub-Annex'!F249</f>
        <v>NPCB</v>
      </c>
      <c r="F23" s="700">
        <f>'9-A.Training Sub-Annex'!G249</f>
        <v>0</v>
      </c>
      <c r="G23" s="700">
        <f>'9-A.Training Sub-Annex'!H249</f>
        <v>0</v>
      </c>
      <c r="H23" s="700">
        <f>'9-A.Training Sub-Annex'!I249</f>
        <v>0</v>
      </c>
      <c r="I23" s="700">
        <f>'9-A.Training Sub-Annex'!J249</f>
        <v>0</v>
      </c>
      <c r="J23" s="700">
        <f>'9-A.Training Sub-Annex'!K249</f>
        <v>0</v>
      </c>
      <c r="K23" s="700">
        <f>'9-A.Training Sub-Annex'!L249</f>
        <v>0</v>
      </c>
      <c r="L23" s="700">
        <f>'9-A.Training Sub-Annex'!M249</f>
        <v>0</v>
      </c>
      <c r="M23" s="100">
        <f>'9-A.Training Sub-Annex'!N249</f>
        <v>0</v>
      </c>
      <c r="N23" s="700">
        <f>'9-A.Training Sub-Annex'!O249</f>
        <v>0</v>
      </c>
      <c r="O23" s="100">
        <f>'9-A.Training Sub-Annex'!P249</f>
        <v>0</v>
      </c>
      <c r="P23" s="70" t="str">
        <f>'9-A.Training Sub-Annex'!Q249</f>
        <v xml:space="preserve">STATE: ; PDY: ; KKL: ; MHE: ; YNM: </v>
      </c>
      <c r="Q23" s="56"/>
      <c r="R23" s="241"/>
    </row>
    <row r="24" spans="1:18">
      <c r="A24" s="5653"/>
      <c r="B24" s="70"/>
      <c r="C24" s="70" t="str">
        <f>'9-A.Training Sub-Annex'!D250</f>
        <v>Any other (please specify)</v>
      </c>
      <c r="D24" s="700" t="str">
        <f>'9-A.Training Sub-Annex'!E250</f>
        <v>NCD</v>
      </c>
      <c r="E24" s="700" t="str">
        <f>'9-A.Training Sub-Annex'!F250</f>
        <v>NPCB</v>
      </c>
      <c r="F24" s="700">
        <f>'9-A.Training Sub-Annex'!G250</f>
        <v>0</v>
      </c>
      <c r="G24" s="700">
        <f>'9-A.Training Sub-Annex'!H250</f>
        <v>0</v>
      </c>
      <c r="H24" s="700">
        <f>'9-A.Training Sub-Annex'!I250</f>
        <v>0</v>
      </c>
      <c r="I24" s="700">
        <f>'9-A.Training Sub-Annex'!J250</f>
        <v>0</v>
      </c>
      <c r="J24" s="700">
        <f>'9-A.Training Sub-Annex'!K250</f>
        <v>0</v>
      </c>
      <c r="K24" s="700">
        <f>'9-A.Training Sub-Annex'!L250</f>
        <v>0</v>
      </c>
      <c r="L24" s="700">
        <f>'9-A.Training Sub-Annex'!M250</f>
        <v>0</v>
      </c>
      <c r="M24" s="100">
        <f>'9-A.Training Sub-Annex'!N250</f>
        <v>0</v>
      </c>
      <c r="N24" s="700">
        <f>'9-A.Training Sub-Annex'!O250</f>
        <v>0</v>
      </c>
      <c r="O24" s="100">
        <f>'9-A.Training Sub-Annex'!P250</f>
        <v>0</v>
      </c>
      <c r="P24" s="70" t="str">
        <f>'9-A.Training Sub-Annex'!Q250</f>
        <v xml:space="preserve">STATE: ; PDY: ; KKL: ; MHE: ; YNM: </v>
      </c>
      <c r="Q24" s="56"/>
      <c r="R24" s="241"/>
    </row>
    <row r="25" spans="1:18" ht="30">
      <c r="A25" s="732">
        <f>'10.Review Research &amp; Surveillen'!A7</f>
        <v>10</v>
      </c>
      <c r="B25" s="732">
        <f>'10.Review Research &amp; Surveillen'!B7</f>
        <v>0</v>
      </c>
      <c r="C25" s="732" t="str">
        <f>'10.Review Research &amp; Surveillen'!C7</f>
        <v>Reviews, Research, Surveys and Surveillance</v>
      </c>
      <c r="D25" s="251"/>
      <c r="E25" s="251"/>
      <c r="F25" s="251"/>
      <c r="G25" s="251"/>
      <c r="H25" s="197"/>
      <c r="I25" s="251"/>
      <c r="J25" s="197"/>
      <c r="K25" s="732"/>
      <c r="L25" s="732"/>
      <c r="M25" s="197"/>
      <c r="N25" s="815"/>
      <c r="O25" s="816">
        <f>O26</f>
        <v>6</v>
      </c>
      <c r="P25" s="817"/>
      <c r="Q25" s="818"/>
      <c r="R25" s="819">
        <f>R26</f>
        <v>0</v>
      </c>
    </row>
    <row r="26" spans="1:18" ht="60">
      <c r="A26" s="70" t="str">
        <f>'10.Review Research &amp; Surveillen'!A61</f>
        <v>10.5.6</v>
      </c>
      <c r="B26" s="70">
        <f>'10.Review Research &amp; Surveillen'!B61</f>
        <v>0</v>
      </c>
      <c r="C26" s="70" t="str">
        <f>'10.Review Research &amp; Surveillen'!C61</f>
        <v>Sub-national Disease Free Certification: Cataract/Blindness</v>
      </c>
      <c r="D26" s="700" t="str">
        <f>'10.Review Research &amp; Surveillen'!D61</f>
        <v>NCD</v>
      </c>
      <c r="E26" s="700" t="str">
        <f>'10.Review Research &amp; Surveillen'!E61</f>
        <v>NPCB</v>
      </c>
      <c r="F26" s="700">
        <f>'10.Review Research &amp; Surveillen'!G61</f>
        <v>0</v>
      </c>
      <c r="G26" s="700">
        <f>'10.Review Research &amp; Surveillen'!H61</f>
        <v>0</v>
      </c>
      <c r="H26" s="700">
        <f>'10.Review Research &amp; Surveillen'!I61</f>
        <v>0</v>
      </c>
      <c r="I26" s="700">
        <f>'10.Review Research &amp; Surveillen'!J61</f>
        <v>0</v>
      </c>
      <c r="J26" s="700">
        <f>'10.Review Research &amp; Surveillen'!K61</f>
        <v>0</v>
      </c>
      <c r="K26" s="700">
        <f>'10.Review Research &amp; Surveillen'!L61</f>
        <v>0</v>
      </c>
      <c r="L26" s="700">
        <f>'10.Review Research &amp; Surveillen'!M61</f>
        <v>600000</v>
      </c>
      <c r="M26" s="100">
        <f>'10.Review Research &amp; Surveillen'!N61</f>
        <v>6</v>
      </c>
      <c r="N26" s="700">
        <f>'10.Review Research &amp; Surveillen'!O61</f>
        <v>1</v>
      </c>
      <c r="O26" s="100">
        <f>'10.Review Research &amp; Surveillen'!P61</f>
        <v>6</v>
      </c>
      <c r="P26" s="70" t="str">
        <f>'10.Review Research &amp; Surveillen'!Q61</f>
        <v xml:space="preserve">STATE: ; PDY: It is done for backlog free cataract status in  dist. Puducherry @ Rs.1,00,000/-&amp; Issue of award money proposed @ Rs.5,00,000/-; KKL: ; MHE: ; YNM: </v>
      </c>
      <c r="Q26" s="56"/>
      <c r="R26" s="241"/>
    </row>
    <row r="27" spans="1:18">
      <c r="A27" s="732">
        <f>'11.IEC-BCC Annex'!A7</f>
        <v>11</v>
      </c>
      <c r="B27" s="732"/>
      <c r="C27" s="732" t="str">
        <f>'11.IEC-BCC Annex'!C7</f>
        <v xml:space="preserve"> </v>
      </c>
      <c r="D27" s="251"/>
      <c r="E27" s="251"/>
      <c r="F27" s="719"/>
      <c r="G27" s="719"/>
      <c r="H27" s="720"/>
      <c r="I27" s="719"/>
      <c r="J27" s="197"/>
      <c r="K27" s="721"/>
      <c r="L27" s="721"/>
      <c r="M27" s="197"/>
      <c r="N27" s="815"/>
      <c r="O27" s="816">
        <f>SUM(O28:O29)</f>
        <v>4.9999895999999993</v>
      </c>
      <c r="P27" s="817"/>
      <c r="Q27" s="818"/>
      <c r="R27" s="819">
        <f>SUM(R28:R29)</f>
        <v>0</v>
      </c>
    </row>
    <row r="28" spans="1:18" ht="135">
      <c r="A28" s="5653" t="str">
        <f>'11.IEC-BCC Annex'!A32</f>
        <v>11.4.1</v>
      </c>
      <c r="B28" s="70" t="str">
        <f>'11-A. IEC Sub-Annex'!C78</f>
        <v>B.10.6.11</v>
      </c>
      <c r="C28" s="70" t="str">
        <f>'11-A. IEC Sub-Annex'!D78</f>
        <v>State level IEC for Minor State @ Rs. 10 lakh and for Major States @ Rs. 20 lakh under NPCB&amp;VI</v>
      </c>
      <c r="D28" s="700" t="str">
        <f>'11-A. IEC Sub-Annex'!E78</f>
        <v>NCD</v>
      </c>
      <c r="E28" s="700" t="e">
        <f>'11-A. IEC Sub-Annex'!#REF!</f>
        <v>#REF!</v>
      </c>
      <c r="F28" s="700">
        <f>'11-A. IEC Sub-Annex'!F78</f>
        <v>0</v>
      </c>
      <c r="G28" s="700">
        <f>'11-A. IEC Sub-Annex'!G78</f>
        <v>0</v>
      </c>
      <c r="H28" s="700">
        <f>'11-A. IEC Sub-Annex'!H78</f>
        <v>5</v>
      </c>
      <c r="I28" s="700">
        <f>'11-A. IEC Sub-Annex'!I78</f>
        <v>0</v>
      </c>
      <c r="J28" s="700">
        <f>'11-A. IEC Sub-Annex'!J78</f>
        <v>0</v>
      </c>
      <c r="K28" s="700">
        <f>'11-A. IEC Sub-Annex'!K78</f>
        <v>0</v>
      </c>
      <c r="L28" s="700">
        <f>'11-A. IEC Sub-Annex'!L78</f>
        <v>41666.579999999994</v>
      </c>
      <c r="M28" s="100">
        <f>'11-A. IEC Sub-Annex'!M78</f>
        <v>0.41666579999999992</v>
      </c>
      <c r="N28" s="700">
        <f>'11-A. IEC Sub-Annex'!N78</f>
        <v>12</v>
      </c>
      <c r="O28" s="100">
        <f>'11-A. IEC Sub-Annex'!O78</f>
        <v>4.9999895999999993</v>
      </c>
      <c r="P28" s="70" t="str">
        <f>'11-A. IEC Sub-Annex'!P78</f>
        <v xml:space="preserve">STATE: ; PDY:  Celebration of Eye donation fortnight, World Sight day &amp; World Glacoma  week ; KKL: Celebration of Eye donation fortnight, World Sight day &amp; World Glacoma  week ; MHE: Celebration of Eye donation fortnight, World Sight day &amp; World Glacoma  week ; YNM: Celebration of Eye donation fortnight, World Sight day &amp; World Glacoma  week </v>
      </c>
      <c r="Q28" s="56"/>
      <c r="R28" s="241"/>
    </row>
    <row r="29" spans="1:18" ht="30">
      <c r="A29" s="5653"/>
      <c r="B29" s="70"/>
      <c r="C29" s="70" t="str">
        <f>'11-A. IEC Sub-Annex'!D79</f>
        <v>Any other IEC/BCC activities (please specify)</v>
      </c>
      <c r="D29" s="700" t="str">
        <f>'11-A. IEC Sub-Annex'!E79</f>
        <v>NCD</v>
      </c>
      <c r="E29" s="700" t="e">
        <f>'11-A. IEC Sub-Annex'!#REF!</f>
        <v>#REF!</v>
      </c>
      <c r="F29" s="700">
        <f>'11-A. IEC Sub-Annex'!F79</f>
        <v>0</v>
      </c>
      <c r="G29" s="700">
        <f>'11-A. IEC Sub-Annex'!G79</f>
        <v>0</v>
      </c>
      <c r="H29" s="700">
        <f>'11-A. IEC Sub-Annex'!H79</f>
        <v>0</v>
      </c>
      <c r="I29" s="700">
        <f>'11-A. IEC Sub-Annex'!I79</f>
        <v>0</v>
      </c>
      <c r="J29" s="700">
        <f>'11-A. IEC Sub-Annex'!J79</f>
        <v>0</v>
      </c>
      <c r="K29" s="700">
        <f>'11-A. IEC Sub-Annex'!K79</f>
        <v>0</v>
      </c>
      <c r="L29" s="700">
        <f>'11-A. IEC Sub-Annex'!L79</f>
        <v>0</v>
      </c>
      <c r="M29" s="100">
        <f>'11-A. IEC Sub-Annex'!M79</f>
        <v>0</v>
      </c>
      <c r="N29" s="700">
        <f>'11-A. IEC Sub-Annex'!N79</f>
        <v>0</v>
      </c>
      <c r="O29" s="100">
        <f>'11-A. IEC Sub-Annex'!O79</f>
        <v>0</v>
      </c>
      <c r="P29" s="70" t="str">
        <f>'11-A. IEC Sub-Annex'!P79</f>
        <v xml:space="preserve">STATE: ; PDY: ; KKL: ; MHE: ; YNM: </v>
      </c>
      <c r="Q29" s="56"/>
      <c r="R29" s="241"/>
    </row>
    <row r="30" spans="1:18">
      <c r="A30" s="732">
        <f>'12.Printing Annex'!A7</f>
        <v>12</v>
      </c>
      <c r="B30" s="732"/>
      <c r="C30" s="732" t="str">
        <f>'11.IEC-BCC Annex'!C10</f>
        <v>IEC/BCC activities under CH</v>
      </c>
      <c r="D30" s="251"/>
      <c r="E30" s="251"/>
      <c r="F30" s="719"/>
      <c r="G30" s="719"/>
      <c r="H30" s="720"/>
      <c r="I30" s="719"/>
      <c r="J30" s="197"/>
      <c r="K30" s="721"/>
      <c r="L30" s="721"/>
      <c r="M30" s="197"/>
      <c r="N30" s="815"/>
      <c r="O30" s="816">
        <f>SUM(O31:O31)</f>
        <v>0</v>
      </c>
      <c r="P30" s="817"/>
      <c r="Q30" s="818"/>
      <c r="R30" s="819">
        <f>SUM(R31:R31)</f>
        <v>0</v>
      </c>
    </row>
    <row r="31" spans="1:18" s="321" customFormat="1">
      <c r="A31" s="907" t="str">
        <f>'12.Printing Annex'!A34</f>
        <v>12.4.1</v>
      </c>
      <c r="B31" s="908">
        <f>'12-A. Print Sub-Annex'!C92</f>
        <v>0</v>
      </c>
      <c r="C31" s="908" t="str">
        <f>'12-A. Print Sub-Annex'!D92</f>
        <v>Printing activities under NPCB+VI</v>
      </c>
      <c r="D31" s="907" t="str">
        <f>'12-A. Print Sub-Annex'!E92</f>
        <v>NCD</v>
      </c>
      <c r="E31" s="907" t="str">
        <f>'12-A. Print Sub-Annex'!F92</f>
        <v>NPCB</v>
      </c>
      <c r="F31" s="907">
        <f>'12-A. Print Sub-Annex'!G92</f>
        <v>0</v>
      </c>
      <c r="G31" s="907">
        <f>'12-A. Print Sub-Annex'!H92</f>
        <v>0</v>
      </c>
      <c r="H31" s="907">
        <f>'12-A. Print Sub-Annex'!I92</f>
        <v>0</v>
      </c>
      <c r="I31" s="907">
        <f>'12-A. Print Sub-Annex'!J92</f>
        <v>0</v>
      </c>
      <c r="J31" s="907">
        <f>'12-A. Print Sub-Annex'!K92</f>
        <v>0</v>
      </c>
      <c r="K31" s="907">
        <f>'12-A. Print Sub-Annex'!L92</f>
        <v>0</v>
      </c>
      <c r="L31" s="907">
        <f>'12-A. Print Sub-Annex'!M92</f>
        <v>0</v>
      </c>
      <c r="M31" s="677">
        <f>'12-A. Print Sub-Annex'!N92</f>
        <v>0</v>
      </c>
      <c r="N31" s="907">
        <f>'12-A. Print Sub-Annex'!O92</f>
        <v>0</v>
      </c>
      <c r="O31" s="677">
        <f>'12-A. Print Sub-Annex'!P92</f>
        <v>0</v>
      </c>
      <c r="P31" s="908" t="str">
        <f>'12-A. Print Sub-Annex'!Q92</f>
        <v xml:space="preserve">STATE: ; PDY: ; KKL: ; MHE: ; YNM: </v>
      </c>
      <c r="Q31" s="909"/>
      <c r="R31" s="910"/>
    </row>
    <row r="32" spans="1:18">
      <c r="A32" s="732">
        <f>'15.PPP Annex'!A7</f>
        <v>15</v>
      </c>
      <c r="B32" s="732"/>
      <c r="C32" s="732" t="str">
        <f>'15.PPP Annex'!C7</f>
        <v>PPP</v>
      </c>
      <c r="D32" s="251"/>
      <c r="E32" s="251"/>
      <c r="F32" s="719"/>
      <c r="G32" s="719"/>
      <c r="H32" s="720"/>
      <c r="I32" s="719"/>
      <c r="J32" s="197"/>
      <c r="K32" s="721"/>
      <c r="L32" s="721"/>
      <c r="M32" s="197"/>
      <c r="N32" s="815"/>
      <c r="O32" s="816">
        <f>SUM(O33:O39)</f>
        <v>0</v>
      </c>
      <c r="P32" s="817"/>
      <c r="Q32" s="818"/>
      <c r="R32" s="819">
        <f>SUM(R33:R39)</f>
        <v>0</v>
      </c>
    </row>
    <row r="33" spans="1:18" ht="45">
      <c r="A33" s="70" t="str">
        <f>'15.PPP Annex'!A36</f>
        <v>15.4.2</v>
      </c>
      <c r="B33" s="70" t="str">
        <f>'15.PPP Annex'!B36</f>
        <v>15.6.1/ I.1.1</v>
      </c>
      <c r="C33" s="70" t="str">
        <f>'15.PPP Annex'!C36</f>
        <v>Reimbursement for cataract operation for NGO and Private  Practitioners as per NGO norms @ Rs. 2000</v>
      </c>
      <c r="D33" s="700" t="str">
        <f>'15.PPP Annex'!D36</f>
        <v>NCD</v>
      </c>
      <c r="E33" s="700" t="str">
        <f>'15.PPP Annex'!E36</f>
        <v>NPCB</v>
      </c>
      <c r="F33" s="700">
        <f>'15.PPP Annex'!G36</f>
        <v>0</v>
      </c>
      <c r="G33" s="700">
        <f>'15.PPP Annex'!H36</f>
        <v>0</v>
      </c>
      <c r="H33" s="700">
        <f>'15.PPP Annex'!I36</f>
        <v>0</v>
      </c>
      <c r="I33" s="700">
        <f>'15.PPP Annex'!J36</f>
        <v>0</v>
      </c>
      <c r="J33" s="700">
        <f>'15.PPP Annex'!K36</f>
        <v>0</v>
      </c>
      <c r="K33" s="700">
        <f>'15.PPP Annex'!L36</f>
        <v>0</v>
      </c>
      <c r="L33" s="700">
        <f>'15.PPP Annex'!M36</f>
        <v>0</v>
      </c>
      <c r="M33" s="100">
        <f>'15.PPP Annex'!N36</f>
        <v>0</v>
      </c>
      <c r="N33" s="700">
        <f>'15.PPP Annex'!O36</f>
        <v>0</v>
      </c>
      <c r="O33" s="100">
        <f>'15.PPP Annex'!P36</f>
        <v>0</v>
      </c>
      <c r="P33" s="70" t="str">
        <f>'15.PPP Annex'!Q36</f>
        <v xml:space="preserve">STATE: ; PDY: ; KKL: ; MHE: ; YNM: </v>
      </c>
      <c r="Q33" s="56"/>
      <c r="R33" s="241"/>
    </row>
    <row r="34" spans="1:18">
      <c r="A34" s="70" t="str">
        <f>'15.PPP Annex'!A38</f>
        <v>15.4.3.1</v>
      </c>
      <c r="B34" s="70"/>
      <c r="C34" s="70" t="str">
        <f>'15.PPP Annex'!C38</f>
        <v>Diabetic Retinopathy @ Rs. 2000</v>
      </c>
      <c r="D34" s="700" t="str">
        <f>'15.PPP Annex'!D38</f>
        <v>NCD</v>
      </c>
      <c r="E34" s="700" t="str">
        <f>'15.PPP Annex'!E38</f>
        <v>NPCB</v>
      </c>
      <c r="F34" s="700">
        <f>'15.PPP Annex'!G38</f>
        <v>0</v>
      </c>
      <c r="G34" s="700">
        <f>'15.PPP Annex'!H38</f>
        <v>0</v>
      </c>
      <c r="H34" s="700">
        <f>'15.PPP Annex'!I38</f>
        <v>0</v>
      </c>
      <c r="I34" s="700">
        <f>'15.PPP Annex'!J38</f>
        <v>0</v>
      </c>
      <c r="J34" s="700">
        <f>'15.PPP Annex'!K38</f>
        <v>0</v>
      </c>
      <c r="K34" s="700">
        <f>'15.PPP Annex'!L38</f>
        <v>0</v>
      </c>
      <c r="L34" s="700">
        <f>'15.PPP Annex'!M38</f>
        <v>0</v>
      </c>
      <c r="M34" s="100">
        <f>'15.PPP Annex'!N38</f>
        <v>0</v>
      </c>
      <c r="N34" s="700">
        <f>'15.PPP Annex'!O38</f>
        <v>0</v>
      </c>
      <c r="O34" s="100">
        <f>'15.PPP Annex'!P38</f>
        <v>0</v>
      </c>
      <c r="P34" s="70" t="str">
        <f>'15.PPP Annex'!Q38</f>
        <v xml:space="preserve">STATE: ; PDY: ; KKL: ; MHE: ; YNM: </v>
      </c>
      <c r="Q34" s="56"/>
      <c r="R34" s="241"/>
    </row>
    <row r="35" spans="1:18">
      <c r="A35" s="70" t="str">
        <f>'15.PPP Annex'!A39</f>
        <v>15.4.3.2</v>
      </c>
      <c r="B35" s="70"/>
      <c r="C35" s="70" t="str">
        <f>'15.PPP Annex'!C39</f>
        <v>Childhood Blindness @ Rs. 2000</v>
      </c>
      <c r="D35" s="700" t="str">
        <f>'15.PPP Annex'!D39</f>
        <v>NCD</v>
      </c>
      <c r="E35" s="700" t="str">
        <f>'15.PPP Annex'!E39</f>
        <v>NPCB</v>
      </c>
      <c r="F35" s="700">
        <f>'15.PPP Annex'!G39</f>
        <v>0</v>
      </c>
      <c r="G35" s="700">
        <f>'15.PPP Annex'!H39</f>
        <v>0</v>
      </c>
      <c r="H35" s="700">
        <f>'15.PPP Annex'!I39</f>
        <v>0</v>
      </c>
      <c r="I35" s="700">
        <f>'15.PPP Annex'!J39</f>
        <v>0</v>
      </c>
      <c r="J35" s="700">
        <f>'15.PPP Annex'!K39</f>
        <v>0</v>
      </c>
      <c r="K35" s="700">
        <f>'15.PPP Annex'!L39</f>
        <v>0</v>
      </c>
      <c r="L35" s="700">
        <f>'15.PPP Annex'!M39</f>
        <v>0</v>
      </c>
      <c r="M35" s="100">
        <f>'15.PPP Annex'!N39</f>
        <v>0</v>
      </c>
      <c r="N35" s="700">
        <f>'15.PPP Annex'!O39</f>
        <v>0</v>
      </c>
      <c r="O35" s="100">
        <f>'15.PPP Annex'!P39</f>
        <v>0</v>
      </c>
      <c r="P35" s="70" t="str">
        <f>'15.PPP Annex'!Q39</f>
        <v xml:space="preserve">STATE: ; PDY: ; KKL: ; MHE: ; YNM: </v>
      </c>
      <c r="Q35" s="56"/>
      <c r="R35" s="241"/>
    </row>
    <row r="36" spans="1:18">
      <c r="A36" s="70" t="str">
        <f>'15.PPP Annex'!A40</f>
        <v>15.5.3</v>
      </c>
      <c r="B36" s="70"/>
      <c r="C36" s="70" t="str">
        <f>'15.PPP Annex'!C40</f>
        <v>Glaucoma @ Rs. 2000</v>
      </c>
      <c r="D36" s="700" t="str">
        <f>'15.PPP Annex'!D40</f>
        <v>NCD</v>
      </c>
      <c r="E36" s="700" t="str">
        <f>'15.PPP Annex'!E40</f>
        <v>NPCB</v>
      </c>
      <c r="F36" s="700">
        <f>'15.PPP Annex'!G40</f>
        <v>0</v>
      </c>
      <c r="G36" s="700">
        <f>'15.PPP Annex'!H40</f>
        <v>0</v>
      </c>
      <c r="H36" s="700">
        <f>'15.PPP Annex'!I40</f>
        <v>0</v>
      </c>
      <c r="I36" s="700">
        <f>'15.PPP Annex'!J40</f>
        <v>0</v>
      </c>
      <c r="J36" s="700">
        <f>'15.PPP Annex'!K40</f>
        <v>0</v>
      </c>
      <c r="K36" s="700">
        <f>'15.PPP Annex'!L40</f>
        <v>0</v>
      </c>
      <c r="L36" s="700">
        <f>'15.PPP Annex'!M40</f>
        <v>0</v>
      </c>
      <c r="M36" s="100">
        <f>'15.PPP Annex'!N40</f>
        <v>0</v>
      </c>
      <c r="N36" s="700">
        <f>'15.PPP Annex'!O40</f>
        <v>0</v>
      </c>
      <c r="O36" s="100">
        <f>'15.PPP Annex'!P40</f>
        <v>0</v>
      </c>
      <c r="P36" s="70" t="str">
        <f>'15.PPP Annex'!Q40</f>
        <v xml:space="preserve">STATE: ; PDY: ; KKL: ; MHE: ; YNM: </v>
      </c>
      <c r="Q36" s="56"/>
      <c r="R36" s="241"/>
    </row>
    <row r="37" spans="1:18">
      <c r="A37" s="70" t="str">
        <f>'15.PPP Annex'!A41</f>
        <v>15.4.3.4</v>
      </c>
      <c r="B37" s="70"/>
      <c r="C37" s="70" t="str">
        <f>'15.PPP Annex'!C41</f>
        <v>Keratoplasty @ Rs. 5000</v>
      </c>
      <c r="D37" s="700" t="str">
        <f>'15.PPP Annex'!D41</f>
        <v>NCD</v>
      </c>
      <c r="E37" s="700" t="str">
        <f>'15.PPP Annex'!E41</f>
        <v>NPCB</v>
      </c>
      <c r="F37" s="700">
        <f>'15.PPP Annex'!G41</f>
        <v>0</v>
      </c>
      <c r="G37" s="700">
        <f>'15.PPP Annex'!H41</f>
        <v>0</v>
      </c>
      <c r="H37" s="700">
        <f>'15.PPP Annex'!I41</f>
        <v>0</v>
      </c>
      <c r="I37" s="700">
        <f>'15.PPP Annex'!J41</f>
        <v>0</v>
      </c>
      <c r="J37" s="700">
        <f>'15.PPP Annex'!K41</f>
        <v>0</v>
      </c>
      <c r="K37" s="700">
        <f>'15.PPP Annex'!L41</f>
        <v>0</v>
      </c>
      <c r="L37" s="700">
        <f>'15.PPP Annex'!M41</f>
        <v>0</v>
      </c>
      <c r="M37" s="100">
        <f>'15.PPP Annex'!N41</f>
        <v>0</v>
      </c>
      <c r="N37" s="700">
        <f>'15.PPP Annex'!O41</f>
        <v>0</v>
      </c>
      <c r="O37" s="100">
        <f>'15.PPP Annex'!P41</f>
        <v>0</v>
      </c>
      <c r="P37" s="70" t="str">
        <f>'15.PPP Annex'!Q41</f>
        <v xml:space="preserve">STATE: ; PDY: ; KKL: ; MHE: ; YNM: </v>
      </c>
      <c r="Q37" s="56"/>
      <c r="R37" s="241"/>
    </row>
    <row r="38" spans="1:18">
      <c r="A38" s="70" t="str">
        <f>'15.PPP Annex'!A42</f>
        <v>15.4.3.5</v>
      </c>
      <c r="B38" s="70"/>
      <c r="C38" s="70" t="str">
        <f>'15.PPP Annex'!C42</f>
        <v>Vitreoretinal Surgery@ Rs. 7500</v>
      </c>
      <c r="D38" s="700" t="str">
        <f>'15.PPP Annex'!D42</f>
        <v>NCD</v>
      </c>
      <c r="E38" s="700" t="str">
        <f>'15.PPP Annex'!E42</f>
        <v>NPCB</v>
      </c>
      <c r="F38" s="700">
        <f>'15.PPP Annex'!G42</f>
        <v>0</v>
      </c>
      <c r="G38" s="700">
        <f>'15.PPP Annex'!H42</f>
        <v>0</v>
      </c>
      <c r="H38" s="700">
        <f>'15.PPP Annex'!I42</f>
        <v>0</v>
      </c>
      <c r="I38" s="700">
        <f>'15.PPP Annex'!J42</f>
        <v>0</v>
      </c>
      <c r="J38" s="700">
        <f>'15.PPP Annex'!K42</f>
        <v>0</v>
      </c>
      <c r="K38" s="700">
        <f>'15.PPP Annex'!L42</f>
        <v>0</v>
      </c>
      <c r="L38" s="700">
        <f>'15.PPP Annex'!M42</f>
        <v>0</v>
      </c>
      <c r="M38" s="100">
        <f>'15.PPP Annex'!N42</f>
        <v>0</v>
      </c>
      <c r="N38" s="700">
        <f>'15.PPP Annex'!O42</f>
        <v>0</v>
      </c>
      <c r="O38" s="100">
        <f>'15.PPP Annex'!P42</f>
        <v>0</v>
      </c>
      <c r="P38" s="70" t="str">
        <f>'15.PPP Annex'!Q42</f>
        <v xml:space="preserve">STATE: ; PDY: ; KKL: ; MHE: ; YNM: </v>
      </c>
      <c r="Q38" s="56"/>
      <c r="R38" s="241"/>
    </row>
    <row r="39" spans="1:18">
      <c r="A39" s="70" t="str">
        <f>'15.PPP Annex'!A45</f>
        <v>15.4.3.6</v>
      </c>
      <c r="B39" s="70"/>
      <c r="C39" s="70" t="str">
        <f>'15.PPP Annex'!C45</f>
        <v>Any other (please specify)</v>
      </c>
      <c r="D39" s="700" t="str">
        <f>'15.PPP Annex'!D45</f>
        <v>NCD</v>
      </c>
      <c r="E39" s="700" t="str">
        <f>'15.PPP Annex'!E45</f>
        <v>NPCB</v>
      </c>
      <c r="F39" s="700">
        <f>'15.PPP Annex'!G45</f>
        <v>0</v>
      </c>
      <c r="G39" s="700">
        <f>'15.PPP Annex'!H45</f>
        <v>0</v>
      </c>
      <c r="H39" s="700">
        <f>'15.PPP Annex'!I45</f>
        <v>0</v>
      </c>
      <c r="I39" s="700">
        <f>'15.PPP Annex'!J45</f>
        <v>0</v>
      </c>
      <c r="J39" s="700">
        <f>'15.PPP Annex'!K45</f>
        <v>0</v>
      </c>
      <c r="K39" s="700">
        <f>'15.PPP Annex'!L45</f>
        <v>0</v>
      </c>
      <c r="L39" s="700">
        <f>'15.PPP Annex'!M45</f>
        <v>0</v>
      </c>
      <c r="M39" s="100">
        <f>'15.PPP Annex'!N45</f>
        <v>0</v>
      </c>
      <c r="N39" s="700">
        <f>'15.PPP Annex'!O45</f>
        <v>0</v>
      </c>
      <c r="O39" s="100">
        <f>'15.PPP Annex'!P45</f>
        <v>0</v>
      </c>
      <c r="P39" s="70" t="str">
        <f>'15.PPP Annex'!Q45</f>
        <v xml:space="preserve">STATE: ; PDY: ; KKL: ; MHE: ; YNM: </v>
      </c>
      <c r="Q39" s="56"/>
      <c r="R39" s="241"/>
    </row>
    <row r="40" spans="1:18">
      <c r="A40" s="337">
        <f>'16.PM Annex'!A7</f>
        <v>16</v>
      </c>
      <c r="B40" s="337">
        <f>'16.PM Annex'!B7</f>
        <v>0</v>
      </c>
      <c r="C40" s="337" t="str">
        <f>'16.PM Annex'!C7</f>
        <v>Programme Management</v>
      </c>
      <c r="D40" s="338"/>
      <c r="E40" s="338"/>
      <c r="F40" s="338"/>
      <c r="G40" s="338"/>
      <c r="H40" s="197"/>
      <c r="I40" s="338"/>
      <c r="J40" s="197"/>
      <c r="K40" s="337"/>
      <c r="L40" s="337"/>
      <c r="M40" s="197"/>
      <c r="N40" s="815"/>
      <c r="O40" s="816">
        <f>SUM(O41)</f>
        <v>5.9189600000000002</v>
      </c>
      <c r="P40" s="817"/>
      <c r="Q40" s="818"/>
      <c r="R40" s="819">
        <f>SUM(R41)</f>
        <v>0</v>
      </c>
    </row>
    <row r="41" spans="1:18" ht="75">
      <c r="A41" s="70" t="str">
        <f>'16-A. PM sub Annex'!B170</f>
        <v>16.1.5.3.10</v>
      </c>
      <c r="B41" s="70" t="str">
        <f>'16-A. PM sub Annex'!D170</f>
        <v>I.1.7</v>
      </c>
      <c r="C41" s="70" t="str">
        <f>'16-A. PM sub Annex'!E170</f>
        <v>Management of Health Society (State to provide details of PM Staff in the remarks column separately)</v>
      </c>
      <c r="D41" s="700" t="str">
        <f>'16-A. PM sub Annex'!F170</f>
        <v>NCD</v>
      </c>
      <c r="E41" s="700" t="str">
        <f>'16-A. PM sub Annex'!G170</f>
        <v>HRH&amp;HPIP/NPCB</v>
      </c>
      <c r="F41" s="700">
        <f>'16-A. PM sub Annex'!H170</f>
        <v>0</v>
      </c>
      <c r="G41" s="700">
        <f>'16-A. PM sub Annex'!I170</f>
        <v>0</v>
      </c>
      <c r="H41" s="700">
        <f>'16-A. PM sub Annex'!K170</f>
        <v>0</v>
      </c>
      <c r="I41" s="700">
        <f>'16-A. PM sub Annex'!L170</f>
        <v>0</v>
      </c>
      <c r="J41" s="700">
        <f>'16-A. PM sub Annex'!M170</f>
        <v>0</v>
      </c>
      <c r="K41" s="700">
        <f>'16-A. PM sub Annex'!N170</f>
        <v>0</v>
      </c>
      <c r="L41" s="700">
        <f>'16-A. PM sub Annex'!O170</f>
        <v>591896</v>
      </c>
      <c r="M41" s="100">
        <f>'16-A. PM sub Annex'!P170</f>
        <v>5.9189600000000002</v>
      </c>
      <c r="N41" s="700">
        <f>'16-A. PM sub Annex'!Q170</f>
        <v>1</v>
      </c>
      <c r="O41" s="100">
        <f>'16-A. PM sub Annex'!R170</f>
        <v>5.9189600000000002</v>
      </c>
      <c r="P41" s="70" t="str">
        <f>'16-A. PM sub Annex'!S170</f>
        <v xml:space="preserve">STATE: TA/DA for programme related tours, Review meetings , purchase of office consumables, purchase &amp; maintenance of computeres and other operational exp's =Rs.5,91,896 /-; PDY: ; KKL: ; MHE: ; YNM: </v>
      </c>
      <c r="Q41" s="56"/>
      <c r="R41" s="241"/>
    </row>
    <row r="42" spans="1:18" ht="30">
      <c r="A42" s="732">
        <f>'17.IT Initiatives_SD'!A7</f>
        <v>17</v>
      </c>
      <c r="B42" s="732"/>
      <c r="C42" s="732" t="str">
        <f>'17.IT Initiatives_SD'!C7</f>
        <v>IT Initiatives for strengthening Service Delivery</v>
      </c>
      <c r="D42" s="251"/>
      <c r="E42" s="251"/>
      <c r="F42" s="251"/>
      <c r="G42" s="251"/>
      <c r="H42" s="197"/>
      <c r="I42" s="251"/>
      <c r="J42" s="197"/>
      <c r="K42" s="732"/>
      <c r="L42" s="732"/>
      <c r="M42" s="197"/>
      <c r="N42" s="815"/>
      <c r="O42" s="816">
        <f>O43</f>
        <v>0</v>
      </c>
      <c r="P42" s="817"/>
      <c r="Q42" s="818"/>
      <c r="R42" s="819">
        <f>R43</f>
        <v>0</v>
      </c>
    </row>
    <row r="43" spans="1:18" ht="45">
      <c r="A43" s="740">
        <f>'17.IT Initiatives_SD'!A8</f>
        <v>17.100000000000001</v>
      </c>
      <c r="B43" s="740" t="str">
        <f>'17.IT Initiatives_SD'!B8</f>
        <v>I.2.9</v>
      </c>
      <c r="C43" s="740" t="str">
        <f>'17.IT Initiatives_SD'!C8</f>
        <v>Fixed tele- ophthalmic network unit in Got. Set up/ internet based ophthalmic consultation unit)</v>
      </c>
      <c r="D43" s="408" t="str">
        <f>'17.IT Initiatives_SD'!D8</f>
        <v>NCD</v>
      </c>
      <c r="E43" s="408" t="str">
        <f>'17.IT Initiatives_SD'!E8</f>
        <v>NPCB</v>
      </c>
      <c r="F43" s="408">
        <f>'17.IT Initiatives_SD'!G8</f>
        <v>0</v>
      </c>
      <c r="G43" s="408">
        <f>'17.IT Initiatives_SD'!H8</f>
        <v>0</v>
      </c>
      <c r="H43" s="408">
        <f>'17.IT Initiatives_SD'!I8</f>
        <v>0</v>
      </c>
      <c r="I43" s="408">
        <f>'17.IT Initiatives_SD'!J8</f>
        <v>0</v>
      </c>
      <c r="J43" s="408">
        <f>'17.IT Initiatives_SD'!K8</f>
        <v>0</v>
      </c>
      <c r="K43" s="408">
        <f>'17.IT Initiatives_SD'!L8</f>
        <v>0</v>
      </c>
      <c r="L43" s="408">
        <f>'17.IT Initiatives_SD'!M8</f>
        <v>0</v>
      </c>
      <c r="M43" s="100">
        <f>'17.IT Initiatives_SD'!N8</f>
        <v>0</v>
      </c>
      <c r="N43" s="408">
        <f>'17.IT Initiatives_SD'!O8</f>
        <v>0</v>
      </c>
      <c r="O43" s="100">
        <f>'17.IT Initiatives_SD'!P8</f>
        <v>0</v>
      </c>
      <c r="P43" s="740" t="str">
        <f>'17.IT Initiatives_SD'!Q8</f>
        <v xml:space="preserve">STATE: ; PDY: ; KKL: ; MHE: ; YNM: </v>
      </c>
      <c r="Q43" s="56"/>
      <c r="R43" s="241"/>
    </row>
  </sheetData>
  <sheetProtection sheet="1" formatCells="0" formatColumns="0" formatRows="0" autoFilter="0"/>
  <autoFilter ref="A5:M43"/>
  <mergeCells count="13">
    <mergeCell ref="A14:A18"/>
    <mergeCell ref="A20:A21"/>
    <mergeCell ref="A23:A24"/>
    <mergeCell ref="A28:A29"/>
    <mergeCell ref="Q4:R4"/>
    <mergeCell ref="E4:E5"/>
    <mergeCell ref="F4:J4"/>
    <mergeCell ref="K4:P4"/>
    <mergeCell ref="A1:C1"/>
    <mergeCell ref="A4:A5"/>
    <mergeCell ref="B4:B5"/>
    <mergeCell ref="C4:C5"/>
    <mergeCell ref="D4:D5"/>
  </mergeCells>
  <pageMargins left="0.7" right="0.7" top="0.75" bottom="0.75" header="0.3" footer="0.3"/>
  <pageSetup orientation="portrait" horizontalDpi="4294967295" verticalDpi="4294967295" r:id="rId1"/>
</worksheet>
</file>

<file path=xl/worksheets/sheet62.xml><?xml version="1.0" encoding="utf-8"?>
<worksheet xmlns="http://schemas.openxmlformats.org/spreadsheetml/2006/main" xmlns:r="http://schemas.openxmlformats.org/officeDocument/2006/relationships">
  <sheetPr codeName="Sheet36">
    <tabColor theme="7" tint="0.79998168889431442"/>
  </sheetPr>
  <dimension ref="A1:R33"/>
  <sheetViews>
    <sheetView zoomScale="80" zoomScaleNormal="80" workbookViewId="0">
      <pane xSplit="3" ySplit="5" topLeftCell="K23" activePane="bottomRight" state="frozen"/>
      <selection activeCell="A4" sqref="A4:R11"/>
      <selection pane="topRight" activeCell="A4" sqref="A4:R11"/>
      <selection pane="bottomLeft" activeCell="A4" sqref="A4:R11"/>
      <selection pane="bottomRight" activeCell="O35" sqref="O35"/>
    </sheetView>
  </sheetViews>
  <sheetFormatPr defaultColWidth="9.140625" defaultRowHeight="15"/>
  <cols>
    <col min="1" max="1" width="10.28515625" style="374" bestFit="1" customWidth="1"/>
    <col min="2" max="2" width="15.7109375" style="374" bestFit="1" customWidth="1"/>
    <col min="3" max="3" width="62.85546875" style="374" bestFit="1" customWidth="1"/>
    <col min="4" max="4" width="4.5703125" style="328" bestFit="1" customWidth="1"/>
    <col min="5" max="5" width="15.85546875" style="328" bestFit="1" customWidth="1"/>
    <col min="6" max="6" width="22.140625" style="328" bestFit="1" customWidth="1"/>
    <col min="7" max="7" width="16.140625" style="328" bestFit="1" customWidth="1"/>
    <col min="8" max="8" width="17.140625" style="397" bestFit="1" customWidth="1"/>
    <col min="9" max="9" width="19.42578125" style="328" bestFit="1" customWidth="1"/>
    <col min="10" max="10" width="14.85546875" style="397" bestFit="1" customWidth="1"/>
    <col min="11" max="11" width="13.7109375" style="374" customWidth="1"/>
    <col min="12" max="12" width="12.7109375" style="374" customWidth="1"/>
    <col min="13" max="13" width="9.140625" style="397" customWidth="1"/>
    <col min="14" max="14" width="9.140625" style="319"/>
    <col min="15" max="15" width="11" style="461" customWidth="1"/>
    <col min="16" max="16" width="35.42578125" style="319" customWidth="1"/>
    <col min="17" max="17" width="35.5703125" style="319" customWidth="1"/>
    <col min="18" max="18" width="9.140625" style="461"/>
    <col min="19" max="16384" width="9.140625" style="319"/>
  </cols>
  <sheetData>
    <row r="1" spans="1:18" s="393" customFormat="1">
      <c r="A1" s="5660" t="s">
        <v>2096</v>
      </c>
      <c r="B1" s="5660"/>
      <c r="C1" s="5660"/>
      <c r="D1" s="911"/>
      <c r="E1" s="821"/>
      <c r="F1" s="67" t="s">
        <v>3966</v>
      </c>
      <c r="G1" s="599"/>
      <c r="H1" s="599"/>
      <c r="I1" s="599"/>
      <c r="J1" s="599"/>
      <c r="K1" s="912"/>
      <c r="L1" s="912"/>
      <c r="M1" s="599"/>
      <c r="O1" s="825"/>
      <c r="R1" s="825"/>
    </row>
    <row r="2" spans="1:18" s="393" customFormat="1">
      <c r="A2" s="598" t="str">
        <f>HYPERLINK("#Index!F3", "Index Pg")</f>
        <v>Index Pg</v>
      </c>
      <c r="B2" s="601"/>
      <c r="C2" s="324" t="str">
        <f>HYPERLINK("#'Budget Summary I'!A1:AL1", "Budget Summary I")</f>
        <v>Budget Summary I</v>
      </c>
      <c r="D2" s="913"/>
      <c r="E2" s="501" t="s">
        <v>4582</v>
      </c>
      <c r="F2" s="99">
        <f>R27+R21+R18+R12+R10+R6+R8+R16+R29+R25</f>
        <v>0</v>
      </c>
      <c r="G2" s="599"/>
      <c r="H2" s="599"/>
      <c r="I2" s="599"/>
      <c r="J2" s="599"/>
      <c r="L2" s="914"/>
      <c r="M2" s="599"/>
      <c r="O2" s="825"/>
      <c r="R2" s="825"/>
    </row>
    <row r="3" spans="1:18" s="393" customFormat="1">
      <c r="A3" s="600"/>
      <c r="B3" s="601"/>
      <c r="C3" s="324" t="str">
        <f>HYPERLINK("#'Budget Summary II'!A3:B5", "Budget Summary II")</f>
        <v>Budget Summary II</v>
      </c>
      <c r="D3" s="913"/>
      <c r="E3" s="501" t="s">
        <v>4583</v>
      </c>
      <c r="F3" s="99">
        <f>O27+O21+O18+O12+O10+O6+O8+O16+O29+O25</f>
        <v>52.587499999963995</v>
      </c>
      <c r="G3" s="599"/>
      <c r="H3" s="599"/>
      <c r="I3" s="599"/>
      <c r="J3" s="599"/>
      <c r="M3" s="599"/>
      <c r="O3" s="825"/>
      <c r="R3" s="825"/>
    </row>
    <row r="4" spans="1:18" s="328" customFormat="1">
      <c r="A4" s="5233" t="s">
        <v>53</v>
      </c>
      <c r="B4" s="5233" t="s">
        <v>54</v>
      </c>
      <c r="C4" s="5233" t="s">
        <v>55</v>
      </c>
      <c r="D4" s="5233" t="s">
        <v>56</v>
      </c>
      <c r="E4" s="5233" t="s">
        <v>57</v>
      </c>
      <c r="F4" s="5652" t="s">
        <v>4603</v>
      </c>
      <c r="G4" s="5652"/>
      <c r="H4" s="5652"/>
      <c r="I4" s="5652"/>
      <c r="J4" s="5652"/>
      <c r="K4" s="5652" t="s">
        <v>4613</v>
      </c>
      <c r="L4" s="5652"/>
      <c r="M4" s="5652"/>
      <c r="N4" s="5652"/>
      <c r="O4" s="5652"/>
      <c r="P4" s="5652"/>
      <c r="Q4" s="5648" t="s">
        <v>4643</v>
      </c>
      <c r="R4" s="5648"/>
    </row>
    <row r="5" spans="1:18" s="328" customFormat="1" ht="60">
      <c r="A5" s="5233"/>
      <c r="B5" s="5233"/>
      <c r="C5" s="5233"/>
      <c r="D5" s="5233"/>
      <c r="E5" s="5233"/>
      <c r="F5" s="379" t="s">
        <v>4604</v>
      </c>
      <c r="G5" s="379" t="s">
        <v>4611</v>
      </c>
      <c r="H5" s="379" t="s">
        <v>4605</v>
      </c>
      <c r="I5" s="379" t="s">
        <v>4612</v>
      </c>
      <c r="J5" s="776" t="s">
        <v>2527</v>
      </c>
      <c r="K5" s="777" t="s">
        <v>58</v>
      </c>
      <c r="L5" s="777" t="s">
        <v>59</v>
      </c>
      <c r="M5" s="778" t="s">
        <v>60</v>
      </c>
      <c r="N5" s="777" t="s">
        <v>61</v>
      </c>
      <c r="O5" s="778" t="s">
        <v>62</v>
      </c>
      <c r="P5" s="777" t="s">
        <v>63</v>
      </c>
      <c r="Q5" s="517" t="s">
        <v>2529</v>
      </c>
      <c r="R5" s="530" t="s">
        <v>4644</v>
      </c>
    </row>
    <row r="6" spans="1:18">
      <c r="A6" s="502">
        <f>'2.SD Community Based Annex'!A7</f>
        <v>2</v>
      </c>
      <c r="B6" s="502"/>
      <c r="C6" s="502" t="str">
        <f>'2.SD Community Based Annex'!C7</f>
        <v>Service Delivery - Community Based</v>
      </c>
      <c r="D6" s="495"/>
      <c r="E6" s="495"/>
      <c r="F6" s="495"/>
      <c r="G6" s="495"/>
      <c r="H6" s="197"/>
      <c r="I6" s="495"/>
      <c r="J6" s="197"/>
      <c r="K6" s="502"/>
      <c r="L6" s="502"/>
      <c r="M6" s="197"/>
      <c r="N6" s="815"/>
      <c r="O6" s="816">
        <f>O7</f>
        <v>8</v>
      </c>
      <c r="P6" s="815"/>
      <c r="Q6" s="815"/>
      <c r="R6" s="816">
        <f>R7</f>
        <v>0</v>
      </c>
    </row>
    <row r="7" spans="1:18" ht="409.5">
      <c r="A7" s="70" t="str">
        <f>+'2.SD Community Based Annex'!A49</f>
        <v>2.3.2.3</v>
      </c>
      <c r="B7" s="70" t="str">
        <f>+'2.SD Community Based Annex'!B49</f>
        <v>J.1.3</v>
      </c>
      <c r="C7" s="70" t="str">
        <f>+'2.SD Community Based Annex'!C49</f>
        <v>DMHP: Targeted interventions at community level Activities &amp; interventions targeted at schools, colleges, workplaces, out of school adolescents, urban slums and suicide prevention.</v>
      </c>
      <c r="D7" s="700" t="str">
        <f>+'2.SD Community Based Annex'!D49</f>
        <v>NCD</v>
      </c>
      <c r="E7" s="700" t="str">
        <f>+'2.SD Community Based Annex'!E49</f>
        <v>NMHP</v>
      </c>
      <c r="F7" s="700">
        <f>+'2.SD Community Based Annex'!G49</f>
        <v>0</v>
      </c>
      <c r="G7" s="700">
        <f>+'2.SD Community Based Annex'!H49</f>
        <v>0</v>
      </c>
      <c r="H7" s="700">
        <f>+'2.SD Community Based Annex'!I49</f>
        <v>5.3199999999999994</v>
      </c>
      <c r="I7" s="700">
        <f>+'2.SD Community Based Annex'!J49</f>
        <v>0</v>
      </c>
      <c r="J7" s="700">
        <f>+'2.SD Community Based Annex'!K49</f>
        <v>0</v>
      </c>
      <c r="K7" s="700">
        <f>+'2.SD Community Based Annex'!L49</f>
        <v>0</v>
      </c>
      <c r="L7" s="700">
        <f>+'2.SD Community Based Annex'!M49</f>
        <v>1600</v>
      </c>
      <c r="M7" s="100">
        <f>+'2.SD Community Based Annex'!N49</f>
        <v>1.6E-2</v>
      </c>
      <c r="N7" s="700">
        <f>+'2.SD Community Based Annex'!O49</f>
        <v>500</v>
      </c>
      <c r="O7" s="100">
        <f>+'2.SD Community Based Annex'!P49</f>
        <v>8</v>
      </c>
      <c r="P7" s="70" t="str">
        <f>+'2.SD Community Based Annex'!Q49</f>
        <v>STATE: ; PDY: Training of school teachers - life skill - Psychological mangement of students training - 3 days x 2 batches x 200 Persons &amp; Training of NGO - Non governemntal organisation volunteers life skill psychological management of adloscents training - 3 days x 2 batches x 200 Persons - Total - 4.00 Lakhs; KKL: Training of school teachers - life skill - Psychological mangement of students training - 2 batches  x 2 days x 50 Persons &amp; Training of NGO - Non governemntal organisation volunteers life skill psychological management of adloscents training - 3 days x 2 batches x 50 Persons - Total - 2.00 Lakhs; MHE: Training of school teachers - life skill - Psychological mangement of students training - 2 batches  x 2 days x 50 Persons &amp; Training of NGO - Non governemntal organisation volunteers life skill psychological management of adloscents training - 3 days x 2 batches x 50 Persons - Total - 1.00 Lakhs; YNM: Training of school teachers - life skill - Psychological mangement of students training - 2 batches  x 2 days x 50 Persons &amp; Training of NGO - Non governemntal organisation volunteers life skill psychological management of adloscents training - 3 days x 2 batches x 50 Persons - Total - 1.00 Lakhs</v>
      </c>
      <c r="Q7" s="56"/>
      <c r="R7" s="241"/>
    </row>
    <row r="8" spans="1:18">
      <c r="A8" s="732">
        <f>'3.Community Intervention Annexn'!A7</f>
        <v>3</v>
      </c>
      <c r="B8" s="732"/>
      <c r="C8" s="732" t="str">
        <f>'3.Community Intervention Annexn'!C7</f>
        <v>Community Interventions</v>
      </c>
      <c r="D8" s="251"/>
      <c r="E8" s="915"/>
      <c r="F8" s="916"/>
      <c r="G8" s="916"/>
      <c r="H8" s="917"/>
      <c r="I8" s="916"/>
      <c r="J8" s="918"/>
      <c r="K8" s="919"/>
      <c r="L8" s="919"/>
      <c r="M8" s="918"/>
      <c r="N8" s="920"/>
      <c r="O8" s="921">
        <f>O9</f>
        <v>2.5</v>
      </c>
      <c r="P8" s="922"/>
      <c r="Q8" s="932"/>
      <c r="R8" s="933">
        <f>R9</f>
        <v>0</v>
      </c>
    </row>
    <row r="9" spans="1:18" ht="30">
      <c r="A9" s="70">
        <f>+'3-A. CI Sub-Annex'!A117</f>
        <v>1</v>
      </c>
      <c r="B9" s="70" t="str">
        <f>+'3-A. CI Sub-Annex'!C117</f>
        <v>J.1.3</v>
      </c>
      <c r="C9" s="70" t="str">
        <f>+'3-A. CI Sub-Annex'!D117</f>
        <v>District counselling centre (DCC) and crisis helpline outsourced to psychology department/ NGO per year</v>
      </c>
      <c r="D9" s="700" t="str">
        <f>+'3-A. CI Sub-Annex'!E117</f>
        <v>NCD</v>
      </c>
      <c r="E9" s="700" t="str">
        <f>+'3-A. CI Sub-Annex'!F117</f>
        <v>NMHP</v>
      </c>
      <c r="F9" s="700">
        <f>+'3-A. CI Sub-Annex'!G117</f>
        <v>0</v>
      </c>
      <c r="G9" s="700">
        <f>+'3-A. CI Sub-Annex'!H117</f>
        <v>0</v>
      </c>
      <c r="H9" s="700">
        <f>+'3-A. CI Sub-Annex'!I117</f>
        <v>0</v>
      </c>
      <c r="I9" s="700">
        <f>+'3-A. CI Sub-Annex'!J117</f>
        <v>0</v>
      </c>
      <c r="J9" s="700">
        <f>+'3-A. CI Sub-Annex'!K117</f>
        <v>0</v>
      </c>
      <c r="K9" s="700">
        <f>+'3-A. CI Sub-Annex'!L117</f>
        <v>0</v>
      </c>
      <c r="L9" s="700">
        <f>+'3-A. CI Sub-Annex'!M117</f>
        <v>125000</v>
      </c>
      <c r="M9" s="100">
        <f>+'3-A. CI Sub-Annex'!N117</f>
        <v>1.25</v>
      </c>
      <c r="N9" s="700">
        <f>+'3-A. CI Sub-Annex'!O117</f>
        <v>2</v>
      </c>
      <c r="O9" s="100">
        <f>+'3-A. CI Sub-Annex'!P117</f>
        <v>2.5</v>
      </c>
      <c r="P9" s="70">
        <f>+'3-A. CI Sub-Annex'!Q117</f>
        <v>0</v>
      </c>
      <c r="Q9" s="56"/>
      <c r="R9" s="241"/>
    </row>
    <row r="10" spans="1:18">
      <c r="A10" s="502">
        <f>'5.Infrastructure Annex'!A7</f>
        <v>5</v>
      </c>
      <c r="B10" s="502"/>
      <c r="C10" s="502" t="str">
        <f>'5.Infrastructure Annex'!C7</f>
        <v>Infrastructure</v>
      </c>
      <c r="D10" s="495"/>
      <c r="E10" s="923"/>
      <c r="F10" s="923"/>
      <c r="G10" s="923"/>
      <c r="H10" s="918"/>
      <c r="I10" s="923"/>
      <c r="J10" s="918"/>
      <c r="K10" s="924"/>
      <c r="L10" s="924"/>
      <c r="M10" s="918"/>
      <c r="N10" s="920"/>
      <c r="O10" s="921">
        <f>O11</f>
        <v>0</v>
      </c>
      <c r="P10" s="922"/>
      <c r="Q10" s="932"/>
      <c r="R10" s="933">
        <f>R11</f>
        <v>0</v>
      </c>
    </row>
    <row r="11" spans="1:18" ht="30">
      <c r="A11" s="70" t="str">
        <f>+'5.Infrastructure Annex'!A95</f>
        <v>5.3.15</v>
      </c>
      <c r="B11" s="70" t="str">
        <f>+'5.Infrastructure Annex'!B95</f>
        <v>J.1.1</v>
      </c>
      <c r="C11" s="70" t="str">
        <f>+'5.Infrastructure Annex'!C95</f>
        <v>District DMHP Centre, Counselling Centre under psychology dept.. In a selected college including crisis helpline</v>
      </c>
      <c r="D11" s="700" t="str">
        <f>+'5.Infrastructure Annex'!D95</f>
        <v>NCD</v>
      </c>
      <c r="E11" s="700" t="str">
        <f>+'5.Infrastructure Annex'!E95</f>
        <v>NMHP</v>
      </c>
      <c r="F11" s="700">
        <f>+'5.Infrastructure Annex'!G95</f>
        <v>0</v>
      </c>
      <c r="G11" s="700">
        <f>+'5.Infrastructure Annex'!H95</f>
        <v>0</v>
      </c>
      <c r="H11" s="700">
        <f>+'5.Infrastructure Annex'!I95</f>
        <v>0</v>
      </c>
      <c r="I11" s="700">
        <f>+'5.Infrastructure Annex'!J95</f>
        <v>0</v>
      </c>
      <c r="J11" s="700">
        <f>+'5.Infrastructure Annex'!K95</f>
        <v>0</v>
      </c>
      <c r="K11" s="700">
        <f>+'5.Infrastructure Annex'!L95</f>
        <v>0</v>
      </c>
      <c r="L11" s="700">
        <f>+'5.Infrastructure Annex'!M95</f>
        <v>0</v>
      </c>
      <c r="M11" s="100">
        <f>+'5.Infrastructure Annex'!N95</f>
        <v>0</v>
      </c>
      <c r="N11" s="700">
        <f>+'5.Infrastructure Annex'!O95</f>
        <v>0</v>
      </c>
      <c r="O11" s="100">
        <f>+'5.Infrastructure Annex'!P95</f>
        <v>0</v>
      </c>
      <c r="P11" s="70" t="str">
        <f>+'5.Infrastructure Annex'!Q95</f>
        <v xml:space="preserve">STATE: ; PDY: ; KKL: ; MHE: ; YNM: </v>
      </c>
      <c r="Q11" s="56"/>
      <c r="R11" s="241"/>
    </row>
    <row r="12" spans="1:18">
      <c r="A12" s="542">
        <f>'6.Procurement Annex'!A7</f>
        <v>6</v>
      </c>
      <c r="B12" s="542"/>
      <c r="C12" s="542" t="str">
        <f>'6.Procurement Annex'!C7</f>
        <v>Procurement</v>
      </c>
      <c r="D12" s="543"/>
      <c r="E12" s="925"/>
      <c r="F12" s="925"/>
      <c r="G12" s="925"/>
      <c r="H12" s="918"/>
      <c r="I12" s="925"/>
      <c r="J12" s="918"/>
      <c r="K12" s="926"/>
      <c r="L12" s="926"/>
      <c r="M12" s="918"/>
      <c r="N12" s="920"/>
      <c r="O12" s="921">
        <f>SUM(O13:O15)</f>
        <v>19.999999999980002</v>
      </c>
      <c r="P12" s="922"/>
      <c r="Q12" s="932"/>
      <c r="R12" s="933">
        <f>SUM(R13:R15)</f>
        <v>0</v>
      </c>
    </row>
    <row r="13" spans="1:18" ht="30">
      <c r="A13" s="5673" t="str">
        <f>'6.Procurement Annex'!A37</f>
        <v>6.1.5.2</v>
      </c>
      <c r="B13" s="927" t="str">
        <f>+'6-A. Proc. Sub-Annex'!C100</f>
        <v>J.1.4</v>
      </c>
      <c r="C13" s="927" t="str">
        <f>+'6-A. Proc. Sub-Annex'!D100</f>
        <v>Equipment</v>
      </c>
      <c r="D13" s="928" t="str">
        <f>+'6-A. Proc. Sub-Annex'!E100</f>
        <v>NCD</v>
      </c>
      <c r="E13" s="928" t="str">
        <f>+'6-A. Proc. Sub-Annex'!F100</f>
        <v>NMHP</v>
      </c>
      <c r="F13" s="928">
        <f>+'6-A. Proc. Sub-Annex'!G100</f>
        <v>0</v>
      </c>
      <c r="G13" s="928">
        <f>+'6-A. Proc. Sub-Annex'!H100</f>
        <v>0</v>
      </c>
      <c r="H13" s="928">
        <f>+'6-A. Proc. Sub-Annex'!I100</f>
        <v>0</v>
      </c>
      <c r="I13" s="928">
        <f>+'6-A. Proc. Sub-Annex'!J100</f>
        <v>0</v>
      </c>
      <c r="J13" s="928">
        <f>+'6-A. Proc. Sub-Annex'!K100</f>
        <v>0</v>
      </c>
      <c r="K13" s="928">
        <f>+'6-A. Proc. Sub-Annex'!L100</f>
        <v>0</v>
      </c>
      <c r="L13" s="928">
        <f>+'6-A. Proc. Sub-Annex'!M100</f>
        <v>0</v>
      </c>
      <c r="M13" s="929">
        <f>+'6-A. Proc. Sub-Annex'!N100</f>
        <v>0</v>
      </c>
      <c r="N13" s="928">
        <f>+'6-A. Proc. Sub-Annex'!O100</f>
        <v>0</v>
      </c>
      <c r="O13" s="929">
        <f>+'6-A. Proc. Sub-Annex'!P100</f>
        <v>0</v>
      </c>
      <c r="P13" s="927">
        <f>+'6-A. Proc. Sub-Annex'!Q100</f>
        <v>0</v>
      </c>
      <c r="Q13" s="56"/>
      <c r="R13" s="241"/>
    </row>
    <row r="14" spans="1:18" ht="30">
      <c r="A14" s="5674"/>
      <c r="B14" s="70"/>
      <c r="C14" s="70" t="str">
        <f>+'6-A. Proc. Sub-Annex'!D254</f>
        <v>Drugs and supplies for NMHP</v>
      </c>
      <c r="D14" s="700" t="str">
        <f>+'6-A. Proc. Sub-Annex'!E254</f>
        <v>NCD</v>
      </c>
      <c r="E14" s="700" t="str">
        <f>+'6-A. Proc. Sub-Annex'!F254</f>
        <v>NMHP</v>
      </c>
      <c r="F14" s="700">
        <f>+'6-A. Proc. Sub-Annex'!G254</f>
        <v>0</v>
      </c>
      <c r="G14" s="700">
        <f>+'6-A. Proc. Sub-Annex'!H254</f>
        <v>0</v>
      </c>
      <c r="H14" s="700">
        <f>+'6-A. Proc. Sub-Annex'!I254</f>
        <v>12.508750000999999</v>
      </c>
      <c r="I14" s="700">
        <f>+'6-A. Proc. Sub-Annex'!J254</f>
        <v>0</v>
      </c>
      <c r="J14" s="700">
        <f>+'6-A. Proc. Sub-Annex'!K254</f>
        <v>0</v>
      </c>
      <c r="K14" s="700">
        <f>+'6-A. Proc. Sub-Annex'!L254</f>
        <v>0</v>
      </c>
      <c r="L14" s="700">
        <f>+'6-A. Proc. Sub-Annex'!M254</f>
        <v>111111.11111100001</v>
      </c>
      <c r="M14" s="100">
        <f>+'6-A. Proc. Sub-Annex'!N254</f>
        <v>1.11111111111</v>
      </c>
      <c r="N14" s="700">
        <f>+'6-A. Proc. Sub-Annex'!O254</f>
        <v>18</v>
      </c>
      <c r="O14" s="100">
        <f>+'6-A. Proc. Sub-Annex'!P254</f>
        <v>19.999999999980002</v>
      </c>
      <c r="P14" s="70">
        <f>+'6-A. Proc. Sub-Annex'!Q254</f>
        <v>0</v>
      </c>
      <c r="Q14" s="56"/>
      <c r="R14" s="241"/>
    </row>
    <row r="15" spans="1:18" ht="30">
      <c r="A15" s="70" t="str">
        <f>'6.Procurement Annex'!A80</f>
        <v>6.2.4.2</v>
      </c>
      <c r="B15" s="70"/>
      <c r="C15" s="70">
        <f>+'6-A. Proc. Sub-Annex'!D255</f>
        <v>0</v>
      </c>
      <c r="D15" s="700" t="str">
        <f>+'6-A. Proc. Sub-Annex'!E255</f>
        <v>NCD</v>
      </c>
      <c r="E15" s="700" t="str">
        <f>+'6-A. Proc. Sub-Annex'!F255</f>
        <v>NMHP</v>
      </c>
      <c r="F15" s="700">
        <f>+'6-A. Proc. Sub-Annex'!G255</f>
        <v>0</v>
      </c>
      <c r="G15" s="700">
        <f>+'6-A. Proc. Sub-Annex'!H255</f>
        <v>0</v>
      </c>
      <c r="H15" s="700">
        <f>+'6-A. Proc. Sub-Annex'!I255</f>
        <v>0</v>
      </c>
      <c r="I15" s="700">
        <f>+'6-A. Proc. Sub-Annex'!J255</f>
        <v>0</v>
      </c>
      <c r="J15" s="700">
        <f>+'6-A. Proc. Sub-Annex'!K255</f>
        <v>0</v>
      </c>
      <c r="K15" s="700">
        <f>+'6-A. Proc. Sub-Annex'!L255</f>
        <v>0</v>
      </c>
      <c r="L15" s="700">
        <f>+'6-A. Proc. Sub-Annex'!M255</f>
        <v>0</v>
      </c>
      <c r="M15" s="100">
        <f>+'6-A. Proc. Sub-Annex'!N255</f>
        <v>0</v>
      </c>
      <c r="N15" s="700">
        <f>+'6-A. Proc. Sub-Annex'!O255</f>
        <v>0</v>
      </c>
      <c r="O15" s="100">
        <f>+'6-A. Proc. Sub-Annex'!P255</f>
        <v>0</v>
      </c>
      <c r="P15" s="70">
        <f>+'6-A. Proc. Sub-Annex'!Q255</f>
        <v>0</v>
      </c>
      <c r="Q15" s="56"/>
      <c r="R15" s="241"/>
    </row>
    <row r="16" spans="1:18">
      <c r="A16" s="542">
        <f>'7.Referral Transport Annex'!A7</f>
        <v>7</v>
      </c>
      <c r="B16" s="542"/>
      <c r="C16" s="542" t="str">
        <f>'7.Referral Transport Annex'!C7</f>
        <v>Referral Transport</v>
      </c>
      <c r="D16" s="543"/>
      <c r="E16" s="925"/>
      <c r="F16" s="925"/>
      <c r="G16" s="925"/>
      <c r="H16" s="918"/>
      <c r="I16" s="925"/>
      <c r="J16" s="918"/>
      <c r="K16" s="926"/>
      <c r="L16" s="926"/>
      <c r="M16" s="918"/>
      <c r="N16" s="920"/>
      <c r="O16" s="921">
        <f>O17</f>
        <v>0</v>
      </c>
      <c r="P16" s="922"/>
      <c r="Q16" s="932"/>
      <c r="R16" s="933">
        <f>R17</f>
        <v>0</v>
      </c>
    </row>
    <row r="17" spans="1:18" ht="30">
      <c r="A17" s="70">
        <f>+'7.Referral Transport Annex'!A28</f>
        <v>7.7</v>
      </c>
      <c r="B17" s="70" t="str">
        <f>+'7.Referral Transport Annex'!B28</f>
        <v>J.1.6</v>
      </c>
      <c r="C17" s="70" t="str">
        <f>+'7.Referral Transport Annex'!C28</f>
        <v>Ambulatory Services</v>
      </c>
      <c r="D17" s="700" t="str">
        <f>+'7.Referral Transport Annex'!D28</f>
        <v>NCD</v>
      </c>
      <c r="E17" s="700" t="str">
        <f>+'7.Referral Transport Annex'!E28</f>
        <v>NMHP</v>
      </c>
      <c r="F17" s="700">
        <f>+'7.Referral Transport Annex'!G28</f>
        <v>0</v>
      </c>
      <c r="G17" s="700">
        <f>+'7.Referral Transport Annex'!H28</f>
        <v>0</v>
      </c>
      <c r="H17" s="700">
        <f>+'7.Referral Transport Annex'!I28</f>
        <v>0</v>
      </c>
      <c r="I17" s="700">
        <f>+'7.Referral Transport Annex'!J28</f>
        <v>0</v>
      </c>
      <c r="J17" s="700">
        <f>+'7.Referral Transport Annex'!K28</f>
        <v>0</v>
      </c>
      <c r="K17" s="700">
        <f>+'7.Referral Transport Annex'!L28</f>
        <v>0</v>
      </c>
      <c r="L17" s="700">
        <f>+'7.Referral Transport Annex'!M28</f>
        <v>0</v>
      </c>
      <c r="M17" s="100">
        <f>+'7.Referral Transport Annex'!N28</f>
        <v>0</v>
      </c>
      <c r="N17" s="700">
        <f>+'7.Referral Transport Annex'!O28</f>
        <v>0</v>
      </c>
      <c r="O17" s="100">
        <f>+'7.Referral Transport Annex'!P28</f>
        <v>0</v>
      </c>
      <c r="P17" s="70">
        <f>+'7.Referral Transport Annex'!Q28</f>
        <v>0</v>
      </c>
      <c r="Q17" s="56"/>
      <c r="R17" s="241"/>
    </row>
    <row r="18" spans="1:18">
      <c r="A18" s="502">
        <f>'9.Training Annex'!A7</f>
        <v>9</v>
      </c>
      <c r="B18" s="502"/>
      <c r="C18" s="502" t="str">
        <f>'9.Training Annex'!C7</f>
        <v>Training and Capacity Building</v>
      </c>
      <c r="D18" s="495"/>
      <c r="E18" s="923"/>
      <c r="F18" s="923"/>
      <c r="G18" s="923"/>
      <c r="H18" s="918"/>
      <c r="I18" s="923"/>
      <c r="J18" s="918"/>
      <c r="K18" s="924"/>
      <c r="L18" s="924"/>
      <c r="M18" s="918"/>
      <c r="N18" s="920"/>
      <c r="O18" s="921">
        <f>SUM(O19:O20)</f>
        <v>8.4999999999840004</v>
      </c>
      <c r="P18" s="922"/>
      <c r="Q18" s="932"/>
      <c r="R18" s="933">
        <f>SUM(R19:R20)</f>
        <v>0</v>
      </c>
    </row>
    <row r="19" spans="1:18" ht="330">
      <c r="A19" s="5671" t="str">
        <f>'9.Training Annex'!A56</f>
        <v>9.2.4.2</v>
      </c>
      <c r="B19" s="70" t="str">
        <f>+'9-A.Training Sub-Annex'!C252</f>
        <v>J.1.2</v>
      </c>
      <c r="C19" s="70" t="str">
        <f>+'9-A.Training Sub-Annex'!D252</f>
        <v>Training of PHC Medical Officers, Nurses, Paramedical Workers &amp; Other Health Staff working under NMHP</v>
      </c>
      <c r="D19" s="700" t="str">
        <f>+'9-A.Training Sub-Annex'!E252</f>
        <v>NCD</v>
      </c>
      <c r="E19" s="700" t="str">
        <f>+'9-A.Training Sub-Annex'!F252</f>
        <v>NMHP</v>
      </c>
      <c r="F19" s="700">
        <f>+'9-A.Training Sub-Annex'!G252</f>
        <v>0</v>
      </c>
      <c r="G19" s="700">
        <f>+'9-A.Training Sub-Annex'!H252</f>
        <v>0</v>
      </c>
      <c r="H19" s="700">
        <f>+'9-A.Training Sub-Annex'!I252</f>
        <v>5</v>
      </c>
      <c r="I19" s="700">
        <f>+'9-A.Training Sub-Annex'!J252</f>
        <v>0</v>
      </c>
      <c r="J19" s="700">
        <f>+'9-A.Training Sub-Annex'!K252</f>
        <v>0</v>
      </c>
      <c r="K19" s="700">
        <f>+'9-A.Training Sub-Annex'!L252</f>
        <v>0</v>
      </c>
      <c r="L19" s="700">
        <f>+'9-A.Training Sub-Annex'!M252</f>
        <v>1118.4210526294737</v>
      </c>
      <c r="M19" s="100">
        <f>+'9-A.Training Sub-Annex'!N252</f>
        <v>1.1184210526294737E-2</v>
      </c>
      <c r="N19" s="700">
        <f>+'9-A.Training Sub-Annex'!O252</f>
        <v>760</v>
      </c>
      <c r="O19" s="100">
        <f>+'9-A.Training Sub-Annex'!P252</f>
        <v>8.4999999999840004</v>
      </c>
      <c r="P19" s="70" t="str">
        <f>+'9-A.Training Sub-Annex'!Q252</f>
        <v>STATE: ; PDY: Medical officer training - 4 batches x 30 x 3 days - Rs.2.00 Lakhs, Nursing officer training - 4 batches x 30 x 3 days - Rs.2.00 Lakhs (Total - Rs. 4.00); KKL: Medical Officer Training - 1 batches x 30 x 3 days , Multipurpose Health Workers - 1day - 1 batches x 30 x 1 day, Training of NGOs/Opinion Leaders One day Training - 2 batches x 300 x 1day (Total - 2.50  Lakhs); MHE: Medical Officer Training - 1 batches x 30 x 3 days , Multipurpose Health Workers - 1day - 1 batches x 30 x 1 day, Training of NGOs/Opinion Leaders One day Training - 2 batches x 100 x 1 day (Total - 1.00  Lakhs); YNM: Medical Officer Training - 1 batches x 30 x 3 days , Multipurpose Health Workers - 1day - 1 batches x 30 x 1 day, Training of NGOs/Opinion Leaders One day Training - 2 batches x 100 x 1 day (Total - 1.00  Lakhs)</v>
      </c>
      <c r="Q19" s="56"/>
      <c r="R19" s="241"/>
    </row>
    <row r="20" spans="1:18" ht="30">
      <c r="A20" s="5672"/>
      <c r="B20" s="70"/>
      <c r="C20" s="70" t="str">
        <f>+'9-A.Training Sub-Annex'!D253</f>
        <v>Any other (please specify)</v>
      </c>
      <c r="D20" s="700" t="str">
        <f>+'9-A.Training Sub-Annex'!E253</f>
        <v>NCD</v>
      </c>
      <c r="E20" s="700" t="str">
        <f>+'9-A.Training Sub-Annex'!F253</f>
        <v>NMHP</v>
      </c>
      <c r="F20" s="700">
        <f>+'9-A.Training Sub-Annex'!G253</f>
        <v>0</v>
      </c>
      <c r="G20" s="700">
        <f>+'9-A.Training Sub-Annex'!H253</f>
        <v>0</v>
      </c>
      <c r="H20" s="700">
        <f>+'9-A.Training Sub-Annex'!I253</f>
        <v>0</v>
      </c>
      <c r="I20" s="700">
        <f>+'9-A.Training Sub-Annex'!J253</f>
        <v>0</v>
      </c>
      <c r="J20" s="700">
        <f>+'9-A.Training Sub-Annex'!K253</f>
        <v>0</v>
      </c>
      <c r="K20" s="700">
        <f>+'9-A.Training Sub-Annex'!L253</f>
        <v>0</v>
      </c>
      <c r="L20" s="700">
        <f>+'9-A.Training Sub-Annex'!M253</f>
        <v>0</v>
      </c>
      <c r="M20" s="100">
        <f>+'9-A.Training Sub-Annex'!N253</f>
        <v>0</v>
      </c>
      <c r="N20" s="700">
        <f>+'9-A.Training Sub-Annex'!O253</f>
        <v>0</v>
      </c>
      <c r="O20" s="100">
        <f>+'9-A.Training Sub-Annex'!P253</f>
        <v>0</v>
      </c>
      <c r="P20" s="70" t="str">
        <f>+'9-A.Training Sub-Annex'!Q253</f>
        <v xml:space="preserve">STATE: ; PDY: ; KKL: ; MHE: ; YNM: </v>
      </c>
      <c r="Q20" s="56"/>
      <c r="R20" s="241"/>
    </row>
    <row r="21" spans="1:18">
      <c r="A21" s="542">
        <f>'11.IEC-BCC Annex'!A7</f>
        <v>11</v>
      </c>
      <c r="B21" s="542"/>
      <c r="C21" s="542" t="str">
        <f>'11.IEC-BCC Annex'!C7</f>
        <v xml:space="preserve"> </v>
      </c>
      <c r="D21" s="543"/>
      <c r="E21" s="925"/>
      <c r="F21" s="925"/>
      <c r="G21" s="925"/>
      <c r="H21" s="918"/>
      <c r="I21" s="925"/>
      <c r="J21" s="918"/>
      <c r="K21" s="926"/>
      <c r="L21" s="926"/>
      <c r="M21" s="918"/>
      <c r="N21" s="920"/>
      <c r="O21" s="921">
        <f>SUM(O22:O24)</f>
        <v>8.6475000000000009</v>
      </c>
      <c r="P21" s="922"/>
      <c r="Q21" s="932"/>
      <c r="R21" s="933">
        <f>SUM(R22:R24)</f>
        <v>0</v>
      </c>
    </row>
    <row r="22" spans="1:18" ht="409.5">
      <c r="A22" s="5661" t="str">
        <f>'11.IEC-BCC Annex'!A33</f>
        <v>11.4.2</v>
      </c>
      <c r="B22" s="70" t="str">
        <f>+'11-A. IEC Sub-Annex'!C81</f>
        <v>B.10.6.12.a</v>
      </c>
      <c r="C22" s="70" t="str">
        <f>+'11-A. IEC Sub-Annex'!D81</f>
        <v>Translation of IEC material and distribution</v>
      </c>
      <c r="D22" s="700" t="str">
        <f>+'11-A. IEC Sub-Annex'!E81</f>
        <v>NCD</v>
      </c>
      <c r="E22" s="700" t="e">
        <f>+'11-A. IEC Sub-Annex'!#REF!</f>
        <v>#REF!</v>
      </c>
      <c r="F22" s="700">
        <f>+'11-A. IEC Sub-Annex'!F81</f>
        <v>0</v>
      </c>
      <c r="G22" s="700">
        <f>+'11-A. IEC Sub-Annex'!G81</f>
        <v>0</v>
      </c>
      <c r="H22" s="700">
        <f>+'11-A. IEC Sub-Annex'!H81</f>
        <v>1.8975000080000002</v>
      </c>
      <c r="I22" s="700">
        <f>+'11-A. IEC Sub-Annex'!I81</f>
        <v>0</v>
      </c>
      <c r="J22" s="700">
        <f>+'11-A. IEC Sub-Annex'!J81</f>
        <v>0</v>
      </c>
      <c r="K22" s="700">
        <f>+'11-A. IEC Sub-Annex'!K81</f>
        <v>0</v>
      </c>
      <c r="L22" s="700">
        <f>+'11-A. IEC Sub-Annex'!L81</f>
        <v>4200</v>
      </c>
      <c r="M22" s="100">
        <f>+'11-A. IEC Sub-Annex'!M81</f>
        <v>4.2000000000000003E-2</v>
      </c>
      <c r="N22" s="700">
        <f>+'11-A. IEC Sub-Annex'!N81</f>
        <v>50</v>
      </c>
      <c r="O22" s="100">
        <f>+'11-A. IEC Sub-Annex'!O81</f>
        <v>2.1</v>
      </c>
      <c r="P22" s="70" t="str">
        <f>+'11-A. IEC Sub-Annex'!P81</f>
        <v>STATE: ; PDY: IEC Materials  - Alcohol awareness month, Awareness Creation Programme, world schizophrenia day, sucide prevention week, world suicide prevention day, orentation programme for suicide prevention day awareness, World Mental Health awareness week, Orentation and Sensitization training Programme for Health Workers, World AIDS day on Psychiatric implication of HIV/AIDS target population .; KKL: IEC Materials  -  world schizophrenia day, sucide prevention week, world suicide prevention day, orentaion programme for suicide prevention day awareness, Mental Health awareness week, World AIDS day on Psychiatric implication of HIV/AIDS target population .; MHE: IEC Materials  -  world schizophrenia day, sucide prevention week, world suicide prevention day, orentaion programme for suicide prevention day awareness, Mental Health awareness week, World AIDS day on Psychiatric implication of HIV/AIDS target population .; YNM: IEC Materials  -  world schizophrenia day, sucide prevention week, world suicide prevention day, orentaion programme for suicide prevention day awareness, Mental Health awareness week, World AIDS day on Psychiatric implication of HIV/AIDS target population .</v>
      </c>
      <c r="Q22" s="56"/>
      <c r="R22" s="241"/>
    </row>
    <row r="23" spans="1:18" ht="409.5">
      <c r="A23" s="5662"/>
      <c r="B23" s="70" t="str">
        <f>+'11-A. IEC Sub-Annex'!C82</f>
        <v>B.10.6.12.b</v>
      </c>
      <c r="C23" s="70" t="str">
        <f>+'11-A. IEC Sub-Annex'!D82</f>
        <v>Awareness generation activities in the community, schools, workplaces with community involvement</v>
      </c>
      <c r="D23" s="700" t="str">
        <f>+'11-A. IEC Sub-Annex'!E82</f>
        <v>NCD</v>
      </c>
      <c r="E23" s="700" t="e">
        <f>+'11-A. IEC Sub-Annex'!#REF!</f>
        <v>#REF!</v>
      </c>
      <c r="F23" s="700">
        <f>+'11-A. IEC Sub-Annex'!F82</f>
        <v>0</v>
      </c>
      <c r="G23" s="700">
        <f>+'11-A. IEC Sub-Annex'!G82</f>
        <v>0</v>
      </c>
      <c r="H23" s="700">
        <f>+'11-A. IEC Sub-Annex'!H82</f>
        <v>4.5474999949999999</v>
      </c>
      <c r="I23" s="700">
        <f>+'11-A. IEC Sub-Annex'!I82</f>
        <v>0</v>
      </c>
      <c r="J23" s="700">
        <f>+'11-A. IEC Sub-Annex'!J82</f>
        <v>0</v>
      </c>
      <c r="K23" s="700">
        <f>+'11-A. IEC Sub-Annex'!K82</f>
        <v>0</v>
      </c>
      <c r="L23" s="700">
        <f>+'11-A. IEC Sub-Annex'!L82</f>
        <v>32737.5</v>
      </c>
      <c r="M23" s="100">
        <f>+'11-A. IEC Sub-Annex'!M82</f>
        <v>0.32737500000000003</v>
      </c>
      <c r="N23" s="700">
        <f>+'11-A. IEC Sub-Annex'!N82</f>
        <v>20</v>
      </c>
      <c r="O23" s="100">
        <f>+'11-A. IEC Sub-Annex'!O82</f>
        <v>6.5475000000000003</v>
      </c>
      <c r="P23" s="70" t="str">
        <f>+'11-A. IEC Sub-Annex'!P82</f>
        <v>STATE: ; PDY: Alcohol awareness month, Awareness creation Programme, world schizophrenia day, sucide prevention week, world suicide prevention day, orentaion programme for suicide prevention day awareness, Mental Health awareness week, World AIDS day on Psychiatric implication of HIV/AIDS target population .; KKL: Alcohol awareness month, world schizophrenia day, sucide prevention week, world suicide prevention day, orentaion programme for suicide prevention day awareness, Mental Health awareness week, World AIDS day on Psychiatric implication of HIV/AIDS target population .; MHE: Alcohol awareness month, world schizophrenia day, sucide prevention week, world suicide prevention day, orentaion programme for suicide prevention day awareness, Mental Health awareness week, World AIDS day on Psychiatric implication of HIV/AIDS target population .; YNM: Alcohol awareness month, world schizophrenia day, sucide prevention week, world suicide prevention day, orentaion programme for suicide prevention day awareness, Mental Health awareness week, World AIDS day on Psychiatric implication of HIV/AIDS target population .</v>
      </c>
      <c r="Q23" s="56"/>
      <c r="R23" s="241"/>
    </row>
    <row r="24" spans="1:18" ht="30">
      <c r="A24" s="5663"/>
      <c r="B24" s="70"/>
      <c r="C24" s="70" t="str">
        <f>+'11-A. IEC Sub-Annex'!D83</f>
        <v>Any other IEC/BCC activities (please specify)</v>
      </c>
      <c r="D24" s="700" t="str">
        <f>+'11-A. IEC Sub-Annex'!E83</f>
        <v>NCD</v>
      </c>
      <c r="E24" s="700" t="e">
        <f>+'11-A. IEC Sub-Annex'!#REF!</f>
        <v>#REF!</v>
      </c>
      <c r="F24" s="700">
        <f>+'11-A. IEC Sub-Annex'!F83</f>
        <v>0</v>
      </c>
      <c r="G24" s="700">
        <f>+'11-A. IEC Sub-Annex'!G83</f>
        <v>0</v>
      </c>
      <c r="H24" s="700">
        <f>+'11-A. IEC Sub-Annex'!H83</f>
        <v>0</v>
      </c>
      <c r="I24" s="700">
        <f>+'11-A. IEC Sub-Annex'!I83</f>
        <v>0</v>
      </c>
      <c r="J24" s="700">
        <f>+'11-A. IEC Sub-Annex'!J83</f>
        <v>0</v>
      </c>
      <c r="K24" s="700">
        <f>+'11-A. IEC Sub-Annex'!K83</f>
        <v>0</v>
      </c>
      <c r="L24" s="700">
        <f>+'11-A. IEC Sub-Annex'!L83</f>
        <v>0</v>
      </c>
      <c r="M24" s="100">
        <f>+'11-A. IEC Sub-Annex'!M83</f>
        <v>0</v>
      </c>
      <c r="N24" s="700">
        <f>+'11-A. IEC Sub-Annex'!N83</f>
        <v>0</v>
      </c>
      <c r="O24" s="100">
        <f>+'11-A. IEC Sub-Annex'!O83</f>
        <v>0</v>
      </c>
      <c r="P24" s="70" t="str">
        <f>+'11-A. IEC Sub-Annex'!P83</f>
        <v xml:space="preserve">STATE: ; PDY: ; KKL: ; MHE: ; YNM: </v>
      </c>
      <c r="Q24" s="56"/>
      <c r="R24" s="241"/>
    </row>
    <row r="25" spans="1:18">
      <c r="A25" s="542">
        <f>'12.Printing Annex'!A7</f>
        <v>12</v>
      </c>
      <c r="B25" s="542"/>
      <c r="C25" s="542" t="str">
        <f>'12.Printing Annex'!C7</f>
        <v>Printing</v>
      </c>
      <c r="D25" s="543"/>
      <c r="E25" s="925"/>
      <c r="F25" s="925"/>
      <c r="G25" s="925"/>
      <c r="H25" s="918"/>
      <c r="I25" s="925"/>
      <c r="J25" s="918"/>
      <c r="K25" s="926"/>
      <c r="L25" s="926"/>
      <c r="M25" s="918"/>
      <c r="N25" s="920"/>
      <c r="O25" s="921">
        <f>O26</f>
        <v>0</v>
      </c>
      <c r="P25" s="922"/>
      <c r="Q25" s="932"/>
      <c r="R25" s="933">
        <f>R26</f>
        <v>0</v>
      </c>
    </row>
    <row r="26" spans="1:18" ht="30">
      <c r="A26" s="70" t="str">
        <f>'12.Printing Annex'!A35</f>
        <v>12.4.2</v>
      </c>
      <c r="B26" s="70">
        <f>'12-A. Print Sub-Annex'!C93</f>
        <v>0</v>
      </c>
      <c r="C26" s="70" t="str">
        <f>'12-A. Print Sub-Annex'!D93</f>
        <v>Printing activities under NMHP</v>
      </c>
      <c r="D26" s="700" t="str">
        <f>'12-A. Print Sub-Annex'!E93</f>
        <v>NCD</v>
      </c>
      <c r="E26" s="700" t="str">
        <f>'12-A. Print Sub-Annex'!F93</f>
        <v>NMHP</v>
      </c>
      <c r="F26" s="700">
        <f>'12-A. Print Sub-Annex'!G93</f>
        <v>0</v>
      </c>
      <c r="G26" s="700">
        <f>'12-A. Print Sub-Annex'!H93</f>
        <v>0</v>
      </c>
      <c r="H26" s="700">
        <f>'12-A. Print Sub-Annex'!I93</f>
        <v>0</v>
      </c>
      <c r="I26" s="700">
        <f>'12-A. Print Sub-Annex'!J93</f>
        <v>0</v>
      </c>
      <c r="J26" s="700">
        <f>'12-A. Print Sub-Annex'!K93</f>
        <v>0</v>
      </c>
      <c r="K26" s="700">
        <f>'12-A. Print Sub-Annex'!L93</f>
        <v>0</v>
      </c>
      <c r="L26" s="700">
        <f>'12-A. Print Sub-Annex'!M93</f>
        <v>0</v>
      </c>
      <c r="M26" s="100">
        <f>'12-A. Print Sub-Annex'!N93</f>
        <v>0</v>
      </c>
      <c r="N26" s="700">
        <f>'12-A. Print Sub-Annex'!O93</f>
        <v>0</v>
      </c>
      <c r="O26" s="100">
        <f>'12-A. Print Sub-Annex'!P93</f>
        <v>0</v>
      </c>
      <c r="P26" s="70" t="str">
        <f>'12-A. Print Sub-Annex'!Q93</f>
        <v xml:space="preserve">STATE: ; PDY: ; KKL: ; MHE: ; YNM: </v>
      </c>
      <c r="Q26" s="56"/>
      <c r="R26" s="241"/>
    </row>
    <row r="27" spans="1:18">
      <c r="A27" s="542">
        <f>'15.PPP Annex'!A7</f>
        <v>15</v>
      </c>
      <c r="B27" s="542"/>
      <c r="C27" s="542" t="str">
        <f>'15.PPP Annex'!C7</f>
        <v>PPP</v>
      </c>
      <c r="D27" s="543"/>
      <c r="E27" s="925"/>
      <c r="F27" s="925"/>
      <c r="G27" s="925"/>
      <c r="H27" s="918"/>
      <c r="I27" s="925"/>
      <c r="J27" s="918"/>
      <c r="K27" s="926"/>
      <c r="L27" s="926"/>
      <c r="M27" s="918"/>
      <c r="N27" s="920"/>
      <c r="O27" s="921">
        <f>O28</f>
        <v>0</v>
      </c>
      <c r="P27" s="922"/>
      <c r="Q27" s="932"/>
      <c r="R27" s="933">
        <f>R28</f>
        <v>0</v>
      </c>
    </row>
    <row r="28" spans="1:18" ht="30">
      <c r="A28" s="70" t="str">
        <f>+'15.PPP Annex'!A46</f>
        <v>15.4.4</v>
      </c>
      <c r="B28" s="70"/>
      <c r="C28" s="70" t="str">
        <f>+'15.PPP Annex'!C46</f>
        <v>NGO based activities under NMHP</v>
      </c>
      <c r="D28" s="700" t="str">
        <f>+'15.PPP Annex'!D46</f>
        <v>NCD</v>
      </c>
      <c r="E28" s="700" t="str">
        <f>+'15.PPP Annex'!E46</f>
        <v>NMHP</v>
      </c>
      <c r="F28" s="700">
        <f>+'15.PPP Annex'!G46</f>
        <v>0</v>
      </c>
      <c r="G28" s="700">
        <f>+'15.PPP Annex'!H46</f>
        <v>0</v>
      </c>
      <c r="H28" s="700">
        <f>+'15.PPP Annex'!I46</f>
        <v>0</v>
      </c>
      <c r="I28" s="700">
        <f>+'15.PPP Annex'!J46</f>
        <v>0</v>
      </c>
      <c r="J28" s="700">
        <f>+'15.PPP Annex'!K46</f>
        <v>0</v>
      </c>
      <c r="K28" s="700">
        <f>+'15.PPP Annex'!L46</f>
        <v>0</v>
      </c>
      <c r="L28" s="700">
        <f>+'15.PPP Annex'!M46</f>
        <v>0</v>
      </c>
      <c r="M28" s="100">
        <f>+'15.PPP Annex'!N46</f>
        <v>0</v>
      </c>
      <c r="N28" s="700">
        <f>+'15.PPP Annex'!O46</f>
        <v>0</v>
      </c>
      <c r="O28" s="100">
        <f>+'15.PPP Annex'!P46</f>
        <v>0</v>
      </c>
      <c r="P28" s="70" t="str">
        <f>+'15.PPP Annex'!Q46</f>
        <v xml:space="preserve">STATE: ; PDY: ; KKL: ; MHE: ; YNM: </v>
      </c>
      <c r="Q28" s="56"/>
      <c r="R28" s="241"/>
    </row>
    <row r="29" spans="1:18">
      <c r="A29" s="337">
        <f>'16.PM Annex'!A7</f>
        <v>16</v>
      </c>
      <c r="B29" s="337"/>
      <c r="C29" s="337" t="str">
        <f>'16.PM Annex'!C7</f>
        <v>Programme Management</v>
      </c>
      <c r="D29" s="338"/>
      <c r="E29" s="930"/>
      <c r="F29" s="930"/>
      <c r="G29" s="930"/>
      <c r="H29" s="918"/>
      <c r="I29" s="930"/>
      <c r="J29" s="918"/>
      <c r="K29" s="931"/>
      <c r="L29" s="931"/>
      <c r="M29" s="918"/>
      <c r="N29" s="920"/>
      <c r="O29" s="921">
        <f>SUM(O30:O33)</f>
        <v>4.9399999999999995</v>
      </c>
      <c r="P29" s="922"/>
      <c r="Q29" s="932"/>
      <c r="R29" s="933">
        <f>SUM(R30:R33)</f>
        <v>0</v>
      </c>
    </row>
    <row r="30" spans="1:18" ht="30">
      <c r="A30" s="70" t="str">
        <f>'16-A. PM sub Annex'!B17</f>
        <v>16.1.1.8</v>
      </c>
      <c r="B30" s="70" t="str">
        <f>'16-A. PM sub Annex'!D17</f>
        <v>J.1.1</v>
      </c>
      <c r="C30" s="70" t="str">
        <f>'16-A. PM sub Annex'!E17</f>
        <v>Preparatory phase : Development of district plan</v>
      </c>
      <c r="D30" s="700" t="str">
        <f>'16-A. PM sub Annex'!F17</f>
        <v>NCD</v>
      </c>
      <c r="E30" s="700" t="str">
        <f>'16-A. PM sub Annex'!G17</f>
        <v>HRH&amp;HPIP/NMHP</v>
      </c>
      <c r="F30" s="700">
        <f>'16-A. PM sub Annex'!H17</f>
        <v>0</v>
      </c>
      <c r="G30" s="700">
        <f>'16-A. PM sub Annex'!I17</f>
        <v>0</v>
      </c>
      <c r="H30" s="700">
        <f>'16-A. PM sub Annex'!K17</f>
        <v>0</v>
      </c>
      <c r="I30" s="700">
        <f>'16-A. PM sub Annex'!L17</f>
        <v>0</v>
      </c>
      <c r="J30" s="700">
        <f>'16-A. PM sub Annex'!M17</f>
        <v>0</v>
      </c>
      <c r="K30" s="700">
        <f>'16-A. PM sub Annex'!N17</f>
        <v>0</v>
      </c>
      <c r="L30" s="700">
        <f>'16-A. PM sub Annex'!O17</f>
        <v>0</v>
      </c>
      <c r="M30" s="100">
        <f>'16-A. PM sub Annex'!P17</f>
        <v>0</v>
      </c>
      <c r="N30" s="700">
        <f>'16-A. PM sub Annex'!Q17</f>
        <v>0</v>
      </c>
      <c r="O30" s="100">
        <f>'16-A. PM sub Annex'!R17</f>
        <v>0</v>
      </c>
      <c r="P30" s="70" t="str">
        <f>'16-A. PM sub Annex'!S17</f>
        <v xml:space="preserve">STATE: ; PDY: ; KKL: ; MHE: ; YNM: </v>
      </c>
      <c r="Q30" s="56"/>
      <c r="R30" s="241"/>
    </row>
    <row r="31" spans="1:18" ht="60">
      <c r="A31" s="70" t="str">
        <f>'16-A. PM sub Annex'!B106</f>
        <v>16.1.3.3.13</v>
      </c>
      <c r="B31" s="70" t="str">
        <f>'16-A. PM sub Annex'!D106</f>
        <v>J.1.7</v>
      </c>
      <c r="C31" s="70" t="str">
        <f>'16-A. PM sub Annex'!E106</f>
        <v>Miscellaneous/ Travel</v>
      </c>
      <c r="D31" s="700" t="str">
        <f>'16-A. PM sub Annex'!F106</f>
        <v>NCD</v>
      </c>
      <c r="E31" s="700" t="str">
        <f>'16-A. PM sub Annex'!G106</f>
        <v>HRH&amp;HPIP/NMHP</v>
      </c>
      <c r="F31" s="700">
        <f>'16-A. PM sub Annex'!H106</f>
        <v>0</v>
      </c>
      <c r="G31" s="700">
        <f>'16-A. PM sub Annex'!I106</f>
        <v>0</v>
      </c>
      <c r="H31" s="700">
        <f>'16-A. PM sub Annex'!K106</f>
        <v>0</v>
      </c>
      <c r="I31" s="700">
        <f>'16-A. PM sub Annex'!L106</f>
        <v>0</v>
      </c>
      <c r="J31" s="700">
        <f>'16-A. PM sub Annex'!M106</f>
        <v>0</v>
      </c>
      <c r="K31" s="700">
        <f>'16-A. PM sub Annex'!N106</f>
        <v>0</v>
      </c>
      <c r="L31" s="700">
        <f>'16-A. PM sub Annex'!O106</f>
        <v>23333.333333333332</v>
      </c>
      <c r="M31" s="100">
        <f>'16-A. PM sub Annex'!P106</f>
        <v>0.23333333333333331</v>
      </c>
      <c r="N31" s="700">
        <f>'16-A. PM sub Annex'!Q106</f>
        <v>15</v>
      </c>
      <c r="O31" s="100">
        <f>'16-A. PM sub Annex'!R106</f>
        <v>3.4999999999999996</v>
      </c>
      <c r="P31" s="70" t="str">
        <f>'16-A. PM sub Annex'!S106</f>
        <v xml:space="preserve">STATE: ; PDY: Travel Cost &amp; Miscellanous for NMHP- Rs.2.50 Lakhs; KKL: Travel Cost for NMHP- Rs.1.00 Lakhs; MHE: ; YNM: </v>
      </c>
      <c r="Q31" s="56"/>
      <c r="R31" s="241"/>
    </row>
    <row r="32" spans="1:18" ht="195">
      <c r="A32" s="70" t="str">
        <f>'16-A. PM sub Annex'!B141</f>
        <v>16.1.4.2.6</v>
      </c>
      <c r="B32" s="70" t="str">
        <f>'16-A. PM sub Annex'!D141</f>
        <v>J.1.5</v>
      </c>
      <c r="C32" s="70" t="str">
        <f>'16-A. PM sub Annex'!E141</f>
        <v>Operational expenses of the district centre : rent, telephone expenses, website etc.</v>
      </c>
      <c r="D32" s="700" t="str">
        <f>'16-A. PM sub Annex'!F141</f>
        <v>NCD</v>
      </c>
      <c r="E32" s="700" t="str">
        <f>'16-A. PM sub Annex'!G141</f>
        <v>HRH&amp;HPIP/NMHP</v>
      </c>
      <c r="F32" s="700">
        <f>'16-A. PM sub Annex'!H141</f>
        <v>0</v>
      </c>
      <c r="G32" s="700">
        <f>'16-A. PM sub Annex'!I141</f>
        <v>0</v>
      </c>
      <c r="H32" s="700">
        <f>'16-A. PM sub Annex'!K141</f>
        <v>0</v>
      </c>
      <c r="I32" s="700">
        <f>'16-A. PM sub Annex'!L141</f>
        <v>0</v>
      </c>
      <c r="J32" s="700">
        <f>'16-A. PM sub Annex'!M141</f>
        <v>0</v>
      </c>
      <c r="K32" s="700">
        <f>'16-A. PM sub Annex'!N141</f>
        <v>0</v>
      </c>
      <c r="L32" s="700">
        <f>'16-A. PM sub Annex'!O141</f>
        <v>3000</v>
      </c>
      <c r="M32" s="100">
        <f>'16-A. PM sub Annex'!P141</f>
        <v>0.03</v>
      </c>
      <c r="N32" s="700">
        <f>'16-A. PM sub Annex'!Q141</f>
        <v>48</v>
      </c>
      <c r="O32" s="100">
        <f>'16-A. PM sub Annex'!R141</f>
        <v>1.44</v>
      </c>
      <c r="P32" s="70" t="str">
        <f>'16-A. PM sub Annex'!S141</f>
        <v>STATE: ; PDY: Operational Expenses on the District Centre Rent, Telephone expenses &amp; Website etc., - Rs.48000/-; KKL: Operational Expenses on the District Centre Rent, Telephone expenses &amp; Website etc., - Rs.48000/-; MHE: Operational Expenses on the District Centre Rent, Telephone expenses &amp; Website etc., - Rs.24000/-; YNM: Operational Expenses on the District Centre Rent, Telephone expenses &amp; Website etc., - Rs.24000/-</v>
      </c>
      <c r="Q32" s="56"/>
      <c r="R32" s="241"/>
    </row>
    <row r="33" spans="1:18" ht="30">
      <c r="A33" s="70" t="str">
        <f>'16-A. PM sub Annex'!B142</f>
        <v>16.1.4.2.7</v>
      </c>
      <c r="B33" s="70" t="str">
        <f>'16-A. PM sub Annex'!D142</f>
        <v>J.1.7</v>
      </c>
      <c r="C33" s="70" t="str">
        <f>'16-A. PM sub Annex'!E142</f>
        <v>Contingency under NMHP</v>
      </c>
      <c r="D33" s="700" t="str">
        <f>'16-A. PM sub Annex'!F142</f>
        <v>NCD</v>
      </c>
      <c r="E33" s="700" t="str">
        <f>'16-A. PM sub Annex'!G142</f>
        <v>HRH&amp;HPIP/NMHP</v>
      </c>
      <c r="F33" s="700">
        <f>'16-A. PM sub Annex'!H142</f>
        <v>0</v>
      </c>
      <c r="G33" s="700">
        <f>'16-A. PM sub Annex'!I142</f>
        <v>0</v>
      </c>
      <c r="H33" s="700">
        <f>'16-A. PM sub Annex'!K142</f>
        <v>0</v>
      </c>
      <c r="I33" s="700">
        <f>'16-A. PM sub Annex'!L142</f>
        <v>0</v>
      </c>
      <c r="J33" s="700">
        <f>'16-A. PM sub Annex'!M142</f>
        <v>0</v>
      </c>
      <c r="K33" s="700">
        <f>'16-A. PM sub Annex'!N142</f>
        <v>0</v>
      </c>
      <c r="L33" s="700">
        <f>'16-A. PM sub Annex'!O142</f>
        <v>0</v>
      </c>
      <c r="M33" s="100">
        <f>'16-A. PM sub Annex'!P142</f>
        <v>0</v>
      </c>
      <c r="N33" s="700">
        <f>'16-A. PM sub Annex'!Q142</f>
        <v>0</v>
      </c>
      <c r="O33" s="100">
        <f>'16-A. PM sub Annex'!R142</f>
        <v>0</v>
      </c>
      <c r="P33" s="70" t="str">
        <f>'16-A. PM sub Annex'!S142</f>
        <v xml:space="preserve">STATE: ; PDY: ; KKL: ; MHE: ; YNM: </v>
      </c>
      <c r="Q33" s="56"/>
      <c r="R33" s="241"/>
    </row>
  </sheetData>
  <sheetProtection sheet="1" formatCells="0" formatColumns="0" formatRows="0" autoFilter="0"/>
  <autoFilter ref="A5:M33"/>
  <mergeCells count="12">
    <mergeCell ref="A13:A14"/>
    <mergeCell ref="A19:A20"/>
    <mergeCell ref="A22:A24"/>
    <mergeCell ref="Q4:R4"/>
    <mergeCell ref="E4:E5"/>
    <mergeCell ref="F4:J4"/>
    <mergeCell ref="K4:P4"/>
    <mergeCell ref="A1:C1"/>
    <mergeCell ref="A4:A5"/>
    <mergeCell ref="B4:B5"/>
    <mergeCell ref="C4:C5"/>
    <mergeCell ref="D4:D5"/>
  </mergeCells>
  <pageMargins left="0.7" right="0.7" top="0.75" bottom="0.75" header="0.3" footer="0.3"/>
</worksheet>
</file>

<file path=xl/worksheets/sheet63.xml><?xml version="1.0" encoding="utf-8"?>
<worksheet xmlns="http://schemas.openxmlformats.org/spreadsheetml/2006/main" xmlns:r="http://schemas.openxmlformats.org/officeDocument/2006/relationships">
  <sheetPr codeName="Sheet61"/>
  <dimension ref="A1:P472"/>
  <sheetViews>
    <sheetView zoomScale="70" zoomScaleNormal="70" workbookViewId="0">
      <pane xSplit="3" ySplit="5" topLeftCell="G106" activePane="bottomRight" state="frozen"/>
      <selection pane="topRight" activeCell="D1" sqref="D1"/>
      <selection pane="bottomLeft" activeCell="A6" sqref="A6"/>
      <selection pane="bottomRight" activeCell="M119" sqref="M119"/>
    </sheetView>
  </sheetViews>
  <sheetFormatPr defaultColWidth="8.7109375" defaultRowHeight="12.75"/>
  <cols>
    <col min="1" max="1" width="9.42578125" style="2" bestFit="1" customWidth="1"/>
    <col min="2" max="2" width="11.42578125" style="2" customWidth="1"/>
    <col min="3" max="3" width="39.42578125" style="2" customWidth="1"/>
    <col min="4" max="4" width="17.7109375" style="2" customWidth="1"/>
    <col min="5" max="5" width="15.28515625" style="2" customWidth="1"/>
    <col min="6" max="6" width="15" style="2" customWidth="1"/>
    <col min="7" max="7" width="17.42578125" style="2" customWidth="1"/>
    <col min="8" max="8" width="19.85546875" style="2" customWidth="1"/>
    <col min="9" max="9" width="17.28515625" style="2" customWidth="1"/>
    <col min="10" max="10" width="14.28515625" style="2" customWidth="1"/>
    <col min="11" max="11" width="17" style="2" customWidth="1"/>
    <col min="12" max="12" width="12.85546875" style="2" customWidth="1"/>
    <col min="13" max="13" width="19.140625" style="2" customWidth="1"/>
    <col min="14" max="14" width="27.7109375" style="2" customWidth="1"/>
    <col min="15" max="15" width="33.85546875" style="2" customWidth="1"/>
    <col min="16" max="16" width="20" style="2" customWidth="1"/>
    <col min="17" max="16384" width="8.7109375" style="2"/>
  </cols>
  <sheetData>
    <row r="1" spans="1:16">
      <c r="A1" s="5675" t="s">
        <v>4335</v>
      </c>
      <c r="B1" s="5675"/>
      <c r="C1" s="5675"/>
      <c r="D1" s="5675"/>
      <c r="E1" s="5675"/>
      <c r="F1" s="5675"/>
      <c r="G1" s="5675"/>
      <c r="H1" s="5675"/>
      <c r="I1" s="5675"/>
      <c r="J1" s="5675"/>
      <c r="K1" s="5675"/>
      <c r="L1" s="5675"/>
      <c r="M1" s="5675"/>
      <c r="N1" s="5675"/>
      <c r="O1" s="5675"/>
      <c r="P1" s="5675"/>
    </row>
    <row r="2" spans="1:16" s="30" customFormat="1">
      <c r="A2" s="28" t="str">
        <f>HYPERLINK("#Index!D2", "Index Pg")</f>
        <v>Index Pg</v>
      </c>
      <c r="B2" s="13"/>
      <c r="C2" s="14" t="str">
        <f>HYPERLINK("#'Budget Summary II'!A3:B5", "Budget Summary II")</f>
        <v>Budget Summary II</v>
      </c>
      <c r="D2" s="29"/>
      <c r="E2" s="29"/>
      <c r="F2" s="29"/>
      <c r="G2" s="29"/>
      <c r="H2" s="29"/>
      <c r="I2" s="29"/>
      <c r="J2" s="3"/>
      <c r="K2" s="3"/>
      <c r="L2" s="3"/>
      <c r="M2" s="3"/>
      <c r="N2" s="3"/>
      <c r="O2" s="3"/>
      <c r="P2" s="3"/>
    </row>
    <row r="3" spans="1:16" ht="12.75" customHeight="1">
      <c r="A3" s="5677" t="s">
        <v>53</v>
      </c>
      <c r="B3" s="5677" t="s">
        <v>54</v>
      </c>
      <c r="C3" s="5677" t="s">
        <v>55</v>
      </c>
      <c r="D3" s="5676" t="s">
        <v>4603</v>
      </c>
      <c r="E3" s="5676"/>
      <c r="F3" s="5676"/>
      <c r="G3" s="5676"/>
      <c r="H3" s="5676"/>
      <c r="I3" s="5679" t="s">
        <v>4613</v>
      </c>
      <c r="J3" s="5680"/>
      <c r="K3" s="5680"/>
      <c r="L3" s="5680"/>
      <c r="M3" s="5680"/>
      <c r="N3" s="5681"/>
      <c r="O3" s="5682" t="s">
        <v>4643</v>
      </c>
      <c r="P3" s="5683"/>
    </row>
    <row r="4" spans="1:16" ht="51">
      <c r="A4" s="5678"/>
      <c r="B4" s="5678"/>
      <c r="C4" s="5678"/>
      <c r="D4" s="52" t="s">
        <v>4604</v>
      </c>
      <c r="E4" s="52" t="s">
        <v>4611</v>
      </c>
      <c r="F4" s="52" t="s">
        <v>4605</v>
      </c>
      <c r="G4" s="52" t="s">
        <v>4612</v>
      </c>
      <c r="H4" s="53" t="s">
        <v>2527</v>
      </c>
      <c r="I4" s="50" t="s">
        <v>58</v>
      </c>
      <c r="J4" s="50" t="s">
        <v>59</v>
      </c>
      <c r="K4" s="51" t="s">
        <v>60</v>
      </c>
      <c r="L4" s="50" t="s">
        <v>61</v>
      </c>
      <c r="M4" s="51" t="s">
        <v>62</v>
      </c>
      <c r="N4" s="50" t="s">
        <v>63</v>
      </c>
      <c r="O4" s="54" t="s">
        <v>2529</v>
      </c>
      <c r="P4" s="55" t="s">
        <v>4644</v>
      </c>
    </row>
    <row r="5" spans="1:16" s="37" customFormat="1">
      <c r="A5" s="17"/>
      <c r="B5" s="17"/>
      <c r="C5" s="18" t="s">
        <v>4136</v>
      </c>
      <c r="D5" s="45"/>
      <c r="E5" s="45"/>
      <c r="F5" s="45">
        <f>F6+F12+F103+F212+F214+F217+F223+F226+F237+F264</f>
        <v>115.24289999599999</v>
      </c>
      <c r="G5" s="45">
        <f>G6+G12+G103+G212+G214+G217+G223+G226+G237+G264</f>
        <v>0</v>
      </c>
      <c r="H5" s="45">
        <f>H6+H12+H103+H212+H214+H217+H223+H226+H237+H264</f>
        <v>0</v>
      </c>
      <c r="I5" s="17"/>
      <c r="J5" s="17"/>
      <c r="K5" s="36"/>
      <c r="L5" s="17"/>
      <c r="M5" s="45">
        <f>M6+M12+M103+M212+M214+M217+M223+M226+M237+M264</f>
        <v>84.901500000000013</v>
      </c>
      <c r="N5" s="17"/>
      <c r="O5" s="17"/>
      <c r="P5" s="45">
        <f>P6+P12+P103+P212+P214+P217+P223+P226+P237+P264</f>
        <v>0</v>
      </c>
    </row>
    <row r="6" spans="1:16" ht="25.5">
      <c r="A6" s="31">
        <f>'2.SD Community Based Annex'!A7</f>
        <v>2</v>
      </c>
      <c r="B6" s="31">
        <f>'2.SD Community Based Annex'!B7</f>
        <v>0</v>
      </c>
      <c r="C6" s="31" t="str">
        <f>'2.SD Community Based Annex'!C7</f>
        <v>Service Delivery - Community Based</v>
      </c>
      <c r="D6" s="38"/>
      <c r="E6" s="38"/>
      <c r="F6" s="38">
        <f>F7</f>
        <v>0</v>
      </c>
      <c r="G6" s="38">
        <f>G7</f>
        <v>0</v>
      </c>
      <c r="H6" s="38">
        <f>H7</f>
        <v>0</v>
      </c>
      <c r="I6" s="38"/>
      <c r="J6" s="38"/>
      <c r="K6" s="38"/>
      <c r="L6" s="38"/>
      <c r="M6" s="38">
        <f>M7</f>
        <v>0</v>
      </c>
      <c r="N6" s="38"/>
      <c r="O6" s="38"/>
      <c r="P6" s="38">
        <f>P7</f>
        <v>0</v>
      </c>
    </row>
    <row r="7" spans="1:16" s="11" customFormat="1">
      <c r="A7" s="32">
        <f>'2.SD Community Based Annex'!A8</f>
        <v>2.1</v>
      </c>
      <c r="B7" s="32">
        <f>'2.SD Community Based Annex'!B8</f>
        <v>0</v>
      </c>
      <c r="C7" s="32" t="str">
        <f>'2.SD Community Based Annex'!C8</f>
        <v>Mobile Units</v>
      </c>
      <c r="D7" s="39"/>
      <c r="E7" s="39"/>
      <c r="F7" s="39">
        <f>F8+F10</f>
        <v>0</v>
      </c>
      <c r="G7" s="39">
        <f>G8+G10</f>
        <v>0</v>
      </c>
      <c r="H7" s="39">
        <f>H8+H10</f>
        <v>0</v>
      </c>
      <c r="I7" s="39"/>
      <c r="J7" s="39"/>
      <c r="K7" s="39"/>
      <c r="L7" s="39"/>
      <c r="M7" s="39">
        <f>M8+M10</f>
        <v>0</v>
      </c>
      <c r="N7" s="39"/>
      <c r="O7" s="39"/>
      <c r="P7" s="39">
        <f>P8+P10</f>
        <v>0</v>
      </c>
    </row>
    <row r="8" spans="1:16" s="11" customFormat="1" ht="25.5">
      <c r="A8" s="20" t="str">
        <f>'2.SD Community Based Annex'!A9</f>
        <v>2.1.1</v>
      </c>
      <c r="B8" s="20" t="str">
        <f>'2.SD Community Based Annex'!B9</f>
        <v>B11</v>
      </c>
      <c r="C8" s="20" t="str">
        <f>'2.SD Community Based Annex'!C9</f>
        <v>National Mobile Medical Units (MMU)</v>
      </c>
      <c r="D8" s="40"/>
      <c r="E8" s="40"/>
      <c r="F8" s="40">
        <f>F9</f>
        <v>0</v>
      </c>
      <c r="G8" s="40">
        <f>G9</f>
        <v>0</v>
      </c>
      <c r="H8" s="40">
        <f>H9</f>
        <v>0</v>
      </c>
      <c r="I8" s="40"/>
      <c r="J8" s="40"/>
      <c r="K8" s="40"/>
      <c r="L8" s="40"/>
      <c r="M8" s="40">
        <f>M9</f>
        <v>0</v>
      </c>
      <c r="N8" s="40"/>
      <c r="O8" s="40"/>
      <c r="P8" s="40">
        <f>P9</f>
        <v>0</v>
      </c>
    </row>
    <row r="9" spans="1:16" ht="25.5">
      <c r="A9" s="4" t="str">
        <f>'2.SD Community Based Annex'!A10</f>
        <v>2.1.1.1</v>
      </c>
      <c r="B9" s="4" t="str">
        <f>'2.SD Community Based Annex'!B10</f>
        <v>B11.1.1</v>
      </c>
      <c r="C9" s="4" t="str">
        <f>'2.SD Community Based Annex'!C10</f>
        <v>Capex</v>
      </c>
      <c r="D9" s="8">
        <f>'2.SD Community Based Annex'!G10</f>
        <v>0</v>
      </c>
      <c r="E9" s="8">
        <f>'2.SD Community Based Annex'!H10</f>
        <v>0</v>
      </c>
      <c r="F9" s="8">
        <f>'2.SD Community Based Annex'!I10</f>
        <v>0</v>
      </c>
      <c r="G9" s="8">
        <f>'2.SD Community Based Annex'!J10</f>
        <v>0</v>
      </c>
      <c r="H9" s="8">
        <f>'2.SD Community Based Annex'!K10</f>
        <v>0</v>
      </c>
      <c r="I9" s="8">
        <f>'2.SD Community Based Annex'!L10</f>
        <v>0</v>
      </c>
      <c r="J9" s="8">
        <f>'2.SD Community Based Annex'!M10</f>
        <v>0</v>
      </c>
      <c r="K9" s="8">
        <f>'2.SD Community Based Annex'!N10</f>
        <v>0</v>
      </c>
      <c r="L9" s="8">
        <f>'2.SD Community Based Annex'!O10</f>
        <v>0</v>
      </c>
      <c r="M9" s="8">
        <f>'2.SD Community Based Annex'!P10</f>
        <v>0</v>
      </c>
      <c r="N9" s="8" t="str">
        <f>'2.SD Community Based Annex'!Q10</f>
        <v xml:space="preserve">STATE: ; PDY: ; KKL: ; MHE: ; YNM: </v>
      </c>
      <c r="O9" s="8">
        <f>'2.SD Community Based Annex'!R10</f>
        <v>0</v>
      </c>
      <c r="P9" s="8">
        <f>'2.SD Community Based Annex'!S10</f>
        <v>0</v>
      </c>
    </row>
    <row r="10" spans="1:16" s="11" customFormat="1" ht="38.25">
      <c r="A10" s="19" t="str">
        <f>'2.SD Community Based Annex'!A12</f>
        <v>2.1.2</v>
      </c>
      <c r="B10" s="19" t="str">
        <f>'2.SD Community Based Annex'!B12</f>
        <v>B11.2</v>
      </c>
      <c r="C10" s="19" t="str">
        <f>'2.SD Community Based Annex'!C12</f>
        <v>National Mobile Medical Vans (smaller vehicles) and specialised Mobile Medical Units</v>
      </c>
      <c r="D10" s="40"/>
      <c r="E10" s="40"/>
      <c r="F10" s="40">
        <f>F11</f>
        <v>0</v>
      </c>
      <c r="G10" s="40">
        <f>G11</f>
        <v>0</v>
      </c>
      <c r="H10" s="40">
        <f>H11</f>
        <v>0</v>
      </c>
      <c r="I10" s="40"/>
      <c r="J10" s="40"/>
      <c r="K10" s="40"/>
      <c r="L10" s="40"/>
      <c r="M10" s="40">
        <f>M11</f>
        <v>0</v>
      </c>
      <c r="N10" s="40"/>
      <c r="O10" s="40"/>
      <c r="P10" s="40">
        <f>P11</f>
        <v>0</v>
      </c>
    </row>
    <row r="11" spans="1:16" ht="25.5">
      <c r="A11" s="3" t="str">
        <f>'2.SD Community Based Annex'!A13</f>
        <v>2.1.2.1</v>
      </c>
      <c r="B11" s="3" t="str">
        <f>'2.SD Community Based Annex'!B13</f>
        <v>B11.2.1</v>
      </c>
      <c r="C11" s="3" t="str">
        <f>'2.SD Community Based Annex'!C13</f>
        <v>Capex</v>
      </c>
      <c r="D11" s="8">
        <f>'2.SD Community Based Annex'!G13</f>
        <v>0</v>
      </c>
      <c r="E11" s="8">
        <f>'2.SD Community Based Annex'!H13</f>
        <v>0</v>
      </c>
      <c r="F11" s="8">
        <f>'2.SD Community Based Annex'!I13</f>
        <v>0</v>
      </c>
      <c r="G11" s="8">
        <f>'2.SD Community Based Annex'!J13</f>
        <v>0</v>
      </c>
      <c r="H11" s="8">
        <f>'2.SD Community Based Annex'!K13</f>
        <v>0</v>
      </c>
      <c r="I11" s="8">
        <f>'2.SD Community Based Annex'!L13</f>
        <v>0</v>
      </c>
      <c r="J11" s="8">
        <f>'2.SD Community Based Annex'!M13</f>
        <v>0</v>
      </c>
      <c r="K11" s="8">
        <f>'2.SD Community Based Annex'!N13</f>
        <v>0</v>
      </c>
      <c r="L11" s="8">
        <f>'2.SD Community Based Annex'!O13</f>
        <v>0</v>
      </c>
      <c r="M11" s="8">
        <f>'2.SD Community Based Annex'!P13</f>
        <v>0</v>
      </c>
      <c r="N11" s="8" t="str">
        <f>'2.SD Community Based Annex'!Q13</f>
        <v xml:space="preserve">STATE: ; PDY: ; KKL: ; MHE: ; YNM: </v>
      </c>
      <c r="O11" s="8">
        <f>'2.SD Community Based Annex'!R13</f>
        <v>0</v>
      </c>
      <c r="P11" s="8">
        <f>'2.SD Community Based Annex'!S13</f>
        <v>0</v>
      </c>
    </row>
    <row r="12" spans="1:16">
      <c r="A12" s="31">
        <f>'5.Infrastructure Annex'!A7</f>
        <v>5</v>
      </c>
      <c r="B12" s="31">
        <f>'5.Infrastructure Annex'!B7</f>
        <v>0</v>
      </c>
      <c r="C12" s="31" t="str">
        <f>'5.Infrastructure Annex'!C7</f>
        <v>Infrastructure</v>
      </c>
      <c r="D12" s="38"/>
      <c r="E12" s="38"/>
      <c r="F12" s="38">
        <f>F13+F59+F86</f>
        <v>52.902199995999993</v>
      </c>
      <c r="G12" s="38">
        <f>G13+G59+G86</f>
        <v>0</v>
      </c>
      <c r="H12" s="38">
        <f>H13+H59+H86</f>
        <v>0</v>
      </c>
      <c r="I12" s="38"/>
      <c r="J12" s="38"/>
      <c r="K12" s="38"/>
      <c r="L12" s="38"/>
      <c r="M12" s="38">
        <f>M13+M59+M86</f>
        <v>38</v>
      </c>
      <c r="N12" s="38"/>
      <c r="O12" s="38"/>
      <c r="P12" s="38">
        <f>P13+P59+P86</f>
        <v>0</v>
      </c>
    </row>
    <row r="13" spans="1:16" ht="38.25">
      <c r="A13" s="32">
        <f>'5.Infrastructure Annex'!A8</f>
        <v>5.0999999999999996</v>
      </c>
      <c r="B13" s="32">
        <f>'5.Infrastructure Annex'!B8</f>
        <v>0</v>
      </c>
      <c r="C13" s="32" t="str">
        <f>'5.Infrastructure Annex'!C8</f>
        <v>Upgradation of existing facilities as per IPHS norms including staff quarters</v>
      </c>
      <c r="D13" s="39"/>
      <c r="E13" s="39"/>
      <c r="F13" s="39">
        <f>F14+F58</f>
        <v>11.5</v>
      </c>
      <c r="G13" s="39">
        <f>G14+G58</f>
        <v>0</v>
      </c>
      <c r="H13" s="39">
        <f>H14+H58</f>
        <v>0</v>
      </c>
      <c r="I13" s="39"/>
      <c r="J13" s="39"/>
      <c r="K13" s="39"/>
      <c r="L13" s="39"/>
      <c r="M13" s="39">
        <f>M14+M58</f>
        <v>0</v>
      </c>
      <c r="N13" s="39"/>
      <c r="O13" s="39"/>
      <c r="P13" s="39">
        <f>P14+P58</f>
        <v>0</v>
      </c>
    </row>
    <row r="14" spans="1:16">
      <c r="A14" s="20" t="str">
        <f>'5.Infrastructure Annex'!A9</f>
        <v>5.1.1</v>
      </c>
      <c r="B14" s="20" t="str">
        <f>'5.Infrastructure Annex'!B9</f>
        <v>B.4.1</v>
      </c>
      <c r="C14" s="20" t="str">
        <f>'5.Infrastructure Annex'!C9</f>
        <v>Upgradation</v>
      </c>
      <c r="D14" s="40"/>
      <c r="E14" s="40"/>
      <c r="F14" s="40">
        <f>F15+F26+F40+F50</f>
        <v>11.5</v>
      </c>
      <c r="G14" s="40">
        <f>G15+G26+G40+G50</f>
        <v>0</v>
      </c>
      <c r="H14" s="40">
        <f>H15+H26+H40+H50</f>
        <v>0</v>
      </c>
      <c r="I14" s="40"/>
      <c r="J14" s="40"/>
      <c r="K14" s="40"/>
      <c r="L14" s="40"/>
      <c r="M14" s="40">
        <f>M15+M26+M40+M50</f>
        <v>0</v>
      </c>
      <c r="N14" s="40"/>
      <c r="O14" s="40"/>
      <c r="P14" s="40">
        <f>P15+P26+P40+P50</f>
        <v>0</v>
      </c>
    </row>
    <row r="15" spans="1:16" ht="63.75">
      <c r="A15" s="4" t="str">
        <f>'5.Infrastructure Annex'!A10</f>
        <v>5.1.1.1</v>
      </c>
      <c r="B15" s="4" t="str">
        <f>'5.Infrastructure Annex'!B10</f>
        <v>B4.1.1 to B4.1.6/ B5.6/ A.9.10/ B.5.10</v>
      </c>
      <c r="C15" s="4" t="str">
        <f>'5.Infrastructure Annex'!C10</f>
        <v>Additional building/ Major Upgradation of existing facilities/ Structure</v>
      </c>
      <c r="D15" s="8"/>
      <c r="E15" s="8"/>
      <c r="F15" s="8">
        <f>SUM(F16:F25)</f>
        <v>0</v>
      </c>
      <c r="G15" s="8">
        <f>SUM(G16:G25)</f>
        <v>0</v>
      </c>
      <c r="H15" s="8">
        <f>SUM(H16:H25)</f>
        <v>0</v>
      </c>
      <c r="I15" s="8"/>
      <c r="J15" s="8"/>
      <c r="K15" s="8"/>
      <c r="L15" s="8"/>
      <c r="M15" s="8">
        <f>SUM(M16:M25)</f>
        <v>0</v>
      </c>
      <c r="N15" s="8"/>
      <c r="O15" s="8"/>
      <c r="P15" s="8">
        <f>SUM(P16:P25)</f>
        <v>0</v>
      </c>
    </row>
    <row r="16" spans="1:16" ht="25.5">
      <c r="A16" s="4" t="str">
        <f>'5.Infrastructure Annex'!A11</f>
        <v>5.1.1.1.1</v>
      </c>
      <c r="B16" s="4" t="str">
        <f>'5.Infrastructure Annex'!B11</f>
        <v>B4.1.1.1</v>
      </c>
      <c r="C16" s="4" t="str">
        <f>'5.Infrastructure Annex'!C11</f>
        <v>District Hospitals (As per the DH Strengthening Guidelines)</v>
      </c>
      <c r="D16" s="8">
        <f>'5.Infrastructure Annex'!G11</f>
        <v>0</v>
      </c>
      <c r="E16" s="8">
        <f>'5.Infrastructure Annex'!H11</f>
        <v>0</v>
      </c>
      <c r="F16" s="8">
        <f>'5.Infrastructure Annex'!I11</f>
        <v>0</v>
      </c>
      <c r="G16" s="8">
        <f>'5.Infrastructure Annex'!J11</f>
        <v>0</v>
      </c>
      <c r="H16" s="8">
        <f>'5.Infrastructure Annex'!K11</f>
        <v>0</v>
      </c>
      <c r="I16" s="8">
        <f>'5.Infrastructure Annex'!L11</f>
        <v>0</v>
      </c>
      <c r="J16" s="8">
        <f>'5.Infrastructure Annex'!M11</f>
        <v>0</v>
      </c>
      <c r="K16" s="8">
        <f>'5.Infrastructure Annex'!N11</f>
        <v>0</v>
      </c>
      <c r="L16" s="8">
        <f>'5.Infrastructure Annex'!O11</f>
        <v>0</v>
      </c>
      <c r="M16" s="8">
        <f>'5.Infrastructure Annex'!P11</f>
        <v>0</v>
      </c>
      <c r="N16" s="8" t="str">
        <f>'5.Infrastructure Annex'!Q11</f>
        <v xml:space="preserve">STATE: ; PDY: ; KKL: ; MHE: ; YNM: </v>
      </c>
      <c r="O16" s="8">
        <f>'5.Infrastructure Annex'!R11</f>
        <v>0</v>
      </c>
      <c r="P16" s="8">
        <f>'5.Infrastructure Annex'!S11</f>
        <v>0</v>
      </c>
    </row>
    <row r="17" spans="1:16" ht="25.5">
      <c r="A17" s="4" t="str">
        <f>'5.Infrastructure Annex'!A12</f>
        <v>5.1.1.1.2</v>
      </c>
      <c r="B17" s="4" t="str">
        <f>'5.Infrastructure Annex'!B12</f>
        <v>B4.1.6.1</v>
      </c>
      <c r="C17" s="4" t="str">
        <f>'5.Infrastructure Annex'!C12</f>
        <v>SDH</v>
      </c>
      <c r="D17" s="8">
        <f>'5.Infrastructure Annex'!G12</f>
        <v>0</v>
      </c>
      <c r="E17" s="8">
        <f>'5.Infrastructure Annex'!H12</f>
        <v>0</v>
      </c>
      <c r="F17" s="8">
        <f>'5.Infrastructure Annex'!I12</f>
        <v>0</v>
      </c>
      <c r="G17" s="8">
        <f>'5.Infrastructure Annex'!J12</f>
        <v>0</v>
      </c>
      <c r="H17" s="8">
        <f>'5.Infrastructure Annex'!K12</f>
        <v>0</v>
      </c>
      <c r="I17" s="8">
        <f>'5.Infrastructure Annex'!L12</f>
        <v>0</v>
      </c>
      <c r="J17" s="8">
        <f>'5.Infrastructure Annex'!M12</f>
        <v>0</v>
      </c>
      <c r="K17" s="8">
        <f>'5.Infrastructure Annex'!N12</f>
        <v>0</v>
      </c>
      <c r="L17" s="8">
        <f>'5.Infrastructure Annex'!O12</f>
        <v>0</v>
      </c>
      <c r="M17" s="8">
        <f>'5.Infrastructure Annex'!P12</f>
        <v>0</v>
      </c>
      <c r="N17" s="8" t="str">
        <f>'5.Infrastructure Annex'!Q12</f>
        <v xml:space="preserve">STATE: ; PDY: ; KKL: ; MHE: ; YNM: </v>
      </c>
      <c r="O17" s="8">
        <f>'5.Infrastructure Annex'!R12</f>
        <v>0</v>
      </c>
      <c r="P17" s="8">
        <f>'5.Infrastructure Annex'!S12</f>
        <v>0</v>
      </c>
    </row>
    <row r="18" spans="1:16" ht="25.5">
      <c r="A18" s="4" t="str">
        <f>'5.Infrastructure Annex'!A13</f>
        <v>5.1.1.1.3</v>
      </c>
      <c r="B18" s="4" t="str">
        <f>'5.Infrastructure Annex'!B13</f>
        <v>B4.1.2.1</v>
      </c>
      <c r="C18" s="4" t="str">
        <f>'5.Infrastructure Annex'!C13</f>
        <v>CHCs</v>
      </c>
      <c r="D18" s="8">
        <f>'5.Infrastructure Annex'!G13</f>
        <v>0</v>
      </c>
      <c r="E18" s="8">
        <f>'5.Infrastructure Annex'!H13</f>
        <v>0</v>
      </c>
      <c r="F18" s="8">
        <f>'5.Infrastructure Annex'!I13</f>
        <v>0</v>
      </c>
      <c r="G18" s="8">
        <f>'5.Infrastructure Annex'!J13</f>
        <v>0</v>
      </c>
      <c r="H18" s="8">
        <f>'5.Infrastructure Annex'!K13</f>
        <v>0</v>
      </c>
      <c r="I18" s="8">
        <f>'5.Infrastructure Annex'!L13</f>
        <v>0</v>
      </c>
      <c r="J18" s="8">
        <f>'5.Infrastructure Annex'!M13</f>
        <v>0</v>
      </c>
      <c r="K18" s="8">
        <f>'5.Infrastructure Annex'!N13</f>
        <v>0</v>
      </c>
      <c r="L18" s="8">
        <f>'5.Infrastructure Annex'!O13</f>
        <v>0</v>
      </c>
      <c r="M18" s="8">
        <f>'5.Infrastructure Annex'!P13</f>
        <v>0</v>
      </c>
      <c r="N18" s="8" t="str">
        <f>'5.Infrastructure Annex'!Q13</f>
        <v xml:space="preserve">STATE: ; PDY: ; KKL: ; MHE: ; YNM: </v>
      </c>
      <c r="O18" s="8">
        <f>'5.Infrastructure Annex'!R13</f>
        <v>0</v>
      </c>
      <c r="P18" s="8">
        <f>'5.Infrastructure Annex'!S13</f>
        <v>0</v>
      </c>
    </row>
    <row r="19" spans="1:16" ht="25.5">
      <c r="A19" s="4" t="str">
        <f>'5.Infrastructure Annex'!A14</f>
        <v>5.1.1.1.4</v>
      </c>
      <c r="B19" s="4" t="str">
        <f>'5.Infrastructure Annex'!B14</f>
        <v>B4.1.3.1</v>
      </c>
      <c r="C19" s="4" t="str">
        <f>'5.Infrastructure Annex'!C14</f>
        <v>PHCs</v>
      </c>
      <c r="D19" s="8">
        <f>'5.Infrastructure Annex'!G14</f>
        <v>0</v>
      </c>
      <c r="E19" s="8">
        <f>'5.Infrastructure Annex'!H14</f>
        <v>0</v>
      </c>
      <c r="F19" s="8">
        <f>'5.Infrastructure Annex'!I14</f>
        <v>0</v>
      </c>
      <c r="G19" s="8">
        <f>'5.Infrastructure Annex'!J14</f>
        <v>0</v>
      </c>
      <c r="H19" s="8">
        <f>'5.Infrastructure Annex'!K14</f>
        <v>0</v>
      </c>
      <c r="I19" s="8">
        <f>'5.Infrastructure Annex'!L14</f>
        <v>0</v>
      </c>
      <c r="J19" s="8">
        <f>'5.Infrastructure Annex'!M14</f>
        <v>0</v>
      </c>
      <c r="K19" s="8">
        <f>'5.Infrastructure Annex'!N14</f>
        <v>0</v>
      </c>
      <c r="L19" s="8">
        <f>'5.Infrastructure Annex'!O14</f>
        <v>0</v>
      </c>
      <c r="M19" s="8">
        <f>'5.Infrastructure Annex'!P14</f>
        <v>0</v>
      </c>
      <c r="N19" s="8" t="str">
        <f>'5.Infrastructure Annex'!Q14</f>
        <v xml:space="preserve">STATE: ; PDY: ; KKL: ; MHE: ; YNM: </v>
      </c>
      <c r="O19" s="8">
        <f>'5.Infrastructure Annex'!R14</f>
        <v>0</v>
      </c>
      <c r="P19" s="8">
        <f>'5.Infrastructure Annex'!S14</f>
        <v>0</v>
      </c>
    </row>
    <row r="20" spans="1:16" ht="25.5">
      <c r="A20" s="4" t="str">
        <f>'5.Infrastructure Annex'!A15</f>
        <v>5.1.1.1.5</v>
      </c>
      <c r="B20" s="4" t="str">
        <f>'5.Infrastructure Annex'!B15</f>
        <v>B4.1.4.1</v>
      </c>
      <c r="C20" s="4" t="str">
        <f>'5.Infrastructure Annex'!C15</f>
        <v>HWC-HSCs</v>
      </c>
      <c r="D20" s="8">
        <f>'5.Infrastructure Annex'!G15</f>
        <v>0</v>
      </c>
      <c r="E20" s="8">
        <f>'5.Infrastructure Annex'!H15</f>
        <v>0</v>
      </c>
      <c r="F20" s="8">
        <f>'5.Infrastructure Annex'!I15</f>
        <v>0</v>
      </c>
      <c r="G20" s="8">
        <f>'5.Infrastructure Annex'!J15</f>
        <v>0</v>
      </c>
      <c r="H20" s="8">
        <f>'5.Infrastructure Annex'!K15</f>
        <v>0</v>
      </c>
      <c r="I20" s="8">
        <f>'5.Infrastructure Annex'!L15</f>
        <v>0</v>
      </c>
      <c r="J20" s="8">
        <f>'5.Infrastructure Annex'!M15</f>
        <v>0</v>
      </c>
      <c r="K20" s="8">
        <f>'5.Infrastructure Annex'!N15</f>
        <v>0</v>
      </c>
      <c r="L20" s="8">
        <f>'5.Infrastructure Annex'!O15</f>
        <v>0</v>
      </c>
      <c r="M20" s="8">
        <f>'5.Infrastructure Annex'!P15</f>
        <v>0</v>
      </c>
      <c r="N20" s="8" t="str">
        <f>'5.Infrastructure Annex'!Q15</f>
        <v xml:space="preserve">STATE: ; PDY: ; KKL: ; MHE: ; YNM: </v>
      </c>
      <c r="O20" s="8">
        <f>'5.Infrastructure Annex'!R15</f>
        <v>0</v>
      </c>
      <c r="P20" s="8">
        <f>'5.Infrastructure Annex'!S15</f>
        <v>0</v>
      </c>
    </row>
    <row r="21" spans="1:16" ht="25.5">
      <c r="A21" s="4" t="str">
        <f>'5.Infrastructure Annex'!A16</f>
        <v>5.1.1.1.6</v>
      </c>
      <c r="B21" s="4" t="str">
        <f>'5.Infrastructure Annex'!B16</f>
        <v>B4.1.5.2</v>
      </c>
      <c r="C21" s="4" t="str">
        <f>'5.Infrastructure Annex'!C16</f>
        <v>Additional building/ Major Upgradation of MCH Wings</v>
      </c>
      <c r="D21" s="8">
        <f>'5.Infrastructure Annex'!G16</f>
        <v>0</v>
      </c>
      <c r="E21" s="8">
        <f>'5.Infrastructure Annex'!H16</f>
        <v>0</v>
      </c>
      <c r="F21" s="8">
        <f>'5.Infrastructure Annex'!I16</f>
        <v>0</v>
      </c>
      <c r="G21" s="8">
        <f>'5.Infrastructure Annex'!J16</f>
        <v>0</v>
      </c>
      <c r="H21" s="8">
        <f>'5.Infrastructure Annex'!K16</f>
        <v>0</v>
      </c>
      <c r="I21" s="8">
        <f>'5.Infrastructure Annex'!L16</f>
        <v>0</v>
      </c>
      <c r="J21" s="8">
        <f>'5.Infrastructure Annex'!M16</f>
        <v>0</v>
      </c>
      <c r="K21" s="8">
        <f>'5.Infrastructure Annex'!N16</f>
        <v>0</v>
      </c>
      <c r="L21" s="8">
        <f>'5.Infrastructure Annex'!O16</f>
        <v>0</v>
      </c>
      <c r="M21" s="8">
        <f>'5.Infrastructure Annex'!P16</f>
        <v>0</v>
      </c>
      <c r="N21" s="8" t="str">
        <f>'5.Infrastructure Annex'!Q16</f>
        <v xml:space="preserve">STATE: ; PDY: ; KKL: ; MHE: ; YNM: </v>
      </c>
      <c r="O21" s="8">
        <f>'5.Infrastructure Annex'!R16</f>
        <v>0</v>
      </c>
      <c r="P21" s="8">
        <f>'5.Infrastructure Annex'!S16</f>
        <v>0</v>
      </c>
    </row>
    <row r="22" spans="1:16" ht="38.25">
      <c r="A22" s="4" t="str">
        <f>'5.Infrastructure Annex'!A17</f>
        <v>5.1.1.1.7</v>
      </c>
      <c r="B22" s="4" t="str">
        <f>'5.Infrastructure Annex'!B17</f>
        <v>B.5.6.3</v>
      </c>
      <c r="C22" s="4" t="str">
        <f>'5.Infrastructure Annex'!C17</f>
        <v>Additional building/ Major Upgradation of Facility based new-born care centres (SNCU/NBSU/NBCC/KMC unit)</v>
      </c>
      <c r="D22" s="8">
        <f>'5.Infrastructure Annex'!G17</f>
        <v>0</v>
      </c>
      <c r="E22" s="8">
        <f>'5.Infrastructure Annex'!H17</f>
        <v>0</v>
      </c>
      <c r="F22" s="8">
        <f>'5.Infrastructure Annex'!I17</f>
        <v>0</v>
      </c>
      <c r="G22" s="8">
        <f>'5.Infrastructure Annex'!J17</f>
        <v>0</v>
      </c>
      <c r="H22" s="8">
        <f>'5.Infrastructure Annex'!K17</f>
        <v>0</v>
      </c>
      <c r="I22" s="8">
        <f>'5.Infrastructure Annex'!L17</f>
        <v>0</v>
      </c>
      <c r="J22" s="8">
        <f>'5.Infrastructure Annex'!M17</f>
        <v>0</v>
      </c>
      <c r="K22" s="8">
        <f>'5.Infrastructure Annex'!N17</f>
        <v>0</v>
      </c>
      <c r="L22" s="8">
        <f>'5.Infrastructure Annex'!O17</f>
        <v>0</v>
      </c>
      <c r="M22" s="8">
        <f>'5.Infrastructure Annex'!P17</f>
        <v>0</v>
      </c>
      <c r="N22" s="8" t="str">
        <f>'5.Infrastructure Annex'!Q17</f>
        <v xml:space="preserve">STATE: ; PDY: ; KKL: ; MHE: ; YNM: </v>
      </c>
      <c r="O22" s="8">
        <f>'5.Infrastructure Annex'!R17</f>
        <v>0</v>
      </c>
      <c r="P22" s="8">
        <f>'5.Infrastructure Annex'!S17</f>
        <v>0</v>
      </c>
    </row>
    <row r="23" spans="1:16" ht="38.25">
      <c r="A23" s="4" t="str">
        <f>'5.Infrastructure Annex'!A18</f>
        <v>5.1.1.1.8</v>
      </c>
      <c r="B23" s="4" t="str">
        <f>'5.Infrastructure Annex'!B18</f>
        <v>I.2.7</v>
      </c>
      <c r="C23" s="4" t="str">
        <f>'5.Infrastructure Annex'!C18</f>
        <v>Grant-in-aid for construction of Eye Wards and Eye OTS (renamed as  dedicated eye unit)</v>
      </c>
      <c r="D23" s="8">
        <f>'5.Infrastructure Annex'!G18</f>
        <v>0</v>
      </c>
      <c r="E23" s="8">
        <f>'5.Infrastructure Annex'!H18</f>
        <v>0</v>
      </c>
      <c r="F23" s="8">
        <f>'5.Infrastructure Annex'!I18</f>
        <v>0</v>
      </c>
      <c r="G23" s="8">
        <f>'5.Infrastructure Annex'!J18</f>
        <v>0</v>
      </c>
      <c r="H23" s="8">
        <f>'5.Infrastructure Annex'!K18</f>
        <v>0</v>
      </c>
      <c r="I23" s="8">
        <f>'5.Infrastructure Annex'!L18</f>
        <v>0</v>
      </c>
      <c r="J23" s="8">
        <f>'5.Infrastructure Annex'!M18</f>
        <v>0</v>
      </c>
      <c r="K23" s="8">
        <f>'5.Infrastructure Annex'!N18</f>
        <v>0</v>
      </c>
      <c r="L23" s="8">
        <f>'5.Infrastructure Annex'!O18</f>
        <v>0</v>
      </c>
      <c r="M23" s="8">
        <f>'5.Infrastructure Annex'!P18</f>
        <v>0</v>
      </c>
      <c r="N23" s="8" t="str">
        <f>'5.Infrastructure Annex'!Q18</f>
        <v xml:space="preserve">STATE: ; PDY: ; KKL: ; MHE: ; YNM: </v>
      </c>
      <c r="O23" s="8">
        <f>'5.Infrastructure Annex'!R18</f>
        <v>0</v>
      </c>
      <c r="P23" s="8">
        <f>'5.Infrastructure Annex'!S18</f>
        <v>0</v>
      </c>
    </row>
    <row r="24" spans="1:16" ht="25.5">
      <c r="A24" s="4" t="str">
        <f>'5.Infrastructure Annex'!A19</f>
        <v>5.1.1.1.9</v>
      </c>
      <c r="B24" s="4" t="str">
        <f>'5.Infrastructure Annex'!B19</f>
        <v>B.5.10.1.1</v>
      </c>
      <c r="C24" s="4" t="str">
        <f>'5.Infrastructure Annex'!C19</f>
        <v>Training Institutions</v>
      </c>
      <c r="D24" s="8">
        <f>'5.Infrastructure Annex'!G19</f>
        <v>0</v>
      </c>
      <c r="E24" s="8">
        <f>'5.Infrastructure Annex'!H19</f>
        <v>0</v>
      </c>
      <c r="F24" s="8">
        <f>'5.Infrastructure Annex'!I19</f>
        <v>0</v>
      </c>
      <c r="G24" s="8">
        <f>'5.Infrastructure Annex'!J19</f>
        <v>0</v>
      </c>
      <c r="H24" s="8">
        <f>'5.Infrastructure Annex'!K19</f>
        <v>0</v>
      </c>
      <c r="I24" s="8">
        <f>'5.Infrastructure Annex'!L19</f>
        <v>0</v>
      </c>
      <c r="J24" s="8">
        <f>'5.Infrastructure Annex'!M19</f>
        <v>0</v>
      </c>
      <c r="K24" s="8">
        <f>'5.Infrastructure Annex'!N19</f>
        <v>0</v>
      </c>
      <c r="L24" s="8">
        <f>'5.Infrastructure Annex'!O19</f>
        <v>0</v>
      </c>
      <c r="M24" s="8">
        <f>'5.Infrastructure Annex'!P19</f>
        <v>0</v>
      </c>
      <c r="N24" s="8" t="str">
        <f>'5.Infrastructure Annex'!Q19</f>
        <v xml:space="preserve">STATE: ; PDY: ; KKL: ; MHE: ; YNM: </v>
      </c>
      <c r="O24" s="8">
        <f>'5.Infrastructure Annex'!R19</f>
        <v>0</v>
      </c>
      <c r="P24" s="8">
        <f>'5.Infrastructure Annex'!S19</f>
        <v>0</v>
      </c>
    </row>
    <row r="25" spans="1:16" ht="25.5">
      <c r="A25" s="4" t="str">
        <f>'5.Infrastructure Annex'!A20</f>
        <v>5.1.1.1.10</v>
      </c>
      <c r="B25" s="4">
        <f>'5.Infrastructure Annex'!B20</f>
        <v>0</v>
      </c>
      <c r="C25" s="4" t="str">
        <f>'5.Infrastructure Annex'!C20</f>
        <v>Any Other</v>
      </c>
      <c r="D25" s="8">
        <f>'5.Infrastructure Annex'!G20</f>
        <v>0</v>
      </c>
      <c r="E25" s="8">
        <f>'5.Infrastructure Annex'!H20</f>
        <v>0</v>
      </c>
      <c r="F25" s="8">
        <f>'5.Infrastructure Annex'!I20</f>
        <v>0</v>
      </c>
      <c r="G25" s="8">
        <f>'5.Infrastructure Annex'!J20</f>
        <v>0</v>
      </c>
      <c r="H25" s="8">
        <f>'5.Infrastructure Annex'!K20</f>
        <v>0</v>
      </c>
      <c r="I25" s="8">
        <f>'5.Infrastructure Annex'!L20</f>
        <v>0</v>
      </c>
      <c r="J25" s="8">
        <f>'5.Infrastructure Annex'!M20</f>
        <v>0</v>
      </c>
      <c r="K25" s="8">
        <f>'5.Infrastructure Annex'!N20</f>
        <v>0</v>
      </c>
      <c r="L25" s="8">
        <f>'5.Infrastructure Annex'!O20</f>
        <v>0</v>
      </c>
      <c r="M25" s="8">
        <f>'5.Infrastructure Annex'!P20</f>
        <v>0</v>
      </c>
      <c r="N25" s="8" t="str">
        <f>'5.Infrastructure Annex'!Q20</f>
        <v xml:space="preserve">STATE: ; PDY: ; KKL: ; MHE: ; YNM: </v>
      </c>
      <c r="O25" s="8">
        <f>'5.Infrastructure Annex'!R20</f>
        <v>0</v>
      </c>
      <c r="P25" s="8">
        <f>'5.Infrastructure Annex'!S20</f>
        <v>0</v>
      </c>
    </row>
    <row r="26" spans="1:16" ht="51">
      <c r="A26" s="4" t="str">
        <f>'5.Infrastructure Annex'!A21</f>
        <v>5.1.1.2</v>
      </c>
      <c r="B26" s="4" t="str">
        <f>'5.Infrastructure Annex'!B21</f>
        <v>B4.1.1 to B4.1.4/ B4.1.6/ B.5.10</v>
      </c>
      <c r="C26" s="4" t="str">
        <f>'5.Infrastructure Annex'!C21</f>
        <v>Upgradation/ Renovation</v>
      </c>
      <c r="D26" s="8">
        <f>SUM(D27:D39)</f>
        <v>0</v>
      </c>
      <c r="E26" s="8">
        <f>SUM(E27:E39)</f>
        <v>0</v>
      </c>
      <c r="F26" s="8">
        <f>SUM(F27:F39)</f>
        <v>11.5</v>
      </c>
      <c r="G26" s="8">
        <f>SUM(G27:G39)</f>
        <v>0</v>
      </c>
      <c r="H26" s="8">
        <f>SUM(H27:H39)</f>
        <v>0</v>
      </c>
      <c r="I26" s="8">
        <f>'5.Infrastructure Annex'!L21</f>
        <v>0</v>
      </c>
      <c r="J26" s="8">
        <f>'5.Infrastructure Annex'!M21</f>
        <v>0</v>
      </c>
      <c r="K26" s="8">
        <f>'5.Infrastructure Annex'!N21</f>
        <v>0</v>
      </c>
      <c r="L26" s="8">
        <f>'5.Infrastructure Annex'!O21</f>
        <v>0</v>
      </c>
      <c r="M26" s="8">
        <f>SUM(M27:M39)</f>
        <v>0</v>
      </c>
      <c r="N26" s="8">
        <f>'5.Infrastructure Annex'!Q21</f>
        <v>0</v>
      </c>
      <c r="O26" s="8">
        <f>'5.Infrastructure Annex'!R21</f>
        <v>0</v>
      </c>
      <c r="P26" s="8">
        <f>SUM(P27:P39)</f>
        <v>0</v>
      </c>
    </row>
    <row r="27" spans="1:16" ht="25.5">
      <c r="A27" s="4" t="str">
        <f>'5.Infrastructure Annex'!A22</f>
        <v>5.1.1.2.1</v>
      </c>
      <c r="B27" s="4" t="str">
        <f>'5.Infrastructure Annex'!B22</f>
        <v>B4.1.1.2</v>
      </c>
      <c r="C27" s="4" t="str">
        <f>'5.Infrastructure Annex'!C22</f>
        <v>District Hospitals (As per the DH Strengthening Guidelines)</v>
      </c>
      <c r="D27" s="8">
        <f>'5.Infrastructure Annex'!G22</f>
        <v>0</v>
      </c>
      <c r="E27" s="8">
        <f>'5.Infrastructure Annex'!H22</f>
        <v>0</v>
      </c>
      <c r="F27" s="8">
        <f>'5.Infrastructure Annex'!I22</f>
        <v>0</v>
      </c>
      <c r="G27" s="8">
        <f>'5.Infrastructure Annex'!J22</f>
        <v>0</v>
      </c>
      <c r="H27" s="8">
        <f>'5.Infrastructure Annex'!K22</f>
        <v>0</v>
      </c>
      <c r="I27" s="8">
        <f>'5.Infrastructure Annex'!L22</f>
        <v>0</v>
      </c>
      <c r="J27" s="8">
        <f>'5.Infrastructure Annex'!M22</f>
        <v>0</v>
      </c>
      <c r="K27" s="8">
        <f>'5.Infrastructure Annex'!N22</f>
        <v>0</v>
      </c>
      <c r="L27" s="8">
        <f>'5.Infrastructure Annex'!O22</f>
        <v>0</v>
      </c>
      <c r="M27" s="8">
        <f>'5.Infrastructure Annex'!P22</f>
        <v>0</v>
      </c>
      <c r="N27" s="8" t="str">
        <f>'5.Infrastructure Annex'!Q22</f>
        <v xml:space="preserve">STATE: ; PDY: ; KKL: ; MHE: ; YNM: </v>
      </c>
      <c r="O27" s="8">
        <f>'5.Infrastructure Annex'!R22</f>
        <v>0</v>
      </c>
      <c r="P27" s="8">
        <f>'5.Infrastructure Annex'!S22</f>
        <v>0</v>
      </c>
    </row>
    <row r="28" spans="1:16" ht="25.5">
      <c r="A28" s="4" t="str">
        <f>'5.Infrastructure Annex'!A23</f>
        <v>5.1.1.2.2</v>
      </c>
      <c r="B28" s="4" t="str">
        <f>'5.Infrastructure Annex'!B23</f>
        <v>B.26.1.1</v>
      </c>
      <c r="C28" s="4" t="str">
        <f>'5.Infrastructure Annex'!C23</f>
        <v xml:space="preserve">Renovation, Dental Chair, Equipment - District Hospitals </v>
      </c>
      <c r="D28" s="8">
        <f>'5.Infrastructure Annex'!G23</f>
        <v>0</v>
      </c>
      <c r="E28" s="8">
        <f>'5.Infrastructure Annex'!H23</f>
        <v>0</v>
      </c>
      <c r="F28" s="8">
        <f>'5.Infrastructure Annex'!I23</f>
        <v>0</v>
      </c>
      <c r="G28" s="8">
        <f>'5.Infrastructure Annex'!J23</f>
        <v>0</v>
      </c>
      <c r="H28" s="8">
        <f>'5.Infrastructure Annex'!K23</f>
        <v>0</v>
      </c>
      <c r="I28" s="8">
        <f>'5.Infrastructure Annex'!L23</f>
        <v>0</v>
      </c>
      <c r="J28" s="8">
        <f>'5.Infrastructure Annex'!M23</f>
        <v>0</v>
      </c>
      <c r="K28" s="8">
        <f>'5.Infrastructure Annex'!N23</f>
        <v>0</v>
      </c>
      <c r="L28" s="8">
        <f>'5.Infrastructure Annex'!O23</f>
        <v>0</v>
      </c>
      <c r="M28" s="8">
        <f>'5.Infrastructure Annex'!P23</f>
        <v>0</v>
      </c>
      <c r="N28" s="8" t="str">
        <f>'5.Infrastructure Annex'!Q23</f>
        <v xml:space="preserve">STATE: ; PDY: ; KKL: ; MHE: ; YNM: </v>
      </c>
      <c r="O28" s="8">
        <f>'5.Infrastructure Annex'!R23</f>
        <v>0</v>
      </c>
      <c r="P28" s="8">
        <f>'5.Infrastructure Annex'!S23</f>
        <v>0</v>
      </c>
    </row>
    <row r="29" spans="1:16" ht="25.5">
      <c r="A29" s="4" t="str">
        <f>'5.Infrastructure Annex'!A24</f>
        <v>5.1.1.2.3</v>
      </c>
      <c r="B29" s="4" t="str">
        <f>'5.Infrastructure Annex'!B24</f>
        <v>B.27.1.4</v>
      </c>
      <c r="C29" s="4" t="str">
        <f>'5.Infrastructure Annex'!C24</f>
        <v>Renovation of PC unit/ OPD/ Beds/ Miscellaneous equipment etc.</v>
      </c>
      <c r="D29" s="8">
        <f>'5.Infrastructure Annex'!G24</f>
        <v>0</v>
      </c>
      <c r="E29" s="8">
        <f>'5.Infrastructure Annex'!H24</f>
        <v>0</v>
      </c>
      <c r="F29" s="8">
        <f>'5.Infrastructure Annex'!I24</f>
        <v>2.5</v>
      </c>
      <c r="G29" s="8">
        <f>'5.Infrastructure Annex'!J24</f>
        <v>0</v>
      </c>
      <c r="H29" s="8">
        <f>'5.Infrastructure Annex'!K24</f>
        <v>0</v>
      </c>
      <c r="I29" s="8">
        <f>'5.Infrastructure Annex'!L24</f>
        <v>0</v>
      </c>
      <c r="J29" s="8">
        <f>'5.Infrastructure Annex'!M24</f>
        <v>0</v>
      </c>
      <c r="K29" s="8">
        <f>'5.Infrastructure Annex'!N24</f>
        <v>0</v>
      </c>
      <c r="L29" s="8">
        <f>'5.Infrastructure Annex'!O24</f>
        <v>0</v>
      </c>
      <c r="M29" s="8">
        <f>'5.Infrastructure Annex'!P24</f>
        <v>0</v>
      </c>
      <c r="N29" s="8" t="str">
        <f>'5.Infrastructure Annex'!Q24</f>
        <v xml:space="preserve">STATE: ; PDY: ; KKL: ; MHE: ; YNM: </v>
      </c>
      <c r="O29" s="8">
        <f>'5.Infrastructure Annex'!R24</f>
        <v>0</v>
      </c>
      <c r="P29" s="8">
        <f>'5.Infrastructure Annex'!S24</f>
        <v>0</v>
      </c>
    </row>
    <row r="30" spans="1:16" ht="25.5">
      <c r="A30" s="4" t="str">
        <f>'5.Infrastructure Annex'!A25</f>
        <v>5.1.1.2.4</v>
      </c>
      <c r="B30" s="4" t="str">
        <f>'5.Infrastructure Annex'!B25</f>
        <v>B4.1.6.2</v>
      </c>
      <c r="C30" s="4" t="str">
        <f>'5.Infrastructure Annex'!C25</f>
        <v>SDH</v>
      </c>
      <c r="D30" s="8">
        <f>'5.Infrastructure Annex'!G25</f>
        <v>0</v>
      </c>
      <c r="E30" s="8">
        <f>'5.Infrastructure Annex'!H25</f>
        <v>0</v>
      </c>
      <c r="F30" s="8">
        <f>'5.Infrastructure Annex'!I25</f>
        <v>0</v>
      </c>
      <c r="G30" s="8">
        <f>'5.Infrastructure Annex'!J25</f>
        <v>0</v>
      </c>
      <c r="H30" s="8">
        <f>'5.Infrastructure Annex'!K25</f>
        <v>0</v>
      </c>
      <c r="I30" s="8">
        <f>'5.Infrastructure Annex'!L25</f>
        <v>0</v>
      </c>
      <c r="J30" s="8">
        <f>'5.Infrastructure Annex'!M25</f>
        <v>0</v>
      </c>
      <c r="K30" s="8">
        <f>'5.Infrastructure Annex'!N25</f>
        <v>0</v>
      </c>
      <c r="L30" s="8">
        <f>'5.Infrastructure Annex'!O25</f>
        <v>0</v>
      </c>
      <c r="M30" s="8">
        <f>'5.Infrastructure Annex'!P25</f>
        <v>0</v>
      </c>
      <c r="N30" s="8" t="str">
        <f>'5.Infrastructure Annex'!Q25</f>
        <v xml:space="preserve">STATE: ; PDY: ; KKL: ; MHE: ; YNM: </v>
      </c>
      <c r="O30" s="8">
        <f>'5.Infrastructure Annex'!R25</f>
        <v>0</v>
      </c>
      <c r="P30" s="8">
        <f>'5.Infrastructure Annex'!S25</f>
        <v>0</v>
      </c>
    </row>
    <row r="31" spans="1:16" ht="25.5">
      <c r="A31" s="4" t="str">
        <f>'5.Infrastructure Annex'!A26</f>
        <v>5.1.1.2.5</v>
      </c>
      <c r="B31" s="4" t="str">
        <f>'5.Infrastructure Annex'!B26</f>
        <v>B4.1.2.2</v>
      </c>
      <c r="C31" s="4" t="str">
        <f>'5.Infrastructure Annex'!C26</f>
        <v>CHCs</v>
      </c>
      <c r="D31" s="8">
        <f>'5.Infrastructure Annex'!G26</f>
        <v>0</v>
      </c>
      <c r="E31" s="8">
        <f>'5.Infrastructure Annex'!H26</f>
        <v>0</v>
      </c>
      <c r="F31" s="8">
        <f>'5.Infrastructure Annex'!I26</f>
        <v>0</v>
      </c>
      <c r="G31" s="8">
        <f>'5.Infrastructure Annex'!J26</f>
        <v>0</v>
      </c>
      <c r="H31" s="8">
        <f>'5.Infrastructure Annex'!K26</f>
        <v>0</v>
      </c>
      <c r="I31" s="8">
        <f>'5.Infrastructure Annex'!L26</f>
        <v>0</v>
      </c>
      <c r="J31" s="8">
        <f>'5.Infrastructure Annex'!M26</f>
        <v>0</v>
      </c>
      <c r="K31" s="8">
        <f>'5.Infrastructure Annex'!N26</f>
        <v>0</v>
      </c>
      <c r="L31" s="8">
        <f>'5.Infrastructure Annex'!O26</f>
        <v>0</v>
      </c>
      <c r="M31" s="8">
        <f>'5.Infrastructure Annex'!P26</f>
        <v>0</v>
      </c>
      <c r="N31" s="8" t="str">
        <f>'5.Infrastructure Annex'!Q26</f>
        <v xml:space="preserve">STATE: ; PDY: ; KKL: ; MHE: ; YNM: </v>
      </c>
      <c r="O31" s="8">
        <f>'5.Infrastructure Annex'!R26</f>
        <v>0</v>
      </c>
      <c r="P31" s="8">
        <f>'5.Infrastructure Annex'!S26</f>
        <v>0</v>
      </c>
    </row>
    <row r="32" spans="1:16" ht="25.5">
      <c r="A32" s="4" t="str">
        <f>'5.Infrastructure Annex'!A27</f>
        <v>5.1.1.2.6</v>
      </c>
      <c r="B32" s="4" t="str">
        <f>'5.Infrastructure Annex'!B27</f>
        <v>B4.1.3.2</v>
      </c>
      <c r="C32" s="4" t="str">
        <f>'5.Infrastructure Annex'!C27</f>
        <v>PHCs</v>
      </c>
      <c r="D32" s="8">
        <f>'5.Infrastructure Annex'!G27</f>
        <v>0</v>
      </c>
      <c r="E32" s="8">
        <f>'5.Infrastructure Annex'!H27</f>
        <v>0</v>
      </c>
      <c r="F32" s="8">
        <f>'5.Infrastructure Annex'!I27</f>
        <v>0</v>
      </c>
      <c r="G32" s="8">
        <f>'5.Infrastructure Annex'!J27</f>
        <v>0</v>
      </c>
      <c r="H32" s="8">
        <f>'5.Infrastructure Annex'!K27</f>
        <v>0</v>
      </c>
      <c r="I32" s="8">
        <f>'5.Infrastructure Annex'!L27</f>
        <v>0</v>
      </c>
      <c r="J32" s="8">
        <f>'5.Infrastructure Annex'!M27</f>
        <v>0</v>
      </c>
      <c r="K32" s="8">
        <f>'5.Infrastructure Annex'!N27</f>
        <v>0</v>
      </c>
      <c r="L32" s="8">
        <f>'5.Infrastructure Annex'!O27</f>
        <v>0</v>
      </c>
      <c r="M32" s="8">
        <f>'5.Infrastructure Annex'!P27</f>
        <v>0</v>
      </c>
      <c r="N32" s="8" t="str">
        <f>'5.Infrastructure Annex'!Q27</f>
        <v xml:space="preserve">STATE: ; PDY: ; KKL: ; MHE: ; YNM: </v>
      </c>
      <c r="O32" s="8">
        <f>'5.Infrastructure Annex'!R27</f>
        <v>0</v>
      </c>
      <c r="P32" s="8">
        <f>'5.Infrastructure Annex'!S27</f>
        <v>0</v>
      </c>
    </row>
    <row r="33" spans="1:16" ht="25.5">
      <c r="A33" s="4" t="str">
        <f>'5.Infrastructure Annex'!A28</f>
        <v>5.1.1.2.7</v>
      </c>
      <c r="B33" s="4" t="str">
        <f>'5.Infrastructure Annex'!B28</f>
        <v>B4.1.4.2</v>
      </c>
      <c r="C33" s="4" t="str">
        <f>'5.Infrastructure Annex'!C28</f>
        <v>Upgradation/ Renovation of HWC-HSCs</v>
      </c>
      <c r="D33" s="8">
        <f>'5.Infrastructure Annex'!G28</f>
        <v>0</v>
      </c>
      <c r="E33" s="8">
        <f>'5.Infrastructure Annex'!H28</f>
        <v>0</v>
      </c>
      <c r="F33" s="8">
        <f>'5.Infrastructure Annex'!I28</f>
        <v>0</v>
      </c>
      <c r="G33" s="8">
        <f>'5.Infrastructure Annex'!J28</f>
        <v>0</v>
      </c>
      <c r="H33" s="8">
        <f>'5.Infrastructure Annex'!K28</f>
        <v>0</v>
      </c>
      <c r="I33" s="8">
        <f>'5.Infrastructure Annex'!L28</f>
        <v>0</v>
      </c>
      <c r="J33" s="8">
        <f>'5.Infrastructure Annex'!M28</f>
        <v>0</v>
      </c>
      <c r="K33" s="8">
        <f>'5.Infrastructure Annex'!N28</f>
        <v>0</v>
      </c>
      <c r="L33" s="8">
        <f>'5.Infrastructure Annex'!O28</f>
        <v>0</v>
      </c>
      <c r="M33" s="8">
        <f>'5.Infrastructure Annex'!P28</f>
        <v>0</v>
      </c>
      <c r="N33" s="8" t="str">
        <f>'5.Infrastructure Annex'!Q28</f>
        <v xml:space="preserve">STATE: ; PDY: ; KKL: ; MHE: ; YNM: </v>
      </c>
      <c r="O33" s="8">
        <f>'5.Infrastructure Annex'!R28</f>
        <v>0</v>
      </c>
      <c r="P33" s="8">
        <f>'5.Infrastructure Annex'!S28</f>
        <v>0</v>
      </c>
    </row>
    <row r="34" spans="1:16" ht="25.5">
      <c r="A34" s="4" t="str">
        <f>'5.Infrastructure Annex'!A29</f>
        <v>5.1.1.2.8</v>
      </c>
      <c r="B34" s="4" t="str">
        <f>'5.Infrastructure Annex'!B29</f>
        <v>B18.3</v>
      </c>
      <c r="C34" s="4" t="str">
        <f>'5.Infrastructure Annex'!C29</f>
        <v>Infrastructure strengthening of SC  to H&amp;WC</v>
      </c>
      <c r="D34" s="8">
        <f>'5.Infrastructure Annex'!G29</f>
        <v>0</v>
      </c>
      <c r="E34" s="8">
        <f>'5.Infrastructure Annex'!H29</f>
        <v>0</v>
      </c>
      <c r="F34" s="8">
        <f>'5.Infrastructure Annex'!I29</f>
        <v>0</v>
      </c>
      <c r="G34" s="8">
        <f>'5.Infrastructure Annex'!J29</f>
        <v>0</v>
      </c>
      <c r="H34" s="8">
        <f>'5.Infrastructure Annex'!K29</f>
        <v>0</v>
      </c>
      <c r="I34" s="8">
        <f>'5.Infrastructure Annex'!L29</f>
        <v>0</v>
      </c>
      <c r="J34" s="8">
        <f>'5.Infrastructure Annex'!M29</f>
        <v>0</v>
      </c>
      <c r="K34" s="8">
        <f>'5.Infrastructure Annex'!N29</f>
        <v>0</v>
      </c>
      <c r="L34" s="8">
        <f>'5.Infrastructure Annex'!O29</f>
        <v>0</v>
      </c>
      <c r="M34" s="8">
        <f>'5.Infrastructure Annex'!P29</f>
        <v>0</v>
      </c>
      <c r="N34" s="8" t="str">
        <f>'5.Infrastructure Annex'!Q29</f>
        <v xml:space="preserve">STATE: ; PDY: ; KKL: ; MHE: ; YNM: </v>
      </c>
      <c r="O34" s="8">
        <f>'5.Infrastructure Annex'!R29</f>
        <v>0</v>
      </c>
      <c r="P34" s="8">
        <f>'5.Infrastructure Annex'!S29</f>
        <v>0</v>
      </c>
    </row>
    <row r="35" spans="1:16" ht="25.5">
      <c r="A35" s="4" t="str">
        <f>'5.Infrastructure Annex'!A31</f>
        <v>5.1.1.2.10</v>
      </c>
      <c r="B35" s="4" t="str">
        <f>'5.Infrastructure Annex'!B31</f>
        <v>B.5.10.1.2</v>
      </c>
      <c r="C35" s="4" t="str">
        <f>'5.Infrastructure Annex'!C31</f>
        <v>Training Institutions</v>
      </c>
      <c r="D35" s="8">
        <f>'5.Infrastructure Annex'!G31</f>
        <v>0</v>
      </c>
      <c r="E35" s="8">
        <f>'5.Infrastructure Annex'!H31</f>
        <v>0</v>
      </c>
      <c r="F35" s="8">
        <f>'5.Infrastructure Annex'!I31</f>
        <v>0</v>
      </c>
      <c r="G35" s="8">
        <f>'5.Infrastructure Annex'!J31</f>
        <v>0</v>
      </c>
      <c r="H35" s="8">
        <f>'5.Infrastructure Annex'!K31</f>
        <v>0</v>
      </c>
      <c r="I35" s="8">
        <f>'5.Infrastructure Annex'!L31</f>
        <v>0</v>
      </c>
      <c r="J35" s="8">
        <f>'5.Infrastructure Annex'!M31</f>
        <v>0</v>
      </c>
      <c r="K35" s="8">
        <f>'5.Infrastructure Annex'!N31</f>
        <v>0</v>
      </c>
      <c r="L35" s="8">
        <f>'5.Infrastructure Annex'!O31</f>
        <v>0</v>
      </c>
      <c r="M35" s="8">
        <f>'5.Infrastructure Annex'!P31</f>
        <v>0</v>
      </c>
      <c r="N35" s="8" t="str">
        <f>'5.Infrastructure Annex'!Q31</f>
        <v xml:space="preserve">STATE: ; PDY: ; KKL: ; MHE: ; YNM: </v>
      </c>
      <c r="O35" s="8">
        <f>'5.Infrastructure Annex'!R31</f>
        <v>0</v>
      </c>
      <c r="P35" s="8">
        <f>'5.Infrastructure Annex'!S31</f>
        <v>0</v>
      </c>
    </row>
    <row r="36" spans="1:16" ht="25.5">
      <c r="A36" s="4" t="str">
        <f>'5.Infrastructure Annex'!A32</f>
        <v>5.1.1.2.11</v>
      </c>
      <c r="B36" s="4">
        <f>'5.Infrastructure Annex'!B32</f>
        <v>0</v>
      </c>
      <c r="C36" s="4" t="str">
        <f>'5.Infrastructure Annex'!C32</f>
        <v>Drug Warehouses</v>
      </c>
      <c r="D36" s="8">
        <f>'5.Infrastructure Annex'!G32</f>
        <v>0</v>
      </c>
      <c r="E36" s="8">
        <f>'5.Infrastructure Annex'!H32</f>
        <v>0</v>
      </c>
      <c r="F36" s="8">
        <f>'5.Infrastructure Annex'!I32</f>
        <v>0</v>
      </c>
      <c r="G36" s="8">
        <f>'5.Infrastructure Annex'!J32</f>
        <v>0</v>
      </c>
      <c r="H36" s="8">
        <f>'5.Infrastructure Annex'!K32</f>
        <v>0</v>
      </c>
      <c r="I36" s="8">
        <f>'5.Infrastructure Annex'!L32</f>
        <v>0</v>
      </c>
      <c r="J36" s="8">
        <f>'5.Infrastructure Annex'!M32</f>
        <v>0</v>
      </c>
      <c r="K36" s="8">
        <f>'5.Infrastructure Annex'!N32</f>
        <v>0</v>
      </c>
      <c r="L36" s="8">
        <f>'5.Infrastructure Annex'!O32</f>
        <v>0</v>
      </c>
      <c r="M36" s="8">
        <f>'5.Infrastructure Annex'!P32</f>
        <v>0</v>
      </c>
      <c r="N36" s="8" t="str">
        <f>'5.Infrastructure Annex'!Q32</f>
        <v xml:space="preserve">STATE: ; PDY: ; KKL: ; MHE: ; YNM: </v>
      </c>
      <c r="O36" s="8">
        <f>'5.Infrastructure Annex'!R32</f>
        <v>0</v>
      </c>
      <c r="P36" s="8">
        <f>'5.Infrastructure Annex'!S32</f>
        <v>0</v>
      </c>
    </row>
    <row r="37" spans="1:16" ht="38.25">
      <c r="A37" s="4" t="str">
        <f>'5.Infrastructure Annex'!A33</f>
        <v>5.1.1.2.12</v>
      </c>
      <c r="B37" s="4">
        <f>'5.Infrastructure Annex'!B33</f>
        <v>0</v>
      </c>
      <c r="C37" s="4" t="str">
        <f>'5.Infrastructure Annex'!C33</f>
        <v>Upgradation/ Renovation of Obstetric ICUs/ HDUs (as per operational guidelines of ICUs and HDUs, 2017)</v>
      </c>
      <c r="D37" s="8">
        <f>'5.Infrastructure Annex'!G33</f>
        <v>0</v>
      </c>
      <c r="E37" s="8">
        <f>'5.Infrastructure Annex'!H33</f>
        <v>0</v>
      </c>
      <c r="F37" s="8">
        <f>'5.Infrastructure Annex'!I33</f>
        <v>0</v>
      </c>
      <c r="G37" s="8">
        <f>'5.Infrastructure Annex'!J33</f>
        <v>0</v>
      </c>
      <c r="H37" s="8">
        <f>'5.Infrastructure Annex'!K33</f>
        <v>0</v>
      </c>
      <c r="I37" s="8">
        <f>'5.Infrastructure Annex'!L33</f>
        <v>0</v>
      </c>
      <c r="J37" s="8">
        <f>'5.Infrastructure Annex'!M33</f>
        <v>0</v>
      </c>
      <c r="K37" s="8">
        <f>'5.Infrastructure Annex'!N33</f>
        <v>0</v>
      </c>
      <c r="L37" s="8">
        <f>'5.Infrastructure Annex'!O33</f>
        <v>0</v>
      </c>
      <c r="M37" s="8">
        <f>'5.Infrastructure Annex'!P33</f>
        <v>0</v>
      </c>
      <c r="N37" s="8" t="str">
        <f>'5.Infrastructure Annex'!Q33</f>
        <v xml:space="preserve">STATE: ; PDY: ; KKL: ; MHE: ; YNM: </v>
      </c>
      <c r="O37" s="8">
        <f>'5.Infrastructure Annex'!R33</f>
        <v>0</v>
      </c>
      <c r="P37" s="8">
        <f>'5.Infrastructure Annex'!S33</f>
        <v>0</v>
      </c>
    </row>
    <row r="38" spans="1:16" ht="25.5">
      <c r="A38" s="4" t="str">
        <f>'5.Infrastructure Annex'!A34</f>
        <v>5.1.1.2.13</v>
      </c>
      <c r="B38" s="4">
        <f>'5.Infrastructure Annex'!B34</f>
        <v>0</v>
      </c>
      <c r="C38" s="4" t="str">
        <f>'5.Infrastructure Annex'!C34</f>
        <v>Greening of Health sector: DH/ CHC as per IPHS guidelines</v>
      </c>
      <c r="D38" s="8">
        <f>'5.Infrastructure Annex'!G34</f>
        <v>0</v>
      </c>
      <c r="E38" s="8">
        <f>'5.Infrastructure Annex'!H34</f>
        <v>0</v>
      </c>
      <c r="F38" s="8">
        <f>'5.Infrastructure Annex'!I34</f>
        <v>9</v>
      </c>
      <c r="G38" s="8">
        <f>'5.Infrastructure Annex'!J34</f>
        <v>0</v>
      </c>
      <c r="H38" s="8">
        <f>'5.Infrastructure Annex'!K34</f>
        <v>0</v>
      </c>
      <c r="I38" s="8">
        <f>'5.Infrastructure Annex'!L34</f>
        <v>0</v>
      </c>
      <c r="J38" s="8">
        <f>'5.Infrastructure Annex'!M34</f>
        <v>0</v>
      </c>
      <c r="K38" s="8">
        <f>'5.Infrastructure Annex'!N34</f>
        <v>0</v>
      </c>
      <c r="L38" s="8">
        <f>'5.Infrastructure Annex'!O34</f>
        <v>0</v>
      </c>
      <c r="M38" s="8">
        <f>'5.Infrastructure Annex'!P34</f>
        <v>0</v>
      </c>
      <c r="N38" s="8" t="str">
        <f>'5.Infrastructure Annex'!Q34</f>
        <v xml:space="preserve">STATE: ; PDY: ; KKL: ; MHE: ; YNM: </v>
      </c>
      <c r="O38" s="8">
        <f>'5.Infrastructure Annex'!R34</f>
        <v>0</v>
      </c>
      <c r="P38" s="8">
        <f>'5.Infrastructure Annex'!S34</f>
        <v>0</v>
      </c>
    </row>
    <row r="39" spans="1:16" ht="25.5">
      <c r="A39" s="4" t="str">
        <f>'5.Infrastructure Annex'!A35</f>
        <v>5.1.1.2.13</v>
      </c>
      <c r="B39" s="4">
        <f>'5.Infrastructure Annex'!B35</f>
        <v>0</v>
      </c>
      <c r="C39" s="4" t="str">
        <f>'5.Infrastructure Annex'!C35</f>
        <v>Any Others (Laqshya)</v>
      </c>
      <c r="D39" s="8">
        <f>'5.Infrastructure Annex'!G35</f>
        <v>0</v>
      </c>
      <c r="E39" s="8">
        <f>'5.Infrastructure Annex'!H35</f>
        <v>0</v>
      </c>
      <c r="F39" s="8">
        <f>'5.Infrastructure Annex'!I35</f>
        <v>0</v>
      </c>
      <c r="G39" s="8">
        <f>'5.Infrastructure Annex'!J35</f>
        <v>0</v>
      </c>
      <c r="H39" s="8">
        <f>'5.Infrastructure Annex'!K35</f>
        <v>0</v>
      </c>
      <c r="I39" s="8">
        <f>'5.Infrastructure Annex'!L35</f>
        <v>0</v>
      </c>
      <c r="J39" s="8">
        <f>'5.Infrastructure Annex'!M35</f>
        <v>0</v>
      </c>
      <c r="K39" s="8">
        <f>'5.Infrastructure Annex'!N35</f>
        <v>0</v>
      </c>
      <c r="L39" s="8">
        <f>'5.Infrastructure Annex'!O35</f>
        <v>0</v>
      </c>
      <c r="M39" s="8">
        <f>'5.Infrastructure Annex'!P35</f>
        <v>0</v>
      </c>
      <c r="N39" s="8" t="str">
        <f>'5.Infrastructure Annex'!Q35</f>
        <v xml:space="preserve">STATE: ; PDY: ; KKL: ; MHE: ; YNM: </v>
      </c>
      <c r="O39" s="8">
        <f>'5.Infrastructure Annex'!R35</f>
        <v>0</v>
      </c>
      <c r="P39" s="8">
        <f>'5.Infrastructure Annex'!S35</f>
        <v>0</v>
      </c>
    </row>
    <row r="40" spans="1:16" ht="89.25">
      <c r="A40" s="4" t="str">
        <f>'5.Infrastructure Annex'!A36</f>
        <v>5.1.1.3</v>
      </c>
      <c r="B40" s="4" t="str">
        <f>'5.Infrastructure Annex'!B36</f>
        <v>B4.1.1/ B4.1.2/ B4.1.3/ B4.1.4/ B4.1.5/ B4.1.6/ B.5.10</v>
      </c>
      <c r="C40" s="4" t="str">
        <f>'5.Infrastructure Annex'!C36</f>
        <v>Spill over of Ongoing Upgradation Works approved in previous years</v>
      </c>
      <c r="D40" s="8">
        <f>SUM(D41:D49)</f>
        <v>0</v>
      </c>
      <c r="E40" s="8">
        <f>SUM(E41:E49)</f>
        <v>0</v>
      </c>
      <c r="F40" s="8">
        <f>SUM(F41:F49)</f>
        <v>0</v>
      </c>
      <c r="G40" s="8">
        <f>SUM(G41:G49)</f>
        <v>0</v>
      </c>
      <c r="H40" s="8">
        <f>SUM(H41:H49)</f>
        <v>0</v>
      </c>
      <c r="I40" s="8">
        <f>'5.Infrastructure Annex'!L36</f>
        <v>0</v>
      </c>
      <c r="J40" s="8">
        <f>'5.Infrastructure Annex'!M36</f>
        <v>0</v>
      </c>
      <c r="K40" s="8">
        <f>'5.Infrastructure Annex'!N36</f>
        <v>0</v>
      </c>
      <c r="L40" s="8">
        <f>'5.Infrastructure Annex'!O36</f>
        <v>0</v>
      </c>
      <c r="M40" s="8">
        <f>SUM(M41:M49)</f>
        <v>0</v>
      </c>
      <c r="N40" s="8">
        <f>'5.Infrastructure Annex'!Q36</f>
        <v>0</v>
      </c>
      <c r="O40" s="8">
        <f>'5.Infrastructure Annex'!R36</f>
        <v>0</v>
      </c>
      <c r="P40" s="8">
        <f>SUM(P41:P49)</f>
        <v>0</v>
      </c>
    </row>
    <row r="41" spans="1:16" ht="25.5">
      <c r="A41" s="4" t="str">
        <f>'5.Infrastructure Annex'!A37</f>
        <v>5.1.1.3.1</v>
      </c>
      <c r="B41" s="4" t="str">
        <f>'5.Infrastructure Annex'!B37</f>
        <v>B4.1.1.3</v>
      </c>
      <c r="C41" s="4" t="str">
        <f>'5.Infrastructure Annex'!C37</f>
        <v>District Hospitals (As per the DH Strengthening Guidelines)</v>
      </c>
      <c r="D41" s="8">
        <f>'5.Infrastructure Annex'!G37</f>
        <v>0</v>
      </c>
      <c r="E41" s="8">
        <f>'5.Infrastructure Annex'!H37</f>
        <v>0</v>
      </c>
      <c r="F41" s="8">
        <f>'5.Infrastructure Annex'!I37</f>
        <v>0</v>
      </c>
      <c r="G41" s="8">
        <f>'5.Infrastructure Annex'!J37</f>
        <v>0</v>
      </c>
      <c r="H41" s="8">
        <f>'5.Infrastructure Annex'!K37</f>
        <v>0</v>
      </c>
      <c r="I41" s="8">
        <f>'5.Infrastructure Annex'!L37</f>
        <v>0</v>
      </c>
      <c r="J41" s="8">
        <f>'5.Infrastructure Annex'!M37</f>
        <v>0</v>
      </c>
      <c r="K41" s="8">
        <f>'5.Infrastructure Annex'!N37</f>
        <v>0</v>
      </c>
      <c r="L41" s="8">
        <f>'5.Infrastructure Annex'!O37</f>
        <v>0</v>
      </c>
      <c r="M41" s="8">
        <f>'5.Infrastructure Annex'!P37</f>
        <v>0</v>
      </c>
      <c r="N41" s="8" t="str">
        <f>'5.Infrastructure Annex'!Q37</f>
        <v xml:space="preserve">STATE: ; PDY: ; KKL: ; MHE: ; YNM: </v>
      </c>
      <c r="O41" s="8">
        <f>'5.Infrastructure Annex'!R37</f>
        <v>0</v>
      </c>
      <c r="P41" s="8">
        <f>'5.Infrastructure Annex'!S37</f>
        <v>0</v>
      </c>
    </row>
    <row r="42" spans="1:16" ht="25.5">
      <c r="A42" s="4" t="str">
        <f>'5.Infrastructure Annex'!A38</f>
        <v>5.1.1.3.2</v>
      </c>
      <c r="B42" s="4" t="str">
        <f>'5.Infrastructure Annex'!B38</f>
        <v>B4.1.6.3</v>
      </c>
      <c r="C42" s="4" t="str">
        <f>'5.Infrastructure Annex'!C38</f>
        <v>SDH</v>
      </c>
      <c r="D42" s="8">
        <f>'5.Infrastructure Annex'!G38</f>
        <v>0</v>
      </c>
      <c r="E42" s="8">
        <f>'5.Infrastructure Annex'!H38</f>
        <v>0</v>
      </c>
      <c r="F42" s="8">
        <f>'5.Infrastructure Annex'!I38</f>
        <v>0</v>
      </c>
      <c r="G42" s="8">
        <f>'5.Infrastructure Annex'!J38</f>
        <v>0</v>
      </c>
      <c r="H42" s="8">
        <f>'5.Infrastructure Annex'!K38</f>
        <v>0</v>
      </c>
      <c r="I42" s="8">
        <f>'5.Infrastructure Annex'!L38</f>
        <v>0</v>
      </c>
      <c r="J42" s="8">
        <f>'5.Infrastructure Annex'!M38</f>
        <v>0</v>
      </c>
      <c r="K42" s="8">
        <f>'5.Infrastructure Annex'!N38</f>
        <v>0</v>
      </c>
      <c r="L42" s="8">
        <f>'5.Infrastructure Annex'!O38</f>
        <v>0</v>
      </c>
      <c r="M42" s="8">
        <f>'5.Infrastructure Annex'!P38</f>
        <v>0</v>
      </c>
      <c r="N42" s="8" t="str">
        <f>'5.Infrastructure Annex'!Q38</f>
        <v xml:space="preserve">STATE: ; PDY: ; KKL: ; MHE: ; YNM: </v>
      </c>
      <c r="O42" s="8">
        <f>'5.Infrastructure Annex'!R38</f>
        <v>0</v>
      </c>
      <c r="P42" s="8">
        <f>'5.Infrastructure Annex'!S38</f>
        <v>0</v>
      </c>
    </row>
    <row r="43" spans="1:16" ht="25.5">
      <c r="A43" s="4" t="str">
        <f>'5.Infrastructure Annex'!A39</f>
        <v>5.1.1.3.3</v>
      </c>
      <c r="B43" s="4" t="str">
        <f>'5.Infrastructure Annex'!B39</f>
        <v>B4.1.2.3</v>
      </c>
      <c r="C43" s="4" t="str">
        <f>'5.Infrastructure Annex'!C39</f>
        <v>CHCs</v>
      </c>
      <c r="D43" s="8">
        <f>'5.Infrastructure Annex'!G39</f>
        <v>0</v>
      </c>
      <c r="E43" s="8">
        <f>'5.Infrastructure Annex'!H39</f>
        <v>0</v>
      </c>
      <c r="F43" s="8">
        <f>'5.Infrastructure Annex'!I39</f>
        <v>0</v>
      </c>
      <c r="G43" s="8">
        <f>'5.Infrastructure Annex'!J39</f>
        <v>0</v>
      </c>
      <c r="H43" s="8">
        <f>'5.Infrastructure Annex'!K39</f>
        <v>0</v>
      </c>
      <c r="I43" s="8">
        <f>'5.Infrastructure Annex'!L39</f>
        <v>0</v>
      </c>
      <c r="J43" s="8">
        <f>'5.Infrastructure Annex'!M39</f>
        <v>0</v>
      </c>
      <c r="K43" s="8">
        <f>'5.Infrastructure Annex'!N39</f>
        <v>0</v>
      </c>
      <c r="L43" s="8">
        <f>'5.Infrastructure Annex'!O39</f>
        <v>0</v>
      </c>
      <c r="M43" s="8">
        <f>'5.Infrastructure Annex'!P39</f>
        <v>0</v>
      </c>
      <c r="N43" s="8" t="str">
        <f>'5.Infrastructure Annex'!Q39</f>
        <v xml:space="preserve">STATE: ; PDY: ; KKL: ; MHE: ; YNM: </v>
      </c>
      <c r="O43" s="8">
        <f>'5.Infrastructure Annex'!R39</f>
        <v>0</v>
      </c>
      <c r="P43" s="8">
        <f>'5.Infrastructure Annex'!S39</f>
        <v>0</v>
      </c>
    </row>
    <row r="44" spans="1:16" ht="25.5">
      <c r="A44" s="4" t="str">
        <f>'5.Infrastructure Annex'!A40</f>
        <v>5.1.1.3.4</v>
      </c>
      <c r="B44" s="4" t="str">
        <f>'5.Infrastructure Annex'!B40</f>
        <v>B4.1.3.3</v>
      </c>
      <c r="C44" s="4" t="str">
        <f>'5.Infrastructure Annex'!C40</f>
        <v>PHCs</v>
      </c>
      <c r="D44" s="8">
        <f>'5.Infrastructure Annex'!G40</f>
        <v>0</v>
      </c>
      <c r="E44" s="8">
        <f>'5.Infrastructure Annex'!H40</f>
        <v>0</v>
      </c>
      <c r="F44" s="8">
        <f>'5.Infrastructure Annex'!I40</f>
        <v>0</v>
      </c>
      <c r="G44" s="8">
        <f>'5.Infrastructure Annex'!J40</f>
        <v>0</v>
      </c>
      <c r="H44" s="8">
        <f>'5.Infrastructure Annex'!K40</f>
        <v>0</v>
      </c>
      <c r="I44" s="8">
        <f>'5.Infrastructure Annex'!L40</f>
        <v>0</v>
      </c>
      <c r="J44" s="8">
        <f>'5.Infrastructure Annex'!M40</f>
        <v>0</v>
      </c>
      <c r="K44" s="8">
        <f>'5.Infrastructure Annex'!N40</f>
        <v>0</v>
      </c>
      <c r="L44" s="8">
        <f>'5.Infrastructure Annex'!O40</f>
        <v>0</v>
      </c>
      <c r="M44" s="8">
        <f>'5.Infrastructure Annex'!P40</f>
        <v>0</v>
      </c>
      <c r="N44" s="8" t="str">
        <f>'5.Infrastructure Annex'!Q40</f>
        <v xml:space="preserve">STATE: ; PDY: ; KKL: ; MHE: ; YNM: </v>
      </c>
      <c r="O44" s="8">
        <f>'5.Infrastructure Annex'!R40</f>
        <v>0</v>
      </c>
      <c r="P44" s="8">
        <f>'5.Infrastructure Annex'!S40</f>
        <v>0</v>
      </c>
    </row>
    <row r="45" spans="1:16" ht="25.5">
      <c r="A45" s="4" t="str">
        <f>'5.Infrastructure Annex'!A41</f>
        <v>5.1.1.3.5</v>
      </c>
      <c r="B45" s="4" t="str">
        <f>'5.Infrastructure Annex'!B41</f>
        <v>B4.1.4.3</v>
      </c>
      <c r="C45" s="4" t="str">
        <f>'5.Infrastructure Annex'!C41</f>
        <v>Spill over of Ongoing Upgradation Works - HWC-HSCs</v>
      </c>
      <c r="D45" s="8">
        <f>'5.Infrastructure Annex'!G41</f>
        <v>0</v>
      </c>
      <c r="E45" s="8">
        <f>'5.Infrastructure Annex'!H41</f>
        <v>0</v>
      </c>
      <c r="F45" s="8">
        <f>'5.Infrastructure Annex'!I41</f>
        <v>0</v>
      </c>
      <c r="G45" s="8">
        <f>'5.Infrastructure Annex'!J41</f>
        <v>0</v>
      </c>
      <c r="H45" s="8">
        <f>'5.Infrastructure Annex'!K41</f>
        <v>0</v>
      </c>
      <c r="I45" s="8">
        <f>'5.Infrastructure Annex'!L41</f>
        <v>0</v>
      </c>
      <c r="J45" s="8">
        <f>'5.Infrastructure Annex'!M41</f>
        <v>0</v>
      </c>
      <c r="K45" s="8">
        <f>'5.Infrastructure Annex'!N41</f>
        <v>0</v>
      </c>
      <c r="L45" s="8">
        <f>'5.Infrastructure Annex'!O41</f>
        <v>0</v>
      </c>
      <c r="M45" s="8">
        <f>'5.Infrastructure Annex'!P41</f>
        <v>0</v>
      </c>
      <c r="N45" s="8" t="str">
        <f>'5.Infrastructure Annex'!Q41</f>
        <v xml:space="preserve">STATE: ; PDY: ; KKL: ; MHE: ; YNM: </v>
      </c>
      <c r="O45" s="8">
        <f>'5.Infrastructure Annex'!R41</f>
        <v>0</v>
      </c>
      <c r="P45" s="8">
        <f>'5.Infrastructure Annex'!S41</f>
        <v>0</v>
      </c>
    </row>
    <row r="46" spans="1:16" ht="25.5">
      <c r="A46" s="4" t="str">
        <f>'5.Infrastructure Annex'!A42</f>
        <v>5.1.1.3.6</v>
      </c>
      <c r="B46" s="4" t="str">
        <f>'5.Infrastructure Annex'!B42</f>
        <v>B4.1.5.3</v>
      </c>
      <c r="C46" s="4" t="str">
        <f>'5.Infrastructure Annex'!C42</f>
        <v>Spill over of Ongoing Upgradation-MCH Wings</v>
      </c>
      <c r="D46" s="8">
        <f>'5.Infrastructure Annex'!G42</f>
        <v>0</v>
      </c>
      <c r="E46" s="8">
        <f>'5.Infrastructure Annex'!H42</f>
        <v>0</v>
      </c>
      <c r="F46" s="8">
        <f>'5.Infrastructure Annex'!I42</f>
        <v>0</v>
      </c>
      <c r="G46" s="8">
        <f>'5.Infrastructure Annex'!J42</f>
        <v>0</v>
      </c>
      <c r="H46" s="8">
        <f>'5.Infrastructure Annex'!K42</f>
        <v>0</v>
      </c>
      <c r="I46" s="8">
        <f>'5.Infrastructure Annex'!L42</f>
        <v>0</v>
      </c>
      <c r="J46" s="8">
        <f>'5.Infrastructure Annex'!M42</f>
        <v>0</v>
      </c>
      <c r="K46" s="8">
        <f>'5.Infrastructure Annex'!N42</f>
        <v>0</v>
      </c>
      <c r="L46" s="8">
        <f>'5.Infrastructure Annex'!O42</f>
        <v>0</v>
      </c>
      <c r="M46" s="8">
        <f>'5.Infrastructure Annex'!P42</f>
        <v>0</v>
      </c>
      <c r="N46" s="8" t="str">
        <f>'5.Infrastructure Annex'!Q42</f>
        <v xml:space="preserve">STATE: ; PDY: ; KKL: ; MHE: ; YNM: </v>
      </c>
      <c r="O46" s="8">
        <f>'5.Infrastructure Annex'!R42</f>
        <v>0</v>
      </c>
      <c r="P46" s="8">
        <f>'5.Infrastructure Annex'!S42</f>
        <v>0</v>
      </c>
    </row>
    <row r="47" spans="1:16" ht="63.75">
      <c r="A47" s="4" t="str">
        <f>'5.Infrastructure Annex'!A43</f>
        <v>5.1.1.3.7</v>
      </c>
      <c r="B47" s="4">
        <f>'5.Infrastructure Annex'!B43</f>
        <v>0</v>
      </c>
      <c r="C47" s="4" t="str">
        <f>'5.Infrastructure Annex'!C43</f>
        <v>Spill over of Ongoing Upgradation-Facility based new-born care centres (SNCU/NBSU/NBCC/KMC unit)/MNCU &amp; State resource centre/CLMC units/Paediatric HDUs</v>
      </c>
      <c r="D47" s="8">
        <f>'5.Infrastructure Annex'!G43</f>
        <v>0</v>
      </c>
      <c r="E47" s="8">
        <f>'5.Infrastructure Annex'!H43</f>
        <v>0</v>
      </c>
      <c r="F47" s="8">
        <f>'5.Infrastructure Annex'!I43</f>
        <v>0</v>
      </c>
      <c r="G47" s="8">
        <f>'5.Infrastructure Annex'!J43</f>
        <v>0</v>
      </c>
      <c r="H47" s="8">
        <f>'5.Infrastructure Annex'!K43</f>
        <v>0</v>
      </c>
      <c r="I47" s="8">
        <f>'5.Infrastructure Annex'!L43</f>
        <v>0</v>
      </c>
      <c r="J47" s="8">
        <f>'5.Infrastructure Annex'!M43</f>
        <v>0</v>
      </c>
      <c r="K47" s="8">
        <f>'5.Infrastructure Annex'!N43</f>
        <v>0</v>
      </c>
      <c r="L47" s="8">
        <f>'5.Infrastructure Annex'!O43</f>
        <v>0</v>
      </c>
      <c r="M47" s="8">
        <f>'5.Infrastructure Annex'!P43</f>
        <v>0</v>
      </c>
      <c r="N47" s="8" t="str">
        <f>'5.Infrastructure Annex'!Q43</f>
        <v xml:space="preserve">STATE: ; PDY: ; KKL: ; MHE: ; YNM: </v>
      </c>
      <c r="O47" s="8">
        <f>'5.Infrastructure Annex'!R43</f>
        <v>0</v>
      </c>
      <c r="P47" s="8">
        <f>'5.Infrastructure Annex'!S43</f>
        <v>0</v>
      </c>
    </row>
    <row r="48" spans="1:16" ht="25.5">
      <c r="A48" s="4" t="str">
        <f>'5.Infrastructure Annex'!A44</f>
        <v>5.1.1.3.8</v>
      </c>
      <c r="B48" s="4" t="str">
        <f>'5.Infrastructure Annex'!B44</f>
        <v>B.5.10.1.3</v>
      </c>
      <c r="C48" s="4" t="str">
        <f>'5.Infrastructure Annex'!C44</f>
        <v>Training Institutions</v>
      </c>
      <c r="D48" s="8">
        <f>'5.Infrastructure Annex'!G44</f>
        <v>0</v>
      </c>
      <c r="E48" s="8">
        <f>'5.Infrastructure Annex'!H44</f>
        <v>0</v>
      </c>
      <c r="F48" s="8">
        <f>'5.Infrastructure Annex'!I44</f>
        <v>0</v>
      </c>
      <c r="G48" s="8">
        <f>'5.Infrastructure Annex'!J44</f>
        <v>0</v>
      </c>
      <c r="H48" s="8">
        <f>'5.Infrastructure Annex'!K44</f>
        <v>0</v>
      </c>
      <c r="I48" s="8">
        <f>'5.Infrastructure Annex'!L44</f>
        <v>0</v>
      </c>
      <c r="J48" s="8">
        <f>'5.Infrastructure Annex'!M44</f>
        <v>0</v>
      </c>
      <c r="K48" s="8">
        <f>'5.Infrastructure Annex'!N44</f>
        <v>0</v>
      </c>
      <c r="L48" s="8">
        <f>'5.Infrastructure Annex'!O44</f>
        <v>0</v>
      </c>
      <c r="M48" s="8">
        <f>'5.Infrastructure Annex'!P44</f>
        <v>0</v>
      </c>
      <c r="N48" s="8" t="str">
        <f>'5.Infrastructure Annex'!Q44</f>
        <v xml:space="preserve">STATE: ; PDY: ; KKL: ; MHE: ; YNM: </v>
      </c>
      <c r="O48" s="8">
        <f>'5.Infrastructure Annex'!R44</f>
        <v>0</v>
      </c>
      <c r="P48" s="8">
        <f>'5.Infrastructure Annex'!S44</f>
        <v>0</v>
      </c>
    </row>
    <row r="49" spans="1:16" ht="25.5">
      <c r="A49" s="4" t="str">
        <f>'5.Infrastructure Annex'!A45</f>
        <v>5.1.1.3.9</v>
      </c>
      <c r="B49" s="4">
        <f>'5.Infrastructure Annex'!B45</f>
        <v>0</v>
      </c>
      <c r="C49" s="4" t="str">
        <f>'5.Infrastructure Annex'!C45</f>
        <v>Any Others</v>
      </c>
      <c r="D49" s="8">
        <f>'5.Infrastructure Annex'!G45</f>
        <v>0</v>
      </c>
      <c r="E49" s="8">
        <f>'5.Infrastructure Annex'!H45</f>
        <v>0</v>
      </c>
      <c r="F49" s="8">
        <f>'5.Infrastructure Annex'!I45</f>
        <v>0</v>
      </c>
      <c r="G49" s="8">
        <f>'5.Infrastructure Annex'!J45</f>
        <v>0</v>
      </c>
      <c r="H49" s="8">
        <f>'5.Infrastructure Annex'!K45</f>
        <v>0</v>
      </c>
      <c r="I49" s="8">
        <f>'5.Infrastructure Annex'!L45</f>
        <v>0</v>
      </c>
      <c r="J49" s="8">
        <f>'5.Infrastructure Annex'!M45</f>
        <v>0</v>
      </c>
      <c r="K49" s="8">
        <f>'5.Infrastructure Annex'!N45</f>
        <v>0</v>
      </c>
      <c r="L49" s="8">
        <f>'5.Infrastructure Annex'!O45</f>
        <v>0</v>
      </c>
      <c r="M49" s="8">
        <f>'5.Infrastructure Annex'!P45</f>
        <v>0</v>
      </c>
      <c r="N49" s="8" t="str">
        <f>'5.Infrastructure Annex'!Q45</f>
        <v xml:space="preserve">STATE: ; PDY: ; KKL: ; MHE: ; YNM: </v>
      </c>
      <c r="O49" s="8">
        <f>'5.Infrastructure Annex'!R45</f>
        <v>0</v>
      </c>
      <c r="P49" s="8">
        <f>'5.Infrastructure Annex'!S45</f>
        <v>0</v>
      </c>
    </row>
    <row r="50" spans="1:16" ht="76.5">
      <c r="A50" s="4" t="str">
        <f>'5.Infrastructure Annex'!A46</f>
        <v>5.1.1.4</v>
      </c>
      <c r="B50" s="4" t="str">
        <f>'5.Infrastructure Annex'!B46</f>
        <v>B4.1.1/ B4.1.2/ B4.1.3/ B4.1.4/ B4.1.6/ B.5.10</v>
      </c>
      <c r="C50" s="4" t="str">
        <f>'5.Infrastructure Annex'!C46</f>
        <v>Staff Quarters</v>
      </c>
      <c r="D50" s="8">
        <f>SUM(D51:D57)</f>
        <v>0</v>
      </c>
      <c r="E50" s="8">
        <f>SUM(E51:E57)</f>
        <v>0</v>
      </c>
      <c r="F50" s="8">
        <f>SUM(F51:F57)</f>
        <v>0</v>
      </c>
      <c r="G50" s="8">
        <f>SUM(G51:G57)</f>
        <v>0</v>
      </c>
      <c r="H50" s="8">
        <f>SUM(H51:H57)</f>
        <v>0</v>
      </c>
      <c r="I50" s="8">
        <f>'5.Infrastructure Annex'!L46</f>
        <v>0</v>
      </c>
      <c r="J50" s="8">
        <f>'5.Infrastructure Annex'!M46</f>
        <v>0</v>
      </c>
      <c r="K50" s="8">
        <f>'5.Infrastructure Annex'!N46</f>
        <v>0</v>
      </c>
      <c r="L50" s="8">
        <f>'5.Infrastructure Annex'!O46</f>
        <v>0</v>
      </c>
      <c r="M50" s="8">
        <f>SUM(M51:M57)</f>
        <v>0</v>
      </c>
      <c r="N50" s="8">
        <f>'5.Infrastructure Annex'!Q46</f>
        <v>0</v>
      </c>
      <c r="O50" s="8">
        <f>'5.Infrastructure Annex'!R46</f>
        <v>0</v>
      </c>
      <c r="P50" s="8">
        <f>SUM(P51:P57)</f>
        <v>0</v>
      </c>
    </row>
    <row r="51" spans="1:16" ht="25.5">
      <c r="A51" s="4" t="str">
        <f>'5.Infrastructure Annex'!A47</f>
        <v>5.1.1.4.1</v>
      </c>
      <c r="B51" s="4" t="str">
        <f>'5.Infrastructure Annex'!B47</f>
        <v>B4.1.1.4</v>
      </c>
      <c r="C51" s="4" t="str">
        <f>'5.Infrastructure Annex'!C47</f>
        <v>District Hospitals (As per the DH Strengthening Guidelines)</v>
      </c>
      <c r="D51" s="8">
        <f>'5.Infrastructure Annex'!G47</f>
        <v>0</v>
      </c>
      <c r="E51" s="8">
        <f>'5.Infrastructure Annex'!H47</f>
        <v>0</v>
      </c>
      <c r="F51" s="8">
        <f>'5.Infrastructure Annex'!I47</f>
        <v>0</v>
      </c>
      <c r="G51" s="8">
        <f>'5.Infrastructure Annex'!J47</f>
        <v>0</v>
      </c>
      <c r="H51" s="8">
        <f>'5.Infrastructure Annex'!K47</f>
        <v>0</v>
      </c>
      <c r="I51" s="8">
        <f>'5.Infrastructure Annex'!L47</f>
        <v>0</v>
      </c>
      <c r="J51" s="8">
        <f>'5.Infrastructure Annex'!M47</f>
        <v>0</v>
      </c>
      <c r="K51" s="8">
        <f>'5.Infrastructure Annex'!N47</f>
        <v>0</v>
      </c>
      <c r="L51" s="8">
        <f>'5.Infrastructure Annex'!O47</f>
        <v>0</v>
      </c>
      <c r="M51" s="8">
        <f>'5.Infrastructure Annex'!P47</f>
        <v>0</v>
      </c>
      <c r="N51" s="8" t="str">
        <f>'5.Infrastructure Annex'!Q47</f>
        <v xml:space="preserve">STATE: ; PDY: ; KKL: ; MHE: ; YNM: </v>
      </c>
      <c r="O51" s="8">
        <f>'5.Infrastructure Annex'!R47</f>
        <v>0</v>
      </c>
      <c r="P51" s="8">
        <f>'5.Infrastructure Annex'!S47</f>
        <v>0</v>
      </c>
    </row>
    <row r="52" spans="1:16" ht="25.5">
      <c r="A52" s="4" t="str">
        <f>'5.Infrastructure Annex'!A48</f>
        <v>5.1.1.4.2</v>
      </c>
      <c r="B52" s="4" t="str">
        <f>'5.Infrastructure Annex'!B48</f>
        <v>B4.1.6.4</v>
      </c>
      <c r="C52" s="4" t="str">
        <f>'5.Infrastructure Annex'!C48</f>
        <v>SDH</v>
      </c>
      <c r="D52" s="8">
        <f>'5.Infrastructure Annex'!G48</f>
        <v>0</v>
      </c>
      <c r="E52" s="8">
        <f>'5.Infrastructure Annex'!H48</f>
        <v>0</v>
      </c>
      <c r="F52" s="8">
        <f>'5.Infrastructure Annex'!I48</f>
        <v>0</v>
      </c>
      <c r="G52" s="8">
        <f>'5.Infrastructure Annex'!J48</f>
        <v>0</v>
      </c>
      <c r="H52" s="8">
        <f>'5.Infrastructure Annex'!K48</f>
        <v>0</v>
      </c>
      <c r="I52" s="8">
        <f>'5.Infrastructure Annex'!L48</f>
        <v>0</v>
      </c>
      <c r="J52" s="8">
        <f>'5.Infrastructure Annex'!M48</f>
        <v>0</v>
      </c>
      <c r="K52" s="8">
        <f>'5.Infrastructure Annex'!N48</f>
        <v>0</v>
      </c>
      <c r="L52" s="8">
        <f>'5.Infrastructure Annex'!O48</f>
        <v>0</v>
      </c>
      <c r="M52" s="8">
        <f>'5.Infrastructure Annex'!P48</f>
        <v>0</v>
      </c>
      <c r="N52" s="8" t="str">
        <f>'5.Infrastructure Annex'!Q48</f>
        <v xml:space="preserve">STATE: ; PDY: ; KKL: ; MHE: ; YNM: </v>
      </c>
      <c r="O52" s="8">
        <f>'5.Infrastructure Annex'!R48</f>
        <v>0</v>
      </c>
      <c r="P52" s="8">
        <f>'5.Infrastructure Annex'!S48</f>
        <v>0</v>
      </c>
    </row>
    <row r="53" spans="1:16" ht="25.5">
      <c r="A53" s="4" t="str">
        <f>'5.Infrastructure Annex'!A49</f>
        <v>5.1.1.4.3</v>
      </c>
      <c r="B53" s="4" t="str">
        <f>'5.Infrastructure Annex'!B49</f>
        <v>B4.1.2.4</v>
      </c>
      <c r="C53" s="4" t="str">
        <f>'5.Infrastructure Annex'!C49</f>
        <v>CHCs</v>
      </c>
      <c r="D53" s="8">
        <f>'5.Infrastructure Annex'!G49</f>
        <v>0</v>
      </c>
      <c r="E53" s="8">
        <f>'5.Infrastructure Annex'!H49</f>
        <v>0</v>
      </c>
      <c r="F53" s="8">
        <f>'5.Infrastructure Annex'!I49</f>
        <v>0</v>
      </c>
      <c r="G53" s="8">
        <f>'5.Infrastructure Annex'!J49</f>
        <v>0</v>
      </c>
      <c r="H53" s="8">
        <f>'5.Infrastructure Annex'!K49</f>
        <v>0</v>
      </c>
      <c r="I53" s="8">
        <f>'5.Infrastructure Annex'!L49</f>
        <v>0</v>
      </c>
      <c r="J53" s="8">
        <f>'5.Infrastructure Annex'!M49</f>
        <v>0</v>
      </c>
      <c r="K53" s="8">
        <f>'5.Infrastructure Annex'!N49</f>
        <v>0</v>
      </c>
      <c r="L53" s="8">
        <f>'5.Infrastructure Annex'!O49</f>
        <v>0</v>
      </c>
      <c r="M53" s="8">
        <f>'5.Infrastructure Annex'!P49</f>
        <v>0</v>
      </c>
      <c r="N53" s="8" t="str">
        <f>'5.Infrastructure Annex'!Q49</f>
        <v xml:space="preserve">STATE: ; PDY: ; KKL: ; MHE: ; YNM: </v>
      </c>
      <c r="O53" s="8">
        <f>'5.Infrastructure Annex'!R49</f>
        <v>0</v>
      </c>
      <c r="P53" s="8">
        <f>'5.Infrastructure Annex'!S49</f>
        <v>0</v>
      </c>
    </row>
    <row r="54" spans="1:16" ht="25.5">
      <c r="A54" s="4" t="str">
        <f>'5.Infrastructure Annex'!A50</f>
        <v>5.1.1.4.4</v>
      </c>
      <c r="B54" s="4" t="str">
        <f>'5.Infrastructure Annex'!B50</f>
        <v>B4.1.3.4</v>
      </c>
      <c r="C54" s="4" t="str">
        <f>'5.Infrastructure Annex'!C50</f>
        <v>PHCs</v>
      </c>
      <c r="D54" s="8">
        <f>'5.Infrastructure Annex'!G50</f>
        <v>0</v>
      </c>
      <c r="E54" s="8">
        <f>'5.Infrastructure Annex'!H50</f>
        <v>0</v>
      </c>
      <c r="F54" s="8">
        <f>'5.Infrastructure Annex'!I50</f>
        <v>0</v>
      </c>
      <c r="G54" s="8">
        <f>'5.Infrastructure Annex'!J50</f>
        <v>0</v>
      </c>
      <c r="H54" s="8">
        <f>'5.Infrastructure Annex'!K50</f>
        <v>0</v>
      </c>
      <c r="I54" s="8">
        <f>'5.Infrastructure Annex'!L50</f>
        <v>0</v>
      </c>
      <c r="J54" s="8">
        <f>'5.Infrastructure Annex'!M50</f>
        <v>0</v>
      </c>
      <c r="K54" s="8">
        <f>'5.Infrastructure Annex'!N50</f>
        <v>0</v>
      </c>
      <c r="L54" s="8">
        <f>'5.Infrastructure Annex'!O50</f>
        <v>0</v>
      </c>
      <c r="M54" s="8">
        <f>'5.Infrastructure Annex'!P50</f>
        <v>0</v>
      </c>
      <c r="N54" s="8" t="str">
        <f>'5.Infrastructure Annex'!Q50</f>
        <v xml:space="preserve">STATE: ; PDY: ; KKL: ; MHE: ; YNM: </v>
      </c>
      <c r="O54" s="8">
        <f>'5.Infrastructure Annex'!R50</f>
        <v>0</v>
      </c>
      <c r="P54" s="8">
        <f>'5.Infrastructure Annex'!S50</f>
        <v>0</v>
      </c>
    </row>
    <row r="55" spans="1:16" ht="25.5">
      <c r="A55" s="4" t="str">
        <f>'5.Infrastructure Annex'!A51</f>
        <v>5.1.1.4.5</v>
      </c>
      <c r="B55" s="4" t="str">
        <f>'5.Infrastructure Annex'!B51</f>
        <v>B4.1.4.4</v>
      </c>
      <c r="C55" s="4" t="str">
        <f>'5.Infrastructure Annex'!C51</f>
        <v>Sub Centres</v>
      </c>
      <c r="D55" s="8">
        <f>'5.Infrastructure Annex'!G51</f>
        <v>0</v>
      </c>
      <c r="E55" s="8">
        <f>'5.Infrastructure Annex'!H51</f>
        <v>0</v>
      </c>
      <c r="F55" s="8">
        <f>'5.Infrastructure Annex'!I51</f>
        <v>0</v>
      </c>
      <c r="G55" s="8">
        <f>'5.Infrastructure Annex'!J51</f>
        <v>0</v>
      </c>
      <c r="H55" s="8">
        <f>'5.Infrastructure Annex'!K51</f>
        <v>0</v>
      </c>
      <c r="I55" s="8">
        <f>'5.Infrastructure Annex'!L51</f>
        <v>0</v>
      </c>
      <c r="J55" s="8">
        <f>'5.Infrastructure Annex'!M51</f>
        <v>0</v>
      </c>
      <c r="K55" s="8">
        <f>'5.Infrastructure Annex'!N51</f>
        <v>0</v>
      </c>
      <c r="L55" s="8">
        <f>'5.Infrastructure Annex'!O51</f>
        <v>0</v>
      </c>
      <c r="M55" s="8">
        <f>'5.Infrastructure Annex'!P51</f>
        <v>0</v>
      </c>
      <c r="N55" s="8" t="str">
        <f>'5.Infrastructure Annex'!Q51</f>
        <v xml:space="preserve">STATE: ; PDY: ; KKL: ; MHE: ; YNM: </v>
      </c>
      <c r="O55" s="8">
        <f>'5.Infrastructure Annex'!R51</f>
        <v>0</v>
      </c>
      <c r="P55" s="8">
        <f>'5.Infrastructure Annex'!S51</f>
        <v>0</v>
      </c>
    </row>
    <row r="56" spans="1:16" ht="25.5">
      <c r="A56" s="4" t="str">
        <f>'5.Infrastructure Annex'!A52</f>
        <v>5.1.1.4.6</v>
      </c>
      <c r="B56" s="4" t="str">
        <f>'5.Infrastructure Annex'!B52</f>
        <v>B.5.10.1.4</v>
      </c>
      <c r="C56" s="4" t="str">
        <f>'5.Infrastructure Annex'!C52</f>
        <v>Training Institutions (incl. hostels/residential facilities)</v>
      </c>
      <c r="D56" s="8">
        <f>'5.Infrastructure Annex'!G52</f>
        <v>0</v>
      </c>
      <c r="E56" s="8">
        <f>'5.Infrastructure Annex'!H52</f>
        <v>0</v>
      </c>
      <c r="F56" s="8">
        <f>'5.Infrastructure Annex'!I52</f>
        <v>0</v>
      </c>
      <c r="G56" s="8">
        <f>'5.Infrastructure Annex'!J52</f>
        <v>0</v>
      </c>
      <c r="H56" s="8">
        <f>'5.Infrastructure Annex'!K52</f>
        <v>0</v>
      </c>
      <c r="I56" s="8">
        <f>'5.Infrastructure Annex'!L52</f>
        <v>0</v>
      </c>
      <c r="J56" s="8">
        <f>'5.Infrastructure Annex'!M52</f>
        <v>0</v>
      </c>
      <c r="K56" s="8">
        <f>'5.Infrastructure Annex'!N52</f>
        <v>0</v>
      </c>
      <c r="L56" s="8">
        <f>'5.Infrastructure Annex'!O52</f>
        <v>0</v>
      </c>
      <c r="M56" s="8">
        <f>'5.Infrastructure Annex'!P52</f>
        <v>0</v>
      </c>
      <c r="N56" s="8" t="str">
        <f>'5.Infrastructure Annex'!Q52</f>
        <v xml:space="preserve">STATE: ; PDY: ; KKL: ; MHE: ; YNM: </v>
      </c>
      <c r="O56" s="8">
        <f>'5.Infrastructure Annex'!R52</f>
        <v>0</v>
      </c>
      <c r="P56" s="8">
        <f>'5.Infrastructure Annex'!S52</f>
        <v>0</v>
      </c>
    </row>
    <row r="57" spans="1:16" ht="25.5">
      <c r="A57" s="4" t="str">
        <f>'5.Infrastructure Annex'!A53</f>
        <v>5.1.1.4.7</v>
      </c>
      <c r="B57" s="4">
        <f>'5.Infrastructure Annex'!B53</f>
        <v>0</v>
      </c>
      <c r="C57" s="4" t="str">
        <f>'5.Infrastructure Annex'!C53</f>
        <v>Any Others</v>
      </c>
      <c r="D57" s="8">
        <f>'5.Infrastructure Annex'!G53</f>
        <v>0</v>
      </c>
      <c r="E57" s="8">
        <f>'5.Infrastructure Annex'!H53</f>
        <v>0</v>
      </c>
      <c r="F57" s="8">
        <f>'5.Infrastructure Annex'!I53</f>
        <v>0</v>
      </c>
      <c r="G57" s="8">
        <f>'5.Infrastructure Annex'!J53</f>
        <v>0</v>
      </c>
      <c r="H57" s="8">
        <f>'5.Infrastructure Annex'!K53</f>
        <v>0</v>
      </c>
      <c r="I57" s="8">
        <f>'5.Infrastructure Annex'!L53</f>
        <v>0</v>
      </c>
      <c r="J57" s="8">
        <f>'5.Infrastructure Annex'!M53</f>
        <v>0</v>
      </c>
      <c r="K57" s="8">
        <f>'5.Infrastructure Annex'!N53</f>
        <v>0</v>
      </c>
      <c r="L57" s="8">
        <f>'5.Infrastructure Annex'!O53</f>
        <v>0</v>
      </c>
      <c r="M57" s="8">
        <f>'5.Infrastructure Annex'!P53</f>
        <v>0</v>
      </c>
      <c r="N57" s="8" t="str">
        <f>'5.Infrastructure Annex'!Q53</f>
        <v xml:space="preserve">STATE: ; PDY: ; KKL: ; MHE: ; YNM: </v>
      </c>
      <c r="O57" s="8">
        <f>'5.Infrastructure Annex'!R53</f>
        <v>0</v>
      </c>
      <c r="P57" s="8">
        <f>'5.Infrastructure Annex'!S53</f>
        <v>0</v>
      </c>
    </row>
    <row r="58" spans="1:16" ht="25.5">
      <c r="A58" s="20" t="str">
        <f>'5.Infrastructure Annex'!A54</f>
        <v>5.1.2</v>
      </c>
      <c r="B58" s="20" t="str">
        <f>'5.Infrastructure Annex'!B54</f>
        <v>B.4.3</v>
      </c>
      <c r="C58" s="20" t="str">
        <f>'5.Infrastructure Annex'!C54</f>
        <v>Sub Centre Rent and Contingencies</v>
      </c>
      <c r="D58" s="40">
        <f>'5.Infrastructure Annex'!G54</f>
        <v>0</v>
      </c>
      <c r="E58" s="40">
        <f>'5.Infrastructure Annex'!H54</f>
        <v>0</v>
      </c>
      <c r="F58" s="40">
        <f>'5.Infrastructure Annex'!I54</f>
        <v>0</v>
      </c>
      <c r="G58" s="40">
        <f>'5.Infrastructure Annex'!J54</f>
        <v>0</v>
      </c>
      <c r="H58" s="40">
        <f>'5.Infrastructure Annex'!K54</f>
        <v>0</v>
      </c>
      <c r="I58" s="40">
        <f>'5.Infrastructure Annex'!L54</f>
        <v>0</v>
      </c>
      <c r="J58" s="40">
        <f>'5.Infrastructure Annex'!M54</f>
        <v>0</v>
      </c>
      <c r="K58" s="40">
        <f>'5.Infrastructure Annex'!N54</f>
        <v>0</v>
      </c>
      <c r="L58" s="40">
        <f>'5.Infrastructure Annex'!O54</f>
        <v>0</v>
      </c>
      <c r="M58" s="40">
        <f>'5.Infrastructure Annex'!P54</f>
        <v>0</v>
      </c>
      <c r="N58" s="40" t="str">
        <f>'5.Infrastructure Annex'!Q54</f>
        <v xml:space="preserve">STATE: ; PDY: ; KKL: ; MHE: ; YNM: </v>
      </c>
      <c r="O58" s="40">
        <f>'5.Infrastructure Annex'!R54</f>
        <v>0</v>
      </c>
      <c r="P58" s="40">
        <f>'5.Infrastructure Annex'!S54</f>
        <v>0</v>
      </c>
    </row>
    <row r="59" spans="1:16">
      <c r="A59" s="32">
        <f>'5.Infrastructure Annex'!A55</f>
        <v>5.2</v>
      </c>
      <c r="B59" s="32">
        <f>'5.Infrastructure Annex'!B55</f>
        <v>0</v>
      </c>
      <c r="C59" s="32" t="str">
        <f>'5.Infrastructure Annex'!C55</f>
        <v xml:space="preserve">New Constructions </v>
      </c>
      <c r="D59" s="39"/>
      <c r="E59" s="39"/>
      <c r="F59" s="39">
        <f>F60+F75+F86</f>
        <v>20.701099997999997</v>
      </c>
      <c r="G59" s="39">
        <f>G60+G75+G86</f>
        <v>0</v>
      </c>
      <c r="H59" s="39">
        <f>H60+H75+H86</f>
        <v>0</v>
      </c>
      <c r="I59" s="39"/>
      <c r="J59" s="39"/>
      <c r="K59" s="39"/>
      <c r="L59" s="39"/>
      <c r="M59" s="39">
        <f>M60+M75+M86</f>
        <v>19</v>
      </c>
      <c r="N59" s="39"/>
      <c r="O59" s="39"/>
      <c r="P59" s="39">
        <f>P60+P75+P86</f>
        <v>0</v>
      </c>
    </row>
    <row r="60" spans="1:16" ht="153">
      <c r="A60" s="20" t="str">
        <f>'5.Infrastructure Annex'!A56</f>
        <v>5.2.1</v>
      </c>
      <c r="B60" s="20" t="str">
        <f>'5.Infrastructure Annex'!B56</f>
        <v>B5.1/ B5.2/ B5.3/ B5.5/ B5.10/ A.9.10.2/ B.5.11/ B.5.12/B.5.13/ B4.1.5/ A.4.1.2/ A.2.5</v>
      </c>
      <c r="C60" s="20" t="str">
        <f>'5.Infrastructure Annex'!C56</f>
        <v>New construction (to be initiated this year) as per the IPHS norms including staff quarters</v>
      </c>
      <c r="D60" s="40"/>
      <c r="E60" s="40"/>
      <c r="F60" s="40">
        <f>SUM(F61:F74)</f>
        <v>0</v>
      </c>
      <c r="G60" s="40">
        <f>SUM(G61:G74)</f>
        <v>0</v>
      </c>
      <c r="H60" s="40">
        <f>SUM(H61:H74)</f>
        <v>0</v>
      </c>
      <c r="I60" s="40"/>
      <c r="J60" s="40"/>
      <c r="K60" s="40"/>
      <c r="L60" s="40"/>
      <c r="M60" s="40">
        <f>SUM(M61:M74)</f>
        <v>0</v>
      </c>
      <c r="N60" s="40"/>
      <c r="O60" s="40"/>
      <c r="P60" s="40">
        <f>SUM(P61:P74)</f>
        <v>0</v>
      </c>
    </row>
    <row r="61" spans="1:16" ht="25.5">
      <c r="A61" s="4" t="str">
        <f>'5.Infrastructure Annex'!A57</f>
        <v>5.2.1.1</v>
      </c>
      <c r="B61" s="4" t="str">
        <f>'5.Infrastructure Annex'!B57</f>
        <v>B5.12.1</v>
      </c>
      <c r="C61" s="4" t="str">
        <f>'5.Infrastructure Annex'!C57</f>
        <v>DH</v>
      </c>
      <c r="D61" s="8">
        <f>'5.Infrastructure Annex'!G57</f>
        <v>0</v>
      </c>
      <c r="E61" s="8">
        <f>'5.Infrastructure Annex'!H57</f>
        <v>0</v>
      </c>
      <c r="F61" s="8">
        <f>'5.Infrastructure Annex'!I57</f>
        <v>0</v>
      </c>
      <c r="G61" s="8">
        <f>'5.Infrastructure Annex'!J57</f>
        <v>0</v>
      </c>
      <c r="H61" s="8">
        <f>'5.Infrastructure Annex'!K57</f>
        <v>0</v>
      </c>
      <c r="I61" s="8">
        <f>'5.Infrastructure Annex'!L57</f>
        <v>0</v>
      </c>
      <c r="J61" s="8">
        <f>'5.Infrastructure Annex'!M57</f>
        <v>0</v>
      </c>
      <c r="K61" s="8">
        <f>'5.Infrastructure Annex'!N57</f>
        <v>0</v>
      </c>
      <c r="L61" s="8">
        <f>'5.Infrastructure Annex'!O57</f>
        <v>0</v>
      </c>
      <c r="M61" s="8">
        <f>'5.Infrastructure Annex'!P57</f>
        <v>0</v>
      </c>
      <c r="N61" s="8" t="str">
        <f>'5.Infrastructure Annex'!Q57</f>
        <v xml:space="preserve">STATE: ; PDY: ; KKL: ; MHE: ; YNM: </v>
      </c>
      <c r="O61" s="8">
        <f>'5.Infrastructure Annex'!R57</f>
        <v>0</v>
      </c>
      <c r="P61" s="8">
        <f>'5.Infrastructure Annex'!S57</f>
        <v>0</v>
      </c>
    </row>
    <row r="62" spans="1:16" ht="25.5">
      <c r="A62" s="4" t="str">
        <f>'5.Infrastructure Annex'!A58</f>
        <v>5.2.1.2</v>
      </c>
      <c r="B62" s="4" t="str">
        <f>'5.Infrastructure Annex'!B58</f>
        <v>B5.11.1</v>
      </c>
      <c r="C62" s="4" t="str">
        <f>'5.Infrastructure Annex'!C58</f>
        <v>SDH</v>
      </c>
      <c r="D62" s="8">
        <f>'5.Infrastructure Annex'!G58</f>
        <v>0</v>
      </c>
      <c r="E62" s="8">
        <f>'5.Infrastructure Annex'!H58</f>
        <v>0</v>
      </c>
      <c r="F62" s="8">
        <f>'5.Infrastructure Annex'!I58</f>
        <v>0</v>
      </c>
      <c r="G62" s="8">
        <f>'5.Infrastructure Annex'!J58</f>
        <v>0</v>
      </c>
      <c r="H62" s="8">
        <f>'5.Infrastructure Annex'!K58</f>
        <v>0</v>
      </c>
      <c r="I62" s="8">
        <f>'5.Infrastructure Annex'!L58</f>
        <v>0</v>
      </c>
      <c r="J62" s="8">
        <f>'5.Infrastructure Annex'!M58</f>
        <v>0</v>
      </c>
      <c r="K62" s="8">
        <f>'5.Infrastructure Annex'!N58</f>
        <v>0</v>
      </c>
      <c r="L62" s="8">
        <f>'5.Infrastructure Annex'!O58</f>
        <v>0</v>
      </c>
      <c r="M62" s="8">
        <f>'5.Infrastructure Annex'!P58</f>
        <v>0</v>
      </c>
      <c r="N62" s="8" t="str">
        <f>'5.Infrastructure Annex'!Q58</f>
        <v xml:space="preserve">STATE: ; PDY: ; KKL: ; MHE: ; YNM: </v>
      </c>
      <c r="O62" s="8">
        <f>'5.Infrastructure Annex'!R58</f>
        <v>0</v>
      </c>
      <c r="P62" s="8">
        <f>'5.Infrastructure Annex'!S58</f>
        <v>0</v>
      </c>
    </row>
    <row r="63" spans="1:16" ht="25.5">
      <c r="A63" s="4" t="str">
        <f>'5.Infrastructure Annex'!A59</f>
        <v>5.2.1.3</v>
      </c>
      <c r="B63" s="4" t="str">
        <f>'5.Infrastructure Annex'!B59</f>
        <v>B5.1.1</v>
      </c>
      <c r="C63" s="4" t="str">
        <f>'5.Infrastructure Annex'!C59</f>
        <v>CHCs</v>
      </c>
      <c r="D63" s="8">
        <f>'5.Infrastructure Annex'!G59</f>
        <v>0</v>
      </c>
      <c r="E63" s="8">
        <f>'5.Infrastructure Annex'!H59</f>
        <v>0</v>
      </c>
      <c r="F63" s="8">
        <f>'5.Infrastructure Annex'!I59</f>
        <v>0</v>
      </c>
      <c r="G63" s="8">
        <f>'5.Infrastructure Annex'!J59</f>
        <v>0</v>
      </c>
      <c r="H63" s="8">
        <f>'5.Infrastructure Annex'!K59</f>
        <v>0</v>
      </c>
      <c r="I63" s="8">
        <f>'5.Infrastructure Annex'!L59</f>
        <v>0</v>
      </c>
      <c r="J63" s="8">
        <f>'5.Infrastructure Annex'!M59</f>
        <v>0</v>
      </c>
      <c r="K63" s="8">
        <f>'5.Infrastructure Annex'!N59</f>
        <v>0</v>
      </c>
      <c r="L63" s="8">
        <f>'5.Infrastructure Annex'!O59</f>
        <v>0</v>
      </c>
      <c r="M63" s="8">
        <f>'5.Infrastructure Annex'!P59</f>
        <v>0</v>
      </c>
      <c r="N63" s="8" t="str">
        <f>'5.Infrastructure Annex'!Q59</f>
        <v xml:space="preserve">STATE: ; PDY: ; KKL: ; MHE: ; YNM: </v>
      </c>
      <c r="O63" s="8">
        <f>'5.Infrastructure Annex'!R59</f>
        <v>0</v>
      </c>
      <c r="P63" s="8">
        <f>'5.Infrastructure Annex'!S59</f>
        <v>0</v>
      </c>
    </row>
    <row r="64" spans="1:16" ht="25.5">
      <c r="A64" s="4" t="str">
        <f>'5.Infrastructure Annex'!A60</f>
        <v>5.2.1.4</v>
      </c>
      <c r="B64" s="4" t="str">
        <f>'5.Infrastructure Annex'!B60</f>
        <v>B5.2.1</v>
      </c>
      <c r="C64" s="4" t="str">
        <f>'5.Infrastructure Annex'!C60</f>
        <v>PHCs</v>
      </c>
      <c r="D64" s="8">
        <f>'5.Infrastructure Annex'!G60</f>
        <v>0</v>
      </c>
      <c r="E64" s="8">
        <f>'5.Infrastructure Annex'!H60</f>
        <v>0</v>
      </c>
      <c r="F64" s="8">
        <f>'5.Infrastructure Annex'!I60</f>
        <v>0</v>
      </c>
      <c r="G64" s="8">
        <f>'5.Infrastructure Annex'!J60</f>
        <v>0</v>
      </c>
      <c r="H64" s="8">
        <f>'5.Infrastructure Annex'!K60</f>
        <v>0</v>
      </c>
      <c r="I64" s="8">
        <f>'5.Infrastructure Annex'!L60</f>
        <v>0</v>
      </c>
      <c r="J64" s="8">
        <f>'5.Infrastructure Annex'!M60</f>
        <v>0</v>
      </c>
      <c r="K64" s="8">
        <f>'5.Infrastructure Annex'!N60</f>
        <v>0</v>
      </c>
      <c r="L64" s="8">
        <f>'5.Infrastructure Annex'!O60</f>
        <v>0</v>
      </c>
      <c r="M64" s="8">
        <f>'5.Infrastructure Annex'!P60</f>
        <v>0</v>
      </c>
      <c r="N64" s="8" t="str">
        <f>'5.Infrastructure Annex'!Q60</f>
        <v xml:space="preserve">STATE: ; PDY: ; KKL: ; MHE: ; YNM: </v>
      </c>
      <c r="O64" s="8">
        <f>'5.Infrastructure Annex'!R60</f>
        <v>0</v>
      </c>
      <c r="P64" s="8">
        <f>'5.Infrastructure Annex'!S60</f>
        <v>0</v>
      </c>
    </row>
    <row r="65" spans="1:16" ht="25.5">
      <c r="A65" s="4" t="str">
        <f>'5.Infrastructure Annex'!A61</f>
        <v>5.2.1.5</v>
      </c>
      <c r="B65" s="4" t="str">
        <f>'5.Infrastructure Annex'!B61</f>
        <v>B5.3.1</v>
      </c>
      <c r="C65" s="4" t="str">
        <f>'5.Infrastructure Annex'!C61</f>
        <v>SHCs/Sub Centres</v>
      </c>
      <c r="D65" s="8">
        <f>'5.Infrastructure Annex'!G61</f>
        <v>0</v>
      </c>
      <c r="E65" s="8">
        <f>'5.Infrastructure Annex'!H61</f>
        <v>0</v>
      </c>
      <c r="F65" s="8">
        <f>'5.Infrastructure Annex'!I61</f>
        <v>0</v>
      </c>
      <c r="G65" s="8">
        <f>'5.Infrastructure Annex'!J61</f>
        <v>0</v>
      </c>
      <c r="H65" s="8">
        <f>'5.Infrastructure Annex'!K61</f>
        <v>0</v>
      </c>
      <c r="I65" s="8">
        <f>'5.Infrastructure Annex'!L61</f>
        <v>0</v>
      </c>
      <c r="J65" s="8">
        <f>'5.Infrastructure Annex'!M61</f>
        <v>0</v>
      </c>
      <c r="K65" s="8">
        <f>'5.Infrastructure Annex'!N61</f>
        <v>0</v>
      </c>
      <c r="L65" s="8">
        <f>'5.Infrastructure Annex'!O61</f>
        <v>0</v>
      </c>
      <c r="M65" s="8">
        <f>'5.Infrastructure Annex'!P61</f>
        <v>0</v>
      </c>
      <c r="N65" s="8" t="str">
        <f>'5.Infrastructure Annex'!Q61</f>
        <v xml:space="preserve">STATE: ; PDY: ; KKL: ; MHE: ; YNM: </v>
      </c>
      <c r="O65" s="8">
        <f>'5.Infrastructure Annex'!R61</f>
        <v>0</v>
      </c>
      <c r="P65" s="8">
        <f>'5.Infrastructure Annex'!S61</f>
        <v>0</v>
      </c>
    </row>
    <row r="66" spans="1:16" ht="25.5">
      <c r="A66" s="4" t="str">
        <f>'5.Infrastructure Annex'!A62</f>
        <v>5.2.1.6</v>
      </c>
      <c r="B66" s="4" t="str">
        <f>'5.Infrastructure Annex'!B62</f>
        <v>B4.1.5.1</v>
      </c>
      <c r="C66" s="4" t="str">
        <f>'5.Infrastructure Annex'!C62</f>
        <v>New construction: MCH Wings</v>
      </c>
      <c r="D66" s="8">
        <f>'5.Infrastructure Annex'!G62</f>
        <v>0</v>
      </c>
      <c r="E66" s="8">
        <f>'5.Infrastructure Annex'!H62</f>
        <v>0</v>
      </c>
      <c r="F66" s="8">
        <f>'5.Infrastructure Annex'!I62</f>
        <v>0</v>
      </c>
      <c r="G66" s="8">
        <f>'5.Infrastructure Annex'!J62</f>
        <v>0</v>
      </c>
      <c r="H66" s="8">
        <f>'5.Infrastructure Annex'!K62</f>
        <v>0</v>
      </c>
      <c r="I66" s="8">
        <f>'5.Infrastructure Annex'!L62</f>
        <v>0</v>
      </c>
      <c r="J66" s="8">
        <f>'5.Infrastructure Annex'!M62</f>
        <v>0</v>
      </c>
      <c r="K66" s="8">
        <f>'5.Infrastructure Annex'!N62</f>
        <v>0</v>
      </c>
      <c r="L66" s="8">
        <f>'5.Infrastructure Annex'!O62</f>
        <v>0</v>
      </c>
      <c r="M66" s="8">
        <f>'5.Infrastructure Annex'!P62</f>
        <v>0</v>
      </c>
      <c r="N66" s="8" t="str">
        <f>'5.Infrastructure Annex'!Q62</f>
        <v xml:space="preserve">STATE: ; PDY: ; KKL: ; MHE: ; YNM: </v>
      </c>
      <c r="O66" s="8">
        <f>'5.Infrastructure Annex'!R62</f>
        <v>0</v>
      </c>
      <c r="P66" s="8">
        <f>'5.Infrastructure Annex'!S62</f>
        <v>0</v>
      </c>
    </row>
    <row r="67" spans="1:16" ht="38.25">
      <c r="A67" s="4" t="str">
        <f>'5.Infrastructure Annex'!A63</f>
        <v>5.2.1.7</v>
      </c>
      <c r="B67" s="4" t="str">
        <f>'5.Infrastructure Annex'!B63</f>
        <v>B.5.6.1</v>
      </c>
      <c r="C67" s="4" t="str">
        <f>'5.Infrastructure Annex'!C63</f>
        <v>New construction: Facility based new-born care centres (SNCU/NBSU/NBCC/KMC unit)</v>
      </c>
      <c r="D67" s="8">
        <f>'5.Infrastructure Annex'!G63</f>
        <v>0</v>
      </c>
      <c r="E67" s="8">
        <f>'5.Infrastructure Annex'!H63</f>
        <v>0</v>
      </c>
      <c r="F67" s="8">
        <f>'5.Infrastructure Annex'!I63</f>
        <v>0</v>
      </c>
      <c r="G67" s="8">
        <f>'5.Infrastructure Annex'!J63</f>
        <v>0</v>
      </c>
      <c r="H67" s="8">
        <f>'5.Infrastructure Annex'!K63</f>
        <v>0</v>
      </c>
      <c r="I67" s="8">
        <f>'5.Infrastructure Annex'!L63</f>
        <v>0</v>
      </c>
      <c r="J67" s="8">
        <f>'5.Infrastructure Annex'!M63</f>
        <v>0</v>
      </c>
      <c r="K67" s="8">
        <f>'5.Infrastructure Annex'!N63</f>
        <v>0</v>
      </c>
      <c r="L67" s="8">
        <f>'5.Infrastructure Annex'!O63</f>
        <v>0</v>
      </c>
      <c r="M67" s="8">
        <f>'5.Infrastructure Annex'!P63</f>
        <v>0</v>
      </c>
      <c r="N67" s="8" t="str">
        <f>'5.Infrastructure Annex'!Q63</f>
        <v xml:space="preserve">STATE: ; PDY: ; KKL: ; MHE: ; YNM: </v>
      </c>
      <c r="O67" s="8">
        <f>'5.Infrastructure Annex'!R63</f>
        <v>0</v>
      </c>
      <c r="P67" s="8">
        <f>'5.Infrastructure Annex'!S63</f>
        <v>0</v>
      </c>
    </row>
    <row r="68" spans="1:16" ht="25.5">
      <c r="A68" s="4" t="str">
        <f>'5.Infrastructure Annex'!A64</f>
        <v>5.2.1.8</v>
      </c>
      <c r="B68" s="4" t="str">
        <f>'5.Infrastructure Annex'!B64</f>
        <v>B5.13.1</v>
      </c>
      <c r="C68" s="4" t="str">
        <f>'5.Infrastructure Annex'!C64</f>
        <v>New construction: DEIC (RBSK)</v>
      </c>
      <c r="D68" s="8">
        <f>'5.Infrastructure Annex'!G64</f>
        <v>0</v>
      </c>
      <c r="E68" s="8">
        <f>'5.Infrastructure Annex'!H64</f>
        <v>0</v>
      </c>
      <c r="F68" s="8">
        <f>'5.Infrastructure Annex'!I64</f>
        <v>0</v>
      </c>
      <c r="G68" s="8">
        <f>'5.Infrastructure Annex'!J64</f>
        <v>0</v>
      </c>
      <c r="H68" s="8">
        <f>'5.Infrastructure Annex'!K64</f>
        <v>0</v>
      </c>
      <c r="I68" s="8">
        <f>'5.Infrastructure Annex'!L64</f>
        <v>0</v>
      </c>
      <c r="J68" s="8">
        <f>'5.Infrastructure Annex'!M64</f>
        <v>0</v>
      </c>
      <c r="K68" s="8">
        <f>'5.Infrastructure Annex'!N64</f>
        <v>0</v>
      </c>
      <c r="L68" s="8">
        <f>'5.Infrastructure Annex'!O64</f>
        <v>0</v>
      </c>
      <c r="M68" s="8">
        <f>'5.Infrastructure Annex'!P64</f>
        <v>0</v>
      </c>
      <c r="N68" s="8" t="str">
        <f>'5.Infrastructure Annex'!Q64</f>
        <v xml:space="preserve">STATE: ; PDY: ; KKL: ; MHE: ; YNM: </v>
      </c>
      <c r="O68" s="8">
        <f>'5.Infrastructure Annex'!R64</f>
        <v>0</v>
      </c>
      <c r="P68" s="8">
        <f>'5.Infrastructure Annex'!S64</f>
        <v>0</v>
      </c>
    </row>
    <row r="69" spans="1:16" ht="25.5">
      <c r="A69" s="4" t="str">
        <f>'5.Infrastructure Annex'!A65</f>
        <v>5.2.1.9</v>
      </c>
      <c r="B69" s="4" t="str">
        <f>'5.Infrastructure Annex'!B65</f>
        <v>A.4.1.2</v>
      </c>
      <c r="C69" s="4" t="str">
        <f>'5.Infrastructure Annex'!C65</f>
        <v xml:space="preserve">AFHCs at Medical college/ DH/CHC/PHC level  </v>
      </c>
      <c r="D69" s="8">
        <f>'5.Infrastructure Annex'!G65</f>
        <v>0</v>
      </c>
      <c r="E69" s="8">
        <f>'5.Infrastructure Annex'!H65</f>
        <v>0</v>
      </c>
      <c r="F69" s="8">
        <f>'5.Infrastructure Annex'!I65</f>
        <v>0</v>
      </c>
      <c r="G69" s="8">
        <f>'5.Infrastructure Annex'!J65</f>
        <v>0</v>
      </c>
      <c r="H69" s="8">
        <f>'5.Infrastructure Annex'!K65</f>
        <v>0</v>
      </c>
      <c r="I69" s="8">
        <f>'5.Infrastructure Annex'!L65</f>
        <v>0</v>
      </c>
      <c r="J69" s="8">
        <f>'5.Infrastructure Annex'!M65</f>
        <v>0</v>
      </c>
      <c r="K69" s="8">
        <f>'5.Infrastructure Annex'!N65</f>
        <v>0</v>
      </c>
      <c r="L69" s="8">
        <f>'5.Infrastructure Annex'!O65</f>
        <v>0</v>
      </c>
      <c r="M69" s="8">
        <f>'5.Infrastructure Annex'!P65</f>
        <v>0</v>
      </c>
      <c r="N69" s="8" t="str">
        <f>'5.Infrastructure Annex'!Q65</f>
        <v xml:space="preserve">STATE: ; PDY: ; KKL: ; MHE: ; YNM: </v>
      </c>
      <c r="O69" s="8">
        <f>'5.Infrastructure Annex'!R65</f>
        <v>0</v>
      </c>
      <c r="P69" s="8">
        <f>'5.Infrastructure Annex'!S65</f>
        <v>0</v>
      </c>
    </row>
    <row r="70" spans="1:16" ht="25.5">
      <c r="A70" s="4" t="str">
        <f>'5.Infrastructure Annex'!A66</f>
        <v>5.2.1.10</v>
      </c>
      <c r="B70" s="4" t="str">
        <f>'5.Infrastructure Annex'!B66</f>
        <v>A.2.5</v>
      </c>
      <c r="C70" s="4" t="str">
        <f>'5.Infrastructure Annex'!C66</f>
        <v>Establishment of NRCs</v>
      </c>
      <c r="D70" s="8">
        <f>'5.Infrastructure Annex'!G66</f>
        <v>0</v>
      </c>
      <c r="E70" s="8">
        <f>'5.Infrastructure Annex'!H66</f>
        <v>0</v>
      </c>
      <c r="F70" s="8">
        <f>'5.Infrastructure Annex'!I66</f>
        <v>0</v>
      </c>
      <c r="G70" s="8">
        <f>'5.Infrastructure Annex'!J66</f>
        <v>0</v>
      </c>
      <c r="H70" s="8">
        <f>'5.Infrastructure Annex'!K66</f>
        <v>0</v>
      </c>
      <c r="I70" s="8">
        <f>'5.Infrastructure Annex'!L66</f>
        <v>0</v>
      </c>
      <c r="J70" s="8">
        <f>'5.Infrastructure Annex'!M66</f>
        <v>0</v>
      </c>
      <c r="K70" s="8">
        <f>'5.Infrastructure Annex'!N66</f>
        <v>0</v>
      </c>
      <c r="L70" s="8">
        <f>'5.Infrastructure Annex'!O66</f>
        <v>0</v>
      </c>
      <c r="M70" s="8">
        <f>'5.Infrastructure Annex'!P66</f>
        <v>0</v>
      </c>
      <c r="N70" s="8" t="str">
        <f>'5.Infrastructure Annex'!Q66</f>
        <v xml:space="preserve">STATE: ; PDY: ; KKL: ; MHE: ; YNM: </v>
      </c>
      <c r="O70" s="8">
        <f>'5.Infrastructure Annex'!R66</f>
        <v>0</v>
      </c>
      <c r="P70" s="8">
        <f>'5.Infrastructure Annex'!S66</f>
        <v>0</v>
      </c>
    </row>
    <row r="71" spans="1:16" ht="25.5">
      <c r="A71" s="4" t="str">
        <f>'5.Infrastructure Annex'!A67</f>
        <v>5.2.1.11</v>
      </c>
      <c r="B71" s="4">
        <f>'5.Infrastructure Annex'!B67</f>
        <v>0</v>
      </c>
      <c r="C71" s="4" t="str">
        <f>'5.Infrastructure Annex'!C67</f>
        <v>Drug Warehouses</v>
      </c>
      <c r="D71" s="8">
        <f>'5.Infrastructure Annex'!G67</f>
        <v>0</v>
      </c>
      <c r="E71" s="8">
        <f>'5.Infrastructure Annex'!H67</f>
        <v>0</v>
      </c>
      <c r="F71" s="8">
        <f>'5.Infrastructure Annex'!I67</f>
        <v>0</v>
      </c>
      <c r="G71" s="8">
        <f>'5.Infrastructure Annex'!J67</f>
        <v>0</v>
      </c>
      <c r="H71" s="8">
        <f>'5.Infrastructure Annex'!K67</f>
        <v>0</v>
      </c>
      <c r="I71" s="8">
        <f>'5.Infrastructure Annex'!L67</f>
        <v>0</v>
      </c>
      <c r="J71" s="8">
        <f>'5.Infrastructure Annex'!M67</f>
        <v>0</v>
      </c>
      <c r="K71" s="8">
        <f>'5.Infrastructure Annex'!N67</f>
        <v>0</v>
      </c>
      <c r="L71" s="8">
        <f>'5.Infrastructure Annex'!O67</f>
        <v>0</v>
      </c>
      <c r="M71" s="8">
        <f>'5.Infrastructure Annex'!P67</f>
        <v>0</v>
      </c>
      <c r="N71" s="8" t="str">
        <f>'5.Infrastructure Annex'!Q67</f>
        <v xml:space="preserve">STATE: ; PDY: ; KKL: ; MHE: ; YNM: </v>
      </c>
      <c r="O71" s="8">
        <f>'5.Infrastructure Annex'!R67</f>
        <v>0</v>
      </c>
      <c r="P71" s="8">
        <f>'5.Infrastructure Annex'!S67</f>
        <v>0</v>
      </c>
    </row>
    <row r="72" spans="1:16" ht="25.5">
      <c r="A72" s="4" t="str">
        <f>'5.Infrastructure Annex'!A68</f>
        <v>5.2.1.12</v>
      </c>
      <c r="B72" s="4" t="str">
        <f>'5.Infrastructure Annex'!B68</f>
        <v>B5.5</v>
      </c>
      <c r="C72" s="4" t="str">
        <f>'5.Infrastructure Annex'!C68</f>
        <v>Govt. Dispensaries/ others</v>
      </c>
      <c r="D72" s="8">
        <f>'5.Infrastructure Annex'!G68</f>
        <v>0</v>
      </c>
      <c r="E72" s="8">
        <f>'5.Infrastructure Annex'!H68</f>
        <v>0</v>
      </c>
      <c r="F72" s="8">
        <f>'5.Infrastructure Annex'!I68</f>
        <v>0</v>
      </c>
      <c r="G72" s="8">
        <f>'5.Infrastructure Annex'!J68</f>
        <v>0</v>
      </c>
      <c r="H72" s="8">
        <f>'5.Infrastructure Annex'!K68</f>
        <v>0</v>
      </c>
      <c r="I72" s="8">
        <f>'5.Infrastructure Annex'!L68</f>
        <v>0</v>
      </c>
      <c r="J72" s="8">
        <f>'5.Infrastructure Annex'!M68</f>
        <v>0</v>
      </c>
      <c r="K72" s="8">
        <f>'5.Infrastructure Annex'!N68</f>
        <v>0</v>
      </c>
      <c r="L72" s="8">
        <f>'5.Infrastructure Annex'!O68</f>
        <v>0</v>
      </c>
      <c r="M72" s="8">
        <f>'5.Infrastructure Annex'!P68</f>
        <v>0</v>
      </c>
      <c r="N72" s="8" t="str">
        <f>'5.Infrastructure Annex'!Q68</f>
        <v xml:space="preserve">STATE: ; PDY: ; KKL: ; MHE: ; YNM: </v>
      </c>
      <c r="O72" s="8">
        <f>'5.Infrastructure Annex'!R68</f>
        <v>0</v>
      </c>
      <c r="P72" s="8">
        <f>'5.Infrastructure Annex'!S68</f>
        <v>0</v>
      </c>
    </row>
    <row r="73" spans="1:16" ht="25.5">
      <c r="A73" s="4" t="str">
        <f>'5.Infrastructure Annex'!A69</f>
        <v>5.2.1.13</v>
      </c>
      <c r="B73" s="4" t="str">
        <f>'5.Infrastructure Annex'!B69</f>
        <v>B5.10.2/ B5.10.3</v>
      </c>
      <c r="C73" s="4" t="str">
        <f>'5.Infrastructure Annex'!C69</f>
        <v>Training Institutions</v>
      </c>
      <c r="D73" s="8">
        <f>'5.Infrastructure Annex'!G69</f>
        <v>0</v>
      </c>
      <c r="E73" s="8">
        <f>'5.Infrastructure Annex'!H69</f>
        <v>0</v>
      </c>
      <c r="F73" s="8">
        <f>'5.Infrastructure Annex'!I69</f>
        <v>0</v>
      </c>
      <c r="G73" s="8">
        <f>'5.Infrastructure Annex'!J69</f>
        <v>0</v>
      </c>
      <c r="H73" s="8">
        <f>'5.Infrastructure Annex'!K69</f>
        <v>0</v>
      </c>
      <c r="I73" s="8">
        <f>'5.Infrastructure Annex'!L69</f>
        <v>0</v>
      </c>
      <c r="J73" s="8">
        <f>'5.Infrastructure Annex'!M69</f>
        <v>0</v>
      </c>
      <c r="K73" s="8">
        <f>'5.Infrastructure Annex'!N69</f>
        <v>0</v>
      </c>
      <c r="L73" s="8">
        <f>'5.Infrastructure Annex'!O69</f>
        <v>0</v>
      </c>
      <c r="M73" s="8">
        <f>'5.Infrastructure Annex'!P69</f>
        <v>0</v>
      </c>
      <c r="N73" s="8" t="str">
        <f>'5.Infrastructure Annex'!Q69</f>
        <v xml:space="preserve">STATE: ; PDY: ; KKL: ; MHE: ; YNM: </v>
      </c>
      <c r="O73" s="8">
        <f>'5.Infrastructure Annex'!R69</f>
        <v>0</v>
      </c>
      <c r="P73" s="8">
        <f>'5.Infrastructure Annex'!S69</f>
        <v>0</v>
      </c>
    </row>
    <row r="74" spans="1:16" ht="25.5">
      <c r="A74" s="4" t="str">
        <f>'5.Infrastructure Annex'!A70</f>
        <v>5.2.1.14</v>
      </c>
      <c r="B74" s="4">
        <f>'5.Infrastructure Annex'!B70</f>
        <v>0</v>
      </c>
      <c r="C74" s="4" t="str">
        <f>'5.Infrastructure Annex'!C70</f>
        <v>Others</v>
      </c>
      <c r="D74" s="8">
        <f>'5.Infrastructure Annex'!G70</f>
        <v>0</v>
      </c>
      <c r="E74" s="8">
        <f>'5.Infrastructure Annex'!H70</f>
        <v>0</v>
      </c>
      <c r="F74" s="8">
        <f>'5.Infrastructure Annex'!I70</f>
        <v>0</v>
      </c>
      <c r="G74" s="8">
        <f>'5.Infrastructure Annex'!J70</f>
        <v>0</v>
      </c>
      <c r="H74" s="8">
        <f>'5.Infrastructure Annex'!K70</f>
        <v>0</v>
      </c>
      <c r="I74" s="8">
        <f>'5.Infrastructure Annex'!L70</f>
        <v>0</v>
      </c>
      <c r="J74" s="8">
        <f>'5.Infrastructure Annex'!M70</f>
        <v>0</v>
      </c>
      <c r="K74" s="8">
        <f>'5.Infrastructure Annex'!N70</f>
        <v>0</v>
      </c>
      <c r="L74" s="8">
        <f>'5.Infrastructure Annex'!O70</f>
        <v>0</v>
      </c>
      <c r="M74" s="8">
        <f>'5.Infrastructure Annex'!P70</f>
        <v>0</v>
      </c>
      <c r="N74" s="8" t="str">
        <f>'5.Infrastructure Annex'!Q70</f>
        <v xml:space="preserve">STATE: ; PDY: ; KKL: ; MHE: ; YNM: </v>
      </c>
      <c r="O74" s="8">
        <f>'5.Infrastructure Annex'!R70</f>
        <v>0</v>
      </c>
      <c r="P74" s="8">
        <f>'5.Infrastructure Annex'!S70</f>
        <v>0</v>
      </c>
    </row>
    <row r="75" spans="1:16" ht="114.75">
      <c r="A75" s="20" t="str">
        <f>'5.Infrastructure Annex'!A71</f>
        <v>5.2.2</v>
      </c>
      <c r="B75" s="20" t="str">
        <f>'5.Infrastructure Annex'!B71</f>
        <v>B5.1/ B5.2/ B5.3/ B5.6/ B5.5/ B5.10/ B.5.11/ B.5.12/ B.5.13</v>
      </c>
      <c r="C75" s="20" t="str">
        <f>'5.Infrastructure Annex'!C71</f>
        <v>Carry forward of new construction initiated last year, or the year before</v>
      </c>
      <c r="D75" s="40"/>
      <c r="E75" s="40"/>
      <c r="F75" s="40">
        <f>SUM(F76:F85)</f>
        <v>0</v>
      </c>
      <c r="G75" s="40">
        <f>SUM(G76:G85)</f>
        <v>0</v>
      </c>
      <c r="H75" s="40">
        <f>SUM(H76:H85)</f>
        <v>0</v>
      </c>
      <c r="I75" s="40"/>
      <c r="J75" s="40"/>
      <c r="K75" s="40"/>
      <c r="L75" s="40"/>
      <c r="M75" s="40">
        <f>SUM(M76:M85)</f>
        <v>0</v>
      </c>
      <c r="N75" s="40"/>
      <c r="O75" s="40"/>
      <c r="P75" s="40">
        <f>SUM(P76:P85)</f>
        <v>0</v>
      </c>
    </row>
    <row r="76" spans="1:16" ht="25.5">
      <c r="A76" s="4" t="str">
        <f>'5.Infrastructure Annex'!A72</f>
        <v>5.2.2.1</v>
      </c>
      <c r="B76" s="4" t="str">
        <f>'5.Infrastructure Annex'!B72</f>
        <v>B.5.12.2</v>
      </c>
      <c r="C76" s="4" t="str">
        <f>'5.Infrastructure Annex'!C72</f>
        <v>DH</v>
      </c>
      <c r="D76" s="8">
        <f>'5.Infrastructure Annex'!G72</f>
        <v>0</v>
      </c>
      <c r="E76" s="8">
        <f>'5.Infrastructure Annex'!H72</f>
        <v>0</v>
      </c>
      <c r="F76" s="8">
        <f>'5.Infrastructure Annex'!I72</f>
        <v>0</v>
      </c>
      <c r="G76" s="8">
        <f>'5.Infrastructure Annex'!J72</f>
        <v>0</v>
      </c>
      <c r="H76" s="8">
        <f>'5.Infrastructure Annex'!K72</f>
        <v>0</v>
      </c>
      <c r="I76" s="8">
        <f>'5.Infrastructure Annex'!L72</f>
        <v>0</v>
      </c>
      <c r="J76" s="8">
        <f>'5.Infrastructure Annex'!M72</f>
        <v>0</v>
      </c>
      <c r="K76" s="8">
        <f>'5.Infrastructure Annex'!N72</f>
        <v>0</v>
      </c>
      <c r="L76" s="8">
        <f>'5.Infrastructure Annex'!O72</f>
        <v>0</v>
      </c>
      <c r="M76" s="8">
        <f>'5.Infrastructure Annex'!P72</f>
        <v>0</v>
      </c>
      <c r="N76" s="8" t="str">
        <f>'5.Infrastructure Annex'!Q72</f>
        <v xml:space="preserve">STATE: ; PDY: ; KKL: ; MHE: ; YNM: </v>
      </c>
      <c r="O76" s="8">
        <f>'5.Infrastructure Annex'!R72</f>
        <v>0</v>
      </c>
      <c r="P76" s="8">
        <f>'5.Infrastructure Annex'!S72</f>
        <v>0</v>
      </c>
    </row>
    <row r="77" spans="1:16" ht="25.5">
      <c r="A77" s="4" t="str">
        <f>'5.Infrastructure Annex'!A73</f>
        <v>5.2.2.2</v>
      </c>
      <c r="B77" s="4" t="str">
        <f>'5.Infrastructure Annex'!B73</f>
        <v>B.5.11.2</v>
      </c>
      <c r="C77" s="4" t="str">
        <f>'5.Infrastructure Annex'!C73</f>
        <v>SDH</v>
      </c>
      <c r="D77" s="8">
        <f>'5.Infrastructure Annex'!G73</f>
        <v>0</v>
      </c>
      <c r="E77" s="8">
        <f>'5.Infrastructure Annex'!H73</f>
        <v>0</v>
      </c>
      <c r="F77" s="8">
        <f>'5.Infrastructure Annex'!I73</f>
        <v>0</v>
      </c>
      <c r="G77" s="8">
        <f>'5.Infrastructure Annex'!J73</f>
        <v>0</v>
      </c>
      <c r="H77" s="8">
        <f>'5.Infrastructure Annex'!K73</f>
        <v>0</v>
      </c>
      <c r="I77" s="8">
        <f>'5.Infrastructure Annex'!L73</f>
        <v>0</v>
      </c>
      <c r="J77" s="8">
        <f>'5.Infrastructure Annex'!M73</f>
        <v>0</v>
      </c>
      <c r="K77" s="8">
        <f>'5.Infrastructure Annex'!N73</f>
        <v>0</v>
      </c>
      <c r="L77" s="8">
        <f>'5.Infrastructure Annex'!O73</f>
        <v>0</v>
      </c>
      <c r="M77" s="8">
        <f>'5.Infrastructure Annex'!P73</f>
        <v>0</v>
      </c>
      <c r="N77" s="8" t="str">
        <f>'5.Infrastructure Annex'!Q73</f>
        <v xml:space="preserve">STATE: ; PDY: ; KKL: ; MHE: ; YNM: </v>
      </c>
      <c r="O77" s="8">
        <f>'5.Infrastructure Annex'!R73</f>
        <v>0</v>
      </c>
      <c r="P77" s="8">
        <f>'5.Infrastructure Annex'!S73</f>
        <v>0</v>
      </c>
    </row>
    <row r="78" spans="1:16" ht="25.5">
      <c r="A78" s="4" t="str">
        <f>'5.Infrastructure Annex'!A74</f>
        <v>5.2.2.3</v>
      </c>
      <c r="B78" s="4" t="str">
        <f>'5.Infrastructure Annex'!B74</f>
        <v>B5.1.2</v>
      </c>
      <c r="C78" s="4" t="str">
        <f>'5.Infrastructure Annex'!C74</f>
        <v>CHCs</v>
      </c>
      <c r="D78" s="8">
        <f>'5.Infrastructure Annex'!G74</f>
        <v>0</v>
      </c>
      <c r="E78" s="8">
        <f>'5.Infrastructure Annex'!H74</f>
        <v>0</v>
      </c>
      <c r="F78" s="8">
        <f>'5.Infrastructure Annex'!I74</f>
        <v>0</v>
      </c>
      <c r="G78" s="8">
        <f>'5.Infrastructure Annex'!J74</f>
        <v>0</v>
      </c>
      <c r="H78" s="8">
        <f>'5.Infrastructure Annex'!K74</f>
        <v>0</v>
      </c>
      <c r="I78" s="8">
        <f>'5.Infrastructure Annex'!L74</f>
        <v>0</v>
      </c>
      <c r="J78" s="8">
        <f>'5.Infrastructure Annex'!M74</f>
        <v>0</v>
      </c>
      <c r="K78" s="8">
        <f>'5.Infrastructure Annex'!N74</f>
        <v>0</v>
      </c>
      <c r="L78" s="8">
        <f>'5.Infrastructure Annex'!O74</f>
        <v>0</v>
      </c>
      <c r="M78" s="8">
        <f>'5.Infrastructure Annex'!P74</f>
        <v>0</v>
      </c>
      <c r="N78" s="8" t="str">
        <f>'5.Infrastructure Annex'!Q74</f>
        <v xml:space="preserve">STATE: ; PDY: ; KKL: ; MHE: ; YNM: </v>
      </c>
      <c r="O78" s="8">
        <f>'5.Infrastructure Annex'!R74</f>
        <v>0</v>
      </c>
      <c r="P78" s="8">
        <f>'5.Infrastructure Annex'!S74</f>
        <v>0</v>
      </c>
    </row>
    <row r="79" spans="1:16" ht="25.5">
      <c r="A79" s="4" t="str">
        <f>'5.Infrastructure Annex'!A75</f>
        <v>5.2.2.4</v>
      </c>
      <c r="B79" s="4" t="str">
        <f>'5.Infrastructure Annex'!B75</f>
        <v>B5.2.2</v>
      </c>
      <c r="C79" s="4" t="str">
        <f>'5.Infrastructure Annex'!C75</f>
        <v>PHCs</v>
      </c>
      <c r="D79" s="8">
        <f>'5.Infrastructure Annex'!G75</f>
        <v>0</v>
      </c>
      <c r="E79" s="8">
        <f>'5.Infrastructure Annex'!H75</f>
        <v>0</v>
      </c>
      <c r="F79" s="8">
        <f>'5.Infrastructure Annex'!I75</f>
        <v>0</v>
      </c>
      <c r="G79" s="8">
        <f>'5.Infrastructure Annex'!J75</f>
        <v>0</v>
      </c>
      <c r="H79" s="8">
        <f>'5.Infrastructure Annex'!K75</f>
        <v>0</v>
      </c>
      <c r="I79" s="8">
        <f>'5.Infrastructure Annex'!L75</f>
        <v>0</v>
      </c>
      <c r="J79" s="8">
        <f>'5.Infrastructure Annex'!M75</f>
        <v>0</v>
      </c>
      <c r="K79" s="8">
        <f>'5.Infrastructure Annex'!N75</f>
        <v>0</v>
      </c>
      <c r="L79" s="8">
        <f>'5.Infrastructure Annex'!O75</f>
        <v>0</v>
      </c>
      <c r="M79" s="8">
        <f>'5.Infrastructure Annex'!P75</f>
        <v>0</v>
      </c>
      <c r="N79" s="8" t="str">
        <f>'5.Infrastructure Annex'!Q75</f>
        <v xml:space="preserve">STATE: ; PDY: ; KKL: ; MHE: ; YNM: </v>
      </c>
      <c r="O79" s="8">
        <f>'5.Infrastructure Annex'!R75</f>
        <v>0</v>
      </c>
      <c r="P79" s="8">
        <f>'5.Infrastructure Annex'!S75</f>
        <v>0</v>
      </c>
    </row>
    <row r="80" spans="1:16" ht="25.5">
      <c r="A80" s="4" t="str">
        <f>'5.Infrastructure Annex'!A76</f>
        <v>5.2.2.5</v>
      </c>
      <c r="B80" s="4" t="str">
        <f>'5.Infrastructure Annex'!B76</f>
        <v>B5.3.2</v>
      </c>
      <c r="C80" s="4" t="str">
        <f>'5.Infrastructure Annex'!C76</f>
        <v>SHCs/Sub Centres</v>
      </c>
      <c r="D80" s="8">
        <f>'5.Infrastructure Annex'!G76</f>
        <v>0</v>
      </c>
      <c r="E80" s="8">
        <f>'5.Infrastructure Annex'!H76</f>
        <v>0</v>
      </c>
      <c r="F80" s="8">
        <f>'5.Infrastructure Annex'!I76</f>
        <v>0</v>
      </c>
      <c r="G80" s="8">
        <f>'5.Infrastructure Annex'!J76</f>
        <v>0</v>
      </c>
      <c r="H80" s="8">
        <f>'5.Infrastructure Annex'!K76</f>
        <v>0</v>
      </c>
      <c r="I80" s="8">
        <f>'5.Infrastructure Annex'!L76</f>
        <v>0</v>
      </c>
      <c r="J80" s="8">
        <f>'5.Infrastructure Annex'!M76</f>
        <v>0</v>
      </c>
      <c r="K80" s="8">
        <f>'5.Infrastructure Annex'!N76</f>
        <v>0</v>
      </c>
      <c r="L80" s="8">
        <f>'5.Infrastructure Annex'!O76</f>
        <v>0</v>
      </c>
      <c r="M80" s="8">
        <f>'5.Infrastructure Annex'!P76</f>
        <v>0</v>
      </c>
      <c r="N80" s="8" t="str">
        <f>'5.Infrastructure Annex'!Q76</f>
        <v xml:space="preserve">STATE: ; PDY: ; KKL: ; MHE: ; YNM: </v>
      </c>
      <c r="O80" s="8">
        <f>'5.Infrastructure Annex'!R76</f>
        <v>0</v>
      </c>
      <c r="P80" s="8">
        <f>'5.Infrastructure Annex'!S76</f>
        <v>0</v>
      </c>
    </row>
    <row r="81" spans="1:16" ht="51">
      <c r="A81" s="4" t="str">
        <f>'5.Infrastructure Annex'!A77</f>
        <v>5.2.2.6</v>
      </c>
      <c r="B81" s="4" t="str">
        <f>'5.Infrastructure Annex'!B77</f>
        <v>B.5.6.2</v>
      </c>
      <c r="C81" s="4" t="str">
        <f>'5.Infrastructure Annex'!C77</f>
        <v>Carry forward: Facility based new-born care centres (SNCU/NBSU/NBCC/KMC unit/ Mother New-born Care Unit/ State Resource Centre/Paediatric HDU</v>
      </c>
      <c r="D81" s="8">
        <f>'5.Infrastructure Annex'!G77</f>
        <v>0</v>
      </c>
      <c r="E81" s="8">
        <f>'5.Infrastructure Annex'!H77</f>
        <v>0</v>
      </c>
      <c r="F81" s="8">
        <f>'5.Infrastructure Annex'!I77</f>
        <v>0</v>
      </c>
      <c r="G81" s="8">
        <f>'5.Infrastructure Annex'!J77</f>
        <v>0</v>
      </c>
      <c r="H81" s="8">
        <f>'5.Infrastructure Annex'!K77</f>
        <v>0</v>
      </c>
      <c r="I81" s="8">
        <f>'5.Infrastructure Annex'!L77</f>
        <v>0</v>
      </c>
      <c r="J81" s="8">
        <f>'5.Infrastructure Annex'!M77</f>
        <v>0</v>
      </c>
      <c r="K81" s="8">
        <f>'5.Infrastructure Annex'!N77</f>
        <v>0</v>
      </c>
      <c r="L81" s="8">
        <f>'5.Infrastructure Annex'!O77</f>
        <v>0</v>
      </c>
      <c r="M81" s="8">
        <f>'5.Infrastructure Annex'!P77</f>
        <v>0</v>
      </c>
      <c r="N81" s="8" t="str">
        <f>'5.Infrastructure Annex'!Q77</f>
        <v xml:space="preserve">STATE: ; PDY: ; KKL: ; MHE: ; YNM: </v>
      </c>
      <c r="O81" s="8">
        <f>'5.Infrastructure Annex'!R77</f>
        <v>0</v>
      </c>
      <c r="P81" s="8">
        <f>'5.Infrastructure Annex'!S77</f>
        <v>0</v>
      </c>
    </row>
    <row r="82" spans="1:16" ht="25.5">
      <c r="A82" s="4" t="str">
        <f>'5.Infrastructure Annex'!A78</f>
        <v>5.2.2.7</v>
      </c>
      <c r="B82" s="4" t="str">
        <f>'5.Infrastructure Annex'!B78</f>
        <v>B.5.13.2</v>
      </c>
      <c r="C82" s="4" t="str">
        <f>'5.Infrastructure Annex'!C78</f>
        <v>Carry forward: DEIC (RBSK)</v>
      </c>
      <c r="D82" s="8">
        <f>'5.Infrastructure Annex'!G78</f>
        <v>0</v>
      </c>
      <c r="E82" s="8">
        <f>'5.Infrastructure Annex'!H78</f>
        <v>0</v>
      </c>
      <c r="F82" s="8">
        <f>'5.Infrastructure Annex'!I78</f>
        <v>0</v>
      </c>
      <c r="G82" s="8">
        <f>'5.Infrastructure Annex'!J78</f>
        <v>0</v>
      </c>
      <c r="H82" s="8">
        <f>'5.Infrastructure Annex'!K78</f>
        <v>0</v>
      </c>
      <c r="I82" s="8">
        <f>'5.Infrastructure Annex'!L78</f>
        <v>0</v>
      </c>
      <c r="J82" s="8">
        <f>'5.Infrastructure Annex'!M78</f>
        <v>0</v>
      </c>
      <c r="K82" s="8">
        <f>'5.Infrastructure Annex'!N78</f>
        <v>0</v>
      </c>
      <c r="L82" s="8">
        <f>'5.Infrastructure Annex'!O78</f>
        <v>0</v>
      </c>
      <c r="M82" s="8">
        <f>'5.Infrastructure Annex'!P78</f>
        <v>0</v>
      </c>
      <c r="N82" s="8" t="str">
        <f>'5.Infrastructure Annex'!Q78</f>
        <v xml:space="preserve">STATE: ; PDY: ; KKL: ; MHE: ; YNM: </v>
      </c>
      <c r="O82" s="8">
        <f>'5.Infrastructure Annex'!R78</f>
        <v>0</v>
      </c>
      <c r="P82" s="8">
        <f>'5.Infrastructure Annex'!S78</f>
        <v>0</v>
      </c>
    </row>
    <row r="83" spans="1:16" ht="25.5">
      <c r="A83" s="4" t="str">
        <f>'5.Infrastructure Annex'!A79</f>
        <v>5.2.2.8</v>
      </c>
      <c r="B83" s="4" t="str">
        <f>'5.Infrastructure Annex'!B79</f>
        <v>B5.5</v>
      </c>
      <c r="C83" s="4" t="str">
        <f>'5.Infrastructure Annex'!C79</f>
        <v>Govt. Dispensaries/ others</v>
      </c>
      <c r="D83" s="8">
        <f>'5.Infrastructure Annex'!G79</f>
        <v>0</v>
      </c>
      <c r="E83" s="8">
        <f>'5.Infrastructure Annex'!H79</f>
        <v>0</v>
      </c>
      <c r="F83" s="8">
        <f>'5.Infrastructure Annex'!I79</f>
        <v>0</v>
      </c>
      <c r="G83" s="8">
        <f>'5.Infrastructure Annex'!J79</f>
        <v>0</v>
      </c>
      <c r="H83" s="8">
        <f>'5.Infrastructure Annex'!K79</f>
        <v>0</v>
      </c>
      <c r="I83" s="8">
        <f>'5.Infrastructure Annex'!L79</f>
        <v>0</v>
      </c>
      <c r="J83" s="8">
        <f>'5.Infrastructure Annex'!M79</f>
        <v>0</v>
      </c>
      <c r="K83" s="8">
        <f>'5.Infrastructure Annex'!N79</f>
        <v>0</v>
      </c>
      <c r="L83" s="8">
        <f>'5.Infrastructure Annex'!O79</f>
        <v>0</v>
      </c>
      <c r="M83" s="8">
        <f>'5.Infrastructure Annex'!P79</f>
        <v>0</v>
      </c>
      <c r="N83" s="8" t="str">
        <f>'5.Infrastructure Annex'!Q79</f>
        <v xml:space="preserve">STATE: ; PDY: ; KKL: ; MHE: ; YNM: </v>
      </c>
      <c r="O83" s="8">
        <f>'5.Infrastructure Annex'!R79</f>
        <v>0</v>
      </c>
      <c r="P83" s="8">
        <f>'5.Infrastructure Annex'!S79</f>
        <v>0</v>
      </c>
    </row>
    <row r="84" spans="1:16" ht="25.5">
      <c r="A84" s="4" t="str">
        <f>'5.Infrastructure Annex'!A80</f>
        <v>5.2.2.9</v>
      </c>
      <c r="B84" s="4" t="str">
        <f>'5.Infrastructure Annex'!B80</f>
        <v>B5.10.4</v>
      </c>
      <c r="C84" s="4" t="str">
        <f>'5.Infrastructure Annex'!C80</f>
        <v>Training Institutions</v>
      </c>
      <c r="D84" s="8">
        <f>'5.Infrastructure Annex'!G80</f>
        <v>0</v>
      </c>
      <c r="E84" s="8">
        <f>'5.Infrastructure Annex'!H80</f>
        <v>0</v>
      </c>
      <c r="F84" s="8">
        <f>'5.Infrastructure Annex'!I80</f>
        <v>0</v>
      </c>
      <c r="G84" s="8">
        <f>'5.Infrastructure Annex'!J80</f>
        <v>0</v>
      </c>
      <c r="H84" s="8">
        <f>'5.Infrastructure Annex'!K80</f>
        <v>0</v>
      </c>
      <c r="I84" s="8">
        <f>'5.Infrastructure Annex'!L80</f>
        <v>0</v>
      </c>
      <c r="J84" s="8">
        <f>'5.Infrastructure Annex'!M80</f>
        <v>0</v>
      </c>
      <c r="K84" s="8">
        <f>'5.Infrastructure Annex'!N80</f>
        <v>0</v>
      </c>
      <c r="L84" s="8">
        <f>'5.Infrastructure Annex'!O80</f>
        <v>0</v>
      </c>
      <c r="M84" s="8">
        <f>'5.Infrastructure Annex'!P80</f>
        <v>0</v>
      </c>
      <c r="N84" s="8" t="str">
        <f>'5.Infrastructure Annex'!Q80</f>
        <v xml:space="preserve">STATE: ; PDY: ; KKL: ; MHE: ; YNM: </v>
      </c>
      <c r="O84" s="8">
        <f>'5.Infrastructure Annex'!R80</f>
        <v>0</v>
      </c>
      <c r="P84" s="8">
        <f>'5.Infrastructure Annex'!S80</f>
        <v>0</v>
      </c>
    </row>
    <row r="85" spans="1:16" ht="25.5">
      <c r="A85" s="4" t="str">
        <f>'5.Infrastructure Annex'!A81</f>
        <v>5.2.2.10</v>
      </c>
      <c r="B85" s="4">
        <f>'5.Infrastructure Annex'!B81</f>
        <v>0</v>
      </c>
      <c r="C85" s="4" t="str">
        <f>'5.Infrastructure Annex'!C81</f>
        <v>Others</v>
      </c>
      <c r="D85" s="8">
        <f>'5.Infrastructure Annex'!G81</f>
        <v>0</v>
      </c>
      <c r="E85" s="8">
        <f>'5.Infrastructure Annex'!H81</f>
        <v>0</v>
      </c>
      <c r="F85" s="8">
        <f>'5.Infrastructure Annex'!I81</f>
        <v>0</v>
      </c>
      <c r="G85" s="8">
        <f>'5.Infrastructure Annex'!J81</f>
        <v>0</v>
      </c>
      <c r="H85" s="8">
        <f>'5.Infrastructure Annex'!K81</f>
        <v>0</v>
      </c>
      <c r="I85" s="8">
        <f>'5.Infrastructure Annex'!L81</f>
        <v>0</v>
      </c>
      <c r="J85" s="8">
        <f>'5.Infrastructure Annex'!M81</f>
        <v>0</v>
      </c>
      <c r="K85" s="8">
        <f>'5.Infrastructure Annex'!N81</f>
        <v>0</v>
      </c>
      <c r="L85" s="8">
        <f>'5.Infrastructure Annex'!O81</f>
        <v>0</v>
      </c>
      <c r="M85" s="8">
        <f>'5.Infrastructure Annex'!P81</f>
        <v>0</v>
      </c>
      <c r="N85" s="8" t="str">
        <f>'5.Infrastructure Annex'!Q81</f>
        <v xml:space="preserve">STATE: ; PDY: ; KKL: ; MHE: ; YNM: </v>
      </c>
      <c r="O85" s="8">
        <f>'5.Infrastructure Annex'!R81</f>
        <v>0</v>
      </c>
      <c r="P85" s="8">
        <f>'5.Infrastructure Annex'!S81</f>
        <v>0</v>
      </c>
    </row>
    <row r="86" spans="1:16" ht="25.5">
      <c r="A86" s="32">
        <f>'5.Infrastructure Annex'!A82</f>
        <v>5.3</v>
      </c>
      <c r="B86" s="32">
        <f>'5.Infrastructure Annex'!B82</f>
        <v>0</v>
      </c>
      <c r="C86" s="32" t="str">
        <f>'5.Infrastructure Annex'!C82</f>
        <v>Other construction/ Civil works except IPHS Infrastructure</v>
      </c>
      <c r="D86" s="39"/>
      <c r="E86" s="39"/>
      <c r="F86" s="39">
        <f>SUM(F87:F102)</f>
        <v>20.701099997999997</v>
      </c>
      <c r="G86" s="39">
        <f>SUM(G87:G102)</f>
        <v>0</v>
      </c>
      <c r="H86" s="39">
        <f>SUM(H87:H102)</f>
        <v>0</v>
      </c>
      <c r="I86" s="39"/>
      <c r="J86" s="39"/>
      <c r="K86" s="39"/>
      <c r="L86" s="39"/>
      <c r="M86" s="39">
        <f>SUM(M87:M102)</f>
        <v>19</v>
      </c>
      <c r="N86" s="39"/>
      <c r="O86" s="39"/>
      <c r="P86" s="39">
        <f>SUM(P87:P102)</f>
        <v>0</v>
      </c>
    </row>
    <row r="87" spans="1:16" ht="25.5">
      <c r="A87" s="4" t="str">
        <f>'5.Infrastructure Annex'!A83</f>
        <v>5.3.1</v>
      </c>
      <c r="B87" s="4" t="str">
        <f>'5.Infrastructure Annex'!B83</f>
        <v>B4.1.5.4</v>
      </c>
      <c r="C87" s="4" t="str">
        <f>'5.Infrastructure Annex'!C83</f>
        <v>Civil Works</v>
      </c>
      <c r="D87" s="8">
        <f>'5.Infrastructure Annex'!G83</f>
        <v>0</v>
      </c>
      <c r="E87" s="8">
        <f>'5.Infrastructure Annex'!H83</f>
        <v>0</v>
      </c>
      <c r="F87" s="8">
        <f>'5.Infrastructure Annex'!I83</f>
        <v>0</v>
      </c>
      <c r="G87" s="8">
        <f>'5.Infrastructure Annex'!J83</f>
        <v>0</v>
      </c>
      <c r="H87" s="8">
        <f>'5.Infrastructure Annex'!K83</f>
        <v>0</v>
      </c>
      <c r="I87" s="8">
        <f>'5.Infrastructure Annex'!L83</f>
        <v>0</v>
      </c>
      <c r="J87" s="8">
        <f>'5.Infrastructure Annex'!M83</f>
        <v>0</v>
      </c>
      <c r="K87" s="8">
        <f>'5.Infrastructure Annex'!N83</f>
        <v>0</v>
      </c>
      <c r="L87" s="8">
        <f>'5.Infrastructure Annex'!O83</f>
        <v>0</v>
      </c>
      <c r="M87" s="8">
        <f>'5.Infrastructure Annex'!P83</f>
        <v>0</v>
      </c>
      <c r="N87" s="8" t="str">
        <f>'5.Infrastructure Annex'!Q83</f>
        <v xml:space="preserve">STATE: ; PDY: ; KKL: ; MHE: ; YNM: </v>
      </c>
      <c r="O87" s="8">
        <f>'5.Infrastructure Annex'!R83</f>
        <v>0</v>
      </c>
      <c r="P87" s="8">
        <f>'5.Infrastructure Annex'!S83</f>
        <v>0</v>
      </c>
    </row>
    <row r="88" spans="1:16" ht="25.5">
      <c r="A88" s="4" t="str">
        <f>'5.Infrastructure Annex'!A84</f>
        <v>5.3.3</v>
      </c>
      <c r="B88" s="4" t="str">
        <f>'5.Infrastructure Annex'!B84</f>
        <v>B4.1.5.4.1</v>
      </c>
      <c r="C88" s="4" t="str">
        <f>'5.Infrastructure Annex'!C84</f>
        <v>Blood bank/ BCSU/ BSU/ Day care centre for hemoglobinopathies</v>
      </c>
      <c r="D88" s="8">
        <f>'5.Infrastructure Annex'!G84</f>
        <v>0</v>
      </c>
      <c r="E88" s="8">
        <f>'5.Infrastructure Annex'!H84</f>
        <v>0</v>
      </c>
      <c r="F88" s="8">
        <f>'5.Infrastructure Annex'!I84</f>
        <v>0</v>
      </c>
      <c r="G88" s="8">
        <f>'5.Infrastructure Annex'!J84</f>
        <v>0</v>
      </c>
      <c r="H88" s="8">
        <f>'5.Infrastructure Annex'!K84</f>
        <v>0</v>
      </c>
      <c r="I88" s="8">
        <f>'5.Infrastructure Annex'!L84</f>
        <v>0</v>
      </c>
      <c r="J88" s="8">
        <f>'5.Infrastructure Annex'!M84</f>
        <v>0</v>
      </c>
      <c r="K88" s="8">
        <f>'5.Infrastructure Annex'!N84</f>
        <v>0</v>
      </c>
      <c r="L88" s="8">
        <f>'5.Infrastructure Annex'!O84</f>
        <v>0</v>
      </c>
      <c r="M88" s="8">
        <f>'5.Infrastructure Annex'!P84</f>
        <v>0</v>
      </c>
      <c r="N88" s="8" t="str">
        <f>'5.Infrastructure Annex'!Q84</f>
        <v xml:space="preserve">STATE: ; PDY: ; KKL: ; MHE: ; YNM: </v>
      </c>
      <c r="O88" s="8">
        <f>'5.Infrastructure Annex'!R84</f>
        <v>0</v>
      </c>
      <c r="P88" s="8">
        <f>'5.Infrastructure Annex'!S84</f>
        <v>0</v>
      </c>
    </row>
    <row r="89" spans="1:16" ht="25.5">
      <c r="A89" s="4" t="str">
        <f>'5.Infrastructure Annex'!A85</f>
        <v>5.3.4</v>
      </c>
      <c r="B89" s="4" t="str">
        <f>'5.Infrastructure Annex'!B85</f>
        <v>B.5.7</v>
      </c>
      <c r="C89" s="4" t="str">
        <f>'5.Infrastructure Annex'!C85</f>
        <v>Operationalization of FRUS</v>
      </c>
      <c r="D89" s="8">
        <f>'5.Infrastructure Annex'!G85</f>
        <v>0</v>
      </c>
      <c r="E89" s="8">
        <f>'5.Infrastructure Annex'!H85</f>
        <v>0</v>
      </c>
      <c r="F89" s="8">
        <f>'5.Infrastructure Annex'!I85</f>
        <v>0</v>
      </c>
      <c r="G89" s="8">
        <f>'5.Infrastructure Annex'!J85</f>
        <v>0</v>
      </c>
      <c r="H89" s="8">
        <f>'5.Infrastructure Annex'!K85</f>
        <v>0</v>
      </c>
      <c r="I89" s="8">
        <f>'5.Infrastructure Annex'!L85</f>
        <v>0</v>
      </c>
      <c r="J89" s="8">
        <f>'5.Infrastructure Annex'!M85</f>
        <v>0</v>
      </c>
      <c r="K89" s="8">
        <f>'5.Infrastructure Annex'!N85</f>
        <v>0</v>
      </c>
      <c r="L89" s="8">
        <f>'5.Infrastructure Annex'!O85</f>
        <v>0</v>
      </c>
      <c r="M89" s="8">
        <f>'5.Infrastructure Annex'!P85</f>
        <v>0</v>
      </c>
      <c r="N89" s="8" t="str">
        <f>'5.Infrastructure Annex'!Q85</f>
        <v xml:space="preserve">STATE: ; PDY: ; KKL: ; MHE: ; YNM: </v>
      </c>
      <c r="O89" s="8">
        <f>'5.Infrastructure Annex'!R85</f>
        <v>0</v>
      </c>
      <c r="P89" s="8">
        <f>'5.Infrastructure Annex'!S85</f>
        <v>0</v>
      </c>
    </row>
    <row r="90" spans="1:16" ht="25.5">
      <c r="A90" s="4" t="str">
        <f>'5.Infrastructure Annex'!A86</f>
        <v>5.3.5</v>
      </c>
      <c r="B90" s="4" t="str">
        <f>'5.Infrastructure Annex'!B86</f>
        <v>B.5.8</v>
      </c>
      <c r="C90" s="4" t="str">
        <f>'5.Infrastructure Annex'!C86</f>
        <v>Operationalization of 24 hour services at PHCs</v>
      </c>
      <c r="D90" s="8">
        <f>'5.Infrastructure Annex'!G86</f>
        <v>0</v>
      </c>
      <c r="E90" s="8">
        <f>'5.Infrastructure Annex'!H86</f>
        <v>0</v>
      </c>
      <c r="F90" s="8">
        <f>'5.Infrastructure Annex'!I86</f>
        <v>0</v>
      </c>
      <c r="G90" s="8">
        <f>'5.Infrastructure Annex'!J86</f>
        <v>0</v>
      </c>
      <c r="H90" s="8">
        <f>'5.Infrastructure Annex'!K86</f>
        <v>0</v>
      </c>
      <c r="I90" s="8">
        <f>'5.Infrastructure Annex'!L86</f>
        <v>0</v>
      </c>
      <c r="J90" s="8">
        <f>'5.Infrastructure Annex'!M86</f>
        <v>0</v>
      </c>
      <c r="K90" s="8">
        <f>'5.Infrastructure Annex'!N86</f>
        <v>0</v>
      </c>
      <c r="L90" s="8">
        <f>'5.Infrastructure Annex'!O86</f>
        <v>0</v>
      </c>
      <c r="M90" s="8">
        <f>'5.Infrastructure Annex'!P86</f>
        <v>0</v>
      </c>
      <c r="N90" s="8" t="str">
        <f>'5.Infrastructure Annex'!Q86</f>
        <v xml:space="preserve">STATE: ; PDY: ; KKL: ; MHE: ; YNM: </v>
      </c>
      <c r="O90" s="8">
        <f>'5.Infrastructure Annex'!R86</f>
        <v>0</v>
      </c>
      <c r="P90" s="8">
        <f>'5.Infrastructure Annex'!S86</f>
        <v>0</v>
      </c>
    </row>
    <row r="91" spans="1:16" ht="25.5">
      <c r="A91" s="4" t="str">
        <f>'5.Infrastructure Annex'!A87</f>
        <v>5.3.6</v>
      </c>
      <c r="B91" s="4" t="str">
        <f>'5.Infrastructure Annex'!B87</f>
        <v>B.5.9</v>
      </c>
      <c r="C91" s="4" t="str">
        <f>'5.Infrastructure Annex'!C87</f>
        <v>Operationalising Infection Management &amp; Environment Plan at health facilities</v>
      </c>
      <c r="D91" s="8">
        <f>'5.Infrastructure Annex'!G87</f>
        <v>0</v>
      </c>
      <c r="E91" s="8">
        <f>'5.Infrastructure Annex'!H87</f>
        <v>0</v>
      </c>
      <c r="F91" s="8">
        <f>'5.Infrastructure Annex'!I87</f>
        <v>0</v>
      </c>
      <c r="G91" s="8">
        <f>'5.Infrastructure Annex'!J87</f>
        <v>0</v>
      </c>
      <c r="H91" s="8">
        <f>'5.Infrastructure Annex'!K87</f>
        <v>0</v>
      </c>
      <c r="I91" s="8">
        <f>'5.Infrastructure Annex'!L87</f>
        <v>0</v>
      </c>
      <c r="J91" s="8">
        <f>'5.Infrastructure Annex'!M87</f>
        <v>0</v>
      </c>
      <c r="K91" s="8">
        <f>'5.Infrastructure Annex'!N87</f>
        <v>0</v>
      </c>
      <c r="L91" s="8">
        <f>'5.Infrastructure Annex'!O87</f>
        <v>0</v>
      </c>
      <c r="M91" s="8">
        <f>'5.Infrastructure Annex'!P87</f>
        <v>0</v>
      </c>
      <c r="N91" s="8" t="str">
        <f>'5.Infrastructure Annex'!Q87</f>
        <v xml:space="preserve">STATE: ; PDY: ; KKL: ; MHE: ; YNM: </v>
      </c>
      <c r="O91" s="8">
        <f>'5.Infrastructure Annex'!R87</f>
        <v>0</v>
      </c>
      <c r="P91" s="8">
        <f>'5.Infrastructure Annex'!S87</f>
        <v>0</v>
      </c>
    </row>
    <row r="92" spans="1:16" ht="25.5">
      <c r="A92" s="4" t="str">
        <f>'5.Infrastructure Annex'!A88</f>
        <v>5.3.8</v>
      </c>
      <c r="B92" s="4" t="str">
        <f>'5.Infrastructure Annex'!B88</f>
        <v>B.28.1</v>
      </c>
      <c r="C92" s="4" t="str">
        <f>'5.Infrastructure Annex'!C88</f>
        <v>Assistance to State for Capacity building (Burns &amp; injury): Civil Work</v>
      </c>
      <c r="D92" s="8">
        <f>'5.Infrastructure Annex'!G88</f>
        <v>0</v>
      </c>
      <c r="E92" s="8">
        <f>'5.Infrastructure Annex'!H88</f>
        <v>0</v>
      </c>
      <c r="F92" s="8">
        <f>'5.Infrastructure Annex'!I88</f>
        <v>0</v>
      </c>
      <c r="G92" s="8">
        <f>'5.Infrastructure Annex'!J88</f>
        <v>0</v>
      </c>
      <c r="H92" s="8">
        <f>'5.Infrastructure Annex'!K88</f>
        <v>0</v>
      </c>
      <c r="I92" s="8">
        <f>'5.Infrastructure Annex'!L88</f>
        <v>0</v>
      </c>
      <c r="J92" s="8">
        <f>'5.Infrastructure Annex'!M88</f>
        <v>0</v>
      </c>
      <c r="K92" s="8">
        <f>'5.Infrastructure Annex'!N88</f>
        <v>0</v>
      </c>
      <c r="L92" s="8">
        <f>'5.Infrastructure Annex'!O88</f>
        <v>0</v>
      </c>
      <c r="M92" s="8">
        <f>'5.Infrastructure Annex'!P88</f>
        <v>0</v>
      </c>
      <c r="N92" s="8" t="str">
        <f>'5.Infrastructure Annex'!Q88</f>
        <v xml:space="preserve">STATE: ; PDY: ; KKL: ; MHE: ; YNM: </v>
      </c>
      <c r="O92" s="8">
        <f>'5.Infrastructure Annex'!R88</f>
        <v>0</v>
      </c>
      <c r="P92" s="8">
        <f>'5.Infrastructure Annex'!S88</f>
        <v>0</v>
      </c>
    </row>
    <row r="93" spans="1:16" ht="25.5">
      <c r="A93" s="4" t="str">
        <f>'5.Infrastructure Annex'!A89</f>
        <v>5.3.9</v>
      </c>
      <c r="B93" s="4" t="str">
        <f>'5.Infrastructure Annex'!B89</f>
        <v>C.1.p</v>
      </c>
      <c r="C93" s="4" t="str">
        <f>'5.Infrastructure Annex'!C89</f>
        <v>Safety Pits</v>
      </c>
      <c r="D93" s="8">
        <f>'5.Infrastructure Annex'!G89</f>
        <v>0</v>
      </c>
      <c r="E93" s="8">
        <f>'5.Infrastructure Annex'!H89</f>
        <v>0</v>
      </c>
      <c r="F93" s="8">
        <f>'5.Infrastructure Annex'!I89</f>
        <v>2.6999</v>
      </c>
      <c r="G93" s="8">
        <f>'5.Infrastructure Annex'!J89</f>
        <v>0</v>
      </c>
      <c r="H93" s="8">
        <f>'5.Infrastructure Annex'!K89</f>
        <v>0</v>
      </c>
      <c r="I93" s="8">
        <f>'5.Infrastructure Annex'!L89</f>
        <v>0</v>
      </c>
      <c r="J93" s="8">
        <f>'5.Infrastructure Annex'!M89</f>
        <v>0</v>
      </c>
      <c r="K93" s="8">
        <f>'5.Infrastructure Annex'!N89</f>
        <v>0</v>
      </c>
      <c r="L93" s="8">
        <f>'5.Infrastructure Annex'!O89</f>
        <v>0</v>
      </c>
      <c r="M93" s="8">
        <f>'5.Infrastructure Annex'!P89</f>
        <v>0</v>
      </c>
      <c r="N93" s="8" t="str">
        <f>'5.Infrastructure Annex'!Q89</f>
        <v xml:space="preserve">STATE: ; PDY: ; KKL: ; MHE: ; YNM: </v>
      </c>
      <c r="O93" s="8">
        <f>'5.Infrastructure Annex'!R89</f>
        <v>0</v>
      </c>
      <c r="P93" s="8">
        <f>'5.Infrastructure Annex'!S89</f>
        <v>0</v>
      </c>
    </row>
    <row r="94" spans="1:16" ht="25.5">
      <c r="A94" s="4" t="str">
        <f>'5.Infrastructure Annex'!A90</f>
        <v>5.3.10</v>
      </c>
      <c r="B94" s="4" t="str">
        <f>'5.Infrastructure Annex'!B90</f>
        <v>D.2</v>
      </c>
      <c r="C94" s="4" t="str">
        <f>'5.Infrastructure Annex'!C90</f>
        <v>Establishment of IDD Monitoring Lab</v>
      </c>
      <c r="D94" s="8">
        <f>'5.Infrastructure Annex'!G90</f>
        <v>0</v>
      </c>
      <c r="E94" s="8">
        <f>'5.Infrastructure Annex'!H90</f>
        <v>0</v>
      </c>
      <c r="F94" s="8">
        <f>'5.Infrastructure Annex'!I90</f>
        <v>0</v>
      </c>
      <c r="G94" s="8">
        <f>'5.Infrastructure Annex'!J90</f>
        <v>0</v>
      </c>
      <c r="H94" s="8">
        <f>'5.Infrastructure Annex'!K90</f>
        <v>0</v>
      </c>
      <c r="I94" s="8">
        <f>'5.Infrastructure Annex'!L90</f>
        <v>0</v>
      </c>
      <c r="J94" s="8">
        <f>'5.Infrastructure Annex'!M90</f>
        <v>0</v>
      </c>
      <c r="K94" s="8">
        <f>'5.Infrastructure Annex'!N90</f>
        <v>0</v>
      </c>
      <c r="L94" s="8">
        <f>'5.Infrastructure Annex'!O90</f>
        <v>0</v>
      </c>
      <c r="M94" s="8">
        <f>'5.Infrastructure Annex'!P90</f>
        <v>0</v>
      </c>
      <c r="N94" s="8" t="str">
        <f>'5.Infrastructure Annex'!Q90</f>
        <v xml:space="preserve">STATE: ; PDY: ; KKL: ; MHE: ; YNM: </v>
      </c>
      <c r="O94" s="8">
        <f>'5.Infrastructure Annex'!R90</f>
        <v>0</v>
      </c>
      <c r="P94" s="8">
        <f>'5.Infrastructure Annex'!S90</f>
        <v>0</v>
      </c>
    </row>
    <row r="95" spans="1:16" ht="25.5">
      <c r="A95" s="4" t="str">
        <f>'5.Infrastructure Annex'!A91</f>
        <v>5.3.11</v>
      </c>
      <c r="B95" s="4" t="str">
        <f>'5.Infrastructure Annex'!B91</f>
        <v>F.1.1.j</v>
      </c>
      <c r="C95" s="4" t="str">
        <f>'5.Infrastructure Annex'!C91</f>
        <v>Construction and maintenance of Hatcheries</v>
      </c>
      <c r="D95" s="8">
        <f>'5.Infrastructure Annex'!G91</f>
        <v>0</v>
      </c>
      <c r="E95" s="8">
        <f>'5.Infrastructure Annex'!H91</f>
        <v>0</v>
      </c>
      <c r="F95" s="8">
        <f>'5.Infrastructure Annex'!I91</f>
        <v>0</v>
      </c>
      <c r="G95" s="8">
        <f>'5.Infrastructure Annex'!J91</f>
        <v>0</v>
      </c>
      <c r="H95" s="8">
        <f>'5.Infrastructure Annex'!K91</f>
        <v>0</v>
      </c>
      <c r="I95" s="8">
        <f>'5.Infrastructure Annex'!L91</f>
        <v>0</v>
      </c>
      <c r="J95" s="8">
        <f>'5.Infrastructure Annex'!M91</f>
        <v>0</v>
      </c>
      <c r="K95" s="8">
        <f>'5.Infrastructure Annex'!N91</f>
        <v>0</v>
      </c>
      <c r="L95" s="8">
        <f>'5.Infrastructure Annex'!O91</f>
        <v>0</v>
      </c>
      <c r="M95" s="8">
        <f>'5.Infrastructure Annex'!P91</f>
        <v>0</v>
      </c>
      <c r="N95" s="8" t="str">
        <f>'5.Infrastructure Annex'!Q91</f>
        <v xml:space="preserve">STATE: ; PDY: ; KKL: ; MHE: ; YNM: </v>
      </c>
      <c r="O95" s="8">
        <f>'5.Infrastructure Annex'!R91</f>
        <v>0</v>
      </c>
      <c r="P95" s="8">
        <f>'5.Infrastructure Annex'!S91</f>
        <v>0</v>
      </c>
    </row>
    <row r="96" spans="1:16" ht="25.5">
      <c r="A96" s="4" t="str">
        <f>'5.Infrastructure Annex'!A92</f>
        <v>5.3.12</v>
      </c>
      <c r="B96" s="4" t="str">
        <f>'5.Infrastructure Annex'!B92</f>
        <v>F.2.1.e</v>
      </c>
      <c r="C96" s="4" t="str">
        <f>'5.Infrastructure Annex'!C92</f>
        <v>Infrastructure (INF)</v>
      </c>
      <c r="D96" s="8">
        <f>'5.Infrastructure Annex'!G92</f>
        <v>0</v>
      </c>
      <c r="E96" s="8">
        <f>'5.Infrastructure Annex'!H92</f>
        <v>0</v>
      </c>
      <c r="F96" s="8">
        <f>'5.Infrastructure Annex'!I92</f>
        <v>0</v>
      </c>
      <c r="G96" s="8">
        <f>'5.Infrastructure Annex'!J92</f>
        <v>0</v>
      </c>
      <c r="H96" s="8">
        <f>'5.Infrastructure Annex'!K92</f>
        <v>0</v>
      </c>
      <c r="I96" s="8">
        <f>'5.Infrastructure Annex'!L92</f>
        <v>0</v>
      </c>
      <c r="J96" s="8">
        <f>'5.Infrastructure Annex'!M92</f>
        <v>0</v>
      </c>
      <c r="K96" s="8">
        <f>'5.Infrastructure Annex'!N92</f>
        <v>0</v>
      </c>
      <c r="L96" s="8">
        <f>'5.Infrastructure Annex'!O92</f>
        <v>0</v>
      </c>
      <c r="M96" s="8">
        <f>'5.Infrastructure Annex'!P92</f>
        <v>0</v>
      </c>
      <c r="N96" s="8" t="str">
        <f>'5.Infrastructure Annex'!Q92</f>
        <v xml:space="preserve">STATE: ; PDY: ; KKL: ; MHE: ; YNM: </v>
      </c>
      <c r="O96" s="8">
        <f>'5.Infrastructure Annex'!R92</f>
        <v>0</v>
      </c>
      <c r="P96" s="8">
        <f>'5.Infrastructure Annex'!S92</f>
        <v>0</v>
      </c>
    </row>
    <row r="97" spans="1:16" ht="25.5">
      <c r="A97" s="4" t="str">
        <f>'5.Infrastructure Annex'!A93</f>
        <v>5.3.13</v>
      </c>
      <c r="B97" s="4" t="str">
        <f>'5.Infrastructure Annex'!B93</f>
        <v>F.1.3.j</v>
      </c>
      <c r="C97" s="4" t="str">
        <f>'5.Infrastructure Annex'!C93</f>
        <v>ICU Establishment in Endemic District</v>
      </c>
      <c r="D97" s="8">
        <f>'5.Infrastructure Annex'!G93</f>
        <v>0</v>
      </c>
      <c r="E97" s="8">
        <f>'5.Infrastructure Annex'!H93</f>
        <v>0</v>
      </c>
      <c r="F97" s="8">
        <f>'5.Infrastructure Annex'!I93</f>
        <v>0</v>
      </c>
      <c r="G97" s="8">
        <f>'5.Infrastructure Annex'!J93</f>
        <v>0</v>
      </c>
      <c r="H97" s="8">
        <f>'5.Infrastructure Annex'!K93</f>
        <v>0</v>
      </c>
      <c r="I97" s="8">
        <f>'5.Infrastructure Annex'!L93</f>
        <v>0</v>
      </c>
      <c r="J97" s="8">
        <f>'5.Infrastructure Annex'!M93</f>
        <v>0</v>
      </c>
      <c r="K97" s="8">
        <f>'5.Infrastructure Annex'!N93</f>
        <v>0</v>
      </c>
      <c r="L97" s="8">
        <f>'5.Infrastructure Annex'!O93</f>
        <v>0</v>
      </c>
      <c r="M97" s="8">
        <f>'5.Infrastructure Annex'!P93</f>
        <v>0</v>
      </c>
      <c r="N97" s="8" t="str">
        <f>'5.Infrastructure Annex'!Q93</f>
        <v xml:space="preserve">STATE: ; PDY: ; KKL: ; MHE: ; YNM: </v>
      </c>
      <c r="O97" s="8">
        <f>'5.Infrastructure Annex'!R93</f>
        <v>0</v>
      </c>
      <c r="P97" s="8">
        <f>'5.Infrastructure Annex'!S93</f>
        <v>0</v>
      </c>
    </row>
    <row r="98" spans="1:16" ht="331.5">
      <c r="A98" s="4" t="str">
        <f>'5.Infrastructure Annex'!A94</f>
        <v>5.3.14</v>
      </c>
      <c r="B98" s="4" t="str">
        <f>'5.Infrastructure Annex'!B94</f>
        <v>H.1</v>
      </c>
      <c r="C98" s="4" t="str">
        <f>'5.Infrastructure Annex'!C94</f>
        <v>Civil Works under NTEP</v>
      </c>
      <c r="D98" s="8">
        <f>'5.Infrastructure Annex'!G94</f>
        <v>0</v>
      </c>
      <c r="E98" s="8">
        <f>'5.Infrastructure Annex'!H94</f>
        <v>0</v>
      </c>
      <c r="F98" s="8">
        <f>'5.Infrastructure Annex'!I94</f>
        <v>18.001199997999997</v>
      </c>
      <c r="G98" s="8">
        <f>'5.Infrastructure Annex'!J94</f>
        <v>0</v>
      </c>
      <c r="H98" s="8">
        <f>'5.Infrastructure Annex'!K94</f>
        <v>0</v>
      </c>
      <c r="I98" s="8">
        <f>'5.Infrastructure Annex'!L94</f>
        <v>0</v>
      </c>
      <c r="J98" s="8">
        <f>'5.Infrastructure Annex'!M94</f>
        <v>105555.55555555556</v>
      </c>
      <c r="K98" s="8">
        <f>'5.Infrastructure Annex'!N94</f>
        <v>1.0555555555555556</v>
      </c>
      <c r="L98" s="8">
        <f>'5.Infrastructure Annex'!O94</f>
        <v>18</v>
      </c>
      <c r="M98" s="8">
        <f>'5.Infrastructure Annex'!P94</f>
        <v>19</v>
      </c>
      <c r="N98" s="8" t="str">
        <f>'5.Infrastructure Annex'!Q94</f>
        <v>STATE: 1. Upgradation of conference hall in STC (Flooring, ceiling &amp; Painting works Rs.3,00,000/-)     2. Maintenance work in STC (Plumbing, Patch work, Aluminium particition -Rs.2,00,000/-) 3. Upgradation STDC facilities Rs.1,50,000) 4.Tiles works in all four wallsides area (800 sq ft area) and floor in existing sputum processing and microscopy area for Rs.8,00,000/- ; PDY: Maintenance cost of DTC/DDS/TB units/DMC/C&amp;DST Lab; KKL: Proposed Upgradation &amp; Maintenance cost  of DTC=1, DDS=1 with aluminium partition &amp; AC; MHE: Maintenance cost  of DTC=1, DDS=1 &amp;DMC=1; YNM: Maintenance cost  of DTC=1, DDS=1 &amp;DMC=1</v>
      </c>
      <c r="O98" s="8">
        <f>'5.Infrastructure Annex'!R94</f>
        <v>0</v>
      </c>
      <c r="P98" s="8">
        <f>'5.Infrastructure Annex'!S94</f>
        <v>0</v>
      </c>
    </row>
    <row r="99" spans="1:16" ht="38.25">
      <c r="A99" s="4" t="str">
        <f>'5.Infrastructure Annex'!A95</f>
        <v>5.3.15</v>
      </c>
      <c r="B99" s="4" t="str">
        <f>'5.Infrastructure Annex'!B95</f>
        <v>J.1.1</v>
      </c>
      <c r="C99" s="4" t="str">
        <f>'5.Infrastructure Annex'!C95</f>
        <v>District DMHP Centre, Counselling Centre under psychology dept.. In a selected college including crisis helpline</v>
      </c>
      <c r="D99" s="8">
        <f>'5.Infrastructure Annex'!G95</f>
        <v>0</v>
      </c>
      <c r="E99" s="8">
        <f>'5.Infrastructure Annex'!H95</f>
        <v>0</v>
      </c>
      <c r="F99" s="8">
        <f>'5.Infrastructure Annex'!I95</f>
        <v>0</v>
      </c>
      <c r="G99" s="8">
        <f>'5.Infrastructure Annex'!J95</f>
        <v>0</v>
      </c>
      <c r="H99" s="8">
        <f>'5.Infrastructure Annex'!K95</f>
        <v>0</v>
      </c>
      <c r="I99" s="8">
        <f>'5.Infrastructure Annex'!L95</f>
        <v>0</v>
      </c>
      <c r="J99" s="8">
        <f>'5.Infrastructure Annex'!M95</f>
        <v>0</v>
      </c>
      <c r="K99" s="8">
        <f>'5.Infrastructure Annex'!N95</f>
        <v>0</v>
      </c>
      <c r="L99" s="8">
        <f>'5.Infrastructure Annex'!O95</f>
        <v>0</v>
      </c>
      <c r="M99" s="8">
        <f>'5.Infrastructure Annex'!P95</f>
        <v>0</v>
      </c>
      <c r="N99" s="8" t="str">
        <f>'5.Infrastructure Annex'!Q95</f>
        <v xml:space="preserve">STATE: ; PDY: ; KKL: ; MHE: ; YNM: </v>
      </c>
      <c r="O99" s="8">
        <f>'5.Infrastructure Annex'!R95</f>
        <v>0</v>
      </c>
      <c r="P99" s="8">
        <f>'5.Infrastructure Annex'!S95</f>
        <v>0</v>
      </c>
    </row>
    <row r="100" spans="1:16" ht="63.75">
      <c r="A100" s="4" t="str">
        <f>'5.Infrastructure Annex'!A96</f>
        <v>5.3.16</v>
      </c>
      <c r="B100" s="4" t="str">
        <f>'5.Infrastructure Annex'!B96</f>
        <v>K.2.1.1</v>
      </c>
      <c r="C100" s="4" t="str">
        <f>'5.Infrastructure Annex'!C96</f>
        <v>Non-recurring GIA: New Construction @80  lakh/ Extension of existing ward @ 40 lakh/ Renovation @20 lakh/ for Geriatrics Unit with 10 beds and OPD facilities at DH</v>
      </c>
      <c r="D100" s="8">
        <f>'5.Infrastructure Annex'!G96</f>
        <v>0</v>
      </c>
      <c r="E100" s="8">
        <f>'5.Infrastructure Annex'!H96</f>
        <v>0</v>
      </c>
      <c r="F100" s="8">
        <f>'5.Infrastructure Annex'!I96</f>
        <v>0</v>
      </c>
      <c r="G100" s="8">
        <f>'5.Infrastructure Annex'!J96</f>
        <v>0</v>
      </c>
      <c r="H100" s="8">
        <f>'5.Infrastructure Annex'!K96</f>
        <v>0</v>
      </c>
      <c r="I100" s="8">
        <f>'5.Infrastructure Annex'!L96</f>
        <v>0</v>
      </c>
      <c r="J100" s="8">
        <f>'5.Infrastructure Annex'!M96</f>
        <v>0</v>
      </c>
      <c r="K100" s="8">
        <f>'5.Infrastructure Annex'!N96</f>
        <v>0</v>
      </c>
      <c r="L100" s="8">
        <f>'5.Infrastructure Annex'!O96</f>
        <v>0</v>
      </c>
      <c r="M100" s="8">
        <f>'5.Infrastructure Annex'!P96</f>
        <v>0</v>
      </c>
      <c r="N100" s="8" t="str">
        <f>'5.Infrastructure Annex'!Q96</f>
        <v xml:space="preserve">STATE: ; PDY: ; KKL: ; MHE: ; YNM: </v>
      </c>
      <c r="O100" s="8">
        <f>'5.Infrastructure Annex'!R96</f>
        <v>0</v>
      </c>
      <c r="P100" s="8">
        <f>'5.Infrastructure Annex'!S96</f>
        <v>0</v>
      </c>
    </row>
    <row r="101" spans="1:16" ht="25.5">
      <c r="A101" s="4" t="str">
        <f>'5.Infrastructure Annex'!A97</f>
        <v>5.3.17</v>
      </c>
      <c r="B101" s="4" t="str">
        <f>'5.Infrastructure Annex'!B97</f>
        <v>O1.1.2.1</v>
      </c>
      <c r="C101" s="4" t="str">
        <f>'5.Infrastructure Annex'!C97</f>
        <v>Cardiac Care Unit (CCU/ ICU)</v>
      </c>
      <c r="D101" s="8">
        <f>'5.Infrastructure Annex'!G97</f>
        <v>0</v>
      </c>
      <c r="E101" s="8">
        <f>'5.Infrastructure Annex'!H97</f>
        <v>0</v>
      </c>
      <c r="F101" s="8">
        <f>'5.Infrastructure Annex'!I97</f>
        <v>0</v>
      </c>
      <c r="G101" s="8">
        <f>'5.Infrastructure Annex'!J97</f>
        <v>0</v>
      </c>
      <c r="H101" s="8">
        <f>'5.Infrastructure Annex'!K97</f>
        <v>0</v>
      </c>
      <c r="I101" s="8">
        <f>'5.Infrastructure Annex'!L97</f>
        <v>0</v>
      </c>
      <c r="J101" s="8">
        <f>'5.Infrastructure Annex'!M97</f>
        <v>0</v>
      </c>
      <c r="K101" s="8">
        <f>'5.Infrastructure Annex'!N97</f>
        <v>0</v>
      </c>
      <c r="L101" s="8">
        <f>'5.Infrastructure Annex'!O97</f>
        <v>0</v>
      </c>
      <c r="M101" s="8">
        <f>'5.Infrastructure Annex'!P97</f>
        <v>0</v>
      </c>
      <c r="N101" s="8" t="str">
        <f>'5.Infrastructure Annex'!Q97</f>
        <v xml:space="preserve">STATE: ; PDY: ; KKL: ; MHE: ; YNM: </v>
      </c>
      <c r="O101" s="8">
        <f>'5.Infrastructure Annex'!R97</f>
        <v>0</v>
      </c>
      <c r="P101" s="8">
        <f>'5.Infrastructure Annex'!S97</f>
        <v>0</v>
      </c>
    </row>
    <row r="102" spans="1:16" ht="25.5">
      <c r="A102" s="4" t="str">
        <f>'5.Infrastructure Annex'!A98</f>
        <v>5.3.18</v>
      </c>
      <c r="B102" s="4">
        <f>'5.Infrastructure Annex'!B98</f>
        <v>0</v>
      </c>
      <c r="C102" s="4" t="str">
        <f>'5.Infrastructure Annex'!C98</f>
        <v>Any other (please specify)</v>
      </c>
      <c r="D102" s="8">
        <f>'5.Infrastructure Annex'!G98</f>
        <v>0</v>
      </c>
      <c r="E102" s="8">
        <f>'5.Infrastructure Annex'!H98</f>
        <v>0</v>
      </c>
      <c r="F102" s="8">
        <f>'5.Infrastructure Annex'!I98</f>
        <v>0</v>
      </c>
      <c r="G102" s="8">
        <f>'5.Infrastructure Annex'!J98</f>
        <v>0</v>
      </c>
      <c r="H102" s="8">
        <f>'5.Infrastructure Annex'!K98</f>
        <v>0</v>
      </c>
      <c r="I102" s="8">
        <f>'5.Infrastructure Annex'!L98</f>
        <v>0</v>
      </c>
      <c r="J102" s="8">
        <f>'5.Infrastructure Annex'!M98</f>
        <v>0</v>
      </c>
      <c r="K102" s="8">
        <f>'5.Infrastructure Annex'!N98</f>
        <v>0</v>
      </c>
      <c r="L102" s="8">
        <f>'5.Infrastructure Annex'!O98</f>
        <v>0</v>
      </c>
      <c r="M102" s="8">
        <f>'5.Infrastructure Annex'!P98</f>
        <v>0</v>
      </c>
      <c r="N102" s="8" t="str">
        <f>'5.Infrastructure Annex'!Q98</f>
        <v xml:space="preserve">STATE: ; PDY: ; KKL: ; MHE: ; YNM: </v>
      </c>
      <c r="O102" s="8">
        <f>'5.Infrastructure Annex'!R98</f>
        <v>0</v>
      </c>
      <c r="P102" s="8">
        <f>'5.Infrastructure Annex'!S98</f>
        <v>0</v>
      </c>
    </row>
    <row r="103" spans="1:16">
      <c r="A103" s="32">
        <f>'6-A. Proc. Sub-Annex'!B5</f>
        <v>6.1</v>
      </c>
      <c r="B103" s="32" t="str">
        <f>'6-A. Proc. Sub-Annex'!C5</f>
        <v>B.16.1</v>
      </c>
      <c r="C103" s="32" t="str">
        <f>'6-A. Proc. Sub-Annex'!D5</f>
        <v>Procurement of Equipment</v>
      </c>
      <c r="D103" s="39"/>
      <c r="E103" s="39"/>
      <c r="F103" s="39">
        <f>'6-A. Proc. Sub-Annex'!I5</f>
        <v>0</v>
      </c>
      <c r="G103" s="39">
        <f>'6-A. Proc. Sub-Annex'!J5</f>
        <v>0</v>
      </c>
      <c r="H103" s="39">
        <f>'6-A. Proc. Sub-Annex'!K5</f>
        <v>0</v>
      </c>
      <c r="I103" s="39"/>
      <c r="J103" s="39"/>
      <c r="K103" s="39"/>
      <c r="L103" s="39"/>
      <c r="M103" s="39">
        <f>'6-A. Proc. Sub-Annex'!P5</f>
        <v>0</v>
      </c>
      <c r="N103" s="39"/>
      <c r="O103" s="39"/>
      <c r="P103" s="39">
        <f>'6-A. Proc. Sub-Annex'!S5</f>
        <v>0</v>
      </c>
    </row>
    <row r="104" spans="1:16" ht="25.5">
      <c r="A104" s="4" t="str">
        <f>'6-A. Proc. Sub-Annex'!B7</f>
        <v>6.1.1.1</v>
      </c>
      <c r="B104" s="4" t="str">
        <f>'6-A. Proc. Sub-Annex'!C7</f>
        <v>B16.1.1</v>
      </c>
      <c r="C104" s="4" t="str">
        <f>'6-A. Proc. Sub-Annex'!D7</f>
        <v>Procurement of bio-medical and other equipment:  MH</v>
      </c>
      <c r="D104" s="8"/>
      <c r="E104" s="8"/>
      <c r="F104" s="8">
        <f>SUM(F105:F108)</f>
        <v>66.926600000000008</v>
      </c>
      <c r="G104" s="8">
        <f>SUM(G105:G108)</f>
        <v>0</v>
      </c>
      <c r="H104" s="8">
        <f>SUM(H105:H108)</f>
        <v>0</v>
      </c>
      <c r="I104" s="8"/>
      <c r="J104" s="8"/>
      <c r="K104" s="8"/>
      <c r="L104" s="8"/>
      <c r="M104" s="8">
        <f>SUM(M105:M108)</f>
        <v>101.83989999999599</v>
      </c>
      <c r="N104" s="8">
        <f>'6-A. Proc. Sub-Annex'!Q7</f>
        <v>0</v>
      </c>
      <c r="O104" s="8">
        <f>'6-A. Proc. Sub-Annex'!R7</f>
        <v>0</v>
      </c>
      <c r="P104" s="8">
        <f>SUM(P105:P108)</f>
        <v>0</v>
      </c>
    </row>
    <row r="105" spans="1:16" ht="25.5">
      <c r="A105" s="4" t="str">
        <f>'6-A. Proc. Sub-Annex'!B8</f>
        <v>6.1.1.1.1</v>
      </c>
      <c r="B105" s="4" t="str">
        <f>'6-A. Proc. Sub-Annex'!C8</f>
        <v>B16.1.1.2</v>
      </c>
      <c r="C105" s="4" t="str">
        <f>'6-A. Proc. Sub-Annex'!D8</f>
        <v>MVA /EVA for Safe Abortion services</v>
      </c>
      <c r="D105" s="8">
        <f>'6-A. Proc. Sub-Annex'!G8</f>
        <v>0</v>
      </c>
      <c r="E105" s="8">
        <f>'6-A. Proc. Sub-Annex'!H8</f>
        <v>0</v>
      </c>
      <c r="F105" s="8">
        <f>'6-A. Proc. Sub-Annex'!I8</f>
        <v>0</v>
      </c>
      <c r="G105" s="8">
        <f>'6-A. Proc. Sub-Annex'!J8</f>
        <v>0</v>
      </c>
      <c r="H105" s="8">
        <f>'6-A. Proc. Sub-Annex'!K8</f>
        <v>0</v>
      </c>
      <c r="I105" s="8">
        <f>'6-A. Proc. Sub-Annex'!L8</f>
        <v>0</v>
      </c>
      <c r="J105" s="8">
        <f>'6-A. Proc. Sub-Annex'!M8</f>
        <v>2500</v>
      </c>
      <c r="K105" s="8">
        <f>'6-A. Proc. Sub-Annex'!N8</f>
        <v>2.5000000000000001E-2</v>
      </c>
      <c r="L105" s="8">
        <f>'6-A. Proc. Sub-Annex'!O8</f>
        <v>6</v>
      </c>
      <c r="M105" s="8">
        <f>'6-A. Proc. Sub-Annex'!P8</f>
        <v>0.15000000000000002</v>
      </c>
      <c r="N105" s="8">
        <f>'6-A. Proc. Sub-Annex'!Q8</f>
        <v>0</v>
      </c>
      <c r="O105" s="8">
        <f>'6-A. Proc. Sub-Annex'!R8</f>
        <v>0</v>
      </c>
      <c r="P105" s="8">
        <f>'6-A. Proc. Sub-Annex'!S8</f>
        <v>0</v>
      </c>
    </row>
    <row r="106" spans="1:16" ht="25.5">
      <c r="A106" s="4" t="str">
        <f>'6-A. Proc. Sub-Annex'!B9</f>
        <v>6.1.1.1.2</v>
      </c>
      <c r="B106" s="4">
        <f>'6-A. Proc. Sub-Annex'!C9</f>
        <v>0</v>
      </c>
      <c r="C106" s="4" t="str">
        <f>'6-A. Proc. Sub-Annex'!D9</f>
        <v>Procurement under LaQshya</v>
      </c>
      <c r="D106" s="8">
        <f>'6-A. Proc. Sub-Annex'!G9</f>
        <v>0</v>
      </c>
      <c r="E106" s="8">
        <f>'6-A. Proc. Sub-Annex'!H9</f>
        <v>0</v>
      </c>
      <c r="F106" s="8">
        <f>'6-A. Proc. Sub-Annex'!I9</f>
        <v>1.5065999999999999</v>
      </c>
      <c r="G106" s="8">
        <f>'6-A. Proc. Sub-Annex'!J9</f>
        <v>0</v>
      </c>
      <c r="H106" s="8">
        <f>'6-A. Proc. Sub-Annex'!K9</f>
        <v>0</v>
      </c>
      <c r="I106" s="8">
        <f>'6-A. Proc. Sub-Annex'!L9</f>
        <v>0</v>
      </c>
      <c r="J106" s="8">
        <f>'6-A. Proc. Sub-Annex'!M9</f>
        <v>75330</v>
      </c>
      <c r="K106" s="8">
        <f>'6-A. Proc. Sub-Annex'!N9</f>
        <v>0.75329999999999997</v>
      </c>
      <c r="L106" s="8">
        <f>'6-A. Proc. Sub-Annex'!O9</f>
        <v>3</v>
      </c>
      <c r="M106" s="8">
        <f>'6-A. Proc. Sub-Annex'!P9</f>
        <v>2.2599</v>
      </c>
      <c r="N106" s="8">
        <f>'6-A. Proc. Sub-Annex'!Q9</f>
        <v>0</v>
      </c>
      <c r="O106" s="8">
        <f>'6-A. Proc. Sub-Annex'!R9</f>
        <v>0</v>
      </c>
      <c r="P106" s="8">
        <f>'6-A. Proc. Sub-Annex'!S9</f>
        <v>0</v>
      </c>
    </row>
    <row r="107" spans="1:16" ht="38.25">
      <c r="A107" s="4" t="str">
        <f>'6-A. Proc. Sub-Annex'!B10</f>
        <v>6.1.1.1.3</v>
      </c>
      <c r="B107" s="4">
        <f>'6-A. Proc. Sub-Annex'!C10</f>
        <v>0</v>
      </c>
      <c r="C107" s="4" t="str">
        <f>'6-A. Proc. Sub-Annex'!D10</f>
        <v>Equipment for  Obstetric ICUs/ HDUs (as per operational guidelines of ICUs and HDUs, 2017)</v>
      </c>
      <c r="D107" s="8">
        <f>'6-A. Proc. Sub-Annex'!G10</f>
        <v>0</v>
      </c>
      <c r="E107" s="8">
        <f>'6-A. Proc. Sub-Annex'!H10</f>
        <v>0</v>
      </c>
      <c r="F107" s="8">
        <f>'6-A. Proc. Sub-Annex'!I10</f>
        <v>65.42</v>
      </c>
      <c r="G107" s="8">
        <f>'6-A. Proc. Sub-Annex'!J10</f>
        <v>0</v>
      </c>
      <c r="H107" s="8">
        <f>'6-A. Proc. Sub-Annex'!K10</f>
        <v>0</v>
      </c>
      <c r="I107" s="8">
        <f>'6-A. Proc. Sub-Annex'!L10</f>
        <v>0</v>
      </c>
      <c r="J107" s="8">
        <f>'6-A. Proc. Sub-Annex'!M10</f>
        <v>3411500</v>
      </c>
      <c r="K107" s="8">
        <f>'6-A. Proc. Sub-Annex'!N10</f>
        <v>34.115000000000002</v>
      </c>
      <c r="L107" s="8">
        <f>'6-A. Proc. Sub-Annex'!O10</f>
        <v>2</v>
      </c>
      <c r="M107" s="8">
        <f>'6-A. Proc. Sub-Annex'!P10</f>
        <v>68.23</v>
      </c>
      <c r="N107" s="8">
        <f>'6-A. Proc. Sub-Annex'!Q10</f>
        <v>0</v>
      </c>
      <c r="O107" s="8">
        <f>'6-A. Proc. Sub-Annex'!R10</f>
        <v>0</v>
      </c>
      <c r="P107" s="8">
        <f>'6-A. Proc. Sub-Annex'!S10</f>
        <v>0</v>
      </c>
    </row>
    <row r="108" spans="1:16" ht="25.5">
      <c r="A108" s="4" t="str">
        <f>'6-A. Proc. Sub-Annex'!B12</f>
        <v>6.1.1.1.4</v>
      </c>
      <c r="B108" s="4" t="str">
        <f>'6-A. Proc. Sub-Annex'!C12</f>
        <v>B16.1.1.3</v>
      </c>
      <c r="C108" s="4" t="str">
        <f>'6-A. Proc. Sub-Annex'!D12</f>
        <v>Any other equipment (please specify)</v>
      </c>
      <c r="D108" s="8">
        <f>'6-A. Proc. Sub-Annex'!G12</f>
        <v>0</v>
      </c>
      <c r="E108" s="8">
        <f>'6-A. Proc. Sub-Annex'!H12</f>
        <v>0</v>
      </c>
      <c r="F108" s="8">
        <f>'6-A. Proc. Sub-Annex'!I12</f>
        <v>0</v>
      </c>
      <c r="G108" s="8">
        <f>'6-A. Proc. Sub-Annex'!J12</f>
        <v>0</v>
      </c>
      <c r="H108" s="8">
        <f>'6-A. Proc. Sub-Annex'!K12</f>
        <v>0</v>
      </c>
      <c r="I108" s="8">
        <f>'6-A. Proc. Sub-Annex'!L12</f>
        <v>0</v>
      </c>
      <c r="J108" s="8">
        <f>'6-A. Proc. Sub-Annex'!M12</f>
        <v>135652.17391302608</v>
      </c>
      <c r="K108" s="8">
        <f>'6-A. Proc. Sub-Annex'!N12</f>
        <v>1.3565217391302609</v>
      </c>
      <c r="L108" s="8">
        <f>'6-A. Proc. Sub-Annex'!O12</f>
        <v>23</v>
      </c>
      <c r="M108" s="8">
        <f>'6-A. Proc. Sub-Annex'!P12</f>
        <v>31.199999999995999</v>
      </c>
      <c r="N108" s="8">
        <f>'6-A. Proc. Sub-Annex'!Q12</f>
        <v>0</v>
      </c>
      <c r="O108" s="8">
        <f>'6-A. Proc. Sub-Annex'!R12</f>
        <v>0</v>
      </c>
      <c r="P108" s="8">
        <f>'6-A. Proc. Sub-Annex'!S12</f>
        <v>0</v>
      </c>
    </row>
    <row r="109" spans="1:16" ht="25.5">
      <c r="A109" s="4" t="str">
        <f>'6-A. Proc. Sub-Annex'!B13</f>
        <v>6.1.1.2</v>
      </c>
      <c r="B109" s="4" t="str">
        <f>'6-A. Proc. Sub-Annex'!C13</f>
        <v>B16.1.2</v>
      </c>
      <c r="C109" s="4" t="str">
        <f>'6-A. Proc. Sub-Annex'!D13</f>
        <v>Procurement of bio-medical and other equipment:  CH</v>
      </c>
      <c r="D109" s="8"/>
      <c r="E109" s="8"/>
      <c r="F109" s="8">
        <f>SUM(F110:F111)</f>
        <v>22.299999802000002</v>
      </c>
      <c r="G109" s="8">
        <f>SUM(G110:G111)</f>
        <v>0</v>
      </c>
      <c r="H109" s="8">
        <f>SUM(H110:H111)</f>
        <v>0</v>
      </c>
      <c r="I109" s="8"/>
      <c r="J109" s="8"/>
      <c r="K109" s="8"/>
      <c r="L109" s="8"/>
      <c r="M109" s="8">
        <f>SUM(M110:M111)</f>
        <v>51.229999999969991</v>
      </c>
      <c r="N109" s="8">
        <f>'6-A. Proc. Sub-Annex'!Q13</f>
        <v>0</v>
      </c>
      <c r="O109" s="8">
        <f>'6-A. Proc. Sub-Annex'!R13</f>
        <v>0</v>
      </c>
      <c r="P109" s="8">
        <f>SUM(P110:P111)</f>
        <v>0</v>
      </c>
    </row>
    <row r="110" spans="1:16" ht="25.5">
      <c r="A110" s="4" t="str">
        <f>'6-A. Proc. Sub-Annex'!B14</f>
        <v>6.1.1.2.1</v>
      </c>
      <c r="B110" s="4" t="str">
        <f>'6-A. Proc. Sub-Annex'!C14</f>
        <v>B16.1.2.1</v>
      </c>
      <c r="C110" s="4" t="str">
        <f>'6-A. Proc. Sub-Annex'!D14</f>
        <v>Equipment for Paediatric HDU, Emergency, OPD and Ward</v>
      </c>
      <c r="D110" s="8">
        <f>'6-A. Proc. Sub-Annex'!G14</f>
        <v>0</v>
      </c>
      <c r="E110" s="8">
        <f>'6-A. Proc. Sub-Annex'!H14</f>
        <v>0</v>
      </c>
      <c r="F110" s="8">
        <f>'6-A. Proc. Sub-Annex'!I14</f>
        <v>0</v>
      </c>
      <c r="G110" s="8">
        <f>'6-A. Proc. Sub-Annex'!J14</f>
        <v>0</v>
      </c>
      <c r="H110" s="8">
        <f>'6-A. Proc. Sub-Annex'!K14</f>
        <v>0</v>
      </c>
      <c r="I110" s="8">
        <f>'6-A. Proc. Sub-Annex'!L14</f>
        <v>0</v>
      </c>
      <c r="J110" s="8">
        <f>'6-A. Proc. Sub-Annex'!M14</f>
        <v>0</v>
      </c>
      <c r="K110" s="8">
        <f>'6-A. Proc. Sub-Annex'!N14</f>
        <v>0</v>
      </c>
      <c r="L110" s="8">
        <f>'6-A. Proc. Sub-Annex'!O14</f>
        <v>0</v>
      </c>
      <c r="M110" s="8">
        <f>'6-A. Proc. Sub-Annex'!P14</f>
        <v>0</v>
      </c>
      <c r="N110" s="8">
        <f>'6-A. Proc. Sub-Annex'!Q14</f>
        <v>0</v>
      </c>
      <c r="O110" s="8">
        <f>'6-A. Proc. Sub-Annex'!R14</f>
        <v>0</v>
      </c>
      <c r="P110" s="8">
        <f>'6-A. Proc. Sub-Annex'!S14</f>
        <v>0</v>
      </c>
    </row>
    <row r="111" spans="1:16" ht="38.25">
      <c r="A111" s="4" t="str">
        <f>'6-A. Proc. Sub-Annex'!B18</f>
        <v>6.1.1.2.4</v>
      </c>
      <c r="B111" s="4" t="str">
        <f>'6-A. Proc. Sub-Annex'!C18</f>
        <v>B16.1.2.2</v>
      </c>
      <c r="C111" s="4" t="str">
        <f>'6-A. Proc. Sub-Annex'!D18</f>
        <v>Any other equipment (including equipment for SRC/MNCU/SNCU/ NBSU/NBCC/NRC/ etc</v>
      </c>
      <c r="D111" s="8">
        <f>'6-A. Proc. Sub-Annex'!G18</f>
        <v>0</v>
      </c>
      <c r="E111" s="8">
        <f>'6-A. Proc. Sub-Annex'!H18</f>
        <v>0</v>
      </c>
      <c r="F111" s="8">
        <f>'6-A. Proc. Sub-Annex'!I18</f>
        <v>22.299999802000002</v>
      </c>
      <c r="G111" s="8">
        <f>'6-A. Proc. Sub-Annex'!J18</f>
        <v>0</v>
      </c>
      <c r="H111" s="8">
        <f>'6-A. Proc. Sub-Annex'!K18</f>
        <v>0</v>
      </c>
      <c r="I111" s="8">
        <f>'6-A. Proc. Sub-Annex'!L18</f>
        <v>0</v>
      </c>
      <c r="J111" s="8">
        <f>'6-A. Proc. Sub-Annex'!M18</f>
        <v>33927.15231786092</v>
      </c>
      <c r="K111" s="8">
        <f>'6-A. Proc. Sub-Annex'!N18</f>
        <v>0.3392715231786092</v>
      </c>
      <c r="L111" s="8">
        <f>'6-A. Proc. Sub-Annex'!O18</f>
        <v>151</v>
      </c>
      <c r="M111" s="8">
        <f>'6-A. Proc. Sub-Annex'!P18</f>
        <v>51.229999999969991</v>
      </c>
      <c r="N111" s="8">
        <f>'6-A. Proc. Sub-Annex'!Q18</f>
        <v>0</v>
      </c>
      <c r="O111" s="8">
        <f>'6-A. Proc. Sub-Annex'!R18</f>
        <v>0</v>
      </c>
      <c r="P111" s="8">
        <f>'6-A. Proc. Sub-Annex'!S18</f>
        <v>0</v>
      </c>
    </row>
    <row r="112" spans="1:16" ht="25.5">
      <c r="A112" s="4" t="str">
        <f>'6-A. Proc. Sub-Annex'!B19</f>
        <v>6.1.1.3</v>
      </c>
      <c r="B112" s="4" t="str">
        <f>'6-A. Proc. Sub-Annex'!C19</f>
        <v>B16.1.3</v>
      </c>
      <c r="C112" s="4" t="str">
        <f>'6-A. Proc. Sub-Annex'!D19</f>
        <v>Procurement of bio-medical and other equipment:  FP</v>
      </c>
      <c r="D112" s="8"/>
      <c r="E112" s="8"/>
      <c r="F112" s="8">
        <f>SUM(F113:F118)</f>
        <v>0</v>
      </c>
      <c r="G112" s="8">
        <f>SUM(G113:G118)</f>
        <v>0</v>
      </c>
      <c r="H112" s="8">
        <f>SUM(H113:H118)</f>
        <v>0</v>
      </c>
      <c r="I112" s="8"/>
      <c r="J112" s="8"/>
      <c r="K112" s="8"/>
      <c r="L112" s="8"/>
      <c r="M112" s="8">
        <f>SUM(M113:M118)</f>
        <v>0</v>
      </c>
      <c r="N112" s="8">
        <f>'6-A. Proc. Sub-Annex'!Q19</f>
        <v>0</v>
      </c>
      <c r="O112" s="8">
        <f>'6-A. Proc. Sub-Annex'!R19</f>
        <v>0</v>
      </c>
      <c r="P112" s="8">
        <f>SUM(P113:P118)</f>
        <v>0</v>
      </c>
    </row>
    <row r="113" spans="1:16" ht="25.5">
      <c r="A113" s="4" t="str">
        <f>'6-A. Proc. Sub-Annex'!B20</f>
        <v>6.1.1.3.1</v>
      </c>
      <c r="B113" s="4" t="str">
        <f>'6-A. Proc. Sub-Annex'!C20</f>
        <v>B16.1.3.1</v>
      </c>
      <c r="C113" s="4" t="str">
        <f>'6-A. Proc. Sub-Annex'!D20</f>
        <v>NSV kits</v>
      </c>
      <c r="D113" s="8">
        <f>'6-A. Proc. Sub-Annex'!G20</f>
        <v>0</v>
      </c>
      <c r="E113" s="8">
        <f>'6-A. Proc. Sub-Annex'!H20</f>
        <v>0</v>
      </c>
      <c r="F113" s="8">
        <f>'6-A. Proc. Sub-Annex'!I20</f>
        <v>0</v>
      </c>
      <c r="G113" s="8">
        <f>'6-A. Proc. Sub-Annex'!J20</f>
        <v>0</v>
      </c>
      <c r="H113" s="8">
        <f>'6-A. Proc. Sub-Annex'!K20</f>
        <v>0</v>
      </c>
      <c r="I113" s="8">
        <f>'6-A. Proc. Sub-Annex'!L20</f>
        <v>0</v>
      </c>
      <c r="J113" s="8">
        <f>'6-A. Proc. Sub-Annex'!M20</f>
        <v>0</v>
      </c>
      <c r="K113" s="8">
        <f>'6-A. Proc. Sub-Annex'!N20</f>
        <v>0</v>
      </c>
      <c r="L113" s="8">
        <f>'6-A. Proc. Sub-Annex'!O20</f>
        <v>0</v>
      </c>
      <c r="M113" s="8">
        <f>'6-A. Proc. Sub-Annex'!P20</f>
        <v>0</v>
      </c>
      <c r="N113" s="8">
        <f>'6-A. Proc. Sub-Annex'!Q20</f>
        <v>0</v>
      </c>
      <c r="O113" s="8">
        <f>'6-A. Proc. Sub-Annex'!R20</f>
        <v>0</v>
      </c>
      <c r="P113" s="8">
        <f>'6-A. Proc. Sub-Annex'!S20</f>
        <v>0</v>
      </c>
    </row>
    <row r="114" spans="1:16" ht="25.5">
      <c r="A114" s="4" t="str">
        <f>'6-A. Proc. Sub-Annex'!B21</f>
        <v>6.1.1.3.2</v>
      </c>
      <c r="B114" s="4" t="str">
        <f>'6-A. Proc. Sub-Annex'!C21</f>
        <v>B16.1.3.2</v>
      </c>
      <c r="C114" s="4" t="str">
        <f>'6-A. Proc. Sub-Annex'!D21</f>
        <v>IUCD kits</v>
      </c>
      <c r="D114" s="8">
        <f>'6-A. Proc. Sub-Annex'!G21</f>
        <v>0</v>
      </c>
      <c r="E114" s="8">
        <f>'6-A. Proc. Sub-Annex'!H21</f>
        <v>0</v>
      </c>
      <c r="F114" s="8">
        <f>'6-A. Proc. Sub-Annex'!I21</f>
        <v>0</v>
      </c>
      <c r="G114" s="8">
        <f>'6-A. Proc. Sub-Annex'!J21</f>
        <v>0</v>
      </c>
      <c r="H114" s="8">
        <f>'6-A. Proc. Sub-Annex'!K21</f>
        <v>0</v>
      </c>
      <c r="I114" s="8">
        <f>'6-A. Proc. Sub-Annex'!L21</f>
        <v>0</v>
      </c>
      <c r="J114" s="8">
        <f>'6-A. Proc. Sub-Annex'!M21</f>
        <v>0</v>
      </c>
      <c r="K114" s="8">
        <f>'6-A. Proc. Sub-Annex'!N21</f>
        <v>0</v>
      </c>
      <c r="L114" s="8">
        <f>'6-A. Proc. Sub-Annex'!O21</f>
        <v>0</v>
      </c>
      <c r="M114" s="8">
        <f>'6-A. Proc. Sub-Annex'!P21</f>
        <v>0</v>
      </c>
      <c r="N114" s="8">
        <f>'6-A. Proc. Sub-Annex'!Q21</f>
        <v>0</v>
      </c>
      <c r="O114" s="8">
        <f>'6-A. Proc. Sub-Annex'!R21</f>
        <v>0</v>
      </c>
      <c r="P114" s="8">
        <f>'6-A. Proc. Sub-Annex'!S21</f>
        <v>0</v>
      </c>
    </row>
    <row r="115" spans="1:16" ht="25.5">
      <c r="A115" s="4" t="str">
        <f>'6-A. Proc. Sub-Annex'!B22</f>
        <v>6.1.1.3.3</v>
      </c>
      <c r="B115" s="4" t="str">
        <f>'6-A. Proc. Sub-Annex'!C22</f>
        <v>B16.1.3.3</v>
      </c>
      <c r="C115" s="4" t="str">
        <f>'6-A. Proc. Sub-Annex'!D22</f>
        <v>minilap kits</v>
      </c>
      <c r="D115" s="8">
        <f>'6-A. Proc. Sub-Annex'!G22</f>
        <v>0</v>
      </c>
      <c r="E115" s="8">
        <f>'6-A. Proc. Sub-Annex'!H22</f>
        <v>0</v>
      </c>
      <c r="F115" s="8">
        <f>'6-A. Proc. Sub-Annex'!I22</f>
        <v>0</v>
      </c>
      <c r="G115" s="8">
        <f>'6-A. Proc. Sub-Annex'!J22</f>
        <v>0</v>
      </c>
      <c r="H115" s="8">
        <f>'6-A. Proc. Sub-Annex'!K22</f>
        <v>0</v>
      </c>
      <c r="I115" s="8">
        <f>'6-A. Proc. Sub-Annex'!L22</f>
        <v>0</v>
      </c>
      <c r="J115" s="8">
        <f>'6-A. Proc. Sub-Annex'!M22</f>
        <v>0</v>
      </c>
      <c r="K115" s="8">
        <f>'6-A. Proc. Sub-Annex'!N22</f>
        <v>0</v>
      </c>
      <c r="L115" s="8">
        <f>'6-A. Proc. Sub-Annex'!O22</f>
        <v>0</v>
      </c>
      <c r="M115" s="8">
        <f>'6-A. Proc. Sub-Annex'!P22</f>
        <v>0</v>
      </c>
      <c r="N115" s="8">
        <f>'6-A. Proc. Sub-Annex'!Q22</f>
        <v>0</v>
      </c>
      <c r="O115" s="8">
        <f>'6-A. Proc. Sub-Annex'!R22</f>
        <v>0</v>
      </c>
      <c r="P115" s="8">
        <f>'6-A. Proc. Sub-Annex'!S22</f>
        <v>0</v>
      </c>
    </row>
    <row r="116" spans="1:16" ht="25.5">
      <c r="A116" s="4" t="str">
        <f>'6-A. Proc. Sub-Annex'!B23</f>
        <v>6.1.1.3.4</v>
      </c>
      <c r="B116" s="4" t="str">
        <f>'6-A. Proc. Sub-Annex'!C23</f>
        <v>B16.1.3.4</v>
      </c>
      <c r="C116" s="4" t="str">
        <f>'6-A. Proc. Sub-Annex'!D23</f>
        <v>laparoscopes</v>
      </c>
      <c r="D116" s="8">
        <f>'6-A. Proc. Sub-Annex'!G23</f>
        <v>0</v>
      </c>
      <c r="E116" s="8">
        <f>'6-A. Proc. Sub-Annex'!H23</f>
        <v>0</v>
      </c>
      <c r="F116" s="8">
        <f>'6-A. Proc. Sub-Annex'!I23</f>
        <v>0</v>
      </c>
      <c r="G116" s="8">
        <f>'6-A. Proc. Sub-Annex'!J23</f>
        <v>0</v>
      </c>
      <c r="H116" s="8">
        <f>'6-A. Proc. Sub-Annex'!K23</f>
        <v>0</v>
      </c>
      <c r="I116" s="8">
        <f>'6-A. Proc. Sub-Annex'!L23</f>
        <v>0</v>
      </c>
      <c r="J116" s="8">
        <f>'6-A. Proc. Sub-Annex'!M23</f>
        <v>0</v>
      </c>
      <c r="K116" s="8">
        <f>'6-A. Proc. Sub-Annex'!N23</f>
        <v>0</v>
      </c>
      <c r="L116" s="8">
        <f>'6-A. Proc. Sub-Annex'!O23</f>
        <v>0</v>
      </c>
      <c r="M116" s="8">
        <f>'6-A. Proc. Sub-Annex'!P23</f>
        <v>0</v>
      </c>
      <c r="N116" s="8">
        <f>'6-A. Proc. Sub-Annex'!Q23</f>
        <v>0</v>
      </c>
      <c r="O116" s="8">
        <f>'6-A. Proc. Sub-Annex'!R23</f>
        <v>0</v>
      </c>
      <c r="P116" s="8">
        <f>'6-A. Proc. Sub-Annex'!S23</f>
        <v>0</v>
      </c>
    </row>
    <row r="117" spans="1:16" ht="25.5">
      <c r="A117" s="4" t="str">
        <f>'6-A. Proc. Sub-Annex'!B24</f>
        <v>6.1.1.3.5</v>
      </c>
      <c r="B117" s="4" t="str">
        <f>'6-A. Proc. Sub-Annex'!C24</f>
        <v>B16.1.3.5</v>
      </c>
      <c r="C117" s="4" t="str">
        <f>'6-A. Proc. Sub-Annex'!D24</f>
        <v>PPIUCD forceps</v>
      </c>
      <c r="D117" s="8">
        <f>'6-A. Proc. Sub-Annex'!G24</f>
        <v>0</v>
      </c>
      <c r="E117" s="8">
        <f>'6-A. Proc. Sub-Annex'!H24</f>
        <v>0</v>
      </c>
      <c r="F117" s="8">
        <f>'6-A. Proc. Sub-Annex'!I24</f>
        <v>0</v>
      </c>
      <c r="G117" s="8">
        <f>'6-A. Proc. Sub-Annex'!J24</f>
        <v>0</v>
      </c>
      <c r="H117" s="8">
        <f>'6-A. Proc. Sub-Annex'!K24</f>
        <v>0</v>
      </c>
      <c r="I117" s="8">
        <f>'6-A. Proc. Sub-Annex'!L24</f>
        <v>0</v>
      </c>
      <c r="J117" s="8">
        <f>'6-A. Proc. Sub-Annex'!M24</f>
        <v>0</v>
      </c>
      <c r="K117" s="8">
        <f>'6-A. Proc. Sub-Annex'!N24</f>
        <v>0</v>
      </c>
      <c r="L117" s="8">
        <f>'6-A. Proc. Sub-Annex'!O24</f>
        <v>0</v>
      </c>
      <c r="M117" s="8">
        <f>'6-A. Proc. Sub-Annex'!P24</f>
        <v>0</v>
      </c>
      <c r="N117" s="8">
        <f>'6-A. Proc. Sub-Annex'!Q24</f>
        <v>0</v>
      </c>
      <c r="O117" s="8">
        <f>'6-A. Proc. Sub-Annex'!R24</f>
        <v>0</v>
      </c>
      <c r="P117" s="8">
        <f>'6-A. Proc. Sub-Annex'!S24</f>
        <v>0</v>
      </c>
    </row>
    <row r="118" spans="1:16" ht="25.5">
      <c r="A118" s="4" t="str">
        <f>'6-A. Proc. Sub-Annex'!B25</f>
        <v>6.1.1.3.6</v>
      </c>
      <c r="B118" s="4" t="str">
        <f>'6-A. Proc. Sub-Annex'!C25</f>
        <v>B16.1.3.6</v>
      </c>
      <c r="C118" s="4" t="str">
        <f>'6-A. Proc. Sub-Annex'!D25</f>
        <v>Any other equipment (please specify)</v>
      </c>
      <c r="D118" s="8">
        <f>'6-A. Proc. Sub-Annex'!G25</f>
        <v>0</v>
      </c>
      <c r="E118" s="8">
        <f>'6-A. Proc. Sub-Annex'!H25</f>
        <v>0</v>
      </c>
      <c r="F118" s="8">
        <f>'6-A. Proc. Sub-Annex'!I25</f>
        <v>0</v>
      </c>
      <c r="G118" s="8">
        <f>'6-A. Proc. Sub-Annex'!J25</f>
        <v>0</v>
      </c>
      <c r="H118" s="8">
        <f>'6-A. Proc. Sub-Annex'!K25</f>
        <v>0</v>
      </c>
      <c r="I118" s="8">
        <f>'6-A. Proc. Sub-Annex'!L25</f>
        <v>0</v>
      </c>
      <c r="J118" s="8">
        <f>'6-A. Proc. Sub-Annex'!M25</f>
        <v>0</v>
      </c>
      <c r="K118" s="8">
        <f>'6-A. Proc. Sub-Annex'!N25</f>
        <v>0</v>
      </c>
      <c r="L118" s="8">
        <f>'6-A. Proc. Sub-Annex'!O25</f>
        <v>0</v>
      </c>
      <c r="M118" s="8">
        <f>'6-A. Proc. Sub-Annex'!P25</f>
        <v>0</v>
      </c>
      <c r="N118" s="8">
        <f>'6-A. Proc. Sub-Annex'!Q25</f>
        <v>0</v>
      </c>
      <c r="O118" s="8">
        <f>'6-A. Proc. Sub-Annex'!R25</f>
        <v>0</v>
      </c>
      <c r="P118" s="8">
        <f>'6-A. Proc. Sub-Annex'!S25</f>
        <v>0</v>
      </c>
    </row>
    <row r="119" spans="1:16" ht="25.5">
      <c r="A119" s="4" t="str">
        <f>'6-A. Proc. Sub-Annex'!B26</f>
        <v>6.1.1.4</v>
      </c>
      <c r="B119" s="4" t="str">
        <f>'6-A. Proc. Sub-Annex'!C26</f>
        <v>B16.1.6</v>
      </c>
      <c r="C119" s="4" t="str">
        <f>'6-A. Proc. Sub-Annex'!D26</f>
        <v>Procurement of bio-medical and other equipment:  AH</v>
      </c>
      <c r="D119" s="8"/>
      <c r="E119" s="8"/>
      <c r="F119" s="8">
        <f>SUM(F120:F121)</f>
        <v>0</v>
      </c>
      <c r="G119" s="8">
        <f>SUM(G120:G121)</f>
        <v>0</v>
      </c>
      <c r="H119" s="8">
        <f>SUM(H120:H121)</f>
        <v>0</v>
      </c>
      <c r="I119" s="8"/>
      <c r="J119" s="8"/>
      <c r="K119" s="8"/>
      <c r="L119" s="8"/>
      <c r="M119" s="8">
        <f>SUM(M120:M121)</f>
        <v>0</v>
      </c>
      <c r="N119" s="8">
        <f>'6-A. Proc. Sub-Annex'!Q26</f>
        <v>0</v>
      </c>
      <c r="O119" s="8">
        <f>'6-A. Proc. Sub-Annex'!R26</f>
        <v>0</v>
      </c>
      <c r="P119" s="8">
        <f>SUM(P120:P121)</f>
        <v>0</v>
      </c>
    </row>
    <row r="120" spans="1:16" ht="25.5">
      <c r="A120" s="4" t="str">
        <f>'6-A. Proc. Sub-Annex'!B27</f>
        <v>6.1.1.4.1</v>
      </c>
      <c r="B120" s="4" t="str">
        <f>'6-A. Proc. Sub-Annex'!C27</f>
        <v>B16.1.6.1</v>
      </c>
      <c r="C120" s="4" t="str">
        <f>'6-A. Proc. Sub-Annex'!D27</f>
        <v>Equipment for AFHCs</v>
      </c>
      <c r="D120" s="8">
        <f>'6-A. Proc. Sub-Annex'!G27</f>
        <v>0</v>
      </c>
      <c r="E120" s="8">
        <f>'6-A. Proc. Sub-Annex'!H27</f>
        <v>0</v>
      </c>
      <c r="F120" s="8">
        <f>'6-A. Proc. Sub-Annex'!I27</f>
        <v>0</v>
      </c>
      <c r="G120" s="8">
        <f>'6-A. Proc. Sub-Annex'!J27</f>
        <v>0</v>
      </c>
      <c r="H120" s="8">
        <f>'6-A. Proc. Sub-Annex'!K27</f>
        <v>0</v>
      </c>
      <c r="I120" s="8">
        <f>'6-A. Proc. Sub-Annex'!L27</f>
        <v>0</v>
      </c>
      <c r="J120" s="8">
        <f>'6-A. Proc. Sub-Annex'!M27</f>
        <v>0</v>
      </c>
      <c r="K120" s="8">
        <f>'6-A. Proc. Sub-Annex'!N27</f>
        <v>0</v>
      </c>
      <c r="L120" s="8">
        <f>'6-A. Proc. Sub-Annex'!O27</f>
        <v>0</v>
      </c>
      <c r="M120" s="8">
        <f>'6-A. Proc. Sub-Annex'!P27</f>
        <v>0</v>
      </c>
      <c r="N120" s="8">
        <f>'6-A. Proc. Sub-Annex'!Q27</f>
        <v>0</v>
      </c>
      <c r="O120" s="8">
        <f>'6-A. Proc. Sub-Annex'!R27</f>
        <v>0</v>
      </c>
      <c r="P120" s="8">
        <f>'6-A. Proc. Sub-Annex'!S27</f>
        <v>0</v>
      </c>
    </row>
    <row r="121" spans="1:16" ht="25.5">
      <c r="A121" s="4" t="str">
        <f>'6-A. Proc. Sub-Annex'!B28</f>
        <v>6.1.1.4.2</v>
      </c>
      <c r="B121" s="4" t="str">
        <f>'6-A. Proc. Sub-Annex'!C28</f>
        <v>B16.1.6.2</v>
      </c>
      <c r="C121" s="4" t="str">
        <f>'6-A. Proc. Sub-Annex'!D28</f>
        <v>Any other equipment (please specify)</v>
      </c>
      <c r="D121" s="8">
        <f>'6-A. Proc. Sub-Annex'!G28</f>
        <v>0</v>
      </c>
      <c r="E121" s="8">
        <f>'6-A. Proc. Sub-Annex'!H28</f>
        <v>0</v>
      </c>
      <c r="F121" s="8">
        <f>'6-A. Proc. Sub-Annex'!I28</f>
        <v>0</v>
      </c>
      <c r="G121" s="8">
        <f>'6-A. Proc. Sub-Annex'!J28</f>
        <v>0</v>
      </c>
      <c r="H121" s="8">
        <f>'6-A. Proc. Sub-Annex'!K28</f>
        <v>0</v>
      </c>
      <c r="I121" s="8">
        <f>'6-A. Proc. Sub-Annex'!L28</f>
        <v>0</v>
      </c>
      <c r="J121" s="8">
        <f>'6-A. Proc. Sub-Annex'!M28</f>
        <v>0</v>
      </c>
      <c r="K121" s="8">
        <f>'6-A. Proc. Sub-Annex'!N28</f>
        <v>0</v>
      </c>
      <c r="L121" s="8">
        <f>'6-A. Proc. Sub-Annex'!O28</f>
        <v>0</v>
      </c>
      <c r="M121" s="8">
        <f>'6-A. Proc. Sub-Annex'!P28</f>
        <v>0</v>
      </c>
      <c r="N121" s="8">
        <f>'6-A. Proc. Sub-Annex'!Q28</f>
        <v>0</v>
      </c>
      <c r="O121" s="8">
        <f>'6-A. Proc. Sub-Annex'!R28</f>
        <v>0</v>
      </c>
      <c r="P121" s="8">
        <f>'6-A. Proc. Sub-Annex'!S28</f>
        <v>0</v>
      </c>
    </row>
    <row r="122" spans="1:16" ht="25.5">
      <c r="A122" s="4" t="str">
        <f>'6-A. Proc. Sub-Annex'!B29</f>
        <v>6.1.1.5</v>
      </c>
      <c r="B122" s="4" t="str">
        <f>'6-A. Proc. Sub-Annex'!C29</f>
        <v>B16.1.6.3</v>
      </c>
      <c r="C122" s="4" t="str">
        <f>'6-A. Proc. Sub-Annex'!D29</f>
        <v>Procurement of bio-medical and other equipment:  RBSK</v>
      </c>
      <c r="D122" s="8"/>
      <c r="E122" s="8"/>
      <c r="F122" s="8">
        <f>SUM(F123:F125)</f>
        <v>16.600000000000001</v>
      </c>
      <c r="G122" s="8">
        <f>SUM(G123:G125)</f>
        <v>0</v>
      </c>
      <c r="H122" s="8">
        <f>SUM(H123:H125)</f>
        <v>0</v>
      </c>
      <c r="I122" s="8"/>
      <c r="J122" s="8"/>
      <c r="K122" s="8"/>
      <c r="L122" s="8"/>
      <c r="M122" s="8">
        <f>SUM(M123:M125)</f>
        <v>8.6</v>
      </c>
      <c r="N122" s="8">
        <f>'6-A. Proc. Sub-Annex'!Q29</f>
        <v>0</v>
      </c>
      <c r="O122" s="8">
        <f>'6-A. Proc. Sub-Annex'!R29</f>
        <v>0</v>
      </c>
      <c r="P122" s="8">
        <f>SUM(P123:P125)</f>
        <v>0</v>
      </c>
    </row>
    <row r="123" spans="1:16" ht="25.5">
      <c r="A123" s="4" t="str">
        <f>'6-A. Proc. Sub-Annex'!B30</f>
        <v>6.1.1.5.1</v>
      </c>
      <c r="B123" s="4" t="str">
        <f>'6-A. Proc. Sub-Annex'!C30</f>
        <v>B16.1.6.3.1</v>
      </c>
      <c r="C123" s="4" t="str">
        <f>'6-A. Proc. Sub-Annex'!D30</f>
        <v xml:space="preserve">Equipment for Mobile health teams </v>
      </c>
      <c r="D123" s="8">
        <f>'6-A. Proc. Sub-Annex'!G30</f>
        <v>0</v>
      </c>
      <c r="E123" s="8">
        <f>'6-A. Proc. Sub-Annex'!H30</f>
        <v>0</v>
      </c>
      <c r="F123" s="8">
        <f>'6-A. Proc. Sub-Annex'!I30</f>
        <v>1.6</v>
      </c>
      <c r="G123" s="8">
        <f>'6-A. Proc. Sub-Annex'!J30</f>
        <v>0</v>
      </c>
      <c r="H123" s="8">
        <f>'6-A. Proc. Sub-Annex'!K30</f>
        <v>0</v>
      </c>
      <c r="I123" s="8">
        <f>'6-A. Proc. Sub-Annex'!L30</f>
        <v>0</v>
      </c>
      <c r="J123" s="8">
        <f>'6-A. Proc. Sub-Annex'!M30</f>
        <v>22857.142857142859</v>
      </c>
      <c r="K123" s="8">
        <f>'6-A. Proc. Sub-Annex'!N30</f>
        <v>0.22857142857142859</v>
      </c>
      <c r="L123" s="8">
        <f>'6-A. Proc. Sub-Annex'!O30</f>
        <v>7</v>
      </c>
      <c r="M123" s="8">
        <f>'6-A. Proc. Sub-Annex'!P30</f>
        <v>1.6</v>
      </c>
      <c r="N123" s="8">
        <f>'6-A. Proc. Sub-Annex'!Q30</f>
        <v>0</v>
      </c>
      <c r="O123" s="8">
        <f>'6-A. Proc. Sub-Annex'!R30</f>
        <v>0</v>
      </c>
      <c r="P123" s="8">
        <f>'6-A. Proc. Sub-Annex'!S30</f>
        <v>0</v>
      </c>
    </row>
    <row r="124" spans="1:16" ht="25.5">
      <c r="A124" s="4" t="str">
        <f>'6-A. Proc. Sub-Annex'!B31</f>
        <v>6.1.1.5.2</v>
      </c>
      <c r="B124" s="4" t="str">
        <f>'6-A. Proc. Sub-Annex'!C31</f>
        <v>B16.1.6.3.2</v>
      </c>
      <c r="C124" s="4" t="str">
        <f>'6-A. Proc. Sub-Annex'!D31</f>
        <v xml:space="preserve">Equipment for DEIC </v>
      </c>
      <c r="D124" s="8">
        <f>'6-A. Proc. Sub-Annex'!G31</f>
        <v>0</v>
      </c>
      <c r="E124" s="8">
        <f>'6-A. Proc. Sub-Annex'!H31</f>
        <v>0</v>
      </c>
      <c r="F124" s="8">
        <f>'6-A. Proc. Sub-Annex'!I31</f>
        <v>15</v>
      </c>
      <c r="G124" s="8">
        <f>'6-A. Proc. Sub-Annex'!J31</f>
        <v>0</v>
      </c>
      <c r="H124" s="8">
        <f>'6-A. Proc. Sub-Annex'!K31</f>
        <v>0</v>
      </c>
      <c r="I124" s="8">
        <f>'6-A. Proc. Sub-Annex'!L31</f>
        <v>0</v>
      </c>
      <c r="J124" s="8">
        <f>'6-A. Proc. Sub-Annex'!M31</f>
        <v>70000</v>
      </c>
      <c r="K124" s="8">
        <f>'6-A. Proc. Sub-Annex'!N31</f>
        <v>0.7</v>
      </c>
      <c r="L124" s="8">
        <f>'6-A. Proc. Sub-Annex'!O31</f>
        <v>10</v>
      </c>
      <c r="M124" s="8">
        <f>'6-A. Proc. Sub-Annex'!P31</f>
        <v>7</v>
      </c>
      <c r="N124" s="8">
        <f>'6-A. Proc. Sub-Annex'!Q31</f>
        <v>0</v>
      </c>
      <c r="O124" s="8">
        <f>'6-A. Proc. Sub-Annex'!R31</f>
        <v>0</v>
      </c>
      <c r="P124" s="8">
        <f>'6-A. Proc. Sub-Annex'!S31</f>
        <v>0</v>
      </c>
    </row>
    <row r="125" spans="1:16" ht="25.5">
      <c r="A125" s="4" t="str">
        <f>'6-A. Proc. Sub-Annex'!B34</f>
        <v>6.1.1.5.3</v>
      </c>
      <c r="B125" s="4">
        <f>'6-A. Proc. Sub-Annex'!C34</f>
        <v>0</v>
      </c>
      <c r="C125" s="4" t="str">
        <f>'6-A. Proc. Sub-Annex'!D34</f>
        <v>Any other equipment (please specify)</v>
      </c>
      <c r="D125" s="8">
        <f>'6-A. Proc. Sub-Annex'!G34</f>
        <v>0</v>
      </c>
      <c r="E125" s="8">
        <f>'6-A. Proc. Sub-Annex'!H34</f>
        <v>0</v>
      </c>
      <c r="F125" s="8">
        <f>'6-A. Proc. Sub-Annex'!I34</f>
        <v>0</v>
      </c>
      <c r="G125" s="8">
        <f>'6-A. Proc. Sub-Annex'!J34</f>
        <v>0</v>
      </c>
      <c r="H125" s="8">
        <f>'6-A. Proc. Sub-Annex'!K34</f>
        <v>0</v>
      </c>
      <c r="I125" s="8">
        <f>'6-A. Proc. Sub-Annex'!L34</f>
        <v>0</v>
      </c>
      <c r="J125" s="8">
        <f>'6-A. Proc. Sub-Annex'!M34</f>
        <v>0</v>
      </c>
      <c r="K125" s="8">
        <f>'6-A. Proc. Sub-Annex'!N34</f>
        <v>0</v>
      </c>
      <c r="L125" s="8">
        <f>'6-A. Proc. Sub-Annex'!O34</f>
        <v>0</v>
      </c>
      <c r="M125" s="8">
        <f>'6-A. Proc. Sub-Annex'!P34</f>
        <v>0</v>
      </c>
      <c r="N125" s="8">
        <f>'6-A. Proc. Sub-Annex'!Q34</f>
        <v>0</v>
      </c>
      <c r="O125" s="8">
        <f>'6-A. Proc. Sub-Annex'!R34</f>
        <v>0</v>
      </c>
      <c r="P125" s="8">
        <f>'6-A. Proc. Sub-Annex'!S34</f>
        <v>0</v>
      </c>
    </row>
    <row r="126" spans="1:16" ht="25.5">
      <c r="A126" s="4" t="str">
        <f>'6-A. Proc. Sub-Annex'!B38</f>
        <v>6.1.1.6</v>
      </c>
      <c r="B126" s="4">
        <f>'6-A. Proc. Sub-Annex'!C38</f>
        <v>0</v>
      </c>
      <c r="C126" s="4" t="str">
        <f>'6-A. Proc. Sub-Annex'!D38</f>
        <v>Procurement of bio-medical and other equipment: NIDDCP</v>
      </c>
      <c r="D126" s="8"/>
      <c r="E126" s="8"/>
      <c r="F126" s="8">
        <f>SUM(F127:F128)</f>
        <v>0</v>
      </c>
      <c r="G126" s="8">
        <f>SUM(G127:G128)</f>
        <v>0</v>
      </c>
      <c r="H126" s="8">
        <f>SUM(H127:H128)</f>
        <v>0</v>
      </c>
      <c r="I126" s="8"/>
      <c r="J126" s="8"/>
      <c r="K126" s="8"/>
      <c r="L126" s="8"/>
      <c r="M126" s="8">
        <f>SUM(M127:M128)</f>
        <v>0</v>
      </c>
      <c r="N126" s="8">
        <f>'6-A. Proc. Sub-Annex'!Q38</f>
        <v>0</v>
      </c>
      <c r="O126" s="8">
        <f>'6-A. Proc. Sub-Annex'!R38</f>
        <v>0</v>
      </c>
      <c r="P126" s="8">
        <f>SUM(P127:P128)</f>
        <v>0</v>
      </c>
    </row>
    <row r="127" spans="1:16" ht="25.5">
      <c r="A127" s="4" t="str">
        <f>'6-A. Proc. Sub-Annex'!B39</f>
        <v>6.1.1.6.1</v>
      </c>
      <c r="B127" s="4">
        <f>'6-A. Proc. Sub-Annex'!C39</f>
        <v>0</v>
      </c>
      <c r="C127" s="4" t="str">
        <f>'6-A. Proc. Sub-Annex'!D39</f>
        <v>Procurement of lab equipment</v>
      </c>
      <c r="D127" s="8">
        <f>'6-A. Proc. Sub-Annex'!G39</f>
        <v>0</v>
      </c>
      <c r="E127" s="8">
        <f>'6-A. Proc. Sub-Annex'!H39</f>
        <v>0</v>
      </c>
      <c r="F127" s="8">
        <f>'6-A. Proc. Sub-Annex'!I39</f>
        <v>0</v>
      </c>
      <c r="G127" s="8">
        <f>'6-A. Proc. Sub-Annex'!J39</f>
        <v>0</v>
      </c>
      <c r="H127" s="8">
        <f>'6-A. Proc. Sub-Annex'!K39</f>
        <v>0</v>
      </c>
      <c r="I127" s="8">
        <f>'6-A. Proc. Sub-Annex'!L39</f>
        <v>0</v>
      </c>
      <c r="J127" s="8">
        <f>'6-A. Proc. Sub-Annex'!M39</f>
        <v>0</v>
      </c>
      <c r="K127" s="8">
        <f>'6-A. Proc. Sub-Annex'!N39</f>
        <v>0</v>
      </c>
      <c r="L127" s="8">
        <f>'6-A. Proc. Sub-Annex'!O39</f>
        <v>0</v>
      </c>
      <c r="M127" s="8">
        <f>'6-A. Proc. Sub-Annex'!P39</f>
        <v>0</v>
      </c>
      <c r="N127" s="8">
        <f>'6-A. Proc. Sub-Annex'!Q39</f>
        <v>0</v>
      </c>
      <c r="O127" s="8">
        <f>'6-A. Proc. Sub-Annex'!R39</f>
        <v>0</v>
      </c>
      <c r="P127" s="8">
        <f>'6-A. Proc. Sub-Annex'!S39</f>
        <v>0</v>
      </c>
    </row>
    <row r="128" spans="1:16" ht="25.5">
      <c r="A128" s="4" t="str">
        <f>'6-A. Proc. Sub-Annex'!B40</f>
        <v>6.1.1.6.2</v>
      </c>
      <c r="B128" s="4">
        <f>'6-A. Proc. Sub-Annex'!C40</f>
        <v>0</v>
      </c>
      <c r="C128" s="4" t="str">
        <f>'6-A. Proc. Sub-Annex'!D40</f>
        <v>Any other equipment (please specify)</v>
      </c>
      <c r="D128" s="8">
        <f>'6-A. Proc. Sub-Annex'!G40</f>
        <v>0</v>
      </c>
      <c r="E128" s="8">
        <f>'6-A. Proc. Sub-Annex'!H40</f>
        <v>0</v>
      </c>
      <c r="F128" s="8">
        <f>'6-A. Proc. Sub-Annex'!I40</f>
        <v>0</v>
      </c>
      <c r="G128" s="8">
        <f>'6-A. Proc. Sub-Annex'!J40</f>
        <v>0</v>
      </c>
      <c r="H128" s="8">
        <f>'6-A. Proc. Sub-Annex'!K40</f>
        <v>0</v>
      </c>
      <c r="I128" s="8">
        <f>'6-A. Proc. Sub-Annex'!L40</f>
        <v>0</v>
      </c>
      <c r="J128" s="8">
        <f>'6-A. Proc. Sub-Annex'!M40</f>
        <v>0</v>
      </c>
      <c r="K128" s="8">
        <f>'6-A. Proc. Sub-Annex'!N40</f>
        <v>0</v>
      </c>
      <c r="L128" s="8">
        <f>'6-A. Proc. Sub-Annex'!O40</f>
        <v>0</v>
      </c>
      <c r="M128" s="8">
        <f>'6-A. Proc. Sub-Annex'!P40</f>
        <v>0</v>
      </c>
      <c r="N128" s="8">
        <f>'6-A. Proc. Sub-Annex'!Q40</f>
        <v>0</v>
      </c>
      <c r="O128" s="8">
        <f>'6-A. Proc. Sub-Annex'!R40</f>
        <v>0</v>
      </c>
      <c r="P128" s="8">
        <f>'6-A. Proc. Sub-Annex'!S40</f>
        <v>0</v>
      </c>
    </row>
    <row r="129" spans="1:16" ht="25.5">
      <c r="A129" s="4" t="str">
        <f>'6-A. Proc. Sub-Annex'!B42</f>
        <v>6.1.1.7</v>
      </c>
      <c r="B129" s="4" t="str">
        <f>'6-A. Proc. Sub-Annex'!C42</f>
        <v>B16.1.7</v>
      </c>
      <c r="C129" s="4" t="str">
        <f>'6-A. Proc. Sub-Annex'!D42</f>
        <v xml:space="preserve">Procurement of bio-medical and other equipment: Training </v>
      </c>
      <c r="D129" s="8"/>
      <c r="E129" s="8"/>
      <c r="F129" s="8">
        <f>SUM(F130:F134)</f>
        <v>32.499999499999994</v>
      </c>
      <c r="G129" s="8">
        <f>SUM(G130:G134)</f>
        <v>0</v>
      </c>
      <c r="H129" s="8">
        <f>SUM(H130:H134)</f>
        <v>0</v>
      </c>
      <c r="I129" s="8"/>
      <c r="J129" s="8"/>
      <c r="K129" s="8"/>
      <c r="L129" s="8"/>
      <c r="M129" s="8">
        <f>SUM(M130:M134)</f>
        <v>0</v>
      </c>
      <c r="N129" s="8">
        <f>'6-A. Proc. Sub-Annex'!Q42</f>
        <v>0</v>
      </c>
      <c r="O129" s="8">
        <f>'6-A. Proc. Sub-Annex'!R42</f>
        <v>0</v>
      </c>
      <c r="P129" s="8">
        <f>SUM(P130:P134)</f>
        <v>0</v>
      </c>
    </row>
    <row r="130" spans="1:16" ht="25.5">
      <c r="A130" s="4" t="str">
        <f>'6-A. Proc. Sub-Annex'!B43</f>
        <v>6.1.1.7.1</v>
      </c>
      <c r="B130" s="4" t="str">
        <f>'6-A. Proc. Sub-Annex'!C43</f>
        <v>B3.3</v>
      </c>
      <c r="C130" s="4" t="str">
        <f>'6-A. Proc. Sub-Annex'!D43</f>
        <v>Equipment for Rollout of B.Sc. (Community Health)</v>
      </c>
      <c r="D130" s="8">
        <f>'6-A. Proc. Sub-Annex'!G43</f>
        <v>0</v>
      </c>
      <c r="E130" s="8">
        <f>'6-A. Proc. Sub-Annex'!H43</f>
        <v>0</v>
      </c>
      <c r="F130" s="8">
        <f>'6-A. Proc. Sub-Annex'!I43</f>
        <v>0</v>
      </c>
      <c r="G130" s="8">
        <f>'6-A. Proc. Sub-Annex'!J43</f>
        <v>0</v>
      </c>
      <c r="H130" s="8">
        <f>'6-A. Proc. Sub-Annex'!K43</f>
        <v>0</v>
      </c>
      <c r="I130" s="8">
        <f>'6-A. Proc. Sub-Annex'!L43</f>
        <v>0</v>
      </c>
      <c r="J130" s="8">
        <f>'6-A. Proc. Sub-Annex'!M43</f>
        <v>0</v>
      </c>
      <c r="K130" s="8">
        <f>'6-A. Proc. Sub-Annex'!N43</f>
        <v>0</v>
      </c>
      <c r="L130" s="8">
        <f>'6-A. Proc. Sub-Annex'!O43</f>
        <v>0</v>
      </c>
      <c r="M130" s="8">
        <f>'6-A. Proc. Sub-Annex'!P43</f>
        <v>0</v>
      </c>
      <c r="N130" s="8">
        <f>'6-A. Proc. Sub-Annex'!Q43</f>
        <v>0</v>
      </c>
      <c r="O130" s="8">
        <f>'6-A. Proc. Sub-Annex'!R43</f>
        <v>0</v>
      </c>
      <c r="P130" s="8">
        <f>'6-A. Proc. Sub-Annex'!S43</f>
        <v>0</v>
      </c>
    </row>
    <row r="131" spans="1:16" ht="25.5">
      <c r="A131" s="4" t="str">
        <f>'6-A. Proc. Sub-Annex'!B44</f>
        <v>6.1.1.7.2</v>
      </c>
      <c r="B131" s="4" t="str">
        <f>'6-A. Proc. Sub-Annex'!C44</f>
        <v>B16.1.7</v>
      </c>
      <c r="C131" s="4" t="str">
        <f>'6-A. Proc. Sub-Annex'!D44</f>
        <v xml:space="preserve">Equipment and mannequin </v>
      </c>
      <c r="D131" s="8">
        <f>'6-A. Proc. Sub-Annex'!G44</f>
        <v>0</v>
      </c>
      <c r="E131" s="8">
        <f>'6-A. Proc. Sub-Annex'!H44</f>
        <v>0</v>
      </c>
      <c r="F131" s="8">
        <f>'6-A. Proc. Sub-Annex'!I44</f>
        <v>0</v>
      </c>
      <c r="G131" s="8">
        <f>'6-A. Proc. Sub-Annex'!J44</f>
        <v>0</v>
      </c>
      <c r="H131" s="8">
        <f>'6-A. Proc. Sub-Annex'!K44</f>
        <v>0</v>
      </c>
      <c r="I131" s="8">
        <f>'6-A. Proc. Sub-Annex'!L44</f>
        <v>0</v>
      </c>
      <c r="J131" s="8">
        <f>'6-A. Proc. Sub-Annex'!M44</f>
        <v>0</v>
      </c>
      <c r="K131" s="8">
        <f>'6-A. Proc. Sub-Annex'!N44</f>
        <v>0</v>
      </c>
      <c r="L131" s="8">
        <f>'6-A. Proc. Sub-Annex'!O44</f>
        <v>0</v>
      </c>
      <c r="M131" s="8">
        <f>'6-A. Proc. Sub-Annex'!P44</f>
        <v>0</v>
      </c>
      <c r="N131" s="8">
        <f>'6-A. Proc. Sub-Annex'!Q44</f>
        <v>0</v>
      </c>
      <c r="O131" s="8">
        <f>'6-A. Proc. Sub-Annex'!R44</f>
        <v>0</v>
      </c>
      <c r="P131" s="8">
        <f>'6-A. Proc. Sub-Annex'!S44</f>
        <v>0</v>
      </c>
    </row>
    <row r="132" spans="1:16" ht="25.5">
      <c r="A132" s="4" t="str">
        <f>'6-A. Proc. Sub-Annex'!B11</f>
        <v>6.1.1.7.3</v>
      </c>
      <c r="B132" s="4" t="str">
        <f>'6-A. Proc. Sub-Annex'!C11</f>
        <v>B16.1.7/ A.9.1.2.2</v>
      </c>
      <c r="C132" s="4" t="str">
        <f>'6-A. Proc. Sub-Annex'!D11</f>
        <v>Models and Equipment for DAKSHATA training</v>
      </c>
      <c r="D132" s="8">
        <f>'6-A. Proc. Sub-Annex'!G11</f>
        <v>0</v>
      </c>
      <c r="E132" s="8">
        <f>'6-A. Proc. Sub-Annex'!H11</f>
        <v>0</v>
      </c>
      <c r="F132" s="8">
        <f>'6-A. Proc. Sub-Annex'!I11</f>
        <v>32.499999499999994</v>
      </c>
      <c r="G132" s="8">
        <f>'6-A. Proc. Sub-Annex'!J11</f>
        <v>0</v>
      </c>
      <c r="H132" s="8">
        <f>'6-A. Proc. Sub-Annex'!K11</f>
        <v>0</v>
      </c>
      <c r="I132" s="8">
        <f>'6-A. Proc. Sub-Annex'!L11</f>
        <v>0</v>
      </c>
      <c r="J132" s="8">
        <f>'6-A. Proc. Sub-Annex'!M11</f>
        <v>0</v>
      </c>
      <c r="K132" s="8">
        <f>'6-A. Proc. Sub-Annex'!N11</f>
        <v>0</v>
      </c>
      <c r="L132" s="8">
        <f>'6-A. Proc. Sub-Annex'!O11</f>
        <v>0</v>
      </c>
      <c r="M132" s="8">
        <f>'6-A. Proc. Sub-Annex'!P11</f>
        <v>0</v>
      </c>
      <c r="N132" s="8">
        <f>'6-A. Proc. Sub-Annex'!Q11</f>
        <v>0</v>
      </c>
      <c r="O132" s="8">
        <f>'6-A. Proc. Sub-Annex'!R11</f>
        <v>0</v>
      </c>
      <c r="P132" s="8">
        <f>'6-A. Proc. Sub-Annex'!S11</f>
        <v>0</v>
      </c>
    </row>
    <row r="133" spans="1:16" ht="25.5">
      <c r="A133" s="4" t="str">
        <f>'6-A. Proc. Sub-Annex'!B45</f>
        <v>6.1.1.7.4</v>
      </c>
      <c r="B133" s="4" t="str">
        <f>'6-A. Proc. Sub-Annex'!C45</f>
        <v>B16.1.7/ A.9.10.1</v>
      </c>
      <c r="C133" s="4" t="str">
        <f>'6-A. Proc. Sub-Annex'!D45</f>
        <v>Equipment for nursing schools/institutions</v>
      </c>
      <c r="D133" s="8">
        <f>'6-A. Proc. Sub-Annex'!G45</f>
        <v>0</v>
      </c>
      <c r="E133" s="8">
        <f>'6-A. Proc. Sub-Annex'!H45</f>
        <v>0</v>
      </c>
      <c r="F133" s="8">
        <f>'6-A. Proc. Sub-Annex'!I45</f>
        <v>0</v>
      </c>
      <c r="G133" s="8">
        <f>'6-A. Proc. Sub-Annex'!J45</f>
        <v>0</v>
      </c>
      <c r="H133" s="8">
        <f>'6-A. Proc. Sub-Annex'!K45</f>
        <v>0</v>
      </c>
      <c r="I133" s="8">
        <f>'6-A. Proc. Sub-Annex'!L45</f>
        <v>0</v>
      </c>
      <c r="J133" s="8">
        <f>'6-A. Proc. Sub-Annex'!M45</f>
        <v>0</v>
      </c>
      <c r="K133" s="8">
        <f>'6-A. Proc. Sub-Annex'!N45</f>
        <v>0</v>
      </c>
      <c r="L133" s="8">
        <f>'6-A. Proc. Sub-Annex'!O45</f>
        <v>0</v>
      </c>
      <c r="M133" s="8">
        <f>'6-A. Proc. Sub-Annex'!P45</f>
        <v>0</v>
      </c>
      <c r="N133" s="8">
        <f>'6-A. Proc. Sub-Annex'!Q45</f>
        <v>0</v>
      </c>
      <c r="O133" s="8">
        <f>'6-A. Proc. Sub-Annex'!R45</f>
        <v>0</v>
      </c>
      <c r="P133" s="8">
        <f>'6-A. Proc. Sub-Annex'!S45</f>
        <v>0</v>
      </c>
    </row>
    <row r="134" spans="1:16" ht="25.5">
      <c r="A134" s="4" t="str">
        <f>'6-A. Proc. Sub-Annex'!B46</f>
        <v>6.1.1.7.5</v>
      </c>
      <c r="B134" s="4">
        <f>'6-A. Proc. Sub-Annex'!C46</f>
        <v>0</v>
      </c>
      <c r="C134" s="4" t="str">
        <f>'6-A. Proc. Sub-Annex'!D46</f>
        <v>Any other equipment (please specify)</v>
      </c>
      <c r="D134" s="8">
        <f>'6-A. Proc. Sub-Annex'!G46</f>
        <v>0</v>
      </c>
      <c r="E134" s="8">
        <f>'6-A. Proc. Sub-Annex'!H46</f>
        <v>0</v>
      </c>
      <c r="F134" s="8">
        <f>'6-A. Proc. Sub-Annex'!I46</f>
        <v>0</v>
      </c>
      <c r="G134" s="8">
        <f>'6-A. Proc. Sub-Annex'!J46</f>
        <v>0</v>
      </c>
      <c r="H134" s="8">
        <f>'6-A. Proc. Sub-Annex'!K46</f>
        <v>0</v>
      </c>
      <c r="I134" s="8">
        <f>'6-A. Proc. Sub-Annex'!L46</f>
        <v>0</v>
      </c>
      <c r="J134" s="8">
        <f>'6-A. Proc. Sub-Annex'!M46</f>
        <v>0</v>
      </c>
      <c r="K134" s="8">
        <f>'6-A. Proc. Sub-Annex'!N46</f>
        <v>0</v>
      </c>
      <c r="L134" s="8">
        <f>'6-A. Proc. Sub-Annex'!O46</f>
        <v>0</v>
      </c>
      <c r="M134" s="8">
        <f>'6-A. Proc. Sub-Annex'!P46</f>
        <v>0</v>
      </c>
      <c r="N134" s="8">
        <f>'6-A. Proc. Sub-Annex'!Q46</f>
        <v>0</v>
      </c>
      <c r="O134" s="8">
        <f>'6-A. Proc. Sub-Annex'!R46</f>
        <v>0</v>
      </c>
      <c r="P134" s="8">
        <f>'6-A. Proc. Sub-Annex'!S46</f>
        <v>0</v>
      </c>
    </row>
    <row r="135" spans="1:16" ht="25.5">
      <c r="A135" s="4" t="str">
        <f>'6-A. Proc. Sub-Annex'!B47</f>
        <v>6.1.1.8</v>
      </c>
      <c r="B135" s="4" t="str">
        <f>'6-A. Proc. Sub-Annex'!C47</f>
        <v>B16.1.8</v>
      </c>
      <c r="C135" s="4" t="str">
        <f>'6-A. Proc. Sub-Annex'!D47</f>
        <v>Procurement of bio-medical and other equipment: AYUSH</v>
      </c>
      <c r="D135" s="8"/>
      <c r="E135" s="8"/>
      <c r="F135" s="8">
        <f>SUM(F136:F137)</f>
        <v>0</v>
      </c>
      <c r="G135" s="8">
        <f>SUM(G136:G137)</f>
        <v>0</v>
      </c>
      <c r="H135" s="8">
        <f>SUM(H136:H137)</f>
        <v>0</v>
      </c>
      <c r="I135" s="8"/>
      <c r="J135" s="8"/>
      <c r="K135" s="8"/>
      <c r="L135" s="8"/>
      <c r="M135" s="8">
        <f>SUM(M136:M137)</f>
        <v>0</v>
      </c>
      <c r="N135" s="8">
        <f>'6-A. Proc. Sub-Annex'!Q47</f>
        <v>0</v>
      </c>
      <c r="O135" s="8">
        <f>'6-A. Proc. Sub-Annex'!R47</f>
        <v>0</v>
      </c>
      <c r="P135" s="8">
        <f>SUM(P136:P137)</f>
        <v>0</v>
      </c>
    </row>
    <row r="136" spans="1:16" ht="25.5">
      <c r="A136" s="4" t="str">
        <f>'6-A. Proc. Sub-Annex'!B48</f>
        <v>6.1.1.8.1</v>
      </c>
      <c r="B136" s="4">
        <f>'6-A. Proc. Sub-Annex'!C48</f>
        <v>0</v>
      </c>
      <c r="C136" s="4" t="str">
        <f>'6-A. Proc. Sub-Annex'!D48</f>
        <v>Procurement of bio-medical and other equipment: AYUSH</v>
      </c>
      <c r="D136" s="8">
        <f>'6-A. Proc. Sub-Annex'!G48</f>
        <v>0</v>
      </c>
      <c r="E136" s="8">
        <f>'6-A. Proc. Sub-Annex'!H48</f>
        <v>0</v>
      </c>
      <c r="F136" s="8">
        <f>'6-A. Proc. Sub-Annex'!I48</f>
        <v>0</v>
      </c>
      <c r="G136" s="8">
        <f>'6-A. Proc. Sub-Annex'!J48</f>
        <v>0</v>
      </c>
      <c r="H136" s="8">
        <f>'6-A. Proc. Sub-Annex'!K48</f>
        <v>0</v>
      </c>
      <c r="I136" s="8">
        <f>'6-A. Proc. Sub-Annex'!L48</f>
        <v>0</v>
      </c>
      <c r="J136" s="8">
        <f>'6-A. Proc. Sub-Annex'!M48</f>
        <v>0</v>
      </c>
      <c r="K136" s="8">
        <f>'6-A. Proc. Sub-Annex'!N48</f>
        <v>0</v>
      </c>
      <c r="L136" s="8">
        <f>'6-A. Proc. Sub-Annex'!O48</f>
        <v>0</v>
      </c>
      <c r="M136" s="8">
        <f>'6-A. Proc. Sub-Annex'!P48</f>
        <v>0</v>
      </c>
      <c r="N136" s="8">
        <f>'6-A. Proc. Sub-Annex'!Q48</f>
        <v>0</v>
      </c>
      <c r="O136" s="8">
        <f>'6-A. Proc. Sub-Annex'!R48</f>
        <v>0</v>
      </c>
      <c r="P136" s="8">
        <f>'6-A. Proc. Sub-Annex'!S48</f>
        <v>0</v>
      </c>
    </row>
    <row r="137" spans="1:16" ht="25.5">
      <c r="A137" s="4" t="str">
        <f>'6-A. Proc. Sub-Annex'!B49</f>
        <v>6.1.1.8.2</v>
      </c>
      <c r="B137" s="4">
        <f>'6-A. Proc. Sub-Annex'!C49</f>
        <v>0</v>
      </c>
      <c r="C137" s="4" t="str">
        <f>'6-A. Proc. Sub-Annex'!D49</f>
        <v>Any other</v>
      </c>
      <c r="D137" s="8">
        <f>'6-A. Proc. Sub-Annex'!G49</f>
        <v>0</v>
      </c>
      <c r="E137" s="8">
        <f>'6-A. Proc. Sub-Annex'!H49</f>
        <v>0</v>
      </c>
      <c r="F137" s="8">
        <f>'6-A. Proc. Sub-Annex'!I49</f>
        <v>0</v>
      </c>
      <c r="G137" s="8">
        <f>'6-A. Proc. Sub-Annex'!J49</f>
        <v>0</v>
      </c>
      <c r="H137" s="8">
        <f>'6-A. Proc. Sub-Annex'!K49</f>
        <v>0</v>
      </c>
      <c r="I137" s="8">
        <f>'6-A. Proc. Sub-Annex'!L49</f>
        <v>0</v>
      </c>
      <c r="J137" s="8">
        <f>'6-A. Proc. Sub-Annex'!M49</f>
        <v>0</v>
      </c>
      <c r="K137" s="8">
        <f>'6-A. Proc. Sub-Annex'!N49</f>
        <v>0</v>
      </c>
      <c r="L137" s="8">
        <f>'6-A. Proc. Sub-Annex'!O49</f>
        <v>0</v>
      </c>
      <c r="M137" s="8">
        <f>'6-A. Proc. Sub-Annex'!P49</f>
        <v>0</v>
      </c>
      <c r="N137" s="8">
        <f>'6-A. Proc. Sub-Annex'!Q49</f>
        <v>0</v>
      </c>
      <c r="O137" s="8">
        <f>'6-A. Proc. Sub-Annex'!R49</f>
        <v>0</v>
      </c>
      <c r="P137" s="8">
        <f>'6-A. Proc. Sub-Annex'!S49</f>
        <v>0</v>
      </c>
    </row>
    <row r="138" spans="1:16" ht="25.5">
      <c r="A138" s="4" t="str">
        <f>'6-A. Proc. Sub-Annex'!B50</f>
        <v>6.1.1.9</v>
      </c>
      <c r="B138" s="4" t="str">
        <f>'6-A. Proc. Sub-Annex'!C50</f>
        <v>B16.1.1.1</v>
      </c>
      <c r="C138" s="4" t="str">
        <f>'6-A. Proc. Sub-Annex'!D50</f>
        <v>Procurement of bio-medical and other equipment: Blood Banks/BSUs</v>
      </c>
      <c r="D138" s="8"/>
      <c r="E138" s="8"/>
      <c r="F138" s="8">
        <f>SUM(F139:F140)</f>
        <v>0</v>
      </c>
      <c r="G138" s="8">
        <f>SUM(G139:G140)</f>
        <v>0</v>
      </c>
      <c r="H138" s="8">
        <f>SUM(H139:H140)</f>
        <v>0</v>
      </c>
      <c r="I138" s="8"/>
      <c r="J138" s="8"/>
      <c r="K138" s="8"/>
      <c r="L138" s="8"/>
      <c r="M138" s="8">
        <f>SUM(M139:M140)</f>
        <v>0</v>
      </c>
      <c r="N138" s="8">
        <f>'6-A. Proc. Sub-Annex'!Q50</f>
        <v>0</v>
      </c>
      <c r="O138" s="8">
        <f>'6-A. Proc. Sub-Annex'!R50</f>
        <v>0</v>
      </c>
      <c r="P138" s="8">
        <f>SUM(P139:P140)</f>
        <v>0</v>
      </c>
    </row>
    <row r="139" spans="1:16" ht="25.5">
      <c r="A139" s="4" t="str">
        <f>'6-A. Proc. Sub-Annex'!B51</f>
        <v>6.1.1.9.1</v>
      </c>
      <c r="B139" s="4">
        <f>'6-A. Proc. Sub-Annex'!C51</f>
        <v>0</v>
      </c>
      <c r="C139" s="4" t="str">
        <f>'6-A. Proc. Sub-Annex'!D51</f>
        <v>Equipment for Blood Banks/BSU/BCSU</v>
      </c>
      <c r="D139" s="8">
        <f>'6-A. Proc. Sub-Annex'!G51</f>
        <v>0</v>
      </c>
      <c r="E139" s="8">
        <f>'6-A. Proc. Sub-Annex'!H51</f>
        <v>0</v>
      </c>
      <c r="F139" s="8">
        <f>'6-A. Proc. Sub-Annex'!I51</f>
        <v>0</v>
      </c>
      <c r="G139" s="8">
        <f>'6-A. Proc. Sub-Annex'!J51</f>
        <v>0</v>
      </c>
      <c r="H139" s="8">
        <f>'6-A. Proc. Sub-Annex'!K51</f>
        <v>0</v>
      </c>
      <c r="I139" s="8">
        <f>'6-A. Proc. Sub-Annex'!L51</f>
        <v>0</v>
      </c>
      <c r="J139" s="8">
        <f>'6-A. Proc. Sub-Annex'!M51</f>
        <v>0</v>
      </c>
      <c r="K139" s="8">
        <f>'6-A. Proc. Sub-Annex'!N51</f>
        <v>0</v>
      </c>
      <c r="L139" s="8">
        <f>'6-A. Proc. Sub-Annex'!O51</f>
        <v>0</v>
      </c>
      <c r="M139" s="8">
        <f>'6-A. Proc. Sub-Annex'!P51</f>
        <v>0</v>
      </c>
      <c r="N139" s="8">
        <f>'6-A. Proc. Sub-Annex'!Q51</f>
        <v>0</v>
      </c>
      <c r="O139" s="8">
        <f>'6-A. Proc. Sub-Annex'!R51</f>
        <v>0</v>
      </c>
      <c r="P139" s="8">
        <f>'6-A. Proc. Sub-Annex'!S51</f>
        <v>0</v>
      </c>
    </row>
    <row r="140" spans="1:16" ht="25.5">
      <c r="A140" s="4" t="str">
        <f>'6-A. Proc. Sub-Annex'!B52</f>
        <v>6.1.1.9.2</v>
      </c>
      <c r="B140" s="4">
        <f>'6-A. Proc. Sub-Annex'!C52</f>
        <v>0</v>
      </c>
      <c r="C140" s="4" t="str">
        <f>'6-A. Proc. Sub-Annex'!D52</f>
        <v>Equipment for Day Care Centre</v>
      </c>
      <c r="D140" s="8">
        <f>'6-A. Proc. Sub-Annex'!G52</f>
        <v>0</v>
      </c>
      <c r="E140" s="8">
        <f>'6-A. Proc. Sub-Annex'!H52</f>
        <v>0</v>
      </c>
      <c r="F140" s="8">
        <f>'6-A. Proc. Sub-Annex'!I52</f>
        <v>0</v>
      </c>
      <c r="G140" s="8">
        <f>'6-A. Proc. Sub-Annex'!J52</f>
        <v>0</v>
      </c>
      <c r="H140" s="8">
        <f>'6-A. Proc. Sub-Annex'!K52</f>
        <v>0</v>
      </c>
      <c r="I140" s="8">
        <f>'6-A. Proc. Sub-Annex'!L52</f>
        <v>0</v>
      </c>
      <c r="J140" s="8">
        <f>'6-A. Proc. Sub-Annex'!M52</f>
        <v>0</v>
      </c>
      <c r="K140" s="8">
        <f>'6-A. Proc. Sub-Annex'!N52</f>
        <v>0</v>
      </c>
      <c r="L140" s="8">
        <f>'6-A. Proc. Sub-Annex'!O52</f>
        <v>0</v>
      </c>
      <c r="M140" s="8">
        <f>'6-A. Proc. Sub-Annex'!P52</f>
        <v>0</v>
      </c>
      <c r="N140" s="8">
        <f>'6-A. Proc. Sub-Annex'!Q52</f>
        <v>0</v>
      </c>
      <c r="O140" s="8">
        <f>'6-A. Proc. Sub-Annex'!R52</f>
        <v>0</v>
      </c>
      <c r="P140" s="8">
        <f>'6-A. Proc. Sub-Annex'!S52</f>
        <v>0</v>
      </c>
    </row>
    <row r="141" spans="1:16">
      <c r="A141" s="4" t="str">
        <f>'6-A. Proc. Sub-Annex'!B53</f>
        <v>6.1.1.10</v>
      </c>
      <c r="B141" s="4" t="str">
        <f>'6-A. Proc. Sub-Annex'!C53</f>
        <v>B16.1.4</v>
      </c>
      <c r="C141" s="4" t="str">
        <f>'6-A. Proc. Sub-Annex'!D53</f>
        <v>Procurement of equipment: IMEP</v>
      </c>
      <c r="D141" s="8"/>
      <c r="E141" s="8"/>
      <c r="F141" s="8">
        <f>SUM(F142:F143)</f>
        <v>0</v>
      </c>
      <c r="G141" s="8">
        <f>SUM(G142:G143)</f>
        <v>0</v>
      </c>
      <c r="H141" s="8">
        <f>SUM(H142:H143)</f>
        <v>0</v>
      </c>
      <c r="I141" s="8"/>
      <c r="J141" s="8"/>
      <c r="K141" s="8"/>
      <c r="L141" s="8"/>
      <c r="M141" s="8">
        <f>SUM(M142:M143)</f>
        <v>0</v>
      </c>
      <c r="N141" s="8">
        <f>'6-A. Proc. Sub-Annex'!Q53</f>
        <v>0</v>
      </c>
      <c r="O141" s="8">
        <f>'6-A. Proc. Sub-Annex'!R53</f>
        <v>0</v>
      </c>
      <c r="P141" s="8">
        <f>SUM(P142:P143)</f>
        <v>0</v>
      </c>
    </row>
    <row r="142" spans="1:16" ht="25.5">
      <c r="A142" s="4" t="str">
        <f>'6-A. Proc. Sub-Annex'!B36</f>
        <v>6.1.1.10.1</v>
      </c>
      <c r="B142" s="4" t="str">
        <f>'6-A. Proc. Sub-Annex'!C36</f>
        <v>C.1.o</v>
      </c>
      <c r="C142" s="4" t="str">
        <f>'6-A. Proc. Sub-Annex'!D36</f>
        <v>Hub Cutter</v>
      </c>
      <c r="D142" s="8">
        <f>'6-A. Proc. Sub-Annex'!G36</f>
        <v>0</v>
      </c>
      <c r="E142" s="8">
        <f>'6-A. Proc. Sub-Annex'!H36</f>
        <v>0</v>
      </c>
      <c r="F142" s="8">
        <f>'6-A. Proc. Sub-Annex'!I36</f>
        <v>0</v>
      </c>
      <c r="G142" s="8">
        <f>'6-A. Proc. Sub-Annex'!J36</f>
        <v>0</v>
      </c>
      <c r="H142" s="8">
        <f>'6-A. Proc. Sub-Annex'!K36</f>
        <v>0</v>
      </c>
      <c r="I142" s="8">
        <f>'6-A. Proc. Sub-Annex'!L36</f>
        <v>0</v>
      </c>
      <c r="J142" s="8">
        <f>'6-A. Proc. Sub-Annex'!M36</f>
        <v>0</v>
      </c>
      <c r="K142" s="8">
        <f>'6-A. Proc. Sub-Annex'!N36</f>
        <v>0</v>
      </c>
      <c r="L142" s="8">
        <f>'6-A. Proc. Sub-Annex'!O36</f>
        <v>0</v>
      </c>
      <c r="M142" s="8">
        <f>'6-A. Proc. Sub-Annex'!P36</f>
        <v>0</v>
      </c>
      <c r="N142" s="8">
        <f>'6-A. Proc. Sub-Annex'!Q36</f>
        <v>0</v>
      </c>
      <c r="O142" s="8">
        <f>'6-A. Proc. Sub-Annex'!R36</f>
        <v>0</v>
      </c>
      <c r="P142" s="8">
        <f>'6-A. Proc. Sub-Annex'!S36</f>
        <v>0</v>
      </c>
    </row>
    <row r="143" spans="1:16" ht="25.5">
      <c r="A143" s="4" t="str">
        <f>'6-A. Proc. Sub-Annex'!B54</f>
        <v>6.1.1.10.2</v>
      </c>
      <c r="B143" s="4" t="str">
        <f>'6-A. Proc. Sub-Annex'!C54</f>
        <v>B16.1.6.2</v>
      </c>
      <c r="C143" s="4">
        <f>'6-A. Proc. Sub-Annex'!D54</f>
        <v>0</v>
      </c>
      <c r="D143" s="8">
        <f>'6-A. Proc. Sub-Annex'!G54</f>
        <v>0</v>
      </c>
      <c r="E143" s="8">
        <f>'6-A. Proc. Sub-Annex'!H54</f>
        <v>0</v>
      </c>
      <c r="F143" s="8">
        <f>'6-A. Proc. Sub-Annex'!I54</f>
        <v>0</v>
      </c>
      <c r="G143" s="8">
        <f>'6-A. Proc. Sub-Annex'!J54</f>
        <v>0</v>
      </c>
      <c r="H143" s="8">
        <f>'6-A. Proc. Sub-Annex'!K54</f>
        <v>0</v>
      </c>
      <c r="I143" s="8">
        <f>'6-A. Proc. Sub-Annex'!L54</f>
        <v>0</v>
      </c>
      <c r="J143" s="8">
        <f>'6-A. Proc. Sub-Annex'!M54</f>
        <v>0</v>
      </c>
      <c r="K143" s="8">
        <f>'6-A. Proc. Sub-Annex'!N54</f>
        <v>0</v>
      </c>
      <c r="L143" s="8">
        <f>'6-A. Proc. Sub-Annex'!O54</f>
        <v>0</v>
      </c>
      <c r="M143" s="8">
        <f>'6-A. Proc. Sub-Annex'!P54</f>
        <v>0</v>
      </c>
      <c r="N143" s="8">
        <f>'6-A. Proc. Sub-Annex'!Q54</f>
        <v>0</v>
      </c>
      <c r="O143" s="8">
        <f>'6-A. Proc. Sub-Annex'!R54</f>
        <v>0</v>
      </c>
      <c r="P143" s="8">
        <f>'6-A. Proc. Sub-Annex'!S54</f>
        <v>0</v>
      </c>
    </row>
    <row r="144" spans="1:16" ht="25.5">
      <c r="A144" s="4" t="str">
        <f>'6-A. Proc. Sub-Annex'!B123</f>
        <v>6.1.1.11</v>
      </c>
      <c r="B144" s="4" t="str">
        <f>'6-A. Proc. Sub-Annex'!C123</f>
        <v>B.25.2.1.a</v>
      </c>
      <c r="C144" s="4" t="str">
        <f>'6-A. Proc. Sub-Annex'!D123</f>
        <v>Procurement of bio-medical and other Equipment: NPPCD</v>
      </c>
      <c r="D144" s="8"/>
      <c r="E144" s="8"/>
      <c r="F144" s="8">
        <f>SUM(F145:F146)</f>
        <v>0</v>
      </c>
      <c r="G144" s="8">
        <f>SUM(G145:G146)</f>
        <v>0</v>
      </c>
      <c r="H144" s="8">
        <f>SUM(H145:H146)</f>
        <v>0</v>
      </c>
      <c r="I144" s="8"/>
      <c r="J144" s="8"/>
      <c r="K144" s="8"/>
      <c r="L144" s="8"/>
      <c r="M144" s="8">
        <f>SUM(M145:M146)</f>
        <v>25.999999999949996</v>
      </c>
      <c r="N144" s="8">
        <f>'6-A. Proc. Sub-Annex'!Q123</f>
        <v>0</v>
      </c>
      <c r="O144" s="8">
        <f>'6-A. Proc. Sub-Annex'!R123</f>
        <v>0</v>
      </c>
      <c r="P144" s="8">
        <f>SUM(P145:P146)</f>
        <v>0</v>
      </c>
    </row>
    <row r="145" spans="1:16" ht="25.5">
      <c r="A145" s="4" t="str">
        <f>'6-A. Proc. Sub-Annex'!B124</f>
        <v>6.1.1.11.1</v>
      </c>
      <c r="B145" s="4">
        <f>'6-A. Proc. Sub-Annex'!C124</f>
        <v>0</v>
      </c>
      <c r="C145" s="4" t="str">
        <f>'6-A. Proc. Sub-Annex'!D124</f>
        <v>Procurement of equipment</v>
      </c>
      <c r="D145" s="8">
        <f>'6-A. Proc. Sub-Annex'!G124</f>
        <v>0</v>
      </c>
      <c r="E145" s="8">
        <f>'6-A. Proc. Sub-Annex'!H124</f>
        <v>0</v>
      </c>
      <c r="F145" s="8">
        <f>'6-A. Proc. Sub-Annex'!I124</f>
        <v>0</v>
      </c>
      <c r="G145" s="8">
        <f>'6-A. Proc. Sub-Annex'!J124</f>
        <v>0</v>
      </c>
      <c r="H145" s="8">
        <f>'6-A. Proc. Sub-Annex'!K124</f>
        <v>0</v>
      </c>
      <c r="I145" s="8">
        <f>'6-A. Proc. Sub-Annex'!L124</f>
        <v>0</v>
      </c>
      <c r="J145" s="8">
        <f>'6-A. Proc. Sub-Annex'!M124</f>
        <v>288888.88888833328</v>
      </c>
      <c r="K145" s="8">
        <f>'6-A. Proc. Sub-Annex'!N124</f>
        <v>2.8888888888833328</v>
      </c>
      <c r="L145" s="8">
        <f>'6-A. Proc. Sub-Annex'!O124</f>
        <v>9</v>
      </c>
      <c r="M145" s="8">
        <f>'6-A. Proc. Sub-Annex'!P124</f>
        <v>25.999999999949996</v>
      </c>
      <c r="N145" s="8">
        <f>'6-A. Proc. Sub-Annex'!Q124</f>
        <v>0</v>
      </c>
      <c r="O145" s="8">
        <f>'6-A. Proc. Sub-Annex'!R124</f>
        <v>0</v>
      </c>
      <c r="P145" s="8">
        <f>'6-A. Proc. Sub-Annex'!S124</f>
        <v>0</v>
      </c>
    </row>
    <row r="146" spans="1:16" ht="25.5">
      <c r="A146" s="4" t="str">
        <f>'6-A. Proc. Sub-Annex'!B125</f>
        <v>6.1.1.11.2</v>
      </c>
      <c r="B146" s="4">
        <f>'6-A. Proc. Sub-Annex'!C125</f>
        <v>0</v>
      </c>
      <c r="C146" s="4" t="str">
        <f>'6-A. Proc. Sub-Annex'!D125</f>
        <v>Any other equipment (please specify)</v>
      </c>
      <c r="D146" s="8">
        <f>'6-A. Proc. Sub-Annex'!G125</f>
        <v>0</v>
      </c>
      <c r="E146" s="8">
        <f>'6-A. Proc. Sub-Annex'!H125</f>
        <v>0</v>
      </c>
      <c r="F146" s="8">
        <f>'6-A. Proc. Sub-Annex'!I125</f>
        <v>0</v>
      </c>
      <c r="G146" s="8">
        <f>'6-A. Proc. Sub-Annex'!J125</f>
        <v>0</v>
      </c>
      <c r="H146" s="8">
        <f>'6-A. Proc. Sub-Annex'!K125</f>
        <v>0</v>
      </c>
      <c r="I146" s="8">
        <f>'6-A. Proc. Sub-Annex'!L125</f>
        <v>0</v>
      </c>
      <c r="J146" s="8">
        <f>'6-A. Proc. Sub-Annex'!M125</f>
        <v>0</v>
      </c>
      <c r="K146" s="8">
        <f>'6-A. Proc. Sub-Annex'!N125</f>
        <v>0</v>
      </c>
      <c r="L146" s="8">
        <f>'6-A. Proc. Sub-Annex'!O125</f>
        <v>0</v>
      </c>
      <c r="M146" s="8">
        <f>'6-A. Proc. Sub-Annex'!P125</f>
        <v>0</v>
      </c>
      <c r="N146" s="8">
        <f>'6-A. Proc. Sub-Annex'!Q125</f>
        <v>0</v>
      </c>
      <c r="O146" s="8">
        <f>'6-A. Proc. Sub-Annex'!R125</f>
        <v>0</v>
      </c>
      <c r="P146" s="8">
        <f>'6-A. Proc. Sub-Annex'!S125</f>
        <v>0</v>
      </c>
    </row>
    <row r="147" spans="1:16" ht="25.5">
      <c r="A147" s="4" t="str">
        <f>'6-A. Proc. Sub-Annex'!B126</f>
        <v>6.1.1.12</v>
      </c>
      <c r="B147" s="4">
        <f>'6-A. Proc. Sub-Annex'!C126</f>
        <v>0</v>
      </c>
      <c r="C147" s="4" t="str">
        <f>'6-A. Proc. Sub-Annex'!D126</f>
        <v>Procurement of bio-medical and other Equipment: NOHP</v>
      </c>
      <c r="D147" s="8"/>
      <c r="E147" s="8"/>
      <c r="F147" s="8">
        <f>SUM(F148:F149)</f>
        <v>10.700000004000001</v>
      </c>
      <c r="G147" s="8">
        <f>SUM(G148:G149)</f>
        <v>0</v>
      </c>
      <c r="H147" s="8">
        <f>SUM(H148:H149)</f>
        <v>0</v>
      </c>
      <c r="I147" s="8"/>
      <c r="J147" s="8"/>
      <c r="K147" s="8"/>
      <c r="L147" s="8"/>
      <c r="M147" s="8">
        <f>SUM(M148:M149)</f>
        <v>8</v>
      </c>
      <c r="N147" s="8">
        <f>'6-A. Proc. Sub-Annex'!Q126</f>
        <v>0</v>
      </c>
      <c r="O147" s="8">
        <f>'6-A. Proc. Sub-Annex'!R126</f>
        <v>0</v>
      </c>
      <c r="P147" s="8">
        <f>SUM(P148:P149)</f>
        <v>0</v>
      </c>
    </row>
    <row r="148" spans="1:16" ht="25.5">
      <c r="A148" s="4" t="str">
        <f>'6-A. Proc. Sub-Annex'!B127</f>
        <v>6.1.1.12.1</v>
      </c>
      <c r="B148" s="4" t="str">
        <f>'6-A. Proc. Sub-Annex'!C127</f>
        <v>B.26.1.1</v>
      </c>
      <c r="C148" s="4" t="str">
        <f>'6-A. Proc. Sub-Annex'!D127</f>
        <v>Dental Chair, Equipment</v>
      </c>
      <c r="D148" s="8">
        <f>'6-A. Proc. Sub-Annex'!G127</f>
        <v>0</v>
      </c>
      <c r="E148" s="8">
        <f>'6-A. Proc. Sub-Annex'!H127</f>
        <v>0</v>
      </c>
      <c r="F148" s="8">
        <f>'6-A. Proc. Sub-Annex'!I127</f>
        <v>10.700000004000001</v>
      </c>
      <c r="G148" s="8">
        <f>'6-A. Proc. Sub-Annex'!J127</f>
        <v>0</v>
      </c>
      <c r="H148" s="8">
        <f>'6-A. Proc. Sub-Annex'!K127</f>
        <v>0</v>
      </c>
      <c r="I148" s="8">
        <f>'6-A. Proc. Sub-Annex'!L127</f>
        <v>0</v>
      </c>
      <c r="J148" s="8">
        <f>'6-A. Proc. Sub-Annex'!M127</f>
        <v>400000</v>
      </c>
      <c r="K148" s="8">
        <f>'6-A. Proc. Sub-Annex'!N127</f>
        <v>4</v>
      </c>
      <c r="L148" s="8">
        <f>'6-A. Proc. Sub-Annex'!O127</f>
        <v>2</v>
      </c>
      <c r="M148" s="8">
        <f>'6-A. Proc. Sub-Annex'!P127</f>
        <v>8</v>
      </c>
      <c r="N148" s="8">
        <f>'6-A. Proc. Sub-Annex'!Q127</f>
        <v>0</v>
      </c>
      <c r="O148" s="8">
        <f>'6-A. Proc. Sub-Annex'!R127</f>
        <v>0</v>
      </c>
      <c r="P148" s="8">
        <f>'6-A. Proc. Sub-Annex'!S127</f>
        <v>0</v>
      </c>
    </row>
    <row r="149" spans="1:16" ht="25.5">
      <c r="A149" s="4" t="str">
        <f>'6-A. Proc. Sub-Annex'!B128</f>
        <v>6.1.1.12.2</v>
      </c>
      <c r="B149" s="4">
        <f>'6-A. Proc. Sub-Annex'!C128</f>
        <v>0</v>
      </c>
      <c r="C149" s="4" t="str">
        <f>'6-A. Proc. Sub-Annex'!D128</f>
        <v>Any other equipment (please specify)</v>
      </c>
      <c r="D149" s="8">
        <f>'6-A. Proc. Sub-Annex'!G128</f>
        <v>0</v>
      </c>
      <c r="E149" s="8">
        <f>'6-A. Proc. Sub-Annex'!H128</f>
        <v>0</v>
      </c>
      <c r="F149" s="8">
        <f>'6-A. Proc. Sub-Annex'!I128</f>
        <v>0</v>
      </c>
      <c r="G149" s="8">
        <f>'6-A. Proc. Sub-Annex'!J128</f>
        <v>0</v>
      </c>
      <c r="H149" s="8">
        <f>'6-A. Proc. Sub-Annex'!K128</f>
        <v>0</v>
      </c>
      <c r="I149" s="8">
        <f>'6-A. Proc. Sub-Annex'!L128</f>
        <v>0</v>
      </c>
      <c r="J149" s="8">
        <f>'6-A. Proc. Sub-Annex'!M128</f>
        <v>0</v>
      </c>
      <c r="K149" s="8">
        <f>'6-A. Proc. Sub-Annex'!N128</f>
        <v>0</v>
      </c>
      <c r="L149" s="8">
        <f>'6-A. Proc. Sub-Annex'!O128</f>
        <v>0</v>
      </c>
      <c r="M149" s="8">
        <f>'6-A. Proc. Sub-Annex'!P128</f>
        <v>0</v>
      </c>
      <c r="N149" s="8">
        <f>'6-A. Proc. Sub-Annex'!Q128</f>
        <v>0</v>
      </c>
      <c r="O149" s="8">
        <f>'6-A. Proc. Sub-Annex'!R128</f>
        <v>0</v>
      </c>
      <c r="P149" s="8">
        <f>'6-A. Proc. Sub-Annex'!S128</f>
        <v>0</v>
      </c>
    </row>
    <row r="150" spans="1:16" ht="25.5">
      <c r="A150" s="4" t="str">
        <f>'6-A. Proc. Sub-Annex'!B129</f>
        <v>6.1.1.13</v>
      </c>
      <c r="B150" s="4">
        <f>'6-A. Proc. Sub-Annex'!C129</f>
        <v>0</v>
      </c>
      <c r="C150" s="4" t="str">
        <f>'6-A. Proc. Sub-Annex'!D129</f>
        <v>Procurement of bio-medical and other Equipment: NPPC</v>
      </c>
      <c r="D150" s="8"/>
      <c r="E150" s="8"/>
      <c r="F150" s="8">
        <f>SUM(F151:F152)</f>
        <v>0</v>
      </c>
      <c r="G150" s="8">
        <f>SUM(G151:G152)</f>
        <v>0</v>
      </c>
      <c r="H150" s="8">
        <f>SUM(H151:H152)</f>
        <v>0</v>
      </c>
      <c r="I150" s="8"/>
      <c r="J150" s="8"/>
      <c r="K150" s="8"/>
      <c r="L150" s="8"/>
      <c r="M150" s="8">
        <f>SUM(M151:M152)</f>
        <v>0</v>
      </c>
      <c r="N150" s="8">
        <f>'6-A. Proc. Sub-Annex'!Q129</f>
        <v>0</v>
      </c>
      <c r="O150" s="8">
        <f>'6-A. Proc. Sub-Annex'!R129</f>
        <v>0</v>
      </c>
      <c r="P150" s="8">
        <f>SUM(P151:P152)</f>
        <v>0</v>
      </c>
    </row>
    <row r="151" spans="1:16" ht="25.5">
      <c r="A151" s="4" t="str">
        <f>'6-A. Proc. Sub-Annex'!B130</f>
        <v>6.1.1.13.1</v>
      </c>
      <c r="B151" s="4" t="str">
        <f>'6-A. Proc. Sub-Annex'!C130</f>
        <v>B.27.1.4</v>
      </c>
      <c r="C151" s="4" t="str">
        <f>'6-A. Proc. Sub-Annex'!D130</f>
        <v>Equipment</v>
      </c>
      <c r="D151" s="8">
        <f>'6-A. Proc. Sub-Annex'!G130</f>
        <v>0</v>
      </c>
      <c r="E151" s="8">
        <f>'6-A. Proc. Sub-Annex'!H130</f>
        <v>0</v>
      </c>
      <c r="F151" s="8">
        <f>'6-A. Proc. Sub-Annex'!I130</f>
        <v>0</v>
      </c>
      <c r="G151" s="8">
        <f>'6-A. Proc. Sub-Annex'!J130</f>
        <v>0</v>
      </c>
      <c r="H151" s="8">
        <f>'6-A. Proc. Sub-Annex'!K130</f>
        <v>0</v>
      </c>
      <c r="I151" s="8">
        <f>'6-A. Proc. Sub-Annex'!L130</f>
        <v>0</v>
      </c>
      <c r="J151" s="8">
        <f>'6-A. Proc. Sub-Annex'!M130</f>
        <v>0</v>
      </c>
      <c r="K151" s="8">
        <f>'6-A. Proc. Sub-Annex'!N130</f>
        <v>0</v>
      </c>
      <c r="L151" s="8">
        <f>'6-A. Proc. Sub-Annex'!O130</f>
        <v>0</v>
      </c>
      <c r="M151" s="8">
        <f>'6-A. Proc. Sub-Annex'!P130</f>
        <v>0</v>
      </c>
      <c r="N151" s="8">
        <f>'6-A. Proc. Sub-Annex'!Q130</f>
        <v>0</v>
      </c>
      <c r="O151" s="8">
        <f>'6-A. Proc. Sub-Annex'!R130</f>
        <v>0</v>
      </c>
      <c r="P151" s="8">
        <f>'6-A. Proc. Sub-Annex'!S130</f>
        <v>0</v>
      </c>
    </row>
    <row r="152" spans="1:16" ht="25.5">
      <c r="A152" s="4" t="str">
        <f>'6-A. Proc. Sub-Annex'!B131</f>
        <v>6.1.1.13.2</v>
      </c>
      <c r="B152" s="4">
        <f>'6-A. Proc. Sub-Annex'!C131</f>
        <v>0</v>
      </c>
      <c r="C152" s="4" t="str">
        <f>'6-A. Proc. Sub-Annex'!D131</f>
        <v>Any other equipment (please specify)</v>
      </c>
      <c r="D152" s="8">
        <f>'6-A. Proc. Sub-Annex'!G131</f>
        <v>0</v>
      </c>
      <c r="E152" s="8">
        <f>'6-A. Proc. Sub-Annex'!H131</f>
        <v>0</v>
      </c>
      <c r="F152" s="8">
        <f>'6-A. Proc. Sub-Annex'!I131</f>
        <v>0</v>
      </c>
      <c r="G152" s="8">
        <f>'6-A. Proc. Sub-Annex'!J131</f>
        <v>0</v>
      </c>
      <c r="H152" s="8">
        <f>'6-A. Proc. Sub-Annex'!K131</f>
        <v>0</v>
      </c>
      <c r="I152" s="8">
        <f>'6-A. Proc. Sub-Annex'!L131</f>
        <v>0</v>
      </c>
      <c r="J152" s="8">
        <f>'6-A. Proc. Sub-Annex'!M131</f>
        <v>0</v>
      </c>
      <c r="K152" s="8">
        <f>'6-A. Proc. Sub-Annex'!N131</f>
        <v>0</v>
      </c>
      <c r="L152" s="8">
        <f>'6-A. Proc. Sub-Annex'!O131</f>
        <v>0</v>
      </c>
      <c r="M152" s="8">
        <f>'6-A. Proc. Sub-Annex'!P131</f>
        <v>0</v>
      </c>
      <c r="N152" s="8">
        <f>'6-A. Proc. Sub-Annex'!Q131</f>
        <v>0</v>
      </c>
      <c r="O152" s="8">
        <f>'6-A. Proc. Sub-Annex'!R131</f>
        <v>0</v>
      </c>
      <c r="P152" s="8">
        <f>'6-A. Proc. Sub-Annex'!S131</f>
        <v>0</v>
      </c>
    </row>
    <row r="153" spans="1:16" ht="25.5">
      <c r="A153" s="4" t="str">
        <f>'6-A. Proc. Sub-Annex'!B132</f>
        <v>6.1.1.14</v>
      </c>
      <c r="B153" s="4">
        <f>'6-A. Proc. Sub-Annex'!C132</f>
        <v>0</v>
      </c>
      <c r="C153" s="4" t="str">
        <f>'6-A. Proc. Sub-Annex'!D132</f>
        <v>Procurement of bio-medical and other Equipment: Burns &amp; Injury</v>
      </c>
      <c r="D153" s="8"/>
      <c r="E153" s="8"/>
      <c r="F153" s="8">
        <f>SUM(F154:F155)</f>
        <v>0</v>
      </c>
      <c r="G153" s="8">
        <f>SUM(G154:G155)</f>
        <v>0</v>
      </c>
      <c r="H153" s="8">
        <f>SUM(H154:H155)</f>
        <v>0</v>
      </c>
      <c r="I153" s="8"/>
      <c r="J153" s="8"/>
      <c r="K153" s="8"/>
      <c r="L153" s="8"/>
      <c r="M153" s="8">
        <f>SUM(M154:M155)</f>
        <v>0</v>
      </c>
      <c r="N153" s="8">
        <f>'6-A. Proc. Sub-Annex'!Q132</f>
        <v>0</v>
      </c>
      <c r="O153" s="8">
        <f>'6-A. Proc. Sub-Annex'!R132</f>
        <v>0</v>
      </c>
      <c r="P153" s="8">
        <f>SUM(P154:P155)</f>
        <v>0</v>
      </c>
    </row>
    <row r="154" spans="1:16" ht="25.5">
      <c r="A154" s="4" t="str">
        <f>'6-A. Proc. Sub-Annex'!B133</f>
        <v>6.1.1.14.1</v>
      </c>
      <c r="B154" s="4" t="str">
        <f>'6-A. Proc. Sub-Annex'!C133</f>
        <v>B.28.2</v>
      </c>
      <c r="C154" s="4" t="str">
        <f>'6-A. Proc. Sub-Annex'!D133</f>
        <v>Procurement of Equipment</v>
      </c>
      <c r="D154" s="8">
        <f>'6-A. Proc. Sub-Annex'!G133</f>
        <v>0</v>
      </c>
      <c r="E154" s="8">
        <f>'6-A. Proc. Sub-Annex'!H133</f>
        <v>0</v>
      </c>
      <c r="F154" s="8">
        <f>'6-A. Proc. Sub-Annex'!I133</f>
        <v>0</v>
      </c>
      <c r="G154" s="8">
        <f>'6-A. Proc. Sub-Annex'!J133</f>
        <v>0</v>
      </c>
      <c r="H154" s="8">
        <f>'6-A. Proc. Sub-Annex'!K133</f>
        <v>0</v>
      </c>
      <c r="I154" s="8">
        <f>'6-A. Proc. Sub-Annex'!L133</f>
        <v>0</v>
      </c>
      <c r="J154" s="8">
        <f>'6-A. Proc. Sub-Annex'!M133</f>
        <v>0</v>
      </c>
      <c r="K154" s="8">
        <f>'6-A. Proc. Sub-Annex'!N133</f>
        <v>0</v>
      </c>
      <c r="L154" s="8">
        <f>'6-A. Proc. Sub-Annex'!O133</f>
        <v>0</v>
      </c>
      <c r="M154" s="8">
        <f>'6-A. Proc. Sub-Annex'!P133</f>
        <v>0</v>
      </c>
      <c r="N154" s="8">
        <f>'6-A. Proc. Sub-Annex'!Q133</f>
        <v>0</v>
      </c>
      <c r="O154" s="8">
        <f>'6-A. Proc. Sub-Annex'!R133</f>
        <v>0</v>
      </c>
      <c r="P154" s="8">
        <f>'6-A. Proc. Sub-Annex'!S133</f>
        <v>0</v>
      </c>
    </row>
    <row r="155" spans="1:16" ht="25.5">
      <c r="A155" s="4" t="str">
        <f>'6-A. Proc. Sub-Annex'!B134</f>
        <v>6.1.1.14.2</v>
      </c>
      <c r="B155" s="4">
        <f>'6-A. Proc. Sub-Annex'!C134</f>
        <v>0</v>
      </c>
      <c r="C155" s="4" t="str">
        <f>'6-A. Proc. Sub-Annex'!D134</f>
        <v>Any other equipment (please specify)</v>
      </c>
      <c r="D155" s="8">
        <f>'6-A. Proc. Sub-Annex'!G134</f>
        <v>0</v>
      </c>
      <c r="E155" s="8">
        <f>'6-A. Proc. Sub-Annex'!H134</f>
        <v>0</v>
      </c>
      <c r="F155" s="8">
        <f>'6-A. Proc. Sub-Annex'!I134</f>
        <v>0</v>
      </c>
      <c r="G155" s="8">
        <f>'6-A. Proc. Sub-Annex'!J134</f>
        <v>0</v>
      </c>
      <c r="H155" s="8">
        <f>'6-A. Proc. Sub-Annex'!K134</f>
        <v>0</v>
      </c>
      <c r="I155" s="8">
        <f>'6-A. Proc. Sub-Annex'!L134</f>
        <v>0</v>
      </c>
      <c r="J155" s="8">
        <f>'6-A. Proc. Sub-Annex'!M134</f>
        <v>0</v>
      </c>
      <c r="K155" s="8">
        <f>'6-A. Proc. Sub-Annex'!N134</f>
        <v>0</v>
      </c>
      <c r="L155" s="8">
        <f>'6-A. Proc. Sub-Annex'!O134</f>
        <v>0</v>
      </c>
      <c r="M155" s="8">
        <f>'6-A. Proc. Sub-Annex'!P134</f>
        <v>0</v>
      </c>
      <c r="N155" s="8">
        <f>'6-A. Proc. Sub-Annex'!Q134</f>
        <v>0</v>
      </c>
      <c r="O155" s="8">
        <f>'6-A. Proc. Sub-Annex'!R134</f>
        <v>0</v>
      </c>
      <c r="P155" s="8">
        <f>'6-A. Proc. Sub-Annex'!S134</f>
        <v>0</v>
      </c>
    </row>
    <row r="156" spans="1:16" ht="25.5">
      <c r="A156" s="4" t="str">
        <f>'6-A. Proc. Sub-Annex'!B73</f>
        <v>6.1.1.15</v>
      </c>
      <c r="B156" s="4">
        <f>'6-A. Proc. Sub-Annex'!C73</f>
        <v>0</v>
      </c>
      <c r="C156" s="4" t="str">
        <f>'6-A. Proc. Sub-Annex'!D73</f>
        <v>Procurement of bio-medical and other Equipment: IDSP</v>
      </c>
      <c r="D156" s="8"/>
      <c r="E156" s="8"/>
      <c r="F156" s="8">
        <f>SUM(F157:F158)</f>
        <v>8</v>
      </c>
      <c r="G156" s="8">
        <f>SUM(G157:G158)</f>
        <v>0</v>
      </c>
      <c r="H156" s="8">
        <f>SUM(H157:H158)</f>
        <v>0</v>
      </c>
      <c r="I156" s="8"/>
      <c r="J156" s="8"/>
      <c r="K156" s="8"/>
      <c r="L156" s="8"/>
      <c r="M156" s="8">
        <f>SUM(M157:M158)</f>
        <v>0.2</v>
      </c>
      <c r="N156" s="8">
        <f>'6-A. Proc. Sub-Annex'!Q73</f>
        <v>0</v>
      </c>
      <c r="O156" s="8">
        <f>'6-A. Proc. Sub-Annex'!R73</f>
        <v>0</v>
      </c>
      <c r="P156" s="8">
        <f>SUM(P157:P158)</f>
        <v>0</v>
      </c>
    </row>
    <row r="157" spans="1:16" ht="38.25">
      <c r="A157" s="4" t="str">
        <f>'6-A. Proc. Sub-Annex'!B74</f>
        <v>6.1.1.15.1</v>
      </c>
      <c r="B157" s="4" t="str">
        <f>'6-A. Proc. Sub-Annex'!C74</f>
        <v>E.3.1</v>
      </c>
      <c r="C157" s="4" t="str">
        <f>'6-A. Proc. Sub-Annex'!D74</f>
        <v xml:space="preserve">Non-recurring costs on account of equipment for District Public Health Labs requiring strengthening. </v>
      </c>
      <c r="D157" s="8">
        <f>'6-A. Proc. Sub-Annex'!G74</f>
        <v>0</v>
      </c>
      <c r="E157" s="8">
        <f>'6-A. Proc. Sub-Annex'!H74</f>
        <v>0</v>
      </c>
      <c r="F157" s="8">
        <f>'6-A. Proc. Sub-Annex'!I74</f>
        <v>8</v>
      </c>
      <c r="G157" s="8">
        <f>'6-A. Proc. Sub-Annex'!J74</f>
        <v>0</v>
      </c>
      <c r="H157" s="8">
        <f>'6-A. Proc. Sub-Annex'!K74</f>
        <v>0</v>
      </c>
      <c r="I157" s="8">
        <f>'6-A. Proc. Sub-Annex'!L74</f>
        <v>0</v>
      </c>
      <c r="J157" s="8">
        <f>'6-A. Proc. Sub-Annex'!M74</f>
        <v>10000</v>
      </c>
      <c r="K157" s="8">
        <f>'6-A. Proc. Sub-Annex'!N74</f>
        <v>0.1</v>
      </c>
      <c r="L157" s="8">
        <f>'6-A. Proc. Sub-Annex'!O74</f>
        <v>2</v>
      </c>
      <c r="M157" s="8">
        <f>'6-A. Proc. Sub-Annex'!P74</f>
        <v>0.2</v>
      </c>
      <c r="N157" s="8">
        <f>'6-A. Proc. Sub-Annex'!Q74</f>
        <v>0</v>
      </c>
      <c r="O157" s="8">
        <f>'6-A. Proc. Sub-Annex'!R74</f>
        <v>0</v>
      </c>
      <c r="P157" s="8">
        <f>'6-A. Proc. Sub-Annex'!S74</f>
        <v>0</v>
      </c>
    </row>
    <row r="158" spans="1:16" ht="25.5">
      <c r="A158" s="4" t="str">
        <f>'6-A. Proc. Sub-Annex'!B75</f>
        <v>6.1.1.15.2</v>
      </c>
      <c r="B158" s="4">
        <f>'6-A. Proc. Sub-Annex'!C75</f>
        <v>0</v>
      </c>
      <c r="C158" s="4" t="str">
        <f>'6-A. Proc. Sub-Annex'!D75</f>
        <v>Any other equipment (please specify)</v>
      </c>
      <c r="D158" s="8">
        <f>'6-A. Proc. Sub-Annex'!G75</f>
        <v>0</v>
      </c>
      <c r="E158" s="8">
        <f>'6-A. Proc. Sub-Annex'!H75</f>
        <v>0</v>
      </c>
      <c r="F158" s="8">
        <f>'6-A. Proc. Sub-Annex'!I75</f>
        <v>0</v>
      </c>
      <c r="G158" s="8">
        <f>'6-A. Proc. Sub-Annex'!J75</f>
        <v>0</v>
      </c>
      <c r="H158" s="8">
        <f>'6-A. Proc. Sub-Annex'!K75</f>
        <v>0</v>
      </c>
      <c r="I158" s="8">
        <f>'6-A. Proc. Sub-Annex'!L75</f>
        <v>0</v>
      </c>
      <c r="J158" s="8">
        <f>'6-A. Proc. Sub-Annex'!M75</f>
        <v>0</v>
      </c>
      <c r="K158" s="8">
        <f>'6-A. Proc. Sub-Annex'!N75</f>
        <v>0</v>
      </c>
      <c r="L158" s="8">
        <f>'6-A. Proc. Sub-Annex'!O75</f>
        <v>0</v>
      </c>
      <c r="M158" s="8">
        <f>'6-A. Proc. Sub-Annex'!P75</f>
        <v>0</v>
      </c>
      <c r="N158" s="8">
        <f>'6-A. Proc. Sub-Annex'!Q75</f>
        <v>0</v>
      </c>
      <c r="O158" s="8">
        <f>'6-A. Proc. Sub-Annex'!R75</f>
        <v>0</v>
      </c>
      <c r="P158" s="8">
        <f>'6-A. Proc. Sub-Annex'!S75</f>
        <v>0</v>
      </c>
    </row>
    <row r="159" spans="1:16" ht="25.5">
      <c r="A159" s="4" t="str">
        <f>'6-A. Proc. Sub-Annex'!B76</f>
        <v>6.1.1.16</v>
      </c>
      <c r="B159" s="4">
        <f>'6-A. Proc. Sub-Annex'!C76</f>
        <v>0</v>
      </c>
      <c r="C159" s="4" t="str">
        <f>'6-A. Proc. Sub-Annex'!D76</f>
        <v>Procurement of bio-medical and other Equipment: NVBDCP</v>
      </c>
      <c r="D159" s="8"/>
      <c r="E159" s="8"/>
      <c r="F159" s="8">
        <f>SUM(F160:F160)</f>
        <v>0</v>
      </c>
      <c r="G159" s="8">
        <f>SUM(G160:G160)</f>
        <v>0</v>
      </c>
      <c r="H159" s="8">
        <f>SUM(H160:H160)</f>
        <v>0</v>
      </c>
      <c r="I159" s="8"/>
      <c r="J159" s="8"/>
      <c r="K159" s="8"/>
      <c r="L159" s="8"/>
      <c r="M159" s="8">
        <f>SUM(M160:M160)</f>
        <v>0</v>
      </c>
      <c r="N159" s="8">
        <f>'6-A. Proc. Sub-Annex'!Q76</f>
        <v>0</v>
      </c>
      <c r="O159" s="8">
        <f>'6-A. Proc. Sub-Annex'!R76</f>
        <v>0</v>
      </c>
      <c r="P159" s="8">
        <f>SUM(P160:P160)</f>
        <v>0</v>
      </c>
    </row>
    <row r="160" spans="1:16" ht="25.5">
      <c r="A160" s="4" t="str">
        <f>'6-A. Proc. Sub-Annex'!B77</f>
        <v>6.1.1.16.1</v>
      </c>
      <c r="B160" s="4" t="str">
        <f>'6-A. Proc. Sub-Annex'!C77</f>
        <v>F.2.1.c</v>
      </c>
      <c r="C160" s="4" t="str">
        <f>'6-A. Proc. Sub-Annex'!D77</f>
        <v>Health Products- Equipment (HPE) - GFATM</v>
      </c>
      <c r="D160" s="8">
        <f>'6-A. Proc. Sub-Annex'!G77</f>
        <v>0</v>
      </c>
      <c r="E160" s="8">
        <f>'6-A. Proc. Sub-Annex'!H77</f>
        <v>0</v>
      </c>
      <c r="F160" s="8">
        <f>'6-A. Proc. Sub-Annex'!I77</f>
        <v>0</v>
      </c>
      <c r="G160" s="8">
        <f>'6-A. Proc. Sub-Annex'!J77</f>
        <v>0</v>
      </c>
      <c r="H160" s="8">
        <f>'6-A. Proc. Sub-Annex'!K77</f>
        <v>0</v>
      </c>
      <c r="I160" s="8">
        <f>'6-A. Proc. Sub-Annex'!L77</f>
        <v>0</v>
      </c>
      <c r="J160" s="8">
        <f>'6-A. Proc. Sub-Annex'!M77</f>
        <v>0</v>
      </c>
      <c r="K160" s="8">
        <f>'6-A. Proc. Sub-Annex'!N77</f>
        <v>0</v>
      </c>
      <c r="L160" s="8">
        <f>'6-A. Proc. Sub-Annex'!O77</f>
        <v>0</v>
      </c>
      <c r="M160" s="8">
        <f>'6-A. Proc. Sub-Annex'!P77</f>
        <v>0</v>
      </c>
      <c r="N160" s="8">
        <f>'6-A. Proc. Sub-Annex'!Q77</f>
        <v>0</v>
      </c>
      <c r="O160" s="8">
        <f>'6-A. Proc. Sub-Annex'!R77</f>
        <v>0</v>
      </c>
      <c r="P160" s="8">
        <f>'6-A. Proc. Sub-Annex'!S77</f>
        <v>0</v>
      </c>
    </row>
    <row r="161" spans="1:16" ht="25.5">
      <c r="A161" s="4" t="str">
        <f>'6-A. Proc. Sub-Annex'!B83</f>
        <v>6.1.1.17</v>
      </c>
      <c r="B161" s="4">
        <f>'6-A. Proc. Sub-Annex'!C83</f>
        <v>0</v>
      </c>
      <c r="C161" s="4" t="str">
        <f>'6-A. Proc. Sub-Annex'!D83</f>
        <v>Procurement of bio-medical and other Equipment: NLEP</v>
      </c>
      <c r="D161" s="8"/>
      <c r="E161" s="8"/>
      <c r="F161" s="8">
        <f>F162</f>
        <v>0</v>
      </c>
      <c r="G161" s="8">
        <f>G162</f>
        <v>0</v>
      </c>
      <c r="H161" s="8">
        <f>H162</f>
        <v>0</v>
      </c>
      <c r="I161" s="8"/>
      <c r="J161" s="8"/>
      <c r="K161" s="8"/>
      <c r="L161" s="8"/>
      <c r="M161" s="8">
        <f>M162</f>
        <v>0</v>
      </c>
      <c r="N161" s="8">
        <f>'6-A. Proc. Sub-Annex'!Q83</f>
        <v>0</v>
      </c>
      <c r="O161" s="8">
        <f>'6-A. Proc. Sub-Annex'!R83</f>
        <v>0</v>
      </c>
      <c r="P161" s="8">
        <f>P162</f>
        <v>0</v>
      </c>
    </row>
    <row r="162" spans="1:16" ht="25.5">
      <c r="A162" s="4" t="str">
        <f>'6-A. Proc. Sub-Annex'!B84</f>
        <v>6.1.1.17.1</v>
      </c>
      <c r="B162" s="4" t="str">
        <f>'6-A. Proc. Sub-Annex'!C84</f>
        <v>G.1.4</v>
      </c>
      <c r="C162" s="4" t="str">
        <f>'6-A. Proc. Sub-Annex'!D84</f>
        <v>Equipment</v>
      </c>
      <c r="D162" s="8">
        <f>'6-A. Proc. Sub-Annex'!G84</f>
        <v>0</v>
      </c>
      <c r="E162" s="8">
        <f>'6-A. Proc. Sub-Annex'!H84</f>
        <v>0</v>
      </c>
      <c r="F162" s="8">
        <f>'6-A. Proc. Sub-Annex'!I84</f>
        <v>0</v>
      </c>
      <c r="G162" s="8">
        <f>'6-A. Proc. Sub-Annex'!J84</f>
        <v>0</v>
      </c>
      <c r="H162" s="8">
        <f>'6-A. Proc. Sub-Annex'!K84</f>
        <v>0</v>
      </c>
      <c r="I162" s="8">
        <f>'6-A. Proc. Sub-Annex'!L84</f>
        <v>0</v>
      </c>
      <c r="J162" s="8">
        <f>'6-A. Proc. Sub-Annex'!M84</f>
        <v>0</v>
      </c>
      <c r="K162" s="8">
        <f>'6-A. Proc. Sub-Annex'!N84</f>
        <v>0</v>
      </c>
      <c r="L162" s="8">
        <f>'6-A. Proc. Sub-Annex'!O84</f>
        <v>0</v>
      </c>
      <c r="M162" s="8">
        <f>'6-A. Proc. Sub-Annex'!P84</f>
        <v>0</v>
      </c>
      <c r="N162" s="8">
        <f>'6-A. Proc. Sub-Annex'!Q84</f>
        <v>0</v>
      </c>
      <c r="O162" s="8">
        <f>'6-A. Proc. Sub-Annex'!R84</f>
        <v>0</v>
      </c>
      <c r="P162" s="8">
        <f>'6-A. Proc. Sub-Annex'!S84</f>
        <v>0</v>
      </c>
    </row>
    <row r="163" spans="1:16" ht="25.5">
      <c r="A163" s="4" t="str">
        <f>'6-A. Proc. Sub-Annex'!B88</f>
        <v>6.1.1.18</v>
      </c>
      <c r="B163" s="4">
        <f>'6-A. Proc. Sub-Annex'!C88</f>
        <v>0</v>
      </c>
      <c r="C163" s="4" t="str">
        <f>'6-A. Proc. Sub-Annex'!D88</f>
        <v>Procurement of bio-medical and other Equipment: NTEP</v>
      </c>
      <c r="D163" s="8"/>
      <c r="E163" s="8"/>
      <c r="F163" s="8">
        <f>F164</f>
        <v>5</v>
      </c>
      <c r="G163" s="8">
        <f>G164</f>
        <v>0</v>
      </c>
      <c r="H163" s="8">
        <f>H164</f>
        <v>0</v>
      </c>
      <c r="I163" s="8"/>
      <c r="J163" s="8"/>
      <c r="K163" s="8"/>
      <c r="L163" s="8"/>
      <c r="M163" s="8">
        <f>M164</f>
        <v>26.65</v>
      </c>
      <c r="N163" s="8">
        <f>'6-A. Proc. Sub-Annex'!Q88</f>
        <v>0</v>
      </c>
      <c r="O163" s="8">
        <f>'6-A. Proc. Sub-Annex'!R88</f>
        <v>0</v>
      </c>
      <c r="P163" s="8">
        <f>P164</f>
        <v>0</v>
      </c>
    </row>
    <row r="164" spans="1:16" ht="25.5">
      <c r="A164" s="4" t="str">
        <f>'6-A. Proc. Sub-Annex'!B89</f>
        <v>6.1.1.18.1</v>
      </c>
      <c r="B164" s="4" t="str">
        <f>'6-A. Proc. Sub-Annex'!C89</f>
        <v>H.17</v>
      </c>
      <c r="C164" s="4" t="str">
        <f>'6-A. Proc. Sub-Annex'!D89</f>
        <v>Procurement of Equipment</v>
      </c>
      <c r="D164" s="8">
        <f>'6-A. Proc. Sub-Annex'!G89</f>
        <v>0</v>
      </c>
      <c r="E164" s="8">
        <f>'6-A. Proc. Sub-Annex'!H89</f>
        <v>0</v>
      </c>
      <c r="F164" s="8">
        <f>'6-A. Proc. Sub-Annex'!I89</f>
        <v>5</v>
      </c>
      <c r="G164" s="8">
        <f>'6-A. Proc. Sub-Annex'!J89</f>
        <v>0</v>
      </c>
      <c r="H164" s="8">
        <f>'6-A. Proc. Sub-Annex'!K89</f>
        <v>0</v>
      </c>
      <c r="I164" s="8">
        <f>'6-A. Proc. Sub-Annex'!L89</f>
        <v>0</v>
      </c>
      <c r="J164" s="8">
        <f>'6-A. Proc. Sub-Annex'!M89</f>
        <v>133250</v>
      </c>
      <c r="K164" s="8">
        <f>'6-A. Proc. Sub-Annex'!N89</f>
        <v>1.3325</v>
      </c>
      <c r="L164" s="8">
        <f>'6-A. Proc. Sub-Annex'!O89</f>
        <v>20</v>
      </c>
      <c r="M164" s="8">
        <f>'6-A. Proc. Sub-Annex'!P89</f>
        <v>26.65</v>
      </c>
      <c r="N164" s="8">
        <f>'6-A. Proc. Sub-Annex'!Q89</f>
        <v>0</v>
      </c>
      <c r="O164" s="8">
        <f>'6-A. Proc. Sub-Annex'!R89</f>
        <v>0</v>
      </c>
      <c r="P164" s="8">
        <f>'6-A. Proc. Sub-Annex'!S89</f>
        <v>0</v>
      </c>
    </row>
    <row r="165" spans="1:16" ht="25.5">
      <c r="A165" s="4" t="str">
        <f>'6-A. Proc. Sub-Annex'!B93</f>
        <v>6.1.1.19</v>
      </c>
      <c r="B165" s="4">
        <f>'6-A. Proc. Sub-Annex'!C93</f>
        <v>0</v>
      </c>
      <c r="C165" s="4" t="str">
        <f>'6-A. Proc. Sub-Annex'!D93</f>
        <v>Procurement of bio-medical and other Equipment: NPCB</v>
      </c>
      <c r="D165" s="8"/>
      <c r="E165" s="8"/>
      <c r="F165" s="8">
        <f>SUM(F166:F170)</f>
        <v>50</v>
      </c>
      <c r="G165" s="8">
        <f>SUM(G166:G170)</f>
        <v>0</v>
      </c>
      <c r="H165" s="8">
        <f>SUM(H166:H170)</f>
        <v>0</v>
      </c>
      <c r="I165" s="8"/>
      <c r="J165" s="8"/>
      <c r="K165" s="8"/>
      <c r="L165" s="8"/>
      <c r="M165" s="8">
        <f>SUM(M166:M170)</f>
        <v>55</v>
      </c>
      <c r="N165" s="8">
        <f>'6-A. Proc. Sub-Annex'!Q93</f>
        <v>0</v>
      </c>
      <c r="O165" s="8">
        <f>'6-A. Proc. Sub-Annex'!R93</f>
        <v>0</v>
      </c>
      <c r="P165" s="8">
        <f>SUM(P166:P170)</f>
        <v>0</v>
      </c>
    </row>
    <row r="166" spans="1:16" ht="25.5">
      <c r="A166" s="4" t="str">
        <f>'6-A. Proc. Sub-Annex'!B94</f>
        <v>6.1.1.19.1</v>
      </c>
      <c r="B166" s="4" t="str">
        <f>'6-A. Proc. Sub-Annex'!C94</f>
        <v>I.2.1.</v>
      </c>
      <c r="C166" s="4" t="str">
        <f>'6-A. Proc. Sub-Annex'!D94</f>
        <v>Grant-in-aid for District Hospitals</v>
      </c>
      <c r="D166" s="8">
        <f>'6-A. Proc. Sub-Annex'!G94</f>
        <v>0</v>
      </c>
      <c r="E166" s="8">
        <f>'6-A. Proc. Sub-Annex'!H94</f>
        <v>0</v>
      </c>
      <c r="F166" s="8">
        <f>'6-A. Proc. Sub-Annex'!I94</f>
        <v>40</v>
      </c>
      <c r="G166" s="8">
        <f>'6-A. Proc. Sub-Annex'!J94</f>
        <v>0</v>
      </c>
      <c r="H166" s="8">
        <f>'6-A. Proc. Sub-Annex'!K94</f>
        <v>0</v>
      </c>
      <c r="I166" s="8">
        <f>'6-A. Proc. Sub-Annex'!L94</f>
        <v>0</v>
      </c>
      <c r="J166" s="8">
        <f>'6-A. Proc. Sub-Annex'!M94</f>
        <v>4000000</v>
      </c>
      <c r="K166" s="8">
        <f>'6-A. Proc. Sub-Annex'!N94</f>
        <v>40</v>
      </c>
      <c r="L166" s="8">
        <f>'6-A. Proc. Sub-Annex'!O94</f>
        <v>1</v>
      </c>
      <c r="M166" s="8">
        <f>'6-A. Proc. Sub-Annex'!P94</f>
        <v>40</v>
      </c>
      <c r="N166" s="8">
        <f>'6-A. Proc. Sub-Annex'!Q94</f>
        <v>0</v>
      </c>
      <c r="O166" s="8">
        <f>'6-A. Proc. Sub-Annex'!R94</f>
        <v>0</v>
      </c>
      <c r="P166" s="8">
        <f>'6-A. Proc. Sub-Annex'!S94</f>
        <v>0</v>
      </c>
    </row>
    <row r="167" spans="1:16" ht="25.5">
      <c r="A167" s="4" t="str">
        <f>'6-A. Proc. Sub-Annex'!B95</f>
        <v>6.1.1.19.2</v>
      </c>
      <c r="B167" s="4" t="str">
        <f>'6-A. Proc. Sub-Annex'!C95</f>
        <v>I.2.2.</v>
      </c>
      <c r="C167" s="4" t="str">
        <f>'6-A. Proc. Sub-Annex'!D95</f>
        <v>Grant-in-aid for Sub Divisional Hospitals</v>
      </c>
      <c r="D167" s="8">
        <f>'6-A. Proc. Sub-Annex'!G95</f>
        <v>0</v>
      </c>
      <c r="E167" s="8">
        <f>'6-A. Proc. Sub-Annex'!H95</f>
        <v>0</v>
      </c>
      <c r="F167" s="8">
        <f>'6-A. Proc. Sub-Annex'!I95</f>
        <v>10</v>
      </c>
      <c r="G167" s="8">
        <f>'6-A. Proc. Sub-Annex'!J95</f>
        <v>0</v>
      </c>
      <c r="H167" s="8">
        <f>'6-A. Proc. Sub-Annex'!K95</f>
        <v>0</v>
      </c>
      <c r="I167" s="8">
        <f>'6-A. Proc. Sub-Annex'!L95</f>
        <v>0</v>
      </c>
      <c r="J167" s="8">
        <f>'6-A. Proc. Sub-Annex'!M95</f>
        <v>1500000</v>
      </c>
      <c r="K167" s="8">
        <f>'6-A. Proc. Sub-Annex'!N95</f>
        <v>15</v>
      </c>
      <c r="L167" s="8">
        <f>'6-A. Proc. Sub-Annex'!O95</f>
        <v>1</v>
      </c>
      <c r="M167" s="8">
        <f>'6-A. Proc. Sub-Annex'!P95</f>
        <v>15</v>
      </c>
      <c r="N167" s="8">
        <f>'6-A. Proc. Sub-Annex'!Q95</f>
        <v>0</v>
      </c>
      <c r="O167" s="8">
        <f>'6-A. Proc. Sub-Annex'!R95</f>
        <v>0</v>
      </c>
      <c r="P167" s="8">
        <f>'6-A. Proc. Sub-Annex'!S95</f>
        <v>0</v>
      </c>
    </row>
    <row r="168" spans="1:16" ht="25.5">
      <c r="A168" s="4" t="str">
        <f>'6-A. Proc. Sub-Annex'!B96</f>
        <v>6.1.1.19.3</v>
      </c>
      <c r="B168" s="4" t="str">
        <f>'6-A. Proc. Sub-Annex'!C96</f>
        <v>I.2.3</v>
      </c>
      <c r="C168" s="4" t="str">
        <f>'6-A. Proc. Sub-Annex'!D96</f>
        <v xml:space="preserve">Grant-in-aid for Vision Centre (PHC) (Govt.) </v>
      </c>
      <c r="D168" s="8">
        <f>'6-A. Proc. Sub-Annex'!G96</f>
        <v>0</v>
      </c>
      <c r="E168" s="8">
        <f>'6-A. Proc. Sub-Annex'!H96</f>
        <v>0</v>
      </c>
      <c r="F168" s="8">
        <f>'6-A. Proc. Sub-Annex'!I96</f>
        <v>0</v>
      </c>
      <c r="G168" s="8">
        <f>'6-A. Proc. Sub-Annex'!J96</f>
        <v>0</v>
      </c>
      <c r="H168" s="8">
        <f>'6-A. Proc. Sub-Annex'!K96</f>
        <v>0</v>
      </c>
      <c r="I168" s="8">
        <f>'6-A. Proc. Sub-Annex'!L96</f>
        <v>0</v>
      </c>
      <c r="J168" s="8">
        <f>'6-A. Proc. Sub-Annex'!M96</f>
        <v>0</v>
      </c>
      <c r="K168" s="8">
        <f>'6-A. Proc. Sub-Annex'!N96</f>
        <v>0</v>
      </c>
      <c r="L168" s="8">
        <f>'6-A. Proc. Sub-Annex'!O96</f>
        <v>0</v>
      </c>
      <c r="M168" s="8">
        <f>'6-A. Proc. Sub-Annex'!P96</f>
        <v>0</v>
      </c>
      <c r="N168" s="8">
        <f>'6-A. Proc. Sub-Annex'!Q96</f>
        <v>0</v>
      </c>
      <c r="O168" s="8">
        <f>'6-A. Proc. Sub-Annex'!R96</f>
        <v>0</v>
      </c>
      <c r="P168" s="8">
        <f>'6-A. Proc. Sub-Annex'!S96</f>
        <v>0</v>
      </c>
    </row>
    <row r="169" spans="1:16" ht="25.5">
      <c r="A169" s="4" t="str">
        <f>'6-A. Proc. Sub-Annex'!B97</f>
        <v>6.1.1.19.4</v>
      </c>
      <c r="B169" s="4" t="str">
        <f>'6-A. Proc. Sub-Annex'!C97</f>
        <v>I.2.4</v>
      </c>
      <c r="C169" s="4" t="str">
        <f>'6-A. Proc. Sub-Annex'!D97</f>
        <v>Grant-in-aid for Eye Bank (Govt.)</v>
      </c>
      <c r="D169" s="8">
        <f>'6-A. Proc. Sub-Annex'!G97</f>
        <v>0</v>
      </c>
      <c r="E169" s="8">
        <f>'6-A. Proc. Sub-Annex'!H97</f>
        <v>0</v>
      </c>
      <c r="F169" s="8">
        <f>'6-A. Proc. Sub-Annex'!I97</f>
        <v>0</v>
      </c>
      <c r="G169" s="8">
        <f>'6-A. Proc. Sub-Annex'!J97</f>
        <v>0</v>
      </c>
      <c r="H169" s="8">
        <f>'6-A. Proc. Sub-Annex'!K97</f>
        <v>0</v>
      </c>
      <c r="I169" s="8">
        <f>'6-A. Proc. Sub-Annex'!L97</f>
        <v>0</v>
      </c>
      <c r="J169" s="8">
        <f>'6-A. Proc. Sub-Annex'!M97</f>
        <v>0</v>
      </c>
      <c r="K169" s="8">
        <f>'6-A. Proc. Sub-Annex'!N97</f>
        <v>0</v>
      </c>
      <c r="L169" s="8">
        <f>'6-A. Proc. Sub-Annex'!O97</f>
        <v>0</v>
      </c>
      <c r="M169" s="8">
        <f>'6-A. Proc. Sub-Annex'!P97</f>
        <v>0</v>
      </c>
      <c r="N169" s="8">
        <f>'6-A. Proc. Sub-Annex'!Q97</f>
        <v>0</v>
      </c>
      <c r="O169" s="8">
        <f>'6-A. Proc. Sub-Annex'!R97</f>
        <v>0</v>
      </c>
      <c r="P169" s="8">
        <f>'6-A. Proc. Sub-Annex'!S97</f>
        <v>0</v>
      </c>
    </row>
    <row r="170" spans="1:16" ht="25.5">
      <c r="A170" s="4" t="str">
        <f>'6-A. Proc. Sub-Annex'!B98</f>
        <v>6.1.1.19.5</v>
      </c>
      <c r="B170" s="4" t="str">
        <f>'6-A. Proc. Sub-Annex'!C98</f>
        <v>I.2.5</v>
      </c>
      <c r="C170" s="4" t="str">
        <f>'6-A. Proc. Sub-Annex'!D98</f>
        <v>Grant-in-aid for Eye Donation Centre (Govt.)</v>
      </c>
      <c r="D170" s="8">
        <f>'6-A. Proc. Sub-Annex'!G98</f>
        <v>0</v>
      </c>
      <c r="E170" s="8">
        <f>'6-A. Proc. Sub-Annex'!H98</f>
        <v>0</v>
      </c>
      <c r="F170" s="8">
        <f>'6-A. Proc. Sub-Annex'!I98</f>
        <v>0</v>
      </c>
      <c r="G170" s="8">
        <f>'6-A. Proc. Sub-Annex'!J98</f>
        <v>0</v>
      </c>
      <c r="H170" s="8">
        <f>'6-A. Proc. Sub-Annex'!K98</f>
        <v>0</v>
      </c>
      <c r="I170" s="8">
        <f>'6-A. Proc. Sub-Annex'!L98</f>
        <v>0</v>
      </c>
      <c r="J170" s="8">
        <f>'6-A. Proc. Sub-Annex'!M98</f>
        <v>0</v>
      </c>
      <c r="K170" s="8">
        <f>'6-A. Proc. Sub-Annex'!N98</f>
        <v>0</v>
      </c>
      <c r="L170" s="8">
        <f>'6-A. Proc. Sub-Annex'!O98</f>
        <v>0</v>
      </c>
      <c r="M170" s="8">
        <f>'6-A. Proc. Sub-Annex'!P98</f>
        <v>0</v>
      </c>
      <c r="N170" s="8">
        <f>'6-A. Proc. Sub-Annex'!Q98</f>
        <v>0</v>
      </c>
      <c r="O170" s="8">
        <f>'6-A. Proc. Sub-Annex'!R98</f>
        <v>0</v>
      </c>
      <c r="P170" s="8">
        <f>'6-A. Proc. Sub-Annex'!S98</f>
        <v>0</v>
      </c>
    </row>
    <row r="171" spans="1:16" ht="25.5">
      <c r="A171" s="4" t="str">
        <f>'6-A. Proc. Sub-Annex'!B99</f>
        <v>6.1.1.20</v>
      </c>
      <c r="B171" s="4">
        <f>'6-A. Proc. Sub-Annex'!C99</f>
        <v>0</v>
      </c>
      <c r="C171" s="4" t="str">
        <f>'6-A. Proc. Sub-Annex'!D99</f>
        <v>Procurement of bio-medical and other Equipment: NMHP</v>
      </c>
      <c r="D171" s="8"/>
      <c r="E171" s="8"/>
      <c r="F171" s="8">
        <f>F172</f>
        <v>0</v>
      </c>
      <c r="G171" s="8">
        <f>G172</f>
        <v>0</v>
      </c>
      <c r="H171" s="8">
        <f>H172</f>
        <v>0</v>
      </c>
      <c r="I171" s="8"/>
      <c r="J171" s="8"/>
      <c r="K171" s="8"/>
      <c r="L171" s="8"/>
      <c r="M171" s="8">
        <f>M172</f>
        <v>0</v>
      </c>
      <c r="N171" s="8">
        <f>'6-A. Proc. Sub-Annex'!Q99</f>
        <v>0</v>
      </c>
      <c r="O171" s="8">
        <f>'6-A. Proc. Sub-Annex'!R99</f>
        <v>0</v>
      </c>
      <c r="P171" s="8">
        <f>P172</f>
        <v>0</v>
      </c>
    </row>
    <row r="172" spans="1:16" ht="25.5">
      <c r="A172" s="4" t="str">
        <f>'6-A. Proc. Sub-Annex'!B100</f>
        <v>6.1.1.20.1</v>
      </c>
      <c r="B172" s="4" t="str">
        <f>'6-A. Proc. Sub-Annex'!C100</f>
        <v>J.1.4</v>
      </c>
      <c r="C172" s="4" t="str">
        <f>'6-A. Proc. Sub-Annex'!D100</f>
        <v>Equipment</v>
      </c>
      <c r="D172" s="8">
        <f>'6-A. Proc. Sub-Annex'!G100</f>
        <v>0</v>
      </c>
      <c r="E172" s="8">
        <f>'6-A. Proc. Sub-Annex'!H100</f>
        <v>0</v>
      </c>
      <c r="F172" s="8">
        <f>'6-A. Proc. Sub-Annex'!I100</f>
        <v>0</v>
      </c>
      <c r="G172" s="8">
        <f>'6-A. Proc. Sub-Annex'!J100</f>
        <v>0</v>
      </c>
      <c r="H172" s="8">
        <f>'6-A. Proc. Sub-Annex'!K100</f>
        <v>0</v>
      </c>
      <c r="I172" s="8">
        <f>'6-A. Proc. Sub-Annex'!L100</f>
        <v>0</v>
      </c>
      <c r="J172" s="8">
        <f>'6-A. Proc. Sub-Annex'!M100</f>
        <v>0</v>
      </c>
      <c r="K172" s="8">
        <f>'6-A. Proc. Sub-Annex'!N100</f>
        <v>0</v>
      </c>
      <c r="L172" s="8">
        <f>'6-A. Proc. Sub-Annex'!O100</f>
        <v>0</v>
      </c>
      <c r="M172" s="8">
        <f>'6-A. Proc. Sub-Annex'!P100</f>
        <v>0</v>
      </c>
      <c r="N172" s="8">
        <f>'6-A. Proc. Sub-Annex'!Q100</f>
        <v>0</v>
      </c>
      <c r="O172" s="8">
        <f>'6-A. Proc. Sub-Annex'!R100</f>
        <v>0</v>
      </c>
      <c r="P172" s="8">
        <f>'6-A. Proc. Sub-Annex'!S100</f>
        <v>0</v>
      </c>
    </row>
    <row r="173" spans="1:16" ht="25.5">
      <c r="A173" s="4" t="str">
        <f>'6-A. Proc. Sub-Annex'!B101</f>
        <v>6.1.1.21</v>
      </c>
      <c r="B173" s="4" t="str">
        <f>'6-A. Proc. Sub-Annex'!C101</f>
        <v>B16.1.10</v>
      </c>
      <c r="C173" s="4" t="str">
        <f>'6-A. Proc. Sub-Annex'!D101</f>
        <v>Procurement of bio-medical and other Equipment: NPHCE</v>
      </c>
      <c r="D173" s="8"/>
      <c r="E173" s="8"/>
      <c r="F173" s="8">
        <f>SUM(F174:F178)</f>
        <v>26.69997</v>
      </c>
      <c r="G173" s="8">
        <f>SUM(G174:G178)</f>
        <v>0</v>
      </c>
      <c r="H173" s="8">
        <f>SUM(H174:H178)</f>
        <v>0</v>
      </c>
      <c r="I173" s="8"/>
      <c r="J173" s="8"/>
      <c r="K173" s="8"/>
      <c r="L173" s="8"/>
      <c r="M173" s="8">
        <f>SUM(M174:M178)</f>
        <v>10.5</v>
      </c>
      <c r="N173" s="8">
        <f>'6-A. Proc. Sub-Annex'!Q101</f>
        <v>0</v>
      </c>
      <c r="O173" s="8">
        <f>'6-A. Proc. Sub-Annex'!R101</f>
        <v>0</v>
      </c>
      <c r="P173" s="8">
        <f>SUM(P174:P178)</f>
        <v>0</v>
      </c>
    </row>
    <row r="174" spans="1:16" ht="38.25">
      <c r="A174" s="4" t="str">
        <f>'6-A. Proc. Sub-Annex'!B102</f>
        <v>6.1.1.21.1</v>
      </c>
      <c r="B174" s="4" t="str">
        <f>'6-A. Proc. Sub-Annex'!C102</f>
        <v>K.1.1.1</v>
      </c>
      <c r="C174" s="4" t="str">
        <f>'6-A. Proc. Sub-Annex'!D102</f>
        <v>Recurring GIA: Machinery &amp; Equipment for DH @ 3 lakh/ CHC @ 0.50 lakh/ PHC @ 0.20 lakh</v>
      </c>
      <c r="D174" s="8">
        <f>'6-A. Proc. Sub-Annex'!G102</f>
        <v>0</v>
      </c>
      <c r="E174" s="8">
        <f>'6-A. Proc. Sub-Annex'!H102</f>
        <v>0</v>
      </c>
      <c r="F174" s="8">
        <f>'6-A. Proc. Sub-Annex'!I102</f>
        <v>0</v>
      </c>
      <c r="G174" s="8">
        <f>'6-A. Proc. Sub-Annex'!J102</f>
        <v>0</v>
      </c>
      <c r="H174" s="8">
        <f>'6-A. Proc. Sub-Annex'!K102</f>
        <v>0</v>
      </c>
      <c r="I174" s="8">
        <f>'6-A. Proc. Sub-Annex'!L102</f>
        <v>0</v>
      </c>
      <c r="J174" s="8">
        <f>'6-A. Proc. Sub-Annex'!M102</f>
        <v>0</v>
      </c>
      <c r="K174" s="8">
        <f>'6-A. Proc. Sub-Annex'!N102</f>
        <v>0</v>
      </c>
      <c r="L174" s="8">
        <f>'6-A. Proc. Sub-Annex'!O102</f>
        <v>0</v>
      </c>
      <c r="M174" s="8">
        <f>'6-A. Proc. Sub-Annex'!P102</f>
        <v>0</v>
      </c>
      <c r="N174" s="8">
        <f>'6-A. Proc. Sub-Annex'!Q102</f>
        <v>0</v>
      </c>
      <c r="O174" s="8">
        <f>'6-A. Proc. Sub-Annex'!R102</f>
        <v>0</v>
      </c>
      <c r="P174" s="8">
        <f>'6-A. Proc. Sub-Annex'!S102</f>
        <v>0</v>
      </c>
    </row>
    <row r="175" spans="1:16" ht="25.5">
      <c r="A175" s="4" t="str">
        <f>'6-A. Proc. Sub-Annex'!B103</f>
        <v>6.1.1.21.2</v>
      </c>
      <c r="B175" s="4" t="str">
        <f>'6-A. Proc. Sub-Annex'!C103</f>
        <v>K.1.4.1</v>
      </c>
      <c r="C175" s="4" t="str">
        <f>'6-A. Proc. Sub-Annex'!D103</f>
        <v>Aids and Appliances for Sub-Centre/HWC Sub Centre</v>
      </c>
      <c r="D175" s="8">
        <f>'6-A. Proc. Sub-Annex'!G103</f>
        <v>0</v>
      </c>
      <c r="E175" s="8">
        <f>'6-A. Proc. Sub-Annex'!H103</f>
        <v>0</v>
      </c>
      <c r="F175" s="8">
        <f>'6-A. Proc. Sub-Annex'!I103</f>
        <v>16.2</v>
      </c>
      <c r="G175" s="8">
        <f>'6-A. Proc. Sub-Annex'!J103</f>
        <v>0</v>
      </c>
      <c r="H175" s="8">
        <f>'6-A. Proc. Sub-Annex'!K103</f>
        <v>0</v>
      </c>
      <c r="I175" s="8">
        <f>'6-A. Proc. Sub-Annex'!L103</f>
        <v>0</v>
      </c>
      <c r="J175" s="8">
        <f>'6-A. Proc. Sub-Annex'!M103</f>
        <v>0</v>
      </c>
      <c r="K175" s="8">
        <f>'6-A. Proc. Sub-Annex'!N103</f>
        <v>0</v>
      </c>
      <c r="L175" s="8">
        <f>'6-A. Proc. Sub-Annex'!O103</f>
        <v>0</v>
      </c>
      <c r="M175" s="8">
        <f>'6-A. Proc. Sub-Annex'!P103</f>
        <v>0</v>
      </c>
      <c r="N175" s="8">
        <f>'6-A. Proc. Sub-Annex'!Q103</f>
        <v>0</v>
      </c>
      <c r="O175" s="8">
        <f>'6-A. Proc. Sub-Annex'!R103</f>
        <v>0</v>
      </c>
      <c r="P175" s="8">
        <f>'6-A. Proc. Sub-Annex'!S103</f>
        <v>0</v>
      </c>
    </row>
    <row r="176" spans="1:16" ht="25.5">
      <c r="A176" s="4" t="str">
        <f>'6-A. Proc. Sub-Annex'!B104</f>
        <v>6.1.1.21.3</v>
      </c>
      <c r="B176" s="4" t="str">
        <f>'6-A. Proc. Sub-Annex'!C104</f>
        <v>K.2.1.2</v>
      </c>
      <c r="C176" s="4" t="str">
        <f>'6-A. Proc. Sub-Annex'!D104</f>
        <v>Non-recurring GIA: Machinery &amp; Equipment for DH</v>
      </c>
      <c r="D176" s="8">
        <f>'6-A. Proc. Sub-Annex'!G104</f>
        <v>0</v>
      </c>
      <c r="E176" s="8">
        <f>'6-A. Proc. Sub-Annex'!H104</f>
        <v>0</v>
      </c>
      <c r="F176" s="8">
        <f>'6-A. Proc. Sub-Annex'!I104</f>
        <v>0</v>
      </c>
      <c r="G176" s="8">
        <f>'6-A. Proc. Sub-Annex'!J104</f>
        <v>0</v>
      </c>
      <c r="H176" s="8">
        <f>'6-A. Proc. Sub-Annex'!K104</f>
        <v>0</v>
      </c>
      <c r="I176" s="8">
        <f>'6-A. Proc. Sub-Annex'!L104</f>
        <v>0</v>
      </c>
      <c r="J176" s="8">
        <f>'6-A. Proc. Sub-Annex'!M104</f>
        <v>525000</v>
      </c>
      <c r="K176" s="8">
        <f>'6-A. Proc. Sub-Annex'!N104</f>
        <v>5.25</v>
      </c>
      <c r="L176" s="8">
        <f>'6-A. Proc. Sub-Annex'!O104</f>
        <v>2</v>
      </c>
      <c r="M176" s="8">
        <f>'6-A. Proc. Sub-Annex'!P104</f>
        <v>10.5</v>
      </c>
      <c r="N176" s="8">
        <f>'6-A. Proc. Sub-Annex'!Q104</f>
        <v>0</v>
      </c>
      <c r="O176" s="8">
        <f>'6-A. Proc. Sub-Annex'!R104</f>
        <v>0</v>
      </c>
      <c r="P176" s="8">
        <f>'6-A. Proc. Sub-Annex'!S104</f>
        <v>0</v>
      </c>
    </row>
    <row r="177" spans="1:16" ht="25.5">
      <c r="A177" s="4" t="str">
        <f>'6-A. Proc. Sub-Annex'!B105</f>
        <v>6.1.1.21.4</v>
      </c>
      <c r="B177" s="4" t="str">
        <f>'6-A. Proc. Sub-Annex'!C105</f>
        <v>K.2.2</v>
      </c>
      <c r="C177" s="4" t="str">
        <f>'6-A. Proc. Sub-Annex'!D105</f>
        <v>Non-recurring GIA: Machinery &amp; Equipment for CHC</v>
      </c>
      <c r="D177" s="8">
        <f>'6-A. Proc. Sub-Annex'!G105</f>
        <v>0</v>
      </c>
      <c r="E177" s="8">
        <f>'6-A. Proc. Sub-Annex'!H105</f>
        <v>0</v>
      </c>
      <c r="F177" s="8">
        <f>'6-A. Proc. Sub-Annex'!I105</f>
        <v>0</v>
      </c>
      <c r="G177" s="8">
        <f>'6-A. Proc. Sub-Annex'!J105</f>
        <v>0</v>
      </c>
      <c r="H177" s="8">
        <f>'6-A. Proc. Sub-Annex'!K105</f>
        <v>0</v>
      </c>
      <c r="I177" s="8">
        <f>'6-A. Proc. Sub-Annex'!L105</f>
        <v>0</v>
      </c>
      <c r="J177" s="8">
        <f>'6-A. Proc. Sub-Annex'!M105</f>
        <v>0</v>
      </c>
      <c r="K177" s="8">
        <f>'6-A. Proc. Sub-Annex'!N105</f>
        <v>0</v>
      </c>
      <c r="L177" s="8">
        <f>'6-A. Proc. Sub-Annex'!O105</f>
        <v>0</v>
      </c>
      <c r="M177" s="8">
        <f>'6-A. Proc. Sub-Annex'!P105</f>
        <v>0</v>
      </c>
      <c r="N177" s="8">
        <f>'6-A. Proc. Sub-Annex'!Q105</f>
        <v>0</v>
      </c>
      <c r="O177" s="8">
        <f>'6-A. Proc. Sub-Annex'!R105</f>
        <v>0</v>
      </c>
      <c r="P177" s="8">
        <f>'6-A. Proc. Sub-Annex'!S105</f>
        <v>0</v>
      </c>
    </row>
    <row r="178" spans="1:16" ht="25.5">
      <c r="A178" s="4" t="str">
        <f>'6-A. Proc. Sub-Annex'!B106</f>
        <v>6.1.1.21.5</v>
      </c>
      <c r="B178" s="4" t="str">
        <f>'6-A. Proc. Sub-Annex'!C106</f>
        <v>K.2.3</v>
      </c>
      <c r="C178" s="4" t="str">
        <f>'6-A. Proc. Sub-Annex'!D106</f>
        <v>Non-recurring GIA: Machinery &amp; Equipment for PHC</v>
      </c>
      <c r="D178" s="8">
        <f>'6-A. Proc. Sub-Annex'!G106</f>
        <v>0</v>
      </c>
      <c r="E178" s="8">
        <f>'6-A. Proc. Sub-Annex'!H106</f>
        <v>0</v>
      </c>
      <c r="F178" s="8">
        <f>'6-A. Proc. Sub-Annex'!I106</f>
        <v>10.499970000000001</v>
      </c>
      <c r="G178" s="8">
        <f>'6-A. Proc. Sub-Annex'!J106</f>
        <v>0</v>
      </c>
      <c r="H178" s="8">
        <f>'6-A. Proc. Sub-Annex'!K106</f>
        <v>0</v>
      </c>
      <c r="I178" s="8">
        <f>'6-A. Proc. Sub-Annex'!L106</f>
        <v>0</v>
      </c>
      <c r="J178" s="8">
        <f>'6-A. Proc. Sub-Annex'!M106</f>
        <v>0</v>
      </c>
      <c r="K178" s="8">
        <f>'6-A. Proc. Sub-Annex'!N106</f>
        <v>0</v>
      </c>
      <c r="L178" s="8">
        <f>'6-A. Proc. Sub-Annex'!O106</f>
        <v>0</v>
      </c>
      <c r="M178" s="8">
        <f>'6-A. Proc. Sub-Annex'!P106</f>
        <v>0</v>
      </c>
      <c r="N178" s="8">
        <f>'6-A. Proc. Sub-Annex'!Q106</f>
        <v>0</v>
      </c>
      <c r="O178" s="8">
        <f>'6-A. Proc. Sub-Annex'!R106</f>
        <v>0</v>
      </c>
      <c r="P178" s="8">
        <f>'6-A. Proc. Sub-Annex'!S106</f>
        <v>0</v>
      </c>
    </row>
    <row r="179" spans="1:16" ht="25.5">
      <c r="A179" s="4" t="str">
        <f>'6-A. Proc. Sub-Annex'!B109</f>
        <v>6.1.1.22</v>
      </c>
      <c r="B179" s="4">
        <f>'6-A. Proc. Sub-Annex'!C109</f>
        <v>0</v>
      </c>
      <c r="C179" s="4" t="str">
        <f>'6-A. Proc. Sub-Annex'!D109</f>
        <v>Procurement of bio-medical and other equipment: NTCP</v>
      </c>
      <c r="D179" s="8"/>
      <c r="E179" s="8"/>
      <c r="F179" s="8">
        <f>SUM(F180:F182)</f>
        <v>0.5</v>
      </c>
      <c r="G179" s="8">
        <f>SUM(G180:G182)</f>
        <v>0</v>
      </c>
      <c r="H179" s="8">
        <f>SUM(H180:H182)</f>
        <v>0</v>
      </c>
      <c r="I179" s="8"/>
      <c r="J179" s="8"/>
      <c r="K179" s="8"/>
      <c r="L179" s="8"/>
      <c r="M179" s="8">
        <f>SUM(M180:M182)</f>
        <v>0</v>
      </c>
      <c r="N179" s="8">
        <f>'6-A. Proc. Sub-Annex'!Q109</f>
        <v>0</v>
      </c>
      <c r="O179" s="8">
        <f>'6-A. Proc. Sub-Annex'!R109</f>
        <v>0</v>
      </c>
      <c r="P179" s="8">
        <f>SUM(P180:P182)</f>
        <v>0</v>
      </c>
    </row>
    <row r="180" spans="1:16" ht="25.5">
      <c r="A180" s="4" t="str">
        <f>'6-A. Proc. Sub-Annex'!B110</f>
        <v>6.1.1.22.1</v>
      </c>
      <c r="B180" s="4" t="str">
        <f>'6-A. Proc. Sub-Annex'!C110</f>
        <v>M.1.5.1</v>
      </c>
      <c r="C180" s="4" t="str">
        <f>'6-A. Proc. Sub-Annex'!D110</f>
        <v>Non-recurring: Equipment for DTCC</v>
      </c>
      <c r="D180" s="8">
        <f>'6-A. Proc. Sub-Annex'!G110</f>
        <v>0</v>
      </c>
      <c r="E180" s="8">
        <f>'6-A. Proc. Sub-Annex'!H110</f>
        <v>0</v>
      </c>
      <c r="F180" s="8">
        <f>'6-A. Proc. Sub-Annex'!I110</f>
        <v>0</v>
      </c>
      <c r="G180" s="8">
        <f>'6-A. Proc. Sub-Annex'!J110</f>
        <v>0</v>
      </c>
      <c r="H180" s="8">
        <f>'6-A. Proc. Sub-Annex'!K110</f>
        <v>0</v>
      </c>
      <c r="I180" s="8">
        <f>'6-A. Proc. Sub-Annex'!L110</f>
        <v>0</v>
      </c>
      <c r="J180" s="8">
        <f>'6-A. Proc. Sub-Annex'!M110</f>
        <v>0</v>
      </c>
      <c r="K180" s="8">
        <f>'6-A. Proc. Sub-Annex'!N110</f>
        <v>0</v>
      </c>
      <c r="L180" s="8">
        <f>'6-A. Proc. Sub-Annex'!O110</f>
        <v>0</v>
      </c>
      <c r="M180" s="8">
        <f>'6-A. Proc. Sub-Annex'!P110</f>
        <v>0</v>
      </c>
      <c r="N180" s="8">
        <f>'6-A. Proc. Sub-Annex'!Q110</f>
        <v>0</v>
      </c>
      <c r="O180" s="8">
        <f>'6-A. Proc. Sub-Annex'!R110</f>
        <v>0</v>
      </c>
      <c r="P180" s="8">
        <f>'6-A. Proc. Sub-Annex'!S110</f>
        <v>0</v>
      </c>
    </row>
    <row r="181" spans="1:16" ht="25.5">
      <c r="A181" s="4" t="str">
        <f>'6-A. Proc. Sub-Annex'!B111</f>
        <v>6.1.1.22.2</v>
      </c>
      <c r="B181" s="4" t="str">
        <f>'6-A. Proc. Sub-Annex'!C111</f>
        <v>M.2.3.1</v>
      </c>
      <c r="C181" s="4" t="str">
        <f>'6-A. Proc. Sub-Annex'!D111</f>
        <v>Non-recurring: Equipment for TCC</v>
      </c>
      <c r="D181" s="8">
        <f>'6-A. Proc. Sub-Annex'!G111</f>
        <v>0</v>
      </c>
      <c r="E181" s="8">
        <f>'6-A. Proc. Sub-Annex'!H111</f>
        <v>0</v>
      </c>
      <c r="F181" s="8">
        <f>'6-A. Proc. Sub-Annex'!I111</f>
        <v>0.5</v>
      </c>
      <c r="G181" s="8">
        <f>'6-A. Proc. Sub-Annex'!J111</f>
        <v>0</v>
      </c>
      <c r="H181" s="8">
        <f>'6-A. Proc. Sub-Annex'!K111</f>
        <v>0</v>
      </c>
      <c r="I181" s="8">
        <f>'6-A. Proc. Sub-Annex'!L111</f>
        <v>0</v>
      </c>
      <c r="J181" s="8">
        <f>'6-A. Proc. Sub-Annex'!M111</f>
        <v>0</v>
      </c>
      <c r="K181" s="8">
        <f>'6-A. Proc. Sub-Annex'!N111</f>
        <v>0</v>
      </c>
      <c r="L181" s="8">
        <f>'6-A. Proc. Sub-Annex'!O111</f>
        <v>0</v>
      </c>
      <c r="M181" s="8">
        <f>'6-A. Proc. Sub-Annex'!P111</f>
        <v>0</v>
      </c>
      <c r="N181" s="8">
        <f>'6-A. Proc. Sub-Annex'!Q111</f>
        <v>0</v>
      </c>
      <c r="O181" s="8">
        <f>'6-A. Proc. Sub-Annex'!R111</f>
        <v>0</v>
      </c>
      <c r="P181" s="8">
        <f>'6-A. Proc. Sub-Annex'!S111</f>
        <v>0</v>
      </c>
    </row>
    <row r="182" spans="1:16" ht="25.5">
      <c r="A182" s="4" t="str">
        <f>'6-A. Proc. Sub-Annex'!B112</f>
        <v>6.1.1.22.3</v>
      </c>
      <c r="B182" s="4">
        <f>'6-A. Proc. Sub-Annex'!C112</f>
        <v>0</v>
      </c>
      <c r="C182" s="4" t="str">
        <f>'6-A. Proc. Sub-Annex'!D112</f>
        <v>Any other equipment (please specify)</v>
      </c>
      <c r="D182" s="8">
        <f>'6-A. Proc. Sub-Annex'!G112</f>
        <v>0</v>
      </c>
      <c r="E182" s="8">
        <f>'6-A. Proc. Sub-Annex'!H112</f>
        <v>0</v>
      </c>
      <c r="F182" s="8">
        <f>'6-A. Proc. Sub-Annex'!I112</f>
        <v>0</v>
      </c>
      <c r="G182" s="8">
        <f>'6-A. Proc. Sub-Annex'!J112</f>
        <v>0</v>
      </c>
      <c r="H182" s="8">
        <f>'6-A. Proc. Sub-Annex'!K112</f>
        <v>0</v>
      </c>
      <c r="I182" s="8">
        <f>'6-A. Proc. Sub-Annex'!L112</f>
        <v>0</v>
      </c>
      <c r="J182" s="8">
        <f>'6-A. Proc. Sub-Annex'!M112</f>
        <v>0</v>
      </c>
      <c r="K182" s="8">
        <f>'6-A. Proc. Sub-Annex'!N112</f>
        <v>0</v>
      </c>
      <c r="L182" s="8">
        <f>'6-A. Proc. Sub-Annex'!O112</f>
        <v>0</v>
      </c>
      <c r="M182" s="8">
        <f>'6-A. Proc. Sub-Annex'!P112</f>
        <v>0</v>
      </c>
      <c r="N182" s="8">
        <f>'6-A. Proc. Sub-Annex'!Q112</f>
        <v>0</v>
      </c>
      <c r="O182" s="8">
        <f>'6-A. Proc. Sub-Annex'!R112</f>
        <v>0</v>
      </c>
      <c r="P182" s="8">
        <f>'6-A. Proc. Sub-Annex'!S112</f>
        <v>0</v>
      </c>
    </row>
    <row r="183" spans="1:16" ht="25.5">
      <c r="A183" s="4" t="str">
        <f>'6-A. Proc. Sub-Annex'!B113</f>
        <v>6.1.1.23</v>
      </c>
      <c r="B183" s="4">
        <f>'6-A. Proc. Sub-Annex'!C113</f>
        <v>0</v>
      </c>
      <c r="C183" s="4" t="str">
        <f>'6-A. Proc. Sub-Annex'!D113</f>
        <v>Procurement of bio-medical and other equipment: NPCDCS</v>
      </c>
      <c r="D183" s="8"/>
      <c r="E183" s="8"/>
      <c r="F183" s="8">
        <f>SUM(F184:F188)</f>
        <v>0</v>
      </c>
      <c r="G183" s="8">
        <f>SUM(G184:G188)</f>
        <v>0</v>
      </c>
      <c r="H183" s="8">
        <f>SUM(H184:H188)</f>
        <v>0</v>
      </c>
      <c r="I183" s="8"/>
      <c r="J183" s="8"/>
      <c r="K183" s="8"/>
      <c r="L183" s="8"/>
      <c r="M183" s="8">
        <f>SUM(M184:M188)</f>
        <v>0</v>
      </c>
      <c r="N183" s="8">
        <f>'6-A. Proc. Sub-Annex'!Q113</f>
        <v>0</v>
      </c>
      <c r="O183" s="8">
        <f>'6-A. Proc. Sub-Annex'!R113</f>
        <v>0</v>
      </c>
      <c r="P183" s="8">
        <f>SUM(P184:P188)</f>
        <v>0</v>
      </c>
    </row>
    <row r="184" spans="1:16" ht="25.5">
      <c r="A184" s="4" t="str">
        <f>'6-A. Proc. Sub-Annex'!B114</f>
        <v>6.1.1.23.1</v>
      </c>
      <c r="B184" s="4" t="str">
        <f>'6-A. Proc. Sub-Annex'!C114</f>
        <v>O1.1.2.1</v>
      </c>
      <c r="C184" s="4" t="str">
        <f>'6-A. Proc. Sub-Annex'!D114</f>
        <v>Non-recurring: Equipping Cardiac Care Unit (CCU)/ICU</v>
      </c>
      <c r="D184" s="8">
        <f>'6-A. Proc. Sub-Annex'!G114</f>
        <v>0</v>
      </c>
      <c r="E184" s="8">
        <f>'6-A. Proc. Sub-Annex'!H114</f>
        <v>0</v>
      </c>
      <c r="F184" s="8">
        <f>'6-A. Proc. Sub-Annex'!I114</f>
        <v>0</v>
      </c>
      <c r="G184" s="8">
        <f>'6-A. Proc. Sub-Annex'!J114</f>
        <v>0</v>
      </c>
      <c r="H184" s="8">
        <f>'6-A. Proc. Sub-Annex'!K114</f>
        <v>0</v>
      </c>
      <c r="I184" s="8">
        <f>'6-A. Proc. Sub-Annex'!L114</f>
        <v>0</v>
      </c>
      <c r="J184" s="8">
        <f>'6-A. Proc. Sub-Annex'!M114</f>
        <v>0</v>
      </c>
      <c r="K184" s="8">
        <f>'6-A. Proc. Sub-Annex'!N114</f>
        <v>0</v>
      </c>
      <c r="L184" s="8">
        <f>'6-A. Proc. Sub-Annex'!O114</f>
        <v>0</v>
      </c>
      <c r="M184" s="8">
        <f>'6-A. Proc. Sub-Annex'!P114</f>
        <v>0</v>
      </c>
      <c r="N184" s="8">
        <f>'6-A. Proc. Sub-Annex'!Q114</f>
        <v>0</v>
      </c>
      <c r="O184" s="8">
        <f>'6-A. Proc. Sub-Annex'!R114</f>
        <v>0</v>
      </c>
      <c r="P184" s="8">
        <f>'6-A. Proc. Sub-Annex'!S114</f>
        <v>0</v>
      </c>
    </row>
    <row r="185" spans="1:16" ht="25.5">
      <c r="A185" s="4" t="str">
        <f>'6-A. Proc. Sub-Annex'!B115</f>
        <v>6.1.1.23.2</v>
      </c>
      <c r="B185" s="4" t="str">
        <f>'6-A. Proc. Sub-Annex'!C115</f>
        <v>O1.1.2.2</v>
      </c>
      <c r="C185" s="4" t="str">
        <f>'6-A. Proc. Sub-Annex'!D115</f>
        <v>Non recurring: Equipment for Cancer  Care</v>
      </c>
      <c r="D185" s="8">
        <f>'6-A. Proc. Sub-Annex'!G115</f>
        <v>0</v>
      </c>
      <c r="E185" s="8">
        <f>'6-A. Proc. Sub-Annex'!H115</f>
        <v>0</v>
      </c>
      <c r="F185" s="8">
        <f>'6-A. Proc. Sub-Annex'!I115</f>
        <v>0</v>
      </c>
      <c r="G185" s="8">
        <f>'6-A. Proc. Sub-Annex'!J115</f>
        <v>0</v>
      </c>
      <c r="H185" s="8">
        <f>'6-A. Proc. Sub-Annex'!K115</f>
        <v>0</v>
      </c>
      <c r="I185" s="8">
        <f>'6-A. Proc. Sub-Annex'!L115</f>
        <v>0</v>
      </c>
      <c r="J185" s="8">
        <f>'6-A. Proc. Sub-Annex'!M115</f>
        <v>0</v>
      </c>
      <c r="K185" s="8">
        <f>'6-A. Proc. Sub-Annex'!N115</f>
        <v>0</v>
      </c>
      <c r="L185" s="8">
        <f>'6-A. Proc. Sub-Annex'!O115</f>
        <v>0</v>
      </c>
      <c r="M185" s="8">
        <f>'6-A. Proc. Sub-Annex'!P115</f>
        <v>0</v>
      </c>
      <c r="N185" s="8">
        <f>'6-A. Proc. Sub-Annex'!Q115</f>
        <v>0</v>
      </c>
      <c r="O185" s="8">
        <f>'6-A. Proc. Sub-Annex'!R115</f>
        <v>0</v>
      </c>
      <c r="P185" s="8">
        <f>'6-A. Proc. Sub-Annex'!S115</f>
        <v>0</v>
      </c>
    </row>
    <row r="186" spans="1:16" ht="25.5">
      <c r="A186" s="4" t="str">
        <f>'6-A. Proc. Sub-Annex'!B116</f>
        <v>6.1.1.23.3</v>
      </c>
      <c r="B186" s="4" t="str">
        <f>'6-A. Proc. Sub-Annex'!C116</f>
        <v>O1.1.3.2</v>
      </c>
      <c r="C186" s="4" t="str">
        <f>'6-A. Proc. Sub-Annex'!D116</f>
        <v>Non-recurring: Equipment at District NCD clinic</v>
      </c>
      <c r="D186" s="8">
        <f>'6-A. Proc. Sub-Annex'!G116</f>
        <v>0</v>
      </c>
      <c r="E186" s="8">
        <f>'6-A. Proc. Sub-Annex'!H116</f>
        <v>0</v>
      </c>
      <c r="F186" s="8">
        <f>'6-A. Proc. Sub-Annex'!I116</f>
        <v>0</v>
      </c>
      <c r="G186" s="8">
        <f>'6-A. Proc. Sub-Annex'!J116</f>
        <v>0</v>
      </c>
      <c r="H186" s="8">
        <f>'6-A. Proc. Sub-Annex'!K116</f>
        <v>0</v>
      </c>
      <c r="I186" s="8">
        <f>'6-A. Proc. Sub-Annex'!L116</f>
        <v>0</v>
      </c>
      <c r="J186" s="8">
        <f>'6-A. Proc. Sub-Annex'!M116</f>
        <v>0</v>
      </c>
      <c r="K186" s="8">
        <f>'6-A. Proc. Sub-Annex'!N116</f>
        <v>0</v>
      </c>
      <c r="L186" s="8">
        <f>'6-A. Proc. Sub-Annex'!O116</f>
        <v>0</v>
      </c>
      <c r="M186" s="8">
        <f>'6-A. Proc. Sub-Annex'!P116</f>
        <v>0</v>
      </c>
      <c r="N186" s="8">
        <f>'6-A. Proc. Sub-Annex'!Q116</f>
        <v>0</v>
      </c>
      <c r="O186" s="8">
        <f>'6-A. Proc. Sub-Annex'!R116</f>
        <v>0</v>
      </c>
      <c r="P186" s="8">
        <f>'6-A. Proc. Sub-Annex'!S116</f>
        <v>0</v>
      </c>
    </row>
    <row r="187" spans="1:16" ht="25.5">
      <c r="A187" s="4" t="str">
        <f>'6-A. Proc. Sub-Annex'!B117</f>
        <v>6.1.1.23.4</v>
      </c>
      <c r="B187" s="4" t="str">
        <f>'6-A. Proc. Sub-Annex'!C117</f>
        <v>O1.1.4.1</v>
      </c>
      <c r="C187" s="4" t="str">
        <f>'6-A. Proc. Sub-Annex'!D117</f>
        <v>Non-recurring: Equipment at CHC NCD clinic</v>
      </c>
      <c r="D187" s="8">
        <f>'6-A. Proc. Sub-Annex'!G117</f>
        <v>0</v>
      </c>
      <c r="E187" s="8">
        <f>'6-A. Proc. Sub-Annex'!H117</f>
        <v>0</v>
      </c>
      <c r="F187" s="8">
        <f>'6-A. Proc. Sub-Annex'!I117</f>
        <v>0</v>
      </c>
      <c r="G187" s="8">
        <f>'6-A. Proc. Sub-Annex'!J117</f>
        <v>0</v>
      </c>
      <c r="H187" s="8">
        <f>'6-A. Proc. Sub-Annex'!K117</f>
        <v>0</v>
      </c>
      <c r="I187" s="8">
        <f>'6-A. Proc. Sub-Annex'!L117</f>
        <v>0</v>
      </c>
      <c r="J187" s="8">
        <f>'6-A. Proc. Sub-Annex'!M117</f>
        <v>0</v>
      </c>
      <c r="K187" s="8">
        <f>'6-A. Proc. Sub-Annex'!N117</f>
        <v>0</v>
      </c>
      <c r="L187" s="8">
        <f>'6-A. Proc. Sub-Annex'!O117</f>
        <v>0</v>
      </c>
      <c r="M187" s="8">
        <f>'6-A. Proc. Sub-Annex'!P117</f>
        <v>0</v>
      </c>
      <c r="N187" s="8">
        <f>'6-A. Proc. Sub-Annex'!Q117</f>
        <v>0</v>
      </c>
      <c r="O187" s="8">
        <f>'6-A. Proc. Sub-Annex'!R117</f>
        <v>0</v>
      </c>
      <c r="P187" s="8">
        <f>'6-A. Proc. Sub-Annex'!S117</f>
        <v>0</v>
      </c>
    </row>
    <row r="188" spans="1:16" ht="25.5">
      <c r="A188" s="4" t="str">
        <f>'6-A. Proc. Sub-Annex'!B119</f>
        <v>6.1.1.23.5</v>
      </c>
      <c r="B188" s="4">
        <f>'6-A. Proc. Sub-Annex'!C119</f>
        <v>0</v>
      </c>
      <c r="C188" s="4" t="str">
        <f>'6-A. Proc. Sub-Annex'!D119</f>
        <v>Any other equipment (please specify)</v>
      </c>
      <c r="D188" s="8">
        <f>'6-A. Proc. Sub-Annex'!G119</f>
        <v>0</v>
      </c>
      <c r="E188" s="8">
        <f>'6-A. Proc. Sub-Annex'!H119</f>
        <v>0</v>
      </c>
      <c r="F188" s="8">
        <f>'6-A. Proc. Sub-Annex'!I119</f>
        <v>0</v>
      </c>
      <c r="G188" s="8">
        <f>'6-A. Proc. Sub-Annex'!J119</f>
        <v>0</v>
      </c>
      <c r="H188" s="8">
        <f>'6-A. Proc. Sub-Annex'!K119</f>
        <v>0</v>
      </c>
      <c r="I188" s="8">
        <f>'6-A. Proc. Sub-Annex'!L119</f>
        <v>0</v>
      </c>
      <c r="J188" s="8">
        <f>'6-A. Proc. Sub-Annex'!M119</f>
        <v>0</v>
      </c>
      <c r="K188" s="8">
        <f>'6-A. Proc. Sub-Annex'!N119</f>
        <v>0</v>
      </c>
      <c r="L188" s="8">
        <f>'6-A. Proc. Sub-Annex'!O119</f>
        <v>0</v>
      </c>
      <c r="M188" s="8">
        <f>'6-A. Proc. Sub-Annex'!P119</f>
        <v>0</v>
      </c>
      <c r="N188" s="8">
        <f>'6-A. Proc. Sub-Annex'!Q119</f>
        <v>0</v>
      </c>
      <c r="O188" s="8">
        <f>'6-A. Proc. Sub-Annex'!R119</f>
        <v>0</v>
      </c>
      <c r="P188" s="8">
        <f>'6-A. Proc. Sub-Annex'!S119</f>
        <v>0</v>
      </c>
    </row>
    <row r="189" spans="1:16" ht="25.5">
      <c r="A189" s="4" t="str">
        <f>'6-A. Proc. Sub-Annex'!B120</f>
        <v>6.1.1.24</v>
      </c>
      <c r="B189" s="4" t="str">
        <f>'6-A. Proc. Sub-Annex'!C120</f>
        <v>B.13.4</v>
      </c>
      <c r="C189" s="4" t="str">
        <f>'6-A. Proc. Sub-Annex'!D120</f>
        <v>Procurement of bio-medical and other equipment: National Dialysis Programme</v>
      </c>
      <c r="D189" s="8"/>
      <c r="E189" s="8"/>
      <c r="F189" s="8">
        <f>SUM(F190:F191)</f>
        <v>0</v>
      </c>
      <c r="G189" s="8">
        <f>SUM(G190:G191)</f>
        <v>0</v>
      </c>
      <c r="H189" s="8">
        <f>SUM(H190:H191)</f>
        <v>0</v>
      </c>
      <c r="I189" s="8"/>
      <c r="J189" s="8"/>
      <c r="K189" s="8"/>
      <c r="L189" s="8"/>
      <c r="M189" s="8">
        <f>SUM(M190:M191)</f>
        <v>5</v>
      </c>
      <c r="N189" s="8">
        <f>'6-A. Proc. Sub-Annex'!Q120</f>
        <v>0</v>
      </c>
      <c r="O189" s="8">
        <f>'6-A. Proc. Sub-Annex'!R120</f>
        <v>0</v>
      </c>
      <c r="P189" s="8">
        <f>SUM(P190:P191)</f>
        <v>0</v>
      </c>
    </row>
    <row r="190" spans="1:16" ht="25.5">
      <c r="A190" s="4" t="str">
        <f>'6-A. Proc. Sub-Annex'!B121</f>
        <v>6.1.1.24.1</v>
      </c>
      <c r="B190" s="4">
        <f>'6-A. Proc. Sub-Annex'!C121</f>
        <v>0</v>
      </c>
      <c r="C190" s="4" t="str">
        <f>'6-A. Proc. Sub-Annex'!D121</f>
        <v xml:space="preserve">Medical devices as per National Dialysis Programme </v>
      </c>
      <c r="D190" s="8">
        <f>'6-A. Proc. Sub-Annex'!G121</f>
        <v>0</v>
      </c>
      <c r="E190" s="8">
        <f>'6-A. Proc. Sub-Annex'!H121</f>
        <v>0</v>
      </c>
      <c r="F190" s="8">
        <f>'6-A. Proc. Sub-Annex'!I121</f>
        <v>0</v>
      </c>
      <c r="G190" s="8">
        <f>'6-A. Proc. Sub-Annex'!J121</f>
        <v>0</v>
      </c>
      <c r="H190" s="8">
        <f>'6-A. Proc. Sub-Annex'!K121</f>
        <v>0</v>
      </c>
      <c r="I190" s="8">
        <f>'6-A. Proc. Sub-Annex'!L121</f>
        <v>0</v>
      </c>
      <c r="J190" s="8">
        <f>'6-A. Proc. Sub-Annex'!M121</f>
        <v>500000</v>
      </c>
      <c r="K190" s="8">
        <f>'6-A. Proc. Sub-Annex'!N121</f>
        <v>5</v>
      </c>
      <c r="L190" s="8">
        <f>'6-A. Proc. Sub-Annex'!O121</f>
        <v>1</v>
      </c>
      <c r="M190" s="8">
        <f>'6-A. Proc. Sub-Annex'!P121</f>
        <v>5</v>
      </c>
      <c r="N190" s="8">
        <f>'6-A. Proc. Sub-Annex'!Q121</f>
        <v>0</v>
      </c>
      <c r="O190" s="8">
        <f>'6-A. Proc. Sub-Annex'!R121</f>
        <v>0</v>
      </c>
      <c r="P190" s="8">
        <f>'6-A. Proc. Sub-Annex'!S121</f>
        <v>0</v>
      </c>
    </row>
    <row r="191" spans="1:16" ht="25.5">
      <c r="A191" s="4" t="str">
        <f>'6-A. Proc. Sub-Annex'!B122</f>
        <v>6.1.1.24.2</v>
      </c>
      <c r="B191" s="4">
        <f>'6-A. Proc. Sub-Annex'!C122</f>
        <v>0</v>
      </c>
      <c r="C191" s="4" t="str">
        <f>'6-A. Proc. Sub-Annex'!D122</f>
        <v>Any other equipment (please specify)</v>
      </c>
      <c r="D191" s="8">
        <f>'6-A. Proc. Sub-Annex'!G122</f>
        <v>0</v>
      </c>
      <c r="E191" s="8">
        <f>'6-A. Proc. Sub-Annex'!H122</f>
        <v>0</v>
      </c>
      <c r="F191" s="8">
        <f>'6-A. Proc. Sub-Annex'!I122</f>
        <v>0</v>
      </c>
      <c r="G191" s="8">
        <f>'6-A. Proc. Sub-Annex'!J122</f>
        <v>0</v>
      </c>
      <c r="H191" s="8">
        <f>'6-A. Proc. Sub-Annex'!K122</f>
        <v>0</v>
      </c>
      <c r="I191" s="8">
        <f>'6-A. Proc. Sub-Annex'!L122</f>
        <v>0</v>
      </c>
      <c r="J191" s="8">
        <f>'6-A. Proc. Sub-Annex'!M122</f>
        <v>0</v>
      </c>
      <c r="K191" s="8">
        <f>'6-A. Proc. Sub-Annex'!N122</f>
        <v>0</v>
      </c>
      <c r="L191" s="8">
        <f>'6-A. Proc. Sub-Annex'!O122</f>
        <v>0</v>
      </c>
      <c r="M191" s="8">
        <f>'6-A. Proc. Sub-Annex'!P122</f>
        <v>0</v>
      </c>
      <c r="N191" s="8">
        <f>'6-A. Proc. Sub-Annex'!Q122</f>
        <v>0</v>
      </c>
      <c r="O191" s="8">
        <f>'6-A. Proc. Sub-Annex'!R122</f>
        <v>0</v>
      </c>
      <c r="P191" s="8">
        <f>'6-A. Proc. Sub-Annex'!S122</f>
        <v>0</v>
      </c>
    </row>
    <row r="192" spans="1:16">
      <c r="A192" s="4" t="str">
        <f>'6-A. Proc. Sub-Annex'!B55</f>
        <v>6.1.1.25</v>
      </c>
      <c r="B192" s="4">
        <f>'6-A. Proc. Sub-Annex'!C55</f>
        <v>0</v>
      </c>
      <c r="C192" s="4" t="str">
        <f>'6-A. Proc. Sub-Annex'!D55</f>
        <v>Procurement of any other equipment</v>
      </c>
      <c r="D192" s="8"/>
      <c r="E192" s="8"/>
      <c r="F192" s="8">
        <f>SUM(F193:F193)</f>
        <v>0</v>
      </c>
      <c r="G192" s="8">
        <f>SUM(G193:G193)</f>
        <v>0</v>
      </c>
      <c r="H192" s="8">
        <f>SUM(H193:H193)</f>
        <v>0</v>
      </c>
      <c r="I192" s="8"/>
      <c r="J192" s="8"/>
      <c r="K192" s="8"/>
      <c r="L192" s="8"/>
      <c r="M192" s="8">
        <f>SUM(M193:M193)</f>
        <v>0</v>
      </c>
      <c r="N192" s="8">
        <f>'6-A. Proc. Sub-Annex'!Q55</f>
        <v>0</v>
      </c>
      <c r="O192" s="8">
        <f>'6-A. Proc. Sub-Annex'!R55</f>
        <v>0</v>
      </c>
      <c r="P192" s="8">
        <f>SUM(P193:P193)</f>
        <v>0</v>
      </c>
    </row>
    <row r="193" spans="1:16" ht="38.25">
      <c r="A193" s="4" t="str">
        <f>'6-A. Proc. Sub-Annex'!B56</f>
        <v>6.1.1.25.1</v>
      </c>
      <c r="B193" s="4">
        <f>'6-A. Proc. Sub-Annex'!C56</f>
        <v>0</v>
      </c>
      <c r="C193" s="4" t="str">
        <f>'6-A. Proc. Sub-Annex'!D56</f>
        <v>Any other equipment for hospital strengthening as per IPHS (please specify)</v>
      </c>
      <c r="D193" s="8">
        <f>'6-A. Proc. Sub-Annex'!G56</f>
        <v>0</v>
      </c>
      <c r="E193" s="8">
        <f>'6-A. Proc. Sub-Annex'!H56</f>
        <v>0</v>
      </c>
      <c r="F193" s="8">
        <f>'6-A. Proc. Sub-Annex'!I56</f>
        <v>0</v>
      </c>
      <c r="G193" s="8">
        <f>'6-A. Proc. Sub-Annex'!J56</f>
        <v>0</v>
      </c>
      <c r="H193" s="8">
        <f>'6-A. Proc. Sub-Annex'!K56</f>
        <v>0</v>
      </c>
      <c r="I193" s="8">
        <f>'6-A. Proc. Sub-Annex'!L56</f>
        <v>0</v>
      </c>
      <c r="J193" s="8">
        <f>'6-A. Proc. Sub-Annex'!M56</f>
        <v>0</v>
      </c>
      <c r="K193" s="8">
        <f>'6-A. Proc. Sub-Annex'!N56</f>
        <v>0</v>
      </c>
      <c r="L193" s="8">
        <f>'6-A. Proc. Sub-Annex'!O56</f>
        <v>0</v>
      </c>
      <c r="M193" s="8">
        <f>'6-A. Proc. Sub-Annex'!P56</f>
        <v>0</v>
      </c>
      <c r="N193" s="8">
        <f>'6-A. Proc. Sub-Annex'!Q56</f>
        <v>0</v>
      </c>
      <c r="O193" s="8">
        <f>'6-A. Proc. Sub-Annex'!R56</f>
        <v>0</v>
      </c>
      <c r="P193" s="8">
        <f>'6-A. Proc. Sub-Annex'!S56</f>
        <v>0</v>
      </c>
    </row>
    <row r="194" spans="1:16" ht="25.5">
      <c r="A194" s="4" t="str">
        <f>'6-A. Proc. Sub-Annex'!B17</f>
        <v>6.1.2.1.1</v>
      </c>
      <c r="B194" s="4">
        <f>'6-A. Proc. Sub-Annex'!C17</f>
        <v>0</v>
      </c>
      <c r="C194" s="4" t="str">
        <f>'6-A. Proc. Sub-Annex'!D17</f>
        <v>Furniture for paediatric OPD and ward</v>
      </c>
      <c r="D194" s="8">
        <f>'6-A. Proc. Sub-Annex'!G17</f>
        <v>0</v>
      </c>
      <c r="E194" s="8">
        <f>'6-A. Proc. Sub-Annex'!H17</f>
        <v>0</v>
      </c>
      <c r="F194" s="8">
        <f>'6-A. Proc. Sub-Annex'!I17</f>
        <v>0</v>
      </c>
      <c r="G194" s="8">
        <f>'6-A. Proc. Sub-Annex'!J17</f>
        <v>0</v>
      </c>
      <c r="H194" s="8">
        <f>'6-A. Proc. Sub-Annex'!K17</f>
        <v>0</v>
      </c>
      <c r="I194" s="8">
        <f>'6-A. Proc. Sub-Annex'!L17</f>
        <v>0</v>
      </c>
      <c r="J194" s="8">
        <f>'6-A. Proc. Sub-Annex'!M17</f>
        <v>0</v>
      </c>
      <c r="K194" s="8">
        <f>'6-A. Proc. Sub-Annex'!N17</f>
        <v>0</v>
      </c>
      <c r="L194" s="8">
        <f>'6-A. Proc. Sub-Annex'!O17</f>
        <v>0</v>
      </c>
      <c r="M194" s="8">
        <f>'6-A. Proc. Sub-Annex'!P17</f>
        <v>0</v>
      </c>
      <c r="N194" s="8">
        <f>'6-A. Proc. Sub-Annex'!Q17</f>
        <v>0</v>
      </c>
      <c r="O194" s="8">
        <f>'6-A. Proc. Sub-Annex'!R17</f>
        <v>0</v>
      </c>
      <c r="P194" s="8">
        <f>'6-A. Proc. Sub-Annex'!S17</f>
        <v>0</v>
      </c>
    </row>
    <row r="195" spans="1:16" ht="25.5">
      <c r="A195" s="4" t="str">
        <f>'6-A. Proc. Sub-Annex'!B32</f>
        <v>6.1.2.1.2</v>
      </c>
      <c r="B195" s="4" t="str">
        <f>'6-A. Proc. Sub-Annex'!C32</f>
        <v>B16.1.6.3.3</v>
      </c>
      <c r="C195" s="4" t="str">
        <f>'6-A. Proc. Sub-Annex'!D32</f>
        <v>Laptop for mobile health teams</v>
      </c>
      <c r="D195" s="8">
        <f>'6-A. Proc. Sub-Annex'!G32</f>
        <v>0</v>
      </c>
      <c r="E195" s="8">
        <f>'6-A. Proc. Sub-Annex'!H32</f>
        <v>0</v>
      </c>
      <c r="F195" s="8">
        <f>'6-A. Proc. Sub-Annex'!I32</f>
        <v>0</v>
      </c>
      <c r="G195" s="8">
        <f>'6-A. Proc. Sub-Annex'!J32</f>
        <v>0</v>
      </c>
      <c r="H195" s="8">
        <f>'6-A. Proc. Sub-Annex'!K32</f>
        <v>0</v>
      </c>
      <c r="I195" s="8">
        <f>'6-A. Proc. Sub-Annex'!L32</f>
        <v>0</v>
      </c>
      <c r="J195" s="8">
        <f>'6-A. Proc. Sub-Annex'!M32</f>
        <v>0</v>
      </c>
      <c r="K195" s="8">
        <f>'6-A. Proc. Sub-Annex'!N32</f>
        <v>0</v>
      </c>
      <c r="L195" s="8">
        <f>'6-A. Proc. Sub-Annex'!O32</f>
        <v>0</v>
      </c>
      <c r="M195" s="8">
        <f>'6-A. Proc. Sub-Annex'!P32</f>
        <v>0</v>
      </c>
      <c r="N195" s="8">
        <f>'6-A. Proc. Sub-Annex'!Q32</f>
        <v>0</v>
      </c>
      <c r="O195" s="8">
        <f>'6-A. Proc. Sub-Annex'!R32</f>
        <v>0</v>
      </c>
      <c r="P195" s="8">
        <f>'6-A. Proc. Sub-Annex'!S32</f>
        <v>0</v>
      </c>
    </row>
    <row r="196" spans="1:16" ht="25.5">
      <c r="A196" s="4" t="str">
        <f>'6-A. Proc. Sub-Annex'!B33</f>
        <v>6.1.2.1.3</v>
      </c>
      <c r="B196" s="4" t="str">
        <f>'6-A. Proc. Sub-Annex'!C33</f>
        <v>B16.1.6.3.4</v>
      </c>
      <c r="C196" s="4" t="str">
        <f>'6-A. Proc. Sub-Annex'!D33</f>
        <v>Desktop for DEIC</v>
      </c>
      <c r="D196" s="8">
        <f>'6-A. Proc. Sub-Annex'!G33</f>
        <v>0</v>
      </c>
      <c r="E196" s="8">
        <f>'6-A. Proc. Sub-Annex'!H33</f>
        <v>0</v>
      </c>
      <c r="F196" s="8">
        <f>'6-A. Proc. Sub-Annex'!I33</f>
        <v>0</v>
      </c>
      <c r="G196" s="8">
        <f>'6-A. Proc. Sub-Annex'!J33</f>
        <v>0</v>
      </c>
      <c r="H196" s="8">
        <f>'6-A. Proc. Sub-Annex'!K33</f>
        <v>0</v>
      </c>
      <c r="I196" s="8">
        <f>'6-A. Proc. Sub-Annex'!L33</f>
        <v>0</v>
      </c>
      <c r="J196" s="8">
        <f>'6-A. Proc. Sub-Annex'!M33</f>
        <v>37500</v>
      </c>
      <c r="K196" s="8">
        <f>'6-A. Proc. Sub-Annex'!N33</f>
        <v>0.375</v>
      </c>
      <c r="L196" s="8">
        <f>'6-A. Proc. Sub-Annex'!O33</f>
        <v>2</v>
      </c>
      <c r="M196" s="8">
        <f>'6-A. Proc. Sub-Annex'!P33</f>
        <v>0.75</v>
      </c>
      <c r="N196" s="8">
        <f>'6-A. Proc. Sub-Annex'!Q33</f>
        <v>0</v>
      </c>
      <c r="O196" s="8">
        <f>'6-A. Proc. Sub-Annex'!R33</f>
        <v>0</v>
      </c>
      <c r="P196" s="8">
        <f>'6-A. Proc. Sub-Annex'!S33</f>
        <v>0</v>
      </c>
    </row>
    <row r="197" spans="1:16" ht="25.5">
      <c r="A197" s="4" t="str">
        <f>'6-A. Proc. Sub-Annex'!B78</f>
        <v>6.1.2.2.1</v>
      </c>
      <c r="B197" s="4" t="str">
        <f>'6-A. Proc. Sub-Annex'!C78</f>
        <v>F.1.3.f</v>
      </c>
      <c r="C197" s="4" t="str">
        <f>'6-A. Proc. Sub-Annex'!D78</f>
        <v>Fogging Machine</v>
      </c>
      <c r="D197" s="8">
        <f>'6-A. Proc. Sub-Annex'!G78</f>
        <v>0</v>
      </c>
      <c r="E197" s="8">
        <f>'6-A. Proc. Sub-Annex'!H78</f>
        <v>0</v>
      </c>
      <c r="F197" s="8">
        <f>'6-A. Proc. Sub-Annex'!I78</f>
        <v>0</v>
      </c>
      <c r="G197" s="8">
        <f>'6-A. Proc. Sub-Annex'!J78</f>
        <v>0</v>
      </c>
      <c r="H197" s="8">
        <f>'6-A. Proc. Sub-Annex'!K78</f>
        <v>0</v>
      </c>
      <c r="I197" s="8">
        <f>'6-A. Proc. Sub-Annex'!L78</f>
        <v>0</v>
      </c>
      <c r="J197" s="8">
        <f>'6-A. Proc. Sub-Annex'!M78</f>
        <v>0</v>
      </c>
      <c r="K197" s="8">
        <f>'6-A. Proc. Sub-Annex'!N78</f>
        <v>0</v>
      </c>
      <c r="L197" s="8">
        <f>'6-A. Proc. Sub-Annex'!O78</f>
        <v>0</v>
      </c>
      <c r="M197" s="8">
        <f>'6-A. Proc. Sub-Annex'!P78</f>
        <v>0</v>
      </c>
      <c r="N197" s="8">
        <f>'6-A. Proc. Sub-Annex'!Q78</f>
        <v>0</v>
      </c>
      <c r="O197" s="8">
        <f>'6-A. Proc. Sub-Annex'!R78</f>
        <v>0</v>
      </c>
      <c r="P197" s="8">
        <f>'6-A. Proc. Sub-Annex'!S78</f>
        <v>0</v>
      </c>
    </row>
    <row r="198" spans="1:16" ht="25.5">
      <c r="A198" s="4" t="str">
        <f>'6-A. Proc. Sub-Annex'!B79</f>
        <v>6.1.2.2.2</v>
      </c>
      <c r="B198" s="4" t="str">
        <f>'6-A. Proc. Sub-Annex'!C79</f>
        <v>F.1.5.a</v>
      </c>
      <c r="C198" s="4" t="str">
        <f>'6-A. Proc. Sub-Annex'!D79</f>
        <v>Spray Pumps &amp; accessories</v>
      </c>
      <c r="D198" s="8">
        <f>'6-A. Proc. Sub-Annex'!G79</f>
        <v>0</v>
      </c>
      <c r="E198" s="8">
        <f>'6-A. Proc. Sub-Annex'!H79</f>
        <v>0</v>
      </c>
      <c r="F198" s="8">
        <f>'6-A. Proc. Sub-Annex'!I79</f>
        <v>0</v>
      </c>
      <c r="G198" s="8">
        <f>'6-A. Proc. Sub-Annex'!J79</f>
        <v>0</v>
      </c>
      <c r="H198" s="8">
        <f>'6-A. Proc. Sub-Annex'!K79</f>
        <v>0</v>
      </c>
      <c r="I198" s="8">
        <f>'6-A. Proc. Sub-Annex'!L79</f>
        <v>0</v>
      </c>
      <c r="J198" s="8">
        <f>'6-A. Proc. Sub-Annex'!M79</f>
        <v>0</v>
      </c>
      <c r="K198" s="8">
        <f>'6-A. Proc. Sub-Annex'!N79</f>
        <v>0</v>
      </c>
      <c r="L198" s="8">
        <f>'6-A. Proc. Sub-Annex'!O79</f>
        <v>0</v>
      </c>
      <c r="M198" s="8">
        <f>'6-A. Proc. Sub-Annex'!P79</f>
        <v>0</v>
      </c>
      <c r="N198" s="8">
        <f>'6-A. Proc. Sub-Annex'!Q79</f>
        <v>0</v>
      </c>
      <c r="O198" s="8">
        <f>'6-A. Proc. Sub-Annex'!R79</f>
        <v>0</v>
      </c>
      <c r="P198" s="8">
        <f>'6-A. Proc. Sub-Annex'!S79</f>
        <v>0</v>
      </c>
    </row>
    <row r="199" spans="1:16" ht="25.5">
      <c r="A199" s="4" t="str">
        <f>'6-A. Proc. Sub-Annex'!B80</f>
        <v>6.1.2.2.3</v>
      </c>
      <c r="B199" s="4" t="str">
        <f>'6-A. Proc. Sub-Annex'!C80</f>
        <v>F.2.1.f</v>
      </c>
      <c r="C199" s="4" t="str">
        <f>'6-A. Proc. Sub-Annex'!D80</f>
        <v>Non-Health Equipment (NHP) - GFATM</v>
      </c>
      <c r="D199" s="8">
        <f>'6-A. Proc. Sub-Annex'!G80</f>
        <v>0</v>
      </c>
      <c r="E199" s="8">
        <f>'6-A. Proc. Sub-Annex'!H80</f>
        <v>0</v>
      </c>
      <c r="F199" s="8">
        <f>'6-A. Proc. Sub-Annex'!I80</f>
        <v>0</v>
      </c>
      <c r="G199" s="8">
        <f>'6-A. Proc. Sub-Annex'!J80</f>
        <v>0</v>
      </c>
      <c r="H199" s="8">
        <f>'6-A. Proc. Sub-Annex'!K80</f>
        <v>0</v>
      </c>
      <c r="I199" s="8">
        <f>'6-A. Proc. Sub-Annex'!L80</f>
        <v>0</v>
      </c>
      <c r="J199" s="8">
        <f>'6-A. Proc. Sub-Annex'!M80</f>
        <v>0</v>
      </c>
      <c r="K199" s="8">
        <f>'6-A. Proc. Sub-Annex'!N80</f>
        <v>0</v>
      </c>
      <c r="L199" s="8">
        <f>'6-A. Proc. Sub-Annex'!O80</f>
        <v>0</v>
      </c>
      <c r="M199" s="8">
        <f>'6-A. Proc. Sub-Annex'!P80</f>
        <v>0</v>
      </c>
      <c r="N199" s="8">
        <f>'6-A. Proc. Sub-Annex'!Q80</f>
        <v>0</v>
      </c>
      <c r="O199" s="8">
        <f>'6-A. Proc. Sub-Annex'!R80</f>
        <v>0</v>
      </c>
      <c r="P199" s="8">
        <f>'6-A. Proc. Sub-Annex'!S80</f>
        <v>0</v>
      </c>
    </row>
    <row r="200" spans="1:16" ht="25.5">
      <c r="A200" s="4" t="str">
        <f>'6-A. Proc. Sub-Annex'!B81</f>
        <v>6.1.2.2.4</v>
      </c>
      <c r="B200" s="4">
        <f>'6-A. Proc. Sub-Annex'!C81</f>
        <v>0</v>
      </c>
      <c r="C200" s="4" t="str">
        <f>'6-A. Proc. Sub-Annex'!D81</f>
        <v>Logistic for Entomological Lab Strengthening and others under MVCR</v>
      </c>
      <c r="D200" s="8">
        <f>'6-A. Proc. Sub-Annex'!G81</f>
        <v>0</v>
      </c>
      <c r="E200" s="8">
        <f>'6-A. Proc. Sub-Annex'!H81</f>
        <v>0</v>
      </c>
      <c r="F200" s="8">
        <f>'6-A. Proc. Sub-Annex'!I81</f>
        <v>0</v>
      </c>
      <c r="G200" s="8">
        <f>'6-A. Proc. Sub-Annex'!J81</f>
        <v>0</v>
      </c>
      <c r="H200" s="8">
        <f>'6-A. Proc. Sub-Annex'!K81</f>
        <v>0</v>
      </c>
      <c r="I200" s="8">
        <f>'6-A. Proc. Sub-Annex'!L81</f>
        <v>0</v>
      </c>
      <c r="J200" s="8">
        <f>'6-A. Proc. Sub-Annex'!M81</f>
        <v>0</v>
      </c>
      <c r="K200" s="8">
        <f>'6-A. Proc. Sub-Annex'!N81</f>
        <v>0</v>
      </c>
      <c r="L200" s="8">
        <f>'6-A. Proc. Sub-Annex'!O81</f>
        <v>0</v>
      </c>
      <c r="M200" s="8">
        <f>'6-A. Proc. Sub-Annex'!P81</f>
        <v>0</v>
      </c>
      <c r="N200" s="8">
        <f>'6-A. Proc. Sub-Annex'!Q81</f>
        <v>0</v>
      </c>
      <c r="O200" s="8">
        <f>'6-A. Proc. Sub-Annex'!R81</f>
        <v>0</v>
      </c>
      <c r="P200" s="8">
        <f>'6-A. Proc. Sub-Annex'!S81</f>
        <v>0</v>
      </c>
    </row>
    <row r="201" spans="1:16" ht="51">
      <c r="A201" s="4" t="str">
        <f>'6-A. Proc. Sub-Annex'!B82</f>
        <v>6.1.1.16.2/ 6.1.2.2.5</v>
      </c>
      <c r="B201" s="4">
        <f>'6-A. Proc. Sub-Annex'!C82</f>
        <v>0</v>
      </c>
      <c r="C201" s="4" t="str">
        <f>'6-A. Proc. Sub-Annex'!D82</f>
        <v>Any other equipment (please specify)</v>
      </c>
      <c r="D201" s="8">
        <f>'6-A. Proc. Sub-Annex'!G82</f>
        <v>0</v>
      </c>
      <c r="E201" s="8">
        <f>'6-A. Proc. Sub-Annex'!H82</f>
        <v>0</v>
      </c>
      <c r="F201" s="8">
        <f>'6-A. Proc. Sub-Annex'!I82</f>
        <v>5.2</v>
      </c>
      <c r="G201" s="8">
        <f>'6-A. Proc. Sub-Annex'!J82</f>
        <v>0</v>
      </c>
      <c r="H201" s="8">
        <f>'6-A. Proc. Sub-Annex'!K82</f>
        <v>0</v>
      </c>
      <c r="I201" s="8">
        <f>'6-A. Proc. Sub-Annex'!L82</f>
        <v>0</v>
      </c>
      <c r="J201" s="8">
        <f>'6-A. Proc. Sub-Annex'!M82</f>
        <v>0</v>
      </c>
      <c r="K201" s="8">
        <f>'6-A. Proc. Sub-Annex'!N82</f>
        <v>0</v>
      </c>
      <c r="L201" s="8">
        <f>'6-A. Proc. Sub-Annex'!O82</f>
        <v>0</v>
      </c>
      <c r="M201" s="8">
        <f>'6-A. Proc. Sub-Annex'!P82</f>
        <v>0</v>
      </c>
      <c r="N201" s="8">
        <f>'6-A. Proc. Sub-Annex'!Q82</f>
        <v>0</v>
      </c>
      <c r="O201" s="8">
        <f>'6-A. Proc. Sub-Annex'!R82</f>
        <v>0</v>
      </c>
      <c r="P201" s="8">
        <f>'6-A. Proc. Sub-Annex'!S82</f>
        <v>0</v>
      </c>
    </row>
    <row r="202" spans="1:16" ht="25.5">
      <c r="A202" s="4" t="str">
        <f>'6-A. Proc. Sub-Annex'!B85</f>
        <v>6.1.2.3.1</v>
      </c>
      <c r="B202" s="4" t="str">
        <f>'6-A. Proc. Sub-Annex'!C85</f>
        <v>G.2.1</v>
      </c>
      <c r="C202" s="4" t="str">
        <f>'6-A. Proc. Sub-Annex'!D85</f>
        <v>MCR</v>
      </c>
      <c r="D202" s="8">
        <f>'6-A. Proc. Sub-Annex'!G85</f>
        <v>0</v>
      </c>
      <c r="E202" s="8">
        <f>'6-A. Proc. Sub-Annex'!H85</f>
        <v>0</v>
      </c>
      <c r="F202" s="8">
        <f>'6-A. Proc. Sub-Annex'!I85</f>
        <v>0.48</v>
      </c>
      <c r="G202" s="8">
        <f>'6-A. Proc. Sub-Annex'!J85</f>
        <v>0</v>
      </c>
      <c r="H202" s="8">
        <f>'6-A. Proc. Sub-Annex'!K85</f>
        <v>0</v>
      </c>
      <c r="I202" s="8">
        <f>'6-A. Proc. Sub-Annex'!L85</f>
        <v>0</v>
      </c>
      <c r="J202" s="8">
        <f>'6-A. Proc. Sub-Annex'!M85</f>
        <v>300</v>
      </c>
      <c r="K202" s="8">
        <f>'6-A. Proc. Sub-Annex'!N85</f>
        <v>3.0000000000000001E-3</v>
      </c>
      <c r="L202" s="8">
        <f>'6-A. Proc. Sub-Annex'!O85</f>
        <v>160</v>
      </c>
      <c r="M202" s="8">
        <f>'6-A. Proc. Sub-Annex'!P85</f>
        <v>0.48</v>
      </c>
      <c r="N202" s="8">
        <f>'6-A. Proc. Sub-Annex'!Q85</f>
        <v>0</v>
      </c>
      <c r="O202" s="8">
        <f>'6-A. Proc. Sub-Annex'!R85</f>
        <v>0</v>
      </c>
      <c r="P202" s="8">
        <f>'6-A. Proc. Sub-Annex'!S85</f>
        <v>0</v>
      </c>
    </row>
    <row r="203" spans="1:16" ht="25.5">
      <c r="A203" s="4" t="str">
        <f>'6-A. Proc. Sub-Annex'!B86</f>
        <v>6.1.2.3.2</v>
      </c>
      <c r="B203" s="4" t="str">
        <f>'6-A. Proc. Sub-Annex'!C86</f>
        <v>G.2.2</v>
      </c>
      <c r="C203" s="4" t="str">
        <f>'6-A. Proc. Sub-Annex'!D86</f>
        <v>Aids/Appliance</v>
      </c>
      <c r="D203" s="8">
        <f>'6-A. Proc. Sub-Annex'!G86</f>
        <v>0</v>
      </c>
      <c r="E203" s="8">
        <f>'6-A. Proc. Sub-Annex'!H86</f>
        <v>0</v>
      </c>
      <c r="F203" s="8">
        <f>'6-A. Proc. Sub-Annex'!I86</f>
        <v>0.55000000000000004</v>
      </c>
      <c r="G203" s="8">
        <f>'6-A. Proc. Sub-Annex'!J86</f>
        <v>0</v>
      </c>
      <c r="H203" s="8">
        <f>'6-A. Proc. Sub-Annex'!K86</f>
        <v>0</v>
      </c>
      <c r="I203" s="8">
        <f>'6-A. Proc. Sub-Annex'!L86</f>
        <v>0</v>
      </c>
      <c r="J203" s="8">
        <f>'6-A. Proc. Sub-Annex'!M86</f>
        <v>11000</v>
      </c>
      <c r="K203" s="8">
        <f>'6-A. Proc. Sub-Annex'!N86</f>
        <v>0.11</v>
      </c>
      <c r="L203" s="8">
        <f>'6-A. Proc. Sub-Annex'!O86</f>
        <v>5</v>
      </c>
      <c r="M203" s="8">
        <f>'6-A. Proc. Sub-Annex'!P86</f>
        <v>0.55000000000000004</v>
      </c>
      <c r="N203" s="8">
        <f>'6-A. Proc. Sub-Annex'!Q86</f>
        <v>0</v>
      </c>
      <c r="O203" s="8">
        <f>'6-A. Proc. Sub-Annex'!R86</f>
        <v>0</v>
      </c>
      <c r="P203" s="8">
        <f>'6-A. Proc. Sub-Annex'!S86</f>
        <v>0</v>
      </c>
    </row>
    <row r="204" spans="1:16" ht="25.5">
      <c r="A204" s="4" t="str">
        <f>'6-A. Proc. Sub-Annex'!B87</f>
        <v>6.1.2.3.3</v>
      </c>
      <c r="B204" s="4">
        <f>'6-A. Proc. Sub-Annex'!C87</f>
        <v>0</v>
      </c>
      <c r="C204" s="4" t="str">
        <f>'6-A. Proc. Sub-Annex'!D87</f>
        <v>Any other equipment (please specify)</v>
      </c>
      <c r="D204" s="8">
        <f>'6-A. Proc. Sub-Annex'!G87</f>
        <v>0</v>
      </c>
      <c r="E204" s="8">
        <f>'6-A. Proc. Sub-Annex'!H87</f>
        <v>0</v>
      </c>
      <c r="F204" s="8">
        <f>'6-A. Proc. Sub-Annex'!I87</f>
        <v>0</v>
      </c>
      <c r="G204" s="8">
        <f>'6-A. Proc. Sub-Annex'!J87</f>
        <v>0</v>
      </c>
      <c r="H204" s="8">
        <f>'6-A. Proc. Sub-Annex'!K87</f>
        <v>0</v>
      </c>
      <c r="I204" s="8">
        <f>'6-A. Proc. Sub-Annex'!L87</f>
        <v>0</v>
      </c>
      <c r="J204" s="8">
        <f>'6-A. Proc. Sub-Annex'!M87</f>
        <v>0</v>
      </c>
      <c r="K204" s="8">
        <f>'6-A. Proc. Sub-Annex'!N87</f>
        <v>0</v>
      </c>
      <c r="L204" s="8">
        <f>'6-A. Proc. Sub-Annex'!O87</f>
        <v>0</v>
      </c>
      <c r="M204" s="8">
        <f>'6-A. Proc. Sub-Annex'!P87</f>
        <v>0</v>
      </c>
      <c r="N204" s="8">
        <f>'6-A. Proc. Sub-Annex'!Q87</f>
        <v>0</v>
      </c>
      <c r="O204" s="8">
        <f>'6-A. Proc. Sub-Annex'!R87</f>
        <v>0</v>
      </c>
      <c r="P204" s="8">
        <f>'6-A. Proc. Sub-Annex'!S87</f>
        <v>0</v>
      </c>
    </row>
    <row r="205" spans="1:16" ht="38.25">
      <c r="A205" s="4" t="str">
        <f>'6-A. Proc. Sub-Annex'!B107</f>
        <v>6.1.2.4.1</v>
      </c>
      <c r="B205" s="4" t="str">
        <f>'6-A. Proc. Sub-Annex'!C107</f>
        <v>K.2.1.1</v>
      </c>
      <c r="C205" s="4" t="str">
        <f>'6-A. Proc. Sub-Annex'!D107</f>
        <v>Non-recurring GIA: Furniture of Geriatrics Unit with 10 beds and OPD facilities at DH</v>
      </c>
      <c r="D205" s="8">
        <f>'6-A. Proc. Sub-Annex'!G107</f>
        <v>0</v>
      </c>
      <c r="E205" s="8">
        <f>'6-A. Proc. Sub-Annex'!H107</f>
        <v>0</v>
      </c>
      <c r="F205" s="8">
        <f>'6-A. Proc. Sub-Annex'!I107</f>
        <v>0</v>
      </c>
      <c r="G205" s="8">
        <f>'6-A. Proc. Sub-Annex'!J107</f>
        <v>0</v>
      </c>
      <c r="H205" s="8">
        <f>'6-A. Proc. Sub-Annex'!K107</f>
        <v>0</v>
      </c>
      <c r="I205" s="8">
        <f>'6-A. Proc. Sub-Annex'!L107</f>
        <v>0</v>
      </c>
      <c r="J205" s="8">
        <f>'6-A. Proc. Sub-Annex'!M107</f>
        <v>0</v>
      </c>
      <c r="K205" s="8">
        <f>'6-A. Proc. Sub-Annex'!N107</f>
        <v>0</v>
      </c>
      <c r="L205" s="8">
        <f>'6-A. Proc. Sub-Annex'!O107</f>
        <v>0</v>
      </c>
      <c r="M205" s="8">
        <f>'6-A. Proc. Sub-Annex'!P107</f>
        <v>0</v>
      </c>
      <c r="N205" s="8">
        <f>'6-A. Proc. Sub-Annex'!Q107</f>
        <v>0</v>
      </c>
      <c r="O205" s="8">
        <f>'6-A. Proc. Sub-Annex'!R107</f>
        <v>0</v>
      </c>
      <c r="P205" s="8">
        <f>'6-A. Proc. Sub-Annex'!S107</f>
        <v>0</v>
      </c>
    </row>
    <row r="206" spans="1:16" ht="25.5">
      <c r="A206" s="4" t="str">
        <f>'6-A. Proc. Sub-Annex'!B108</f>
        <v>6.1.2.4.2</v>
      </c>
      <c r="B206" s="4">
        <f>'6-A. Proc. Sub-Annex'!C108</f>
        <v>0</v>
      </c>
      <c r="C206" s="4" t="str">
        <f>'6-A. Proc. Sub-Annex'!D108</f>
        <v>Any other equipment (please specify)</v>
      </c>
      <c r="D206" s="8">
        <f>'6-A. Proc. Sub-Annex'!G108</f>
        <v>0</v>
      </c>
      <c r="E206" s="8">
        <f>'6-A. Proc. Sub-Annex'!H108</f>
        <v>0</v>
      </c>
      <c r="F206" s="8">
        <f>'6-A. Proc. Sub-Annex'!I108</f>
        <v>0</v>
      </c>
      <c r="G206" s="8">
        <f>'6-A. Proc. Sub-Annex'!J108</f>
        <v>0</v>
      </c>
      <c r="H206" s="8">
        <f>'6-A. Proc. Sub-Annex'!K108</f>
        <v>0</v>
      </c>
      <c r="I206" s="8">
        <f>'6-A. Proc. Sub-Annex'!L108</f>
        <v>0</v>
      </c>
      <c r="J206" s="8">
        <f>'6-A. Proc. Sub-Annex'!M108</f>
        <v>0</v>
      </c>
      <c r="K206" s="8">
        <f>'6-A. Proc. Sub-Annex'!N108</f>
        <v>0</v>
      </c>
      <c r="L206" s="8">
        <f>'6-A. Proc. Sub-Annex'!O108</f>
        <v>0</v>
      </c>
      <c r="M206" s="8">
        <f>'6-A. Proc. Sub-Annex'!P108</f>
        <v>0</v>
      </c>
      <c r="N206" s="8">
        <f>'6-A. Proc. Sub-Annex'!Q108</f>
        <v>0</v>
      </c>
      <c r="O206" s="8">
        <f>'6-A. Proc. Sub-Annex'!R108</f>
        <v>0</v>
      </c>
      <c r="P206" s="8">
        <f>'6-A. Proc. Sub-Annex'!S108</f>
        <v>0</v>
      </c>
    </row>
    <row r="207" spans="1:16">
      <c r="A207" s="4" t="str">
        <f>'6-A. Proc. Sub-Annex'!B59</f>
        <v>6.1.2.5</v>
      </c>
      <c r="B207" s="4">
        <f>'6-A. Proc. Sub-Annex'!C59</f>
        <v>0</v>
      </c>
      <c r="C207" s="4" t="str">
        <f>'6-A. Proc. Sub-Annex'!D59</f>
        <v>IT Equipment for HWC</v>
      </c>
      <c r="D207" s="8"/>
      <c r="E207" s="8"/>
      <c r="F207" s="8">
        <f>SUM(F208:F209)</f>
        <v>0</v>
      </c>
      <c r="G207" s="8">
        <f>SUM(G208:G209)</f>
        <v>0</v>
      </c>
      <c r="H207" s="8">
        <f>SUM(H208:H209)</f>
        <v>0</v>
      </c>
      <c r="I207" s="8"/>
      <c r="J207" s="8"/>
      <c r="K207" s="8"/>
      <c r="L207" s="8"/>
      <c r="M207" s="8">
        <f>SUM(M208:M209)</f>
        <v>3.8299999999988996</v>
      </c>
      <c r="N207" s="8">
        <f>'6-A. Proc. Sub-Annex'!Q59</f>
        <v>0</v>
      </c>
      <c r="O207" s="8">
        <f>'6-A. Proc. Sub-Annex'!R59</f>
        <v>0</v>
      </c>
      <c r="P207" s="8">
        <f>SUM(P208:P209)</f>
        <v>0</v>
      </c>
    </row>
    <row r="208" spans="1:16" ht="25.5">
      <c r="A208" s="4" t="str">
        <f>'6-A. Proc. Sub-Annex'!B60</f>
        <v>6.1.2.5.1</v>
      </c>
      <c r="B208" s="4">
        <f>'6-A. Proc. Sub-Annex'!C60</f>
        <v>0</v>
      </c>
      <c r="C208" s="4" t="str">
        <f>'6-A. Proc. Sub-Annex'!D60</f>
        <v xml:space="preserve">IT equipment for HWCs (PHC and SHCS) </v>
      </c>
      <c r="D208" s="8">
        <f>'6-A. Proc. Sub-Annex'!G60</f>
        <v>0</v>
      </c>
      <c r="E208" s="8">
        <f>'6-A. Proc. Sub-Annex'!H60</f>
        <v>0</v>
      </c>
      <c r="F208" s="8">
        <f>'6-A. Proc. Sub-Annex'!I60</f>
        <v>0</v>
      </c>
      <c r="G208" s="8">
        <f>'6-A. Proc. Sub-Annex'!J60</f>
        <v>0</v>
      </c>
      <c r="H208" s="8">
        <f>'6-A. Proc. Sub-Annex'!K60</f>
        <v>0</v>
      </c>
      <c r="I208" s="8">
        <f>'6-A. Proc. Sub-Annex'!L60</f>
        <v>0</v>
      </c>
      <c r="J208" s="8">
        <f>'6-A. Proc. Sub-Annex'!M60</f>
        <v>0</v>
      </c>
      <c r="K208" s="8">
        <f>'6-A. Proc. Sub-Annex'!N60</f>
        <v>0</v>
      </c>
      <c r="L208" s="8">
        <f>'6-A. Proc. Sub-Annex'!O60</f>
        <v>0</v>
      </c>
      <c r="M208" s="8">
        <f>'6-A. Proc. Sub-Annex'!P60</f>
        <v>0</v>
      </c>
      <c r="N208" s="8">
        <f>'6-A. Proc. Sub-Annex'!Q60</f>
        <v>0</v>
      </c>
      <c r="O208" s="8">
        <f>'6-A. Proc. Sub-Annex'!R60</f>
        <v>0</v>
      </c>
      <c r="P208" s="8">
        <f>'6-A. Proc. Sub-Annex'!S60</f>
        <v>0</v>
      </c>
    </row>
    <row r="209" spans="1:16" ht="25.5">
      <c r="A209" s="4" t="str">
        <f>'6-A. Proc. Sub-Annex'!B62</f>
        <v>6.1.2.5.2</v>
      </c>
      <c r="B209" s="4">
        <f>'6-A. Proc. Sub-Annex'!C62</f>
        <v>0</v>
      </c>
      <c r="C209" s="4" t="str">
        <f>'6-A. Proc. Sub-Annex'!D62</f>
        <v>Tablets; software for implementation of ANMOL</v>
      </c>
      <c r="D209" s="8">
        <f>'6-A. Proc. Sub-Annex'!G62</f>
        <v>0</v>
      </c>
      <c r="E209" s="8">
        <f>'6-A. Proc. Sub-Annex'!H62</f>
        <v>0</v>
      </c>
      <c r="F209" s="8">
        <f>'6-A. Proc. Sub-Annex'!I62</f>
        <v>0</v>
      </c>
      <c r="G209" s="8">
        <f>'6-A. Proc. Sub-Annex'!J62</f>
        <v>0</v>
      </c>
      <c r="H209" s="8">
        <f>'6-A. Proc. Sub-Annex'!K62</f>
        <v>0</v>
      </c>
      <c r="I209" s="8">
        <f>'6-A. Proc. Sub-Annex'!L62</f>
        <v>0</v>
      </c>
      <c r="J209" s="8">
        <f>'6-A. Proc. Sub-Annex'!M62</f>
        <v>1402.9304029299999</v>
      </c>
      <c r="K209" s="8">
        <f>'6-A. Proc. Sub-Annex'!N62</f>
        <v>1.4029304029299999E-2</v>
      </c>
      <c r="L209" s="8">
        <f>'6-A. Proc. Sub-Annex'!O62</f>
        <v>273</v>
      </c>
      <c r="M209" s="8">
        <f>'6-A. Proc. Sub-Annex'!P62</f>
        <v>3.8299999999988996</v>
      </c>
      <c r="N209" s="8">
        <f>'6-A. Proc. Sub-Annex'!Q62</f>
        <v>0</v>
      </c>
      <c r="O209" s="8">
        <f>'6-A. Proc. Sub-Annex'!R62</f>
        <v>0</v>
      </c>
      <c r="P209" s="8">
        <f>'6-A. Proc. Sub-Annex'!S62</f>
        <v>0</v>
      </c>
    </row>
    <row r="210" spans="1:16" ht="25.5">
      <c r="A210" s="4" t="str">
        <f>'6-A. Proc. Sub-Annex'!B118</f>
        <v>6.1.2.6.1</v>
      </c>
      <c r="B210" s="4" t="str">
        <f>'6-A. Proc. Sub-Annex'!C118</f>
        <v>B.18.2</v>
      </c>
      <c r="C210" s="4" t="str">
        <f>'6-A. Proc. Sub-Annex'!D118</f>
        <v>Procurement for Universal Screening of NCDs</v>
      </c>
      <c r="D210" s="8">
        <f>'6-A. Proc. Sub-Annex'!G118</f>
        <v>0</v>
      </c>
      <c r="E210" s="8">
        <f>'6-A. Proc. Sub-Annex'!H118</f>
        <v>0</v>
      </c>
      <c r="F210" s="8">
        <f>'6-A. Proc. Sub-Annex'!I118</f>
        <v>10.540000000000001</v>
      </c>
      <c r="G210" s="8">
        <f>'6-A. Proc. Sub-Annex'!J118</f>
        <v>0</v>
      </c>
      <c r="H210" s="8">
        <f>'6-A. Proc. Sub-Annex'!K118</f>
        <v>0</v>
      </c>
      <c r="I210" s="8">
        <f>'6-A. Proc. Sub-Annex'!L118</f>
        <v>0</v>
      </c>
      <c r="J210" s="8">
        <f>'6-A. Proc. Sub-Annex'!M118</f>
        <v>4000</v>
      </c>
      <c r="K210" s="8">
        <f>'6-A. Proc. Sub-Annex'!N118</f>
        <v>0.04</v>
      </c>
      <c r="L210" s="8">
        <f>'6-A. Proc. Sub-Annex'!O118</f>
        <v>120</v>
      </c>
      <c r="M210" s="8">
        <f>'6-A. Proc. Sub-Annex'!P118</f>
        <v>4.8</v>
      </c>
      <c r="N210" s="8">
        <f>'6-A. Proc. Sub-Annex'!Q118</f>
        <v>0</v>
      </c>
      <c r="O210" s="8">
        <f>'6-A. Proc. Sub-Annex'!R118</f>
        <v>0</v>
      </c>
      <c r="P210" s="8">
        <f>'6-A. Proc. Sub-Annex'!S118</f>
        <v>0</v>
      </c>
    </row>
    <row r="211" spans="1:16" ht="25.5">
      <c r="A211" s="4" t="str">
        <f>'6-A. Proc. Sub-Annex'!B63</f>
        <v>6.1.2.6.2</v>
      </c>
      <c r="B211" s="4">
        <f>'6-A. Proc. Sub-Annex'!C63</f>
        <v>0</v>
      </c>
      <c r="C211" s="4" t="str">
        <f>'6-A. Proc. Sub-Annex'!D63</f>
        <v>Any other (please specify)</v>
      </c>
      <c r="D211" s="8">
        <f>'6-A. Proc. Sub-Annex'!G63</f>
        <v>0</v>
      </c>
      <c r="E211" s="8">
        <f>'6-A. Proc. Sub-Annex'!H63</f>
        <v>0</v>
      </c>
      <c r="F211" s="8">
        <f>'6-A. Proc. Sub-Annex'!I63</f>
        <v>0</v>
      </c>
      <c r="G211" s="8">
        <f>'6-A. Proc. Sub-Annex'!J63</f>
        <v>0</v>
      </c>
      <c r="H211" s="8">
        <f>'6-A. Proc. Sub-Annex'!K63</f>
        <v>0</v>
      </c>
      <c r="I211" s="8">
        <f>'6-A. Proc. Sub-Annex'!L63</f>
        <v>0</v>
      </c>
      <c r="J211" s="8">
        <f>'6-A. Proc. Sub-Annex'!M63</f>
        <v>0</v>
      </c>
      <c r="K211" s="8">
        <f>'6-A. Proc. Sub-Annex'!N63</f>
        <v>0</v>
      </c>
      <c r="L211" s="8">
        <f>'6-A. Proc. Sub-Annex'!O63</f>
        <v>0</v>
      </c>
      <c r="M211" s="8">
        <f>'6-A. Proc. Sub-Annex'!P63</f>
        <v>0</v>
      </c>
      <c r="N211" s="8">
        <f>'6-A. Proc. Sub-Annex'!Q63</f>
        <v>0</v>
      </c>
      <c r="O211" s="8">
        <f>'6-A. Proc. Sub-Annex'!R63</f>
        <v>0</v>
      </c>
      <c r="P211" s="8">
        <f>'6-A. Proc. Sub-Annex'!S63</f>
        <v>0</v>
      </c>
    </row>
    <row r="212" spans="1:16">
      <c r="A212" s="32">
        <f>'6-A. Proc. Sub-Annex'!B277</f>
        <v>6.5</v>
      </c>
      <c r="B212" s="32">
        <f>'6-A. Proc. Sub-Annex'!C277</f>
        <v>0</v>
      </c>
      <c r="C212" s="32" t="str">
        <f>'6-A. Proc. Sub-Annex'!D277</f>
        <v>Procurement (Others)</v>
      </c>
      <c r="D212" s="39"/>
      <c r="E212" s="39"/>
      <c r="F212" s="39">
        <f>F213</f>
        <v>1.3</v>
      </c>
      <c r="G212" s="39">
        <f>G213</f>
        <v>0</v>
      </c>
      <c r="H212" s="39">
        <f>H213</f>
        <v>0</v>
      </c>
      <c r="I212" s="39"/>
      <c r="J212" s="39"/>
      <c r="K212" s="39"/>
      <c r="L212" s="39"/>
      <c r="M212" s="39">
        <f>M213</f>
        <v>0</v>
      </c>
      <c r="N212" s="39"/>
      <c r="O212" s="39"/>
      <c r="P212" s="39">
        <f>P213</f>
        <v>0</v>
      </c>
    </row>
    <row r="213" spans="1:16">
      <c r="A213" s="4" t="str">
        <f>'6-A. Proc. Sub-Annex'!B278</f>
        <v>6.5.1</v>
      </c>
      <c r="B213" s="4" t="str">
        <f>'6-A. Proc. Sub-Annex'!C278</f>
        <v>H.16</v>
      </c>
      <c r="C213" s="4" t="str">
        <f>'6-A. Proc. Sub-Annex'!D278</f>
        <v>Replacement of Vehicles under NTEP</v>
      </c>
      <c r="D213" s="8">
        <f>'6-A. Proc. Sub-Annex'!G278</f>
        <v>0</v>
      </c>
      <c r="E213" s="8">
        <f>'6-A. Proc. Sub-Annex'!H278</f>
        <v>0</v>
      </c>
      <c r="F213" s="8">
        <f>'6-A. Proc. Sub-Annex'!I278</f>
        <v>1.3</v>
      </c>
      <c r="G213" s="8">
        <f>'6-A. Proc. Sub-Annex'!J278</f>
        <v>0</v>
      </c>
      <c r="H213" s="8">
        <f>'6-A. Proc. Sub-Annex'!K278</f>
        <v>0</v>
      </c>
      <c r="I213" s="8">
        <f>'6-A. Proc. Sub-Annex'!L278</f>
        <v>0</v>
      </c>
      <c r="J213" s="8">
        <f>'6-A. Proc. Sub-Annex'!M278</f>
        <v>0</v>
      </c>
      <c r="K213" s="8">
        <f>'6-A. Proc. Sub-Annex'!N278</f>
        <v>0</v>
      </c>
      <c r="L213" s="8">
        <f>'6-A. Proc. Sub-Annex'!O278</f>
        <v>0</v>
      </c>
      <c r="M213" s="8">
        <f>'6-A. Proc. Sub-Annex'!P278</f>
        <v>0</v>
      </c>
      <c r="N213" s="8">
        <f>'6-A. Proc. Sub-Annex'!Q278</f>
        <v>0</v>
      </c>
      <c r="O213" s="8">
        <f>'6-A. Proc. Sub-Annex'!R278</f>
        <v>0</v>
      </c>
      <c r="P213" s="8">
        <f>'6-A. Proc. Sub-Annex'!S278</f>
        <v>0</v>
      </c>
    </row>
    <row r="214" spans="1:16">
      <c r="A214" s="31">
        <f>'7.Referral Transport Annex'!A7</f>
        <v>7</v>
      </c>
      <c r="B214" s="31">
        <f>'7.Referral Transport Annex'!B7</f>
        <v>0</v>
      </c>
      <c r="C214" s="31" t="str">
        <f>'7.Referral Transport Annex'!C7</f>
        <v>Referral Transport</v>
      </c>
      <c r="D214" s="38"/>
      <c r="E214" s="38"/>
      <c r="F214" s="38">
        <f>F215</f>
        <v>0</v>
      </c>
      <c r="G214" s="38">
        <f>G215</f>
        <v>0</v>
      </c>
      <c r="H214" s="38">
        <f>H215</f>
        <v>0</v>
      </c>
      <c r="I214" s="38"/>
      <c r="J214" s="38"/>
      <c r="K214" s="38"/>
      <c r="L214" s="38"/>
      <c r="M214" s="38">
        <f>M215</f>
        <v>0</v>
      </c>
      <c r="N214" s="38"/>
      <c r="O214" s="38"/>
      <c r="P214" s="38">
        <f>P215</f>
        <v>0</v>
      </c>
    </row>
    <row r="215" spans="1:16">
      <c r="A215" s="32">
        <f>'7.Referral Transport Annex'!A11</f>
        <v>7.4</v>
      </c>
      <c r="B215" s="32" t="str">
        <f>'7.Referral Transport Annex'!B11</f>
        <v>B12</v>
      </c>
      <c r="C215" s="32" t="str">
        <f>'7.Referral Transport Annex'!C11</f>
        <v>National Ambulance Service</v>
      </c>
      <c r="D215" s="39"/>
      <c r="E215" s="39"/>
      <c r="F215" s="39">
        <f>SUM(F216:F216)</f>
        <v>0</v>
      </c>
      <c r="G215" s="39">
        <f>SUM(G216:G216)</f>
        <v>0</v>
      </c>
      <c r="H215" s="39">
        <f>SUM(H216:H216)</f>
        <v>0</v>
      </c>
      <c r="I215" s="39"/>
      <c r="J215" s="39"/>
      <c r="K215" s="39"/>
      <c r="L215" s="39"/>
      <c r="M215" s="39">
        <f>SUM(M216:M216)</f>
        <v>0</v>
      </c>
      <c r="N215" s="39"/>
      <c r="O215" s="39"/>
      <c r="P215" s="39">
        <f>SUM(P216:P216)</f>
        <v>0</v>
      </c>
    </row>
    <row r="216" spans="1:16" ht="51">
      <c r="A216" s="4" t="str">
        <f>'7.Referral Transport Annex'!A21</f>
        <v>7.4.3</v>
      </c>
      <c r="B216" s="4">
        <f>'7.Referral Transport Annex'!B21</f>
        <v>0</v>
      </c>
      <c r="C216" s="4" t="str">
        <f>'7.Referral Transport Annex'!C21</f>
        <v>Support for replacement of equipments (for meeting obligations of existing contract- signed before FY 2020-21, till tenancy of the same)</v>
      </c>
      <c r="D216" s="10">
        <f>'7.Referral Transport Annex'!G21</f>
        <v>0</v>
      </c>
      <c r="E216" s="10">
        <f>'7.Referral Transport Annex'!H21</f>
        <v>0</v>
      </c>
      <c r="F216" s="10">
        <f>'7.Referral Transport Annex'!I21</f>
        <v>0</v>
      </c>
      <c r="G216" s="10">
        <f>'7.Referral Transport Annex'!J21</f>
        <v>0</v>
      </c>
      <c r="H216" s="10">
        <f>'7.Referral Transport Annex'!K21</f>
        <v>0</v>
      </c>
      <c r="I216" s="10">
        <f>'7.Referral Transport Annex'!L21</f>
        <v>0</v>
      </c>
      <c r="J216" s="10">
        <f>'7.Referral Transport Annex'!M21</f>
        <v>0</v>
      </c>
      <c r="K216" s="10">
        <f>'7.Referral Transport Annex'!N21</f>
        <v>0</v>
      </c>
      <c r="L216" s="10">
        <f>'7.Referral Transport Annex'!O21</f>
        <v>0</v>
      </c>
      <c r="M216" s="10">
        <f>'7.Referral Transport Annex'!P21</f>
        <v>0</v>
      </c>
      <c r="N216" s="10">
        <f>'7.Referral Transport Annex'!Q21</f>
        <v>0</v>
      </c>
      <c r="O216" s="10">
        <f>'7.Referral Transport Annex'!R21</f>
        <v>0</v>
      </c>
      <c r="P216" s="10">
        <f>'7.Referral Transport Annex'!S21</f>
        <v>0</v>
      </c>
    </row>
    <row r="217" spans="1:16" ht="63.75">
      <c r="A217" s="32">
        <f>'9-A.Training Sub-Annex'!B5</f>
        <v>9.1</v>
      </c>
      <c r="B217" s="32">
        <f>'9-A.Training Sub-Annex'!C5</f>
        <v>0</v>
      </c>
      <c r="C217" s="32" t="str">
        <f>'9-A.Training Sub-Annex'!D5</f>
        <v>Setting Up &amp; Strengthening of Skill Lab/ Other Training Centres or institutes including medical (DNB/CPS)/paramedical/nursing courses</v>
      </c>
      <c r="D217" s="39"/>
      <c r="E217" s="39"/>
      <c r="F217" s="39">
        <f>SUM(F218:F222)</f>
        <v>0</v>
      </c>
      <c r="G217" s="39">
        <f>SUM(G218:G222)</f>
        <v>0</v>
      </c>
      <c r="H217" s="39">
        <f>SUM(H218:H222)</f>
        <v>0</v>
      </c>
      <c r="I217" s="39"/>
      <c r="J217" s="39"/>
      <c r="K217" s="39"/>
      <c r="L217" s="39"/>
      <c r="M217" s="39">
        <f>SUM(M218:M222)</f>
        <v>0</v>
      </c>
      <c r="N217" s="39"/>
      <c r="O217" s="39"/>
      <c r="P217" s="39">
        <f>SUM(P218:P222)</f>
        <v>0</v>
      </c>
    </row>
    <row r="218" spans="1:16" ht="25.5">
      <c r="A218" s="4" t="str">
        <f>'9-A.Training Sub-Annex'!B7</f>
        <v>9.1.1</v>
      </c>
      <c r="B218" s="4" t="str">
        <f>'9-A.Training Sub-Annex'!C7</f>
        <v>A.9.1.2.2</v>
      </c>
      <c r="C218" s="4" t="str">
        <f>'9-A.Training Sub-Annex'!D7</f>
        <v>Setting up of Skill Lab</v>
      </c>
      <c r="D218" s="8">
        <f>'9-A.Training Sub-Annex'!G7</f>
        <v>0</v>
      </c>
      <c r="E218" s="8">
        <f>'9-A.Training Sub-Annex'!H7</f>
        <v>0</v>
      </c>
      <c r="F218" s="8">
        <f>'9-A.Training Sub-Annex'!I7</f>
        <v>0</v>
      </c>
      <c r="G218" s="8">
        <f>'9-A.Training Sub-Annex'!J7</f>
        <v>0</v>
      </c>
      <c r="H218" s="8">
        <f>'9-A.Training Sub-Annex'!K7</f>
        <v>0</v>
      </c>
      <c r="I218" s="8">
        <f>'9-A.Training Sub-Annex'!L7</f>
        <v>0</v>
      </c>
      <c r="J218" s="8">
        <f>'9-A.Training Sub-Annex'!M7</f>
        <v>0</v>
      </c>
      <c r="K218" s="8">
        <f>'9-A.Training Sub-Annex'!N7</f>
        <v>0</v>
      </c>
      <c r="L218" s="8">
        <f>'9-A.Training Sub-Annex'!O7</f>
        <v>0</v>
      </c>
      <c r="M218" s="8">
        <f>'9-A.Training Sub-Annex'!P7</f>
        <v>0</v>
      </c>
      <c r="N218" s="8" t="str">
        <f>'9-A.Training Sub-Annex'!Q7</f>
        <v xml:space="preserve">STATE: ; PDY: ; KKL: ; MHE: ; YNM: </v>
      </c>
      <c r="O218" s="8">
        <f>'9-A.Training Sub-Annex'!R7</f>
        <v>0</v>
      </c>
      <c r="P218" s="8">
        <f>'9-A.Training Sub-Annex'!S7</f>
        <v>0</v>
      </c>
    </row>
    <row r="219" spans="1:16" ht="25.5">
      <c r="A219" s="4" t="str">
        <f>'9-A.Training Sub-Annex'!B8</f>
        <v>9.1.2</v>
      </c>
      <c r="B219" s="4" t="str">
        <f>'9-A.Training Sub-Annex'!C8</f>
        <v>A.9.3.1.1</v>
      </c>
      <c r="C219" s="4" t="str">
        <f>'9-A.Training Sub-Annex'!D8</f>
        <v>Setting up of SBA Training Centres</v>
      </c>
      <c r="D219" s="8">
        <f>'9-A.Training Sub-Annex'!G8</f>
        <v>0</v>
      </c>
      <c r="E219" s="8">
        <f>'9-A.Training Sub-Annex'!H8</f>
        <v>0</v>
      </c>
      <c r="F219" s="8">
        <f>'9-A.Training Sub-Annex'!I8</f>
        <v>0</v>
      </c>
      <c r="G219" s="8">
        <f>'9-A.Training Sub-Annex'!J8</f>
        <v>0</v>
      </c>
      <c r="H219" s="8">
        <f>'9-A.Training Sub-Annex'!K8</f>
        <v>0</v>
      </c>
      <c r="I219" s="8">
        <f>'9-A.Training Sub-Annex'!L8</f>
        <v>0</v>
      </c>
      <c r="J219" s="8">
        <f>'9-A.Training Sub-Annex'!M8</f>
        <v>0</v>
      </c>
      <c r="K219" s="8">
        <f>'9-A.Training Sub-Annex'!N8</f>
        <v>0</v>
      </c>
      <c r="L219" s="8">
        <f>'9-A.Training Sub-Annex'!O8</f>
        <v>0</v>
      </c>
      <c r="M219" s="8">
        <f>'9-A.Training Sub-Annex'!P8</f>
        <v>0</v>
      </c>
      <c r="N219" s="8" t="str">
        <f>'9-A.Training Sub-Annex'!Q8</f>
        <v xml:space="preserve">STATE: ; PDY: ; KKL: ; MHE: ; YNM: </v>
      </c>
      <c r="O219" s="8">
        <f>'9-A.Training Sub-Annex'!R8</f>
        <v>0</v>
      </c>
      <c r="P219" s="8">
        <f>'9-A.Training Sub-Annex'!S8</f>
        <v>0</v>
      </c>
    </row>
    <row r="220" spans="1:16" ht="25.5">
      <c r="A220" s="4" t="str">
        <f>'9-A.Training Sub-Annex'!B9</f>
        <v>9.1.3</v>
      </c>
      <c r="B220" s="4" t="str">
        <f>'9-A.Training Sub-Annex'!C9</f>
        <v>A.9.3.2.1</v>
      </c>
      <c r="C220" s="4" t="str">
        <f>'9-A.Training Sub-Annex'!D9</f>
        <v>Setting up of EmOC Training Centres</v>
      </c>
      <c r="D220" s="8">
        <f>'9-A.Training Sub-Annex'!G9</f>
        <v>0</v>
      </c>
      <c r="E220" s="8">
        <f>'9-A.Training Sub-Annex'!H9</f>
        <v>0</v>
      </c>
      <c r="F220" s="8">
        <f>'9-A.Training Sub-Annex'!I9</f>
        <v>0</v>
      </c>
      <c r="G220" s="8">
        <f>'9-A.Training Sub-Annex'!J9</f>
        <v>0</v>
      </c>
      <c r="H220" s="8">
        <f>'9-A.Training Sub-Annex'!K9</f>
        <v>0</v>
      </c>
      <c r="I220" s="8">
        <f>'9-A.Training Sub-Annex'!L9</f>
        <v>0</v>
      </c>
      <c r="J220" s="8">
        <f>'9-A.Training Sub-Annex'!M9</f>
        <v>0</v>
      </c>
      <c r="K220" s="8">
        <f>'9-A.Training Sub-Annex'!N9</f>
        <v>0</v>
      </c>
      <c r="L220" s="8">
        <f>'9-A.Training Sub-Annex'!O9</f>
        <v>0</v>
      </c>
      <c r="M220" s="8">
        <f>'9-A.Training Sub-Annex'!P9</f>
        <v>0</v>
      </c>
      <c r="N220" s="8" t="str">
        <f>'9-A.Training Sub-Annex'!Q9</f>
        <v xml:space="preserve">STATE: ; PDY: ; KKL: ; MHE: ; YNM: </v>
      </c>
      <c r="O220" s="8">
        <f>'9-A.Training Sub-Annex'!R9</f>
        <v>0</v>
      </c>
      <c r="P220" s="8">
        <f>'9-A.Training Sub-Annex'!S9</f>
        <v>0</v>
      </c>
    </row>
    <row r="221" spans="1:16" ht="25.5">
      <c r="A221" s="4" t="str">
        <f>'9-A.Training Sub-Annex'!B10</f>
        <v>9.1.4</v>
      </c>
      <c r="B221" s="4" t="str">
        <f>'9-A.Training Sub-Annex'!C10</f>
        <v>A.9.3.3.1</v>
      </c>
      <c r="C221" s="4" t="str">
        <f>'9-A.Training Sub-Annex'!D10</f>
        <v>Setting up of Life saving Anaesthesia skills Training Centres</v>
      </c>
      <c r="D221" s="8">
        <f>'9-A.Training Sub-Annex'!G10</f>
        <v>0</v>
      </c>
      <c r="E221" s="8">
        <f>'9-A.Training Sub-Annex'!H10</f>
        <v>0</v>
      </c>
      <c r="F221" s="8">
        <f>'9-A.Training Sub-Annex'!I10</f>
        <v>0</v>
      </c>
      <c r="G221" s="8">
        <f>'9-A.Training Sub-Annex'!J10</f>
        <v>0</v>
      </c>
      <c r="H221" s="8">
        <f>'9-A.Training Sub-Annex'!K10</f>
        <v>0</v>
      </c>
      <c r="I221" s="8">
        <f>'9-A.Training Sub-Annex'!L10</f>
        <v>0</v>
      </c>
      <c r="J221" s="8">
        <f>'9-A.Training Sub-Annex'!M10</f>
        <v>0</v>
      </c>
      <c r="K221" s="8">
        <f>'9-A.Training Sub-Annex'!N10</f>
        <v>0</v>
      </c>
      <c r="L221" s="8">
        <f>'9-A.Training Sub-Annex'!O10</f>
        <v>0</v>
      </c>
      <c r="M221" s="8">
        <f>'9-A.Training Sub-Annex'!P10</f>
        <v>0</v>
      </c>
      <c r="N221" s="8" t="str">
        <f>'9-A.Training Sub-Annex'!Q10</f>
        <v xml:space="preserve">STATE: ; PDY: ; KKL: ; MHE: ; YNM: </v>
      </c>
      <c r="O221" s="8">
        <f>'9-A.Training Sub-Annex'!R10</f>
        <v>0</v>
      </c>
      <c r="P221" s="8">
        <f>'9-A.Training Sub-Annex'!S10</f>
        <v>0</v>
      </c>
    </row>
    <row r="222" spans="1:16" ht="38.25">
      <c r="A222" s="4" t="str">
        <f>'9-A.Training Sub-Annex'!B11</f>
        <v>9.1.5</v>
      </c>
      <c r="B222" s="4" t="str">
        <f>'9-A.Training Sub-Annex'!C11</f>
        <v>A.9.10.1</v>
      </c>
      <c r="C222" s="4" t="str">
        <f>'9-A.Training Sub-Annex'!D11</f>
        <v>Strengthening of Existing Training Institutions/Nursing School (excluding infrastructure and HR)</v>
      </c>
      <c r="D222" s="8">
        <f>'9-A.Training Sub-Annex'!G11</f>
        <v>0</v>
      </c>
      <c r="E222" s="8">
        <f>'9-A.Training Sub-Annex'!H11</f>
        <v>0</v>
      </c>
      <c r="F222" s="8">
        <f>'9-A.Training Sub-Annex'!I11</f>
        <v>0</v>
      </c>
      <c r="G222" s="8">
        <f>'9-A.Training Sub-Annex'!J11</f>
        <v>0</v>
      </c>
      <c r="H222" s="8">
        <f>'9-A.Training Sub-Annex'!K11</f>
        <v>0</v>
      </c>
      <c r="I222" s="8">
        <f>'9-A.Training Sub-Annex'!L11</f>
        <v>0</v>
      </c>
      <c r="J222" s="8">
        <f>'9-A.Training Sub-Annex'!M11</f>
        <v>0</v>
      </c>
      <c r="K222" s="8">
        <f>'9-A.Training Sub-Annex'!N11</f>
        <v>0</v>
      </c>
      <c r="L222" s="8">
        <f>'9-A.Training Sub-Annex'!O11</f>
        <v>0</v>
      </c>
      <c r="M222" s="8">
        <f>'9-A.Training Sub-Annex'!P11</f>
        <v>0</v>
      </c>
      <c r="N222" s="8" t="str">
        <f>'9-A.Training Sub-Annex'!Q11</f>
        <v xml:space="preserve">STATE: ; PDY: ; KKL: ; MHE: ; YNM: </v>
      </c>
      <c r="O222" s="8">
        <f>'9-A.Training Sub-Annex'!R11</f>
        <v>0</v>
      </c>
      <c r="P222" s="8">
        <f>'9-A.Training Sub-Annex'!S11</f>
        <v>0</v>
      </c>
    </row>
    <row r="223" spans="1:16">
      <c r="A223" s="31">
        <f>'16.PM Annex'!A7</f>
        <v>16</v>
      </c>
      <c r="B223" s="31">
        <f>'16.PM Annex'!B7</f>
        <v>0</v>
      </c>
      <c r="C223" s="31" t="str">
        <f>'16.PM Annex'!C7</f>
        <v>Programme Management</v>
      </c>
      <c r="D223" s="38"/>
      <c r="E223" s="38"/>
      <c r="F223" s="38">
        <f t="shared" ref="F223:H224" si="0">F224</f>
        <v>0</v>
      </c>
      <c r="G223" s="38">
        <f t="shared" si="0"/>
        <v>0</v>
      </c>
      <c r="H223" s="38">
        <f t="shared" si="0"/>
        <v>0</v>
      </c>
      <c r="I223" s="38"/>
      <c r="J223" s="38"/>
      <c r="K223" s="38"/>
      <c r="L223" s="38"/>
      <c r="M223" s="38">
        <f>M224</f>
        <v>0</v>
      </c>
      <c r="N223" s="38"/>
      <c r="O223" s="38"/>
      <c r="P223" s="38">
        <f>P224</f>
        <v>0</v>
      </c>
    </row>
    <row r="224" spans="1:16">
      <c r="A224" s="32">
        <f>'16.PM Annex'!A17</f>
        <v>16.3</v>
      </c>
      <c r="B224" s="32">
        <f>'16.PM Annex'!B17</f>
        <v>0</v>
      </c>
      <c r="C224" s="32" t="str">
        <f>'16.PM Annex'!C17</f>
        <v>HMIS &amp; MCTS</v>
      </c>
      <c r="D224" s="39"/>
      <c r="E224" s="39"/>
      <c r="F224" s="39">
        <f t="shared" si="0"/>
        <v>0</v>
      </c>
      <c r="G224" s="39">
        <f t="shared" si="0"/>
        <v>0</v>
      </c>
      <c r="H224" s="39">
        <f t="shared" si="0"/>
        <v>0</v>
      </c>
      <c r="I224" s="39"/>
      <c r="J224" s="39"/>
      <c r="K224" s="39"/>
      <c r="L224" s="39"/>
      <c r="M224" s="39">
        <f>M225</f>
        <v>0</v>
      </c>
      <c r="N224" s="39"/>
      <c r="O224" s="39"/>
      <c r="P224" s="39">
        <f>P225</f>
        <v>0</v>
      </c>
    </row>
    <row r="225" spans="1:16" ht="51">
      <c r="A225" s="4" t="str">
        <f>'16.PM Annex'!A21</f>
        <v>16.3.4</v>
      </c>
      <c r="B225" s="4" t="str">
        <f>'16.PM Annex'!B21</f>
        <v>B15.3.2.3/ B15.3.2.4/ B15.3.2.7/ B15.3.2.8</v>
      </c>
      <c r="C225" s="4" t="str">
        <f>'16.PM Annex'!C21</f>
        <v>Procurement of Computer/Printer/UPS/ Laptop/ VSAT</v>
      </c>
      <c r="D225" s="8">
        <f>'16.PM Annex'!F21</f>
        <v>0</v>
      </c>
      <c r="E225" s="8">
        <f>'16.PM Annex'!G21</f>
        <v>0</v>
      </c>
      <c r="F225" s="8">
        <f>'16.PM Annex'!H21</f>
        <v>0</v>
      </c>
      <c r="G225" s="8">
        <f>'16.PM Annex'!I21</f>
        <v>0</v>
      </c>
      <c r="H225" s="8">
        <f>'16.PM Annex'!J21</f>
        <v>0</v>
      </c>
      <c r="I225" s="8">
        <f>'16.PM Annex'!K21</f>
        <v>0</v>
      </c>
      <c r="J225" s="8">
        <f>'16.PM Annex'!L21</f>
        <v>0</v>
      </c>
      <c r="K225" s="8">
        <f>'16.PM Annex'!M21</f>
        <v>0</v>
      </c>
      <c r="L225" s="8">
        <f>'16.PM Annex'!N21</f>
        <v>0</v>
      </c>
      <c r="M225" s="8">
        <f>'16.PM Annex'!O21</f>
        <v>0</v>
      </c>
      <c r="N225" s="8">
        <f>'16.PM Annex'!P21</f>
        <v>0</v>
      </c>
      <c r="O225" s="8">
        <f>'16.PM Annex'!Q21</f>
        <v>0</v>
      </c>
      <c r="P225" s="8">
        <f>'16.PM Annex'!R21</f>
        <v>0</v>
      </c>
    </row>
    <row r="226" spans="1:16" ht="25.5">
      <c r="A226" s="31">
        <f>'17.IT Initiatives_SD'!A7</f>
        <v>17</v>
      </c>
      <c r="B226" s="31">
        <f>'17.IT Initiatives_SD'!B7</f>
        <v>0</v>
      </c>
      <c r="C226" s="31" t="str">
        <f>'17.IT Initiatives_SD'!C7</f>
        <v>IT Initiatives for strengthening Service Delivery</v>
      </c>
      <c r="D226" s="38"/>
      <c r="E226" s="38"/>
      <c r="F226" s="38">
        <f>F227+F228+F231+F232+F233+F234+F235+F236</f>
        <v>56.040700000000001</v>
      </c>
      <c r="G226" s="38">
        <f>G227+G228+G231+G232+G233+G234+G235+G236</f>
        <v>0</v>
      </c>
      <c r="H226" s="38">
        <f>H227+H228+H231+H232+H233+H234+H235+H236</f>
        <v>0</v>
      </c>
      <c r="I226" s="38"/>
      <c r="J226" s="38"/>
      <c r="K226" s="38"/>
      <c r="L226" s="38"/>
      <c r="M226" s="38">
        <f>M227+M228+M231+M232+M233+M234+M235+M236</f>
        <v>44.290000000000006</v>
      </c>
      <c r="N226" s="38"/>
      <c r="O226" s="38"/>
      <c r="P226" s="38">
        <f>P227+P228+P231+P232+P233+P234+P235+P236</f>
        <v>0</v>
      </c>
    </row>
    <row r="227" spans="1:16" ht="38.25">
      <c r="A227" s="4">
        <f>'17.IT Initiatives_SD'!A8</f>
        <v>17.100000000000001</v>
      </c>
      <c r="B227" s="4" t="str">
        <f>'17.IT Initiatives_SD'!B8</f>
        <v>I.2.9</v>
      </c>
      <c r="C227" s="4" t="str">
        <f>'17.IT Initiatives_SD'!C8</f>
        <v>Fixed tele- ophthalmic network unit in Got. Set up/ internet based ophthalmic consultation unit)</v>
      </c>
      <c r="D227" s="8">
        <f>'17.IT Initiatives_SD'!G8</f>
        <v>0</v>
      </c>
      <c r="E227" s="8">
        <f>'17.IT Initiatives_SD'!H8</f>
        <v>0</v>
      </c>
      <c r="F227" s="8">
        <f>'17.IT Initiatives_SD'!I8</f>
        <v>0</v>
      </c>
      <c r="G227" s="8">
        <f>'17.IT Initiatives_SD'!J8</f>
        <v>0</v>
      </c>
      <c r="H227" s="8">
        <f>'17.IT Initiatives_SD'!K8</f>
        <v>0</v>
      </c>
      <c r="I227" s="8">
        <f>'17.IT Initiatives_SD'!L8</f>
        <v>0</v>
      </c>
      <c r="J227" s="8">
        <f>'17.IT Initiatives_SD'!M8</f>
        <v>0</v>
      </c>
      <c r="K227" s="8">
        <f>'17.IT Initiatives_SD'!N8</f>
        <v>0</v>
      </c>
      <c r="L227" s="8">
        <f>'17.IT Initiatives_SD'!O8</f>
        <v>0</v>
      </c>
      <c r="M227" s="8">
        <f>'17.IT Initiatives_SD'!P8</f>
        <v>0</v>
      </c>
      <c r="N227" s="8" t="str">
        <f>'17.IT Initiatives_SD'!Q8</f>
        <v xml:space="preserve">STATE: ; PDY: ; KKL: ; MHE: ; YNM: </v>
      </c>
      <c r="O227" s="8">
        <f>'17.IT Initiatives_SD'!R8</f>
        <v>0</v>
      </c>
      <c r="P227" s="8">
        <f>'17.IT Initiatives_SD'!S8</f>
        <v>0</v>
      </c>
    </row>
    <row r="228" spans="1:16" ht="25.5">
      <c r="A228" s="4">
        <f>'17.IT Initiatives_SD'!A9</f>
        <v>17.2</v>
      </c>
      <c r="B228" s="4" t="str">
        <f>'17.IT Initiatives_SD'!B9</f>
        <v>B18.3</v>
      </c>
      <c r="C228" s="4" t="str">
        <f>'17.IT Initiatives_SD'!C9</f>
        <v>IT Initiatives under Ayushman Bharat H&amp;WC</v>
      </c>
      <c r="D228" s="8"/>
      <c r="E228" s="8"/>
      <c r="F228" s="8">
        <f>SUM(F229:F230)</f>
        <v>56.040700000000001</v>
      </c>
      <c r="G228" s="8">
        <f>SUM(G229:G230)</f>
        <v>0</v>
      </c>
      <c r="H228" s="8">
        <f>SUM(H229:H230)</f>
        <v>0</v>
      </c>
      <c r="I228" s="8"/>
      <c r="J228" s="8"/>
      <c r="K228" s="8"/>
      <c r="L228" s="8"/>
      <c r="M228" s="8">
        <f>SUM(M229:M230)</f>
        <v>44.290000000000006</v>
      </c>
      <c r="N228" s="8"/>
      <c r="O228" s="8"/>
      <c r="P228" s="8">
        <f>SUM(P229:P230)</f>
        <v>0</v>
      </c>
    </row>
    <row r="229" spans="1:16" ht="395.25">
      <c r="A229" s="4" t="str">
        <f>'17.IT Initiatives_SD'!A10</f>
        <v>17.2.1</v>
      </c>
      <c r="B229" s="4">
        <f>'17.IT Initiatives_SD'!B10</f>
        <v>0</v>
      </c>
      <c r="C229" s="4" t="str">
        <f>'17.IT Initiatives_SD'!C10</f>
        <v>Telemedicine/ teleconsultation facility under Ayushman Bharat H&amp;WC</v>
      </c>
      <c r="D229" s="8">
        <f>'17.IT Initiatives_SD'!G10</f>
        <v>0</v>
      </c>
      <c r="E229" s="8">
        <f>'17.IT Initiatives_SD'!H10</f>
        <v>0</v>
      </c>
      <c r="F229" s="8">
        <f>'17.IT Initiatives_SD'!I10</f>
        <v>56.040700000000001</v>
      </c>
      <c r="G229" s="8">
        <f>'17.IT Initiatives_SD'!J10</f>
        <v>0</v>
      </c>
      <c r="H229" s="8">
        <f>'17.IT Initiatives_SD'!K10</f>
        <v>0</v>
      </c>
      <c r="I229" s="8">
        <f>'17.IT Initiatives_SD'!L10</f>
        <v>0</v>
      </c>
      <c r="J229" s="8">
        <f>'17.IT Initiatives_SD'!M10</f>
        <v>38470.588235294119</v>
      </c>
      <c r="K229" s="8">
        <f>'17.IT Initiatives_SD'!N10</f>
        <v>0.38470588235294118</v>
      </c>
      <c r="L229" s="8">
        <f>'17.IT Initiatives_SD'!O10</f>
        <v>102</v>
      </c>
      <c r="M229" s="8">
        <f>'17.IT Initiatives_SD'!P10</f>
        <v>39.24</v>
      </c>
      <c r="N229" s="8" t="str">
        <f>'17.IT Initiatives_SD'!Q10</f>
        <v xml:space="preserve">STATE: For HUB: Rs.2500/Month for monthly internet connectivity expenses= Rs.30,000; Rs.3000*6Specialist*4days/month*12m= Rs.8,64,000 (Rs.3000 for Specialist on daily remuneration basis; Moday- Cardiology, Tuesday &amp; Friday - NCD (DM &amp; HT); Wednesday- Gynaecology; Thursday- Pediatric; Saturday- Orthopedics) (Total- 8,94,000); PDY: Recurring cost (for monthly internet connectivity expenses)- PDY- 51 SC+15 Rural PHC=66 centre x Rs.2,500/month x 12 Months= Rs.19,80,000; KKL: Recurring cost-KKL- 17 SC+9 Rural PHC=26 centre x Rs.2,500/month x 12 Months= Rs.7,80,000 ; MHE: Recurring cost-MHE- 4 SC x Rs.2,500/month x 12 Months= Rs.1,20,000 ; YNM: Recurring cost-YNM- 5 SC x Rs.2,500/month x 12 Months= Rs.1,50,000 </v>
      </c>
      <c r="O229" s="8">
        <f>'17.IT Initiatives_SD'!R10</f>
        <v>0</v>
      </c>
      <c r="P229" s="8">
        <f>'17.IT Initiatives_SD'!S10</f>
        <v>0</v>
      </c>
    </row>
    <row r="230" spans="1:16" ht="178.5">
      <c r="A230" s="4" t="str">
        <f>'17.IT Initiatives_SD'!A11</f>
        <v>17.2.2</v>
      </c>
      <c r="B230" s="4">
        <f>'17.IT Initiatives_SD'!B11</f>
        <v>0</v>
      </c>
      <c r="C230" s="4" t="str">
        <f>'17.IT Initiatives_SD'!C11</f>
        <v>Other IT Initiatives (AMC for IT equipments at AB-HWCs)</v>
      </c>
      <c r="D230" s="8">
        <f>'17.IT Initiatives_SD'!G11</f>
        <v>0</v>
      </c>
      <c r="E230" s="8">
        <f>'17.IT Initiatives_SD'!H11</f>
        <v>0</v>
      </c>
      <c r="F230" s="8">
        <f>'17.IT Initiatives_SD'!I11</f>
        <v>0</v>
      </c>
      <c r="G230" s="8">
        <f>'17.IT Initiatives_SD'!J11</f>
        <v>0</v>
      </c>
      <c r="H230" s="8">
        <f>'17.IT Initiatives_SD'!K11</f>
        <v>0</v>
      </c>
      <c r="I230" s="8">
        <f>'17.IT Initiatives_SD'!L11</f>
        <v>0</v>
      </c>
      <c r="J230" s="8">
        <f>'17.IT Initiatives_SD'!M11</f>
        <v>5000</v>
      </c>
      <c r="K230" s="8">
        <f>'17.IT Initiatives_SD'!N11</f>
        <v>0.05</v>
      </c>
      <c r="L230" s="8">
        <f>'17.IT Initiatives_SD'!O11</f>
        <v>101</v>
      </c>
      <c r="M230" s="8">
        <f>'17.IT Initiatives_SD'!P11</f>
        <v>5.0500000000000007</v>
      </c>
      <c r="N230" s="8" t="str">
        <f>'17.IT Initiatives_SD'!Q11</f>
        <v>STATE: ; PDY: Recurring cost- SC- 51 + Rural PHC-15 (Total -66 Centres) Rs.5,000 * 66 centre= Rs.3,50,000; KKL: Recurring cost- SC- 17 + Rural PHC-9 (Total -26 Centres) Rs.5,000 * 26 centre= Rs.1,30,000; MHE: Recurring cost- SC- 4* Rs.5,000 = Rs.20,000; YNM: Recurring cost- Rs.5,000 * 5 SC= Rs.25,000</v>
      </c>
      <c r="O230" s="8">
        <f>'17.IT Initiatives_SD'!R11</f>
        <v>0</v>
      </c>
      <c r="P230" s="8">
        <f>'17.IT Initiatives_SD'!S11</f>
        <v>0</v>
      </c>
    </row>
    <row r="231" spans="1:16" ht="25.5">
      <c r="A231" s="4">
        <f>'17.IT Initiatives_SD'!A12</f>
        <v>17.3</v>
      </c>
      <c r="B231" s="4">
        <f>'17.IT Initiatives_SD'!B12</f>
        <v>0</v>
      </c>
      <c r="C231" s="4" t="str">
        <f>'17.IT Initiatives_SD'!C12</f>
        <v>Implementation of ANMOL (Excel Procurement)</v>
      </c>
      <c r="D231" s="8">
        <f>'17.IT Initiatives_SD'!G12</f>
        <v>0</v>
      </c>
      <c r="E231" s="8">
        <f>'17.IT Initiatives_SD'!H12</f>
        <v>0</v>
      </c>
      <c r="F231" s="8">
        <f>'17.IT Initiatives_SD'!I12</f>
        <v>0</v>
      </c>
      <c r="G231" s="8">
        <f>'17.IT Initiatives_SD'!J12</f>
        <v>0</v>
      </c>
      <c r="H231" s="8">
        <f>'17.IT Initiatives_SD'!K12</f>
        <v>0</v>
      </c>
      <c r="I231" s="8">
        <f>'17.IT Initiatives_SD'!L12</f>
        <v>0</v>
      </c>
      <c r="J231" s="8">
        <f>'17.IT Initiatives_SD'!M12</f>
        <v>0</v>
      </c>
      <c r="K231" s="8">
        <f>'17.IT Initiatives_SD'!N12</f>
        <v>0</v>
      </c>
      <c r="L231" s="8">
        <f>'17.IT Initiatives_SD'!O12</f>
        <v>0</v>
      </c>
      <c r="M231" s="8">
        <f>'17.IT Initiatives_SD'!P12</f>
        <v>0</v>
      </c>
      <c r="N231" s="8" t="str">
        <f>'17.IT Initiatives_SD'!Q12</f>
        <v xml:space="preserve">STATE: ; PDY: ; KKL: ; MHE: ; YNM: </v>
      </c>
      <c r="O231" s="8">
        <f>'17.IT Initiatives_SD'!R12</f>
        <v>0</v>
      </c>
      <c r="P231" s="8">
        <f>'17.IT Initiatives_SD'!S12</f>
        <v>0</v>
      </c>
    </row>
    <row r="232" spans="1:16" ht="38.25">
      <c r="A232" s="4">
        <f>'17.IT Initiatives_SD'!A13</f>
        <v>17.399999999999999</v>
      </c>
      <c r="B232" s="4" t="str">
        <f>'17.IT Initiatives_SD'!B13</f>
        <v>B14.2</v>
      </c>
      <c r="C232" s="4" t="str">
        <f>'17.IT Initiatives_SD'!C13</f>
        <v xml:space="preserve">E-rakt kosh- refer to strengthening of blood services guidelines &amp; Software for hemoglobinopathies &amp; Haemophilia </v>
      </c>
      <c r="D232" s="8">
        <f>'17.IT Initiatives_SD'!G13</f>
        <v>0</v>
      </c>
      <c r="E232" s="8">
        <f>'17.IT Initiatives_SD'!H13</f>
        <v>0</v>
      </c>
      <c r="F232" s="8">
        <f>'17.IT Initiatives_SD'!I13</f>
        <v>0</v>
      </c>
      <c r="G232" s="8">
        <f>'17.IT Initiatives_SD'!J13</f>
        <v>0</v>
      </c>
      <c r="H232" s="8">
        <f>'17.IT Initiatives_SD'!K13</f>
        <v>0</v>
      </c>
      <c r="I232" s="8">
        <f>'17.IT Initiatives_SD'!L13</f>
        <v>0</v>
      </c>
      <c r="J232" s="8">
        <f>'17.IT Initiatives_SD'!M13</f>
        <v>0</v>
      </c>
      <c r="K232" s="8">
        <f>'17.IT Initiatives_SD'!N13</f>
        <v>0</v>
      </c>
      <c r="L232" s="8">
        <f>'17.IT Initiatives_SD'!O13</f>
        <v>0</v>
      </c>
      <c r="M232" s="8">
        <f>'17.IT Initiatives_SD'!P13</f>
        <v>0</v>
      </c>
      <c r="N232" s="8" t="str">
        <f>'17.IT Initiatives_SD'!Q13</f>
        <v xml:space="preserve">STATE: ; PDY: ; KKL: ; MHE: ; YNM: </v>
      </c>
      <c r="O232" s="8">
        <f>'17.IT Initiatives_SD'!R13</f>
        <v>0</v>
      </c>
      <c r="P232" s="8">
        <f>'17.IT Initiatives_SD'!S13</f>
        <v>0</v>
      </c>
    </row>
    <row r="233" spans="1:16" ht="25.5">
      <c r="A233" s="4">
        <f>'17.IT Initiatives_SD'!A14</f>
        <v>17.5</v>
      </c>
      <c r="B233" s="4" t="str">
        <f>'17.IT Initiatives_SD'!B14</f>
        <v>B15.2.6</v>
      </c>
      <c r="C233" s="4" t="str">
        <f>'17.IT Initiatives_SD'!C14</f>
        <v>QAC Misc. (IT Based application  etc.)</v>
      </c>
      <c r="D233" s="8">
        <f>'17.IT Initiatives_SD'!G14</f>
        <v>0</v>
      </c>
      <c r="E233" s="8">
        <f>'17.IT Initiatives_SD'!H14</f>
        <v>0</v>
      </c>
      <c r="F233" s="8">
        <f>'17.IT Initiatives_SD'!I14</f>
        <v>0</v>
      </c>
      <c r="G233" s="8">
        <f>'17.IT Initiatives_SD'!J14</f>
        <v>0</v>
      </c>
      <c r="H233" s="8">
        <f>'17.IT Initiatives_SD'!K14</f>
        <v>0</v>
      </c>
      <c r="I233" s="8">
        <f>'17.IT Initiatives_SD'!L14</f>
        <v>0</v>
      </c>
      <c r="J233" s="8">
        <f>'17.IT Initiatives_SD'!M14</f>
        <v>0</v>
      </c>
      <c r="K233" s="8">
        <f>'17.IT Initiatives_SD'!N14</f>
        <v>0</v>
      </c>
      <c r="L233" s="8">
        <f>'17.IT Initiatives_SD'!O14</f>
        <v>0</v>
      </c>
      <c r="M233" s="8">
        <f>'17.IT Initiatives_SD'!P14</f>
        <v>0</v>
      </c>
      <c r="N233" s="8" t="str">
        <f>'17.IT Initiatives_SD'!Q14</f>
        <v xml:space="preserve">STATE: ; PDY: ; KKL: ; MHE: ; YNM: </v>
      </c>
      <c r="O233" s="8">
        <f>'17.IT Initiatives_SD'!R14</f>
        <v>0</v>
      </c>
      <c r="P233" s="8">
        <f>'17.IT Initiatives_SD'!S14</f>
        <v>0</v>
      </c>
    </row>
    <row r="234" spans="1:16" ht="25.5">
      <c r="A234" s="4">
        <f>'17.IT Initiatives_SD'!A15</f>
        <v>17.600000000000001</v>
      </c>
      <c r="B234" s="4" t="str">
        <f>'17.IT Initiatives_SD'!B15</f>
        <v>B15.3.4.1</v>
      </c>
      <c r="C234" s="4" t="str">
        <f>'17.IT Initiatives_SD'!C15</f>
        <v xml:space="preserve">Implementation of Hospital Management System </v>
      </c>
      <c r="D234" s="8">
        <f>'17.IT Initiatives_SD'!G15</f>
        <v>0</v>
      </c>
      <c r="E234" s="8">
        <f>'17.IT Initiatives_SD'!H15</f>
        <v>0</v>
      </c>
      <c r="F234" s="8">
        <f>'17.IT Initiatives_SD'!I15</f>
        <v>0</v>
      </c>
      <c r="G234" s="8">
        <f>'17.IT Initiatives_SD'!J15</f>
        <v>0</v>
      </c>
      <c r="H234" s="8">
        <f>'17.IT Initiatives_SD'!K15</f>
        <v>0</v>
      </c>
      <c r="I234" s="8">
        <f>'17.IT Initiatives_SD'!L15</f>
        <v>0</v>
      </c>
      <c r="J234" s="8">
        <f>'17.IT Initiatives_SD'!M15</f>
        <v>0</v>
      </c>
      <c r="K234" s="8">
        <f>'17.IT Initiatives_SD'!N15</f>
        <v>0</v>
      </c>
      <c r="L234" s="8">
        <f>'17.IT Initiatives_SD'!O15</f>
        <v>0</v>
      </c>
      <c r="M234" s="8">
        <f>'17.IT Initiatives_SD'!P15</f>
        <v>0</v>
      </c>
      <c r="N234" s="8" t="str">
        <f>'17.IT Initiatives_SD'!Q15</f>
        <v xml:space="preserve">STATE: ; PDY: ; KKL: ; MHE: ; YNM: </v>
      </c>
      <c r="O234" s="8">
        <f>'17.IT Initiatives_SD'!R15</f>
        <v>0</v>
      </c>
      <c r="P234" s="8">
        <f>'17.IT Initiatives_SD'!S15</f>
        <v>0</v>
      </c>
    </row>
    <row r="235" spans="1:16" ht="25.5">
      <c r="A235" s="4">
        <f>'17.IT Initiatives_SD'!A16</f>
        <v>17.7</v>
      </c>
      <c r="B235" s="4">
        <f>'17.IT Initiatives_SD'!B16</f>
        <v>0</v>
      </c>
      <c r="C235" s="4" t="str">
        <f>'17.IT Initiatives_SD'!C16</f>
        <v>Implementation of Human Resource Information System (HRIS)</v>
      </c>
      <c r="D235" s="8">
        <f>'17.IT Initiatives_SD'!G16</f>
        <v>0</v>
      </c>
      <c r="E235" s="8">
        <f>'17.IT Initiatives_SD'!H16</f>
        <v>0</v>
      </c>
      <c r="F235" s="8">
        <f>'17.IT Initiatives_SD'!I16</f>
        <v>0</v>
      </c>
      <c r="G235" s="8">
        <f>'17.IT Initiatives_SD'!J16</f>
        <v>0</v>
      </c>
      <c r="H235" s="8">
        <f>'17.IT Initiatives_SD'!K16</f>
        <v>0</v>
      </c>
      <c r="I235" s="8">
        <f>'17.IT Initiatives_SD'!L16</f>
        <v>0</v>
      </c>
      <c r="J235" s="8">
        <f>'17.IT Initiatives_SD'!M16</f>
        <v>0</v>
      </c>
      <c r="K235" s="8">
        <f>'17.IT Initiatives_SD'!N16</f>
        <v>0</v>
      </c>
      <c r="L235" s="8">
        <f>'17.IT Initiatives_SD'!O16</f>
        <v>0</v>
      </c>
      <c r="M235" s="8">
        <f>'17.IT Initiatives_SD'!P16</f>
        <v>0</v>
      </c>
      <c r="N235" s="8" t="str">
        <f>'17.IT Initiatives_SD'!Q16</f>
        <v xml:space="preserve">STATE: ; PDY: ; KKL: ; MHE: ; YNM: </v>
      </c>
      <c r="O235" s="8">
        <f>'17.IT Initiatives_SD'!R16</f>
        <v>0</v>
      </c>
      <c r="P235" s="8">
        <f>'17.IT Initiatives_SD'!S16</f>
        <v>0</v>
      </c>
    </row>
    <row r="236" spans="1:16" ht="25.5">
      <c r="A236" s="4">
        <f>'17.IT Initiatives_SD'!A17</f>
        <v>17.8</v>
      </c>
      <c r="B236" s="4">
        <f>'17.IT Initiatives_SD'!B17</f>
        <v>0</v>
      </c>
      <c r="C236" s="4" t="str">
        <f>'17.IT Initiatives_SD'!C17</f>
        <v>Other IT Initiatives for Service Delivery (please specify)</v>
      </c>
      <c r="D236" s="8">
        <f>'17.IT Initiatives_SD'!G17</f>
        <v>0</v>
      </c>
      <c r="E236" s="8">
        <f>'17.IT Initiatives_SD'!H17</f>
        <v>0</v>
      </c>
      <c r="F236" s="8">
        <f>'17.IT Initiatives_SD'!I17</f>
        <v>0</v>
      </c>
      <c r="G236" s="8">
        <f>'17.IT Initiatives_SD'!J17</f>
        <v>0</v>
      </c>
      <c r="H236" s="8">
        <f>'17.IT Initiatives_SD'!K17</f>
        <v>0</v>
      </c>
      <c r="I236" s="8">
        <f>'17.IT Initiatives_SD'!L17</f>
        <v>0</v>
      </c>
      <c r="J236" s="8">
        <f>'17.IT Initiatives_SD'!M17</f>
        <v>0</v>
      </c>
      <c r="K236" s="8">
        <f>'17.IT Initiatives_SD'!N17</f>
        <v>0</v>
      </c>
      <c r="L236" s="8">
        <f>'17.IT Initiatives_SD'!O17</f>
        <v>0</v>
      </c>
      <c r="M236" s="8">
        <f>'17.IT Initiatives_SD'!P17</f>
        <v>0</v>
      </c>
      <c r="N236" s="8" t="str">
        <f>'17.IT Initiatives_SD'!Q17</f>
        <v xml:space="preserve">STATE: ; PDY: ; KKL: ; MHE: ; YNM: </v>
      </c>
      <c r="O236" s="8">
        <f>'17.IT Initiatives_SD'!R17</f>
        <v>0</v>
      </c>
      <c r="P236" s="8">
        <f>'17.IT Initiatives_SD'!S17</f>
        <v>0</v>
      </c>
    </row>
    <row r="237" spans="1:16">
      <c r="A237" s="33"/>
      <c r="B237" s="33"/>
      <c r="C237" s="33" t="str">
        <f>'NUHM-Non Metro Abst'!C7</f>
        <v>Non-Metro Sub Total</v>
      </c>
      <c r="D237" s="41"/>
      <c r="E237" s="41"/>
      <c r="F237" s="41">
        <f>F238+F252+F260</f>
        <v>5</v>
      </c>
      <c r="G237" s="41">
        <f>G238+G252+G260</f>
        <v>0</v>
      </c>
      <c r="H237" s="41">
        <f>H238+H252+H260</f>
        <v>0</v>
      </c>
      <c r="I237" s="41"/>
      <c r="J237" s="41"/>
      <c r="K237" s="41"/>
      <c r="L237" s="41"/>
      <c r="M237" s="41">
        <f>M238+M252+M260</f>
        <v>2.6115000000000004</v>
      </c>
      <c r="N237" s="41"/>
      <c r="O237" s="41"/>
      <c r="P237" s="41">
        <f>P238+P252+P260</f>
        <v>0</v>
      </c>
    </row>
    <row r="238" spans="1:16">
      <c r="A238" s="31" t="str">
        <f>'NUHM-Non Metro Abst'!A77</f>
        <v>U.5</v>
      </c>
      <c r="B238" s="31">
        <f>'NUHM-Non Metro Abst'!B77</f>
        <v>0</v>
      </c>
      <c r="C238" s="31" t="str">
        <f>'NUHM-Non Metro Abst'!C77</f>
        <v>Infrastructure</v>
      </c>
      <c r="D238" s="38"/>
      <c r="E238" s="38"/>
      <c r="F238" s="38">
        <f>F239+F245+F249</f>
        <v>5</v>
      </c>
      <c r="G238" s="38">
        <f>G239+G245+G249</f>
        <v>0</v>
      </c>
      <c r="H238" s="38">
        <f>H239+H245+H249</f>
        <v>0</v>
      </c>
      <c r="I238" s="38"/>
      <c r="J238" s="38"/>
      <c r="K238" s="38"/>
      <c r="L238" s="38"/>
      <c r="M238" s="38">
        <f>M239+M245+M249</f>
        <v>0</v>
      </c>
      <c r="N238" s="38"/>
      <c r="O238" s="38"/>
      <c r="P238" s="38">
        <f>P239+P245+P249</f>
        <v>0</v>
      </c>
    </row>
    <row r="239" spans="1:16">
      <c r="A239" s="32" t="str">
        <f>'NUHM-Non Metro Abst'!A78</f>
        <v>U.5.1</v>
      </c>
      <c r="B239" s="32">
        <f>'NUHM-Non Metro Abst'!B78</f>
        <v>0</v>
      </c>
      <c r="C239" s="32" t="str">
        <f>'NUHM-Non Metro Abst'!C78</f>
        <v>Upgradation of existing facilities</v>
      </c>
      <c r="D239" s="39"/>
      <c r="E239" s="39"/>
      <c r="F239" s="39">
        <f>SUM(F240:F242)</f>
        <v>0</v>
      </c>
      <c r="G239" s="39">
        <f>SUM(G240:G242)</f>
        <v>0</v>
      </c>
      <c r="H239" s="39">
        <f>SUM(H240:H242)</f>
        <v>0</v>
      </c>
      <c r="I239" s="39"/>
      <c r="J239" s="39"/>
      <c r="K239" s="39"/>
      <c r="L239" s="39"/>
      <c r="M239" s="39">
        <f>SUM(M240:M242)</f>
        <v>0</v>
      </c>
      <c r="N239" s="39"/>
      <c r="O239" s="39"/>
      <c r="P239" s="39">
        <f>SUM(P240:P242)</f>
        <v>0</v>
      </c>
    </row>
    <row r="240" spans="1:16" ht="51">
      <c r="A240" s="4" t="str">
        <f>'NUHM-Non Metro Abst'!A79</f>
        <v>U.5.1.1</v>
      </c>
      <c r="B240" s="4" t="str">
        <f>'NUHM-Non Metro Abst'!B79</f>
        <v>P.4.2.2.1</v>
      </c>
      <c r="C240" s="4" t="str">
        <f>'NUHM-Non Metro Abst'!C79</f>
        <v>UPHC</v>
      </c>
      <c r="D240" s="8">
        <f>'NUHM-Non Metro Abst'!G79</f>
        <v>0</v>
      </c>
      <c r="E240" s="8">
        <f>'NUHM-Non Metro Abst'!H79</f>
        <v>0</v>
      </c>
      <c r="F240" s="8">
        <f>'NUHM-Non Metro Abst'!I79</f>
        <v>0</v>
      </c>
      <c r="G240" s="8">
        <f>'NUHM-Non Metro Abst'!J79</f>
        <v>0</v>
      </c>
      <c r="H240" s="8">
        <f>'NUHM-Non Metro Abst'!K79</f>
        <v>0</v>
      </c>
      <c r="I240" s="8">
        <f>'NUHM-Non Metro Abst'!L79</f>
        <v>0</v>
      </c>
      <c r="J240" s="8">
        <f>'NUHM-Non Metro Abst'!M79</f>
        <v>0</v>
      </c>
      <c r="K240" s="8">
        <f>'NUHM-Non Metro Abst'!N79</f>
        <v>0</v>
      </c>
      <c r="L240" s="8" t="str">
        <f>'NUHM-Non Metro Abst'!O79</f>
        <v xml:space="preserve">STATE: ; PDY: ; KKL: ; MHE: ; YNM: </v>
      </c>
      <c r="M240" s="8">
        <f>'NUHM-Non Metro Abst'!P79</f>
        <v>0</v>
      </c>
      <c r="N240" s="8">
        <f>'NUHM-Non Metro Abst'!Q79</f>
        <v>0</v>
      </c>
      <c r="O240" s="8">
        <f>'NUHM-Non Metro Abst'!R79</f>
        <v>0</v>
      </c>
      <c r="P240" s="8">
        <f>'NUHM-Non Metro Abst'!S79</f>
        <v>0</v>
      </c>
    </row>
    <row r="241" spans="1:16" ht="51">
      <c r="A241" s="4" t="str">
        <f>'NUHM-Non Metro Abst'!A80</f>
        <v>U.5.1.2</v>
      </c>
      <c r="B241" s="4" t="str">
        <f>'NUHM-Non Metro Abst'!B80</f>
        <v>P.4.2.2.2</v>
      </c>
      <c r="C241" s="4" t="str">
        <f>'NUHM-Non Metro Abst'!C80</f>
        <v>UCHC</v>
      </c>
      <c r="D241" s="8">
        <f>'NUHM-Non Metro Abst'!G80</f>
        <v>0</v>
      </c>
      <c r="E241" s="8">
        <f>'NUHM-Non Metro Abst'!H80</f>
        <v>0</v>
      </c>
      <c r="F241" s="8">
        <f>'NUHM-Non Metro Abst'!I80</f>
        <v>0</v>
      </c>
      <c r="G241" s="8">
        <f>'NUHM-Non Metro Abst'!J80</f>
        <v>0</v>
      </c>
      <c r="H241" s="8">
        <f>'NUHM-Non Metro Abst'!K80</f>
        <v>0</v>
      </c>
      <c r="I241" s="8">
        <f>'NUHM-Non Metro Abst'!L80</f>
        <v>0</v>
      </c>
      <c r="J241" s="8">
        <f>'NUHM-Non Metro Abst'!M80</f>
        <v>0</v>
      </c>
      <c r="K241" s="8">
        <f>'NUHM-Non Metro Abst'!N80</f>
        <v>0</v>
      </c>
      <c r="L241" s="8" t="str">
        <f>'NUHM-Non Metro Abst'!O80</f>
        <v xml:space="preserve">STATE: ; PDY: ; KKL: ; MHE: ; YNM: </v>
      </c>
      <c r="M241" s="8">
        <f>'NUHM-Non Metro Abst'!P80</f>
        <v>0</v>
      </c>
      <c r="N241" s="8">
        <f>'NUHM-Non Metro Abst'!Q80</f>
        <v>0</v>
      </c>
      <c r="O241" s="8">
        <f>'NUHM-Non Metro Abst'!R80</f>
        <v>0</v>
      </c>
      <c r="P241" s="8">
        <f>'NUHM-Non Metro Abst'!S80</f>
        <v>0</v>
      </c>
    </row>
    <row r="242" spans="1:16" ht="51">
      <c r="A242" s="4" t="str">
        <f>'NUHM-Non Metro Abst'!A81</f>
        <v>U.5.1.3</v>
      </c>
      <c r="B242" s="4" t="str">
        <f>'NUHM-Non Metro Abst'!B81</f>
        <v>P.4.2.2.2</v>
      </c>
      <c r="C242" s="4" t="str">
        <f>'NUHM-Non Metro Abst'!C81</f>
        <v>Maternity Homes</v>
      </c>
      <c r="D242" s="8">
        <f>'NUHM-Non Metro Abst'!G81</f>
        <v>0</v>
      </c>
      <c r="E242" s="8">
        <f>'NUHM-Non Metro Abst'!H81</f>
        <v>0</v>
      </c>
      <c r="F242" s="8">
        <f>'NUHM-Non Metro Abst'!I81</f>
        <v>0</v>
      </c>
      <c r="G242" s="8">
        <f>'NUHM-Non Metro Abst'!J81</f>
        <v>0</v>
      </c>
      <c r="H242" s="8">
        <f>'NUHM-Non Metro Abst'!K81</f>
        <v>0</v>
      </c>
      <c r="I242" s="8">
        <f>'NUHM-Non Metro Abst'!L81</f>
        <v>0</v>
      </c>
      <c r="J242" s="8">
        <f>'NUHM-Non Metro Abst'!M81</f>
        <v>0</v>
      </c>
      <c r="K242" s="8">
        <f>'NUHM-Non Metro Abst'!N81</f>
        <v>0</v>
      </c>
      <c r="L242" s="8" t="str">
        <f>'NUHM-Non Metro Abst'!O81</f>
        <v xml:space="preserve">STATE: ; PDY: ; KKL: ; MHE: ; YNM: </v>
      </c>
      <c r="M242" s="8">
        <f>'NUHM-Non Metro Abst'!P81</f>
        <v>0</v>
      </c>
      <c r="N242" s="8">
        <f>'NUHM-Non Metro Abst'!Q81</f>
        <v>0</v>
      </c>
      <c r="O242" s="8">
        <f>'NUHM-Non Metro Abst'!R81</f>
        <v>0</v>
      </c>
      <c r="P242" s="8">
        <f>'NUHM-Non Metro Abst'!S81</f>
        <v>0</v>
      </c>
    </row>
    <row r="243" spans="1:16" ht="153">
      <c r="A243" s="4" t="str">
        <f>'NUHM-Non Metro Abst'!A82</f>
        <v>U.5.1.4</v>
      </c>
      <c r="B243" s="4" t="str">
        <f>'NUHM-Non Metro Abst'!B82</f>
        <v>P.4.2.3.1</v>
      </c>
      <c r="C243" s="4" t="str">
        <f>'NUHM-Non Metro Abst'!C82</f>
        <v>Rent for UPHC</v>
      </c>
      <c r="D243" s="8">
        <f>'NUHM-Non Metro Abst'!G82</f>
        <v>0</v>
      </c>
      <c r="E243" s="8">
        <f>'NUHM-Non Metro Abst'!H82</f>
        <v>0</v>
      </c>
      <c r="F243" s="8">
        <f>'NUHM-Non Metro Abst'!I82</f>
        <v>0</v>
      </c>
      <c r="G243" s="8">
        <f>'NUHM-Non Metro Abst'!J82</f>
        <v>0</v>
      </c>
      <c r="H243" s="8">
        <f>'NUHM-Non Metro Abst'!K82</f>
        <v>168000</v>
      </c>
      <c r="I243" s="8">
        <f>'NUHM-Non Metro Abst'!L82</f>
        <v>1.68</v>
      </c>
      <c r="J243" s="8">
        <f>'NUHM-Non Metro Abst'!M82</f>
        <v>2</v>
      </c>
      <c r="K243" s="8">
        <f>'NUHM-Non Metro Abst'!N82</f>
        <v>3.36</v>
      </c>
      <c r="L243" s="8" t="str">
        <f>'NUHM-Non Metro Abst'!O82</f>
        <v xml:space="preserve">STATE: ; PDY: Rs.14000/- * 1 UPHC *12 Months; KKL: ; MHE: Rs.14000/- * 1 UPHC *12 Months; YNM: </v>
      </c>
      <c r="M243" s="8">
        <f>'NUHM-Non Metro Abst'!P82</f>
        <v>0</v>
      </c>
      <c r="N243" s="8">
        <f>'NUHM-Non Metro Abst'!Q82</f>
        <v>0</v>
      </c>
      <c r="O243" s="8">
        <f>'NUHM-Non Metro Abst'!R82</f>
        <v>0</v>
      </c>
      <c r="P243" s="8">
        <f>'NUHM-Non Metro Abst'!S82</f>
        <v>0</v>
      </c>
    </row>
    <row r="244" spans="1:16" ht="51">
      <c r="A244" s="4" t="str">
        <f>'NUHM-Non Metro Abst'!A83</f>
        <v>U.5.1.5</v>
      </c>
      <c r="B244" s="4">
        <f>'NUHM-Non Metro Abst'!B83</f>
        <v>0</v>
      </c>
      <c r="C244" s="4" t="str">
        <f>'NUHM-Non Metro Abst'!C83</f>
        <v>Any other (please specify)</v>
      </c>
      <c r="D244" s="8">
        <f>'NUHM-Non Metro Abst'!G83</f>
        <v>0</v>
      </c>
      <c r="E244" s="8">
        <f>'NUHM-Non Metro Abst'!H83</f>
        <v>0</v>
      </c>
      <c r="F244" s="8">
        <f>'NUHM-Non Metro Abst'!I83</f>
        <v>0</v>
      </c>
      <c r="G244" s="8">
        <f>'NUHM-Non Metro Abst'!J83</f>
        <v>0</v>
      </c>
      <c r="H244" s="8">
        <f>'NUHM-Non Metro Abst'!K83</f>
        <v>0</v>
      </c>
      <c r="I244" s="8">
        <f>'NUHM-Non Metro Abst'!L83</f>
        <v>0</v>
      </c>
      <c r="J244" s="8">
        <f>'NUHM-Non Metro Abst'!M83</f>
        <v>0</v>
      </c>
      <c r="K244" s="8">
        <f>'NUHM-Non Metro Abst'!N83</f>
        <v>0</v>
      </c>
      <c r="L244" s="8" t="str">
        <f>'NUHM-Non Metro Abst'!O83</f>
        <v xml:space="preserve">STATE: ; PDY: ; KKL: ; MHE: ; YNM: </v>
      </c>
      <c r="M244" s="8">
        <f>'NUHM-Non Metro Abst'!P83</f>
        <v>0</v>
      </c>
      <c r="N244" s="8">
        <f>'NUHM-Non Metro Abst'!Q83</f>
        <v>0</v>
      </c>
      <c r="O244" s="8">
        <f>'NUHM-Non Metro Abst'!R83</f>
        <v>0</v>
      </c>
      <c r="P244" s="8">
        <f>'NUHM-Non Metro Abst'!S83</f>
        <v>0</v>
      </c>
    </row>
    <row r="245" spans="1:16">
      <c r="A245" s="32" t="str">
        <f>'NUHM-Non Metro Abst'!A84</f>
        <v>U.5.2</v>
      </c>
      <c r="B245" s="32">
        <f>'NUHM-Non Metro Abst'!B84</f>
        <v>0</v>
      </c>
      <c r="C245" s="32" t="str">
        <f>'NUHM-Non Metro Abst'!C84</f>
        <v xml:space="preserve">New Constructions </v>
      </c>
      <c r="D245" s="39"/>
      <c r="E245" s="39"/>
      <c r="F245" s="39">
        <f>SUM(F246:F248)</f>
        <v>0</v>
      </c>
      <c r="G245" s="39">
        <f>SUM(G246:G248)</f>
        <v>0</v>
      </c>
      <c r="H245" s="39">
        <f>SUM(H246:H248)</f>
        <v>0</v>
      </c>
      <c r="I245" s="39"/>
      <c r="J245" s="39"/>
      <c r="K245" s="39"/>
      <c r="L245" s="39"/>
      <c r="M245" s="39">
        <f>SUM(M246:M248)</f>
        <v>0</v>
      </c>
      <c r="N245" s="39"/>
      <c r="O245" s="39"/>
      <c r="P245" s="39">
        <f>SUM(P246:P248)</f>
        <v>0</v>
      </c>
    </row>
    <row r="246" spans="1:16" ht="25.5">
      <c r="A246" s="4" t="str">
        <f>'NUHM-Non Metro Abst'!A85</f>
        <v>U.5.2.1</v>
      </c>
      <c r="B246" s="4" t="str">
        <f>'NUHM-Non Metro Abst'!B85</f>
        <v>P.4.2.1.1</v>
      </c>
      <c r="C246" s="4" t="str">
        <f>'NUHM-Non Metro Abst'!C85</f>
        <v>UPHC</v>
      </c>
      <c r="D246" s="10">
        <f>'NUHM-Non Metro Abst'!E85</f>
        <v>0</v>
      </c>
      <c r="E246" s="10">
        <f>'NUHM-Non Metro Abst'!F85</f>
        <v>0</v>
      </c>
      <c r="F246" s="10">
        <f>'NUHM-Non Metro Abst'!G85</f>
        <v>0</v>
      </c>
      <c r="G246" s="10">
        <f>'NUHM-Non Metro Abst'!H85</f>
        <v>0</v>
      </c>
      <c r="H246" s="10">
        <f>'NUHM-Non Metro Abst'!I85</f>
        <v>0</v>
      </c>
      <c r="I246" s="10">
        <f>'NUHM-Non Metro Abst'!J85</f>
        <v>0</v>
      </c>
      <c r="J246" s="10">
        <f>'NUHM-Non Metro Abst'!K85</f>
        <v>0</v>
      </c>
      <c r="K246" s="9">
        <f>'NUHM-Non Metro Abst'!L85</f>
        <v>0</v>
      </c>
      <c r="L246" s="10">
        <f>'NUHM-Non Metro Abst'!M85</f>
        <v>0</v>
      </c>
      <c r="M246" s="9">
        <f>'NUHM-Non Metro Abst'!N85</f>
        <v>0</v>
      </c>
      <c r="N246" s="10" t="str">
        <f>'NUHM-Non Metro Abst'!O85</f>
        <v xml:space="preserve">STATE: ; PDY: ; KKL: ; MHE: ; YNM: </v>
      </c>
      <c r="O246" s="10">
        <f>'NUHM-Non Metro Abst'!P85</f>
        <v>0</v>
      </c>
      <c r="P246" s="10">
        <f>'NUHM-Non Metro Abst'!Q85</f>
        <v>0</v>
      </c>
    </row>
    <row r="247" spans="1:16" ht="25.5">
      <c r="A247" s="4" t="str">
        <f>'NUHM-Non Metro Abst'!A86</f>
        <v>U.5.2.2</v>
      </c>
      <c r="B247" s="4" t="str">
        <f>'NUHM-Non Metro Abst'!B86</f>
        <v>P.4.2.1.2</v>
      </c>
      <c r="C247" s="4" t="str">
        <f>'NUHM-Non Metro Abst'!C86</f>
        <v>UCHC</v>
      </c>
      <c r="D247" s="10">
        <f>'NUHM-Non Metro Abst'!E86</f>
        <v>0</v>
      </c>
      <c r="E247" s="10">
        <f>'NUHM-Non Metro Abst'!F86</f>
        <v>0</v>
      </c>
      <c r="F247" s="10">
        <f>'NUHM-Non Metro Abst'!G86</f>
        <v>0</v>
      </c>
      <c r="G247" s="10">
        <f>'NUHM-Non Metro Abst'!H86</f>
        <v>0</v>
      </c>
      <c r="H247" s="10">
        <f>'NUHM-Non Metro Abst'!I86</f>
        <v>0</v>
      </c>
      <c r="I247" s="10">
        <f>'NUHM-Non Metro Abst'!J86</f>
        <v>0</v>
      </c>
      <c r="J247" s="10">
        <f>'NUHM-Non Metro Abst'!K86</f>
        <v>0</v>
      </c>
      <c r="K247" s="9">
        <f>'NUHM-Non Metro Abst'!L86</f>
        <v>0</v>
      </c>
      <c r="L247" s="10">
        <f>'NUHM-Non Metro Abst'!M86</f>
        <v>0</v>
      </c>
      <c r="M247" s="9">
        <f>'NUHM-Non Metro Abst'!N86</f>
        <v>0</v>
      </c>
      <c r="N247" s="10" t="str">
        <f>'NUHM-Non Metro Abst'!O86</f>
        <v xml:space="preserve">STATE: ; PDY: ; KKL: ; MHE: ; YNM: </v>
      </c>
      <c r="O247" s="10">
        <f>'NUHM-Non Metro Abst'!P86</f>
        <v>0</v>
      </c>
      <c r="P247" s="10">
        <f>'NUHM-Non Metro Abst'!Q86</f>
        <v>0</v>
      </c>
    </row>
    <row r="248" spans="1:16" ht="25.5">
      <c r="A248" s="4" t="str">
        <f>'NUHM-Non Metro Abst'!A87</f>
        <v>U.5.2.3</v>
      </c>
      <c r="B248" s="4" t="str">
        <f>'NUHM-Non Metro Abst'!B87</f>
        <v>P.4.2.1.3</v>
      </c>
      <c r="C248" s="4" t="str">
        <f>'NUHM-Non Metro Abst'!C87</f>
        <v>Health Kiosk (for establishment)</v>
      </c>
      <c r="D248" s="10">
        <f>'NUHM-Non Metro Abst'!E87</f>
        <v>0</v>
      </c>
      <c r="E248" s="10">
        <f>'NUHM-Non Metro Abst'!F87</f>
        <v>0</v>
      </c>
      <c r="F248" s="10">
        <f>'NUHM-Non Metro Abst'!G87</f>
        <v>0</v>
      </c>
      <c r="G248" s="10">
        <f>'NUHM-Non Metro Abst'!H87</f>
        <v>0</v>
      </c>
      <c r="H248" s="10">
        <f>'NUHM-Non Metro Abst'!I87</f>
        <v>0</v>
      </c>
      <c r="I248" s="10">
        <f>'NUHM-Non Metro Abst'!J87</f>
        <v>0</v>
      </c>
      <c r="J248" s="10">
        <f>'NUHM-Non Metro Abst'!K87</f>
        <v>0</v>
      </c>
      <c r="K248" s="9">
        <f>'NUHM-Non Metro Abst'!L87</f>
        <v>0</v>
      </c>
      <c r="L248" s="10">
        <f>'NUHM-Non Metro Abst'!M87</f>
        <v>0</v>
      </c>
      <c r="M248" s="9">
        <f>'NUHM-Non Metro Abst'!N87</f>
        <v>0</v>
      </c>
      <c r="N248" s="10" t="str">
        <f>'NUHM-Non Metro Abst'!O87</f>
        <v xml:space="preserve">STATE: ; PDY: ; KKL: ; MHE: ; YNM: </v>
      </c>
      <c r="O248" s="10">
        <f>'NUHM-Non Metro Abst'!P87</f>
        <v>0</v>
      </c>
      <c r="P248" s="10">
        <f>'NUHM-Non Metro Abst'!Q87</f>
        <v>0</v>
      </c>
    </row>
    <row r="249" spans="1:16">
      <c r="A249" s="32" t="str">
        <f>'NUHM-Non Metro Abst'!A88</f>
        <v>U.5.3</v>
      </c>
      <c r="B249" s="32">
        <f>'NUHM-Non Metro Abst'!B88</f>
        <v>0</v>
      </c>
      <c r="C249" s="32" t="str">
        <f>'NUHM-Non Metro Abst'!C88</f>
        <v>Other construction/ Civil works</v>
      </c>
      <c r="D249" s="39"/>
      <c r="E249" s="39"/>
      <c r="F249" s="39">
        <f>SUM(F250:F251)</f>
        <v>5</v>
      </c>
      <c r="G249" s="39">
        <f>SUM(G250:G251)</f>
        <v>0</v>
      </c>
      <c r="H249" s="39">
        <f>SUM(H250:H251)</f>
        <v>0</v>
      </c>
      <c r="I249" s="39"/>
      <c r="J249" s="39"/>
      <c r="K249" s="48"/>
      <c r="L249" s="39"/>
      <c r="M249" s="48">
        <f>SUM(M250:M251)</f>
        <v>0</v>
      </c>
      <c r="N249" s="39"/>
      <c r="O249" s="39"/>
      <c r="P249" s="39">
        <f>SUM(P250:P251)</f>
        <v>0</v>
      </c>
    </row>
    <row r="250" spans="1:16" ht="25.5">
      <c r="A250" s="4" t="str">
        <f>'NUHM-Non Metro Abst'!A89</f>
        <v>U.5.3.1</v>
      </c>
      <c r="B250" s="4">
        <f>'NUHM-Non Metro Abst'!B89</f>
        <v>0</v>
      </c>
      <c r="C250" s="4" t="str">
        <f>'NUHM-Non Metro Abst'!C89</f>
        <v>Infrastructure strengthening of UPHC to H&amp;WC</v>
      </c>
      <c r="D250" s="4">
        <f>'NUHM-Non Metro Abst'!E89</f>
        <v>0</v>
      </c>
      <c r="E250" s="4">
        <f>'NUHM-Non Metro Abst'!F89</f>
        <v>0</v>
      </c>
      <c r="F250" s="4">
        <f>'NUHM-Non Metro Abst'!G89</f>
        <v>5</v>
      </c>
      <c r="G250" s="4">
        <f>'NUHM-Non Metro Abst'!H89</f>
        <v>0</v>
      </c>
      <c r="H250" s="4">
        <f>'NUHM-Non Metro Abst'!I89</f>
        <v>0</v>
      </c>
      <c r="I250" s="4">
        <f>'NUHM-Non Metro Abst'!J89</f>
        <v>0</v>
      </c>
      <c r="J250" s="4">
        <f>'NUHM-Non Metro Abst'!K89</f>
        <v>0</v>
      </c>
      <c r="K250" s="9">
        <f>'NUHM-Non Metro Abst'!L89</f>
        <v>0</v>
      </c>
      <c r="L250" s="4">
        <f>'NUHM-Non Metro Abst'!M89</f>
        <v>0</v>
      </c>
      <c r="M250" s="9">
        <f>'NUHM-Non Metro Abst'!N89</f>
        <v>0</v>
      </c>
      <c r="N250" s="4" t="str">
        <f>'NUHM-Non Metro Abst'!O89</f>
        <v xml:space="preserve">STATE: ; PDY: ; KKL: ; MHE: ; YNM: </v>
      </c>
      <c r="O250" s="8">
        <f>'NUHM-Non Metro Abst'!R89</f>
        <v>0</v>
      </c>
      <c r="P250" s="8">
        <f>'NUHM-Non Metro Abst'!S89</f>
        <v>0</v>
      </c>
    </row>
    <row r="251" spans="1:16" ht="25.5">
      <c r="A251" s="4" t="str">
        <f>'NUHM-Non Metro Abst'!A90</f>
        <v>U.5.3.2</v>
      </c>
      <c r="B251" s="4">
        <f>'NUHM-Non Metro Abst'!B90</f>
        <v>0</v>
      </c>
      <c r="C251" s="4" t="str">
        <f>'NUHM-Non Metro Abst'!C90</f>
        <v>Any Other (please specify)</v>
      </c>
      <c r="D251" s="4">
        <f>'NUHM-Non Metro Abst'!E90</f>
        <v>0</v>
      </c>
      <c r="E251" s="4">
        <f>'NUHM-Non Metro Abst'!F90</f>
        <v>0</v>
      </c>
      <c r="F251" s="4">
        <f>'NUHM-Non Metro Abst'!G90</f>
        <v>0</v>
      </c>
      <c r="G251" s="4">
        <f>'NUHM-Non Metro Abst'!H90</f>
        <v>0</v>
      </c>
      <c r="H251" s="4">
        <f>'NUHM-Non Metro Abst'!I90</f>
        <v>0</v>
      </c>
      <c r="I251" s="4">
        <f>'NUHM-Non Metro Abst'!J90</f>
        <v>0</v>
      </c>
      <c r="J251" s="4">
        <f>'NUHM-Non Metro Abst'!K90</f>
        <v>0</v>
      </c>
      <c r="K251" s="9">
        <f>'NUHM-Non Metro Abst'!L90</f>
        <v>0</v>
      </c>
      <c r="L251" s="4">
        <f>'NUHM-Non Metro Abst'!M90</f>
        <v>0</v>
      </c>
      <c r="M251" s="9">
        <f>'NUHM-Non Metro Abst'!N90</f>
        <v>0</v>
      </c>
      <c r="N251" s="4" t="str">
        <f>'NUHM-Non Metro Abst'!O90</f>
        <v xml:space="preserve">STATE: ; PDY: ; KKL: ; MHE: ; YNM: </v>
      </c>
      <c r="O251" s="8">
        <f>'NUHM-Non Metro Abst'!R90</f>
        <v>0</v>
      </c>
      <c r="P251" s="8">
        <f>'NUHM-Non Metro Abst'!S90</f>
        <v>0</v>
      </c>
    </row>
    <row r="252" spans="1:16">
      <c r="A252" s="31" t="str">
        <f>'NUHM-Non Metro Abst'!A91</f>
        <v>U.6</v>
      </c>
      <c r="B252" s="31">
        <f>'NUHM-Non Metro Abst'!B91</f>
        <v>0</v>
      </c>
      <c r="C252" s="31" t="str">
        <f>'NUHM-Non Metro Abst'!C91</f>
        <v>Procurement</v>
      </c>
      <c r="D252" s="38"/>
      <c r="E252" s="38"/>
      <c r="F252" s="38">
        <f>F253+F258</f>
        <v>0</v>
      </c>
      <c r="G252" s="38">
        <f>G253+G258</f>
        <v>0</v>
      </c>
      <c r="H252" s="38">
        <f>H253+H258</f>
        <v>0</v>
      </c>
      <c r="I252" s="38"/>
      <c r="J252" s="38"/>
      <c r="K252" s="38"/>
      <c r="L252" s="38"/>
      <c r="M252" s="38">
        <f>M253+M258</f>
        <v>2.6115000000000004</v>
      </c>
      <c r="N252" s="38"/>
      <c r="O252" s="38"/>
      <c r="P252" s="38">
        <f>P253+P258</f>
        <v>0</v>
      </c>
    </row>
    <row r="253" spans="1:16">
      <c r="A253" s="34" t="str">
        <f>'NUHM-Non Metro Abst'!A92</f>
        <v>U.6.1</v>
      </c>
      <c r="B253" s="34">
        <f>'NUHM-Non Metro Abst'!B92</f>
        <v>0</v>
      </c>
      <c r="C253" s="34" t="str">
        <f>'NUHM-Non Metro Abst'!C92</f>
        <v>Procurement of Equipment</v>
      </c>
      <c r="D253" s="42">
        <f>SUM(D254:D257)</f>
        <v>0</v>
      </c>
      <c r="E253" s="42">
        <f t="shared" ref="E253:M253" si="1">SUM(E254:E257)</f>
        <v>0</v>
      </c>
      <c r="F253" s="42">
        <f t="shared" si="1"/>
        <v>0</v>
      </c>
      <c r="G253" s="42">
        <f t="shared" si="1"/>
        <v>0</v>
      </c>
      <c r="H253" s="42">
        <f t="shared" si="1"/>
        <v>0</v>
      </c>
      <c r="I253" s="42">
        <f t="shared" si="1"/>
        <v>0</v>
      </c>
      <c r="J253" s="42">
        <f t="shared" si="1"/>
        <v>0</v>
      </c>
      <c r="K253" s="42">
        <f t="shared" si="1"/>
        <v>0</v>
      </c>
      <c r="L253" s="42">
        <f t="shared" si="1"/>
        <v>0</v>
      </c>
      <c r="M253" s="42">
        <f t="shared" si="1"/>
        <v>0.51150000000000007</v>
      </c>
      <c r="N253" s="42">
        <f>'NUHM-Non Metro Abst'!Q92</f>
        <v>0</v>
      </c>
      <c r="O253" s="42">
        <f>'NUHM-Non Metro Abst'!R92</f>
        <v>0</v>
      </c>
      <c r="P253" s="42">
        <f>SUM(P254:P257)</f>
        <v>0</v>
      </c>
    </row>
    <row r="254" spans="1:16">
      <c r="A254" s="4" t="str">
        <f>'NUHM-Non Metro Abst'!A93</f>
        <v>U.6.1.1</v>
      </c>
      <c r="B254" s="4">
        <f>'NUHM-Non Metro Abst'!B93</f>
        <v>0</v>
      </c>
      <c r="C254" s="4" t="str">
        <f>'NUHM-Non Metro Abst'!C93</f>
        <v>Equipment for AB-HWCs</v>
      </c>
      <c r="D254" s="4">
        <f>'NUHM-Non Metro Abst'!E93</f>
        <v>0</v>
      </c>
      <c r="E254" s="4">
        <f>'NUHM-Non Metro Abst'!F93</f>
        <v>0</v>
      </c>
      <c r="F254" s="4">
        <f>'NUHM-Non Metro Abst'!G93</f>
        <v>0</v>
      </c>
      <c r="G254" s="4">
        <f>'NUHM-Non Metro Abst'!H93</f>
        <v>0</v>
      </c>
      <c r="H254" s="4">
        <f>'NUHM-Non Metro Abst'!I93</f>
        <v>0</v>
      </c>
      <c r="I254" s="4">
        <f>'NUHM-Non Metro Abst'!J104</f>
        <v>0</v>
      </c>
      <c r="J254" s="4">
        <f>'NUHM-Non Metro Abst'!K104</f>
        <v>0</v>
      </c>
      <c r="K254" s="4">
        <f>'NUHM-Non Metro Abst'!L104</f>
        <v>0</v>
      </c>
      <c r="L254" s="4">
        <f>'NUHM-Non Metro Abst'!M104</f>
        <v>0</v>
      </c>
      <c r="M254" s="4">
        <f>'NUHM-Non Metro Abst'!N104</f>
        <v>0</v>
      </c>
      <c r="N254" s="4">
        <f>'NUHM-Non Metro Abst'!O104</f>
        <v>0</v>
      </c>
      <c r="O254" s="4">
        <f>'NUHM-Non Metro Abst'!P104</f>
        <v>0</v>
      </c>
      <c r="P254" s="4">
        <f>'NUHM-Non Metro Abst'!Q104</f>
        <v>0</v>
      </c>
    </row>
    <row r="255" spans="1:16" ht="25.5">
      <c r="A255" s="4" t="str">
        <f>'NUHM-Non Metro Abst'!A94</f>
        <v>U.6.1.2</v>
      </c>
      <c r="B255" s="4" t="str">
        <f>'NUHM-Non Metro Abst'!B94</f>
        <v>P.4.4.2.1</v>
      </c>
      <c r="C255" s="4" t="str">
        <f>'NUHM-Non Metro Abst'!C94</f>
        <v>Equipment for UPHC</v>
      </c>
      <c r="D255" s="4">
        <f>'NUHM-Non Metro Abst'!E94</f>
        <v>0</v>
      </c>
      <c r="E255" s="4">
        <f>'NUHM-Non Metro Abst'!F94</f>
        <v>0</v>
      </c>
      <c r="F255" s="4">
        <f>'NUHM-Non Metro Abst'!G94</f>
        <v>0</v>
      </c>
      <c r="G255" s="4">
        <f>'NUHM-Non Metro Abst'!H94</f>
        <v>0</v>
      </c>
      <c r="H255" s="4">
        <f>'NUHM-Non Metro Abst'!I94</f>
        <v>0</v>
      </c>
      <c r="I255" s="4">
        <f>'NUHM-Non Metro Abst'!J105</f>
        <v>0</v>
      </c>
      <c r="J255" s="4">
        <f>'NUHM-Non Metro Abst'!K105</f>
        <v>0</v>
      </c>
      <c r="K255" s="4">
        <f>'NUHM-Non Metro Abst'!L105</f>
        <v>0</v>
      </c>
      <c r="L255" s="4">
        <f>'NUHM-Non Metro Abst'!M105</f>
        <v>0</v>
      </c>
      <c r="M255" s="4">
        <f>'NUHM-Non Metro Abst'!N105</f>
        <v>0</v>
      </c>
      <c r="N255" s="4" t="str">
        <f>'NUHM-Non Metro Abst'!O105</f>
        <v xml:space="preserve">STATE: ; PDY: ; KKL: ; MHE: ; YNM: </v>
      </c>
      <c r="O255" s="4">
        <f>'NUHM-Non Metro Abst'!P105</f>
        <v>0</v>
      </c>
      <c r="P255" s="4">
        <f>'NUHM-Non Metro Abst'!Q105</f>
        <v>0</v>
      </c>
    </row>
    <row r="256" spans="1:16" ht="25.5">
      <c r="A256" s="4" t="str">
        <f>'NUHM-Non Metro Abst'!A95</f>
        <v>U.6.1.3</v>
      </c>
      <c r="B256" s="4" t="str">
        <f>'NUHM-Non Metro Abst'!B95</f>
        <v>P.4.4.2.2</v>
      </c>
      <c r="C256" s="4" t="str">
        <f>'NUHM-Non Metro Abst'!C95</f>
        <v>Equipment for UCHC</v>
      </c>
      <c r="D256" s="4">
        <f>'NUHM-Non Metro Abst'!E95</f>
        <v>0</v>
      </c>
      <c r="E256" s="4">
        <f>'NUHM-Non Metro Abst'!F95</f>
        <v>0</v>
      </c>
      <c r="F256" s="4">
        <f>'NUHM-Non Metro Abst'!G95</f>
        <v>0</v>
      </c>
      <c r="G256" s="4">
        <f>'NUHM-Non Metro Abst'!H95</f>
        <v>0</v>
      </c>
      <c r="H256" s="4">
        <f>'NUHM-Non Metro Abst'!I95</f>
        <v>0</v>
      </c>
      <c r="I256" s="4">
        <f>'NUHM-Non Metro Abst'!J106</f>
        <v>0</v>
      </c>
      <c r="J256" s="4">
        <f>'NUHM-Non Metro Abst'!K106</f>
        <v>0</v>
      </c>
      <c r="K256" s="4">
        <f>'NUHM-Non Metro Abst'!L106</f>
        <v>0</v>
      </c>
      <c r="L256" s="4">
        <f>'NUHM-Non Metro Abst'!M106</f>
        <v>0</v>
      </c>
      <c r="M256" s="4">
        <f>'NUHM-Non Metro Abst'!N106</f>
        <v>0</v>
      </c>
      <c r="N256" s="4" t="str">
        <f>'NUHM-Non Metro Abst'!O106</f>
        <v xml:space="preserve">STATE: ; PDY: ; KKL: ; MHE: ; YNM: </v>
      </c>
      <c r="O256" s="4">
        <f>'NUHM-Non Metro Abst'!P106</f>
        <v>0</v>
      </c>
      <c r="P256" s="4">
        <f>'NUHM-Non Metro Abst'!Q106</f>
        <v>0</v>
      </c>
    </row>
    <row r="257" spans="1:16">
      <c r="A257" s="4" t="str">
        <f>'NUHM-Non Metro Abst'!A96</f>
        <v>U.6.1.4</v>
      </c>
      <c r="B257" s="4" t="str">
        <f>'NUHM-Non Metro Abst'!B96</f>
        <v>P.4.4.2.3</v>
      </c>
      <c r="C257" s="4" t="str">
        <f>'NUHM-Non Metro Abst'!C96</f>
        <v>Equipment for Maternity Homes</v>
      </c>
      <c r="D257" s="4">
        <f>'NUHM-Non Metro Abst'!E96</f>
        <v>0</v>
      </c>
      <c r="E257" s="4">
        <f>'NUHM-Non Metro Abst'!F96</f>
        <v>0</v>
      </c>
      <c r="F257" s="4">
        <f>'NUHM-Non Metro Abst'!G96</f>
        <v>0</v>
      </c>
      <c r="G257" s="4">
        <f>'NUHM-Non Metro Abst'!H96</f>
        <v>0</v>
      </c>
      <c r="H257" s="4">
        <f>'NUHM-Non Metro Abst'!I96</f>
        <v>0</v>
      </c>
      <c r="I257" s="4">
        <f>'NUHM-Non Metro Abst'!J108</f>
        <v>0</v>
      </c>
      <c r="J257" s="4">
        <f>'NUHM-Non Metro Abst'!K108</f>
        <v>0</v>
      </c>
      <c r="K257" s="4">
        <f>'NUHM-Non Metro Abst'!L108</f>
        <v>0</v>
      </c>
      <c r="L257" s="4">
        <f>'NUHM-Non Metro Abst'!M108</f>
        <v>0</v>
      </c>
      <c r="M257" s="4">
        <f>'NUHM-Non Metro Abst'!N108</f>
        <v>0.51150000000000007</v>
      </c>
      <c r="N257" s="4">
        <f>'NUHM-Non Metro Abst'!O108</f>
        <v>0</v>
      </c>
      <c r="O257" s="4">
        <f>'NUHM-Non Metro Abst'!P108</f>
        <v>0</v>
      </c>
      <c r="P257" s="4">
        <f>'NUHM-Non Metro Abst'!Q108</f>
        <v>0</v>
      </c>
    </row>
    <row r="258" spans="1:16">
      <c r="A258" s="32" t="str">
        <f>'NUHM-Non Metro Abst'!A115</f>
        <v>U.6.3</v>
      </c>
      <c r="B258" s="32" t="str">
        <f>'NUHM-Non Metro Abst'!B115</f>
        <v>U.6.5</v>
      </c>
      <c r="C258" s="32" t="str">
        <f>'NUHM-Non Metro Abst'!C115</f>
        <v>Other Procurement</v>
      </c>
      <c r="D258" s="32">
        <f>'NUHM-Non Metro Abst'!E115</f>
        <v>0</v>
      </c>
      <c r="E258" s="32">
        <f>'NUHM-Non Metro Abst'!F115</f>
        <v>0</v>
      </c>
      <c r="F258" s="32">
        <f>'NUHM-Non Metro Abst'!G115</f>
        <v>0</v>
      </c>
      <c r="G258" s="32">
        <f>'NUHM-Non Metro Abst'!H115</f>
        <v>0</v>
      </c>
      <c r="H258" s="32">
        <f>'NUHM-Non Metro Abst'!I115</f>
        <v>0</v>
      </c>
      <c r="I258" s="32">
        <f>'NUHM-Non Metro Abst'!J115</f>
        <v>0</v>
      </c>
      <c r="J258" s="32">
        <f>'NUHM-Non Metro Abst'!K115</f>
        <v>0</v>
      </c>
      <c r="K258" s="32">
        <f>'NUHM-Non Metro Abst'!L115</f>
        <v>0</v>
      </c>
      <c r="L258" s="32">
        <f>'NUHM-Non Metro Abst'!M115</f>
        <v>0</v>
      </c>
      <c r="M258" s="32">
        <f>'NUHM-Non Metro Abst'!N115</f>
        <v>2.1</v>
      </c>
      <c r="N258" s="39">
        <f>'NUHM-Non Metro Abst'!Q115</f>
        <v>0</v>
      </c>
      <c r="O258" s="39">
        <f>'NUHM-Non Metro Abst'!R115</f>
        <v>0</v>
      </c>
      <c r="P258" s="39">
        <f>P259</f>
        <v>0</v>
      </c>
    </row>
    <row r="259" spans="1:16" ht="255">
      <c r="A259" s="4" t="str">
        <f>'NUHM-Non Metro Abst'!A116</f>
        <v>U.6.3.1</v>
      </c>
      <c r="B259" s="4" t="str">
        <f>'NUHM-Non Metro Abst'!B116</f>
        <v>U.6.5.1</v>
      </c>
      <c r="C259" s="4" t="str">
        <f>'NUHM-Non Metro Abst'!C116</f>
        <v>Tablets/ software for IT support of Ayushman Bharat H&amp;WC</v>
      </c>
      <c r="D259" s="8">
        <f>'NUHM-Non Metro Abst'!G116</f>
        <v>0</v>
      </c>
      <c r="E259" s="8">
        <f>'NUHM-Non Metro Abst'!H116</f>
        <v>0</v>
      </c>
      <c r="F259" s="8">
        <f>'NUHM-Non Metro Abst'!I116</f>
        <v>0</v>
      </c>
      <c r="G259" s="8">
        <f>'NUHM-Non Metro Abst'!J116</f>
        <v>0</v>
      </c>
      <c r="H259" s="8">
        <f>'NUHM-Non Metro Abst'!K116</f>
        <v>10000</v>
      </c>
      <c r="I259" s="8">
        <f>'NUHM-Non Metro Abst'!L116</f>
        <v>0.1</v>
      </c>
      <c r="J259" s="8">
        <f>'NUHM-Non Metro Abst'!M116</f>
        <v>21</v>
      </c>
      <c r="K259" s="8">
        <f>'NUHM-Non Metro Abst'!N116</f>
        <v>2.1</v>
      </c>
      <c r="L259" s="8" t="str">
        <f>'NUHM-Non Metro Abst'!O116</f>
        <v>STATE: ; PDY: Ongoing activity- PDY-Rs.10,000 *15 UPHC= Rs.1,50,000 ; KKL: KKL- Rs.10,000 *3 UPHC= Rs.30,000 ; MHE: MHE- Rs.10,000 *2 UPHC= Rs.20,000 ; YNM: YNM-Rs.10000 *1 UPHC= Rs.10000</v>
      </c>
      <c r="M259" s="8">
        <f>'NUHM-Non Metro Abst'!P116</f>
        <v>0</v>
      </c>
      <c r="N259" s="12">
        <f>'NUHM-Non Metro Abst'!Q116</f>
        <v>0</v>
      </c>
      <c r="O259" s="8">
        <f>'NUHM-Non Metro Abst'!R116</f>
        <v>0</v>
      </c>
      <c r="P259" s="8">
        <f>'NUHM-Non Metro Abst'!S116</f>
        <v>0</v>
      </c>
    </row>
    <row r="260" spans="1:16" s="44" customFormat="1">
      <c r="A260" s="31" t="str">
        <f>'NUHM-Non Metro Abst'!A230</f>
        <v>U.16</v>
      </c>
      <c r="B260" s="31">
        <f>'NUHM-Non Metro Abst'!B230</f>
        <v>0</v>
      </c>
      <c r="C260" s="31" t="str">
        <f>'NUHM-Non Metro Abst'!C230</f>
        <v>Programme Management</v>
      </c>
      <c r="D260" s="38"/>
      <c r="E260" s="38"/>
      <c r="F260" s="38">
        <f t="shared" ref="F260:H262" si="2">F261</f>
        <v>0</v>
      </c>
      <c r="G260" s="38">
        <f t="shared" si="2"/>
        <v>0</v>
      </c>
      <c r="H260" s="38">
        <f t="shared" si="2"/>
        <v>0</v>
      </c>
      <c r="I260" s="38"/>
      <c r="J260" s="38"/>
      <c r="K260" s="38"/>
      <c r="L260" s="38"/>
      <c r="M260" s="38">
        <f>M261</f>
        <v>0</v>
      </c>
      <c r="N260" s="38"/>
      <c r="O260" s="38"/>
      <c r="P260" s="38">
        <f>P261</f>
        <v>0</v>
      </c>
    </row>
    <row r="261" spans="1:16">
      <c r="A261" s="32" t="str">
        <f>'NUHM-Non Metro Abst'!A231</f>
        <v>U.16.1</v>
      </c>
      <c r="B261" s="32">
        <f>'NUHM-Non Metro Abst'!B231</f>
        <v>0</v>
      </c>
      <c r="C261" s="32" t="str">
        <f>'NUHM-Non Metro Abst'!C231</f>
        <v>Programme Management Activities</v>
      </c>
      <c r="D261" s="39"/>
      <c r="E261" s="39"/>
      <c r="F261" s="39">
        <f t="shared" si="2"/>
        <v>0</v>
      </c>
      <c r="G261" s="39">
        <f t="shared" si="2"/>
        <v>0</v>
      </c>
      <c r="H261" s="39">
        <f t="shared" si="2"/>
        <v>0</v>
      </c>
      <c r="I261" s="39"/>
      <c r="J261" s="39"/>
      <c r="K261" s="39"/>
      <c r="L261" s="39"/>
      <c r="M261" s="39">
        <f>M262</f>
        <v>0</v>
      </c>
      <c r="N261" s="39"/>
      <c r="O261" s="39"/>
      <c r="P261" s="39">
        <f>P262</f>
        <v>0</v>
      </c>
    </row>
    <row r="262" spans="1:16" ht="25.5">
      <c r="A262" s="35" t="str">
        <f>'NUHM-Non Metro Abst'!A250</f>
        <v>U.16.1.5</v>
      </c>
      <c r="B262" s="35">
        <f>'NUHM-Non Metro Abst'!B250</f>
        <v>0</v>
      </c>
      <c r="C262" s="35" t="str">
        <f>'NUHM-Non Metro Abst'!C250</f>
        <v>Any Other Programme Management Cost</v>
      </c>
      <c r="D262" s="43"/>
      <c r="E262" s="43"/>
      <c r="F262" s="43">
        <f t="shared" si="2"/>
        <v>0</v>
      </c>
      <c r="G262" s="43">
        <f t="shared" si="2"/>
        <v>0</v>
      </c>
      <c r="H262" s="43">
        <f t="shared" si="2"/>
        <v>0</v>
      </c>
      <c r="I262" s="43"/>
      <c r="J262" s="43"/>
      <c r="K262" s="43"/>
      <c r="L262" s="43"/>
      <c r="M262" s="43">
        <f>M263</f>
        <v>0</v>
      </c>
      <c r="N262" s="43"/>
      <c r="O262" s="43"/>
      <c r="P262" s="43">
        <f>P263</f>
        <v>0</v>
      </c>
    </row>
    <row r="263" spans="1:16" ht="25.5">
      <c r="A263" s="4" t="str">
        <f>'NUHM-Non Metro Abst'!A252</f>
        <v>U.16.1.5.1.1</v>
      </c>
      <c r="B263" s="4" t="str">
        <f>'NUHM-Non Metro Abst'!B252</f>
        <v>P.8.3.1</v>
      </c>
      <c r="C263" s="4" t="str">
        <f>'NUHM-Non Metro Abst'!C252</f>
        <v>Hardware &amp; Connectivity</v>
      </c>
      <c r="D263" s="4">
        <f>'NUHM-Non Metro Abst'!E252</f>
        <v>0</v>
      </c>
      <c r="E263" s="4">
        <f>'NUHM-Non Metro Abst'!F252</f>
        <v>0</v>
      </c>
      <c r="F263" s="4">
        <f>'NUHM-Non Metro Abst'!G252</f>
        <v>0</v>
      </c>
      <c r="G263" s="4">
        <f>'NUHM-Non Metro Abst'!H252</f>
        <v>0</v>
      </c>
      <c r="H263" s="4">
        <f>'NUHM-Non Metro Abst'!I252</f>
        <v>0</v>
      </c>
      <c r="I263" s="4">
        <f>'NUHM-Non Metro Abst'!J252</f>
        <v>0</v>
      </c>
      <c r="J263" s="4">
        <f>'NUHM-Non Metro Abst'!K252</f>
        <v>0</v>
      </c>
      <c r="K263" s="4">
        <f>'NUHM-Non Metro Abst'!L252</f>
        <v>0</v>
      </c>
      <c r="L263" s="4">
        <f>'NUHM-Non Metro Abst'!M252</f>
        <v>0</v>
      </c>
      <c r="M263" s="4">
        <f>'NUHM-Non Metro Abst'!N252</f>
        <v>0</v>
      </c>
      <c r="N263" s="8">
        <f>'NUHM-Non Metro Abst'!Q252</f>
        <v>0</v>
      </c>
      <c r="O263" s="8">
        <f>'NUHM-Non Metro Abst'!R252</f>
        <v>0</v>
      </c>
      <c r="P263" s="8">
        <f>'NUHM-Non Metro Abst'!S252</f>
        <v>0</v>
      </c>
    </row>
    <row r="264" spans="1:16">
      <c r="A264" s="33"/>
      <c r="B264" s="33"/>
      <c r="C264" s="33" t="str">
        <f>'NUHM Metro Abst'!C7</f>
        <v>Non-Metro Sub Total</v>
      </c>
      <c r="D264" s="41"/>
      <c r="E264" s="41"/>
      <c r="F264" s="41">
        <f>F265+F280+F288</f>
        <v>0</v>
      </c>
      <c r="G264" s="41">
        <f>G265+G280+G288</f>
        <v>0</v>
      </c>
      <c r="H264" s="41">
        <f>H265+H280+H288</f>
        <v>0</v>
      </c>
      <c r="I264" s="41"/>
      <c r="J264" s="41"/>
      <c r="K264" s="41"/>
      <c r="L264" s="41"/>
      <c r="M264" s="41">
        <f>M265+M280+M288</f>
        <v>0</v>
      </c>
      <c r="N264" s="41"/>
      <c r="O264" s="41"/>
      <c r="P264" s="41">
        <f>P265+P280+P288</f>
        <v>0</v>
      </c>
    </row>
    <row r="265" spans="1:16">
      <c r="A265" s="31" t="str">
        <f>'NUHM Metro Abst'!A70</f>
        <v>U.4</v>
      </c>
      <c r="B265" s="31">
        <f>'NUHM Metro Abst'!B70</f>
        <v>0</v>
      </c>
      <c r="C265" s="31" t="str">
        <f>'NUHM Metro Abst'!C70</f>
        <v>Untied grants</v>
      </c>
      <c r="D265" s="38"/>
      <c r="E265" s="38"/>
      <c r="F265" s="38">
        <f>F266+F273+F277</f>
        <v>0</v>
      </c>
      <c r="G265" s="38">
        <f>G266+G273+G277</f>
        <v>0</v>
      </c>
      <c r="H265" s="38">
        <f>H266+H273+H277</f>
        <v>0</v>
      </c>
      <c r="I265" s="38"/>
      <c r="J265" s="38"/>
      <c r="K265" s="38"/>
      <c r="L265" s="38"/>
      <c r="M265" s="38">
        <f>M266+M273+M277</f>
        <v>0</v>
      </c>
      <c r="N265" s="38"/>
      <c r="O265" s="38"/>
      <c r="P265" s="38">
        <f>P266+P273+P277</f>
        <v>0</v>
      </c>
    </row>
    <row r="266" spans="1:16">
      <c r="A266" s="32" t="str">
        <f>'NUHM Metro Abst'!A71</f>
        <v>U.4.1.1</v>
      </c>
      <c r="B266" s="32" t="str">
        <f>'NUHM Metro Abst'!B71</f>
        <v>P.4.3.1</v>
      </c>
      <c r="C266" s="32" t="str">
        <f>'NUHM Metro Abst'!C71</f>
        <v xml:space="preserve">Untied grants to UPHCs </v>
      </c>
      <c r="D266" s="39"/>
      <c r="E266" s="39"/>
      <c r="F266" s="39">
        <f>SUM(F267:F270)</f>
        <v>0</v>
      </c>
      <c r="G266" s="39">
        <f>SUM(G267:G270)</f>
        <v>0</v>
      </c>
      <c r="H266" s="39">
        <f>SUM(H267:H270)</f>
        <v>0</v>
      </c>
      <c r="I266" s="39"/>
      <c r="J266" s="39"/>
      <c r="K266" s="39"/>
      <c r="L266" s="39"/>
      <c r="M266" s="39">
        <f>SUM(M267:M270)</f>
        <v>0</v>
      </c>
      <c r="N266" s="39"/>
      <c r="O266" s="39"/>
      <c r="P266" s="39">
        <f>SUM(P267:P270)</f>
        <v>0</v>
      </c>
    </row>
    <row r="267" spans="1:16" ht="25.5">
      <c r="A267" s="10" t="str">
        <f>'NUHM Metro Abst'!A72</f>
        <v>U.4.1.1.1</v>
      </c>
      <c r="B267" s="10" t="str">
        <f>'NUHM Metro Abst'!B72</f>
        <v>P.4.3.1.a</v>
      </c>
      <c r="C267" s="4" t="str">
        <f>'NUHM Metro Abst'!C72</f>
        <v>Government Building</v>
      </c>
      <c r="D267" s="10">
        <f>'NUHM Metro Abst'!E72</f>
        <v>0</v>
      </c>
      <c r="E267" s="10">
        <f>'NUHM Metro Abst'!F72</f>
        <v>0</v>
      </c>
      <c r="F267" s="10">
        <f>'NUHM Metro Abst'!G72</f>
        <v>0</v>
      </c>
      <c r="G267" s="10">
        <f>'NUHM Metro Abst'!H72</f>
        <v>0</v>
      </c>
      <c r="H267" s="10">
        <f>'NUHM Metro Abst'!I72</f>
        <v>0</v>
      </c>
      <c r="I267" s="10">
        <f>'NUHM Metro Abst'!J72</f>
        <v>0</v>
      </c>
      <c r="J267" s="10">
        <f>'NUHM Metro Abst'!K72</f>
        <v>0</v>
      </c>
      <c r="K267" s="10">
        <f>'NUHM Metro Abst'!L72</f>
        <v>0</v>
      </c>
      <c r="L267" s="10">
        <f>'NUHM Metro Abst'!M72</f>
        <v>0</v>
      </c>
      <c r="M267" s="10">
        <f>'NUHM Metro Abst'!N72</f>
        <v>0</v>
      </c>
      <c r="N267" s="8">
        <f>'NUHM Metro Abst'!Q72</f>
        <v>0</v>
      </c>
      <c r="O267" s="8">
        <f>'NUHM Metro Abst'!R72</f>
        <v>0</v>
      </c>
      <c r="P267" s="8">
        <f>'NUHM Metro Abst'!S72</f>
        <v>0</v>
      </c>
    </row>
    <row r="268" spans="1:16" ht="25.5">
      <c r="A268" s="10" t="str">
        <f>'NUHM Metro Abst'!A73</f>
        <v>U.4.1.1.2</v>
      </c>
      <c r="B268" s="10" t="str">
        <f>'NUHM Metro Abst'!B73</f>
        <v>P.4.3.1.b</v>
      </c>
      <c r="C268" s="4" t="str">
        <f>'NUHM Metro Abst'!C73</f>
        <v>Rented Building</v>
      </c>
      <c r="D268" s="10">
        <f>'NUHM Metro Abst'!E73</f>
        <v>0</v>
      </c>
      <c r="E268" s="10">
        <f>'NUHM Metro Abst'!F73</f>
        <v>0</v>
      </c>
      <c r="F268" s="10">
        <f>'NUHM Metro Abst'!G73</f>
        <v>0</v>
      </c>
      <c r="G268" s="10">
        <f>'NUHM Metro Abst'!H73</f>
        <v>0</v>
      </c>
      <c r="H268" s="10">
        <f>'NUHM Metro Abst'!I73</f>
        <v>0</v>
      </c>
      <c r="I268" s="10">
        <f>'NUHM Metro Abst'!J73</f>
        <v>0</v>
      </c>
      <c r="J268" s="10">
        <f>'NUHM Metro Abst'!K73</f>
        <v>0</v>
      </c>
      <c r="K268" s="10">
        <f>'NUHM Metro Abst'!L73</f>
        <v>0</v>
      </c>
      <c r="L268" s="10">
        <f>'NUHM Metro Abst'!M73</f>
        <v>0</v>
      </c>
      <c r="M268" s="10">
        <f>'NUHM Metro Abst'!N73</f>
        <v>0</v>
      </c>
      <c r="N268" s="8">
        <f>'NUHM Metro Abst'!Q73</f>
        <v>0</v>
      </c>
      <c r="O268" s="8">
        <f>'NUHM Metro Abst'!R73</f>
        <v>0</v>
      </c>
      <c r="P268" s="8">
        <f>'NUHM Metro Abst'!S73</f>
        <v>0</v>
      </c>
    </row>
    <row r="269" spans="1:16">
      <c r="A269" s="10" t="str">
        <f>'NUHM Metro Abst'!A74</f>
        <v>U.4.1.2</v>
      </c>
      <c r="B269" s="10" t="str">
        <f>'NUHM Metro Abst'!B74</f>
        <v>P.4.3.2</v>
      </c>
      <c r="C269" s="4" t="str">
        <f>'NUHM Metro Abst'!C74</f>
        <v>Untied grants to UCHCs</v>
      </c>
      <c r="D269" s="10">
        <f>'NUHM Metro Abst'!E74</f>
        <v>0</v>
      </c>
      <c r="E269" s="10">
        <f>'NUHM Metro Abst'!F74</f>
        <v>0</v>
      </c>
      <c r="F269" s="10">
        <f>'NUHM Metro Abst'!G74</f>
        <v>0</v>
      </c>
      <c r="G269" s="10">
        <f>'NUHM Metro Abst'!H74</f>
        <v>0</v>
      </c>
      <c r="H269" s="10">
        <f>'NUHM Metro Abst'!I74</f>
        <v>0</v>
      </c>
      <c r="I269" s="10">
        <f>'NUHM Metro Abst'!J74</f>
        <v>0</v>
      </c>
      <c r="J269" s="10">
        <f>'NUHM Metro Abst'!K74</f>
        <v>0</v>
      </c>
      <c r="K269" s="10">
        <f>'NUHM Metro Abst'!L74</f>
        <v>0</v>
      </c>
      <c r="L269" s="10">
        <f>'NUHM Metro Abst'!M74</f>
        <v>0</v>
      </c>
      <c r="M269" s="10">
        <f>'NUHM Metro Abst'!N74</f>
        <v>0</v>
      </c>
      <c r="N269" s="8">
        <f>'NUHM Metro Abst'!Q74</f>
        <v>0</v>
      </c>
      <c r="O269" s="8">
        <f>'NUHM Metro Abst'!R74</f>
        <v>0</v>
      </c>
      <c r="P269" s="8">
        <f>'NUHM Metro Abst'!S74</f>
        <v>0</v>
      </c>
    </row>
    <row r="270" spans="1:16">
      <c r="A270" s="10" t="str">
        <f>'NUHM Metro Abst'!A75</f>
        <v>U.4.1.3</v>
      </c>
      <c r="B270" s="10" t="str">
        <f>'NUHM Metro Abst'!B75</f>
        <v>P.4.3.3</v>
      </c>
      <c r="C270" s="4" t="str">
        <f>'NUHM Metro Abst'!C75</f>
        <v>Untied grants to Maternity Homes</v>
      </c>
      <c r="D270" s="10">
        <f>'NUHM Metro Abst'!E75</f>
        <v>0</v>
      </c>
      <c r="E270" s="10">
        <f>'NUHM Metro Abst'!F75</f>
        <v>0</v>
      </c>
      <c r="F270" s="10">
        <f>'NUHM Metro Abst'!G75</f>
        <v>0</v>
      </c>
      <c r="G270" s="10">
        <f>'NUHM Metro Abst'!H75</f>
        <v>0</v>
      </c>
      <c r="H270" s="10">
        <f>'NUHM Metro Abst'!I75</f>
        <v>0</v>
      </c>
      <c r="I270" s="10">
        <f>'NUHM Metro Abst'!J75</f>
        <v>0</v>
      </c>
      <c r="J270" s="10">
        <f>'NUHM Metro Abst'!K75</f>
        <v>0</v>
      </c>
      <c r="K270" s="10">
        <f>'NUHM Metro Abst'!L75</f>
        <v>0</v>
      </c>
      <c r="L270" s="10">
        <f>'NUHM Metro Abst'!M75</f>
        <v>0</v>
      </c>
      <c r="M270" s="10">
        <f>'NUHM Metro Abst'!N75</f>
        <v>0</v>
      </c>
      <c r="N270" s="8"/>
      <c r="O270" s="8"/>
      <c r="P270" s="8">
        <f>SUM(P271:P272)</f>
        <v>0</v>
      </c>
    </row>
    <row r="271" spans="1:16">
      <c r="A271" s="10" t="str">
        <f>'NUHM Metro Abst'!A76</f>
        <v>U.4.1.4</v>
      </c>
      <c r="B271" s="10" t="str">
        <f>'NUHM Metro Abst'!B76</f>
        <v>P.6.2.1</v>
      </c>
      <c r="C271" s="4" t="str">
        <f>'NUHM Metro Abst'!C76</f>
        <v>Untied grants to MAS</v>
      </c>
      <c r="D271" s="10">
        <f>'NUHM Metro Abst'!E76</f>
        <v>0</v>
      </c>
      <c r="E271" s="10">
        <f>'NUHM Metro Abst'!F76</f>
        <v>0</v>
      </c>
      <c r="F271" s="10">
        <f>'NUHM Metro Abst'!G76</f>
        <v>0</v>
      </c>
      <c r="G271" s="10">
        <f>'NUHM Metro Abst'!H76</f>
        <v>0</v>
      </c>
      <c r="H271" s="10">
        <f>'NUHM Metro Abst'!I76</f>
        <v>0</v>
      </c>
      <c r="I271" s="10">
        <f>'NUHM Metro Abst'!J76</f>
        <v>0</v>
      </c>
      <c r="J271" s="10">
        <f>'NUHM Metro Abst'!K76</f>
        <v>0</v>
      </c>
      <c r="K271" s="10">
        <f>'NUHM Metro Abst'!L76</f>
        <v>0</v>
      </c>
      <c r="L271" s="10">
        <f>'NUHM Metro Abst'!M76</f>
        <v>0</v>
      </c>
      <c r="M271" s="10">
        <f>'NUHM Metro Abst'!N76</f>
        <v>0</v>
      </c>
      <c r="N271" s="8">
        <f>'NUHM Metro Abst'!Q76</f>
        <v>0</v>
      </c>
      <c r="O271" s="8">
        <f>'NUHM Metro Abst'!R76</f>
        <v>0</v>
      </c>
      <c r="P271" s="8">
        <f>'NUHM Metro Abst'!S76</f>
        <v>0</v>
      </c>
    </row>
    <row r="272" spans="1:16">
      <c r="A272" s="10" t="str">
        <f>'NUHM Metro Abst'!A77</f>
        <v>U.5</v>
      </c>
      <c r="B272" s="10">
        <f>'NUHM Metro Abst'!B77</f>
        <v>0</v>
      </c>
      <c r="C272" s="4" t="str">
        <f>'NUHM Metro Abst'!C77</f>
        <v>Infrastructure</v>
      </c>
      <c r="D272" s="10">
        <f>'NUHM Metro Abst'!E77</f>
        <v>0</v>
      </c>
      <c r="E272" s="10">
        <f>'NUHM Metro Abst'!F77</f>
        <v>0</v>
      </c>
      <c r="F272" s="10">
        <f>'NUHM Metro Abst'!G77</f>
        <v>0</v>
      </c>
      <c r="G272" s="10">
        <f>'NUHM Metro Abst'!H77</f>
        <v>0</v>
      </c>
      <c r="H272" s="10">
        <f>'NUHM Metro Abst'!I77</f>
        <v>0</v>
      </c>
      <c r="I272" s="10">
        <f>'NUHM Metro Abst'!J77</f>
        <v>0</v>
      </c>
      <c r="J272" s="10">
        <f>'NUHM Metro Abst'!K77</f>
        <v>0</v>
      </c>
      <c r="K272" s="10">
        <f>'NUHM Metro Abst'!L77</f>
        <v>0</v>
      </c>
      <c r="L272" s="10">
        <f>'NUHM Metro Abst'!M77</f>
        <v>0</v>
      </c>
      <c r="M272" s="10">
        <f>'NUHM Metro Abst'!N77</f>
        <v>0</v>
      </c>
      <c r="N272" s="8">
        <f>'NUHM Metro Abst'!Q77</f>
        <v>0</v>
      </c>
      <c r="O272" s="8">
        <f>'NUHM Metro Abst'!R77</f>
        <v>0</v>
      </c>
      <c r="P272" s="8">
        <f>'NUHM Metro Abst'!S77</f>
        <v>0</v>
      </c>
    </row>
    <row r="273" spans="1:16">
      <c r="A273" s="32" t="str">
        <f>'NUHM Metro Abst'!A78</f>
        <v>U.5.1</v>
      </c>
      <c r="B273" s="32">
        <f>'NUHM Metro Abst'!B78</f>
        <v>0</v>
      </c>
      <c r="C273" s="32" t="str">
        <f>'NUHM Metro Abst'!C78</f>
        <v>Upgradation of existing facilities</v>
      </c>
      <c r="D273" s="39"/>
      <c r="E273" s="39"/>
      <c r="F273" s="39">
        <f>SUM(F274:F276)</f>
        <v>0</v>
      </c>
      <c r="G273" s="39">
        <f>SUM(G274:G276)</f>
        <v>0</v>
      </c>
      <c r="H273" s="39">
        <f>SUM(H274:H276)</f>
        <v>0</v>
      </c>
      <c r="I273" s="39"/>
      <c r="J273" s="39"/>
      <c r="K273" s="39"/>
      <c r="L273" s="39"/>
      <c r="M273" s="39">
        <f>SUM(M274:M276)</f>
        <v>0</v>
      </c>
      <c r="N273" s="39"/>
      <c r="O273" s="39"/>
      <c r="P273" s="39">
        <f>SUM(P274:P276)</f>
        <v>0</v>
      </c>
    </row>
    <row r="274" spans="1:16">
      <c r="A274" s="4" t="str">
        <f>'NUHM Metro Abst'!A79</f>
        <v>U.5.1.1</v>
      </c>
      <c r="B274" s="4" t="str">
        <f>'NUHM Metro Abst'!B79</f>
        <v>P.4.2.2.1</v>
      </c>
      <c r="C274" s="4" t="str">
        <f>'NUHM Metro Abst'!C79</f>
        <v>UPHC</v>
      </c>
      <c r="D274" s="4">
        <f>'NUHM Metro Abst'!E79</f>
        <v>0</v>
      </c>
      <c r="E274" s="4">
        <f>'NUHM Metro Abst'!F79</f>
        <v>0</v>
      </c>
      <c r="F274" s="4">
        <f>'NUHM Metro Abst'!G79</f>
        <v>0</v>
      </c>
      <c r="G274" s="4">
        <f>'NUHM Metro Abst'!H79</f>
        <v>0</v>
      </c>
      <c r="H274" s="4">
        <f>'NUHM Metro Abst'!I79</f>
        <v>0</v>
      </c>
      <c r="I274" s="4">
        <f>'NUHM Metro Abst'!J79</f>
        <v>0</v>
      </c>
      <c r="J274" s="4">
        <f>'NUHM Metro Abst'!K79</f>
        <v>0</v>
      </c>
      <c r="K274" s="4">
        <f>'NUHM Metro Abst'!L79</f>
        <v>0</v>
      </c>
      <c r="L274" s="4">
        <f>'NUHM Metro Abst'!M79</f>
        <v>0</v>
      </c>
      <c r="M274" s="4">
        <f>'NUHM Metro Abst'!N79</f>
        <v>0</v>
      </c>
      <c r="N274" s="4">
        <f>'NUHM Metro Abst'!O79</f>
        <v>0</v>
      </c>
      <c r="O274" s="4">
        <f>'NUHM Metro Abst'!P79</f>
        <v>0</v>
      </c>
      <c r="P274" s="4">
        <f>'NUHM Metro Abst'!Q79</f>
        <v>0</v>
      </c>
    </row>
    <row r="275" spans="1:16">
      <c r="A275" s="4" t="str">
        <f>'NUHM Metro Abst'!A80</f>
        <v>U.5.1.2</v>
      </c>
      <c r="B275" s="4" t="str">
        <f>'NUHM Metro Abst'!B80</f>
        <v>P.4.2.2.2</v>
      </c>
      <c r="C275" s="4" t="str">
        <f>'NUHM Metro Abst'!C80</f>
        <v>UCHC</v>
      </c>
      <c r="D275" s="4">
        <f>'NUHM Metro Abst'!E80</f>
        <v>0</v>
      </c>
      <c r="E275" s="4">
        <f>'NUHM Metro Abst'!F80</f>
        <v>0</v>
      </c>
      <c r="F275" s="4">
        <f>'NUHM Metro Abst'!G80</f>
        <v>0</v>
      </c>
      <c r="G275" s="4">
        <f>'NUHM Metro Abst'!H80</f>
        <v>0</v>
      </c>
      <c r="H275" s="4">
        <f>'NUHM Metro Abst'!I80</f>
        <v>0</v>
      </c>
      <c r="I275" s="4">
        <f>'NUHM Metro Abst'!J80</f>
        <v>0</v>
      </c>
      <c r="J275" s="4">
        <f>'NUHM Metro Abst'!K80</f>
        <v>0</v>
      </c>
      <c r="K275" s="4">
        <f>'NUHM Metro Abst'!L80</f>
        <v>0</v>
      </c>
      <c r="L275" s="4">
        <f>'NUHM Metro Abst'!M80</f>
        <v>0</v>
      </c>
      <c r="M275" s="4">
        <f>'NUHM Metro Abst'!N80</f>
        <v>0</v>
      </c>
      <c r="N275" s="4">
        <f>'NUHM Metro Abst'!O80</f>
        <v>0</v>
      </c>
      <c r="O275" s="4">
        <f>'NUHM Metro Abst'!P80</f>
        <v>0</v>
      </c>
      <c r="P275" s="4">
        <f>'NUHM Metro Abst'!Q80</f>
        <v>0</v>
      </c>
    </row>
    <row r="276" spans="1:16">
      <c r="A276" s="4" t="str">
        <f>'NUHM Metro Abst'!A81</f>
        <v>U.5.1.3</v>
      </c>
      <c r="B276" s="4" t="str">
        <f>'NUHM Metro Abst'!B81</f>
        <v>P.4.2.2.2</v>
      </c>
      <c r="C276" s="4" t="str">
        <f>'NUHM Metro Abst'!C81</f>
        <v>Maternity Homes</v>
      </c>
      <c r="D276" s="4">
        <f>'NUHM Metro Abst'!E81</f>
        <v>0</v>
      </c>
      <c r="E276" s="4">
        <f>'NUHM Metro Abst'!F81</f>
        <v>0</v>
      </c>
      <c r="F276" s="4">
        <f>'NUHM Metro Abst'!G81</f>
        <v>0</v>
      </c>
      <c r="G276" s="4">
        <f>'NUHM Metro Abst'!H81</f>
        <v>0</v>
      </c>
      <c r="H276" s="4">
        <f>'NUHM Metro Abst'!I81</f>
        <v>0</v>
      </c>
      <c r="I276" s="4">
        <f>'NUHM Metro Abst'!J81</f>
        <v>0</v>
      </c>
      <c r="J276" s="4">
        <f>'NUHM Metro Abst'!K81</f>
        <v>0</v>
      </c>
      <c r="K276" s="4">
        <f>'NUHM Metro Abst'!L81</f>
        <v>0</v>
      </c>
      <c r="L276" s="4">
        <f>'NUHM Metro Abst'!M81</f>
        <v>0</v>
      </c>
      <c r="M276" s="4">
        <f>'NUHM Metro Abst'!N81</f>
        <v>0</v>
      </c>
      <c r="N276" s="4">
        <f>'NUHM Metro Abst'!O81</f>
        <v>0</v>
      </c>
      <c r="O276" s="4">
        <f>'NUHM Metro Abst'!P81</f>
        <v>0</v>
      </c>
      <c r="P276" s="4">
        <f>'NUHM Metro Abst'!Q81</f>
        <v>0</v>
      </c>
    </row>
    <row r="277" spans="1:16">
      <c r="A277" s="32" t="str">
        <f>'NUHM Metro Abst'!A82</f>
        <v>U.5.1.4</v>
      </c>
      <c r="B277" s="32" t="str">
        <f>'NUHM Metro Abst'!B82</f>
        <v>P.4.2.3.1</v>
      </c>
      <c r="C277" s="32" t="str">
        <f>'NUHM Metro Abst'!C82</f>
        <v>Rent for UPHC</v>
      </c>
      <c r="D277" s="39"/>
      <c r="E277" s="39"/>
      <c r="F277" s="39">
        <f>SUM(F278:F279)</f>
        <v>0</v>
      </c>
      <c r="G277" s="39">
        <f>SUM(G278:G279)</f>
        <v>0</v>
      </c>
      <c r="H277" s="39">
        <f>SUM(H278:H279)</f>
        <v>0</v>
      </c>
      <c r="I277" s="39"/>
      <c r="J277" s="39"/>
      <c r="K277" s="39"/>
      <c r="L277" s="39"/>
      <c r="M277" s="39">
        <f>SUM(M278:M279)</f>
        <v>0</v>
      </c>
      <c r="N277" s="39"/>
      <c r="O277" s="39"/>
      <c r="P277" s="39">
        <f>SUM(P278:P279)</f>
        <v>0</v>
      </c>
    </row>
    <row r="278" spans="1:16">
      <c r="A278" s="4" t="str">
        <f>'NUHM Metro Abst'!A83</f>
        <v>U.5.1.5</v>
      </c>
      <c r="B278" s="4">
        <f>'NUHM Metro Abst'!B83</f>
        <v>0</v>
      </c>
      <c r="C278" s="4" t="str">
        <f>'NUHM Metro Abst'!C83</f>
        <v>Any other (please specify)</v>
      </c>
      <c r="D278" s="4">
        <f>'NUHM Metro Abst'!E83</f>
        <v>0</v>
      </c>
      <c r="E278" s="4">
        <f>'NUHM Metro Abst'!F83</f>
        <v>0</v>
      </c>
      <c r="F278" s="4">
        <f>'NUHM Metro Abst'!G83</f>
        <v>0</v>
      </c>
      <c r="G278" s="4">
        <f>'NUHM Metro Abst'!H83</f>
        <v>0</v>
      </c>
      <c r="H278" s="4">
        <f>'NUHM Metro Abst'!I83</f>
        <v>0</v>
      </c>
      <c r="I278" s="4">
        <f>'NUHM Metro Abst'!J83</f>
        <v>0</v>
      </c>
      <c r="J278" s="4">
        <f>'NUHM Metro Abst'!K83</f>
        <v>0</v>
      </c>
      <c r="K278" s="4">
        <f>'NUHM Metro Abst'!L83</f>
        <v>0</v>
      </c>
      <c r="L278" s="4">
        <f>'NUHM Metro Abst'!M83</f>
        <v>0</v>
      </c>
      <c r="M278" s="4">
        <f>'NUHM Metro Abst'!N83</f>
        <v>0</v>
      </c>
      <c r="N278" s="4">
        <f>'NUHM Metro Abst'!O83</f>
        <v>0</v>
      </c>
      <c r="O278" s="4">
        <f>'NUHM Metro Abst'!P83</f>
        <v>0</v>
      </c>
      <c r="P278" s="4">
        <f>'NUHM Metro Abst'!Q83</f>
        <v>0</v>
      </c>
    </row>
    <row r="279" spans="1:16">
      <c r="A279" s="4" t="str">
        <f>'NUHM Metro Abst'!A84</f>
        <v>U.5.2</v>
      </c>
      <c r="B279" s="4">
        <f>'NUHM Metro Abst'!B84</f>
        <v>0</v>
      </c>
      <c r="C279" s="4" t="str">
        <f>'NUHM Metro Abst'!C84</f>
        <v xml:space="preserve">New Constructions </v>
      </c>
      <c r="D279" s="4">
        <f>'NUHM Metro Abst'!E84</f>
        <v>0</v>
      </c>
      <c r="E279" s="4">
        <f>'NUHM Metro Abst'!F84</f>
        <v>0</v>
      </c>
      <c r="F279" s="4">
        <f>'NUHM Metro Abst'!G84</f>
        <v>0</v>
      </c>
      <c r="G279" s="4">
        <f>'NUHM Metro Abst'!H84</f>
        <v>0</v>
      </c>
      <c r="H279" s="4">
        <f>'NUHM Metro Abst'!I84</f>
        <v>0</v>
      </c>
      <c r="I279" s="4">
        <f>'NUHM Metro Abst'!J84</f>
        <v>0</v>
      </c>
      <c r="J279" s="4">
        <f>'NUHM Metro Abst'!K84</f>
        <v>0</v>
      </c>
      <c r="K279" s="4">
        <f>'NUHM Metro Abst'!L84</f>
        <v>0</v>
      </c>
      <c r="L279" s="4">
        <f>'NUHM Metro Abst'!M84</f>
        <v>0</v>
      </c>
      <c r="M279" s="4">
        <f>'NUHM Metro Abst'!N84</f>
        <v>0</v>
      </c>
      <c r="N279" s="4">
        <f>'NUHM Metro Abst'!O84</f>
        <v>0</v>
      </c>
      <c r="O279" s="4">
        <f>'NUHM Metro Abst'!P84</f>
        <v>0</v>
      </c>
      <c r="P279" s="4">
        <f>'NUHM Metro Abst'!Q84</f>
        <v>0</v>
      </c>
    </row>
    <row r="280" spans="1:16">
      <c r="A280" s="31" t="str">
        <f>'NUHM Metro Abst'!A85</f>
        <v>U.5.2.1</v>
      </c>
      <c r="B280" s="31" t="str">
        <f>'NUHM Metro Abst'!B85</f>
        <v>P.4.2.1.1</v>
      </c>
      <c r="C280" s="31" t="str">
        <f>'NUHM Metro Abst'!C85</f>
        <v>UPHC</v>
      </c>
      <c r="D280" s="38"/>
      <c r="E280" s="38"/>
      <c r="F280" s="38">
        <f>F281+F286</f>
        <v>0</v>
      </c>
      <c r="G280" s="38">
        <f>G281+G286</f>
        <v>0</v>
      </c>
      <c r="H280" s="38">
        <f>H281+H286</f>
        <v>0</v>
      </c>
      <c r="I280" s="38"/>
      <c r="J280" s="38"/>
      <c r="K280" s="38"/>
      <c r="L280" s="38"/>
      <c r="M280" s="38">
        <f>M281+M286</f>
        <v>0</v>
      </c>
      <c r="N280" s="38"/>
      <c r="O280" s="38"/>
      <c r="P280" s="38">
        <f>P281+P286</f>
        <v>0</v>
      </c>
    </row>
    <row r="281" spans="1:16">
      <c r="A281" s="32" t="str">
        <f>'NUHM Metro Abst'!A86</f>
        <v>U.5.2.2</v>
      </c>
      <c r="B281" s="32" t="str">
        <f>'NUHM Metro Abst'!B86</f>
        <v>P.4.2.1.2</v>
      </c>
      <c r="C281" s="32" t="str">
        <f>'NUHM Metro Abst'!C86</f>
        <v>UCHC</v>
      </c>
      <c r="D281" s="39"/>
      <c r="E281" s="39"/>
      <c r="F281" s="39">
        <f>SUM(F282:F285)</f>
        <v>0</v>
      </c>
      <c r="G281" s="39">
        <f>SUM(G282:G285)</f>
        <v>0</v>
      </c>
      <c r="H281" s="39">
        <f>SUM(H282:H285)</f>
        <v>0</v>
      </c>
      <c r="I281" s="39"/>
      <c r="J281" s="39"/>
      <c r="K281" s="39"/>
      <c r="L281" s="39"/>
      <c r="M281" s="39">
        <f>SUM(M282:M285)</f>
        <v>0</v>
      </c>
      <c r="N281" s="39"/>
      <c r="O281" s="39"/>
      <c r="P281" s="39">
        <f>SUM(P282:P285)</f>
        <v>0</v>
      </c>
    </row>
    <row r="282" spans="1:16">
      <c r="A282" s="46" t="str">
        <f>'NUHM Metro Abst'!A87</f>
        <v>U.5.2.3</v>
      </c>
      <c r="B282" s="46" t="str">
        <f>'NUHM Metro Abst'!B87</f>
        <v>P.4.2.1.3</v>
      </c>
      <c r="C282" s="46" t="str">
        <f>'NUHM Metro Abst'!C87</f>
        <v>Health Kiosk (for establishment)</v>
      </c>
      <c r="D282" s="46">
        <f>'NUHM Metro Abst'!E87</f>
        <v>0</v>
      </c>
      <c r="E282" s="46">
        <f>'NUHM Metro Abst'!F87</f>
        <v>0</v>
      </c>
      <c r="F282" s="46">
        <f>'NUHM Metro Abst'!G87</f>
        <v>0</v>
      </c>
      <c r="G282" s="46">
        <f>'NUHM Metro Abst'!H87</f>
        <v>0</v>
      </c>
      <c r="H282" s="46">
        <f>'NUHM Metro Abst'!I87</f>
        <v>0</v>
      </c>
      <c r="I282" s="46">
        <f>'NUHM Metro Abst'!J87</f>
        <v>0</v>
      </c>
      <c r="J282" s="46">
        <f>'NUHM Metro Abst'!K87</f>
        <v>0</v>
      </c>
      <c r="K282" s="46">
        <f>'NUHM Metro Abst'!L87</f>
        <v>0</v>
      </c>
      <c r="L282" s="46">
        <f>'NUHM Metro Abst'!M87</f>
        <v>0</v>
      </c>
      <c r="M282" s="46">
        <f>'NUHM Metro Abst'!N87</f>
        <v>0</v>
      </c>
      <c r="N282" s="46">
        <f>'NUHM Metro Abst'!O87</f>
        <v>0</v>
      </c>
      <c r="O282" s="46">
        <f>'NUHM Metro Abst'!P87</f>
        <v>0</v>
      </c>
      <c r="P282" s="46">
        <f>'NUHM Metro Abst'!Q87</f>
        <v>0</v>
      </c>
    </row>
    <row r="283" spans="1:16">
      <c r="A283" s="46" t="str">
        <f>'NUHM Metro Abst'!A88</f>
        <v>U.5.3</v>
      </c>
      <c r="B283" s="46">
        <f>'NUHM Metro Abst'!B88</f>
        <v>0</v>
      </c>
      <c r="C283" s="46" t="str">
        <f>'NUHM Metro Abst'!C88</f>
        <v>Other construction/ Civil works</v>
      </c>
      <c r="D283" s="46">
        <f>'NUHM Metro Abst'!E88</f>
        <v>0</v>
      </c>
      <c r="E283" s="46">
        <f>'NUHM Metro Abst'!F88</f>
        <v>0</v>
      </c>
      <c r="F283" s="46">
        <f>'NUHM Metro Abst'!G88</f>
        <v>0</v>
      </c>
      <c r="G283" s="46">
        <f>'NUHM Metro Abst'!H88</f>
        <v>0</v>
      </c>
      <c r="H283" s="46">
        <f>'NUHM Metro Abst'!I88</f>
        <v>0</v>
      </c>
      <c r="I283" s="46">
        <f>'NUHM Metro Abst'!J88</f>
        <v>0</v>
      </c>
      <c r="J283" s="46">
        <f>'NUHM Metro Abst'!K88</f>
        <v>0</v>
      </c>
      <c r="K283" s="46">
        <f>'NUHM Metro Abst'!L88</f>
        <v>0</v>
      </c>
      <c r="L283" s="46">
        <f>'NUHM Metro Abst'!M88</f>
        <v>0</v>
      </c>
      <c r="M283" s="46">
        <f>'NUHM Metro Abst'!N88</f>
        <v>0</v>
      </c>
      <c r="N283" s="46">
        <f>'NUHM Metro Abst'!O88</f>
        <v>0</v>
      </c>
      <c r="O283" s="46">
        <f>'NUHM Metro Abst'!P88</f>
        <v>0</v>
      </c>
      <c r="P283" s="46">
        <f>'NUHM Metro Abst'!Q88</f>
        <v>0</v>
      </c>
    </row>
    <row r="284" spans="1:16" ht="25.5">
      <c r="A284" s="46" t="str">
        <f>'NUHM Metro Abst'!A89</f>
        <v>U.5.3.1</v>
      </c>
      <c r="B284" s="46">
        <f>'NUHM Metro Abst'!B89</f>
        <v>0</v>
      </c>
      <c r="C284" s="46" t="str">
        <f>'NUHM Metro Abst'!C89</f>
        <v>Infrastructure strengthening of UPHC to H&amp;WC</v>
      </c>
      <c r="D284" s="46">
        <f>'NUHM Metro Abst'!E89</f>
        <v>0</v>
      </c>
      <c r="E284" s="46">
        <f>'NUHM Metro Abst'!F89</f>
        <v>0</v>
      </c>
      <c r="F284" s="46">
        <f>'NUHM Metro Abst'!G89</f>
        <v>0</v>
      </c>
      <c r="G284" s="46">
        <f>'NUHM Metro Abst'!H89</f>
        <v>0</v>
      </c>
      <c r="H284" s="46">
        <f>'NUHM Metro Abst'!I89</f>
        <v>0</v>
      </c>
      <c r="I284" s="46">
        <f>'NUHM Metro Abst'!J89</f>
        <v>0</v>
      </c>
      <c r="J284" s="46">
        <f>'NUHM Metro Abst'!K89</f>
        <v>0</v>
      </c>
      <c r="K284" s="46">
        <f>'NUHM Metro Abst'!L89</f>
        <v>0</v>
      </c>
      <c r="L284" s="46">
        <f>'NUHM Metro Abst'!M89</f>
        <v>0</v>
      </c>
      <c r="M284" s="46">
        <f>'NUHM Metro Abst'!N89</f>
        <v>0</v>
      </c>
      <c r="N284" s="46">
        <f>'NUHM Metro Abst'!O89</f>
        <v>0</v>
      </c>
      <c r="O284" s="46">
        <f>'NUHM Metro Abst'!P89</f>
        <v>0</v>
      </c>
      <c r="P284" s="46">
        <f>'NUHM Metro Abst'!Q89</f>
        <v>0</v>
      </c>
    </row>
    <row r="285" spans="1:16">
      <c r="A285" s="46" t="str">
        <f>'NUHM Metro Abst'!A90</f>
        <v>U.5.3.2</v>
      </c>
      <c r="B285" s="46">
        <f>'NUHM Metro Abst'!B90</f>
        <v>0</v>
      </c>
      <c r="C285" s="46" t="str">
        <f>'NUHM Metro Abst'!C90</f>
        <v>Any Other (please specify)</v>
      </c>
      <c r="D285" s="46">
        <f>'NUHM Metro Abst'!E90</f>
        <v>0</v>
      </c>
      <c r="E285" s="46">
        <f>'NUHM Metro Abst'!F90</f>
        <v>0</v>
      </c>
      <c r="F285" s="46">
        <f>'NUHM Metro Abst'!G90</f>
        <v>0</v>
      </c>
      <c r="G285" s="46">
        <f>'NUHM Metro Abst'!H90</f>
        <v>0</v>
      </c>
      <c r="H285" s="46">
        <f>'NUHM Metro Abst'!I90</f>
        <v>0</v>
      </c>
      <c r="I285" s="46">
        <f>'NUHM Metro Abst'!J90</f>
        <v>0</v>
      </c>
      <c r="J285" s="46">
        <f>'NUHM Metro Abst'!K90</f>
        <v>0</v>
      </c>
      <c r="K285" s="46">
        <f>'NUHM Metro Abst'!L90</f>
        <v>0</v>
      </c>
      <c r="L285" s="46">
        <f>'NUHM Metro Abst'!M90</f>
        <v>0</v>
      </c>
      <c r="M285" s="46">
        <f>'NUHM Metro Abst'!N90</f>
        <v>0</v>
      </c>
      <c r="N285" s="46">
        <f>'NUHM Metro Abst'!O90</f>
        <v>0</v>
      </c>
      <c r="O285" s="46">
        <f>'NUHM Metro Abst'!P90</f>
        <v>0</v>
      </c>
      <c r="P285" s="46">
        <f>'NUHM Metro Abst'!Q90</f>
        <v>0</v>
      </c>
    </row>
    <row r="286" spans="1:16" ht="25.5">
      <c r="A286" s="32" t="str">
        <f>'NUHM Metro Abst'!A110</f>
        <v>U.6.2.2.2</v>
      </c>
      <c r="B286" s="32" t="str">
        <f>'NUHM Metro Abst'!B110</f>
        <v>P.6.1.4</v>
      </c>
      <c r="C286" s="32" t="str">
        <f>'NUHM Metro Abst'!C110</f>
        <v>HBNC Kits and HBYC-ECD kit</v>
      </c>
      <c r="D286" s="39"/>
      <c r="E286" s="39"/>
      <c r="F286" s="39">
        <f>F287</f>
        <v>0</v>
      </c>
      <c r="G286" s="39">
        <f>G287</f>
        <v>0</v>
      </c>
      <c r="H286" s="39">
        <f>H287</f>
        <v>0</v>
      </c>
      <c r="I286" s="39"/>
      <c r="J286" s="39"/>
      <c r="K286" s="39"/>
      <c r="L286" s="39"/>
      <c r="M286" s="39">
        <f>M287</f>
        <v>0</v>
      </c>
      <c r="N286" s="39"/>
      <c r="O286" s="39"/>
      <c r="P286" s="39">
        <f>P287</f>
        <v>0</v>
      </c>
    </row>
    <row r="287" spans="1:16" ht="25.5">
      <c r="A287" s="4" t="str">
        <f>'NUHM Metro Abst'!A111</f>
        <v>U.6.2.3</v>
      </c>
      <c r="B287" s="4" t="str">
        <f>'NUHM Metro Abst'!B111</f>
        <v>P.4.4.1.4</v>
      </c>
      <c r="C287" s="4" t="str">
        <f>'NUHM Metro Abst'!C111</f>
        <v>Any other drugs &amp; supplies (please specify)</v>
      </c>
      <c r="D287" s="4">
        <f>'NUHM Metro Abst'!E111</f>
        <v>0</v>
      </c>
      <c r="E287" s="4">
        <f>'NUHM Metro Abst'!F111</f>
        <v>0</v>
      </c>
      <c r="F287" s="4">
        <f>'NUHM Metro Abst'!G111</f>
        <v>0</v>
      </c>
      <c r="G287" s="4">
        <f>'NUHM Metro Abst'!H111</f>
        <v>0</v>
      </c>
      <c r="H287" s="4">
        <f>'NUHM Metro Abst'!I111</f>
        <v>0</v>
      </c>
      <c r="I287" s="4">
        <f>'NUHM Metro Abst'!J111</f>
        <v>0</v>
      </c>
      <c r="J287" s="4">
        <f>'NUHM Metro Abst'!K111</f>
        <v>0</v>
      </c>
      <c r="K287" s="4">
        <f>'NUHM Metro Abst'!L111</f>
        <v>0</v>
      </c>
      <c r="L287" s="4">
        <f>'NUHM Metro Abst'!M111</f>
        <v>0</v>
      </c>
      <c r="M287" s="4">
        <f>'NUHM Metro Abst'!N111</f>
        <v>0</v>
      </c>
      <c r="N287" s="4">
        <f>'NUHM Metro Abst'!O111</f>
        <v>0</v>
      </c>
      <c r="O287" s="4">
        <f>'NUHM Metro Abst'!P111</f>
        <v>0</v>
      </c>
      <c r="P287" s="4">
        <f>'NUHM Metro Abst'!Q111</f>
        <v>0</v>
      </c>
    </row>
    <row r="288" spans="1:16" ht="25.5">
      <c r="A288" s="31" t="str">
        <f>'NUHM Metro Abst'!A236</f>
        <v>U.16.1.2.2.1</v>
      </c>
      <c r="B288" s="31">
        <f>'NUHM Metro Abst'!B236</f>
        <v>0</v>
      </c>
      <c r="C288" s="31" t="str">
        <f>'NUHM Metro Abst'!C236</f>
        <v>Review meetings</v>
      </c>
      <c r="D288" s="38"/>
      <c r="E288" s="38"/>
      <c r="F288" s="38">
        <f>F289</f>
        <v>0</v>
      </c>
      <c r="G288" s="38">
        <f>G289</f>
        <v>0</v>
      </c>
      <c r="H288" s="38">
        <f>H289</f>
        <v>0</v>
      </c>
      <c r="I288" s="38"/>
      <c r="J288" s="38"/>
      <c r="K288" s="38"/>
      <c r="L288" s="38"/>
      <c r="M288" s="38">
        <f>M289</f>
        <v>0</v>
      </c>
      <c r="N288" s="38"/>
      <c r="O288" s="38"/>
      <c r="P288" s="38">
        <f>P289</f>
        <v>0</v>
      </c>
    </row>
    <row r="289" spans="1:16">
      <c r="A289" s="47" t="str">
        <f>'NUHM Metro Abst'!A256</f>
        <v>U.16.3</v>
      </c>
      <c r="B289" s="46">
        <f>'NUHM Metro Abst'!B256</f>
        <v>0</v>
      </c>
      <c r="C289" s="46" t="str">
        <f>'NUHM Metro Abst'!C256</f>
        <v>HMIS &amp; MCTS</v>
      </c>
      <c r="D289" s="47">
        <f>'NUHM Metro Abst'!E256</f>
        <v>0</v>
      </c>
      <c r="E289" s="47">
        <f>'NUHM Metro Abst'!F256</f>
        <v>0</v>
      </c>
      <c r="F289" s="47">
        <f>'NUHM Metro Abst'!G256</f>
        <v>0</v>
      </c>
      <c r="G289" s="47">
        <f>'NUHM Metro Abst'!H256</f>
        <v>0</v>
      </c>
      <c r="H289" s="47">
        <f>'NUHM Metro Abst'!I256</f>
        <v>0</v>
      </c>
      <c r="I289" s="47">
        <f>'NUHM Metro Abst'!J256</f>
        <v>0</v>
      </c>
      <c r="J289" s="47">
        <f>'NUHM Metro Abst'!K256</f>
        <v>0</v>
      </c>
      <c r="K289" s="47">
        <f>'NUHM Metro Abst'!L256</f>
        <v>0</v>
      </c>
      <c r="L289" s="47">
        <f>'NUHM Metro Abst'!M256</f>
        <v>0</v>
      </c>
      <c r="M289" s="47">
        <f>'NUHM Metro Abst'!N256</f>
        <v>0</v>
      </c>
      <c r="N289" s="47">
        <f>'NUHM Metro Abst'!O256</f>
        <v>0</v>
      </c>
      <c r="O289" s="47" t="str">
        <f>'NUHM Metro Abst'!P256</f>
        <v>Not Applicable</v>
      </c>
      <c r="P289" s="47">
        <f>'NUHM Metro Abst'!Q256</f>
        <v>0</v>
      </c>
    </row>
    <row r="290" spans="1:16">
      <c r="A290" s="47" t="str">
        <f>'NUHM Metro Abst'!A257</f>
        <v>U.16.4</v>
      </c>
      <c r="B290" s="46">
        <f>'NUHM Metro Abst'!B257</f>
        <v>0</v>
      </c>
      <c r="C290" s="46" t="str">
        <f>'NUHM Metro Abst'!C257</f>
        <v>Human Resources</v>
      </c>
      <c r="D290" s="47">
        <f>'NUHM Metro Abst'!E257</f>
        <v>0</v>
      </c>
      <c r="E290" s="47">
        <f>'NUHM Metro Abst'!F257</f>
        <v>0</v>
      </c>
      <c r="F290" s="47">
        <f>'NUHM Metro Abst'!G257</f>
        <v>0</v>
      </c>
      <c r="G290" s="47">
        <f>'NUHM Metro Abst'!H257</f>
        <v>0</v>
      </c>
      <c r="H290" s="47">
        <f>'NUHM Metro Abst'!I257</f>
        <v>0</v>
      </c>
      <c r="I290" s="47">
        <f>'NUHM Metro Abst'!J257</f>
        <v>0</v>
      </c>
      <c r="J290" s="47">
        <f>'NUHM Metro Abst'!K257</f>
        <v>0</v>
      </c>
      <c r="K290" s="47">
        <f>'NUHM Metro Abst'!L257</f>
        <v>0</v>
      </c>
      <c r="L290" s="47">
        <f>'NUHM Metro Abst'!M257</f>
        <v>0</v>
      </c>
      <c r="M290" s="47">
        <f>'NUHM Metro Abst'!N257</f>
        <v>0</v>
      </c>
      <c r="N290" s="47">
        <f>'NUHM Metro Abst'!O257</f>
        <v>0</v>
      </c>
      <c r="O290" s="47">
        <f>'NUHM Metro Abst'!P257</f>
        <v>0</v>
      </c>
      <c r="P290" s="47">
        <f>'NUHM Metro Abst'!Q257</f>
        <v>0</v>
      </c>
    </row>
    <row r="291" spans="1:16" ht="25.5">
      <c r="A291" s="47" t="str">
        <f>'NUHM Metro Abst'!A258</f>
        <v>U.16.4.1</v>
      </c>
      <c r="B291" s="46" t="str">
        <f>'NUHM Metro Abst'!B258</f>
        <v>P.2.1</v>
      </c>
      <c r="C291" s="46" t="str">
        <f>'NUHM Metro Abst'!C258</f>
        <v>State PMU</v>
      </c>
      <c r="D291" s="47">
        <f>'NUHM Metro Abst'!E258</f>
        <v>0</v>
      </c>
      <c r="E291" s="47">
        <f>'NUHM Metro Abst'!F258</f>
        <v>0</v>
      </c>
      <c r="F291" s="47">
        <f>'NUHM Metro Abst'!G258</f>
        <v>0</v>
      </c>
      <c r="G291" s="47">
        <f>'NUHM Metro Abst'!H258</f>
        <v>0</v>
      </c>
      <c r="H291" s="47">
        <f>'NUHM Metro Abst'!I258</f>
        <v>0</v>
      </c>
      <c r="I291" s="47">
        <f>'NUHM Metro Abst'!J258</f>
        <v>0</v>
      </c>
      <c r="J291" s="47">
        <f>'NUHM Metro Abst'!K258</f>
        <v>0</v>
      </c>
      <c r="K291" s="47">
        <f>'NUHM Metro Abst'!L258</f>
        <v>0</v>
      </c>
      <c r="L291" s="47">
        <f>'NUHM Metro Abst'!M258</f>
        <v>0</v>
      </c>
      <c r="M291" s="47">
        <f>'NUHM Metro Abst'!N258</f>
        <v>0</v>
      </c>
      <c r="N291" s="47">
        <f>'NUHM Metro Abst'!O258</f>
        <v>0</v>
      </c>
      <c r="O291" s="47" t="str">
        <f>'NUHM Metro Abst'!P258</f>
        <v>Not Applicable</v>
      </c>
      <c r="P291" s="47">
        <f>'NUHM Metro Abst'!Q258</f>
        <v>0</v>
      </c>
    </row>
    <row r="292" spans="1:16">
      <c r="A292" s="6"/>
    </row>
    <row r="293" spans="1:16">
      <c r="A293" s="6"/>
    </row>
    <row r="294" spans="1:16">
      <c r="A294" s="6"/>
    </row>
    <row r="295" spans="1:16">
      <c r="A295" s="6"/>
    </row>
    <row r="296" spans="1:16">
      <c r="A296" s="6"/>
    </row>
    <row r="297" spans="1:16">
      <c r="A297" s="6"/>
    </row>
    <row r="298" spans="1:16">
      <c r="A298" s="6"/>
    </row>
    <row r="299" spans="1:16">
      <c r="A299" s="6"/>
    </row>
    <row r="300" spans="1:16">
      <c r="A300" s="6"/>
    </row>
    <row r="301" spans="1:16">
      <c r="A301" s="6"/>
    </row>
    <row r="302" spans="1:16">
      <c r="A302" s="6"/>
    </row>
    <row r="303" spans="1:16">
      <c r="A303" s="6"/>
    </row>
    <row r="304" spans="1:16">
      <c r="A304" s="6"/>
    </row>
    <row r="305" spans="1:1">
      <c r="A305" s="6"/>
    </row>
    <row r="306" spans="1:1">
      <c r="A306" s="6"/>
    </row>
    <row r="307" spans="1:1">
      <c r="A307" s="6"/>
    </row>
    <row r="308" spans="1:1">
      <c r="A308" s="6"/>
    </row>
    <row r="309" spans="1:1">
      <c r="A309" s="6"/>
    </row>
    <row r="310" spans="1:1">
      <c r="A310" s="6"/>
    </row>
    <row r="311" spans="1:1">
      <c r="A311" s="6"/>
    </row>
    <row r="312" spans="1:1">
      <c r="A312" s="6"/>
    </row>
    <row r="313" spans="1:1">
      <c r="A313" s="6"/>
    </row>
    <row r="314" spans="1:1">
      <c r="A314" s="6"/>
    </row>
    <row r="315" spans="1:1">
      <c r="A315" s="6"/>
    </row>
    <row r="316" spans="1:1">
      <c r="A316" s="6"/>
    </row>
    <row r="317" spans="1:1">
      <c r="A317" s="6"/>
    </row>
    <row r="318" spans="1:1">
      <c r="A318" s="6"/>
    </row>
    <row r="319" spans="1:1">
      <c r="A319" s="6"/>
    </row>
    <row r="320" spans="1:1">
      <c r="A320" s="6"/>
    </row>
    <row r="321" spans="1:1">
      <c r="A321" s="6"/>
    </row>
    <row r="322" spans="1:1">
      <c r="A322" s="6"/>
    </row>
    <row r="323" spans="1:1">
      <c r="A323" s="6"/>
    </row>
    <row r="324" spans="1:1">
      <c r="A324" s="6"/>
    </row>
    <row r="325" spans="1:1">
      <c r="A325" s="6"/>
    </row>
    <row r="326" spans="1:1">
      <c r="A326" s="6"/>
    </row>
    <row r="327" spans="1:1">
      <c r="A327" s="6"/>
    </row>
    <row r="328" spans="1:1">
      <c r="A328" s="6"/>
    </row>
    <row r="329" spans="1:1">
      <c r="A329" s="6"/>
    </row>
    <row r="330" spans="1:1">
      <c r="A330" s="6"/>
    </row>
    <row r="331" spans="1:1">
      <c r="A331" s="6"/>
    </row>
    <row r="332" spans="1:1">
      <c r="A332" s="6"/>
    </row>
    <row r="333" spans="1:1">
      <c r="A333" s="6"/>
    </row>
    <row r="334" spans="1:1">
      <c r="A334" s="6"/>
    </row>
    <row r="335" spans="1:1">
      <c r="A335" s="6"/>
    </row>
    <row r="336" spans="1:1">
      <c r="A336" s="6"/>
    </row>
    <row r="337" spans="1:1">
      <c r="A337" s="6"/>
    </row>
    <row r="338" spans="1:1">
      <c r="A338" s="6"/>
    </row>
    <row r="339" spans="1:1">
      <c r="A339" s="6"/>
    </row>
    <row r="340" spans="1:1">
      <c r="A340" s="6"/>
    </row>
    <row r="341" spans="1:1">
      <c r="A341" s="6"/>
    </row>
    <row r="342" spans="1:1">
      <c r="A342" s="6"/>
    </row>
    <row r="343" spans="1:1">
      <c r="A343" s="6"/>
    </row>
    <row r="344" spans="1:1">
      <c r="A344" s="6"/>
    </row>
    <row r="345" spans="1:1">
      <c r="A345" s="6"/>
    </row>
    <row r="346" spans="1:1">
      <c r="A346" s="6"/>
    </row>
    <row r="347" spans="1:1">
      <c r="A347" s="6"/>
    </row>
    <row r="348" spans="1:1">
      <c r="A348" s="6"/>
    </row>
    <row r="349" spans="1:1">
      <c r="A349" s="6"/>
    </row>
    <row r="350" spans="1:1">
      <c r="A350" s="6"/>
    </row>
    <row r="351" spans="1:1">
      <c r="A351" s="6"/>
    </row>
    <row r="352" spans="1:1">
      <c r="A352" s="6"/>
    </row>
    <row r="353" spans="1:1">
      <c r="A353" s="6"/>
    </row>
    <row r="354" spans="1:1">
      <c r="A354" s="6"/>
    </row>
    <row r="355" spans="1:1">
      <c r="A355" s="6"/>
    </row>
    <row r="356" spans="1:1">
      <c r="A356" s="6"/>
    </row>
    <row r="357" spans="1:1">
      <c r="A357" s="6"/>
    </row>
    <row r="358" spans="1:1">
      <c r="A358" s="6"/>
    </row>
    <row r="359" spans="1:1">
      <c r="A359" s="6"/>
    </row>
    <row r="360" spans="1:1">
      <c r="A360" s="6"/>
    </row>
    <row r="361" spans="1:1">
      <c r="A361" s="6"/>
    </row>
    <row r="362" spans="1:1">
      <c r="A362" s="6"/>
    </row>
    <row r="363" spans="1:1">
      <c r="A363" s="6"/>
    </row>
    <row r="364" spans="1:1">
      <c r="A364" s="6"/>
    </row>
    <row r="365" spans="1:1">
      <c r="A365" s="6"/>
    </row>
    <row r="366" spans="1:1">
      <c r="A366" s="6"/>
    </row>
    <row r="367" spans="1:1">
      <c r="A367" s="6"/>
    </row>
    <row r="368" spans="1:1">
      <c r="A368" s="6"/>
    </row>
    <row r="369" spans="1:1">
      <c r="A369" s="6"/>
    </row>
    <row r="370" spans="1:1">
      <c r="A370" s="6"/>
    </row>
    <row r="371" spans="1:1">
      <c r="A371" s="6"/>
    </row>
    <row r="372" spans="1:1">
      <c r="A372" s="6"/>
    </row>
    <row r="373" spans="1:1">
      <c r="A373" s="6"/>
    </row>
    <row r="374" spans="1:1">
      <c r="A374" s="6"/>
    </row>
    <row r="375" spans="1:1">
      <c r="A375" s="6"/>
    </row>
    <row r="376" spans="1:1">
      <c r="A376" s="6"/>
    </row>
    <row r="377" spans="1:1">
      <c r="A377" s="6"/>
    </row>
    <row r="378" spans="1:1">
      <c r="A378" s="6"/>
    </row>
    <row r="379" spans="1:1">
      <c r="A379" s="6"/>
    </row>
    <row r="380" spans="1:1">
      <c r="A380" s="6"/>
    </row>
    <row r="381" spans="1:1">
      <c r="A381" s="6"/>
    </row>
    <row r="382" spans="1:1">
      <c r="A382" s="6"/>
    </row>
    <row r="383" spans="1:1">
      <c r="A383" s="6"/>
    </row>
    <row r="384" spans="1:1">
      <c r="A384" s="6"/>
    </row>
    <row r="385" spans="1:1">
      <c r="A385" s="6"/>
    </row>
    <row r="386" spans="1:1">
      <c r="A386" s="6"/>
    </row>
    <row r="387" spans="1:1">
      <c r="A387" s="6"/>
    </row>
    <row r="388" spans="1:1">
      <c r="A388" s="6"/>
    </row>
    <row r="389" spans="1:1">
      <c r="A389" s="6"/>
    </row>
    <row r="390" spans="1:1">
      <c r="A390" s="6"/>
    </row>
    <row r="391" spans="1:1">
      <c r="A391" s="6"/>
    </row>
    <row r="392" spans="1:1">
      <c r="A392" s="6"/>
    </row>
    <row r="393" spans="1:1">
      <c r="A393" s="6"/>
    </row>
    <row r="394" spans="1:1">
      <c r="A394" s="6"/>
    </row>
    <row r="395" spans="1:1">
      <c r="A395" s="6"/>
    </row>
    <row r="396" spans="1:1">
      <c r="A396" s="6"/>
    </row>
    <row r="397" spans="1:1">
      <c r="A397" s="6"/>
    </row>
    <row r="398" spans="1:1">
      <c r="A398" s="6"/>
    </row>
    <row r="399" spans="1:1">
      <c r="A399" s="6"/>
    </row>
    <row r="400" spans="1:1">
      <c r="A400" s="6"/>
    </row>
    <row r="401" spans="1:1">
      <c r="A401" s="6"/>
    </row>
    <row r="402" spans="1:1">
      <c r="A402" s="6"/>
    </row>
    <row r="403" spans="1:1">
      <c r="A403" s="6"/>
    </row>
    <row r="404" spans="1:1">
      <c r="A404" s="6"/>
    </row>
    <row r="405" spans="1:1">
      <c r="A405" s="6"/>
    </row>
    <row r="406" spans="1:1">
      <c r="A406" s="6"/>
    </row>
    <row r="407" spans="1:1">
      <c r="A407" s="6"/>
    </row>
    <row r="408" spans="1:1">
      <c r="A408" s="6"/>
    </row>
    <row r="409" spans="1:1">
      <c r="A409" s="6"/>
    </row>
    <row r="410" spans="1:1">
      <c r="A410" s="6"/>
    </row>
    <row r="411" spans="1:1">
      <c r="A411" s="6"/>
    </row>
    <row r="412" spans="1:1">
      <c r="A412" s="6"/>
    </row>
    <row r="413" spans="1:1">
      <c r="A413" s="6"/>
    </row>
    <row r="414" spans="1:1">
      <c r="A414" s="6"/>
    </row>
    <row r="415" spans="1:1">
      <c r="A415" s="6"/>
    </row>
    <row r="416" spans="1:1">
      <c r="A416" s="6"/>
    </row>
    <row r="417" spans="1:1">
      <c r="A417" s="6"/>
    </row>
    <row r="418" spans="1:1">
      <c r="A418" s="6"/>
    </row>
    <row r="419" spans="1:1">
      <c r="A419" s="6"/>
    </row>
    <row r="420" spans="1:1">
      <c r="A420" s="6"/>
    </row>
    <row r="421" spans="1:1">
      <c r="A421" s="6"/>
    </row>
    <row r="422" spans="1:1">
      <c r="A422" s="6"/>
    </row>
    <row r="423" spans="1:1">
      <c r="A423" s="6"/>
    </row>
    <row r="424" spans="1:1">
      <c r="A424" s="6"/>
    </row>
    <row r="425" spans="1:1">
      <c r="A425" s="6"/>
    </row>
    <row r="426" spans="1:1">
      <c r="A426" s="6"/>
    </row>
    <row r="427" spans="1:1">
      <c r="A427" s="6"/>
    </row>
    <row r="428" spans="1:1">
      <c r="A428" s="6"/>
    </row>
    <row r="429" spans="1:1">
      <c r="A429" s="6"/>
    </row>
    <row r="430" spans="1:1">
      <c r="A430" s="6"/>
    </row>
    <row r="431" spans="1:1">
      <c r="A431" s="6"/>
    </row>
    <row r="432" spans="1:1">
      <c r="A432" s="6"/>
    </row>
    <row r="433" spans="1:1">
      <c r="A433" s="6"/>
    </row>
    <row r="434" spans="1:1">
      <c r="A434" s="6"/>
    </row>
    <row r="435" spans="1:1">
      <c r="A435" s="6"/>
    </row>
    <row r="436" spans="1:1">
      <c r="A436" s="6"/>
    </row>
    <row r="437" spans="1:1">
      <c r="A437" s="6"/>
    </row>
    <row r="438" spans="1:1">
      <c r="A438" s="6"/>
    </row>
    <row r="439" spans="1:1">
      <c r="A439" s="6"/>
    </row>
    <row r="440" spans="1:1">
      <c r="A440" s="6"/>
    </row>
    <row r="441" spans="1:1">
      <c r="A441" s="6"/>
    </row>
    <row r="442" spans="1:1">
      <c r="A442" s="6"/>
    </row>
    <row r="443" spans="1:1">
      <c r="A443" s="6"/>
    </row>
    <row r="444" spans="1:1">
      <c r="A444" s="6"/>
    </row>
    <row r="445" spans="1:1">
      <c r="A445" s="6"/>
    </row>
    <row r="446" spans="1:1">
      <c r="A446" s="6"/>
    </row>
    <row r="447" spans="1:1">
      <c r="A447" s="6"/>
    </row>
    <row r="448" spans="1:1">
      <c r="A448" s="6"/>
    </row>
    <row r="449" spans="1:1">
      <c r="A449" s="6"/>
    </row>
    <row r="450" spans="1:1">
      <c r="A450" s="6"/>
    </row>
    <row r="451" spans="1:1">
      <c r="A451" s="6"/>
    </row>
    <row r="452" spans="1:1">
      <c r="A452" s="6"/>
    </row>
    <row r="453" spans="1:1">
      <c r="A453" s="6"/>
    </row>
    <row r="454" spans="1:1">
      <c r="A454" s="6"/>
    </row>
    <row r="455" spans="1:1">
      <c r="A455" s="6"/>
    </row>
    <row r="456" spans="1:1">
      <c r="A456" s="6"/>
    </row>
    <row r="457" spans="1:1">
      <c r="A457" s="6"/>
    </row>
    <row r="458" spans="1:1">
      <c r="A458" s="6"/>
    </row>
    <row r="459" spans="1:1">
      <c r="A459" s="6"/>
    </row>
    <row r="460" spans="1:1">
      <c r="A460" s="6"/>
    </row>
    <row r="461" spans="1:1">
      <c r="A461" s="6"/>
    </row>
    <row r="462" spans="1:1">
      <c r="A462" s="6"/>
    </row>
    <row r="463" spans="1:1">
      <c r="A463" s="6"/>
    </row>
    <row r="464" spans="1:1">
      <c r="A464" s="6"/>
    </row>
    <row r="465" spans="1:1">
      <c r="A465" s="6"/>
    </row>
    <row r="466" spans="1:1">
      <c r="A466" s="6"/>
    </row>
    <row r="467" spans="1:1">
      <c r="A467" s="6"/>
    </row>
    <row r="468" spans="1:1">
      <c r="A468" s="6"/>
    </row>
    <row r="469" spans="1:1">
      <c r="A469" s="6"/>
    </row>
    <row r="470" spans="1:1">
      <c r="A470" s="6"/>
    </row>
    <row r="471" spans="1:1">
      <c r="A471" s="6"/>
    </row>
    <row r="472" spans="1:1">
      <c r="A472" s="6"/>
    </row>
  </sheetData>
  <sheetProtection sheet="1" formatCells="0" formatColumns="0" autoFilter="0"/>
  <autoFilter ref="A4:R291"/>
  <mergeCells count="7">
    <mergeCell ref="A1:P1"/>
    <mergeCell ref="D3:H3"/>
    <mergeCell ref="A3:A4"/>
    <mergeCell ref="B3:B4"/>
    <mergeCell ref="C3:C4"/>
    <mergeCell ref="I3:N3"/>
    <mergeCell ref="O3:P3"/>
  </mergeCells>
  <pageMargins left="0.7" right="0.7" top="0.75" bottom="0.75" header="0.3" footer="0.3"/>
  <pageSetup paperSize="9" orientation="portrait" r:id="rId1"/>
</worksheet>
</file>

<file path=xl/worksheets/sheet64.xml><?xml version="1.0" encoding="utf-8"?>
<worksheet xmlns="http://schemas.openxmlformats.org/spreadsheetml/2006/main" xmlns:r="http://schemas.openxmlformats.org/officeDocument/2006/relationships">
  <sheetPr codeName="Sheet63"/>
  <dimension ref="A1"/>
  <sheetViews>
    <sheetView workbookViewId="0"/>
  </sheetViews>
  <sheetFormatPr defaultRowHeight="12.75"/>
  <sheetData/>
  <pageMargins left="0.7" right="0.7" top="0.75" bottom="0.75" header="0.3" footer="0.3"/>
</worksheet>
</file>

<file path=xl/worksheets/sheet7.xml><?xml version="1.0" encoding="utf-8"?>
<worksheet xmlns="http://schemas.openxmlformats.org/spreadsheetml/2006/main" xmlns:r="http://schemas.openxmlformats.org/officeDocument/2006/relationships">
  <sheetPr codeName="Sheet1">
    <tabColor rgb="FF00B0F0"/>
    <pageSetUpPr fitToPage="1"/>
  </sheetPr>
  <dimension ref="A1:P69"/>
  <sheetViews>
    <sheetView view="pageBreakPreview" zoomScale="154" zoomScaleNormal="110" zoomScaleSheetLayoutView="154" workbookViewId="0">
      <pane xSplit="3" ySplit="4" topLeftCell="G56" activePane="bottomRight" state="frozenSplit"/>
      <selection sqref="A1:R1"/>
      <selection pane="topRight" sqref="A1:R1"/>
      <selection pane="bottomLeft" sqref="A1:R1"/>
      <selection pane="bottomRight" activeCell="Q64" sqref="Q64"/>
    </sheetView>
  </sheetViews>
  <sheetFormatPr defaultColWidth="9.140625" defaultRowHeight="11.25"/>
  <cols>
    <col min="1" max="1" width="12.85546875" style="278" customWidth="1"/>
    <col min="2" max="2" width="15.140625" style="318" customWidth="1"/>
    <col min="3" max="3" width="52.7109375" style="307" customWidth="1"/>
    <col min="4" max="4" width="10.85546875" style="279" hidden="1" customWidth="1"/>
    <col min="5" max="5" width="8.140625" style="279" hidden="1" customWidth="1"/>
    <col min="6" max="6" width="12" style="279" hidden="1" customWidth="1"/>
    <col min="7" max="7" width="10" style="279" hidden="1" customWidth="1"/>
    <col min="8" max="8" width="10.7109375" style="279" hidden="1" customWidth="1"/>
    <col min="9" max="9" width="7" style="279" hidden="1" customWidth="1"/>
    <col min="10" max="10" width="23.7109375" style="279" customWidth="1"/>
    <col min="11" max="11" width="19.140625" style="279" customWidth="1"/>
    <col min="12" max="12" width="5" style="307" hidden="1" customWidth="1"/>
    <col min="13" max="13" width="11.5703125" style="307" hidden="1" customWidth="1"/>
    <col min="14" max="15" width="9.140625" style="307"/>
    <col min="16" max="16" width="13.42578125" style="307" bestFit="1" customWidth="1"/>
    <col min="17" max="16384" width="9.140625" style="307"/>
  </cols>
  <sheetData>
    <row r="1" spans="1:13" s="276" customFormat="1" ht="12.75">
      <c r="A1" s="272"/>
      <c r="B1" s="273"/>
      <c r="C1" s="274" t="str">
        <f>HYPERLINK("#'Budget Summary I'!A2", "Budget Summary I")</f>
        <v>Budget Summary I</v>
      </c>
      <c r="D1" s="275"/>
      <c r="F1" s="277"/>
      <c r="G1" s="277"/>
      <c r="H1" s="277"/>
      <c r="I1" s="277"/>
    </row>
    <row r="2" spans="1:13" s="279" customFormat="1" ht="23.1" customHeight="1">
      <c r="A2" s="5107" t="s">
        <v>0</v>
      </c>
      <c r="B2" s="5107"/>
      <c r="C2" s="375" t="s">
        <v>5859</v>
      </c>
      <c r="D2" s="5117"/>
      <c r="E2" s="5117"/>
      <c r="F2" s="5117"/>
      <c r="G2" s="5117"/>
      <c r="H2" s="5117"/>
      <c r="I2" s="5117"/>
      <c r="J2" s="5117"/>
      <c r="K2" s="5117"/>
      <c r="L2" s="5117"/>
      <c r="M2" s="5117"/>
    </row>
    <row r="3" spans="1:13" s="280" customFormat="1" ht="22.7" customHeight="1">
      <c r="A3" s="5112" t="s">
        <v>3298</v>
      </c>
      <c r="B3" s="5113"/>
      <c r="C3" s="5108" t="s">
        <v>1</v>
      </c>
      <c r="D3" s="5111" t="s">
        <v>4607</v>
      </c>
      <c r="E3" s="5111"/>
      <c r="F3" s="5111"/>
      <c r="G3" s="5111"/>
      <c r="H3" s="5111"/>
      <c r="I3" s="5111"/>
      <c r="J3" s="5111" t="s">
        <v>7134</v>
      </c>
      <c r="K3" s="5111"/>
      <c r="L3" s="5111" t="s">
        <v>4610</v>
      </c>
      <c r="M3" s="5111"/>
    </row>
    <row r="4" spans="1:13" s="283" customFormat="1" ht="39" customHeight="1">
      <c r="A4" s="5114"/>
      <c r="B4" s="5115"/>
      <c r="C4" s="5108"/>
      <c r="D4" s="281" t="s">
        <v>4608</v>
      </c>
      <c r="E4" s="282" t="s">
        <v>4609</v>
      </c>
      <c r="F4" s="282" t="s">
        <v>2</v>
      </c>
      <c r="G4" s="281" t="s">
        <v>4608</v>
      </c>
      <c r="H4" s="282" t="s">
        <v>4609</v>
      </c>
      <c r="I4" s="282" t="s">
        <v>2</v>
      </c>
      <c r="J4" s="5105" t="s">
        <v>3</v>
      </c>
      <c r="K4" s="5106"/>
      <c r="L4" s="5105" t="s">
        <v>3</v>
      </c>
      <c r="M4" s="5106"/>
    </row>
    <row r="5" spans="1:13" s="283" customFormat="1" ht="24.75" customHeight="1">
      <c r="A5" s="5116"/>
      <c r="B5" s="5115"/>
      <c r="C5" s="284"/>
      <c r="D5" s="5111" t="s">
        <v>3285</v>
      </c>
      <c r="E5" s="5111"/>
      <c r="F5" s="5111"/>
      <c r="G5" s="5111" t="s">
        <v>3286</v>
      </c>
      <c r="H5" s="5111"/>
      <c r="I5" s="5111"/>
      <c r="J5" s="281" t="s">
        <v>3285</v>
      </c>
      <c r="K5" s="281" t="s">
        <v>3286</v>
      </c>
      <c r="L5" s="281" t="s">
        <v>3285</v>
      </c>
      <c r="M5" s="281" t="s">
        <v>3286</v>
      </c>
    </row>
    <row r="6" spans="1:13" s="283" customFormat="1">
      <c r="A6" s="285">
        <f>'1.SD Facility Based Annex'!A7</f>
        <v>1</v>
      </c>
      <c r="B6" s="286" t="str">
        <f>'NUHM Summary'!A8</f>
        <v>U.1</v>
      </c>
      <c r="C6" s="287" t="str">
        <f>'1.SD Facility Based Annex'!C7</f>
        <v>Service Delivery - Facility Based</v>
      </c>
      <c r="D6" s="288"/>
      <c r="E6" s="289"/>
      <c r="F6" s="289"/>
      <c r="G6" s="289"/>
      <c r="H6" s="289"/>
      <c r="I6" s="289"/>
      <c r="J6" s="289">
        <f>'1.SD Facility Based Annex'!P7</f>
        <v>282.34510003994092</v>
      </c>
      <c r="K6" s="289">
        <f>'NUHM Summary'!I8</f>
        <v>3</v>
      </c>
      <c r="L6" s="289">
        <f>'1.SD Facility Based Annex'!S7</f>
        <v>0</v>
      </c>
      <c r="M6" s="289">
        <f>'NUHM Summary'!J8</f>
        <v>0</v>
      </c>
    </row>
    <row r="7" spans="1:13" s="283" customFormat="1">
      <c r="A7" s="290">
        <f>'1.SD Facility Based Annex'!A8</f>
        <v>1.1000000000000001</v>
      </c>
      <c r="B7" s="291" t="str">
        <f>'NUHM Summary'!A9</f>
        <v>U.1.1</v>
      </c>
      <c r="C7" s="292" t="str">
        <f>'1.SD Facility Based Annex'!C8</f>
        <v>Service Delivery</v>
      </c>
      <c r="D7" s="293"/>
      <c r="E7" s="294"/>
      <c r="F7" s="294"/>
      <c r="G7" s="294"/>
      <c r="H7" s="294"/>
      <c r="I7" s="294"/>
      <c r="J7" s="295">
        <f>'1.SD Facility Based Annex'!P8</f>
        <v>135.31250003994091</v>
      </c>
      <c r="K7" s="296">
        <f>'NUHM Summary'!I9</f>
        <v>0</v>
      </c>
      <c r="L7" s="295">
        <f>'1.SD Facility Based Annex'!S8</f>
        <v>0</v>
      </c>
      <c r="M7" s="296">
        <f>'NUHM Summary'!J9</f>
        <v>0</v>
      </c>
    </row>
    <row r="8" spans="1:13" s="283" customFormat="1">
      <c r="A8" s="290">
        <f>'1.SD Facility Based Annex'!A59</f>
        <v>1.2</v>
      </c>
      <c r="B8" s="291" t="str">
        <f>'NUHM Summary'!A30</f>
        <v>U.1.2</v>
      </c>
      <c r="C8" s="292" t="str">
        <f>'1.SD Facility Based Annex'!C59</f>
        <v>Beneficiary Compensation/ Allowances</v>
      </c>
      <c r="D8" s="293"/>
      <c r="E8" s="294"/>
      <c r="F8" s="294"/>
      <c r="G8" s="294"/>
      <c r="H8" s="294"/>
      <c r="I8" s="294"/>
      <c r="J8" s="295">
        <f>'1.SD Facility Based Annex'!P59</f>
        <v>123.6026</v>
      </c>
      <c r="K8" s="296">
        <f>'NUHM Summary'!I30</f>
        <v>0</v>
      </c>
      <c r="L8" s="295">
        <f>'1.SD Facility Based Annex'!S59</f>
        <v>0</v>
      </c>
      <c r="M8" s="296">
        <f>'NUHM Summary'!J30</f>
        <v>0</v>
      </c>
    </row>
    <row r="9" spans="1:13" s="283" customFormat="1">
      <c r="A9" s="290">
        <f>'1.SD Facility Based Annex'!A82</f>
        <v>1.3</v>
      </c>
      <c r="B9" s="291" t="str">
        <f>'NUHM Summary'!A33</f>
        <v>U.1.3</v>
      </c>
      <c r="C9" s="292" t="str">
        <f>'1.SD Facility Based Annex'!C82</f>
        <v>Operating Expenses</v>
      </c>
      <c r="D9" s="293"/>
      <c r="E9" s="294"/>
      <c r="F9" s="294"/>
      <c r="G9" s="294"/>
      <c r="H9" s="294"/>
      <c r="I9" s="294"/>
      <c r="J9" s="295">
        <f>'1.SD Facility Based Annex'!P82</f>
        <v>23.43</v>
      </c>
      <c r="K9" s="296">
        <f>'NUHM Summary'!I33</f>
        <v>3</v>
      </c>
      <c r="L9" s="295">
        <f>'1.SD Facility Based Annex'!S82</f>
        <v>0</v>
      </c>
      <c r="M9" s="296">
        <f>'NUHM Summary'!J33</f>
        <v>0</v>
      </c>
    </row>
    <row r="10" spans="1:13" s="283" customFormat="1">
      <c r="A10" s="285">
        <f>'2.SD Community Based Annex'!A7</f>
        <v>2</v>
      </c>
      <c r="B10" s="297" t="str">
        <f>'NUHM Summary'!A38</f>
        <v>U.2</v>
      </c>
      <c r="C10" s="287" t="str">
        <f>'2.SD Community Based Annex'!C7</f>
        <v>Service Delivery - Community Based</v>
      </c>
      <c r="D10" s="288"/>
      <c r="E10" s="289"/>
      <c r="F10" s="289"/>
      <c r="G10" s="289"/>
      <c r="H10" s="289"/>
      <c r="I10" s="289"/>
      <c r="J10" s="289">
        <f>'2.SD Community Based Annex'!P7</f>
        <v>86.655169999999998</v>
      </c>
      <c r="K10" s="289">
        <f>'NUHM Summary'!I38</f>
        <v>2.0599999999963599</v>
      </c>
      <c r="L10" s="289">
        <f>'2.SD Community Based Annex'!S7</f>
        <v>0</v>
      </c>
      <c r="M10" s="289">
        <f>'NUHM Summary'!J38</f>
        <v>0</v>
      </c>
    </row>
    <row r="11" spans="1:13" s="283" customFormat="1">
      <c r="A11" s="290">
        <f>'2.SD Community Based Annex'!A8</f>
        <v>2.1</v>
      </c>
      <c r="B11" s="291" t="str">
        <f>'NUHM Summary'!A39</f>
        <v>U.2.1</v>
      </c>
      <c r="C11" s="292" t="str">
        <f>'2.SD Community Based Annex'!C8</f>
        <v>Mobile Units</v>
      </c>
      <c r="D11" s="293"/>
      <c r="E11" s="294"/>
      <c r="F11" s="294"/>
      <c r="G11" s="294"/>
      <c r="H11" s="294"/>
      <c r="I11" s="294"/>
      <c r="J11" s="295">
        <f>'2.SD Community Based Annex'!P8</f>
        <v>11.2</v>
      </c>
      <c r="K11" s="296">
        <f>'NUHM Summary'!I39</f>
        <v>0</v>
      </c>
      <c r="L11" s="295">
        <f>'2.SD Community Based Annex'!S8</f>
        <v>0</v>
      </c>
      <c r="M11" s="296">
        <f>'NUHM Summary'!J39</f>
        <v>0</v>
      </c>
    </row>
    <row r="12" spans="1:13" s="283" customFormat="1">
      <c r="A12" s="290">
        <f>'2.SD Community Based Annex'!A19</f>
        <v>2.2000000000000002</v>
      </c>
      <c r="B12" s="291" t="str">
        <f>'NUHM Summary'!A42</f>
        <v>U.2.2</v>
      </c>
      <c r="C12" s="292" t="str">
        <f>'2.SD Community Based Annex'!C19</f>
        <v>Recurring/ Operational cost</v>
      </c>
      <c r="D12" s="293"/>
      <c r="E12" s="294"/>
      <c r="F12" s="294"/>
      <c r="G12" s="294"/>
      <c r="H12" s="294"/>
      <c r="I12" s="294"/>
      <c r="J12" s="295">
        <f>'2.SD Community Based Annex'!P19</f>
        <v>20.72992</v>
      </c>
      <c r="K12" s="296">
        <f>'NUHM Summary'!I42</f>
        <v>0</v>
      </c>
      <c r="L12" s="295">
        <f>'2.SD Community Based Annex'!S19</f>
        <v>0</v>
      </c>
      <c r="M12" s="296">
        <f>'NUHM Summary'!J42</f>
        <v>0</v>
      </c>
    </row>
    <row r="13" spans="1:13" s="283" customFormat="1">
      <c r="A13" s="290">
        <f>'2.SD Community Based Annex'!A31</f>
        <v>2.2999999999999998</v>
      </c>
      <c r="B13" s="291" t="str">
        <f>'NUHM Summary'!A45</f>
        <v>U.2.3</v>
      </c>
      <c r="C13" s="292" t="str">
        <f>'2.SD Community Based Annex'!C31</f>
        <v xml:space="preserve">Outreach activities </v>
      </c>
      <c r="D13" s="293"/>
      <c r="E13" s="294"/>
      <c r="F13" s="294"/>
      <c r="G13" s="294"/>
      <c r="H13" s="294"/>
      <c r="I13" s="294"/>
      <c r="J13" s="295">
        <f>'2.SD Community Based Annex'!P31</f>
        <v>54.725250000000003</v>
      </c>
      <c r="K13" s="296">
        <f>'NUHM Summary'!I45</f>
        <v>2.0599999999963599</v>
      </c>
      <c r="L13" s="295">
        <f>'2.SD Community Based Annex'!S31</f>
        <v>0</v>
      </c>
      <c r="M13" s="296">
        <f>'NUHM Summary'!J45</f>
        <v>0</v>
      </c>
    </row>
    <row r="14" spans="1:13" s="283" customFormat="1">
      <c r="A14" s="285">
        <f>'3.Community Intervention Annexn'!A7</f>
        <v>3</v>
      </c>
      <c r="B14" s="297" t="str">
        <f>'NUHM Summary'!A51</f>
        <v>U.3</v>
      </c>
      <c r="C14" s="298" t="str">
        <f>'3.Community Intervention Annexn'!C7</f>
        <v>Community Interventions</v>
      </c>
      <c r="D14" s="288"/>
      <c r="E14" s="289"/>
      <c r="F14" s="289"/>
      <c r="G14" s="289"/>
      <c r="H14" s="289"/>
      <c r="I14" s="289"/>
      <c r="J14" s="289">
        <f>'3.Community Intervention Annexn'!O7</f>
        <v>133.4061323</v>
      </c>
      <c r="K14" s="289">
        <f>'NUHM Summary'!I51</f>
        <v>135.72860000000003</v>
      </c>
      <c r="L14" s="289">
        <f>'3.Community Intervention Annexn'!R7</f>
        <v>0</v>
      </c>
      <c r="M14" s="289">
        <f>'NUHM Summary'!J51</f>
        <v>0</v>
      </c>
    </row>
    <row r="15" spans="1:13" s="283" customFormat="1">
      <c r="A15" s="290">
        <f>'3.Community Intervention Annexn'!A8</f>
        <v>3.1</v>
      </c>
      <c r="B15" s="291" t="str">
        <f>'NUHM Summary'!A52</f>
        <v>U.3.1</v>
      </c>
      <c r="C15" s="299" t="str">
        <f>'3.Community Intervention Annexn'!C8</f>
        <v>ASHA Activities</v>
      </c>
      <c r="D15" s="293"/>
      <c r="E15" s="294"/>
      <c r="F15" s="294"/>
      <c r="G15" s="294"/>
      <c r="H15" s="294"/>
      <c r="I15" s="294"/>
      <c r="J15" s="295">
        <f>'3.Community Intervention Annexn'!O8</f>
        <v>88.996932299999997</v>
      </c>
      <c r="K15" s="296">
        <f>'NUHM Summary'!I52</f>
        <v>134.64860000000002</v>
      </c>
      <c r="L15" s="295">
        <f>'3.Community Intervention Annexn'!R8</f>
        <v>0</v>
      </c>
      <c r="M15" s="296">
        <f>'NUHM Summary'!J52</f>
        <v>0</v>
      </c>
    </row>
    <row r="16" spans="1:13" s="283" customFormat="1">
      <c r="A16" s="290">
        <f>'3.Community Intervention Annexn'!A33</f>
        <v>3.2</v>
      </c>
      <c r="B16" s="291" t="str">
        <f>'NUHM Summary'!A64</f>
        <v>U.3.2</v>
      </c>
      <c r="C16" s="299" t="str">
        <f>'3.Community Intervention Annexn'!C33</f>
        <v>Other Community Interventions</v>
      </c>
      <c r="D16" s="293"/>
      <c r="E16" s="294"/>
      <c r="F16" s="294"/>
      <c r="G16" s="294"/>
      <c r="H16" s="294"/>
      <c r="I16" s="294"/>
      <c r="J16" s="295">
        <f>'3.Community Intervention Annexn'!O33</f>
        <v>44.159200000000006</v>
      </c>
      <c r="K16" s="296">
        <f>'NUHM Summary'!I64</f>
        <v>1.08</v>
      </c>
      <c r="L16" s="295">
        <f>'3.Community Intervention Annexn'!R33</f>
        <v>0</v>
      </c>
      <c r="M16" s="296">
        <f>'NUHM Summary'!J64</f>
        <v>0</v>
      </c>
    </row>
    <row r="17" spans="1:13" s="283" customFormat="1">
      <c r="A17" s="290">
        <f>'3.Community Intervention Annexn'!A49</f>
        <v>3.3</v>
      </c>
      <c r="B17" s="291" t="str">
        <f>'NUHM Summary'!A69</f>
        <v>U.3.3</v>
      </c>
      <c r="C17" s="299" t="s">
        <v>5569</v>
      </c>
      <c r="D17" s="293"/>
      <c r="E17" s="294"/>
      <c r="F17" s="294"/>
      <c r="G17" s="294"/>
      <c r="H17" s="294"/>
      <c r="I17" s="294"/>
      <c r="J17" s="295">
        <f>'3.Community Intervention Annexn'!O49</f>
        <v>0.25</v>
      </c>
      <c r="K17" s="296">
        <f>'NUHM Summary'!I69</f>
        <v>0</v>
      </c>
      <c r="L17" s="295">
        <f>'3.Community Intervention Annexn'!R49</f>
        <v>0</v>
      </c>
      <c r="M17" s="296">
        <f>'NUHM Summary'!J69</f>
        <v>0</v>
      </c>
    </row>
    <row r="18" spans="1:13" s="283" customFormat="1">
      <c r="A18" s="300">
        <f>'4.Untied grants Annex'!A7</f>
        <v>4</v>
      </c>
      <c r="B18" s="297" t="str">
        <f>'NUHM Summary'!A70</f>
        <v>U.4</v>
      </c>
      <c r="C18" s="287" t="str">
        <f>'4.Untied grants Annex'!C7</f>
        <v>Untied Fund</v>
      </c>
      <c r="D18" s="301"/>
      <c r="E18" s="301"/>
      <c r="F18" s="301"/>
      <c r="G18" s="301"/>
      <c r="H18" s="301"/>
      <c r="I18" s="301"/>
      <c r="J18" s="288">
        <f>'4.Untied grants Annex'!P7</f>
        <v>122.5</v>
      </c>
      <c r="K18" s="289">
        <f>'NUHM Summary'!I70</f>
        <v>31.837499999999999</v>
      </c>
      <c r="L18" s="288">
        <f>'4.Untied grants Annex'!S7</f>
        <v>0</v>
      </c>
      <c r="M18" s="289">
        <f>'NUHM Summary'!J70</f>
        <v>0</v>
      </c>
    </row>
    <row r="19" spans="1:13" s="283" customFormat="1">
      <c r="A19" s="300">
        <f>'5.Infrastructure Annex'!A7</f>
        <v>5</v>
      </c>
      <c r="B19" s="297" t="str">
        <f>'NUHM Summary'!A77</f>
        <v>U.5</v>
      </c>
      <c r="C19" s="287" t="str">
        <f>'5.Infrastructure Annex'!C7</f>
        <v>Infrastructure</v>
      </c>
      <c r="D19" s="288"/>
      <c r="E19" s="289"/>
      <c r="F19" s="289"/>
      <c r="G19" s="289"/>
      <c r="H19" s="289"/>
      <c r="I19" s="289"/>
      <c r="J19" s="289">
        <f>'5.Infrastructure Annex'!P7</f>
        <v>19</v>
      </c>
      <c r="K19" s="289">
        <f>'NUHM Summary'!I77</f>
        <v>3.36</v>
      </c>
      <c r="L19" s="289">
        <f>'5.Infrastructure Annex'!S7</f>
        <v>0</v>
      </c>
      <c r="M19" s="289">
        <f>'NUHM Summary'!J77</f>
        <v>0</v>
      </c>
    </row>
    <row r="20" spans="1:13" s="283" customFormat="1" ht="22.5">
      <c r="A20" s="302">
        <f>'5.Infrastructure Annex'!A8</f>
        <v>5.0999999999999996</v>
      </c>
      <c r="B20" s="291" t="str">
        <f>'NUHM Summary'!A78</f>
        <v>U.5.1</v>
      </c>
      <c r="C20" s="303" t="str">
        <f>'5.Infrastructure Annex'!C8</f>
        <v>Upgradation of existing facilities as per IPHS norms including staff quarters</v>
      </c>
      <c r="D20" s="293"/>
      <c r="E20" s="294"/>
      <c r="F20" s="294"/>
      <c r="G20" s="294"/>
      <c r="H20" s="294"/>
      <c r="I20" s="294"/>
      <c r="J20" s="295">
        <f>'5.Infrastructure Annex'!P8</f>
        <v>0</v>
      </c>
      <c r="K20" s="304">
        <f>'NUHM Summary'!I78</f>
        <v>3.36</v>
      </c>
      <c r="L20" s="295">
        <f>'5.Infrastructure Annex'!S8</f>
        <v>0</v>
      </c>
      <c r="M20" s="304">
        <f>'NUHM Summary'!J78</f>
        <v>0</v>
      </c>
    </row>
    <row r="21" spans="1:13" s="283" customFormat="1">
      <c r="A21" s="302">
        <f>'5.Infrastructure Annex'!A55</f>
        <v>5.2</v>
      </c>
      <c r="B21" s="291" t="str">
        <f>'NUHM Summary'!A84</f>
        <v>U.5.2</v>
      </c>
      <c r="C21" s="303" t="str">
        <f>'5.Infrastructure Annex'!C55</f>
        <v xml:space="preserve">New Constructions </v>
      </c>
      <c r="D21" s="293"/>
      <c r="E21" s="294"/>
      <c r="F21" s="294"/>
      <c r="G21" s="294"/>
      <c r="H21" s="294"/>
      <c r="I21" s="294"/>
      <c r="J21" s="295">
        <f>'5.Infrastructure Annex'!P55</f>
        <v>0</v>
      </c>
      <c r="K21" s="304">
        <f>'NUHM Summary'!I84</f>
        <v>0</v>
      </c>
      <c r="L21" s="295">
        <f>'5.Infrastructure Annex'!S55</f>
        <v>0</v>
      </c>
      <c r="M21" s="304">
        <f>'NUHM Summary'!J84</f>
        <v>0</v>
      </c>
    </row>
    <row r="22" spans="1:13" s="283" customFormat="1" ht="22.5">
      <c r="A22" s="302">
        <f>'5.Infrastructure Annex'!A82</f>
        <v>5.3</v>
      </c>
      <c r="B22" s="291" t="str">
        <f>'NUHM Summary'!A88</f>
        <v>U.5.3</v>
      </c>
      <c r="C22" s="303" t="str">
        <f>'5.Infrastructure Annex'!C82</f>
        <v>Other construction/ Civil works except IPHS Infrastructure</v>
      </c>
      <c r="D22" s="293"/>
      <c r="E22" s="294"/>
      <c r="F22" s="294"/>
      <c r="G22" s="294"/>
      <c r="H22" s="294"/>
      <c r="I22" s="294"/>
      <c r="J22" s="295">
        <f>'5.Infrastructure Annex'!P82</f>
        <v>19</v>
      </c>
      <c r="K22" s="304">
        <f>'NUHM Summary'!I88</f>
        <v>0</v>
      </c>
      <c r="L22" s="295">
        <f>'5.Infrastructure Annex'!S82</f>
        <v>0</v>
      </c>
      <c r="M22" s="304">
        <f>'NUHM Summary'!J88</f>
        <v>0</v>
      </c>
    </row>
    <row r="23" spans="1:13" s="283" customFormat="1">
      <c r="A23" s="300">
        <f>'6.Procurement Annex'!A7</f>
        <v>6</v>
      </c>
      <c r="B23" s="297" t="str">
        <f>'NUHM Summary'!A91</f>
        <v>U.6</v>
      </c>
      <c r="C23" s="305" t="str">
        <f>'6.Procurement Annex'!C7</f>
        <v>Procurement</v>
      </c>
      <c r="D23" s="288"/>
      <c r="E23" s="289"/>
      <c r="F23" s="289"/>
      <c r="G23" s="289"/>
      <c r="H23" s="289"/>
      <c r="I23" s="289"/>
      <c r="J23" s="289">
        <f>'6.Procurement Annex'!O7</f>
        <v>2047.108761099646</v>
      </c>
      <c r="K23" s="289">
        <f>'NUHM Summary'!I91</f>
        <v>18.226500000000001</v>
      </c>
      <c r="L23" s="289">
        <f>'6.Procurement Annex'!R7</f>
        <v>0</v>
      </c>
      <c r="M23" s="289">
        <f>'NUHM Summary'!J91</f>
        <v>0</v>
      </c>
    </row>
    <row r="24" spans="1:13" s="283" customFormat="1">
      <c r="A24" s="302">
        <f>'6.Procurement Annex'!A8</f>
        <v>6.1</v>
      </c>
      <c r="B24" s="291" t="str">
        <f>'NUHM Summary'!A92</f>
        <v>U.6.1</v>
      </c>
      <c r="C24" s="303" t="str">
        <f>'6.Procurement Annex'!C8</f>
        <v>Procurement of Equipment</v>
      </c>
      <c r="D24" s="293"/>
      <c r="E24" s="294"/>
      <c r="F24" s="294"/>
      <c r="G24" s="294"/>
      <c r="H24" s="294"/>
      <c r="I24" s="294"/>
      <c r="J24" s="295">
        <f>'6.Procurement Annex'!O8</f>
        <v>941.43062959975475</v>
      </c>
      <c r="K24" s="304">
        <f>'NUHM Summary'!I92</f>
        <v>15.615</v>
      </c>
      <c r="L24" s="295">
        <f>'6.Procurement Annex'!R8</f>
        <v>0</v>
      </c>
      <c r="M24" s="304">
        <f>'NUHM Summary'!J92</f>
        <v>0</v>
      </c>
    </row>
    <row r="25" spans="1:13" s="283" customFormat="1">
      <c r="A25" s="302">
        <f>'6.Procurement Annex'!A54</f>
        <v>6.2</v>
      </c>
      <c r="B25" s="291" t="str">
        <f>'NUHM Summary'!A103</f>
        <v>U.6.2</v>
      </c>
      <c r="C25" s="303" t="str">
        <f>'6.Procurement Annex'!C54</f>
        <v>Procurement of Drugs and Supplies</v>
      </c>
      <c r="D25" s="293"/>
      <c r="E25" s="294"/>
      <c r="F25" s="294"/>
      <c r="G25" s="294"/>
      <c r="H25" s="294"/>
      <c r="I25" s="294"/>
      <c r="J25" s="295">
        <f>'6.Procurement Annex'!O54</f>
        <v>1105.6781314998914</v>
      </c>
      <c r="K25" s="304">
        <f>'NUHM Summary'!I103</f>
        <v>0.51150000000000007</v>
      </c>
      <c r="L25" s="295">
        <f>'6.Procurement Annex'!R54</f>
        <v>0</v>
      </c>
      <c r="M25" s="304">
        <f>'NUHM Summary'!J103</f>
        <v>0</v>
      </c>
    </row>
    <row r="26" spans="1:13" s="283" customFormat="1">
      <c r="A26" s="302">
        <f>'6.Procurement Annex'!A86</f>
        <v>6.3</v>
      </c>
      <c r="B26" s="291" t="str">
        <f>'NUHM Summary'!A115</f>
        <v>U.6.3</v>
      </c>
      <c r="C26" s="303" t="str">
        <f>'6.Procurement Annex'!C86</f>
        <v>Other Procurement</v>
      </c>
      <c r="D26" s="293"/>
      <c r="E26" s="294"/>
      <c r="F26" s="294"/>
      <c r="G26" s="294"/>
      <c r="H26" s="294"/>
      <c r="I26" s="294"/>
      <c r="J26" s="295">
        <f>'6.Procurement Annex'!O86</f>
        <v>0</v>
      </c>
      <c r="K26" s="304">
        <f>'NUHM Summary'!I115</f>
        <v>2.1</v>
      </c>
      <c r="L26" s="295">
        <f>'6.Procurement Annex'!R86</f>
        <v>0</v>
      </c>
      <c r="M26" s="304">
        <f>'NUHM Summary'!J115</f>
        <v>0</v>
      </c>
    </row>
    <row r="27" spans="1:13">
      <c r="A27" s="300">
        <f>+'7.Referral Transport Annex'!A7</f>
        <v>7</v>
      </c>
      <c r="B27" s="297" t="str">
        <f>'NUHM Summary'!A118</f>
        <v>U.7</v>
      </c>
      <c r="C27" s="287" t="str">
        <f>+'7.Referral Transport Annex'!C7</f>
        <v>Referral Transport</v>
      </c>
      <c r="D27" s="306"/>
      <c r="E27" s="306"/>
      <c r="F27" s="306"/>
      <c r="G27" s="306"/>
      <c r="H27" s="306"/>
      <c r="I27" s="306"/>
      <c r="J27" s="289">
        <f>'7.Referral Transport Annex'!P7</f>
        <v>98.945399999999992</v>
      </c>
      <c r="K27" s="288">
        <f>'NUHM Summary'!I118</f>
        <v>0</v>
      </c>
      <c r="L27" s="289">
        <f>+'7.Referral Transport Annex'!S7</f>
        <v>0</v>
      </c>
      <c r="M27" s="288">
        <f>'NUHM Summary'!J118</f>
        <v>0</v>
      </c>
    </row>
    <row r="28" spans="1:13" s="283" customFormat="1">
      <c r="A28" s="300">
        <f>'8.Human Resources (SD) Annex'!A7</f>
        <v>8</v>
      </c>
      <c r="B28" s="297" t="str">
        <f>'NUHM Summary'!A120</f>
        <v>U.8</v>
      </c>
      <c r="C28" s="305" t="str">
        <f>'8.Human Resources (SD) Annex'!C7</f>
        <v>Human Resources</v>
      </c>
      <c r="D28" s="288"/>
      <c r="E28" s="289"/>
      <c r="F28" s="289"/>
      <c r="G28" s="289"/>
      <c r="H28" s="289"/>
      <c r="I28" s="289"/>
      <c r="J28" s="289">
        <f>'8.Human Resources (SD) Annex'!P7</f>
        <v>2407.0740500122324</v>
      </c>
      <c r="K28" s="288">
        <f>'NUHM Summary'!I120</f>
        <v>469.50443999961436</v>
      </c>
      <c r="L28" s="289">
        <f>+'8.Human Resources (SD) Annex'!S7</f>
        <v>0</v>
      </c>
      <c r="M28" s="288">
        <f>'NUHM Summary'!J120</f>
        <v>0</v>
      </c>
    </row>
    <row r="29" spans="1:13" s="283" customFormat="1">
      <c r="A29" s="290">
        <f>+'8.Human Resources (SD) Annex'!A8</f>
        <v>8.1</v>
      </c>
      <c r="B29" s="291" t="str">
        <f>'NUHM Summary'!A121</f>
        <v>U.8.1</v>
      </c>
      <c r="C29" s="292" t="str">
        <f>+'8.Human Resources (SD) Annex'!C8</f>
        <v>Human Resources</v>
      </c>
      <c r="D29" s="293"/>
      <c r="E29" s="294"/>
      <c r="F29" s="294"/>
      <c r="G29" s="294"/>
      <c r="H29" s="294"/>
      <c r="I29" s="294"/>
      <c r="J29" s="295">
        <f>'8.Human Resources (SD) Annex'!P8</f>
        <v>2126.6339999983079</v>
      </c>
      <c r="K29" s="296">
        <f>'NUHM Summary'!I121</f>
        <v>318.88619999969995</v>
      </c>
      <c r="L29" s="295">
        <f>+'8.Human Resources (SD) Annex'!S8</f>
        <v>0</v>
      </c>
      <c r="M29" s="296">
        <f>'NUHM Summary'!J121</f>
        <v>0</v>
      </c>
    </row>
    <row r="30" spans="1:13">
      <c r="A30" s="290">
        <f>+'8.Human Resources (SD) Annex'!A161</f>
        <v>8.1999999999999993</v>
      </c>
      <c r="B30" s="291" t="str">
        <f>'NUHM Summary'!A169</f>
        <v>U.8.2</v>
      </c>
      <c r="C30" s="292" t="str">
        <f>+'8.Human Resources (SD) Annex'!C161</f>
        <v xml:space="preserve">Annual increment for all the existing SD positions </v>
      </c>
      <c r="D30" s="308"/>
      <c r="E30" s="308"/>
      <c r="F30" s="308"/>
      <c r="G30" s="308"/>
      <c r="H30" s="308"/>
      <c r="I30" s="308"/>
      <c r="J30" s="295">
        <f>'8.Human Resources (SD) Annex'!P161</f>
        <v>107.62341001394199</v>
      </c>
      <c r="K30" s="296">
        <f>'NUHM Summary'!I169</f>
        <v>19.505639999957399</v>
      </c>
      <c r="L30" s="295">
        <f>+'8.Human Resources (SD) Annex'!S161</f>
        <v>0</v>
      </c>
      <c r="M30" s="296">
        <f>'NUHM Summary'!J169</f>
        <v>0</v>
      </c>
    </row>
    <row r="31" spans="1:13" ht="22.5">
      <c r="A31" s="290">
        <f>+'8.Human Resources (SD) Annex'!A162</f>
        <v>8.3000000000000007</v>
      </c>
      <c r="B31" s="291" t="str">
        <f>'NUHM Summary'!A170</f>
        <v>U.8.3</v>
      </c>
      <c r="C31" s="292" t="str">
        <f>+'8.Human Resources (SD) Annex'!C162</f>
        <v>EPF (Employer's contribution) @ 13.36% for salaries &lt;= Rs.15,000 pm</v>
      </c>
      <c r="D31" s="308"/>
      <c r="E31" s="308"/>
      <c r="F31" s="308"/>
      <c r="G31" s="308"/>
      <c r="H31" s="308"/>
      <c r="I31" s="308"/>
      <c r="J31" s="295">
        <f>'8.Human Resources (SD) Annex'!P162</f>
        <v>71.763639999982999</v>
      </c>
      <c r="K31" s="296">
        <f>'NUHM Summary'!I170</f>
        <v>26.112599999956998</v>
      </c>
      <c r="L31" s="295">
        <f>+'8.Human Resources (SD) Annex'!S162</f>
        <v>0</v>
      </c>
      <c r="M31" s="296">
        <f>'NUHM Summary'!J170</f>
        <v>0</v>
      </c>
    </row>
    <row r="32" spans="1:13" s="283" customFormat="1">
      <c r="A32" s="290">
        <f>+'8.Human Resources (SD) Annex'!A163</f>
        <v>8.4</v>
      </c>
      <c r="B32" s="291">
        <f>'NUHM Summary'!N171</f>
        <v>0</v>
      </c>
      <c r="C32" s="292" t="str">
        <f>+'8.Human Resources (SD) Annex'!C163</f>
        <v>Incentives and Allowances</v>
      </c>
      <c r="D32" s="293"/>
      <c r="E32" s="294"/>
      <c r="F32" s="294"/>
      <c r="G32" s="294"/>
      <c r="H32" s="294"/>
      <c r="I32" s="294"/>
      <c r="J32" s="295">
        <f>'8.Human Resources (SD) Annex'!P163</f>
        <v>101.053</v>
      </c>
      <c r="K32" s="296">
        <f>'NUHM Summary'!J171</f>
        <v>0</v>
      </c>
      <c r="L32" s="295">
        <f>+'8.Human Resources (SD) Annex'!S163</f>
        <v>0</v>
      </c>
      <c r="M32" s="296">
        <f>'NUHM Summary'!K171</f>
        <v>0</v>
      </c>
    </row>
    <row r="33" spans="1:13">
      <c r="A33" s="285">
        <f>'9.Training Annex'!A7</f>
        <v>9</v>
      </c>
      <c r="B33" s="297" t="str">
        <f>'NUHM Summary'!A174</f>
        <v>U.9</v>
      </c>
      <c r="C33" s="298" t="str">
        <f>'9.Training Annex'!C7</f>
        <v>Training and Capacity Building</v>
      </c>
      <c r="D33" s="306"/>
      <c r="E33" s="306"/>
      <c r="F33" s="306"/>
      <c r="G33" s="306"/>
      <c r="H33" s="306"/>
      <c r="I33" s="306"/>
      <c r="J33" s="289">
        <f>'9.Training Annex'!P7</f>
        <v>163.28238000295801</v>
      </c>
      <c r="K33" s="288">
        <f>'NUHM Summary'!I174</f>
        <v>26.25</v>
      </c>
      <c r="L33" s="309">
        <f>'9.Training Annex'!S7</f>
        <v>0</v>
      </c>
      <c r="M33" s="288">
        <f>'NUHM Summary'!J174</f>
        <v>0</v>
      </c>
    </row>
    <row r="34" spans="1:13" ht="33.75">
      <c r="A34" s="290">
        <f>'9.Training Annex'!A8</f>
        <v>9.1</v>
      </c>
      <c r="B34" s="291" t="str">
        <f>'NUHM Summary'!A175</f>
        <v>U.9.1</v>
      </c>
      <c r="C34" s="299" t="str">
        <f>'9.Training Annex'!C8</f>
        <v>Setting Up &amp; Strengthening of Skill Lab/ Other Training Centres or institutes including medical (DNB/CPS)/paramedical/nursing courses</v>
      </c>
      <c r="D34" s="308"/>
      <c r="E34" s="308"/>
      <c r="F34" s="308"/>
      <c r="G34" s="308"/>
      <c r="H34" s="308"/>
      <c r="I34" s="308"/>
      <c r="J34" s="310">
        <f>'9.Training Annex'!P8</f>
        <v>0</v>
      </c>
      <c r="K34" s="296">
        <f>'NUHM Summary'!I175</f>
        <v>0</v>
      </c>
      <c r="L34" s="310">
        <f>'9.Training Annex'!S8</f>
        <v>0</v>
      </c>
      <c r="M34" s="296">
        <f>'NUHM Summary'!J175</f>
        <v>0</v>
      </c>
    </row>
    <row r="35" spans="1:13" ht="22.5">
      <c r="A35" s="290">
        <f>'9.Training Annex'!A19</f>
        <v>9.1999999999999993</v>
      </c>
      <c r="B35" s="291" t="str">
        <f>'NUHM Summary'!A178</f>
        <v>U.9.2</v>
      </c>
      <c r="C35" s="299" t="str">
        <f>'9.Training Annex'!C19</f>
        <v>Conducting Trainings including medical (DNB/CPS)/paramedical/nursing courses</v>
      </c>
      <c r="D35" s="308"/>
      <c r="E35" s="308"/>
      <c r="F35" s="308"/>
      <c r="G35" s="308"/>
      <c r="H35" s="308"/>
      <c r="I35" s="308"/>
      <c r="J35" s="310">
        <f>'9.Training Annex'!P19</f>
        <v>163.28238000295801</v>
      </c>
      <c r="K35" s="296">
        <f>'NUHM Summary'!I178</f>
        <v>26.25</v>
      </c>
      <c r="L35" s="310">
        <f>'9.Training Annex'!S19</f>
        <v>0</v>
      </c>
      <c r="M35" s="296">
        <f>'NUHM Summary'!J178</f>
        <v>0</v>
      </c>
    </row>
    <row r="36" spans="1:13">
      <c r="A36" s="311">
        <f>+'10.Review Research &amp; Surveillen'!A7</f>
        <v>10</v>
      </c>
      <c r="B36" s="312" t="str">
        <f>'NUHM Summary'!A195</f>
        <v>U.10</v>
      </c>
      <c r="C36" s="287" t="str">
        <f>+'10.Review Research &amp; Surveillen'!C7</f>
        <v>Reviews, Research, Surveys and Surveillance</v>
      </c>
      <c r="D36" s="306"/>
      <c r="E36" s="306"/>
      <c r="F36" s="306"/>
      <c r="G36" s="306"/>
      <c r="H36" s="306"/>
      <c r="I36" s="306"/>
      <c r="J36" s="289">
        <f>'10.Review Research &amp; Surveillen'!P7</f>
        <v>81.655000000000001</v>
      </c>
      <c r="K36" s="313">
        <f>'NUHM Summary'!I195</f>
        <v>0</v>
      </c>
      <c r="L36" s="289">
        <f>+'10.Review Research &amp; Surveillen'!S7</f>
        <v>0</v>
      </c>
      <c r="M36" s="313">
        <f>'NUHM Summary'!J195</f>
        <v>0</v>
      </c>
    </row>
    <row r="37" spans="1:13">
      <c r="A37" s="290">
        <f>+'10.Review Research &amp; Surveillen'!A8</f>
        <v>10.1</v>
      </c>
      <c r="B37" s="291" t="str">
        <f>'NUHM Summary'!A196</f>
        <v>U.10.1</v>
      </c>
      <c r="C37" s="292" t="str">
        <f>+'10.Review Research &amp; Surveillen'!C8</f>
        <v>Reviews</v>
      </c>
      <c r="D37" s="308"/>
      <c r="E37" s="308"/>
      <c r="F37" s="308"/>
      <c r="G37" s="308"/>
      <c r="H37" s="308"/>
      <c r="I37" s="308"/>
      <c r="J37" s="295">
        <f>'10.Review Research &amp; Surveillen'!P8</f>
        <v>0.41500000000000004</v>
      </c>
      <c r="K37" s="296">
        <f>'NUHM Summary'!I196</f>
        <v>0</v>
      </c>
      <c r="L37" s="295">
        <f>+'10.Review Research &amp; Surveillen'!S8</f>
        <v>0</v>
      </c>
      <c r="M37" s="296">
        <f>'NUHM Summary'!J196</f>
        <v>0</v>
      </c>
    </row>
    <row r="38" spans="1:13">
      <c r="A38" s="290">
        <f>+'10.Review Research &amp; Surveillen'!A12</f>
        <v>10.199999999999999</v>
      </c>
      <c r="B38" s="291" t="str">
        <f>'NUHM Summary'!A199</f>
        <v>U.10.2</v>
      </c>
      <c r="C38" s="292" t="str">
        <f>+'10.Review Research &amp; Surveillen'!C12</f>
        <v>Research &amp; Surveys</v>
      </c>
      <c r="D38" s="308"/>
      <c r="E38" s="308"/>
      <c r="F38" s="308"/>
      <c r="G38" s="308"/>
      <c r="H38" s="308"/>
      <c r="I38" s="308"/>
      <c r="J38" s="295">
        <f>'10.Review Research &amp; Surveillen'!P12</f>
        <v>9.1999999999999993</v>
      </c>
      <c r="K38" s="296">
        <f>'NUHM Summary'!I199</f>
        <v>0</v>
      </c>
      <c r="L38" s="295">
        <f>+'10.Review Research &amp; Surveillen'!S12</f>
        <v>0</v>
      </c>
      <c r="M38" s="296">
        <f>'NUHM Summary'!J199</f>
        <v>0</v>
      </c>
    </row>
    <row r="39" spans="1:13">
      <c r="A39" s="290">
        <f>+'10.Review Research &amp; Surveillen'!A34</f>
        <v>10.3</v>
      </c>
      <c r="B39" s="291" t="str">
        <f>'NUHM Summary'!A202</f>
        <v>U.10.3</v>
      </c>
      <c r="C39" s="292" t="str">
        <f>+'10.Review Research &amp; Surveillen'!C34</f>
        <v>Surveillance</v>
      </c>
      <c r="D39" s="308"/>
      <c r="E39" s="308"/>
      <c r="F39" s="308"/>
      <c r="G39" s="308"/>
      <c r="H39" s="308"/>
      <c r="I39" s="308"/>
      <c r="J39" s="295">
        <f>'10.Review Research &amp; Surveillen'!P34</f>
        <v>7.8</v>
      </c>
      <c r="K39" s="296">
        <f>'NUHM Summary'!I202</f>
        <v>0</v>
      </c>
      <c r="L39" s="295">
        <f>+'10.Review Research &amp; Surveillen'!S34</f>
        <v>0</v>
      </c>
      <c r="M39" s="296">
        <f>'NUHM Summary'!J202</f>
        <v>0</v>
      </c>
    </row>
    <row r="40" spans="1:13">
      <c r="A40" s="290">
        <f>+'10.Review Research &amp; Surveillen'!A47</f>
        <v>10.4</v>
      </c>
      <c r="B40" s="291" t="str">
        <f>'NUHM Summary'!A203</f>
        <v>U.10.4</v>
      </c>
      <c r="C40" s="292" t="str">
        <f>+'10.Review Research &amp; Surveillen'!C47</f>
        <v xml:space="preserve">Other Recurring cost </v>
      </c>
      <c r="D40" s="308"/>
      <c r="E40" s="308"/>
      <c r="F40" s="308"/>
      <c r="G40" s="308"/>
      <c r="H40" s="308"/>
      <c r="I40" s="308"/>
      <c r="J40" s="295">
        <f>'10.Review Research &amp; Surveillen'!P47</f>
        <v>8.24</v>
      </c>
      <c r="K40" s="296">
        <f>'NUHM Summary'!I203</f>
        <v>0</v>
      </c>
      <c r="L40" s="295">
        <f>+'10.Review Research &amp; Surveillen'!S47</f>
        <v>0</v>
      </c>
      <c r="M40" s="296">
        <f>'NUHM Summary'!J203</f>
        <v>0</v>
      </c>
    </row>
    <row r="41" spans="1:13">
      <c r="A41" s="290">
        <f>'10.Review Research &amp; Surveillen'!A55</f>
        <v>10.5</v>
      </c>
      <c r="B41" s="291"/>
      <c r="C41" s="314" t="str">
        <f>'10.Review Research &amp; Surveillen'!C55</f>
        <v>Sub-national Disease Free Certification</v>
      </c>
      <c r="D41" s="308"/>
      <c r="E41" s="308"/>
      <c r="F41" s="308"/>
      <c r="G41" s="308"/>
      <c r="H41" s="308"/>
      <c r="I41" s="308"/>
      <c r="J41" s="295">
        <f>'10.Review Research &amp; Surveillen'!P55</f>
        <v>56</v>
      </c>
      <c r="K41" s="295">
        <v>0</v>
      </c>
      <c r="L41" s="295">
        <f>'10.Review Research &amp; Surveillen'!S55</f>
        <v>0</v>
      </c>
      <c r="M41" s="296">
        <v>0</v>
      </c>
    </row>
    <row r="42" spans="1:13">
      <c r="A42" s="300">
        <f>'11.IEC-BCC Annex'!A7</f>
        <v>11</v>
      </c>
      <c r="B42" s="297" t="str">
        <f>'NUHM Summary'!A204</f>
        <v>U.11</v>
      </c>
      <c r="C42" s="305" t="str">
        <f>'11.IEC-BCC Annex'!C7</f>
        <v xml:space="preserve"> </v>
      </c>
      <c r="D42" s="306"/>
      <c r="E42" s="306"/>
      <c r="F42" s="306"/>
      <c r="G42" s="306"/>
      <c r="H42" s="306"/>
      <c r="I42" s="306"/>
      <c r="J42" s="289">
        <f>'11.IEC-BCC Annex'!O7</f>
        <v>121.60909249997009</v>
      </c>
      <c r="K42" s="289">
        <f>'NUHM Summary'!I204</f>
        <v>21</v>
      </c>
      <c r="L42" s="289">
        <f>'11.IEC-BCC Annex'!R7</f>
        <v>0</v>
      </c>
      <c r="M42" s="289">
        <f>'NUHM Summary'!J204</f>
        <v>0</v>
      </c>
    </row>
    <row r="43" spans="1:13">
      <c r="A43" s="300">
        <f>'12.Printing Annex'!A7</f>
        <v>12</v>
      </c>
      <c r="B43" s="297" t="str">
        <f>'NUHM Summary'!A207</f>
        <v>U.12</v>
      </c>
      <c r="C43" s="305" t="str">
        <f>'12.Printing Annex'!C7</f>
        <v>Printing</v>
      </c>
      <c r="D43" s="306"/>
      <c r="E43" s="306"/>
      <c r="F43" s="306"/>
      <c r="G43" s="306"/>
      <c r="H43" s="306"/>
      <c r="I43" s="306"/>
      <c r="J43" s="288">
        <f>'12.Printing Annex'!O7</f>
        <v>66.468590000000006</v>
      </c>
      <c r="K43" s="289">
        <f>'NUHM Summary'!I207</f>
        <v>1.0230000000000001</v>
      </c>
      <c r="L43" s="288">
        <f>'12.Printing Annex'!R7</f>
        <v>0</v>
      </c>
      <c r="M43" s="289">
        <f>'NUHM Summary'!J207</f>
        <v>0</v>
      </c>
    </row>
    <row r="44" spans="1:13">
      <c r="A44" s="300">
        <f>+'13.Quality Assurance Annex'!A7</f>
        <v>13</v>
      </c>
      <c r="B44" s="297" t="str">
        <f>'NUHM Summary'!A210</f>
        <v>U.13</v>
      </c>
      <c r="C44" s="315" t="str">
        <f>+'13.Quality Assurance Annex'!C7</f>
        <v>Quality Assurance</v>
      </c>
      <c r="D44" s="306"/>
      <c r="E44" s="306"/>
      <c r="F44" s="306"/>
      <c r="G44" s="306"/>
      <c r="H44" s="306"/>
      <c r="I44" s="306"/>
      <c r="J44" s="289">
        <f>'13.Quality Assurance Annex'!P7</f>
        <v>188.2917503998134</v>
      </c>
      <c r="K44" s="288">
        <f>'NUHM Summary'!I210</f>
        <v>0</v>
      </c>
      <c r="L44" s="289">
        <f>+'13.Quality Assurance Annex'!S7</f>
        <v>0</v>
      </c>
      <c r="M44" s="288">
        <f>'NUHM Summary'!J210</f>
        <v>0</v>
      </c>
    </row>
    <row r="45" spans="1:13">
      <c r="A45" s="290">
        <f>+'13.Quality Assurance Annex'!A8</f>
        <v>13.1</v>
      </c>
      <c r="B45" s="291" t="str">
        <f>'NUHM Summary'!A211</f>
        <v>U.13.1</v>
      </c>
      <c r="C45" s="292" t="str">
        <f>+'13.Quality Assurance Annex'!C8</f>
        <v>Quality Assurance</v>
      </c>
      <c r="D45" s="308"/>
      <c r="E45" s="308"/>
      <c r="F45" s="308"/>
      <c r="G45" s="308"/>
      <c r="H45" s="308"/>
      <c r="I45" s="308"/>
      <c r="J45" s="295">
        <f>'13.Quality Assurance Annex'!P8</f>
        <v>62.319999999973405</v>
      </c>
      <c r="K45" s="296">
        <f>'NUHM Summary'!I211</f>
        <v>0</v>
      </c>
      <c r="L45" s="295">
        <f>+'13.Quality Assurance Annex'!S8</f>
        <v>0</v>
      </c>
      <c r="M45" s="296">
        <f>'NUHM Summary'!J211</f>
        <v>0</v>
      </c>
    </row>
    <row r="46" spans="1:13">
      <c r="A46" s="290">
        <f>+'13.Quality Assurance Annex'!A21</f>
        <v>13.2</v>
      </c>
      <c r="B46" s="291" t="str">
        <f>'NUHM Summary'!A216</f>
        <v>U.13.2</v>
      </c>
      <c r="C46" s="292" t="str">
        <f>+'13.Quality Assurance Annex'!C21</f>
        <v>Kayakalp</v>
      </c>
      <c r="D46" s="308"/>
      <c r="E46" s="308"/>
      <c r="F46" s="308"/>
      <c r="G46" s="308"/>
      <c r="H46" s="308"/>
      <c r="I46" s="308"/>
      <c r="J46" s="295">
        <f>'13.Quality Assurance Annex'!P21</f>
        <v>102.27175039984002</v>
      </c>
      <c r="K46" s="296">
        <f>'NUHM Summary'!I216</f>
        <v>0</v>
      </c>
      <c r="L46" s="295">
        <f>+'13.Quality Assurance Annex'!S21</f>
        <v>0</v>
      </c>
      <c r="M46" s="296">
        <f>'NUHM Summary'!J216</f>
        <v>0</v>
      </c>
    </row>
    <row r="47" spans="1:13">
      <c r="A47" s="290">
        <f>+'13.Quality Assurance Annex'!A32</f>
        <v>13.3</v>
      </c>
      <c r="B47" s="291" t="str">
        <f>'NUHM Summary'!A222</f>
        <v>U.13.3</v>
      </c>
      <c r="C47" s="292" t="str">
        <f>+'13.Quality Assurance Annex'!C32</f>
        <v>Any other activity (please specify)</v>
      </c>
      <c r="D47" s="308"/>
      <c r="E47" s="308"/>
      <c r="F47" s="308"/>
      <c r="G47" s="308"/>
      <c r="H47" s="308"/>
      <c r="I47" s="308"/>
      <c r="J47" s="295">
        <f>'13.Quality Assurance Annex'!P32</f>
        <v>23.7</v>
      </c>
      <c r="K47" s="296">
        <f>'NUHM Summary'!I222</f>
        <v>0</v>
      </c>
      <c r="L47" s="295">
        <f>+'13.Quality Assurance Annex'!S32</f>
        <v>0</v>
      </c>
      <c r="M47" s="296">
        <f>'NUHM Summary'!J222</f>
        <v>0</v>
      </c>
    </row>
    <row r="48" spans="1:13">
      <c r="A48" s="300">
        <f>+'14.Drug warehouse &amp;Logistic Anx'!A7</f>
        <v>14</v>
      </c>
      <c r="B48" s="297" t="str">
        <f>'NUHM Summary'!A223</f>
        <v>U.14</v>
      </c>
      <c r="C48" s="287" t="str">
        <f>+'14.Drug warehouse &amp;Logistic Anx'!C7</f>
        <v>Drug Warehousing and Logistics</v>
      </c>
      <c r="D48" s="306"/>
      <c r="E48" s="306"/>
      <c r="F48" s="306"/>
      <c r="G48" s="306"/>
      <c r="H48" s="306"/>
      <c r="I48" s="306"/>
      <c r="J48" s="289">
        <f>'14.Drug warehouse &amp;Logistic Anx'!P7</f>
        <v>234.80851999972248</v>
      </c>
      <c r="K48" s="288">
        <f>'NUHM Summary'!I223</f>
        <v>0</v>
      </c>
      <c r="L48" s="289">
        <f>+'14.Drug warehouse &amp;Logistic Anx'!S7</f>
        <v>0</v>
      </c>
      <c r="M48" s="288">
        <f>'NUHM Summary'!J223</f>
        <v>0</v>
      </c>
    </row>
    <row r="49" spans="1:16">
      <c r="A49" s="302">
        <f>+'14.Drug warehouse &amp;Logistic Anx'!A8</f>
        <v>14.1</v>
      </c>
      <c r="B49" s="291" t="str">
        <f>'NUHM Summary'!A224</f>
        <v>U.14.1</v>
      </c>
      <c r="C49" s="316" t="str">
        <f>+'14.Drug warehouse &amp;Logistic Anx'!C8</f>
        <v xml:space="preserve">Drug Ware Housing </v>
      </c>
      <c r="D49" s="308"/>
      <c r="E49" s="308"/>
      <c r="F49" s="308"/>
      <c r="G49" s="308"/>
      <c r="H49" s="308"/>
      <c r="I49" s="308"/>
      <c r="J49" s="295">
        <f>'14.Drug warehouse &amp;Logistic Anx'!P8</f>
        <v>0</v>
      </c>
      <c r="K49" s="304">
        <f>'NUHM Summary'!I224</f>
        <v>0</v>
      </c>
      <c r="L49" s="295">
        <f>+'14.Drug warehouse &amp;Logistic Anx'!S8</f>
        <v>0</v>
      </c>
      <c r="M49" s="304">
        <f>'NUHM Summary'!J224</f>
        <v>0</v>
      </c>
    </row>
    <row r="50" spans="1:16">
      <c r="A50" s="302">
        <f>+'14.Drug warehouse &amp;Logistic Anx'!A16</f>
        <v>14.2</v>
      </c>
      <c r="B50" s="291" t="str">
        <f>'NUHM Summary'!A225</f>
        <v>U.14.2</v>
      </c>
      <c r="C50" s="316" t="str">
        <f>+'14.Drug warehouse &amp;Logistic Anx'!C16</f>
        <v>Logistics and supply chain</v>
      </c>
      <c r="D50" s="308"/>
      <c r="E50" s="308"/>
      <c r="F50" s="308"/>
      <c r="G50" s="308"/>
      <c r="H50" s="308"/>
      <c r="I50" s="308"/>
      <c r="J50" s="295">
        <f>'14.Drug warehouse &amp;Logistic Anx'!P16</f>
        <v>234.80851999972248</v>
      </c>
      <c r="K50" s="304">
        <f>'NUHM Summary'!I225</f>
        <v>0</v>
      </c>
      <c r="L50" s="295">
        <f>+'14.Drug warehouse &amp;Logistic Anx'!S16</f>
        <v>0</v>
      </c>
      <c r="M50" s="304">
        <f>'NUHM Summary'!J225</f>
        <v>0</v>
      </c>
    </row>
    <row r="51" spans="1:16">
      <c r="A51" s="300">
        <f>'15.PPP Annex'!A7</f>
        <v>15</v>
      </c>
      <c r="B51" s="297" t="str">
        <f>'NUHM Summary'!A227</f>
        <v>U.15</v>
      </c>
      <c r="C51" s="287" t="str">
        <f>'15.PPP Annex'!C7</f>
        <v>PPP</v>
      </c>
      <c r="D51" s="306"/>
      <c r="E51" s="306"/>
      <c r="F51" s="306"/>
      <c r="G51" s="306"/>
      <c r="H51" s="306"/>
      <c r="I51" s="306"/>
      <c r="J51" s="289">
        <f>'15.PPP Annex'!P7</f>
        <v>44.64</v>
      </c>
      <c r="K51" s="288">
        <f>'NUHM Summary'!I227</f>
        <v>0</v>
      </c>
      <c r="L51" s="289">
        <f>'15.PPP Annex'!S7</f>
        <v>0</v>
      </c>
      <c r="M51" s="288">
        <f>'NUHM Summary'!J227</f>
        <v>0</v>
      </c>
    </row>
    <row r="52" spans="1:16">
      <c r="A52" s="300">
        <f>'16.PM Annex'!A7</f>
        <v>16</v>
      </c>
      <c r="B52" s="297" t="str">
        <f>'NUHM Summary'!A230</f>
        <v>U.16</v>
      </c>
      <c r="C52" s="287" t="str">
        <f>'16.PM Annex'!C7</f>
        <v>Programme Management</v>
      </c>
      <c r="D52" s="306"/>
      <c r="E52" s="306"/>
      <c r="F52" s="306"/>
      <c r="G52" s="306"/>
      <c r="H52" s="306"/>
      <c r="I52" s="306"/>
      <c r="J52" s="289">
        <f>'16.PM Annex'!O7</f>
        <v>702.81809287088458</v>
      </c>
      <c r="K52" s="288">
        <f>'NUHM Summary'!I230</f>
        <v>46.867199999999997</v>
      </c>
      <c r="L52" s="289">
        <f>'16.PM Annex'!R7</f>
        <v>0</v>
      </c>
      <c r="M52" s="288">
        <f>'NUHM Summary'!J230</f>
        <v>0</v>
      </c>
    </row>
    <row r="53" spans="1:16" ht="30" customHeight="1">
      <c r="A53" s="302">
        <f>'16.PM Annex'!A8</f>
        <v>16.100000000000001</v>
      </c>
      <c r="B53" s="291" t="str">
        <f>'NUHM Summary'!A231</f>
        <v>U.16.1</v>
      </c>
      <c r="C53" s="303" t="str">
        <f>'16.PM Annex'!C8</f>
        <v>Programme Management Activities (as per PM sub annex)</v>
      </c>
      <c r="D53" s="308"/>
      <c r="E53" s="308"/>
      <c r="F53" s="308"/>
      <c r="G53" s="308"/>
      <c r="H53" s="308"/>
      <c r="I53" s="308"/>
      <c r="J53" s="317">
        <f>'16.PM Annex'!O8</f>
        <v>272.10211997097889</v>
      </c>
      <c r="K53" s="304">
        <f>'NUHM Summary'!I231</f>
        <v>17.399999999999999</v>
      </c>
      <c r="L53" s="317">
        <f>'16.PM Annex'!R8</f>
        <v>0</v>
      </c>
      <c r="M53" s="304">
        <f>'NUHM Summary'!J231</f>
        <v>0</v>
      </c>
    </row>
    <row r="54" spans="1:16" ht="13.5" customHeight="1">
      <c r="A54" s="302">
        <f>'16.PM Annex'!A13</f>
        <v>16.2</v>
      </c>
      <c r="B54" s="291" t="str">
        <f>'NUHM Summary'!A255</f>
        <v>U.16.2</v>
      </c>
      <c r="C54" s="303" t="str">
        <f>'16.PM Annex'!C13</f>
        <v>PC&amp;PNDT Activities</v>
      </c>
      <c r="D54" s="308"/>
      <c r="E54" s="308"/>
      <c r="F54" s="308"/>
      <c r="G54" s="308"/>
      <c r="H54" s="308"/>
      <c r="I54" s="308"/>
      <c r="J54" s="317">
        <f>'16.PM Annex'!O13</f>
        <v>6.5</v>
      </c>
      <c r="K54" s="304">
        <f>'NUHM Summary'!I255</f>
        <v>0</v>
      </c>
      <c r="L54" s="317">
        <f>'16.PM Annex'!R13</f>
        <v>0</v>
      </c>
      <c r="M54" s="304">
        <f>'NUHM Summary'!J255</f>
        <v>0</v>
      </c>
    </row>
    <row r="55" spans="1:16" ht="16.5" customHeight="1">
      <c r="A55" s="302">
        <f>'16.PM Annex'!A17</f>
        <v>16.3</v>
      </c>
      <c r="B55" s="291" t="str">
        <f>'NUHM Summary'!A256</f>
        <v>U.16.3</v>
      </c>
      <c r="C55" s="303" t="str">
        <f>'16.PM Annex'!C17</f>
        <v>HMIS &amp; MCTS</v>
      </c>
      <c r="D55" s="308"/>
      <c r="E55" s="308"/>
      <c r="F55" s="308"/>
      <c r="G55" s="308"/>
      <c r="H55" s="308"/>
      <c r="I55" s="308"/>
      <c r="J55" s="317">
        <f>'16.PM Annex'!O17</f>
        <v>11.9990028999856</v>
      </c>
      <c r="K55" s="304">
        <f>'NUHM Summary'!I256</f>
        <v>0</v>
      </c>
      <c r="L55" s="317">
        <f>'16.PM Annex'!R17</f>
        <v>0</v>
      </c>
      <c r="M55" s="304">
        <f>'NUHM Summary'!J256</f>
        <v>0</v>
      </c>
    </row>
    <row r="56" spans="1:16" ht="13.5" customHeight="1">
      <c r="A56" s="302">
        <f>'16.PM Annex'!A23</f>
        <v>16.399999999999999</v>
      </c>
      <c r="B56" s="291" t="str">
        <f>'NUHM Summary'!A257</f>
        <v>U.16.4</v>
      </c>
      <c r="C56" s="303" t="str">
        <f>'16.PM Annex'!C23</f>
        <v>Human Resource</v>
      </c>
      <c r="D56" s="308"/>
      <c r="E56" s="308"/>
      <c r="F56" s="308"/>
      <c r="G56" s="308"/>
      <c r="H56" s="308"/>
      <c r="I56" s="308"/>
      <c r="J56" s="317">
        <f>'16.PM Annex'!O23</f>
        <v>412.21696999992002</v>
      </c>
      <c r="K56" s="304">
        <f>'NUHM Summary'!I257</f>
        <v>29.467200000000002</v>
      </c>
      <c r="L56" s="317">
        <f>'16.PM Annex'!R23</f>
        <v>0</v>
      </c>
      <c r="M56" s="304">
        <f>'NUHM Summary'!J257</f>
        <v>0</v>
      </c>
    </row>
    <row r="57" spans="1:16" ht="33" customHeight="1">
      <c r="A57" s="300">
        <f>'17.IT Initiatives_SD'!A7</f>
        <v>17</v>
      </c>
      <c r="B57" s="297" t="str">
        <f>'NUHM Summary'!A270</f>
        <v>U.17</v>
      </c>
      <c r="C57" s="305" t="str">
        <f>'17.IT Initiatives_SD'!C7</f>
        <v>IT Initiatives for strengthening Service Delivery</v>
      </c>
      <c r="D57" s="301"/>
      <c r="E57" s="301"/>
      <c r="F57" s="301"/>
      <c r="G57" s="301"/>
      <c r="H57" s="301"/>
      <c r="I57" s="301"/>
      <c r="J57" s="288">
        <f>'17.IT Initiatives_SD'!P7</f>
        <v>44.290000000000006</v>
      </c>
      <c r="K57" s="288">
        <f>'NUHM Summary'!I270</f>
        <v>0</v>
      </c>
      <c r="L57" s="288">
        <f>'17.IT Initiatives_SD'!S7</f>
        <v>0</v>
      </c>
      <c r="M57" s="288">
        <f>'NUHM Summary'!J270</f>
        <v>0</v>
      </c>
    </row>
    <row r="58" spans="1:16" ht="27" customHeight="1">
      <c r="A58" s="300">
        <f>'18.Innovation'!A7</f>
        <v>18</v>
      </c>
      <c r="B58" s="297" t="str">
        <f>'NUHM Summary'!A273</f>
        <v>U.18</v>
      </c>
      <c r="C58" s="305" t="str">
        <f>'18.Innovation'!C7</f>
        <v>Innovations (if any)</v>
      </c>
      <c r="D58" s="301"/>
      <c r="E58" s="301"/>
      <c r="F58" s="301"/>
      <c r="G58" s="301"/>
      <c r="H58" s="301"/>
      <c r="I58" s="301"/>
      <c r="J58" s="288">
        <f>'18.Innovation'!O7</f>
        <v>1</v>
      </c>
      <c r="K58" s="288">
        <f>'NUHM Summary'!I273</f>
        <v>0</v>
      </c>
      <c r="L58" s="288">
        <f>'18.Innovation'!R7</f>
        <v>0</v>
      </c>
      <c r="M58" s="288">
        <f>'NUHM Summary'!J273</f>
        <v>0</v>
      </c>
    </row>
    <row r="59" spans="1:16" ht="28.5" customHeight="1">
      <c r="A59" s="5109" t="s">
        <v>40</v>
      </c>
      <c r="B59" s="5110"/>
      <c r="C59" s="5109"/>
      <c r="D59" s="293">
        <f t="shared" ref="D59:M59" si="0">D6+D10+D14+D19+D23+D27+D28+D33+D36+D42+D43+D44+D48+D51+D52+D57+D58+D18</f>
        <v>0</v>
      </c>
      <c r="E59" s="293">
        <f t="shared" si="0"/>
        <v>0</v>
      </c>
      <c r="F59" s="293">
        <f t="shared" si="0"/>
        <v>0</v>
      </c>
      <c r="G59" s="293">
        <f t="shared" si="0"/>
        <v>0</v>
      </c>
      <c r="H59" s="293">
        <f t="shared" si="0"/>
        <v>0</v>
      </c>
      <c r="I59" s="293">
        <f t="shared" si="0"/>
        <v>0</v>
      </c>
      <c r="J59" s="293">
        <f>J6+J10+J14+J19+J23+J27+J28+J33+J36+J42+J43+J44+J48+J51+J52+J57+J58+J18</f>
        <v>6845.8980392251678</v>
      </c>
      <c r="K59" s="293">
        <f t="shared" si="0"/>
        <v>758.85723999961078</v>
      </c>
      <c r="L59" s="293">
        <f t="shared" si="0"/>
        <v>0</v>
      </c>
      <c r="M59" s="293">
        <f t="shared" si="0"/>
        <v>0</v>
      </c>
    </row>
    <row r="60" spans="1:16" ht="31.5" customHeight="1">
      <c r="J60" s="3794">
        <v>6845.9</v>
      </c>
      <c r="K60" s="3794">
        <v>758.86</v>
      </c>
      <c r="P60" s="4043">
        <f>K59+J59</f>
        <v>7604.7552792247789</v>
      </c>
    </row>
    <row r="61" spans="1:16" ht="29.25" customHeight="1">
      <c r="J61" s="3795">
        <f>J59-J60</f>
        <v>-1.9607748317866935E-3</v>
      </c>
      <c r="K61" s="3795">
        <f>K59-K60</f>
        <v>-2.7600003892302993E-3</v>
      </c>
      <c r="L61" s="3374">
        <f>J59+K59</f>
        <v>7604.7552792247789</v>
      </c>
    </row>
    <row r="62" spans="1:16" ht="23.25" customHeight="1">
      <c r="L62" s="3374">
        <v>2660.04</v>
      </c>
    </row>
    <row r="63" spans="1:16" ht="27.75" customHeight="1">
      <c r="J63" s="2893"/>
      <c r="L63" s="3374">
        <f>L62-L61</f>
        <v>-4944.7152792247789</v>
      </c>
      <c r="P63" s="307">
        <v>7692.11</v>
      </c>
    </row>
    <row r="64" spans="1:16" ht="26.25" customHeight="1">
      <c r="J64" s="4051">
        <v>85.65</v>
      </c>
      <c r="K64" s="2891"/>
      <c r="O64" s="4053"/>
      <c r="P64" s="4053">
        <f>P63-P60</f>
        <v>87.354720775220812</v>
      </c>
    </row>
    <row r="65" spans="3:12" ht="32.25" customHeight="1">
      <c r="J65" s="2893"/>
    </row>
    <row r="66" spans="3:12" ht="31.5" customHeight="1">
      <c r="C66" s="4053"/>
      <c r="L66" s="2892"/>
    </row>
    <row r="67" spans="3:12" ht="30.75" customHeight="1">
      <c r="J67" s="2960"/>
    </row>
    <row r="68" spans="3:12" ht="22.5" customHeight="1"/>
    <row r="69" spans="3:12" ht="36" customHeight="1"/>
  </sheetData>
  <sheetProtection formatCells="0" formatColumns="0" formatRows="0" autoFilter="0"/>
  <autoFilter ref="A4:M59"/>
  <mergeCells count="12">
    <mergeCell ref="J4:K4"/>
    <mergeCell ref="L4:M4"/>
    <mergeCell ref="A2:B2"/>
    <mergeCell ref="C3:C4"/>
    <mergeCell ref="A59:C59"/>
    <mergeCell ref="D3:I3"/>
    <mergeCell ref="J3:K3"/>
    <mergeCell ref="A3:B5"/>
    <mergeCell ref="D2:M2"/>
    <mergeCell ref="L3:M3"/>
    <mergeCell ref="D5:F5"/>
    <mergeCell ref="G5:I5"/>
  </mergeCells>
  <printOptions horizontalCentered="1"/>
  <pageMargins left="0.7" right="0.9" top="0.75" bottom="0.75" header="0.3" footer="0.3"/>
  <pageSetup paperSize="8" scale="70" orientation="portrait" r:id="rId1"/>
</worksheet>
</file>

<file path=xl/worksheets/sheet8.xml><?xml version="1.0" encoding="utf-8"?>
<worksheet xmlns="http://schemas.openxmlformats.org/spreadsheetml/2006/main" xmlns:r="http://schemas.openxmlformats.org/officeDocument/2006/relationships">
  <sheetPr codeName="Sheet17">
    <tabColor rgb="FF00B0F0"/>
  </sheetPr>
  <dimension ref="A1:N274"/>
  <sheetViews>
    <sheetView zoomScale="90" zoomScaleNormal="90" workbookViewId="0">
      <pane xSplit="4" ySplit="7" topLeftCell="E26" activePane="bottomRight" state="frozen"/>
      <selection sqref="A1:R1"/>
      <selection pane="topRight" sqref="A1:R1"/>
      <selection pane="bottomLeft" sqref="A1:R1"/>
      <selection pane="bottomRight" activeCell="T54" sqref="T54"/>
    </sheetView>
  </sheetViews>
  <sheetFormatPr defaultColWidth="8.7109375" defaultRowHeight="15"/>
  <cols>
    <col min="1" max="1" width="12.42578125" style="319" customWidth="1"/>
    <col min="2" max="2" width="20.42578125" style="319" customWidth="1"/>
    <col min="3" max="3" width="51.85546875" style="319" customWidth="1"/>
    <col min="4" max="4" width="14.140625" style="319" bestFit="1" customWidth="1"/>
    <col min="5" max="5" width="16.140625" style="319" customWidth="1"/>
    <col min="6" max="6" width="13.42578125" style="319" bestFit="1" customWidth="1"/>
    <col min="7" max="7" width="16.140625" style="319" customWidth="1"/>
    <col min="8" max="8" width="18" style="319" customWidth="1"/>
    <col min="9" max="9" width="18.5703125" style="373" customWidth="1"/>
    <col min="10" max="10" width="17.42578125" style="374" customWidth="1"/>
    <col min="11" max="16384" width="8.7109375" style="319"/>
  </cols>
  <sheetData>
    <row r="1" spans="1:14" ht="12.95" customHeight="1">
      <c r="A1" s="5118" t="s">
        <v>3111</v>
      </c>
      <c r="B1" s="5118"/>
      <c r="C1" s="5118"/>
      <c r="D1" s="5118"/>
      <c r="E1" s="5118"/>
      <c r="F1" s="5118"/>
      <c r="G1" s="5118"/>
      <c r="H1" s="5118"/>
      <c r="I1" s="5118"/>
      <c r="J1" s="5118"/>
    </row>
    <row r="2" spans="1:14" s="321" customFormat="1">
      <c r="A2" s="5119" t="str">
        <f>HYPERLINK("#Index!A4", "Index Pg")</f>
        <v>Index Pg</v>
      </c>
      <c r="B2" s="320"/>
      <c r="D2" s="322"/>
      <c r="E2" s="323" t="s">
        <v>5331</v>
      </c>
      <c r="F2" s="323" t="s">
        <v>5332</v>
      </c>
      <c r="G2" s="323" t="s">
        <v>5333</v>
      </c>
      <c r="H2" s="323" t="s">
        <v>5334</v>
      </c>
      <c r="I2" s="323" t="s">
        <v>5335</v>
      </c>
      <c r="J2" s="323" t="s">
        <v>5336</v>
      </c>
      <c r="K2" s="323" t="s">
        <v>5337</v>
      </c>
      <c r="L2" s="323" t="s">
        <v>5338</v>
      </c>
      <c r="M2" s="323" t="s">
        <v>5339</v>
      </c>
      <c r="N2" s="323" t="s">
        <v>5340</v>
      </c>
    </row>
    <row r="3" spans="1:14" s="321" customFormat="1">
      <c r="A3" s="5120"/>
      <c r="B3" s="324" t="str">
        <f>HYPERLINK("#'Budget Summary I'!A1:AL1", "Budget Summary I")</f>
        <v>Budget Summary I</v>
      </c>
      <c r="C3" s="325" t="s">
        <v>4582</v>
      </c>
      <c r="D3" s="326">
        <f>J7</f>
        <v>0</v>
      </c>
      <c r="E3" s="327">
        <f>'NUHM-Non Metro Abst'!E3+'NUHM Metro Abst'!E3</f>
        <v>0</v>
      </c>
      <c r="F3" s="327">
        <f>'NUHM-Non Metro Abst'!F3+'NUHM Metro Abst'!F3</f>
        <v>0</v>
      </c>
      <c r="G3" s="327">
        <f>'NUHM-Non Metro Abst'!G3+'NUHM Metro Abst'!G3</f>
        <v>0</v>
      </c>
      <c r="H3" s="327">
        <f>'NUHM-Non Metro Abst'!H3+'NUHM Metro Abst'!H3</f>
        <v>0</v>
      </c>
      <c r="I3" s="327">
        <f>'NUHM-Non Metro Abst'!I3+'NUHM Metro Abst'!I3</f>
        <v>0</v>
      </c>
      <c r="J3" s="327">
        <f>'NUHM-Non Metro Abst'!J3+'NUHM Metro Abst'!J3</f>
        <v>0</v>
      </c>
      <c r="K3" s="327">
        <f>'NUHM-Non Metro Abst'!K3+'NUHM Metro Abst'!K3</f>
        <v>0</v>
      </c>
      <c r="L3" s="327">
        <f>'NUHM-Non Metro Abst'!L3+'NUHM Metro Abst'!L3</f>
        <v>0</v>
      </c>
      <c r="M3" s="327">
        <f>'NUHM-Non Metro Abst'!M3+'NUHM Metro Abst'!M3</f>
        <v>0</v>
      </c>
      <c r="N3" s="327">
        <f>'NUHM-Non Metro Abst'!N3+'NUHM Metro Abst'!N3</f>
        <v>0</v>
      </c>
    </row>
    <row r="4" spans="1:14" s="321" customFormat="1">
      <c r="A4" s="5121"/>
      <c r="B4" s="324" t="str">
        <f>HYPERLINK("#'Budget Summary II'!A3:B5", "Budget Summary II")</f>
        <v>Budget Summary II</v>
      </c>
      <c r="C4" s="325" t="s">
        <v>4583</v>
      </c>
      <c r="D4" s="326">
        <f>I7</f>
        <v>758.85723999961078</v>
      </c>
      <c r="E4" s="327">
        <f>'NUHM-Non Metro Abst'!E4+'NUHM Metro Abst'!E4</f>
        <v>0</v>
      </c>
      <c r="F4" s="327">
        <f>'NUHM-Non Metro Abst'!F4+'NUHM Metro Abst'!F4</f>
        <v>0</v>
      </c>
      <c r="G4" s="327">
        <f>'NUHM-Non Metro Abst'!G4+'NUHM Metro Abst'!G4</f>
        <v>12.6</v>
      </c>
      <c r="H4" s="327">
        <f>'NUHM-Non Metro Abst'!H4+'NUHM Metro Abst'!H4</f>
        <v>105</v>
      </c>
      <c r="I4" s="327">
        <f>'NUHM-Non Metro Abst'!I4+'NUHM Metro Abst'!I4</f>
        <v>19.95</v>
      </c>
      <c r="J4" s="327">
        <f>'NUHM-Non Metro Abst'!J4+'NUHM Metro Abst'!J4</f>
        <v>21</v>
      </c>
      <c r="K4" s="327">
        <f>'NUHM-Non Metro Abst'!K4+'NUHM Metro Abst'!K4</f>
        <v>0</v>
      </c>
      <c r="L4" s="327">
        <f>'NUHM-Non Metro Abst'!L4+'NUHM Metro Abst'!L4</f>
        <v>0</v>
      </c>
      <c r="M4" s="327">
        <f>'NUHM-Non Metro Abst'!M4+'NUHM Metro Abst'!M4</f>
        <v>8.4</v>
      </c>
      <c r="N4" s="327">
        <f>'NUHM-Non Metro Abst'!N4+'NUHM Metro Abst'!N4</f>
        <v>0</v>
      </c>
    </row>
    <row r="5" spans="1:14" s="329" customFormat="1" ht="12.75" customHeight="1">
      <c r="A5" s="5122" t="s">
        <v>53</v>
      </c>
      <c r="B5" s="5122" t="s">
        <v>54</v>
      </c>
      <c r="C5" s="5122" t="s">
        <v>55</v>
      </c>
      <c r="D5" s="5122" t="s">
        <v>4645</v>
      </c>
      <c r="E5" s="5124" t="str">
        <f>HYPERLINK("#'NUHM-Non Metro Abst'!A5:A6", "For Non Metro cities")</f>
        <v>For Non Metro cities</v>
      </c>
      <c r="F5" s="5125"/>
      <c r="G5" s="5124" t="str">
        <f>HYPERLINK("#'NUHM Metro Abst'!A5:A6", "For Metro cities")</f>
        <v>For Metro cities</v>
      </c>
      <c r="H5" s="5125"/>
      <c r="I5" s="5126" t="s">
        <v>3282</v>
      </c>
      <c r="J5" s="5126" t="s">
        <v>3283</v>
      </c>
      <c r="K5" s="328"/>
      <c r="L5" s="328"/>
    </row>
    <row r="6" spans="1:14" s="328" customFormat="1" ht="51">
      <c r="A6" s="5123"/>
      <c r="B6" s="5123"/>
      <c r="C6" s="5123"/>
      <c r="D6" s="5123"/>
      <c r="E6" s="330" t="s">
        <v>3284</v>
      </c>
      <c r="F6" s="330" t="s">
        <v>3283</v>
      </c>
      <c r="G6" s="330" t="s">
        <v>3284</v>
      </c>
      <c r="H6" s="330" t="s">
        <v>3283</v>
      </c>
      <c r="I6" s="5127"/>
      <c r="J6" s="5127"/>
    </row>
    <row r="7" spans="1:14" s="332" customFormat="1">
      <c r="A7" s="105"/>
      <c r="B7" s="105"/>
      <c r="C7" s="105" t="s">
        <v>4691</v>
      </c>
      <c r="D7" s="105"/>
      <c r="E7" s="331">
        <f>'NUHM-Non Metro Abst'!N7</f>
        <v>758.85723999961078</v>
      </c>
      <c r="F7" s="331">
        <f>'NUHM-Non Metro Abst'!Q7</f>
        <v>0</v>
      </c>
      <c r="G7" s="331">
        <f>'NUHM Metro Abst'!N7</f>
        <v>0</v>
      </c>
      <c r="H7" s="331">
        <f>'NUHM Metro Abst'!Q7</f>
        <v>0</v>
      </c>
      <c r="I7" s="113">
        <f>E7+G7</f>
        <v>758.85723999961078</v>
      </c>
      <c r="J7" s="331">
        <f>F7+H7</f>
        <v>0</v>
      </c>
    </row>
    <row r="8" spans="1:14">
      <c r="A8" s="105" t="s">
        <v>3112</v>
      </c>
      <c r="B8" s="105"/>
      <c r="C8" s="105" t="s">
        <v>4</v>
      </c>
      <c r="D8" s="105"/>
      <c r="E8" s="331">
        <f>'NUHM-Non Metro Abst'!N8</f>
        <v>3</v>
      </c>
      <c r="F8" s="331">
        <f>'NUHM-Non Metro Abst'!Q8</f>
        <v>0</v>
      </c>
      <c r="G8" s="331">
        <f>'NUHM Metro Abst'!N8</f>
        <v>0</v>
      </c>
      <c r="H8" s="331">
        <f>'NUHM Metro Abst'!Q8</f>
        <v>0</v>
      </c>
      <c r="I8" s="113">
        <f t="shared" ref="I8:I77" si="0">E8+G8</f>
        <v>3</v>
      </c>
      <c r="J8" s="331">
        <f t="shared" ref="J8:J77" si="1">F8+H8</f>
        <v>0</v>
      </c>
    </row>
    <row r="9" spans="1:14">
      <c r="A9" s="333" t="s">
        <v>3113</v>
      </c>
      <c r="B9" s="333"/>
      <c r="C9" s="333" t="s">
        <v>5</v>
      </c>
      <c r="D9" s="333"/>
      <c r="E9" s="334">
        <f>'NUHM-Non Metro Abst'!N9</f>
        <v>0</v>
      </c>
      <c r="F9" s="334">
        <f>'NUHM-Non Metro Abst'!Q9</f>
        <v>0</v>
      </c>
      <c r="G9" s="334">
        <f>'NUHM Metro Abst'!N9</f>
        <v>0</v>
      </c>
      <c r="H9" s="334">
        <f>'NUHM Metro Abst'!Q9</f>
        <v>0</v>
      </c>
      <c r="I9" s="114">
        <f t="shared" si="0"/>
        <v>0</v>
      </c>
      <c r="J9" s="334">
        <f t="shared" si="1"/>
        <v>0</v>
      </c>
    </row>
    <row r="10" spans="1:14">
      <c r="A10" s="956" t="s">
        <v>3114</v>
      </c>
      <c r="B10" s="335" t="s">
        <v>2927</v>
      </c>
      <c r="C10" s="335" t="s">
        <v>2928</v>
      </c>
      <c r="D10" s="335"/>
      <c r="E10" s="244">
        <f>'NUHM-Non Metro Abst'!N10</f>
        <v>0</v>
      </c>
      <c r="F10" s="244">
        <f>'NUHM-Non Metro Abst'!Q10</f>
        <v>0</v>
      </c>
      <c r="G10" s="244">
        <f>'NUHM Metro Abst'!N10</f>
        <v>0</v>
      </c>
      <c r="H10" s="244">
        <f>'NUHM Metro Abst'!Q10</f>
        <v>0</v>
      </c>
      <c r="I10" s="178">
        <f t="shared" si="0"/>
        <v>0</v>
      </c>
      <c r="J10" s="244">
        <f t="shared" si="1"/>
        <v>0</v>
      </c>
    </row>
    <row r="11" spans="1:14">
      <c r="A11" s="956" t="s">
        <v>4787</v>
      </c>
      <c r="B11" s="335"/>
      <c r="C11" s="336" t="s">
        <v>5553</v>
      </c>
      <c r="D11" s="335" t="s">
        <v>293</v>
      </c>
      <c r="E11" s="244">
        <f>'NUHM-Non Metro Abst'!N11</f>
        <v>0</v>
      </c>
      <c r="F11" s="244">
        <f>'NUHM-Non Metro Abst'!Q11</f>
        <v>0</v>
      </c>
      <c r="G11" s="244">
        <f>'NUHM Metro Abst'!N11</f>
        <v>0</v>
      </c>
      <c r="H11" s="244">
        <f>'NUHM Metro Abst'!Q11</f>
        <v>0</v>
      </c>
      <c r="I11" s="178">
        <f t="shared" ref="I11:I29" si="2">E11+G11</f>
        <v>0</v>
      </c>
      <c r="J11" s="244">
        <f t="shared" ref="J11:J29" si="3">F11+H11</f>
        <v>0</v>
      </c>
    </row>
    <row r="12" spans="1:14">
      <c r="A12" s="956" t="s">
        <v>4788</v>
      </c>
      <c r="B12" s="335"/>
      <c r="C12" s="336" t="s">
        <v>5260</v>
      </c>
      <c r="D12" s="335" t="s">
        <v>114</v>
      </c>
      <c r="E12" s="244">
        <f>'NUHM-Non Metro Abst'!N12</f>
        <v>0</v>
      </c>
      <c r="F12" s="244">
        <f>'NUHM-Non Metro Abst'!Q12</f>
        <v>0</v>
      </c>
      <c r="G12" s="244">
        <f>'NUHM Metro Abst'!N12</f>
        <v>0</v>
      </c>
      <c r="H12" s="244">
        <f>'NUHM Metro Abst'!Q12</f>
        <v>0</v>
      </c>
      <c r="I12" s="178">
        <f t="shared" si="2"/>
        <v>0</v>
      </c>
      <c r="J12" s="244">
        <f t="shared" si="3"/>
        <v>0</v>
      </c>
    </row>
    <row r="13" spans="1:14">
      <c r="A13" s="956" t="s">
        <v>4789</v>
      </c>
      <c r="B13" s="335"/>
      <c r="C13" s="336" t="s">
        <v>5262</v>
      </c>
      <c r="D13" s="335" t="s">
        <v>146</v>
      </c>
      <c r="E13" s="244">
        <f>'NUHM-Non Metro Abst'!N13</f>
        <v>0</v>
      </c>
      <c r="F13" s="244">
        <f>'NUHM-Non Metro Abst'!Q13</f>
        <v>0</v>
      </c>
      <c r="G13" s="244">
        <f>'NUHM Metro Abst'!N13</f>
        <v>0</v>
      </c>
      <c r="H13" s="244">
        <f>'NUHM Metro Abst'!Q13</f>
        <v>0</v>
      </c>
      <c r="I13" s="178">
        <f t="shared" si="2"/>
        <v>0</v>
      </c>
      <c r="J13" s="244">
        <f t="shared" si="3"/>
        <v>0</v>
      </c>
    </row>
    <row r="14" spans="1:14">
      <c r="A14" s="956" t="s">
        <v>4790</v>
      </c>
      <c r="B14" s="335"/>
      <c r="C14" s="336" t="s">
        <v>5261</v>
      </c>
      <c r="D14" s="335" t="s">
        <v>3976</v>
      </c>
      <c r="E14" s="244">
        <f>'NUHM-Non Metro Abst'!N14</f>
        <v>0</v>
      </c>
      <c r="F14" s="244">
        <f>'NUHM-Non Metro Abst'!Q14</f>
        <v>0</v>
      </c>
      <c r="G14" s="244">
        <f>'NUHM Metro Abst'!N14</f>
        <v>0</v>
      </c>
      <c r="H14" s="244">
        <f>'NUHM Metro Abst'!Q14</f>
        <v>0</v>
      </c>
      <c r="I14" s="178">
        <f t="shared" si="2"/>
        <v>0</v>
      </c>
      <c r="J14" s="244">
        <f t="shared" si="3"/>
        <v>0</v>
      </c>
    </row>
    <row r="15" spans="1:14">
      <c r="A15" s="956" t="s">
        <v>5565</v>
      </c>
      <c r="B15" s="335"/>
      <c r="C15" s="336" t="s">
        <v>5265</v>
      </c>
      <c r="D15" s="335" t="s">
        <v>3306</v>
      </c>
      <c r="E15" s="244">
        <f>'NUHM-Non Metro Abst'!N15</f>
        <v>0</v>
      </c>
      <c r="F15" s="244">
        <f>'NUHM-Non Metro Abst'!Q15</f>
        <v>0</v>
      </c>
      <c r="G15" s="244">
        <f>'NUHM Metro Abst'!N15</f>
        <v>0</v>
      </c>
      <c r="H15" s="244">
        <f>'NUHM Metro Abst'!Q15</f>
        <v>0</v>
      </c>
      <c r="I15" s="178">
        <f t="shared" si="2"/>
        <v>0</v>
      </c>
      <c r="J15" s="244">
        <f t="shared" si="3"/>
        <v>0</v>
      </c>
    </row>
    <row r="16" spans="1:14">
      <c r="A16" s="956" t="s">
        <v>5566</v>
      </c>
      <c r="B16" s="335"/>
      <c r="C16" s="336" t="s">
        <v>5263</v>
      </c>
      <c r="D16" s="335" t="s">
        <v>3976</v>
      </c>
      <c r="E16" s="244">
        <f>'NUHM-Non Metro Abst'!N16</f>
        <v>0</v>
      </c>
      <c r="F16" s="244">
        <f>'NUHM-Non Metro Abst'!Q16</f>
        <v>0</v>
      </c>
      <c r="G16" s="244">
        <f>'NUHM Metro Abst'!N16</f>
        <v>0</v>
      </c>
      <c r="H16" s="244">
        <f>'NUHM Metro Abst'!Q16</f>
        <v>0</v>
      </c>
      <c r="I16" s="178">
        <f t="shared" si="2"/>
        <v>0</v>
      </c>
      <c r="J16" s="244">
        <f t="shared" si="3"/>
        <v>0</v>
      </c>
    </row>
    <row r="17" spans="1:10">
      <c r="A17" s="956" t="s">
        <v>5567</v>
      </c>
      <c r="B17" s="335"/>
      <c r="C17" s="336" t="s">
        <v>5554</v>
      </c>
      <c r="D17" s="335" t="s">
        <v>4527</v>
      </c>
      <c r="E17" s="244">
        <f>'NUHM-Non Metro Abst'!N17</f>
        <v>0</v>
      </c>
      <c r="F17" s="244">
        <f>'NUHM-Non Metro Abst'!Q17</f>
        <v>0</v>
      </c>
      <c r="G17" s="244">
        <f>'NUHM Metro Abst'!N17</f>
        <v>0</v>
      </c>
      <c r="H17" s="244">
        <f>'NUHM Metro Abst'!Q17</f>
        <v>0</v>
      </c>
      <c r="I17" s="178">
        <f t="shared" si="2"/>
        <v>0</v>
      </c>
      <c r="J17" s="244">
        <f t="shared" si="3"/>
        <v>0</v>
      </c>
    </row>
    <row r="18" spans="1:10" ht="30">
      <c r="A18" s="956" t="s">
        <v>3115</v>
      </c>
      <c r="B18" s="335"/>
      <c r="C18" s="335" t="s">
        <v>2929</v>
      </c>
      <c r="D18" s="335"/>
      <c r="E18" s="244">
        <f>'NUHM-Non Metro Abst'!N18</f>
        <v>0</v>
      </c>
      <c r="F18" s="244">
        <f>'NUHM-Non Metro Abst'!Q18</f>
        <v>0</v>
      </c>
      <c r="G18" s="244">
        <f>'NUHM Metro Abst'!N18</f>
        <v>0</v>
      </c>
      <c r="H18" s="244">
        <f>'NUHM Metro Abst'!Q18</f>
        <v>0</v>
      </c>
      <c r="I18" s="178">
        <f t="shared" si="2"/>
        <v>0</v>
      </c>
      <c r="J18" s="244">
        <f t="shared" si="3"/>
        <v>0</v>
      </c>
    </row>
    <row r="19" spans="1:10">
      <c r="A19" s="956" t="s">
        <v>5270</v>
      </c>
      <c r="B19" s="335"/>
      <c r="C19" s="335" t="s">
        <v>5555</v>
      </c>
      <c r="D19" s="335" t="s">
        <v>86</v>
      </c>
      <c r="E19" s="244">
        <f>'NUHM-Non Metro Abst'!N19</f>
        <v>0</v>
      </c>
      <c r="F19" s="244">
        <f>'NUHM-Non Metro Abst'!Q19</f>
        <v>0</v>
      </c>
      <c r="G19" s="244">
        <f>'NUHM Metro Abst'!N19</f>
        <v>0</v>
      </c>
      <c r="H19" s="244">
        <f>'NUHM Metro Abst'!Q19</f>
        <v>0</v>
      </c>
      <c r="I19" s="178">
        <f t="shared" si="2"/>
        <v>0</v>
      </c>
      <c r="J19" s="244">
        <f t="shared" si="3"/>
        <v>0</v>
      </c>
    </row>
    <row r="20" spans="1:10">
      <c r="A20" s="956" t="s">
        <v>5271</v>
      </c>
      <c r="B20" s="335"/>
      <c r="C20" s="335" t="s">
        <v>5266</v>
      </c>
      <c r="D20" s="335" t="s">
        <v>150</v>
      </c>
      <c r="E20" s="244">
        <f>'NUHM-Non Metro Abst'!N20</f>
        <v>0</v>
      </c>
      <c r="F20" s="244">
        <f>'NUHM-Non Metro Abst'!Q20</f>
        <v>0</v>
      </c>
      <c r="G20" s="244">
        <f>'NUHM Metro Abst'!N20</f>
        <v>0</v>
      </c>
      <c r="H20" s="244">
        <f>'NUHM Metro Abst'!Q20</f>
        <v>0</v>
      </c>
      <c r="I20" s="178">
        <f t="shared" si="2"/>
        <v>0</v>
      </c>
      <c r="J20" s="244">
        <f t="shared" si="3"/>
        <v>0</v>
      </c>
    </row>
    <row r="21" spans="1:10">
      <c r="A21" s="956" t="s">
        <v>5272</v>
      </c>
      <c r="B21" s="335"/>
      <c r="C21" s="335" t="s">
        <v>5268</v>
      </c>
      <c r="D21" s="335" t="s">
        <v>399</v>
      </c>
      <c r="E21" s="244">
        <f>'NUHM-Non Metro Abst'!N21</f>
        <v>0</v>
      </c>
      <c r="F21" s="244">
        <f>'NUHM-Non Metro Abst'!Q21</f>
        <v>0</v>
      </c>
      <c r="G21" s="244">
        <f>'NUHM Metro Abst'!N21</f>
        <v>0</v>
      </c>
      <c r="H21" s="244">
        <f>'NUHM Metro Abst'!Q21</f>
        <v>0</v>
      </c>
      <c r="I21" s="178">
        <f t="shared" si="2"/>
        <v>0</v>
      </c>
      <c r="J21" s="244">
        <f t="shared" si="3"/>
        <v>0</v>
      </c>
    </row>
    <row r="22" spans="1:10">
      <c r="A22" s="956" t="s">
        <v>5273</v>
      </c>
      <c r="B22" s="335"/>
      <c r="C22" s="335" t="s">
        <v>5267</v>
      </c>
      <c r="D22" s="335" t="s">
        <v>152</v>
      </c>
      <c r="E22" s="244">
        <f>'NUHM-Non Metro Abst'!N22</f>
        <v>0</v>
      </c>
      <c r="F22" s="244">
        <f>'NUHM-Non Metro Abst'!Q22</f>
        <v>0</v>
      </c>
      <c r="G22" s="244">
        <f>'NUHM Metro Abst'!N22</f>
        <v>0</v>
      </c>
      <c r="H22" s="244">
        <f>'NUHM Metro Abst'!Q22</f>
        <v>0</v>
      </c>
      <c r="I22" s="178">
        <f t="shared" si="2"/>
        <v>0</v>
      </c>
      <c r="J22" s="244">
        <f t="shared" si="3"/>
        <v>0</v>
      </c>
    </row>
    <row r="23" spans="1:10">
      <c r="A23" s="956" t="s">
        <v>5274</v>
      </c>
      <c r="B23" s="335"/>
      <c r="C23" s="335" t="s">
        <v>5269</v>
      </c>
      <c r="D23" s="335" t="s">
        <v>415</v>
      </c>
      <c r="E23" s="244">
        <f>'NUHM-Non Metro Abst'!N23</f>
        <v>0</v>
      </c>
      <c r="F23" s="244">
        <f>'NUHM-Non Metro Abst'!Q23</f>
        <v>0</v>
      </c>
      <c r="G23" s="244">
        <f>'NUHM Metro Abst'!N23</f>
        <v>0</v>
      </c>
      <c r="H23" s="244">
        <f>'NUHM Metro Abst'!Q23</f>
        <v>0</v>
      </c>
      <c r="I23" s="178">
        <f t="shared" si="2"/>
        <v>0</v>
      </c>
      <c r="J23" s="244">
        <f t="shared" si="3"/>
        <v>0</v>
      </c>
    </row>
    <row r="24" spans="1:10">
      <c r="A24" s="956" t="s">
        <v>5275</v>
      </c>
      <c r="B24" s="335"/>
      <c r="C24" s="335" t="s">
        <v>5556</v>
      </c>
      <c r="D24" s="335" t="s">
        <v>4897</v>
      </c>
      <c r="E24" s="244">
        <f>'NUHM-Non Metro Abst'!N24</f>
        <v>0</v>
      </c>
      <c r="F24" s="244">
        <f>'NUHM-Non Metro Abst'!Q24</f>
        <v>0</v>
      </c>
      <c r="G24" s="244">
        <f>'NUHM Metro Abst'!N24</f>
        <v>0</v>
      </c>
      <c r="H24" s="244">
        <f>'NUHM Metro Abst'!Q24</f>
        <v>0</v>
      </c>
      <c r="I24" s="178">
        <f t="shared" si="2"/>
        <v>0</v>
      </c>
      <c r="J24" s="244">
        <f t="shared" si="3"/>
        <v>0</v>
      </c>
    </row>
    <row r="25" spans="1:10">
      <c r="A25" s="956" t="s">
        <v>5276</v>
      </c>
      <c r="B25" s="335"/>
      <c r="C25" s="335" t="s">
        <v>5557</v>
      </c>
      <c r="D25" s="335" t="s">
        <v>4111</v>
      </c>
      <c r="E25" s="244">
        <f>'NUHM-Non Metro Abst'!N25</f>
        <v>0</v>
      </c>
      <c r="F25" s="244">
        <f>'NUHM-Non Metro Abst'!Q25</f>
        <v>0</v>
      </c>
      <c r="G25" s="244">
        <f>'NUHM Metro Abst'!N25</f>
        <v>0</v>
      </c>
      <c r="H25" s="244">
        <f>'NUHM Metro Abst'!Q25</f>
        <v>0</v>
      </c>
      <c r="I25" s="178">
        <f t="shared" si="2"/>
        <v>0</v>
      </c>
      <c r="J25" s="244">
        <f t="shared" si="3"/>
        <v>0</v>
      </c>
    </row>
    <row r="26" spans="1:10">
      <c r="A26" s="956" t="s">
        <v>5561</v>
      </c>
      <c r="B26" s="335"/>
      <c r="C26" s="335" t="s">
        <v>5558</v>
      </c>
      <c r="D26" s="335" t="s">
        <v>1018</v>
      </c>
      <c r="E26" s="244">
        <f>'NUHM-Non Metro Abst'!N26</f>
        <v>0</v>
      </c>
      <c r="F26" s="244">
        <f>'NUHM-Non Metro Abst'!Q26</f>
        <v>0</v>
      </c>
      <c r="G26" s="244">
        <f>'NUHM Metro Abst'!N26</f>
        <v>0</v>
      </c>
      <c r="H26" s="244">
        <f>'NUHM Metro Abst'!Q26</f>
        <v>0</v>
      </c>
      <c r="I26" s="178">
        <f t="shared" si="2"/>
        <v>0</v>
      </c>
      <c r="J26" s="244">
        <f t="shared" si="3"/>
        <v>0</v>
      </c>
    </row>
    <row r="27" spans="1:10">
      <c r="A27" s="956" t="s">
        <v>5562</v>
      </c>
      <c r="B27" s="335"/>
      <c r="C27" s="335" t="s">
        <v>5559</v>
      </c>
      <c r="D27" s="335" t="s">
        <v>1032</v>
      </c>
      <c r="E27" s="244">
        <f>'NUHM-Non Metro Abst'!N27</f>
        <v>0</v>
      </c>
      <c r="F27" s="244">
        <f>'NUHM-Non Metro Abst'!Q27</f>
        <v>0</v>
      </c>
      <c r="G27" s="244">
        <f>'NUHM Metro Abst'!N27</f>
        <v>0</v>
      </c>
      <c r="H27" s="244">
        <f>'NUHM Metro Abst'!Q27</f>
        <v>0</v>
      </c>
      <c r="I27" s="178">
        <f t="shared" si="2"/>
        <v>0</v>
      </c>
      <c r="J27" s="244">
        <f t="shared" si="3"/>
        <v>0</v>
      </c>
    </row>
    <row r="28" spans="1:10">
      <c r="A28" s="956" t="s">
        <v>5563</v>
      </c>
      <c r="B28" s="335"/>
      <c r="C28" s="335" t="s">
        <v>5560</v>
      </c>
      <c r="D28" s="335" t="s">
        <v>312</v>
      </c>
      <c r="E28" s="244">
        <f>'NUHM-Non Metro Abst'!N28</f>
        <v>0</v>
      </c>
      <c r="F28" s="244">
        <f>'NUHM-Non Metro Abst'!Q28</f>
        <v>0</v>
      </c>
      <c r="G28" s="244">
        <f>'NUHM Metro Abst'!N28</f>
        <v>0</v>
      </c>
      <c r="H28" s="244">
        <f>'NUHM Metro Abst'!Q28</f>
        <v>0</v>
      </c>
      <c r="I28" s="178">
        <f t="shared" si="2"/>
        <v>0</v>
      </c>
      <c r="J28" s="244">
        <f t="shared" si="3"/>
        <v>0</v>
      </c>
    </row>
    <row r="29" spans="1:10">
      <c r="A29" s="956" t="s">
        <v>5564</v>
      </c>
      <c r="B29" s="335"/>
      <c r="C29" s="335" t="s">
        <v>5264</v>
      </c>
      <c r="D29" s="335" t="s">
        <v>314</v>
      </c>
      <c r="E29" s="244">
        <f>'NUHM-Non Metro Abst'!N29</f>
        <v>0</v>
      </c>
      <c r="F29" s="244">
        <f>'NUHM-Non Metro Abst'!Q29</f>
        <v>0</v>
      </c>
      <c r="G29" s="244">
        <f>'NUHM Metro Abst'!N29</f>
        <v>0</v>
      </c>
      <c r="H29" s="244">
        <f>'NUHM Metro Abst'!Q29</f>
        <v>0</v>
      </c>
      <c r="I29" s="178">
        <f t="shared" si="2"/>
        <v>0</v>
      </c>
      <c r="J29" s="244">
        <f t="shared" si="3"/>
        <v>0</v>
      </c>
    </row>
    <row r="30" spans="1:10">
      <c r="A30" s="337" t="s">
        <v>3116</v>
      </c>
      <c r="B30" s="338"/>
      <c r="C30" s="339" t="s">
        <v>42</v>
      </c>
      <c r="D30" s="339"/>
      <c r="E30" s="334">
        <f>'NUHM-Non Metro Abst'!N30</f>
        <v>0</v>
      </c>
      <c r="F30" s="334">
        <f>'NUHM-Non Metro Abst'!Q30</f>
        <v>0</v>
      </c>
      <c r="G30" s="334">
        <f>'NUHM Metro Abst'!N30</f>
        <v>0</v>
      </c>
      <c r="H30" s="334">
        <f>'NUHM Metro Abst'!Q30</f>
        <v>0</v>
      </c>
      <c r="I30" s="114">
        <f t="shared" si="0"/>
        <v>0</v>
      </c>
      <c r="J30" s="334">
        <f t="shared" si="1"/>
        <v>0</v>
      </c>
    </row>
    <row r="31" spans="1:10">
      <c r="A31" s="198" t="s">
        <v>3117</v>
      </c>
      <c r="B31" s="340"/>
      <c r="C31" s="195" t="s">
        <v>2930</v>
      </c>
      <c r="D31" s="195" t="s">
        <v>118</v>
      </c>
      <c r="E31" s="244">
        <f>'NUHM-Non Metro Abst'!N31</f>
        <v>0</v>
      </c>
      <c r="F31" s="244">
        <f>'NUHM-Non Metro Abst'!Q31</f>
        <v>0</v>
      </c>
      <c r="G31" s="244">
        <f>'NUHM Metro Abst'!N31</f>
        <v>0</v>
      </c>
      <c r="H31" s="244">
        <f>'NUHM Metro Abst'!Q31</f>
        <v>0</v>
      </c>
      <c r="I31" s="178">
        <f t="shared" si="0"/>
        <v>0</v>
      </c>
      <c r="J31" s="244">
        <f t="shared" si="1"/>
        <v>0</v>
      </c>
    </row>
    <row r="32" spans="1:10">
      <c r="A32" s="198" t="s">
        <v>3118</v>
      </c>
      <c r="B32" s="340"/>
      <c r="C32" s="195" t="s">
        <v>2931</v>
      </c>
      <c r="D32" s="195" t="s">
        <v>91</v>
      </c>
      <c r="E32" s="244">
        <f>'NUHM-Non Metro Abst'!N32</f>
        <v>0</v>
      </c>
      <c r="F32" s="244">
        <f>'NUHM-Non Metro Abst'!Q32</f>
        <v>0</v>
      </c>
      <c r="G32" s="244">
        <f>'NUHM Metro Abst'!N32</f>
        <v>0</v>
      </c>
      <c r="H32" s="244">
        <f>'NUHM Metro Abst'!Q32</f>
        <v>0</v>
      </c>
      <c r="I32" s="178">
        <f t="shared" si="0"/>
        <v>0</v>
      </c>
      <c r="J32" s="244">
        <f t="shared" si="1"/>
        <v>0</v>
      </c>
    </row>
    <row r="33" spans="1:10">
      <c r="A33" s="333" t="s">
        <v>3119</v>
      </c>
      <c r="B33" s="333"/>
      <c r="C33" s="333" t="s">
        <v>45</v>
      </c>
      <c r="D33" s="333"/>
      <c r="E33" s="334">
        <f>'NUHM-Non Metro Abst'!N33</f>
        <v>3</v>
      </c>
      <c r="F33" s="334">
        <f>'NUHM-Non Metro Abst'!Q33</f>
        <v>0</v>
      </c>
      <c r="G33" s="334">
        <f>'NUHM Metro Abst'!N33</f>
        <v>0</v>
      </c>
      <c r="H33" s="334">
        <f>'NUHM Metro Abst'!Q33</f>
        <v>0</v>
      </c>
      <c r="I33" s="114">
        <f t="shared" si="0"/>
        <v>3</v>
      </c>
      <c r="J33" s="334">
        <f t="shared" si="1"/>
        <v>0</v>
      </c>
    </row>
    <row r="34" spans="1:10">
      <c r="A34" s="956" t="s">
        <v>3120</v>
      </c>
      <c r="B34" s="956" t="s">
        <v>2932</v>
      </c>
      <c r="C34" s="956" t="s">
        <v>2933</v>
      </c>
      <c r="D34" s="956" t="s">
        <v>5323</v>
      </c>
      <c r="E34" s="244">
        <f>'NUHM-Non Metro Abst'!N34</f>
        <v>3</v>
      </c>
      <c r="F34" s="244">
        <f>'NUHM-Non Metro Abst'!Q34</f>
        <v>0</v>
      </c>
      <c r="G34" s="244">
        <f>'NUHM Metro Abst'!N34</f>
        <v>0</v>
      </c>
      <c r="H34" s="244">
        <f>'NUHM Metro Abst'!Q34</f>
        <v>0</v>
      </c>
      <c r="I34" s="178">
        <f t="shared" si="0"/>
        <v>3</v>
      </c>
      <c r="J34" s="244">
        <f t="shared" si="1"/>
        <v>0</v>
      </c>
    </row>
    <row r="35" spans="1:10" ht="30">
      <c r="A35" s="956" t="s">
        <v>3121</v>
      </c>
      <c r="B35" s="956" t="s">
        <v>2934</v>
      </c>
      <c r="C35" s="956" t="s">
        <v>2935</v>
      </c>
      <c r="D35" s="956" t="s">
        <v>5323</v>
      </c>
      <c r="E35" s="244">
        <f>'NUHM-Non Metro Abst'!N35</f>
        <v>0</v>
      </c>
      <c r="F35" s="244">
        <f>'NUHM-Non Metro Abst'!Q35</f>
        <v>0</v>
      </c>
      <c r="G35" s="244">
        <f>'NUHM Metro Abst'!N35</f>
        <v>0</v>
      </c>
      <c r="H35" s="244">
        <f>'NUHM Metro Abst'!Q35</f>
        <v>0</v>
      </c>
      <c r="I35" s="178">
        <f t="shared" si="0"/>
        <v>0</v>
      </c>
      <c r="J35" s="244">
        <f t="shared" si="1"/>
        <v>0</v>
      </c>
    </row>
    <row r="36" spans="1:10">
      <c r="A36" s="956" t="s">
        <v>3122</v>
      </c>
      <c r="B36" s="956" t="s">
        <v>2936</v>
      </c>
      <c r="C36" s="956" t="s">
        <v>2937</v>
      </c>
      <c r="D36" s="956" t="s">
        <v>5323</v>
      </c>
      <c r="E36" s="244">
        <f>'NUHM-Non Metro Abst'!N36</f>
        <v>0</v>
      </c>
      <c r="F36" s="244">
        <f>'NUHM-Non Metro Abst'!Q36</f>
        <v>0</v>
      </c>
      <c r="G36" s="244">
        <f>'NUHM Metro Abst'!N36</f>
        <v>0</v>
      </c>
      <c r="H36" s="244">
        <f>'NUHM Metro Abst'!Q36</f>
        <v>0</v>
      </c>
      <c r="I36" s="178">
        <f t="shared" si="0"/>
        <v>0</v>
      </c>
      <c r="J36" s="244">
        <f t="shared" si="1"/>
        <v>0</v>
      </c>
    </row>
    <row r="37" spans="1:10">
      <c r="A37" s="956" t="s">
        <v>3123</v>
      </c>
      <c r="B37" s="955"/>
      <c r="C37" s="335" t="s">
        <v>307</v>
      </c>
      <c r="D37" s="956" t="s">
        <v>5323</v>
      </c>
      <c r="E37" s="244">
        <f>'NUHM-Non Metro Abst'!N37</f>
        <v>0</v>
      </c>
      <c r="F37" s="244">
        <f>'NUHM-Non Metro Abst'!Q37</f>
        <v>0</v>
      </c>
      <c r="G37" s="244">
        <f>'NUHM Metro Abst'!N37</f>
        <v>0</v>
      </c>
      <c r="H37" s="244">
        <f>'NUHM Metro Abst'!Q37</f>
        <v>0</v>
      </c>
      <c r="I37" s="178">
        <f t="shared" si="0"/>
        <v>0</v>
      </c>
      <c r="J37" s="244">
        <f t="shared" si="1"/>
        <v>0</v>
      </c>
    </row>
    <row r="38" spans="1:10">
      <c r="A38" s="105" t="s">
        <v>3124</v>
      </c>
      <c r="B38" s="105"/>
      <c r="C38" s="105" t="s">
        <v>6</v>
      </c>
      <c r="D38" s="105"/>
      <c r="E38" s="331">
        <f>'NUHM-Non Metro Abst'!N38</f>
        <v>2.0599999999963599</v>
      </c>
      <c r="F38" s="331">
        <f>'NUHM-Non Metro Abst'!Q38</f>
        <v>0</v>
      </c>
      <c r="G38" s="331">
        <f>'NUHM Metro Abst'!N38</f>
        <v>0</v>
      </c>
      <c r="H38" s="331">
        <f>'NUHM Metro Abst'!Q38</f>
        <v>0</v>
      </c>
      <c r="I38" s="113">
        <f t="shared" si="0"/>
        <v>2.0599999999963599</v>
      </c>
      <c r="J38" s="331">
        <f t="shared" si="1"/>
        <v>0</v>
      </c>
    </row>
    <row r="39" spans="1:10">
      <c r="A39" s="333" t="s">
        <v>3125</v>
      </c>
      <c r="B39" s="333"/>
      <c r="C39" s="333" t="s">
        <v>7</v>
      </c>
      <c r="D39" s="333"/>
      <c r="E39" s="334">
        <f>'NUHM-Non Metro Abst'!N39</f>
        <v>0</v>
      </c>
      <c r="F39" s="334">
        <f>'NUHM-Non Metro Abst'!Q39</f>
        <v>0</v>
      </c>
      <c r="G39" s="334">
        <f>'NUHM Metro Abst'!N39</f>
        <v>0</v>
      </c>
      <c r="H39" s="334">
        <f>'NUHM Metro Abst'!Q39</f>
        <v>0</v>
      </c>
      <c r="I39" s="114">
        <f t="shared" si="0"/>
        <v>0</v>
      </c>
      <c r="J39" s="334">
        <f t="shared" si="1"/>
        <v>0</v>
      </c>
    </row>
    <row r="40" spans="1:10" ht="30">
      <c r="A40" s="956" t="s">
        <v>3126</v>
      </c>
      <c r="B40" s="956" t="s">
        <v>2938</v>
      </c>
      <c r="C40" s="956" t="s">
        <v>2939</v>
      </c>
      <c r="D40" s="956" t="s">
        <v>5323</v>
      </c>
      <c r="E40" s="244">
        <f>'NUHM-Non Metro Abst'!N40</f>
        <v>0</v>
      </c>
      <c r="F40" s="244">
        <f>'NUHM-Non Metro Abst'!Q40</f>
        <v>0</v>
      </c>
      <c r="G40" s="244">
        <f>'NUHM Metro Abst'!N40</f>
        <v>0</v>
      </c>
      <c r="H40" s="244">
        <f>'NUHM Metro Abst'!Q40</f>
        <v>0</v>
      </c>
      <c r="I40" s="178">
        <f t="shared" si="0"/>
        <v>0</v>
      </c>
      <c r="J40" s="244">
        <f t="shared" si="1"/>
        <v>0</v>
      </c>
    </row>
    <row r="41" spans="1:10">
      <c r="A41" s="956" t="s">
        <v>3127</v>
      </c>
      <c r="B41" s="955"/>
      <c r="C41" s="335" t="s">
        <v>307</v>
      </c>
      <c r="D41" s="956" t="s">
        <v>5323</v>
      </c>
      <c r="E41" s="244">
        <f>'NUHM-Non Metro Abst'!N41</f>
        <v>0</v>
      </c>
      <c r="F41" s="244">
        <f>'NUHM-Non Metro Abst'!Q41</f>
        <v>0</v>
      </c>
      <c r="G41" s="244">
        <f>'NUHM Metro Abst'!N41</f>
        <v>0</v>
      </c>
      <c r="H41" s="244">
        <f>'NUHM Metro Abst'!Q41</f>
        <v>0</v>
      </c>
      <c r="I41" s="178">
        <f t="shared" si="0"/>
        <v>0</v>
      </c>
      <c r="J41" s="244">
        <f t="shared" si="1"/>
        <v>0</v>
      </c>
    </row>
    <row r="42" spans="1:10">
      <c r="A42" s="333" t="s">
        <v>3128</v>
      </c>
      <c r="B42" s="333"/>
      <c r="C42" s="333" t="s">
        <v>8</v>
      </c>
      <c r="D42" s="333"/>
      <c r="E42" s="334">
        <f>'NUHM-Non Metro Abst'!N42</f>
        <v>0</v>
      </c>
      <c r="F42" s="334">
        <f>'NUHM-Non Metro Abst'!Q42</f>
        <v>0</v>
      </c>
      <c r="G42" s="334">
        <f>'NUHM Metro Abst'!N42</f>
        <v>0</v>
      </c>
      <c r="H42" s="334">
        <f>'NUHM Metro Abst'!Q42</f>
        <v>0</v>
      </c>
      <c r="I42" s="114">
        <f t="shared" si="0"/>
        <v>0</v>
      </c>
      <c r="J42" s="334">
        <f t="shared" si="1"/>
        <v>0</v>
      </c>
    </row>
    <row r="43" spans="1:10">
      <c r="A43" s="956" t="s">
        <v>3129</v>
      </c>
      <c r="B43" s="956" t="s">
        <v>2940</v>
      </c>
      <c r="C43" s="956" t="s">
        <v>2941</v>
      </c>
      <c r="D43" s="956" t="s">
        <v>5323</v>
      </c>
      <c r="E43" s="244">
        <f>'NUHM-Non Metro Abst'!N43</f>
        <v>0</v>
      </c>
      <c r="F43" s="244">
        <f>'NUHM-Non Metro Abst'!Q43</f>
        <v>0</v>
      </c>
      <c r="G43" s="244">
        <f>'NUHM Metro Abst'!N43</f>
        <v>0</v>
      </c>
      <c r="H43" s="244">
        <f>'NUHM Metro Abst'!Q43</f>
        <v>0</v>
      </c>
      <c r="I43" s="178">
        <f t="shared" si="0"/>
        <v>0</v>
      </c>
      <c r="J43" s="244">
        <f t="shared" si="1"/>
        <v>0</v>
      </c>
    </row>
    <row r="44" spans="1:10">
      <c r="A44" s="956" t="s">
        <v>3130</v>
      </c>
      <c r="B44" s="956"/>
      <c r="C44" s="956" t="s">
        <v>307</v>
      </c>
      <c r="D44" s="956" t="s">
        <v>5323</v>
      </c>
      <c r="E44" s="244">
        <f>'NUHM-Non Metro Abst'!N44</f>
        <v>0</v>
      </c>
      <c r="F44" s="244">
        <f>'NUHM-Non Metro Abst'!Q44</f>
        <v>0</v>
      </c>
      <c r="G44" s="244">
        <f>'NUHM Metro Abst'!N44</f>
        <v>0</v>
      </c>
      <c r="H44" s="244">
        <f>'NUHM Metro Abst'!Q44</f>
        <v>0</v>
      </c>
      <c r="I44" s="178">
        <f t="shared" si="0"/>
        <v>0</v>
      </c>
      <c r="J44" s="244">
        <f t="shared" si="1"/>
        <v>0</v>
      </c>
    </row>
    <row r="45" spans="1:10">
      <c r="A45" s="333" t="s">
        <v>3131</v>
      </c>
      <c r="B45" s="333"/>
      <c r="C45" s="333" t="s">
        <v>9</v>
      </c>
      <c r="D45" s="333"/>
      <c r="E45" s="334">
        <f>'NUHM-Non Metro Abst'!N45</f>
        <v>2.0599999999963599</v>
      </c>
      <c r="F45" s="334">
        <f>'NUHM-Non Metro Abst'!Q45</f>
        <v>0</v>
      </c>
      <c r="G45" s="334">
        <f>'NUHM Metro Abst'!N45</f>
        <v>0</v>
      </c>
      <c r="H45" s="334">
        <f>'NUHM Metro Abst'!Q45</f>
        <v>0</v>
      </c>
      <c r="I45" s="114">
        <f t="shared" si="0"/>
        <v>2.0599999999963599</v>
      </c>
      <c r="J45" s="334">
        <f t="shared" si="1"/>
        <v>0</v>
      </c>
    </row>
    <row r="46" spans="1:10">
      <c r="A46" s="956" t="s">
        <v>3132</v>
      </c>
      <c r="B46" s="956" t="s">
        <v>2942</v>
      </c>
      <c r="C46" s="956" t="s">
        <v>2943</v>
      </c>
      <c r="D46" s="956" t="s">
        <v>5323</v>
      </c>
      <c r="E46" s="244">
        <f>'NUHM-Non Metro Abst'!N46</f>
        <v>1.6599999999963599</v>
      </c>
      <c r="F46" s="244">
        <f>'NUHM-Non Metro Abst'!Q46</f>
        <v>0</v>
      </c>
      <c r="G46" s="244">
        <f>'NUHM Metro Abst'!N46</f>
        <v>0</v>
      </c>
      <c r="H46" s="244">
        <f>'NUHM Metro Abst'!Q46</f>
        <v>0</v>
      </c>
      <c r="I46" s="178">
        <f t="shared" si="0"/>
        <v>1.6599999999963599</v>
      </c>
      <c r="J46" s="244">
        <f t="shared" si="1"/>
        <v>0</v>
      </c>
    </row>
    <row r="47" spans="1:10" ht="45">
      <c r="A47" s="956" t="s">
        <v>3133</v>
      </c>
      <c r="B47" s="956" t="s">
        <v>2944</v>
      </c>
      <c r="C47" s="956" t="s">
        <v>5277</v>
      </c>
      <c r="D47" s="956" t="s">
        <v>5323</v>
      </c>
      <c r="E47" s="244">
        <f>'NUHM-Non Metro Abst'!N47</f>
        <v>0.4</v>
      </c>
      <c r="F47" s="244">
        <f>'NUHM-Non Metro Abst'!Q47</f>
        <v>0</v>
      </c>
      <c r="G47" s="244">
        <f>'NUHM Metro Abst'!N47</f>
        <v>0</v>
      </c>
      <c r="H47" s="244">
        <f>'NUHM Metro Abst'!Q47</f>
        <v>0</v>
      </c>
      <c r="I47" s="178">
        <f t="shared" si="0"/>
        <v>0.4</v>
      </c>
      <c r="J47" s="244">
        <f t="shared" si="1"/>
        <v>0</v>
      </c>
    </row>
    <row r="48" spans="1:10" s="321" customFormat="1" ht="30">
      <c r="A48" s="78" t="s">
        <v>3134</v>
      </c>
      <c r="B48" s="78" t="s">
        <v>3068</v>
      </c>
      <c r="C48" s="78" t="s">
        <v>3069</v>
      </c>
      <c r="D48" s="956" t="s">
        <v>5323</v>
      </c>
      <c r="E48" s="244">
        <f>'NUHM-Non Metro Abst'!N48</f>
        <v>0</v>
      </c>
      <c r="F48" s="244">
        <f>'NUHM-Non Metro Abst'!Q48</f>
        <v>0</v>
      </c>
      <c r="G48" s="244">
        <f>'NUHM Metro Abst'!N48</f>
        <v>0</v>
      </c>
      <c r="H48" s="244">
        <f>'NUHM Metro Abst'!Q48</f>
        <v>0</v>
      </c>
      <c r="I48" s="178">
        <f t="shared" si="0"/>
        <v>0</v>
      </c>
      <c r="J48" s="244">
        <f t="shared" si="1"/>
        <v>0</v>
      </c>
    </row>
    <row r="49" spans="1:10" s="321" customFormat="1">
      <c r="A49" s="78" t="s">
        <v>4539</v>
      </c>
      <c r="B49" s="78"/>
      <c r="C49" s="78" t="s">
        <v>4544</v>
      </c>
      <c r="D49" s="78" t="s">
        <v>5324</v>
      </c>
      <c r="E49" s="244">
        <f>'NUHM-Non Metro Abst'!N49</f>
        <v>0</v>
      </c>
      <c r="F49" s="244">
        <f>'NUHM-Non Metro Abst'!Q49</f>
        <v>0</v>
      </c>
      <c r="G49" s="244">
        <f>'NUHM Metro Abst'!N49</f>
        <v>0</v>
      </c>
      <c r="H49" s="244">
        <f>'NUHM Metro Abst'!Q49</f>
        <v>0</v>
      </c>
      <c r="I49" s="178">
        <f t="shared" si="0"/>
        <v>0</v>
      </c>
      <c r="J49" s="244">
        <f t="shared" si="1"/>
        <v>0</v>
      </c>
    </row>
    <row r="50" spans="1:10">
      <c r="A50" s="319" t="s">
        <v>4543</v>
      </c>
      <c r="B50" s="955"/>
      <c r="C50" s="335" t="s">
        <v>307</v>
      </c>
      <c r="D50" s="335"/>
      <c r="E50" s="244">
        <f>'NUHM-Non Metro Abst'!N50</f>
        <v>0</v>
      </c>
      <c r="F50" s="244">
        <f>'NUHM-Non Metro Abst'!Q50</f>
        <v>0</v>
      </c>
      <c r="G50" s="244">
        <f>'NUHM Metro Abst'!N50</f>
        <v>0</v>
      </c>
      <c r="H50" s="244">
        <f>'NUHM Metro Abst'!Q50</f>
        <v>0</v>
      </c>
      <c r="I50" s="178">
        <f t="shared" si="0"/>
        <v>0</v>
      </c>
      <c r="J50" s="244">
        <f t="shared" si="1"/>
        <v>0</v>
      </c>
    </row>
    <row r="51" spans="1:10">
      <c r="A51" s="105" t="s">
        <v>3135</v>
      </c>
      <c r="B51" s="105"/>
      <c r="C51" s="105" t="s">
        <v>10</v>
      </c>
      <c r="D51" s="105"/>
      <c r="E51" s="331">
        <f>'NUHM-Non Metro Abst'!N51</f>
        <v>135.72860000000003</v>
      </c>
      <c r="F51" s="331">
        <f>'NUHM-Non Metro Abst'!Q51</f>
        <v>0</v>
      </c>
      <c r="G51" s="331">
        <f>'NUHM Metro Abst'!N51</f>
        <v>0</v>
      </c>
      <c r="H51" s="331">
        <f>'NUHM Metro Abst'!Q51</f>
        <v>0</v>
      </c>
      <c r="I51" s="113">
        <f t="shared" si="0"/>
        <v>135.72860000000003</v>
      </c>
      <c r="J51" s="331">
        <f t="shared" si="1"/>
        <v>0</v>
      </c>
    </row>
    <row r="52" spans="1:10">
      <c r="A52" s="333" t="s">
        <v>3136</v>
      </c>
      <c r="B52" s="333"/>
      <c r="C52" s="333" t="s">
        <v>11</v>
      </c>
      <c r="D52" s="333"/>
      <c r="E52" s="334">
        <f>'NUHM-Non Metro Abst'!N52</f>
        <v>134.64860000000002</v>
      </c>
      <c r="F52" s="334">
        <f>'NUHM-Non Metro Abst'!Q52</f>
        <v>0</v>
      </c>
      <c r="G52" s="334">
        <f>'NUHM Metro Abst'!N52</f>
        <v>0</v>
      </c>
      <c r="H52" s="334">
        <f>'NUHM Metro Abst'!Q52</f>
        <v>0</v>
      </c>
      <c r="I52" s="114">
        <f t="shared" si="0"/>
        <v>134.64860000000002</v>
      </c>
      <c r="J52" s="334">
        <f t="shared" si="1"/>
        <v>0</v>
      </c>
    </row>
    <row r="53" spans="1:10">
      <c r="A53" s="341" t="s">
        <v>3137</v>
      </c>
      <c r="B53" s="341" t="s">
        <v>2945</v>
      </c>
      <c r="C53" s="341" t="s">
        <v>2946</v>
      </c>
      <c r="D53" s="341"/>
      <c r="E53" s="342">
        <f>'NUHM-Non Metro Abst'!N53</f>
        <v>122.76</v>
      </c>
      <c r="F53" s="342">
        <f>'NUHM-Non Metro Abst'!Q53</f>
        <v>0</v>
      </c>
      <c r="G53" s="342">
        <f>'NUHM Metro Abst'!N53</f>
        <v>0</v>
      </c>
      <c r="H53" s="342">
        <f>'NUHM Metro Abst'!Q53</f>
        <v>0</v>
      </c>
      <c r="I53" s="117">
        <f t="shared" si="0"/>
        <v>122.76</v>
      </c>
      <c r="J53" s="342">
        <f t="shared" si="1"/>
        <v>0</v>
      </c>
    </row>
    <row r="54" spans="1:10">
      <c r="A54" s="956" t="s">
        <v>3138</v>
      </c>
      <c r="B54" s="956" t="s">
        <v>2947</v>
      </c>
      <c r="C54" s="956" t="s">
        <v>2948</v>
      </c>
      <c r="D54" s="956" t="s">
        <v>5325</v>
      </c>
      <c r="E54" s="244">
        <f>'NUHM-Non Metro Abst'!N54</f>
        <v>81.84</v>
      </c>
      <c r="F54" s="244">
        <f>'NUHM-Non Metro Abst'!Q54</f>
        <v>0</v>
      </c>
      <c r="G54" s="244">
        <f>'NUHM Metro Abst'!N54</f>
        <v>0</v>
      </c>
      <c r="H54" s="244">
        <f>'NUHM Metro Abst'!Q54</f>
        <v>0</v>
      </c>
      <c r="I54" s="178">
        <f t="shared" si="0"/>
        <v>81.84</v>
      </c>
      <c r="J54" s="244">
        <f t="shared" si="1"/>
        <v>0</v>
      </c>
    </row>
    <row r="55" spans="1:10" ht="30">
      <c r="A55" s="956" t="s">
        <v>3139</v>
      </c>
      <c r="B55" s="956"/>
      <c r="C55" s="956" t="s">
        <v>3874</v>
      </c>
      <c r="D55" s="956" t="s">
        <v>5325</v>
      </c>
      <c r="E55" s="244">
        <f>'NUHM-Non Metro Abst'!N55</f>
        <v>40.92</v>
      </c>
      <c r="F55" s="244">
        <f>'NUHM-Non Metro Abst'!Q55</f>
        <v>0</v>
      </c>
      <c r="G55" s="244">
        <f>'NUHM Metro Abst'!N55</f>
        <v>0</v>
      </c>
      <c r="H55" s="244">
        <f>'NUHM Metro Abst'!Q55</f>
        <v>0</v>
      </c>
      <c r="I55" s="178">
        <f t="shared" si="0"/>
        <v>40.92</v>
      </c>
      <c r="J55" s="244">
        <f t="shared" si="1"/>
        <v>0</v>
      </c>
    </row>
    <row r="56" spans="1:10">
      <c r="A56" s="956" t="s">
        <v>3140</v>
      </c>
      <c r="B56" s="956" t="s">
        <v>2949</v>
      </c>
      <c r="C56" s="956" t="s">
        <v>2950</v>
      </c>
      <c r="D56" s="956" t="s">
        <v>5325</v>
      </c>
      <c r="E56" s="244">
        <f>'NUHM-Non Metro Abst'!N56</f>
        <v>0</v>
      </c>
      <c r="F56" s="244">
        <f>'NUHM-Non Metro Abst'!Q56</f>
        <v>0</v>
      </c>
      <c r="G56" s="244">
        <f>'NUHM Metro Abst'!N56</f>
        <v>0</v>
      </c>
      <c r="H56" s="244">
        <f>'NUHM Metro Abst'!Q56</f>
        <v>0</v>
      </c>
      <c r="I56" s="178">
        <f t="shared" si="0"/>
        <v>0</v>
      </c>
      <c r="J56" s="244">
        <f t="shared" si="1"/>
        <v>0</v>
      </c>
    </row>
    <row r="57" spans="1:10">
      <c r="A57" s="341" t="s">
        <v>3141</v>
      </c>
      <c r="B57" s="341" t="s">
        <v>2951</v>
      </c>
      <c r="C57" s="341" t="s">
        <v>2952</v>
      </c>
      <c r="D57" s="341"/>
      <c r="E57" s="342">
        <f>'NUHM-Non Metro Abst'!N57</f>
        <v>8.4786000000000001</v>
      </c>
      <c r="F57" s="342">
        <f>'NUHM-Non Metro Abst'!Q57</f>
        <v>0</v>
      </c>
      <c r="G57" s="342">
        <f>'NUHM Metro Abst'!N57</f>
        <v>0</v>
      </c>
      <c r="H57" s="342">
        <f>'NUHM Metro Abst'!Q57</f>
        <v>0</v>
      </c>
      <c r="I57" s="117">
        <f t="shared" si="0"/>
        <v>8.4786000000000001</v>
      </c>
      <c r="J57" s="342">
        <f t="shared" si="1"/>
        <v>0</v>
      </c>
    </row>
    <row r="58" spans="1:10" s="321" customFormat="1">
      <c r="A58" s="343" t="s">
        <v>4764</v>
      </c>
      <c r="B58" s="343"/>
      <c r="C58" s="130" t="s">
        <v>5278</v>
      </c>
      <c r="D58" s="956" t="s">
        <v>5325</v>
      </c>
      <c r="E58" s="244">
        <f>'NUHM-Non Metro Abst'!N58</f>
        <v>1.7705</v>
      </c>
      <c r="F58" s="244">
        <f>'NUHM-Non Metro Abst'!Q58</f>
        <v>0</v>
      </c>
      <c r="G58" s="244">
        <f>'NUHM Metro Abst'!N58</f>
        <v>0</v>
      </c>
      <c r="H58" s="244">
        <f>'NUHM Metro Abst'!Q58</f>
        <v>0</v>
      </c>
      <c r="I58" s="178">
        <f t="shared" si="0"/>
        <v>1.7705</v>
      </c>
      <c r="J58" s="244">
        <f t="shared" si="1"/>
        <v>0</v>
      </c>
    </row>
    <row r="59" spans="1:10" s="321" customFormat="1">
      <c r="A59" s="343" t="s">
        <v>4765</v>
      </c>
      <c r="B59" s="343"/>
      <c r="C59" s="130" t="s">
        <v>3309</v>
      </c>
      <c r="D59" s="956" t="s">
        <v>5325</v>
      </c>
      <c r="E59" s="244">
        <f>'NUHM-Non Metro Abst'!N59</f>
        <v>6.7081</v>
      </c>
      <c r="F59" s="244">
        <f>'NUHM-Non Metro Abst'!Q59</f>
        <v>0</v>
      </c>
      <c r="G59" s="244">
        <f>'NUHM Metro Abst'!N59</f>
        <v>0</v>
      </c>
      <c r="H59" s="244">
        <f>'NUHM Metro Abst'!Q59</f>
        <v>0</v>
      </c>
      <c r="I59" s="178">
        <f t="shared" si="0"/>
        <v>6.7081</v>
      </c>
      <c r="J59" s="244">
        <f t="shared" si="1"/>
        <v>0</v>
      </c>
    </row>
    <row r="60" spans="1:10">
      <c r="A60" s="341" t="s">
        <v>3142</v>
      </c>
      <c r="B60" s="341"/>
      <c r="C60" s="341" t="s">
        <v>4818</v>
      </c>
      <c r="D60" s="341"/>
      <c r="E60" s="342">
        <f>'NUHM-Non Metro Abst'!N60</f>
        <v>3.41</v>
      </c>
      <c r="F60" s="342">
        <f>'NUHM-Non Metro Abst'!Q60</f>
        <v>0</v>
      </c>
      <c r="G60" s="342">
        <f>'NUHM Metro Abst'!N60</f>
        <v>0</v>
      </c>
      <c r="H60" s="342">
        <f>'NUHM Metro Abst'!Q60</f>
        <v>0</v>
      </c>
      <c r="I60" s="117">
        <f t="shared" si="0"/>
        <v>3.41</v>
      </c>
      <c r="J60" s="342">
        <f t="shared" si="1"/>
        <v>0</v>
      </c>
    </row>
    <row r="61" spans="1:10">
      <c r="A61" s="124" t="s">
        <v>3143</v>
      </c>
      <c r="B61" s="344" t="s">
        <v>2953</v>
      </c>
      <c r="C61" s="344" t="s">
        <v>4819</v>
      </c>
      <c r="D61" s="956" t="s">
        <v>5325</v>
      </c>
      <c r="E61" s="244">
        <f>'NUHM-Non Metro Abst'!N61</f>
        <v>3.41</v>
      </c>
      <c r="F61" s="244">
        <f>'NUHM-Non Metro Abst'!Q61</f>
        <v>0</v>
      </c>
      <c r="G61" s="244">
        <f>'NUHM Metro Abst'!N61</f>
        <v>0</v>
      </c>
      <c r="H61" s="244">
        <f>'NUHM Metro Abst'!Q61</f>
        <v>0</v>
      </c>
      <c r="I61" s="178">
        <f t="shared" si="0"/>
        <v>3.41</v>
      </c>
      <c r="J61" s="244">
        <f t="shared" si="1"/>
        <v>0</v>
      </c>
    </row>
    <row r="62" spans="1:10">
      <c r="A62" s="124" t="s">
        <v>5279</v>
      </c>
      <c r="B62" s="344"/>
      <c r="C62" s="344" t="s">
        <v>367</v>
      </c>
      <c r="D62" s="956" t="s">
        <v>5325</v>
      </c>
      <c r="E62" s="244">
        <f>'NUHM-Non Metro Abst'!N62</f>
        <v>0</v>
      </c>
      <c r="F62" s="244">
        <f>'NUHM-Non Metro Abst'!Q62</f>
        <v>0</v>
      </c>
      <c r="G62" s="244">
        <f>'NUHM Metro Abst'!N62</f>
        <v>0</v>
      </c>
      <c r="H62" s="244">
        <f>'NUHM Metro Abst'!Q62</f>
        <v>0</v>
      </c>
      <c r="I62" s="178">
        <f t="shared" si="0"/>
        <v>0</v>
      </c>
      <c r="J62" s="244">
        <f t="shared" si="1"/>
        <v>0</v>
      </c>
    </row>
    <row r="63" spans="1:10">
      <c r="A63" s="124" t="s">
        <v>5280</v>
      </c>
      <c r="B63" s="344"/>
      <c r="C63" s="344" t="s">
        <v>4499</v>
      </c>
      <c r="D63" s="956" t="s">
        <v>5325</v>
      </c>
      <c r="E63" s="244">
        <f>'NUHM-Non Metro Abst'!N63</f>
        <v>0</v>
      </c>
      <c r="F63" s="244">
        <f>'NUHM-Non Metro Abst'!Q63</f>
        <v>0</v>
      </c>
      <c r="G63" s="244">
        <f>'NUHM Metro Abst'!N63</f>
        <v>0</v>
      </c>
      <c r="H63" s="244">
        <f>'NUHM Metro Abst'!Q63</f>
        <v>0</v>
      </c>
      <c r="I63" s="178">
        <f t="shared" si="0"/>
        <v>0</v>
      </c>
      <c r="J63" s="244">
        <f t="shared" si="1"/>
        <v>0</v>
      </c>
    </row>
    <row r="64" spans="1:10">
      <c r="A64" s="333" t="s">
        <v>3144</v>
      </c>
      <c r="B64" s="333"/>
      <c r="C64" s="333" t="s">
        <v>12</v>
      </c>
      <c r="D64" s="333"/>
      <c r="E64" s="334">
        <f>'NUHM-Non Metro Abst'!N64</f>
        <v>1.08</v>
      </c>
      <c r="F64" s="334">
        <f>'NUHM-Non Metro Abst'!Q64</f>
        <v>0</v>
      </c>
      <c r="G64" s="334">
        <f>'NUHM Metro Abst'!N64</f>
        <v>0</v>
      </c>
      <c r="H64" s="334">
        <f>'NUHM Metro Abst'!Q64</f>
        <v>0</v>
      </c>
      <c r="I64" s="114">
        <f t="shared" si="0"/>
        <v>1.08</v>
      </c>
      <c r="J64" s="334">
        <f t="shared" si="1"/>
        <v>0</v>
      </c>
    </row>
    <row r="65" spans="1:10">
      <c r="A65" s="341" t="s">
        <v>3145</v>
      </c>
      <c r="B65" s="341" t="s">
        <v>2954</v>
      </c>
      <c r="C65" s="341" t="s">
        <v>2955</v>
      </c>
      <c r="D65" s="341"/>
      <c r="E65" s="342">
        <f>'NUHM-Non Metro Abst'!N65</f>
        <v>1.08</v>
      </c>
      <c r="F65" s="342">
        <f>'NUHM-Non Metro Abst'!Q65</f>
        <v>0</v>
      </c>
      <c r="G65" s="342">
        <f>'NUHM Metro Abst'!N65</f>
        <v>0</v>
      </c>
      <c r="H65" s="342">
        <f>'NUHM Metro Abst'!Q65</f>
        <v>0</v>
      </c>
      <c r="I65" s="117">
        <f t="shared" si="0"/>
        <v>1.08</v>
      </c>
      <c r="J65" s="342">
        <f t="shared" si="1"/>
        <v>0</v>
      </c>
    </row>
    <row r="66" spans="1:10">
      <c r="A66" s="956" t="s">
        <v>3146</v>
      </c>
      <c r="B66" s="956" t="s">
        <v>2956</v>
      </c>
      <c r="C66" s="956" t="s">
        <v>2957</v>
      </c>
      <c r="D66" s="956" t="s">
        <v>5325</v>
      </c>
      <c r="E66" s="244">
        <f>'NUHM-Non Metro Abst'!N66</f>
        <v>1.08</v>
      </c>
      <c r="F66" s="244">
        <f>'NUHM-Non Metro Abst'!Q66</f>
        <v>0</v>
      </c>
      <c r="G66" s="244">
        <f>'NUHM Metro Abst'!N66</f>
        <v>0</v>
      </c>
      <c r="H66" s="244">
        <f>'NUHM Metro Abst'!Q66</f>
        <v>0</v>
      </c>
      <c r="I66" s="178">
        <f t="shared" si="0"/>
        <v>1.08</v>
      </c>
      <c r="J66" s="244">
        <f t="shared" si="1"/>
        <v>0</v>
      </c>
    </row>
    <row r="67" spans="1:10" ht="30">
      <c r="A67" s="956" t="s">
        <v>3147</v>
      </c>
      <c r="B67" s="956" t="s">
        <v>2958</v>
      </c>
      <c r="C67" s="956" t="s">
        <v>2959</v>
      </c>
      <c r="D67" s="956" t="s">
        <v>5325</v>
      </c>
      <c r="E67" s="244">
        <f>'NUHM-Non Metro Abst'!N67</f>
        <v>0</v>
      </c>
      <c r="F67" s="244">
        <f>'NUHM-Non Metro Abst'!Q67</f>
        <v>0</v>
      </c>
      <c r="G67" s="244">
        <f>'NUHM Metro Abst'!N67</f>
        <v>0</v>
      </c>
      <c r="H67" s="244">
        <f>'NUHM Metro Abst'!Q67</f>
        <v>0</v>
      </c>
      <c r="I67" s="178">
        <f t="shared" si="0"/>
        <v>0</v>
      </c>
      <c r="J67" s="244">
        <f t="shared" si="1"/>
        <v>0</v>
      </c>
    </row>
    <row r="68" spans="1:10">
      <c r="A68" s="956" t="s">
        <v>3996</v>
      </c>
      <c r="B68" s="956"/>
      <c r="C68" s="345" t="s">
        <v>605</v>
      </c>
      <c r="D68" s="956" t="s">
        <v>5325</v>
      </c>
      <c r="E68" s="244">
        <f>'NUHM-Non Metro Abst'!N68</f>
        <v>0</v>
      </c>
      <c r="F68" s="244">
        <f>'NUHM-Non Metro Abst'!Q68</f>
        <v>0</v>
      </c>
      <c r="G68" s="244">
        <f>'NUHM Metro Abst'!N68</f>
        <v>0</v>
      </c>
      <c r="H68" s="244">
        <f>'NUHM Metro Abst'!Q68</f>
        <v>0</v>
      </c>
      <c r="I68" s="178">
        <f t="shared" si="0"/>
        <v>0</v>
      </c>
      <c r="J68" s="244">
        <f t="shared" si="1"/>
        <v>0</v>
      </c>
    </row>
    <row r="69" spans="1:10">
      <c r="A69" s="198" t="s">
        <v>3148</v>
      </c>
      <c r="B69" s="340"/>
      <c r="C69" s="346" t="s">
        <v>5568</v>
      </c>
      <c r="D69" s="956" t="s">
        <v>5325</v>
      </c>
      <c r="E69" s="244">
        <f>'NUHM-Non Metro Abst'!N69</f>
        <v>0</v>
      </c>
      <c r="F69" s="244">
        <f>'NUHM-Non Metro Abst'!Q69</f>
        <v>0</v>
      </c>
      <c r="G69" s="244">
        <f>'NUHM Metro Abst'!N69</f>
        <v>0</v>
      </c>
      <c r="H69" s="244">
        <f>'NUHM Metro Abst'!Q69</f>
        <v>0</v>
      </c>
      <c r="I69" s="178">
        <f t="shared" si="0"/>
        <v>0</v>
      </c>
      <c r="J69" s="244">
        <f t="shared" si="1"/>
        <v>0</v>
      </c>
    </row>
    <row r="70" spans="1:10">
      <c r="A70" s="105" t="s">
        <v>3149</v>
      </c>
      <c r="B70" s="105"/>
      <c r="C70" s="105" t="s">
        <v>2961</v>
      </c>
      <c r="D70" s="105"/>
      <c r="E70" s="331">
        <f>'NUHM-Non Metro Abst'!N70</f>
        <v>31.837499999999999</v>
      </c>
      <c r="F70" s="331">
        <f>'NUHM-Non Metro Abst'!Q70</f>
        <v>0</v>
      </c>
      <c r="G70" s="331">
        <f>'NUHM Metro Abst'!N70</f>
        <v>0</v>
      </c>
      <c r="H70" s="331">
        <f>'NUHM Metro Abst'!Q70</f>
        <v>0</v>
      </c>
      <c r="I70" s="113">
        <f t="shared" si="0"/>
        <v>31.837499999999999</v>
      </c>
      <c r="J70" s="331">
        <f t="shared" si="1"/>
        <v>0</v>
      </c>
    </row>
    <row r="71" spans="1:10">
      <c r="A71" s="333" t="s">
        <v>3150</v>
      </c>
      <c r="B71" s="333" t="s">
        <v>2962</v>
      </c>
      <c r="C71" s="333" t="s">
        <v>2963</v>
      </c>
      <c r="D71" s="333"/>
      <c r="E71" s="334">
        <f>'NUHM-Non Metro Abst'!N71</f>
        <v>26.4375</v>
      </c>
      <c r="F71" s="334">
        <f>'NUHM-Non Metro Abst'!Q71</f>
        <v>0</v>
      </c>
      <c r="G71" s="334">
        <f>'NUHM Metro Abst'!N71</f>
        <v>0</v>
      </c>
      <c r="H71" s="334">
        <f>'NUHM Metro Abst'!Q71</f>
        <v>0</v>
      </c>
      <c r="I71" s="114">
        <f t="shared" si="0"/>
        <v>26.4375</v>
      </c>
      <c r="J71" s="334">
        <f t="shared" si="1"/>
        <v>0</v>
      </c>
    </row>
    <row r="72" spans="1:10">
      <c r="A72" s="347" t="s">
        <v>3151</v>
      </c>
      <c r="B72" s="956" t="s">
        <v>2964</v>
      </c>
      <c r="C72" s="956" t="s">
        <v>2965</v>
      </c>
      <c r="D72" s="956" t="s">
        <v>5323</v>
      </c>
      <c r="E72" s="244">
        <f>'NUHM-Non Metro Abst'!N72</f>
        <v>24.9375</v>
      </c>
      <c r="F72" s="244">
        <f>'NUHM-Non Metro Abst'!Q72</f>
        <v>0</v>
      </c>
      <c r="G72" s="244">
        <f>'NUHM Metro Abst'!N72</f>
        <v>0</v>
      </c>
      <c r="H72" s="244">
        <f>'NUHM Metro Abst'!Q72</f>
        <v>0</v>
      </c>
      <c r="I72" s="178">
        <f t="shared" si="0"/>
        <v>24.9375</v>
      </c>
      <c r="J72" s="244">
        <f t="shared" si="1"/>
        <v>0</v>
      </c>
    </row>
    <row r="73" spans="1:10">
      <c r="A73" s="347" t="s">
        <v>3152</v>
      </c>
      <c r="B73" s="956" t="s">
        <v>2966</v>
      </c>
      <c r="C73" s="956" t="s">
        <v>2967</v>
      </c>
      <c r="D73" s="956" t="s">
        <v>5323</v>
      </c>
      <c r="E73" s="244">
        <f>'NUHM-Non Metro Abst'!N73</f>
        <v>1.5</v>
      </c>
      <c r="F73" s="244">
        <f>'NUHM-Non Metro Abst'!Q73</f>
        <v>0</v>
      </c>
      <c r="G73" s="244">
        <f>'NUHM Metro Abst'!N73</f>
        <v>0</v>
      </c>
      <c r="H73" s="244">
        <f>'NUHM Metro Abst'!Q73</f>
        <v>0</v>
      </c>
      <c r="I73" s="178">
        <f t="shared" si="0"/>
        <v>1.5</v>
      </c>
      <c r="J73" s="244">
        <f t="shared" si="1"/>
        <v>0</v>
      </c>
    </row>
    <row r="74" spans="1:10">
      <c r="A74" s="333" t="s">
        <v>3153</v>
      </c>
      <c r="B74" s="333" t="s">
        <v>2968</v>
      </c>
      <c r="C74" s="333" t="s">
        <v>2969</v>
      </c>
      <c r="D74" s="956" t="s">
        <v>5323</v>
      </c>
      <c r="E74" s="334">
        <f>'NUHM-Non Metro Abst'!N74</f>
        <v>0</v>
      </c>
      <c r="F74" s="334">
        <f>'NUHM-Non Metro Abst'!Q74</f>
        <v>0</v>
      </c>
      <c r="G74" s="334">
        <f>'NUHM Metro Abst'!N74</f>
        <v>0</v>
      </c>
      <c r="H74" s="334">
        <f>'NUHM Metro Abst'!Q74</f>
        <v>0</v>
      </c>
      <c r="I74" s="114">
        <f t="shared" si="0"/>
        <v>0</v>
      </c>
      <c r="J74" s="334">
        <f t="shared" si="1"/>
        <v>0</v>
      </c>
    </row>
    <row r="75" spans="1:10">
      <c r="A75" s="333" t="s">
        <v>3154</v>
      </c>
      <c r="B75" s="333" t="s">
        <v>2970</v>
      </c>
      <c r="C75" s="333" t="s">
        <v>2971</v>
      </c>
      <c r="D75" s="956" t="s">
        <v>5323</v>
      </c>
      <c r="E75" s="334">
        <f>'NUHM-Non Metro Abst'!N75</f>
        <v>0</v>
      </c>
      <c r="F75" s="334">
        <f>'NUHM-Non Metro Abst'!Q75</f>
        <v>0</v>
      </c>
      <c r="G75" s="334">
        <f>'NUHM Metro Abst'!N75</f>
        <v>0</v>
      </c>
      <c r="H75" s="334">
        <f>'NUHM Metro Abst'!Q75</f>
        <v>0</v>
      </c>
      <c r="I75" s="114">
        <f t="shared" si="0"/>
        <v>0</v>
      </c>
      <c r="J75" s="334">
        <f t="shared" si="1"/>
        <v>0</v>
      </c>
    </row>
    <row r="76" spans="1:10">
      <c r="A76" s="333" t="s">
        <v>3155</v>
      </c>
      <c r="B76" s="333" t="s">
        <v>2972</v>
      </c>
      <c r="C76" s="333" t="s">
        <v>2973</v>
      </c>
      <c r="D76" s="345" t="s">
        <v>5325</v>
      </c>
      <c r="E76" s="334">
        <f>'NUHM-Non Metro Abst'!N76</f>
        <v>5.4</v>
      </c>
      <c r="F76" s="334">
        <f>'NUHM-Non Metro Abst'!Q76</f>
        <v>0</v>
      </c>
      <c r="G76" s="334">
        <f>'NUHM Metro Abst'!N76</f>
        <v>0</v>
      </c>
      <c r="H76" s="334">
        <f>'NUHM Metro Abst'!Q76</f>
        <v>0</v>
      </c>
      <c r="I76" s="114">
        <f t="shared" si="0"/>
        <v>5.4</v>
      </c>
      <c r="J76" s="334">
        <f t="shared" si="1"/>
        <v>0</v>
      </c>
    </row>
    <row r="77" spans="1:10">
      <c r="A77" s="105" t="s">
        <v>3156</v>
      </c>
      <c r="B77" s="105"/>
      <c r="C77" s="105" t="s">
        <v>14</v>
      </c>
      <c r="D77" s="105"/>
      <c r="E77" s="331">
        <f>'NUHM-Non Metro Abst'!N77</f>
        <v>3.36</v>
      </c>
      <c r="F77" s="331">
        <f>'NUHM-Non Metro Abst'!Q77</f>
        <v>0</v>
      </c>
      <c r="G77" s="331">
        <f>'NUHM Metro Abst'!N77</f>
        <v>0</v>
      </c>
      <c r="H77" s="331">
        <f>'NUHM Metro Abst'!Q77</f>
        <v>0</v>
      </c>
      <c r="I77" s="113">
        <f t="shared" si="0"/>
        <v>3.36</v>
      </c>
      <c r="J77" s="331">
        <f t="shared" si="1"/>
        <v>0</v>
      </c>
    </row>
    <row r="78" spans="1:10">
      <c r="A78" s="333" t="s">
        <v>3157</v>
      </c>
      <c r="B78" s="333"/>
      <c r="C78" s="333" t="s">
        <v>15</v>
      </c>
      <c r="D78" s="333"/>
      <c r="E78" s="334">
        <f>'NUHM-Non Metro Abst'!N78</f>
        <v>3.36</v>
      </c>
      <c r="F78" s="334">
        <f>'NUHM-Non Metro Abst'!Q78</f>
        <v>0</v>
      </c>
      <c r="G78" s="334">
        <f>'NUHM Metro Abst'!N78</f>
        <v>0</v>
      </c>
      <c r="H78" s="334">
        <f>'NUHM Metro Abst'!Q78</f>
        <v>0</v>
      </c>
      <c r="I78" s="114">
        <f t="shared" ref="I78:I141" si="4">E78+G78</f>
        <v>3.36</v>
      </c>
      <c r="J78" s="334">
        <f t="shared" ref="J78:J141" si="5">F78+H78</f>
        <v>0</v>
      </c>
    </row>
    <row r="79" spans="1:10">
      <c r="A79" s="956" t="s">
        <v>3158</v>
      </c>
      <c r="B79" s="955" t="s">
        <v>2974</v>
      </c>
      <c r="C79" s="335" t="s">
        <v>2975</v>
      </c>
      <c r="D79" s="956" t="s">
        <v>5323</v>
      </c>
      <c r="E79" s="244">
        <f>'NUHM-Non Metro Abst'!N79</f>
        <v>0</v>
      </c>
      <c r="F79" s="244">
        <f>'NUHM-Non Metro Abst'!Q79</f>
        <v>0</v>
      </c>
      <c r="G79" s="244">
        <f>'NUHM Metro Abst'!N79</f>
        <v>0</v>
      </c>
      <c r="H79" s="244">
        <f>'NUHM Metro Abst'!Q79</f>
        <v>0</v>
      </c>
      <c r="I79" s="178">
        <f t="shared" si="4"/>
        <v>0</v>
      </c>
      <c r="J79" s="244">
        <f t="shared" si="5"/>
        <v>0</v>
      </c>
    </row>
    <row r="80" spans="1:10">
      <c r="A80" s="956" t="s">
        <v>3159</v>
      </c>
      <c r="B80" s="955" t="s">
        <v>2976</v>
      </c>
      <c r="C80" s="335" t="s">
        <v>2977</v>
      </c>
      <c r="D80" s="956" t="s">
        <v>5323</v>
      </c>
      <c r="E80" s="244">
        <f>'NUHM-Non Metro Abst'!N80</f>
        <v>0</v>
      </c>
      <c r="F80" s="244">
        <f>'NUHM-Non Metro Abst'!Q80</f>
        <v>0</v>
      </c>
      <c r="G80" s="244">
        <f>'NUHM Metro Abst'!N80</f>
        <v>0</v>
      </c>
      <c r="H80" s="244">
        <f>'NUHM Metro Abst'!Q80</f>
        <v>0</v>
      </c>
      <c r="I80" s="178">
        <f t="shared" si="4"/>
        <v>0</v>
      </c>
      <c r="J80" s="244">
        <f t="shared" si="5"/>
        <v>0</v>
      </c>
    </row>
    <row r="81" spans="1:10">
      <c r="A81" s="956" t="s">
        <v>3160</v>
      </c>
      <c r="B81" s="955" t="s">
        <v>2976</v>
      </c>
      <c r="C81" s="335" t="s">
        <v>2978</v>
      </c>
      <c r="D81" s="956" t="s">
        <v>5323</v>
      </c>
      <c r="E81" s="244">
        <f>'NUHM-Non Metro Abst'!N81</f>
        <v>0</v>
      </c>
      <c r="F81" s="244">
        <f>'NUHM-Non Metro Abst'!Q81</f>
        <v>0</v>
      </c>
      <c r="G81" s="244">
        <f>'NUHM Metro Abst'!N81</f>
        <v>0</v>
      </c>
      <c r="H81" s="244">
        <f>'NUHM Metro Abst'!Q81</f>
        <v>0</v>
      </c>
      <c r="I81" s="178">
        <f t="shared" si="4"/>
        <v>0</v>
      </c>
      <c r="J81" s="244">
        <f t="shared" si="5"/>
        <v>0</v>
      </c>
    </row>
    <row r="82" spans="1:10">
      <c r="A82" s="956" t="s">
        <v>3161</v>
      </c>
      <c r="B82" s="956" t="s">
        <v>2979</v>
      </c>
      <c r="C82" s="956" t="s">
        <v>2980</v>
      </c>
      <c r="D82" s="956" t="s">
        <v>5323</v>
      </c>
      <c r="E82" s="244">
        <f>'NUHM-Non Metro Abst'!N82</f>
        <v>3.36</v>
      </c>
      <c r="F82" s="244">
        <f>'NUHM-Non Metro Abst'!Q82</f>
        <v>0</v>
      </c>
      <c r="G82" s="244">
        <f>'NUHM Metro Abst'!N82</f>
        <v>0</v>
      </c>
      <c r="H82" s="244">
        <f>'NUHM Metro Abst'!Q82</f>
        <v>0</v>
      </c>
      <c r="I82" s="178">
        <f t="shared" si="4"/>
        <v>3.36</v>
      </c>
      <c r="J82" s="244">
        <f t="shared" si="5"/>
        <v>0</v>
      </c>
    </row>
    <row r="83" spans="1:10">
      <c r="A83" s="956" t="s">
        <v>5282</v>
      </c>
      <c r="B83" s="956"/>
      <c r="C83" s="956" t="s">
        <v>1308</v>
      </c>
      <c r="D83" s="956" t="s">
        <v>5323</v>
      </c>
      <c r="E83" s="244">
        <f>'NUHM-Non Metro Abst'!N83</f>
        <v>0</v>
      </c>
      <c r="F83" s="244">
        <f>'NUHM-Non Metro Abst'!Q83</f>
        <v>0</v>
      </c>
      <c r="G83" s="244">
        <f>'NUHM Metro Abst'!N83</f>
        <v>0</v>
      </c>
      <c r="H83" s="244">
        <f>'NUHM Metro Abst'!Q83</f>
        <v>0</v>
      </c>
      <c r="I83" s="178">
        <f t="shared" si="4"/>
        <v>0</v>
      </c>
      <c r="J83" s="244">
        <f t="shared" si="5"/>
        <v>0</v>
      </c>
    </row>
    <row r="84" spans="1:10">
      <c r="A84" s="333" t="s">
        <v>3162</v>
      </c>
      <c r="B84" s="333"/>
      <c r="C84" s="333" t="s">
        <v>16</v>
      </c>
      <c r="D84" s="333"/>
      <c r="E84" s="334">
        <f>'NUHM-Non Metro Abst'!N84</f>
        <v>0</v>
      </c>
      <c r="F84" s="334">
        <f>'NUHM-Non Metro Abst'!Q84</f>
        <v>0</v>
      </c>
      <c r="G84" s="334">
        <f>'NUHM Metro Abst'!N84</f>
        <v>0</v>
      </c>
      <c r="H84" s="334">
        <f>'NUHM Metro Abst'!Q84</f>
        <v>0</v>
      </c>
      <c r="I84" s="114">
        <f t="shared" si="4"/>
        <v>0</v>
      </c>
      <c r="J84" s="334">
        <f t="shared" si="5"/>
        <v>0</v>
      </c>
    </row>
    <row r="85" spans="1:10">
      <c r="A85" s="956" t="s">
        <v>3163</v>
      </c>
      <c r="B85" s="956" t="s">
        <v>2981</v>
      </c>
      <c r="C85" s="956" t="s">
        <v>2975</v>
      </c>
      <c r="D85" s="956" t="s">
        <v>5323</v>
      </c>
      <c r="E85" s="244">
        <f>'NUHM-Non Metro Abst'!N85</f>
        <v>0</v>
      </c>
      <c r="F85" s="244">
        <f>'NUHM-Non Metro Abst'!Q85</f>
        <v>0</v>
      </c>
      <c r="G85" s="244">
        <f>'NUHM Metro Abst'!N85</f>
        <v>0</v>
      </c>
      <c r="H85" s="244">
        <f>'NUHM Metro Abst'!Q85</f>
        <v>0</v>
      </c>
      <c r="I85" s="178">
        <f t="shared" si="4"/>
        <v>0</v>
      </c>
      <c r="J85" s="244">
        <f t="shared" si="5"/>
        <v>0</v>
      </c>
    </row>
    <row r="86" spans="1:10">
      <c r="A86" s="956" t="s">
        <v>3164</v>
      </c>
      <c r="B86" s="956" t="s">
        <v>2982</v>
      </c>
      <c r="C86" s="956" t="s">
        <v>2977</v>
      </c>
      <c r="D86" s="956" t="s">
        <v>5323</v>
      </c>
      <c r="E86" s="244">
        <f>'NUHM-Non Metro Abst'!N86</f>
        <v>0</v>
      </c>
      <c r="F86" s="244">
        <f>'NUHM-Non Metro Abst'!Q86</f>
        <v>0</v>
      </c>
      <c r="G86" s="244">
        <f>'NUHM Metro Abst'!N86</f>
        <v>0</v>
      </c>
      <c r="H86" s="244">
        <f>'NUHM Metro Abst'!Q86</f>
        <v>0</v>
      </c>
      <c r="I86" s="178">
        <f t="shared" si="4"/>
        <v>0</v>
      </c>
      <c r="J86" s="244">
        <f t="shared" si="5"/>
        <v>0</v>
      </c>
    </row>
    <row r="87" spans="1:10">
      <c r="A87" s="956" t="s">
        <v>3165</v>
      </c>
      <c r="B87" s="956" t="s">
        <v>2983</v>
      </c>
      <c r="C87" s="956" t="s">
        <v>2984</v>
      </c>
      <c r="D87" s="956" t="s">
        <v>5323</v>
      </c>
      <c r="E87" s="244">
        <f>'NUHM-Non Metro Abst'!N87</f>
        <v>0</v>
      </c>
      <c r="F87" s="244">
        <f>'NUHM-Non Metro Abst'!Q87</f>
        <v>0</v>
      </c>
      <c r="G87" s="244">
        <f>'NUHM Metro Abst'!N87</f>
        <v>0</v>
      </c>
      <c r="H87" s="244">
        <f>'NUHM Metro Abst'!Q87</f>
        <v>0</v>
      </c>
      <c r="I87" s="178">
        <f t="shared" si="4"/>
        <v>0</v>
      </c>
      <c r="J87" s="244">
        <f t="shared" si="5"/>
        <v>0</v>
      </c>
    </row>
    <row r="88" spans="1:10">
      <c r="A88" s="333" t="s">
        <v>3166</v>
      </c>
      <c r="B88" s="333"/>
      <c r="C88" s="333" t="s">
        <v>17</v>
      </c>
      <c r="D88" s="333"/>
      <c r="E88" s="334">
        <f>'NUHM-Non Metro Abst'!N88</f>
        <v>0</v>
      </c>
      <c r="F88" s="334">
        <f>'NUHM-Non Metro Abst'!Q88</f>
        <v>0</v>
      </c>
      <c r="G88" s="334">
        <f>'NUHM Metro Abst'!N88</f>
        <v>0</v>
      </c>
      <c r="H88" s="334">
        <f>'NUHM Metro Abst'!Q88</f>
        <v>0</v>
      </c>
      <c r="I88" s="114">
        <f t="shared" si="4"/>
        <v>0</v>
      </c>
      <c r="J88" s="334">
        <f t="shared" si="5"/>
        <v>0</v>
      </c>
    </row>
    <row r="89" spans="1:10">
      <c r="A89" s="956" t="s">
        <v>3167</v>
      </c>
      <c r="B89" s="955"/>
      <c r="C89" s="335" t="s">
        <v>3912</v>
      </c>
      <c r="D89" s="956" t="s">
        <v>5324</v>
      </c>
      <c r="E89" s="244">
        <f>'NUHM-Non Metro Abst'!N89</f>
        <v>0</v>
      </c>
      <c r="F89" s="244">
        <f>'NUHM-Non Metro Abst'!Q89</f>
        <v>0</v>
      </c>
      <c r="G89" s="244">
        <f>'NUHM Metro Abst'!N89</f>
        <v>0</v>
      </c>
      <c r="H89" s="244">
        <f>'NUHM Metro Abst'!Q89</f>
        <v>0</v>
      </c>
      <c r="I89" s="178">
        <f t="shared" si="4"/>
        <v>0</v>
      </c>
      <c r="J89" s="244">
        <f t="shared" si="5"/>
        <v>0</v>
      </c>
    </row>
    <row r="90" spans="1:10">
      <c r="A90" s="956" t="s">
        <v>3997</v>
      </c>
      <c r="B90" s="348"/>
      <c r="C90" s="335" t="s">
        <v>3859</v>
      </c>
      <c r="D90" s="956" t="s">
        <v>5323</v>
      </c>
      <c r="E90" s="244">
        <f>'NUHM-Non Metro Abst'!N90</f>
        <v>0</v>
      </c>
      <c r="F90" s="244">
        <f>'NUHM-Non Metro Abst'!Q90</f>
        <v>0</v>
      </c>
      <c r="G90" s="244">
        <f>'NUHM Metro Abst'!N90</f>
        <v>0</v>
      </c>
      <c r="H90" s="244">
        <f>'NUHM Metro Abst'!Q90</f>
        <v>0</v>
      </c>
      <c r="I90" s="178">
        <f t="shared" si="4"/>
        <v>0</v>
      </c>
      <c r="J90" s="244">
        <f t="shared" si="5"/>
        <v>0</v>
      </c>
    </row>
    <row r="91" spans="1:10">
      <c r="A91" s="105" t="s">
        <v>3168</v>
      </c>
      <c r="B91" s="105"/>
      <c r="C91" s="105" t="s">
        <v>18</v>
      </c>
      <c r="D91" s="105"/>
      <c r="E91" s="331">
        <f>'NUHM-Non Metro Abst'!N91</f>
        <v>18.226500000000001</v>
      </c>
      <c r="F91" s="331">
        <f>'NUHM-Non Metro Abst'!Q91</f>
        <v>0</v>
      </c>
      <c r="G91" s="331">
        <f>'NUHM Metro Abst'!N91</f>
        <v>0</v>
      </c>
      <c r="H91" s="331">
        <f>'NUHM Metro Abst'!Q91</f>
        <v>0</v>
      </c>
      <c r="I91" s="113">
        <f t="shared" si="4"/>
        <v>18.226500000000001</v>
      </c>
      <c r="J91" s="331">
        <f t="shared" si="5"/>
        <v>0</v>
      </c>
    </row>
    <row r="92" spans="1:10">
      <c r="A92" s="333" t="s">
        <v>3169</v>
      </c>
      <c r="B92" s="333"/>
      <c r="C92" s="333" t="s">
        <v>1583</v>
      </c>
      <c r="D92" s="333"/>
      <c r="E92" s="334">
        <f>'NUHM-Non Metro Abst'!N92</f>
        <v>15.615</v>
      </c>
      <c r="F92" s="334">
        <f>'NUHM-Non Metro Abst'!Q92</f>
        <v>0</v>
      </c>
      <c r="G92" s="334">
        <f>'NUHM Metro Abst'!N92</f>
        <v>0</v>
      </c>
      <c r="H92" s="334">
        <f>'NUHM Metro Abst'!Q92</f>
        <v>0</v>
      </c>
      <c r="I92" s="114">
        <f t="shared" si="4"/>
        <v>15.615</v>
      </c>
      <c r="J92" s="334">
        <f t="shared" si="5"/>
        <v>0</v>
      </c>
    </row>
    <row r="93" spans="1:10" s="321" customFormat="1">
      <c r="A93" s="78" t="s">
        <v>3170</v>
      </c>
      <c r="B93" s="71"/>
      <c r="C93" s="345" t="s">
        <v>4541</v>
      </c>
      <c r="D93" s="956" t="s">
        <v>5324</v>
      </c>
      <c r="E93" s="244">
        <f>'NUHM-Non Metro Abst'!N93</f>
        <v>0</v>
      </c>
      <c r="F93" s="244">
        <f>'NUHM-Non Metro Abst'!Q93</f>
        <v>0</v>
      </c>
      <c r="G93" s="244">
        <f>'NUHM Metro Abst'!N93</f>
        <v>0</v>
      </c>
      <c r="H93" s="244">
        <f>'NUHM Metro Abst'!Q93</f>
        <v>0</v>
      </c>
      <c r="I93" s="178">
        <f t="shared" si="4"/>
        <v>0</v>
      </c>
      <c r="J93" s="244">
        <f t="shared" si="5"/>
        <v>0</v>
      </c>
    </row>
    <row r="94" spans="1:10">
      <c r="A94" s="956" t="s">
        <v>3171</v>
      </c>
      <c r="B94" s="956" t="s">
        <v>2985</v>
      </c>
      <c r="C94" s="956" t="s">
        <v>2986</v>
      </c>
      <c r="D94" s="956" t="s">
        <v>5326</v>
      </c>
      <c r="E94" s="244">
        <f>'NUHM-Non Metro Abst'!N94</f>
        <v>0</v>
      </c>
      <c r="F94" s="244">
        <f>'NUHM-Non Metro Abst'!Q94</f>
        <v>0</v>
      </c>
      <c r="G94" s="244">
        <f>'NUHM Metro Abst'!N94</f>
        <v>0</v>
      </c>
      <c r="H94" s="244">
        <f>'NUHM Metro Abst'!Q94</f>
        <v>0</v>
      </c>
      <c r="I94" s="178">
        <f t="shared" si="4"/>
        <v>0</v>
      </c>
      <c r="J94" s="244">
        <f t="shared" si="5"/>
        <v>0</v>
      </c>
    </row>
    <row r="95" spans="1:10">
      <c r="A95" s="956" t="s">
        <v>3172</v>
      </c>
      <c r="B95" s="956" t="s">
        <v>2987</v>
      </c>
      <c r="C95" s="956" t="s">
        <v>2988</v>
      </c>
      <c r="D95" s="956" t="s">
        <v>5326</v>
      </c>
      <c r="E95" s="244">
        <f>'NUHM-Non Metro Abst'!N95</f>
        <v>0</v>
      </c>
      <c r="F95" s="244">
        <f>'NUHM-Non Metro Abst'!Q95</f>
        <v>0</v>
      </c>
      <c r="G95" s="244">
        <f>'NUHM Metro Abst'!N95</f>
        <v>0</v>
      </c>
      <c r="H95" s="244">
        <f>'NUHM Metro Abst'!Q95</f>
        <v>0</v>
      </c>
      <c r="I95" s="178">
        <f t="shared" si="4"/>
        <v>0</v>
      </c>
      <c r="J95" s="244">
        <f t="shared" si="5"/>
        <v>0</v>
      </c>
    </row>
    <row r="96" spans="1:10">
      <c r="A96" s="956" t="s">
        <v>3297</v>
      </c>
      <c r="B96" s="956" t="s">
        <v>2989</v>
      </c>
      <c r="C96" s="956" t="s">
        <v>2990</v>
      </c>
      <c r="D96" s="956" t="s">
        <v>5326</v>
      </c>
      <c r="E96" s="244">
        <f>'NUHM-Non Metro Abst'!N96</f>
        <v>0</v>
      </c>
      <c r="F96" s="244">
        <f>'NUHM-Non Metro Abst'!Q96</f>
        <v>0</v>
      </c>
      <c r="G96" s="244">
        <f>'NUHM Metro Abst'!N96</f>
        <v>0</v>
      </c>
      <c r="H96" s="244">
        <f>'NUHM Metro Abst'!Q96</f>
        <v>0</v>
      </c>
      <c r="I96" s="178">
        <f t="shared" si="4"/>
        <v>0</v>
      </c>
      <c r="J96" s="244">
        <f t="shared" si="5"/>
        <v>0</v>
      </c>
    </row>
    <row r="97" spans="1:10">
      <c r="A97" s="956" t="s">
        <v>4540</v>
      </c>
      <c r="B97" s="956"/>
      <c r="C97" s="956" t="s">
        <v>5284</v>
      </c>
      <c r="D97" s="956" t="s">
        <v>5326</v>
      </c>
      <c r="E97" s="244">
        <f>'NUHM-Non Metro Abst'!N97</f>
        <v>0</v>
      </c>
      <c r="F97" s="244">
        <f>'NUHM-Non Metro Abst'!Q97</f>
        <v>0</v>
      </c>
      <c r="G97" s="244">
        <f>'NUHM Metro Abst'!N97</f>
        <v>0</v>
      </c>
      <c r="H97" s="244">
        <f>'NUHM Metro Abst'!Q97</f>
        <v>0</v>
      </c>
      <c r="I97" s="178">
        <f t="shared" si="4"/>
        <v>0</v>
      </c>
      <c r="J97" s="244">
        <f t="shared" si="5"/>
        <v>0</v>
      </c>
    </row>
    <row r="98" spans="1:10">
      <c r="A98" s="956" t="s">
        <v>5283</v>
      </c>
      <c r="B98" s="956"/>
      <c r="C98" s="956" t="s">
        <v>1308</v>
      </c>
      <c r="D98" s="956" t="s">
        <v>5326</v>
      </c>
      <c r="E98" s="244">
        <f>'NUHM-Non Metro Abst'!N98</f>
        <v>5.1150000000000002</v>
      </c>
      <c r="F98" s="244">
        <f>'NUHM-Non Metro Abst'!Q98</f>
        <v>0</v>
      </c>
      <c r="G98" s="244">
        <f>'NUHM Metro Abst'!N98</f>
        <v>0</v>
      </c>
      <c r="H98" s="244">
        <f>'NUHM Metro Abst'!Q98</f>
        <v>0</v>
      </c>
      <c r="I98" s="178">
        <f t="shared" si="4"/>
        <v>5.1150000000000002</v>
      </c>
      <c r="J98" s="244">
        <f t="shared" si="5"/>
        <v>0</v>
      </c>
    </row>
    <row r="99" spans="1:10" s="349" customFormat="1">
      <c r="A99" s="71" t="s">
        <v>5287</v>
      </c>
      <c r="B99" s="71" t="s">
        <v>3181</v>
      </c>
      <c r="C99" s="71" t="s">
        <v>4931</v>
      </c>
      <c r="D99" s="71"/>
      <c r="E99" s="244">
        <f>'NUHM-Non Metro Abst'!N99</f>
        <v>10.5</v>
      </c>
      <c r="F99" s="244">
        <f>'NUHM-Non Metro Abst'!Q99</f>
        <v>0</v>
      </c>
      <c r="G99" s="244">
        <f>'NUHM Metro Abst'!N99</f>
        <v>0</v>
      </c>
      <c r="H99" s="244">
        <f>'NUHM Metro Abst'!Q99</f>
        <v>0</v>
      </c>
      <c r="I99" s="178">
        <f t="shared" si="4"/>
        <v>10.5</v>
      </c>
      <c r="J99" s="244">
        <f t="shared" si="5"/>
        <v>0</v>
      </c>
    </row>
    <row r="100" spans="1:10" ht="30">
      <c r="A100" s="956" t="s">
        <v>5288</v>
      </c>
      <c r="B100" s="956" t="s">
        <v>4560</v>
      </c>
      <c r="C100" s="78" t="s">
        <v>4558</v>
      </c>
      <c r="D100" s="78" t="s">
        <v>5324</v>
      </c>
      <c r="E100" s="244">
        <f>'NUHM-Non Metro Abst'!N100</f>
        <v>10.5</v>
      </c>
      <c r="F100" s="244">
        <f>'NUHM-Non Metro Abst'!Q100</f>
        <v>0</v>
      </c>
      <c r="G100" s="244">
        <f>'NUHM Metro Abst'!N100</f>
        <v>0</v>
      </c>
      <c r="H100" s="244">
        <f>'NUHM Metro Abst'!Q100</f>
        <v>0</v>
      </c>
      <c r="I100" s="178">
        <f t="shared" si="4"/>
        <v>10.5</v>
      </c>
      <c r="J100" s="244">
        <f t="shared" si="5"/>
        <v>0</v>
      </c>
    </row>
    <row r="101" spans="1:10" ht="30">
      <c r="A101" s="956" t="s">
        <v>5289</v>
      </c>
      <c r="B101" s="956" t="s">
        <v>4561</v>
      </c>
      <c r="C101" s="78" t="s">
        <v>4559</v>
      </c>
      <c r="D101" s="78" t="s">
        <v>5323</v>
      </c>
      <c r="E101" s="244">
        <f>'NUHM-Non Metro Abst'!N101</f>
        <v>0</v>
      </c>
      <c r="F101" s="244">
        <f>'NUHM-Non Metro Abst'!Q101</f>
        <v>0</v>
      </c>
      <c r="G101" s="244">
        <f>'NUHM Metro Abst'!N101</f>
        <v>0</v>
      </c>
      <c r="H101" s="244">
        <f>'NUHM Metro Abst'!Q101</f>
        <v>0</v>
      </c>
      <c r="I101" s="178">
        <f t="shared" si="4"/>
        <v>0</v>
      </c>
      <c r="J101" s="244">
        <f t="shared" si="5"/>
        <v>0</v>
      </c>
    </row>
    <row r="102" spans="1:10">
      <c r="A102" s="956" t="s">
        <v>5290</v>
      </c>
      <c r="B102" s="956" t="s">
        <v>4562</v>
      </c>
      <c r="C102" s="78" t="s">
        <v>2960</v>
      </c>
      <c r="D102" s="78" t="s">
        <v>5323</v>
      </c>
      <c r="E102" s="244">
        <f>'NUHM-Non Metro Abst'!N102</f>
        <v>0</v>
      </c>
      <c r="F102" s="244">
        <f>'NUHM-Non Metro Abst'!Q102</f>
        <v>0</v>
      </c>
      <c r="G102" s="244">
        <f>'NUHM Metro Abst'!N102</f>
        <v>0</v>
      </c>
      <c r="H102" s="244">
        <f>'NUHM Metro Abst'!Q102</f>
        <v>0</v>
      </c>
      <c r="I102" s="178">
        <f t="shared" si="4"/>
        <v>0</v>
      </c>
      <c r="J102" s="244">
        <f t="shared" si="5"/>
        <v>0</v>
      </c>
    </row>
    <row r="103" spans="1:10">
      <c r="A103" s="333" t="s">
        <v>3173</v>
      </c>
      <c r="B103" s="333"/>
      <c r="C103" s="333" t="s">
        <v>4545</v>
      </c>
      <c r="D103" s="333"/>
      <c r="E103" s="334">
        <f>'NUHM-Non Metro Abst'!N103</f>
        <v>0.51150000000000007</v>
      </c>
      <c r="F103" s="334">
        <f>'NUHM-Non Metro Abst'!Q103</f>
        <v>0</v>
      </c>
      <c r="G103" s="334">
        <f>'NUHM Metro Abst'!N103</f>
        <v>0</v>
      </c>
      <c r="H103" s="334">
        <f>'NUHM Metro Abst'!Q103</f>
        <v>0</v>
      </c>
      <c r="I103" s="114">
        <f t="shared" si="4"/>
        <v>0.51150000000000007</v>
      </c>
      <c r="J103" s="334">
        <f t="shared" si="5"/>
        <v>0</v>
      </c>
    </row>
    <row r="104" spans="1:10" s="351" customFormat="1">
      <c r="A104" s="350" t="s">
        <v>3174</v>
      </c>
      <c r="B104" s="350"/>
      <c r="C104" s="350" t="s">
        <v>4542</v>
      </c>
      <c r="D104" s="350"/>
      <c r="E104" s="244">
        <f>'NUHM-Non Metro Abst'!N104</f>
        <v>0</v>
      </c>
      <c r="F104" s="244">
        <f>'NUHM-Non Metro Abst'!Q104</f>
        <v>0</v>
      </c>
      <c r="G104" s="244">
        <f>'NUHM Metro Abst'!N104</f>
        <v>0</v>
      </c>
      <c r="H104" s="244">
        <f>'NUHM Metro Abst'!Q104</f>
        <v>0</v>
      </c>
      <c r="I104" s="178">
        <f t="shared" si="4"/>
        <v>0</v>
      </c>
      <c r="J104" s="244">
        <f t="shared" si="5"/>
        <v>0</v>
      </c>
    </row>
    <row r="105" spans="1:10" s="321" customFormat="1">
      <c r="A105" s="78" t="s">
        <v>4550</v>
      </c>
      <c r="B105" s="78" t="s">
        <v>2991</v>
      </c>
      <c r="C105" s="78" t="s">
        <v>4555</v>
      </c>
      <c r="D105" s="78" t="s">
        <v>5324</v>
      </c>
      <c r="E105" s="244">
        <f>'NUHM-Non Metro Abst'!N105</f>
        <v>0</v>
      </c>
      <c r="F105" s="244">
        <f>'NUHM-Non Metro Abst'!Q105</f>
        <v>0</v>
      </c>
      <c r="G105" s="244">
        <f>'NUHM Metro Abst'!N105</f>
        <v>0</v>
      </c>
      <c r="H105" s="244">
        <f>'NUHM Metro Abst'!Q105</f>
        <v>0</v>
      </c>
      <c r="I105" s="178">
        <f t="shared" si="4"/>
        <v>0</v>
      </c>
      <c r="J105" s="244">
        <f t="shared" si="5"/>
        <v>0</v>
      </c>
    </row>
    <row r="106" spans="1:10" s="321" customFormat="1" ht="30">
      <c r="A106" s="78" t="s">
        <v>4551</v>
      </c>
      <c r="B106" s="78" t="s">
        <v>4548</v>
      </c>
      <c r="C106" s="78" t="s">
        <v>4549</v>
      </c>
      <c r="D106" s="78" t="s">
        <v>5324</v>
      </c>
      <c r="E106" s="244">
        <f>'NUHM-Non Metro Abst'!N106</f>
        <v>0</v>
      </c>
      <c r="F106" s="244">
        <f>'NUHM-Non Metro Abst'!Q106</f>
        <v>0</v>
      </c>
      <c r="G106" s="244">
        <f>'NUHM Metro Abst'!N106</f>
        <v>0</v>
      </c>
      <c r="H106" s="244">
        <f>'NUHM Metro Abst'!Q106</f>
        <v>0</v>
      </c>
      <c r="I106" s="178">
        <f t="shared" si="4"/>
        <v>0</v>
      </c>
      <c r="J106" s="244">
        <f t="shared" si="5"/>
        <v>0</v>
      </c>
    </row>
    <row r="107" spans="1:10" s="321" customFormat="1">
      <c r="A107" s="78" t="s">
        <v>5285</v>
      </c>
      <c r="B107" s="78"/>
      <c r="C107" s="78" t="s">
        <v>3859</v>
      </c>
      <c r="D107" s="78" t="s">
        <v>5323</v>
      </c>
      <c r="E107" s="244">
        <f>'NUHM-Non Metro Abst'!N107</f>
        <v>0</v>
      </c>
      <c r="F107" s="244">
        <f>'NUHM-Non Metro Abst'!Q107</f>
        <v>0</v>
      </c>
      <c r="G107" s="244">
        <f>'NUHM Metro Abst'!N107</f>
        <v>0</v>
      </c>
      <c r="H107" s="244">
        <f>'NUHM Metro Abst'!Q107</f>
        <v>0</v>
      </c>
      <c r="I107" s="178">
        <f t="shared" si="4"/>
        <v>0</v>
      </c>
      <c r="J107" s="244">
        <f t="shared" si="5"/>
        <v>0</v>
      </c>
    </row>
    <row r="108" spans="1:10" s="349" customFormat="1">
      <c r="A108" s="352" t="s">
        <v>3175</v>
      </c>
      <c r="B108" s="352"/>
      <c r="C108" s="353" t="s">
        <v>1786</v>
      </c>
      <c r="D108" s="353"/>
      <c r="E108" s="354">
        <f>'NUHM-Non Metro Abst'!N108</f>
        <v>0.51150000000000007</v>
      </c>
      <c r="F108" s="354">
        <f>'NUHM-Non Metro Abst'!Q108</f>
        <v>0</v>
      </c>
      <c r="G108" s="354">
        <f>'NUHM Metro Abst'!N108</f>
        <v>0</v>
      </c>
      <c r="H108" s="354">
        <f>'NUHM Metro Abst'!Q108</f>
        <v>0</v>
      </c>
      <c r="I108" s="355">
        <f t="shared" si="4"/>
        <v>0.51150000000000007</v>
      </c>
      <c r="J108" s="354">
        <f t="shared" si="5"/>
        <v>0</v>
      </c>
    </row>
    <row r="109" spans="1:10">
      <c r="A109" s="956" t="s">
        <v>4552</v>
      </c>
      <c r="B109" s="956" t="s">
        <v>2992</v>
      </c>
      <c r="C109" s="956" t="s">
        <v>2993</v>
      </c>
      <c r="D109" s="956" t="s">
        <v>5325</v>
      </c>
      <c r="E109" s="244">
        <f>'NUHM-Non Metro Abst'!N109</f>
        <v>0.51150000000000007</v>
      </c>
      <c r="F109" s="244">
        <f>'NUHM-Non Metro Abst'!Q109</f>
        <v>0</v>
      </c>
      <c r="G109" s="244">
        <f>'NUHM Metro Abst'!N109</f>
        <v>0</v>
      </c>
      <c r="H109" s="244">
        <f>'NUHM Metro Abst'!Q109</f>
        <v>0</v>
      </c>
      <c r="I109" s="178">
        <f t="shared" si="4"/>
        <v>0.51150000000000007</v>
      </c>
      <c r="J109" s="244">
        <f t="shared" si="5"/>
        <v>0</v>
      </c>
    </row>
    <row r="110" spans="1:10">
      <c r="A110" s="956" t="s">
        <v>4553</v>
      </c>
      <c r="B110" s="956" t="s">
        <v>2994</v>
      </c>
      <c r="C110" s="956" t="s">
        <v>5286</v>
      </c>
      <c r="D110" s="956" t="s">
        <v>5325</v>
      </c>
      <c r="E110" s="244">
        <f>'NUHM-Non Metro Abst'!N110</f>
        <v>0</v>
      </c>
      <c r="F110" s="244">
        <f>'NUHM-Non Metro Abst'!Q110</f>
        <v>0</v>
      </c>
      <c r="G110" s="244">
        <f>'NUHM Metro Abst'!N110</f>
        <v>0</v>
      </c>
      <c r="H110" s="244">
        <f>'NUHM Metro Abst'!Q110</f>
        <v>0</v>
      </c>
      <c r="I110" s="178">
        <f t="shared" si="4"/>
        <v>0</v>
      </c>
      <c r="J110" s="244">
        <f t="shared" si="5"/>
        <v>0</v>
      </c>
    </row>
    <row r="111" spans="1:10" s="349" customFormat="1">
      <c r="A111" s="350" t="s">
        <v>3176</v>
      </c>
      <c r="B111" s="356" t="s">
        <v>2995</v>
      </c>
      <c r="C111" s="356" t="s">
        <v>1873</v>
      </c>
      <c r="D111" s="356" t="s">
        <v>5323</v>
      </c>
      <c r="E111" s="244">
        <f>'NUHM-Non Metro Abst'!N111</f>
        <v>0</v>
      </c>
      <c r="F111" s="244">
        <f>'NUHM-Non Metro Abst'!Q111</f>
        <v>0</v>
      </c>
      <c r="G111" s="244">
        <f>'NUHM Metro Abst'!N111</f>
        <v>0</v>
      </c>
      <c r="H111" s="244">
        <f>'NUHM Metro Abst'!Q111</f>
        <v>0</v>
      </c>
      <c r="I111" s="178">
        <f t="shared" si="4"/>
        <v>0</v>
      </c>
      <c r="J111" s="244">
        <f t="shared" si="5"/>
        <v>0</v>
      </c>
    </row>
    <row r="112" spans="1:10" s="321" customFormat="1">
      <c r="A112" s="357" t="s">
        <v>3177</v>
      </c>
      <c r="B112" s="358"/>
      <c r="C112" s="359" t="s">
        <v>4556</v>
      </c>
      <c r="D112" s="359"/>
      <c r="E112" s="354">
        <f>'NUHM-Non Metro Abst'!N112</f>
        <v>0</v>
      </c>
      <c r="F112" s="354">
        <f>'NUHM-Non Metro Abst'!Q112</f>
        <v>0</v>
      </c>
      <c r="G112" s="354">
        <f>'NUHM Metro Abst'!N112</f>
        <v>0</v>
      </c>
      <c r="H112" s="354">
        <f>'NUHM Metro Abst'!Q112</f>
        <v>0</v>
      </c>
      <c r="I112" s="355">
        <f t="shared" si="4"/>
        <v>0</v>
      </c>
      <c r="J112" s="354">
        <f t="shared" si="5"/>
        <v>0</v>
      </c>
    </row>
    <row r="113" spans="1:10" s="321" customFormat="1" ht="30">
      <c r="A113" s="350" t="s">
        <v>3178</v>
      </c>
      <c r="B113" s="78"/>
      <c r="C113" s="78" t="s">
        <v>4554</v>
      </c>
      <c r="D113" s="78" t="s">
        <v>5324</v>
      </c>
      <c r="E113" s="244">
        <f>'NUHM-Non Metro Abst'!N113</f>
        <v>0</v>
      </c>
      <c r="F113" s="244">
        <f>'NUHM-Non Metro Abst'!Q113</f>
        <v>0</v>
      </c>
      <c r="G113" s="244">
        <f>'NUHM Metro Abst'!N113</f>
        <v>0</v>
      </c>
      <c r="H113" s="244">
        <f>'NUHM Metro Abst'!Q113</f>
        <v>0</v>
      </c>
      <c r="I113" s="178">
        <f t="shared" si="4"/>
        <v>0</v>
      </c>
      <c r="J113" s="244">
        <f t="shared" si="5"/>
        <v>0</v>
      </c>
    </row>
    <row r="114" spans="1:10" s="321" customFormat="1" ht="30">
      <c r="A114" s="350" t="s">
        <v>3179</v>
      </c>
      <c r="B114" s="78"/>
      <c r="C114" s="78" t="s">
        <v>4557</v>
      </c>
      <c r="D114" s="78" t="s">
        <v>5324</v>
      </c>
      <c r="E114" s="244">
        <f>'NUHM-Non Metro Abst'!N114</f>
        <v>0</v>
      </c>
      <c r="F114" s="244">
        <f>'NUHM-Non Metro Abst'!Q114</f>
        <v>0</v>
      </c>
      <c r="G114" s="244">
        <f>'NUHM Metro Abst'!N114</f>
        <v>0</v>
      </c>
      <c r="H114" s="244">
        <f>'NUHM Metro Abst'!Q114</f>
        <v>0</v>
      </c>
      <c r="I114" s="178">
        <f t="shared" si="4"/>
        <v>0</v>
      </c>
      <c r="J114" s="244">
        <f t="shared" si="5"/>
        <v>0</v>
      </c>
    </row>
    <row r="115" spans="1:10" s="360" customFormat="1">
      <c r="A115" s="333" t="s">
        <v>3180</v>
      </c>
      <c r="B115" s="333" t="s">
        <v>3287</v>
      </c>
      <c r="C115" s="333" t="s">
        <v>4911</v>
      </c>
      <c r="D115" s="333"/>
      <c r="E115" s="334">
        <f>'NUHM-Non Metro Abst'!N115</f>
        <v>2.1</v>
      </c>
      <c r="F115" s="334">
        <f>'NUHM-Non Metro Abst'!Q115</f>
        <v>0</v>
      </c>
      <c r="G115" s="334">
        <f>'NUHM Metro Abst'!N115</f>
        <v>0</v>
      </c>
      <c r="H115" s="334">
        <f>'NUHM Metro Abst'!Q115</f>
        <v>0</v>
      </c>
      <c r="I115" s="114">
        <f t="shared" si="4"/>
        <v>2.1</v>
      </c>
      <c r="J115" s="334">
        <f t="shared" si="5"/>
        <v>0</v>
      </c>
    </row>
    <row r="116" spans="1:10" s="361" customFormat="1" ht="30">
      <c r="A116" s="198" t="s">
        <v>4579</v>
      </c>
      <c r="B116" s="340" t="s">
        <v>3913</v>
      </c>
      <c r="C116" s="195" t="s">
        <v>3915</v>
      </c>
      <c r="D116" s="195" t="s">
        <v>5322</v>
      </c>
      <c r="E116" s="244">
        <f>'NUHM-Non Metro Abst'!N116</f>
        <v>2.1</v>
      </c>
      <c r="F116" s="244">
        <f>'NUHM-Non Metro Abst'!Q116</f>
        <v>0</v>
      </c>
      <c r="G116" s="244">
        <f>'NUHM Metro Abst'!N116</f>
        <v>0</v>
      </c>
      <c r="H116" s="244">
        <f>'NUHM Metro Abst'!Q116</f>
        <v>0</v>
      </c>
      <c r="I116" s="178">
        <f t="shared" si="4"/>
        <v>2.1</v>
      </c>
      <c r="J116" s="244">
        <f t="shared" si="5"/>
        <v>0</v>
      </c>
    </row>
    <row r="117" spans="1:10" s="361" customFormat="1">
      <c r="A117" s="198" t="s">
        <v>5291</v>
      </c>
      <c r="B117" s="340" t="s">
        <v>3914</v>
      </c>
      <c r="C117" s="956" t="s">
        <v>1308</v>
      </c>
      <c r="D117" s="956" t="s">
        <v>3286</v>
      </c>
      <c r="E117" s="244">
        <f>'NUHM-Non Metro Abst'!N117</f>
        <v>0</v>
      </c>
      <c r="F117" s="244">
        <f>'NUHM-Non Metro Abst'!Q117</f>
        <v>0</v>
      </c>
      <c r="G117" s="244">
        <f>'NUHM Metro Abst'!N117</f>
        <v>0</v>
      </c>
      <c r="H117" s="244">
        <f>'NUHM Metro Abst'!Q117</f>
        <v>0</v>
      </c>
      <c r="I117" s="178">
        <f t="shared" si="4"/>
        <v>0</v>
      </c>
      <c r="J117" s="244">
        <f t="shared" si="5"/>
        <v>0</v>
      </c>
    </row>
    <row r="118" spans="1:10">
      <c r="A118" s="105" t="s">
        <v>3182</v>
      </c>
      <c r="B118" s="105"/>
      <c r="C118" s="105" t="s">
        <v>20</v>
      </c>
      <c r="D118" s="105"/>
      <c r="E118" s="331">
        <f>'NUHM-Non Metro Abst'!N118</f>
        <v>0</v>
      </c>
      <c r="F118" s="331">
        <f>'NUHM-Non Metro Abst'!Q118</f>
        <v>0</v>
      </c>
      <c r="G118" s="331">
        <f>'NUHM Metro Abst'!N118</f>
        <v>0</v>
      </c>
      <c r="H118" s="331">
        <f>'NUHM Metro Abst'!Q118</f>
        <v>0</v>
      </c>
      <c r="I118" s="113">
        <f t="shared" si="4"/>
        <v>0</v>
      </c>
      <c r="J118" s="331">
        <f t="shared" si="5"/>
        <v>0</v>
      </c>
    </row>
    <row r="119" spans="1:10">
      <c r="A119" s="956" t="s">
        <v>3183</v>
      </c>
      <c r="B119" s="956"/>
      <c r="C119" s="956" t="s">
        <v>4433</v>
      </c>
      <c r="D119" s="956" t="s">
        <v>5323</v>
      </c>
      <c r="E119" s="244">
        <f>'NUHM-Non Metro Abst'!N119</f>
        <v>0</v>
      </c>
      <c r="F119" s="244">
        <f>'NUHM-Non Metro Abst'!Q119</f>
        <v>0</v>
      </c>
      <c r="G119" s="244">
        <f>'NUHM Metro Abst'!N119</f>
        <v>0</v>
      </c>
      <c r="H119" s="244">
        <f>'NUHM Metro Abst'!Q119</f>
        <v>0</v>
      </c>
      <c r="I119" s="178">
        <f t="shared" si="4"/>
        <v>0</v>
      </c>
      <c r="J119" s="244">
        <f t="shared" si="5"/>
        <v>0</v>
      </c>
    </row>
    <row r="120" spans="1:10">
      <c r="A120" s="105" t="s">
        <v>3184</v>
      </c>
      <c r="B120" s="105"/>
      <c r="C120" s="105" t="s">
        <v>21</v>
      </c>
      <c r="D120" s="105"/>
      <c r="E120" s="331">
        <f>'NUHM-Non Metro Abst'!N120</f>
        <v>469.50443999961436</v>
      </c>
      <c r="F120" s="331">
        <f>'NUHM-Non Metro Abst'!Q120</f>
        <v>0</v>
      </c>
      <c r="G120" s="331">
        <f>'NUHM Metro Abst'!N120</f>
        <v>0</v>
      </c>
      <c r="H120" s="331">
        <f>'NUHM Metro Abst'!Q120</f>
        <v>0</v>
      </c>
      <c r="I120" s="113">
        <f t="shared" si="4"/>
        <v>469.50443999961436</v>
      </c>
      <c r="J120" s="331">
        <f t="shared" si="5"/>
        <v>0</v>
      </c>
    </row>
    <row r="121" spans="1:10">
      <c r="A121" s="333" t="s">
        <v>3185</v>
      </c>
      <c r="B121" s="333"/>
      <c r="C121" s="333" t="s">
        <v>41</v>
      </c>
      <c r="D121" s="333"/>
      <c r="E121" s="334">
        <f>'NUHM-Non Metro Abst'!N121</f>
        <v>318.88619999969995</v>
      </c>
      <c r="F121" s="334">
        <f>'NUHM-Non Metro Abst'!Q121</f>
        <v>0</v>
      </c>
      <c r="G121" s="334">
        <f>'NUHM Metro Abst'!N121</f>
        <v>0</v>
      </c>
      <c r="H121" s="334">
        <f>'NUHM Metro Abst'!Q121</f>
        <v>0</v>
      </c>
      <c r="I121" s="114">
        <f t="shared" si="4"/>
        <v>318.88619999969995</v>
      </c>
      <c r="J121" s="334">
        <f t="shared" si="5"/>
        <v>0</v>
      </c>
    </row>
    <row r="122" spans="1:10">
      <c r="A122" s="341" t="s">
        <v>3186</v>
      </c>
      <c r="B122" s="341" t="s">
        <v>2997</v>
      </c>
      <c r="C122" s="341" t="s">
        <v>2998</v>
      </c>
      <c r="D122" s="341"/>
      <c r="E122" s="342">
        <f>'NUHM-Non Metro Abst'!N122</f>
        <v>187.89095999969996</v>
      </c>
      <c r="F122" s="342">
        <f>'NUHM-Non Metro Abst'!Q122</f>
        <v>0</v>
      </c>
      <c r="G122" s="342">
        <f>'NUHM Metro Abst'!N122</f>
        <v>0</v>
      </c>
      <c r="H122" s="342">
        <f>'NUHM Metro Abst'!Q122</f>
        <v>0</v>
      </c>
      <c r="I122" s="117">
        <f t="shared" si="4"/>
        <v>187.89095999969996</v>
      </c>
      <c r="J122" s="342">
        <f t="shared" si="5"/>
        <v>0</v>
      </c>
    </row>
    <row r="123" spans="1:10">
      <c r="A123" s="956" t="s">
        <v>3187</v>
      </c>
      <c r="B123" s="956" t="s">
        <v>2999</v>
      </c>
      <c r="C123" s="956" t="s">
        <v>2975</v>
      </c>
      <c r="D123" s="956" t="s">
        <v>5327</v>
      </c>
      <c r="E123" s="244">
        <f>'NUHM-Non Metro Abst'!N123</f>
        <v>187.89095999969996</v>
      </c>
      <c r="F123" s="244">
        <f>'NUHM-Non Metro Abst'!Q123</f>
        <v>0</v>
      </c>
      <c r="G123" s="244">
        <f>'NUHM Metro Abst'!N123</f>
        <v>0</v>
      </c>
      <c r="H123" s="244">
        <f>'NUHM Metro Abst'!Q123</f>
        <v>0</v>
      </c>
      <c r="I123" s="178">
        <f t="shared" si="4"/>
        <v>187.89095999969996</v>
      </c>
      <c r="J123" s="244">
        <f t="shared" si="5"/>
        <v>0</v>
      </c>
    </row>
    <row r="124" spans="1:10">
      <c r="A124" s="956" t="s">
        <v>3188</v>
      </c>
      <c r="B124" s="956" t="s">
        <v>3000</v>
      </c>
      <c r="C124" s="956" t="s">
        <v>2977</v>
      </c>
      <c r="D124" s="956" t="s">
        <v>5327</v>
      </c>
      <c r="E124" s="244">
        <f>'NUHM-Non Metro Abst'!N124</f>
        <v>0</v>
      </c>
      <c r="F124" s="244">
        <f>'NUHM-Non Metro Abst'!Q124</f>
        <v>0</v>
      </c>
      <c r="G124" s="244">
        <f>'NUHM Metro Abst'!N124</f>
        <v>0</v>
      </c>
      <c r="H124" s="244">
        <f>'NUHM Metro Abst'!Q124</f>
        <v>0</v>
      </c>
      <c r="I124" s="178">
        <f t="shared" si="4"/>
        <v>0</v>
      </c>
      <c r="J124" s="244">
        <f t="shared" si="5"/>
        <v>0</v>
      </c>
    </row>
    <row r="125" spans="1:10">
      <c r="A125" s="956" t="s">
        <v>3189</v>
      </c>
      <c r="B125" s="956" t="s">
        <v>3001</v>
      </c>
      <c r="C125" s="956" t="s">
        <v>2978</v>
      </c>
      <c r="D125" s="956" t="s">
        <v>5327</v>
      </c>
      <c r="E125" s="244">
        <f>'NUHM-Non Metro Abst'!N125</f>
        <v>0</v>
      </c>
      <c r="F125" s="244">
        <f>'NUHM-Non Metro Abst'!Q125</f>
        <v>0</v>
      </c>
      <c r="G125" s="244">
        <f>'NUHM Metro Abst'!N125</f>
        <v>0</v>
      </c>
      <c r="H125" s="244">
        <f>'NUHM Metro Abst'!Q125</f>
        <v>0</v>
      </c>
      <c r="I125" s="178">
        <f t="shared" si="4"/>
        <v>0</v>
      </c>
      <c r="J125" s="244">
        <f t="shared" si="5"/>
        <v>0</v>
      </c>
    </row>
    <row r="126" spans="1:10">
      <c r="A126" s="341" t="s">
        <v>3190</v>
      </c>
      <c r="B126" s="341" t="s">
        <v>3002</v>
      </c>
      <c r="C126" s="341" t="s">
        <v>3003</v>
      </c>
      <c r="D126" s="341"/>
      <c r="E126" s="342">
        <f>'NUHM-Non Metro Abst'!N126</f>
        <v>27.965519999999998</v>
      </c>
      <c r="F126" s="342">
        <f>'NUHM-Non Metro Abst'!Q126</f>
        <v>0</v>
      </c>
      <c r="G126" s="342">
        <f>'NUHM Metro Abst'!N126</f>
        <v>0</v>
      </c>
      <c r="H126" s="342">
        <f>'NUHM Metro Abst'!Q126</f>
        <v>0</v>
      </c>
      <c r="I126" s="117">
        <f t="shared" si="4"/>
        <v>27.965519999999998</v>
      </c>
      <c r="J126" s="342">
        <f t="shared" si="5"/>
        <v>0</v>
      </c>
    </row>
    <row r="127" spans="1:10">
      <c r="A127" s="956" t="s">
        <v>3191</v>
      </c>
      <c r="B127" s="956" t="s">
        <v>3004</v>
      </c>
      <c r="C127" s="956" t="s">
        <v>2975</v>
      </c>
      <c r="D127" s="956" t="s">
        <v>5327</v>
      </c>
      <c r="E127" s="244">
        <f>'NUHM-Non Metro Abst'!N127</f>
        <v>27.965519999999998</v>
      </c>
      <c r="F127" s="244">
        <f>'NUHM-Non Metro Abst'!Q127</f>
        <v>0</v>
      </c>
      <c r="G127" s="244">
        <f>'NUHM Metro Abst'!N127</f>
        <v>0</v>
      </c>
      <c r="H127" s="244">
        <f>'NUHM Metro Abst'!Q127</f>
        <v>0</v>
      </c>
      <c r="I127" s="178">
        <f t="shared" si="4"/>
        <v>27.965519999999998</v>
      </c>
      <c r="J127" s="244">
        <f t="shared" si="5"/>
        <v>0</v>
      </c>
    </row>
    <row r="128" spans="1:10">
      <c r="A128" s="956" t="s">
        <v>3192</v>
      </c>
      <c r="B128" s="956" t="s">
        <v>3005</v>
      </c>
      <c r="C128" s="956" t="s">
        <v>2977</v>
      </c>
      <c r="D128" s="956" t="s">
        <v>5327</v>
      </c>
      <c r="E128" s="244">
        <f>'NUHM-Non Metro Abst'!N128</f>
        <v>0</v>
      </c>
      <c r="F128" s="244">
        <f>'NUHM-Non Metro Abst'!Q128</f>
        <v>0</v>
      </c>
      <c r="G128" s="244">
        <f>'NUHM Metro Abst'!N128</f>
        <v>0</v>
      </c>
      <c r="H128" s="244">
        <f>'NUHM Metro Abst'!Q128</f>
        <v>0</v>
      </c>
      <c r="I128" s="178">
        <f t="shared" si="4"/>
        <v>0</v>
      </c>
      <c r="J128" s="244">
        <f t="shared" si="5"/>
        <v>0</v>
      </c>
    </row>
    <row r="129" spans="1:10">
      <c r="A129" s="956" t="s">
        <v>3193</v>
      </c>
      <c r="B129" s="956" t="s">
        <v>3006</v>
      </c>
      <c r="C129" s="956" t="s">
        <v>2978</v>
      </c>
      <c r="D129" s="956" t="s">
        <v>5327</v>
      </c>
      <c r="E129" s="244">
        <f>'NUHM-Non Metro Abst'!N129</f>
        <v>0</v>
      </c>
      <c r="F129" s="244">
        <f>'NUHM-Non Metro Abst'!Q129</f>
        <v>0</v>
      </c>
      <c r="G129" s="244">
        <f>'NUHM Metro Abst'!N129</f>
        <v>0</v>
      </c>
      <c r="H129" s="244">
        <f>'NUHM Metro Abst'!Q129</f>
        <v>0</v>
      </c>
      <c r="I129" s="178">
        <f t="shared" si="4"/>
        <v>0</v>
      </c>
      <c r="J129" s="244">
        <f t="shared" si="5"/>
        <v>0</v>
      </c>
    </row>
    <row r="130" spans="1:10">
      <c r="A130" s="341" t="s">
        <v>3194</v>
      </c>
      <c r="B130" s="341" t="s">
        <v>3007</v>
      </c>
      <c r="C130" s="341" t="s">
        <v>3008</v>
      </c>
      <c r="D130" s="341"/>
      <c r="E130" s="342">
        <f>'NUHM-Non Metro Abst'!N130</f>
        <v>10.74408</v>
      </c>
      <c r="F130" s="342">
        <f>'NUHM-Non Metro Abst'!Q130</f>
        <v>0</v>
      </c>
      <c r="G130" s="342">
        <f>'NUHM Metro Abst'!N130</f>
        <v>0</v>
      </c>
      <c r="H130" s="342">
        <f>'NUHM Metro Abst'!Q130</f>
        <v>0</v>
      </c>
      <c r="I130" s="117">
        <f t="shared" si="4"/>
        <v>10.74408</v>
      </c>
      <c r="J130" s="342">
        <f t="shared" si="5"/>
        <v>0</v>
      </c>
    </row>
    <row r="131" spans="1:10">
      <c r="A131" s="956" t="s">
        <v>3195</v>
      </c>
      <c r="B131" s="956" t="s">
        <v>3009</v>
      </c>
      <c r="C131" s="956" t="s">
        <v>2975</v>
      </c>
      <c r="D131" s="956" t="s">
        <v>5327</v>
      </c>
      <c r="E131" s="244">
        <f>'NUHM-Non Metro Abst'!N131</f>
        <v>10.74408</v>
      </c>
      <c r="F131" s="244">
        <f>'NUHM-Non Metro Abst'!Q131</f>
        <v>0</v>
      </c>
      <c r="G131" s="244">
        <f>'NUHM Metro Abst'!N131</f>
        <v>0</v>
      </c>
      <c r="H131" s="244">
        <f>'NUHM Metro Abst'!Q131</f>
        <v>0</v>
      </c>
      <c r="I131" s="178">
        <f t="shared" si="4"/>
        <v>10.74408</v>
      </c>
      <c r="J131" s="244">
        <f t="shared" si="5"/>
        <v>0</v>
      </c>
    </row>
    <row r="132" spans="1:10">
      <c r="A132" s="956" t="s">
        <v>3196</v>
      </c>
      <c r="B132" s="956" t="s">
        <v>3010</v>
      </c>
      <c r="C132" s="956" t="s">
        <v>2977</v>
      </c>
      <c r="D132" s="956" t="s">
        <v>5327</v>
      </c>
      <c r="E132" s="244">
        <f>'NUHM-Non Metro Abst'!N132</f>
        <v>0</v>
      </c>
      <c r="F132" s="244">
        <f>'NUHM-Non Metro Abst'!Q132</f>
        <v>0</v>
      </c>
      <c r="G132" s="244">
        <f>'NUHM Metro Abst'!N132</f>
        <v>0</v>
      </c>
      <c r="H132" s="244">
        <f>'NUHM Metro Abst'!Q132</f>
        <v>0</v>
      </c>
      <c r="I132" s="178">
        <f t="shared" si="4"/>
        <v>0</v>
      </c>
      <c r="J132" s="244">
        <f t="shared" si="5"/>
        <v>0</v>
      </c>
    </row>
    <row r="133" spans="1:10">
      <c r="A133" s="956" t="s">
        <v>3197</v>
      </c>
      <c r="B133" s="956" t="s">
        <v>3011</v>
      </c>
      <c r="C133" s="956" t="s">
        <v>2978</v>
      </c>
      <c r="D133" s="956" t="s">
        <v>5327</v>
      </c>
      <c r="E133" s="244">
        <f>'NUHM-Non Metro Abst'!N133</f>
        <v>0</v>
      </c>
      <c r="F133" s="244">
        <f>'NUHM-Non Metro Abst'!Q133</f>
        <v>0</v>
      </c>
      <c r="G133" s="244">
        <f>'NUHM Metro Abst'!N133</f>
        <v>0</v>
      </c>
      <c r="H133" s="244">
        <f>'NUHM Metro Abst'!Q133</f>
        <v>0</v>
      </c>
      <c r="I133" s="178">
        <f t="shared" si="4"/>
        <v>0</v>
      </c>
      <c r="J133" s="244">
        <f t="shared" si="5"/>
        <v>0</v>
      </c>
    </row>
    <row r="134" spans="1:10">
      <c r="A134" s="341" t="s">
        <v>3198</v>
      </c>
      <c r="B134" s="341" t="s">
        <v>3012</v>
      </c>
      <c r="C134" s="341" t="s">
        <v>551</v>
      </c>
      <c r="D134" s="341"/>
      <c r="E134" s="342">
        <f>'NUHM-Non Metro Abst'!N134</f>
        <v>10.668240000000001</v>
      </c>
      <c r="F134" s="342">
        <f>'NUHM-Non Metro Abst'!Q134</f>
        <v>0</v>
      </c>
      <c r="G134" s="342">
        <f>'NUHM Metro Abst'!N134</f>
        <v>0</v>
      </c>
      <c r="H134" s="342">
        <f>'NUHM Metro Abst'!Q134</f>
        <v>0</v>
      </c>
      <c r="I134" s="117">
        <f t="shared" si="4"/>
        <v>10.668240000000001</v>
      </c>
      <c r="J134" s="342">
        <f t="shared" si="5"/>
        <v>0</v>
      </c>
    </row>
    <row r="135" spans="1:10">
      <c r="A135" s="956" t="s">
        <v>3199</v>
      </c>
      <c r="B135" s="956" t="s">
        <v>3013</v>
      </c>
      <c r="C135" s="956" t="s">
        <v>2975</v>
      </c>
      <c r="D135" s="956" t="s">
        <v>5327</v>
      </c>
      <c r="E135" s="244">
        <f>'NUHM-Non Metro Abst'!N135</f>
        <v>10.668240000000001</v>
      </c>
      <c r="F135" s="244">
        <f>'NUHM-Non Metro Abst'!Q135</f>
        <v>0</v>
      </c>
      <c r="G135" s="244">
        <f>'NUHM Metro Abst'!N135</f>
        <v>0</v>
      </c>
      <c r="H135" s="244">
        <f>'NUHM Metro Abst'!Q135</f>
        <v>0</v>
      </c>
      <c r="I135" s="178">
        <f t="shared" si="4"/>
        <v>10.668240000000001</v>
      </c>
      <c r="J135" s="244">
        <f t="shared" si="5"/>
        <v>0</v>
      </c>
    </row>
    <row r="136" spans="1:10">
      <c r="A136" s="956" t="s">
        <v>3200</v>
      </c>
      <c r="B136" s="956" t="s">
        <v>3014</v>
      </c>
      <c r="C136" s="956" t="s">
        <v>2977</v>
      </c>
      <c r="D136" s="956" t="s">
        <v>5327</v>
      </c>
      <c r="E136" s="244">
        <f>'NUHM-Non Metro Abst'!N136</f>
        <v>0</v>
      </c>
      <c r="F136" s="244">
        <f>'NUHM-Non Metro Abst'!Q136</f>
        <v>0</v>
      </c>
      <c r="G136" s="244">
        <f>'NUHM Metro Abst'!N136</f>
        <v>0</v>
      </c>
      <c r="H136" s="244">
        <f>'NUHM Metro Abst'!Q136</f>
        <v>0</v>
      </c>
      <c r="I136" s="178">
        <f t="shared" si="4"/>
        <v>0</v>
      </c>
      <c r="J136" s="244">
        <f t="shared" si="5"/>
        <v>0</v>
      </c>
    </row>
    <row r="137" spans="1:10">
      <c r="A137" s="956" t="s">
        <v>3201</v>
      </c>
      <c r="B137" s="956" t="s">
        <v>3015</v>
      </c>
      <c r="C137" s="956" t="s">
        <v>2978</v>
      </c>
      <c r="D137" s="956" t="s">
        <v>5327</v>
      </c>
      <c r="E137" s="244">
        <f>'NUHM-Non Metro Abst'!N137</f>
        <v>0</v>
      </c>
      <c r="F137" s="244">
        <f>'NUHM-Non Metro Abst'!Q137</f>
        <v>0</v>
      </c>
      <c r="G137" s="244">
        <f>'NUHM Metro Abst'!N137</f>
        <v>0</v>
      </c>
      <c r="H137" s="244">
        <f>'NUHM Metro Abst'!Q137</f>
        <v>0</v>
      </c>
      <c r="I137" s="178">
        <f t="shared" si="4"/>
        <v>0</v>
      </c>
      <c r="J137" s="244">
        <f t="shared" si="5"/>
        <v>0</v>
      </c>
    </row>
    <row r="138" spans="1:10">
      <c r="A138" s="341" t="s">
        <v>3202</v>
      </c>
      <c r="B138" s="341" t="s">
        <v>3016</v>
      </c>
      <c r="C138" s="341" t="s">
        <v>3017</v>
      </c>
      <c r="D138" s="341"/>
      <c r="E138" s="342">
        <f>'NUHM-Non Metro Abst'!N138</f>
        <v>4.5139199999999997</v>
      </c>
      <c r="F138" s="342">
        <f>'NUHM-Non Metro Abst'!Q138</f>
        <v>0</v>
      </c>
      <c r="G138" s="342">
        <f>'NUHM Metro Abst'!N138</f>
        <v>0</v>
      </c>
      <c r="H138" s="342">
        <f>'NUHM Metro Abst'!Q138</f>
        <v>0</v>
      </c>
      <c r="I138" s="117">
        <f t="shared" si="4"/>
        <v>4.5139199999999997</v>
      </c>
      <c r="J138" s="342">
        <f t="shared" si="5"/>
        <v>0</v>
      </c>
    </row>
    <row r="139" spans="1:10">
      <c r="A139" s="956" t="s">
        <v>3203</v>
      </c>
      <c r="B139" s="956" t="s">
        <v>3018</v>
      </c>
      <c r="C139" s="956" t="s">
        <v>3019</v>
      </c>
      <c r="D139" s="956" t="s">
        <v>5327</v>
      </c>
      <c r="E139" s="244">
        <f>'NUHM-Non Metro Abst'!N139</f>
        <v>0</v>
      </c>
      <c r="F139" s="244">
        <f>'NUHM-Non Metro Abst'!Q139</f>
        <v>0</v>
      </c>
      <c r="G139" s="244">
        <f>'NUHM Metro Abst'!N139</f>
        <v>0</v>
      </c>
      <c r="H139" s="244">
        <f>'NUHM Metro Abst'!Q139</f>
        <v>0</v>
      </c>
      <c r="I139" s="178">
        <f t="shared" si="4"/>
        <v>0</v>
      </c>
      <c r="J139" s="244">
        <f t="shared" si="5"/>
        <v>0</v>
      </c>
    </row>
    <row r="140" spans="1:10">
      <c r="A140" s="956" t="s">
        <v>3204</v>
      </c>
      <c r="B140" s="956" t="s">
        <v>3020</v>
      </c>
      <c r="C140" s="956" t="s">
        <v>638</v>
      </c>
      <c r="D140" s="956" t="s">
        <v>5327</v>
      </c>
      <c r="E140" s="244">
        <f>'NUHM-Non Metro Abst'!N140</f>
        <v>0</v>
      </c>
      <c r="F140" s="244">
        <f>'NUHM-Non Metro Abst'!Q140</f>
        <v>0</v>
      </c>
      <c r="G140" s="244">
        <f>'NUHM Metro Abst'!N140</f>
        <v>0</v>
      </c>
      <c r="H140" s="244">
        <f>'NUHM Metro Abst'!Q140</f>
        <v>0</v>
      </c>
      <c r="I140" s="178">
        <f t="shared" si="4"/>
        <v>0</v>
      </c>
      <c r="J140" s="244">
        <f t="shared" si="5"/>
        <v>0</v>
      </c>
    </row>
    <row r="141" spans="1:10">
      <c r="A141" s="956" t="s">
        <v>3205</v>
      </c>
      <c r="B141" s="956" t="s">
        <v>3021</v>
      </c>
      <c r="C141" s="956" t="s">
        <v>1308</v>
      </c>
      <c r="D141" s="956" t="s">
        <v>5327</v>
      </c>
      <c r="E141" s="244">
        <f>'NUHM-Non Metro Abst'!N141</f>
        <v>4.5139199999999997</v>
      </c>
      <c r="F141" s="244">
        <f>'NUHM-Non Metro Abst'!Q141</f>
        <v>0</v>
      </c>
      <c r="G141" s="244">
        <f>'NUHM Metro Abst'!N141</f>
        <v>0</v>
      </c>
      <c r="H141" s="244">
        <f>'NUHM Metro Abst'!Q141</f>
        <v>0</v>
      </c>
      <c r="I141" s="178">
        <f t="shared" si="4"/>
        <v>4.5139199999999997</v>
      </c>
      <c r="J141" s="244">
        <f t="shared" si="5"/>
        <v>0</v>
      </c>
    </row>
    <row r="142" spans="1:10">
      <c r="A142" s="341" t="s">
        <v>3206</v>
      </c>
      <c r="B142" s="341" t="s">
        <v>3022</v>
      </c>
      <c r="C142" s="341" t="s">
        <v>3023</v>
      </c>
      <c r="D142" s="341"/>
      <c r="E142" s="342">
        <f>'NUHM-Non Metro Abst'!N142</f>
        <v>0</v>
      </c>
      <c r="F142" s="342">
        <f>'NUHM-Non Metro Abst'!Q142</f>
        <v>0</v>
      </c>
      <c r="G142" s="342">
        <f>'NUHM Metro Abst'!N142</f>
        <v>0</v>
      </c>
      <c r="H142" s="342">
        <f>'NUHM Metro Abst'!Q142</f>
        <v>0</v>
      </c>
      <c r="I142" s="117">
        <f t="shared" ref="I142:I205" si="6">E142+G142</f>
        <v>0</v>
      </c>
      <c r="J142" s="342">
        <f t="shared" ref="J142:J205" si="7">F142+H142</f>
        <v>0</v>
      </c>
    </row>
    <row r="143" spans="1:10">
      <c r="A143" s="956" t="s">
        <v>3207</v>
      </c>
      <c r="B143" s="956" t="s">
        <v>3024</v>
      </c>
      <c r="C143" s="956" t="s">
        <v>3025</v>
      </c>
      <c r="D143" s="956" t="s">
        <v>5327</v>
      </c>
      <c r="E143" s="244">
        <f>'NUHM-Non Metro Abst'!N143</f>
        <v>0</v>
      </c>
      <c r="F143" s="244">
        <f>'NUHM-Non Metro Abst'!Q143</f>
        <v>0</v>
      </c>
      <c r="G143" s="244">
        <f>'NUHM Metro Abst'!N143</f>
        <v>0</v>
      </c>
      <c r="H143" s="244">
        <f>'NUHM Metro Abst'!Q143</f>
        <v>0</v>
      </c>
      <c r="I143" s="178">
        <f t="shared" si="6"/>
        <v>0</v>
      </c>
      <c r="J143" s="244">
        <f t="shared" si="7"/>
        <v>0</v>
      </c>
    </row>
    <row r="144" spans="1:10">
      <c r="A144" s="956" t="s">
        <v>3208</v>
      </c>
      <c r="B144" s="956" t="s">
        <v>3026</v>
      </c>
      <c r="C144" s="956" t="s">
        <v>555</v>
      </c>
      <c r="D144" s="956" t="s">
        <v>5327</v>
      </c>
      <c r="E144" s="244">
        <f>'NUHM-Non Metro Abst'!N144</f>
        <v>0</v>
      </c>
      <c r="F144" s="244">
        <f>'NUHM-Non Metro Abst'!Q144</f>
        <v>0</v>
      </c>
      <c r="G144" s="244">
        <f>'NUHM Metro Abst'!N144</f>
        <v>0</v>
      </c>
      <c r="H144" s="244">
        <f>'NUHM Metro Abst'!Q144</f>
        <v>0</v>
      </c>
      <c r="I144" s="178">
        <f t="shared" si="6"/>
        <v>0</v>
      </c>
      <c r="J144" s="244">
        <f t="shared" si="7"/>
        <v>0</v>
      </c>
    </row>
    <row r="145" spans="1:10">
      <c r="A145" s="956" t="s">
        <v>3209</v>
      </c>
      <c r="B145" s="956" t="s">
        <v>3027</v>
      </c>
      <c r="C145" s="956" t="s">
        <v>3028</v>
      </c>
      <c r="D145" s="956" t="s">
        <v>5327</v>
      </c>
      <c r="E145" s="244">
        <f>'NUHM-Non Metro Abst'!N145</f>
        <v>0</v>
      </c>
      <c r="F145" s="244">
        <f>'NUHM-Non Metro Abst'!Q145</f>
        <v>0</v>
      </c>
      <c r="G145" s="244">
        <f>'NUHM Metro Abst'!N145</f>
        <v>0</v>
      </c>
      <c r="H145" s="244">
        <f>'NUHM Metro Abst'!Q145</f>
        <v>0</v>
      </c>
      <c r="I145" s="178">
        <f t="shared" si="6"/>
        <v>0</v>
      </c>
      <c r="J145" s="244">
        <f t="shared" si="7"/>
        <v>0</v>
      </c>
    </row>
    <row r="146" spans="1:10">
      <c r="A146" s="956" t="s">
        <v>3210</v>
      </c>
      <c r="B146" s="956" t="s">
        <v>3029</v>
      </c>
      <c r="C146" s="956" t="s">
        <v>3030</v>
      </c>
      <c r="D146" s="956" t="s">
        <v>5327</v>
      </c>
      <c r="E146" s="244">
        <f>'NUHM-Non Metro Abst'!N146</f>
        <v>0</v>
      </c>
      <c r="F146" s="244">
        <f>'NUHM-Non Metro Abst'!Q146</f>
        <v>0</v>
      </c>
      <c r="G146" s="244">
        <f>'NUHM Metro Abst'!N146</f>
        <v>0</v>
      </c>
      <c r="H146" s="244">
        <f>'NUHM Metro Abst'!Q146</f>
        <v>0</v>
      </c>
      <c r="I146" s="178">
        <f t="shared" si="6"/>
        <v>0</v>
      </c>
      <c r="J146" s="244">
        <f t="shared" si="7"/>
        <v>0</v>
      </c>
    </row>
    <row r="147" spans="1:10">
      <c r="A147" s="956" t="s">
        <v>3211</v>
      </c>
      <c r="B147" s="956" t="s">
        <v>3031</v>
      </c>
      <c r="C147" s="956" t="s">
        <v>3032</v>
      </c>
      <c r="D147" s="956" t="s">
        <v>5327</v>
      </c>
      <c r="E147" s="244">
        <f>'NUHM-Non Metro Abst'!N147</f>
        <v>0</v>
      </c>
      <c r="F147" s="244">
        <f>'NUHM-Non Metro Abst'!Q147</f>
        <v>0</v>
      </c>
      <c r="G147" s="244">
        <f>'NUHM Metro Abst'!N147</f>
        <v>0</v>
      </c>
      <c r="H147" s="244">
        <f>'NUHM Metro Abst'!Q147</f>
        <v>0</v>
      </c>
      <c r="I147" s="178">
        <f t="shared" si="6"/>
        <v>0</v>
      </c>
      <c r="J147" s="244">
        <f t="shared" si="7"/>
        <v>0</v>
      </c>
    </row>
    <row r="148" spans="1:10">
      <c r="A148" s="956" t="s">
        <v>3212</v>
      </c>
      <c r="B148" s="956" t="s">
        <v>3033</v>
      </c>
      <c r="C148" s="956" t="s">
        <v>3034</v>
      </c>
      <c r="D148" s="956" t="s">
        <v>5327</v>
      </c>
      <c r="E148" s="244">
        <f>'NUHM-Non Metro Abst'!N148</f>
        <v>0</v>
      </c>
      <c r="F148" s="244">
        <f>'NUHM-Non Metro Abst'!Q148</f>
        <v>0</v>
      </c>
      <c r="G148" s="244">
        <f>'NUHM Metro Abst'!N148</f>
        <v>0</v>
      </c>
      <c r="H148" s="244">
        <f>'NUHM Metro Abst'!Q148</f>
        <v>0</v>
      </c>
      <c r="I148" s="178">
        <f t="shared" si="6"/>
        <v>0</v>
      </c>
      <c r="J148" s="244">
        <f t="shared" si="7"/>
        <v>0</v>
      </c>
    </row>
    <row r="149" spans="1:10">
      <c r="A149" s="956" t="s">
        <v>3213</v>
      </c>
      <c r="B149" s="956" t="s">
        <v>3035</v>
      </c>
      <c r="C149" s="956" t="s">
        <v>478</v>
      </c>
      <c r="D149" s="956" t="s">
        <v>5327</v>
      </c>
      <c r="E149" s="244">
        <f>'NUHM-Non Metro Abst'!N149</f>
        <v>0</v>
      </c>
      <c r="F149" s="244">
        <f>'NUHM-Non Metro Abst'!Q149</f>
        <v>0</v>
      </c>
      <c r="G149" s="244">
        <f>'NUHM Metro Abst'!N149</f>
        <v>0</v>
      </c>
      <c r="H149" s="244">
        <f>'NUHM Metro Abst'!Q149</f>
        <v>0</v>
      </c>
      <c r="I149" s="178">
        <f t="shared" si="6"/>
        <v>0</v>
      </c>
      <c r="J149" s="244">
        <f t="shared" si="7"/>
        <v>0</v>
      </c>
    </row>
    <row r="150" spans="1:10">
      <c r="A150" s="341" t="s">
        <v>3214</v>
      </c>
      <c r="B150" s="341"/>
      <c r="C150" s="341" t="s">
        <v>504</v>
      </c>
      <c r="D150" s="341"/>
      <c r="E150" s="342">
        <f>'NUHM-Non Metro Abst'!N150</f>
        <v>21.071999999999999</v>
      </c>
      <c r="F150" s="342">
        <f>'NUHM-Non Metro Abst'!Q150</f>
        <v>0</v>
      </c>
      <c r="G150" s="342">
        <f>'NUHM Metro Abst'!N150</f>
        <v>0</v>
      </c>
      <c r="H150" s="342">
        <f>'NUHM Metro Abst'!Q150</f>
        <v>0</v>
      </c>
      <c r="I150" s="117">
        <f t="shared" si="6"/>
        <v>21.071999999999999</v>
      </c>
      <c r="J150" s="342">
        <f t="shared" si="7"/>
        <v>0</v>
      </c>
    </row>
    <row r="151" spans="1:10">
      <c r="A151" s="956" t="s">
        <v>3215</v>
      </c>
      <c r="B151" s="956" t="s">
        <v>3035</v>
      </c>
      <c r="C151" s="956" t="s">
        <v>3036</v>
      </c>
      <c r="D151" s="956" t="s">
        <v>5327</v>
      </c>
      <c r="E151" s="244">
        <f>'NUHM-Non Metro Abst'!N151</f>
        <v>21.071999999999999</v>
      </c>
      <c r="F151" s="244">
        <f>'NUHM-Non Metro Abst'!Q151</f>
        <v>0</v>
      </c>
      <c r="G151" s="244">
        <f>'NUHM Metro Abst'!N151</f>
        <v>0</v>
      </c>
      <c r="H151" s="244">
        <f>'NUHM Metro Abst'!Q151</f>
        <v>0</v>
      </c>
      <c r="I151" s="178">
        <f t="shared" si="6"/>
        <v>21.071999999999999</v>
      </c>
      <c r="J151" s="244">
        <f t="shared" si="7"/>
        <v>0</v>
      </c>
    </row>
    <row r="152" spans="1:10">
      <c r="A152" s="341" t="s">
        <v>3216</v>
      </c>
      <c r="B152" s="341"/>
      <c r="C152" s="341" t="s">
        <v>523</v>
      </c>
      <c r="D152" s="341"/>
      <c r="E152" s="342">
        <f>'NUHM-Non Metro Abst'!N152</f>
        <v>49.557960000000001</v>
      </c>
      <c r="F152" s="342">
        <f>'NUHM-Non Metro Abst'!Q152</f>
        <v>0</v>
      </c>
      <c r="G152" s="342">
        <f>'NUHM Metro Abst'!N152</f>
        <v>0</v>
      </c>
      <c r="H152" s="342">
        <f>'NUHM Metro Abst'!Q152</f>
        <v>0</v>
      </c>
      <c r="I152" s="117">
        <f t="shared" si="6"/>
        <v>49.557960000000001</v>
      </c>
      <c r="J152" s="342">
        <f t="shared" si="7"/>
        <v>0</v>
      </c>
    </row>
    <row r="153" spans="1:10" s="349" customFormat="1">
      <c r="A153" s="356" t="s">
        <v>3217</v>
      </c>
      <c r="B153" s="362" t="s">
        <v>3037</v>
      </c>
      <c r="C153" s="362" t="s">
        <v>3038</v>
      </c>
      <c r="D153" s="362"/>
      <c r="E153" s="244">
        <f>'NUHM-Non Metro Abst'!N153</f>
        <v>49.557960000000001</v>
      </c>
      <c r="F153" s="244">
        <f>'NUHM-Non Metro Abst'!Q153</f>
        <v>0</v>
      </c>
      <c r="G153" s="244">
        <f>'NUHM Metro Abst'!N153</f>
        <v>0</v>
      </c>
      <c r="H153" s="244">
        <f>'NUHM Metro Abst'!Q153</f>
        <v>0</v>
      </c>
      <c r="I153" s="178">
        <f t="shared" si="6"/>
        <v>49.557960000000001</v>
      </c>
      <c r="J153" s="244">
        <f t="shared" si="7"/>
        <v>0</v>
      </c>
    </row>
    <row r="154" spans="1:10">
      <c r="A154" s="956" t="s">
        <v>3218</v>
      </c>
      <c r="B154" s="956" t="s">
        <v>3039</v>
      </c>
      <c r="C154" s="956" t="s">
        <v>3040</v>
      </c>
      <c r="D154" s="956" t="s">
        <v>5327</v>
      </c>
      <c r="E154" s="244">
        <f>'NUHM-Non Metro Abst'!N154</f>
        <v>49.557960000000001</v>
      </c>
      <c r="F154" s="244">
        <f>'NUHM-Non Metro Abst'!Q154</f>
        <v>0</v>
      </c>
      <c r="G154" s="244">
        <f>'NUHM Metro Abst'!N154</f>
        <v>0</v>
      </c>
      <c r="H154" s="244">
        <f>'NUHM Metro Abst'!Q154</f>
        <v>0</v>
      </c>
      <c r="I154" s="178">
        <f t="shared" si="6"/>
        <v>49.557960000000001</v>
      </c>
      <c r="J154" s="244">
        <f t="shared" si="7"/>
        <v>0</v>
      </c>
    </row>
    <row r="155" spans="1:10">
      <c r="A155" s="956" t="s">
        <v>3219</v>
      </c>
      <c r="B155" s="956" t="s">
        <v>3041</v>
      </c>
      <c r="C155" s="956" t="s">
        <v>3042</v>
      </c>
      <c r="D155" s="956" t="s">
        <v>5327</v>
      </c>
      <c r="E155" s="244">
        <f>'NUHM-Non Metro Abst'!N155</f>
        <v>0</v>
      </c>
      <c r="F155" s="244">
        <f>'NUHM-Non Metro Abst'!Q155</f>
        <v>0</v>
      </c>
      <c r="G155" s="244">
        <f>'NUHM Metro Abst'!N155</f>
        <v>0</v>
      </c>
      <c r="H155" s="244">
        <f>'NUHM Metro Abst'!Q155</f>
        <v>0</v>
      </c>
      <c r="I155" s="178">
        <f t="shared" si="6"/>
        <v>0</v>
      </c>
      <c r="J155" s="244">
        <f t="shared" si="7"/>
        <v>0</v>
      </c>
    </row>
    <row r="156" spans="1:10" s="349" customFormat="1">
      <c r="A156" s="356" t="s">
        <v>3220</v>
      </c>
      <c r="B156" s="362" t="s">
        <v>3043</v>
      </c>
      <c r="C156" s="362" t="s">
        <v>3044</v>
      </c>
      <c r="D156" s="362"/>
      <c r="E156" s="244">
        <f>'NUHM-Non Metro Abst'!N156</f>
        <v>0</v>
      </c>
      <c r="F156" s="244">
        <f>'NUHM-Non Metro Abst'!Q156</f>
        <v>0</v>
      </c>
      <c r="G156" s="244">
        <f>'NUHM Metro Abst'!N156</f>
        <v>0</v>
      </c>
      <c r="H156" s="244">
        <f>'NUHM Metro Abst'!Q156</f>
        <v>0</v>
      </c>
      <c r="I156" s="178">
        <f t="shared" si="6"/>
        <v>0</v>
      </c>
      <c r="J156" s="244">
        <f t="shared" si="7"/>
        <v>0</v>
      </c>
    </row>
    <row r="157" spans="1:10">
      <c r="A157" s="956" t="s">
        <v>3221</v>
      </c>
      <c r="B157" s="956" t="s">
        <v>3045</v>
      </c>
      <c r="C157" s="956" t="s">
        <v>3040</v>
      </c>
      <c r="D157" s="956" t="s">
        <v>5327</v>
      </c>
      <c r="E157" s="244">
        <f>'NUHM-Non Metro Abst'!N157</f>
        <v>0</v>
      </c>
      <c r="F157" s="244">
        <f>'NUHM-Non Metro Abst'!Q157</f>
        <v>0</v>
      </c>
      <c r="G157" s="244">
        <f>'NUHM Metro Abst'!N157</f>
        <v>0</v>
      </c>
      <c r="H157" s="244">
        <f>'NUHM Metro Abst'!Q157</f>
        <v>0</v>
      </c>
      <c r="I157" s="178">
        <f t="shared" si="6"/>
        <v>0</v>
      </c>
      <c r="J157" s="244">
        <f t="shared" si="7"/>
        <v>0</v>
      </c>
    </row>
    <row r="158" spans="1:10">
      <c r="A158" s="956" t="s">
        <v>3222</v>
      </c>
      <c r="B158" s="956" t="s">
        <v>3046</v>
      </c>
      <c r="C158" s="956" t="s">
        <v>3042</v>
      </c>
      <c r="D158" s="956" t="s">
        <v>5327</v>
      </c>
      <c r="E158" s="244">
        <f>'NUHM-Non Metro Abst'!N158</f>
        <v>0</v>
      </c>
      <c r="F158" s="244">
        <f>'NUHM-Non Metro Abst'!Q158</f>
        <v>0</v>
      </c>
      <c r="G158" s="244">
        <f>'NUHM Metro Abst'!N158</f>
        <v>0</v>
      </c>
      <c r="H158" s="244">
        <f>'NUHM Metro Abst'!Q158</f>
        <v>0</v>
      </c>
      <c r="I158" s="178">
        <f t="shared" si="6"/>
        <v>0</v>
      </c>
      <c r="J158" s="244">
        <f t="shared" si="7"/>
        <v>0</v>
      </c>
    </row>
    <row r="159" spans="1:10" s="349" customFormat="1">
      <c r="A159" s="356" t="s">
        <v>3223</v>
      </c>
      <c r="B159" s="362" t="s">
        <v>3047</v>
      </c>
      <c r="C159" s="362" t="s">
        <v>3048</v>
      </c>
      <c r="D159" s="362"/>
      <c r="E159" s="244">
        <f>'NUHM-Non Metro Abst'!N159</f>
        <v>0</v>
      </c>
      <c r="F159" s="244">
        <f>'NUHM-Non Metro Abst'!Q159</f>
        <v>0</v>
      </c>
      <c r="G159" s="244">
        <f>'NUHM Metro Abst'!N159</f>
        <v>0</v>
      </c>
      <c r="H159" s="244">
        <f>'NUHM Metro Abst'!Q159</f>
        <v>0</v>
      </c>
      <c r="I159" s="178">
        <f t="shared" si="6"/>
        <v>0</v>
      </c>
      <c r="J159" s="244">
        <f t="shared" si="7"/>
        <v>0</v>
      </c>
    </row>
    <row r="160" spans="1:10">
      <c r="A160" s="956" t="s">
        <v>3224</v>
      </c>
      <c r="B160" s="956" t="s">
        <v>3049</v>
      </c>
      <c r="C160" s="956" t="s">
        <v>3040</v>
      </c>
      <c r="D160" s="956" t="s">
        <v>5327</v>
      </c>
      <c r="E160" s="244">
        <f>'NUHM-Non Metro Abst'!N160</f>
        <v>0</v>
      </c>
      <c r="F160" s="244">
        <f>'NUHM-Non Metro Abst'!Q160</f>
        <v>0</v>
      </c>
      <c r="G160" s="244">
        <f>'NUHM Metro Abst'!N160</f>
        <v>0</v>
      </c>
      <c r="H160" s="244">
        <f>'NUHM Metro Abst'!Q160</f>
        <v>0</v>
      </c>
      <c r="I160" s="178">
        <f t="shared" si="6"/>
        <v>0</v>
      </c>
      <c r="J160" s="244">
        <f t="shared" si="7"/>
        <v>0</v>
      </c>
    </row>
    <row r="161" spans="1:10">
      <c r="A161" s="956" t="s">
        <v>3225</v>
      </c>
      <c r="B161" s="956" t="s">
        <v>3049</v>
      </c>
      <c r="C161" s="956" t="s">
        <v>3042</v>
      </c>
      <c r="D161" s="956" t="s">
        <v>5327</v>
      </c>
      <c r="E161" s="244">
        <f>'NUHM-Non Metro Abst'!N161</f>
        <v>0</v>
      </c>
      <c r="F161" s="244">
        <f>'NUHM-Non Metro Abst'!Q161</f>
        <v>0</v>
      </c>
      <c r="G161" s="244">
        <f>'NUHM Metro Abst'!N161</f>
        <v>0</v>
      </c>
      <c r="H161" s="244">
        <f>'NUHM Metro Abst'!Q161</f>
        <v>0</v>
      </c>
      <c r="I161" s="178">
        <f t="shared" si="6"/>
        <v>0</v>
      </c>
      <c r="J161" s="244">
        <f t="shared" si="7"/>
        <v>0</v>
      </c>
    </row>
    <row r="162" spans="1:10">
      <c r="A162" s="341" t="s">
        <v>3226</v>
      </c>
      <c r="B162" s="341"/>
      <c r="C162" s="341" t="s">
        <v>671</v>
      </c>
      <c r="D162" s="341"/>
      <c r="E162" s="342">
        <f>'NUHM-Non Metro Abst'!N162</f>
        <v>0</v>
      </c>
      <c r="F162" s="342">
        <f>'NUHM-Non Metro Abst'!Q162</f>
        <v>0</v>
      </c>
      <c r="G162" s="342">
        <f>'NUHM Metro Abst'!N162</f>
        <v>0</v>
      </c>
      <c r="H162" s="342">
        <f>'NUHM Metro Abst'!Q162</f>
        <v>0</v>
      </c>
      <c r="I162" s="117">
        <f t="shared" si="6"/>
        <v>0</v>
      </c>
      <c r="J162" s="342">
        <f t="shared" si="7"/>
        <v>0</v>
      </c>
    </row>
    <row r="163" spans="1:10" s="349" customFormat="1">
      <c r="A163" s="356" t="s">
        <v>3227</v>
      </c>
      <c r="B163" s="362" t="s">
        <v>3050</v>
      </c>
      <c r="C163" s="362" t="s">
        <v>3051</v>
      </c>
      <c r="D163" s="362"/>
      <c r="E163" s="244">
        <f>'NUHM-Non Metro Abst'!N163</f>
        <v>0</v>
      </c>
      <c r="F163" s="244">
        <f>'NUHM-Non Metro Abst'!Q163</f>
        <v>0</v>
      </c>
      <c r="G163" s="244">
        <f>'NUHM Metro Abst'!N163</f>
        <v>0</v>
      </c>
      <c r="H163" s="244">
        <f>'NUHM Metro Abst'!Q163</f>
        <v>0</v>
      </c>
      <c r="I163" s="178">
        <f t="shared" si="6"/>
        <v>0</v>
      </c>
      <c r="J163" s="244">
        <f t="shared" si="7"/>
        <v>0</v>
      </c>
    </row>
    <row r="164" spans="1:10">
      <c r="A164" s="956" t="s">
        <v>3228</v>
      </c>
      <c r="B164" s="956" t="s">
        <v>3052</v>
      </c>
      <c r="C164" s="956" t="s">
        <v>2975</v>
      </c>
      <c r="D164" s="956" t="s">
        <v>5327</v>
      </c>
      <c r="E164" s="244">
        <f>'NUHM-Non Metro Abst'!N164</f>
        <v>0</v>
      </c>
      <c r="F164" s="244">
        <f>'NUHM-Non Metro Abst'!Q164</f>
        <v>0</v>
      </c>
      <c r="G164" s="244">
        <f>'NUHM Metro Abst'!N164</f>
        <v>0</v>
      </c>
      <c r="H164" s="244">
        <f>'NUHM Metro Abst'!Q164</f>
        <v>0</v>
      </c>
      <c r="I164" s="178">
        <f t="shared" si="6"/>
        <v>0</v>
      </c>
      <c r="J164" s="244">
        <f t="shared" si="7"/>
        <v>0</v>
      </c>
    </row>
    <row r="165" spans="1:10">
      <c r="A165" s="956" t="s">
        <v>3229</v>
      </c>
      <c r="B165" s="956" t="s">
        <v>3020</v>
      </c>
      <c r="C165" s="956" t="s">
        <v>2977</v>
      </c>
      <c r="D165" s="956" t="s">
        <v>5327</v>
      </c>
      <c r="E165" s="244">
        <f>'NUHM-Non Metro Abst'!N165</f>
        <v>0</v>
      </c>
      <c r="F165" s="244">
        <f>'NUHM-Non Metro Abst'!Q165</f>
        <v>0</v>
      </c>
      <c r="G165" s="244">
        <f>'NUHM Metro Abst'!N165</f>
        <v>0</v>
      </c>
      <c r="H165" s="244">
        <f>'NUHM Metro Abst'!Q165</f>
        <v>0</v>
      </c>
      <c r="I165" s="178">
        <f t="shared" si="6"/>
        <v>0</v>
      </c>
      <c r="J165" s="244">
        <f t="shared" si="7"/>
        <v>0</v>
      </c>
    </row>
    <row r="166" spans="1:10">
      <c r="A166" s="341" t="s">
        <v>3230</v>
      </c>
      <c r="B166" s="341"/>
      <c r="C166" s="341" t="s">
        <v>2426</v>
      </c>
      <c r="D166" s="341"/>
      <c r="E166" s="342">
        <f>'NUHM-Non Metro Abst'!N166</f>
        <v>6.4735199999999988</v>
      </c>
      <c r="F166" s="342">
        <f>'NUHM-Non Metro Abst'!Q166</f>
        <v>0</v>
      </c>
      <c r="G166" s="342">
        <f>'NUHM Metro Abst'!N166</f>
        <v>0</v>
      </c>
      <c r="H166" s="342">
        <f>'NUHM Metro Abst'!Q166</f>
        <v>0</v>
      </c>
      <c r="I166" s="117">
        <f t="shared" si="6"/>
        <v>6.4735199999999988</v>
      </c>
      <c r="J166" s="342">
        <f t="shared" si="7"/>
        <v>0</v>
      </c>
    </row>
    <row r="167" spans="1:10">
      <c r="A167" s="956" t="s">
        <v>3231</v>
      </c>
      <c r="B167" s="956" t="s">
        <v>3053</v>
      </c>
      <c r="C167" s="956" t="s">
        <v>3054</v>
      </c>
      <c r="D167" s="956" t="s">
        <v>5327</v>
      </c>
      <c r="E167" s="244">
        <f>'NUHM-Non Metro Abst'!N167</f>
        <v>6.4735199999999988</v>
      </c>
      <c r="F167" s="244">
        <f>'NUHM-Non Metro Abst'!Q167</f>
        <v>0</v>
      </c>
      <c r="G167" s="244">
        <f>'NUHM Metro Abst'!N167</f>
        <v>0</v>
      </c>
      <c r="H167" s="244">
        <f>'NUHM Metro Abst'!Q167</f>
        <v>0</v>
      </c>
      <c r="I167" s="178">
        <f t="shared" si="6"/>
        <v>6.4735199999999988</v>
      </c>
      <c r="J167" s="244">
        <f t="shared" si="7"/>
        <v>0</v>
      </c>
    </row>
    <row r="168" spans="1:10">
      <c r="A168" s="956" t="s">
        <v>3232</v>
      </c>
      <c r="B168" s="956" t="s">
        <v>3055</v>
      </c>
      <c r="C168" s="956" t="s">
        <v>3056</v>
      </c>
      <c r="D168" s="956" t="s">
        <v>5327</v>
      </c>
      <c r="E168" s="244">
        <f>'NUHM-Non Metro Abst'!N168</f>
        <v>0</v>
      </c>
      <c r="F168" s="244">
        <f>'NUHM-Non Metro Abst'!Q168</f>
        <v>0</v>
      </c>
      <c r="G168" s="244">
        <f>'NUHM Metro Abst'!N168</f>
        <v>0</v>
      </c>
      <c r="H168" s="244">
        <f>'NUHM Metro Abst'!Q168</f>
        <v>0</v>
      </c>
      <c r="I168" s="178">
        <f t="shared" si="6"/>
        <v>0</v>
      </c>
      <c r="J168" s="244">
        <f t="shared" si="7"/>
        <v>0</v>
      </c>
    </row>
    <row r="169" spans="1:10">
      <c r="A169" s="333" t="s">
        <v>3233</v>
      </c>
      <c r="B169" s="333"/>
      <c r="C169" s="333" t="s">
        <v>714</v>
      </c>
      <c r="D169" s="956" t="s">
        <v>5327</v>
      </c>
      <c r="E169" s="334">
        <f>'NUHM-Non Metro Abst'!N169</f>
        <v>19.505639999957399</v>
      </c>
      <c r="F169" s="334">
        <f>'NUHM-Non Metro Abst'!Q169</f>
        <v>0</v>
      </c>
      <c r="G169" s="334">
        <f>'NUHM Metro Abst'!N169</f>
        <v>0</v>
      </c>
      <c r="H169" s="334">
        <f>'NUHM Metro Abst'!Q169</f>
        <v>0</v>
      </c>
      <c r="I169" s="114">
        <f t="shared" si="6"/>
        <v>19.505639999957399</v>
      </c>
      <c r="J169" s="334">
        <f t="shared" si="7"/>
        <v>0</v>
      </c>
    </row>
    <row r="170" spans="1:10" ht="30">
      <c r="A170" s="333" t="s">
        <v>3234</v>
      </c>
      <c r="B170" s="333"/>
      <c r="C170" s="333" t="s">
        <v>716</v>
      </c>
      <c r="D170" s="956" t="s">
        <v>5327</v>
      </c>
      <c r="E170" s="334">
        <f>'NUHM-Non Metro Abst'!N170</f>
        <v>26.112599999956998</v>
      </c>
      <c r="F170" s="334">
        <f>'NUHM-Non Metro Abst'!Q170</f>
        <v>0</v>
      </c>
      <c r="G170" s="334">
        <f>'NUHM Metro Abst'!N170</f>
        <v>0</v>
      </c>
      <c r="H170" s="334">
        <f>'NUHM Metro Abst'!Q170</f>
        <v>0</v>
      </c>
      <c r="I170" s="114">
        <f t="shared" si="6"/>
        <v>26.112599999956998</v>
      </c>
      <c r="J170" s="334">
        <f t="shared" si="7"/>
        <v>0</v>
      </c>
    </row>
    <row r="171" spans="1:10">
      <c r="A171" s="333" t="s">
        <v>3235</v>
      </c>
      <c r="B171" s="333"/>
      <c r="C171" s="333" t="s">
        <v>3057</v>
      </c>
      <c r="D171" s="333"/>
      <c r="E171" s="334">
        <f>'NUHM-Non Metro Abst'!N171</f>
        <v>105</v>
      </c>
      <c r="F171" s="334">
        <f>'NUHM-Non Metro Abst'!Q171</f>
        <v>0</v>
      </c>
      <c r="G171" s="334">
        <f>'NUHM Metro Abst'!N171</f>
        <v>0</v>
      </c>
      <c r="H171" s="334">
        <f>'NUHM Metro Abst'!Q171</f>
        <v>0</v>
      </c>
      <c r="I171" s="114">
        <f t="shared" si="6"/>
        <v>105</v>
      </c>
      <c r="J171" s="334">
        <f t="shared" si="7"/>
        <v>0</v>
      </c>
    </row>
    <row r="172" spans="1:10" ht="45">
      <c r="A172" s="956" t="s">
        <v>3236</v>
      </c>
      <c r="B172" s="955"/>
      <c r="C172" s="335" t="s">
        <v>5300</v>
      </c>
      <c r="D172" s="335" t="s">
        <v>5324</v>
      </c>
      <c r="E172" s="244">
        <f>'NUHM-Non Metro Abst'!N172</f>
        <v>105</v>
      </c>
      <c r="F172" s="244">
        <f>'NUHM-Non Metro Abst'!Q172</f>
        <v>0</v>
      </c>
      <c r="G172" s="244">
        <f>'NUHM Metro Abst'!N172</f>
        <v>0</v>
      </c>
      <c r="H172" s="244">
        <f>'NUHM Metro Abst'!Q172</f>
        <v>0</v>
      </c>
      <c r="I172" s="178">
        <f t="shared" si="6"/>
        <v>105</v>
      </c>
      <c r="J172" s="244">
        <f t="shared" si="7"/>
        <v>0</v>
      </c>
    </row>
    <row r="173" spans="1:10">
      <c r="A173" s="956" t="s">
        <v>3920</v>
      </c>
      <c r="B173" s="955"/>
      <c r="C173" s="335" t="s">
        <v>605</v>
      </c>
      <c r="D173" s="335" t="s">
        <v>3286</v>
      </c>
      <c r="E173" s="244">
        <f>'NUHM-Non Metro Abst'!N173</f>
        <v>0</v>
      </c>
      <c r="F173" s="244">
        <f>'NUHM-Non Metro Abst'!Q173</f>
        <v>0</v>
      </c>
      <c r="G173" s="244">
        <f>'NUHM Metro Abst'!N173</f>
        <v>0</v>
      </c>
      <c r="H173" s="244">
        <f>'NUHM Metro Abst'!Q173</f>
        <v>0</v>
      </c>
      <c r="I173" s="178">
        <f t="shared" si="6"/>
        <v>0</v>
      </c>
      <c r="J173" s="244">
        <f t="shared" si="7"/>
        <v>0</v>
      </c>
    </row>
    <row r="174" spans="1:10">
      <c r="A174" s="105" t="s">
        <v>3237</v>
      </c>
      <c r="B174" s="105"/>
      <c r="C174" s="105" t="s">
        <v>52</v>
      </c>
      <c r="D174" s="105"/>
      <c r="E174" s="331">
        <f>'NUHM-Non Metro Abst'!N174</f>
        <v>26.25</v>
      </c>
      <c r="F174" s="331">
        <f>'NUHM-Non Metro Abst'!Q174</f>
        <v>0</v>
      </c>
      <c r="G174" s="331">
        <f>'NUHM Metro Abst'!N174</f>
        <v>0</v>
      </c>
      <c r="H174" s="331">
        <f>'NUHM Metro Abst'!Q174</f>
        <v>0</v>
      </c>
      <c r="I174" s="113">
        <f t="shared" si="6"/>
        <v>26.25</v>
      </c>
      <c r="J174" s="331">
        <f t="shared" si="7"/>
        <v>0</v>
      </c>
    </row>
    <row r="175" spans="1:10" ht="30">
      <c r="A175" s="333" t="s">
        <v>3238</v>
      </c>
      <c r="B175" s="333"/>
      <c r="C175" s="333" t="s">
        <v>22</v>
      </c>
      <c r="D175" s="333"/>
      <c r="E175" s="334">
        <f>'NUHM-Non Metro Abst'!N175</f>
        <v>0</v>
      </c>
      <c r="F175" s="334">
        <f>'NUHM-Non Metro Abst'!Q175</f>
        <v>0</v>
      </c>
      <c r="G175" s="334">
        <f>'NUHM Metro Abst'!N175</f>
        <v>0</v>
      </c>
      <c r="H175" s="334">
        <f>'NUHM Metro Abst'!Q175</f>
        <v>0</v>
      </c>
      <c r="I175" s="114">
        <f t="shared" si="6"/>
        <v>0</v>
      </c>
      <c r="J175" s="334">
        <f t="shared" si="7"/>
        <v>0</v>
      </c>
    </row>
    <row r="176" spans="1:10">
      <c r="A176" s="956" t="s">
        <v>3239</v>
      </c>
      <c r="B176" s="955" t="s">
        <v>3058</v>
      </c>
      <c r="C176" s="363" t="s">
        <v>3059</v>
      </c>
      <c r="D176" s="363" t="s">
        <v>5323</v>
      </c>
      <c r="E176" s="244">
        <f>'NUHM-Non Metro Abst'!N176</f>
        <v>0</v>
      </c>
      <c r="F176" s="244">
        <f>'NUHM-Non Metro Abst'!Q176</f>
        <v>0</v>
      </c>
      <c r="G176" s="244">
        <f>'NUHM Metro Abst'!N176</f>
        <v>0</v>
      </c>
      <c r="H176" s="244">
        <f>'NUHM Metro Abst'!Q176</f>
        <v>0</v>
      </c>
      <c r="I176" s="178">
        <f t="shared" si="6"/>
        <v>0</v>
      </c>
      <c r="J176" s="244">
        <f t="shared" si="7"/>
        <v>0</v>
      </c>
    </row>
    <row r="177" spans="1:10">
      <c r="A177" s="956" t="s">
        <v>3240</v>
      </c>
      <c r="B177" s="955"/>
      <c r="C177" s="363" t="s">
        <v>2960</v>
      </c>
      <c r="D177" s="363" t="s">
        <v>5323</v>
      </c>
      <c r="E177" s="244">
        <f>'NUHM-Non Metro Abst'!N177</f>
        <v>0</v>
      </c>
      <c r="F177" s="244">
        <f>'NUHM-Non Metro Abst'!Q177</f>
        <v>0</v>
      </c>
      <c r="G177" s="244">
        <f>'NUHM Metro Abst'!N177</f>
        <v>0</v>
      </c>
      <c r="H177" s="244">
        <f>'NUHM Metro Abst'!Q177</f>
        <v>0</v>
      </c>
      <c r="I177" s="178">
        <f t="shared" si="6"/>
        <v>0</v>
      </c>
      <c r="J177" s="244">
        <f t="shared" si="7"/>
        <v>0</v>
      </c>
    </row>
    <row r="178" spans="1:10">
      <c r="A178" s="333" t="s">
        <v>3241</v>
      </c>
      <c r="B178" s="333" t="s">
        <v>3242</v>
      </c>
      <c r="C178" s="333" t="s">
        <v>5292</v>
      </c>
      <c r="D178" s="333"/>
      <c r="E178" s="334">
        <f>'NUHM-Non Metro Abst'!N178</f>
        <v>26.25</v>
      </c>
      <c r="F178" s="334">
        <f>'NUHM-Non Metro Abst'!Q178</f>
        <v>0</v>
      </c>
      <c r="G178" s="334">
        <f>'NUHM Metro Abst'!N178</f>
        <v>0</v>
      </c>
      <c r="H178" s="334">
        <f>'NUHM Metro Abst'!Q178</f>
        <v>0</v>
      </c>
      <c r="I178" s="114">
        <f t="shared" si="6"/>
        <v>26.25</v>
      </c>
      <c r="J178" s="334">
        <f t="shared" si="7"/>
        <v>0</v>
      </c>
    </row>
    <row r="179" spans="1:10" ht="30">
      <c r="A179" s="956" t="s">
        <v>5304</v>
      </c>
      <c r="B179" s="956" t="s">
        <v>5293</v>
      </c>
      <c r="C179" s="956" t="s">
        <v>3060</v>
      </c>
      <c r="D179" s="363" t="s">
        <v>5323</v>
      </c>
      <c r="E179" s="244">
        <f>'NUHM-Non Metro Abst'!N179</f>
        <v>0</v>
      </c>
      <c r="F179" s="244">
        <f>'NUHM-Non Metro Abst'!Q179</f>
        <v>0</v>
      </c>
      <c r="G179" s="244">
        <f>'NUHM Metro Abst'!N179</f>
        <v>0</v>
      </c>
      <c r="H179" s="244">
        <f>'NUHM Metro Abst'!Q179</f>
        <v>0</v>
      </c>
      <c r="I179" s="178">
        <f t="shared" si="6"/>
        <v>0</v>
      </c>
      <c r="J179" s="244">
        <f t="shared" si="7"/>
        <v>0</v>
      </c>
    </row>
    <row r="180" spans="1:10">
      <c r="A180" s="956" t="s">
        <v>5305</v>
      </c>
      <c r="B180" s="956" t="s">
        <v>5294</v>
      </c>
      <c r="C180" s="956" t="s">
        <v>3061</v>
      </c>
      <c r="D180" s="363" t="s">
        <v>5323</v>
      </c>
      <c r="E180" s="244">
        <f>'NUHM-Non Metro Abst'!N180</f>
        <v>0</v>
      </c>
      <c r="F180" s="244">
        <f>'NUHM-Non Metro Abst'!Q180</f>
        <v>0</v>
      </c>
      <c r="G180" s="244">
        <f>'NUHM Metro Abst'!N180</f>
        <v>0</v>
      </c>
      <c r="H180" s="244">
        <f>'NUHM Metro Abst'!Q180</f>
        <v>0</v>
      </c>
      <c r="I180" s="178">
        <f t="shared" si="6"/>
        <v>0</v>
      </c>
      <c r="J180" s="244">
        <f t="shared" si="7"/>
        <v>0</v>
      </c>
    </row>
    <row r="181" spans="1:10">
      <c r="A181" s="956" t="s">
        <v>5306</v>
      </c>
      <c r="B181" s="956" t="s">
        <v>5295</v>
      </c>
      <c r="C181" s="956" t="s">
        <v>3062</v>
      </c>
      <c r="D181" s="363" t="s">
        <v>5323</v>
      </c>
      <c r="E181" s="244">
        <f>'NUHM-Non Metro Abst'!N181</f>
        <v>0</v>
      </c>
      <c r="F181" s="244">
        <f>'NUHM-Non Metro Abst'!Q181</f>
        <v>0</v>
      </c>
      <c r="G181" s="244">
        <f>'NUHM Metro Abst'!N181</f>
        <v>0</v>
      </c>
      <c r="H181" s="244">
        <f>'NUHM Metro Abst'!Q181</f>
        <v>0</v>
      </c>
      <c r="I181" s="178">
        <f t="shared" si="6"/>
        <v>0</v>
      </c>
      <c r="J181" s="244">
        <f t="shared" si="7"/>
        <v>0</v>
      </c>
    </row>
    <row r="182" spans="1:10">
      <c r="A182" s="956" t="s">
        <v>5307</v>
      </c>
      <c r="B182" s="956" t="s">
        <v>5296</v>
      </c>
      <c r="C182" s="956" t="s">
        <v>3063</v>
      </c>
      <c r="D182" s="363" t="s">
        <v>5323</v>
      </c>
      <c r="E182" s="244">
        <f>'NUHM-Non Metro Abst'!N182</f>
        <v>0</v>
      </c>
      <c r="F182" s="244">
        <f>'NUHM-Non Metro Abst'!Q182</f>
        <v>0</v>
      </c>
      <c r="G182" s="244">
        <f>'NUHM Metro Abst'!N182</f>
        <v>0</v>
      </c>
      <c r="H182" s="244">
        <f>'NUHM Metro Abst'!Q182</f>
        <v>0</v>
      </c>
      <c r="I182" s="178">
        <f t="shared" si="6"/>
        <v>0</v>
      </c>
      <c r="J182" s="244">
        <f t="shared" si="7"/>
        <v>0</v>
      </c>
    </row>
    <row r="183" spans="1:10" ht="30">
      <c r="A183" s="956" t="s">
        <v>5308</v>
      </c>
      <c r="B183" s="956" t="s">
        <v>5297</v>
      </c>
      <c r="C183" s="956" t="s">
        <v>5299</v>
      </c>
      <c r="D183" s="363" t="s">
        <v>5323</v>
      </c>
      <c r="E183" s="244">
        <f>'NUHM-Non Metro Abst'!N183</f>
        <v>0</v>
      </c>
      <c r="F183" s="244">
        <f>'NUHM-Non Metro Abst'!Q183</f>
        <v>0</v>
      </c>
      <c r="G183" s="244">
        <f>'NUHM Metro Abst'!N183</f>
        <v>0</v>
      </c>
      <c r="H183" s="244">
        <f>'NUHM Metro Abst'!Q183</f>
        <v>0</v>
      </c>
      <c r="I183" s="178">
        <f t="shared" si="6"/>
        <v>0</v>
      </c>
      <c r="J183" s="244">
        <f t="shared" si="7"/>
        <v>0</v>
      </c>
    </row>
    <row r="184" spans="1:10">
      <c r="A184" s="956" t="s">
        <v>5309</v>
      </c>
      <c r="B184" s="956" t="s">
        <v>5298</v>
      </c>
      <c r="C184" s="956" t="s">
        <v>3065</v>
      </c>
      <c r="D184" s="363" t="s">
        <v>5328</v>
      </c>
      <c r="E184" s="244">
        <f>'NUHM-Non Metro Abst'!N184</f>
        <v>0</v>
      </c>
      <c r="F184" s="244">
        <f>'NUHM-Non Metro Abst'!Q184</f>
        <v>0</v>
      </c>
      <c r="G184" s="244">
        <f>'NUHM Metro Abst'!N184</f>
        <v>0</v>
      </c>
      <c r="H184" s="244">
        <f>'NUHM Metro Abst'!Q184</f>
        <v>0</v>
      </c>
      <c r="I184" s="178">
        <f t="shared" si="6"/>
        <v>0</v>
      </c>
      <c r="J184" s="244">
        <f t="shared" si="7"/>
        <v>0</v>
      </c>
    </row>
    <row r="185" spans="1:10" ht="30">
      <c r="A185" s="956" t="s">
        <v>5310</v>
      </c>
      <c r="B185" s="956" t="s">
        <v>3243</v>
      </c>
      <c r="C185" s="956" t="s">
        <v>3911</v>
      </c>
      <c r="D185" s="956"/>
      <c r="E185" s="244">
        <f>'NUHM-Non Metro Abst'!N185</f>
        <v>19.95</v>
      </c>
      <c r="F185" s="244">
        <f>'NUHM-Non Metro Abst'!Q185</f>
        <v>0</v>
      </c>
      <c r="G185" s="244">
        <f>'NUHM Metro Abst'!N185</f>
        <v>0</v>
      </c>
      <c r="H185" s="244">
        <f>'NUHM Metro Abst'!Q185</f>
        <v>0</v>
      </c>
      <c r="I185" s="178">
        <f t="shared" si="6"/>
        <v>19.95</v>
      </c>
      <c r="J185" s="244">
        <f t="shared" si="7"/>
        <v>0</v>
      </c>
    </row>
    <row r="186" spans="1:10">
      <c r="A186" s="956" t="s">
        <v>5311</v>
      </c>
      <c r="B186" s="956" t="s">
        <v>4571</v>
      </c>
      <c r="C186" s="956" t="s">
        <v>3910</v>
      </c>
      <c r="D186" s="956" t="s">
        <v>5324</v>
      </c>
      <c r="E186" s="244">
        <f>'NUHM-Non Metro Abst'!N186</f>
        <v>7.35</v>
      </c>
      <c r="F186" s="244">
        <f>'NUHM-Non Metro Abst'!Q186</f>
        <v>0</v>
      </c>
      <c r="G186" s="244">
        <f>'NUHM Metro Abst'!N186</f>
        <v>0</v>
      </c>
      <c r="H186" s="244">
        <f>'NUHM Metro Abst'!Q186</f>
        <v>0</v>
      </c>
      <c r="I186" s="178">
        <f t="shared" si="6"/>
        <v>7.35</v>
      </c>
      <c r="J186" s="244">
        <f t="shared" si="7"/>
        <v>0</v>
      </c>
    </row>
    <row r="187" spans="1:10">
      <c r="A187" s="956" t="s">
        <v>5312</v>
      </c>
      <c r="B187" s="956" t="s">
        <v>4572</v>
      </c>
      <c r="C187" s="956" t="s">
        <v>4386</v>
      </c>
      <c r="D187" s="956" t="s">
        <v>5324</v>
      </c>
      <c r="E187" s="244">
        <f>'NUHM-Non Metro Abst'!N187</f>
        <v>8.4</v>
      </c>
      <c r="F187" s="244">
        <f>'NUHM-Non Metro Abst'!Q187</f>
        <v>0</v>
      </c>
      <c r="G187" s="244">
        <f>'NUHM Metro Abst'!N187</f>
        <v>0</v>
      </c>
      <c r="H187" s="244">
        <f>'NUHM Metro Abst'!Q187</f>
        <v>0</v>
      </c>
      <c r="I187" s="178">
        <f t="shared" si="6"/>
        <v>8.4</v>
      </c>
      <c r="J187" s="244">
        <f t="shared" si="7"/>
        <v>0</v>
      </c>
    </row>
    <row r="188" spans="1:10">
      <c r="A188" s="956" t="s">
        <v>5313</v>
      </c>
      <c r="B188" s="956" t="s">
        <v>4573</v>
      </c>
      <c r="C188" s="956" t="s">
        <v>5301</v>
      </c>
      <c r="D188" s="956" t="s">
        <v>5324</v>
      </c>
      <c r="E188" s="244">
        <f>'NUHM-Non Metro Abst'!N188</f>
        <v>4.2</v>
      </c>
      <c r="F188" s="244">
        <f>'NUHM-Non Metro Abst'!Q188</f>
        <v>0</v>
      </c>
      <c r="G188" s="244">
        <f>'NUHM Metro Abst'!N188</f>
        <v>0</v>
      </c>
      <c r="H188" s="244">
        <f>'NUHM Metro Abst'!Q188</f>
        <v>0</v>
      </c>
      <c r="I188" s="178">
        <f t="shared" si="6"/>
        <v>4.2</v>
      </c>
      <c r="J188" s="244">
        <f t="shared" si="7"/>
        <v>0</v>
      </c>
    </row>
    <row r="189" spans="1:10">
      <c r="A189" s="956" t="s">
        <v>5314</v>
      </c>
      <c r="B189" s="956" t="s">
        <v>5303</v>
      </c>
      <c r="C189" s="956" t="s">
        <v>5302</v>
      </c>
      <c r="D189" s="956" t="s">
        <v>5324</v>
      </c>
      <c r="E189" s="244">
        <f>'NUHM-Non Metro Abst'!N189</f>
        <v>0</v>
      </c>
      <c r="F189" s="244">
        <f>'NUHM-Non Metro Abst'!Q189</f>
        <v>0</v>
      </c>
      <c r="G189" s="244">
        <f>'NUHM Metro Abst'!N189</f>
        <v>0</v>
      </c>
      <c r="H189" s="244">
        <f>'NUHM Metro Abst'!Q189</f>
        <v>0</v>
      </c>
      <c r="I189" s="178">
        <f t="shared" si="6"/>
        <v>0</v>
      </c>
      <c r="J189" s="244">
        <f t="shared" si="7"/>
        <v>0</v>
      </c>
    </row>
    <row r="190" spans="1:10">
      <c r="A190" s="956" t="s">
        <v>5315</v>
      </c>
      <c r="B190" s="956" t="s">
        <v>4574</v>
      </c>
      <c r="C190" s="78" t="s">
        <v>3064</v>
      </c>
      <c r="D190" s="78" t="s">
        <v>4702</v>
      </c>
      <c r="E190" s="244">
        <f>'NUHM-Non Metro Abst'!N190</f>
        <v>0</v>
      </c>
      <c r="F190" s="244">
        <f>'NUHM-Non Metro Abst'!Q190</f>
        <v>0</v>
      </c>
      <c r="G190" s="244">
        <f>'NUHM Metro Abst'!N190</f>
        <v>0</v>
      </c>
      <c r="H190" s="244">
        <f>'NUHM Metro Abst'!Q190</f>
        <v>0</v>
      </c>
      <c r="I190" s="178">
        <f t="shared" si="6"/>
        <v>0</v>
      </c>
      <c r="J190" s="244">
        <f t="shared" si="7"/>
        <v>0</v>
      </c>
    </row>
    <row r="191" spans="1:10">
      <c r="A191" s="956" t="s">
        <v>5316</v>
      </c>
      <c r="B191" s="956" t="s">
        <v>4575</v>
      </c>
      <c r="C191" s="956" t="s">
        <v>4034</v>
      </c>
      <c r="D191" s="78" t="s">
        <v>4702</v>
      </c>
      <c r="E191" s="244">
        <f>'NUHM-Non Metro Abst'!N191</f>
        <v>0</v>
      </c>
      <c r="F191" s="244">
        <f>'NUHM-Non Metro Abst'!Q191</f>
        <v>0</v>
      </c>
      <c r="G191" s="244">
        <f>'NUHM Metro Abst'!N191</f>
        <v>0</v>
      </c>
      <c r="H191" s="244">
        <f>'NUHM Metro Abst'!Q191</f>
        <v>0</v>
      </c>
      <c r="I191" s="178">
        <f t="shared" si="6"/>
        <v>0</v>
      </c>
      <c r="J191" s="244">
        <f t="shared" si="7"/>
        <v>0</v>
      </c>
    </row>
    <row r="192" spans="1:10">
      <c r="A192" s="956" t="s">
        <v>5317</v>
      </c>
      <c r="B192" s="956" t="s">
        <v>4576</v>
      </c>
      <c r="C192" s="956" t="s">
        <v>4035</v>
      </c>
      <c r="D192" s="78" t="s">
        <v>4702</v>
      </c>
      <c r="E192" s="244">
        <f>'NUHM-Non Metro Abst'!N192</f>
        <v>0</v>
      </c>
      <c r="F192" s="244">
        <f>'NUHM-Non Metro Abst'!Q192</f>
        <v>0</v>
      </c>
      <c r="G192" s="244">
        <f>'NUHM Metro Abst'!N192</f>
        <v>0</v>
      </c>
      <c r="H192" s="244">
        <f>'NUHM Metro Abst'!Q192</f>
        <v>0</v>
      </c>
      <c r="I192" s="178">
        <f t="shared" si="6"/>
        <v>0</v>
      </c>
      <c r="J192" s="244">
        <f t="shared" si="7"/>
        <v>0</v>
      </c>
    </row>
    <row r="193" spans="1:10">
      <c r="A193" s="956" t="s">
        <v>5318</v>
      </c>
      <c r="B193" s="956" t="s">
        <v>4578</v>
      </c>
      <c r="C193" s="956" t="s">
        <v>4036</v>
      </c>
      <c r="D193" s="78" t="s">
        <v>4702</v>
      </c>
      <c r="E193" s="244">
        <f>'NUHM-Non Metro Abst'!N193</f>
        <v>0</v>
      </c>
      <c r="F193" s="244">
        <f>'NUHM-Non Metro Abst'!Q193</f>
        <v>0</v>
      </c>
      <c r="G193" s="244">
        <f>'NUHM Metro Abst'!N193</f>
        <v>0</v>
      </c>
      <c r="H193" s="244">
        <f>'NUHM Metro Abst'!Q193</f>
        <v>0</v>
      </c>
      <c r="I193" s="178">
        <f t="shared" si="6"/>
        <v>0</v>
      </c>
      <c r="J193" s="244">
        <f t="shared" si="7"/>
        <v>0</v>
      </c>
    </row>
    <row r="194" spans="1:10">
      <c r="A194" s="956" t="s">
        <v>5319</v>
      </c>
      <c r="B194" s="956" t="s">
        <v>4577</v>
      </c>
      <c r="C194" s="956" t="s">
        <v>4033</v>
      </c>
      <c r="D194" s="78" t="s">
        <v>3286</v>
      </c>
      <c r="E194" s="244">
        <f>'NUHM-Non Metro Abst'!N194</f>
        <v>6.3</v>
      </c>
      <c r="F194" s="244">
        <f>'NUHM-Non Metro Abst'!Q194</f>
        <v>0</v>
      </c>
      <c r="G194" s="244">
        <f>'NUHM Metro Abst'!N194</f>
        <v>0</v>
      </c>
      <c r="H194" s="244">
        <f>'NUHM Metro Abst'!Q194</f>
        <v>0</v>
      </c>
      <c r="I194" s="178">
        <f t="shared" si="6"/>
        <v>6.3</v>
      </c>
      <c r="J194" s="244">
        <f t="shared" si="7"/>
        <v>0</v>
      </c>
    </row>
    <row r="195" spans="1:10">
      <c r="A195" s="105" t="s">
        <v>3244</v>
      </c>
      <c r="B195" s="105"/>
      <c r="C195" s="105" t="s">
        <v>23</v>
      </c>
      <c r="D195" s="105"/>
      <c r="E195" s="331">
        <f>'NUHM-Non Metro Abst'!N195</f>
        <v>0</v>
      </c>
      <c r="F195" s="331">
        <f>'NUHM-Non Metro Abst'!Q195</f>
        <v>0</v>
      </c>
      <c r="G195" s="331">
        <f>'NUHM Metro Abst'!N195</f>
        <v>0</v>
      </c>
      <c r="H195" s="331">
        <f>'NUHM Metro Abst'!Q195</f>
        <v>0</v>
      </c>
      <c r="I195" s="113">
        <f t="shared" si="6"/>
        <v>0</v>
      </c>
      <c r="J195" s="331">
        <f t="shared" si="7"/>
        <v>0</v>
      </c>
    </row>
    <row r="196" spans="1:10">
      <c r="A196" s="333" t="s">
        <v>3245</v>
      </c>
      <c r="B196" s="333"/>
      <c r="C196" s="333" t="s">
        <v>24</v>
      </c>
      <c r="D196" s="333"/>
      <c r="E196" s="334">
        <f>'NUHM-Non Metro Abst'!N196</f>
        <v>0</v>
      </c>
      <c r="F196" s="334">
        <f>'NUHM-Non Metro Abst'!Q196</f>
        <v>0</v>
      </c>
      <c r="G196" s="334">
        <f>'NUHM Metro Abst'!N196</f>
        <v>0</v>
      </c>
      <c r="H196" s="334">
        <f>'NUHM Metro Abst'!Q196</f>
        <v>0</v>
      </c>
      <c r="I196" s="114">
        <f t="shared" si="6"/>
        <v>0</v>
      </c>
      <c r="J196" s="334">
        <f t="shared" si="7"/>
        <v>0</v>
      </c>
    </row>
    <row r="197" spans="1:10" ht="30">
      <c r="A197" s="956" t="s">
        <v>3246</v>
      </c>
      <c r="B197" s="364"/>
      <c r="C197" s="344" t="s">
        <v>1168</v>
      </c>
      <c r="D197" s="344" t="s">
        <v>118</v>
      </c>
      <c r="E197" s="244">
        <f>'NUHM-Non Metro Abst'!N197</f>
        <v>0</v>
      </c>
      <c r="F197" s="244">
        <f>'NUHM-Non Metro Abst'!Q197</f>
        <v>0</v>
      </c>
      <c r="G197" s="244">
        <f>'NUHM Metro Abst'!N197</f>
        <v>0</v>
      </c>
      <c r="H197" s="244">
        <f>'NUHM Metro Abst'!Q197</f>
        <v>0</v>
      </c>
      <c r="I197" s="178">
        <f t="shared" si="6"/>
        <v>0</v>
      </c>
      <c r="J197" s="244">
        <f t="shared" si="7"/>
        <v>0</v>
      </c>
    </row>
    <row r="198" spans="1:10">
      <c r="A198" s="956" t="s">
        <v>3247</v>
      </c>
      <c r="B198" s="364"/>
      <c r="C198" s="344" t="s">
        <v>1169</v>
      </c>
      <c r="D198" s="344" t="s">
        <v>131</v>
      </c>
      <c r="E198" s="244">
        <f>'NUHM-Non Metro Abst'!N198</f>
        <v>0</v>
      </c>
      <c r="F198" s="244">
        <f>'NUHM-Non Metro Abst'!Q198</f>
        <v>0</v>
      </c>
      <c r="G198" s="244">
        <f>'NUHM Metro Abst'!N198</f>
        <v>0</v>
      </c>
      <c r="H198" s="244">
        <f>'NUHM Metro Abst'!Q198</f>
        <v>0</v>
      </c>
      <c r="I198" s="178">
        <f t="shared" si="6"/>
        <v>0</v>
      </c>
      <c r="J198" s="244">
        <f t="shared" si="7"/>
        <v>0</v>
      </c>
    </row>
    <row r="199" spans="1:10">
      <c r="A199" s="333" t="s">
        <v>3248</v>
      </c>
      <c r="B199" s="333"/>
      <c r="C199" s="333" t="s">
        <v>25</v>
      </c>
      <c r="D199" s="333"/>
      <c r="E199" s="334">
        <f>'NUHM-Non Metro Abst'!N199</f>
        <v>0</v>
      </c>
      <c r="F199" s="334">
        <f>'NUHM-Non Metro Abst'!Q199</f>
        <v>0</v>
      </c>
      <c r="G199" s="334">
        <f>'NUHM Metro Abst'!N199</f>
        <v>0</v>
      </c>
      <c r="H199" s="334">
        <f>'NUHM Metro Abst'!Q199</f>
        <v>0</v>
      </c>
      <c r="I199" s="114">
        <f t="shared" si="6"/>
        <v>0</v>
      </c>
      <c r="J199" s="334">
        <f t="shared" si="7"/>
        <v>0</v>
      </c>
    </row>
    <row r="200" spans="1:10">
      <c r="A200" s="956" t="s">
        <v>3249</v>
      </c>
      <c r="B200" s="956" t="s">
        <v>3066</v>
      </c>
      <c r="C200" s="956" t="s">
        <v>3067</v>
      </c>
      <c r="D200" s="956" t="s">
        <v>3286</v>
      </c>
      <c r="E200" s="244">
        <f>'NUHM-Non Metro Abst'!N200</f>
        <v>0</v>
      </c>
      <c r="F200" s="244">
        <f>'NUHM-Non Metro Abst'!Q200</f>
        <v>0</v>
      </c>
      <c r="G200" s="244">
        <f>'NUHM Metro Abst'!N200</f>
        <v>0</v>
      </c>
      <c r="H200" s="244">
        <f>'NUHM Metro Abst'!Q200</f>
        <v>0</v>
      </c>
      <c r="I200" s="178">
        <f t="shared" si="6"/>
        <v>0</v>
      </c>
      <c r="J200" s="244">
        <f t="shared" si="7"/>
        <v>0</v>
      </c>
    </row>
    <row r="201" spans="1:10">
      <c r="A201" s="956" t="s">
        <v>3250</v>
      </c>
      <c r="B201" s="956" t="s">
        <v>3250</v>
      </c>
      <c r="C201" s="956" t="s">
        <v>307</v>
      </c>
      <c r="D201" s="956" t="s">
        <v>3286</v>
      </c>
      <c r="E201" s="244">
        <f>'NUHM-Non Metro Abst'!N201</f>
        <v>0</v>
      </c>
      <c r="F201" s="244">
        <f>'NUHM-Non Metro Abst'!Q201</f>
        <v>0</v>
      </c>
      <c r="G201" s="244">
        <f>'NUHM Metro Abst'!N201</f>
        <v>0</v>
      </c>
      <c r="H201" s="244">
        <f>'NUHM Metro Abst'!Q201</f>
        <v>0</v>
      </c>
      <c r="I201" s="178">
        <f t="shared" si="6"/>
        <v>0</v>
      </c>
      <c r="J201" s="244">
        <f t="shared" si="7"/>
        <v>0</v>
      </c>
    </row>
    <row r="202" spans="1:10">
      <c r="A202" s="198" t="s">
        <v>3251</v>
      </c>
      <c r="B202" s="340" t="s">
        <v>3251</v>
      </c>
      <c r="C202" s="195" t="s">
        <v>26</v>
      </c>
      <c r="D202" s="195"/>
      <c r="E202" s="244">
        <f>'NUHM-Non Metro Abst'!N202</f>
        <v>0</v>
      </c>
      <c r="F202" s="244">
        <f>'NUHM-Non Metro Abst'!Q202</f>
        <v>0</v>
      </c>
      <c r="G202" s="244">
        <f>'NUHM Metro Abst'!N202</f>
        <v>0</v>
      </c>
      <c r="H202" s="244">
        <f>'NUHM Metro Abst'!Q202</f>
        <v>0</v>
      </c>
      <c r="I202" s="178">
        <f t="shared" si="6"/>
        <v>0</v>
      </c>
      <c r="J202" s="244">
        <f t="shared" si="7"/>
        <v>0</v>
      </c>
    </row>
    <row r="203" spans="1:10">
      <c r="A203" s="198" t="s">
        <v>3252</v>
      </c>
      <c r="B203" s="340" t="s">
        <v>3252</v>
      </c>
      <c r="C203" s="195" t="s">
        <v>27</v>
      </c>
      <c r="D203" s="195"/>
      <c r="E203" s="244">
        <f>'NUHM-Non Metro Abst'!N203</f>
        <v>0</v>
      </c>
      <c r="F203" s="244">
        <f>'NUHM-Non Metro Abst'!Q203</f>
        <v>0</v>
      </c>
      <c r="G203" s="244">
        <f>'NUHM Metro Abst'!N203</f>
        <v>0</v>
      </c>
      <c r="H203" s="244">
        <f>'NUHM Metro Abst'!Q203</f>
        <v>0</v>
      </c>
      <c r="I203" s="178">
        <f t="shared" si="6"/>
        <v>0</v>
      </c>
      <c r="J203" s="244">
        <f t="shared" si="7"/>
        <v>0</v>
      </c>
    </row>
    <row r="204" spans="1:10">
      <c r="A204" s="105" t="s">
        <v>3253</v>
      </c>
      <c r="B204" s="105"/>
      <c r="C204" s="105" t="s">
        <v>28</v>
      </c>
      <c r="D204" s="105"/>
      <c r="E204" s="331">
        <f>'NUHM-Non Metro Abst'!N204</f>
        <v>21</v>
      </c>
      <c r="F204" s="331">
        <f>'NUHM-Non Metro Abst'!Q204</f>
        <v>0</v>
      </c>
      <c r="G204" s="331">
        <f>'NUHM Metro Abst'!N204</f>
        <v>0</v>
      </c>
      <c r="H204" s="331">
        <f>'NUHM Metro Abst'!Q204</f>
        <v>0</v>
      </c>
      <c r="I204" s="113">
        <f t="shared" si="6"/>
        <v>21</v>
      </c>
      <c r="J204" s="331">
        <f t="shared" si="7"/>
        <v>0</v>
      </c>
    </row>
    <row r="205" spans="1:10">
      <c r="A205" s="956" t="s">
        <v>3254</v>
      </c>
      <c r="B205" s="956" t="s">
        <v>3070</v>
      </c>
      <c r="C205" s="956" t="s">
        <v>5320</v>
      </c>
      <c r="D205" s="956" t="s">
        <v>3286</v>
      </c>
      <c r="E205" s="244">
        <f>'NUHM-Non Metro Abst'!N205</f>
        <v>0</v>
      </c>
      <c r="F205" s="244">
        <f>'NUHM-Non Metro Abst'!Q205</f>
        <v>0</v>
      </c>
      <c r="G205" s="244">
        <f>'NUHM Metro Abst'!N205</f>
        <v>0</v>
      </c>
      <c r="H205" s="244">
        <f>'NUHM Metro Abst'!Q205</f>
        <v>0</v>
      </c>
      <c r="I205" s="178">
        <f t="shared" si="6"/>
        <v>0</v>
      </c>
      <c r="J205" s="244">
        <f t="shared" si="7"/>
        <v>0</v>
      </c>
    </row>
    <row r="206" spans="1:10">
      <c r="A206" s="956" t="s">
        <v>3255</v>
      </c>
      <c r="B206" s="956" t="s">
        <v>3256</v>
      </c>
      <c r="C206" s="335" t="s">
        <v>3922</v>
      </c>
      <c r="D206" s="335" t="s">
        <v>5324</v>
      </c>
      <c r="E206" s="244">
        <f>'NUHM-Non Metro Abst'!N206</f>
        <v>21</v>
      </c>
      <c r="F206" s="244">
        <f>'NUHM-Non Metro Abst'!Q206</f>
        <v>0</v>
      </c>
      <c r="G206" s="244">
        <f>'NUHM Metro Abst'!N206</f>
        <v>0</v>
      </c>
      <c r="H206" s="244">
        <f>'NUHM Metro Abst'!Q206</f>
        <v>0</v>
      </c>
      <c r="I206" s="178">
        <f t="shared" ref="I206:I269" si="8">E206+G206</f>
        <v>21</v>
      </c>
      <c r="J206" s="244">
        <f t="shared" ref="J206:J269" si="9">F206+H206</f>
        <v>0</v>
      </c>
    </row>
    <row r="207" spans="1:10">
      <c r="A207" s="105" t="s">
        <v>3257</v>
      </c>
      <c r="B207" s="105"/>
      <c r="C207" s="105" t="s">
        <v>29</v>
      </c>
      <c r="D207" s="105"/>
      <c r="E207" s="331">
        <f>'NUHM-Non Metro Abst'!N207</f>
        <v>1.0230000000000001</v>
      </c>
      <c r="F207" s="331">
        <f>'NUHM-Non Metro Abst'!Q207</f>
        <v>0</v>
      </c>
      <c r="G207" s="331">
        <f>'NUHM Metro Abst'!N207</f>
        <v>0</v>
      </c>
      <c r="H207" s="331">
        <f>'NUHM Metro Abst'!Q207</f>
        <v>0</v>
      </c>
      <c r="I207" s="113">
        <f t="shared" si="8"/>
        <v>1.0230000000000001</v>
      </c>
      <c r="J207" s="331">
        <f t="shared" si="9"/>
        <v>0</v>
      </c>
    </row>
    <row r="208" spans="1:10">
      <c r="A208" s="956" t="s">
        <v>3258</v>
      </c>
      <c r="B208" s="348"/>
      <c r="C208" s="335" t="s">
        <v>3071</v>
      </c>
      <c r="D208" s="335" t="s">
        <v>3286</v>
      </c>
      <c r="E208" s="244">
        <f>'NUHM-Non Metro Abst'!N208</f>
        <v>1.0230000000000001</v>
      </c>
      <c r="F208" s="244">
        <f>'NUHM-Non Metro Abst'!Q208</f>
        <v>0</v>
      </c>
      <c r="G208" s="244">
        <f>'NUHM Metro Abst'!N208</f>
        <v>0</v>
      </c>
      <c r="H208" s="244">
        <f>'NUHM Metro Abst'!Q208</f>
        <v>0</v>
      </c>
      <c r="I208" s="178">
        <f t="shared" si="8"/>
        <v>1.0230000000000001</v>
      </c>
      <c r="J208" s="244">
        <f t="shared" si="9"/>
        <v>0</v>
      </c>
    </row>
    <row r="209" spans="1:10">
      <c r="A209" s="956" t="s">
        <v>3921</v>
      </c>
      <c r="B209" s="348"/>
      <c r="C209" s="335" t="s">
        <v>2853</v>
      </c>
      <c r="D209" s="335" t="s">
        <v>5324</v>
      </c>
      <c r="E209" s="244">
        <f>'NUHM-Non Metro Abst'!N209</f>
        <v>0</v>
      </c>
      <c r="F209" s="244">
        <f>'NUHM-Non Metro Abst'!Q209</f>
        <v>0</v>
      </c>
      <c r="G209" s="244">
        <f>'NUHM Metro Abst'!N209</f>
        <v>0</v>
      </c>
      <c r="H209" s="244">
        <f>'NUHM Metro Abst'!Q209</f>
        <v>0</v>
      </c>
      <c r="I209" s="178">
        <f t="shared" si="8"/>
        <v>0</v>
      </c>
      <c r="J209" s="244">
        <f t="shared" si="9"/>
        <v>0</v>
      </c>
    </row>
    <row r="210" spans="1:10">
      <c r="A210" s="105" t="s">
        <v>3259</v>
      </c>
      <c r="B210" s="105"/>
      <c r="C210" s="105" t="s">
        <v>30</v>
      </c>
      <c r="D210" s="105"/>
      <c r="E210" s="331">
        <f>'NUHM-Non Metro Abst'!N210</f>
        <v>0</v>
      </c>
      <c r="F210" s="331">
        <f>'NUHM-Non Metro Abst'!Q210</f>
        <v>0</v>
      </c>
      <c r="G210" s="331">
        <f>'NUHM Metro Abst'!N210</f>
        <v>0</v>
      </c>
      <c r="H210" s="331">
        <f>'NUHM Metro Abst'!Q210</f>
        <v>0</v>
      </c>
      <c r="I210" s="113">
        <f t="shared" si="8"/>
        <v>0</v>
      </c>
      <c r="J210" s="331">
        <f t="shared" si="9"/>
        <v>0</v>
      </c>
    </row>
    <row r="211" spans="1:10">
      <c r="A211" s="333" t="s">
        <v>3260</v>
      </c>
      <c r="B211" s="333"/>
      <c r="C211" s="333" t="s">
        <v>30</v>
      </c>
      <c r="D211" s="333"/>
      <c r="E211" s="334">
        <f>'NUHM-Non Metro Abst'!N211</f>
        <v>0</v>
      </c>
      <c r="F211" s="334">
        <f>'NUHM-Non Metro Abst'!Q211</f>
        <v>0</v>
      </c>
      <c r="G211" s="334">
        <f>'NUHM Metro Abst'!N211</f>
        <v>0</v>
      </c>
      <c r="H211" s="334">
        <f>'NUHM Metro Abst'!Q211</f>
        <v>0</v>
      </c>
      <c r="I211" s="114">
        <f t="shared" si="8"/>
        <v>0</v>
      </c>
      <c r="J211" s="334">
        <f t="shared" si="9"/>
        <v>0</v>
      </c>
    </row>
    <row r="212" spans="1:10">
      <c r="A212" s="956" t="s">
        <v>3261</v>
      </c>
      <c r="B212" s="955"/>
      <c r="C212" s="335" t="s">
        <v>4037</v>
      </c>
      <c r="D212" s="335" t="s">
        <v>4702</v>
      </c>
      <c r="E212" s="244">
        <f>'NUHM-Non Metro Abst'!N212</f>
        <v>0</v>
      </c>
      <c r="F212" s="244">
        <f>'NUHM-Non Metro Abst'!Q212</f>
        <v>0</v>
      </c>
      <c r="G212" s="244">
        <f>'NUHM Metro Abst'!N212</f>
        <v>0</v>
      </c>
      <c r="H212" s="244">
        <f>'NUHM Metro Abst'!Q212</f>
        <v>0</v>
      </c>
      <c r="I212" s="178">
        <f t="shared" si="8"/>
        <v>0</v>
      </c>
      <c r="J212" s="244">
        <f t="shared" si="9"/>
        <v>0</v>
      </c>
    </row>
    <row r="213" spans="1:10">
      <c r="A213" s="956" t="s">
        <v>4039</v>
      </c>
      <c r="B213" s="955"/>
      <c r="C213" s="335" t="s">
        <v>4591</v>
      </c>
      <c r="D213" s="335" t="s">
        <v>4702</v>
      </c>
      <c r="E213" s="244">
        <f>'NUHM-Non Metro Abst'!N213</f>
        <v>0</v>
      </c>
      <c r="F213" s="244">
        <f>'NUHM-Non Metro Abst'!Q213</f>
        <v>0</v>
      </c>
      <c r="G213" s="244">
        <f>'NUHM Metro Abst'!N213</f>
        <v>0</v>
      </c>
      <c r="H213" s="244">
        <f>'NUHM Metro Abst'!Q213</f>
        <v>0</v>
      </c>
      <c r="I213" s="178">
        <f t="shared" si="8"/>
        <v>0</v>
      </c>
      <c r="J213" s="244">
        <f t="shared" si="9"/>
        <v>0</v>
      </c>
    </row>
    <row r="214" spans="1:10">
      <c r="A214" s="956" t="s">
        <v>4040</v>
      </c>
      <c r="B214" s="955"/>
      <c r="C214" s="335" t="s">
        <v>4038</v>
      </c>
      <c r="D214" s="335" t="s">
        <v>4702</v>
      </c>
      <c r="E214" s="244">
        <f>'NUHM-Non Metro Abst'!N214</f>
        <v>0</v>
      </c>
      <c r="F214" s="244">
        <f>'NUHM-Non Metro Abst'!Q214</f>
        <v>0</v>
      </c>
      <c r="G214" s="244">
        <f>'NUHM Metro Abst'!N214</f>
        <v>0</v>
      </c>
      <c r="H214" s="244">
        <f>'NUHM Metro Abst'!Q214</f>
        <v>0</v>
      </c>
      <c r="I214" s="178">
        <f t="shared" si="8"/>
        <v>0</v>
      </c>
      <c r="J214" s="244">
        <f t="shared" si="9"/>
        <v>0</v>
      </c>
    </row>
    <row r="215" spans="1:10">
      <c r="A215" s="956" t="s">
        <v>4041</v>
      </c>
      <c r="B215" s="955"/>
      <c r="C215" s="335" t="s">
        <v>1241</v>
      </c>
      <c r="D215" s="335" t="s">
        <v>4702</v>
      </c>
      <c r="E215" s="244">
        <f>'NUHM-Non Metro Abst'!N215</f>
        <v>0</v>
      </c>
      <c r="F215" s="244">
        <f>'NUHM-Non Metro Abst'!Q215</f>
        <v>0</v>
      </c>
      <c r="G215" s="244">
        <f>'NUHM Metro Abst'!N215</f>
        <v>0</v>
      </c>
      <c r="H215" s="244">
        <f>'NUHM Metro Abst'!Q215</f>
        <v>0</v>
      </c>
      <c r="I215" s="178">
        <f t="shared" si="8"/>
        <v>0</v>
      </c>
      <c r="J215" s="244">
        <f t="shared" si="9"/>
        <v>0</v>
      </c>
    </row>
    <row r="216" spans="1:10">
      <c r="A216" s="333" t="s">
        <v>3262</v>
      </c>
      <c r="B216" s="333"/>
      <c r="C216" s="333" t="s">
        <v>31</v>
      </c>
      <c r="D216" s="333"/>
      <c r="E216" s="334">
        <f>'NUHM-Non Metro Abst'!N216</f>
        <v>0</v>
      </c>
      <c r="F216" s="334">
        <f>'NUHM-Non Metro Abst'!Q216</f>
        <v>0</v>
      </c>
      <c r="G216" s="334">
        <f>'NUHM Metro Abst'!N216</f>
        <v>0</v>
      </c>
      <c r="H216" s="334">
        <f>'NUHM Metro Abst'!Q216</f>
        <v>0</v>
      </c>
      <c r="I216" s="114">
        <f t="shared" si="8"/>
        <v>0</v>
      </c>
      <c r="J216" s="334">
        <f t="shared" si="9"/>
        <v>0</v>
      </c>
    </row>
    <row r="217" spans="1:10">
      <c r="A217" s="956" t="s">
        <v>3263</v>
      </c>
      <c r="B217" s="955"/>
      <c r="C217" s="193" t="s">
        <v>1250</v>
      </c>
      <c r="D217" s="335" t="s">
        <v>4702</v>
      </c>
      <c r="E217" s="244">
        <f>'NUHM-Non Metro Abst'!N217</f>
        <v>0</v>
      </c>
      <c r="F217" s="244">
        <f>'NUHM-Non Metro Abst'!Q217</f>
        <v>0</v>
      </c>
      <c r="G217" s="244">
        <f>'NUHM Metro Abst'!N217</f>
        <v>0</v>
      </c>
      <c r="H217" s="244">
        <f>'NUHM Metro Abst'!Q217</f>
        <v>0</v>
      </c>
      <c r="I217" s="178">
        <f t="shared" si="8"/>
        <v>0</v>
      </c>
      <c r="J217" s="244">
        <f t="shared" si="9"/>
        <v>0</v>
      </c>
    </row>
    <row r="218" spans="1:10">
      <c r="A218" s="956" t="s">
        <v>3264</v>
      </c>
      <c r="B218" s="955"/>
      <c r="C218" s="365" t="s">
        <v>4042</v>
      </c>
      <c r="D218" s="335" t="s">
        <v>4702</v>
      </c>
      <c r="E218" s="244">
        <f>'NUHM-Non Metro Abst'!N218</f>
        <v>0</v>
      </c>
      <c r="F218" s="244">
        <f>'NUHM-Non Metro Abst'!Q218</f>
        <v>0</v>
      </c>
      <c r="G218" s="244">
        <f>'NUHM Metro Abst'!N218</f>
        <v>0</v>
      </c>
      <c r="H218" s="244">
        <f>'NUHM Metro Abst'!Q218</f>
        <v>0</v>
      </c>
      <c r="I218" s="178">
        <f t="shared" si="8"/>
        <v>0</v>
      </c>
      <c r="J218" s="244">
        <f t="shared" si="9"/>
        <v>0</v>
      </c>
    </row>
    <row r="219" spans="1:10">
      <c r="A219" s="956" t="s">
        <v>4044</v>
      </c>
      <c r="B219" s="955"/>
      <c r="C219" s="366" t="s">
        <v>1253</v>
      </c>
      <c r="D219" s="335" t="s">
        <v>4702</v>
      </c>
      <c r="E219" s="244">
        <f>'NUHM-Non Metro Abst'!N219</f>
        <v>0</v>
      </c>
      <c r="F219" s="244">
        <f>'NUHM-Non Metro Abst'!Q219</f>
        <v>0</v>
      </c>
      <c r="G219" s="244">
        <f>'NUHM Metro Abst'!N219</f>
        <v>0</v>
      </c>
      <c r="H219" s="244">
        <f>'NUHM Metro Abst'!Q219</f>
        <v>0</v>
      </c>
      <c r="I219" s="178">
        <f t="shared" si="8"/>
        <v>0</v>
      </c>
      <c r="J219" s="244">
        <f t="shared" si="9"/>
        <v>0</v>
      </c>
    </row>
    <row r="220" spans="1:10">
      <c r="A220" s="956" t="s">
        <v>4045</v>
      </c>
      <c r="B220" s="955"/>
      <c r="C220" s="365" t="s">
        <v>4043</v>
      </c>
      <c r="D220" s="335" t="s">
        <v>4702</v>
      </c>
      <c r="E220" s="244">
        <f>'NUHM-Non Metro Abst'!N220</f>
        <v>0</v>
      </c>
      <c r="F220" s="244">
        <f>'NUHM-Non Metro Abst'!Q220</f>
        <v>0</v>
      </c>
      <c r="G220" s="244">
        <f>'NUHM Metro Abst'!N220</f>
        <v>0</v>
      </c>
      <c r="H220" s="244">
        <f>'NUHM Metro Abst'!Q220</f>
        <v>0</v>
      </c>
      <c r="I220" s="178">
        <f t="shared" si="8"/>
        <v>0</v>
      </c>
      <c r="J220" s="244">
        <f t="shared" si="9"/>
        <v>0</v>
      </c>
    </row>
    <row r="221" spans="1:10">
      <c r="A221" s="956" t="s">
        <v>4046</v>
      </c>
      <c r="B221" s="955"/>
      <c r="C221" s="365" t="s">
        <v>1259</v>
      </c>
      <c r="D221" s="335" t="s">
        <v>4702</v>
      </c>
      <c r="E221" s="244">
        <f>'NUHM-Non Metro Abst'!N221</f>
        <v>0</v>
      </c>
      <c r="F221" s="244">
        <f>'NUHM-Non Metro Abst'!Q221</f>
        <v>0</v>
      </c>
      <c r="G221" s="244">
        <f>'NUHM Metro Abst'!N221</f>
        <v>0</v>
      </c>
      <c r="H221" s="244">
        <f>'NUHM Metro Abst'!Q221</f>
        <v>0</v>
      </c>
      <c r="I221" s="178">
        <f t="shared" si="8"/>
        <v>0</v>
      </c>
      <c r="J221" s="244">
        <f t="shared" si="9"/>
        <v>0</v>
      </c>
    </row>
    <row r="222" spans="1:10">
      <c r="A222" s="333" t="s">
        <v>3265</v>
      </c>
      <c r="B222" s="333"/>
      <c r="C222" s="333" t="s">
        <v>2960</v>
      </c>
      <c r="D222" s="333"/>
      <c r="E222" s="334">
        <f>'NUHM-Non Metro Abst'!N222</f>
        <v>0</v>
      </c>
      <c r="F222" s="334">
        <f>'NUHM-Non Metro Abst'!Q222</f>
        <v>0</v>
      </c>
      <c r="G222" s="334">
        <f>'NUHM Metro Abst'!N222</f>
        <v>0</v>
      </c>
      <c r="H222" s="334">
        <f>'NUHM Metro Abst'!Q222</f>
        <v>0</v>
      </c>
      <c r="I222" s="114">
        <f t="shared" si="8"/>
        <v>0</v>
      </c>
      <c r="J222" s="334">
        <f t="shared" si="9"/>
        <v>0</v>
      </c>
    </row>
    <row r="223" spans="1:10">
      <c r="A223" s="105" t="s">
        <v>3266</v>
      </c>
      <c r="B223" s="105"/>
      <c r="C223" s="105" t="s">
        <v>3072</v>
      </c>
      <c r="D223" s="105"/>
      <c r="E223" s="331">
        <f>'NUHM-Non Metro Abst'!N223</f>
        <v>0</v>
      </c>
      <c r="F223" s="331">
        <f>'NUHM-Non Metro Abst'!Q223</f>
        <v>0</v>
      </c>
      <c r="G223" s="331">
        <f>'NUHM Metro Abst'!N223</f>
        <v>0</v>
      </c>
      <c r="H223" s="331">
        <f>'NUHM Metro Abst'!Q223</f>
        <v>0</v>
      </c>
      <c r="I223" s="113">
        <f t="shared" si="8"/>
        <v>0</v>
      </c>
      <c r="J223" s="331">
        <f t="shared" si="9"/>
        <v>0</v>
      </c>
    </row>
    <row r="224" spans="1:10" ht="30">
      <c r="A224" s="198" t="s">
        <v>3267</v>
      </c>
      <c r="B224" s="364"/>
      <c r="C224" s="195" t="s">
        <v>3073</v>
      </c>
      <c r="D224" s="195"/>
      <c r="E224" s="244">
        <f>'NUHM-Non Metro Abst'!N224</f>
        <v>0</v>
      </c>
      <c r="F224" s="244">
        <f>'NUHM-Non Metro Abst'!Q224</f>
        <v>0</v>
      </c>
      <c r="G224" s="244">
        <f>'NUHM Metro Abst'!N224</f>
        <v>0</v>
      </c>
      <c r="H224" s="244">
        <f>'NUHM Metro Abst'!Q224</f>
        <v>0</v>
      </c>
      <c r="I224" s="178">
        <f t="shared" si="8"/>
        <v>0</v>
      </c>
      <c r="J224" s="244">
        <f t="shared" si="9"/>
        <v>0</v>
      </c>
    </row>
    <row r="225" spans="1:10">
      <c r="A225" s="333" t="s">
        <v>3268</v>
      </c>
      <c r="B225" s="333"/>
      <c r="C225" s="333" t="s">
        <v>32</v>
      </c>
      <c r="D225" s="333"/>
      <c r="E225" s="334">
        <f>'NUHM-Non Metro Abst'!N225</f>
        <v>0</v>
      </c>
      <c r="F225" s="334">
        <f>'NUHM-Non Metro Abst'!Q225</f>
        <v>0</v>
      </c>
      <c r="G225" s="334">
        <f>'NUHM Metro Abst'!N225</f>
        <v>0</v>
      </c>
      <c r="H225" s="334">
        <f>'NUHM Metro Abst'!Q225</f>
        <v>0</v>
      </c>
      <c r="I225" s="114">
        <f t="shared" si="8"/>
        <v>0</v>
      </c>
      <c r="J225" s="334">
        <f t="shared" si="9"/>
        <v>0</v>
      </c>
    </row>
    <row r="226" spans="1:10">
      <c r="A226" s="956" t="s">
        <v>3269</v>
      </c>
      <c r="B226" s="955"/>
      <c r="C226" s="335" t="s">
        <v>3074</v>
      </c>
      <c r="D226" s="335" t="s">
        <v>5323</v>
      </c>
      <c r="E226" s="244">
        <f>'NUHM-Non Metro Abst'!N226</f>
        <v>0</v>
      </c>
      <c r="F226" s="244">
        <f>'NUHM-Non Metro Abst'!Q226</f>
        <v>0</v>
      </c>
      <c r="G226" s="244">
        <f>'NUHM Metro Abst'!N226</f>
        <v>0</v>
      </c>
      <c r="H226" s="244">
        <f>'NUHM Metro Abst'!Q226</f>
        <v>0</v>
      </c>
      <c r="I226" s="178">
        <f t="shared" si="8"/>
        <v>0</v>
      </c>
      <c r="J226" s="244">
        <f t="shared" si="9"/>
        <v>0</v>
      </c>
    </row>
    <row r="227" spans="1:10">
      <c r="A227" s="105" t="s">
        <v>3270</v>
      </c>
      <c r="B227" s="105"/>
      <c r="C227" s="105" t="s">
        <v>33</v>
      </c>
      <c r="D227" s="105"/>
      <c r="E227" s="331">
        <f>'NUHM-Non Metro Abst'!N227</f>
        <v>0</v>
      </c>
      <c r="F227" s="331">
        <f>'NUHM-Non Metro Abst'!Q227</f>
        <v>0</v>
      </c>
      <c r="G227" s="331">
        <f>'NUHM Metro Abst'!N227</f>
        <v>0</v>
      </c>
      <c r="H227" s="331">
        <f>'NUHM Metro Abst'!Q227</f>
        <v>0</v>
      </c>
      <c r="I227" s="113">
        <f t="shared" si="8"/>
        <v>0</v>
      </c>
      <c r="J227" s="331">
        <f t="shared" si="9"/>
        <v>0</v>
      </c>
    </row>
    <row r="228" spans="1:10">
      <c r="A228" s="956" t="s">
        <v>3271</v>
      </c>
      <c r="B228" s="956"/>
      <c r="C228" s="956" t="s">
        <v>5321</v>
      </c>
      <c r="D228" s="956" t="s">
        <v>5324</v>
      </c>
      <c r="E228" s="244">
        <f>'NUHM-Non Metro Abst'!N228</f>
        <v>0</v>
      </c>
      <c r="F228" s="244">
        <f>'NUHM-Non Metro Abst'!Q228</f>
        <v>0</v>
      </c>
      <c r="G228" s="244">
        <f>'NUHM Metro Abst'!N228</f>
        <v>0</v>
      </c>
      <c r="H228" s="244">
        <f>'NUHM Metro Abst'!Q228</f>
        <v>0</v>
      </c>
      <c r="I228" s="178">
        <f t="shared" si="8"/>
        <v>0</v>
      </c>
      <c r="J228" s="244">
        <f t="shared" si="9"/>
        <v>0</v>
      </c>
    </row>
    <row r="229" spans="1:10">
      <c r="A229" s="956" t="s">
        <v>3919</v>
      </c>
      <c r="B229" s="956"/>
      <c r="C229" s="956" t="s">
        <v>307</v>
      </c>
      <c r="D229" s="956" t="s">
        <v>5323</v>
      </c>
      <c r="E229" s="244">
        <f>'NUHM-Non Metro Abst'!N229</f>
        <v>0</v>
      </c>
      <c r="F229" s="244">
        <f>'NUHM-Non Metro Abst'!Q229</f>
        <v>0</v>
      </c>
      <c r="G229" s="244">
        <f>'NUHM Metro Abst'!N229</f>
        <v>0</v>
      </c>
      <c r="H229" s="244">
        <f>'NUHM Metro Abst'!Q229</f>
        <v>0</v>
      </c>
      <c r="I229" s="178">
        <f t="shared" si="8"/>
        <v>0</v>
      </c>
      <c r="J229" s="244">
        <f t="shared" si="9"/>
        <v>0</v>
      </c>
    </row>
    <row r="230" spans="1:10">
      <c r="A230" s="105" t="s">
        <v>3272</v>
      </c>
      <c r="B230" s="105"/>
      <c r="C230" s="105" t="s">
        <v>34</v>
      </c>
      <c r="D230" s="105"/>
      <c r="E230" s="331">
        <f>'NUHM-Non Metro Abst'!N230</f>
        <v>46.867199999999997</v>
      </c>
      <c r="F230" s="331">
        <f>'NUHM-Non Metro Abst'!Q230</f>
        <v>0</v>
      </c>
      <c r="G230" s="331">
        <f>'NUHM Metro Abst'!N230</f>
        <v>0</v>
      </c>
      <c r="H230" s="331">
        <f>'NUHM Metro Abst'!Q230</f>
        <v>0</v>
      </c>
      <c r="I230" s="113">
        <f t="shared" si="8"/>
        <v>46.867199999999997</v>
      </c>
      <c r="J230" s="331">
        <f t="shared" si="9"/>
        <v>0</v>
      </c>
    </row>
    <row r="231" spans="1:10">
      <c r="A231" s="333" t="s">
        <v>3273</v>
      </c>
      <c r="B231" s="333"/>
      <c r="C231" s="194" t="s">
        <v>2150</v>
      </c>
      <c r="D231" s="194"/>
      <c r="E231" s="334">
        <f>'NUHM-Non Metro Abst'!N231</f>
        <v>17.399999999999999</v>
      </c>
      <c r="F231" s="334">
        <f>'NUHM-Non Metro Abst'!Q231</f>
        <v>0</v>
      </c>
      <c r="G231" s="334">
        <f>'NUHM Metro Abst'!N231</f>
        <v>0</v>
      </c>
      <c r="H231" s="334">
        <f>'NUHM Metro Abst'!Q231</f>
        <v>0</v>
      </c>
      <c r="I231" s="114">
        <f t="shared" si="8"/>
        <v>17.399999999999999</v>
      </c>
      <c r="J231" s="334">
        <f t="shared" si="9"/>
        <v>0</v>
      </c>
    </row>
    <row r="232" spans="1:10">
      <c r="A232" s="341" t="s">
        <v>3274</v>
      </c>
      <c r="B232" s="341"/>
      <c r="C232" s="341" t="s">
        <v>35</v>
      </c>
      <c r="D232" s="341"/>
      <c r="E232" s="342">
        <f>'NUHM-Non Metro Abst'!N232</f>
        <v>0</v>
      </c>
      <c r="F232" s="342">
        <f>'NUHM-Non Metro Abst'!Q232</f>
        <v>0</v>
      </c>
      <c r="G232" s="342">
        <f>'NUHM Metro Abst'!N232</f>
        <v>0</v>
      </c>
      <c r="H232" s="342">
        <f>'NUHM Metro Abst'!Q232</f>
        <v>0</v>
      </c>
      <c r="I232" s="117">
        <f t="shared" si="8"/>
        <v>0</v>
      </c>
      <c r="J232" s="342">
        <f t="shared" si="9"/>
        <v>0</v>
      </c>
    </row>
    <row r="233" spans="1:10">
      <c r="A233" s="341" t="s">
        <v>3923</v>
      </c>
      <c r="B233" s="341"/>
      <c r="C233" s="341" t="s">
        <v>37</v>
      </c>
      <c r="D233" s="341"/>
      <c r="E233" s="342">
        <f>'NUHM-Non Metro Abst'!N233</f>
        <v>8.4</v>
      </c>
      <c r="F233" s="342">
        <f>'NUHM-Non Metro Abst'!Q233</f>
        <v>0</v>
      </c>
      <c r="G233" s="342">
        <f>'NUHM Metro Abst'!N233</f>
        <v>0</v>
      </c>
      <c r="H233" s="342">
        <f>'NUHM Metro Abst'!Q233</f>
        <v>0</v>
      </c>
      <c r="I233" s="117">
        <f t="shared" si="8"/>
        <v>8.4</v>
      </c>
      <c r="J233" s="342">
        <f t="shared" si="9"/>
        <v>0</v>
      </c>
    </row>
    <row r="234" spans="1:10" ht="30">
      <c r="A234" s="956" t="s">
        <v>4372</v>
      </c>
      <c r="B234" s="956" t="s">
        <v>3075</v>
      </c>
      <c r="C234" s="956" t="s">
        <v>3076</v>
      </c>
      <c r="D234" s="367" t="s">
        <v>5329</v>
      </c>
      <c r="E234" s="244">
        <f>'NUHM-Non Metro Abst'!N234</f>
        <v>0</v>
      </c>
      <c r="F234" s="244">
        <f>'NUHM-Non Metro Abst'!Q234</f>
        <v>0</v>
      </c>
      <c r="G234" s="244">
        <f>'NUHM Metro Abst'!N234</f>
        <v>0</v>
      </c>
      <c r="H234" s="244">
        <f>'NUHM Metro Abst'!Q234</f>
        <v>0</v>
      </c>
      <c r="I234" s="178">
        <f t="shared" si="8"/>
        <v>0</v>
      </c>
      <c r="J234" s="244">
        <f t="shared" si="9"/>
        <v>0</v>
      </c>
    </row>
    <row r="235" spans="1:10" s="321" customFormat="1">
      <c r="A235" s="357" t="s">
        <v>4373</v>
      </c>
      <c r="B235" s="357" t="s">
        <v>3077</v>
      </c>
      <c r="C235" s="368" t="s">
        <v>2196</v>
      </c>
      <c r="D235" s="368"/>
      <c r="E235" s="354">
        <f>'NUHM-Non Metro Abst'!N235</f>
        <v>8.4</v>
      </c>
      <c r="F235" s="354">
        <f>'NUHM-Non Metro Abst'!Q235</f>
        <v>0</v>
      </c>
      <c r="G235" s="354">
        <f>'NUHM Metro Abst'!N235</f>
        <v>0</v>
      </c>
      <c r="H235" s="354">
        <f>'NUHM Metro Abst'!Q235</f>
        <v>0</v>
      </c>
      <c r="I235" s="355">
        <f t="shared" si="8"/>
        <v>8.4</v>
      </c>
      <c r="J235" s="354">
        <f t="shared" si="9"/>
        <v>0</v>
      </c>
    </row>
    <row r="236" spans="1:10" s="321" customFormat="1">
      <c r="A236" s="78" t="s">
        <v>4546</v>
      </c>
      <c r="B236" s="78"/>
      <c r="C236" s="78" t="s">
        <v>3078</v>
      </c>
      <c r="D236" s="78" t="s">
        <v>5327</v>
      </c>
      <c r="E236" s="244">
        <f>'NUHM-Non Metro Abst'!N236</f>
        <v>0</v>
      </c>
      <c r="F236" s="244">
        <f>'NUHM-Non Metro Abst'!Q236</f>
        <v>0</v>
      </c>
      <c r="G236" s="244">
        <f>'NUHM Metro Abst'!N236</f>
        <v>0</v>
      </c>
      <c r="H236" s="244">
        <f>'NUHM Metro Abst'!Q236</f>
        <v>0</v>
      </c>
      <c r="I236" s="178">
        <f t="shared" si="8"/>
        <v>0</v>
      </c>
      <c r="J236" s="244">
        <f t="shared" si="9"/>
        <v>0</v>
      </c>
    </row>
    <row r="237" spans="1:10" s="321" customFormat="1" ht="30">
      <c r="A237" s="78" t="s">
        <v>4547</v>
      </c>
      <c r="B237" s="78"/>
      <c r="C237" s="369" t="s">
        <v>2416</v>
      </c>
      <c r="D237" s="78" t="s">
        <v>5330</v>
      </c>
      <c r="E237" s="244">
        <f>'NUHM-Non Metro Abst'!N237</f>
        <v>8.4</v>
      </c>
      <c r="F237" s="244">
        <f>'NUHM-Non Metro Abst'!Q237</f>
        <v>0</v>
      </c>
      <c r="G237" s="244">
        <f>'NUHM Metro Abst'!N237</f>
        <v>0</v>
      </c>
      <c r="H237" s="244">
        <f>'NUHM Metro Abst'!Q237</f>
        <v>0</v>
      </c>
      <c r="I237" s="178">
        <f t="shared" si="8"/>
        <v>8.4</v>
      </c>
      <c r="J237" s="244">
        <f t="shared" si="9"/>
        <v>0</v>
      </c>
    </row>
    <row r="238" spans="1:10">
      <c r="A238" s="78" t="s">
        <v>4374</v>
      </c>
      <c r="B238" s="78"/>
      <c r="C238" s="78" t="s">
        <v>2960</v>
      </c>
      <c r="D238" s="78" t="s">
        <v>5327</v>
      </c>
      <c r="E238" s="244">
        <f>'NUHM-Non Metro Abst'!N238</f>
        <v>0</v>
      </c>
      <c r="F238" s="244">
        <f>'NUHM-Non Metro Abst'!Q238</f>
        <v>0</v>
      </c>
      <c r="G238" s="244">
        <f>'NUHM Metro Abst'!N238</f>
        <v>0</v>
      </c>
      <c r="H238" s="244">
        <f>'NUHM Metro Abst'!Q238</f>
        <v>0</v>
      </c>
      <c r="I238" s="178">
        <f t="shared" si="8"/>
        <v>0</v>
      </c>
      <c r="J238" s="244">
        <f t="shared" si="9"/>
        <v>0</v>
      </c>
    </row>
    <row r="239" spans="1:10">
      <c r="A239" s="341" t="s">
        <v>3924</v>
      </c>
      <c r="B239" s="341"/>
      <c r="C239" s="341" t="s">
        <v>36</v>
      </c>
      <c r="D239" s="341"/>
      <c r="E239" s="342">
        <f>'NUHM-Non Metro Abst'!N239</f>
        <v>3</v>
      </c>
      <c r="F239" s="342">
        <f>'NUHM-Non Metro Abst'!Q239</f>
        <v>0</v>
      </c>
      <c r="G239" s="342">
        <f>'NUHM Metro Abst'!N239</f>
        <v>0</v>
      </c>
      <c r="H239" s="342">
        <f>'NUHM Metro Abst'!Q239</f>
        <v>0</v>
      </c>
      <c r="I239" s="117">
        <f t="shared" si="8"/>
        <v>3</v>
      </c>
      <c r="J239" s="342">
        <f t="shared" si="9"/>
        <v>0</v>
      </c>
    </row>
    <row r="240" spans="1:10" ht="30">
      <c r="A240" s="78" t="s">
        <v>4375</v>
      </c>
      <c r="B240" s="78" t="s">
        <v>3075</v>
      </c>
      <c r="C240" s="956" t="s">
        <v>3076</v>
      </c>
      <c r="D240" s="367" t="s">
        <v>5329</v>
      </c>
      <c r="E240" s="244">
        <f>'NUHM-Non Metro Abst'!N240</f>
        <v>0</v>
      </c>
      <c r="F240" s="244">
        <f>'NUHM-Non Metro Abst'!Q240</f>
        <v>0</v>
      </c>
      <c r="G240" s="244">
        <f>'NUHM Metro Abst'!N240</f>
        <v>0</v>
      </c>
      <c r="H240" s="244">
        <f>'NUHM Metro Abst'!Q240</f>
        <v>0</v>
      </c>
      <c r="I240" s="178">
        <f t="shared" si="8"/>
        <v>0</v>
      </c>
      <c r="J240" s="244">
        <f t="shared" si="9"/>
        <v>0</v>
      </c>
    </row>
    <row r="241" spans="1:10">
      <c r="A241" s="78" t="s">
        <v>4376</v>
      </c>
      <c r="B241" s="78" t="s">
        <v>3088</v>
      </c>
      <c r="C241" s="956" t="s">
        <v>3822</v>
      </c>
      <c r="D241" s="78" t="s">
        <v>5327</v>
      </c>
      <c r="E241" s="244">
        <f>'NUHM-Non Metro Abst'!N241</f>
        <v>1.7999999999999998</v>
      </c>
      <c r="F241" s="244">
        <f>'NUHM-Non Metro Abst'!Q241</f>
        <v>0</v>
      </c>
      <c r="G241" s="244">
        <f>'NUHM Metro Abst'!N241</f>
        <v>0</v>
      </c>
      <c r="H241" s="244">
        <f>'NUHM Metro Abst'!Q241</f>
        <v>0</v>
      </c>
      <c r="I241" s="178">
        <f t="shared" si="8"/>
        <v>1.7999999999999998</v>
      </c>
      <c r="J241" s="244">
        <f t="shared" si="9"/>
        <v>0</v>
      </c>
    </row>
    <row r="242" spans="1:10">
      <c r="A242" s="78" t="s">
        <v>4377</v>
      </c>
      <c r="B242" s="78" t="s">
        <v>3096</v>
      </c>
      <c r="C242" s="956" t="s">
        <v>3823</v>
      </c>
      <c r="D242" s="78" t="s">
        <v>5327</v>
      </c>
      <c r="E242" s="244">
        <f>'NUHM-Non Metro Abst'!N242</f>
        <v>1.2</v>
      </c>
      <c r="F242" s="244">
        <f>'NUHM-Non Metro Abst'!Q242</f>
        <v>0</v>
      </c>
      <c r="G242" s="244">
        <f>'NUHM Metro Abst'!N242</f>
        <v>0</v>
      </c>
      <c r="H242" s="244">
        <f>'NUHM Metro Abst'!Q242</f>
        <v>0</v>
      </c>
      <c r="I242" s="178">
        <f t="shared" si="8"/>
        <v>1.2</v>
      </c>
      <c r="J242" s="244">
        <f t="shared" si="9"/>
        <v>0</v>
      </c>
    </row>
    <row r="243" spans="1:10">
      <c r="A243" s="78" t="s">
        <v>4378</v>
      </c>
      <c r="B243" s="78" t="s">
        <v>3102</v>
      </c>
      <c r="C243" s="956" t="s">
        <v>4384</v>
      </c>
      <c r="D243" s="78" t="s">
        <v>5327</v>
      </c>
      <c r="E243" s="244">
        <f>'NUHM-Non Metro Abst'!N243</f>
        <v>0</v>
      </c>
      <c r="F243" s="244">
        <f>'NUHM-Non Metro Abst'!Q243</f>
        <v>0</v>
      </c>
      <c r="G243" s="244">
        <f>'NUHM Metro Abst'!N243</f>
        <v>0</v>
      </c>
      <c r="H243" s="244">
        <f>'NUHM Metro Abst'!Q243</f>
        <v>0</v>
      </c>
      <c r="I243" s="178">
        <f t="shared" si="8"/>
        <v>0</v>
      </c>
      <c r="J243" s="244">
        <f t="shared" si="9"/>
        <v>0</v>
      </c>
    </row>
    <row r="244" spans="1:10">
      <c r="A244" s="78" t="s">
        <v>4379</v>
      </c>
      <c r="B244" s="78"/>
      <c r="C244" s="956" t="s">
        <v>2960</v>
      </c>
      <c r="D244" s="78" t="s">
        <v>5327</v>
      </c>
      <c r="E244" s="244">
        <f>'NUHM-Non Metro Abst'!N244</f>
        <v>0</v>
      </c>
      <c r="F244" s="244">
        <f>'NUHM-Non Metro Abst'!Q244</f>
        <v>0</v>
      </c>
      <c r="G244" s="244">
        <f>'NUHM Metro Abst'!N244</f>
        <v>0</v>
      </c>
      <c r="H244" s="244">
        <f>'NUHM Metro Abst'!Q244</f>
        <v>0</v>
      </c>
      <c r="I244" s="178">
        <f t="shared" si="8"/>
        <v>0</v>
      </c>
      <c r="J244" s="244">
        <f t="shared" si="9"/>
        <v>0</v>
      </c>
    </row>
    <row r="245" spans="1:10">
      <c r="A245" s="341" t="s">
        <v>3925</v>
      </c>
      <c r="B245" s="341"/>
      <c r="C245" s="341" t="s">
        <v>2130</v>
      </c>
      <c r="D245" s="341"/>
      <c r="E245" s="342">
        <f>'NUHM-Non Metro Abst'!N245</f>
        <v>6</v>
      </c>
      <c r="F245" s="342">
        <f>'NUHM-Non Metro Abst'!Q245</f>
        <v>0</v>
      </c>
      <c r="G245" s="342">
        <f>'NUHM Metro Abst'!N245</f>
        <v>0</v>
      </c>
      <c r="H245" s="342">
        <f>'NUHM Metro Abst'!Q245</f>
        <v>0</v>
      </c>
      <c r="I245" s="117">
        <f t="shared" si="8"/>
        <v>6</v>
      </c>
      <c r="J245" s="342">
        <f t="shared" si="9"/>
        <v>0</v>
      </c>
    </row>
    <row r="246" spans="1:10">
      <c r="A246" s="78" t="s">
        <v>4380</v>
      </c>
      <c r="B246" s="370"/>
      <c r="C246" s="371" t="s">
        <v>3829</v>
      </c>
      <c r="D246" s="78" t="s">
        <v>5327</v>
      </c>
      <c r="E246" s="244">
        <f>'NUHM-Non Metro Abst'!N246</f>
        <v>0</v>
      </c>
      <c r="F246" s="244">
        <f>'NUHM-Non Metro Abst'!Q246</f>
        <v>0</v>
      </c>
      <c r="G246" s="244">
        <f>'NUHM Metro Abst'!N246</f>
        <v>0</v>
      </c>
      <c r="H246" s="244">
        <f>'NUHM Metro Abst'!Q246</f>
        <v>0</v>
      </c>
      <c r="I246" s="178">
        <f t="shared" si="8"/>
        <v>0</v>
      </c>
      <c r="J246" s="244">
        <f t="shared" si="9"/>
        <v>0</v>
      </c>
    </row>
    <row r="247" spans="1:10" ht="30">
      <c r="A247" s="78" t="s">
        <v>4381</v>
      </c>
      <c r="B247" s="78" t="s">
        <v>3089</v>
      </c>
      <c r="C247" s="78" t="s">
        <v>3824</v>
      </c>
      <c r="D247" s="78" t="s">
        <v>5327</v>
      </c>
      <c r="E247" s="244">
        <f>'NUHM-Non Metro Abst'!N247</f>
        <v>3</v>
      </c>
      <c r="F247" s="244">
        <f>'NUHM-Non Metro Abst'!Q247</f>
        <v>0</v>
      </c>
      <c r="G247" s="244">
        <f>'NUHM Metro Abst'!N247</f>
        <v>0</v>
      </c>
      <c r="H247" s="244">
        <f>'NUHM Metro Abst'!Q247</f>
        <v>0</v>
      </c>
      <c r="I247" s="178">
        <f t="shared" si="8"/>
        <v>3</v>
      </c>
      <c r="J247" s="244">
        <f t="shared" si="9"/>
        <v>0</v>
      </c>
    </row>
    <row r="248" spans="1:10" ht="30">
      <c r="A248" s="78" t="s">
        <v>4382</v>
      </c>
      <c r="B248" s="78" t="s">
        <v>3097</v>
      </c>
      <c r="C248" s="78" t="s">
        <v>3825</v>
      </c>
      <c r="D248" s="78" t="s">
        <v>5327</v>
      </c>
      <c r="E248" s="244">
        <f>'NUHM-Non Metro Abst'!N248</f>
        <v>3</v>
      </c>
      <c r="F248" s="244">
        <f>'NUHM-Non Metro Abst'!Q248</f>
        <v>0</v>
      </c>
      <c r="G248" s="244">
        <f>'NUHM Metro Abst'!N248</f>
        <v>0</v>
      </c>
      <c r="H248" s="244">
        <f>'NUHM Metro Abst'!Q248</f>
        <v>0</v>
      </c>
      <c r="I248" s="178">
        <f t="shared" si="8"/>
        <v>3</v>
      </c>
      <c r="J248" s="244">
        <f t="shared" si="9"/>
        <v>0</v>
      </c>
    </row>
    <row r="249" spans="1:10" ht="30">
      <c r="A249" s="78" t="s">
        <v>4383</v>
      </c>
      <c r="B249" s="78" t="s">
        <v>3103</v>
      </c>
      <c r="C249" s="78" t="s">
        <v>4385</v>
      </c>
      <c r="D249" s="78" t="s">
        <v>5327</v>
      </c>
      <c r="E249" s="244">
        <f>'NUHM-Non Metro Abst'!N249</f>
        <v>0</v>
      </c>
      <c r="F249" s="244">
        <f>'NUHM-Non Metro Abst'!Q249</f>
        <v>0</v>
      </c>
      <c r="G249" s="244">
        <f>'NUHM Metro Abst'!N249</f>
        <v>0</v>
      </c>
      <c r="H249" s="244">
        <f>'NUHM Metro Abst'!Q249</f>
        <v>0</v>
      </c>
      <c r="I249" s="178">
        <f t="shared" si="8"/>
        <v>0</v>
      </c>
      <c r="J249" s="244">
        <f t="shared" si="9"/>
        <v>0</v>
      </c>
    </row>
    <row r="250" spans="1:10">
      <c r="A250" s="341" t="s">
        <v>3934</v>
      </c>
      <c r="B250" s="341"/>
      <c r="C250" s="341" t="s">
        <v>2303</v>
      </c>
      <c r="D250" s="341"/>
      <c r="E250" s="342">
        <f>'NUHM-Non Metro Abst'!N250</f>
        <v>0</v>
      </c>
      <c r="F250" s="342">
        <f>'NUHM-Non Metro Abst'!Q250</f>
        <v>0</v>
      </c>
      <c r="G250" s="342">
        <f>'NUHM Metro Abst'!N250</f>
        <v>0</v>
      </c>
      <c r="H250" s="342">
        <f>'NUHM Metro Abst'!Q250</f>
        <v>0</v>
      </c>
      <c r="I250" s="117">
        <f t="shared" si="8"/>
        <v>0</v>
      </c>
      <c r="J250" s="342">
        <f t="shared" si="9"/>
        <v>0</v>
      </c>
    </row>
    <row r="251" spans="1:10" s="321" customFormat="1">
      <c r="A251" s="372" t="s">
        <v>3935</v>
      </c>
      <c r="B251" s="372" t="s">
        <v>3079</v>
      </c>
      <c r="C251" s="372" t="s">
        <v>3080</v>
      </c>
      <c r="D251" s="372"/>
      <c r="E251" s="244">
        <f>'NUHM-Non Metro Abst'!N251</f>
        <v>0</v>
      </c>
      <c r="F251" s="244">
        <f>'NUHM-Non Metro Abst'!Q251</f>
        <v>0</v>
      </c>
      <c r="G251" s="244">
        <f>'NUHM Metro Abst'!N251</f>
        <v>0</v>
      </c>
      <c r="H251" s="244">
        <f>'NUHM Metro Abst'!Q251</f>
        <v>0</v>
      </c>
      <c r="I251" s="178">
        <f t="shared" si="8"/>
        <v>0</v>
      </c>
      <c r="J251" s="244">
        <f t="shared" si="9"/>
        <v>0</v>
      </c>
    </row>
    <row r="252" spans="1:10" s="321" customFormat="1">
      <c r="A252" s="130" t="s">
        <v>3936</v>
      </c>
      <c r="B252" s="78" t="s">
        <v>3081</v>
      </c>
      <c r="C252" s="78" t="s">
        <v>3082</v>
      </c>
      <c r="D252" s="78" t="s">
        <v>5327</v>
      </c>
      <c r="E252" s="244">
        <f>'NUHM-Non Metro Abst'!N252</f>
        <v>0</v>
      </c>
      <c r="F252" s="244">
        <f>'NUHM-Non Metro Abst'!Q252</f>
        <v>0</v>
      </c>
      <c r="G252" s="244">
        <f>'NUHM Metro Abst'!N252</f>
        <v>0</v>
      </c>
      <c r="H252" s="244">
        <f>'NUHM Metro Abst'!Q252</f>
        <v>0</v>
      </c>
      <c r="I252" s="178">
        <f t="shared" si="8"/>
        <v>0</v>
      </c>
      <c r="J252" s="244">
        <f t="shared" si="9"/>
        <v>0</v>
      </c>
    </row>
    <row r="253" spans="1:10">
      <c r="A253" s="130" t="s">
        <v>3937</v>
      </c>
      <c r="B253" s="956" t="s">
        <v>3083</v>
      </c>
      <c r="C253" s="956" t="s">
        <v>3084</v>
      </c>
      <c r="D253" s="78" t="s">
        <v>5327</v>
      </c>
      <c r="E253" s="244">
        <f>'NUHM-Non Metro Abst'!N253</f>
        <v>0</v>
      </c>
      <c r="F253" s="244">
        <f>'NUHM-Non Metro Abst'!Q253</f>
        <v>0</v>
      </c>
      <c r="G253" s="244">
        <f>'NUHM Metro Abst'!N253</f>
        <v>0</v>
      </c>
      <c r="H253" s="244">
        <f>'NUHM Metro Abst'!Q253</f>
        <v>0</v>
      </c>
      <c r="I253" s="178">
        <f t="shared" si="8"/>
        <v>0</v>
      </c>
      <c r="J253" s="244">
        <f t="shared" si="9"/>
        <v>0</v>
      </c>
    </row>
    <row r="254" spans="1:10">
      <c r="A254" s="130" t="s">
        <v>3938</v>
      </c>
      <c r="B254" s="956"/>
      <c r="C254" s="956" t="s">
        <v>2960</v>
      </c>
      <c r="D254" s="78" t="s">
        <v>5327</v>
      </c>
      <c r="E254" s="244">
        <f>'NUHM-Non Metro Abst'!N254</f>
        <v>0</v>
      </c>
      <c r="F254" s="244">
        <f>'NUHM-Non Metro Abst'!Q254</f>
        <v>0</v>
      </c>
      <c r="G254" s="244">
        <f>'NUHM Metro Abst'!N254</f>
        <v>0</v>
      </c>
      <c r="H254" s="244">
        <f>'NUHM Metro Abst'!Q254</f>
        <v>0</v>
      </c>
      <c r="I254" s="178">
        <f t="shared" si="8"/>
        <v>0</v>
      </c>
      <c r="J254" s="244">
        <f t="shared" si="9"/>
        <v>0</v>
      </c>
    </row>
    <row r="255" spans="1:10">
      <c r="A255" s="333" t="s">
        <v>3275</v>
      </c>
      <c r="B255" s="333"/>
      <c r="C255" s="333" t="s">
        <v>2897</v>
      </c>
      <c r="D255" s="333"/>
      <c r="E255" s="334">
        <f>'NUHM-Non Metro Abst'!N255</f>
        <v>0</v>
      </c>
      <c r="F255" s="334">
        <f>'NUHM-Non Metro Abst'!Q255</f>
        <v>0</v>
      </c>
      <c r="G255" s="334">
        <f>'NUHM Metro Abst'!N255</f>
        <v>0</v>
      </c>
      <c r="H255" s="334">
        <f>'NUHM Metro Abst'!Q255</f>
        <v>0</v>
      </c>
      <c r="I255" s="114">
        <f t="shared" si="8"/>
        <v>0</v>
      </c>
      <c r="J255" s="334">
        <f t="shared" si="9"/>
        <v>0</v>
      </c>
    </row>
    <row r="256" spans="1:10">
      <c r="A256" s="333" t="s">
        <v>3276</v>
      </c>
      <c r="B256" s="333"/>
      <c r="C256" s="333" t="s">
        <v>2899</v>
      </c>
      <c r="D256" s="333"/>
      <c r="E256" s="334">
        <f>'NUHM-Non Metro Abst'!N256</f>
        <v>0</v>
      </c>
      <c r="F256" s="334">
        <f>'NUHM-Non Metro Abst'!Q256</f>
        <v>0</v>
      </c>
      <c r="G256" s="334">
        <f>'NUHM Metro Abst'!N256</f>
        <v>0</v>
      </c>
      <c r="H256" s="334">
        <f>'NUHM Metro Abst'!Q256</f>
        <v>0</v>
      </c>
      <c r="I256" s="114">
        <f t="shared" si="8"/>
        <v>0</v>
      </c>
      <c r="J256" s="334">
        <f t="shared" si="9"/>
        <v>0</v>
      </c>
    </row>
    <row r="257" spans="1:10">
      <c r="A257" s="333" t="s">
        <v>3277</v>
      </c>
      <c r="B257" s="333"/>
      <c r="C257" s="333" t="s">
        <v>41</v>
      </c>
      <c r="D257" s="333"/>
      <c r="E257" s="334">
        <f>'NUHM-Non Metro Abst'!N257</f>
        <v>29.467200000000002</v>
      </c>
      <c r="F257" s="334">
        <f>'NUHM-Non Metro Abst'!Q257</f>
        <v>0</v>
      </c>
      <c r="G257" s="334">
        <f>'NUHM Metro Abst'!N257</f>
        <v>0</v>
      </c>
      <c r="H257" s="334">
        <f>'NUHM Metro Abst'!Q257</f>
        <v>0</v>
      </c>
      <c r="I257" s="114">
        <f t="shared" si="8"/>
        <v>29.467200000000002</v>
      </c>
      <c r="J257" s="334">
        <f t="shared" si="9"/>
        <v>0</v>
      </c>
    </row>
    <row r="258" spans="1:10">
      <c r="A258" s="341" t="s">
        <v>3278</v>
      </c>
      <c r="B258" s="341" t="s">
        <v>3085</v>
      </c>
      <c r="C258" s="341" t="s">
        <v>3086</v>
      </c>
      <c r="D258" s="341"/>
      <c r="E258" s="342">
        <f>'NUHM-Non Metro Abst'!N258</f>
        <v>7.9876800000000001</v>
      </c>
      <c r="F258" s="342">
        <f>'NUHM-Non Metro Abst'!Q258</f>
        <v>0</v>
      </c>
      <c r="G258" s="342">
        <f>'NUHM Metro Abst'!N258</f>
        <v>0</v>
      </c>
      <c r="H258" s="342">
        <f>'NUHM Metro Abst'!Q258</f>
        <v>0</v>
      </c>
      <c r="I258" s="117">
        <f t="shared" si="8"/>
        <v>7.9876800000000001</v>
      </c>
      <c r="J258" s="342">
        <f t="shared" si="9"/>
        <v>0</v>
      </c>
    </row>
    <row r="259" spans="1:10">
      <c r="A259" s="956" t="s">
        <v>3926</v>
      </c>
      <c r="B259" s="956" t="s">
        <v>3087</v>
      </c>
      <c r="C259" s="956" t="s">
        <v>41</v>
      </c>
      <c r="D259" s="78" t="s">
        <v>5327</v>
      </c>
      <c r="E259" s="244">
        <f>'NUHM-Non Metro Abst'!N259</f>
        <v>7.9876800000000001</v>
      </c>
      <c r="F259" s="244">
        <f>'NUHM-Non Metro Abst'!Q259</f>
        <v>0</v>
      </c>
      <c r="G259" s="244">
        <f>'NUHM Metro Abst'!N259</f>
        <v>0</v>
      </c>
      <c r="H259" s="244">
        <f>'NUHM Metro Abst'!Q259</f>
        <v>0</v>
      </c>
      <c r="I259" s="178">
        <f t="shared" si="8"/>
        <v>7.9876800000000001</v>
      </c>
      <c r="J259" s="244">
        <f t="shared" si="9"/>
        <v>0</v>
      </c>
    </row>
    <row r="260" spans="1:10">
      <c r="A260" s="78" t="s">
        <v>3927</v>
      </c>
      <c r="B260" s="956" t="s">
        <v>3090</v>
      </c>
      <c r="C260" s="956" t="s">
        <v>3091</v>
      </c>
      <c r="D260" s="78" t="s">
        <v>5327</v>
      </c>
      <c r="E260" s="244">
        <f>'NUHM-Non Metro Abst'!N260</f>
        <v>0</v>
      </c>
      <c r="F260" s="244">
        <f>'NUHM-Non Metro Abst'!Q260</f>
        <v>0</v>
      </c>
      <c r="G260" s="244">
        <f>'NUHM Metro Abst'!N260</f>
        <v>0</v>
      </c>
      <c r="H260" s="244">
        <f>'NUHM Metro Abst'!Q260</f>
        <v>0</v>
      </c>
      <c r="I260" s="178">
        <f t="shared" si="8"/>
        <v>0</v>
      </c>
      <c r="J260" s="244">
        <f t="shared" si="9"/>
        <v>0</v>
      </c>
    </row>
    <row r="261" spans="1:10">
      <c r="A261" s="956" t="s">
        <v>3928</v>
      </c>
      <c r="B261" s="956" t="s">
        <v>3092</v>
      </c>
      <c r="C261" s="956" t="s">
        <v>2960</v>
      </c>
      <c r="D261" s="78" t="s">
        <v>5327</v>
      </c>
      <c r="E261" s="244">
        <f>'NUHM-Non Metro Abst'!N261</f>
        <v>0</v>
      </c>
      <c r="F261" s="244">
        <f>'NUHM-Non Metro Abst'!Q261</f>
        <v>0</v>
      </c>
      <c r="G261" s="244">
        <f>'NUHM Metro Abst'!N261</f>
        <v>0</v>
      </c>
      <c r="H261" s="244">
        <f>'NUHM Metro Abst'!Q261</f>
        <v>0</v>
      </c>
      <c r="I261" s="178">
        <f t="shared" si="8"/>
        <v>0</v>
      </c>
      <c r="J261" s="244">
        <f t="shared" si="9"/>
        <v>0</v>
      </c>
    </row>
    <row r="262" spans="1:10">
      <c r="A262" s="341" t="s">
        <v>3826</v>
      </c>
      <c r="B262" s="341" t="s">
        <v>3093</v>
      </c>
      <c r="C262" s="341" t="s">
        <v>3094</v>
      </c>
      <c r="D262" s="341"/>
      <c r="E262" s="342">
        <f>'NUHM-Non Metro Abst'!N262</f>
        <v>18.375600000000002</v>
      </c>
      <c r="F262" s="342">
        <f>'NUHM-Non Metro Abst'!Q262</f>
        <v>0</v>
      </c>
      <c r="G262" s="342">
        <f>'NUHM Metro Abst'!N262</f>
        <v>0</v>
      </c>
      <c r="H262" s="342">
        <f>'NUHM Metro Abst'!Q262</f>
        <v>0</v>
      </c>
      <c r="I262" s="117">
        <f t="shared" si="8"/>
        <v>18.375600000000002</v>
      </c>
      <c r="J262" s="342">
        <f t="shared" si="9"/>
        <v>0</v>
      </c>
    </row>
    <row r="263" spans="1:10">
      <c r="A263" s="956" t="s">
        <v>3929</v>
      </c>
      <c r="B263" s="956" t="s">
        <v>3095</v>
      </c>
      <c r="C263" s="956" t="s">
        <v>41</v>
      </c>
      <c r="D263" s="78" t="s">
        <v>5327</v>
      </c>
      <c r="E263" s="244">
        <f>'NUHM-Non Metro Abst'!N263</f>
        <v>18.375600000000002</v>
      </c>
      <c r="F263" s="244">
        <f>'NUHM-Non Metro Abst'!Q263</f>
        <v>0</v>
      </c>
      <c r="G263" s="244">
        <f>'NUHM Metro Abst'!N263</f>
        <v>0</v>
      </c>
      <c r="H263" s="244">
        <f>'NUHM Metro Abst'!Q263</f>
        <v>0</v>
      </c>
      <c r="I263" s="178">
        <f t="shared" si="8"/>
        <v>18.375600000000002</v>
      </c>
      <c r="J263" s="244">
        <f t="shared" si="9"/>
        <v>0</v>
      </c>
    </row>
    <row r="264" spans="1:10">
      <c r="A264" s="78" t="s">
        <v>3930</v>
      </c>
      <c r="B264" s="956" t="s">
        <v>3098</v>
      </c>
      <c r="C264" s="956" t="s">
        <v>2960</v>
      </c>
      <c r="D264" s="78" t="s">
        <v>5327</v>
      </c>
      <c r="E264" s="244">
        <f>'NUHM-Non Metro Abst'!N264</f>
        <v>0</v>
      </c>
      <c r="F264" s="244">
        <f>'NUHM-Non Metro Abst'!Q264</f>
        <v>0</v>
      </c>
      <c r="G264" s="244">
        <f>'NUHM Metro Abst'!N264</f>
        <v>0</v>
      </c>
      <c r="H264" s="244">
        <f>'NUHM Metro Abst'!Q264</f>
        <v>0</v>
      </c>
      <c r="I264" s="178">
        <f t="shared" si="8"/>
        <v>0</v>
      </c>
      <c r="J264" s="244">
        <f t="shared" si="9"/>
        <v>0</v>
      </c>
    </row>
    <row r="265" spans="1:10">
      <c r="A265" s="341" t="s">
        <v>3827</v>
      </c>
      <c r="B265" s="341" t="s">
        <v>3099</v>
      </c>
      <c r="C265" s="341" t="s">
        <v>3100</v>
      </c>
      <c r="D265" s="341"/>
      <c r="E265" s="342">
        <f>'NUHM-Non Metro Abst'!N265</f>
        <v>0</v>
      </c>
      <c r="F265" s="342">
        <f>'NUHM-Non Metro Abst'!Q265</f>
        <v>0</v>
      </c>
      <c r="G265" s="342">
        <f>'NUHM Metro Abst'!N265</f>
        <v>0</v>
      </c>
      <c r="H265" s="342">
        <f>'NUHM Metro Abst'!Q265</f>
        <v>0</v>
      </c>
      <c r="I265" s="117">
        <f t="shared" si="8"/>
        <v>0</v>
      </c>
      <c r="J265" s="342">
        <f t="shared" si="9"/>
        <v>0</v>
      </c>
    </row>
    <row r="266" spans="1:10">
      <c r="A266" s="956" t="s">
        <v>3931</v>
      </c>
      <c r="B266" s="956" t="s">
        <v>3101</v>
      </c>
      <c r="C266" s="956" t="s">
        <v>41</v>
      </c>
      <c r="D266" s="78" t="s">
        <v>5327</v>
      </c>
      <c r="E266" s="244">
        <f>'NUHM-Non Metro Abst'!N266</f>
        <v>0</v>
      </c>
      <c r="F266" s="244">
        <f>'NUHM-Non Metro Abst'!Q266</f>
        <v>0</v>
      </c>
      <c r="G266" s="244">
        <f>'NUHM Metro Abst'!N266</f>
        <v>0</v>
      </c>
      <c r="H266" s="244">
        <f>'NUHM Metro Abst'!Q266</f>
        <v>0</v>
      </c>
      <c r="I266" s="178">
        <f t="shared" si="8"/>
        <v>0</v>
      </c>
      <c r="J266" s="244">
        <f t="shared" si="9"/>
        <v>0</v>
      </c>
    </row>
    <row r="267" spans="1:10">
      <c r="A267" s="78" t="s">
        <v>3932</v>
      </c>
      <c r="B267" s="956" t="s">
        <v>3104</v>
      </c>
      <c r="C267" s="956" t="s">
        <v>2960</v>
      </c>
      <c r="D267" s="78" t="s">
        <v>5327</v>
      </c>
      <c r="E267" s="244">
        <f>'NUHM-Non Metro Abst'!N267</f>
        <v>0</v>
      </c>
      <c r="F267" s="244">
        <f>'NUHM-Non Metro Abst'!Q267</f>
        <v>0</v>
      </c>
      <c r="G267" s="244">
        <f>'NUHM Metro Abst'!N267</f>
        <v>0</v>
      </c>
      <c r="H267" s="244">
        <f>'NUHM Metro Abst'!Q267</f>
        <v>0</v>
      </c>
      <c r="I267" s="178">
        <f t="shared" si="8"/>
        <v>0</v>
      </c>
      <c r="J267" s="244">
        <f t="shared" si="9"/>
        <v>0</v>
      </c>
    </row>
    <row r="268" spans="1:10">
      <c r="A268" s="341" t="s">
        <v>3828</v>
      </c>
      <c r="B268" s="341"/>
      <c r="C268" s="341" t="s">
        <v>38</v>
      </c>
      <c r="D268" s="78" t="s">
        <v>5327</v>
      </c>
      <c r="E268" s="342">
        <f>'NUHM-Non Metro Abst'!N268</f>
        <v>2.63592</v>
      </c>
      <c r="F268" s="342">
        <f>'NUHM-Non Metro Abst'!Q268</f>
        <v>0</v>
      </c>
      <c r="G268" s="342">
        <f>'NUHM Metro Abst'!N268</f>
        <v>0</v>
      </c>
      <c r="H268" s="342">
        <f>'NUHM Metro Abst'!Q268</f>
        <v>0</v>
      </c>
      <c r="I268" s="117">
        <f t="shared" si="8"/>
        <v>2.63592</v>
      </c>
      <c r="J268" s="342">
        <f t="shared" si="9"/>
        <v>0</v>
      </c>
    </row>
    <row r="269" spans="1:10">
      <c r="A269" s="341" t="s">
        <v>3933</v>
      </c>
      <c r="B269" s="341"/>
      <c r="C269" s="341" t="s">
        <v>39</v>
      </c>
      <c r="D269" s="78" t="s">
        <v>5327</v>
      </c>
      <c r="E269" s="342">
        <f>'NUHM-Non Metro Abst'!N269</f>
        <v>0.46800000000000003</v>
      </c>
      <c r="F269" s="342">
        <f>'NUHM-Non Metro Abst'!Q269</f>
        <v>0</v>
      </c>
      <c r="G269" s="342">
        <f>'NUHM Metro Abst'!N269</f>
        <v>0</v>
      </c>
      <c r="H269" s="342">
        <f>'NUHM Metro Abst'!Q269</f>
        <v>0</v>
      </c>
      <c r="I269" s="117">
        <f t="shared" si="8"/>
        <v>0.46800000000000003</v>
      </c>
      <c r="J269" s="342">
        <f t="shared" si="9"/>
        <v>0</v>
      </c>
    </row>
    <row r="270" spans="1:10">
      <c r="A270" s="105" t="s">
        <v>3279</v>
      </c>
      <c r="B270" s="105"/>
      <c r="C270" s="105" t="s">
        <v>3105</v>
      </c>
      <c r="D270" s="105"/>
      <c r="E270" s="331">
        <f>'NUHM-Non Metro Abst'!N270</f>
        <v>0</v>
      </c>
      <c r="F270" s="331">
        <f>'NUHM-Non Metro Abst'!Q270</f>
        <v>0</v>
      </c>
      <c r="G270" s="331">
        <f>'NUHM Metro Abst'!N270</f>
        <v>0</v>
      </c>
      <c r="H270" s="331">
        <f>'NUHM Metro Abst'!Q270</f>
        <v>0</v>
      </c>
      <c r="I270" s="113">
        <f t="shared" ref="I270:J274" si="10">E270+G270</f>
        <v>0</v>
      </c>
      <c r="J270" s="331">
        <f t="shared" si="10"/>
        <v>0</v>
      </c>
    </row>
    <row r="271" spans="1:10" ht="30">
      <c r="A271" s="956" t="s">
        <v>3280</v>
      </c>
      <c r="B271" s="363"/>
      <c r="C271" s="196" t="s">
        <v>3916</v>
      </c>
      <c r="D271" s="196" t="s">
        <v>5322</v>
      </c>
      <c r="E271" s="244">
        <f>'NUHM-Non Metro Abst'!N271</f>
        <v>0</v>
      </c>
      <c r="F271" s="244">
        <f>'NUHM-Non Metro Abst'!Q271</f>
        <v>0</v>
      </c>
      <c r="G271" s="244">
        <f>'NUHM Metro Abst'!N271</f>
        <v>0</v>
      </c>
      <c r="H271" s="244">
        <f>'NUHM Metro Abst'!Q271</f>
        <v>0</v>
      </c>
      <c r="I271" s="178">
        <f t="shared" si="10"/>
        <v>0</v>
      </c>
      <c r="J271" s="244">
        <f t="shared" si="10"/>
        <v>0</v>
      </c>
    </row>
    <row r="272" spans="1:10">
      <c r="A272" s="956" t="s">
        <v>3917</v>
      </c>
      <c r="B272" s="363"/>
      <c r="C272" s="956" t="s">
        <v>2960</v>
      </c>
      <c r="D272" s="956" t="s">
        <v>3286</v>
      </c>
      <c r="E272" s="244">
        <f>'NUHM-Non Metro Abst'!N272</f>
        <v>0</v>
      </c>
      <c r="F272" s="244">
        <f>'NUHM-Non Metro Abst'!Q272</f>
        <v>0</v>
      </c>
      <c r="G272" s="244">
        <f>'NUHM Metro Abst'!N272</f>
        <v>0</v>
      </c>
      <c r="H272" s="244">
        <f>'NUHM Metro Abst'!Q272</f>
        <v>0</v>
      </c>
      <c r="I272" s="178">
        <f t="shared" si="10"/>
        <v>0</v>
      </c>
      <c r="J272" s="244">
        <f t="shared" si="10"/>
        <v>0</v>
      </c>
    </row>
    <row r="273" spans="1:10">
      <c r="A273" s="105" t="s">
        <v>3281</v>
      </c>
      <c r="B273" s="105"/>
      <c r="C273" s="105" t="s">
        <v>3106</v>
      </c>
      <c r="D273" s="105"/>
      <c r="E273" s="331">
        <f>'NUHM-Non Metro Abst'!N273</f>
        <v>0</v>
      </c>
      <c r="F273" s="331">
        <f>'NUHM-Non Metro Abst'!Q273</f>
        <v>0</v>
      </c>
      <c r="G273" s="331">
        <f>'NUHM Metro Abst'!N273</f>
        <v>0</v>
      </c>
      <c r="H273" s="331">
        <f>'NUHM Metro Abst'!Q273</f>
        <v>0</v>
      </c>
      <c r="I273" s="113">
        <f t="shared" si="10"/>
        <v>0</v>
      </c>
      <c r="J273" s="331">
        <f t="shared" si="10"/>
        <v>0</v>
      </c>
    </row>
    <row r="274" spans="1:10">
      <c r="A274" s="956" t="s">
        <v>3918</v>
      </c>
      <c r="B274" s="363"/>
      <c r="C274" s="363" t="s">
        <v>4387</v>
      </c>
      <c r="D274" s="363" t="s">
        <v>3286</v>
      </c>
      <c r="E274" s="244">
        <f>'NUHM-Non Metro Abst'!N274</f>
        <v>0</v>
      </c>
      <c r="F274" s="244">
        <f>'NUHM-Non Metro Abst'!Q274</f>
        <v>0</v>
      </c>
      <c r="G274" s="244">
        <f>'NUHM Metro Abst'!N274</f>
        <v>0</v>
      </c>
      <c r="H274" s="244">
        <f>'NUHM Metro Abst'!Q274</f>
        <v>0</v>
      </c>
      <c r="I274" s="178">
        <f t="shared" si="10"/>
        <v>0</v>
      </c>
      <c r="J274" s="244">
        <f t="shared" si="10"/>
        <v>0</v>
      </c>
    </row>
  </sheetData>
  <sheetProtection sheet="1" formatCells="0" formatColumns="0" formatRows="0" autoFilter="0"/>
  <autoFilter ref="A6:M274"/>
  <mergeCells count="10">
    <mergeCell ref="A1:J1"/>
    <mergeCell ref="A2:A4"/>
    <mergeCell ref="A5:A6"/>
    <mergeCell ref="E5:F5"/>
    <mergeCell ref="G5:H5"/>
    <mergeCell ref="I5:I6"/>
    <mergeCell ref="J5:J6"/>
    <mergeCell ref="B5:B6"/>
    <mergeCell ref="C5:C6"/>
    <mergeCell ref="D5:D6"/>
  </mergeCells>
  <phoneticPr fontId="38" type="noConversion"/>
  <pageMargins left="0.7" right="0.7" top="0.75" bottom="0.75" header="0.3" footer="0.3"/>
  <pageSetup orientation="portrait" horizontalDpi="300" verticalDpi="300" r:id="rId1"/>
</worksheet>
</file>

<file path=xl/worksheets/sheet9.xml><?xml version="1.0" encoding="utf-8"?>
<worksheet xmlns="http://schemas.openxmlformats.org/spreadsheetml/2006/main" xmlns:r="http://schemas.openxmlformats.org/officeDocument/2006/relationships">
  <sheetPr codeName="Sheet62">
    <outlinePr summaryBelow="0" summaryRight="0"/>
    <pageSetUpPr fitToPage="1"/>
  </sheetPr>
  <dimension ref="A1:AI1037"/>
  <sheetViews>
    <sheetView view="pageBreakPreview" zoomScale="110" zoomScaleNormal="70" zoomScaleSheetLayoutView="110" workbookViewId="0">
      <pane xSplit="5" ySplit="5" topLeftCell="F6" activePane="bottomRight" state="frozen"/>
      <selection pane="topRight" activeCell="F1" sqref="F1"/>
      <selection pane="bottomLeft" activeCell="A3" sqref="A3"/>
      <selection pane="bottomRight" activeCell="A4" sqref="A4:A5"/>
    </sheetView>
  </sheetViews>
  <sheetFormatPr defaultColWidth="14.42578125" defaultRowHeight="15"/>
  <cols>
    <col min="1" max="1" width="6.7109375" style="3718" customWidth="1"/>
    <col min="2" max="2" width="7.28515625" style="3718" customWidth="1"/>
    <col min="3" max="3" width="11.28515625" style="3718" customWidth="1"/>
    <col min="4" max="4" width="5.85546875" style="3718" bestFit="1" customWidth="1"/>
    <col min="5" max="5" width="41.140625" style="3699" customWidth="1"/>
    <col min="6" max="6" width="11.42578125" style="3699" customWidth="1"/>
    <col min="7" max="7" width="8" style="3699" customWidth="1"/>
    <col min="8" max="8" width="10" style="3699" customWidth="1"/>
    <col min="9" max="9" width="13.140625" style="3699" customWidth="1"/>
    <col min="10" max="10" width="17.5703125" style="3699" customWidth="1"/>
    <col min="11" max="11" width="14.42578125" style="3699" customWidth="1"/>
    <col min="12" max="12" width="6.7109375" style="3699" customWidth="1"/>
    <col min="13" max="13" width="14.42578125" style="3699" customWidth="1"/>
    <col min="14" max="14" width="10.85546875" style="3699" customWidth="1"/>
    <col min="15" max="15" width="10" style="3699" customWidth="1"/>
    <col min="16" max="16" width="11.28515625" style="3699" customWidth="1"/>
    <col min="17" max="17" width="8.140625" style="3699" customWidth="1"/>
    <col min="18" max="18" width="8.85546875" style="3699" customWidth="1"/>
    <col min="19" max="19" width="12.140625" style="3699" customWidth="1"/>
    <col min="20" max="20" width="9.7109375" style="3699" customWidth="1"/>
    <col min="21" max="21" width="9.140625" style="3699" customWidth="1"/>
    <col min="22" max="22" width="14.42578125" style="3699"/>
    <col min="23" max="23" width="9.140625" style="3699" customWidth="1"/>
    <col min="24" max="24" width="9.42578125" style="3699" customWidth="1"/>
    <col min="25" max="25" width="8.7109375" style="3699" customWidth="1"/>
    <col min="26" max="26" width="9.28515625" style="3699" customWidth="1"/>
    <col min="27" max="27" width="8.85546875" style="3699" customWidth="1"/>
    <col min="28" max="28" width="10.7109375" style="3699" customWidth="1"/>
    <col min="29" max="30" width="14.42578125" style="3699"/>
    <col min="31" max="31" width="33.42578125" style="3699" customWidth="1"/>
    <col min="32" max="33" width="14.42578125" style="3699"/>
    <col min="34" max="34" width="14.42578125" style="3718"/>
    <col min="35" max="35" width="14.42578125" style="3699"/>
    <col min="36" max="36" width="38.42578125" style="3699" customWidth="1"/>
    <col min="37" max="16384" width="14.42578125" style="3699"/>
  </cols>
  <sheetData>
    <row r="1" spans="1:35" ht="19.5" thickBot="1">
      <c r="A1" s="5152" t="s">
        <v>6305</v>
      </c>
      <c r="B1" s="5152"/>
      <c r="C1" s="5152"/>
      <c r="D1" s="5152"/>
      <c r="E1" s="5152"/>
    </row>
    <row r="2" spans="1:35" ht="16.5" thickTop="1" thickBot="1">
      <c r="E2" s="3735" t="s">
        <v>6571</v>
      </c>
      <c r="F2" s="5157" t="str">
        <f ca="1">IF(E22&lt;&gt;"",VLOOKUP("*"&amp;E2&amp;"*",PIP_DATA,5,FALSE),"")</f>
        <v>1.3.2.5</v>
      </c>
      <c r="G2" s="5157"/>
      <c r="H2" s="5157"/>
    </row>
    <row r="3" spans="1:35" ht="20.25" thickTop="1" thickBot="1">
      <c r="A3" s="3699"/>
      <c r="B3" s="3700"/>
      <c r="C3" s="3700"/>
      <c r="D3" s="3700"/>
      <c r="E3" s="3736" t="e">
        <f ca="1">IF(E2&lt;&gt;"",VLOOKUP(E2&amp;"*",PIP_DATA,1,FALSE),"")</f>
        <v>#N/A</v>
      </c>
      <c r="F3" s="3736" t="str">
        <f ca="1">IF(E22&lt;&gt;"",VLOOKUP("*"&amp;E2&amp;"*",PIP_DATA,2,FALSE),"")</f>
        <v>NCD</v>
      </c>
      <c r="G3" s="3737">
        <f ca="1">IF(E22&lt;&gt;"",VLOOKUP("*"&amp;E2&amp;"*",PIP_DATA,3,FALSE),"")</f>
        <v>20</v>
      </c>
      <c r="H3" s="3738" t="str">
        <f ca="1">IF(E22&lt;&gt;"",VLOOKUP("*"&amp;E2&amp;"*",PIP_DATA,4,FALSE),"")</f>
        <v>1.3.2.5</v>
      </c>
      <c r="I3" s="3700"/>
      <c r="J3" s="3700"/>
      <c r="K3" s="3700"/>
      <c r="L3" s="3700"/>
      <c r="M3" s="3700"/>
      <c r="N3" s="3700"/>
      <c r="O3" s="3700"/>
      <c r="P3" s="3700"/>
      <c r="Q3" s="3700"/>
      <c r="R3" s="3700"/>
      <c r="S3" s="3700"/>
      <c r="T3" s="3700"/>
      <c r="U3" s="3700"/>
      <c r="V3" s="3700"/>
      <c r="W3" s="3700"/>
      <c r="X3" s="3700"/>
      <c r="Y3" s="5153" t="s">
        <v>6306</v>
      </c>
      <c r="Z3" s="5153"/>
      <c r="AA3" s="5153"/>
      <c r="AB3" s="5153"/>
    </row>
    <row r="4" spans="1:35" ht="29.25" customHeight="1" thickTop="1">
      <c r="A4" s="5146" t="s">
        <v>56</v>
      </c>
      <c r="B4" s="5146" t="s">
        <v>6307</v>
      </c>
      <c r="C4" s="5146" t="s">
        <v>6308</v>
      </c>
      <c r="D4" s="5146" t="s">
        <v>6309</v>
      </c>
      <c r="E4" s="5154" t="s">
        <v>6310</v>
      </c>
      <c r="F4" s="5154" t="s">
        <v>6311</v>
      </c>
      <c r="G4" s="5155" t="s">
        <v>6312</v>
      </c>
      <c r="H4" s="5156"/>
      <c r="I4" s="5146" t="s">
        <v>6313</v>
      </c>
      <c r="J4" s="5146" t="s">
        <v>6314</v>
      </c>
      <c r="K4" s="5147"/>
      <c r="L4" s="5147"/>
      <c r="M4" s="5146" t="s">
        <v>6315</v>
      </c>
      <c r="N4" s="5146" t="s">
        <v>6316</v>
      </c>
      <c r="O4" s="5146" t="s">
        <v>6317</v>
      </c>
      <c r="P4" s="5146" t="s">
        <v>6318</v>
      </c>
      <c r="Q4" s="5146" t="s">
        <v>6319</v>
      </c>
      <c r="R4" s="5146" t="s">
        <v>6320</v>
      </c>
      <c r="S4" s="5146" t="s">
        <v>6321</v>
      </c>
      <c r="T4" s="5146" t="s">
        <v>6322</v>
      </c>
      <c r="U4" s="5146"/>
      <c r="V4" s="5146"/>
      <c r="W4" s="5146" t="s">
        <v>6323</v>
      </c>
      <c r="X4" s="5149" t="s">
        <v>6324</v>
      </c>
      <c r="Y4" s="5150"/>
      <c r="Z4" s="5149" t="s">
        <v>6325</v>
      </c>
      <c r="AA4" s="5151"/>
      <c r="AB4" s="5146" t="s">
        <v>6326</v>
      </c>
      <c r="AD4" s="5136" t="str">
        <f>'WORKING-1'!E2</f>
        <v>1.SD Facility Based Annex</v>
      </c>
      <c r="AE4" s="5136"/>
      <c r="AF4" s="3734"/>
    </row>
    <row r="5" spans="1:35" ht="87.75" customHeight="1">
      <c r="A5" s="5129"/>
      <c r="B5" s="5129"/>
      <c r="C5" s="5129"/>
      <c r="D5" s="5129"/>
      <c r="E5" s="5129"/>
      <c r="F5" s="5147"/>
      <c r="G5" s="3701" t="s">
        <v>6327</v>
      </c>
      <c r="H5" s="3701" t="s">
        <v>6328</v>
      </c>
      <c r="I5" s="5147"/>
      <c r="J5" s="3701" t="s">
        <v>6329</v>
      </c>
      <c r="K5" s="3701" t="s">
        <v>6330</v>
      </c>
      <c r="L5" s="3701" t="s">
        <v>4691</v>
      </c>
      <c r="M5" s="5147"/>
      <c r="N5" s="5147"/>
      <c r="O5" s="5147"/>
      <c r="P5" s="5147"/>
      <c r="Q5" s="5147"/>
      <c r="R5" s="5147"/>
      <c r="S5" s="5147"/>
      <c r="T5" s="3701" t="s">
        <v>6331</v>
      </c>
      <c r="U5" s="3701" t="s">
        <v>6332</v>
      </c>
      <c r="V5" s="3701" t="s">
        <v>6333</v>
      </c>
      <c r="W5" s="5146"/>
      <c r="X5" s="3701" t="s">
        <v>6331</v>
      </c>
      <c r="Y5" s="3701" t="s">
        <v>6332</v>
      </c>
      <c r="Z5" s="3701" t="s">
        <v>6331</v>
      </c>
      <c r="AA5" s="3701" t="s">
        <v>6332</v>
      </c>
      <c r="AB5" s="5147"/>
      <c r="AD5" s="3631" t="s">
        <v>4337</v>
      </c>
      <c r="AE5" s="3631" t="s">
        <v>4341</v>
      </c>
      <c r="AF5" s="3632" t="s">
        <v>4342</v>
      </c>
      <c r="AG5" s="3633" t="s">
        <v>4836</v>
      </c>
      <c r="AH5" s="3634" t="s">
        <v>6570</v>
      </c>
      <c r="AI5" s="3634" t="s">
        <v>6088</v>
      </c>
    </row>
    <row r="6" spans="1:35" ht="30" customHeight="1">
      <c r="A6" s="5141" t="s">
        <v>4336</v>
      </c>
      <c r="B6" s="5128" t="s">
        <v>6334</v>
      </c>
      <c r="C6" s="5128" t="s">
        <v>5341</v>
      </c>
      <c r="D6" s="3702">
        <v>1</v>
      </c>
      <c r="E6" s="3703" t="s">
        <v>6335</v>
      </c>
      <c r="F6" s="3704"/>
      <c r="G6" s="3704"/>
      <c r="H6" s="3704"/>
      <c r="I6" s="3704"/>
      <c r="J6" s="3704"/>
      <c r="K6" s="3704"/>
      <c r="L6" s="3704"/>
      <c r="M6" s="3704"/>
      <c r="N6" s="3704"/>
      <c r="O6" s="3704"/>
      <c r="P6" s="3704"/>
      <c r="Q6" s="3704"/>
      <c r="R6" s="3704"/>
      <c r="S6" s="3704"/>
      <c r="T6" s="3704"/>
      <c r="U6" s="3704"/>
      <c r="V6" s="3704"/>
      <c r="W6" s="3704"/>
      <c r="X6" s="3704"/>
      <c r="Y6" s="3704"/>
      <c r="Z6" s="3704"/>
      <c r="AA6" s="3704"/>
      <c r="AB6" s="3704"/>
      <c r="AC6" s="3635">
        <v>7</v>
      </c>
      <c r="AD6" s="3733">
        <f ca="1">IFERROR(INDIRECT("'"&amp;$AD$4&amp;"'!"&amp;$AD$5&amp;$AC6),0)</f>
        <v>1</v>
      </c>
      <c r="AE6" s="3699" t="str">
        <f ca="1">IFERROR(INDIRECT("'"&amp;$AD$4&amp;"'!"&amp;$AE$5&amp;$AC6),"")</f>
        <v>Service Delivery - Facility Based</v>
      </c>
      <c r="AF6" s="3699">
        <f ca="1">IFERROR(INDIRECT("'"&amp;$AD$4&amp;"'!"&amp;$AF$5&amp;$AC6),0)</f>
        <v>0</v>
      </c>
      <c r="AG6" s="3699">
        <f ca="1">IFERROR(INDIRECT("'"&amp;$AD$4&amp;"'!"&amp;$AG$5&amp;$AC6),0)</f>
        <v>0</v>
      </c>
      <c r="AH6" s="3718">
        <f ca="1">AD6</f>
        <v>1</v>
      </c>
      <c r="AI6" s="3699">
        <f ca="1">IFERROR(INDIRECT("'"&amp;$AD$4&amp;"'!"&amp;$AI$5&amp;$AC6),0)</f>
        <v>1</v>
      </c>
    </row>
    <row r="7" spans="1:35" ht="30">
      <c r="A7" s="5142"/>
      <c r="B7" s="5129"/>
      <c r="C7" s="5129"/>
      <c r="D7" s="3702">
        <v>2</v>
      </c>
      <c r="E7" s="3703" t="s">
        <v>6336</v>
      </c>
      <c r="F7" s="3704"/>
      <c r="G7" s="3704"/>
      <c r="H7" s="3704"/>
      <c r="I7" s="3704"/>
      <c r="J7" s="3704"/>
      <c r="K7" s="3704"/>
      <c r="L7" s="3704"/>
      <c r="M7" s="3704"/>
      <c r="N7" s="3704"/>
      <c r="O7" s="3704"/>
      <c r="P7" s="3704"/>
      <c r="Q7" s="3704"/>
      <c r="R7" s="3704"/>
      <c r="S7" s="3704"/>
      <c r="T7" s="3704"/>
      <c r="U7" s="3704"/>
      <c r="V7" s="3704"/>
      <c r="W7" s="3704"/>
      <c r="X7" s="3704"/>
      <c r="Y7" s="3704"/>
      <c r="Z7" s="3704"/>
      <c r="AA7" s="3704"/>
      <c r="AB7" s="3704"/>
      <c r="AC7" s="3635">
        <v>8</v>
      </c>
      <c r="AD7" s="3733">
        <f t="shared" ref="AD7:AD70" ca="1" si="0">IFERROR(INDIRECT("'"&amp;$AD$4&amp;"'!"&amp;$AD$5&amp;$AC7),0)</f>
        <v>1.1000000000000001</v>
      </c>
      <c r="AE7" s="3699" t="str">
        <f t="shared" ref="AE7:AE70" ca="1" si="1">IFERROR(INDIRECT("'"&amp;$AD$4&amp;"'!"&amp;$AE$5&amp;$AC7),"")</f>
        <v>Service Delivery</v>
      </c>
      <c r="AF7" s="3699">
        <f t="shared" ref="AF7:AF70" ca="1" si="2">IFERROR(INDIRECT("'"&amp;$AD$4&amp;"'!"&amp;$AF$5&amp;$AC7),0)</f>
        <v>0</v>
      </c>
      <c r="AG7" s="3699">
        <f t="shared" ref="AG7:AG70" ca="1" si="3">IFERROR(INDIRECT("'"&amp;$AD$4&amp;"'!"&amp;$AG$5&amp;$AC7),0)</f>
        <v>0</v>
      </c>
      <c r="AH7" s="3718">
        <f t="shared" ref="AH7:AH70" ca="1" si="4">AD7</f>
        <v>1.1000000000000001</v>
      </c>
      <c r="AI7" s="3699">
        <f ca="1">IFERROR(INDIRECT("'"&amp;$AD$4&amp;"'!"&amp;$AI$5&amp;$AC7),0)</f>
        <v>1.1000000000000001</v>
      </c>
    </row>
    <row r="8" spans="1:35">
      <c r="A8" s="5142"/>
      <c r="B8" s="5129"/>
      <c r="C8" s="5129"/>
      <c r="D8" s="3702">
        <v>3</v>
      </c>
      <c r="E8" s="3703" t="s">
        <v>6337</v>
      </c>
      <c r="F8" s="3704"/>
      <c r="G8" s="3704"/>
      <c r="H8" s="3704"/>
      <c r="I8" s="3704"/>
      <c r="J8" s="3704"/>
      <c r="K8" s="3704"/>
      <c r="L8" s="3704"/>
      <c r="M8" s="3704"/>
      <c r="N8" s="3704"/>
      <c r="O8" s="3704"/>
      <c r="P8" s="3704"/>
      <c r="Q8" s="3704"/>
      <c r="R8" s="3704"/>
      <c r="S8" s="3704"/>
      <c r="T8" s="3704"/>
      <c r="U8" s="3704"/>
      <c r="V8" s="3704"/>
      <c r="W8" s="3704"/>
      <c r="X8" s="3704"/>
      <c r="Y8" s="3704"/>
      <c r="Z8" s="3704"/>
      <c r="AA8" s="3704"/>
      <c r="AB8" s="3704"/>
      <c r="AC8" s="3635">
        <v>9</v>
      </c>
      <c r="AD8" s="3733" t="str">
        <f t="shared" ca="1" si="0"/>
        <v>1.1.1</v>
      </c>
      <c r="AE8" s="3699" t="str">
        <f t="shared" ca="1" si="1"/>
        <v>SUMAN Activities</v>
      </c>
      <c r="AF8" s="3699">
        <f t="shared" ca="1" si="2"/>
        <v>0</v>
      </c>
      <c r="AG8" s="3699">
        <f t="shared" ca="1" si="3"/>
        <v>0</v>
      </c>
      <c r="AH8" s="3718" t="str">
        <f t="shared" ca="1" si="4"/>
        <v>1.1.1</v>
      </c>
      <c r="AI8" s="3699" t="str">
        <f ca="1">IFERROR(INDIRECT("'"&amp;$AD$4&amp;"'!"&amp;$AI$5&amp;$AC8),0)</f>
        <v>1.1.1</v>
      </c>
    </row>
    <row r="9" spans="1:35" ht="30">
      <c r="A9" s="5142"/>
      <c r="B9" s="5129"/>
      <c r="C9" s="5129"/>
      <c r="D9" s="3702">
        <v>4</v>
      </c>
      <c r="E9" s="3703" t="s">
        <v>6338</v>
      </c>
      <c r="F9" s="3704"/>
      <c r="G9" s="3704"/>
      <c r="H9" s="3704"/>
      <c r="I9" s="3704"/>
      <c r="J9" s="3704"/>
      <c r="K9" s="3704"/>
      <c r="L9" s="3704"/>
      <c r="M9" s="3704"/>
      <c r="N9" s="3704"/>
      <c r="O9" s="3704"/>
      <c r="P9" s="3704"/>
      <c r="Q9" s="3704"/>
      <c r="R9" s="3704"/>
      <c r="S9" s="3704"/>
      <c r="T9" s="3704"/>
      <c r="U9" s="3704"/>
      <c r="V9" s="3704"/>
      <c r="W9" s="3704"/>
      <c r="X9" s="3704"/>
      <c r="Y9" s="3704"/>
      <c r="Z9" s="3704"/>
      <c r="AA9" s="3704"/>
      <c r="AB9" s="3704"/>
      <c r="AC9" s="3635">
        <v>10</v>
      </c>
      <c r="AD9" s="3733" t="str">
        <f t="shared" ca="1" si="0"/>
        <v>1.1.1.1</v>
      </c>
      <c r="AE9" s="3699" t="str">
        <f t="shared" ca="1" si="1"/>
        <v>PMSMA activities at State/ District level</v>
      </c>
      <c r="AF9" s="3699" t="str">
        <f t="shared" ca="1" si="2"/>
        <v>RCH</v>
      </c>
      <c r="AG9" s="3699">
        <f t="shared" ca="1" si="3"/>
        <v>16</v>
      </c>
      <c r="AH9" s="3718" t="str">
        <f t="shared" ca="1" si="4"/>
        <v>1.1.1.1</v>
      </c>
      <c r="AI9" s="3699" t="str">
        <f ca="1">IFERROR(INDIRECT("'"&amp;$AD$4&amp;"'!"&amp;$AI$5&amp;$AC9),0)</f>
        <v>1.1.1.1</v>
      </c>
    </row>
    <row r="10" spans="1:35" ht="45">
      <c r="A10" s="5142"/>
      <c r="B10" s="5129"/>
      <c r="C10" s="5129"/>
      <c r="D10" s="3702">
        <v>5</v>
      </c>
      <c r="E10" s="3703" t="s">
        <v>6339</v>
      </c>
      <c r="F10" s="3704"/>
      <c r="G10" s="3704"/>
      <c r="H10" s="3704"/>
      <c r="I10" s="3704"/>
      <c r="J10" s="3704"/>
      <c r="K10" s="3704"/>
      <c r="L10" s="3704"/>
      <c r="M10" s="3704"/>
      <c r="N10" s="3704"/>
      <c r="O10" s="3704"/>
      <c r="P10" s="3704"/>
      <c r="Q10" s="3704"/>
      <c r="R10" s="3704"/>
      <c r="S10" s="3704"/>
      <c r="T10" s="3704"/>
      <c r="U10" s="3704"/>
      <c r="V10" s="3704"/>
      <c r="W10" s="3704"/>
      <c r="X10" s="3704"/>
      <c r="Y10" s="3704"/>
      <c r="Z10" s="3704"/>
      <c r="AA10" s="3704"/>
      <c r="AB10" s="3704"/>
      <c r="AC10" s="3635">
        <v>11</v>
      </c>
      <c r="AD10" s="3733" t="str">
        <f t="shared" ca="1" si="0"/>
        <v>1.1.1.2</v>
      </c>
      <c r="AE10" s="3699" t="str">
        <f t="shared" ca="1" si="1"/>
        <v>Diet services for JSSK Beneficiaries (3 days for Normal Delivery and 7 days for Caesarean)</v>
      </c>
      <c r="AF10" s="3699" t="str">
        <f t="shared" ca="1" si="2"/>
        <v>RCH</v>
      </c>
      <c r="AG10" s="3699">
        <f t="shared" ca="1" si="3"/>
        <v>4000</v>
      </c>
      <c r="AH10" s="3718" t="str">
        <f t="shared" ca="1" si="4"/>
        <v>1.1.1.2</v>
      </c>
      <c r="AI10" s="3699" t="str">
        <f ca="1">IFERROR(INDIRECT("'"&amp;$AD$4&amp;"'!"&amp;$AI$5&amp;$AC10),0)</f>
        <v>1.1.1.2</v>
      </c>
    </row>
    <row r="11" spans="1:35" ht="30">
      <c r="A11" s="5142"/>
      <c r="B11" s="5129"/>
      <c r="C11" s="5129"/>
      <c r="D11" s="3702">
        <v>6</v>
      </c>
      <c r="E11" s="3703" t="s">
        <v>6340</v>
      </c>
      <c r="F11" s="3704"/>
      <c r="G11" s="3704"/>
      <c r="H11" s="3704"/>
      <c r="I11" s="3704"/>
      <c r="J11" s="3704"/>
      <c r="K11" s="3704"/>
      <c r="L11" s="3704"/>
      <c r="M11" s="3704"/>
      <c r="N11" s="3704"/>
      <c r="O11" s="3704"/>
      <c r="P11" s="3704"/>
      <c r="Q11" s="3704"/>
      <c r="R11" s="3704"/>
      <c r="S11" s="3704"/>
      <c r="T11" s="3704"/>
      <c r="U11" s="3704"/>
      <c r="V11" s="3704"/>
      <c r="W11" s="3704"/>
      <c r="X11" s="3704"/>
      <c r="Y11" s="3704"/>
      <c r="Z11" s="3704"/>
      <c r="AA11" s="3704"/>
      <c r="AB11" s="3704"/>
      <c r="AC11" s="3635">
        <v>12</v>
      </c>
      <c r="AD11" s="3733" t="str">
        <f t="shared" ca="1" si="0"/>
        <v>1.1.1.3</v>
      </c>
      <c r="AE11" s="3699" t="str">
        <f t="shared" ca="1" si="1"/>
        <v>Blood Transfusion for JSSK Beneficiaries</v>
      </c>
      <c r="AF11" s="3699" t="str">
        <f t="shared" ca="1" si="2"/>
        <v>RCH</v>
      </c>
      <c r="AG11" s="3699">
        <f t="shared" ca="1" si="3"/>
        <v>0</v>
      </c>
      <c r="AH11" s="3718" t="str">
        <f t="shared" ca="1" si="4"/>
        <v>1.1.1.3</v>
      </c>
      <c r="AI11" s="3699" t="str">
        <f t="shared" ref="AI11:AI74" ca="1" si="5">IFERROR(INDIRECT("'"&amp;$AD$4&amp;"'!"&amp;$AI$5&amp;$AC11),0)</f>
        <v>1.1.1.3</v>
      </c>
    </row>
    <row r="12" spans="1:35" ht="105">
      <c r="A12" s="5142"/>
      <c r="B12" s="5129"/>
      <c r="C12" s="5129"/>
      <c r="D12" s="3702">
        <v>7</v>
      </c>
      <c r="E12" s="3703" t="s">
        <v>6341</v>
      </c>
      <c r="F12" s="3704"/>
      <c r="G12" s="3704"/>
      <c r="H12" s="3704"/>
      <c r="I12" s="3704"/>
      <c r="J12" s="3704"/>
      <c r="K12" s="3704"/>
      <c r="L12" s="3704"/>
      <c r="M12" s="3704"/>
      <c r="N12" s="3704"/>
      <c r="O12" s="3704"/>
      <c r="P12" s="3704"/>
      <c r="Q12" s="3704"/>
      <c r="R12" s="3704"/>
      <c r="S12" s="3704"/>
      <c r="T12" s="3704"/>
      <c r="U12" s="3704"/>
      <c r="V12" s="3704"/>
      <c r="W12" s="3704"/>
      <c r="X12" s="3704"/>
      <c r="Y12" s="3704"/>
      <c r="Z12" s="3704"/>
      <c r="AA12" s="3704"/>
      <c r="AB12" s="3704"/>
      <c r="AC12" s="3635">
        <v>13</v>
      </c>
      <c r="AD12" s="3733" t="str">
        <f t="shared" ca="1" si="0"/>
        <v>1.1.1.4</v>
      </c>
      <c r="AE12" s="3699" t="str">
        <f t="shared" ca="1" si="1"/>
        <v>Antenatal Screening of all pregnant women coming to the facilities in their first trimester for Sickle cell trait, β Thalassemia, Haemoglobin variants esp. Haemoglobin E and Anaemia  -Refer Hemoglobinopathies guidelines</v>
      </c>
      <c r="AF12" s="3699" t="str">
        <f t="shared" ca="1" si="2"/>
        <v>RCH</v>
      </c>
      <c r="AG12" s="3699">
        <f t="shared" ca="1" si="3"/>
        <v>0</v>
      </c>
      <c r="AH12" s="3718" t="str">
        <f t="shared" ca="1" si="4"/>
        <v>1.1.1.4</v>
      </c>
      <c r="AI12" s="3699" t="str">
        <f t="shared" ca="1" si="5"/>
        <v>1.1.1.4</v>
      </c>
    </row>
    <row r="13" spans="1:35">
      <c r="A13" s="5142"/>
      <c r="B13" s="5129"/>
      <c r="C13" s="5129"/>
      <c r="D13" s="3702">
        <v>8</v>
      </c>
      <c r="E13" s="3703" t="s">
        <v>6342</v>
      </c>
      <c r="F13" s="3704"/>
      <c r="G13" s="3704"/>
      <c r="H13" s="3704"/>
      <c r="I13" s="3704"/>
      <c r="J13" s="3704"/>
      <c r="K13" s="3704"/>
      <c r="L13" s="3704"/>
      <c r="M13" s="3704"/>
      <c r="N13" s="3704"/>
      <c r="O13" s="3704"/>
      <c r="P13" s="3704"/>
      <c r="Q13" s="3704"/>
      <c r="R13" s="3704"/>
      <c r="S13" s="3704"/>
      <c r="T13" s="3704"/>
      <c r="U13" s="3704"/>
      <c r="V13" s="3704"/>
      <c r="W13" s="3704"/>
      <c r="X13" s="3704"/>
      <c r="Y13" s="3704"/>
      <c r="Z13" s="3704"/>
      <c r="AA13" s="3704"/>
      <c r="AB13" s="3704"/>
      <c r="AC13" s="3635">
        <v>14</v>
      </c>
      <c r="AD13" s="3733" t="str">
        <f t="shared" ca="1" si="0"/>
        <v>1.1.1.5</v>
      </c>
      <c r="AE13" s="3699" t="str">
        <f t="shared" ca="1" si="1"/>
        <v>LaQshya Related Activities</v>
      </c>
      <c r="AF13" s="3699" t="str">
        <f t="shared" ca="1" si="2"/>
        <v>RCH</v>
      </c>
      <c r="AG13" s="3699">
        <f t="shared" ca="1" si="3"/>
        <v>0</v>
      </c>
      <c r="AH13" s="3718" t="str">
        <f t="shared" ca="1" si="4"/>
        <v>1.1.1.5</v>
      </c>
      <c r="AI13" s="3699" t="str">
        <f t="shared" ca="1" si="5"/>
        <v>1.1.1.5</v>
      </c>
    </row>
    <row r="14" spans="1:35">
      <c r="A14" s="5142"/>
      <c r="B14" s="5129"/>
      <c r="C14" s="5129"/>
      <c r="D14" s="3702">
        <v>9</v>
      </c>
      <c r="E14" s="3705" t="s">
        <v>6343</v>
      </c>
      <c r="F14" s="3704"/>
      <c r="G14" s="3704"/>
      <c r="H14" s="3704"/>
      <c r="I14" s="3704"/>
      <c r="J14" s="3704"/>
      <c r="K14" s="3704"/>
      <c r="L14" s="3704"/>
      <c r="M14" s="3704"/>
      <c r="N14" s="3704"/>
      <c r="O14" s="3704"/>
      <c r="P14" s="3704"/>
      <c r="Q14" s="3704"/>
      <c r="R14" s="3704"/>
      <c r="S14" s="3704"/>
      <c r="T14" s="3704"/>
      <c r="U14" s="3704"/>
      <c r="V14" s="3704"/>
      <c r="W14" s="3704"/>
      <c r="X14" s="3704"/>
      <c r="Y14" s="3704"/>
      <c r="Z14" s="3704"/>
      <c r="AA14" s="3704"/>
      <c r="AB14" s="3704"/>
      <c r="AC14" s="3635">
        <v>15</v>
      </c>
      <c r="AD14" s="3733" t="str">
        <f t="shared" ca="1" si="0"/>
        <v>1.1.1.6</v>
      </c>
      <c r="AE14" s="3699" t="str">
        <f t="shared" ca="1" si="1"/>
        <v>Any other (SUMAN)</v>
      </c>
      <c r="AF14" s="3699" t="str">
        <f t="shared" ca="1" si="2"/>
        <v>RCH</v>
      </c>
      <c r="AG14" s="3699">
        <f t="shared" ca="1" si="3"/>
        <v>129</v>
      </c>
      <c r="AH14" s="3718" t="str">
        <f t="shared" ca="1" si="4"/>
        <v>1.1.1.6</v>
      </c>
      <c r="AI14" s="3699" t="str">
        <f t="shared" ca="1" si="5"/>
        <v>1.1.1.6</v>
      </c>
    </row>
    <row r="15" spans="1:35">
      <c r="A15" s="5142"/>
      <c r="B15" s="5129"/>
      <c r="C15" s="5129"/>
      <c r="D15" s="3702">
        <v>10</v>
      </c>
      <c r="E15" s="3703" t="s">
        <v>6344</v>
      </c>
      <c r="F15" s="3704"/>
      <c r="G15" s="3704"/>
      <c r="H15" s="3704"/>
      <c r="I15" s="3704"/>
      <c r="J15" s="3704"/>
      <c r="K15" s="3704"/>
      <c r="L15" s="3704"/>
      <c r="M15" s="3704"/>
      <c r="N15" s="3704"/>
      <c r="O15" s="3704"/>
      <c r="P15" s="3704"/>
      <c r="Q15" s="3704"/>
      <c r="R15" s="3704"/>
      <c r="S15" s="3704"/>
      <c r="T15" s="3704"/>
      <c r="U15" s="3704"/>
      <c r="V15" s="3704"/>
      <c r="W15" s="3704"/>
      <c r="X15" s="3704"/>
      <c r="Y15" s="3704"/>
      <c r="Z15" s="3704"/>
      <c r="AA15" s="3704"/>
      <c r="AB15" s="3704"/>
      <c r="AC15" s="3635">
        <v>16</v>
      </c>
      <c r="AD15" s="3733" t="str">
        <f t="shared" ca="1" si="0"/>
        <v>1.1.2</v>
      </c>
      <c r="AE15" s="3699" t="str">
        <f t="shared" ca="1" si="1"/>
        <v>Strengthening CH Services</v>
      </c>
      <c r="AF15" s="3699">
        <f t="shared" ca="1" si="2"/>
        <v>0</v>
      </c>
      <c r="AG15" s="3699">
        <f t="shared" ca="1" si="3"/>
        <v>0</v>
      </c>
      <c r="AH15" s="3718" t="str">
        <f t="shared" ca="1" si="4"/>
        <v>1.1.2</v>
      </c>
      <c r="AI15" s="3699" t="str">
        <f t="shared" ca="1" si="5"/>
        <v>1.1.2</v>
      </c>
    </row>
    <row r="16" spans="1:35" ht="75">
      <c r="A16" s="5142"/>
      <c r="B16" s="5129"/>
      <c r="C16" s="5129"/>
      <c r="D16" s="3702">
        <v>11</v>
      </c>
      <c r="E16" s="3703" t="s">
        <v>6345</v>
      </c>
      <c r="F16" s="3704"/>
      <c r="G16" s="3704"/>
      <c r="H16" s="3704"/>
      <c r="I16" s="3704"/>
      <c r="J16" s="3704"/>
      <c r="K16" s="3704"/>
      <c r="L16" s="3704"/>
      <c r="M16" s="3704"/>
      <c r="N16" s="3704"/>
      <c r="O16" s="3704"/>
      <c r="P16" s="3704"/>
      <c r="Q16" s="3704"/>
      <c r="R16" s="3704"/>
      <c r="S16" s="3704"/>
      <c r="T16" s="3704"/>
      <c r="U16" s="3704"/>
      <c r="V16" s="3704"/>
      <c r="W16" s="3704"/>
      <c r="X16" s="3704"/>
      <c r="Y16" s="3704"/>
      <c r="Z16" s="3704"/>
      <c r="AA16" s="3704"/>
      <c r="AB16" s="3704"/>
      <c r="AC16" s="3635">
        <v>17</v>
      </c>
      <c r="AD16" s="3733" t="str">
        <f t="shared" ca="1" si="0"/>
        <v>1.1.2.1</v>
      </c>
      <c r="AE16" s="3699" t="str">
        <f t="shared" ca="1" si="1"/>
        <v>New born screening-  Inborn error of metabolism (please give details per unit cost of screening, number of children to be screened and the delivery points Add details)</v>
      </c>
      <c r="AF16" s="3699" t="str">
        <f t="shared" ca="1" si="2"/>
        <v>RCH</v>
      </c>
      <c r="AG16" s="3699">
        <f t="shared" ca="1" si="3"/>
        <v>0</v>
      </c>
      <c r="AH16" s="3718" t="str">
        <f t="shared" ca="1" si="4"/>
        <v>1.1.2.1</v>
      </c>
      <c r="AI16" s="3699" t="str">
        <f t="shared" ca="1" si="5"/>
        <v>1.1.2.1</v>
      </c>
    </row>
    <row r="17" spans="1:35" ht="120">
      <c r="A17" s="5142"/>
      <c r="B17" s="5129"/>
      <c r="C17" s="5129"/>
      <c r="D17" s="3702">
        <v>12</v>
      </c>
      <c r="E17" s="3703" t="s">
        <v>6346</v>
      </c>
      <c r="F17" s="3704"/>
      <c r="G17" s="3704"/>
      <c r="H17" s="3704"/>
      <c r="I17" s="3704"/>
      <c r="J17" s="3704"/>
      <c r="K17" s="3704"/>
      <c r="L17" s="3704"/>
      <c r="M17" s="3704"/>
      <c r="N17" s="3704"/>
      <c r="O17" s="3704"/>
      <c r="P17" s="3704"/>
      <c r="Q17" s="3704"/>
      <c r="R17" s="3704"/>
      <c r="S17" s="3704"/>
      <c r="T17" s="3704"/>
      <c r="U17" s="3704"/>
      <c r="V17" s="3704"/>
      <c r="W17" s="3704"/>
      <c r="X17" s="3704"/>
      <c r="Y17" s="3704"/>
      <c r="Z17" s="3704"/>
      <c r="AA17" s="3704"/>
      <c r="AB17" s="3704"/>
      <c r="AC17" s="3635">
        <v>18</v>
      </c>
      <c r="AD17" s="3733" t="str">
        <f t="shared" ca="1" si="0"/>
        <v>1.1.2.2</v>
      </c>
      <c r="AE17" s="3699" t="str">
        <f t="shared" ca="1" si="1"/>
        <v>New born screening as per  RBSK Comprehensive New-born Screening: Handbook for screening visible birth defects at all delivery points (please give details per unit cost , number of deliveries to be screened and the delivery points Add details)</v>
      </c>
      <c r="AF17" s="3699" t="str">
        <f t="shared" ca="1" si="2"/>
        <v>RCH</v>
      </c>
      <c r="AG17" s="3699">
        <f t="shared" ca="1" si="3"/>
        <v>4</v>
      </c>
      <c r="AH17" s="3718" t="str">
        <f t="shared" ca="1" si="4"/>
        <v>1.1.2.2</v>
      </c>
      <c r="AI17" s="3699" t="str">
        <f t="shared" ca="1" si="5"/>
        <v>1.1.2.2</v>
      </c>
    </row>
    <row r="18" spans="1:35" ht="60">
      <c r="A18" s="5142"/>
      <c r="B18" s="5129"/>
      <c r="C18" s="5129"/>
      <c r="D18" s="3702">
        <v>13</v>
      </c>
      <c r="E18" s="3705" t="s">
        <v>6347</v>
      </c>
      <c r="F18" s="3704"/>
      <c r="G18" s="3704"/>
      <c r="H18" s="3704"/>
      <c r="I18" s="3704"/>
      <c r="J18" s="3704"/>
      <c r="K18" s="3704"/>
      <c r="L18" s="3704"/>
      <c r="M18" s="3704"/>
      <c r="N18" s="3704"/>
      <c r="O18" s="3704"/>
      <c r="P18" s="3704"/>
      <c r="Q18" s="3704"/>
      <c r="R18" s="3704"/>
      <c r="S18" s="3704"/>
      <c r="T18" s="3704"/>
      <c r="U18" s="3704"/>
      <c r="V18" s="3704"/>
      <c r="W18" s="3704"/>
      <c r="X18" s="3704"/>
      <c r="Y18" s="3704"/>
      <c r="Z18" s="3704"/>
      <c r="AA18" s="3704"/>
      <c r="AB18" s="3704"/>
      <c r="AC18" s="3635">
        <v>19</v>
      </c>
      <c r="AD18" s="3733" t="str">
        <f t="shared" ca="1" si="0"/>
        <v>1.1.2.3</v>
      </c>
      <c r="AE18" s="3699" t="str">
        <f t="shared" ca="1" si="1"/>
        <v>Referral Support for Secondary/ Tertiary care (pl give unit cost and unit of measure as per RBSK guidelines) - RBSK</v>
      </c>
      <c r="AF18" s="3699" t="str">
        <f t="shared" ca="1" si="2"/>
        <v>RCH</v>
      </c>
      <c r="AG18" s="3699">
        <f t="shared" ca="1" si="3"/>
        <v>62</v>
      </c>
      <c r="AH18" s="3718" t="str">
        <f t="shared" ca="1" si="4"/>
        <v>1.1.2.3</v>
      </c>
      <c r="AI18" s="3699" t="str">
        <f t="shared" ca="1" si="5"/>
        <v>1.1.2.3</v>
      </c>
    </row>
    <row r="19" spans="1:35">
      <c r="A19" s="5142"/>
      <c r="B19" s="5129"/>
      <c r="C19" s="5129"/>
      <c r="D19" s="3702">
        <v>14</v>
      </c>
      <c r="E19" s="3703" t="s">
        <v>6348</v>
      </c>
      <c r="F19" s="3704"/>
      <c r="G19" s="3704"/>
      <c r="H19" s="3704"/>
      <c r="I19" s="3704"/>
      <c r="J19" s="3704"/>
      <c r="K19" s="3704"/>
      <c r="L19" s="3704"/>
      <c r="M19" s="3704"/>
      <c r="N19" s="3704"/>
      <c r="O19" s="3704"/>
      <c r="P19" s="3704"/>
      <c r="Q19" s="3704"/>
      <c r="R19" s="3704"/>
      <c r="S19" s="3704"/>
      <c r="T19" s="3704"/>
      <c r="U19" s="3704"/>
      <c r="V19" s="3704"/>
      <c r="W19" s="3704"/>
      <c r="X19" s="3704"/>
      <c r="Y19" s="3704"/>
      <c r="Z19" s="3704"/>
      <c r="AA19" s="3704"/>
      <c r="AB19" s="3704"/>
      <c r="AC19" s="3635">
        <v>20</v>
      </c>
      <c r="AD19" s="3733" t="str">
        <f t="shared" ca="1" si="0"/>
        <v>1.1.2.4</v>
      </c>
      <c r="AE19" s="3699" t="str">
        <f t="shared" ca="1" si="1"/>
        <v>Any other (please specify)</v>
      </c>
      <c r="AF19" s="3699" t="str">
        <f t="shared" ca="1" si="2"/>
        <v>RCH</v>
      </c>
      <c r="AG19" s="3699">
        <f t="shared" ca="1" si="3"/>
        <v>0</v>
      </c>
      <c r="AH19" s="3718" t="str">
        <f t="shared" ca="1" si="4"/>
        <v>1.1.2.4</v>
      </c>
      <c r="AI19" s="3699" t="str">
        <f t="shared" ca="1" si="5"/>
        <v>1.1.2.4</v>
      </c>
    </row>
    <row r="20" spans="1:35">
      <c r="A20" s="5142"/>
      <c r="B20" s="5129"/>
      <c r="C20" s="5129"/>
      <c r="D20" s="3702">
        <v>15</v>
      </c>
      <c r="E20" s="3703" t="s">
        <v>6349</v>
      </c>
      <c r="F20" s="3704"/>
      <c r="G20" s="3704"/>
      <c r="H20" s="3704"/>
      <c r="I20" s="3704"/>
      <c r="J20" s="3704"/>
      <c r="K20" s="3704"/>
      <c r="L20" s="3704"/>
      <c r="M20" s="3704"/>
      <c r="N20" s="3704"/>
      <c r="O20" s="3704"/>
      <c r="P20" s="3704"/>
      <c r="Q20" s="3704"/>
      <c r="R20" s="3704"/>
      <c r="S20" s="3704"/>
      <c r="T20" s="3704"/>
      <c r="U20" s="3704"/>
      <c r="V20" s="3704"/>
      <c r="W20" s="3704"/>
      <c r="X20" s="3704"/>
      <c r="Y20" s="3704"/>
      <c r="Z20" s="3704"/>
      <c r="AA20" s="3704"/>
      <c r="AB20" s="3704"/>
      <c r="AC20" s="3635">
        <v>21</v>
      </c>
      <c r="AD20" s="3733" t="str">
        <f t="shared" ca="1" si="0"/>
        <v>1.1.3</v>
      </c>
      <c r="AE20" s="3699" t="str">
        <f t="shared" ca="1" si="1"/>
        <v>Strengthening FP Services</v>
      </c>
      <c r="AF20" s="3699">
        <f t="shared" ca="1" si="2"/>
        <v>0</v>
      </c>
      <c r="AG20" s="3699">
        <f t="shared" ca="1" si="3"/>
        <v>0</v>
      </c>
      <c r="AH20" s="3718" t="str">
        <f t="shared" ca="1" si="4"/>
        <v>1.1.3</v>
      </c>
      <c r="AI20" s="3699" t="str">
        <f t="shared" ca="1" si="5"/>
        <v>1.1.3</v>
      </c>
    </row>
    <row r="21" spans="1:35" ht="30">
      <c r="A21" s="5142"/>
      <c r="B21" s="5129"/>
      <c r="C21" s="5129"/>
      <c r="D21" s="3702">
        <v>16</v>
      </c>
      <c r="E21" s="3703" t="s">
        <v>6350</v>
      </c>
      <c r="F21" s="3704"/>
      <c r="G21" s="3704"/>
      <c r="H21" s="3704"/>
      <c r="I21" s="3704"/>
      <c r="J21" s="3704"/>
      <c r="K21" s="3704"/>
      <c r="L21" s="3704"/>
      <c r="M21" s="3704"/>
      <c r="N21" s="3704"/>
      <c r="O21" s="3704"/>
      <c r="P21" s="3704"/>
      <c r="Q21" s="3704"/>
      <c r="R21" s="3704"/>
      <c r="S21" s="3704"/>
      <c r="T21" s="3704"/>
      <c r="U21" s="3704"/>
      <c r="V21" s="3704"/>
      <c r="W21" s="3704"/>
      <c r="X21" s="3704"/>
      <c r="Y21" s="3704"/>
      <c r="Z21" s="3704"/>
      <c r="AA21" s="3704"/>
      <c r="AB21" s="3704"/>
      <c r="AC21" s="3635">
        <v>22</v>
      </c>
      <c r="AD21" s="3733" t="str">
        <f t="shared" ca="1" si="0"/>
        <v>1.1.3.1</v>
      </c>
      <c r="AE21" s="3699" t="str">
        <f t="shared" ca="1" si="1"/>
        <v>Terminal/Limiting Methods</v>
      </c>
      <c r="AF21" s="3699">
        <f t="shared" ca="1" si="2"/>
        <v>0</v>
      </c>
      <c r="AG21" s="3699">
        <f t="shared" ca="1" si="3"/>
        <v>0</v>
      </c>
      <c r="AH21" s="3718" t="str">
        <f t="shared" ca="1" si="4"/>
        <v>1.1.3.1</v>
      </c>
      <c r="AI21" s="3699" t="str">
        <f t="shared" ca="1" si="5"/>
        <v>1.1.3.1</v>
      </c>
    </row>
    <row r="22" spans="1:35" ht="30">
      <c r="A22" s="5142"/>
      <c r="B22" s="5129"/>
      <c r="C22" s="5129"/>
      <c r="D22" s="3702">
        <v>17</v>
      </c>
      <c r="E22" s="3703" t="s">
        <v>6351</v>
      </c>
      <c r="F22" s="3704"/>
      <c r="G22" s="3704"/>
      <c r="H22" s="3704"/>
      <c r="I22" s="3704"/>
      <c r="J22" s="3704"/>
      <c r="K22" s="3704"/>
      <c r="L22" s="3704"/>
      <c r="M22" s="3704"/>
      <c r="N22" s="3704"/>
      <c r="O22" s="3704"/>
      <c r="P22" s="3704"/>
      <c r="Q22" s="3704"/>
      <c r="R22" s="3704"/>
      <c r="S22" s="3704"/>
      <c r="T22" s="3704"/>
      <c r="U22" s="3704"/>
      <c r="V22" s="3704"/>
      <c r="W22" s="3704"/>
      <c r="X22" s="3704"/>
      <c r="Y22" s="3704"/>
      <c r="Z22" s="3704"/>
      <c r="AA22" s="3704"/>
      <c r="AB22" s="3704"/>
      <c r="AC22" s="3635">
        <v>23</v>
      </c>
      <c r="AD22" s="3733" t="str">
        <f t="shared" ca="1" si="0"/>
        <v>1.1.3.1.1</v>
      </c>
      <c r="AE22" s="3699" t="str">
        <f t="shared" ca="1" si="1"/>
        <v>Female sterilization fixed day services</v>
      </c>
      <c r="AF22" s="3699" t="str">
        <f t="shared" ca="1" si="2"/>
        <v>RCH</v>
      </c>
      <c r="AG22" s="3699">
        <f t="shared" ca="1" si="3"/>
        <v>6</v>
      </c>
      <c r="AH22" s="3718" t="str">
        <f t="shared" ca="1" si="4"/>
        <v>1.1.3.1.1</v>
      </c>
      <c r="AI22" s="3699" t="str">
        <f t="shared" ca="1" si="5"/>
        <v>1.1.3.1.1</v>
      </c>
    </row>
    <row r="23" spans="1:35">
      <c r="A23" s="5142"/>
      <c r="B23" s="5129"/>
      <c r="C23" s="5129"/>
      <c r="D23" s="3702">
        <v>18</v>
      </c>
      <c r="E23" s="3703" t="s">
        <v>6352</v>
      </c>
      <c r="F23" s="3704"/>
      <c r="G23" s="3704"/>
      <c r="H23" s="3704"/>
      <c r="I23" s="3704"/>
      <c r="J23" s="3704"/>
      <c r="K23" s="3704"/>
      <c r="L23" s="3704"/>
      <c r="M23" s="3704"/>
      <c r="N23" s="3704"/>
      <c r="O23" s="3704"/>
      <c r="P23" s="3704"/>
      <c r="Q23" s="3704"/>
      <c r="R23" s="3704"/>
      <c r="S23" s="3704"/>
      <c r="T23" s="3704"/>
      <c r="U23" s="3704"/>
      <c r="V23" s="3704"/>
      <c r="W23" s="3704"/>
      <c r="X23" s="3704"/>
      <c r="Y23" s="3704"/>
      <c r="Z23" s="3704"/>
      <c r="AA23" s="3704"/>
      <c r="AB23" s="3704"/>
      <c r="AC23" s="3635">
        <v>24</v>
      </c>
      <c r="AD23" s="3733" t="str">
        <f t="shared" ca="1" si="0"/>
        <v>1.1.3.1.2</v>
      </c>
      <c r="AE23" s="3699" t="str">
        <f t="shared" ca="1" si="1"/>
        <v>Male Sterilization fixed day services</v>
      </c>
      <c r="AF23" s="3699" t="str">
        <f t="shared" ca="1" si="2"/>
        <v>RCH</v>
      </c>
      <c r="AG23" s="3699">
        <f t="shared" ca="1" si="3"/>
        <v>3</v>
      </c>
      <c r="AH23" s="3718" t="str">
        <f t="shared" ca="1" si="4"/>
        <v>1.1.3.1.2</v>
      </c>
      <c r="AI23" s="3699" t="str">
        <f t="shared" ca="1" si="5"/>
        <v>1.1.3.1.2</v>
      </c>
    </row>
    <row r="24" spans="1:35">
      <c r="A24" s="5142"/>
      <c r="B24" s="5128" t="s">
        <v>6353</v>
      </c>
      <c r="C24" s="5148" t="s">
        <v>6354</v>
      </c>
      <c r="D24" s="3702">
        <v>19</v>
      </c>
      <c r="E24" s="3706" t="s">
        <v>6354</v>
      </c>
      <c r="F24" s="3704"/>
      <c r="G24" s="3704"/>
      <c r="H24" s="3704"/>
      <c r="I24" s="3704"/>
      <c r="J24" s="3704"/>
      <c r="K24" s="3704"/>
      <c r="L24" s="3704"/>
      <c r="M24" s="3704"/>
      <c r="N24" s="3704"/>
      <c r="O24" s="3704"/>
      <c r="P24" s="3704"/>
      <c r="Q24" s="3704"/>
      <c r="R24" s="3704"/>
      <c r="S24" s="3704"/>
      <c r="T24" s="3704"/>
      <c r="U24" s="3704"/>
      <c r="V24" s="3704"/>
      <c r="W24" s="3704"/>
      <c r="X24" s="3704"/>
      <c r="Y24" s="3704"/>
      <c r="Z24" s="3704"/>
      <c r="AA24" s="3704"/>
      <c r="AB24" s="3704"/>
      <c r="AC24" s="3635">
        <v>25</v>
      </c>
      <c r="AD24" s="3733" t="str">
        <f t="shared" ca="1" si="0"/>
        <v>1.1.3.2</v>
      </c>
      <c r="AE24" s="3699" t="str">
        <f t="shared" ca="1" si="1"/>
        <v>Spacing Methods</v>
      </c>
      <c r="AF24" s="3699">
        <f t="shared" ca="1" si="2"/>
        <v>0</v>
      </c>
      <c r="AG24" s="3699">
        <f t="shared" ca="1" si="3"/>
        <v>0</v>
      </c>
      <c r="AH24" s="3718" t="str">
        <f t="shared" ca="1" si="4"/>
        <v>1.1.3.2</v>
      </c>
      <c r="AI24" s="3699" t="str">
        <f t="shared" ca="1" si="5"/>
        <v>1.1.3.2</v>
      </c>
    </row>
    <row r="25" spans="1:35" ht="45">
      <c r="A25" s="5142"/>
      <c r="B25" s="5129"/>
      <c r="C25" s="5148"/>
      <c r="D25" s="3702">
        <v>20</v>
      </c>
      <c r="E25" s="3706" t="s">
        <v>6355</v>
      </c>
      <c r="F25" s="3704"/>
      <c r="G25" s="3704"/>
      <c r="H25" s="3704"/>
      <c r="I25" s="3704"/>
      <c r="J25" s="3704"/>
      <c r="K25" s="3704"/>
      <c r="L25" s="3704"/>
      <c r="M25" s="3704"/>
      <c r="N25" s="3704"/>
      <c r="O25" s="3704"/>
      <c r="P25" s="3704"/>
      <c r="Q25" s="3704"/>
      <c r="R25" s="3704"/>
      <c r="S25" s="3704"/>
      <c r="T25" s="3704"/>
      <c r="U25" s="3704"/>
      <c r="V25" s="3704"/>
      <c r="W25" s="3704"/>
      <c r="X25" s="3704"/>
      <c r="Y25" s="3704"/>
      <c r="Z25" s="3704"/>
      <c r="AA25" s="3704"/>
      <c r="AB25" s="3704"/>
      <c r="AC25" s="3635">
        <v>26</v>
      </c>
      <c r="AD25" s="3733" t="str">
        <f t="shared" ca="1" si="0"/>
        <v>1.1.3.2.1</v>
      </c>
      <c r="AE25" s="3699" t="str">
        <f t="shared" ca="1" si="1"/>
        <v>IUCD fixed day services</v>
      </c>
      <c r="AF25" s="3699" t="str">
        <f t="shared" ca="1" si="2"/>
        <v>RCH</v>
      </c>
      <c r="AG25" s="3699">
        <f t="shared" ca="1" si="3"/>
        <v>0</v>
      </c>
      <c r="AH25" s="3718" t="str">
        <f t="shared" ca="1" si="4"/>
        <v>1.1.3.2.1</v>
      </c>
      <c r="AI25" s="3699" t="str">
        <f t="shared" ca="1" si="5"/>
        <v>1.1.3.2.1</v>
      </c>
    </row>
    <row r="26" spans="1:35" ht="45">
      <c r="A26" s="5142"/>
      <c r="B26" s="5128" t="s">
        <v>6356</v>
      </c>
      <c r="C26" s="5128" t="s">
        <v>4051</v>
      </c>
      <c r="D26" s="3702">
        <v>21</v>
      </c>
      <c r="E26" s="3707" t="s">
        <v>6357</v>
      </c>
      <c r="F26" s="3704"/>
      <c r="G26" s="3704"/>
      <c r="H26" s="3704"/>
      <c r="I26" s="3704"/>
      <c r="J26" s="3704"/>
      <c r="K26" s="3704"/>
      <c r="L26" s="3704"/>
      <c r="M26" s="3704"/>
      <c r="N26" s="3704"/>
      <c r="O26" s="3704"/>
      <c r="P26" s="3704"/>
      <c r="Q26" s="3704"/>
      <c r="R26" s="3704"/>
      <c r="S26" s="3704"/>
      <c r="T26" s="3704"/>
      <c r="U26" s="3704"/>
      <c r="V26" s="3704"/>
      <c r="W26" s="3704"/>
      <c r="X26" s="3704"/>
      <c r="Y26" s="3704"/>
      <c r="Z26" s="3704"/>
      <c r="AA26" s="3704"/>
      <c r="AB26" s="3704"/>
      <c r="AC26" s="3635">
        <v>27</v>
      </c>
      <c r="AD26" s="3733" t="str">
        <f t="shared" ca="1" si="0"/>
        <v>1.1.3.2.1</v>
      </c>
      <c r="AE26" s="3699" t="str">
        <f t="shared" ca="1" si="1"/>
        <v>Other activities (demand generation, strengthening service delivery etc.)</v>
      </c>
      <c r="AF26" s="3699" t="str">
        <f t="shared" ca="1" si="2"/>
        <v>RCH</v>
      </c>
      <c r="AG26" s="3699">
        <f t="shared" ca="1" si="3"/>
        <v>0</v>
      </c>
      <c r="AH26" s="3718" t="str">
        <f t="shared" ca="1" si="4"/>
        <v>1.1.3.2.1</v>
      </c>
      <c r="AI26" s="3699" t="str">
        <f t="shared" ca="1" si="5"/>
        <v>1.1.3.2.1</v>
      </c>
    </row>
    <row r="27" spans="1:35" ht="30">
      <c r="A27" s="5142"/>
      <c r="B27" s="5128"/>
      <c r="C27" s="5128"/>
      <c r="D27" s="3702">
        <v>22</v>
      </c>
      <c r="E27" s="3707" t="s">
        <v>6358</v>
      </c>
      <c r="F27" s="3704"/>
      <c r="G27" s="3704"/>
      <c r="H27" s="3704"/>
      <c r="I27" s="3704"/>
      <c r="J27" s="3704"/>
      <c r="K27" s="3704"/>
      <c r="L27" s="3704"/>
      <c r="M27" s="3704"/>
      <c r="N27" s="3704"/>
      <c r="O27" s="3704"/>
      <c r="P27" s="3704"/>
      <c r="Q27" s="3704"/>
      <c r="R27" s="3704"/>
      <c r="S27" s="3704"/>
      <c r="T27" s="3704"/>
      <c r="U27" s="3704"/>
      <c r="V27" s="3704"/>
      <c r="W27" s="3704"/>
      <c r="X27" s="3704"/>
      <c r="Y27" s="3704"/>
      <c r="Z27" s="3704"/>
      <c r="AA27" s="3704"/>
      <c r="AB27" s="3704"/>
      <c r="AC27" s="3635">
        <v>28</v>
      </c>
      <c r="AD27" s="3733" t="str">
        <f t="shared" ca="1" si="0"/>
        <v>1.1.3.3</v>
      </c>
      <c r="AE27" s="3699" t="str">
        <f t="shared" ca="1" si="1"/>
        <v>Any other (please specify)</v>
      </c>
      <c r="AF27" s="3699" t="str">
        <f t="shared" ca="1" si="2"/>
        <v>RCH</v>
      </c>
      <c r="AG27" s="3699">
        <f t="shared" ca="1" si="3"/>
        <v>0</v>
      </c>
      <c r="AH27" s="3718" t="str">
        <f t="shared" ca="1" si="4"/>
        <v>1.1.3.3</v>
      </c>
      <c r="AI27" s="3699" t="str">
        <f t="shared" ca="1" si="5"/>
        <v>1.1.3.3</v>
      </c>
    </row>
    <row r="28" spans="1:35">
      <c r="A28" s="5142"/>
      <c r="B28" s="5128"/>
      <c r="C28" s="5128"/>
      <c r="D28" s="3702">
        <v>23</v>
      </c>
      <c r="E28" s="3705" t="s">
        <v>6359</v>
      </c>
      <c r="F28" s="3704"/>
      <c r="G28" s="3704"/>
      <c r="H28" s="3704"/>
      <c r="I28" s="3704"/>
      <c r="J28" s="3704"/>
      <c r="K28" s="3704"/>
      <c r="L28" s="3704"/>
      <c r="M28" s="3704"/>
      <c r="N28" s="3704"/>
      <c r="O28" s="3704"/>
      <c r="P28" s="3704"/>
      <c r="Q28" s="3704"/>
      <c r="R28" s="3704"/>
      <c r="S28" s="3704"/>
      <c r="T28" s="3704"/>
      <c r="U28" s="3704"/>
      <c r="V28" s="3704"/>
      <c r="W28" s="3704"/>
      <c r="X28" s="3704"/>
      <c r="Y28" s="3704"/>
      <c r="Z28" s="3704"/>
      <c r="AA28" s="3704"/>
      <c r="AB28" s="3704"/>
      <c r="AC28" s="3635">
        <v>29</v>
      </c>
      <c r="AD28" s="3733" t="str">
        <f t="shared" ca="1" si="0"/>
        <v>1.1.4</v>
      </c>
      <c r="AE28" s="3699" t="str">
        <f t="shared" ca="1" si="1"/>
        <v>Strengthening AH Services</v>
      </c>
      <c r="AF28" s="3699">
        <f t="shared" ca="1" si="2"/>
        <v>0</v>
      </c>
      <c r="AG28" s="3699">
        <f t="shared" ca="1" si="3"/>
        <v>0</v>
      </c>
      <c r="AH28" s="3718" t="str">
        <f t="shared" ca="1" si="4"/>
        <v>1.1.4</v>
      </c>
      <c r="AI28" s="3699" t="str">
        <f t="shared" ca="1" si="5"/>
        <v>1.1.4</v>
      </c>
    </row>
    <row r="29" spans="1:35" ht="30">
      <c r="A29" s="5142"/>
      <c r="B29" s="5128"/>
      <c r="C29" s="5128"/>
      <c r="D29" s="3702">
        <v>24</v>
      </c>
      <c r="E29" s="3705" t="s">
        <v>6360</v>
      </c>
      <c r="F29" s="3704"/>
      <c r="G29" s="3704"/>
      <c r="H29" s="3704"/>
      <c r="I29" s="3704"/>
      <c r="J29" s="3704"/>
      <c r="K29" s="3704"/>
      <c r="L29" s="3704"/>
      <c r="M29" s="3704"/>
      <c r="N29" s="3704"/>
      <c r="O29" s="3704"/>
      <c r="P29" s="3704"/>
      <c r="Q29" s="3704"/>
      <c r="R29" s="3704"/>
      <c r="S29" s="3704"/>
      <c r="T29" s="3704"/>
      <c r="U29" s="3704"/>
      <c r="V29" s="3704"/>
      <c r="W29" s="3704"/>
      <c r="X29" s="3704"/>
      <c r="Y29" s="3704"/>
      <c r="Z29" s="3704"/>
      <c r="AA29" s="3704"/>
      <c r="AB29" s="3704"/>
      <c r="AC29" s="3635">
        <v>30</v>
      </c>
      <c r="AD29" s="3733" t="str">
        <f t="shared" ca="1" si="0"/>
        <v>1.1.4.1</v>
      </c>
      <c r="AE29" s="3699" t="str">
        <f t="shared" ca="1" si="1"/>
        <v>Activity for Strengthening AH Services</v>
      </c>
      <c r="AF29" s="3699" t="str">
        <f t="shared" ca="1" si="2"/>
        <v>RCH</v>
      </c>
      <c r="AG29" s="3699">
        <f t="shared" ca="1" si="3"/>
        <v>4</v>
      </c>
      <c r="AH29" s="3718" t="str">
        <f t="shared" ca="1" si="4"/>
        <v>1.1.4.1</v>
      </c>
      <c r="AI29" s="3699" t="str">
        <f t="shared" ca="1" si="5"/>
        <v>1.1.4.1</v>
      </c>
    </row>
    <row r="30" spans="1:35">
      <c r="A30" s="5142"/>
      <c r="B30" s="5128"/>
      <c r="C30" s="5128"/>
      <c r="D30" s="3702">
        <v>25</v>
      </c>
      <c r="E30" s="3705" t="s">
        <v>1169</v>
      </c>
      <c r="F30" s="3704"/>
      <c r="G30" s="3704"/>
      <c r="H30" s="3704"/>
      <c r="I30" s="3704"/>
      <c r="J30" s="3704"/>
      <c r="K30" s="3704"/>
      <c r="L30" s="3704"/>
      <c r="M30" s="3704"/>
      <c r="N30" s="3704"/>
      <c r="O30" s="3704"/>
      <c r="P30" s="3704"/>
      <c r="Q30" s="3704"/>
      <c r="R30" s="3704"/>
      <c r="S30" s="3704"/>
      <c r="T30" s="3704"/>
      <c r="U30" s="3704"/>
      <c r="V30" s="3704"/>
      <c r="W30" s="3704"/>
      <c r="X30" s="3704"/>
      <c r="Y30" s="3704"/>
      <c r="Z30" s="3704"/>
      <c r="AA30" s="3704"/>
      <c r="AB30" s="3704"/>
      <c r="AC30" s="3635">
        <v>31</v>
      </c>
      <c r="AD30" s="3733" t="str">
        <f t="shared" ca="1" si="0"/>
        <v>1.1.4.2</v>
      </c>
      <c r="AE30" s="3699" t="str">
        <f t="shared" ca="1" si="1"/>
        <v>Any other (please specify)</v>
      </c>
      <c r="AF30" s="3699" t="str">
        <f t="shared" ca="1" si="2"/>
        <v>RCH</v>
      </c>
      <c r="AG30" s="3699">
        <f t="shared" ca="1" si="3"/>
        <v>2</v>
      </c>
      <c r="AH30" s="3718" t="str">
        <f t="shared" ca="1" si="4"/>
        <v>1.1.4.2</v>
      </c>
      <c r="AI30" s="3699" t="str">
        <f t="shared" ca="1" si="5"/>
        <v>1.1.4.2</v>
      </c>
    </row>
    <row r="31" spans="1:35">
      <c r="A31" s="5142"/>
      <c r="B31" s="5128"/>
      <c r="C31" s="5128"/>
      <c r="D31" s="3702">
        <v>26</v>
      </c>
      <c r="E31" s="3705" t="s">
        <v>6361</v>
      </c>
      <c r="F31" s="3704"/>
      <c r="G31" s="3704"/>
      <c r="H31" s="3704"/>
      <c r="I31" s="3704"/>
      <c r="J31" s="3704"/>
      <c r="K31" s="3704"/>
      <c r="L31" s="3704"/>
      <c r="M31" s="3704"/>
      <c r="N31" s="3704"/>
      <c r="O31" s="3704"/>
      <c r="P31" s="3704"/>
      <c r="Q31" s="3704"/>
      <c r="R31" s="3704"/>
      <c r="S31" s="3704"/>
      <c r="T31" s="3704"/>
      <c r="U31" s="3704"/>
      <c r="V31" s="3704"/>
      <c r="W31" s="3704"/>
      <c r="X31" s="3704"/>
      <c r="Y31" s="3704"/>
      <c r="Z31" s="3704"/>
      <c r="AA31" s="3704"/>
      <c r="AB31" s="3704"/>
      <c r="AC31" s="3635">
        <v>32</v>
      </c>
      <c r="AD31" s="3733" t="str">
        <f t="shared" ca="1" si="0"/>
        <v>1.1.5</v>
      </c>
      <c r="AE31" s="3699" t="str">
        <f t="shared" ca="1" si="1"/>
        <v>Strengthening DCP Services</v>
      </c>
      <c r="AF31" s="3699">
        <f t="shared" ca="1" si="2"/>
        <v>0</v>
      </c>
      <c r="AG31" s="3699">
        <f t="shared" ca="1" si="3"/>
        <v>0</v>
      </c>
      <c r="AH31" s="3718" t="str">
        <f t="shared" ca="1" si="4"/>
        <v>1.1.5</v>
      </c>
      <c r="AI31" s="3699" t="str">
        <f t="shared" ca="1" si="5"/>
        <v>1.1.5</v>
      </c>
    </row>
    <row r="32" spans="1:35" ht="30">
      <c r="A32" s="5142"/>
      <c r="B32" s="5128"/>
      <c r="C32" s="5128"/>
      <c r="D32" s="3702">
        <v>27</v>
      </c>
      <c r="E32" s="3705" t="s">
        <v>6362</v>
      </c>
      <c r="F32" s="3704"/>
      <c r="G32" s="3704"/>
      <c r="H32" s="3704"/>
      <c r="I32" s="3704"/>
      <c r="J32" s="3704"/>
      <c r="K32" s="3704"/>
      <c r="L32" s="3704"/>
      <c r="M32" s="3704"/>
      <c r="N32" s="3704"/>
      <c r="O32" s="3704"/>
      <c r="P32" s="3704"/>
      <c r="Q32" s="3704"/>
      <c r="R32" s="3704"/>
      <c r="S32" s="3704"/>
      <c r="T32" s="3704"/>
      <c r="U32" s="3704"/>
      <c r="V32" s="3704"/>
      <c r="W32" s="3704"/>
      <c r="X32" s="3704"/>
      <c r="Y32" s="3704"/>
      <c r="Z32" s="3704"/>
      <c r="AA32" s="3704"/>
      <c r="AB32" s="3704"/>
      <c r="AC32" s="3635">
        <v>33</v>
      </c>
      <c r="AD32" s="3733" t="str">
        <f t="shared" ca="1" si="0"/>
        <v>1.1.5.1</v>
      </c>
      <c r="AE32" s="3699" t="str">
        <f t="shared" ca="1" si="1"/>
        <v>Dengue &amp; Chikungunya: Case management</v>
      </c>
      <c r="AF32" s="3699" t="str">
        <f t="shared" ca="1" si="2"/>
        <v>NDCP</v>
      </c>
      <c r="AG32" s="3699">
        <f t="shared" ca="1" si="3"/>
        <v>255</v>
      </c>
      <c r="AH32" s="3718" t="str">
        <f t="shared" ca="1" si="4"/>
        <v>1.1.5.1</v>
      </c>
      <c r="AI32" s="3699" t="str">
        <f t="shared" ca="1" si="5"/>
        <v>1.1.5.1</v>
      </c>
    </row>
    <row r="33" spans="1:35" ht="60">
      <c r="A33" s="5142"/>
      <c r="B33" s="5128"/>
      <c r="C33" s="5128"/>
      <c r="D33" s="3702">
        <v>28</v>
      </c>
      <c r="E33" s="3703" t="s">
        <v>6338</v>
      </c>
      <c r="F33" s="3704"/>
      <c r="G33" s="3704"/>
      <c r="H33" s="3704"/>
      <c r="I33" s="3704"/>
      <c r="J33" s="3704"/>
      <c r="K33" s="3704"/>
      <c r="L33" s="3704"/>
      <c r="M33" s="3704"/>
      <c r="N33" s="3704"/>
      <c r="O33" s="3704"/>
      <c r="P33" s="3704"/>
      <c r="Q33" s="3704"/>
      <c r="R33" s="3704"/>
      <c r="S33" s="3704"/>
      <c r="T33" s="3704"/>
      <c r="U33" s="3704"/>
      <c r="V33" s="3704"/>
      <c r="W33" s="3704"/>
      <c r="X33" s="3704"/>
      <c r="Y33" s="3704"/>
      <c r="Z33" s="3704"/>
      <c r="AA33" s="3704"/>
      <c r="AB33" s="3704"/>
      <c r="AC33" s="3635">
        <v>34</v>
      </c>
      <c r="AD33" s="3733" t="str">
        <f t="shared" ca="1" si="0"/>
        <v>1.1.5.2</v>
      </c>
      <c r="AE33" s="3699" t="str">
        <f t="shared" ca="1" si="1"/>
        <v>Acute Encephalitis Syndrome (AES)/ Japanese Encephalitis (JE): Rehabilitation Setup for selected endemic districts</v>
      </c>
      <c r="AF33" s="3699" t="str">
        <f t="shared" ca="1" si="2"/>
        <v>NDCP</v>
      </c>
      <c r="AG33" s="3699">
        <f t="shared" ca="1" si="3"/>
        <v>0</v>
      </c>
      <c r="AH33" s="3718" t="str">
        <f t="shared" ca="1" si="4"/>
        <v>1.1.5.2</v>
      </c>
      <c r="AI33" s="3699" t="str">
        <f t="shared" ca="1" si="5"/>
        <v>1.1.5.2</v>
      </c>
    </row>
    <row r="34" spans="1:35" ht="30">
      <c r="A34" s="5142"/>
      <c r="B34" s="5128"/>
      <c r="C34" s="5128"/>
      <c r="D34" s="3702">
        <v>29</v>
      </c>
      <c r="E34" s="3703" t="s">
        <v>6339</v>
      </c>
      <c r="F34" s="3704"/>
      <c r="G34" s="3704"/>
      <c r="H34" s="3704"/>
      <c r="I34" s="3704"/>
      <c r="J34" s="3704"/>
      <c r="K34" s="3704"/>
      <c r="L34" s="3704"/>
      <c r="M34" s="3704"/>
      <c r="N34" s="3704"/>
      <c r="O34" s="3704"/>
      <c r="P34" s="3704"/>
      <c r="Q34" s="3704"/>
      <c r="R34" s="3704"/>
      <c r="S34" s="3704"/>
      <c r="T34" s="3704"/>
      <c r="U34" s="3704"/>
      <c r="V34" s="3704"/>
      <c r="W34" s="3704"/>
      <c r="X34" s="3704"/>
      <c r="Y34" s="3704"/>
      <c r="Z34" s="3704"/>
      <c r="AA34" s="3704"/>
      <c r="AB34" s="3704"/>
      <c r="AC34" s="3635">
        <v>35</v>
      </c>
      <c r="AD34" s="3733" t="str">
        <f t="shared" ca="1" si="0"/>
        <v>1.1.5.3</v>
      </c>
      <c r="AE34" s="3699" t="str">
        <f t="shared" ca="1" si="1"/>
        <v>Lymphatic Filariasis: Morbidity Management</v>
      </c>
      <c r="AF34" s="3699" t="str">
        <f t="shared" ca="1" si="2"/>
        <v>NDCP</v>
      </c>
      <c r="AG34" s="3699">
        <f t="shared" ca="1" si="3"/>
        <v>812</v>
      </c>
      <c r="AH34" s="3718" t="str">
        <f t="shared" ca="1" si="4"/>
        <v>1.1.5.3</v>
      </c>
      <c r="AI34" s="3699" t="str">
        <f t="shared" ca="1" si="5"/>
        <v>1.1.5.3</v>
      </c>
    </row>
    <row r="35" spans="1:35">
      <c r="A35" s="5142"/>
      <c r="B35" s="5128"/>
      <c r="C35" s="5128"/>
      <c r="D35" s="3702">
        <v>30</v>
      </c>
      <c r="E35" s="3703" t="s">
        <v>6363</v>
      </c>
      <c r="F35" s="3704"/>
      <c r="G35" s="3704"/>
      <c r="H35" s="3704"/>
      <c r="I35" s="3704"/>
      <c r="J35" s="3704"/>
      <c r="K35" s="3704"/>
      <c r="L35" s="3704"/>
      <c r="M35" s="3704"/>
      <c r="N35" s="3704"/>
      <c r="O35" s="3704"/>
      <c r="P35" s="3704"/>
      <c r="Q35" s="3704"/>
      <c r="R35" s="3704"/>
      <c r="S35" s="3704"/>
      <c r="T35" s="3704"/>
      <c r="U35" s="3704"/>
      <c r="V35" s="3704"/>
      <c r="W35" s="3704"/>
      <c r="X35" s="3704"/>
      <c r="Y35" s="3704"/>
      <c r="Z35" s="3704"/>
      <c r="AA35" s="3704"/>
      <c r="AB35" s="3704"/>
      <c r="AC35" s="3635">
        <v>36</v>
      </c>
      <c r="AD35" s="3733" t="str">
        <f t="shared" ca="1" si="0"/>
        <v>1.1.5.4</v>
      </c>
      <c r="AE35" s="3699" t="str">
        <f t="shared" ca="1" si="1"/>
        <v>Case detection &amp; Management</v>
      </c>
      <c r="AF35" s="3699" t="str">
        <f t="shared" ca="1" si="2"/>
        <v>NDCP</v>
      </c>
      <c r="AG35" s="3699">
        <f t="shared" ca="1" si="3"/>
        <v>62</v>
      </c>
      <c r="AH35" s="3718" t="str">
        <f t="shared" ca="1" si="4"/>
        <v>1.1.5.4</v>
      </c>
      <c r="AI35" s="3699" t="str">
        <f t="shared" ca="1" si="5"/>
        <v>1.1.5.4</v>
      </c>
    </row>
    <row r="36" spans="1:35">
      <c r="A36" s="5142"/>
      <c r="B36" s="5128"/>
      <c r="C36" s="5128"/>
      <c r="D36" s="3702">
        <v>31</v>
      </c>
      <c r="E36" s="3703" t="s">
        <v>6352</v>
      </c>
      <c r="F36" s="3704"/>
      <c r="G36" s="3704"/>
      <c r="H36" s="3704"/>
      <c r="I36" s="3704"/>
      <c r="J36" s="3704"/>
      <c r="K36" s="3704"/>
      <c r="L36" s="3704"/>
      <c r="M36" s="3704"/>
      <c r="N36" s="3704"/>
      <c r="O36" s="3704"/>
      <c r="P36" s="3704"/>
      <c r="Q36" s="3704"/>
      <c r="R36" s="3704"/>
      <c r="S36" s="3704"/>
      <c r="T36" s="3704"/>
      <c r="U36" s="3704"/>
      <c r="V36" s="3704"/>
      <c r="W36" s="3704"/>
      <c r="X36" s="3704"/>
      <c r="Y36" s="3704"/>
      <c r="Z36" s="3704"/>
      <c r="AA36" s="3704"/>
      <c r="AB36" s="3704"/>
      <c r="AC36" s="3635">
        <v>37</v>
      </c>
      <c r="AD36" s="3733" t="str">
        <f t="shared" ca="1" si="0"/>
        <v>1.1.5.6</v>
      </c>
      <c r="AE36" s="3699" t="str">
        <f t="shared" ca="1" si="1"/>
        <v>Support to govt. institutions for RCS</v>
      </c>
      <c r="AF36" s="3699" t="str">
        <f t="shared" ca="1" si="2"/>
        <v>NDCP</v>
      </c>
      <c r="AG36" s="3699">
        <f t="shared" ca="1" si="3"/>
        <v>0</v>
      </c>
      <c r="AH36" s="3718" t="str">
        <f t="shared" ca="1" si="4"/>
        <v>1.1.5.6</v>
      </c>
      <c r="AI36" s="3699" t="str">
        <f t="shared" ca="1" si="5"/>
        <v>1.1.5.6</v>
      </c>
    </row>
    <row r="37" spans="1:35" ht="30">
      <c r="A37" s="5142"/>
      <c r="B37" s="5139" t="s">
        <v>6364</v>
      </c>
      <c r="C37" s="5139" t="s">
        <v>4053</v>
      </c>
      <c r="D37" s="3702">
        <v>32</v>
      </c>
      <c r="E37" s="3708" t="s">
        <v>6365</v>
      </c>
      <c r="F37" s="3704"/>
      <c r="G37" s="3704"/>
      <c r="H37" s="3704"/>
      <c r="I37" s="3704"/>
      <c r="J37" s="3704"/>
      <c r="K37" s="3704"/>
      <c r="L37" s="3704"/>
      <c r="M37" s="3704"/>
      <c r="N37" s="3704"/>
      <c r="O37" s="3704"/>
      <c r="P37" s="3704"/>
      <c r="Q37" s="3704"/>
      <c r="R37" s="3704"/>
      <c r="S37" s="3704"/>
      <c r="T37" s="3704"/>
      <c r="U37" s="3704"/>
      <c r="V37" s="3704"/>
      <c r="W37" s="3704"/>
      <c r="X37" s="3704"/>
      <c r="Y37" s="3704"/>
      <c r="Z37" s="3704"/>
      <c r="AA37" s="3704"/>
      <c r="AB37" s="3704"/>
      <c r="AC37" s="3635">
        <v>38</v>
      </c>
      <c r="AD37" s="3733" t="str">
        <f t="shared" ca="1" si="0"/>
        <v>1.1.5.7</v>
      </c>
      <c r="AE37" s="3699" t="str">
        <f t="shared" ca="1" si="1"/>
        <v>Diagnosis and Management under Latent TB Infection Management</v>
      </c>
      <c r="AF37" s="3699" t="str">
        <f t="shared" ca="1" si="2"/>
        <v>NDCP</v>
      </c>
      <c r="AG37" s="3699">
        <f t="shared" ca="1" si="3"/>
        <v>1000</v>
      </c>
      <c r="AH37" s="3718" t="str">
        <f t="shared" ca="1" si="4"/>
        <v>1.1.5.7</v>
      </c>
      <c r="AI37" s="3699" t="str">
        <f t="shared" ca="1" si="5"/>
        <v>1.1.5.7</v>
      </c>
    </row>
    <row r="38" spans="1:35">
      <c r="A38" s="5142"/>
      <c r="B38" s="5140"/>
      <c r="C38" s="5140"/>
      <c r="D38" s="3702">
        <v>33</v>
      </c>
      <c r="E38" s="3708" t="s">
        <v>6366</v>
      </c>
      <c r="F38" s="3709"/>
      <c r="G38" s="3709"/>
      <c r="H38" s="3709"/>
      <c r="I38" s="3709"/>
      <c r="J38" s="3709"/>
      <c r="K38" s="3709"/>
      <c r="L38" s="3709"/>
      <c r="M38" s="3709"/>
      <c r="N38" s="3709"/>
      <c r="O38" s="3709"/>
      <c r="P38" s="3709"/>
      <c r="Q38" s="3709"/>
      <c r="R38" s="3709"/>
      <c r="S38" s="3709"/>
      <c r="T38" s="3704"/>
      <c r="U38" s="3704"/>
      <c r="V38" s="3704"/>
      <c r="W38" s="3704"/>
      <c r="X38" s="3704"/>
      <c r="Y38" s="3704"/>
      <c r="Z38" s="3704"/>
      <c r="AA38" s="3704"/>
      <c r="AB38" s="3704"/>
      <c r="AC38" s="3635">
        <v>39</v>
      </c>
      <c r="AD38" s="3733" t="str">
        <f t="shared" ca="1" si="0"/>
        <v>1.1.5.8</v>
      </c>
      <c r="AE38" s="3699" t="str">
        <f t="shared" ca="1" si="1"/>
        <v>Any other (please specify)</v>
      </c>
      <c r="AF38" s="3699" t="str">
        <f t="shared" ca="1" si="2"/>
        <v>HSS</v>
      </c>
      <c r="AG38" s="3699">
        <f t="shared" ca="1" si="3"/>
        <v>0</v>
      </c>
      <c r="AH38" s="3718" t="str">
        <f t="shared" ca="1" si="4"/>
        <v>1.1.5.8</v>
      </c>
      <c r="AI38" s="3699" t="str">
        <f t="shared" ca="1" si="5"/>
        <v>1.1.5.8</v>
      </c>
    </row>
    <row r="39" spans="1:35">
      <c r="A39" s="5142"/>
      <c r="B39" s="5128" t="s">
        <v>6367</v>
      </c>
      <c r="C39" s="5128" t="s">
        <v>6368</v>
      </c>
      <c r="D39" s="3702">
        <v>34</v>
      </c>
      <c r="E39" s="3703" t="s">
        <v>6369</v>
      </c>
      <c r="F39" s="3704"/>
      <c r="G39" s="3704"/>
      <c r="H39" s="3704"/>
      <c r="I39" s="3704"/>
      <c r="J39" s="3704"/>
      <c r="K39" s="3704"/>
      <c r="L39" s="3704"/>
      <c r="M39" s="3704"/>
      <c r="N39" s="3704"/>
      <c r="O39" s="3704"/>
      <c r="P39" s="3704"/>
      <c r="Q39" s="3704"/>
      <c r="R39" s="3704"/>
      <c r="S39" s="3704"/>
      <c r="T39" s="3704"/>
      <c r="U39" s="3704"/>
      <c r="V39" s="3704"/>
      <c r="W39" s="3704"/>
      <c r="X39" s="3704"/>
      <c r="Y39" s="3704"/>
      <c r="Z39" s="3704"/>
      <c r="AA39" s="3704"/>
      <c r="AB39" s="3704"/>
      <c r="AC39" s="3635">
        <v>40</v>
      </c>
      <c r="AD39" s="3733" t="str">
        <f t="shared" ca="1" si="0"/>
        <v>1.1.6</v>
      </c>
      <c r="AE39" s="3699" t="str">
        <f t="shared" ca="1" si="1"/>
        <v>Strengthening NCD Services</v>
      </c>
      <c r="AF39" s="3699">
        <f t="shared" ca="1" si="2"/>
        <v>0</v>
      </c>
      <c r="AG39" s="3699">
        <f t="shared" ca="1" si="3"/>
        <v>0</v>
      </c>
      <c r="AH39" s="3718" t="str">
        <f t="shared" ca="1" si="4"/>
        <v>1.1.6</v>
      </c>
      <c r="AI39" s="3699" t="str">
        <f t="shared" ca="1" si="5"/>
        <v>1.1.6</v>
      </c>
    </row>
    <row r="40" spans="1:35" ht="30">
      <c r="A40" s="5142"/>
      <c r="B40" s="5129"/>
      <c r="C40" s="5129"/>
      <c r="D40" s="3702">
        <v>35</v>
      </c>
      <c r="E40" s="3705" t="s">
        <v>6370</v>
      </c>
      <c r="F40" s="3704"/>
      <c r="G40" s="3704"/>
      <c r="H40" s="3704"/>
      <c r="I40" s="3704"/>
      <c r="J40" s="3704"/>
      <c r="K40" s="3704"/>
      <c r="L40" s="3704"/>
      <c r="M40" s="3704"/>
      <c r="N40" s="3704"/>
      <c r="O40" s="3704"/>
      <c r="P40" s="3704"/>
      <c r="Q40" s="3704"/>
      <c r="R40" s="3704"/>
      <c r="S40" s="3704"/>
      <c r="T40" s="3704"/>
      <c r="U40" s="3704"/>
      <c r="V40" s="3704"/>
      <c r="W40" s="3704"/>
      <c r="X40" s="3704"/>
      <c r="Y40" s="3704"/>
      <c r="Z40" s="3704"/>
      <c r="AA40" s="3704"/>
      <c r="AB40" s="3704"/>
      <c r="AC40" s="3635">
        <v>41</v>
      </c>
      <c r="AD40" s="3733" t="str">
        <f t="shared" ca="1" si="0"/>
        <v>1.1.6.1</v>
      </c>
      <c r="AE40" s="3699" t="str">
        <f t="shared" ca="1" si="1"/>
        <v>Integration with AYUSH at District NCD Cell / Clinic</v>
      </c>
      <c r="AF40" s="3699" t="str">
        <f t="shared" ca="1" si="2"/>
        <v>NCD</v>
      </c>
      <c r="AG40" s="3699">
        <f t="shared" ca="1" si="3"/>
        <v>0</v>
      </c>
      <c r="AH40" s="3718" t="str">
        <f t="shared" ca="1" si="4"/>
        <v>1.1.6.1</v>
      </c>
      <c r="AI40" s="3699" t="str">
        <f t="shared" ca="1" si="5"/>
        <v>1.1.6.1</v>
      </c>
    </row>
    <row r="41" spans="1:35" ht="30">
      <c r="A41" s="5142"/>
      <c r="B41" s="5129"/>
      <c r="C41" s="5129"/>
      <c r="D41" s="3702">
        <v>36</v>
      </c>
      <c r="E41" s="3705" t="s">
        <v>6371</v>
      </c>
      <c r="F41" s="3704"/>
      <c r="G41" s="3704"/>
      <c r="H41" s="3704"/>
      <c r="I41" s="3704"/>
      <c r="J41" s="3704"/>
      <c r="K41" s="3704"/>
      <c r="L41" s="3704"/>
      <c r="M41" s="3704"/>
      <c r="N41" s="3704"/>
      <c r="O41" s="3704"/>
      <c r="P41" s="3704"/>
      <c r="Q41" s="3704"/>
      <c r="R41" s="3704"/>
      <c r="S41" s="3704"/>
      <c r="T41" s="3704"/>
      <c r="U41" s="3704"/>
      <c r="V41" s="3704"/>
      <c r="W41" s="3704"/>
      <c r="X41" s="3704"/>
      <c r="Y41" s="3704"/>
      <c r="Z41" s="3704"/>
      <c r="AA41" s="3704"/>
      <c r="AB41" s="3704"/>
      <c r="AC41" s="3635">
        <v>42</v>
      </c>
      <c r="AD41" s="3733" t="str">
        <f t="shared" ca="1" si="0"/>
        <v>1.1.6.2</v>
      </c>
      <c r="AE41" s="3699" t="str">
        <f t="shared" ca="1" si="1"/>
        <v>Integration with AYUSH at CHC NCD Clinic</v>
      </c>
      <c r="AF41" s="3699" t="str">
        <f t="shared" ca="1" si="2"/>
        <v>NCD</v>
      </c>
      <c r="AG41" s="3699">
        <f t="shared" ca="1" si="3"/>
        <v>0</v>
      </c>
      <c r="AH41" s="3718" t="str">
        <f t="shared" ca="1" si="4"/>
        <v>1.1.6.2</v>
      </c>
      <c r="AI41" s="3699" t="str">
        <f t="shared" ca="1" si="5"/>
        <v>1.1.6.2</v>
      </c>
    </row>
    <row r="42" spans="1:35" ht="60">
      <c r="A42" s="5142"/>
      <c r="B42" s="5129"/>
      <c r="C42" s="5129"/>
      <c r="D42" s="3702">
        <v>37</v>
      </c>
      <c r="E42" s="3703" t="s">
        <v>6372</v>
      </c>
      <c r="F42" s="3704"/>
      <c r="G42" s="3704"/>
      <c r="H42" s="3704"/>
      <c r="I42" s="3704"/>
      <c r="J42" s="3704"/>
      <c r="K42" s="3704"/>
      <c r="L42" s="3704"/>
      <c r="M42" s="3704"/>
      <c r="N42" s="3704"/>
      <c r="O42" s="3704"/>
      <c r="P42" s="3704"/>
      <c r="Q42" s="3704"/>
      <c r="R42" s="3704"/>
      <c r="S42" s="3704"/>
      <c r="T42" s="3704"/>
      <c r="U42" s="3704"/>
      <c r="V42" s="3704"/>
      <c r="W42" s="3704"/>
      <c r="X42" s="3704"/>
      <c r="Y42" s="3704"/>
      <c r="Z42" s="3704"/>
      <c r="AA42" s="3704"/>
      <c r="AB42" s="3704"/>
      <c r="AC42" s="3635">
        <v>43</v>
      </c>
      <c r="AD42" s="3733" t="str">
        <f t="shared" ca="1" si="0"/>
        <v>1.1.6.3</v>
      </c>
      <c r="AE42" s="3699" t="str">
        <f t="shared" ca="1" si="1"/>
        <v>Recurring Grant-in-aid (For newly selected district): Medical Management including Treatment, surgery and rehab</v>
      </c>
      <c r="AF42" s="3699" t="str">
        <f t="shared" ca="1" si="2"/>
        <v>NCD</v>
      </c>
      <c r="AG42" s="3699">
        <f t="shared" ca="1" si="3"/>
        <v>0</v>
      </c>
      <c r="AH42" s="3718" t="str">
        <f t="shared" ca="1" si="4"/>
        <v>1.1.6.3</v>
      </c>
      <c r="AI42" s="3699" t="str">
        <f t="shared" ca="1" si="5"/>
        <v>1.1.6.3</v>
      </c>
    </row>
    <row r="43" spans="1:35" ht="60">
      <c r="A43" s="5142"/>
      <c r="B43" s="5129"/>
      <c r="C43" s="5129"/>
      <c r="D43" s="3702">
        <v>38</v>
      </c>
      <c r="E43" s="3705" t="s">
        <v>6373</v>
      </c>
      <c r="F43" s="3710"/>
      <c r="G43" s="3710"/>
      <c r="H43" s="3710"/>
      <c r="I43" s="3711"/>
      <c r="J43" s="3711"/>
      <c r="K43" s="3711"/>
      <c r="L43" s="3711"/>
      <c r="M43" s="3711"/>
      <c r="N43" s="3711"/>
      <c r="O43" s="3710"/>
      <c r="P43" s="3710"/>
      <c r="Q43" s="3710"/>
      <c r="R43" s="3710"/>
      <c r="S43" s="3710"/>
      <c r="T43" s="3710"/>
      <c r="U43" s="3710"/>
      <c r="V43" s="3710"/>
      <c r="W43" s="3710"/>
      <c r="X43" s="3710"/>
      <c r="Y43" s="3710"/>
      <c r="Z43" s="3710"/>
      <c r="AA43" s="3704"/>
      <c r="AB43" s="3704"/>
      <c r="AC43" s="3635">
        <v>44</v>
      </c>
      <c r="AD43" s="3733" t="str">
        <f t="shared" ca="1" si="0"/>
        <v>1.1.6.4</v>
      </c>
      <c r="AE43" s="3699" t="str">
        <f t="shared" ca="1" si="1"/>
        <v>Recurring Grant-in-aid (For ongoing selected district): Medical Management including Treatment, surgery and rehab</v>
      </c>
      <c r="AF43" s="3699" t="str">
        <f t="shared" ca="1" si="2"/>
        <v>NCD</v>
      </c>
      <c r="AG43" s="3699">
        <f t="shared" ca="1" si="3"/>
        <v>0</v>
      </c>
      <c r="AH43" s="3718" t="str">
        <f t="shared" ca="1" si="4"/>
        <v>1.1.6.4</v>
      </c>
      <c r="AI43" s="3699" t="str">
        <f t="shared" ca="1" si="5"/>
        <v>1.1.6.4</v>
      </c>
    </row>
    <row r="44" spans="1:35" ht="30">
      <c r="A44" s="5142"/>
      <c r="B44" s="5129"/>
      <c r="C44" s="5129"/>
      <c r="D44" s="3702">
        <v>39</v>
      </c>
      <c r="E44" s="3703" t="s">
        <v>6374</v>
      </c>
      <c r="F44" s="3710"/>
      <c r="G44" s="3710"/>
      <c r="H44" s="3710"/>
      <c r="I44" s="3711"/>
      <c r="J44" s="3711"/>
      <c r="K44" s="3711"/>
      <c r="L44" s="3711"/>
      <c r="M44" s="3711"/>
      <c r="N44" s="3711"/>
      <c r="O44" s="3710"/>
      <c r="P44" s="3710"/>
      <c r="Q44" s="3710"/>
      <c r="R44" s="3710"/>
      <c r="S44" s="3710"/>
      <c r="T44" s="3710"/>
      <c r="U44" s="3710"/>
      <c r="V44" s="3710"/>
      <c r="W44" s="3710"/>
      <c r="X44" s="3710"/>
      <c r="Y44" s="3710"/>
      <c r="Z44" s="3710"/>
      <c r="AA44" s="3704"/>
      <c r="AB44" s="3704"/>
      <c r="AC44" s="3635">
        <v>45</v>
      </c>
      <c r="AD44" s="3733" t="str">
        <f t="shared" ca="1" si="0"/>
        <v>1.1.6.5</v>
      </c>
      <c r="AE44" s="3699" t="str">
        <f t="shared" ca="1" si="1"/>
        <v>Pradhan Mantri National Dialysis Programme</v>
      </c>
      <c r="AF44" s="3699">
        <f t="shared" ca="1" si="2"/>
        <v>0</v>
      </c>
      <c r="AG44" s="3699">
        <f t="shared" ca="1" si="3"/>
        <v>0</v>
      </c>
      <c r="AH44" s="3718" t="str">
        <f t="shared" ca="1" si="4"/>
        <v>1.1.6.5</v>
      </c>
      <c r="AI44" s="3699" t="str">
        <f t="shared" ca="1" si="5"/>
        <v>1.1.6.5</v>
      </c>
    </row>
    <row r="45" spans="1:35" ht="30">
      <c r="A45" s="5142"/>
      <c r="B45" s="5129"/>
      <c r="C45" s="5129"/>
      <c r="D45" s="3702">
        <v>40</v>
      </c>
      <c r="E45" s="3703" t="s">
        <v>6352</v>
      </c>
      <c r="F45" s="3710"/>
      <c r="G45" s="3710"/>
      <c r="H45" s="3710"/>
      <c r="I45" s="3711"/>
      <c r="J45" s="3711"/>
      <c r="K45" s="3711"/>
      <c r="L45" s="3711"/>
      <c r="M45" s="3711"/>
      <c r="N45" s="3711"/>
      <c r="O45" s="3710"/>
      <c r="P45" s="3710"/>
      <c r="Q45" s="3710"/>
      <c r="R45" s="3710"/>
      <c r="S45" s="3710"/>
      <c r="T45" s="3710"/>
      <c r="U45" s="3710"/>
      <c r="V45" s="3710"/>
      <c r="W45" s="3710"/>
      <c r="X45" s="3710"/>
      <c r="Y45" s="3710"/>
      <c r="Z45" s="3710"/>
      <c r="AA45" s="3704"/>
      <c r="AB45" s="3704"/>
      <c r="AC45" s="3635">
        <v>46</v>
      </c>
      <c r="AD45" s="3733" t="str">
        <f t="shared" ca="1" si="0"/>
        <v>1.1.6.5.1</v>
      </c>
      <c r="AE45" s="3699" t="str">
        <f t="shared" ca="1" si="1"/>
        <v>Hemo-Dialysis Services under PMNDP</v>
      </c>
      <c r="AF45" s="3699" t="str">
        <f t="shared" ca="1" si="2"/>
        <v>NCD</v>
      </c>
      <c r="AG45" s="3699">
        <f t="shared" ca="1" si="3"/>
        <v>0</v>
      </c>
      <c r="AH45" s="3718" t="str">
        <f t="shared" ca="1" si="4"/>
        <v>1.1.6.5.1</v>
      </c>
      <c r="AI45" s="3699" t="str">
        <f t="shared" ca="1" si="5"/>
        <v>1.1.6.5.1</v>
      </c>
    </row>
    <row r="46" spans="1:35" ht="30">
      <c r="A46" s="5142"/>
      <c r="B46" s="5128" t="s">
        <v>6375</v>
      </c>
      <c r="C46" s="5128" t="s">
        <v>2931</v>
      </c>
      <c r="D46" s="3702">
        <v>41</v>
      </c>
      <c r="E46" s="3703" t="s">
        <v>6376</v>
      </c>
      <c r="F46" s="3710"/>
      <c r="G46" s="3710"/>
      <c r="H46" s="3710"/>
      <c r="I46" s="3711"/>
      <c r="J46" s="3711"/>
      <c r="K46" s="3711"/>
      <c r="L46" s="3711"/>
      <c r="M46" s="3711"/>
      <c r="N46" s="3711"/>
      <c r="O46" s="3710"/>
      <c r="P46" s="3710"/>
      <c r="Q46" s="3710"/>
      <c r="R46" s="3710"/>
      <c r="S46" s="3710"/>
      <c r="T46" s="3710"/>
      <c r="U46" s="3710"/>
      <c r="V46" s="3710"/>
      <c r="W46" s="3710"/>
      <c r="X46" s="3710"/>
      <c r="Y46" s="3710"/>
      <c r="Z46" s="3710"/>
      <c r="AA46" s="3704"/>
      <c r="AB46" s="3704"/>
      <c r="AC46" s="3635">
        <v>47</v>
      </c>
      <c r="AD46" s="3733" t="str">
        <f t="shared" ca="1" si="0"/>
        <v>1.1.6.5.2</v>
      </c>
      <c r="AE46" s="3699" t="str">
        <f t="shared" ca="1" si="1"/>
        <v>Peritoneal Dialysis Services under PMNDP</v>
      </c>
      <c r="AF46" s="3699" t="str">
        <f t="shared" ca="1" si="2"/>
        <v>NCD</v>
      </c>
      <c r="AG46" s="3699">
        <f t="shared" ca="1" si="3"/>
        <v>0</v>
      </c>
      <c r="AH46" s="3718" t="str">
        <f t="shared" ca="1" si="4"/>
        <v>1.1.6.5.2</v>
      </c>
      <c r="AI46" s="3699" t="str">
        <f t="shared" ca="1" si="5"/>
        <v>1.1.6.5.2</v>
      </c>
    </row>
    <row r="47" spans="1:35" ht="60">
      <c r="A47" s="5142"/>
      <c r="B47" s="5128"/>
      <c r="C47" s="5128"/>
      <c r="D47" s="3702">
        <v>42</v>
      </c>
      <c r="E47" s="3703" t="s">
        <v>6377</v>
      </c>
      <c r="F47" s="3711"/>
      <c r="G47" s="3711"/>
      <c r="H47" s="3711"/>
      <c r="I47" s="3711"/>
      <c r="J47" s="3711"/>
      <c r="K47" s="3711"/>
      <c r="L47" s="3711"/>
      <c r="M47" s="3711"/>
      <c r="N47" s="3711"/>
      <c r="O47" s="3711"/>
      <c r="P47" s="3711"/>
      <c r="Q47" s="3711"/>
      <c r="R47" s="3711"/>
      <c r="S47" s="3711"/>
      <c r="T47" s="3711"/>
      <c r="U47" s="3711"/>
      <c r="V47" s="3711"/>
      <c r="W47" s="3711"/>
      <c r="X47" s="3711"/>
      <c r="Y47" s="3711"/>
      <c r="Z47" s="3711"/>
      <c r="AA47" s="3711"/>
      <c r="AB47" s="3711"/>
      <c r="AC47" s="3635">
        <v>48</v>
      </c>
      <c r="AD47" s="3733" t="str">
        <f t="shared" ca="1" si="0"/>
        <v>1.1.6.5.3</v>
      </c>
      <c r="AE47" s="3699" t="str">
        <f t="shared" ca="1" si="1"/>
        <v>RO water testing (Bacteriological, endotoxin, Chemical) and tank/pipes disinfection (peracetic acid) for Dialysis</v>
      </c>
      <c r="AF47" s="3699" t="str">
        <f t="shared" ca="1" si="2"/>
        <v>NCD</v>
      </c>
      <c r="AG47" s="3699">
        <f t="shared" ca="1" si="3"/>
        <v>1</v>
      </c>
      <c r="AH47" s="3718" t="str">
        <f t="shared" ca="1" si="4"/>
        <v>1.1.6.5.3</v>
      </c>
      <c r="AI47" s="3699" t="str">
        <f t="shared" ca="1" si="5"/>
        <v>1.1.6.5.3</v>
      </c>
    </row>
    <row r="48" spans="1:35">
      <c r="A48" s="5142"/>
      <c r="B48" s="5128"/>
      <c r="C48" s="5128"/>
      <c r="D48" s="3702">
        <v>43</v>
      </c>
      <c r="E48" s="3703" t="s">
        <v>6378</v>
      </c>
      <c r="F48" s="3704"/>
      <c r="G48" s="3704"/>
      <c r="H48" s="3704"/>
      <c r="I48" s="3711"/>
      <c r="J48" s="3711"/>
      <c r="K48" s="3711"/>
      <c r="L48" s="3711"/>
      <c r="M48" s="3711"/>
      <c r="N48" s="3711"/>
      <c r="O48" s="3704"/>
      <c r="P48" s="3704"/>
      <c r="Q48" s="3704"/>
      <c r="R48" s="3704"/>
      <c r="S48" s="3704"/>
      <c r="T48" s="3704"/>
      <c r="U48" s="3704"/>
      <c r="V48" s="3704"/>
      <c r="W48" s="3704"/>
      <c r="X48" s="3704"/>
      <c r="Y48" s="3704"/>
      <c r="Z48" s="3704"/>
      <c r="AA48" s="3704"/>
      <c r="AB48" s="3704"/>
      <c r="AC48" s="3635">
        <v>49</v>
      </c>
      <c r="AD48" s="3733" t="str">
        <f t="shared" ca="1" si="0"/>
        <v>1.1.6.6</v>
      </c>
      <c r="AE48" s="3699" t="str">
        <f t="shared" ca="1" si="1"/>
        <v>Any other (please specify)</v>
      </c>
      <c r="AF48" s="3699" t="str">
        <f t="shared" ca="1" si="2"/>
        <v>HSS</v>
      </c>
      <c r="AG48" s="3699">
        <f t="shared" ca="1" si="3"/>
        <v>0</v>
      </c>
      <c r="AH48" s="3718" t="str">
        <f t="shared" ca="1" si="4"/>
        <v>1.1.6.6</v>
      </c>
      <c r="AI48" s="3699" t="str">
        <f t="shared" ca="1" si="5"/>
        <v>1.1.6.6</v>
      </c>
    </row>
    <row r="49" spans="1:35">
      <c r="A49" s="5142"/>
      <c r="B49" s="5128"/>
      <c r="C49" s="5128"/>
      <c r="D49" s="3702">
        <v>44</v>
      </c>
      <c r="E49" s="3703" t="s">
        <v>6379</v>
      </c>
      <c r="F49" s="3704"/>
      <c r="G49" s="3704"/>
      <c r="H49" s="3704"/>
      <c r="I49" s="3711"/>
      <c r="J49" s="3711"/>
      <c r="K49" s="3711"/>
      <c r="L49" s="3711"/>
      <c r="M49" s="3711"/>
      <c r="N49" s="3711"/>
      <c r="O49" s="3704"/>
      <c r="P49" s="3704"/>
      <c r="Q49" s="3704"/>
      <c r="R49" s="3704"/>
      <c r="S49" s="3704"/>
      <c r="T49" s="3704"/>
      <c r="U49" s="3704"/>
      <c r="V49" s="3704"/>
      <c r="W49" s="3704"/>
      <c r="X49" s="3704"/>
      <c r="Y49" s="3704"/>
      <c r="Z49" s="3704"/>
      <c r="AA49" s="3704"/>
      <c r="AB49" s="3704"/>
      <c r="AC49" s="3635">
        <v>50</v>
      </c>
      <c r="AD49" s="3733" t="str">
        <f t="shared" ca="1" si="0"/>
        <v>1.1.7</v>
      </c>
      <c r="AE49" s="3699" t="str">
        <f t="shared" ca="1" si="1"/>
        <v>Strengthening Other Services</v>
      </c>
      <c r="AF49" s="3699">
        <f t="shared" ca="1" si="2"/>
        <v>0</v>
      </c>
      <c r="AG49" s="3699">
        <f t="shared" ca="1" si="3"/>
        <v>0</v>
      </c>
      <c r="AH49" s="3718" t="str">
        <f t="shared" ca="1" si="4"/>
        <v>1.1.7</v>
      </c>
      <c r="AI49" s="3699" t="str">
        <f t="shared" ca="1" si="5"/>
        <v>1.1.7</v>
      </c>
    </row>
    <row r="50" spans="1:35">
      <c r="A50" s="5142"/>
      <c r="B50" s="5128"/>
      <c r="C50" s="5128"/>
      <c r="D50" s="3702">
        <v>45</v>
      </c>
      <c r="E50" s="3703" t="s">
        <v>6380</v>
      </c>
      <c r="F50" s="3704"/>
      <c r="G50" s="3704"/>
      <c r="H50" s="3704"/>
      <c r="I50" s="3711"/>
      <c r="J50" s="3711"/>
      <c r="K50" s="3711"/>
      <c r="L50" s="3711"/>
      <c r="M50" s="3711"/>
      <c r="N50" s="3711"/>
      <c r="O50" s="3704"/>
      <c r="P50" s="3704"/>
      <c r="Q50" s="3704"/>
      <c r="R50" s="3704"/>
      <c r="S50" s="3704"/>
      <c r="T50" s="3704"/>
      <c r="U50" s="3704"/>
      <c r="V50" s="3704"/>
      <c r="W50" s="3704"/>
      <c r="X50" s="3704"/>
      <c r="Y50" s="3704"/>
      <c r="Z50" s="3704"/>
      <c r="AA50" s="3704"/>
      <c r="AB50" s="3704"/>
      <c r="AC50" s="3635">
        <v>51</v>
      </c>
      <c r="AD50" s="3733" t="str">
        <f t="shared" ca="1" si="0"/>
        <v>1.1.7.1</v>
      </c>
      <c r="AE50" s="3699" t="str">
        <f t="shared" ca="1" si="1"/>
        <v>Special plans for tribal areas</v>
      </c>
      <c r="AF50" s="3699" t="str">
        <f t="shared" ca="1" si="2"/>
        <v>RCH</v>
      </c>
      <c r="AG50" s="3699">
        <f t="shared" ca="1" si="3"/>
        <v>0</v>
      </c>
      <c r="AH50" s="3718" t="str">
        <f t="shared" ca="1" si="4"/>
        <v>1.1.7.1</v>
      </c>
      <c r="AI50" s="3699" t="str">
        <f t="shared" ca="1" si="5"/>
        <v>1.1.7.1</v>
      </c>
    </row>
    <row r="51" spans="1:35">
      <c r="A51" s="5142"/>
      <c r="B51" s="5128"/>
      <c r="C51" s="5128"/>
      <c r="D51" s="3702">
        <v>46</v>
      </c>
      <c r="E51" s="3703" t="s">
        <v>2058</v>
      </c>
      <c r="F51" s="3704"/>
      <c r="G51" s="3704"/>
      <c r="H51" s="3704"/>
      <c r="I51" s="3711"/>
      <c r="J51" s="3711"/>
      <c r="K51" s="3711"/>
      <c r="L51" s="3711"/>
      <c r="M51" s="3711"/>
      <c r="N51" s="3711"/>
      <c r="O51" s="3704"/>
      <c r="P51" s="3704"/>
      <c r="Q51" s="3704"/>
      <c r="R51" s="3704"/>
      <c r="S51" s="3704"/>
      <c r="T51" s="3704"/>
      <c r="U51" s="3704"/>
      <c r="V51" s="3704"/>
      <c r="W51" s="3704"/>
      <c r="X51" s="3704"/>
      <c r="Y51" s="3704"/>
      <c r="Z51" s="3704"/>
      <c r="AA51" s="3704"/>
      <c r="AB51" s="3704"/>
      <c r="AC51" s="3635">
        <v>52</v>
      </c>
      <c r="AD51" s="3733" t="str">
        <f t="shared" ca="1" si="0"/>
        <v>1.1.7.2</v>
      </c>
      <c r="AE51" s="3699" t="str">
        <f t="shared" ca="1" si="1"/>
        <v>LWE affected areas special plan</v>
      </c>
      <c r="AF51" s="3699" t="str">
        <f t="shared" ca="1" si="2"/>
        <v>RCH</v>
      </c>
      <c r="AG51" s="3699">
        <f t="shared" ca="1" si="3"/>
        <v>0</v>
      </c>
      <c r="AH51" s="3718" t="str">
        <f t="shared" ca="1" si="4"/>
        <v>1.1.7.2</v>
      </c>
      <c r="AI51" s="3699" t="str">
        <f t="shared" ca="1" si="5"/>
        <v>1.1.7.2</v>
      </c>
    </row>
    <row r="52" spans="1:35" ht="45">
      <c r="A52" s="5142"/>
      <c r="B52" s="5128"/>
      <c r="C52" s="5128"/>
      <c r="D52" s="3702">
        <v>47</v>
      </c>
      <c r="E52" s="3703" t="s">
        <v>6381</v>
      </c>
      <c r="F52" s="3704"/>
      <c r="G52" s="3704"/>
      <c r="H52" s="3704"/>
      <c r="I52" s="3711"/>
      <c r="J52" s="3711"/>
      <c r="K52" s="3711"/>
      <c r="L52" s="3711"/>
      <c r="M52" s="3711"/>
      <c r="N52" s="3711"/>
      <c r="O52" s="3704"/>
      <c r="P52" s="3704"/>
      <c r="Q52" s="3704"/>
      <c r="R52" s="3704"/>
      <c r="S52" s="3704"/>
      <c r="T52" s="3704"/>
      <c r="U52" s="3704"/>
      <c r="V52" s="3704"/>
      <c r="W52" s="3704"/>
      <c r="X52" s="3704"/>
      <c r="Y52" s="3704"/>
      <c r="Z52" s="3704"/>
      <c r="AA52" s="3704"/>
      <c r="AB52" s="3704"/>
      <c r="AC52" s="3635">
        <v>53</v>
      </c>
      <c r="AD52" s="3733" t="str">
        <f t="shared" ca="1" si="0"/>
        <v>1.1.7.3</v>
      </c>
      <c r="AE52" s="3699" t="str">
        <f t="shared" ca="1" si="1"/>
        <v>Transfusion support to patients with blood disorders  and for prevention programs</v>
      </c>
      <c r="AF52" s="3699" t="str">
        <f t="shared" ca="1" si="2"/>
        <v>HSS</v>
      </c>
      <c r="AG52" s="3699">
        <f t="shared" ca="1" si="3"/>
        <v>0</v>
      </c>
      <c r="AH52" s="3718" t="str">
        <f t="shared" ca="1" si="4"/>
        <v>1.1.7.3</v>
      </c>
      <c r="AI52" s="3699" t="str">
        <f t="shared" ca="1" si="5"/>
        <v>1.1.7.3</v>
      </c>
    </row>
    <row r="53" spans="1:35" ht="30">
      <c r="A53" s="5142"/>
      <c r="B53" s="5128"/>
      <c r="C53" s="5128"/>
      <c r="D53" s="3702">
        <v>48</v>
      </c>
      <c r="E53" s="3703" t="s">
        <v>6382</v>
      </c>
      <c r="F53" s="3704"/>
      <c r="G53" s="3704"/>
      <c r="H53" s="3704"/>
      <c r="I53" s="3711"/>
      <c r="J53" s="3711"/>
      <c r="K53" s="3711"/>
      <c r="L53" s="3711"/>
      <c r="M53" s="3711"/>
      <c r="N53" s="3711"/>
      <c r="O53" s="3704"/>
      <c r="P53" s="3704"/>
      <c r="Q53" s="3704"/>
      <c r="R53" s="3704"/>
      <c r="S53" s="3704"/>
      <c r="T53" s="3704"/>
      <c r="U53" s="3704"/>
      <c r="V53" s="3704"/>
      <c r="W53" s="3704"/>
      <c r="X53" s="3704"/>
      <c r="Y53" s="3704"/>
      <c r="Z53" s="3704"/>
      <c r="AA53" s="3704"/>
      <c r="AB53" s="3704"/>
      <c r="AC53" s="3635">
        <v>54</v>
      </c>
      <c r="AD53" s="3733" t="str">
        <f t="shared" ca="1" si="0"/>
        <v>1.1.7.4</v>
      </c>
      <c r="AE53" s="3699" t="str">
        <f t="shared" ca="1" si="1"/>
        <v>Universal Health Coverage (pilot)</v>
      </c>
      <c r="AF53" s="3699" t="str">
        <f t="shared" ca="1" si="2"/>
        <v>HSS</v>
      </c>
      <c r="AG53" s="3699">
        <f t="shared" ca="1" si="3"/>
        <v>0</v>
      </c>
      <c r="AH53" s="3718" t="str">
        <f t="shared" ca="1" si="4"/>
        <v>1.1.7.4</v>
      </c>
      <c r="AI53" s="3699" t="str">
        <f t="shared" ca="1" si="5"/>
        <v>1.1.7.4</v>
      </c>
    </row>
    <row r="54" spans="1:35">
      <c r="A54" s="5142"/>
      <c r="B54" s="5128"/>
      <c r="C54" s="5128"/>
      <c r="D54" s="3702">
        <v>49</v>
      </c>
      <c r="E54" s="3703" t="s">
        <v>6383</v>
      </c>
      <c r="F54" s="3704"/>
      <c r="G54" s="3704"/>
      <c r="H54" s="3704"/>
      <c r="I54" s="3711"/>
      <c r="J54" s="3711"/>
      <c r="K54" s="3711"/>
      <c r="L54" s="3711"/>
      <c r="M54" s="3711"/>
      <c r="N54" s="3711"/>
      <c r="O54" s="3704"/>
      <c r="P54" s="3704"/>
      <c r="Q54" s="3704"/>
      <c r="R54" s="3704"/>
      <c r="S54" s="3704"/>
      <c r="T54" s="3704"/>
      <c r="U54" s="3704"/>
      <c r="V54" s="3704"/>
      <c r="W54" s="3704"/>
      <c r="X54" s="3704"/>
      <c r="Y54" s="3704"/>
      <c r="Z54" s="3704"/>
      <c r="AA54" s="3704"/>
      <c r="AB54" s="3704"/>
      <c r="AC54" s="3635">
        <v>55</v>
      </c>
      <c r="AD54" s="3733" t="str">
        <f t="shared" ca="1" si="0"/>
        <v>1.1.7.5</v>
      </c>
      <c r="AE54" s="3699" t="str">
        <f t="shared" ca="1" si="1"/>
        <v>ICT for HWC- Internet connection</v>
      </c>
      <c r="AF54" s="3699" t="str">
        <f t="shared" ca="1" si="2"/>
        <v>HSS</v>
      </c>
      <c r="AG54" s="3699">
        <f t="shared" ca="1" si="3"/>
        <v>0</v>
      </c>
      <c r="AH54" s="3718" t="str">
        <f t="shared" ca="1" si="4"/>
        <v>1.1.7.5</v>
      </c>
      <c r="AI54" s="3699" t="str">
        <f t="shared" ca="1" si="5"/>
        <v>1.1.7.5</v>
      </c>
    </row>
    <row r="55" spans="1:35" ht="45">
      <c r="A55" s="5142"/>
      <c r="B55" s="5128"/>
      <c r="C55" s="5128"/>
      <c r="D55" s="3702">
        <v>50</v>
      </c>
      <c r="E55" s="3703" t="s">
        <v>6352</v>
      </c>
      <c r="F55" s="3704"/>
      <c r="G55" s="3704"/>
      <c r="H55" s="3704"/>
      <c r="I55" s="3711"/>
      <c r="J55" s="3711"/>
      <c r="K55" s="3711"/>
      <c r="L55" s="3711"/>
      <c r="M55" s="3711"/>
      <c r="N55" s="3711"/>
      <c r="O55" s="3704"/>
      <c r="P55" s="3704"/>
      <c r="Q55" s="3704"/>
      <c r="R55" s="3704"/>
      <c r="S55" s="3704"/>
      <c r="T55" s="3704"/>
      <c r="U55" s="3704"/>
      <c r="V55" s="3704"/>
      <c r="W55" s="3704"/>
      <c r="X55" s="3704"/>
      <c r="Y55" s="3704"/>
      <c r="Z55" s="3704"/>
      <c r="AA55" s="3704"/>
      <c r="AB55" s="3704"/>
      <c r="AC55" s="3635">
        <v>56</v>
      </c>
      <c r="AD55" s="3733" t="str">
        <f t="shared" ca="1" si="0"/>
        <v>1.1.7.6</v>
      </c>
      <c r="AE55" s="3699" t="str">
        <f t="shared" ca="1" si="1"/>
        <v>Provision of free medical and surgical care to survivors of gender based violence</v>
      </c>
      <c r="AF55" s="3699" t="str">
        <f t="shared" ca="1" si="2"/>
        <v>RCH</v>
      </c>
      <c r="AG55" s="3699">
        <f t="shared" ca="1" si="3"/>
        <v>0</v>
      </c>
      <c r="AH55" s="3718" t="str">
        <f t="shared" ca="1" si="4"/>
        <v>1.1.7.6</v>
      </c>
      <c r="AI55" s="3699" t="str">
        <f t="shared" ca="1" si="5"/>
        <v>1.1.7.6</v>
      </c>
    </row>
    <row r="56" spans="1:35" ht="60">
      <c r="A56" s="5142"/>
      <c r="B56" s="5128" t="s">
        <v>6384</v>
      </c>
      <c r="C56" s="5128" t="s">
        <v>6385</v>
      </c>
      <c r="D56" s="3702">
        <v>51</v>
      </c>
      <c r="E56" s="3703" t="s">
        <v>6386</v>
      </c>
      <c r="F56" s="3704"/>
      <c r="G56" s="3704"/>
      <c r="H56" s="3704"/>
      <c r="I56" s="3711"/>
      <c r="J56" s="3711"/>
      <c r="K56" s="3711"/>
      <c r="L56" s="3711"/>
      <c r="M56" s="3711"/>
      <c r="N56" s="3711"/>
      <c r="O56" s="3704"/>
      <c r="P56" s="3704"/>
      <c r="Q56" s="3704"/>
      <c r="R56" s="3704"/>
      <c r="S56" s="3704"/>
      <c r="T56" s="3704"/>
      <c r="U56" s="3704"/>
      <c r="V56" s="3704"/>
      <c r="W56" s="3704"/>
      <c r="X56" s="3704"/>
      <c r="Y56" s="3704"/>
      <c r="Z56" s="3704"/>
      <c r="AA56" s="3704"/>
      <c r="AB56" s="3704"/>
      <c r="AC56" s="3635">
        <v>57</v>
      </c>
      <c r="AD56" s="3733" t="str">
        <f t="shared" ca="1" si="0"/>
        <v>1.1.7.7</v>
      </c>
      <c r="AE56" s="3699" t="str">
        <f t="shared" ca="1" si="1"/>
        <v>Patient requiring Blood Transfusion: 1) Patients with blood disorders 2) Patients in Trauma 3) Other requiring blood transfusion</v>
      </c>
      <c r="AF56" s="3699" t="str">
        <f t="shared" ca="1" si="2"/>
        <v>HSS</v>
      </c>
      <c r="AG56" s="3699">
        <f t="shared" ca="1" si="3"/>
        <v>0</v>
      </c>
      <c r="AH56" s="3718" t="str">
        <f t="shared" ca="1" si="4"/>
        <v>1.1.7.7</v>
      </c>
      <c r="AI56" s="3699" t="str">
        <f t="shared" ca="1" si="5"/>
        <v>1.1.7.7</v>
      </c>
    </row>
    <row r="57" spans="1:35">
      <c r="A57" s="5142"/>
      <c r="B57" s="5129"/>
      <c r="C57" s="5129"/>
      <c r="D57" s="3702">
        <v>52</v>
      </c>
      <c r="E57" s="3703" t="s">
        <v>6387</v>
      </c>
      <c r="F57" s="3704"/>
      <c r="G57" s="3704"/>
      <c r="H57" s="3704"/>
      <c r="I57" s="3711"/>
      <c r="J57" s="3711"/>
      <c r="K57" s="3711"/>
      <c r="L57" s="3711"/>
      <c r="M57" s="3711"/>
      <c r="N57" s="3711"/>
      <c r="O57" s="3704"/>
      <c r="P57" s="3704"/>
      <c r="Q57" s="3704"/>
      <c r="R57" s="3704"/>
      <c r="S57" s="3704"/>
      <c r="T57" s="3704"/>
      <c r="U57" s="3704"/>
      <c r="V57" s="3704"/>
      <c r="W57" s="3704"/>
      <c r="X57" s="3704"/>
      <c r="Y57" s="3704"/>
      <c r="Z57" s="3704"/>
      <c r="AA57" s="3704"/>
      <c r="AB57" s="3704"/>
      <c r="AC57" s="3635">
        <v>58</v>
      </c>
      <c r="AD57" s="3733" t="str">
        <f t="shared" ca="1" si="0"/>
        <v>1.1.7.8</v>
      </c>
      <c r="AE57" s="3699" t="str">
        <f t="shared" ca="1" si="1"/>
        <v>Any other (please specify)</v>
      </c>
      <c r="AF57" s="3699" t="str">
        <f t="shared" ca="1" si="2"/>
        <v>HSS</v>
      </c>
      <c r="AG57" s="3699">
        <f t="shared" ca="1" si="3"/>
        <v>0</v>
      </c>
      <c r="AH57" s="3718" t="str">
        <f t="shared" ca="1" si="4"/>
        <v>1.1.7.8</v>
      </c>
      <c r="AI57" s="3699" t="str">
        <f t="shared" ca="1" si="5"/>
        <v>1.1.7.8</v>
      </c>
    </row>
    <row r="58" spans="1:35" ht="30">
      <c r="A58" s="5142"/>
      <c r="B58" s="5129"/>
      <c r="C58" s="5129"/>
      <c r="D58" s="3702">
        <v>53</v>
      </c>
      <c r="E58" s="3703" t="s">
        <v>6388</v>
      </c>
      <c r="F58" s="3704"/>
      <c r="G58" s="3704"/>
      <c r="H58" s="3704"/>
      <c r="I58" s="3711"/>
      <c r="J58" s="3711"/>
      <c r="K58" s="3711"/>
      <c r="L58" s="3711"/>
      <c r="M58" s="3711"/>
      <c r="N58" s="3711"/>
      <c r="O58" s="3704"/>
      <c r="P58" s="3704"/>
      <c r="Q58" s="3704"/>
      <c r="R58" s="3704"/>
      <c r="S58" s="3704"/>
      <c r="T58" s="3704"/>
      <c r="U58" s="3704"/>
      <c r="V58" s="3704"/>
      <c r="W58" s="3704"/>
      <c r="X58" s="3704"/>
      <c r="Y58" s="3704"/>
      <c r="Z58" s="3704"/>
      <c r="AA58" s="3704"/>
      <c r="AB58" s="3704"/>
      <c r="AC58" s="3635">
        <v>59</v>
      </c>
      <c r="AD58" s="3733">
        <f t="shared" ca="1" si="0"/>
        <v>1.2</v>
      </c>
      <c r="AE58" s="3699" t="str">
        <f t="shared" ca="1" si="1"/>
        <v>Beneficiary Compensation/ Allowances</v>
      </c>
      <c r="AF58" s="3699">
        <f t="shared" ca="1" si="2"/>
        <v>0</v>
      </c>
      <c r="AG58" s="3699">
        <f t="shared" ca="1" si="3"/>
        <v>0</v>
      </c>
      <c r="AH58" s="3718">
        <f t="shared" ca="1" si="4"/>
        <v>1.2</v>
      </c>
      <c r="AI58" s="3699">
        <f t="shared" ca="1" si="5"/>
        <v>1.2</v>
      </c>
    </row>
    <row r="59" spans="1:35" ht="30">
      <c r="A59" s="5142"/>
      <c r="B59" s="5129"/>
      <c r="C59" s="5129"/>
      <c r="D59" s="3702">
        <v>54</v>
      </c>
      <c r="E59" s="3703" t="s">
        <v>6389</v>
      </c>
      <c r="F59" s="3704"/>
      <c r="G59" s="3704"/>
      <c r="H59" s="3704"/>
      <c r="I59" s="3711"/>
      <c r="J59" s="3711"/>
      <c r="K59" s="3711"/>
      <c r="L59" s="3711"/>
      <c r="M59" s="3711"/>
      <c r="N59" s="3711"/>
      <c r="O59" s="3704"/>
      <c r="P59" s="3704"/>
      <c r="Q59" s="3704"/>
      <c r="R59" s="3704"/>
      <c r="S59" s="3704"/>
      <c r="T59" s="3704"/>
      <c r="U59" s="3704"/>
      <c r="V59" s="3704"/>
      <c r="W59" s="3704"/>
      <c r="X59" s="3704"/>
      <c r="Y59" s="3704"/>
      <c r="Z59" s="3704"/>
      <c r="AA59" s="3704"/>
      <c r="AB59" s="3704"/>
      <c r="AC59" s="3635">
        <v>60</v>
      </c>
      <c r="AD59" s="3733" t="str">
        <f t="shared" ca="1" si="0"/>
        <v>1.2.1</v>
      </c>
      <c r="AE59" s="3699" t="str">
        <f t="shared" ca="1" si="1"/>
        <v>Beneficiary Compensation under Janani Suraksha Yojana (JSY)</v>
      </c>
      <c r="AF59" s="3699">
        <f t="shared" ca="1" si="2"/>
        <v>0</v>
      </c>
      <c r="AG59" s="3699">
        <f t="shared" ca="1" si="3"/>
        <v>0</v>
      </c>
      <c r="AH59" s="3718" t="str">
        <f t="shared" ca="1" si="4"/>
        <v>1.2.1</v>
      </c>
      <c r="AI59" s="3699" t="str">
        <f t="shared" ca="1" si="5"/>
        <v>1.2.1</v>
      </c>
    </row>
    <row r="60" spans="1:35">
      <c r="A60" s="5142"/>
      <c r="B60" s="5129"/>
      <c r="C60" s="5129"/>
      <c r="D60" s="3702">
        <v>55</v>
      </c>
      <c r="E60" s="3703" t="s">
        <v>6390</v>
      </c>
      <c r="F60" s="3704"/>
      <c r="G60" s="3704"/>
      <c r="H60" s="3704"/>
      <c r="I60" s="3711"/>
      <c r="J60" s="3711"/>
      <c r="K60" s="3711"/>
      <c r="L60" s="3711"/>
      <c r="M60" s="3711"/>
      <c r="N60" s="3711"/>
      <c r="O60" s="3704"/>
      <c r="P60" s="3704"/>
      <c r="Q60" s="3704"/>
      <c r="R60" s="3704"/>
      <c r="S60" s="3704"/>
      <c r="T60" s="3704"/>
      <c r="U60" s="3704"/>
      <c r="V60" s="3704"/>
      <c r="W60" s="3704"/>
      <c r="X60" s="3704"/>
      <c r="Y60" s="3704"/>
      <c r="Z60" s="3704"/>
      <c r="AA60" s="3704"/>
      <c r="AB60" s="3704"/>
      <c r="AC60" s="3635">
        <v>61</v>
      </c>
      <c r="AD60" s="3733" t="str">
        <f t="shared" ca="1" si="0"/>
        <v>1.2.1.1</v>
      </c>
      <c r="AE60" s="3699" t="str">
        <f t="shared" ca="1" si="1"/>
        <v>Home deliveries</v>
      </c>
      <c r="AF60" s="3699" t="str">
        <f t="shared" ca="1" si="2"/>
        <v>RCH</v>
      </c>
      <c r="AG60" s="3699">
        <f t="shared" ca="1" si="3"/>
        <v>10</v>
      </c>
      <c r="AH60" s="3718" t="str">
        <f t="shared" ca="1" si="4"/>
        <v>1.2.1.1</v>
      </c>
      <c r="AI60" s="3699" t="str">
        <f t="shared" ca="1" si="5"/>
        <v>1.2.1.1</v>
      </c>
    </row>
    <row r="61" spans="1:35">
      <c r="A61" s="5142"/>
      <c r="B61" s="5129"/>
      <c r="C61" s="5129"/>
      <c r="D61" s="3702">
        <v>56</v>
      </c>
      <c r="E61" s="3703" t="s">
        <v>6391</v>
      </c>
      <c r="F61" s="3704"/>
      <c r="G61" s="3704"/>
      <c r="H61" s="3704"/>
      <c r="I61" s="3711"/>
      <c r="J61" s="3711"/>
      <c r="K61" s="3711"/>
      <c r="L61" s="3711"/>
      <c r="M61" s="3711"/>
      <c r="N61" s="3711"/>
      <c r="O61" s="3704"/>
      <c r="P61" s="3704"/>
      <c r="Q61" s="3704"/>
      <c r="R61" s="3704"/>
      <c r="S61" s="3704"/>
      <c r="T61" s="3704"/>
      <c r="U61" s="3704"/>
      <c r="V61" s="3704"/>
      <c r="W61" s="3704"/>
      <c r="X61" s="3704"/>
      <c r="Y61" s="3704"/>
      <c r="Z61" s="3704"/>
      <c r="AA61" s="3704"/>
      <c r="AB61" s="3704"/>
      <c r="AC61" s="3635">
        <v>62</v>
      </c>
      <c r="AD61" s="3733" t="str">
        <f t="shared" ca="1" si="0"/>
        <v>1.2.1.2</v>
      </c>
      <c r="AE61" s="3699" t="str">
        <f t="shared" ca="1" si="1"/>
        <v xml:space="preserve">Institutional deliveries </v>
      </c>
      <c r="AF61" s="3699">
        <f t="shared" ca="1" si="2"/>
        <v>0</v>
      </c>
      <c r="AG61" s="3699">
        <f t="shared" ca="1" si="3"/>
        <v>0</v>
      </c>
      <c r="AH61" s="3718" t="str">
        <f t="shared" ca="1" si="4"/>
        <v>1.2.1.2</v>
      </c>
      <c r="AI61" s="3699" t="str">
        <f t="shared" ca="1" si="5"/>
        <v>1.2.1.2</v>
      </c>
    </row>
    <row r="62" spans="1:35">
      <c r="A62" s="5142"/>
      <c r="B62" s="5129"/>
      <c r="C62" s="5129"/>
      <c r="D62" s="3702">
        <v>57</v>
      </c>
      <c r="E62" s="3705" t="s">
        <v>6392</v>
      </c>
      <c r="F62" s="3704"/>
      <c r="G62" s="3704"/>
      <c r="H62" s="3704"/>
      <c r="I62" s="3704"/>
      <c r="J62" s="3704"/>
      <c r="K62" s="3704"/>
      <c r="L62" s="3704"/>
      <c r="M62" s="3704"/>
      <c r="N62" s="3704"/>
      <c r="O62" s="3704"/>
      <c r="P62" s="3704"/>
      <c r="Q62" s="3704"/>
      <c r="R62" s="3704"/>
      <c r="S62" s="3704"/>
      <c r="T62" s="3704"/>
      <c r="U62" s="3704"/>
      <c r="V62" s="3704"/>
      <c r="W62" s="3704"/>
      <c r="X62" s="3704"/>
      <c r="Y62" s="3704"/>
      <c r="Z62" s="3704"/>
      <c r="AA62" s="3704"/>
      <c r="AB62" s="3704"/>
      <c r="AC62" s="3635">
        <v>63</v>
      </c>
      <c r="AD62" s="3733" t="str">
        <f t="shared" ca="1" si="0"/>
        <v>1.2.1.2.1</v>
      </c>
      <c r="AE62" s="3699" t="str">
        <f t="shared" ca="1" si="1"/>
        <v>Rural</v>
      </c>
      <c r="AF62" s="3699" t="str">
        <f t="shared" ca="1" si="2"/>
        <v>RCH</v>
      </c>
      <c r="AG62" s="3699">
        <f t="shared" ca="1" si="3"/>
        <v>2600</v>
      </c>
      <c r="AH62" s="3718" t="str">
        <f t="shared" ca="1" si="4"/>
        <v>1.2.1.2.1</v>
      </c>
      <c r="AI62" s="3699" t="str">
        <f t="shared" ca="1" si="5"/>
        <v>1.2.1.2.1</v>
      </c>
    </row>
    <row r="63" spans="1:35">
      <c r="A63" s="5142"/>
      <c r="B63" s="5129"/>
      <c r="C63" s="5129"/>
      <c r="D63" s="3702">
        <v>58</v>
      </c>
      <c r="E63" s="3703" t="s">
        <v>6393</v>
      </c>
      <c r="F63" s="3704"/>
      <c r="G63" s="3704"/>
      <c r="H63" s="3704"/>
      <c r="I63" s="3704"/>
      <c r="J63" s="3704"/>
      <c r="K63" s="3704"/>
      <c r="L63" s="3704"/>
      <c r="M63" s="3704"/>
      <c r="N63" s="3704"/>
      <c r="O63" s="3704"/>
      <c r="P63" s="3704"/>
      <c r="Q63" s="3704"/>
      <c r="R63" s="3704"/>
      <c r="S63" s="3704"/>
      <c r="T63" s="3704"/>
      <c r="U63" s="3704"/>
      <c r="V63" s="3704"/>
      <c r="W63" s="3704"/>
      <c r="X63" s="3704"/>
      <c r="Y63" s="3704"/>
      <c r="Z63" s="3704"/>
      <c r="AA63" s="3704"/>
      <c r="AB63" s="3704"/>
      <c r="AC63" s="3635">
        <v>64</v>
      </c>
      <c r="AD63" s="3733" t="str">
        <f t="shared" ca="1" si="0"/>
        <v>1.2.1.2.2</v>
      </c>
      <c r="AE63" s="3699" t="str">
        <f t="shared" ca="1" si="1"/>
        <v>Urban</v>
      </c>
      <c r="AF63" s="3699" t="str">
        <f t="shared" ca="1" si="2"/>
        <v>RCH</v>
      </c>
      <c r="AG63" s="3699">
        <f t="shared" ca="1" si="3"/>
        <v>2270</v>
      </c>
      <c r="AH63" s="3718" t="str">
        <f t="shared" ca="1" si="4"/>
        <v>1.2.1.2.2</v>
      </c>
      <c r="AI63" s="3699" t="str">
        <f t="shared" ca="1" si="5"/>
        <v>1.2.1.2.2</v>
      </c>
    </row>
    <row r="64" spans="1:35">
      <c r="A64" s="5142"/>
      <c r="B64" s="5129"/>
      <c r="C64" s="5129"/>
      <c r="D64" s="3702">
        <v>59</v>
      </c>
      <c r="E64" s="3707" t="s">
        <v>6394</v>
      </c>
      <c r="F64" s="3704"/>
      <c r="G64" s="3704"/>
      <c r="H64" s="3704"/>
      <c r="I64" s="3704"/>
      <c r="J64" s="3704"/>
      <c r="K64" s="3704"/>
      <c r="L64" s="3704"/>
      <c r="M64" s="3704"/>
      <c r="N64" s="3704"/>
      <c r="O64" s="3704"/>
      <c r="P64" s="3704"/>
      <c r="Q64" s="3704"/>
      <c r="R64" s="3704"/>
      <c r="S64" s="3704"/>
      <c r="T64" s="3704"/>
      <c r="U64" s="3704"/>
      <c r="V64" s="3704"/>
      <c r="W64" s="3704"/>
      <c r="X64" s="3704"/>
      <c r="Y64" s="3704"/>
      <c r="Z64" s="3704"/>
      <c r="AA64" s="3704"/>
      <c r="AB64" s="3704"/>
      <c r="AC64" s="3635">
        <v>65</v>
      </c>
      <c r="AD64" s="3733" t="str">
        <f t="shared" ca="1" si="0"/>
        <v>1.2.1.2.3</v>
      </c>
      <c r="AE64" s="3699" t="str">
        <f t="shared" ca="1" si="1"/>
        <v>C-sections</v>
      </c>
      <c r="AF64" s="3699" t="str">
        <f t="shared" ca="1" si="2"/>
        <v>RCH</v>
      </c>
      <c r="AG64" s="3699">
        <f t="shared" ca="1" si="3"/>
        <v>0</v>
      </c>
      <c r="AH64" s="3718" t="str">
        <f t="shared" ca="1" si="4"/>
        <v>1.2.1.2.3</v>
      </c>
      <c r="AI64" s="3699" t="str">
        <f t="shared" ca="1" si="5"/>
        <v>1.2.1.2.3</v>
      </c>
    </row>
    <row r="65" spans="1:35" ht="30">
      <c r="A65" s="5142"/>
      <c r="B65" s="5129"/>
      <c r="C65" s="5129"/>
      <c r="D65" s="3702">
        <v>60</v>
      </c>
      <c r="E65" s="3703" t="s">
        <v>6352</v>
      </c>
      <c r="F65" s="3704"/>
      <c r="G65" s="3704"/>
      <c r="H65" s="3704"/>
      <c r="I65" s="3704"/>
      <c r="J65" s="3704"/>
      <c r="K65" s="3704"/>
      <c r="L65" s="3704"/>
      <c r="M65" s="3704"/>
      <c r="N65" s="3704"/>
      <c r="O65" s="3704"/>
      <c r="P65" s="3704"/>
      <c r="Q65" s="3704"/>
      <c r="R65" s="3704"/>
      <c r="S65" s="3704"/>
      <c r="T65" s="3704"/>
      <c r="U65" s="3704"/>
      <c r="V65" s="3704"/>
      <c r="W65" s="3704"/>
      <c r="X65" s="3704"/>
      <c r="Y65" s="3704"/>
      <c r="Z65" s="3704"/>
      <c r="AA65" s="3704"/>
      <c r="AB65" s="3704"/>
      <c r="AC65" s="3635">
        <v>66</v>
      </c>
      <c r="AD65" s="3733" t="str">
        <f t="shared" ca="1" si="0"/>
        <v>1.2.2</v>
      </c>
      <c r="AE65" s="3699" t="str">
        <f t="shared" ca="1" si="1"/>
        <v>Beneficiary Compensation under FP Services</v>
      </c>
      <c r="AF65" s="3699">
        <f t="shared" ca="1" si="2"/>
        <v>0</v>
      </c>
      <c r="AG65" s="3699">
        <f t="shared" ca="1" si="3"/>
        <v>0</v>
      </c>
      <c r="AH65" s="3718" t="str">
        <f t="shared" ca="1" si="4"/>
        <v>1.2.2</v>
      </c>
      <c r="AI65" s="3699" t="str">
        <f t="shared" ca="1" si="5"/>
        <v>1.2.2</v>
      </c>
    </row>
    <row r="66" spans="1:35" ht="105">
      <c r="A66" s="5142"/>
      <c r="B66" s="3712" t="s">
        <v>6395</v>
      </c>
      <c r="C66" s="3713" t="s">
        <v>3867</v>
      </c>
      <c r="D66" s="3702">
        <v>61</v>
      </c>
      <c r="E66" s="3706" t="s">
        <v>6396</v>
      </c>
      <c r="F66" s="3704"/>
      <c r="G66" s="3704"/>
      <c r="H66" s="3704"/>
      <c r="I66" s="3704"/>
      <c r="J66" s="3704"/>
      <c r="K66" s="3704"/>
      <c r="L66" s="3704"/>
      <c r="M66" s="3704"/>
      <c r="N66" s="3704"/>
      <c r="O66" s="3704"/>
      <c r="P66" s="3704"/>
      <c r="Q66" s="3704"/>
      <c r="R66" s="3704"/>
      <c r="S66" s="3704"/>
      <c r="T66" s="3704"/>
      <c r="U66" s="3704"/>
      <c r="V66" s="3704"/>
      <c r="W66" s="3704"/>
      <c r="X66" s="3704"/>
      <c r="Y66" s="3704"/>
      <c r="Z66" s="3704"/>
      <c r="AA66" s="3704"/>
      <c r="AB66" s="3704"/>
      <c r="AC66" s="3635">
        <v>67</v>
      </c>
      <c r="AD66" s="3733" t="str">
        <f t="shared" ca="1" si="0"/>
        <v>1.2.2.1</v>
      </c>
      <c r="AE66" s="3699" t="str">
        <f t="shared" ca="1" si="1"/>
        <v>Terminal/Limiting Methods</v>
      </c>
      <c r="AF66" s="3699">
        <f t="shared" ca="1" si="2"/>
        <v>0</v>
      </c>
      <c r="AG66" s="3699">
        <f t="shared" ca="1" si="3"/>
        <v>0</v>
      </c>
      <c r="AH66" s="3718" t="str">
        <f t="shared" ca="1" si="4"/>
        <v>1.2.2.1</v>
      </c>
      <c r="AI66" s="3699" t="str">
        <f t="shared" ca="1" si="5"/>
        <v>1.2.2.1</v>
      </c>
    </row>
    <row r="67" spans="1:35" ht="165">
      <c r="A67" s="5143"/>
      <c r="B67" s="5130" t="s">
        <v>6397</v>
      </c>
      <c r="C67" s="5131"/>
      <c r="D67" s="5132"/>
      <c r="E67" s="3714"/>
      <c r="F67" s="3715">
        <f t="shared" ref="F67:U67" si="6">SUM(F6:F66)</f>
        <v>0</v>
      </c>
      <c r="G67" s="3715">
        <f t="shared" si="6"/>
        <v>0</v>
      </c>
      <c r="H67" s="3715"/>
      <c r="I67" s="3715">
        <f t="shared" si="6"/>
        <v>0</v>
      </c>
      <c r="J67" s="3715">
        <f t="shared" si="6"/>
        <v>0</v>
      </c>
      <c r="K67" s="3715">
        <f t="shared" si="6"/>
        <v>0</v>
      </c>
      <c r="L67" s="3715">
        <f t="shared" si="6"/>
        <v>0</v>
      </c>
      <c r="M67" s="3715">
        <f t="shared" si="6"/>
        <v>0</v>
      </c>
      <c r="N67" s="3715">
        <f t="shared" si="6"/>
        <v>0</v>
      </c>
      <c r="O67" s="3715">
        <f t="shared" si="6"/>
        <v>0</v>
      </c>
      <c r="P67" s="3715">
        <f t="shared" si="6"/>
        <v>0</v>
      </c>
      <c r="Q67" s="3715">
        <f t="shared" si="6"/>
        <v>0</v>
      </c>
      <c r="R67" s="3715">
        <f t="shared" si="6"/>
        <v>0</v>
      </c>
      <c r="S67" s="3715">
        <f t="shared" si="6"/>
        <v>0</v>
      </c>
      <c r="T67" s="3715">
        <f t="shared" si="6"/>
        <v>0</v>
      </c>
      <c r="U67" s="3715">
        <f t="shared" si="6"/>
        <v>0</v>
      </c>
      <c r="V67" s="3715"/>
      <c r="W67" s="3715"/>
      <c r="X67" s="3715">
        <f>SUM(X6:X66)</f>
        <v>0</v>
      </c>
      <c r="Y67" s="3715">
        <f>SUM(Y6:Y66)</f>
        <v>0</v>
      </c>
      <c r="Z67" s="3715">
        <f>SUM(Z6:Z66)</f>
        <v>0</v>
      </c>
      <c r="AA67" s="3715">
        <f>SUM(AA6:AA66)</f>
        <v>0</v>
      </c>
      <c r="AB67" s="3715"/>
      <c r="AC67" s="3635">
        <v>68</v>
      </c>
      <c r="AD67" s="3733" t="str">
        <f t="shared" ca="1" si="0"/>
        <v>1.2.2.1.1</v>
      </c>
      <c r="AE67" s="3699" t="str">
        <f t="shared" ca="1" si="1"/>
        <v>Compensation for female sterilization
(Provide breakup for cases covered in public facility, private facility. 
Enhanced Compensation Scheme (if applicable) additionally provide number of PPS done. 
Female sterilization done in MPV districts may also be budgeted in this head and the break up to be reflected)</v>
      </c>
      <c r="AF67" s="3699" t="str">
        <f t="shared" ca="1" si="2"/>
        <v>RCH</v>
      </c>
      <c r="AG67" s="3699">
        <f t="shared" ca="1" si="3"/>
        <v>3900</v>
      </c>
      <c r="AH67" s="3718" t="str">
        <f t="shared" ca="1" si="4"/>
        <v>1.2.2.1.1</v>
      </c>
      <c r="AI67" s="3699" t="str">
        <f t="shared" ca="1" si="5"/>
        <v>1.2.2.1.1</v>
      </c>
    </row>
    <row r="68" spans="1:35" ht="120">
      <c r="A68" s="5141" t="s">
        <v>4663</v>
      </c>
      <c r="B68" s="3712" t="s">
        <v>6398</v>
      </c>
      <c r="C68" s="3712" t="s">
        <v>3862</v>
      </c>
      <c r="D68" s="3702">
        <v>62</v>
      </c>
      <c r="E68" s="3716" t="s">
        <v>6399</v>
      </c>
      <c r="F68" s="3704"/>
      <c r="G68" s="3704"/>
      <c r="H68" s="3704"/>
      <c r="I68" s="3704"/>
      <c r="J68" s="3704"/>
      <c r="K68" s="3704"/>
      <c r="L68" s="3704"/>
      <c r="M68" s="3704"/>
      <c r="N68" s="3704"/>
      <c r="O68" s="3704"/>
      <c r="P68" s="3704"/>
      <c r="Q68" s="3704"/>
      <c r="R68" s="3704"/>
      <c r="S68" s="3704"/>
      <c r="T68" s="3704"/>
      <c r="U68" s="3704"/>
      <c r="V68" s="3704"/>
      <c r="W68" s="3704"/>
      <c r="X68" s="3704"/>
      <c r="Y68" s="3704"/>
      <c r="Z68" s="3704"/>
      <c r="AA68" s="3704"/>
      <c r="AB68" s="3704"/>
      <c r="AC68" s="3635">
        <v>69</v>
      </c>
      <c r="AD68" s="3733" t="str">
        <f t="shared" ca="1" si="0"/>
        <v>1.2.2.1.2</v>
      </c>
      <c r="AE68" s="3699" t="str">
        <f t="shared" ca="1" si="1"/>
        <v>Compensation for male sterilization/NSV 
(Provide breakup for cases covered in public facility, private facility. 
Male sterilization done in MPV districts may also be budgeted in this head and the break up to be reflected)</v>
      </c>
      <c r="AF68" s="3699" t="str">
        <f t="shared" ca="1" si="2"/>
        <v>RCH</v>
      </c>
      <c r="AG68" s="3699">
        <f t="shared" ca="1" si="3"/>
        <v>24</v>
      </c>
      <c r="AH68" s="3718" t="str">
        <f t="shared" ca="1" si="4"/>
        <v>1.2.2.1.2</v>
      </c>
      <c r="AI68" s="3699" t="str">
        <f t="shared" ca="1" si="5"/>
        <v>1.2.2.1.2</v>
      </c>
    </row>
    <row r="69" spans="1:35">
      <c r="A69" s="5142"/>
      <c r="B69" s="5128" t="s">
        <v>6400</v>
      </c>
      <c r="C69" s="5128" t="s">
        <v>3863</v>
      </c>
      <c r="D69" s="3702">
        <v>63</v>
      </c>
      <c r="E69" s="3706" t="s">
        <v>6401</v>
      </c>
      <c r="F69" s="3704"/>
      <c r="G69" s="3704"/>
      <c r="H69" s="3704"/>
      <c r="I69" s="3704"/>
      <c r="J69" s="3704"/>
      <c r="K69" s="3704"/>
      <c r="L69" s="3704"/>
      <c r="M69" s="3704"/>
      <c r="N69" s="3704"/>
      <c r="O69" s="3704"/>
      <c r="P69" s="3704"/>
      <c r="Q69" s="3704"/>
      <c r="R69" s="3704"/>
      <c r="S69" s="3704"/>
      <c r="T69" s="3704"/>
      <c r="U69" s="3704"/>
      <c r="V69" s="3704"/>
      <c r="W69" s="3704"/>
      <c r="X69" s="3704"/>
      <c r="Y69" s="3704"/>
      <c r="Z69" s="3704"/>
      <c r="AA69" s="3704"/>
      <c r="AB69" s="3704"/>
      <c r="AC69" s="3635">
        <v>70</v>
      </c>
      <c r="AD69" s="3733" t="str">
        <f t="shared" ca="1" si="0"/>
        <v>1.2.2.2</v>
      </c>
      <c r="AE69" s="3699" t="str">
        <f t="shared" ca="1" si="1"/>
        <v>Spacing Methods</v>
      </c>
      <c r="AF69" s="3699">
        <f t="shared" ca="1" si="2"/>
        <v>0</v>
      </c>
      <c r="AG69" s="3699">
        <f t="shared" ca="1" si="3"/>
        <v>0</v>
      </c>
      <c r="AH69" s="3718" t="str">
        <f t="shared" ca="1" si="4"/>
        <v>1.2.2.2</v>
      </c>
      <c r="AI69" s="3699" t="str">
        <f t="shared" ca="1" si="5"/>
        <v>1.2.2.2</v>
      </c>
    </row>
    <row r="70" spans="1:35" ht="60">
      <c r="A70" s="5142"/>
      <c r="B70" s="5129"/>
      <c r="C70" s="5129"/>
      <c r="D70" s="3702">
        <v>64</v>
      </c>
      <c r="E70" s="3706" t="s">
        <v>6402</v>
      </c>
      <c r="F70" s="3704"/>
      <c r="G70" s="3704"/>
      <c r="H70" s="3704"/>
      <c r="I70" s="3704"/>
      <c r="J70" s="3704"/>
      <c r="K70" s="3704"/>
      <c r="L70" s="3704"/>
      <c r="M70" s="3704"/>
      <c r="N70" s="3704"/>
      <c r="O70" s="3704"/>
      <c r="P70" s="3704"/>
      <c r="Q70" s="3704"/>
      <c r="R70" s="3704"/>
      <c r="S70" s="3704"/>
      <c r="T70" s="3704"/>
      <c r="U70" s="3704"/>
      <c r="V70" s="3704"/>
      <c r="W70" s="3704"/>
      <c r="X70" s="3704"/>
      <c r="Y70" s="3704"/>
      <c r="Z70" s="3704"/>
      <c r="AA70" s="3704"/>
      <c r="AB70" s="3704"/>
      <c r="AC70" s="3635">
        <v>71</v>
      </c>
      <c r="AD70" s="3733" t="str">
        <f t="shared" ca="1" si="0"/>
        <v>1.2.2.2.1</v>
      </c>
      <c r="AE70" s="3699" t="str">
        <f t="shared" ca="1" si="1"/>
        <v>Compensation for IUCD insertion at health facilities (including fixed day services at SHC and PHC)
[Provide breakup: Private Sector]</v>
      </c>
      <c r="AF70" s="3699" t="str">
        <f t="shared" ca="1" si="2"/>
        <v>RCH</v>
      </c>
      <c r="AG70" s="3699">
        <f t="shared" ca="1" si="3"/>
        <v>0</v>
      </c>
      <c r="AH70" s="3718" t="str">
        <f t="shared" ca="1" si="4"/>
        <v>1.2.2.2.1</v>
      </c>
      <c r="AI70" s="3699" t="str">
        <f t="shared" ca="1" si="5"/>
        <v>1.2.2.2.1</v>
      </c>
    </row>
    <row r="71" spans="1:35" ht="30">
      <c r="A71" s="5142"/>
      <c r="B71" s="5129"/>
      <c r="C71" s="5129"/>
      <c r="D71" s="3702">
        <v>65</v>
      </c>
      <c r="E71" s="3706" t="s">
        <v>6403</v>
      </c>
      <c r="F71" s="3704"/>
      <c r="G71" s="3704"/>
      <c r="H71" s="3704"/>
      <c r="I71" s="3704"/>
      <c r="J71" s="3704"/>
      <c r="K71" s="3704"/>
      <c r="L71" s="3704"/>
      <c r="M71" s="3704"/>
      <c r="N71" s="3704"/>
      <c r="O71" s="3704"/>
      <c r="P71" s="3704"/>
      <c r="Q71" s="3704"/>
      <c r="R71" s="3704"/>
      <c r="S71" s="3704"/>
      <c r="T71" s="3704"/>
      <c r="U71" s="3704"/>
      <c r="V71" s="3704"/>
      <c r="W71" s="3704"/>
      <c r="X71" s="3704"/>
      <c r="Y71" s="3704"/>
      <c r="Z71" s="3704"/>
      <c r="AA71" s="3704"/>
      <c r="AB71" s="3704"/>
      <c r="AC71" s="3635">
        <v>72</v>
      </c>
      <c r="AD71" s="3733" t="str">
        <f t="shared" ref="AD71:AD134" ca="1" si="7">IFERROR(INDIRECT("'"&amp;$AD$4&amp;"'!"&amp;$AD$5&amp;$AC71),0)</f>
        <v>1.2.2.2.2</v>
      </c>
      <c r="AE71" s="3699" t="str">
        <f t="shared" ref="AE71:AE134" ca="1" si="8">IFERROR(INDIRECT("'"&amp;$AD$4&amp;"'!"&amp;$AE$5&amp;$AC71),"")</f>
        <v>PPIUCD services: Compensation to beneficiary for PPIUCD insertion</v>
      </c>
      <c r="AF71" s="3699" t="str">
        <f t="shared" ref="AF71:AF134" ca="1" si="9">IFERROR(INDIRECT("'"&amp;$AD$4&amp;"'!"&amp;$AF$5&amp;$AC71),0)</f>
        <v>RCH</v>
      </c>
      <c r="AG71" s="3699">
        <f t="shared" ref="AG71:AG134" ca="1" si="10">IFERROR(INDIRECT("'"&amp;$AD$4&amp;"'!"&amp;$AG$5&amp;$AC71),0)</f>
        <v>2390</v>
      </c>
      <c r="AH71" s="3718" t="str">
        <f t="shared" ref="AH71:AH134" ca="1" si="11">AD71</f>
        <v>1.2.2.2.2</v>
      </c>
      <c r="AI71" s="3699" t="str">
        <f t="shared" ca="1" si="5"/>
        <v>1.2.2.2.2</v>
      </c>
    </row>
    <row r="72" spans="1:35" ht="30">
      <c r="A72" s="5142"/>
      <c r="B72" s="5129"/>
      <c r="C72" s="5129"/>
      <c r="D72" s="3702">
        <v>66</v>
      </c>
      <c r="E72" s="3706" t="s">
        <v>6404</v>
      </c>
      <c r="F72" s="3704"/>
      <c r="G72" s="3704"/>
      <c r="H72" s="3704"/>
      <c r="I72" s="3704"/>
      <c r="J72" s="3704"/>
      <c r="K72" s="3704"/>
      <c r="L72" s="3704"/>
      <c r="M72" s="3704"/>
      <c r="N72" s="3704"/>
      <c r="O72" s="3704"/>
      <c r="P72" s="3704"/>
      <c r="Q72" s="3704"/>
      <c r="R72" s="3704"/>
      <c r="S72" s="3704"/>
      <c r="T72" s="3704"/>
      <c r="U72" s="3704"/>
      <c r="V72" s="3704"/>
      <c r="W72" s="3704"/>
      <c r="X72" s="3704"/>
      <c r="Y72" s="3704"/>
      <c r="Z72" s="3704"/>
      <c r="AA72" s="3704"/>
      <c r="AB72" s="3704"/>
      <c r="AC72" s="3635">
        <v>73</v>
      </c>
      <c r="AD72" s="3733" t="str">
        <f t="shared" ca="1" si="7"/>
        <v>1.2.2.2.3</v>
      </c>
      <c r="AE72" s="3699" t="str">
        <f t="shared" ca="1" si="8"/>
        <v>PAIUCD Services: Compensation to beneficiary per PAIUCD insertion</v>
      </c>
      <c r="AF72" s="3699" t="str">
        <f t="shared" ca="1" si="9"/>
        <v>RCH</v>
      </c>
      <c r="AG72" s="3699">
        <f t="shared" ca="1" si="10"/>
        <v>740</v>
      </c>
      <c r="AH72" s="3718" t="str">
        <f t="shared" ca="1" si="11"/>
        <v>1.2.2.2.3</v>
      </c>
      <c r="AI72" s="3699" t="str">
        <f t="shared" ca="1" si="5"/>
        <v>1.2.2.2.3</v>
      </c>
    </row>
    <row r="73" spans="1:35" ht="30">
      <c r="A73" s="5142"/>
      <c r="B73" s="5129"/>
      <c r="C73" s="5129"/>
      <c r="D73" s="3702">
        <v>67</v>
      </c>
      <c r="E73" s="3706" t="s">
        <v>6405</v>
      </c>
      <c r="F73" s="3704"/>
      <c r="G73" s="3704"/>
      <c r="H73" s="3704"/>
      <c r="I73" s="3704"/>
      <c r="J73" s="3704"/>
      <c r="K73" s="3704"/>
      <c r="L73" s="3704"/>
      <c r="M73" s="3704"/>
      <c r="N73" s="3704"/>
      <c r="O73" s="3704"/>
      <c r="P73" s="3704"/>
      <c r="Q73" s="3704"/>
      <c r="R73" s="3704"/>
      <c r="S73" s="3704"/>
      <c r="T73" s="3704"/>
      <c r="U73" s="3704"/>
      <c r="V73" s="3704"/>
      <c r="W73" s="3704"/>
      <c r="X73" s="3704"/>
      <c r="Y73" s="3704"/>
      <c r="Z73" s="3704"/>
      <c r="AA73" s="3704"/>
      <c r="AB73" s="3704"/>
      <c r="AC73" s="3635">
        <v>74</v>
      </c>
      <c r="AD73" s="3733" t="str">
        <f t="shared" ca="1" si="7"/>
        <v>1.2.2.2.4</v>
      </c>
      <c r="AE73" s="3699" t="str">
        <f t="shared" ca="1" si="8"/>
        <v>Injectable contraceptive incentive for beneficiaries</v>
      </c>
      <c r="AF73" s="3699" t="str">
        <f t="shared" ca="1" si="9"/>
        <v>RCH</v>
      </c>
      <c r="AG73" s="3699">
        <f t="shared" ca="1" si="10"/>
        <v>0</v>
      </c>
      <c r="AH73" s="3718" t="str">
        <f t="shared" ca="1" si="11"/>
        <v>1.2.2.2.4</v>
      </c>
      <c r="AI73" s="3699" t="str">
        <f t="shared" ca="1" si="5"/>
        <v>1.2.2.2.4</v>
      </c>
    </row>
    <row r="74" spans="1:35">
      <c r="A74" s="5142"/>
      <c r="B74" s="5128" t="s">
        <v>6406</v>
      </c>
      <c r="C74" s="5128" t="s">
        <v>3864</v>
      </c>
      <c r="D74" s="3702">
        <v>68</v>
      </c>
      <c r="E74" s="3706" t="s">
        <v>6407</v>
      </c>
      <c r="F74" s="3704"/>
      <c r="G74" s="3704"/>
      <c r="H74" s="3704"/>
      <c r="I74" s="3704"/>
      <c r="J74" s="3704"/>
      <c r="K74" s="3704"/>
      <c r="L74" s="3704"/>
      <c r="M74" s="3704"/>
      <c r="N74" s="3704"/>
      <c r="O74" s="3704"/>
      <c r="P74" s="3704"/>
      <c r="Q74" s="3704"/>
      <c r="R74" s="3704"/>
      <c r="S74" s="3704"/>
      <c r="T74" s="3704"/>
      <c r="U74" s="3704"/>
      <c r="V74" s="3704"/>
      <c r="W74" s="3704"/>
      <c r="X74" s="3704"/>
      <c r="Y74" s="3704"/>
      <c r="Z74" s="3704"/>
      <c r="AA74" s="3704"/>
      <c r="AB74" s="3704"/>
      <c r="AC74" s="3635">
        <v>75</v>
      </c>
      <c r="AD74" s="3733" t="str">
        <f t="shared" ca="1" si="7"/>
        <v>1.2.2.3</v>
      </c>
      <c r="AE74" s="3699" t="str">
        <f t="shared" ca="1" si="8"/>
        <v>Family Planning Indemnity Scheme</v>
      </c>
      <c r="AF74" s="3699" t="str">
        <f t="shared" ca="1" si="9"/>
        <v>RCH</v>
      </c>
      <c r="AG74" s="3699">
        <f t="shared" ca="1" si="10"/>
        <v>16</v>
      </c>
      <c r="AH74" s="3718" t="str">
        <f t="shared" ca="1" si="11"/>
        <v>1.2.2.3</v>
      </c>
      <c r="AI74" s="3699" t="str">
        <f t="shared" ca="1" si="5"/>
        <v>1.2.2.3</v>
      </c>
    </row>
    <row r="75" spans="1:35">
      <c r="A75" s="5142"/>
      <c r="B75" s="5128"/>
      <c r="C75" s="5128"/>
      <c r="D75" s="3702">
        <v>69</v>
      </c>
      <c r="E75" s="3706" t="s">
        <v>6408</v>
      </c>
      <c r="F75" s="3704"/>
      <c r="G75" s="3704"/>
      <c r="H75" s="3704"/>
      <c r="I75" s="3704"/>
      <c r="J75" s="3704"/>
      <c r="K75" s="3704"/>
      <c r="L75" s="3704"/>
      <c r="M75" s="3704"/>
      <c r="N75" s="3704"/>
      <c r="O75" s="3704"/>
      <c r="P75" s="3704"/>
      <c r="Q75" s="3704"/>
      <c r="R75" s="3704"/>
      <c r="S75" s="3704"/>
      <c r="T75" s="3704"/>
      <c r="U75" s="3704"/>
      <c r="V75" s="3704"/>
      <c r="W75" s="3704"/>
      <c r="X75" s="3704"/>
      <c r="Y75" s="3704"/>
      <c r="Z75" s="3704"/>
      <c r="AA75" s="3704"/>
      <c r="AB75" s="3704"/>
      <c r="AC75" s="3635">
        <v>76</v>
      </c>
      <c r="AD75" s="3733" t="str">
        <f t="shared" ca="1" si="7"/>
        <v>1.2.2.4</v>
      </c>
      <c r="AE75" s="3699" t="str">
        <f t="shared" ca="1" si="8"/>
        <v>Any other (please specify)</v>
      </c>
      <c r="AF75" s="3699" t="str">
        <f t="shared" ca="1" si="9"/>
        <v>RCH</v>
      </c>
      <c r="AG75" s="3699">
        <f t="shared" ca="1" si="10"/>
        <v>0</v>
      </c>
      <c r="AH75" s="3718" t="str">
        <f t="shared" ca="1" si="11"/>
        <v>1.2.2.4</v>
      </c>
      <c r="AI75" s="3699" t="str">
        <f t="shared" ref="AI75:AI138" ca="1" si="12">IFERROR(INDIRECT("'"&amp;$AD$4&amp;"'!"&amp;$AI$5&amp;$AC75),0)</f>
        <v>1.2.2.4</v>
      </c>
    </row>
    <row r="76" spans="1:35" ht="30">
      <c r="A76" s="5142"/>
      <c r="B76" s="5128"/>
      <c r="C76" s="5128"/>
      <c r="D76" s="3702">
        <v>70</v>
      </c>
      <c r="E76" s="3706" t="s">
        <v>6409</v>
      </c>
      <c r="F76" s="3704"/>
      <c r="G76" s="3704"/>
      <c r="H76" s="3704"/>
      <c r="I76" s="3704"/>
      <c r="J76" s="3704"/>
      <c r="K76" s="3704"/>
      <c r="L76" s="3704"/>
      <c r="M76" s="3704"/>
      <c r="N76" s="3704"/>
      <c r="O76" s="3704"/>
      <c r="P76" s="3704"/>
      <c r="Q76" s="3704"/>
      <c r="R76" s="3704"/>
      <c r="S76" s="3704"/>
      <c r="T76" s="3704"/>
      <c r="U76" s="3704"/>
      <c r="V76" s="3704"/>
      <c r="W76" s="3704"/>
      <c r="X76" s="3704"/>
      <c r="Y76" s="3704"/>
      <c r="Z76" s="3704"/>
      <c r="AA76" s="3704"/>
      <c r="AB76" s="3704"/>
      <c r="AC76" s="3635">
        <v>77</v>
      </c>
      <c r="AD76" s="3733" t="str">
        <f t="shared" ca="1" si="7"/>
        <v>1.2.3</v>
      </c>
      <c r="AE76" s="3699" t="str">
        <f t="shared" ca="1" si="8"/>
        <v>Others (including PMSMA, any other)</v>
      </c>
      <c r="AF76" s="3699">
        <f t="shared" ca="1" si="9"/>
        <v>0</v>
      </c>
      <c r="AG76" s="3699">
        <f t="shared" ca="1" si="10"/>
        <v>0</v>
      </c>
      <c r="AH76" s="3718" t="str">
        <f t="shared" ca="1" si="11"/>
        <v>1.2.3</v>
      </c>
      <c r="AI76" s="3699" t="str">
        <f t="shared" ca="1" si="12"/>
        <v>1.2.3</v>
      </c>
    </row>
    <row r="77" spans="1:35" ht="30">
      <c r="A77" s="5142"/>
      <c r="B77" s="5128"/>
      <c r="C77" s="5128"/>
      <c r="D77" s="3702">
        <v>71</v>
      </c>
      <c r="E77" s="3706" t="s">
        <v>6410</v>
      </c>
      <c r="F77" s="3704"/>
      <c r="G77" s="3704"/>
      <c r="H77" s="3704"/>
      <c r="I77" s="3704"/>
      <c r="J77" s="3704"/>
      <c r="K77" s="3704"/>
      <c r="L77" s="3704"/>
      <c r="M77" s="3704"/>
      <c r="N77" s="3704"/>
      <c r="O77" s="3704"/>
      <c r="P77" s="3704"/>
      <c r="Q77" s="3704"/>
      <c r="R77" s="3704"/>
      <c r="S77" s="3704"/>
      <c r="T77" s="3704"/>
      <c r="U77" s="3704"/>
      <c r="V77" s="3704"/>
      <c r="W77" s="3704"/>
      <c r="X77" s="3704"/>
      <c r="Y77" s="3704"/>
      <c r="Z77" s="3704"/>
      <c r="AA77" s="3704"/>
      <c r="AB77" s="3704"/>
      <c r="AC77" s="3635">
        <v>78</v>
      </c>
      <c r="AD77" s="3733" t="str">
        <f t="shared" ca="1" si="7"/>
        <v>1.2.3.1</v>
      </c>
      <c r="AE77" s="3699" t="str">
        <f t="shared" ca="1" si="8"/>
        <v>Welfare  allowance to patients for RCS</v>
      </c>
      <c r="AF77" s="3699" t="str">
        <f t="shared" ca="1" si="9"/>
        <v>NDCP</v>
      </c>
      <c r="AG77" s="3699">
        <f t="shared" ca="1" si="10"/>
        <v>2</v>
      </c>
      <c r="AH77" s="3718" t="str">
        <f t="shared" ca="1" si="11"/>
        <v>1.2.3.1</v>
      </c>
      <c r="AI77" s="3699" t="str">
        <f t="shared" ca="1" si="12"/>
        <v>1.2.3.1</v>
      </c>
    </row>
    <row r="78" spans="1:35" ht="30">
      <c r="A78" s="5142"/>
      <c r="B78" s="5145" t="s">
        <v>6411</v>
      </c>
      <c r="C78" s="5145" t="s">
        <v>4602</v>
      </c>
      <c r="D78" s="3702">
        <v>72</v>
      </c>
      <c r="E78" s="3706" t="s">
        <v>6412</v>
      </c>
      <c r="F78" s="3704"/>
      <c r="G78" s="3704"/>
      <c r="H78" s="3704"/>
      <c r="I78" s="3704"/>
      <c r="J78" s="3704"/>
      <c r="K78" s="3704"/>
      <c r="L78" s="3704"/>
      <c r="M78" s="3704"/>
      <c r="N78" s="3704"/>
      <c r="O78" s="3704"/>
      <c r="P78" s="3704"/>
      <c r="Q78" s="3704"/>
      <c r="R78" s="3704"/>
      <c r="S78" s="3704"/>
      <c r="T78" s="3704"/>
      <c r="U78" s="3704"/>
      <c r="V78" s="3704"/>
      <c r="W78" s="3704"/>
      <c r="X78" s="3704"/>
      <c r="Y78" s="3704"/>
      <c r="Z78" s="3704"/>
      <c r="AA78" s="3704"/>
      <c r="AB78" s="3704"/>
      <c r="AC78" s="3635">
        <v>79</v>
      </c>
      <c r="AD78" s="3733" t="str">
        <f t="shared" ca="1" si="7"/>
        <v>1.2.3.2</v>
      </c>
      <c r="AE78" s="3699" t="str">
        <f t="shared" ca="1" si="8"/>
        <v>TB Patient Nutritional Support under Nikshay Poshan Yojana</v>
      </c>
      <c r="AF78" s="3699" t="str">
        <f t="shared" ca="1" si="9"/>
        <v>NDCP</v>
      </c>
      <c r="AG78" s="3699">
        <f t="shared" ca="1" si="10"/>
        <v>1300</v>
      </c>
      <c r="AH78" s="3718" t="str">
        <f t="shared" ca="1" si="11"/>
        <v>1.2.3.2</v>
      </c>
      <c r="AI78" s="3699" t="str">
        <f t="shared" ca="1" si="12"/>
        <v>1.2.3.2</v>
      </c>
    </row>
    <row r="79" spans="1:35">
      <c r="A79" s="5142"/>
      <c r="B79" s="5145"/>
      <c r="C79" s="5145"/>
      <c r="D79" s="3702">
        <v>73</v>
      </c>
      <c r="E79" s="3706" t="s">
        <v>6413</v>
      </c>
      <c r="F79" s="3704"/>
      <c r="G79" s="3704"/>
      <c r="H79" s="3704"/>
      <c r="I79" s="3704"/>
      <c r="J79" s="3704"/>
      <c r="K79" s="3704"/>
      <c r="L79" s="3704"/>
      <c r="M79" s="3704"/>
      <c r="N79" s="3704"/>
      <c r="O79" s="3704"/>
      <c r="P79" s="3704"/>
      <c r="Q79" s="3704"/>
      <c r="R79" s="3704"/>
      <c r="S79" s="3704"/>
      <c r="T79" s="3704"/>
      <c r="U79" s="3704"/>
      <c r="V79" s="3704"/>
      <c r="W79" s="3704"/>
      <c r="X79" s="3704"/>
      <c r="Y79" s="3704"/>
      <c r="Z79" s="3704"/>
      <c r="AA79" s="3704"/>
      <c r="AB79" s="3704"/>
      <c r="AC79" s="3635">
        <v>80</v>
      </c>
      <c r="AD79" s="3733" t="str">
        <f t="shared" ca="1" si="7"/>
        <v>1.2.3.3</v>
      </c>
      <c r="AE79" s="3699" t="str">
        <f t="shared" ca="1" si="8"/>
        <v>Patient wage loss for VL and PKDL</v>
      </c>
      <c r="AF79" s="3699" t="str">
        <f t="shared" ca="1" si="9"/>
        <v>NDCP</v>
      </c>
      <c r="AG79" s="3699">
        <f t="shared" ca="1" si="10"/>
        <v>0</v>
      </c>
      <c r="AH79" s="3718" t="str">
        <f t="shared" ca="1" si="11"/>
        <v>1.2.3.3</v>
      </c>
      <c r="AI79" s="3699" t="str">
        <f t="shared" ca="1" si="12"/>
        <v>1.2.3.3</v>
      </c>
    </row>
    <row r="80" spans="1:35">
      <c r="A80" s="5142"/>
      <c r="B80" s="5145"/>
      <c r="C80" s="5145"/>
      <c r="D80" s="3702">
        <v>74</v>
      </c>
      <c r="E80" s="3706" t="s">
        <v>33</v>
      </c>
      <c r="F80" s="3704"/>
      <c r="G80" s="3704"/>
      <c r="H80" s="3704"/>
      <c r="I80" s="3704"/>
      <c r="J80" s="3704"/>
      <c r="K80" s="3704"/>
      <c r="L80" s="3704"/>
      <c r="M80" s="3704"/>
      <c r="N80" s="3704"/>
      <c r="O80" s="3704"/>
      <c r="P80" s="3704"/>
      <c r="Q80" s="3704"/>
      <c r="R80" s="3704"/>
      <c r="S80" s="3704"/>
      <c r="T80" s="3704"/>
      <c r="U80" s="3704"/>
      <c r="V80" s="3704"/>
      <c r="W80" s="3704"/>
      <c r="X80" s="3704"/>
      <c r="Y80" s="3704"/>
      <c r="Z80" s="3704"/>
      <c r="AA80" s="3704"/>
      <c r="AB80" s="3704"/>
      <c r="AC80" s="3635">
        <v>81</v>
      </c>
      <c r="AD80" s="3733" t="str">
        <f t="shared" ca="1" si="7"/>
        <v>1.2.3.4</v>
      </c>
      <c r="AE80" s="3699" t="str">
        <f t="shared" ca="1" si="8"/>
        <v>Any other (please specify)</v>
      </c>
      <c r="AF80" s="3699" t="str">
        <f t="shared" ca="1" si="9"/>
        <v>HSS</v>
      </c>
      <c r="AG80" s="3699">
        <f t="shared" ca="1" si="10"/>
        <v>0</v>
      </c>
      <c r="AH80" s="3718" t="str">
        <f t="shared" ca="1" si="11"/>
        <v>1.2.3.4</v>
      </c>
      <c r="AI80" s="3699" t="str">
        <f t="shared" ca="1" si="12"/>
        <v>1.2.3.4</v>
      </c>
    </row>
    <row r="81" spans="1:35">
      <c r="A81" s="5142"/>
      <c r="B81" s="5145"/>
      <c r="C81" s="5145"/>
      <c r="D81" s="3702">
        <v>75</v>
      </c>
      <c r="E81" s="3706" t="s">
        <v>6414</v>
      </c>
      <c r="F81" s="3704"/>
      <c r="G81" s="3704"/>
      <c r="H81" s="3704"/>
      <c r="I81" s="3704"/>
      <c r="J81" s="3704"/>
      <c r="K81" s="3704"/>
      <c r="L81" s="3704"/>
      <c r="M81" s="3704"/>
      <c r="N81" s="3704"/>
      <c r="O81" s="3704"/>
      <c r="P81" s="3704"/>
      <c r="Q81" s="3704"/>
      <c r="R81" s="3704"/>
      <c r="S81" s="3704"/>
      <c r="T81" s="3704"/>
      <c r="U81" s="3704"/>
      <c r="V81" s="3704"/>
      <c r="W81" s="3704"/>
      <c r="X81" s="3704"/>
      <c r="Y81" s="3704"/>
      <c r="Z81" s="3704"/>
      <c r="AA81" s="3704"/>
      <c r="AB81" s="3704"/>
      <c r="AC81" s="3635">
        <v>82</v>
      </c>
      <c r="AD81" s="3733">
        <f t="shared" ca="1" si="7"/>
        <v>1.3</v>
      </c>
      <c r="AE81" s="3699" t="str">
        <f t="shared" ca="1" si="8"/>
        <v>Operating Expenses</v>
      </c>
      <c r="AF81" s="3699">
        <f t="shared" ca="1" si="9"/>
        <v>0</v>
      </c>
      <c r="AG81" s="3699">
        <f t="shared" ca="1" si="10"/>
        <v>0</v>
      </c>
      <c r="AH81" s="3718">
        <f t="shared" ca="1" si="11"/>
        <v>1.3</v>
      </c>
      <c r="AI81" s="3699">
        <f t="shared" ca="1" si="12"/>
        <v>1.3</v>
      </c>
    </row>
    <row r="82" spans="1:35" ht="60">
      <c r="A82" s="5142"/>
      <c r="B82" s="5145"/>
      <c r="C82" s="5145"/>
      <c r="D82" s="3702">
        <v>76</v>
      </c>
      <c r="E82" s="3706" t="s">
        <v>6415</v>
      </c>
      <c r="F82" s="3704"/>
      <c r="G82" s="3704"/>
      <c r="H82" s="3704"/>
      <c r="I82" s="3704"/>
      <c r="J82" s="3704"/>
      <c r="K82" s="3704"/>
      <c r="L82" s="3704"/>
      <c r="M82" s="3704"/>
      <c r="N82" s="3704"/>
      <c r="O82" s="3704"/>
      <c r="P82" s="3704"/>
      <c r="Q82" s="3704"/>
      <c r="R82" s="3704"/>
      <c r="S82" s="3704"/>
      <c r="T82" s="3704"/>
      <c r="U82" s="3704"/>
      <c r="V82" s="3704"/>
      <c r="W82" s="3704"/>
      <c r="X82" s="3704"/>
      <c r="Y82" s="3704"/>
      <c r="Z82" s="3704"/>
      <c r="AA82" s="3704"/>
      <c r="AB82" s="3704"/>
      <c r="AC82" s="3635">
        <v>83</v>
      </c>
      <c r="AD82" s="3733" t="str">
        <f t="shared" ca="1" si="7"/>
        <v>1.3.1</v>
      </c>
      <c r="AE82" s="3699" t="str">
        <f t="shared" ca="1" si="8"/>
        <v>Operating expenses for Facilities (e.g. operating cost rent, electricity, stationary, internet, office expense etc.)</v>
      </c>
      <c r="AF82" s="3699">
        <f t="shared" ca="1" si="9"/>
        <v>0</v>
      </c>
      <c r="AG82" s="3699">
        <f t="shared" ca="1" si="10"/>
        <v>0</v>
      </c>
      <c r="AH82" s="3718" t="str">
        <f t="shared" ca="1" si="11"/>
        <v>1.3.1</v>
      </c>
      <c r="AI82" s="3699" t="str">
        <f t="shared" ca="1" si="12"/>
        <v>1.3.1</v>
      </c>
    </row>
    <row r="83" spans="1:35">
      <c r="A83" s="5142"/>
      <c r="B83" s="5145"/>
      <c r="C83" s="5145"/>
      <c r="D83" s="3702">
        <v>77</v>
      </c>
      <c r="E83" s="3706" t="s">
        <v>6416</v>
      </c>
      <c r="F83" s="3704"/>
      <c r="G83" s="3704"/>
      <c r="H83" s="3704"/>
      <c r="I83" s="3704"/>
      <c r="J83" s="3704"/>
      <c r="K83" s="3704"/>
      <c r="L83" s="3704"/>
      <c r="M83" s="3704"/>
      <c r="N83" s="3704"/>
      <c r="O83" s="3704"/>
      <c r="P83" s="3704"/>
      <c r="Q83" s="3704"/>
      <c r="R83" s="3704"/>
      <c r="S83" s="3704"/>
      <c r="T83" s="3704"/>
      <c r="U83" s="3704"/>
      <c r="V83" s="3704"/>
      <c r="W83" s="3704"/>
      <c r="X83" s="3704"/>
      <c r="Y83" s="3704"/>
      <c r="Z83" s="3704"/>
      <c r="AA83" s="3704"/>
      <c r="AB83" s="3704"/>
      <c r="AC83" s="3635">
        <v>84</v>
      </c>
      <c r="AD83" s="3733" t="str">
        <f t="shared" ca="1" si="7"/>
        <v>1.3.1.1</v>
      </c>
      <c r="AE83" s="3699" t="str">
        <f t="shared" ca="1" si="8"/>
        <v>Operating expenses for SNCU</v>
      </c>
      <c r="AF83" s="3699" t="str">
        <f t="shared" ca="1" si="9"/>
        <v>RCH</v>
      </c>
      <c r="AG83" s="3699">
        <f t="shared" ca="1" si="10"/>
        <v>24</v>
      </c>
      <c r="AH83" s="3718" t="str">
        <f t="shared" ca="1" si="11"/>
        <v>1.3.1.1</v>
      </c>
      <c r="AI83" s="3699" t="str">
        <f t="shared" ca="1" si="12"/>
        <v>1.3.1.1</v>
      </c>
    </row>
    <row r="84" spans="1:35">
      <c r="A84" s="5142"/>
      <c r="B84" s="5145"/>
      <c r="C84" s="5145"/>
      <c r="D84" s="3702">
        <v>78</v>
      </c>
      <c r="E84" s="3703" t="s">
        <v>6352</v>
      </c>
      <c r="F84" s="3704"/>
      <c r="G84" s="3704"/>
      <c r="H84" s="3704"/>
      <c r="I84" s="3704"/>
      <c r="J84" s="3704"/>
      <c r="K84" s="3704"/>
      <c r="L84" s="3704"/>
      <c r="M84" s="3704"/>
      <c r="N84" s="3704"/>
      <c r="O84" s="3704"/>
      <c r="P84" s="3704"/>
      <c r="Q84" s="3704"/>
      <c r="R84" s="3704"/>
      <c r="S84" s="3704"/>
      <c r="T84" s="3704"/>
      <c r="U84" s="3704"/>
      <c r="V84" s="3704"/>
      <c r="W84" s="3704"/>
      <c r="X84" s="3704"/>
      <c r="Y84" s="3704"/>
      <c r="Z84" s="3704"/>
      <c r="AA84" s="3704"/>
      <c r="AB84" s="3704"/>
      <c r="AC84" s="3635">
        <v>85</v>
      </c>
      <c r="AD84" s="3733" t="str">
        <f t="shared" ca="1" si="7"/>
        <v>1.3.1.2</v>
      </c>
      <c r="AE84" s="3699" t="str">
        <f t="shared" ca="1" si="8"/>
        <v>Operating expenses for NBSU</v>
      </c>
      <c r="AF84" s="3699" t="str">
        <f t="shared" ca="1" si="9"/>
        <v>RCH</v>
      </c>
      <c r="AG84" s="3699">
        <f t="shared" ca="1" si="10"/>
        <v>6</v>
      </c>
      <c r="AH84" s="3718" t="str">
        <f t="shared" ca="1" si="11"/>
        <v>1.3.1.2</v>
      </c>
      <c r="AI84" s="3699" t="str">
        <f t="shared" ca="1" si="12"/>
        <v>1.3.1.2</v>
      </c>
    </row>
    <row r="85" spans="1:35">
      <c r="A85" s="5142"/>
      <c r="B85" s="5128" t="s">
        <v>6417</v>
      </c>
      <c r="C85" s="5128" t="s">
        <v>3865</v>
      </c>
      <c r="D85" s="3702">
        <v>79</v>
      </c>
      <c r="E85" s="3707" t="s">
        <v>6418</v>
      </c>
      <c r="F85" s="3704"/>
      <c r="G85" s="3704"/>
      <c r="H85" s="3704"/>
      <c r="I85" s="3704"/>
      <c r="J85" s="3704"/>
      <c r="K85" s="3704"/>
      <c r="L85" s="3704"/>
      <c r="M85" s="3704"/>
      <c r="N85" s="3704"/>
      <c r="O85" s="3704"/>
      <c r="P85" s="3704"/>
      <c r="Q85" s="3704"/>
      <c r="R85" s="3704"/>
      <c r="S85" s="3704"/>
      <c r="T85" s="3704"/>
      <c r="U85" s="3704"/>
      <c r="V85" s="3704"/>
      <c r="W85" s="3704"/>
      <c r="X85" s="3704"/>
      <c r="Y85" s="3704"/>
      <c r="Z85" s="3704"/>
      <c r="AA85" s="3704"/>
      <c r="AB85" s="3704"/>
      <c r="AC85" s="3635">
        <v>86</v>
      </c>
      <c r="AD85" s="3733" t="str">
        <f t="shared" ca="1" si="7"/>
        <v>1.3.1.3</v>
      </c>
      <c r="AE85" s="3699" t="str">
        <f t="shared" ca="1" si="8"/>
        <v>Operating expenses for NBCC</v>
      </c>
      <c r="AF85" s="3699" t="str">
        <f t="shared" ca="1" si="9"/>
        <v>RCH</v>
      </c>
      <c r="AG85" s="3699">
        <f t="shared" ca="1" si="10"/>
        <v>0</v>
      </c>
      <c r="AH85" s="3718" t="str">
        <f t="shared" ca="1" si="11"/>
        <v>1.3.1.3</v>
      </c>
      <c r="AI85" s="3699" t="str">
        <f t="shared" ca="1" si="12"/>
        <v>1.3.1.3</v>
      </c>
    </row>
    <row r="86" spans="1:35">
      <c r="A86" s="5142"/>
      <c r="B86" s="5128"/>
      <c r="C86" s="5128"/>
      <c r="D86" s="3702">
        <v>80</v>
      </c>
      <c r="E86" s="3707" t="s">
        <v>6419</v>
      </c>
      <c r="F86" s="3704"/>
      <c r="G86" s="3704"/>
      <c r="H86" s="3704"/>
      <c r="I86" s="3704"/>
      <c r="J86" s="3704"/>
      <c r="K86" s="3704"/>
      <c r="L86" s="3704"/>
      <c r="M86" s="3704"/>
      <c r="N86" s="3704"/>
      <c r="O86" s="3704"/>
      <c r="P86" s="3704"/>
      <c r="Q86" s="3704"/>
      <c r="R86" s="3704"/>
      <c r="S86" s="3704"/>
      <c r="T86" s="3704"/>
      <c r="U86" s="3704"/>
      <c r="V86" s="3704"/>
      <c r="W86" s="3704"/>
      <c r="X86" s="3704"/>
      <c r="Y86" s="3704"/>
      <c r="Z86" s="3704"/>
      <c r="AA86" s="3704"/>
      <c r="AB86" s="3704"/>
      <c r="AC86" s="3635">
        <v>87</v>
      </c>
      <c r="AD86" s="3733" t="str">
        <f t="shared" ca="1" si="7"/>
        <v>1.3.1.4</v>
      </c>
      <c r="AE86" s="3699" t="str">
        <f t="shared" ca="1" si="8"/>
        <v>Operating expenses for NRCs</v>
      </c>
      <c r="AF86" s="3699" t="str">
        <f t="shared" ca="1" si="9"/>
        <v>RCH</v>
      </c>
      <c r="AG86" s="3699">
        <f t="shared" ca="1" si="10"/>
        <v>0</v>
      </c>
      <c r="AH86" s="3718" t="str">
        <f t="shared" ca="1" si="11"/>
        <v>1.3.1.4</v>
      </c>
      <c r="AI86" s="3699" t="str">
        <f t="shared" ca="1" si="12"/>
        <v>1.3.1.4</v>
      </c>
    </row>
    <row r="87" spans="1:35" ht="30">
      <c r="A87" s="5142"/>
      <c r="B87" s="5128"/>
      <c r="C87" s="5128"/>
      <c r="D87" s="3702">
        <v>81</v>
      </c>
      <c r="E87" s="3707" t="s">
        <v>6420</v>
      </c>
      <c r="F87" s="3704"/>
      <c r="G87" s="3704"/>
      <c r="H87" s="3704"/>
      <c r="I87" s="3704"/>
      <c r="J87" s="3704"/>
      <c r="K87" s="3704"/>
      <c r="L87" s="3704"/>
      <c r="M87" s="3704"/>
      <c r="N87" s="3704"/>
      <c r="O87" s="3704"/>
      <c r="P87" s="3704"/>
      <c r="Q87" s="3704"/>
      <c r="R87" s="3704"/>
      <c r="S87" s="3704"/>
      <c r="T87" s="3704"/>
      <c r="U87" s="3704"/>
      <c r="V87" s="3704"/>
      <c r="W87" s="3704"/>
      <c r="X87" s="3704"/>
      <c r="Y87" s="3704"/>
      <c r="Z87" s="3704"/>
      <c r="AA87" s="3704"/>
      <c r="AB87" s="3704"/>
      <c r="AC87" s="3635">
        <v>88</v>
      </c>
      <c r="AD87" s="3733" t="str">
        <f t="shared" ca="1" si="7"/>
        <v>1.3.1.5</v>
      </c>
      <c r="AE87" s="3699" t="str">
        <f t="shared" ca="1" si="8"/>
        <v>Operating expenses for Family participatory care (KMC)</v>
      </c>
      <c r="AF87" s="3699" t="str">
        <f t="shared" ca="1" si="9"/>
        <v>RCH</v>
      </c>
      <c r="AG87" s="3699">
        <f t="shared" ca="1" si="10"/>
        <v>0</v>
      </c>
      <c r="AH87" s="3718" t="str">
        <f t="shared" ca="1" si="11"/>
        <v>1.3.1.5</v>
      </c>
      <c r="AI87" s="3699" t="str">
        <f t="shared" ca="1" si="12"/>
        <v>1.3.1.5</v>
      </c>
    </row>
    <row r="88" spans="1:35" ht="30">
      <c r="A88" s="5142"/>
      <c r="B88" s="5128"/>
      <c r="C88" s="5128"/>
      <c r="D88" s="3702">
        <v>82</v>
      </c>
      <c r="E88" s="3707" t="s">
        <v>6421</v>
      </c>
      <c r="F88" s="3704"/>
      <c r="G88" s="3704"/>
      <c r="H88" s="3704"/>
      <c r="I88" s="3704"/>
      <c r="J88" s="3704"/>
      <c r="K88" s="3704"/>
      <c r="L88" s="3704"/>
      <c r="M88" s="3704"/>
      <c r="N88" s="3704"/>
      <c r="O88" s="3704"/>
      <c r="P88" s="3704"/>
      <c r="Q88" s="3704"/>
      <c r="R88" s="3704"/>
      <c r="S88" s="3704"/>
      <c r="T88" s="3704"/>
      <c r="U88" s="3704"/>
      <c r="V88" s="3704"/>
      <c r="W88" s="3704"/>
      <c r="X88" s="3704"/>
      <c r="Y88" s="3704"/>
      <c r="Z88" s="3704"/>
      <c r="AA88" s="3704"/>
      <c r="AB88" s="3704"/>
      <c r="AC88" s="3635">
        <v>89</v>
      </c>
      <c r="AD88" s="3733" t="str">
        <f t="shared" ca="1" si="7"/>
        <v>1.3.1.6</v>
      </c>
      <c r="AE88" s="3699" t="str">
        <f t="shared" ca="1" si="8"/>
        <v>Operating expenses for AH/ RKSK Clinics</v>
      </c>
      <c r="AF88" s="3699" t="str">
        <f t="shared" ca="1" si="9"/>
        <v>RCH</v>
      </c>
      <c r="AG88" s="3699">
        <f t="shared" ca="1" si="10"/>
        <v>29</v>
      </c>
      <c r="AH88" s="3718" t="str">
        <f t="shared" ca="1" si="11"/>
        <v>1.3.1.6</v>
      </c>
      <c r="AI88" s="3699" t="str">
        <f t="shared" ca="1" si="12"/>
        <v>1.3.1.6</v>
      </c>
    </row>
    <row r="89" spans="1:35" ht="75">
      <c r="A89" s="5142"/>
      <c r="B89" s="3712" t="s">
        <v>6422</v>
      </c>
      <c r="C89" s="3712" t="s">
        <v>3883</v>
      </c>
      <c r="D89" s="3702">
        <v>83</v>
      </c>
      <c r="E89" s="3707" t="s">
        <v>6423</v>
      </c>
      <c r="F89" s="3704"/>
      <c r="G89" s="3704"/>
      <c r="H89" s="3704"/>
      <c r="I89" s="3704"/>
      <c r="J89" s="3704"/>
      <c r="K89" s="3704"/>
      <c r="L89" s="3704"/>
      <c r="M89" s="3704"/>
      <c r="N89" s="3704"/>
      <c r="O89" s="3704"/>
      <c r="P89" s="3704"/>
      <c r="Q89" s="3704"/>
      <c r="R89" s="3704"/>
      <c r="S89" s="3704"/>
      <c r="T89" s="3704"/>
      <c r="U89" s="3704"/>
      <c r="V89" s="3704"/>
      <c r="W89" s="3704"/>
      <c r="X89" s="3704"/>
      <c r="Y89" s="3704"/>
      <c r="Z89" s="3704"/>
      <c r="AA89" s="3704"/>
      <c r="AB89" s="3704"/>
      <c r="AC89" s="3635">
        <v>90</v>
      </c>
      <c r="AD89" s="3733" t="str">
        <f t="shared" ca="1" si="7"/>
        <v>1.3.1.7</v>
      </c>
      <c r="AE89" s="3699" t="str">
        <f t="shared" ca="1" si="8"/>
        <v>DEIC (including Data card internet connection for laptops and rental)</v>
      </c>
      <c r="AF89" s="3699" t="str">
        <f t="shared" ca="1" si="9"/>
        <v>RCH</v>
      </c>
      <c r="AG89" s="3699">
        <f t="shared" ca="1" si="10"/>
        <v>12</v>
      </c>
      <c r="AH89" s="3718" t="str">
        <f t="shared" ca="1" si="11"/>
        <v>1.3.1.7</v>
      </c>
      <c r="AI89" s="3699" t="str">
        <f t="shared" ca="1" si="12"/>
        <v>1.3.1.7</v>
      </c>
    </row>
    <row r="90" spans="1:35" ht="105">
      <c r="A90" s="5142"/>
      <c r="B90" s="3712" t="s">
        <v>6424</v>
      </c>
      <c r="C90" s="3712" t="s">
        <v>4669</v>
      </c>
      <c r="D90" s="3702">
        <v>84</v>
      </c>
      <c r="E90" s="3707" t="s">
        <v>6425</v>
      </c>
      <c r="F90" s="3704"/>
      <c r="G90" s="3704"/>
      <c r="H90" s="3704"/>
      <c r="I90" s="3704"/>
      <c r="J90" s="3704"/>
      <c r="K90" s="3704"/>
      <c r="L90" s="3704"/>
      <c r="M90" s="3704"/>
      <c r="N90" s="3704"/>
      <c r="O90" s="3704"/>
      <c r="P90" s="3704"/>
      <c r="Q90" s="3704"/>
      <c r="R90" s="3704"/>
      <c r="S90" s="3704"/>
      <c r="T90" s="3704"/>
      <c r="U90" s="3704"/>
      <c r="V90" s="3704"/>
      <c r="W90" s="3704"/>
      <c r="X90" s="3704"/>
      <c r="Y90" s="3704"/>
      <c r="Z90" s="3704"/>
      <c r="AA90" s="3704"/>
      <c r="AB90" s="3704"/>
      <c r="AC90" s="3635">
        <v>91</v>
      </c>
      <c r="AD90" s="3733" t="str">
        <f t="shared" ca="1" si="7"/>
        <v>1.3.1.8</v>
      </c>
      <c r="AE90" s="3699" t="str">
        <f t="shared" ca="1" si="8"/>
        <v>District NCD Clinic: Strengthening of lab, Mobility, Miscellaneous &amp; Contingencies</v>
      </c>
      <c r="AF90" s="3699" t="str">
        <f t="shared" ca="1" si="9"/>
        <v>NCD</v>
      </c>
      <c r="AG90" s="3699">
        <f t="shared" ca="1" si="10"/>
        <v>0</v>
      </c>
      <c r="AH90" s="3718" t="str">
        <f t="shared" ca="1" si="11"/>
        <v>1.3.1.8</v>
      </c>
      <c r="AI90" s="3699" t="str">
        <f t="shared" ca="1" si="12"/>
        <v>1.3.1.8</v>
      </c>
    </row>
    <row r="91" spans="1:35" ht="90">
      <c r="A91" s="5142"/>
      <c r="B91" s="3712" t="s">
        <v>6426</v>
      </c>
      <c r="C91" s="3717" t="s">
        <v>6352</v>
      </c>
      <c r="D91" s="3702">
        <v>85</v>
      </c>
      <c r="E91" s="3703" t="s">
        <v>6427</v>
      </c>
      <c r="F91" s="3704"/>
      <c r="G91" s="3704"/>
      <c r="H91" s="3704"/>
      <c r="I91" s="3704"/>
      <c r="J91" s="3704"/>
      <c r="K91" s="3704"/>
      <c r="L91" s="3704"/>
      <c r="M91" s="3704"/>
      <c r="N91" s="3704"/>
      <c r="O91" s="3704"/>
      <c r="P91" s="3704"/>
      <c r="Q91" s="3704"/>
      <c r="R91" s="3704"/>
      <c r="S91" s="3704"/>
      <c r="T91" s="3704"/>
      <c r="U91" s="3704"/>
      <c r="V91" s="3704"/>
      <c r="W91" s="3704"/>
      <c r="X91" s="3704"/>
      <c r="Y91" s="3704"/>
      <c r="Z91" s="3704"/>
      <c r="AA91" s="3704"/>
      <c r="AB91" s="3704"/>
      <c r="AC91" s="3635">
        <v>92</v>
      </c>
      <c r="AD91" s="3733" t="str">
        <f t="shared" ca="1" si="7"/>
        <v>1.3.1.9</v>
      </c>
      <c r="AE91" s="3699" t="str">
        <f t="shared" ca="1" si="8"/>
        <v>CHC NCD Clinic: Mobility , Miscellaneous &amp; Contingencies</v>
      </c>
      <c r="AF91" s="3699" t="str">
        <f t="shared" ca="1" si="9"/>
        <v>NCD</v>
      </c>
      <c r="AG91" s="3699">
        <f t="shared" ca="1" si="10"/>
        <v>0</v>
      </c>
      <c r="AH91" s="3718" t="str">
        <f t="shared" ca="1" si="11"/>
        <v>1.3.1.9</v>
      </c>
      <c r="AI91" s="3699" t="str">
        <f t="shared" ca="1" si="12"/>
        <v>1.3.1.9</v>
      </c>
    </row>
    <row r="92" spans="1:35" s="3718" customFormat="1" ht="30">
      <c r="A92" s="5143"/>
      <c r="B92" s="5130" t="s">
        <v>6428</v>
      </c>
      <c r="C92" s="5131"/>
      <c r="D92" s="5132"/>
      <c r="E92" s="3714"/>
      <c r="F92" s="3715">
        <f>SUM(F68:F91)</f>
        <v>0</v>
      </c>
      <c r="G92" s="3715">
        <f>SUM(G68:G91)</f>
        <v>0</v>
      </c>
      <c r="H92" s="3715"/>
      <c r="I92" s="3715">
        <f>SUM(I68:I91)</f>
        <v>0</v>
      </c>
      <c r="J92" s="3715">
        <f>SUM(J68:J91)</f>
        <v>0</v>
      </c>
      <c r="K92" s="3715">
        <f>SUM(K68:K91)</f>
        <v>0</v>
      </c>
      <c r="L92" s="3715">
        <f t="shared" ref="L92:AA92" si="13">SUM(L68:L91)</f>
        <v>0</v>
      </c>
      <c r="M92" s="3715">
        <f t="shared" si="13"/>
        <v>0</v>
      </c>
      <c r="N92" s="3715">
        <f t="shared" si="13"/>
        <v>0</v>
      </c>
      <c r="O92" s="3715">
        <f t="shared" si="13"/>
        <v>0</v>
      </c>
      <c r="P92" s="3715">
        <f t="shared" si="13"/>
        <v>0</v>
      </c>
      <c r="Q92" s="3715">
        <f t="shared" si="13"/>
        <v>0</v>
      </c>
      <c r="R92" s="3715">
        <f t="shared" si="13"/>
        <v>0</v>
      </c>
      <c r="S92" s="3715">
        <f t="shared" si="13"/>
        <v>0</v>
      </c>
      <c r="T92" s="3715">
        <f t="shared" si="13"/>
        <v>0</v>
      </c>
      <c r="U92" s="3715">
        <f t="shared" si="13"/>
        <v>0</v>
      </c>
      <c r="V92" s="3715"/>
      <c r="W92" s="3715"/>
      <c r="X92" s="3715">
        <f t="shared" si="13"/>
        <v>0</v>
      </c>
      <c r="Y92" s="3715">
        <f t="shared" si="13"/>
        <v>0</v>
      </c>
      <c r="Z92" s="3715">
        <f t="shared" si="13"/>
        <v>0</v>
      </c>
      <c r="AA92" s="3715">
        <f t="shared" si="13"/>
        <v>0</v>
      </c>
      <c r="AB92" s="3715"/>
      <c r="AC92" s="3635">
        <v>93</v>
      </c>
      <c r="AD92" s="3733" t="str">
        <f t="shared" ca="1" si="7"/>
        <v>1.3.1.10</v>
      </c>
      <c r="AE92" s="3699" t="str">
        <f t="shared" ca="1" si="8"/>
        <v>PHC level: Mobility, Miscellaneous &amp; Contingencies</v>
      </c>
      <c r="AF92" s="3699" t="str">
        <f t="shared" ca="1" si="9"/>
        <v>NCD</v>
      </c>
      <c r="AG92" s="3699">
        <f t="shared" ca="1" si="10"/>
        <v>0</v>
      </c>
      <c r="AH92" s="3718" t="str">
        <f t="shared" ca="1" si="11"/>
        <v>1.3.1.10</v>
      </c>
      <c r="AI92" s="3699" t="str">
        <f t="shared" ca="1" si="12"/>
        <v>1.3.1.10</v>
      </c>
    </row>
    <row r="93" spans="1:35" ht="30">
      <c r="A93" s="5141" t="s">
        <v>4670</v>
      </c>
      <c r="B93" s="5128" t="s">
        <v>6429</v>
      </c>
      <c r="C93" s="5128" t="s">
        <v>3869</v>
      </c>
      <c r="D93" s="3702">
        <v>86</v>
      </c>
      <c r="E93" s="3706" t="s">
        <v>6430</v>
      </c>
      <c r="F93" s="3704"/>
      <c r="G93" s="3704"/>
      <c r="H93" s="3704"/>
      <c r="I93" s="3704"/>
      <c r="J93" s="3704"/>
      <c r="K93" s="3704"/>
      <c r="L93" s="3704"/>
      <c r="M93" s="3704"/>
      <c r="N93" s="3704"/>
      <c r="O93" s="3704"/>
      <c r="P93" s="3704"/>
      <c r="Q93" s="3704"/>
      <c r="R93" s="3704"/>
      <c r="S93" s="3704"/>
      <c r="T93" s="3704"/>
      <c r="U93" s="3704"/>
      <c r="V93" s="3704"/>
      <c r="W93" s="3704"/>
      <c r="X93" s="3704"/>
      <c r="Y93" s="3704"/>
      <c r="Z93" s="3704"/>
      <c r="AA93" s="3704"/>
      <c r="AB93" s="3704"/>
      <c r="AC93" s="3635">
        <v>94</v>
      </c>
      <c r="AD93" s="3733" t="str">
        <f t="shared" ca="1" si="7"/>
        <v>1.3.1.11</v>
      </c>
      <c r="AE93" s="3699" t="str">
        <f t="shared" ca="1" si="8"/>
        <v>Sub-Centre level: Mobility , Miscellaneous &amp; Contingencies</v>
      </c>
      <c r="AF93" s="3699" t="str">
        <f t="shared" ca="1" si="9"/>
        <v>NCD</v>
      </c>
      <c r="AG93" s="3699">
        <f t="shared" ca="1" si="10"/>
        <v>0</v>
      </c>
      <c r="AH93" s="3718" t="str">
        <f t="shared" ca="1" si="11"/>
        <v>1.3.1.11</v>
      </c>
      <c r="AI93" s="3699" t="str">
        <f t="shared" ca="1" si="12"/>
        <v>1.3.1.11</v>
      </c>
    </row>
    <row r="94" spans="1:35" ht="45">
      <c r="A94" s="5142"/>
      <c r="B94" s="5128"/>
      <c r="C94" s="5128"/>
      <c r="D94" s="3702">
        <v>87</v>
      </c>
      <c r="E94" s="3706" t="s">
        <v>6431</v>
      </c>
      <c r="F94" s="3704"/>
      <c r="G94" s="3704"/>
      <c r="H94" s="3704"/>
      <c r="I94" s="3704"/>
      <c r="J94" s="3704"/>
      <c r="K94" s="3704"/>
      <c r="L94" s="3704"/>
      <c r="M94" s="3704"/>
      <c r="N94" s="3704"/>
      <c r="O94" s="3704"/>
      <c r="P94" s="3704"/>
      <c r="Q94" s="3704"/>
      <c r="R94" s="3704"/>
      <c r="S94" s="3704"/>
      <c r="T94" s="3704"/>
      <c r="U94" s="3704"/>
      <c r="V94" s="3704"/>
      <c r="W94" s="3704"/>
      <c r="X94" s="3704"/>
      <c r="Y94" s="3704"/>
      <c r="Z94" s="3704"/>
      <c r="AA94" s="3704"/>
      <c r="AB94" s="3704"/>
      <c r="AC94" s="3635">
        <v>95</v>
      </c>
      <c r="AD94" s="3733" t="str">
        <f t="shared" ca="1" si="7"/>
        <v>1.3.1.12</v>
      </c>
      <c r="AE94" s="3699" t="str">
        <f t="shared" ca="1" si="8"/>
        <v>Maintenance of office equipment for DTC, DRTB centre and Labs (under NTEP)</v>
      </c>
      <c r="AF94" s="3699" t="str">
        <f t="shared" ca="1" si="9"/>
        <v>NDCP</v>
      </c>
      <c r="AG94" s="3699">
        <f t="shared" ca="1" si="10"/>
        <v>10</v>
      </c>
      <c r="AH94" s="3718" t="str">
        <f t="shared" ca="1" si="11"/>
        <v>1.3.1.12</v>
      </c>
      <c r="AI94" s="3699" t="str">
        <f t="shared" ca="1" si="12"/>
        <v>1.3.1.12</v>
      </c>
    </row>
    <row r="95" spans="1:35" ht="30">
      <c r="A95" s="5142"/>
      <c r="B95" s="5128"/>
      <c r="C95" s="5128"/>
      <c r="D95" s="3702">
        <v>88</v>
      </c>
      <c r="E95" s="3706" t="s">
        <v>6432</v>
      </c>
      <c r="F95" s="3704"/>
      <c r="G95" s="3704"/>
      <c r="H95" s="3704"/>
      <c r="I95" s="3704"/>
      <c r="J95" s="3704"/>
      <c r="K95" s="3704"/>
      <c r="L95" s="3704"/>
      <c r="M95" s="3704"/>
      <c r="N95" s="3704"/>
      <c r="O95" s="3704"/>
      <c r="P95" s="3704"/>
      <c r="Q95" s="3704"/>
      <c r="R95" s="3704"/>
      <c r="S95" s="3704"/>
      <c r="T95" s="3704"/>
      <c r="U95" s="3704"/>
      <c r="V95" s="3704"/>
      <c r="W95" s="3704"/>
      <c r="X95" s="3704"/>
      <c r="Y95" s="3704"/>
      <c r="Z95" s="3704"/>
      <c r="AA95" s="3704"/>
      <c r="AB95" s="3704"/>
      <c r="AC95" s="3635">
        <v>96</v>
      </c>
      <c r="AD95" s="3733" t="str">
        <f t="shared" ca="1" si="7"/>
        <v>1.3.1.13</v>
      </c>
      <c r="AE95" s="3699" t="str">
        <f t="shared" ca="1" si="8"/>
        <v>Operating expenses for Mother new-born Care Unit</v>
      </c>
      <c r="AF95" s="3699" t="str">
        <f t="shared" ca="1" si="9"/>
        <v>RCH</v>
      </c>
      <c r="AG95" s="3699">
        <f t="shared" ca="1" si="10"/>
        <v>0</v>
      </c>
      <c r="AH95" s="3718" t="str">
        <f t="shared" ca="1" si="11"/>
        <v>1.3.1.13</v>
      </c>
      <c r="AI95" s="3699" t="str">
        <f t="shared" ca="1" si="12"/>
        <v>1.3.1.13</v>
      </c>
    </row>
    <row r="96" spans="1:35" ht="30">
      <c r="A96" s="5142"/>
      <c r="B96" s="5128"/>
      <c r="C96" s="5128"/>
      <c r="D96" s="3702">
        <v>89</v>
      </c>
      <c r="E96" s="3706" t="s">
        <v>6433</v>
      </c>
      <c r="F96" s="3704"/>
      <c r="G96" s="3704"/>
      <c r="H96" s="3704"/>
      <c r="I96" s="3704"/>
      <c r="J96" s="3704"/>
      <c r="K96" s="3704"/>
      <c r="L96" s="3704"/>
      <c r="M96" s="3704"/>
      <c r="N96" s="3704"/>
      <c r="O96" s="3704"/>
      <c r="P96" s="3704"/>
      <c r="Q96" s="3704"/>
      <c r="R96" s="3704"/>
      <c r="S96" s="3704"/>
      <c r="T96" s="3704"/>
      <c r="U96" s="3704"/>
      <c r="V96" s="3704"/>
      <c r="W96" s="3704"/>
      <c r="X96" s="3704"/>
      <c r="Y96" s="3704"/>
      <c r="Z96" s="3704"/>
      <c r="AA96" s="3704"/>
      <c r="AB96" s="3704"/>
      <c r="AC96" s="3635">
        <v>97</v>
      </c>
      <c r="AD96" s="3733" t="str">
        <f t="shared" ca="1" si="7"/>
        <v>1.3.1.14</v>
      </c>
      <c r="AE96" s="3699" t="str">
        <f t="shared" ca="1" si="8"/>
        <v>Operating expenses for State new-born resource centre</v>
      </c>
      <c r="AF96" s="3699" t="str">
        <f t="shared" ca="1" si="9"/>
        <v>RCH</v>
      </c>
      <c r="AG96" s="3699">
        <f t="shared" ca="1" si="10"/>
        <v>0</v>
      </c>
      <c r="AH96" s="3718" t="str">
        <f t="shared" ca="1" si="11"/>
        <v>1.3.1.14</v>
      </c>
      <c r="AI96" s="3699" t="str">
        <f t="shared" ca="1" si="12"/>
        <v>1.3.1.14</v>
      </c>
    </row>
    <row r="97" spans="1:35" ht="30">
      <c r="A97" s="5142"/>
      <c r="B97" s="5128"/>
      <c r="C97" s="5128"/>
      <c r="D97" s="3702">
        <v>90</v>
      </c>
      <c r="E97" s="3706" t="s">
        <v>6434</v>
      </c>
      <c r="F97" s="3704"/>
      <c r="G97" s="3704"/>
      <c r="H97" s="3704"/>
      <c r="I97" s="3704"/>
      <c r="J97" s="3704"/>
      <c r="K97" s="3704"/>
      <c r="L97" s="3704"/>
      <c r="M97" s="3704"/>
      <c r="N97" s="3704"/>
      <c r="O97" s="3704"/>
      <c r="P97" s="3704"/>
      <c r="Q97" s="3704"/>
      <c r="R97" s="3704"/>
      <c r="S97" s="3704"/>
      <c r="T97" s="3704"/>
      <c r="U97" s="3704"/>
      <c r="V97" s="3704"/>
      <c r="W97" s="3704"/>
      <c r="X97" s="3704"/>
      <c r="Y97" s="3704"/>
      <c r="Z97" s="3704"/>
      <c r="AA97" s="3704"/>
      <c r="AB97" s="3704"/>
      <c r="AC97" s="3635">
        <v>98</v>
      </c>
      <c r="AD97" s="3733" t="str">
        <f t="shared" ca="1" si="7"/>
        <v>1.3.1.15</v>
      </c>
      <c r="AE97" s="3699" t="str">
        <f t="shared" ca="1" si="8"/>
        <v>Operating cost for Paediatric HDU, Emergency, OPD and Ward</v>
      </c>
      <c r="AF97" s="3699" t="str">
        <f t="shared" ca="1" si="9"/>
        <v>RCH</v>
      </c>
      <c r="AG97" s="3699">
        <f t="shared" ca="1" si="10"/>
        <v>0</v>
      </c>
      <c r="AH97" s="3718" t="str">
        <f t="shared" ca="1" si="11"/>
        <v>1.3.1.15</v>
      </c>
      <c r="AI97" s="3699" t="str">
        <f t="shared" ca="1" si="12"/>
        <v>1.3.1.15</v>
      </c>
    </row>
    <row r="98" spans="1:35" ht="30">
      <c r="A98" s="5142"/>
      <c r="B98" s="5128"/>
      <c r="C98" s="5128"/>
      <c r="D98" s="3702">
        <v>91</v>
      </c>
      <c r="E98" s="3706" t="s">
        <v>6435</v>
      </c>
      <c r="F98" s="3704"/>
      <c r="G98" s="3704"/>
      <c r="H98" s="3704"/>
      <c r="I98" s="3704"/>
      <c r="J98" s="3704"/>
      <c r="K98" s="3704"/>
      <c r="L98" s="3704"/>
      <c r="M98" s="3704"/>
      <c r="N98" s="3704"/>
      <c r="O98" s="3704"/>
      <c r="P98" s="3704"/>
      <c r="Q98" s="3704"/>
      <c r="R98" s="3704"/>
      <c r="S98" s="3704"/>
      <c r="T98" s="3704"/>
      <c r="U98" s="3704"/>
      <c r="V98" s="3704"/>
      <c r="W98" s="3704"/>
      <c r="X98" s="3704"/>
      <c r="Y98" s="3704"/>
      <c r="Z98" s="3704"/>
      <c r="AA98" s="3704"/>
      <c r="AB98" s="3704"/>
      <c r="AC98" s="3635">
        <v>99</v>
      </c>
      <c r="AD98" s="3733" t="str">
        <f t="shared" ca="1" si="7"/>
        <v>1.3.1.16</v>
      </c>
      <c r="AE98" s="3699" t="str">
        <f t="shared" ca="1" si="8"/>
        <v>State lab: Meeting Costs/Office expenses/Contingency</v>
      </c>
      <c r="AF98" s="3699" t="str">
        <f t="shared" ca="1" si="9"/>
        <v>NDCP</v>
      </c>
      <c r="AG98" s="3699">
        <f t="shared" ca="1" si="10"/>
        <v>1</v>
      </c>
      <c r="AH98" s="3718" t="str">
        <f t="shared" ca="1" si="11"/>
        <v>1.3.1.16</v>
      </c>
      <c r="AI98" s="3699" t="str">
        <f t="shared" ca="1" si="12"/>
        <v>1.3.1.16</v>
      </c>
    </row>
    <row r="99" spans="1:35">
      <c r="A99" s="5142"/>
      <c r="B99" s="5128"/>
      <c r="C99" s="5128"/>
      <c r="D99" s="3702">
        <v>92</v>
      </c>
      <c r="E99" s="3706" t="s">
        <v>6436</v>
      </c>
      <c r="F99" s="3704"/>
      <c r="G99" s="3704"/>
      <c r="H99" s="3704"/>
      <c r="I99" s="3704"/>
      <c r="J99" s="3704"/>
      <c r="K99" s="3704"/>
      <c r="L99" s="3704"/>
      <c r="M99" s="3704"/>
      <c r="N99" s="3704"/>
      <c r="O99" s="3704"/>
      <c r="P99" s="3704"/>
      <c r="Q99" s="3704"/>
      <c r="R99" s="3704"/>
      <c r="S99" s="3704"/>
      <c r="T99" s="3704"/>
      <c r="U99" s="3704"/>
      <c r="V99" s="3704"/>
      <c r="W99" s="3704"/>
      <c r="X99" s="3704"/>
      <c r="Y99" s="3704"/>
      <c r="Z99" s="3704"/>
      <c r="AA99" s="3704"/>
      <c r="AB99" s="3704"/>
      <c r="AC99" s="3635">
        <v>100</v>
      </c>
      <c r="AD99" s="3733" t="str">
        <f t="shared" ca="1" si="7"/>
        <v>1.3.1.17</v>
      </c>
      <c r="AE99" s="3699" t="str">
        <f t="shared" ca="1" si="8"/>
        <v>Model Treatment Centres</v>
      </c>
      <c r="AF99" s="3699">
        <f t="shared" ca="1" si="9"/>
        <v>0</v>
      </c>
      <c r="AG99" s="3699">
        <f t="shared" ca="1" si="10"/>
        <v>0</v>
      </c>
      <c r="AH99" s="3718" t="str">
        <f t="shared" ca="1" si="11"/>
        <v>1.3.1.17</v>
      </c>
      <c r="AI99" s="3699" t="str">
        <f t="shared" ca="1" si="12"/>
        <v>1.3.1.17</v>
      </c>
    </row>
    <row r="100" spans="1:35" ht="90">
      <c r="A100" s="5142"/>
      <c r="B100" s="5128"/>
      <c r="C100" s="5128"/>
      <c r="D100" s="3702">
        <v>93</v>
      </c>
      <c r="E100" s="3706" t="s">
        <v>6437</v>
      </c>
      <c r="F100" s="3704"/>
      <c r="G100" s="3704"/>
      <c r="H100" s="3704"/>
      <c r="I100" s="3704"/>
      <c r="J100" s="3704"/>
      <c r="K100" s="3704"/>
      <c r="L100" s="3704"/>
      <c r="M100" s="3704"/>
      <c r="N100" s="3704"/>
      <c r="O100" s="3704"/>
      <c r="P100" s="3704"/>
      <c r="Q100" s="3704"/>
      <c r="R100" s="3704"/>
      <c r="S100" s="3704"/>
      <c r="T100" s="3704"/>
      <c r="U100" s="3704"/>
      <c r="V100" s="3704"/>
      <c r="W100" s="3704"/>
      <c r="X100" s="3704"/>
      <c r="Y100" s="3704"/>
      <c r="Z100" s="3704"/>
      <c r="AA100" s="3704"/>
      <c r="AB100" s="3704"/>
      <c r="AC100" s="3635">
        <v>101</v>
      </c>
      <c r="AD100" s="3733" t="str">
        <f t="shared" ca="1" si="7"/>
        <v>1.3.1.17.1</v>
      </c>
      <c r="AE100" s="3699" t="str">
        <f t="shared" ca="1" si="8"/>
        <v>MTC: Meeting Costs/Office expenses/Contingency (photocopy, internet/communication/ Resistance testing in selected cases/ Printing M &amp; E tools/ Tablets for M &amp; E if needed) etc)</v>
      </c>
      <c r="AF100" s="3699" t="str">
        <f t="shared" ca="1" si="9"/>
        <v>NDCP</v>
      </c>
      <c r="AG100" s="3699">
        <f t="shared" ca="1" si="10"/>
        <v>1</v>
      </c>
      <c r="AH100" s="3718" t="str">
        <f t="shared" ca="1" si="11"/>
        <v>1.3.1.17.1</v>
      </c>
      <c r="AI100" s="3699" t="str">
        <f t="shared" ca="1" si="12"/>
        <v>1.3.1.17.1</v>
      </c>
    </row>
    <row r="101" spans="1:35" ht="30">
      <c r="A101" s="5142"/>
      <c r="B101" s="5128"/>
      <c r="C101" s="5128"/>
      <c r="D101" s="3702">
        <v>94</v>
      </c>
      <c r="E101" s="3706" t="s">
        <v>6438</v>
      </c>
      <c r="F101" s="3704"/>
      <c r="G101" s="3704"/>
      <c r="H101" s="3704"/>
      <c r="I101" s="3704"/>
      <c r="J101" s="3704"/>
      <c r="K101" s="3704"/>
      <c r="L101" s="3704"/>
      <c r="M101" s="3704"/>
      <c r="N101" s="3704"/>
      <c r="O101" s="3704"/>
      <c r="P101" s="3704"/>
      <c r="Q101" s="3704"/>
      <c r="R101" s="3704"/>
      <c r="S101" s="3704"/>
      <c r="T101" s="3704"/>
      <c r="U101" s="3704"/>
      <c r="V101" s="3704"/>
      <c r="W101" s="3704"/>
      <c r="X101" s="3704"/>
      <c r="Y101" s="3704"/>
      <c r="Z101" s="3704"/>
      <c r="AA101" s="3704"/>
      <c r="AB101" s="3704"/>
      <c r="AC101" s="3635">
        <v>102</v>
      </c>
      <c r="AD101" s="3733" t="str">
        <f t="shared" ca="1" si="7"/>
        <v>1.3.1.17.2</v>
      </c>
      <c r="AE101" s="3699" t="str">
        <f t="shared" ca="1" si="8"/>
        <v>MTC: Management of Hep A &amp; E</v>
      </c>
      <c r="AF101" s="3699" t="str">
        <f t="shared" ca="1" si="9"/>
        <v>NDCP</v>
      </c>
      <c r="AG101" s="3699">
        <f t="shared" ca="1" si="10"/>
        <v>1</v>
      </c>
      <c r="AH101" s="3718" t="str">
        <f t="shared" ca="1" si="11"/>
        <v>1.3.1.17.2</v>
      </c>
      <c r="AI101" s="3699" t="str">
        <f t="shared" ca="1" si="12"/>
        <v>1.3.1.17.2</v>
      </c>
    </row>
    <row r="102" spans="1:35">
      <c r="A102" s="5142"/>
      <c r="B102" s="5128"/>
      <c r="C102" s="5128"/>
      <c r="D102" s="3702">
        <v>95</v>
      </c>
      <c r="E102" s="3706" t="s">
        <v>6439</v>
      </c>
      <c r="F102" s="3704"/>
      <c r="G102" s="3704"/>
      <c r="H102" s="3704"/>
      <c r="I102" s="3704"/>
      <c r="J102" s="3704"/>
      <c r="K102" s="3704"/>
      <c r="L102" s="3704"/>
      <c r="M102" s="3704"/>
      <c r="N102" s="3704"/>
      <c r="O102" s="3704"/>
      <c r="P102" s="3704"/>
      <c r="Q102" s="3704"/>
      <c r="R102" s="3704"/>
      <c r="S102" s="3704"/>
      <c r="T102" s="3704"/>
      <c r="U102" s="3704"/>
      <c r="V102" s="3704"/>
      <c r="W102" s="3704"/>
      <c r="X102" s="3704"/>
      <c r="Y102" s="3704"/>
      <c r="Z102" s="3704"/>
      <c r="AA102" s="3704"/>
      <c r="AB102" s="3704"/>
      <c r="AC102" s="3635">
        <v>103</v>
      </c>
      <c r="AD102" s="3733" t="str">
        <f t="shared" ca="1" si="7"/>
        <v>1.3.1.18</v>
      </c>
      <c r="AE102" s="3699" t="str">
        <f t="shared" ca="1" si="8"/>
        <v>Treatment Centres</v>
      </c>
      <c r="AF102" s="3699">
        <f t="shared" ca="1" si="9"/>
        <v>0</v>
      </c>
      <c r="AG102" s="3699">
        <f t="shared" ca="1" si="10"/>
        <v>0</v>
      </c>
      <c r="AH102" s="3718" t="str">
        <f t="shared" ca="1" si="11"/>
        <v>1.3.1.18</v>
      </c>
      <c r="AI102" s="3699" t="str">
        <f t="shared" ca="1" si="12"/>
        <v>1.3.1.18</v>
      </c>
    </row>
    <row r="103" spans="1:35" ht="30">
      <c r="A103" s="5142"/>
      <c r="B103" s="5145" t="s">
        <v>6440</v>
      </c>
      <c r="C103" s="5145" t="s">
        <v>3870</v>
      </c>
      <c r="D103" s="3702">
        <v>96</v>
      </c>
      <c r="E103" s="3706" t="s">
        <v>6441</v>
      </c>
      <c r="F103" s="3704"/>
      <c r="G103" s="3704"/>
      <c r="H103" s="3704"/>
      <c r="I103" s="3704"/>
      <c r="J103" s="3704"/>
      <c r="K103" s="3704"/>
      <c r="L103" s="3704"/>
      <c r="M103" s="3704"/>
      <c r="N103" s="3704"/>
      <c r="O103" s="3704"/>
      <c r="P103" s="3704"/>
      <c r="Q103" s="3704"/>
      <c r="R103" s="3704"/>
      <c r="S103" s="3704"/>
      <c r="T103" s="3704"/>
      <c r="U103" s="3704"/>
      <c r="V103" s="3704"/>
      <c r="W103" s="3704"/>
      <c r="X103" s="3704"/>
      <c r="Y103" s="3704"/>
      <c r="Z103" s="3704"/>
      <c r="AA103" s="3704"/>
      <c r="AB103" s="3704"/>
      <c r="AC103" s="3635">
        <v>104</v>
      </c>
      <c r="AD103" s="3733" t="str">
        <f t="shared" ca="1" si="7"/>
        <v>1.3.1.18.1</v>
      </c>
      <c r="AE103" s="3699" t="str">
        <f t="shared" ca="1" si="8"/>
        <v>TC: Meeting Costs/Office expenses/Contingency</v>
      </c>
      <c r="AF103" s="3699" t="str">
        <f t="shared" ca="1" si="9"/>
        <v>NDCP</v>
      </c>
      <c r="AG103" s="3699">
        <f t="shared" ca="1" si="10"/>
        <v>8</v>
      </c>
      <c r="AH103" s="3718" t="str">
        <f t="shared" ca="1" si="11"/>
        <v>1.3.1.18.1</v>
      </c>
      <c r="AI103" s="3699" t="str">
        <f t="shared" ca="1" si="12"/>
        <v>1.3.1.18.1</v>
      </c>
    </row>
    <row r="104" spans="1:35">
      <c r="A104" s="5142"/>
      <c r="B104" s="5145"/>
      <c r="C104" s="5145"/>
      <c r="D104" s="3702">
        <v>97</v>
      </c>
      <c r="E104" s="3708" t="s">
        <v>6352</v>
      </c>
      <c r="F104" s="3704"/>
      <c r="G104" s="3704"/>
      <c r="H104" s="3704"/>
      <c r="I104" s="3704"/>
      <c r="J104" s="3704"/>
      <c r="K104" s="3704"/>
      <c r="L104" s="3704"/>
      <c r="M104" s="3704"/>
      <c r="N104" s="3704"/>
      <c r="O104" s="3704"/>
      <c r="P104" s="3704"/>
      <c r="Q104" s="3704"/>
      <c r="R104" s="3704"/>
      <c r="S104" s="3704"/>
      <c r="T104" s="3704"/>
      <c r="U104" s="3704"/>
      <c r="V104" s="3704"/>
      <c r="W104" s="3704"/>
      <c r="X104" s="3704"/>
      <c r="Y104" s="3704"/>
      <c r="Z104" s="3704"/>
      <c r="AA104" s="3704"/>
      <c r="AB104" s="3704"/>
      <c r="AC104" s="3635">
        <v>105</v>
      </c>
      <c r="AD104" s="3733" t="str">
        <f t="shared" ca="1" si="7"/>
        <v>1.3.1.18.2</v>
      </c>
      <c r="AE104" s="3699" t="str">
        <f t="shared" ca="1" si="8"/>
        <v>TC: Management of Hep A &amp; E</v>
      </c>
      <c r="AF104" s="3699" t="str">
        <f t="shared" ca="1" si="9"/>
        <v>NDCP</v>
      </c>
      <c r="AG104" s="3699">
        <f t="shared" ca="1" si="10"/>
        <v>1</v>
      </c>
      <c r="AH104" s="3718" t="str">
        <f t="shared" ca="1" si="11"/>
        <v>1.3.1.18.2</v>
      </c>
      <c r="AI104" s="3699" t="str">
        <f t="shared" ca="1" si="12"/>
        <v>1.3.1.18.2</v>
      </c>
    </row>
    <row r="105" spans="1:35" ht="45">
      <c r="A105" s="5142"/>
      <c r="B105" s="5145" t="s">
        <v>6442</v>
      </c>
      <c r="C105" s="5145" t="s">
        <v>3868</v>
      </c>
      <c r="D105" s="3702">
        <v>98</v>
      </c>
      <c r="E105" s="3706" t="s">
        <v>6443</v>
      </c>
      <c r="F105" s="3704"/>
      <c r="G105" s="3704"/>
      <c r="H105" s="3704"/>
      <c r="I105" s="3704"/>
      <c r="J105" s="3704"/>
      <c r="K105" s="3704"/>
      <c r="L105" s="3704"/>
      <c r="M105" s="3704"/>
      <c r="N105" s="3704"/>
      <c r="O105" s="3704"/>
      <c r="P105" s="3704"/>
      <c r="Q105" s="3704"/>
      <c r="R105" s="3704"/>
      <c r="S105" s="3704"/>
      <c r="T105" s="3704"/>
      <c r="U105" s="3704"/>
      <c r="V105" s="3704"/>
      <c r="W105" s="3704"/>
      <c r="X105" s="3704"/>
      <c r="Y105" s="3704"/>
      <c r="Z105" s="3704"/>
      <c r="AA105" s="3704"/>
      <c r="AB105" s="3704"/>
      <c r="AC105" s="3635">
        <v>106</v>
      </c>
      <c r="AD105" s="3733" t="str">
        <f t="shared" ca="1" si="7"/>
        <v>1.3.1.19</v>
      </c>
      <c r="AE105" s="3699" t="str">
        <f t="shared" ca="1" si="8"/>
        <v>Establishment of District level Adolescent Friendly Health Resource Centre (AFHRC)</v>
      </c>
      <c r="AF105" s="3699" t="str">
        <f t="shared" ca="1" si="9"/>
        <v>RCH</v>
      </c>
      <c r="AG105" s="3699">
        <f t="shared" ca="1" si="10"/>
        <v>1</v>
      </c>
      <c r="AH105" s="3718" t="str">
        <f t="shared" ca="1" si="11"/>
        <v>1.3.1.19</v>
      </c>
      <c r="AI105" s="3699" t="str">
        <f t="shared" ca="1" si="12"/>
        <v>1.3.1.19</v>
      </c>
    </row>
    <row r="106" spans="1:35">
      <c r="A106" s="5142"/>
      <c r="B106" s="5145"/>
      <c r="C106" s="5145"/>
      <c r="D106" s="3702">
        <v>99</v>
      </c>
      <c r="E106" s="3706" t="s">
        <v>6444</v>
      </c>
      <c r="F106" s="3704"/>
      <c r="G106" s="3704"/>
      <c r="H106" s="3704"/>
      <c r="I106" s="3704"/>
      <c r="J106" s="3704"/>
      <c r="K106" s="3704"/>
      <c r="L106" s="3704"/>
      <c r="M106" s="3704"/>
      <c r="N106" s="3704"/>
      <c r="O106" s="3704"/>
      <c r="P106" s="3704"/>
      <c r="Q106" s="3704"/>
      <c r="R106" s="3704"/>
      <c r="S106" s="3704"/>
      <c r="T106" s="3704"/>
      <c r="U106" s="3704"/>
      <c r="V106" s="3704"/>
      <c r="W106" s="3704"/>
      <c r="X106" s="3704"/>
      <c r="Y106" s="3704"/>
      <c r="Z106" s="3704"/>
      <c r="AA106" s="3704"/>
      <c r="AB106" s="3704"/>
      <c r="AC106" s="3635">
        <v>107</v>
      </c>
      <c r="AD106" s="3733" t="str">
        <f t="shared" ca="1" si="7"/>
        <v>1.3.1.20</v>
      </c>
      <c r="AE106" s="3699" t="str">
        <f t="shared" ca="1" si="8"/>
        <v>Any other (please specify)</v>
      </c>
      <c r="AF106" s="3699" t="str">
        <f t="shared" ca="1" si="9"/>
        <v>HSS</v>
      </c>
      <c r="AG106" s="3699">
        <f t="shared" ca="1" si="10"/>
        <v>0</v>
      </c>
      <c r="AH106" s="3718" t="str">
        <f t="shared" ca="1" si="11"/>
        <v>1.3.1.20</v>
      </c>
      <c r="AI106" s="3699" t="str">
        <f t="shared" ca="1" si="12"/>
        <v>1.3.1.20</v>
      </c>
    </row>
    <row r="107" spans="1:35">
      <c r="A107" s="5142"/>
      <c r="B107" s="5145"/>
      <c r="C107" s="5145"/>
      <c r="D107" s="3702">
        <v>100</v>
      </c>
      <c r="E107" s="3708" t="s">
        <v>6445</v>
      </c>
      <c r="F107" s="3704"/>
      <c r="G107" s="3704"/>
      <c r="H107" s="3704"/>
      <c r="I107" s="3704"/>
      <c r="J107" s="3704"/>
      <c r="K107" s="3704"/>
      <c r="L107" s="3704"/>
      <c r="M107" s="3704"/>
      <c r="N107" s="3704"/>
      <c r="O107" s="3704"/>
      <c r="P107" s="3704"/>
      <c r="Q107" s="3704"/>
      <c r="R107" s="3704"/>
      <c r="S107" s="3704"/>
      <c r="T107" s="3704"/>
      <c r="U107" s="3704"/>
      <c r="V107" s="3704"/>
      <c r="W107" s="3704"/>
      <c r="X107" s="3704"/>
      <c r="Y107" s="3704"/>
      <c r="Z107" s="3704"/>
      <c r="AA107" s="3704"/>
      <c r="AB107" s="3704"/>
      <c r="AC107" s="3635">
        <v>108</v>
      </c>
      <c r="AD107" s="3733" t="str">
        <f t="shared" ca="1" si="7"/>
        <v>1.3.2</v>
      </c>
      <c r="AE107" s="3699" t="str">
        <f t="shared" ca="1" si="8"/>
        <v>Other operating expenses</v>
      </c>
      <c r="AF107" s="3699">
        <f t="shared" ca="1" si="9"/>
        <v>0</v>
      </c>
      <c r="AG107" s="3699">
        <f t="shared" ca="1" si="10"/>
        <v>0</v>
      </c>
      <c r="AH107" s="3718" t="str">
        <f t="shared" ca="1" si="11"/>
        <v>1.3.2</v>
      </c>
      <c r="AI107" s="3699" t="str">
        <f t="shared" ca="1" si="12"/>
        <v>1.3.2</v>
      </c>
    </row>
    <row r="108" spans="1:35" s="3720" customFormat="1" ht="45">
      <c r="A108" s="5142"/>
      <c r="B108" s="5145"/>
      <c r="C108" s="5145"/>
      <c r="D108" s="3702">
        <v>101</v>
      </c>
      <c r="E108" s="3708" t="s">
        <v>6446</v>
      </c>
      <c r="F108" s="3719"/>
      <c r="G108" s="3719"/>
      <c r="H108" s="3719"/>
      <c r="I108" s="3719"/>
      <c r="J108" s="3719"/>
      <c r="K108" s="3719"/>
      <c r="L108" s="3719"/>
      <c r="M108" s="3719"/>
      <c r="N108" s="3719"/>
      <c r="O108" s="3719"/>
      <c r="P108" s="3719"/>
      <c r="Q108" s="3719"/>
      <c r="R108" s="3719"/>
      <c r="S108" s="3719"/>
      <c r="T108" s="3719"/>
      <c r="U108" s="3719"/>
      <c r="V108" s="3719"/>
      <c r="W108" s="3719"/>
      <c r="X108" s="3719"/>
      <c r="Y108" s="3719"/>
      <c r="Z108" s="3719"/>
      <c r="AA108" s="3719"/>
      <c r="AB108" s="3719"/>
      <c r="AC108" s="3635">
        <v>109</v>
      </c>
      <c r="AD108" s="3733" t="str">
        <f t="shared" ca="1" si="7"/>
        <v>1.3.2.1</v>
      </c>
      <c r="AE108" s="3699" t="str">
        <f t="shared" ca="1" si="8"/>
        <v>Power Back-up for blood bank/storage (ideally integrated power back up for facility)</v>
      </c>
      <c r="AF108" s="3699" t="str">
        <f t="shared" ca="1" si="9"/>
        <v>HSS</v>
      </c>
      <c r="AG108" s="3699">
        <f t="shared" ca="1" si="10"/>
        <v>0</v>
      </c>
      <c r="AH108" s="3718" t="str">
        <f t="shared" ca="1" si="11"/>
        <v>1.3.2.1</v>
      </c>
      <c r="AI108" s="3699" t="str">
        <f t="shared" ca="1" si="12"/>
        <v>1.3.2.1</v>
      </c>
    </row>
    <row r="109" spans="1:35" ht="45">
      <c r="A109" s="5142"/>
      <c r="B109" s="5145"/>
      <c r="C109" s="5145"/>
      <c r="D109" s="3702">
        <v>102</v>
      </c>
      <c r="E109" s="3708" t="s">
        <v>6352</v>
      </c>
      <c r="F109" s="3704"/>
      <c r="G109" s="3704"/>
      <c r="H109" s="3704"/>
      <c r="I109" s="3704"/>
      <c r="J109" s="3704"/>
      <c r="K109" s="3704"/>
      <c r="L109" s="3704"/>
      <c r="M109" s="3704"/>
      <c r="N109" s="3704"/>
      <c r="O109" s="3704"/>
      <c r="P109" s="3704"/>
      <c r="Q109" s="3704"/>
      <c r="R109" s="3704"/>
      <c r="S109" s="3704"/>
      <c r="T109" s="3704"/>
      <c r="U109" s="3704"/>
      <c r="V109" s="3704"/>
      <c r="W109" s="3704"/>
      <c r="X109" s="3704"/>
      <c r="Y109" s="3704"/>
      <c r="Z109" s="3704"/>
      <c r="AA109" s="3704"/>
      <c r="AB109" s="3704"/>
      <c r="AC109" s="3635">
        <v>110</v>
      </c>
      <c r="AD109" s="3733" t="str">
        <f t="shared" ca="1" si="7"/>
        <v>1.3.2.2</v>
      </c>
      <c r="AE109" s="3699" t="str">
        <f t="shared" ca="1" si="8"/>
        <v>Grant-in-aid (For newly selected districts under NPPCF):  Laboratory Diagnostic facilities</v>
      </c>
      <c r="AF109" s="3699" t="str">
        <f t="shared" ca="1" si="9"/>
        <v>NCD</v>
      </c>
      <c r="AG109" s="3699">
        <f t="shared" ca="1" si="10"/>
        <v>0</v>
      </c>
      <c r="AH109" s="3718" t="str">
        <f t="shared" ca="1" si="11"/>
        <v>1.3.2.2</v>
      </c>
      <c r="AI109" s="3699" t="str">
        <f t="shared" ca="1" si="12"/>
        <v>1.3.2.2</v>
      </c>
    </row>
    <row r="110" spans="1:35" ht="45">
      <c r="A110" s="5142"/>
      <c r="B110" s="5145" t="s">
        <v>6447</v>
      </c>
      <c r="C110" s="5145" t="s">
        <v>3866</v>
      </c>
      <c r="D110" s="3702">
        <v>103</v>
      </c>
      <c r="E110" s="3706" t="s">
        <v>6448</v>
      </c>
      <c r="F110" s="3704"/>
      <c r="G110" s="3704"/>
      <c r="H110" s="3704"/>
      <c r="I110" s="3704"/>
      <c r="J110" s="3704"/>
      <c r="K110" s="3704"/>
      <c r="L110" s="3704"/>
      <c r="M110" s="3704"/>
      <c r="N110" s="3704"/>
      <c r="O110" s="3704"/>
      <c r="P110" s="3704"/>
      <c r="Q110" s="3704"/>
      <c r="R110" s="3704"/>
      <c r="S110" s="3704"/>
      <c r="T110" s="3704"/>
      <c r="U110" s="3704"/>
      <c r="V110" s="3704"/>
      <c r="W110" s="3704"/>
      <c r="X110" s="3704"/>
      <c r="Y110" s="3704"/>
      <c r="Z110" s="3704"/>
      <c r="AA110" s="3704"/>
      <c r="AB110" s="3704"/>
      <c r="AC110" s="3635">
        <v>111</v>
      </c>
      <c r="AD110" s="3733" t="str">
        <f t="shared" ca="1" si="7"/>
        <v>1.3.2.3</v>
      </c>
      <c r="AE110" s="3699" t="str">
        <f t="shared" ca="1" si="8"/>
        <v>Recurring Grant-in-aid (For ongoing selected districts under NPPCF):  Laboratory Diagnostic facilities</v>
      </c>
      <c r="AF110" s="3699" t="str">
        <f t="shared" ca="1" si="9"/>
        <v>NCD</v>
      </c>
      <c r="AG110" s="3699">
        <f t="shared" ca="1" si="10"/>
        <v>0</v>
      </c>
      <c r="AH110" s="3718" t="str">
        <f t="shared" ca="1" si="11"/>
        <v>1.3.2.3</v>
      </c>
      <c r="AI110" s="3699" t="str">
        <f t="shared" ca="1" si="12"/>
        <v>1.3.2.3</v>
      </c>
    </row>
    <row r="111" spans="1:35" ht="45">
      <c r="A111" s="5142"/>
      <c r="B111" s="5145"/>
      <c r="C111" s="5145"/>
      <c r="D111" s="3702">
        <v>104</v>
      </c>
      <c r="E111" s="3703" t="s">
        <v>6449</v>
      </c>
      <c r="F111" s="3704"/>
      <c r="G111" s="3704"/>
      <c r="H111" s="3704"/>
      <c r="I111" s="3704"/>
      <c r="J111" s="3704"/>
      <c r="K111" s="3704"/>
      <c r="L111" s="3704"/>
      <c r="M111" s="3704"/>
      <c r="N111" s="3704"/>
      <c r="O111" s="3704"/>
      <c r="P111" s="3704"/>
      <c r="Q111" s="3704"/>
      <c r="R111" s="3704"/>
      <c r="S111" s="3704"/>
      <c r="T111" s="3704"/>
      <c r="U111" s="3704"/>
      <c r="V111" s="3704"/>
      <c r="W111" s="3704"/>
      <c r="X111" s="3704"/>
      <c r="Y111" s="3704"/>
      <c r="Z111" s="3704"/>
      <c r="AA111" s="3704"/>
      <c r="AB111" s="3704"/>
      <c r="AC111" s="3635">
        <v>112</v>
      </c>
      <c r="AD111" s="3733" t="str">
        <f t="shared" ca="1" si="7"/>
        <v>1.3.2.4</v>
      </c>
      <c r="AE111" s="3699" t="str">
        <f t="shared" ca="1" si="8"/>
        <v>Consumables for computer including provision for internet access  for strengthening RI</v>
      </c>
      <c r="AF111" s="3699" t="str">
        <f t="shared" ca="1" si="9"/>
        <v>RCH</v>
      </c>
      <c r="AG111" s="3699">
        <f t="shared" ca="1" si="10"/>
        <v>4</v>
      </c>
      <c r="AH111" s="3718" t="str">
        <f t="shared" ca="1" si="11"/>
        <v>1.3.2.4</v>
      </c>
      <c r="AI111" s="3699" t="str">
        <f t="shared" ca="1" si="12"/>
        <v>1.3.2.4</v>
      </c>
    </row>
    <row r="112" spans="1:35" ht="45">
      <c r="A112" s="5142"/>
      <c r="B112" s="5145"/>
      <c r="C112" s="5145"/>
      <c r="D112" s="3702">
        <v>105</v>
      </c>
      <c r="E112" s="3706" t="s">
        <v>6450</v>
      </c>
      <c r="F112" s="3704"/>
      <c r="G112" s="3704"/>
      <c r="H112" s="3704"/>
      <c r="I112" s="3704"/>
      <c r="J112" s="3704"/>
      <c r="K112" s="3704"/>
      <c r="L112" s="3704"/>
      <c r="M112" s="3704"/>
      <c r="N112" s="3704"/>
      <c r="O112" s="3704"/>
      <c r="P112" s="3704"/>
      <c r="Q112" s="3704"/>
      <c r="R112" s="3704"/>
      <c r="S112" s="3704"/>
      <c r="T112" s="3704"/>
      <c r="U112" s="3704"/>
      <c r="V112" s="3704"/>
      <c r="W112" s="3704"/>
      <c r="X112" s="3704"/>
      <c r="Y112" s="3704"/>
      <c r="Z112" s="3704"/>
      <c r="AA112" s="3704"/>
      <c r="AB112" s="3704"/>
      <c r="AC112" s="3635">
        <v>113</v>
      </c>
      <c r="AD112" s="3733" t="str">
        <f t="shared" ca="1" si="7"/>
        <v>1.3.2.5</v>
      </c>
      <c r="AE112" s="3699" t="str">
        <f t="shared" ca="1" si="8"/>
        <v>Miscellaneous including Travel/ POL/ Stationary/ Communications/ Drugs etc.</v>
      </c>
      <c r="AF112" s="3699" t="str">
        <f t="shared" ca="1" si="9"/>
        <v>NCD</v>
      </c>
      <c r="AG112" s="3699">
        <f t="shared" ca="1" si="10"/>
        <v>20</v>
      </c>
      <c r="AH112" s="3718" t="str">
        <f t="shared" ca="1" si="11"/>
        <v>1.3.2.5</v>
      </c>
      <c r="AI112" s="3699" t="str">
        <f t="shared" ca="1" si="12"/>
        <v>1.3.2.5</v>
      </c>
    </row>
    <row r="113" spans="1:35">
      <c r="A113" s="5142"/>
      <c r="B113" s="5145" t="s">
        <v>6451</v>
      </c>
      <c r="C113" s="5145" t="s">
        <v>3871</v>
      </c>
      <c r="D113" s="3702">
        <v>106</v>
      </c>
      <c r="E113" s="3706" t="s">
        <v>6452</v>
      </c>
      <c r="F113" s="3704"/>
      <c r="G113" s="3704"/>
      <c r="H113" s="3704"/>
      <c r="I113" s="3704"/>
      <c r="J113" s="3704"/>
      <c r="K113" s="3704"/>
      <c r="L113" s="3704"/>
      <c r="M113" s="3704"/>
      <c r="N113" s="3704"/>
      <c r="O113" s="3704"/>
      <c r="P113" s="3704"/>
      <c r="Q113" s="3704"/>
      <c r="R113" s="3704"/>
      <c r="S113" s="3704"/>
      <c r="T113" s="3704"/>
      <c r="U113" s="3704"/>
      <c r="V113" s="3704"/>
      <c r="W113" s="3704"/>
      <c r="X113" s="3704"/>
      <c r="Y113" s="3704"/>
      <c r="Z113" s="3704"/>
      <c r="AA113" s="3704"/>
      <c r="AB113" s="3704"/>
      <c r="AC113" s="3635">
        <v>114</v>
      </c>
      <c r="AD113" s="3733" t="str">
        <f t="shared" ca="1" si="7"/>
        <v>1.3.2.6</v>
      </c>
      <c r="AE113" s="3699" t="str">
        <f t="shared" ca="1" si="8"/>
        <v>Any other (please specify)</v>
      </c>
      <c r="AF113" s="3699" t="str">
        <f t="shared" ca="1" si="9"/>
        <v>HSS</v>
      </c>
      <c r="AG113" s="3699">
        <f t="shared" ca="1" si="10"/>
        <v>0</v>
      </c>
      <c r="AH113" s="3718" t="str">
        <f t="shared" ca="1" si="11"/>
        <v>1.3.2.6</v>
      </c>
      <c r="AI113" s="3699" t="str">
        <f t="shared" ca="1" si="12"/>
        <v>1.3.2.6</v>
      </c>
    </row>
    <row r="114" spans="1:35">
      <c r="A114" s="5142"/>
      <c r="B114" s="5145"/>
      <c r="C114" s="5145"/>
      <c r="D114" s="3702">
        <v>107</v>
      </c>
      <c r="E114" s="3706" t="s">
        <v>6453</v>
      </c>
      <c r="F114" s="3704"/>
      <c r="G114" s="3704"/>
      <c r="H114" s="3704"/>
      <c r="I114" s="3704"/>
      <c r="J114" s="3704"/>
      <c r="K114" s="3704"/>
      <c r="L114" s="3704"/>
      <c r="M114" s="3704"/>
      <c r="N114" s="3704"/>
      <c r="O114" s="3704"/>
      <c r="P114" s="3704"/>
      <c r="Q114" s="3704"/>
      <c r="R114" s="3704"/>
      <c r="S114" s="3704"/>
      <c r="T114" s="3704"/>
      <c r="U114" s="3704"/>
      <c r="V114" s="3704"/>
      <c r="W114" s="3704"/>
      <c r="X114" s="3704"/>
      <c r="Y114" s="3704"/>
      <c r="Z114" s="3704"/>
      <c r="AA114" s="3704"/>
      <c r="AB114" s="3704"/>
      <c r="AC114" s="3635">
        <v>115</v>
      </c>
      <c r="AD114" s="3733">
        <f t="shared" ca="1" si="7"/>
        <v>0</v>
      </c>
      <c r="AE114" s="3699">
        <f t="shared" ca="1" si="8"/>
        <v>0</v>
      </c>
      <c r="AF114" s="3699">
        <f t="shared" ca="1" si="9"/>
        <v>0</v>
      </c>
      <c r="AG114" s="3699">
        <f t="shared" ca="1" si="10"/>
        <v>0</v>
      </c>
      <c r="AH114" s="3718">
        <f t="shared" ca="1" si="11"/>
        <v>0</v>
      </c>
      <c r="AI114" s="3699">
        <f t="shared" ca="1" si="12"/>
        <v>0</v>
      </c>
    </row>
    <row r="115" spans="1:35">
      <c r="A115" s="5142"/>
      <c r="B115" s="5145"/>
      <c r="C115" s="5145"/>
      <c r="D115" s="3702">
        <v>108</v>
      </c>
      <c r="E115" s="3706" t="s">
        <v>6454</v>
      </c>
      <c r="F115" s="3704"/>
      <c r="G115" s="3704"/>
      <c r="H115" s="3704"/>
      <c r="I115" s="3704"/>
      <c r="J115" s="3704"/>
      <c r="K115" s="3704"/>
      <c r="L115" s="3704"/>
      <c r="M115" s="3704"/>
      <c r="N115" s="3704"/>
      <c r="O115" s="3704"/>
      <c r="P115" s="3704"/>
      <c r="Q115" s="3704"/>
      <c r="R115" s="3704"/>
      <c r="S115" s="3704"/>
      <c r="T115" s="3704"/>
      <c r="U115" s="3704"/>
      <c r="V115" s="3704"/>
      <c r="W115" s="3704"/>
      <c r="X115" s="3704"/>
      <c r="Y115" s="3704"/>
      <c r="Z115" s="3704"/>
      <c r="AA115" s="3704"/>
      <c r="AB115" s="3704"/>
      <c r="AC115" s="3635">
        <v>116</v>
      </c>
      <c r="AD115" s="3733">
        <f t="shared" ca="1" si="7"/>
        <v>0</v>
      </c>
      <c r="AE115" s="3699">
        <f t="shared" ca="1" si="8"/>
        <v>0</v>
      </c>
      <c r="AF115" s="3699">
        <f t="shared" ca="1" si="9"/>
        <v>0</v>
      </c>
      <c r="AG115" s="3699">
        <f t="shared" ca="1" si="10"/>
        <v>0</v>
      </c>
      <c r="AH115" s="3718">
        <f t="shared" ca="1" si="11"/>
        <v>0</v>
      </c>
      <c r="AI115" s="3699">
        <f t="shared" ca="1" si="12"/>
        <v>0</v>
      </c>
    </row>
    <row r="116" spans="1:35">
      <c r="A116" s="5142"/>
      <c r="B116" s="5145"/>
      <c r="C116" s="5145"/>
      <c r="D116" s="3702">
        <v>109</v>
      </c>
      <c r="E116" s="3706" t="s">
        <v>6455</v>
      </c>
      <c r="F116" s="3704"/>
      <c r="G116" s="3704"/>
      <c r="H116" s="3704"/>
      <c r="I116" s="3704"/>
      <c r="J116" s="3704"/>
      <c r="K116" s="3704"/>
      <c r="L116" s="3704"/>
      <c r="M116" s="3704"/>
      <c r="N116" s="3704"/>
      <c r="O116" s="3704"/>
      <c r="P116" s="3704"/>
      <c r="Q116" s="3704"/>
      <c r="R116" s="3704"/>
      <c r="S116" s="3704"/>
      <c r="T116" s="3704"/>
      <c r="U116" s="3704"/>
      <c r="V116" s="3704"/>
      <c r="W116" s="3704"/>
      <c r="X116" s="3704"/>
      <c r="Y116" s="3704"/>
      <c r="Z116" s="3704"/>
      <c r="AA116" s="3704"/>
      <c r="AB116" s="3704"/>
      <c r="AC116" s="3635">
        <v>117</v>
      </c>
      <c r="AD116" s="3733">
        <f t="shared" ca="1" si="7"/>
        <v>0</v>
      </c>
      <c r="AE116" s="3699">
        <f t="shared" ca="1" si="8"/>
        <v>0</v>
      </c>
      <c r="AF116" s="3699">
        <f t="shared" ca="1" si="9"/>
        <v>0</v>
      </c>
      <c r="AG116" s="3699">
        <f t="shared" ca="1" si="10"/>
        <v>0</v>
      </c>
      <c r="AH116" s="3718">
        <f t="shared" ca="1" si="11"/>
        <v>0</v>
      </c>
      <c r="AI116" s="3699">
        <f t="shared" ca="1" si="12"/>
        <v>0</v>
      </c>
    </row>
    <row r="117" spans="1:35">
      <c r="A117" s="5142"/>
      <c r="B117" s="5145"/>
      <c r="C117" s="5145"/>
      <c r="D117" s="3702">
        <v>110</v>
      </c>
      <c r="E117" s="3708" t="s">
        <v>6352</v>
      </c>
      <c r="F117" s="3704"/>
      <c r="G117" s="3704"/>
      <c r="H117" s="3704"/>
      <c r="I117" s="3704"/>
      <c r="J117" s="3704"/>
      <c r="K117" s="3704"/>
      <c r="L117" s="3704"/>
      <c r="M117" s="3704"/>
      <c r="N117" s="3704"/>
      <c r="O117" s="3704"/>
      <c r="P117" s="3704"/>
      <c r="Q117" s="3704"/>
      <c r="R117" s="3704"/>
      <c r="S117" s="3704"/>
      <c r="T117" s="3704"/>
      <c r="U117" s="3704"/>
      <c r="V117" s="3704"/>
      <c r="W117" s="3704"/>
      <c r="X117" s="3704"/>
      <c r="Y117" s="3704"/>
      <c r="Z117" s="3704"/>
      <c r="AA117" s="3704"/>
      <c r="AB117" s="3704"/>
      <c r="AC117" s="3635">
        <v>118</v>
      </c>
      <c r="AD117" s="3733">
        <f t="shared" ca="1" si="7"/>
        <v>0</v>
      </c>
      <c r="AE117" s="3699">
        <f t="shared" ca="1" si="8"/>
        <v>0</v>
      </c>
      <c r="AF117" s="3699">
        <f t="shared" ca="1" si="9"/>
        <v>0</v>
      </c>
      <c r="AG117" s="3699">
        <f t="shared" ca="1" si="10"/>
        <v>0</v>
      </c>
      <c r="AH117" s="3718">
        <f t="shared" ca="1" si="11"/>
        <v>0</v>
      </c>
      <c r="AI117" s="3699">
        <f t="shared" ca="1" si="12"/>
        <v>0</v>
      </c>
    </row>
    <row r="118" spans="1:35">
      <c r="A118" s="5142"/>
      <c r="B118" s="5128" t="s">
        <v>6456</v>
      </c>
      <c r="C118" s="5128" t="s">
        <v>4665</v>
      </c>
      <c r="D118" s="3702">
        <v>111</v>
      </c>
      <c r="E118" s="3706" t="s">
        <v>6457</v>
      </c>
      <c r="F118" s="3704"/>
      <c r="G118" s="3704"/>
      <c r="H118" s="3704"/>
      <c r="I118" s="3704"/>
      <c r="J118" s="3704"/>
      <c r="K118" s="3704"/>
      <c r="L118" s="3704"/>
      <c r="M118" s="3704"/>
      <c r="N118" s="3704"/>
      <c r="O118" s="3704"/>
      <c r="P118" s="3704"/>
      <c r="Q118" s="3704"/>
      <c r="R118" s="3704"/>
      <c r="S118" s="3704"/>
      <c r="T118" s="3704"/>
      <c r="U118" s="3704"/>
      <c r="V118" s="3704"/>
      <c r="W118" s="3704"/>
      <c r="X118" s="3704"/>
      <c r="Y118" s="3704"/>
      <c r="Z118" s="3704"/>
      <c r="AA118" s="3704"/>
      <c r="AB118" s="3704"/>
      <c r="AC118" s="3635">
        <v>119</v>
      </c>
      <c r="AD118" s="3733">
        <f t="shared" ca="1" si="7"/>
        <v>0</v>
      </c>
      <c r="AE118" s="3699">
        <f t="shared" ca="1" si="8"/>
        <v>0</v>
      </c>
      <c r="AF118" s="3699">
        <f t="shared" ca="1" si="9"/>
        <v>0</v>
      </c>
      <c r="AG118" s="3699">
        <f t="shared" ca="1" si="10"/>
        <v>0</v>
      </c>
      <c r="AH118" s="3718">
        <f t="shared" ca="1" si="11"/>
        <v>0</v>
      </c>
      <c r="AI118" s="3699">
        <f t="shared" ca="1" si="12"/>
        <v>0</v>
      </c>
    </row>
    <row r="119" spans="1:35">
      <c r="A119" s="5142"/>
      <c r="B119" s="5128"/>
      <c r="C119" s="5128"/>
      <c r="D119" s="3702">
        <v>112</v>
      </c>
      <c r="E119" s="3706" t="s">
        <v>6458</v>
      </c>
      <c r="F119" s="3704"/>
      <c r="G119" s="3704"/>
      <c r="H119" s="3704"/>
      <c r="I119" s="3704"/>
      <c r="J119" s="3704"/>
      <c r="K119" s="3704"/>
      <c r="L119" s="3704"/>
      <c r="M119" s="3704"/>
      <c r="N119" s="3704"/>
      <c r="O119" s="3704"/>
      <c r="P119" s="3704"/>
      <c r="Q119" s="3704"/>
      <c r="R119" s="3704"/>
      <c r="S119" s="3704"/>
      <c r="T119" s="3704"/>
      <c r="U119" s="3704"/>
      <c r="V119" s="3704"/>
      <c r="W119" s="3704"/>
      <c r="X119" s="3704"/>
      <c r="Y119" s="3704"/>
      <c r="Z119" s="3704"/>
      <c r="AA119" s="3704"/>
      <c r="AB119" s="3704"/>
      <c r="AC119" s="3635">
        <v>120</v>
      </c>
      <c r="AD119" s="3733">
        <f t="shared" ca="1" si="7"/>
        <v>0</v>
      </c>
      <c r="AE119" s="3699">
        <f t="shared" ca="1" si="8"/>
        <v>0</v>
      </c>
      <c r="AF119" s="3699">
        <f t="shared" ca="1" si="9"/>
        <v>0</v>
      </c>
      <c r="AG119" s="3699">
        <f t="shared" ca="1" si="10"/>
        <v>0</v>
      </c>
      <c r="AH119" s="3718">
        <f t="shared" ca="1" si="11"/>
        <v>0</v>
      </c>
      <c r="AI119" s="3699">
        <f t="shared" ca="1" si="12"/>
        <v>0</v>
      </c>
    </row>
    <row r="120" spans="1:35" ht="105">
      <c r="A120" s="5142"/>
      <c r="B120" s="3712" t="s">
        <v>6459</v>
      </c>
      <c r="C120" s="3712" t="s">
        <v>4122</v>
      </c>
      <c r="D120" s="3702">
        <v>113</v>
      </c>
      <c r="E120" s="3706" t="s">
        <v>6460</v>
      </c>
      <c r="F120" s="3704"/>
      <c r="G120" s="3704"/>
      <c r="H120" s="3704"/>
      <c r="I120" s="3704"/>
      <c r="J120" s="3704"/>
      <c r="K120" s="3704"/>
      <c r="L120" s="3704"/>
      <c r="M120" s="3704"/>
      <c r="N120" s="3704"/>
      <c r="O120" s="3704"/>
      <c r="P120" s="3704"/>
      <c r="Q120" s="3704"/>
      <c r="R120" s="3704"/>
      <c r="S120" s="3704"/>
      <c r="T120" s="3704"/>
      <c r="U120" s="3704"/>
      <c r="V120" s="3704"/>
      <c r="W120" s="3704"/>
      <c r="X120" s="3704"/>
      <c r="Y120" s="3704"/>
      <c r="Z120" s="3704"/>
      <c r="AA120" s="3704"/>
      <c r="AB120" s="3704"/>
      <c r="AC120" s="3635">
        <v>121</v>
      </c>
      <c r="AD120" s="3733">
        <f t="shared" ca="1" si="7"/>
        <v>0</v>
      </c>
      <c r="AE120" s="3699">
        <f t="shared" ca="1" si="8"/>
        <v>0</v>
      </c>
      <c r="AF120" s="3699">
        <f t="shared" ca="1" si="9"/>
        <v>0</v>
      </c>
      <c r="AG120" s="3699">
        <f t="shared" ca="1" si="10"/>
        <v>0</v>
      </c>
      <c r="AH120" s="3718">
        <f t="shared" ca="1" si="11"/>
        <v>0</v>
      </c>
      <c r="AI120" s="3699">
        <f t="shared" ca="1" si="12"/>
        <v>0</v>
      </c>
    </row>
    <row r="121" spans="1:35">
      <c r="A121" s="5142"/>
      <c r="B121" s="5128" t="s">
        <v>6461</v>
      </c>
      <c r="C121" s="5128" t="s">
        <v>3861</v>
      </c>
      <c r="D121" s="3702">
        <v>114</v>
      </c>
      <c r="E121" s="3706" t="s">
        <v>6462</v>
      </c>
      <c r="F121" s="3704"/>
      <c r="G121" s="3704"/>
      <c r="H121" s="3704"/>
      <c r="I121" s="3704"/>
      <c r="J121" s="3704"/>
      <c r="K121" s="3704"/>
      <c r="L121" s="3704"/>
      <c r="M121" s="3704"/>
      <c r="N121" s="3704"/>
      <c r="O121" s="3704"/>
      <c r="P121" s="3704"/>
      <c r="Q121" s="3704"/>
      <c r="R121" s="3704"/>
      <c r="S121" s="3704"/>
      <c r="T121" s="3704"/>
      <c r="U121" s="3704"/>
      <c r="V121" s="3704"/>
      <c r="W121" s="3704"/>
      <c r="X121" s="3704"/>
      <c r="Y121" s="3704"/>
      <c r="Z121" s="3704"/>
      <c r="AA121" s="3704"/>
      <c r="AB121" s="3704"/>
      <c r="AC121" s="3635">
        <v>122</v>
      </c>
      <c r="AD121" s="3733">
        <f t="shared" ca="1" si="7"/>
        <v>0</v>
      </c>
      <c r="AE121" s="3699">
        <f t="shared" ca="1" si="8"/>
        <v>0</v>
      </c>
      <c r="AF121" s="3699">
        <f t="shared" ca="1" si="9"/>
        <v>0</v>
      </c>
      <c r="AG121" s="3699">
        <f t="shared" ca="1" si="10"/>
        <v>0</v>
      </c>
      <c r="AH121" s="3718">
        <f t="shared" ca="1" si="11"/>
        <v>0</v>
      </c>
      <c r="AI121" s="3699">
        <f t="shared" ca="1" si="12"/>
        <v>0</v>
      </c>
    </row>
    <row r="122" spans="1:35">
      <c r="A122" s="5142"/>
      <c r="B122" s="5128"/>
      <c r="C122" s="5128"/>
      <c r="D122" s="3702">
        <v>115</v>
      </c>
      <c r="E122" s="3706" t="s">
        <v>6463</v>
      </c>
      <c r="F122" s="3704"/>
      <c r="G122" s="3704"/>
      <c r="H122" s="3704"/>
      <c r="I122" s="3704"/>
      <c r="J122" s="3704"/>
      <c r="K122" s="3704"/>
      <c r="L122" s="3704"/>
      <c r="M122" s="3704"/>
      <c r="N122" s="3704"/>
      <c r="O122" s="3704"/>
      <c r="P122" s="3704"/>
      <c r="Q122" s="3704"/>
      <c r="R122" s="3704"/>
      <c r="S122" s="3704"/>
      <c r="T122" s="3704"/>
      <c r="U122" s="3704"/>
      <c r="V122" s="3704"/>
      <c r="W122" s="3704"/>
      <c r="X122" s="3704"/>
      <c r="Y122" s="3704"/>
      <c r="Z122" s="3704"/>
      <c r="AA122" s="3704"/>
      <c r="AB122" s="3704"/>
      <c r="AC122" s="3635">
        <v>123</v>
      </c>
      <c r="AD122" s="3733">
        <f t="shared" ca="1" si="7"/>
        <v>0</v>
      </c>
      <c r="AE122" s="3699">
        <f t="shared" ca="1" si="8"/>
        <v>0</v>
      </c>
      <c r="AF122" s="3699">
        <f t="shared" ca="1" si="9"/>
        <v>0</v>
      </c>
      <c r="AG122" s="3699">
        <f t="shared" ca="1" si="10"/>
        <v>0</v>
      </c>
      <c r="AH122" s="3718">
        <f t="shared" ca="1" si="11"/>
        <v>0</v>
      </c>
      <c r="AI122" s="3699">
        <f t="shared" ca="1" si="12"/>
        <v>0</v>
      </c>
    </row>
    <row r="123" spans="1:35">
      <c r="A123" s="5142"/>
      <c r="B123" s="5128"/>
      <c r="C123" s="5128"/>
      <c r="D123" s="3702">
        <v>116</v>
      </c>
      <c r="E123" s="3706" t="s">
        <v>6464</v>
      </c>
      <c r="F123" s="3704"/>
      <c r="G123" s="3704"/>
      <c r="H123" s="3704"/>
      <c r="I123" s="3704"/>
      <c r="J123" s="3704"/>
      <c r="K123" s="3704"/>
      <c r="L123" s="3704"/>
      <c r="M123" s="3704"/>
      <c r="N123" s="3704"/>
      <c r="O123" s="3704"/>
      <c r="P123" s="3704"/>
      <c r="Q123" s="3704"/>
      <c r="R123" s="3704"/>
      <c r="S123" s="3704"/>
      <c r="T123" s="3704"/>
      <c r="U123" s="3704"/>
      <c r="V123" s="3704"/>
      <c r="W123" s="3704"/>
      <c r="X123" s="3704"/>
      <c r="Y123" s="3704"/>
      <c r="Z123" s="3704"/>
      <c r="AA123" s="3704"/>
      <c r="AB123" s="3704"/>
      <c r="AC123" s="3635">
        <v>124</v>
      </c>
      <c r="AD123" s="3733">
        <f t="shared" ca="1" si="7"/>
        <v>0</v>
      </c>
      <c r="AE123" s="3699">
        <f t="shared" ca="1" si="8"/>
        <v>0</v>
      </c>
      <c r="AF123" s="3699">
        <f t="shared" ca="1" si="9"/>
        <v>0</v>
      </c>
      <c r="AG123" s="3699">
        <f t="shared" ca="1" si="10"/>
        <v>0</v>
      </c>
      <c r="AH123" s="3718">
        <f t="shared" ca="1" si="11"/>
        <v>0</v>
      </c>
      <c r="AI123" s="3699">
        <f t="shared" ca="1" si="12"/>
        <v>0</v>
      </c>
    </row>
    <row r="124" spans="1:35">
      <c r="A124" s="5142"/>
      <c r="B124" s="5128"/>
      <c r="C124" s="5128"/>
      <c r="D124" s="3702">
        <v>117</v>
      </c>
      <c r="E124" s="3708" t="s">
        <v>6352</v>
      </c>
      <c r="F124" s="3704"/>
      <c r="G124" s="3704"/>
      <c r="H124" s="3704"/>
      <c r="I124" s="3704"/>
      <c r="J124" s="3704"/>
      <c r="K124" s="3704"/>
      <c r="L124" s="3704"/>
      <c r="M124" s="3704"/>
      <c r="N124" s="3704"/>
      <c r="O124" s="3704"/>
      <c r="P124" s="3704"/>
      <c r="Q124" s="3704"/>
      <c r="R124" s="3704"/>
      <c r="S124" s="3704"/>
      <c r="T124" s="3704"/>
      <c r="U124" s="3704"/>
      <c r="V124" s="3704"/>
      <c r="W124" s="3704"/>
      <c r="X124" s="3704"/>
      <c r="Y124" s="3704"/>
      <c r="Z124" s="3704"/>
      <c r="AA124" s="3704"/>
      <c r="AB124" s="3704"/>
      <c r="AC124" s="3635">
        <v>125</v>
      </c>
      <c r="AD124" s="3733">
        <f t="shared" ca="1" si="7"/>
        <v>0</v>
      </c>
      <c r="AE124" s="3699">
        <f t="shared" ca="1" si="8"/>
        <v>0</v>
      </c>
      <c r="AF124" s="3699">
        <f t="shared" ca="1" si="9"/>
        <v>0</v>
      </c>
      <c r="AG124" s="3699">
        <f t="shared" ca="1" si="10"/>
        <v>0</v>
      </c>
      <c r="AH124" s="3718">
        <f t="shared" ca="1" si="11"/>
        <v>0</v>
      </c>
      <c r="AI124" s="3699">
        <f t="shared" ca="1" si="12"/>
        <v>0</v>
      </c>
    </row>
    <row r="125" spans="1:35" ht="90">
      <c r="A125" s="5142"/>
      <c r="B125" s="3712" t="s">
        <v>6465</v>
      </c>
      <c r="C125" s="3712" t="s">
        <v>4061</v>
      </c>
      <c r="D125" s="3702">
        <v>118</v>
      </c>
      <c r="E125" s="3708" t="s">
        <v>6466</v>
      </c>
      <c r="F125" s="3704"/>
      <c r="G125" s="3704"/>
      <c r="H125" s="3704"/>
      <c r="I125" s="3704"/>
      <c r="J125" s="3704"/>
      <c r="K125" s="3704"/>
      <c r="L125" s="3704"/>
      <c r="M125" s="3704"/>
      <c r="N125" s="3704"/>
      <c r="O125" s="3704"/>
      <c r="P125" s="3704"/>
      <c r="Q125" s="3704"/>
      <c r="R125" s="3704"/>
      <c r="S125" s="3704"/>
      <c r="T125" s="3704"/>
      <c r="U125" s="3704"/>
      <c r="V125" s="3704"/>
      <c r="W125" s="3704"/>
      <c r="X125" s="3704"/>
      <c r="Y125" s="3704"/>
      <c r="Z125" s="3704"/>
      <c r="AA125" s="3704"/>
      <c r="AB125" s="3704"/>
      <c r="AC125" s="3635">
        <v>126</v>
      </c>
      <c r="AD125" s="3733">
        <f t="shared" ca="1" si="7"/>
        <v>0</v>
      </c>
      <c r="AE125" s="3699">
        <f t="shared" ca="1" si="8"/>
        <v>0</v>
      </c>
      <c r="AF125" s="3699">
        <f t="shared" ca="1" si="9"/>
        <v>0</v>
      </c>
      <c r="AG125" s="3699">
        <f t="shared" ca="1" si="10"/>
        <v>0</v>
      </c>
      <c r="AH125" s="3718">
        <f t="shared" ca="1" si="11"/>
        <v>0</v>
      </c>
      <c r="AI125" s="3699">
        <f t="shared" ca="1" si="12"/>
        <v>0</v>
      </c>
    </row>
    <row r="126" spans="1:35" ht="105">
      <c r="A126" s="5142"/>
      <c r="B126" s="3712" t="s">
        <v>6467</v>
      </c>
      <c r="C126" s="3712" t="s">
        <v>4060</v>
      </c>
      <c r="D126" s="3702">
        <v>119</v>
      </c>
      <c r="E126" s="3708" t="s">
        <v>6468</v>
      </c>
      <c r="F126" s="3704"/>
      <c r="G126" s="3704"/>
      <c r="H126" s="3704"/>
      <c r="I126" s="3704"/>
      <c r="J126" s="3704"/>
      <c r="K126" s="3704"/>
      <c r="L126" s="3704"/>
      <c r="M126" s="3704"/>
      <c r="N126" s="3704"/>
      <c r="O126" s="3704"/>
      <c r="P126" s="3704"/>
      <c r="Q126" s="3704"/>
      <c r="R126" s="3704"/>
      <c r="S126" s="3704"/>
      <c r="T126" s="3704"/>
      <c r="U126" s="3704"/>
      <c r="V126" s="3704"/>
      <c r="W126" s="3704"/>
      <c r="X126" s="3704"/>
      <c r="Y126" s="3704"/>
      <c r="Z126" s="3704"/>
      <c r="AA126" s="3704"/>
      <c r="AB126" s="3704"/>
      <c r="AC126" s="3635">
        <v>127</v>
      </c>
      <c r="AD126" s="3733">
        <f t="shared" ca="1" si="7"/>
        <v>0</v>
      </c>
      <c r="AE126" s="3699">
        <f t="shared" ca="1" si="8"/>
        <v>0</v>
      </c>
      <c r="AF126" s="3699">
        <f t="shared" ca="1" si="9"/>
        <v>0</v>
      </c>
      <c r="AG126" s="3699">
        <f t="shared" ca="1" si="10"/>
        <v>0</v>
      </c>
      <c r="AH126" s="3718">
        <f t="shared" ca="1" si="11"/>
        <v>0</v>
      </c>
      <c r="AI126" s="3699">
        <f t="shared" ca="1" si="12"/>
        <v>0</v>
      </c>
    </row>
    <row r="127" spans="1:35">
      <c r="A127" s="5142"/>
      <c r="B127" s="5145" t="s">
        <v>6469</v>
      </c>
      <c r="C127" s="5145" t="s">
        <v>3860</v>
      </c>
      <c r="D127" s="3702">
        <v>120</v>
      </c>
      <c r="E127" s="3708" t="s">
        <v>6470</v>
      </c>
      <c r="F127" s="3704"/>
      <c r="G127" s="3704"/>
      <c r="H127" s="3704"/>
      <c r="I127" s="3704"/>
      <c r="J127" s="3704"/>
      <c r="K127" s="3704"/>
      <c r="L127" s="3704"/>
      <c r="M127" s="3704"/>
      <c r="N127" s="3704"/>
      <c r="O127" s="3704"/>
      <c r="P127" s="3704"/>
      <c r="Q127" s="3704"/>
      <c r="R127" s="3704"/>
      <c r="S127" s="3704"/>
      <c r="T127" s="3704"/>
      <c r="U127" s="3704"/>
      <c r="V127" s="3704"/>
      <c r="W127" s="3704"/>
      <c r="X127" s="3704"/>
      <c r="Y127" s="3704"/>
      <c r="Z127" s="3704"/>
      <c r="AA127" s="3704"/>
      <c r="AB127" s="3704"/>
      <c r="AC127" s="3635">
        <v>128</v>
      </c>
      <c r="AD127" s="3733">
        <f t="shared" ca="1" si="7"/>
        <v>0</v>
      </c>
      <c r="AE127" s="3699">
        <f t="shared" ca="1" si="8"/>
        <v>0</v>
      </c>
      <c r="AF127" s="3699">
        <f t="shared" ca="1" si="9"/>
        <v>0</v>
      </c>
      <c r="AG127" s="3699">
        <f t="shared" ca="1" si="10"/>
        <v>0</v>
      </c>
      <c r="AH127" s="3718">
        <f t="shared" ca="1" si="11"/>
        <v>0</v>
      </c>
      <c r="AI127" s="3699">
        <f t="shared" ca="1" si="12"/>
        <v>0</v>
      </c>
    </row>
    <row r="128" spans="1:35">
      <c r="A128" s="5142"/>
      <c r="B128" s="5145"/>
      <c r="C128" s="5145"/>
      <c r="D128" s="3702">
        <v>121</v>
      </c>
      <c r="E128" s="3708" t="s">
        <v>6471</v>
      </c>
      <c r="F128" s="3704"/>
      <c r="G128" s="3704"/>
      <c r="H128" s="3704"/>
      <c r="I128" s="3704"/>
      <c r="J128" s="3704"/>
      <c r="K128" s="3704"/>
      <c r="L128" s="3704"/>
      <c r="M128" s="3704"/>
      <c r="N128" s="3704"/>
      <c r="O128" s="3704"/>
      <c r="P128" s="3704"/>
      <c r="Q128" s="3704"/>
      <c r="R128" s="3704"/>
      <c r="S128" s="3704"/>
      <c r="T128" s="3704"/>
      <c r="U128" s="3704"/>
      <c r="V128" s="3704"/>
      <c r="W128" s="3704"/>
      <c r="X128" s="3704"/>
      <c r="Y128" s="3704"/>
      <c r="Z128" s="3704"/>
      <c r="AA128" s="3704"/>
      <c r="AB128" s="3704"/>
      <c r="AC128" s="3635">
        <v>129</v>
      </c>
      <c r="AD128" s="3733">
        <f t="shared" ca="1" si="7"/>
        <v>0</v>
      </c>
      <c r="AE128" s="3699">
        <f t="shared" ca="1" si="8"/>
        <v>0</v>
      </c>
      <c r="AF128" s="3699">
        <f t="shared" ca="1" si="9"/>
        <v>0</v>
      </c>
      <c r="AG128" s="3699">
        <f t="shared" ca="1" si="10"/>
        <v>0</v>
      </c>
      <c r="AH128" s="3718">
        <f t="shared" ca="1" si="11"/>
        <v>0</v>
      </c>
      <c r="AI128" s="3699">
        <f t="shared" ca="1" si="12"/>
        <v>0</v>
      </c>
    </row>
    <row r="129" spans="1:35">
      <c r="A129" s="5142"/>
      <c r="B129" s="5145"/>
      <c r="C129" s="5145"/>
      <c r="D129" s="3702">
        <v>122</v>
      </c>
      <c r="E129" s="3708" t="s">
        <v>6472</v>
      </c>
      <c r="F129" s="3704"/>
      <c r="G129" s="3704"/>
      <c r="H129" s="3704"/>
      <c r="I129" s="3704"/>
      <c r="J129" s="3704"/>
      <c r="K129" s="3704"/>
      <c r="L129" s="3704"/>
      <c r="M129" s="3704"/>
      <c r="N129" s="3704"/>
      <c r="O129" s="3704"/>
      <c r="P129" s="3704"/>
      <c r="Q129" s="3704"/>
      <c r="R129" s="3704"/>
      <c r="S129" s="3704"/>
      <c r="T129" s="3704"/>
      <c r="U129" s="3704"/>
      <c r="V129" s="3704"/>
      <c r="W129" s="3704"/>
      <c r="X129" s="3704"/>
      <c r="Y129" s="3704"/>
      <c r="Z129" s="3704"/>
      <c r="AA129" s="3704"/>
      <c r="AB129" s="3704"/>
      <c r="AC129" s="3635">
        <v>130</v>
      </c>
      <c r="AD129" s="3733">
        <f t="shared" ca="1" si="7"/>
        <v>0</v>
      </c>
      <c r="AE129" s="3699">
        <f t="shared" ca="1" si="8"/>
        <v>0</v>
      </c>
      <c r="AF129" s="3699">
        <f t="shared" ca="1" si="9"/>
        <v>0</v>
      </c>
      <c r="AG129" s="3699">
        <f t="shared" ca="1" si="10"/>
        <v>0</v>
      </c>
      <c r="AH129" s="3718">
        <f t="shared" ca="1" si="11"/>
        <v>0</v>
      </c>
      <c r="AI129" s="3699">
        <f t="shared" ca="1" si="12"/>
        <v>0</v>
      </c>
    </row>
    <row r="130" spans="1:35">
      <c r="A130" s="5142"/>
      <c r="B130" s="5145" t="s">
        <v>6473</v>
      </c>
      <c r="C130" s="5145" t="s">
        <v>3882</v>
      </c>
      <c r="D130" s="3702">
        <v>123</v>
      </c>
      <c r="E130" s="3708" t="s">
        <v>6474</v>
      </c>
      <c r="F130" s="3704"/>
      <c r="G130" s="3704"/>
      <c r="H130" s="3704"/>
      <c r="I130" s="3704"/>
      <c r="J130" s="3704"/>
      <c r="K130" s="3704"/>
      <c r="L130" s="3704"/>
      <c r="M130" s="3704"/>
      <c r="N130" s="3704"/>
      <c r="O130" s="3704"/>
      <c r="P130" s="3704"/>
      <c r="Q130" s="3704"/>
      <c r="R130" s="3704"/>
      <c r="S130" s="3704"/>
      <c r="T130" s="3704"/>
      <c r="U130" s="3704"/>
      <c r="V130" s="3704"/>
      <c r="W130" s="3704"/>
      <c r="X130" s="3704"/>
      <c r="Y130" s="3704"/>
      <c r="Z130" s="3704"/>
      <c r="AA130" s="3704"/>
      <c r="AB130" s="3704"/>
      <c r="AC130" s="3635">
        <v>131</v>
      </c>
      <c r="AD130" s="3733">
        <f t="shared" ca="1" si="7"/>
        <v>0</v>
      </c>
      <c r="AE130" s="3699">
        <f t="shared" ca="1" si="8"/>
        <v>0</v>
      </c>
      <c r="AF130" s="3699">
        <f t="shared" ca="1" si="9"/>
        <v>0</v>
      </c>
      <c r="AG130" s="3699">
        <f t="shared" ca="1" si="10"/>
        <v>0</v>
      </c>
      <c r="AH130" s="3718">
        <f t="shared" ca="1" si="11"/>
        <v>0</v>
      </c>
      <c r="AI130" s="3699">
        <f t="shared" ca="1" si="12"/>
        <v>0</v>
      </c>
    </row>
    <row r="131" spans="1:35">
      <c r="A131" s="5142"/>
      <c r="B131" s="5145"/>
      <c r="C131" s="5145"/>
      <c r="D131" s="3702">
        <v>124</v>
      </c>
      <c r="E131" s="3708" t="s">
        <v>6475</v>
      </c>
      <c r="F131" s="3704"/>
      <c r="G131" s="3704"/>
      <c r="H131" s="3704"/>
      <c r="I131" s="3704"/>
      <c r="J131" s="3704"/>
      <c r="K131" s="3704"/>
      <c r="L131" s="3704"/>
      <c r="M131" s="3704"/>
      <c r="N131" s="3704"/>
      <c r="O131" s="3704"/>
      <c r="P131" s="3704"/>
      <c r="Q131" s="3704"/>
      <c r="R131" s="3704"/>
      <c r="S131" s="3704"/>
      <c r="T131" s="3704"/>
      <c r="U131" s="3704"/>
      <c r="V131" s="3704"/>
      <c r="W131" s="3704"/>
      <c r="X131" s="3704"/>
      <c r="Y131" s="3704"/>
      <c r="Z131" s="3704"/>
      <c r="AA131" s="3704"/>
      <c r="AB131" s="3704"/>
      <c r="AC131" s="3635">
        <v>132</v>
      </c>
      <c r="AD131" s="3733">
        <f t="shared" ca="1" si="7"/>
        <v>0</v>
      </c>
      <c r="AE131" s="3699">
        <f t="shared" ca="1" si="8"/>
        <v>0</v>
      </c>
      <c r="AF131" s="3699">
        <f t="shared" ca="1" si="9"/>
        <v>0</v>
      </c>
      <c r="AG131" s="3699">
        <f t="shared" ca="1" si="10"/>
        <v>0</v>
      </c>
      <c r="AH131" s="3718">
        <f t="shared" ca="1" si="11"/>
        <v>0</v>
      </c>
      <c r="AI131" s="3699">
        <f t="shared" ca="1" si="12"/>
        <v>0</v>
      </c>
    </row>
    <row r="132" spans="1:35" ht="75">
      <c r="A132" s="5142"/>
      <c r="B132" s="3712" t="s">
        <v>6476</v>
      </c>
      <c r="C132" s="3712" t="s">
        <v>6477</v>
      </c>
      <c r="D132" s="3702">
        <v>125</v>
      </c>
      <c r="E132" s="3708" t="s">
        <v>6427</v>
      </c>
      <c r="F132" s="3704"/>
      <c r="G132" s="3704"/>
      <c r="H132" s="3704"/>
      <c r="I132" s="3704"/>
      <c r="J132" s="3704"/>
      <c r="K132" s="3704"/>
      <c r="L132" s="3704"/>
      <c r="M132" s="3704"/>
      <c r="N132" s="3704"/>
      <c r="O132" s="3704"/>
      <c r="P132" s="3704"/>
      <c r="Q132" s="3704"/>
      <c r="R132" s="3704"/>
      <c r="S132" s="3704"/>
      <c r="T132" s="3704"/>
      <c r="U132" s="3704"/>
      <c r="V132" s="3704"/>
      <c r="W132" s="3704"/>
      <c r="X132" s="3704"/>
      <c r="Y132" s="3704"/>
      <c r="Z132" s="3704"/>
      <c r="AA132" s="3704"/>
      <c r="AB132" s="3704"/>
      <c r="AC132" s="3635">
        <v>133</v>
      </c>
      <c r="AD132" s="3733">
        <f t="shared" ca="1" si="7"/>
        <v>0</v>
      </c>
      <c r="AE132" s="3699">
        <f t="shared" ca="1" si="8"/>
        <v>0</v>
      </c>
      <c r="AF132" s="3699">
        <f t="shared" ca="1" si="9"/>
        <v>0</v>
      </c>
      <c r="AG132" s="3699">
        <f t="shared" ca="1" si="10"/>
        <v>0</v>
      </c>
      <c r="AH132" s="3718">
        <f t="shared" ca="1" si="11"/>
        <v>0</v>
      </c>
      <c r="AI132" s="3699">
        <f t="shared" ca="1" si="12"/>
        <v>0</v>
      </c>
    </row>
    <row r="133" spans="1:35" s="3718" customFormat="1">
      <c r="A133" s="5143"/>
      <c r="B133" s="5130" t="s">
        <v>6478</v>
      </c>
      <c r="C133" s="5131"/>
      <c r="D133" s="5132"/>
      <c r="E133" s="3714"/>
      <c r="F133" s="3715">
        <f>SUM(F93:F132)</f>
        <v>0</v>
      </c>
      <c r="G133" s="3715">
        <f t="shared" ref="G133:AA133" si="14">SUM(G93:G132)</f>
        <v>0</v>
      </c>
      <c r="H133" s="3715"/>
      <c r="I133" s="3715">
        <f t="shared" si="14"/>
        <v>0</v>
      </c>
      <c r="J133" s="3715">
        <f t="shared" si="14"/>
        <v>0</v>
      </c>
      <c r="K133" s="3715">
        <f t="shared" si="14"/>
        <v>0</v>
      </c>
      <c r="L133" s="3715">
        <f t="shared" si="14"/>
        <v>0</v>
      </c>
      <c r="M133" s="3715">
        <f t="shared" si="14"/>
        <v>0</v>
      </c>
      <c r="N133" s="3715">
        <f t="shared" si="14"/>
        <v>0</v>
      </c>
      <c r="O133" s="3715">
        <f t="shared" si="14"/>
        <v>0</v>
      </c>
      <c r="P133" s="3715">
        <f t="shared" si="14"/>
        <v>0</v>
      </c>
      <c r="Q133" s="3715">
        <f t="shared" si="14"/>
        <v>0</v>
      </c>
      <c r="R133" s="3715">
        <f t="shared" si="14"/>
        <v>0</v>
      </c>
      <c r="S133" s="3715">
        <f t="shared" si="14"/>
        <v>0</v>
      </c>
      <c r="T133" s="3715">
        <f t="shared" si="14"/>
        <v>0</v>
      </c>
      <c r="U133" s="3715">
        <f t="shared" si="14"/>
        <v>0</v>
      </c>
      <c r="V133" s="3715"/>
      <c r="W133" s="3715"/>
      <c r="X133" s="3715">
        <f t="shared" si="14"/>
        <v>0</v>
      </c>
      <c r="Y133" s="3715">
        <f t="shared" si="14"/>
        <v>0</v>
      </c>
      <c r="Z133" s="3715">
        <f t="shared" si="14"/>
        <v>0</v>
      </c>
      <c r="AA133" s="3715">
        <f t="shared" si="14"/>
        <v>0</v>
      </c>
      <c r="AB133" s="3715"/>
      <c r="AC133" s="3635">
        <v>134</v>
      </c>
      <c r="AD133" s="3733">
        <f t="shared" ca="1" si="7"/>
        <v>0</v>
      </c>
      <c r="AE133" s="3699">
        <f t="shared" ca="1" si="8"/>
        <v>0</v>
      </c>
      <c r="AF133" s="3699">
        <f t="shared" ca="1" si="9"/>
        <v>0</v>
      </c>
      <c r="AG133" s="3699">
        <f t="shared" ca="1" si="10"/>
        <v>0</v>
      </c>
      <c r="AH133" s="3718">
        <f t="shared" ca="1" si="11"/>
        <v>0</v>
      </c>
      <c r="AI133" s="3699">
        <f t="shared" ca="1" si="12"/>
        <v>0</v>
      </c>
    </row>
    <row r="134" spans="1:35" ht="30">
      <c r="A134" s="5141" t="s">
        <v>6479</v>
      </c>
      <c r="B134" s="5139" t="s">
        <v>6480</v>
      </c>
      <c r="C134" s="5139" t="s">
        <v>4680</v>
      </c>
      <c r="D134" s="3702">
        <v>126</v>
      </c>
      <c r="E134" s="3708" t="s">
        <v>6481</v>
      </c>
      <c r="F134" s="3704"/>
      <c r="G134" s="3704"/>
      <c r="H134" s="3704"/>
      <c r="I134" s="3704"/>
      <c r="J134" s="3704"/>
      <c r="K134" s="3704"/>
      <c r="L134" s="3704"/>
      <c r="M134" s="3704"/>
      <c r="N134" s="3704"/>
      <c r="O134" s="3704"/>
      <c r="P134" s="3704"/>
      <c r="Q134" s="3704"/>
      <c r="R134" s="3704"/>
      <c r="S134" s="3704"/>
      <c r="T134" s="3704"/>
      <c r="U134" s="3704"/>
      <c r="V134" s="3704"/>
      <c r="W134" s="3704"/>
      <c r="X134" s="3704"/>
      <c r="Y134" s="3704"/>
      <c r="Z134" s="3704"/>
      <c r="AA134" s="3704"/>
      <c r="AB134" s="3704"/>
      <c r="AC134" s="3635">
        <v>135</v>
      </c>
      <c r="AD134" s="3733">
        <f t="shared" ca="1" si="7"/>
        <v>0</v>
      </c>
      <c r="AE134" s="3699">
        <f t="shared" ca="1" si="8"/>
        <v>0</v>
      </c>
      <c r="AF134" s="3699">
        <f t="shared" ca="1" si="9"/>
        <v>0</v>
      </c>
      <c r="AG134" s="3699">
        <f t="shared" ca="1" si="10"/>
        <v>0</v>
      </c>
      <c r="AH134" s="3718">
        <f t="shared" ca="1" si="11"/>
        <v>0</v>
      </c>
      <c r="AI134" s="3699">
        <f t="shared" ca="1" si="12"/>
        <v>0</v>
      </c>
    </row>
    <row r="135" spans="1:35">
      <c r="A135" s="5142"/>
      <c r="B135" s="5144"/>
      <c r="C135" s="5144"/>
      <c r="D135" s="3702">
        <v>127</v>
      </c>
      <c r="E135" s="3703" t="s">
        <v>6482</v>
      </c>
      <c r="F135" s="3704"/>
      <c r="G135" s="3704"/>
      <c r="H135" s="3704"/>
      <c r="I135" s="3704"/>
      <c r="J135" s="3704"/>
      <c r="K135" s="3704"/>
      <c r="L135" s="3704"/>
      <c r="M135" s="3704"/>
      <c r="N135" s="3704"/>
      <c r="O135" s="3704"/>
      <c r="P135" s="3704"/>
      <c r="Q135" s="3704"/>
      <c r="R135" s="3704"/>
      <c r="S135" s="3704"/>
      <c r="T135" s="3704"/>
      <c r="U135" s="3704"/>
      <c r="V135" s="3704"/>
      <c r="W135" s="3704"/>
      <c r="X135" s="3704"/>
      <c r="Y135" s="3704"/>
      <c r="Z135" s="3704"/>
      <c r="AA135" s="3704"/>
      <c r="AB135" s="3704"/>
      <c r="AC135" s="3635">
        <v>136</v>
      </c>
      <c r="AD135" s="3733">
        <f t="shared" ref="AD135:AD198" ca="1" si="15">IFERROR(INDIRECT("'"&amp;$AD$4&amp;"'!"&amp;$AD$5&amp;$AC135),0)</f>
        <v>0</v>
      </c>
      <c r="AE135" s="3699">
        <f t="shared" ref="AE135:AE198" ca="1" si="16">IFERROR(INDIRECT("'"&amp;$AD$4&amp;"'!"&amp;$AE$5&amp;$AC135),"")</f>
        <v>0</v>
      </c>
      <c r="AF135" s="3699">
        <f t="shared" ref="AF135:AF198" ca="1" si="17">IFERROR(INDIRECT("'"&amp;$AD$4&amp;"'!"&amp;$AF$5&amp;$AC135),0)</f>
        <v>0</v>
      </c>
      <c r="AG135" s="3699">
        <f t="shared" ref="AG135:AG198" ca="1" si="18">IFERROR(INDIRECT("'"&amp;$AD$4&amp;"'!"&amp;$AG$5&amp;$AC135),0)</f>
        <v>0</v>
      </c>
      <c r="AH135" s="3718">
        <f t="shared" ref="AH135:AH198" ca="1" si="19">AD135</f>
        <v>0</v>
      </c>
      <c r="AI135" s="3699">
        <f t="shared" ca="1" si="12"/>
        <v>0</v>
      </c>
    </row>
    <row r="136" spans="1:35">
      <c r="A136" s="5142"/>
      <c r="B136" s="3721"/>
      <c r="C136" s="3721"/>
      <c r="D136" s="3702">
        <v>128</v>
      </c>
      <c r="E136" s="3703" t="s">
        <v>6483</v>
      </c>
      <c r="F136" s="3704"/>
      <c r="G136" s="3704"/>
      <c r="H136" s="3704"/>
      <c r="I136" s="3704"/>
      <c r="J136" s="3704"/>
      <c r="K136" s="3704"/>
      <c r="L136" s="3704"/>
      <c r="M136" s="3704"/>
      <c r="N136" s="3704"/>
      <c r="O136" s="3704"/>
      <c r="P136" s="3704"/>
      <c r="Q136" s="3704"/>
      <c r="R136" s="3704"/>
      <c r="S136" s="3704"/>
      <c r="T136" s="3704"/>
      <c r="U136" s="3704"/>
      <c r="V136" s="3704"/>
      <c r="W136" s="3704"/>
      <c r="X136" s="3704"/>
      <c r="Y136" s="3704"/>
      <c r="Z136" s="3704"/>
      <c r="AA136" s="3704"/>
      <c r="AB136" s="3704"/>
      <c r="AC136" s="3635">
        <v>137</v>
      </c>
      <c r="AD136" s="3733">
        <f t="shared" ca="1" si="15"/>
        <v>0</v>
      </c>
      <c r="AE136" s="3699">
        <f t="shared" ca="1" si="16"/>
        <v>0</v>
      </c>
      <c r="AF136" s="3699">
        <f t="shared" ca="1" si="17"/>
        <v>0</v>
      </c>
      <c r="AG136" s="3699">
        <f t="shared" ca="1" si="18"/>
        <v>0</v>
      </c>
      <c r="AH136" s="3718">
        <f t="shared" ca="1" si="19"/>
        <v>0</v>
      </c>
      <c r="AI136" s="3699">
        <f t="shared" ca="1" si="12"/>
        <v>0</v>
      </c>
    </row>
    <row r="137" spans="1:35" ht="30">
      <c r="A137" s="5142"/>
      <c r="B137" s="5128" t="s">
        <v>6484</v>
      </c>
      <c r="C137" s="5128" t="s">
        <v>6485</v>
      </c>
      <c r="D137" s="3702">
        <v>129</v>
      </c>
      <c r="E137" s="3703" t="s">
        <v>6486</v>
      </c>
      <c r="F137" s="3704"/>
      <c r="G137" s="3704"/>
      <c r="H137" s="3704"/>
      <c r="I137" s="3704"/>
      <c r="J137" s="3704"/>
      <c r="K137" s="3704"/>
      <c r="L137" s="3704"/>
      <c r="M137" s="3704"/>
      <c r="N137" s="3704"/>
      <c r="O137" s="3704"/>
      <c r="P137" s="3704"/>
      <c r="Q137" s="3704"/>
      <c r="R137" s="3704"/>
      <c r="S137" s="3704"/>
      <c r="T137" s="3704"/>
      <c r="U137" s="3704"/>
      <c r="V137" s="3704"/>
      <c r="W137" s="3704"/>
      <c r="X137" s="3704"/>
      <c r="Y137" s="3704"/>
      <c r="Z137" s="3704"/>
      <c r="AA137" s="3704"/>
      <c r="AB137" s="3704"/>
      <c r="AC137" s="3635">
        <v>138</v>
      </c>
      <c r="AD137" s="3733">
        <f t="shared" ca="1" si="15"/>
        <v>0</v>
      </c>
      <c r="AE137" s="3699">
        <f t="shared" ca="1" si="16"/>
        <v>0</v>
      </c>
      <c r="AF137" s="3699">
        <f t="shared" ca="1" si="17"/>
        <v>0</v>
      </c>
      <c r="AG137" s="3699">
        <f t="shared" ca="1" si="18"/>
        <v>0</v>
      </c>
      <c r="AH137" s="3718">
        <f t="shared" ca="1" si="19"/>
        <v>0</v>
      </c>
      <c r="AI137" s="3699">
        <f t="shared" ca="1" si="12"/>
        <v>0</v>
      </c>
    </row>
    <row r="138" spans="1:35">
      <c r="A138" s="5142"/>
      <c r="B138" s="5128"/>
      <c r="C138" s="5129"/>
      <c r="D138" s="3702">
        <v>130</v>
      </c>
      <c r="E138" s="3708" t="s">
        <v>6487</v>
      </c>
      <c r="F138" s="3704"/>
      <c r="G138" s="3704"/>
      <c r="H138" s="3704"/>
      <c r="I138" s="3704"/>
      <c r="J138" s="3704"/>
      <c r="K138" s="3704"/>
      <c r="L138" s="3704"/>
      <c r="M138" s="3704"/>
      <c r="N138" s="3704"/>
      <c r="O138" s="3704"/>
      <c r="P138" s="3704"/>
      <c r="Q138" s="3704"/>
      <c r="R138" s="3704"/>
      <c r="S138" s="3704"/>
      <c r="T138" s="3704"/>
      <c r="U138" s="3704"/>
      <c r="V138" s="3704"/>
      <c r="W138" s="3704"/>
      <c r="X138" s="3704"/>
      <c r="Y138" s="3704"/>
      <c r="Z138" s="3704"/>
      <c r="AA138" s="3704"/>
      <c r="AB138" s="3704"/>
      <c r="AC138" s="3635">
        <v>139</v>
      </c>
      <c r="AD138" s="3733">
        <f t="shared" ca="1" si="15"/>
        <v>0</v>
      </c>
      <c r="AE138" s="3699">
        <f t="shared" ca="1" si="16"/>
        <v>0</v>
      </c>
      <c r="AF138" s="3699">
        <f t="shared" ca="1" si="17"/>
        <v>0</v>
      </c>
      <c r="AG138" s="3699">
        <f t="shared" ca="1" si="18"/>
        <v>0</v>
      </c>
      <c r="AH138" s="3718">
        <f t="shared" ca="1" si="19"/>
        <v>0</v>
      </c>
      <c r="AI138" s="3699">
        <f t="shared" ca="1" si="12"/>
        <v>0</v>
      </c>
    </row>
    <row r="139" spans="1:35">
      <c r="A139" s="5142"/>
      <c r="B139" s="5128"/>
      <c r="C139" s="5129"/>
      <c r="D139" s="3702">
        <v>131</v>
      </c>
      <c r="E139" s="3708" t="s">
        <v>6488</v>
      </c>
      <c r="F139" s="3704"/>
      <c r="G139" s="3704"/>
      <c r="H139" s="3704"/>
      <c r="I139" s="3704"/>
      <c r="J139" s="3704"/>
      <c r="K139" s="3704"/>
      <c r="L139" s="3704"/>
      <c r="M139" s="3704"/>
      <c r="N139" s="3704"/>
      <c r="O139" s="3704"/>
      <c r="P139" s="3704"/>
      <c r="Q139" s="3704"/>
      <c r="R139" s="3704"/>
      <c r="S139" s="3704"/>
      <c r="T139" s="3704"/>
      <c r="U139" s="3704"/>
      <c r="V139" s="3704"/>
      <c r="W139" s="3704"/>
      <c r="X139" s="3704"/>
      <c r="Y139" s="3704"/>
      <c r="Z139" s="3704"/>
      <c r="AA139" s="3704"/>
      <c r="AB139" s="3704"/>
      <c r="AC139" s="3635">
        <v>140</v>
      </c>
      <c r="AD139" s="3733">
        <f t="shared" ca="1" si="15"/>
        <v>0</v>
      </c>
      <c r="AE139" s="3699">
        <f t="shared" ca="1" si="16"/>
        <v>0</v>
      </c>
      <c r="AF139" s="3699">
        <f t="shared" ca="1" si="17"/>
        <v>0</v>
      </c>
      <c r="AG139" s="3699">
        <f t="shared" ca="1" si="18"/>
        <v>0</v>
      </c>
      <c r="AH139" s="3718">
        <f t="shared" ca="1" si="19"/>
        <v>0</v>
      </c>
      <c r="AI139" s="3699">
        <f t="shared" ref="AI139:AI202" ca="1" si="20">IFERROR(INDIRECT("'"&amp;$AD$4&amp;"'!"&amp;$AI$5&amp;$AC139),0)</f>
        <v>0</v>
      </c>
    </row>
    <row r="140" spans="1:35">
      <c r="A140" s="5142"/>
      <c r="B140" s="5128"/>
      <c r="C140" s="5129"/>
      <c r="D140" s="3702">
        <v>132</v>
      </c>
      <c r="E140" s="3708" t="s">
        <v>6489</v>
      </c>
      <c r="F140" s="3704"/>
      <c r="G140" s="3704"/>
      <c r="H140" s="3704"/>
      <c r="I140" s="3704"/>
      <c r="J140" s="3704"/>
      <c r="K140" s="3704"/>
      <c r="L140" s="3704"/>
      <c r="M140" s="3704"/>
      <c r="N140" s="3704"/>
      <c r="O140" s="3704"/>
      <c r="P140" s="3704"/>
      <c r="Q140" s="3704"/>
      <c r="R140" s="3704"/>
      <c r="S140" s="3704"/>
      <c r="T140" s="3704"/>
      <c r="U140" s="3704"/>
      <c r="V140" s="3704"/>
      <c r="W140" s="3704"/>
      <c r="X140" s="3704"/>
      <c r="Y140" s="3704"/>
      <c r="Z140" s="3704"/>
      <c r="AA140" s="3704"/>
      <c r="AB140" s="3704"/>
      <c r="AC140" s="3635">
        <v>141</v>
      </c>
      <c r="AD140" s="3733">
        <f t="shared" ca="1" si="15"/>
        <v>0</v>
      </c>
      <c r="AE140" s="3699">
        <f t="shared" ca="1" si="16"/>
        <v>0</v>
      </c>
      <c r="AF140" s="3699">
        <f t="shared" ca="1" si="17"/>
        <v>0</v>
      </c>
      <c r="AG140" s="3699">
        <f t="shared" ca="1" si="18"/>
        <v>0</v>
      </c>
      <c r="AH140" s="3718">
        <f t="shared" ca="1" si="19"/>
        <v>0</v>
      </c>
      <c r="AI140" s="3699">
        <f t="shared" ca="1" si="20"/>
        <v>0</v>
      </c>
    </row>
    <row r="141" spans="1:35">
      <c r="A141" s="5142"/>
      <c r="B141" s="5128"/>
      <c r="C141" s="5129"/>
      <c r="D141" s="3702">
        <v>133</v>
      </c>
      <c r="E141" s="3708" t="s">
        <v>6490</v>
      </c>
      <c r="F141" s="3704"/>
      <c r="G141" s="3704"/>
      <c r="H141" s="3704"/>
      <c r="I141" s="3704"/>
      <c r="J141" s="3704"/>
      <c r="K141" s="3704"/>
      <c r="L141" s="3704"/>
      <c r="M141" s="3704"/>
      <c r="N141" s="3704"/>
      <c r="O141" s="3704"/>
      <c r="P141" s="3704"/>
      <c r="Q141" s="3704"/>
      <c r="R141" s="3704"/>
      <c r="S141" s="3704"/>
      <c r="T141" s="3704"/>
      <c r="U141" s="3704"/>
      <c r="V141" s="3704"/>
      <c r="W141" s="3704"/>
      <c r="X141" s="3704"/>
      <c r="Y141" s="3704"/>
      <c r="Z141" s="3704"/>
      <c r="AA141" s="3704"/>
      <c r="AB141" s="3704"/>
      <c r="AC141" s="3635">
        <v>142</v>
      </c>
      <c r="AD141" s="3733">
        <f t="shared" ca="1" si="15"/>
        <v>0</v>
      </c>
      <c r="AE141" s="3699">
        <f t="shared" ca="1" si="16"/>
        <v>0</v>
      </c>
      <c r="AF141" s="3699">
        <f t="shared" ca="1" si="17"/>
        <v>0</v>
      </c>
      <c r="AG141" s="3699">
        <f t="shared" ca="1" si="18"/>
        <v>0</v>
      </c>
      <c r="AH141" s="3718">
        <f t="shared" ca="1" si="19"/>
        <v>0</v>
      </c>
      <c r="AI141" s="3699">
        <f t="shared" ca="1" si="20"/>
        <v>0</v>
      </c>
    </row>
    <row r="142" spans="1:35" ht="30">
      <c r="A142" s="5142"/>
      <c r="B142" s="5128"/>
      <c r="C142" s="5129"/>
      <c r="D142" s="3702">
        <v>134</v>
      </c>
      <c r="E142" s="3708" t="s">
        <v>6491</v>
      </c>
      <c r="F142" s="3704"/>
      <c r="G142" s="3704"/>
      <c r="H142" s="3704"/>
      <c r="I142" s="3704"/>
      <c r="J142" s="3704"/>
      <c r="K142" s="3704"/>
      <c r="L142" s="3704"/>
      <c r="M142" s="3704"/>
      <c r="N142" s="3704"/>
      <c r="O142" s="3704"/>
      <c r="P142" s="3704"/>
      <c r="Q142" s="3704"/>
      <c r="R142" s="3704"/>
      <c r="S142" s="3704"/>
      <c r="T142" s="3704"/>
      <c r="U142" s="3704"/>
      <c r="V142" s="3704"/>
      <c r="W142" s="3704"/>
      <c r="X142" s="3704"/>
      <c r="Y142" s="3704"/>
      <c r="Z142" s="3704"/>
      <c r="AA142" s="3704"/>
      <c r="AB142" s="3704"/>
      <c r="AC142" s="3635">
        <v>143</v>
      </c>
      <c r="AD142" s="3733">
        <f t="shared" ca="1" si="15"/>
        <v>0</v>
      </c>
      <c r="AE142" s="3699">
        <f t="shared" ca="1" si="16"/>
        <v>0</v>
      </c>
      <c r="AF142" s="3699">
        <f t="shared" ca="1" si="17"/>
        <v>0</v>
      </c>
      <c r="AG142" s="3699">
        <f t="shared" ca="1" si="18"/>
        <v>0</v>
      </c>
      <c r="AH142" s="3718">
        <f t="shared" ca="1" si="19"/>
        <v>0</v>
      </c>
      <c r="AI142" s="3699">
        <f t="shared" ca="1" si="20"/>
        <v>0</v>
      </c>
    </row>
    <row r="143" spans="1:35">
      <c r="A143" s="5142"/>
      <c r="B143" s="5128"/>
      <c r="C143" s="5129"/>
      <c r="D143" s="3702">
        <v>135</v>
      </c>
      <c r="E143" s="3708" t="s">
        <v>6492</v>
      </c>
      <c r="F143" s="3704"/>
      <c r="G143" s="3704"/>
      <c r="H143" s="3704"/>
      <c r="I143" s="3704"/>
      <c r="J143" s="3704"/>
      <c r="K143" s="3704"/>
      <c r="L143" s="3704"/>
      <c r="M143" s="3704"/>
      <c r="N143" s="3704"/>
      <c r="O143" s="3704"/>
      <c r="P143" s="3704"/>
      <c r="Q143" s="3704"/>
      <c r="R143" s="3704"/>
      <c r="S143" s="3704"/>
      <c r="T143" s="3704"/>
      <c r="U143" s="3704"/>
      <c r="V143" s="3704"/>
      <c r="W143" s="3704"/>
      <c r="X143" s="3704"/>
      <c r="Y143" s="3704"/>
      <c r="Z143" s="3704"/>
      <c r="AA143" s="3704"/>
      <c r="AB143" s="3704"/>
      <c r="AC143" s="3635">
        <v>144</v>
      </c>
      <c r="AD143" s="3733">
        <f t="shared" ca="1" si="15"/>
        <v>0</v>
      </c>
      <c r="AE143" s="3699">
        <f t="shared" ca="1" si="16"/>
        <v>0</v>
      </c>
      <c r="AF143" s="3699">
        <f t="shared" ca="1" si="17"/>
        <v>0</v>
      </c>
      <c r="AG143" s="3699">
        <f t="shared" ca="1" si="18"/>
        <v>0</v>
      </c>
      <c r="AH143" s="3718">
        <f t="shared" ca="1" si="19"/>
        <v>0</v>
      </c>
      <c r="AI143" s="3699">
        <f t="shared" ca="1" si="20"/>
        <v>0</v>
      </c>
    </row>
    <row r="144" spans="1:35">
      <c r="A144" s="5142"/>
      <c r="B144" s="5128" t="s">
        <v>6493</v>
      </c>
      <c r="C144" s="5128" t="s">
        <v>6494</v>
      </c>
      <c r="D144" s="3702">
        <v>136</v>
      </c>
      <c r="E144" s="3708" t="s">
        <v>6495</v>
      </c>
      <c r="F144" s="3704"/>
      <c r="G144" s="3704"/>
      <c r="H144" s="3704"/>
      <c r="I144" s="3704"/>
      <c r="J144" s="3704"/>
      <c r="K144" s="3704"/>
      <c r="L144" s="3704"/>
      <c r="M144" s="3704"/>
      <c r="N144" s="3704"/>
      <c r="O144" s="3704"/>
      <c r="P144" s="3704"/>
      <c r="Q144" s="3704"/>
      <c r="R144" s="3704"/>
      <c r="S144" s="3704"/>
      <c r="T144" s="3704"/>
      <c r="U144" s="3704"/>
      <c r="V144" s="3704"/>
      <c r="W144" s="3704"/>
      <c r="X144" s="3704"/>
      <c r="Y144" s="3704"/>
      <c r="Z144" s="3704"/>
      <c r="AA144" s="3704"/>
      <c r="AB144" s="3704"/>
      <c r="AC144" s="3635">
        <v>145</v>
      </c>
      <c r="AD144" s="3733">
        <f t="shared" ca="1" si="15"/>
        <v>0</v>
      </c>
      <c r="AE144" s="3699">
        <f t="shared" ca="1" si="16"/>
        <v>0</v>
      </c>
      <c r="AF144" s="3699">
        <f t="shared" ca="1" si="17"/>
        <v>0</v>
      </c>
      <c r="AG144" s="3699">
        <f t="shared" ca="1" si="18"/>
        <v>0</v>
      </c>
      <c r="AH144" s="3718">
        <f t="shared" ca="1" si="19"/>
        <v>0</v>
      </c>
      <c r="AI144" s="3699">
        <f t="shared" ca="1" si="20"/>
        <v>0</v>
      </c>
    </row>
    <row r="145" spans="1:35">
      <c r="A145" s="5142"/>
      <c r="B145" s="5128"/>
      <c r="C145" s="5128"/>
      <c r="D145" s="3702">
        <v>137</v>
      </c>
      <c r="E145" s="3708" t="s">
        <v>6496</v>
      </c>
      <c r="F145" s="3704"/>
      <c r="G145" s="3704"/>
      <c r="H145" s="3704"/>
      <c r="I145" s="3704"/>
      <c r="J145" s="3704"/>
      <c r="K145" s="3704"/>
      <c r="L145" s="3704"/>
      <c r="M145" s="3704"/>
      <c r="N145" s="3704"/>
      <c r="O145" s="3704"/>
      <c r="P145" s="3704"/>
      <c r="Q145" s="3704"/>
      <c r="R145" s="3704"/>
      <c r="S145" s="3704"/>
      <c r="T145" s="3704"/>
      <c r="U145" s="3704"/>
      <c r="V145" s="3704"/>
      <c r="W145" s="3704"/>
      <c r="X145" s="3704"/>
      <c r="Y145" s="3704"/>
      <c r="Z145" s="3704"/>
      <c r="AA145" s="3704"/>
      <c r="AB145" s="3704"/>
      <c r="AC145" s="3635">
        <v>146</v>
      </c>
      <c r="AD145" s="3733">
        <f t="shared" ca="1" si="15"/>
        <v>0</v>
      </c>
      <c r="AE145" s="3699">
        <f t="shared" ca="1" si="16"/>
        <v>0</v>
      </c>
      <c r="AF145" s="3699">
        <f t="shared" ca="1" si="17"/>
        <v>0</v>
      </c>
      <c r="AG145" s="3699">
        <f t="shared" ca="1" si="18"/>
        <v>0</v>
      </c>
      <c r="AH145" s="3718">
        <f t="shared" ca="1" si="19"/>
        <v>0</v>
      </c>
      <c r="AI145" s="3699">
        <f t="shared" ca="1" si="20"/>
        <v>0</v>
      </c>
    </row>
    <row r="146" spans="1:35" ht="30">
      <c r="A146" s="5142"/>
      <c r="B146" s="5128" t="s">
        <v>6497</v>
      </c>
      <c r="C146" s="5128" t="s">
        <v>30</v>
      </c>
      <c r="D146" s="3702">
        <v>138</v>
      </c>
      <c r="E146" s="3708" t="s">
        <v>6498</v>
      </c>
      <c r="F146" s="3704"/>
      <c r="G146" s="3704"/>
      <c r="H146" s="3704"/>
      <c r="I146" s="3704"/>
      <c r="J146" s="3704"/>
      <c r="K146" s="3704"/>
      <c r="L146" s="3704"/>
      <c r="M146" s="3704"/>
      <c r="N146" s="3704"/>
      <c r="O146" s="3704"/>
      <c r="P146" s="3704"/>
      <c r="Q146" s="3704"/>
      <c r="R146" s="3704"/>
      <c r="S146" s="3704"/>
      <c r="T146" s="3704"/>
      <c r="U146" s="3704"/>
      <c r="V146" s="3704"/>
      <c r="W146" s="3704"/>
      <c r="X146" s="3704"/>
      <c r="Y146" s="3704"/>
      <c r="Z146" s="3704"/>
      <c r="AA146" s="3704"/>
      <c r="AB146" s="3704"/>
      <c r="AC146" s="3635">
        <v>147</v>
      </c>
      <c r="AD146" s="3733">
        <f t="shared" ca="1" si="15"/>
        <v>0</v>
      </c>
      <c r="AE146" s="3699">
        <f t="shared" ca="1" si="16"/>
        <v>0</v>
      </c>
      <c r="AF146" s="3699">
        <f t="shared" ca="1" si="17"/>
        <v>0</v>
      </c>
      <c r="AG146" s="3699">
        <f t="shared" ca="1" si="18"/>
        <v>0</v>
      </c>
      <c r="AH146" s="3718">
        <f t="shared" ca="1" si="19"/>
        <v>0</v>
      </c>
      <c r="AI146" s="3699">
        <f t="shared" ca="1" si="20"/>
        <v>0</v>
      </c>
    </row>
    <row r="147" spans="1:35">
      <c r="A147" s="5142"/>
      <c r="B147" s="5128"/>
      <c r="C147" s="5128"/>
      <c r="D147" s="3702">
        <v>139</v>
      </c>
      <c r="E147" s="3708" t="s">
        <v>31</v>
      </c>
      <c r="F147" s="3704"/>
      <c r="G147" s="3704"/>
      <c r="H147" s="3704"/>
      <c r="I147" s="3704"/>
      <c r="J147" s="3704"/>
      <c r="K147" s="3704"/>
      <c r="L147" s="3704"/>
      <c r="M147" s="3704"/>
      <c r="N147" s="3704"/>
      <c r="O147" s="3704"/>
      <c r="P147" s="3704"/>
      <c r="Q147" s="3704"/>
      <c r="R147" s="3704"/>
      <c r="S147" s="3704"/>
      <c r="T147" s="3704"/>
      <c r="U147" s="3704"/>
      <c r="V147" s="3704"/>
      <c r="W147" s="3704"/>
      <c r="X147" s="3704"/>
      <c r="Y147" s="3704"/>
      <c r="Z147" s="3704"/>
      <c r="AA147" s="3704"/>
      <c r="AB147" s="3704"/>
      <c r="AC147" s="3635">
        <v>148</v>
      </c>
      <c r="AD147" s="3733">
        <f t="shared" ca="1" si="15"/>
        <v>0</v>
      </c>
      <c r="AE147" s="3699">
        <f t="shared" ca="1" si="16"/>
        <v>0</v>
      </c>
      <c r="AF147" s="3699">
        <f t="shared" ca="1" si="17"/>
        <v>0</v>
      </c>
      <c r="AG147" s="3699">
        <f t="shared" ca="1" si="18"/>
        <v>0</v>
      </c>
      <c r="AH147" s="3718">
        <f t="shared" ca="1" si="19"/>
        <v>0</v>
      </c>
      <c r="AI147" s="3699">
        <f t="shared" ca="1" si="20"/>
        <v>0</v>
      </c>
    </row>
    <row r="148" spans="1:35">
      <c r="A148" s="5142"/>
      <c r="B148" s="5128"/>
      <c r="C148" s="5128"/>
      <c r="D148" s="3702">
        <v>140</v>
      </c>
      <c r="E148" s="3708" t="s">
        <v>6499</v>
      </c>
      <c r="F148" s="3704"/>
      <c r="G148" s="3704"/>
      <c r="H148" s="3704"/>
      <c r="I148" s="3704"/>
      <c r="J148" s="3704"/>
      <c r="K148" s="3704"/>
      <c r="L148" s="3704"/>
      <c r="M148" s="3704"/>
      <c r="N148" s="3704"/>
      <c r="O148" s="3704"/>
      <c r="P148" s="3704"/>
      <c r="Q148" s="3704"/>
      <c r="R148" s="3704"/>
      <c r="S148" s="3704"/>
      <c r="T148" s="3704"/>
      <c r="U148" s="3704"/>
      <c r="V148" s="3704"/>
      <c r="W148" s="3704"/>
      <c r="X148" s="3704"/>
      <c r="Y148" s="3704"/>
      <c r="Z148" s="3704"/>
      <c r="AA148" s="3704"/>
      <c r="AB148" s="3704"/>
      <c r="AC148" s="3635">
        <v>149</v>
      </c>
      <c r="AD148" s="3733">
        <f t="shared" ca="1" si="15"/>
        <v>0</v>
      </c>
      <c r="AE148" s="3699">
        <f t="shared" ca="1" si="16"/>
        <v>0</v>
      </c>
      <c r="AF148" s="3699">
        <f t="shared" ca="1" si="17"/>
        <v>0</v>
      </c>
      <c r="AG148" s="3699">
        <f t="shared" ca="1" si="18"/>
        <v>0</v>
      </c>
      <c r="AH148" s="3718">
        <f t="shared" ca="1" si="19"/>
        <v>0</v>
      </c>
      <c r="AI148" s="3699">
        <f t="shared" ca="1" si="20"/>
        <v>0</v>
      </c>
    </row>
    <row r="149" spans="1:35">
      <c r="A149" s="5142"/>
      <c r="B149" s="5139" t="s">
        <v>6500</v>
      </c>
      <c r="C149" s="5139" t="s">
        <v>3878</v>
      </c>
      <c r="D149" s="3702">
        <v>141</v>
      </c>
      <c r="E149" s="3703" t="s">
        <v>6501</v>
      </c>
      <c r="F149" s="3709"/>
      <c r="G149" s="3709"/>
      <c r="H149" s="3709"/>
      <c r="I149" s="3709"/>
      <c r="J149" s="3709"/>
      <c r="K149" s="3709"/>
      <c r="L149" s="3709"/>
      <c r="M149" s="3709"/>
      <c r="N149" s="3704"/>
      <c r="O149" s="3709"/>
      <c r="P149" s="3709"/>
      <c r="Q149" s="3709"/>
      <c r="R149" s="3709"/>
      <c r="S149" s="3709"/>
      <c r="T149" s="3704"/>
      <c r="U149" s="3704"/>
      <c r="V149" s="3704"/>
      <c r="W149" s="3704"/>
      <c r="X149" s="3704"/>
      <c r="Y149" s="3704"/>
      <c r="Z149" s="3704"/>
      <c r="AA149" s="3704"/>
      <c r="AB149" s="3704"/>
      <c r="AC149" s="3635">
        <v>150</v>
      </c>
      <c r="AD149" s="3733">
        <f t="shared" ca="1" si="15"/>
        <v>0</v>
      </c>
      <c r="AE149" s="3699">
        <f t="shared" ca="1" si="16"/>
        <v>0</v>
      </c>
      <c r="AF149" s="3699">
        <f t="shared" ca="1" si="17"/>
        <v>0</v>
      </c>
      <c r="AG149" s="3699">
        <f t="shared" ca="1" si="18"/>
        <v>0</v>
      </c>
      <c r="AH149" s="3718">
        <f t="shared" ca="1" si="19"/>
        <v>0</v>
      </c>
      <c r="AI149" s="3699">
        <f t="shared" ca="1" si="20"/>
        <v>0</v>
      </c>
    </row>
    <row r="150" spans="1:35" ht="30">
      <c r="A150" s="5142"/>
      <c r="B150" s="5140"/>
      <c r="C150" s="5140"/>
      <c r="D150" s="3702">
        <v>142</v>
      </c>
      <c r="E150" s="3703" t="s">
        <v>6502</v>
      </c>
      <c r="F150" s="3709"/>
      <c r="G150" s="3709"/>
      <c r="H150" s="3709"/>
      <c r="I150" s="3709"/>
      <c r="J150" s="3709"/>
      <c r="K150" s="3709"/>
      <c r="L150" s="3709"/>
      <c r="M150" s="3709"/>
      <c r="N150" s="3704"/>
      <c r="O150" s="3709"/>
      <c r="P150" s="3704"/>
      <c r="Q150" s="3704"/>
      <c r="R150" s="3704"/>
      <c r="S150" s="3704"/>
      <c r="T150" s="3704"/>
      <c r="U150" s="3704"/>
      <c r="V150" s="3704"/>
      <c r="W150" s="3704"/>
      <c r="X150" s="3704"/>
      <c r="Y150" s="3704"/>
      <c r="Z150" s="3704"/>
      <c r="AA150" s="3704"/>
      <c r="AB150" s="3704"/>
      <c r="AC150" s="3635">
        <v>151</v>
      </c>
      <c r="AD150" s="3733">
        <f t="shared" ca="1" si="15"/>
        <v>0</v>
      </c>
      <c r="AE150" s="3699">
        <f t="shared" ca="1" si="16"/>
        <v>0</v>
      </c>
      <c r="AF150" s="3699">
        <f t="shared" ca="1" si="17"/>
        <v>0</v>
      </c>
      <c r="AG150" s="3699">
        <f t="shared" ca="1" si="18"/>
        <v>0</v>
      </c>
      <c r="AH150" s="3718">
        <f t="shared" ca="1" si="19"/>
        <v>0</v>
      </c>
      <c r="AI150" s="3699">
        <f t="shared" ca="1" si="20"/>
        <v>0</v>
      </c>
    </row>
    <row r="151" spans="1:35">
      <c r="A151" s="5142"/>
      <c r="B151" s="5140"/>
      <c r="C151" s="5140"/>
      <c r="D151" s="3702">
        <v>143</v>
      </c>
      <c r="E151" s="3703" t="s">
        <v>6503</v>
      </c>
      <c r="F151" s="3709"/>
      <c r="G151" s="3709"/>
      <c r="H151" s="3709"/>
      <c r="I151" s="3709"/>
      <c r="J151" s="3709"/>
      <c r="K151" s="3709"/>
      <c r="L151" s="3709"/>
      <c r="M151" s="3709"/>
      <c r="N151" s="3704"/>
      <c r="O151" s="3709"/>
      <c r="P151" s="3704"/>
      <c r="Q151" s="3704"/>
      <c r="R151" s="3704"/>
      <c r="S151" s="3704"/>
      <c r="T151" s="3704"/>
      <c r="U151" s="3704"/>
      <c r="V151" s="3704"/>
      <c r="W151" s="3704"/>
      <c r="X151" s="3704"/>
      <c r="Y151" s="3704"/>
      <c r="Z151" s="3704"/>
      <c r="AA151" s="3704"/>
      <c r="AB151" s="3704"/>
      <c r="AC151" s="3635">
        <v>152</v>
      </c>
      <c r="AD151" s="3733">
        <f t="shared" ca="1" si="15"/>
        <v>0</v>
      </c>
      <c r="AE151" s="3699">
        <f t="shared" ca="1" si="16"/>
        <v>0</v>
      </c>
      <c r="AF151" s="3699">
        <f t="shared" ca="1" si="17"/>
        <v>0</v>
      </c>
      <c r="AG151" s="3699">
        <f t="shared" ca="1" si="18"/>
        <v>0</v>
      </c>
      <c r="AH151" s="3718">
        <f t="shared" ca="1" si="19"/>
        <v>0</v>
      </c>
      <c r="AI151" s="3699">
        <f t="shared" ca="1" si="20"/>
        <v>0</v>
      </c>
    </row>
    <row r="152" spans="1:35">
      <c r="A152" s="5142"/>
      <c r="B152" s="5144"/>
      <c r="C152" s="5144"/>
      <c r="D152" s="3702">
        <v>144</v>
      </c>
      <c r="E152" s="3703" t="s">
        <v>6504</v>
      </c>
      <c r="F152" s="3709"/>
      <c r="G152" s="3709"/>
      <c r="H152" s="3709"/>
      <c r="I152" s="3709"/>
      <c r="J152" s="3709"/>
      <c r="K152" s="3709"/>
      <c r="L152" s="3709"/>
      <c r="M152" s="3709"/>
      <c r="N152" s="3704"/>
      <c r="O152" s="3709"/>
      <c r="P152" s="3704"/>
      <c r="Q152" s="3704"/>
      <c r="R152" s="3704"/>
      <c r="S152" s="3704"/>
      <c r="T152" s="3704"/>
      <c r="U152" s="3704"/>
      <c r="V152" s="3704"/>
      <c r="W152" s="3704"/>
      <c r="X152" s="3704"/>
      <c r="Y152" s="3704"/>
      <c r="Z152" s="3704"/>
      <c r="AA152" s="3704"/>
      <c r="AB152" s="3704"/>
      <c r="AC152" s="3635">
        <v>153</v>
      </c>
      <c r="AD152" s="3733">
        <f t="shared" ca="1" si="15"/>
        <v>0</v>
      </c>
      <c r="AE152" s="3699">
        <f t="shared" ca="1" si="16"/>
        <v>0</v>
      </c>
      <c r="AF152" s="3699">
        <f t="shared" ca="1" si="17"/>
        <v>0</v>
      </c>
      <c r="AG152" s="3699">
        <f t="shared" ca="1" si="18"/>
        <v>0</v>
      </c>
      <c r="AH152" s="3718">
        <f t="shared" ca="1" si="19"/>
        <v>0</v>
      </c>
      <c r="AI152" s="3699">
        <f t="shared" ca="1" si="20"/>
        <v>0</v>
      </c>
    </row>
    <row r="153" spans="1:35" ht="30">
      <c r="A153" s="5142"/>
      <c r="B153" s="3712" t="s">
        <v>6505</v>
      </c>
      <c r="C153" s="3712" t="s">
        <v>6506</v>
      </c>
      <c r="D153" s="3702">
        <v>145</v>
      </c>
      <c r="E153" s="3722" t="s">
        <v>6507</v>
      </c>
      <c r="F153" s="3704"/>
      <c r="G153" s="3704"/>
      <c r="H153" s="3704"/>
      <c r="I153" s="3704"/>
      <c r="J153" s="3704"/>
      <c r="K153" s="3704"/>
      <c r="L153" s="3704"/>
      <c r="M153" s="3704"/>
      <c r="N153" s="3704"/>
      <c r="O153" s="3704"/>
      <c r="P153" s="3704"/>
      <c r="Q153" s="3704"/>
      <c r="R153" s="3704"/>
      <c r="S153" s="3704"/>
      <c r="T153" s="3704"/>
      <c r="U153" s="3704"/>
      <c r="V153" s="3704"/>
      <c r="W153" s="3704"/>
      <c r="X153" s="3704"/>
      <c r="Y153" s="3704"/>
      <c r="Z153" s="3704"/>
      <c r="AA153" s="3704"/>
      <c r="AB153" s="3704"/>
      <c r="AC153" s="3635">
        <v>154</v>
      </c>
      <c r="AD153" s="3733">
        <f t="shared" ca="1" si="15"/>
        <v>0</v>
      </c>
      <c r="AE153" s="3699">
        <f t="shared" ca="1" si="16"/>
        <v>0</v>
      </c>
      <c r="AF153" s="3699">
        <f t="shared" ca="1" si="17"/>
        <v>0</v>
      </c>
      <c r="AG153" s="3699">
        <f t="shared" ca="1" si="18"/>
        <v>0</v>
      </c>
      <c r="AH153" s="3718">
        <f t="shared" ca="1" si="19"/>
        <v>0</v>
      </c>
      <c r="AI153" s="3699">
        <f t="shared" ca="1" si="20"/>
        <v>0</v>
      </c>
    </row>
    <row r="154" spans="1:35" ht="30">
      <c r="A154" s="5142"/>
      <c r="B154" s="3712" t="s">
        <v>6508</v>
      </c>
      <c r="C154" s="3712" t="s">
        <v>6509</v>
      </c>
      <c r="D154" s="3702">
        <v>146</v>
      </c>
      <c r="E154" s="3708" t="s">
        <v>33</v>
      </c>
      <c r="F154" s="3704"/>
      <c r="G154" s="3704"/>
      <c r="H154" s="3704"/>
      <c r="I154" s="3704"/>
      <c r="J154" s="3704"/>
      <c r="K154" s="3704"/>
      <c r="L154" s="3704"/>
      <c r="M154" s="3704"/>
      <c r="N154" s="3704"/>
      <c r="O154" s="3704"/>
      <c r="P154" s="3704"/>
      <c r="Q154" s="3704"/>
      <c r="R154" s="3704"/>
      <c r="S154" s="3704"/>
      <c r="T154" s="3704"/>
      <c r="U154" s="3704"/>
      <c r="V154" s="3704"/>
      <c r="W154" s="3704"/>
      <c r="X154" s="3704"/>
      <c r="Y154" s="3704"/>
      <c r="Z154" s="3704"/>
      <c r="AA154" s="3704"/>
      <c r="AB154" s="3704"/>
      <c r="AC154" s="3635">
        <v>155</v>
      </c>
      <c r="AD154" s="3733">
        <f t="shared" ca="1" si="15"/>
        <v>0</v>
      </c>
      <c r="AE154" s="3699">
        <f t="shared" ca="1" si="16"/>
        <v>0</v>
      </c>
      <c r="AF154" s="3699">
        <f t="shared" ca="1" si="17"/>
        <v>0</v>
      </c>
      <c r="AG154" s="3699">
        <f t="shared" ca="1" si="18"/>
        <v>0</v>
      </c>
      <c r="AH154" s="3718">
        <f t="shared" ca="1" si="19"/>
        <v>0</v>
      </c>
      <c r="AI154" s="3699">
        <f t="shared" ca="1" si="20"/>
        <v>0</v>
      </c>
    </row>
    <row r="155" spans="1:35" ht="30">
      <c r="A155" s="5142"/>
      <c r="B155" s="3712" t="s">
        <v>6510</v>
      </c>
      <c r="C155" s="3712" t="s">
        <v>2340</v>
      </c>
      <c r="D155" s="3702">
        <v>147</v>
      </c>
      <c r="E155" s="3708" t="s">
        <v>6511</v>
      </c>
      <c r="F155" s="3704"/>
      <c r="G155" s="3704"/>
      <c r="H155" s="3704"/>
      <c r="I155" s="3704"/>
      <c r="J155" s="3704"/>
      <c r="K155" s="3704"/>
      <c r="L155" s="3704"/>
      <c r="M155" s="3704"/>
      <c r="N155" s="3704"/>
      <c r="O155" s="3704"/>
      <c r="P155" s="3704"/>
      <c r="Q155" s="3704"/>
      <c r="R155" s="3704"/>
      <c r="S155" s="3704"/>
      <c r="T155" s="3704"/>
      <c r="U155" s="3704"/>
      <c r="V155" s="3704"/>
      <c r="W155" s="3704"/>
      <c r="X155" s="3704"/>
      <c r="Y155" s="3704"/>
      <c r="Z155" s="3704"/>
      <c r="AA155" s="3704"/>
      <c r="AB155" s="3704"/>
      <c r="AC155" s="3635">
        <v>156</v>
      </c>
      <c r="AD155" s="3733">
        <f t="shared" ca="1" si="15"/>
        <v>0</v>
      </c>
      <c r="AE155" s="3699">
        <f t="shared" ca="1" si="16"/>
        <v>0</v>
      </c>
      <c r="AF155" s="3699">
        <f t="shared" ca="1" si="17"/>
        <v>0</v>
      </c>
      <c r="AG155" s="3699">
        <f t="shared" ca="1" si="18"/>
        <v>0</v>
      </c>
      <c r="AH155" s="3718">
        <f t="shared" ca="1" si="19"/>
        <v>0</v>
      </c>
      <c r="AI155" s="3699">
        <f t="shared" ca="1" si="20"/>
        <v>0</v>
      </c>
    </row>
    <row r="156" spans="1:35" ht="30">
      <c r="A156" s="5142"/>
      <c r="B156" s="3712" t="s">
        <v>6512</v>
      </c>
      <c r="C156" s="3717" t="s">
        <v>6513</v>
      </c>
      <c r="D156" s="3702">
        <v>148</v>
      </c>
      <c r="E156" s="3708" t="s">
        <v>2712</v>
      </c>
      <c r="F156" s="3723"/>
      <c r="G156" s="3723"/>
      <c r="H156" s="3723"/>
      <c r="I156" s="3723"/>
      <c r="J156" s="3723"/>
      <c r="K156" s="3723"/>
      <c r="L156" s="3723"/>
      <c r="M156" s="3723"/>
      <c r="N156" s="3723"/>
      <c r="O156" s="3723"/>
      <c r="P156" s="3723"/>
      <c r="Q156" s="3723"/>
      <c r="R156" s="3723"/>
      <c r="S156" s="3723"/>
      <c r="T156" s="3704"/>
      <c r="U156" s="3704"/>
      <c r="V156" s="3704"/>
      <c r="W156" s="3704"/>
      <c r="X156" s="3704"/>
      <c r="Y156" s="3704"/>
      <c r="Z156" s="3704"/>
      <c r="AA156" s="3704"/>
      <c r="AB156" s="3704"/>
      <c r="AC156" s="3635">
        <v>157</v>
      </c>
      <c r="AD156" s="3733">
        <f t="shared" ca="1" si="15"/>
        <v>0</v>
      </c>
      <c r="AE156" s="3699">
        <f t="shared" ca="1" si="16"/>
        <v>0</v>
      </c>
      <c r="AF156" s="3699">
        <f t="shared" ca="1" si="17"/>
        <v>0</v>
      </c>
      <c r="AG156" s="3699">
        <f t="shared" ca="1" si="18"/>
        <v>0</v>
      </c>
      <c r="AH156" s="3718">
        <f t="shared" ca="1" si="19"/>
        <v>0</v>
      </c>
      <c r="AI156" s="3699">
        <f t="shared" ca="1" si="20"/>
        <v>0</v>
      </c>
    </row>
    <row r="157" spans="1:35" s="3725" customFormat="1">
      <c r="A157" s="5143"/>
      <c r="B157" s="5137" t="s">
        <v>6514</v>
      </c>
      <c r="C157" s="5137"/>
      <c r="D157" s="5137"/>
      <c r="E157" s="3714"/>
      <c r="F157" s="3724"/>
      <c r="G157" s="3724"/>
      <c r="H157" s="3724"/>
      <c r="I157" s="3724"/>
      <c r="J157" s="3724"/>
      <c r="K157" s="3724"/>
      <c r="L157" s="3724">
        <f>SUM(L134:L156)</f>
        <v>0</v>
      </c>
      <c r="M157" s="3724">
        <f t="shared" ref="M157:AA157" si="21">SUM(M134:M156)</f>
        <v>0</v>
      </c>
      <c r="N157" s="3724">
        <f t="shared" si="21"/>
        <v>0</v>
      </c>
      <c r="O157" s="3724">
        <f t="shared" si="21"/>
        <v>0</v>
      </c>
      <c r="P157" s="3724">
        <f t="shared" si="21"/>
        <v>0</v>
      </c>
      <c r="Q157" s="3724">
        <f t="shared" si="21"/>
        <v>0</v>
      </c>
      <c r="R157" s="3724">
        <f t="shared" si="21"/>
        <v>0</v>
      </c>
      <c r="S157" s="3724">
        <f t="shared" si="21"/>
        <v>0</v>
      </c>
      <c r="T157" s="3724">
        <f t="shared" si="21"/>
        <v>0</v>
      </c>
      <c r="U157" s="3724">
        <f t="shared" si="21"/>
        <v>0</v>
      </c>
      <c r="V157" s="3724"/>
      <c r="W157" s="3724"/>
      <c r="X157" s="3724">
        <f t="shared" si="21"/>
        <v>0</v>
      </c>
      <c r="Y157" s="3724">
        <f t="shared" si="21"/>
        <v>0</v>
      </c>
      <c r="Z157" s="3724">
        <f t="shared" si="21"/>
        <v>0</v>
      </c>
      <c r="AA157" s="3724">
        <f t="shared" si="21"/>
        <v>0</v>
      </c>
      <c r="AB157" s="3724"/>
      <c r="AC157" s="3635">
        <v>158</v>
      </c>
      <c r="AD157" s="3733">
        <f t="shared" ca="1" si="15"/>
        <v>0</v>
      </c>
      <c r="AE157" s="3699">
        <f t="shared" ca="1" si="16"/>
        <v>0</v>
      </c>
      <c r="AF157" s="3699">
        <f t="shared" ca="1" si="17"/>
        <v>0</v>
      </c>
      <c r="AG157" s="3699">
        <f t="shared" ca="1" si="18"/>
        <v>0</v>
      </c>
      <c r="AH157" s="3718">
        <f t="shared" ca="1" si="19"/>
        <v>0</v>
      </c>
      <c r="AI157" s="3699">
        <f t="shared" ca="1" si="20"/>
        <v>0</v>
      </c>
    </row>
    <row r="158" spans="1:35" ht="30">
      <c r="A158" s="5138" t="s">
        <v>6515</v>
      </c>
      <c r="B158" s="5139" t="s">
        <v>6516</v>
      </c>
      <c r="C158" s="5139" t="s">
        <v>4680</v>
      </c>
      <c r="D158" s="3702">
        <v>149</v>
      </c>
      <c r="E158" s="3708" t="s">
        <v>6517</v>
      </c>
      <c r="F158" s="3704"/>
      <c r="G158" s="3704"/>
      <c r="H158" s="3704"/>
      <c r="I158" s="3704"/>
      <c r="J158" s="3704"/>
      <c r="K158" s="3704"/>
      <c r="L158" s="3704"/>
      <c r="M158" s="3704"/>
      <c r="N158" s="3704"/>
      <c r="O158" s="3704"/>
      <c r="P158" s="3704"/>
      <c r="Q158" s="3704"/>
      <c r="R158" s="3704"/>
      <c r="S158" s="3704"/>
      <c r="T158" s="3704"/>
      <c r="U158" s="3704"/>
      <c r="V158" s="3704"/>
      <c r="W158" s="3704"/>
      <c r="X158" s="3704"/>
      <c r="Y158" s="3704"/>
      <c r="Z158" s="3704"/>
      <c r="AA158" s="3704"/>
      <c r="AB158" s="3704"/>
      <c r="AC158" s="3635">
        <v>159</v>
      </c>
      <c r="AD158" s="3733">
        <f t="shared" ca="1" si="15"/>
        <v>0</v>
      </c>
      <c r="AE158" s="3699">
        <f t="shared" ca="1" si="16"/>
        <v>0</v>
      </c>
      <c r="AF158" s="3699">
        <f t="shared" ca="1" si="17"/>
        <v>0</v>
      </c>
      <c r="AG158" s="3699">
        <f t="shared" ca="1" si="18"/>
        <v>0</v>
      </c>
      <c r="AH158" s="3718">
        <f t="shared" ca="1" si="19"/>
        <v>0</v>
      </c>
      <c r="AI158" s="3699">
        <f t="shared" ca="1" si="20"/>
        <v>0</v>
      </c>
    </row>
    <row r="159" spans="1:35">
      <c r="A159" s="5138"/>
      <c r="B159" s="5140"/>
      <c r="C159" s="5140"/>
      <c r="D159" s="3702">
        <v>150</v>
      </c>
      <c r="E159" s="3703" t="s">
        <v>6518</v>
      </c>
      <c r="F159" s="3704"/>
      <c r="G159" s="3704"/>
      <c r="H159" s="3704"/>
      <c r="I159" s="3704"/>
      <c r="J159" s="3704"/>
      <c r="K159" s="3704"/>
      <c r="L159" s="3704"/>
      <c r="M159" s="3704"/>
      <c r="N159" s="3704"/>
      <c r="O159" s="3704"/>
      <c r="P159" s="3704"/>
      <c r="Q159" s="3704"/>
      <c r="R159" s="3704"/>
      <c r="S159" s="3704"/>
      <c r="T159" s="3704"/>
      <c r="U159" s="3704"/>
      <c r="V159" s="3704"/>
      <c r="W159" s="3704"/>
      <c r="X159" s="3704"/>
      <c r="Y159" s="3704"/>
      <c r="Z159" s="3704"/>
      <c r="AA159" s="3704"/>
      <c r="AB159" s="3704"/>
      <c r="AC159" s="3635">
        <v>160</v>
      </c>
      <c r="AD159" s="3733">
        <f t="shared" ca="1" si="15"/>
        <v>0</v>
      </c>
      <c r="AE159" s="3699">
        <f t="shared" ca="1" si="16"/>
        <v>0</v>
      </c>
      <c r="AF159" s="3699">
        <f t="shared" ca="1" si="17"/>
        <v>0</v>
      </c>
      <c r="AG159" s="3699">
        <f t="shared" ca="1" si="18"/>
        <v>0</v>
      </c>
      <c r="AH159" s="3718">
        <f t="shared" ca="1" si="19"/>
        <v>0</v>
      </c>
      <c r="AI159" s="3699">
        <f t="shared" ca="1" si="20"/>
        <v>0</v>
      </c>
    </row>
    <row r="160" spans="1:35">
      <c r="A160" s="5138"/>
      <c r="B160" s="5140"/>
      <c r="C160" s="5140"/>
      <c r="D160" s="3702">
        <v>151</v>
      </c>
      <c r="E160" s="3703" t="s">
        <v>6519</v>
      </c>
      <c r="F160" s="3704"/>
      <c r="G160" s="3704"/>
      <c r="H160" s="3704"/>
      <c r="I160" s="3704"/>
      <c r="J160" s="3704"/>
      <c r="K160" s="3704"/>
      <c r="L160" s="3704"/>
      <c r="M160" s="3704"/>
      <c r="N160" s="3704"/>
      <c r="O160" s="3704"/>
      <c r="P160" s="3704"/>
      <c r="Q160" s="3704"/>
      <c r="R160" s="3704"/>
      <c r="S160" s="3704"/>
      <c r="T160" s="3704"/>
      <c r="U160" s="3704"/>
      <c r="V160" s="3704"/>
      <c r="W160" s="3704"/>
      <c r="X160" s="3704"/>
      <c r="Y160" s="3704"/>
      <c r="Z160" s="3704"/>
      <c r="AA160" s="3704"/>
      <c r="AB160" s="3704"/>
      <c r="AC160" s="3635">
        <v>161</v>
      </c>
      <c r="AD160" s="3733">
        <f t="shared" ca="1" si="15"/>
        <v>0</v>
      </c>
      <c r="AE160" s="3699">
        <f t="shared" ca="1" si="16"/>
        <v>0</v>
      </c>
      <c r="AF160" s="3699">
        <f t="shared" ca="1" si="17"/>
        <v>0</v>
      </c>
      <c r="AG160" s="3699">
        <f t="shared" ca="1" si="18"/>
        <v>0</v>
      </c>
      <c r="AH160" s="3718">
        <f t="shared" ca="1" si="19"/>
        <v>0</v>
      </c>
      <c r="AI160" s="3699">
        <f t="shared" ca="1" si="20"/>
        <v>0</v>
      </c>
    </row>
    <row r="161" spans="1:35">
      <c r="A161" s="5138"/>
      <c r="B161" s="5140"/>
      <c r="C161" s="5140"/>
      <c r="D161" s="3702">
        <v>152</v>
      </c>
      <c r="E161" s="3703" t="s">
        <v>6520</v>
      </c>
      <c r="F161" s="3723"/>
      <c r="G161" s="3723"/>
      <c r="H161" s="3723"/>
      <c r="I161" s="3723"/>
      <c r="J161" s="3723"/>
      <c r="K161" s="3723"/>
      <c r="L161" s="3723"/>
      <c r="M161" s="3723"/>
      <c r="N161" s="3704"/>
      <c r="O161" s="3723"/>
      <c r="P161" s="3723"/>
      <c r="Q161" s="3723"/>
      <c r="R161" s="3723"/>
      <c r="S161" s="3723"/>
      <c r="T161" s="3704"/>
      <c r="U161" s="3704"/>
      <c r="V161" s="3704"/>
      <c r="W161" s="3704"/>
      <c r="X161" s="3704"/>
      <c r="Y161" s="3704"/>
      <c r="Z161" s="3704"/>
      <c r="AA161" s="3704"/>
      <c r="AB161" s="3704"/>
      <c r="AC161" s="3635">
        <v>162</v>
      </c>
      <c r="AD161" s="3733">
        <f t="shared" ca="1" si="15"/>
        <v>0</v>
      </c>
      <c r="AE161" s="3699">
        <f t="shared" ca="1" si="16"/>
        <v>0</v>
      </c>
      <c r="AF161" s="3699">
        <f t="shared" ca="1" si="17"/>
        <v>0</v>
      </c>
      <c r="AG161" s="3699">
        <f t="shared" ca="1" si="18"/>
        <v>0</v>
      </c>
      <c r="AH161" s="3718">
        <f t="shared" ca="1" si="19"/>
        <v>0</v>
      </c>
      <c r="AI161" s="3699">
        <f t="shared" ca="1" si="20"/>
        <v>0</v>
      </c>
    </row>
    <row r="162" spans="1:35">
      <c r="A162" s="5138"/>
      <c r="B162" s="5128" t="s">
        <v>6521</v>
      </c>
      <c r="C162" s="5128" t="s">
        <v>3835</v>
      </c>
      <c r="D162" s="3702">
        <v>153</v>
      </c>
      <c r="E162" s="3703" t="s">
        <v>6522</v>
      </c>
      <c r="F162" s="3704"/>
      <c r="G162" s="3704"/>
      <c r="H162" s="3704"/>
      <c r="I162" s="3704"/>
      <c r="J162" s="3704"/>
      <c r="K162" s="3704"/>
      <c r="L162" s="3704"/>
      <c r="M162" s="3704"/>
      <c r="N162" s="3704"/>
      <c r="O162" s="3704"/>
      <c r="P162" s="3704"/>
      <c r="Q162" s="3704"/>
      <c r="R162" s="3704"/>
      <c r="S162" s="3704"/>
      <c r="T162" s="3704"/>
      <c r="U162" s="3704"/>
      <c r="V162" s="3704"/>
      <c r="W162" s="3704"/>
      <c r="X162" s="3704"/>
      <c r="Y162" s="3704"/>
      <c r="Z162" s="3704"/>
      <c r="AA162" s="3704"/>
      <c r="AB162" s="3704"/>
      <c r="AC162" s="3635">
        <v>163</v>
      </c>
      <c r="AD162" s="3733">
        <f t="shared" ca="1" si="15"/>
        <v>0</v>
      </c>
      <c r="AE162" s="3699">
        <f t="shared" ca="1" si="16"/>
        <v>0</v>
      </c>
      <c r="AF162" s="3699">
        <f t="shared" ca="1" si="17"/>
        <v>0</v>
      </c>
      <c r="AG162" s="3699">
        <f t="shared" ca="1" si="18"/>
        <v>0</v>
      </c>
      <c r="AH162" s="3718">
        <f t="shared" ca="1" si="19"/>
        <v>0</v>
      </c>
      <c r="AI162" s="3699">
        <f t="shared" ca="1" si="20"/>
        <v>0</v>
      </c>
    </row>
    <row r="163" spans="1:35">
      <c r="A163" s="5138"/>
      <c r="B163" s="5128"/>
      <c r="C163" s="5128"/>
      <c r="D163" s="3702">
        <v>154</v>
      </c>
      <c r="E163" s="3703" t="s">
        <v>6523</v>
      </c>
      <c r="F163" s="3704"/>
      <c r="G163" s="3704"/>
      <c r="H163" s="3704"/>
      <c r="I163" s="3704"/>
      <c r="J163" s="3704"/>
      <c r="K163" s="3704"/>
      <c r="L163" s="3704"/>
      <c r="M163" s="3704"/>
      <c r="N163" s="3704"/>
      <c r="O163" s="3704"/>
      <c r="P163" s="3704"/>
      <c r="Q163" s="3704"/>
      <c r="R163" s="3704"/>
      <c r="S163" s="3704"/>
      <c r="T163" s="3704"/>
      <c r="U163" s="3704"/>
      <c r="V163" s="3704"/>
      <c r="W163" s="3704"/>
      <c r="X163" s="3704"/>
      <c r="Y163" s="3704"/>
      <c r="Z163" s="3704"/>
      <c r="AA163" s="3704"/>
      <c r="AB163" s="3704"/>
      <c r="AC163" s="3635">
        <v>164</v>
      </c>
      <c r="AD163" s="3733">
        <f t="shared" ca="1" si="15"/>
        <v>0</v>
      </c>
      <c r="AE163" s="3699">
        <f t="shared" ca="1" si="16"/>
        <v>0</v>
      </c>
      <c r="AF163" s="3699">
        <f t="shared" ca="1" si="17"/>
        <v>0</v>
      </c>
      <c r="AG163" s="3699">
        <f t="shared" ca="1" si="18"/>
        <v>0</v>
      </c>
      <c r="AH163" s="3718">
        <f t="shared" ca="1" si="19"/>
        <v>0</v>
      </c>
      <c r="AI163" s="3699">
        <f t="shared" ca="1" si="20"/>
        <v>0</v>
      </c>
    </row>
    <row r="164" spans="1:35" ht="30">
      <c r="A164" s="5138"/>
      <c r="B164" s="5128"/>
      <c r="C164" s="5128"/>
      <c r="D164" s="3702">
        <v>155</v>
      </c>
      <c r="E164" s="3703" t="s">
        <v>6524</v>
      </c>
      <c r="F164" s="3704"/>
      <c r="G164" s="3704"/>
      <c r="H164" s="3704"/>
      <c r="I164" s="3704"/>
      <c r="J164" s="3704"/>
      <c r="K164" s="3704"/>
      <c r="L164" s="3704"/>
      <c r="M164" s="3704"/>
      <c r="N164" s="3704"/>
      <c r="O164" s="3704"/>
      <c r="P164" s="3704"/>
      <c r="Q164" s="3704"/>
      <c r="R164" s="3704"/>
      <c r="S164" s="3704"/>
      <c r="T164" s="3704"/>
      <c r="U164" s="3704"/>
      <c r="V164" s="3704"/>
      <c r="W164" s="3704"/>
      <c r="X164" s="3704"/>
      <c r="Y164" s="3704"/>
      <c r="Z164" s="3704"/>
      <c r="AA164" s="3704"/>
      <c r="AB164" s="3704"/>
      <c r="AC164" s="3635">
        <v>165</v>
      </c>
      <c r="AD164" s="3733">
        <f t="shared" ca="1" si="15"/>
        <v>0</v>
      </c>
      <c r="AE164" s="3699">
        <f t="shared" ca="1" si="16"/>
        <v>0</v>
      </c>
      <c r="AF164" s="3699">
        <f t="shared" ca="1" si="17"/>
        <v>0</v>
      </c>
      <c r="AG164" s="3699">
        <f t="shared" ca="1" si="18"/>
        <v>0</v>
      </c>
      <c r="AH164" s="3718">
        <f t="shared" ca="1" si="19"/>
        <v>0</v>
      </c>
      <c r="AI164" s="3699">
        <f t="shared" ca="1" si="20"/>
        <v>0</v>
      </c>
    </row>
    <row r="165" spans="1:35">
      <c r="A165" s="5138"/>
      <c r="B165" s="5128"/>
      <c r="C165" s="5128"/>
      <c r="D165" s="3702">
        <v>156</v>
      </c>
      <c r="E165" s="3703" t="s">
        <v>6525</v>
      </c>
      <c r="F165" s="3704"/>
      <c r="G165" s="3704"/>
      <c r="H165" s="3704"/>
      <c r="I165" s="3704"/>
      <c r="J165" s="3704"/>
      <c r="K165" s="3704"/>
      <c r="L165" s="3704"/>
      <c r="M165" s="3704"/>
      <c r="N165" s="3704"/>
      <c r="O165" s="3704"/>
      <c r="P165" s="3704"/>
      <c r="Q165" s="3704"/>
      <c r="R165" s="3704"/>
      <c r="S165" s="3704"/>
      <c r="T165" s="3704"/>
      <c r="U165" s="3704"/>
      <c r="V165" s="3704"/>
      <c r="W165" s="3704"/>
      <c r="X165" s="3704"/>
      <c r="Y165" s="3704"/>
      <c r="Z165" s="3704"/>
      <c r="AA165" s="3704"/>
      <c r="AB165" s="3704"/>
      <c r="AC165" s="3635">
        <v>166</v>
      </c>
      <c r="AD165" s="3733">
        <f t="shared" ca="1" si="15"/>
        <v>0</v>
      </c>
      <c r="AE165" s="3699">
        <f t="shared" ca="1" si="16"/>
        <v>0</v>
      </c>
      <c r="AF165" s="3699">
        <f t="shared" ca="1" si="17"/>
        <v>0</v>
      </c>
      <c r="AG165" s="3699">
        <f t="shared" ca="1" si="18"/>
        <v>0</v>
      </c>
      <c r="AH165" s="3718">
        <f t="shared" ca="1" si="19"/>
        <v>0</v>
      </c>
      <c r="AI165" s="3699">
        <f t="shared" ca="1" si="20"/>
        <v>0</v>
      </c>
    </row>
    <row r="166" spans="1:35" ht="30">
      <c r="A166" s="5138"/>
      <c r="B166" s="5128"/>
      <c r="C166" s="5128"/>
      <c r="D166" s="3702">
        <v>157</v>
      </c>
      <c r="E166" s="3703" t="s">
        <v>6526</v>
      </c>
      <c r="F166" s="3704"/>
      <c r="G166" s="3704"/>
      <c r="H166" s="3704"/>
      <c r="I166" s="3704"/>
      <c r="J166" s="3704"/>
      <c r="K166" s="3704"/>
      <c r="L166" s="3704"/>
      <c r="M166" s="3704"/>
      <c r="N166" s="3704"/>
      <c r="O166" s="3704"/>
      <c r="P166" s="3704"/>
      <c r="Q166" s="3704"/>
      <c r="R166" s="3704"/>
      <c r="S166" s="3704"/>
      <c r="T166" s="3704"/>
      <c r="U166" s="3704"/>
      <c r="V166" s="3704"/>
      <c r="W166" s="3704"/>
      <c r="X166" s="3704"/>
      <c r="Y166" s="3704"/>
      <c r="Z166" s="3704"/>
      <c r="AA166" s="3704"/>
      <c r="AB166" s="3704"/>
      <c r="AC166" s="3635">
        <v>167</v>
      </c>
      <c r="AD166" s="3733">
        <f t="shared" ca="1" si="15"/>
        <v>0</v>
      </c>
      <c r="AE166" s="3699">
        <f t="shared" ca="1" si="16"/>
        <v>0</v>
      </c>
      <c r="AF166" s="3699">
        <f t="shared" ca="1" si="17"/>
        <v>0</v>
      </c>
      <c r="AG166" s="3699">
        <f t="shared" ca="1" si="18"/>
        <v>0</v>
      </c>
      <c r="AH166" s="3718">
        <f t="shared" ca="1" si="19"/>
        <v>0</v>
      </c>
      <c r="AI166" s="3699">
        <f t="shared" ca="1" si="20"/>
        <v>0</v>
      </c>
    </row>
    <row r="167" spans="1:35" ht="30">
      <c r="A167" s="5138"/>
      <c r="B167" s="5128" t="s">
        <v>6527</v>
      </c>
      <c r="C167" s="5128" t="s">
        <v>6485</v>
      </c>
      <c r="D167" s="3702">
        <v>158</v>
      </c>
      <c r="E167" s="3703" t="s">
        <v>6486</v>
      </c>
      <c r="F167" s="3704"/>
      <c r="G167" s="3704"/>
      <c r="H167" s="3704"/>
      <c r="I167" s="3704"/>
      <c r="J167" s="3704"/>
      <c r="K167" s="3704"/>
      <c r="L167" s="3704"/>
      <c r="M167" s="3704"/>
      <c r="N167" s="3704"/>
      <c r="O167" s="3704"/>
      <c r="P167" s="3704"/>
      <c r="Q167" s="3704"/>
      <c r="R167" s="3704"/>
      <c r="S167" s="3704"/>
      <c r="T167" s="3704"/>
      <c r="U167" s="3704"/>
      <c r="V167" s="3704"/>
      <c r="W167" s="3704"/>
      <c r="X167" s="3704"/>
      <c r="Y167" s="3704"/>
      <c r="Z167" s="3704"/>
      <c r="AA167" s="3704"/>
      <c r="AB167" s="3704"/>
      <c r="AC167" s="3635">
        <v>168</v>
      </c>
      <c r="AD167" s="3733">
        <f t="shared" ca="1" si="15"/>
        <v>0</v>
      </c>
      <c r="AE167" s="3699">
        <f t="shared" ca="1" si="16"/>
        <v>0</v>
      </c>
      <c r="AF167" s="3699">
        <f t="shared" ca="1" si="17"/>
        <v>0</v>
      </c>
      <c r="AG167" s="3699">
        <f t="shared" ca="1" si="18"/>
        <v>0</v>
      </c>
      <c r="AH167" s="3718">
        <f t="shared" ca="1" si="19"/>
        <v>0</v>
      </c>
      <c r="AI167" s="3699">
        <f t="shared" ca="1" si="20"/>
        <v>0</v>
      </c>
    </row>
    <row r="168" spans="1:35">
      <c r="A168" s="5138"/>
      <c r="B168" s="5128"/>
      <c r="C168" s="5128"/>
      <c r="D168" s="3702">
        <v>159</v>
      </c>
      <c r="E168" s="3703" t="s">
        <v>6528</v>
      </c>
      <c r="F168" s="3704"/>
      <c r="G168" s="3704"/>
      <c r="H168" s="3704"/>
      <c r="I168" s="3704"/>
      <c r="J168" s="3704"/>
      <c r="K168" s="3704"/>
      <c r="L168" s="3704"/>
      <c r="M168" s="3704"/>
      <c r="N168" s="3704"/>
      <c r="O168" s="3704"/>
      <c r="P168" s="3704"/>
      <c r="Q168" s="3704"/>
      <c r="R168" s="3704"/>
      <c r="S168" s="3704"/>
      <c r="T168" s="3704"/>
      <c r="U168" s="3704"/>
      <c r="V168" s="3704"/>
      <c r="W168" s="3704"/>
      <c r="X168" s="3704"/>
      <c r="Y168" s="3704"/>
      <c r="Z168" s="3704"/>
      <c r="AA168" s="3704"/>
      <c r="AB168" s="3704"/>
      <c r="AC168" s="3635">
        <v>169</v>
      </c>
      <c r="AD168" s="3733">
        <f t="shared" ca="1" si="15"/>
        <v>0</v>
      </c>
      <c r="AE168" s="3699">
        <f t="shared" ca="1" si="16"/>
        <v>0</v>
      </c>
      <c r="AF168" s="3699">
        <f t="shared" ca="1" si="17"/>
        <v>0</v>
      </c>
      <c r="AG168" s="3699">
        <f t="shared" ca="1" si="18"/>
        <v>0</v>
      </c>
      <c r="AH168" s="3718">
        <f t="shared" ca="1" si="19"/>
        <v>0</v>
      </c>
      <c r="AI168" s="3699">
        <f t="shared" ca="1" si="20"/>
        <v>0</v>
      </c>
    </row>
    <row r="169" spans="1:35">
      <c r="A169" s="5138"/>
      <c r="B169" s="5128"/>
      <c r="C169" s="5128"/>
      <c r="D169" s="3702">
        <v>160</v>
      </c>
      <c r="E169" s="3703" t="s">
        <v>6488</v>
      </c>
      <c r="F169" s="3704"/>
      <c r="G169" s="3704"/>
      <c r="H169" s="3704"/>
      <c r="I169" s="3704"/>
      <c r="J169" s="3704"/>
      <c r="K169" s="3704"/>
      <c r="L169" s="3704"/>
      <c r="M169" s="3704"/>
      <c r="N169" s="3704"/>
      <c r="O169" s="3704"/>
      <c r="P169" s="3704"/>
      <c r="Q169" s="3704"/>
      <c r="R169" s="3704"/>
      <c r="S169" s="3704"/>
      <c r="T169" s="3704"/>
      <c r="U169" s="3704"/>
      <c r="V169" s="3704"/>
      <c r="W169" s="3704"/>
      <c r="X169" s="3704"/>
      <c r="Y169" s="3704"/>
      <c r="Z169" s="3704"/>
      <c r="AA169" s="3704"/>
      <c r="AB169" s="3704"/>
      <c r="AC169" s="3635">
        <v>170</v>
      </c>
      <c r="AD169" s="3733">
        <f t="shared" ca="1" si="15"/>
        <v>0</v>
      </c>
      <c r="AE169" s="3699">
        <f t="shared" ca="1" si="16"/>
        <v>0</v>
      </c>
      <c r="AF169" s="3699">
        <f t="shared" ca="1" si="17"/>
        <v>0</v>
      </c>
      <c r="AG169" s="3699">
        <f t="shared" ca="1" si="18"/>
        <v>0</v>
      </c>
      <c r="AH169" s="3718">
        <f t="shared" ca="1" si="19"/>
        <v>0</v>
      </c>
      <c r="AI169" s="3699">
        <f t="shared" ca="1" si="20"/>
        <v>0</v>
      </c>
    </row>
    <row r="170" spans="1:35">
      <c r="A170" s="5138"/>
      <c r="B170" s="5128"/>
      <c r="C170" s="5128"/>
      <c r="D170" s="3702">
        <v>161</v>
      </c>
      <c r="E170" s="3703" t="s">
        <v>6489</v>
      </c>
      <c r="F170" s="3704"/>
      <c r="G170" s="3704"/>
      <c r="H170" s="3704"/>
      <c r="I170" s="3704"/>
      <c r="J170" s="3704"/>
      <c r="K170" s="3704"/>
      <c r="L170" s="3704"/>
      <c r="M170" s="3704"/>
      <c r="N170" s="3704"/>
      <c r="O170" s="3704"/>
      <c r="P170" s="3704"/>
      <c r="Q170" s="3704"/>
      <c r="R170" s="3704"/>
      <c r="S170" s="3704"/>
      <c r="T170" s="3704"/>
      <c r="U170" s="3704"/>
      <c r="V170" s="3704"/>
      <c r="W170" s="3704"/>
      <c r="X170" s="3704"/>
      <c r="Y170" s="3704"/>
      <c r="Z170" s="3704"/>
      <c r="AA170" s="3704"/>
      <c r="AB170" s="3704"/>
      <c r="AC170" s="3642"/>
      <c r="AD170" s="3733">
        <f t="shared" ca="1" si="15"/>
        <v>0</v>
      </c>
      <c r="AE170" s="3699" t="str">
        <f t="shared" ca="1" si="16"/>
        <v/>
      </c>
      <c r="AF170" s="3699">
        <f t="shared" ca="1" si="17"/>
        <v>0</v>
      </c>
      <c r="AG170" s="3699">
        <f t="shared" ca="1" si="18"/>
        <v>0</v>
      </c>
      <c r="AH170" s="3718">
        <f t="shared" ca="1" si="19"/>
        <v>0</v>
      </c>
      <c r="AI170" s="3699">
        <f t="shared" ca="1" si="20"/>
        <v>0</v>
      </c>
    </row>
    <row r="171" spans="1:35" ht="30">
      <c r="A171" s="5138"/>
      <c r="B171" s="5128"/>
      <c r="C171" s="5128"/>
      <c r="D171" s="3702">
        <v>162</v>
      </c>
      <c r="E171" s="3703" t="s">
        <v>6529</v>
      </c>
      <c r="F171" s="3704"/>
      <c r="G171" s="3704"/>
      <c r="H171" s="3704"/>
      <c r="I171" s="3704"/>
      <c r="J171" s="3704"/>
      <c r="K171" s="3704"/>
      <c r="L171" s="3704"/>
      <c r="M171" s="3704"/>
      <c r="N171" s="3704"/>
      <c r="O171" s="3704"/>
      <c r="P171" s="3704"/>
      <c r="Q171" s="3704"/>
      <c r="R171" s="3704"/>
      <c r="S171" s="3704"/>
      <c r="T171" s="3704"/>
      <c r="U171" s="3704"/>
      <c r="V171" s="3704"/>
      <c r="W171" s="3704"/>
      <c r="X171" s="3704"/>
      <c r="Y171" s="3704"/>
      <c r="Z171" s="3704"/>
      <c r="AA171" s="3704"/>
      <c r="AB171" s="3704"/>
      <c r="AC171" s="3642"/>
      <c r="AD171" s="3733">
        <f t="shared" ca="1" si="15"/>
        <v>0</v>
      </c>
      <c r="AE171" s="3699" t="str">
        <f t="shared" ca="1" si="16"/>
        <v/>
      </c>
      <c r="AF171" s="3699">
        <f t="shared" ca="1" si="17"/>
        <v>0</v>
      </c>
      <c r="AG171" s="3699">
        <f t="shared" ca="1" si="18"/>
        <v>0</v>
      </c>
      <c r="AH171" s="3718">
        <f t="shared" ca="1" si="19"/>
        <v>0</v>
      </c>
      <c r="AI171" s="3699">
        <f t="shared" ca="1" si="20"/>
        <v>0</v>
      </c>
    </row>
    <row r="172" spans="1:35">
      <c r="A172" s="5138"/>
      <c r="B172" s="5128" t="s">
        <v>6530</v>
      </c>
      <c r="C172" s="5128" t="s">
        <v>6531</v>
      </c>
      <c r="D172" s="3702">
        <v>163</v>
      </c>
      <c r="E172" s="3703" t="s">
        <v>6532</v>
      </c>
      <c r="F172" s="3704"/>
      <c r="G172" s="3704"/>
      <c r="H172" s="3704"/>
      <c r="I172" s="3704"/>
      <c r="J172" s="3704"/>
      <c r="K172" s="3704"/>
      <c r="L172" s="3704"/>
      <c r="M172" s="3704"/>
      <c r="N172" s="3704"/>
      <c r="O172" s="3704"/>
      <c r="P172" s="3704"/>
      <c r="Q172" s="3704"/>
      <c r="R172" s="3704"/>
      <c r="S172" s="3704"/>
      <c r="T172" s="3704"/>
      <c r="U172" s="3704"/>
      <c r="V172" s="3704"/>
      <c r="W172" s="3704"/>
      <c r="X172" s="3704"/>
      <c r="Y172" s="3704"/>
      <c r="Z172" s="3704"/>
      <c r="AA172" s="3704"/>
      <c r="AB172" s="3704"/>
      <c r="AC172" s="3642"/>
      <c r="AD172" s="3733">
        <f t="shared" ca="1" si="15"/>
        <v>0</v>
      </c>
      <c r="AE172" s="3699" t="str">
        <f t="shared" ca="1" si="16"/>
        <v/>
      </c>
      <c r="AF172" s="3699">
        <f t="shared" ca="1" si="17"/>
        <v>0</v>
      </c>
      <c r="AG172" s="3699">
        <f t="shared" ca="1" si="18"/>
        <v>0</v>
      </c>
      <c r="AH172" s="3718">
        <f t="shared" ca="1" si="19"/>
        <v>0</v>
      </c>
      <c r="AI172" s="3699">
        <f t="shared" ca="1" si="20"/>
        <v>0</v>
      </c>
    </row>
    <row r="173" spans="1:35">
      <c r="A173" s="5138"/>
      <c r="B173" s="5128"/>
      <c r="C173" s="5129"/>
      <c r="D173" s="3702">
        <v>164</v>
      </c>
      <c r="E173" s="3703" t="s">
        <v>6533</v>
      </c>
      <c r="F173" s="3704"/>
      <c r="G173" s="3704"/>
      <c r="H173" s="3704"/>
      <c r="I173" s="3704"/>
      <c r="J173" s="3704"/>
      <c r="K173" s="3704"/>
      <c r="L173" s="3704"/>
      <c r="M173" s="3704"/>
      <c r="N173" s="3704"/>
      <c r="O173" s="3704"/>
      <c r="P173" s="3704"/>
      <c r="Q173" s="3704"/>
      <c r="R173" s="3704"/>
      <c r="S173" s="3704"/>
      <c r="T173" s="3704"/>
      <c r="U173" s="3704"/>
      <c r="V173" s="3704"/>
      <c r="W173" s="3704"/>
      <c r="X173" s="3704"/>
      <c r="Y173" s="3704"/>
      <c r="Z173" s="3704"/>
      <c r="AA173" s="3704"/>
      <c r="AB173" s="3704"/>
      <c r="AC173" s="3642"/>
      <c r="AD173" s="3733">
        <f t="shared" ca="1" si="15"/>
        <v>0</v>
      </c>
      <c r="AE173" s="3699" t="str">
        <f t="shared" ca="1" si="16"/>
        <v/>
      </c>
      <c r="AF173" s="3699">
        <f t="shared" ca="1" si="17"/>
        <v>0</v>
      </c>
      <c r="AG173" s="3699">
        <f t="shared" ca="1" si="18"/>
        <v>0</v>
      </c>
      <c r="AH173" s="3718">
        <f t="shared" ca="1" si="19"/>
        <v>0</v>
      </c>
      <c r="AI173" s="3699">
        <f t="shared" ca="1" si="20"/>
        <v>0</v>
      </c>
    </row>
    <row r="174" spans="1:35">
      <c r="A174" s="5138"/>
      <c r="B174" s="5128"/>
      <c r="C174" s="5129"/>
      <c r="D174" s="3702">
        <v>165</v>
      </c>
      <c r="E174" s="3705" t="s">
        <v>6534</v>
      </c>
      <c r="F174" s="3704"/>
      <c r="G174" s="3704"/>
      <c r="H174" s="3704"/>
      <c r="I174" s="3704"/>
      <c r="J174" s="3704"/>
      <c r="K174" s="3704"/>
      <c r="L174" s="3704"/>
      <c r="M174" s="3704"/>
      <c r="N174" s="3704"/>
      <c r="O174" s="3704"/>
      <c r="P174" s="3704"/>
      <c r="Q174" s="3704"/>
      <c r="R174" s="3704"/>
      <c r="S174" s="3704"/>
      <c r="T174" s="3704"/>
      <c r="U174" s="3704"/>
      <c r="V174" s="3704"/>
      <c r="W174" s="3704"/>
      <c r="X174" s="3704"/>
      <c r="Y174" s="3704"/>
      <c r="Z174" s="3704"/>
      <c r="AA174" s="3704"/>
      <c r="AB174" s="3704"/>
      <c r="AC174" s="3642"/>
      <c r="AD174" s="3733">
        <f t="shared" ca="1" si="15"/>
        <v>0</v>
      </c>
      <c r="AE174" s="3699" t="str">
        <f t="shared" ca="1" si="16"/>
        <v/>
      </c>
      <c r="AF174" s="3699">
        <f t="shared" ca="1" si="17"/>
        <v>0</v>
      </c>
      <c r="AG174" s="3699">
        <f t="shared" ca="1" si="18"/>
        <v>0</v>
      </c>
      <c r="AH174" s="3718">
        <f t="shared" ca="1" si="19"/>
        <v>0</v>
      </c>
      <c r="AI174" s="3699">
        <f t="shared" ca="1" si="20"/>
        <v>0</v>
      </c>
    </row>
    <row r="175" spans="1:35">
      <c r="A175" s="5138"/>
      <c r="B175" s="5128"/>
      <c r="C175" s="5129"/>
      <c r="D175" s="3702">
        <v>166</v>
      </c>
      <c r="E175" s="3703" t="s">
        <v>6535</v>
      </c>
      <c r="F175" s="3704"/>
      <c r="G175" s="3704"/>
      <c r="H175" s="3704"/>
      <c r="I175" s="3704"/>
      <c r="J175" s="3704"/>
      <c r="K175" s="3704"/>
      <c r="L175" s="3704"/>
      <c r="M175" s="3704"/>
      <c r="N175" s="3704"/>
      <c r="O175" s="3704"/>
      <c r="P175" s="3704"/>
      <c r="Q175" s="3704"/>
      <c r="R175" s="3704"/>
      <c r="S175" s="3704"/>
      <c r="T175" s="3704"/>
      <c r="U175" s="3704"/>
      <c r="V175" s="3704"/>
      <c r="W175" s="3704"/>
      <c r="X175" s="3704"/>
      <c r="Y175" s="3704"/>
      <c r="Z175" s="3704"/>
      <c r="AA175" s="3704"/>
      <c r="AB175" s="3704"/>
      <c r="AC175" s="3642"/>
      <c r="AD175" s="3733">
        <f t="shared" ca="1" si="15"/>
        <v>0</v>
      </c>
      <c r="AE175" s="3699" t="str">
        <f t="shared" ca="1" si="16"/>
        <v/>
      </c>
      <c r="AF175" s="3699">
        <f t="shared" ca="1" si="17"/>
        <v>0</v>
      </c>
      <c r="AG175" s="3699">
        <f t="shared" ca="1" si="18"/>
        <v>0</v>
      </c>
      <c r="AH175" s="3718">
        <f t="shared" ca="1" si="19"/>
        <v>0</v>
      </c>
      <c r="AI175" s="3699">
        <f t="shared" ca="1" si="20"/>
        <v>0</v>
      </c>
    </row>
    <row r="176" spans="1:35">
      <c r="A176" s="5138"/>
      <c r="B176" s="5128"/>
      <c r="C176" s="5129"/>
      <c r="D176" s="3702">
        <v>167</v>
      </c>
      <c r="E176" s="3703" t="s">
        <v>6536</v>
      </c>
      <c r="F176" s="3704"/>
      <c r="G176" s="3704"/>
      <c r="H176" s="3704"/>
      <c r="I176" s="3704"/>
      <c r="J176" s="3704"/>
      <c r="K176" s="3704"/>
      <c r="L176" s="3704"/>
      <c r="M176" s="3704"/>
      <c r="N176" s="3704"/>
      <c r="O176" s="3704"/>
      <c r="P176" s="3704"/>
      <c r="Q176" s="3704"/>
      <c r="R176" s="3704"/>
      <c r="S176" s="3704"/>
      <c r="T176" s="3704"/>
      <c r="U176" s="3704"/>
      <c r="V176" s="3704"/>
      <c r="W176" s="3704"/>
      <c r="X176" s="3704"/>
      <c r="Y176" s="3704"/>
      <c r="Z176" s="3704"/>
      <c r="AA176" s="3704"/>
      <c r="AB176" s="3704"/>
      <c r="AC176" s="3642"/>
      <c r="AD176" s="3733">
        <f t="shared" ca="1" si="15"/>
        <v>0</v>
      </c>
      <c r="AE176" s="3699" t="str">
        <f t="shared" ca="1" si="16"/>
        <v/>
      </c>
      <c r="AF176" s="3699">
        <f t="shared" ca="1" si="17"/>
        <v>0</v>
      </c>
      <c r="AG176" s="3699">
        <f t="shared" ca="1" si="18"/>
        <v>0</v>
      </c>
      <c r="AH176" s="3718">
        <f t="shared" ca="1" si="19"/>
        <v>0</v>
      </c>
      <c r="AI176" s="3699">
        <f t="shared" ca="1" si="20"/>
        <v>0</v>
      </c>
    </row>
    <row r="177" spans="1:35" ht="30">
      <c r="A177" s="5138"/>
      <c r="B177" s="5128"/>
      <c r="C177" s="5129"/>
      <c r="D177" s="3702">
        <v>168</v>
      </c>
      <c r="E177" s="3706" t="s">
        <v>6537</v>
      </c>
      <c r="F177" s="3704"/>
      <c r="G177" s="3704"/>
      <c r="H177" s="3704"/>
      <c r="I177" s="3704"/>
      <c r="J177" s="3704"/>
      <c r="K177" s="3704"/>
      <c r="L177" s="3704"/>
      <c r="M177" s="3704"/>
      <c r="N177" s="3704"/>
      <c r="O177" s="3704"/>
      <c r="P177" s="3704"/>
      <c r="Q177" s="3704"/>
      <c r="R177" s="3704"/>
      <c r="S177" s="3704"/>
      <c r="T177" s="3704"/>
      <c r="U177" s="3704"/>
      <c r="V177" s="3704"/>
      <c r="W177" s="3704"/>
      <c r="X177" s="3704"/>
      <c r="Y177" s="3704"/>
      <c r="Z177" s="3704"/>
      <c r="AA177" s="3704"/>
      <c r="AB177" s="3704"/>
      <c r="AC177" s="3642"/>
      <c r="AD177" s="3733">
        <f t="shared" ca="1" si="15"/>
        <v>0</v>
      </c>
      <c r="AE177" s="3699" t="str">
        <f t="shared" ca="1" si="16"/>
        <v/>
      </c>
      <c r="AF177" s="3699">
        <f t="shared" ca="1" si="17"/>
        <v>0</v>
      </c>
      <c r="AG177" s="3699">
        <f t="shared" ca="1" si="18"/>
        <v>0</v>
      </c>
      <c r="AH177" s="3718">
        <f t="shared" ca="1" si="19"/>
        <v>0</v>
      </c>
      <c r="AI177" s="3699">
        <f t="shared" ca="1" si="20"/>
        <v>0</v>
      </c>
    </row>
    <row r="178" spans="1:35">
      <c r="A178" s="5138"/>
      <c r="B178" s="5128" t="s">
        <v>6538</v>
      </c>
      <c r="C178" s="5128" t="s">
        <v>20</v>
      </c>
      <c r="D178" s="3702">
        <v>169</v>
      </c>
      <c r="E178" s="3703" t="s">
        <v>6539</v>
      </c>
      <c r="F178" s="3704"/>
      <c r="G178" s="3704"/>
      <c r="H178" s="3704"/>
      <c r="I178" s="3704"/>
      <c r="J178" s="3704"/>
      <c r="K178" s="3704"/>
      <c r="L178" s="3704"/>
      <c r="M178" s="3704"/>
      <c r="N178" s="3704"/>
      <c r="O178" s="3704"/>
      <c r="P178" s="3704"/>
      <c r="Q178" s="3704"/>
      <c r="R178" s="3704"/>
      <c r="S178" s="3704"/>
      <c r="T178" s="3704"/>
      <c r="U178" s="3704"/>
      <c r="V178" s="3704"/>
      <c r="W178" s="3704"/>
      <c r="X178" s="3704"/>
      <c r="Y178" s="3704"/>
      <c r="Z178" s="3704"/>
      <c r="AA178" s="3704"/>
      <c r="AB178" s="3704"/>
      <c r="AC178" s="3642"/>
      <c r="AD178" s="3733">
        <f t="shared" ca="1" si="15"/>
        <v>0</v>
      </c>
      <c r="AE178" s="3699" t="str">
        <f t="shared" ca="1" si="16"/>
        <v/>
      </c>
      <c r="AF178" s="3699">
        <f t="shared" ca="1" si="17"/>
        <v>0</v>
      </c>
      <c r="AG178" s="3699">
        <f t="shared" ca="1" si="18"/>
        <v>0</v>
      </c>
      <c r="AH178" s="3718">
        <f t="shared" ca="1" si="19"/>
        <v>0</v>
      </c>
      <c r="AI178" s="3699">
        <f t="shared" ca="1" si="20"/>
        <v>0</v>
      </c>
    </row>
    <row r="179" spans="1:35">
      <c r="A179" s="5138"/>
      <c r="B179" s="5129"/>
      <c r="C179" s="5129"/>
      <c r="D179" s="3702">
        <v>170</v>
      </c>
      <c r="E179" s="3703" t="s">
        <v>6540</v>
      </c>
      <c r="F179" s="3704"/>
      <c r="G179" s="3704"/>
      <c r="H179" s="3704"/>
      <c r="I179" s="3704"/>
      <c r="J179" s="3704"/>
      <c r="K179" s="3704"/>
      <c r="L179" s="3704"/>
      <c r="M179" s="3704"/>
      <c r="N179" s="3704"/>
      <c r="O179" s="3704"/>
      <c r="P179" s="3704"/>
      <c r="Q179" s="3704"/>
      <c r="R179" s="3704"/>
      <c r="S179" s="3704"/>
      <c r="T179" s="3704"/>
      <c r="U179" s="3704"/>
      <c r="V179" s="3704"/>
      <c r="W179" s="3704"/>
      <c r="X179" s="3704"/>
      <c r="Y179" s="3704"/>
      <c r="Z179" s="3704"/>
      <c r="AA179" s="3704"/>
      <c r="AB179" s="3704"/>
      <c r="AC179" s="3642"/>
      <c r="AD179" s="3733">
        <f t="shared" ca="1" si="15"/>
        <v>0</v>
      </c>
      <c r="AE179" s="3699" t="str">
        <f t="shared" ca="1" si="16"/>
        <v/>
      </c>
      <c r="AF179" s="3699">
        <f t="shared" ca="1" si="17"/>
        <v>0</v>
      </c>
      <c r="AG179" s="3699">
        <f t="shared" ca="1" si="18"/>
        <v>0</v>
      </c>
      <c r="AH179" s="3718">
        <f t="shared" ca="1" si="19"/>
        <v>0</v>
      </c>
      <c r="AI179" s="3699">
        <f t="shared" ca="1" si="20"/>
        <v>0</v>
      </c>
    </row>
    <row r="180" spans="1:35">
      <c r="A180" s="5138"/>
      <c r="B180" s="5129"/>
      <c r="C180" s="5129"/>
      <c r="D180" s="3702">
        <v>171</v>
      </c>
      <c r="E180" s="3708" t="s">
        <v>6541</v>
      </c>
      <c r="F180" s="3704"/>
      <c r="G180" s="3704"/>
      <c r="H180" s="3704"/>
      <c r="I180" s="3704"/>
      <c r="J180" s="3704"/>
      <c r="K180" s="3704"/>
      <c r="L180" s="3704"/>
      <c r="M180" s="3704"/>
      <c r="N180" s="3704"/>
      <c r="O180" s="3704"/>
      <c r="P180" s="3704"/>
      <c r="Q180" s="3704"/>
      <c r="R180" s="3704"/>
      <c r="S180" s="3704"/>
      <c r="T180" s="3704"/>
      <c r="U180" s="3704"/>
      <c r="V180" s="3704"/>
      <c r="W180" s="3704"/>
      <c r="X180" s="3704"/>
      <c r="Y180" s="3704"/>
      <c r="Z180" s="3704"/>
      <c r="AA180" s="3704"/>
      <c r="AB180" s="3704"/>
      <c r="AC180" s="3642"/>
      <c r="AD180" s="3733">
        <f t="shared" ca="1" si="15"/>
        <v>0</v>
      </c>
      <c r="AE180" s="3699" t="str">
        <f t="shared" ca="1" si="16"/>
        <v/>
      </c>
      <c r="AF180" s="3699">
        <f t="shared" ca="1" si="17"/>
        <v>0</v>
      </c>
      <c r="AG180" s="3699">
        <f t="shared" ca="1" si="18"/>
        <v>0</v>
      </c>
      <c r="AH180" s="3718">
        <f t="shared" ca="1" si="19"/>
        <v>0</v>
      </c>
      <c r="AI180" s="3699">
        <f t="shared" ca="1" si="20"/>
        <v>0</v>
      </c>
    </row>
    <row r="181" spans="1:35">
      <c r="A181" s="5138"/>
      <c r="B181" s="5129"/>
      <c r="C181" s="5129"/>
      <c r="D181" s="3702">
        <v>172</v>
      </c>
      <c r="E181" s="3703" t="s">
        <v>6542</v>
      </c>
      <c r="F181" s="3704"/>
      <c r="G181" s="3704"/>
      <c r="H181" s="3704"/>
      <c r="I181" s="3704"/>
      <c r="J181" s="3704"/>
      <c r="K181" s="3704"/>
      <c r="L181" s="3704"/>
      <c r="M181" s="3704"/>
      <c r="N181" s="3704"/>
      <c r="O181" s="3704"/>
      <c r="P181" s="3704"/>
      <c r="Q181" s="3704"/>
      <c r="R181" s="3704"/>
      <c r="S181" s="3704"/>
      <c r="T181" s="3704"/>
      <c r="U181" s="3704"/>
      <c r="V181" s="3704"/>
      <c r="W181" s="3704"/>
      <c r="X181" s="3704"/>
      <c r="Y181" s="3704"/>
      <c r="Z181" s="3704"/>
      <c r="AA181" s="3704"/>
      <c r="AB181" s="3704"/>
      <c r="AC181" s="3642"/>
      <c r="AD181" s="3733">
        <f t="shared" ca="1" si="15"/>
        <v>0</v>
      </c>
      <c r="AE181" s="3699" t="str">
        <f t="shared" ca="1" si="16"/>
        <v/>
      </c>
      <c r="AF181" s="3699">
        <f t="shared" ca="1" si="17"/>
        <v>0</v>
      </c>
      <c r="AG181" s="3699">
        <f t="shared" ca="1" si="18"/>
        <v>0</v>
      </c>
      <c r="AH181" s="3718">
        <f t="shared" ca="1" si="19"/>
        <v>0</v>
      </c>
      <c r="AI181" s="3699">
        <f t="shared" ca="1" si="20"/>
        <v>0</v>
      </c>
    </row>
    <row r="182" spans="1:35" ht="30">
      <c r="A182" s="5138"/>
      <c r="B182" s="5128" t="s">
        <v>6543</v>
      </c>
      <c r="C182" s="5128" t="s">
        <v>30</v>
      </c>
      <c r="D182" s="3702">
        <v>173</v>
      </c>
      <c r="E182" s="3703" t="s">
        <v>6498</v>
      </c>
      <c r="F182" s="3704"/>
      <c r="G182" s="3704"/>
      <c r="H182" s="3704"/>
      <c r="I182" s="3704"/>
      <c r="J182" s="3704"/>
      <c r="K182" s="3704"/>
      <c r="L182" s="3704"/>
      <c r="M182" s="3704"/>
      <c r="N182" s="3704"/>
      <c r="O182" s="3704"/>
      <c r="P182" s="3704"/>
      <c r="Q182" s="3704"/>
      <c r="R182" s="3704"/>
      <c r="S182" s="3704"/>
      <c r="T182" s="3704"/>
      <c r="U182" s="3704"/>
      <c r="V182" s="3704"/>
      <c r="W182" s="3704"/>
      <c r="X182" s="3704"/>
      <c r="Y182" s="3704"/>
      <c r="Z182" s="3704"/>
      <c r="AA182" s="3704"/>
      <c r="AB182" s="3704"/>
      <c r="AC182" s="3642"/>
      <c r="AD182" s="3733">
        <f t="shared" ca="1" si="15"/>
        <v>0</v>
      </c>
      <c r="AE182" s="3699" t="str">
        <f t="shared" ca="1" si="16"/>
        <v/>
      </c>
      <c r="AF182" s="3699">
        <f t="shared" ca="1" si="17"/>
        <v>0</v>
      </c>
      <c r="AG182" s="3699">
        <f t="shared" ca="1" si="18"/>
        <v>0</v>
      </c>
      <c r="AH182" s="3718">
        <f t="shared" ca="1" si="19"/>
        <v>0</v>
      </c>
      <c r="AI182" s="3699">
        <f t="shared" ca="1" si="20"/>
        <v>0</v>
      </c>
    </row>
    <row r="183" spans="1:35">
      <c r="A183" s="5138"/>
      <c r="B183" s="5129"/>
      <c r="C183" s="5129"/>
      <c r="D183" s="3702">
        <v>174</v>
      </c>
      <c r="E183" s="3703" t="s">
        <v>31</v>
      </c>
      <c r="F183" s="3704"/>
      <c r="G183" s="3704"/>
      <c r="H183" s="3704"/>
      <c r="I183" s="3704"/>
      <c r="J183" s="3704"/>
      <c r="K183" s="3704"/>
      <c r="L183" s="3704"/>
      <c r="M183" s="3704"/>
      <c r="N183" s="3704"/>
      <c r="O183" s="3704"/>
      <c r="P183" s="3704"/>
      <c r="Q183" s="3704"/>
      <c r="R183" s="3704"/>
      <c r="S183" s="3704"/>
      <c r="T183" s="3704"/>
      <c r="U183" s="3704"/>
      <c r="V183" s="3704"/>
      <c r="W183" s="3704"/>
      <c r="X183" s="3704"/>
      <c r="Y183" s="3704"/>
      <c r="Z183" s="3704"/>
      <c r="AA183" s="3704"/>
      <c r="AB183" s="3704"/>
      <c r="AC183" s="3642"/>
      <c r="AD183" s="3733">
        <f t="shared" ca="1" si="15"/>
        <v>0</v>
      </c>
      <c r="AE183" s="3699" t="str">
        <f t="shared" ca="1" si="16"/>
        <v/>
      </c>
      <c r="AF183" s="3699">
        <f t="shared" ca="1" si="17"/>
        <v>0</v>
      </c>
      <c r="AG183" s="3699">
        <f t="shared" ca="1" si="18"/>
        <v>0</v>
      </c>
      <c r="AH183" s="3718">
        <f t="shared" ca="1" si="19"/>
        <v>0</v>
      </c>
      <c r="AI183" s="3699">
        <f t="shared" ca="1" si="20"/>
        <v>0</v>
      </c>
    </row>
    <row r="184" spans="1:35">
      <c r="A184" s="5138"/>
      <c r="B184" s="5129"/>
      <c r="C184" s="5129"/>
      <c r="D184" s="3702">
        <v>175</v>
      </c>
      <c r="E184" s="3703" t="s">
        <v>6499</v>
      </c>
      <c r="F184" s="3704"/>
      <c r="G184" s="3704"/>
      <c r="H184" s="3704"/>
      <c r="I184" s="3704"/>
      <c r="J184" s="3704"/>
      <c r="K184" s="3704"/>
      <c r="L184" s="3704"/>
      <c r="M184" s="3704"/>
      <c r="N184" s="3704"/>
      <c r="O184" s="3704"/>
      <c r="P184" s="3704"/>
      <c r="Q184" s="3704"/>
      <c r="R184" s="3704"/>
      <c r="S184" s="3704"/>
      <c r="T184" s="3704"/>
      <c r="U184" s="3704"/>
      <c r="V184" s="3704"/>
      <c r="W184" s="3704"/>
      <c r="X184" s="3704"/>
      <c r="Y184" s="3704"/>
      <c r="Z184" s="3704"/>
      <c r="AA184" s="3704"/>
      <c r="AB184" s="3704"/>
      <c r="AC184" s="3642"/>
      <c r="AD184" s="3733">
        <f t="shared" ca="1" si="15"/>
        <v>0</v>
      </c>
      <c r="AE184" s="3699" t="str">
        <f t="shared" ca="1" si="16"/>
        <v/>
      </c>
      <c r="AF184" s="3699">
        <f t="shared" ca="1" si="17"/>
        <v>0</v>
      </c>
      <c r="AG184" s="3699">
        <f t="shared" ca="1" si="18"/>
        <v>0</v>
      </c>
      <c r="AH184" s="3718">
        <f t="shared" ca="1" si="19"/>
        <v>0</v>
      </c>
      <c r="AI184" s="3699">
        <f t="shared" ca="1" si="20"/>
        <v>0</v>
      </c>
    </row>
    <row r="185" spans="1:35" ht="30">
      <c r="A185" s="5138"/>
      <c r="B185" s="5128" t="s">
        <v>6544</v>
      </c>
      <c r="C185" s="5128" t="s">
        <v>6545</v>
      </c>
      <c r="D185" s="3702">
        <v>176</v>
      </c>
      <c r="E185" s="3705" t="s">
        <v>2329</v>
      </c>
      <c r="F185" s="3704"/>
      <c r="G185" s="3704"/>
      <c r="H185" s="3704"/>
      <c r="I185" s="3704"/>
      <c r="J185" s="3704"/>
      <c r="K185" s="3704"/>
      <c r="L185" s="3704"/>
      <c r="M185" s="3704"/>
      <c r="N185" s="3704"/>
      <c r="O185" s="3704"/>
      <c r="P185" s="3704"/>
      <c r="Q185" s="3704"/>
      <c r="R185" s="3704"/>
      <c r="S185" s="3704"/>
      <c r="T185" s="3704"/>
      <c r="U185" s="3704"/>
      <c r="V185" s="3704"/>
      <c r="W185" s="3704"/>
      <c r="X185" s="3704"/>
      <c r="Y185" s="3704"/>
      <c r="Z185" s="3704"/>
      <c r="AA185" s="3704"/>
      <c r="AB185" s="3704"/>
      <c r="AC185" s="3642"/>
      <c r="AD185" s="3733">
        <f t="shared" ca="1" si="15"/>
        <v>0</v>
      </c>
      <c r="AE185" s="3699" t="str">
        <f t="shared" ca="1" si="16"/>
        <v/>
      </c>
      <c r="AF185" s="3699">
        <f t="shared" ca="1" si="17"/>
        <v>0</v>
      </c>
      <c r="AG185" s="3699">
        <f t="shared" ca="1" si="18"/>
        <v>0</v>
      </c>
      <c r="AH185" s="3718">
        <f t="shared" ca="1" si="19"/>
        <v>0</v>
      </c>
      <c r="AI185" s="3699">
        <f t="shared" ca="1" si="20"/>
        <v>0</v>
      </c>
    </row>
    <row r="186" spans="1:35">
      <c r="A186" s="5138"/>
      <c r="B186" s="5129"/>
      <c r="C186" s="5129"/>
      <c r="D186" s="3702">
        <v>177</v>
      </c>
      <c r="E186" s="3705" t="s">
        <v>33</v>
      </c>
      <c r="F186" s="3704"/>
      <c r="G186" s="3704"/>
      <c r="H186" s="3704"/>
      <c r="I186" s="3704"/>
      <c r="J186" s="3704"/>
      <c r="K186" s="3704"/>
      <c r="L186" s="3704"/>
      <c r="M186" s="3704"/>
      <c r="N186" s="3704"/>
      <c r="O186" s="3704"/>
      <c r="P186" s="3704"/>
      <c r="Q186" s="3704"/>
      <c r="R186" s="3704"/>
      <c r="S186" s="3704"/>
      <c r="T186" s="3704"/>
      <c r="U186" s="3704"/>
      <c r="V186" s="3704"/>
      <c r="W186" s="3704"/>
      <c r="X186" s="3704"/>
      <c r="Y186" s="3704"/>
      <c r="Z186" s="3704"/>
      <c r="AA186" s="3704"/>
      <c r="AB186" s="3704"/>
      <c r="AC186" s="3642"/>
      <c r="AD186" s="3733">
        <f t="shared" ca="1" si="15"/>
        <v>0</v>
      </c>
      <c r="AE186" s="3699" t="str">
        <f t="shared" ca="1" si="16"/>
        <v/>
      </c>
      <c r="AF186" s="3699">
        <f t="shared" ca="1" si="17"/>
        <v>0</v>
      </c>
      <c r="AG186" s="3699">
        <f t="shared" ca="1" si="18"/>
        <v>0</v>
      </c>
      <c r="AH186" s="3718">
        <f t="shared" ca="1" si="19"/>
        <v>0</v>
      </c>
      <c r="AI186" s="3699">
        <f t="shared" ca="1" si="20"/>
        <v>0</v>
      </c>
    </row>
    <row r="187" spans="1:35">
      <c r="A187" s="5138"/>
      <c r="B187" s="5129"/>
      <c r="C187" s="5129"/>
      <c r="D187" s="3702">
        <v>178</v>
      </c>
      <c r="E187" s="3706" t="s">
        <v>6546</v>
      </c>
      <c r="F187" s="3704"/>
      <c r="G187" s="3704"/>
      <c r="H187" s="3704"/>
      <c r="I187" s="3704"/>
      <c r="J187" s="3704"/>
      <c r="K187" s="3704"/>
      <c r="L187" s="3704"/>
      <c r="M187" s="3704"/>
      <c r="N187" s="3704"/>
      <c r="O187" s="3704"/>
      <c r="P187" s="3704"/>
      <c r="Q187" s="3704"/>
      <c r="R187" s="3704"/>
      <c r="S187" s="3704"/>
      <c r="T187" s="3704"/>
      <c r="U187" s="3704"/>
      <c r="V187" s="3704"/>
      <c r="W187" s="3704"/>
      <c r="X187" s="3704"/>
      <c r="Y187" s="3704"/>
      <c r="Z187" s="3704"/>
      <c r="AA187" s="3704"/>
      <c r="AB187" s="3704"/>
      <c r="AC187" s="3642"/>
      <c r="AD187" s="3733">
        <f t="shared" ca="1" si="15"/>
        <v>0</v>
      </c>
      <c r="AE187" s="3699" t="str">
        <f t="shared" ca="1" si="16"/>
        <v/>
      </c>
      <c r="AF187" s="3699">
        <f t="shared" ca="1" si="17"/>
        <v>0</v>
      </c>
      <c r="AG187" s="3699">
        <f t="shared" ca="1" si="18"/>
        <v>0</v>
      </c>
      <c r="AH187" s="3718">
        <f t="shared" ca="1" si="19"/>
        <v>0</v>
      </c>
      <c r="AI187" s="3699">
        <f t="shared" ca="1" si="20"/>
        <v>0</v>
      </c>
    </row>
    <row r="188" spans="1:35">
      <c r="A188" s="5138"/>
      <c r="B188" s="5129"/>
      <c r="C188" s="5129"/>
      <c r="D188" s="3702">
        <v>179</v>
      </c>
      <c r="E188" s="3706" t="s">
        <v>6547</v>
      </c>
      <c r="F188" s="3703"/>
      <c r="G188" s="3704"/>
      <c r="H188" s="3704"/>
      <c r="I188" s="3704"/>
      <c r="J188" s="3704"/>
      <c r="K188" s="3704"/>
      <c r="L188" s="3704"/>
      <c r="M188" s="3704"/>
      <c r="N188" s="3704"/>
      <c r="O188" s="3704"/>
      <c r="P188" s="3704"/>
      <c r="Q188" s="3704"/>
      <c r="R188" s="3704"/>
      <c r="S188" s="3704"/>
      <c r="T188" s="3704"/>
      <c r="U188" s="3704"/>
      <c r="V188" s="3704"/>
      <c r="W188" s="3704"/>
      <c r="X188" s="3704"/>
      <c r="Y188" s="3704"/>
      <c r="Z188" s="3704"/>
      <c r="AA188" s="3704"/>
      <c r="AB188" s="3704"/>
      <c r="AC188" s="3642"/>
      <c r="AD188" s="3733">
        <f t="shared" ca="1" si="15"/>
        <v>0</v>
      </c>
      <c r="AE188" s="3699" t="str">
        <f t="shared" ca="1" si="16"/>
        <v/>
      </c>
      <c r="AF188" s="3699">
        <f t="shared" ca="1" si="17"/>
        <v>0</v>
      </c>
      <c r="AG188" s="3699">
        <f t="shared" ca="1" si="18"/>
        <v>0</v>
      </c>
      <c r="AH188" s="3718">
        <f t="shared" ca="1" si="19"/>
        <v>0</v>
      </c>
      <c r="AI188" s="3699">
        <f t="shared" ca="1" si="20"/>
        <v>0</v>
      </c>
    </row>
    <row r="189" spans="1:35">
      <c r="A189" s="5138"/>
      <c r="B189" s="5129"/>
      <c r="C189" s="5129"/>
      <c r="D189" s="3702">
        <v>180</v>
      </c>
      <c r="E189" s="3703" t="s">
        <v>6548</v>
      </c>
      <c r="F189" s="3704"/>
      <c r="G189" s="3704"/>
      <c r="H189" s="3704"/>
      <c r="I189" s="3704"/>
      <c r="J189" s="3704"/>
      <c r="K189" s="3704"/>
      <c r="L189" s="3704"/>
      <c r="M189" s="3704"/>
      <c r="N189" s="3704"/>
      <c r="O189" s="3704"/>
      <c r="P189" s="3704"/>
      <c r="Q189" s="3704"/>
      <c r="R189" s="3704"/>
      <c r="S189" s="3704"/>
      <c r="T189" s="3704"/>
      <c r="U189" s="3704"/>
      <c r="V189" s="3704"/>
      <c r="W189" s="3704"/>
      <c r="X189" s="3704"/>
      <c r="Y189" s="3704"/>
      <c r="Z189" s="3704"/>
      <c r="AA189" s="3704"/>
      <c r="AB189" s="3704"/>
      <c r="AC189" s="3642"/>
      <c r="AD189" s="3733">
        <f t="shared" ca="1" si="15"/>
        <v>0</v>
      </c>
      <c r="AE189" s="3699" t="str">
        <f t="shared" ca="1" si="16"/>
        <v/>
      </c>
      <c r="AF189" s="3699">
        <f t="shared" ca="1" si="17"/>
        <v>0</v>
      </c>
      <c r="AG189" s="3699">
        <f t="shared" ca="1" si="18"/>
        <v>0</v>
      </c>
      <c r="AH189" s="3718">
        <f t="shared" ca="1" si="19"/>
        <v>0</v>
      </c>
      <c r="AI189" s="3699">
        <f t="shared" ca="1" si="20"/>
        <v>0</v>
      </c>
    </row>
    <row r="190" spans="1:35" ht="30">
      <c r="A190" s="5138"/>
      <c r="B190" s="5129"/>
      <c r="C190" s="5129"/>
      <c r="D190" s="3702">
        <v>181</v>
      </c>
      <c r="E190" s="3705" t="s">
        <v>6549</v>
      </c>
      <c r="F190" s="3704"/>
      <c r="G190" s="3704"/>
      <c r="H190" s="3704"/>
      <c r="I190" s="3704"/>
      <c r="J190" s="3704"/>
      <c r="K190" s="3704"/>
      <c r="L190" s="3704"/>
      <c r="M190" s="3704"/>
      <c r="N190" s="3704"/>
      <c r="O190" s="3704"/>
      <c r="P190" s="3704"/>
      <c r="Q190" s="3704"/>
      <c r="R190" s="3704"/>
      <c r="S190" s="3704"/>
      <c r="T190" s="3704"/>
      <c r="U190" s="3704"/>
      <c r="V190" s="3704"/>
      <c r="W190" s="3704"/>
      <c r="X190" s="3704"/>
      <c r="Y190" s="3704"/>
      <c r="Z190" s="3704"/>
      <c r="AA190" s="3704"/>
      <c r="AB190" s="3704"/>
      <c r="AC190" s="3642"/>
      <c r="AD190" s="3733">
        <f t="shared" ca="1" si="15"/>
        <v>0</v>
      </c>
      <c r="AE190" s="3699" t="str">
        <f t="shared" ca="1" si="16"/>
        <v/>
      </c>
      <c r="AF190" s="3699">
        <f t="shared" ca="1" si="17"/>
        <v>0</v>
      </c>
      <c r="AG190" s="3699">
        <f t="shared" ca="1" si="18"/>
        <v>0</v>
      </c>
      <c r="AH190" s="3718">
        <f t="shared" ca="1" si="19"/>
        <v>0</v>
      </c>
      <c r="AI190" s="3699">
        <f t="shared" ca="1" si="20"/>
        <v>0</v>
      </c>
    </row>
    <row r="191" spans="1:35" ht="45">
      <c r="A191" s="5138"/>
      <c r="B191" s="3712" t="s">
        <v>6550</v>
      </c>
      <c r="C191" s="3712" t="s">
        <v>6551</v>
      </c>
      <c r="D191" s="3702">
        <v>182</v>
      </c>
      <c r="E191" s="3703" t="s">
        <v>6552</v>
      </c>
      <c r="F191" s="3704"/>
      <c r="G191" s="3704"/>
      <c r="H191" s="3704"/>
      <c r="I191" s="3704"/>
      <c r="J191" s="3704"/>
      <c r="K191" s="3704"/>
      <c r="L191" s="3704"/>
      <c r="M191" s="3704"/>
      <c r="N191" s="3704"/>
      <c r="O191" s="3704"/>
      <c r="P191" s="3704"/>
      <c r="Q191" s="3704"/>
      <c r="R191" s="3704"/>
      <c r="S191" s="3704"/>
      <c r="T191" s="3704"/>
      <c r="U191" s="3704"/>
      <c r="V191" s="3704"/>
      <c r="W191" s="3704"/>
      <c r="X191" s="3704"/>
      <c r="Y191" s="3704"/>
      <c r="Z191" s="3704"/>
      <c r="AA191" s="3704"/>
      <c r="AB191" s="3704"/>
      <c r="AC191" s="3642"/>
      <c r="AD191" s="3733">
        <f t="shared" ca="1" si="15"/>
        <v>0</v>
      </c>
      <c r="AE191" s="3699" t="str">
        <f t="shared" ca="1" si="16"/>
        <v/>
      </c>
      <c r="AF191" s="3699">
        <f t="shared" ca="1" si="17"/>
        <v>0</v>
      </c>
      <c r="AG191" s="3699">
        <f t="shared" ca="1" si="18"/>
        <v>0</v>
      </c>
      <c r="AH191" s="3718">
        <f t="shared" ca="1" si="19"/>
        <v>0</v>
      </c>
      <c r="AI191" s="3699">
        <f t="shared" ca="1" si="20"/>
        <v>0</v>
      </c>
    </row>
    <row r="192" spans="1:35">
      <c r="A192" s="5138"/>
      <c r="B192" s="5128" t="s">
        <v>6553</v>
      </c>
      <c r="C192" s="5128" t="s">
        <v>3878</v>
      </c>
      <c r="D192" s="3702">
        <v>183</v>
      </c>
      <c r="E192" s="3703" t="s">
        <v>6501</v>
      </c>
      <c r="F192" s="3709"/>
      <c r="G192" s="3709"/>
      <c r="H192" s="3709"/>
      <c r="I192" s="3709"/>
      <c r="J192" s="3709"/>
      <c r="K192" s="3709"/>
      <c r="L192" s="3709"/>
      <c r="M192" s="3709"/>
      <c r="N192" s="3709"/>
      <c r="O192" s="3709"/>
      <c r="P192" s="3709"/>
      <c r="Q192" s="3709"/>
      <c r="R192" s="3709"/>
      <c r="S192" s="3709"/>
      <c r="T192" s="3704"/>
      <c r="U192" s="3704"/>
      <c r="V192" s="3704"/>
      <c r="W192" s="3704"/>
      <c r="X192" s="3704"/>
      <c r="Y192" s="3704"/>
      <c r="Z192" s="3704"/>
      <c r="AA192" s="3704"/>
      <c r="AB192" s="3704"/>
      <c r="AC192" s="3642"/>
      <c r="AD192" s="3733">
        <f t="shared" ca="1" si="15"/>
        <v>0</v>
      </c>
      <c r="AE192" s="3699" t="str">
        <f t="shared" ca="1" si="16"/>
        <v/>
      </c>
      <c r="AF192" s="3699">
        <f t="shared" ca="1" si="17"/>
        <v>0</v>
      </c>
      <c r="AG192" s="3699">
        <f t="shared" ca="1" si="18"/>
        <v>0</v>
      </c>
      <c r="AH192" s="3718">
        <f t="shared" ca="1" si="19"/>
        <v>0</v>
      </c>
      <c r="AI192" s="3699">
        <f t="shared" ca="1" si="20"/>
        <v>0</v>
      </c>
    </row>
    <row r="193" spans="1:35" ht="30">
      <c r="A193" s="5138"/>
      <c r="B193" s="5128"/>
      <c r="C193" s="5128"/>
      <c r="D193" s="3702">
        <v>184</v>
      </c>
      <c r="E193" s="3703" t="s">
        <v>6502</v>
      </c>
      <c r="F193" s="3704"/>
      <c r="G193" s="3704"/>
      <c r="H193" s="3704"/>
      <c r="I193" s="3704"/>
      <c r="J193" s="3704"/>
      <c r="K193" s="3704"/>
      <c r="L193" s="3704"/>
      <c r="M193" s="3704"/>
      <c r="N193" s="3704"/>
      <c r="O193" s="3704"/>
      <c r="P193" s="3704"/>
      <c r="Q193" s="3704"/>
      <c r="R193" s="3704"/>
      <c r="S193" s="3704"/>
      <c r="T193" s="3704"/>
      <c r="U193" s="3704"/>
      <c r="V193" s="3704"/>
      <c r="W193" s="3704"/>
      <c r="X193" s="3704"/>
      <c r="Y193" s="3704"/>
      <c r="Z193" s="3704"/>
      <c r="AA193" s="3704"/>
      <c r="AB193" s="3704"/>
      <c r="AC193" s="3642"/>
      <c r="AD193" s="3733">
        <f t="shared" ca="1" si="15"/>
        <v>0</v>
      </c>
      <c r="AE193" s="3699" t="str">
        <f t="shared" ca="1" si="16"/>
        <v/>
      </c>
      <c r="AF193" s="3699">
        <f t="shared" ca="1" si="17"/>
        <v>0</v>
      </c>
      <c r="AG193" s="3699">
        <f t="shared" ca="1" si="18"/>
        <v>0</v>
      </c>
      <c r="AH193" s="3718">
        <f t="shared" ca="1" si="19"/>
        <v>0</v>
      </c>
      <c r="AI193" s="3699">
        <f t="shared" ca="1" si="20"/>
        <v>0</v>
      </c>
    </row>
    <row r="194" spans="1:35">
      <c r="A194" s="5138"/>
      <c r="B194" s="5128"/>
      <c r="C194" s="5128"/>
      <c r="D194" s="3702">
        <v>185</v>
      </c>
      <c r="E194" s="3703" t="s">
        <v>6554</v>
      </c>
      <c r="F194" s="3709"/>
      <c r="G194" s="3709"/>
      <c r="H194" s="3709"/>
      <c r="I194" s="3709"/>
      <c r="J194" s="3709"/>
      <c r="K194" s="3709"/>
      <c r="L194" s="3709"/>
      <c r="M194" s="3709"/>
      <c r="N194" s="3709"/>
      <c r="O194" s="3709"/>
      <c r="P194" s="3709"/>
      <c r="Q194" s="3709"/>
      <c r="R194" s="3709"/>
      <c r="S194" s="3709"/>
      <c r="T194" s="3704"/>
      <c r="U194" s="3704"/>
      <c r="V194" s="3704"/>
      <c r="W194" s="3704"/>
      <c r="X194" s="3704"/>
      <c r="Y194" s="3704"/>
      <c r="Z194" s="3704"/>
      <c r="AA194" s="3704"/>
      <c r="AB194" s="3704"/>
      <c r="AC194" s="3642"/>
      <c r="AD194" s="3733">
        <f t="shared" ca="1" si="15"/>
        <v>0</v>
      </c>
      <c r="AE194" s="3699" t="str">
        <f t="shared" ca="1" si="16"/>
        <v/>
      </c>
      <c r="AF194" s="3699">
        <f t="shared" ca="1" si="17"/>
        <v>0</v>
      </c>
      <c r="AG194" s="3699">
        <f t="shared" ca="1" si="18"/>
        <v>0</v>
      </c>
      <c r="AH194" s="3718">
        <f t="shared" ca="1" si="19"/>
        <v>0</v>
      </c>
      <c r="AI194" s="3699">
        <f t="shared" ca="1" si="20"/>
        <v>0</v>
      </c>
    </row>
    <row r="195" spans="1:35">
      <c r="A195" s="5138"/>
      <c r="B195" s="5128"/>
      <c r="C195" s="5128"/>
      <c r="D195" s="3702">
        <v>186</v>
      </c>
      <c r="E195" s="3703" t="s">
        <v>6503</v>
      </c>
      <c r="F195" s="3704"/>
      <c r="G195" s="3704"/>
      <c r="H195" s="3704"/>
      <c r="I195" s="3704"/>
      <c r="J195" s="3704"/>
      <c r="K195" s="3704"/>
      <c r="L195" s="3704"/>
      <c r="M195" s="3704"/>
      <c r="N195" s="3704"/>
      <c r="O195" s="3704"/>
      <c r="P195" s="3704"/>
      <c r="Q195" s="3704"/>
      <c r="R195" s="3704"/>
      <c r="S195" s="3704"/>
      <c r="T195" s="3704"/>
      <c r="U195" s="3704"/>
      <c r="V195" s="3704"/>
      <c r="W195" s="3704"/>
      <c r="X195" s="3704"/>
      <c r="Y195" s="3704"/>
      <c r="Z195" s="3704"/>
      <c r="AA195" s="3704"/>
      <c r="AB195" s="3704"/>
      <c r="AC195" s="3642"/>
      <c r="AD195" s="3733">
        <f t="shared" ca="1" si="15"/>
        <v>0</v>
      </c>
      <c r="AE195" s="3699" t="str">
        <f t="shared" ca="1" si="16"/>
        <v/>
      </c>
      <c r="AF195" s="3699">
        <f t="shared" ca="1" si="17"/>
        <v>0</v>
      </c>
      <c r="AG195" s="3699">
        <f t="shared" ca="1" si="18"/>
        <v>0</v>
      </c>
      <c r="AH195" s="3718">
        <f t="shared" ca="1" si="19"/>
        <v>0</v>
      </c>
      <c r="AI195" s="3699">
        <f t="shared" ca="1" si="20"/>
        <v>0</v>
      </c>
    </row>
    <row r="196" spans="1:35">
      <c r="A196" s="5138"/>
      <c r="B196" s="5128"/>
      <c r="C196" s="5128"/>
      <c r="D196" s="3702">
        <v>187</v>
      </c>
      <c r="E196" s="3703" t="s">
        <v>6504</v>
      </c>
      <c r="F196" s="3704"/>
      <c r="G196" s="3704"/>
      <c r="H196" s="3704"/>
      <c r="I196" s="3704"/>
      <c r="J196" s="3704"/>
      <c r="K196" s="3704"/>
      <c r="L196" s="3704"/>
      <c r="M196" s="3704"/>
      <c r="N196" s="3704"/>
      <c r="O196" s="3704"/>
      <c r="P196" s="3704"/>
      <c r="Q196" s="3704"/>
      <c r="R196" s="3704"/>
      <c r="S196" s="3704"/>
      <c r="T196" s="3704"/>
      <c r="U196" s="3704"/>
      <c r="V196" s="3704"/>
      <c r="W196" s="3704"/>
      <c r="X196" s="3704"/>
      <c r="Y196" s="3704"/>
      <c r="Z196" s="3704"/>
      <c r="AA196" s="3704"/>
      <c r="AB196" s="3704"/>
      <c r="AC196" s="3642"/>
      <c r="AD196" s="3733">
        <f t="shared" ca="1" si="15"/>
        <v>0</v>
      </c>
      <c r="AE196" s="3699" t="str">
        <f t="shared" ca="1" si="16"/>
        <v/>
      </c>
      <c r="AF196" s="3699">
        <f t="shared" ca="1" si="17"/>
        <v>0</v>
      </c>
      <c r="AG196" s="3699">
        <f t="shared" ca="1" si="18"/>
        <v>0</v>
      </c>
      <c r="AH196" s="3718">
        <f t="shared" ca="1" si="19"/>
        <v>0</v>
      </c>
      <c r="AI196" s="3699">
        <f t="shared" ca="1" si="20"/>
        <v>0</v>
      </c>
    </row>
    <row r="197" spans="1:35" ht="30">
      <c r="A197" s="5138"/>
      <c r="B197" s="5128"/>
      <c r="C197" s="5128"/>
      <c r="D197" s="3702">
        <v>188</v>
      </c>
      <c r="E197" s="3703" t="s">
        <v>6555</v>
      </c>
      <c r="F197" s="3704"/>
      <c r="G197" s="3704"/>
      <c r="H197" s="3704"/>
      <c r="I197" s="3704"/>
      <c r="J197" s="3704"/>
      <c r="K197" s="3704"/>
      <c r="L197" s="3704"/>
      <c r="M197" s="3704"/>
      <c r="N197" s="3704"/>
      <c r="O197" s="3704"/>
      <c r="P197" s="3704"/>
      <c r="Q197" s="3704"/>
      <c r="R197" s="3704"/>
      <c r="S197" s="3704"/>
      <c r="T197" s="3704"/>
      <c r="U197" s="3704"/>
      <c r="V197" s="3704"/>
      <c r="W197" s="3704"/>
      <c r="X197" s="3704"/>
      <c r="Y197" s="3704"/>
      <c r="Z197" s="3704"/>
      <c r="AA197" s="3704"/>
      <c r="AB197" s="3704"/>
      <c r="AC197" s="3642"/>
      <c r="AD197" s="3733">
        <f t="shared" ca="1" si="15"/>
        <v>0</v>
      </c>
      <c r="AE197" s="3699" t="str">
        <f t="shared" ca="1" si="16"/>
        <v/>
      </c>
      <c r="AF197" s="3699">
        <f t="shared" ca="1" si="17"/>
        <v>0</v>
      </c>
      <c r="AG197" s="3699">
        <f t="shared" ca="1" si="18"/>
        <v>0</v>
      </c>
      <c r="AH197" s="3718">
        <f t="shared" ca="1" si="19"/>
        <v>0</v>
      </c>
      <c r="AI197" s="3699">
        <f t="shared" ca="1" si="20"/>
        <v>0</v>
      </c>
    </row>
    <row r="198" spans="1:35">
      <c r="A198" s="5138"/>
      <c r="B198" s="5128" t="s">
        <v>6556</v>
      </c>
      <c r="C198" s="5128" t="s">
        <v>6557</v>
      </c>
      <c r="D198" s="3702">
        <v>189</v>
      </c>
      <c r="E198" s="3703" t="s">
        <v>6558</v>
      </c>
      <c r="F198" s="3704"/>
      <c r="G198" s="3704"/>
      <c r="H198" s="3704"/>
      <c r="I198" s="3704"/>
      <c r="J198" s="3704"/>
      <c r="K198" s="3704"/>
      <c r="L198" s="3704"/>
      <c r="M198" s="3704"/>
      <c r="N198" s="3704"/>
      <c r="O198" s="3704"/>
      <c r="P198" s="3704"/>
      <c r="Q198" s="3704"/>
      <c r="R198" s="3704"/>
      <c r="S198" s="3704"/>
      <c r="T198" s="3704"/>
      <c r="U198" s="3704"/>
      <c r="V198" s="3704"/>
      <c r="W198" s="3704"/>
      <c r="X198" s="3704"/>
      <c r="Y198" s="3704"/>
      <c r="Z198" s="3704"/>
      <c r="AA198" s="3704"/>
      <c r="AB198" s="3704"/>
      <c r="AC198" s="3642"/>
      <c r="AD198" s="3733">
        <f t="shared" ca="1" si="15"/>
        <v>0</v>
      </c>
      <c r="AE198" s="3699" t="str">
        <f t="shared" ca="1" si="16"/>
        <v/>
      </c>
      <c r="AF198" s="3699">
        <f t="shared" ca="1" si="17"/>
        <v>0</v>
      </c>
      <c r="AG198" s="3699">
        <f t="shared" ca="1" si="18"/>
        <v>0</v>
      </c>
      <c r="AH198" s="3718">
        <f t="shared" ca="1" si="19"/>
        <v>0</v>
      </c>
      <c r="AI198" s="3699">
        <f t="shared" ca="1" si="20"/>
        <v>0</v>
      </c>
    </row>
    <row r="199" spans="1:35">
      <c r="A199" s="5138"/>
      <c r="B199" s="5129"/>
      <c r="C199" s="5129"/>
      <c r="D199" s="3702">
        <v>190</v>
      </c>
      <c r="E199" s="3703" t="s">
        <v>6559</v>
      </c>
      <c r="F199" s="3704"/>
      <c r="G199" s="3704"/>
      <c r="H199" s="3704"/>
      <c r="I199" s="3704"/>
      <c r="J199" s="3704"/>
      <c r="K199" s="3704"/>
      <c r="L199" s="3704"/>
      <c r="M199" s="3704"/>
      <c r="N199" s="3704"/>
      <c r="O199" s="3704"/>
      <c r="P199" s="3704"/>
      <c r="Q199" s="3704"/>
      <c r="R199" s="3704"/>
      <c r="S199" s="3704"/>
      <c r="T199" s="3704"/>
      <c r="U199" s="3704"/>
      <c r="V199" s="3704"/>
      <c r="W199" s="3704"/>
      <c r="X199" s="3704"/>
      <c r="Y199" s="3704"/>
      <c r="Z199" s="3704"/>
      <c r="AA199" s="3704"/>
      <c r="AB199" s="3704"/>
      <c r="AC199" s="3642"/>
      <c r="AD199" s="3733">
        <f t="shared" ref="AD199:AD208" ca="1" si="22">IFERROR(INDIRECT("'"&amp;$AD$4&amp;"'!"&amp;$AD$5&amp;$AC199),0)</f>
        <v>0</v>
      </c>
      <c r="AE199" s="3699" t="str">
        <f t="shared" ref="AE199:AE208" ca="1" si="23">IFERROR(INDIRECT("'"&amp;$AD$4&amp;"'!"&amp;$AE$5&amp;$AC199),"")</f>
        <v/>
      </c>
      <c r="AF199" s="3699">
        <f t="shared" ref="AF199:AF208" ca="1" si="24">IFERROR(INDIRECT("'"&amp;$AD$4&amp;"'!"&amp;$AF$5&amp;$AC199),0)</f>
        <v>0</v>
      </c>
      <c r="AG199" s="3699">
        <f t="shared" ref="AG199:AG208" ca="1" si="25">IFERROR(INDIRECT("'"&amp;$AD$4&amp;"'!"&amp;$AG$5&amp;$AC199),0)</f>
        <v>0</v>
      </c>
      <c r="AH199" s="3718">
        <f t="shared" ref="AH199:AH208" ca="1" si="26">AD199</f>
        <v>0</v>
      </c>
      <c r="AI199" s="3699">
        <f t="shared" ca="1" si="20"/>
        <v>0</v>
      </c>
    </row>
    <row r="200" spans="1:35">
      <c r="A200" s="5138"/>
      <c r="B200" s="5128" t="s">
        <v>6560</v>
      </c>
      <c r="C200" s="5128" t="s">
        <v>6506</v>
      </c>
      <c r="D200" s="3702">
        <v>191</v>
      </c>
      <c r="E200" s="3703" t="s">
        <v>3894</v>
      </c>
      <c r="F200" s="3716"/>
      <c r="G200" s="3704"/>
      <c r="H200" s="3704"/>
      <c r="I200" s="3704"/>
      <c r="J200" s="3704"/>
      <c r="K200" s="3704"/>
      <c r="L200" s="3704"/>
      <c r="M200" s="3704"/>
      <c r="N200" s="3704"/>
      <c r="O200" s="3704"/>
      <c r="P200" s="3704"/>
      <c r="Q200" s="3704"/>
      <c r="R200" s="3704"/>
      <c r="S200" s="3704"/>
      <c r="T200" s="3704"/>
      <c r="U200" s="3704"/>
      <c r="V200" s="3704"/>
      <c r="W200" s="3704"/>
      <c r="X200" s="3704"/>
      <c r="Y200" s="3704"/>
      <c r="Z200" s="3704"/>
      <c r="AA200" s="3704"/>
      <c r="AB200" s="3704"/>
      <c r="AC200" s="3642"/>
      <c r="AD200" s="3733">
        <f t="shared" ca="1" si="22"/>
        <v>0</v>
      </c>
      <c r="AE200" s="3699" t="str">
        <f t="shared" ca="1" si="23"/>
        <v/>
      </c>
      <c r="AF200" s="3699">
        <f t="shared" ca="1" si="24"/>
        <v>0</v>
      </c>
      <c r="AG200" s="3699">
        <f t="shared" ca="1" si="25"/>
        <v>0</v>
      </c>
      <c r="AH200" s="3718">
        <f t="shared" ca="1" si="26"/>
        <v>0</v>
      </c>
      <c r="AI200" s="3699">
        <f t="shared" ca="1" si="20"/>
        <v>0</v>
      </c>
    </row>
    <row r="201" spans="1:35">
      <c r="A201" s="5138"/>
      <c r="B201" s="5129"/>
      <c r="C201" s="5128"/>
      <c r="D201" s="3702">
        <v>192</v>
      </c>
      <c r="E201" s="3722" t="s">
        <v>6507</v>
      </c>
      <c r="F201" s="3716"/>
      <c r="G201" s="3704"/>
      <c r="H201" s="3704"/>
      <c r="I201" s="3704"/>
      <c r="J201" s="3704"/>
      <c r="K201" s="3704"/>
      <c r="L201" s="3704"/>
      <c r="M201" s="3704"/>
      <c r="N201" s="3704"/>
      <c r="O201" s="3704"/>
      <c r="P201" s="3704"/>
      <c r="Q201" s="3704"/>
      <c r="R201" s="3704"/>
      <c r="S201" s="3704"/>
      <c r="T201" s="3704"/>
      <c r="U201" s="3704"/>
      <c r="V201" s="3704"/>
      <c r="W201" s="3704"/>
      <c r="X201" s="3704"/>
      <c r="Y201" s="3704"/>
      <c r="Z201" s="3704"/>
      <c r="AA201" s="3704"/>
      <c r="AB201" s="3704"/>
      <c r="AC201" s="3642"/>
      <c r="AD201" s="3733">
        <f t="shared" ca="1" si="22"/>
        <v>0</v>
      </c>
      <c r="AE201" s="3699" t="str">
        <f t="shared" ca="1" si="23"/>
        <v/>
      </c>
      <c r="AF201" s="3699">
        <f t="shared" ca="1" si="24"/>
        <v>0</v>
      </c>
      <c r="AG201" s="3699">
        <f t="shared" ca="1" si="25"/>
        <v>0</v>
      </c>
      <c r="AH201" s="3718">
        <f t="shared" ca="1" si="26"/>
        <v>0</v>
      </c>
      <c r="AI201" s="3699">
        <f t="shared" ca="1" si="20"/>
        <v>0</v>
      </c>
    </row>
    <row r="202" spans="1:35" ht="30">
      <c r="A202" s="5138"/>
      <c r="B202" s="5128" t="s">
        <v>6561</v>
      </c>
      <c r="C202" s="5128" t="s">
        <v>6562</v>
      </c>
      <c r="D202" s="3702">
        <v>193</v>
      </c>
      <c r="E202" s="3703" t="s">
        <v>6563</v>
      </c>
      <c r="F202" s="3704"/>
      <c r="G202" s="3704"/>
      <c r="H202" s="3704"/>
      <c r="I202" s="3704"/>
      <c r="J202" s="3704"/>
      <c r="K202" s="3704"/>
      <c r="L202" s="3704"/>
      <c r="M202" s="3704"/>
      <c r="N202" s="3704"/>
      <c r="O202" s="3704"/>
      <c r="P202" s="3704"/>
      <c r="Q202" s="3704"/>
      <c r="R202" s="3704"/>
      <c r="S202" s="3704"/>
      <c r="T202" s="3704"/>
      <c r="U202" s="3704"/>
      <c r="V202" s="3704"/>
      <c r="W202" s="3704"/>
      <c r="X202" s="3704"/>
      <c r="Y202" s="3704"/>
      <c r="Z202" s="3704"/>
      <c r="AA202" s="3704"/>
      <c r="AB202" s="3704"/>
      <c r="AC202" s="3642"/>
      <c r="AD202" s="3733">
        <f t="shared" ca="1" si="22"/>
        <v>0</v>
      </c>
      <c r="AE202" s="3699" t="str">
        <f t="shared" ca="1" si="23"/>
        <v/>
      </c>
      <c r="AF202" s="3699">
        <f t="shared" ca="1" si="24"/>
        <v>0</v>
      </c>
      <c r="AG202" s="3699">
        <f t="shared" ca="1" si="25"/>
        <v>0</v>
      </c>
      <c r="AH202" s="3718">
        <f t="shared" ca="1" si="26"/>
        <v>0</v>
      </c>
      <c r="AI202" s="3699">
        <f t="shared" ca="1" si="20"/>
        <v>0</v>
      </c>
    </row>
    <row r="203" spans="1:35">
      <c r="A203" s="5138"/>
      <c r="B203" s="5129"/>
      <c r="C203" s="5129"/>
      <c r="D203" s="3702">
        <v>194</v>
      </c>
      <c r="E203" s="3703" t="s">
        <v>6564</v>
      </c>
      <c r="F203" s="3704"/>
      <c r="G203" s="3704"/>
      <c r="H203" s="3704"/>
      <c r="I203" s="3704"/>
      <c r="J203" s="3704"/>
      <c r="K203" s="3704"/>
      <c r="L203" s="3704"/>
      <c r="M203" s="3704"/>
      <c r="N203" s="3704"/>
      <c r="O203" s="3704"/>
      <c r="P203" s="3704"/>
      <c r="Q203" s="3704"/>
      <c r="R203" s="3704"/>
      <c r="S203" s="3704"/>
      <c r="T203" s="3704"/>
      <c r="U203" s="3704"/>
      <c r="V203" s="3704"/>
      <c r="W203" s="3704"/>
      <c r="X203" s="3704"/>
      <c r="Y203" s="3704"/>
      <c r="Z203" s="3704"/>
      <c r="AA203" s="3704"/>
      <c r="AB203" s="3704"/>
      <c r="AC203" s="3642"/>
      <c r="AD203" s="3733">
        <f t="shared" ca="1" si="22"/>
        <v>0</v>
      </c>
      <c r="AE203" s="3699" t="str">
        <f t="shared" ca="1" si="23"/>
        <v/>
      </c>
      <c r="AF203" s="3699">
        <f t="shared" ca="1" si="24"/>
        <v>0</v>
      </c>
      <c r="AG203" s="3699">
        <f t="shared" ca="1" si="25"/>
        <v>0</v>
      </c>
      <c r="AH203" s="3718">
        <f t="shared" ca="1" si="26"/>
        <v>0</v>
      </c>
      <c r="AI203" s="3699">
        <f t="shared" ref="AI203:AI208" ca="1" si="27">IFERROR(INDIRECT("'"&amp;$AD$4&amp;"'!"&amp;$AI$5&amp;$AC203),0)</f>
        <v>0</v>
      </c>
    </row>
    <row r="204" spans="1:35">
      <c r="A204" s="5138"/>
      <c r="B204" s="5129"/>
      <c r="C204" s="5129"/>
      <c r="D204" s="3702">
        <v>195</v>
      </c>
      <c r="E204" s="3703" t="s">
        <v>6565</v>
      </c>
      <c r="F204" s="3704"/>
      <c r="G204" s="3704"/>
      <c r="H204" s="3704"/>
      <c r="I204" s="3704"/>
      <c r="J204" s="3704"/>
      <c r="K204" s="3704"/>
      <c r="L204" s="3704"/>
      <c r="M204" s="3704"/>
      <c r="N204" s="3704"/>
      <c r="O204" s="3704"/>
      <c r="P204" s="3704"/>
      <c r="Q204" s="3704"/>
      <c r="R204" s="3704"/>
      <c r="S204" s="3704"/>
      <c r="T204" s="3704"/>
      <c r="U204" s="3704"/>
      <c r="V204" s="3704"/>
      <c r="W204" s="3704"/>
      <c r="X204" s="3704"/>
      <c r="Y204" s="3704"/>
      <c r="Z204" s="3704"/>
      <c r="AA204" s="3704"/>
      <c r="AB204" s="3704"/>
      <c r="AC204" s="3642"/>
      <c r="AD204" s="3733">
        <f t="shared" ca="1" si="22"/>
        <v>0</v>
      </c>
      <c r="AE204" s="3699" t="str">
        <f t="shared" ca="1" si="23"/>
        <v/>
      </c>
      <c r="AF204" s="3699">
        <f t="shared" ca="1" si="24"/>
        <v>0</v>
      </c>
      <c r="AG204" s="3699">
        <f t="shared" ca="1" si="25"/>
        <v>0</v>
      </c>
      <c r="AH204" s="3718">
        <f t="shared" ca="1" si="26"/>
        <v>0</v>
      </c>
      <c r="AI204" s="3699">
        <f t="shared" ca="1" si="27"/>
        <v>0</v>
      </c>
    </row>
    <row r="205" spans="1:35" ht="30">
      <c r="A205" s="5138"/>
      <c r="B205" s="3712" t="s">
        <v>6566</v>
      </c>
      <c r="C205" s="3712" t="s">
        <v>2340</v>
      </c>
      <c r="D205" s="3702">
        <v>196</v>
      </c>
      <c r="E205" s="3703" t="s">
        <v>6511</v>
      </c>
      <c r="F205" s="3704"/>
      <c r="G205" s="3704"/>
      <c r="H205" s="3704"/>
      <c r="I205" s="3704"/>
      <c r="J205" s="3704"/>
      <c r="K205" s="3704"/>
      <c r="L205" s="3704"/>
      <c r="M205" s="3704"/>
      <c r="N205" s="3704"/>
      <c r="O205" s="3704"/>
      <c r="P205" s="3704"/>
      <c r="Q205" s="3704"/>
      <c r="R205" s="3704"/>
      <c r="S205" s="3704"/>
      <c r="T205" s="3704"/>
      <c r="U205" s="3704"/>
      <c r="V205" s="3704"/>
      <c r="W205" s="3704"/>
      <c r="X205" s="3704"/>
      <c r="Y205" s="3704"/>
      <c r="Z205" s="3704"/>
      <c r="AA205" s="3704"/>
      <c r="AB205" s="3704"/>
      <c r="AC205" s="3642"/>
      <c r="AD205" s="3733">
        <f t="shared" ca="1" si="22"/>
        <v>0</v>
      </c>
      <c r="AE205" s="3699" t="str">
        <f t="shared" ca="1" si="23"/>
        <v/>
      </c>
      <c r="AF205" s="3699">
        <f t="shared" ca="1" si="24"/>
        <v>0</v>
      </c>
      <c r="AG205" s="3699">
        <f t="shared" ca="1" si="25"/>
        <v>0</v>
      </c>
      <c r="AH205" s="3718">
        <f t="shared" ca="1" si="26"/>
        <v>0</v>
      </c>
      <c r="AI205" s="3699">
        <f t="shared" ca="1" si="27"/>
        <v>0</v>
      </c>
    </row>
    <row r="206" spans="1:35" ht="30">
      <c r="A206" s="5138"/>
      <c r="B206" s="3712" t="s">
        <v>6567</v>
      </c>
      <c r="C206" s="3717" t="s">
        <v>6513</v>
      </c>
      <c r="D206" s="3702">
        <v>197</v>
      </c>
      <c r="E206" s="3703" t="s">
        <v>2712</v>
      </c>
      <c r="F206" s="3723"/>
      <c r="G206" s="3723"/>
      <c r="H206" s="3723"/>
      <c r="I206" s="3723"/>
      <c r="J206" s="3723"/>
      <c r="K206" s="3723"/>
      <c r="L206" s="3723"/>
      <c r="M206" s="3723"/>
      <c r="N206" s="3723"/>
      <c r="O206" s="3723"/>
      <c r="P206" s="3723"/>
      <c r="Q206" s="3723"/>
      <c r="R206" s="3723"/>
      <c r="S206" s="3723"/>
      <c r="T206" s="3726"/>
      <c r="U206" s="3726"/>
      <c r="V206" s="3726"/>
      <c r="W206" s="3726"/>
      <c r="X206" s="3726"/>
      <c r="Y206" s="3726"/>
      <c r="Z206" s="3726"/>
      <c r="AA206" s="3726"/>
      <c r="AB206" s="3726"/>
      <c r="AC206" s="3642"/>
      <c r="AD206" s="3733">
        <f t="shared" ca="1" si="22"/>
        <v>0</v>
      </c>
      <c r="AE206" s="3699" t="str">
        <f t="shared" ca="1" si="23"/>
        <v/>
      </c>
      <c r="AF206" s="3699">
        <f t="shared" ca="1" si="24"/>
        <v>0</v>
      </c>
      <c r="AG206" s="3699">
        <f t="shared" ca="1" si="25"/>
        <v>0</v>
      </c>
      <c r="AH206" s="3718">
        <f t="shared" ca="1" si="26"/>
        <v>0</v>
      </c>
      <c r="AI206" s="3699">
        <f t="shared" ca="1" si="27"/>
        <v>0</v>
      </c>
    </row>
    <row r="207" spans="1:35" s="3718" customFormat="1">
      <c r="A207" s="5138"/>
      <c r="B207" s="5130" t="s">
        <v>6568</v>
      </c>
      <c r="C207" s="5131"/>
      <c r="D207" s="5132"/>
      <c r="E207" s="3714"/>
      <c r="F207" s="3727">
        <f t="shared" ref="F207:U207" si="28">SUM(F158:F206)</f>
        <v>0</v>
      </c>
      <c r="G207" s="3727">
        <f t="shared" si="28"/>
        <v>0</v>
      </c>
      <c r="H207" s="3727"/>
      <c r="I207" s="3727">
        <f t="shared" si="28"/>
        <v>0</v>
      </c>
      <c r="J207" s="3727">
        <f t="shared" si="28"/>
        <v>0</v>
      </c>
      <c r="K207" s="3727">
        <f t="shared" si="28"/>
        <v>0</v>
      </c>
      <c r="L207" s="3727">
        <f t="shared" si="28"/>
        <v>0</v>
      </c>
      <c r="M207" s="3727">
        <f t="shared" si="28"/>
        <v>0</v>
      </c>
      <c r="N207" s="3727">
        <f t="shared" si="28"/>
        <v>0</v>
      </c>
      <c r="O207" s="3727">
        <f t="shared" si="28"/>
        <v>0</v>
      </c>
      <c r="P207" s="3727">
        <f t="shared" si="28"/>
        <v>0</v>
      </c>
      <c r="Q207" s="3727">
        <f t="shared" si="28"/>
        <v>0</v>
      </c>
      <c r="R207" s="3727">
        <f t="shared" si="28"/>
        <v>0</v>
      </c>
      <c r="S207" s="3727">
        <f t="shared" si="28"/>
        <v>0</v>
      </c>
      <c r="T207" s="3727">
        <f t="shared" si="28"/>
        <v>0</v>
      </c>
      <c r="U207" s="3727">
        <f t="shared" si="28"/>
        <v>0</v>
      </c>
      <c r="V207" s="3727"/>
      <c r="W207" s="3727"/>
      <c r="X207" s="3727">
        <f>SUM(X158:X206)</f>
        <v>0</v>
      </c>
      <c r="Y207" s="3727">
        <f>SUM(Y158:Y206)</f>
        <v>0</v>
      </c>
      <c r="Z207" s="3727">
        <f>SUM(Z158:Z206)</f>
        <v>0</v>
      </c>
      <c r="AA207" s="3727">
        <f>SUM(AA158:AA206)</f>
        <v>0</v>
      </c>
      <c r="AB207" s="3727"/>
      <c r="AC207" s="3642"/>
      <c r="AD207" s="3733">
        <f t="shared" ca="1" si="22"/>
        <v>0</v>
      </c>
      <c r="AE207" s="3699" t="str">
        <f t="shared" ca="1" si="23"/>
        <v/>
      </c>
      <c r="AF207" s="3699">
        <f t="shared" ca="1" si="24"/>
        <v>0</v>
      </c>
      <c r="AG207" s="3699">
        <f t="shared" ca="1" si="25"/>
        <v>0</v>
      </c>
      <c r="AH207" s="3718">
        <f t="shared" ca="1" si="26"/>
        <v>0</v>
      </c>
      <c r="AI207" s="3699">
        <f t="shared" ca="1" si="27"/>
        <v>0</v>
      </c>
    </row>
    <row r="208" spans="1:35">
      <c r="A208" s="5133" t="s">
        <v>6569</v>
      </c>
      <c r="B208" s="5134"/>
      <c r="C208" s="5134"/>
      <c r="D208" s="5135"/>
      <c r="E208" s="3728"/>
      <c r="F208" s="3729">
        <f t="shared" ref="F208:U208" si="29">F207+F157+F133+F92+F67</f>
        <v>0</v>
      </c>
      <c r="G208" s="3729">
        <f t="shared" si="29"/>
        <v>0</v>
      </c>
      <c r="H208" s="3729"/>
      <c r="I208" s="3729">
        <f t="shared" si="29"/>
        <v>0</v>
      </c>
      <c r="J208" s="3729">
        <f t="shared" si="29"/>
        <v>0</v>
      </c>
      <c r="K208" s="3729">
        <f t="shared" si="29"/>
        <v>0</v>
      </c>
      <c r="L208" s="3729">
        <f t="shared" si="29"/>
        <v>0</v>
      </c>
      <c r="M208" s="3729">
        <f t="shared" si="29"/>
        <v>0</v>
      </c>
      <c r="N208" s="3729">
        <f t="shared" si="29"/>
        <v>0</v>
      </c>
      <c r="O208" s="3729">
        <f t="shared" si="29"/>
        <v>0</v>
      </c>
      <c r="P208" s="3729">
        <f t="shared" si="29"/>
        <v>0</v>
      </c>
      <c r="Q208" s="3729">
        <f t="shared" si="29"/>
        <v>0</v>
      </c>
      <c r="R208" s="3729">
        <f t="shared" si="29"/>
        <v>0</v>
      </c>
      <c r="S208" s="3729">
        <f t="shared" si="29"/>
        <v>0</v>
      </c>
      <c r="T208" s="3729">
        <f t="shared" si="29"/>
        <v>0</v>
      </c>
      <c r="U208" s="3729">
        <f t="shared" si="29"/>
        <v>0</v>
      </c>
      <c r="V208" s="3729"/>
      <c r="W208" s="3729"/>
      <c r="X208" s="3729">
        <f>X207+X157+X133+X92+X67</f>
        <v>0</v>
      </c>
      <c r="Y208" s="3729">
        <f>Y207+Y157+Y133+Y92+Y67</f>
        <v>0</v>
      </c>
      <c r="Z208" s="3729">
        <f>Z207+Z157+Z133+Z92+Z67</f>
        <v>0</v>
      </c>
      <c r="AA208" s="3729">
        <f>AA207+AA157+AA133+AA92+AA67</f>
        <v>0</v>
      </c>
      <c r="AB208" s="3728"/>
      <c r="AC208" s="3642"/>
      <c r="AD208" s="3733">
        <f t="shared" ca="1" si="22"/>
        <v>0</v>
      </c>
      <c r="AE208" s="3699" t="str">
        <f t="shared" ca="1" si="23"/>
        <v/>
      </c>
      <c r="AF208" s="3699">
        <f t="shared" ca="1" si="24"/>
        <v>0</v>
      </c>
      <c r="AG208" s="3699">
        <f t="shared" ca="1" si="25"/>
        <v>0</v>
      </c>
      <c r="AH208" s="3718">
        <f t="shared" ca="1" si="26"/>
        <v>0</v>
      </c>
      <c r="AI208" s="3699">
        <f t="shared" ca="1" si="27"/>
        <v>0</v>
      </c>
    </row>
    <row r="209" spans="1:29">
      <c r="A209" s="3730"/>
      <c r="B209" s="3730"/>
      <c r="C209" s="3731"/>
      <c r="F209" s="3732"/>
      <c r="G209" s="3732"/>
      <c r="H209" s="3732"/>
      <c r="I209" s="3732"/>
      <c r="J209" s="3732"/>
      <c r="K209" s="3732"/>
      <c r="L209" s="3732"/>
      <c r="M209" s="3732"/>
      <c r="N209" s="3732"/>
      <c r="O209" s="3732"/>
      <c r="P209" s="3732"/>
      <c r="Q209" s="3732"/>
      <c r="R209" s="3732"/>
      <c r="S209" s="3732"/>
      <c r="T209" s="3732"/>
      <c r="U209" s="3732"/>
      <c r="V209" s="3732"/>
      <c r="W209" s="3732"/>
      <c r="X209" s="3732"/>
      <c r="Y209" s="3732"/>
      <c r="Z209" s="3732"/>
      <c r="AA209" s="3732"/>
      <c r="AB209" s="3732"/>
      <c r="AC209" s="3642"/>
    </row>
    <row r="210" spans="1:29">
      <c r="A210" s="3730"/>
      <c r="B210" s="3730"/>
      <c r="C210" s="3731"/>
      <c r="F210" s="3732"/>
      <c r="G210" s="3732"/>
      <c r="H210" s="3732"/>
      <c r="I210" s="3732"/>
      <c r="J210" s="3732"/>
      <c r="K210" s="3732"/>
      <c r="L210" s="3732"/>
      <c r="M210" s="3732"/>
      <c r="N210" s="3732"/>
      <c r="O210" s="3732"/>
      <c r="P210" s="3732"/>
      <c r="Q210" s="3732"/>
      <c r="R210" s="3732"/>
      <c r="S210" s="3732"/>
      <c r="T210" s="3732"/>
      <c r="U210" s="3732"/>
      <c r="V210" s="3732"/>
      <c r="W210" s="3732"/>
      <c r="X210" s="3732"/>
      <c r="Y210" s="3732"/>
      <c r="Z210" s="3732"/>
      <c r="AA210" s="3732"/>
      <c r="AB210" s="3732"/>
      <c r="AC210" s="3642"/>
    </row>
    <row r="211" spans="1:29">
      <c r="A211" s="3730"/>
      <c r="B211" s="3730"/>
      <c r="C211" s="3731"/>
      <c r="F211" s="3732"/>
      <c r="G211" s="3732"/>
      <c r="H211" s="3732"/>
      <c r="I211" s="3732"/>
      <c r="J211" s="3732"/>
      <c r="K211" s="3732"/>
      <c r="L211" s="3732"/>
      <c r="M211" s="3732"/>
      <c r="N211" s="3732"/>
      <c r="O211" s="3732"/>
      <c r="P211" s="3732"/>
      <c r="Q211" s="3732"/>
      <c r="R211" s="3732"/>
      <c r="S211" s="3732"/>
      <c r="T211" s="3732"/>
      <c r="U211" s="3732"/>
      <c r="V211" s="3732"/>
      <c r="W211" s="3732"/>
      <c r="X211" s="3732"/>
      <c r="Y211" s="3732"/>
      <c r="Z211" s="3732"/>
      <c r="AA211" s="3732"/>
      <c r="AB211" s="3732"/>
      <c r="AC211" s="3642"/>
    </row>
    <row r="212" spans="1:29">
      <c r="A212" s="3730"/>
      <c r="B212" s="3730"/>
      <c r="C212" s="3731"/>
      <c r="F212" s="3732"/>
      <c r="G212" s="3732"/>
      <c r="H212" s="3732"/>
      <c r="I212" s="3732"/>
      <c r="J212" s="3732"/>
      <c r="K212" s="3732"/>
      <c r="L212" s="3732"/>
      <c r="M212" s="3732"/>
      <c r="N212" s="3732"/>
      <c r="O212" s="3732"/>
      <c r="P212" s="3732"/>
      <c r="Q212" s="3732"/>
      <c r="R212" s="3732"/>
      <c r="S212" s="3732"/>
      <c r="T212" s="3732"/>
      <c r="U212" s="3732"/>
      <c r="V212" s="3732"/>
      <c r="W212" s="3732"/>
      <c r="X212" s="3732"/>
      <c r="Y212" s="3732"/>
      <c r="Z212" s="3732"/>
      <c r="AA212" s="3732"/>
      <c r="AB212" s="3732"/>
      <c r="AC212" s="3642"/>
    </row>
    <row r="213" spans="1:29">
      <c r="A213" s="3730"/>
      <c r="B213" s="3730"/>
      <c r="C213" s="3731"/>
      <c r="F213" s="3732"/>
      <c r="G213" s="3732"/>
      <c r="H213" s="3732"/>
      <c r="I213" s="3732"/>
      <c r="J213" s="3732"/>
      <c r="K213" s="3732"/>
      <c r="L213" s="3732"/>
      <c r="M213" s="3732"/>
      <c r="N213" s="3732"/>
      <c r="O213" s="3732"/>
      <c r="P213" s="3732"/>
      <c r="Q213" s="3732"/>
      <c r="R213" s="3732"/>
      <c r="S213" s="3732"/>
      <c r="T213" s="3732"/>
      <c r="U213" s="3732"/>
      <c r="V213" s="3732"/>
      <c r="W213" s="3732"/>
      <c r="X213" s="3732"/>
      <c r="Y213" s="3732"/>
      <c r="Z213" s="3732"/>
      <c r="AA213" s="3732"/>
      <c r="AB213" s="3732"/>
      <c r="AC213" s="3642"/>
    </row>
    <row r="214" spans="1:29">
      <c r="A214" s="3730"/>
      <c r="B214" s="3730"/>
      <c r="C214" s="3731"/>
      <c r="F214" s="3732"/>
      <c r="G214" s="3732"/>
      <c r="H214" s="3732"/>
      <c r="I214" s="3732"/>
      <c r="J214" s="3732"/>
      <c r="K214" s="3732"/>
      <c r="L214" s="3732"/>
      <c r="M214" s="3732"/>
      <c r="N214" s="3732"/>
      <c r="O214" s="3732"/>
      <c r="P214" s="3732"/>
      <c r="Q214" s="3732"/>
      <c r="R214" s="3732"/>
      <c r="S214" s="3732"/>
      <c r="T214" s="3732"/>
      <c r="U214" s="3732"/>
      <c r="V214" s="3732"/>
      <c r="W214" s="3732"/>
      <c r="X214" s="3732"/>
      <c r="Y214" s="3732"/>
      <c r="Z214" s="3732"/>
      <c r="AA214" s="3732"/>
      <c r="AB214" s="3732"/>
      <c r="AC214" s="3642"/>
    </row>
    <row r="215" spans="1:29">
      <c r="A215" s="3730"/>
      <c r="B215" s="3730"/>
      <c r="C215" s="3731"/>
      <c r="F215" s="3732"/>
      <c r="G215" s="3732"/>
      <c r="H215" s="3732"/>
      <c r="I215" s="3732"/>
      <c r="J215" s="3732"/>
      <c r="K215" s="3732"/>
      <c r="L215" s="3732"/>
      <c r="M215" s="3732"/>
      <c r="N215" s="3732"/>
      <c r="O215" s="3732"/>
      <c r="P215" s="3732"/>
      <c r="Q215" s="3732"/>
      <c r="R215" s="3732"/>
      <c r="S215" s="3732"/>
      <c r="T215" s="3732"/>
      <c r="U215" s="3732"/>
      <c r="V215" s="3732"/>
      <c r="W215" s="3732"/>
      <c r="X215" s="3732"/>
      <c r="Y215" s="3732"/>
      <c r="Z215" s="3732"/>
      <c r="AA215" s="3732"/>
      <c r="AB215" s="3732"/>
      <c r="AC215" s="3642"/>
    </row>
    <row r="216" spans="1:29">
      <c r="A216" s="3730"/>
      <c r="B216" s="3730"/>
      <c r="C216" s="3731"/>
      <c r="F216" s="3732"/>
      <c r="G216" s="3732"/>
      <c r="H216" s="3732"/>
      <c r="I216" s="3732"/>
      <c r="J216" s="3732"/>
      <c r="K216" s="3732"/>
      <c r="L216" s="3732"/>
      <c r="M216" s="3732"/>
      <c r="N216" s="3732"/>
      <c r="O216" s="3732"/>
      <c r="P216" s="3732"/>
      <c r="Q216" s="3732"/>
      <c r="R216" s="3732"/>
      <c r="S216" s="3732"/>
      <c r="T216" s="3732"/>
      <c r="U216" s="3732"/>
      <c r="V216" s="3732"/>
      <c r="W216" s="3732"/>
      <c r="X216" s="3732"/>
      <c r="Y216" s="3732"/>
      <c r="Z216" s="3732"/>
      <c r="AA216" s="3732"/>
      <c r="AB216" s="3732"/>
      <c r="AC216" s="3642"/>
    </row>
    <row r="217" spans="1:29">
      <c r="A217" s="3730"/>
      <c r="B217" s="3730"/>
      <c r="C217" s="3731"/>
      <c r="F217" s="3732"/>
      <c r="G217" s="3732"/>
      <c r="H217" s="3732"/>
      <c r="I217" s="3732"/>
      <c r="J217" s="3732"/>
      <c r="K217" s="3732"/>
      <c r="L217" s="3732"/>
      <c r="M217" s="3732"/>
      <c r="N217" s="3732"/>
      <c r="O217" s="3732"/>
      <c r="P217" s="3732"/>
      <c r="Q217" s="3732"/>
      <c r="R217" s="3732"/>
      <c r="S217" s="3732"/>
      <c r="T217" s="3732"/>
      <c r="U217" s="3732"/>
      <c r="V217" s="3732"/>
      <c r="W217" s="3732"/>
      <c r="X217" s="3732"/>
      <c r="Y217" s="3732"/>
      <c r="Z217" s="3732"/>
      <c r="AA217" s="3732"/>
      <c r="AB217" s="3732"/>
      <c r="AC217" s="3642"/>
    </row>
    <row r="218" spans="1:29">
      <c r="A218" s="3730"/>
      <c r="B218" s="3730"/>
      <c r="C218" s="3731"/>
      <c r="F218" s="3732"/>
      <c r="G218" s="3732"/>
      <c r="H218" s="3732"/>
      <c r="I218" s="3732"/>
      <c r="J218" s="3732"/>
      <c r="K218" s="3732"/>
      <c r="L218" s="3732"/>
      <c r="M218" s="3732"/>
      <c r="N218" s="3732"/>
      <c r="O218" s="3732"/>
      <c r="P218" s="3732"/>
      <c r="Q218" s="3732"/>
      <c r="R218" s="3732"/>
      <c r="S218" s="3732"/>
      <c r="T218" s="3732"/>
      <c r="U218" s="3732"/>
      <c r="V218" s="3732"/>
      <c r="W218" s="3732"/>
      <c r="X218" s="3732"/>
      <c r="Y218" s="3732"/>
      <c r="Z218" s="3732"/>
      <c r="AA218" s="3732"/>
      <c r="AB218" s="3732"/>
      <c r="AC218" s="3642"/>
    </row>
    <row r="219" spans="1:29">
      <c r="A219" s="3730"/>
      <c r="B219" s="3730"/>
      <c r="C219" s="3731"/>
      <c r="F219" s="3732"/>
      <c r="G219" s="3732"/>
      <c r="H219" s="3732"/>
      <c r="I219" s="3732"/>
      <c r="J219" s="3732"/>
      <c r="K219" s="3732"/>
      <c r="L219" s="3732"/>
      <c r="M219" s="3732"/>
      <c r="N219" s="3732"/>
      <c r="O219" s="3732"/>
      <c r="P219" s="3732"/>
      <c r="Q219" s="3732"/>
      <c r="R219" s="3732"/>
      <c r="S219" s="3732"/>
      <c r="T219" s="3732"/>
      <c r="U219" s="3732"/>
      <c r="V219" s="3732"/>
      <c r="W219" s="3732"/>
      <c r="X219" s="3732"/>
      <c r="Y219" s="3732"/>
      <c r="Z219" s="3732"/>
      <c r="AA219" s="3732"/>
      <c r="AB219" s="3732"/>
      <c r="AC219" s="3642"/>
    </row>
    <row r="220" spans="1:29">
      <c r="A220" s="3730"/>
      <c r="B220" s="3730"/>
      <c r="C220" s="3731"/>
      <c r="F220" s="3732"/>
      <c r="G220" s="3732"/>
      <c r="H220" s="3732"/>
      <c r="I220" s="3732"/>
      <c r="J220" s="3732"/>
      <c r="K220" s="3732"/>
      <c r="L220" s="3732"/>
      <c r="M220" s="3732"/>
      <c r="N220" s="3732"/>
      <c r="O220" s="3732"/>
      <c r="P220" s="3732"/>
      <c r="Q220" s="3732"/>
      <c r="R220" s="3732"/>
      <c r="S220" s="3732"/>
      <c r="T220" s="3732"/>
      <c r="U220" s="3732"/>
      <c r="V220" s="3732"/>
      <c r="W220" s="3732"/>
      <c r="X220" s="3732"/>
      <c r="Y220" s="3732"/>
      <c r="Z220" s="3732"/>
      <c r="AA220" s="3732"/>
      <c r="AB220" s="3732"/>
      <c r="AC220" s="3642"/>
    </row>
    <row r="221" spans="1:29">
      <c r="A221" s="3730"/>
      <c r="B221" s="3730"/>
      <c r="C221" s="3731"/>
      <c r="F221" s="3732"/>
      <c r="G221" s="3732"/>
      <c r="H221" s="3732"/>
      <c r="I221" s="3732"/>
      <c r="J221" s="3732"/>
      <c r="K221" s="3732"/>
      <c r="L221" s="3732"/>
      <c r="M221" s="3732"/>
      <c r="N221" s="3732"/>
      <c r="O221" s="3732"/>
      <c r="P221" s="3732"/>
      <c r="Q221" s="3732"/>
      <c r="R221" s="3732"/>
      <c r="S221" s="3732"/>
      <c r="T221" s="3732"/>
      <c r="U221" s="3732"/>
      <c r="V221" s="3732"/>
      <c r="W221" s="3732"/>
      <c r="X221" s="3732"/>
      <c r="Y221" s="3732"/>
      <c r="Z221" s="3732"/>
      <c r="AA221" s="3732"/>
      <c r="AB221" s="3732"/>
      <c r="AC221" s="3642"/>
    </row>
    <row r="222" spans="1:29">
      <c r="A222" s="3730"/>
      <c r="B222" s="3730"/>
      <c r="C222" s="3731"/>
      <c r="F222" s="3732"/>
      <c r="G222" s="3732"/>
      <c r="H222" s="3732"/>
      <c r="I222" s="3732"/>
      <c r="J222" s="3732"/>
      <c r="K222" s="3732"/>
      <c r="L222" s="3732"/>
      <c r="M222" s="3732"/>
      <c r="N222" s="3732"/>
      <c r="O222" s="3732"/>
      <c r="P222" s="3732"/>
      <c r="Q222" s="3732"/>
      <c r="R222" s="3732"/>
      <c r="S222" s="3732"/>
      <c r="T222" s="3732"/>
      <c r="U222" s="3732"/>
      <c r="V222" s="3732"/>
      <c r="W222" s="3732"/>
      <c r="X222" s="3732"/>
      <c r="Y222" s="3732"/>
      <c r="Z222" s="3732"/>
      <c r="AA222" s="3732"/>
      <c r="AB222" s="3732"/>
      <c r="AC222" s="3642"/>
    </row>
    <row r="223" spans="1:29">
      <c r="A223" s="3730"/>
      <c r="B223" s="3730"/>
      <c r="C223" s="3731"/>
      <c r="F223" s="3732"/>
      <c r="G223" s="3732"/>
      <c r="H223" s="3732"/>
      <c r="I223" s="3732"/>
      <c r="J223" s="3732"/>
      <c r="K223" s="3732"/>
      <c r="L223" s="3732"/>
      <c r="M223" s="3732"/>
      <c r="N223" s="3732"/>
      <c r="O223" s="3732"/>
      <c r="P223" s="3732"/>
      <c r="Q223" s="3732"/>
      <c r="R223" s="3732"/>
      <c r="S223" s="3732"/>
      <c r="T223" s="3732"/>
      <c r="U223" s="3732"/>
      <c r="V223" s="3732"/>
      <c r="W223" s="3732"/>
      <c r="X223" s="3732"/>
      <c r="Y223" s="3732"/>
      <c r="Z223" s="3732"/>
      <c r="AA223" s="3732"/>
      <c r="AB223" s="3732"/>
      <c r="AC223" s="3642"/>
    </row>
    <row r="224" spans="1:29">
      <c r="A224" s="3730"/>
      <c r="B224" s="3730"/>
      <c r="C224" s="3731"/>
      <c r="F224" s="3732"/>
      <c r="G224" s="3732"/>
      <c r="H224" s="3732"/>
      <c r="I224" s="3732"/>
      <c r="J224" s="3732"/>
      <c r="K224" s="3732"/>
      <c r="L224" s="3732"/>
      <c r="M224" s="3732"/>
      <c r="N224" s="3732"/>
      <c r="O224" s="3732"/>
      <c r="P224" s="3732"/>
      <c r="Q224" s="3732"/>
      <c r="R224" s="3732"/>
      <c r="S224" s="3732"/>
      <c r="T224" s="3732"/>
      <c r="U224" s="3732"/>
      <c r="V224" s="3732"/>
      <c r="W224" s="3732"/>
      <c r="X224" s="3732"/>
      <c r="Y224" s="3732"/>
      <c r="Z224" s="3732"/>
      <c r="AA224" s="3732"/>
      <c r="AB224" s="3732"/>
      <c r="AC224" s="3642"/>
    </row>
    <row r="225" spans="1:29">
      <c r="A225" s="3730"/>
      <c r="B225" s="3730"/>
      <c r="C225" s="3731"/>
      <c r="F225" s="3732"/>
      <c r="G225" s="3732"/>
      <c r="H225" s="3732"/>
      <c r="I225" s="3732"/>
      <c r="J225" s="3732"/>
      <c r="K225" s="3732"/>
      <c r="L225" s="3732"/>
      <c r="M225" s="3732"/>
      <c r="N225" s="3732"/>
      <c r="O225" s="3732"/>
      <c r="P225" s="3732"/>
      <c r="Q225" s="3732"/>
      <c r="R225" s="3732"/>
      <c r="S225" s="3732"/>
      <c r="T225" s="3732"/>
      <c r="U225" s="3732"/>
      <c r="V225" s="3732"/>
      <c r="W225" s="3732"/>
      <c r="X225" s="3732"/>
      <c r="Y225" s="3732"/>
      <c r="Z225" s="3732"/>
      <c r="AA225" s="3732"/>
      <c r="AB225" s="3732"/>
      <c r="AC225" s="3642"/>
    </row>
    <row r="226" spans="1:29">
      <c r="A226" s="3730"/>
      <c r="B226" s="3730"/>
      <c r="C226" s="3731"/>
      <c r="F226" s="3732"/>
      <c r="G226" s="3732"/>
      <c r="H226" s="3732"/>
      <c r="I226" s="3732"/>
      <c r="J226" s="3732"/>
      <c r="K226" s="3732"/>
      <c r="L226" s="3732"/>
      <c r="M226" s="3732"/>
      <c r="N226" s="3732"/>
      <c r="O226" s="3732"/>
      <c r="P226" s="3732"/>
      <c r="Q226" s="3732"/>
      <c r="R226" s="3732"/>
      <c r="S226" s="3732"/>
      <c r="T226" s="3732"/>
      <c r="U226" s="3732"/>
      <c r="V226" s="3732"/>
      <c r="W226" s="3732"/>
      <c r="X226" s="3732"/>
      <c r="Y226" s="3732"/>
      <c r="Z226" s="3732"/>
      <c r="AA226" s="3732"/>
      <c r="AB226" s="3732"/>
      <c r="AC226" s="3642"/>
    </row>
    <row r="227" spans="1:29">
      <c r="A227" s="3730"/>
      <c r="B227" s="3730"/>
      <c r="C227" s="3731"/>
      <c r="F227" s="3732"/>
      <c r="G227" s="3732"/>
      <c r="H227" s="3732"/>
      <c r="I227" s="3732"/>
      <c r="J227" s="3732"/>
      <c r="K227" s="3732"/>
      <c r="L227" s="3732"/>
      <c r="M227" s="3732"/>
      <c r="N227" s="3732"/>
      <c r="O227" s="3732"/>
      <c r="P227" s="3732"/>
      <c r="Q227" s="3732"/>
      <c r="R227" s="3732"/>
      <c r="S227" s="3732"/>
      <c r="T227" s="3732"/>
      <c r="U227" s="3732"/>
      <c r="V227" s="3732"/>
      <c r="W227" s="3732"/>
      <c r="X227" s="3732"/>
      <c r="Y227" s="3732"/>
      <c r="Z227" s="3732"/>
      <c r="AA227" s="3732"/>
      <c r="AB227" s="3732"/>
      <c r="AC227" s="3642"/>
    </row>
    <row r="228" spans="1:29">
      <c r="A228" s="3730"/>
      <c r="B228" s="3730"/>
      <c r="C228" s="3731"/>
      <c r="F228" s="3732"/>
      <c r="G228" s="3732"/>
      <c r="H228" s="3732"/>
      <c r="I228" s="3732"/>
      <c r="J228" s="3732"/>
      <c r="K228" s="3732"/>
      <c r="L228" s="3732"/>
      <c r="M228" s="3732"/>
      <c r="N228" s="3732"/>
      <c r="O228" s="3732"/>
      <c r="P228" s="3732"/>
      <c r="Q228" s="3732"/>
      <c r="R228" s="3732"/>
      <c r="S228" s="3732"/>
      <c r="T228" s="3732"/>
      <c r="U228" s="3732"/>
      <c r="V228" s="3732"/>
      <c r="W228" s="3732"/>
      <c r="X228" s="3732"/>
      <c r="Y228" s="3732"/>
      <c r="Z228" s="3732"/>
      <c r="AA228" s="3732"/>
      <c r="AB228" s="3732"/>
      <c r="AC228" s="3642"/>
    </row>
    <row r="229" spans="1:29">
      <c r="A229" s="3730"/>
      <c r="B229" s="3730"/>
      <c r="C229" s="3731"/>
      <c r="F229" s="3732"/>
      <c r="G229" s="3732"/>
      <c r="H229" s="3732"/>
      <c r="I229" s="3732"/>
      <c r="J229" s="3732"/>
      <c r="K229" s="3732"/>
      <c r="L229" s="3732"/>
      <c r="M229" s="3732"/>
      <c r="N229" s="3732"/>
      <c r="O229" s="3732"/>
      <c r="P229" s="3732"/>
      <c r="Q229" s="3732"/>
      <c r="R229" s="3732"/>
      <c r="S229" s="3732"/>
      <c r="T229" s="3732"/>
      <c r="U229" s="3732"/>
      <c r="V229" s="3732"/>
      <c r="W229" s="3732"/>
      <c r="X229" s="3732"/>
      <c r="Y229" s="3732"/>
      <c r="Z229" s="3732"/>
      <c r="AA229" s="3732"/>
      <c r="AB229" s="3732"/>
      <c r="AC229" s="3642"/>
    </row>
    <row r="230" spans="1:29">
      <c r="A230" s="3730"/>
      <c r="B230" s="3730"/>
      <c r="C230" s="3731"/>
      <c r="F230" s="3732"/>
      <c r="G230" s="3732"/>
      <c r="H230" s="3732"/>
      <c r="I230" s="3732"/>
      <c r="J230" s="3732"/>
      <c r="K230" s="3732"/>
      <c r="L230" s="3732"/>
      <c r="M230" s="3732"/>
      <c r="N230" s="3732"/>
      <c r="O230" s="3732"/>
      <c r="P230" s="3732"/>
      <c r="Q230" s="3732"/>
      <c r="R230" s="3732"/>
      <c r="S230" s="3732"/>
      <c r="T230" s="3732"/>
      <c r="U230" s="3732"/>
      <c r="V230" s="3732"/>
      <c r="W230" s="3732"/>
      <c r="X230" s="3732"/>
      <c r="Y230" s="3732"/>
      <c r="Z230" s="3732"/>
      <c r="AA230" s="3732"/>
      <c r="AB230" s="3732"/>
      <c r="AC230" s="3642"/>
    </row>
    <row r="231" spans="1:29">
      <c r="A231" s="3730"/>
      <c r="B231" s="3730"/>
      <c r="C231" s="3731"/>
      <c r="F231" s="3732"/>
      <c r="G231" s="3732"/>
      <c r="H231" s="3732"/>
      <c r="I231" s="3732"/>
      <c r="J231" s="3732"/>
      <c r="K231" s="3732"/>
      <c r="L231" s="3732"/>
      <c r="M231" s="3732"/>
      <c r="N231" s="3732"/>
      <c r="O231" s="3732"/>
      <c r="P231" s="3732"/>
      <c r="Q231" s="3732"/>
      <c r="R231" s="3732"/>
      <c r="S231" s="3732"/>
      <c r="T231" s="3732"/>
      <c r="U231" s="3732"/>
      <c r="V231" s="3732"/>
      <c r="W231" s="3732"/>
      <c r="X231" s="3732"/>
      <c r="Y231" s="3732"/>
      <c r="Z231" s="3732"/>
      <c r="AA231" s="3732"/>
      <c r="AB231" s="3732"/>
      <c r="AC231" s="3642"/>
    </row>
    <row r="232" spans="1:29">
      <c r="A232" s="3730"/>
      <c r="B232" s="3730"/>
      <c r="C232" s="3731"/>
      <c r="F232" s="3732"/>
      <c r="G232" s="3732"/>
      <c r="H232" s="3732"/>
      <c r="I232" s="3732"/>
      <c r="J232" s="3732"/>
      <c r="K232" s="3732"/>
      <c r="L232" s="3732"/>
      <c r="M232" s="3732"/>
      <c r="N232" s="3732"/>
      <c r="O232" s="3732"/>
      <c r="P232" s="3732"/>
      <c r="Q232" s="3732"/>
      <c r="R232" s="3732"/>
      <c r="S232" s="3732"/>
      <c r="T232" s="3732"/>
      <c r="U232" s="3732"/>
      <c r="V232" s="3732"/>
      <c r="W232" s="3732"/>
      <c r="X232" s="3732"/>
      <c r="Y232" s="3732"/>
      <c r="Z232" s="3732"/>
      <c r="AA232" s="3732"/>
      <c r="AB232" s="3732"/>
      <c r="AC232" s="3642"/>
    </row>
    <row r="233" spans="1:29">
      <c r="A233" s="3730"/>
      <c r="B233" s="3730"/>
      <c r="C233" s="3731"/>
      <c r="F233" s="3732"/>
      <c r="G233" s="3732"/>
      <c r="H233" s="3732"/>
      <c r="I233" s="3732"/>
      <c r="J233" s="3732"/>
      <c r="K233" s="3732"/>
      <c r="L233" s="3732"/>
      <c r="M233" s="3732"/>
      <c r="N233" s="3732"/>
      <c r="O233" s="3732"/>
      <c r="P233" s="3732"/>
      <c r="Q233" s="3732"/>
      <c r="R233" s="3732"/>
      <c r="S233" s="3732"/>
      <c r="T233" s="3732"/>
      <c r="U233" s="3732"/>
      <c r="V233" s="3732"/>
      <c r="W233" s="3732"/>
      <c r="X233" s="3732"/>
      <c r="Y233" s="3732"/>
      <c r="Z233" s="3732"/>
      <c r="AA233" s="3732"/>
      <c r="AB233" s="3732"/>
      <c r="AC233" s="3642"/>
    </row>
    <row r="234" spans="1:29">
      <c r="A234" s="3730"/>
      <c r="B234" s="3730"/>
      <c r="C234" s="3731"/>
      <c r="F234" s="3732"/>
      <c r="G234" s="3732"/>
      <c r="H234" s="3732"/>
      <c r="I234" s="3732"/>
      <c r="J234" s="3732"/>
      <c r="K234" s="3732"/>
      <c r="L234" s="3732"/>
      <c r="M234" s="3732"/>
      <c r="N234" s="3732"/>
      <c r="O234" s="3732"/>
      <c r="P234" s="3732"/>
      <c r="Q234" s="3732"/>
      <c r="R234" s="3732"/>
      <c r="S234" s="3732"/>
      <c r="T234" s="3732"/>
      <c r="U234" s="3732"/>
      <c r="V234" s="3732"/>
      <c r="W234" s="3732"/>
      <c r="X234" s="3732"/>
      <c r="Y234" s="3732"/>
      <c r="Z234" s="3732"/>
      <c r="AA234" s="3732"/>
      <c r="AB234" s="3732"/>
      <c r="AC234" s="3642"/>
    </row>
    <row r="235" spans="1:29">
      <c r="A235" s="3730"/>
      <c r="B235" s="3730"/>
      <c r="C235" s="3731"/>
      <c r="F235" s="3732"/>
      <c r="G235" s="3732"/>
      <c r="H235" s="3732"/>
      <c r="I235" s="3732"/>
      <c r="J235" s="3732"/>
      <c r="K235" s="3732"/>
      <c r="L235" s="3732"/>
      <c r="M235" s="3732"/>
      <c r="N235" s="3732"/>
      <c r="O235" s="3732"/>
      <c r="P235" s="3732"/>
      <c r="Q235" s="3732"/>
      <c r="R235" s="3732"/>
      <c r="S235" s="3732"/>
      <c r="T235" s="3732"/>
      <c r="U235" s="3732"/>
      <c r="V235" s="3732"/>
      <c r="W235" s="3732"/>
      <c r="X235" s="3732"/>
      <c r="Y235" s="3732"/>
      <c r="Z235" s="3732"/>
      <c r="AA235" s="3732"/>
      <c r="AB235" s="3732"/>
      <c r="AC235" s="3642"/>
    </row>
    <row r="236" spans="1:29">
      <c r="A236" s="3730"/>
      <c r="B236" s="3730"/>
      <c r="C236" s="3731"/>
      <c r="F236" s="3732"/>
      <c r="G236" s="3732"/>
      <c r="H236" s="3732"/>
      <c r="I236" s="3732"/>
      <c r="J236" s="3732"/>
      <c r="K236" s="3732"/>
      <c r="L236" s="3732"/>
      <c r="M236" s="3732"/>
      <c r="N236" s="3732"/>
      <c r="O236" s="3732"/>
      <c r="P236" s="3732"/>
      <c r="Q236" s="3732"/>
      <c r="R236" s="3732"/>
      <c r="S236" s="3732"/>
      <c r="T236" s="3732"/>
      <c r="U236" s="3732"/>
      <c r="V236" s="3732"/>
      <c r="W236" s="3732"/>
      <c r="X236" s="3732"/>
      <c r="Y236" s="3732"/>
      <c r="Z236" s="3732"/>
      <c r="AA236" s="3732"/>
      <c r="AB236" s="3732"/>
      <c r="AC236" s="3642"/>
    </row>
    <row r="237" spans="1:29">
      <c r="A237" s="3730"/>
      <c r="B237" s="3730"/>
      <c r="C237" s="3731"/>
      <c r="F237" s="3732"/>
      <c r="G237" s="3732"/>
      <c r="H237" s="3732"/>
      <c r="I237" s="3732"/>
      <c r="J237" s="3732"/>
      <c r="K237" s="3732"/>
      <c r="L237" s="3732"/>
      <c r="M237" s="3732"/>
      <c r="N237" s="3732"/>
      <c r="O237" s="3732"/>
      <c r="P237" s="3732"/>
      <c r="Q237" s="3732"/>
      <c r="R237" s="3732"/>
      <c r="S237" s="3732"/>
      <c r="T237" s="3732"/>
      <c r="U237" s="3732"/>
      <c r="V237" s="3732"/>
      <c r="W237" s="3732"/>
      <c r="X237" s="3732"/>
      <c r="Y237" s="3732"/>
      <c r="Z237" s="3732"/>
      <c r="AA237" s="3732"/>
      <c r="AB237" s="3732"/>
      <c r="AC237" s="3642"/>
    </row>
    <row r="238" spans="1:29">
      <c r="A238" s="3730"/>
      <c r="B238" s="3730"/>
      <c r="C238" s="3731"/>
      <c r="F238" s="3732"/>
      <c r="G238" s="3732"/>
      <c r="H238" s="3732"/>
      <c r="I238" s="3732"/>
      <c r="J238" s="3732"/>
      <c r="K238" s="3732"/>
      <c r="L238" s="3732"/>
      <c r="M238" s="3732"/>
      <c r="N238" s="3732"/>
      <c r="O238" s="3732"/>
      <c r="P238" s="3732"/>
      <c r="Q238" s="3732"/>
      <c r="R238" s="3732"/>
      <c r="S238" s="3732"/>
      <c r="T238" s="3732"/>
      <c r="U238" s="3732"/>
      <c r="V238" s="3732"/>
      <c r="W238" s="3732"/>
      <c r="X238" s="3732"/>
      <c r="Y238" s="3732"/>
      <c r="Z238" s="3732"/>
      <c r="AA238" s="3732"/>
      <c r="AB238" s="3732"/>
      <c r="AC238" s="3642"/>
    </row>
    <row r="239" spans="1:29">
      <c r="A239" s="3730"/>
      <c r="B239" s="3730"/>
      <c r="C239" s="3731"/>
      <c r="F239" s="3732"/>
      <c r="G239" s="3732"/>
      <c r="H239" s="3732"/>
      <c r="I239" s="3732"/>
      <c r="J239" s="3732"/>
      <c r="K239" s="3732"/>
      <c r="L239" s="3732"/>
      <c r="M239" s="3732"/>
      <c r="N239" s="3732"/>
      <c r="O239" s="3732"/>
      <c r="P239" s="3732"/>
      <c r="Q239" s="3732"/>
      <c r="R239" s="3732"/>
      <c r="S239" s="3732"/>
      <c r="T239" s="3732"/>
      <c r="U239" s="3732"/>
      <c r="V239" s="3732"/>
      <c r="W239" s="3732"/>
      <c r="X239" s="3732"/>
      <c r="Y239" s="3732"/>
      <c r="Z239" s="3732"/>
      <c r="AA239" s="3732"/>
      <c r="AB239" s="3732"/>
      <c r="AC239" s="3642"/>
    </row>
    <row r="240" spans="1:29">
      <c r="A240" s="3730"/>
      <c r="B240" s="3730"/>
      <c r="C240" s="3731"/>
      <c r="F240" s="3732"/>
      <c r="G240" s="3732"/>
      <c r="H240" s="3732"/>
      <c r="I240" s="3732"/>
      <c r="J240" s="3732"/>
      <c r="K240" s="3732"/>
      <c r="L240" s="3732"/>
      <c r="M240" s="3732"/>
      <c r="N240" s="3732"/>
      <c r="O240" s="3732"/>
      <c r="P240" s="3732"/>
      <c r="Q240" s="3732"/>
      <c r="R240" s="3732"/>
      <c r="S240" s="3732"/>
      <c r="T240" s="3732"/>
      <c r="U240" s="3732"/>
      <c r="V240" s="3732"/>
      <c r="W240" s="3732"/>
      <c r="X240" s="3732"/>
      <c r="Y240" s="3732"/>
      <c r="Z240" s="3732"/>
      <c r="AA240" s="3732"/>
      <c r="AB240" s="3732"/>
      <c r="AC240" s="3642"/>
    </row>
    <row r="241" spans="1:29">
      <c r="A241" s="3730"/>
      <c r="B241" s="3730"/>
      <c r="C241" s="3731"/>
      <c r="F241" s="3732"/>
      <c r="G241" s="3732"/>
      <c r="H241" s="3732"/>
      <c r="I241" s="3732"/>
      <c r="J241" s="3732"/>
      <c r="K241" s="3732"/>
      <c r="L241" s="3732"/>
      <c r="M241" s="3732"/>
      <c r="N241" s="3732"/>
      <c r="O241" s="3732"/>
      <c r="P241" s="3732"/>
      <c r="Q241" s="3732"/>
      <c r="R241" s="3732"/>
      <c r="S241" s="3732"/>
      <c r="T241" s="3732"/>
      <c r="U241" s="3732"/>
      <c r="V241" s="3732"/>
      <c r="W241" s="3732"/>
      <c r="X241" s="3732"/>
      <c r="Y241" s="3732"/>
      <c r="Z241" s="3732"/>
      <c r="AA241" s="3732"/>
      <c r="AB241" s="3732"/>
      <c r="AC241" s="3642"/>
    </row>
    <row r="242" spans="1:29">
      <c r="A242" s="3730"/>
      <c r="B242" s="3730"/>
      <c r="C242" s="3731"/>
      <c r="F242" s="3732"/>
      <c r="G242" s="3732"/>
      <c r="H242" s="3732"/>
      <c r="I242" s="3732"/>
      <c r="J242" s="3732"/>
      <c r="K242" s="3732"/>
      <c r="L242" s="3732"/>
      <c r="M242" s="3732"/>
      <c r="N242" s="3732"/>
      <c r="O242" s="3732"/>
      <c r="P242" s="3732"/>
      <c r="Q242" s="3732"/>
      <c r="R242" s="3732"/>
      <c r="S242" s="3732"/>
      <c r="T242" s="3732"/>
      <c r="U242" s="3732"/>
      <c r="V242" s="3732"/>
      <c r="W242" s="3732"/>
      <c r="X242" s="3732"/>
      <c r="Y242" s="3732"/>
      <c r="Z242" s="3732"/>
      <c r="AA242" s="3732"/>
      <c r="AB242" s="3732"/>
      <c r="AC242" s="3642"/>
    </row>
    <row r="243" spans="1:29">
      <c r="A243" s="3730"/>
      <c r="B243" s="3730"/>
      <c r="C243" s="3731"/>
      <c r="F243" s="3732"/>
      <c r="G243" s="3732"/>
      <c r="H243" s="3732"/>
      <c r="I243" s="3732"/>
      <c r="J243" s="3732"/>
      <c r="K243" s="3732"/>
      <c r="L243" s="3732"/>
      <c r="M243" s="3732"/>
      <c r="N243" s="3732"/>
      <c r="O243" s="3732"/>
      <c r="P243" s="3732"/>
      <c r="Q243" s="3732"/>
      <c r="R243" s="3732"/>
      <c r="S243" s="3732"/>
      <c r="T243" s="3732"/>
      <c r="U243" s="3732"/>
      <c r="V243" s="3732"/>
      <c r="W243" s="3732"/>
      <c r="X243" s="3732"/>
      <c r="Y243" s="3732"/>
      <c r="Z243" s="3732"/>
      <c r="AA243" s="3732"/>
      <c r="AB243" s="3732"/>
      <c r="AC243" s="3642"/>
    </row>
    <row r="244" spans="1:29">
      <c r="A244" s="3730"/>
      <c r="B244" s="3730"/>
      <c r="C244" s="3731"/>
      <c r="F244" s="3732"/>
      <c r="G244" s="3732"/>
      <c r="H244" s="3732"/>
      <c r="I244" s="3732"/>
      <c r="J244" s="3732"/>
      <c r="K244" s="3732"/>
      <c r="L244" s="3732"/>
      <c r="M244" s="3732"/>
      <c r="N244" s="3732"/>
      <c r="O244" s="3732"/>
      <c r="P244" s="3732"/>
      <c r="Q244" s="3732"/>
      <c r="R244" s="3732"/>
      <c r="S244" s="3732"/>
      <c r="T244" s="3732"/>
      <c r="U244" s="3732"/>
      <c r="V244" s="3732"/>
      <c r="W244" s="3732"/>
      <c r="X244" s="3732"/>
      <c r="Y244" s="3732"/>
      <c r="Z244" s="3732"/>
      <c r="AA244" s="3732"/>
      <c r="AB244" s="3732"/>
      <c r="AC244" s="3642"/>
    </row>
    <row r="245" spans="1:29">
      <c r="A245" s="3730"/>
      <c r="B245" s="3730"/>
      <c r="C245" s="3731"/>
      <c r="F245" s="3732"/>
      <c r="G245" s="3732"/>
      <c r="H245" s="3732"/>
      <c r="I245" s="3732"/>
      <c r="J245" s="3732"/>
      <c r="K245" s="3732"/>
      <c r="L245" s="3732"/>
      <c r="M245" s="3732"/>
      <c r="N245" s="3732"/>
      <c r="O245" s="3732"/>
      <c r="P245" s="3732"/>
      <c r="Q245" s="3732"/>
      <c r="R245" s="3732"/>
      <c r="S245" s="3732"/>
      <c r="T245" s="3732"/>
      <c r="U245" s="3732"/>
      <c r="V245" s="3732"/>
      <c r="W245" s="3732"/>
      <c r="X245" s="3732"/>
      <c r="Y245" s="3732"/>
      <c r="Z245" s="3732"/>
      <c r="AA245" s="3732"/>
      <c r="AB245" s="3732"/>
      <c r="AC245" s="3642"/>
    </row>
    <row r="246" spans="1:29">
      <c r="A246" s="3730"/>
      <c r="B246" s="3730"/>
      <c r="C246" s="3731"/>
      <c r="F246" s="3732"/>
      <c r="G246" s="3732"/>
      <c r="H246" s="3732"/>
      <c r="I246" s="3732"/>
      <c r="J246" s="3732"/>
      <c r="K246" s="3732"/>
      <c r="L246" s="3732"/>
      <c r="M246" s="3732"/>
      <c r="N246" s="3732"/>
      <c r="O246" s="3732"/>
      <c r="P246" s="3732"/>
      <c r="Q246" s="3732"/>
      <c r="R246" s="3732"/>
      <c r="S246" s="3732"/>
      <c r="T246" s="3732"/>
      <c r="U246" s="3732"/>
      <c r="V246" s="3732"/>
      <c r="W246" s="3732"/>
      <c r="X246" s="3732"/>
      <c r="Y246" s="3732"/>
      <c r="Z246" s="3732"/>
      <c r="AA246" s="3732"/>
      <c r="AB246" s="3732"/>
      <c r="AC246" s="3642"/>
    </row>
    <row r="247" spans="1:29">
      <c r="A247" s="3730"/>
      <c r="B247" s="3730"/>
      <c r="C247" s="3731"/>
      <c r="F247" s="3732"/>
      <c r="G247" s="3732"/>
      <c r="H247" s="3732"/>
      <c r="I247" s="3732"/>
      <c r="J247" s="3732"/>
      <c r="K247" s="3732"/>
      <c r="L247" s="3732"/>
      <c r="M247" s="3732"/>
      <c r="N247" s="3732"/>
      <c r="O247" s="3732"/>
      <c r="P247" s="3732"/>
      <c r="Q247" s="3732"/>
      <c r="R247" s="3732"/>
      <c r="S247" s="3732"/>
      <c r="T247" s="3732"/>
      <c r="U247" s="3732"/>
      <c r="V247" s="3732"/>
      <c r="W247" s="3732"/>
      <c r="X247" s="3732"/>
      <c r="Y247" s="3732"/>
      <c r="Z247" s="3732"/>
      <c r="AA247" s="3732"/>
      <c r="AB247" s="3732"/>
      <c r="AC247" s="3642"/>
    </row>
    <row r="248" spans="1:29">
      <c r="A248" s="3730"/>
      <c r="B248" s="3730"/>
      <c r="C248" s="3731"/>
      <c r="F248" s="3732"/>
      <c r="G248" s="3732"/>
      <c r="H248" s="3732"/>
      <c r="I248" s="3732"/>
      <c r="J248" s="3732"/>
      <c r="K248" s="3732"/>
      <c r="L248" s="3732"/>
      <c r="M248" s="3732"/>
      <c r="N248" s="3732"/>
      <c r="O248" s="3732"/>
      <c r="P248" s="3732"/>
      <c r="Q248" s="3732"/>
      <c r="R248" s="3732"/>
      <c r="S248" s="3732"/>
      <c r="T248" s="3732"/>
      <c r="U248" s="3732"/>
      <c r="V248" s="3732"/>
      <c r="W248" s="3732"/>
      <c r="X248" s="3732"/>
      <c r="Y248" s="3732"/>
      <c r="Z248" s="3732"/>
      <c r="AA248" s="3732"/>
      <c r="AB248" s="3732"/>
      <c r="AC248" s="3642"/>
    </row>
    <row r="249" spans="1:29">
      <c r="A249" s="3730"/>
      <c r="B249" s="3730"/>
      <c r="C249" s="3731"/>
      <c r="F249" s="3732"/>
      <c r="G249" s="3732"/>
      <c r="H249" s="3732"/>
      <c r="I249" s="3732"/>
      <c r="J249" s="3732"/>
      <c r="K249" s="3732"/>
      <c r="L249" s="3732"/>
      <c r="M249" s="3732"/>
      <c r="N249" s="3732"/>
      <c r="O249" s="3732"/>
      <c r="P249" s="3732"/>
      <c r="Q249" s="3732"/>
      <c r="R249" s="3732"/>
      <c r="S249" s="3732"/>
      <c r="T249" s="3732"/>
      <c r="U249" s="3732"/>
      <c r="V249" s="3732"/>
      <c r="W249" s="3732"/>
      <c r="X249" s="3732"/>
      <c r="Y249" s="3732"/>
      <c r="Z249" s="3732"/>
      <c r="AA249" s="3732"/>
      <c r="AB249" s="3732"/>
      <c r="AC249" s="3642"/>
    </row>
    <row r="250" spans="1:29">
      <c r="A250" s="3730"/>
      <c r="B250" s="3730"/>
      <c r="C250" s="3731"/>
      <c r="F250" s="3732"/>
      <c r="G250" s="3732"/>
      <c r="H250" s="3732"/>
      <c r="I250" s="3732"/>
      <c r="J250" s="3732"/>
      <c r="K250" s="3732"/>
      <c r="L250" s="3732"/>
      <c r="M250" s="3732"/>
      <c r="N250" s="3732"/>
      <c r="O250" s="3732"/>
      <c r="P250" s="3732"/>
      <c r="Q250" s="3732"/>
      <c r="R250" s="3732"/>
      <c r="S250" s="3732"/>
      <c r="T250" s="3732"/>
      <c r="U250" s="3732"/>
      <c r="V250" s="3732"/>
      <c r="W250" s="3732"/>
      <c r="X250" s="3732"/>
      <c r="Y250" s="3732"/>
      <c r="Z250" s="3732"/>
      <c r="AA250" s="3732"/>
      <c r="AB250" s="3732"/>
      <c r="AC250" s="3642"/>
    </row>
    <row r="251" spans="1:29">
      <c r="A251" s="3730"/>
      <c r="B251" s="3730"/>
      <c r="C251" s="3731"/>
      <c r="F251" s="3732"/>
      <c r="G251" s="3732"/>
      <c r="H251" s="3732"/>
      <c r="I251" s="3732"/>
      <c r="J251" s="3732"/>
      <c r="K251" s="3732"/>
      <c r="L251" s="3732"/>
      <c r="M251" s="3732"/>
      <c r="N251" s="3732"/>
      <c r="O251" s="3732"/>
      <c r="P251" s="3732"/>
      <c r="Q251" s="3732"/>
      <c r="R251" s="3732"/>
      <c r="S251" s="3732"/>
      <c r="T251" s="3732"/>
      <c r="U251" s="3732"/>
      <c r="V251" s="3732"/>
      <c r="W251" s="3732"/>
      <c r="X251" s="3732"/>
      <c r="Y251" s="3732"/>
      <c r="Z251" s="3732"/>
      <c r="AA251" s="3732"/>
      <c r="AB251" s="3732"/>
      <c r="AC251" s="3642"/>
    </row>
    <row r="252" spans="1:29">
      <c r="A252" s="3730"/>
      <c r="B252" s="3730"/>
      <c r="C252" s="3731"/>
      <c r="F252" s="3732"/>
      <c r="G252" s="3732"/>
      <c r="H252" s="3732"/>
      <c r="I252" s="3732"/>
      <c r="J252" s="3732"/>
      <c r="K252" s="3732"/>
      <c r="L252" s="3732"/>
      <c r="M252" s="3732"/>
      <c r="N252" s="3732"/>
      <c r="O252" s="3732"/>
      <c r="P252" s="3732"/>
      <c r="Q252" s="3732"/>
      <c r="R252" s="3732"/>
      <c r="S252" s="3732"/>
      <c r="T252" s="3732"/>
      <c r="U252" s="3732"/>
      <c r="V252" s="3732"/>
      <c r="W252" s="3732"/>
      <c r="X252" s="3732"/>
      <c r="Y252" s="3732"/>
      <c r="Z252" s="3732"/>
      <c r="AA252" s="3732"/>
      <c r="AB252" s="3732"/>
      <c r="AC252" s="3642"/>
    </row>
    <row r="253" spans="1:29">
      <c r="A253" s="3730"/>
      <c r="B253" s="3730"/>
      <c r="C253" s="3731"/>
      <c r="F253" s="3732"/>
      <c r="G253" s="3732"/>
      <c r="H253" s="3732"/>
      <c r="I253" s="3732"/>
      <c r="J253" s="3732"/>
      <c r="K253" s="3732"/>
      <c r="L253" s="3732"/>
      <c r="M253" s="3732"/>
      <c r="N253" s="3732"/>
      <c r="O253" s="3732"/>
      <c r="P253" s="3732"/>
      <c r="Q253" s="3732"/>
      <c r="R253" s="3732"/>
      <c r="S253" s="3732"/>
      <c r="T253" s="3732"/>
      <c r="U253" s="3732"/>
      <c r="V253" s="3732"/>
      <c r="W253" s="3732"/>
      <c r="X253" s="3732"/>
      <c r="Y253" s="3732"/>
      <c r="Z253" s="3732"/>
      <c r="AA253" s="3732"/>
      <c r="AB253" s="3732"/>
      <c r="AC253" s="3642"/>
    </row>
    <row r="254" spans="1:29">
      <c r="A254" s="3730"/>
      <c r="B254" s="3730"/>
      <c r="C254" s="3731"/>
      <c r="F254" s="3732"/>
      <c r="G254" s="3732"/>
      <c r="H254" s="3732"/>
      <c r="I254" s="3732"/>
      <c r="J254" s="3732"/>
      <c r="K254" s="3732"/>
      <c r="L254" s="3732"/>
      <c r="M254" s="3732"/>
      <c r="N254" s="3732"/>
      <c r="O254" s="3732"/>
      <c r="P254" s="3732"/>
      <c r="Q254" s="3732"/>
      <c r="R254" s="3732"/>
      <c r="S254" s="3732"/>
      <c r="T254" s="3732"/>
      <c r="U254" s="3732"/>
      <c r="V254" s="3732"/>
      <c r="W254" s="3732"/>
      <c r="X254" s="3732"/>
      <c r="Y254" s="3732"/>
      <c r="Z254" s="3732"/>
      <c r="AA254" s="3732"/>
      <c r="AB254" s="3732"/>
      <c r="AC254" s="3642"/>
    </row>
    <row r="255" spans="1:29">
      <c r="A255" s="3730"/>
      <c r="B255" s="3730"/>
      <c r="C255" s="3731"/>
      <c r="F255" s="3732"/>
      <c r="G255" s="3732"/>
      <c r="H255" s="3732"/>
      <c r="I255" s="3732"/>
      <c r="J255" s="3732"/>
      <c r="K255" s="3732"/>
      <c r="L255" s="3732"/>
      <c r="M255" s="3732"/>
      <c r="N255" s="3732"/>
      <c r="O255" s="3732"/>
      <c r="P255" s="3732"/>
      <c r="Q255" s="3732"/>
      <c r="R255" s="3732"/>
      <c r="S255" s="3732"/>
      <c r="T255" s="3732"/>
      <c r="U255" s="3732"/>
      <c r="V255" s="3732"/>
      <c r="W255" s="3732"/>
      <c r="X255" s="3732"/>
      <c r="Y255" s="3732"/>
      <c r="Z255" s="3732"/>
      <c r="AA255" s="3732"/>
      <c r="AB255" s="3732"/>
      <c r="AC255" s="3642"/>
    </row>
    <row r="256" spans="1:29">
      <c r="A256" s="3730"/>
      <c r="B256" s="3730"/>
      <c r="C256" s="3731"/>
      <c r="F256" s="3732"/>
      <c r="G256" s="3732"/>
      <c r="H256" s="3732"/>
      <c r="I256" s="3732"/>
      <c r="J256" s="3732"/>
      <c r="K256" s="3732"/>
      <c r="L256" s="3732"/>
      <c r="M256" s="3732"/>
      <c r="N256" s="3732"/>
      <c r="O256" s="3732"/>
      <c r="P256" s="3732"/>
      <c r="Q256" s="3732"/>
      <c r="R256" s="3732"/>
      <c r="S256" s="3732"/>
      <c r="T256" s="3732"/>
      <c r="U256" s="3732"/>
      <c r="V256" s="3732"/>
      <c r="W256" s="3732"/>
      <c r="X256" s="3732"/>
      <c r="Y256" s="3732"/>
      <c r="Z256" s="3732"/>
      <c r="AA256" s="3732"/>
      <c r="AB256" s="3732"/>
      <c r="AC256" s="3642"/>
    </row>
    <row r="257" spans="1:29">
      <c r="A257" s="3730"/>
      <c r="B257" s="3730"/>
      <c r="C257" s="3731"/>
      <c r="F257" s="3732"/>
      <c r="G257" s="3732"/>
      <c r="H257" s="3732"/>
      <c r="I257" s="3732"/>
      <c r="J257" s="3732"/>
      <c r="K257" s="3732"/>
      <c r="L257" s="3732"/>
      <c r="M257" s="3732"/>
      <c r="N257" s="3732"/>
      <c r="O257" s="3732"/>
      <c r="P257" s="3732"/>
      <c r="Q257" s="3732"/>
      <c r="R257" s="3732"/>
      <c r="S257" s="3732"/>
      <c r="T257" s="3732"/>
      <c r="U257" s="3732"/>
      <c r="V257" s="3732"/>
      <c r="W257" s="3732"/>
      <c r="X257" s="3732"/>
      <c r="Y257" s="3732"/>
      <c r="Z257" s="3732"/>
      <c r="AA257" s="3732"/>
      <c r="AB257" s="3732"/>
      <c r="AC257" s="3642"/>
    </row>
    <row r="258" spans="1:29">
      <c r="A258" s="3730"/>
      <c r="B258" s="3730"/>
      <c r="C258" s="3731"/>
      <c r="F258" s="3732"/>
      <c r="G258" s="3732"/>
      <c r="H258" s="3732"/>
      <c r="I258" s="3732"/>
      <c r="J258" s="3732"/>
      <c r="K258" s="3732"/>
      <c r="L258" s="3732"/>
      <c r="M258" s="3732"/>
      <c r="N258" s="3732"/>
      <c r="O258" s="3732"/>
      <c r="P258" s="3732"/>
      <c r="Q258" s="3732"/>
      <c r="R258" s="3732"/>
      <c r="S258" s="3732"/>
      <c r="T258" s="3732"/>
      <c r="U258" s="3732"/>
      <c r="V258" s="3732"/>
      <c r="W258" s="3732"/>
      <c r="X258" s="3732"/>
      <c r="Y258" s="3732"/>
      <c r="Z258" s="3732"/>
      <c r="AA258" s="3732"/>
      <c r="AB258" s="3732"/>
      <c r="AC258" s="3642"/>
    </row>
    <row r="259" spans="1:29">
      <c r="A259" s="3730"/>
      <c r="B259" s="3730"/>
      <c r="C259" s="3731"/>
      <c r="F259" s="3732"/>
      <c r="G259" s="3732"/>
      <c r="H259" s="3732"/>
      <c r="I259" s="3732"/>
      <c r="J259" s="3732"/>
      <c r="K259" s="3732"/>
      <c r="L259" s="3732"/>
      <c r="M259" s="3732"/>
      <c r="N259" s="3732"/>
      <c r="O259" s="3732"/>
      <c r="P259" s="3732"/>
      <c r="Q259" s="3732"/>
      <c r="R259" s="3732"/>
      <c r="S259" s="3732"/>
      <c r="T259" s="3732"/>
      <c r="U259" s="3732"/>
      <c r="V259" s="3732"/>
      <c r="W259" s="3732"/>
      <c r="X259" s="3732"/>
      <c r="Y259" s="3732"/>
      <c r="Z259" s="3732"/>
      <c r="AA259" s="3732"/>
      <c r="AB259" s="3732"/>
      <c r="AC259" s="3642"/>
    </row>
    <row r="260" spans="1:29">
      <c r="A260" s="3730"/>
      <c r="B260" s="3730"/>
      <c r="C260" s="3731"/>
      <c r="F260" s="3732"/>
      <c r="G260" s="3732"/>
      <c r="H260" s="3732"/>
      <c r="I260" s="3732"/>
      <c r="J260" s="3732"/>
      <c r="K260" s="3732"/>
      <c r="L260" s="3732"/>
      <c r="M260" s="3732"/>
      <c r="N260" s="3732"/>
      <c r="O260" s="3732"/>
      <c r="P260" s="3732"/>
      <c r="Q260" s="3732"/>
      <c r="R260" s="3732"/>
      <c r="S260" s="3732"/>
      <c r="T260" s="3732"/>
      <c r="U260" s="3732"/>
      <c r="V260" s="3732"/>
      <c r="W260" s="3732"/>
      <c r="X260" s="3732"/>
      <c r="Y260" s="3732"/>
      <c r="Z260" s="3732"/>
      <c r="AA260" s="3732"/>
      <c r="AB260" s="3732"/>
      <c r="AC260" s="3642"/>
    </row>
    <row r="261" spans="1:29">
      <c r="A261" s="3730"/>
      <c r="B261" s="3730"/>
      <c r="C261" s="3731"/>
      <c r="F261" s="3732"/>
      <c r="G261" s="3732"/>
      <c r="H261" s="3732"/>
      <c r="I261" s="3732"/>
      <c r="J261" s="3732"/>
      <c r="K261" s="3732"/>
      <c r="L261" s="3732"/>
      <c r="M261" s="3732"/>
      <c r="N261" s="3732"/>
      <c r="O261" s="3732"/>
      <c r="P261" s="3732"/>
      <c r="Q261" s="3732"/>
      <c r="R261" s="3732"/>
      <c r="S261" s="3732"/>
      <c r="T261" s="3732"/>
      <c r="U261" s="3732"/>
      <c r="V261" s="3732"/>
      <c r="W261" s="3732"/>
      <c r="X261" s="3732"/>
      <c r="Y261" s="3732"/>
      <c r="Z261" s="3732"/>
      <c r="AA261" s="3732"/>
      <c r="AB261" s="3732"/>
      <c r="AC261" s="3642"/>
    </row>
    <row r="262" spans="1:29">
      <c r="A262" s="3730"/>
      <c r="B262" s="3730"/>
      <c r="C262" s="3731"/>
      <c r="F262" s="3732"/>
      <c r="G262" s="3732"/>
      <c r="H262" s="3732"/>
      <c r="I262" s="3732"/>
      <c r="J262" s="3732"/>
      <c r="K262" s="3732"/>
      <c r="L262" s="3732"/>
      <c r="M262" s="3732"/>
      <c r="N262" s="3732"/>
      <c r="O262" s="3732"/>
      <c r="P262" s="3732"/>
      <c r="Q262" s="3732"/>
      <c r="R262" s="3732"/>
      <c r="S262" s="3732"/>
      <c r="T262" s="3732"/>
      <c r="U262" s="3732"/>
      <c r="V262" s="3732"/>
      <c r="W262" s="3732"/>
      <c r="X262" s="3732"/>
      <c r="Y262" s="3732"/>
      <c r="Z262" s="3732"/>
      <c r="AA262" s="3732"/>
      <c r="AB262" s="3732"/>
      <c r="AC262" s="3642"/>
    </row>
    <row r="263" spans="1:29">
      <c r="A263" s="3730"/>
      <c r="B263" s="3730"/>
      <c r="C263" s="3731"/>
      <c r="F263" s="3732"/>
      <c r="G263" s="3732"/>
      <c r="H263" s="3732"/>
      <c r="I263" s="3732"/>
      <c r="J263" s="3732"/>
      <c r="K263" s="3732"/>
      <c r="L263" s="3732"/>
      <c r="M263" s="3732"/>
      <c r="N263" s="3732"/>
      <c r="O263" s="3732"/>
      <c r="P263" s="3732"/>
      <c r="Q263" s="3732"/>
      <c r="R263" s="3732"/>
      <c r="S263" s="3732"/>
      <c r="T263" s="3732"/>
      <c r="U263" s="3732"/>
      <c r="V263" s="3732"/>
      <c r="W263" s="3732"/>
      <c r="X263" s="3732"/>
      <c r="Y263" s="3732"/>
      <c r="Z263" s="3732"/>
      <c r="AA263" s="3732"/>
      <c r="AB263" s="3732"/>
      <c r="AC263" s="3642"/>
    </row>
    <row r="264" spans="1:29">
      <c r="A264" s="3730"/>
      <c r="B264" s="3730"/>
      <c r="C264" s="3731"/>
      <c r="F264" s="3732"/>
      <c r="G264" s="3732"/>
      <c r="H264" s="3732"/>
      <c r="I264" s="3732"/>
      <c r="J264" s="3732"/>
      <c r="K264" s="3732"/>
      <c r="L264" s="3732"/>
      <c r="M264" s="3732"/>
      <c r="N264" s="3732"/>
      <c r="O264" s="3732"/>
      <c r="P264" s="3732"/>
      <c r="Q264" s="3732"/>
      <c r="R264" s="3732"/>
      <c r="S264" s="3732"/>
      <c r="T264" s="3732"/>
      <c r="U264" s="3732"/>
      <c r="V264" s="3732"/>
      <c r="W264" s="3732"/>
      <c r="X264" s="3732"/>
      <c r="Y264" s="3732"/>
      <c r="Z264" s="3732"/>
      <c r="AA264" s="3732"/>
      <c r="AB264" s="3732"/>
      <c r="AC264" s="3642"/>
    </row>
    <row r="265" spans="1:29">
      <c r="A265" s="3730"/>
      <c r="B265" s="3730"/>
      <c r="C265" s="3731"/>
      <c r="F265" s="3732"/>
      <c r="G265" s="3732"/>
      <c r="H265" s="3732"/>
      <c r="I265" s="3732"/>
      <c r="J265" s="3732"/>
      <c r="K265" s="3732"/>
      <c r="L265" s="3732"/>
      <c r="M265" s="3732"/>
      <c r="N265" s="3732"/>
      <c r="O265" s="3732"/>
      <c r="P265" s="3732"/>
      <c r="Q265" s="3732"/>
      <c r="R265" s="3732"/>
      <c r="S265" s="3732"/>
      <c r="T265" s="3732"/>
      <c r="U265" s="3732"/>
      <c r="V265" s="3732"/>
      <c r="W265" s="3732"/>
      <c r="X265" s="3732"/>
      <c r="Y265" s="3732"/>
      <c r="Z265" s="3732"/>
      <c r="AA265" s="3732"/>
      <c r="AB265" s="3732"/>
      <c r="AC265" s="3642"/>
    </row>
    <row r="266" spans="1:29">
      <c r="A266" s="3730"/>
      <c r="B266" s="3730"/>
      <c r="C266" s="3731"/>
      <c r="F266" s="3732"/>
      <c r="G266" s="3732"/>
      <c r="H266" s="3732"/>
      <c r="I266" s="3732"/>
      <c r="J266" s="3732"/>
      <c r="K266" s="3732"/>
      <c r="L266" s="3732"/>
      <c r="M266" s="3732"/>
      <c r="N266" s="3732"/>
      <c r="O266" s="3732"/>
      <c r="P266" s="3732"/>
      <c r="Q266" s="3732"/>
      <c r="R266" s="3732"/>
      <c r="S266" s="3732"/>
      <c r="T266" s="3732"/>
      <c r="U266" s="3732"/>
      <c r="V266" s="3732"/>
      <c r="W266" s="3732"/>
      <c r="X266" s="3732"/>
      <c r="Y266" s="3732"/>
      <c r="Z266" s="3732"/>
      <c r="AA266" s="3732"/>
      <c r="AB266" s="3732"/>
      <c r="AC266" s="3642"/>
    </row>
    <row r="267" spans="1:29">
      <c r="A267" s="3730"/>
      <c r="B267" s="3730"/>
      <c r="C267" s="3731"/>
      <c r="F267" s="3732"/>
      <c r="G267" s="3732"/>
      <c r="H267" s="3732"/>
      <c r="I267" s="3732"/>
      <c r="J267" s="3732"/>
      <c r="K267" s="3732"/>
      <c r="L267" s="3732"/>
      <c r="M267" s="3732"/>
      <c r="N267" s="3732"/>
      <c r="O267" s="3732"/>
      <c r="P267" s="3732"/>
      <c r="Q267" s="3732"/>
      <c r="R267" s="3732"/>
      <c r="S267" s="3732"/>
      <c r="T267" s="3732"/>
      <c r="U267" s="3732"/>
      <c r="V267" s="3732"/>
      <c r="W267" s="3732"/>
      <c r="X267" s="3732"/>
      <c r="Y267" s="3732"/>
      <c r="Z267" s="3732"/>
      <c r="AA267" s="3732"/>
      <c r="AB267" s="3732"/>
      <c r="AC267" s="3642"/>
    </row>
    <row r="268" spans="1:29">
      <c r="A268" s="3730"/>
      <c r="B268" s="3730"/>
      <c r="C268" s="3731"/>
      <c r="F268" s="3732"/>
      <c r="G268" s="3732"/>
      <c r="H268" s="3732"/>
      <c r="I268" s="3732"/>
      <c r="J268" s="3732"/>
      <c r="K268" s="3732"/>
      <c r="L268" s="3732"/>
      <c r="M268" s="3732"/>
      <c r="N268" s="3732"/>
      <c r="O268" s="3732"/>
      <c r="P268" s="3732"/>
      <c r="Q268" s="3732"/>
      <c r="R268" s="3732"/>
      <c r="S268" s="3732"/>
      <c r="T268" s="3732"/>
      <c r="U268" s="3732"/>
      <c r="V268" s="3732"/>
      <c r="W268" s="3732"/>
      <c r="X268" s="3732"/>
      <c r="Y268" s="3732"/>
      <c r="Z268" s="3732"/>
      <c r="AA268" s="3732"/>
      <c r="AB268" s="3732"/>
      <c r="AC268" s="3642"/>
    </row>
    <row r="269" spans="1:29">
      <c r="A269" s="3730"/>
      <c r="B269" s="3730"/>
      <c r="C269" s="3731"/>
      <c r="F269" s="3732"/>
      <c r="G269" s="3732"/>
      <c r="H269" s="3732"/>
      <c r="I269" s="3732"/>
      <c r="J269" s="3732"/>
      <c r="K269" s="3732"/>
      <c r="L269" s="3732"/>
      <c r="M269" s="3732"/>
      <c r="N269" s="3732"/>
      <c r="O269" s="3732"/>
      <c r="P269" s="3732"/>
      <c r="Q269" s="3732"/>
      <c r="R269" s="3732"/>
      <c r="S269" s="3732"/>
      <c r="T269" s="3732"/>
      <c r="U269" s="3732"/>
      <c r="V269" s="3732"/>
      <c r="W269" s="3732"/>
      <c r="X269" s="3732"/>
      <c r="Y269" s="3732"/>
      <c r="Z269" s="3732"/>
      <c r="AA269" s="3732"/>
      <c r="AB269" s="3732"/>
      <c r="AC269" s="3642"/>
    </row>
    <row r="270" spans="1:29">
      <c r="A270" s="3730"/>
      <c r="B270" s="3730"/>
      <c r="C270" s="3731"/>
      <c r="F270" s="3732"/>
      <c r="G270" s="3732"/>
      <c r="H270" s="3732"/>
      <c r="I270" s="3732"/>
      <c r="J270" s="3732"/>
      <c r="K270" s="3732"/>
      <c r="L270" s="3732"/>
      <c r="M270" s="3732"/>
      <c r="N270" s="3732"/>
      <c r="O270" s="3732"/>
      <c r="P270" s="3732"/>
      <c r="Q270" s="3732"/>
      <c r="R270" s="3732"/>
      <c r="S270" s="3732"/>
      <c r="T270" s="3732"/>
      <c r="U270" s="3732"/>
      <c r="V270" s="3732"/>
      <c r="W270" s="3732"/>
      <c r="X270" s="3732"/>
      <c r="Y270" s="3732"/>
      <c r="Z270" s="3732"/>
      <c r="AA270" s="3732"/>
      <c r="AB270" s="3732"/>
      <c r="AC270" s="3642"/>
    </row>
    <row r="271" spans="1:29">
      <c r="A271" s="3730"/>
      <c r="B271" s="3730"/>
      <c r="C271" s="3731"/>
      <c r="F271" s="3732"/>
      <c r="G271" s="3732"/>
      <c r="H271" s="3732"/>
      <c r="I271" s="3732"/>
      <c r="J271" s="3732"/>
      <c r="K271" s="3732"/>
      <c r="L271" s="3732"/>
      <c r="M271" s="3732"/>
      <c r="N271" s="3732"/>
      <c r="O271" s="3732"/>
      <c r="P271" s="3732"/>
      <c r="Q271" s="3732"/>
      <c r="R271" s="3732"/>
      <c r="S271" s="3732"/>
      <c r="T271" s="3732"/>
      <c r="U271" s="3732"/>
      <c r="V271" s="3732"/>
      <c r="W271" s="3732"/>
      <c r="X271" s="3732"/>
      <c r="Y271" s="3732"/>
      <c r="Z271" s="3732"/>
      <c r="AA271" s="3732"/>
      <c r="AB271" s="3732"/>
      <c r="AC271" s="3642"/>
    </row>
    <row r="272" spans="1:29">
      <c r="A272" s="3730"/>
      <c r="B272" s="3730"/>
      <c r="C272" s="3731"/>
      <c r="F272" s="3732"/>
      <c r="G272" s="3732"/>
      <c r="H272" s="3732"/>
      <c r="I272" s="3732"/>
      <c r="J272" s="3732"/>
      <c r="K272" s="3732"/>
      <c r="L272" s="3732"/>
      <c r="M272" s="3732"/>
      <c r="N272" s="3732"/>
      <c r="O272" s="3732"/>
      <c r="P272" s="3732"/>
      <c r="Q272" s="3732"/>
      <c r="R272" s="3732"/>
      <c r="S272" s="3732"/>
      <c r="T272" s="3732"/>
      <c r="U272" s="3732"/>
      <c r="V272" s="3732"/>
      <c r="W272" s="3732"/>
      <c r="X272" s="3732"/>
      <c r="Y272" s="3732"/>
      <c r="Z272" s="3732"/>
      <c r="AA272" s="3732"/>
      <c r="AB272" s="3732"/>
      <c r="AC272" s="3642"/>
    </row>
    <row r="273" spans="1:29">
      <c r="A273" s="3730"/>
      <c r="B273" s="3730"/>
      <c r="C273" s="3731"/>
      <c r="F273" s="3732"/>
      <c r="G273" s="3732"/>
      <c r="H273" s="3732"/>
      <c r="I273" s="3732"/>
      <c r="J273" s="3732"/>
      <c r="K273" s="3732"/>
      <c r="L273" s="3732"/>
      <c r="M273" s="3732"/>
      <c r="N273" s="3732"/>
      <c r="O273" s="3732"/>
      <c r="P273" s="3732"/>
      <c r="Q273" s="3732"/>
      <c r="R273" s="3732"/>
      <c r="S273" s="3732"/>
      <c r="T273" s="3732"/>
      <c r="U273" s="3732"/>
      <c r="V273" s="3732"/>
      <c r="W273" s="3732"/>
      <c r="X273" s="3732"/>
      <c r="Y273" s="3732"/>
      <c r="Z273" s="3732"/>
      <c r="AA273" s="3732"/>
      <c r="AB273" s="3732"/>
      <c r="AC273" s="3642"/>
    </row>
    <row r="274" spans="1:29">
      <c r="A274" s="3730"/>
      <c r="B274" s="3730"/>
      <c r="C274" s="3731"/>
      <c r="F274" s="3732"/>
      <c r="G274" s="3732"/>
      <c r="H274" s="3732"/>
      <c r="I274" s="3732"/>
      <c r="J274" s="3732"/>
      <c r="K274" s="3732"/>
      <c r="L274" s="3732"/>
      <c r="M274" s="3732"/>
      <c r="N274" s="3732"/>
      <c r="O274" s="3732"/>
      <c r="P274" s="3732"/>
      <c r="Q274" s="3732"/>
      <c r="R274" s="3732"/>
      <c r="S274" s="3732"/>
      <c r="T274" s="3732"/>
      <c r="U274" s="3732"/>
      <c r="V274" s="3732"/>
      <c r="W274" s="3732"/>
      <c r="X274" s="3732"/>
      <c r="Y274" s="3732"/>
      <c r="Z274" s="3732"/>
      <c r="AA274" s="3732"/>
      <c r="AB274" s="3732"/>
      <c r="AC274" s="3642"/>
    </row>
    <row r="275" spans="1:29">
      <c r="A275" s="3730"/>
      <c r="B275" s="3730"/>
      <c r="C275" s="3731"/>
      <c r="F275" s="3732"/>
      <c r="G275" s="3732"/>
      <c r="H275" s="3732"/>
      <c r="I275" s="3732"/>
      <c r="J275" s="3732"/>
      <c r="K275" s="3732"/>
      <c r="L275" s="3732"/>
      <c r="M275" s="3732"/>
      <c r="N275" s="3732"/>
      <c r="O275" s="3732"/>
      <c r="P275" s="3732"/>
      <c r="Q275" s="3732"/>
      <c r="R275" s="3732"/>
      <c r="S275" s="3732"/>
      <c r="T275" s="3732"/>
      <c r="U275" s="3732"/>
      <c r="V275" s="3732"/>
      <c r="W275" s="3732"/>
      <c r="X275" s="3732"/>
      <c r="Y275" s="3732"/>
      <c r="Z275" s="3732"/>
      <c r="AA275" s="3732"/>
      <c r="AB275" s="3732"/>
      <c r="AC275" s="3642"/>
    </row>
    <row r="276" spans="1:29">
      <c r="A276" s="3730"/>
      <c r="B276" s="3730"/>
      <c r="C276" s="3731"/>
      <c r="F276" s="3732"/>
      <c r="G276" s="3732"/>
      <c r="H276" s="3732"/>
      <c r="I276" s="3732"/>
      <c r="J276" s="3732"/>
      <c r="K276" s="3732"/>
      <c r="L276" s="3732"/>
      <c r="M276" s="3732"/>
      <c r="N276" s="3732"/>
      <c r="O276" s="3732"/>
      <c r="P276" s="3732"/>
      <c r="Q276" s="3732"/>
      <c r="R276" s="3732"/>
      <c r="S276" s="3732"/>
      <c r="T276" s="3732"/>
      <c r="U276" s="3732"/>
      <c r="V276" s="3732"/>
      <c r="W276" s="3732"/>
      <c r="X276" s="3732"/>
      <c r="Y276" s="3732"/>
      <c r="Z276" s="3732"/>
      <c r="AA276" s="3732"/>
      <c r="AB276" s="3732"/>
      <c r="AC276" s="3642"/>
    </row>
    <row r="277" spans="1:29">
      <c r="A277" s="3730"/>
      <c r="B277" s="3730"/>
      <c r="C277" s="3731"/>
      <c r="F277" s="3732"/>
      <c r="G277" s="3732"/>
      <c r="H277" s="3732"/>
      <c r="I277" s="3732"/>
      <c r="J277" s="3732"/>
      <c r="K277" s="3732"/>
      <c r="L277" s="3732"/>
      <c r="M277" s="3732"/>
      <c r="N277" s="3732"/>
      <c r="O277" s="3732"/>
      <c r="P277" s="3732"/>
      <c r="Q277" s="3732"/>
      <c r="R277" s="3732"/>
      <c r="S277" s="3732"/>
      <c r="T277" s="3732"/>
      <c r="U277" s="3732"/>
      <c r="V277" s="3732"/>
      <c r="W277" s="3732"/>
      <c r="X277" s="3732"/>
      <c r="Y277" s="3732"/>
      <c r="Z277" s="3732"/>
      <c r="AA277" s="3732"/>
      <c r="AB277" s="3732"/>
      <c r="AC277" s="3642"/>
    </row>
    <row r="278" spans="1:29">
      <c r="A278" s="3730"/>
      <c r="B278" s="3730"/>
      <c r="C278" s="3731"/>
      <c r="F278" s="3732"/>
      <c r="G278" s="3732"/>
      <c r="H278" s="3732"/>
      <c r="I278" s="3732"/>
      <c r="J278" s="3732"/>
      <c r="K278" s="3732"/>
      <c r="L278" s="3732"/>
      <c r="M278" s="3732"/>
      <c r="N278" s="3732"/>
      <c r="O278" s="3732"/>
      <c r="P278" s="3732"/>
      <c r="Q278" s="3732"/>
      <c r="R278" s="3732"/>
      <c r="S278" s="3732"/>
      <c r="T278" s="3732"/>
      <c r="U278" s="3732"/>
      <c r="V278" s="3732"/>
      <c r="W278" s="3732"/>
      <c r="X278" s="3732"/>
      <c r="Y278" s="3732"/>
      <c r="Z278" s="3732"/>
      <c r="AA278" s="3732"/>
      <c r="AB278" s="3732"/>
      <c r="AC278" s="3642"/>
    </row>
    <row r="279" spans="1:29">
      <c r="A279" s="3730"/>
      <c r="B279" s="3730"/>
      <c r="C279" s="3731"/>
      <c r="F279" s="3732"/>
      <c r="G279" s="3732"/>
      <c r="H279" s="3732"/>
      <c r="I279" s="3732"/>
      <c r="J279" s="3732"/>
      <c r="K279" s="3732"/>
      <c r="L279" s="3732"/>
      <c r="M279" s="3732"/>
      <c r="N279" s="3732"/>
      <c r="O279" s="3732"/>
      <c r="P279" s="3732"/>
      <c r="Q279" s="3732"/>
      <c r="R279" s="3732"/>
      <c r="S279" s="3732"/>
      <c r="T279" s="3732"/>
      <c r="U279" s="3732"/>
      <c r="V279" s="3732"/>
      <c r="W279" s="3732"/>
      <c r="X279" s="3732"/>
      <c r="Y279" s="3732"/>
      <c r="Z279" s="3732"/>
      <c r="AA279" s="3732"/>
      <c r="AB279" s="3732"/>
      <c r="AC279" s="3642"/>
    </row>
    <row r="280" spans="1:29">
      <c r="A280" s="3730"/>
      <c r="B280" s="3730"/>
      <c r="C280" s="3731"/>
      <c r="F280" s="3732"/>
      <c r="G280" s="3732"/>
      <c r="H280" s="3732"/>
      <c r="I280" s="3732"/>
      <c r="J280" s="3732"/>
      <c r="K280" s="3732"/>
      <c r="L280" s="3732"/>
      <c r="M280" s="3732"/>
      <c r="N280" s="3732"/>
      <c r="O280" s="3732"/>
      <c r="P280" s="3732"/>
      <c r="Q280" s="3732"/>
      <c r="R280" s="3732"/>
      <c r="S280" s="3732"/>
      <c r="T280" s="3732"/>
      <c r="U280" s="3732"/>
      <c r="V280" s="3732"/>
      <c r="W280" s="3732"/>
      <c r="X280" s="3732"/>
      <c r="Y280" s="3732"/>
      <c r="Z280" s="3732"/>
      <c r="AA280" s="3732"/>
      <c r="AB280" s="3732"/>
      <c r="AC280" s="3642"/>
    </row>
    <row r="281" spans="1:29">
      <c r="A281" s="3730"/>
      <c r="B281" s="3730"/>
      <c r="C281" s="3731"/>
      <c r="F281" s="3732"/>
      <c r="G281" s="3732"/>
      <c r="H281" s="3732"/>
      <c r="I281" s="3732"/>
      <c r="J281" s="3732"/>
      <c r="K281" s="3732"/>
      <c r="L281" s="3732"/>
      <c r="M281" s="3732"/>
      <c r="N281" s="3732"/>
      <c r="O281" s="3732"/>
      <c r="P281" s="3732"/>
      <c r="Q281" s="3732"/>
      <c r="R281" s="3732"/>
      <c r="S281" s="3732"/>
      <c r="T281" s="3732"/>
      <c r="U281" s="3732"/>
      <c r="V281" s="3732"/>
      <c r="W281" s="3732"/>
      <c r="X281" s="3732"/>
      <c r="Y281" s="3732"/>
      <c r="Z281" s="3732"/>
      <c r="AA281" s="3732"/>
      <c r="AB281" s="3732"/>
      <c r="AC281" s="3642"/>
    </row>
    <row r="282" spans="1:29">
      <c r="A282" s="3730"/>
      <c r="B282" s="3730"/>
      <c r="C282" s="3731"/>
      <c r="F282" s="3732"/>
      <c r="G282" s="3732"/>
      <c r="H282" s="3732"/>
      <c r="I282" s="3732"/>
      <c r="J282" s="3732"/>
      <c r="K282" s="3732"/>
      <c r="L282" s="3732"/>
      <c r="M282" s="3732"/>
      <c r="N282" s="3732"/>
      <c r="O282" s="3732"/>
      <c r="P282" s="3732"/>
      <c r="Q282" s="3732"/>
      <c r="R282" s="3732"/>
      <c r="S282" s="3732"/>
      <c r="T282" s="3732"/>
      <c r="U282" s="3732"/>
      <c r="V282" s="3732"/>
      <c r="W282" s="3732"/>
      <c r="X282" s="3732"/>
      <c r="Y282" s="3732"/>
      <c r="Z282" s="3732"/>
      <c r="AA282" s="3732"/>
      <c r="AB282" s="3732"/>
      <c r="AC282" s="3642"/>
    </row>
    <row r="283" spans="1:29">
      <c r="A283" s="3730"/>
      <c r="B283" s="3730"/>
      <c r="C283" s="3731"/>
      <c r="F283" s="3732"/>
      <c r="G283" s="3732"/>
      <c r="H283" s="3732"/>
      <c r="I283" s="3732"/>
      <c r="J283" s="3732"/>
      <c r="K283" s="3732"/>
      <c r="L283" s="3732"/>
      <c r="M283" s="3732"/>
      <c r="N283" s="3732"/>
      <c r="O283" s="3732"/>
      <c r="P283" s="3732"/>
      <c r="Q283" s="3732"/>
      <c r="R283" s="3732"/>
      <c r="S283" s="3732"/>
      <c r="T283" s="3732"/>
      <c r="U283" s="3732"/>
      <c r="V283" s="3732"/>
      <c r="W283" s="3732"/>
      <c r="X283" s="3732"/>
      <c r="Y283" s="3732"/>
      <c r="Z283" s="3732"/>
      <c r="AA283" s="3732"/>
      <c r="AB283" s="3732"/>
      <c r="AC283" s="3642"/>
    </row>
    <row r="284" spans="1:29">
      <c r="A284" s="3730"/>
      <c r="B284" s="3730"/>
      <c r="C284" s="3731"/>
      <c r="F284" s="3732"/>
      <c r="G284" s="3732"/>
      <c r="H284" s="3732"/>
      <c r="I284" s="3732"/>
      <c r="J284" s="3732"/>
      <c r="K284" s="3732"/>
      <c r="L284" s="3732"/>
      <c r="M284" s="3732"/>
      <c r="N284" s="3732"/>
      <c r="O284" s="3732"/>
      <c r="P284" s="3732"/>
      <c r="Q284" s="3732"/>
      <c r="R284" s="3732"/>
      <c r="S284" s="3732"/>
      <c r="T284" s="3732"/>
      <c r="U284" s="3732"/>
      <c r="V284" s="3732"/>
      <c r="W284" s="3732"/>
      <c r="X284" s="3732"/>
      <c r="Y284" s="3732"/>
      <c r="Z284" s="3732"/>
      <c r="AA284" s="3732"/>
      <c r="AB284" s="3732"/>
      <c r="AC284" s="3642"/>
    </row>
    <row r="285" spans="1:29">
      <c r="A285" s="3730"/>
      <c r="B285" s="3730"/>
      <c r="C285" s="3731"/>
      <c r="F285" s="3732"/>
      <c r="G285" s="3732"/>
      <c r="H285" s="3732"/>
      <c r="I285" s="3732"/>
      <c r="J285" s="3732"/>
      <c r="K285" s="3732"/>
      <c r="L285" s="3732"/>
      <c r="M285" s="3732"/>
      <c r="N285" s="3732"/>
      <c r="O285" s="3732"/>
      <c r="P285" s="3732"/>
      <c r="Q285" s="3732"/>
      <c r="R285" s="3732"/>
      <c r="S285" s="3732"/>
      <c r="T285" s="3732"/>
      <c r="U285" s="3732"/>
      <c r="V285" s="3732"/>
      <c r="W285" s="3732"/>
      <c r="X285" s="3732"/>
      <c r="Y285" s="3732"/>
      <c r="Z285" s="3732"/>
      <c r="AA285" s="3732"/>
      <c r="AB285" s="3732"/>
      <c r="AC285" s="3642"/>
    </row>
    <row r="286" spans="1:29">
      <c r="A286" s="3730"/>
      <c r="B286" s="3730"/>
      <c r="C286" s="3731"/>
      <c r="F286" s="3732"/>
      <c r="G286" s="3732"/>
      <c r="H286" s="3732"/>
      <c r="I286" s="3732"/>
      <c r="J286" s="3732"/>
      <c r="K286" s="3732"/>
      <c r="L286" s="3732"/>
      <c r="M286" s="3732"/>
      <c r="N286" s="3732"/>
      <c r="O286" s="3732"/>
      <c r="P286" s="3732"/>
      <c r="Q286" s="3732"/>
      <c r="R286" s="3732"/>
      <c r="S286" s="3732"/>
      <c r="T286" s="3732"/>
      <c r="U286" s="3732"/>
      <c r="V286" s="3732"/>
      <c r="W286" s="3732"/>
      <c r="X286" s="3732"/>
      <c r="Y286" s="3732"/>
      <c r="Z286" s="3732"/>
      <c r="AA286" s="3732"/>
      <c r="AB286" s="3732"/>
      <c r="AC286" s="3642"/>
    </row>
    <row r="287" spans="1:29">
      <c r="A287" s="3730"/>
      <c r="B287" s="3730"/>
      <c r="C287" s="3731"/>
      <c r="F287" s="3732"/>
      <c r="G287" s="3732"/>
      <c r="H287" s="3732"/>
      <c r="I287" s="3732"/>
      <c r="J287" s="3732"/>
      <c r="K287" s="3732"/>
      <c r="L287" s="3732"/>
      <c r="M287" s="3732"/>
      <c r="N287" s="3732"/>
      <c r="O287" s="3732"/>
      <c r="P287" s="3732"/>
      <c r="Q287" s="3732"/>
      <c r="R287" s="3732"/>
      <c r="S287" s="3732"/>
      <c r="T287" s="3732"/>
      <c r="U287" s="3732"/>
      <c r="V287" s="3732"/>
      <c r="W287" s="3732"/>
      <c r="X287" s="3732"/>
      <c r="Y287" s="3732"/>
      <c r="Z287" s="3732"/>
      <c r="AA287" s="3732"/>
      <c r="AB287" s="3732"/>
      <c r="AC287" s="3642"/>
    </row>
    <row r="288" spans="1:29">
      <c r="A288" s="3730"/>
      <c r="B288" s="3730"/>
      <c r="C288" s="3731"/>
      <c r="F288" s="3732"/>
      <c r="G288" s="3732"/>
      <c r="H288" s="3732"/>
      <c r="I288" s="3732"/>
      <c r="J288" s="3732"/>
      <c r="K288" s="3732"/>
      <c r="L288" s="3732"/>
      <c r="M288" s="3732"/>
      <c r="N288" s="3732"/>
      <c r="O288" s="3732"/>
      <c r="P288" s="3732"/>
      <c r="Q288" s="3732"/>
      <c r="R288" s="3732"/>
      <c r="S288" s="3732"/>
      <c r="T288" s="3732"/>
      <c r="U288" s="3732"/>
      <c r="V288" s="3732"/>
      <c r="W288" s="3732"/>
      <c r="X288" s="3732"/>
      <c r="Y288" s="3732"/>
      <c r="Z288" s="3732"/>
      <c r="AA288" s="3732"/>
      <c r="AB288" s="3732"/>
      <c r="AC288" s="3642"/>
    </row>
    <row r="289" spans="1:29">
      <c r="A289" s="3730"/>
      <c r="B289" s="3730"/>
      <c r="C289" s="3731"/>
      <c r="F289" s="3732"/>
      <c r="G289" s="3732"/>
      <c r="H289" s="3732"/>
      <c r="I289" s="3732"/>
      <c r="J289" s="3732"/>
      <c r="K289" s="3732"/>
      <c r="L289" s="3732"/>
      <c r="M289" s="3732"/>
      <c r="N289" s="3732"/>
      <c r="O289" s="3732"/>
      <c r="P289" s="3732"/>
      <c r="Q289" s="3732"/>
      <c r="R289" s="3732"/>
      <c r="S289" s="3732"/>
      <c r="T289" s="3732"/>
      <c r="U289" s="3732"/>
      <c r="V289" s="3732"/>
      <c r="W289" s="3732"/>
      <c r="X289" s="3732"/>
      <c r="Y289" s="3732"/>
      <c r="Z289" s="3732"/>
      <c r="AA289" s="3732"/>
      <c r="AB289" s="3732"/>
      <c r="AC289" s="3642"/>
    </row>
    <row r="290" spans="1:29">
      <c r="A290" s="3730"/>
      <c r="B290" s="3730"/>
      <c r="C290" s="3731"/>
      <c r="F290" s="3732"/>
      <c r="G290" s="3732"/>
      <c r="H290" s="3732"/>
      <c r="I290" s="3732"/>
      <c r="J290" s="3732"/>
      <c r="K290" s="3732"/>
      <c r="L290" s="3732"/>
      <c r="M290" s="3732"/>
      <c r="N290" s="3732"/>
      <c r="O290" s="3732"/>
      <c r="P290" s="3732"/>
      <c r="Q290" s="3732"/>
      <c r="R290" s="3732"/>
      <c r="S290" s="3732"/>
      <c r="T290" s="3732"/>
      <c r="U290" s="3732"/>
      <c r="V290" s="3732"/>
      <c r="W290" s="3732"/>
      <c r="X290" s="3732"/>
      <c r="Y290" s="3732"/>
      <c r="Z290" s="3732"/>
      <c r="AA290" s="3732"/>
      <c r="AB290" s="3732"/>
      <c r="AC290" s="3642"/>
    </row>
    <row r="291" spans="1:29">
      <c r="A291" s="3730"/>
      <c r="B291" s="3730"/>
      <c r="C291" s="3731"/>
      <c r="F291" s="3732"/>
      <c r="G291" s="3732"/>
      <c r="H291" s="3732"/>
      <c r="I291" s="3732"/>
      <c r="J291" s="3732"/>
      <c r="K291" s="3732"/>
      <c r="L291" s="3732"/>
      <c r="M291" s="3732"/>
      <c r="N291" s="3732"/>
      <c r="O291" s="3732"/>
      <c r="P291" s="3732"/>
      <c r="Q291" s="3732"/>
      <c r="R291" s="3732"/>
      <c r="S291" s="3732"/>
      <c r="T291" s="3732"/>
      <c r="U291" s="3732"/>
      <c r="V291" s="3732"/>
      <c r="W291" s="3732"/>
      <c r="X291" s="3732"/>
      <c r="Y291" s="3732"/>
      <c r="Z291" s="3732"/>
      <c r="AA291" s="3732"/>
      <c r="AB291" s="3732"/>
      <c r="AC291" s="3642"/>
    </row>
    <row r="292" spans="1:29">
      <c r="A292" s="3730"/>
      <c r="B292" s="3730"/>
      <c r="C292" s="3731"/>
      <c r="F292" s="3732"/>
      <c r="G292" s="3732"/>
      <c r="H292" s="3732"/>
      <c r="I292" s="3732"/>
      <c r="J292" s="3732"/>
      <c r="K292" s="3732"/>
      <c r="L292" s="3732"/>
      <c r="M292" s="3732"/>
      <c r="N292" s="3732"/>
      <c r="O292" s="3732"/>
      <c r="P292" s="3732"/>
      <c r="Q292" s="3732"/>
      <c r="R292" s="3732"/>
      <c r="S292" s="3732"/>
      <c r="T292" s="3732"/>
      <c r="U292" s="3732"/>
      <c r="V292" s="3732"/>
      <c r="W292" s="3732"/>
      <c r="X292" s="3732"/>
      <c r="Y292" s="3732"/>
      <c r="Z292" s="3732"/>
      <c r="AA292" s="3732"/>
      <c r="AB292" s="3732"/>
      <c r="AC292" s="3642"/>
    </row>
    <row r="293" spans="1:29">
      <c r="A293" s="3730"/>
      <c r="B293" s="3730"/>
      <c r="C293" s="3731"/>
      <c r="F293" s="3732"/>
      <c r="G293" s="3732"/>
      <c r="H293" s="3732"/>
      <c r="I293" s="3732"/>
      <c r="J293" s="3732"/>
      <c r="K293" s="3732"/>
      <c r="L293" s="3732"/>
      <c r="M293" s="3732"/>
      <c r="N293" s="3732"/>
      <c r="O293" s="3732"/>
      <c r="P293" s="3732"/>
      <c r="Q293" s="3732"/>
      <c r="R293" s="3732"/>
      <c r="S293" s="3732"/>
      <c r="T293" s="3732"/>
      <c r="U293" s="3732"/>
      <c r="V293" s="3732"/>
      <c r="W293" s="3732"/>
      <c r="X293" s="3732"/>
      <c r="Y293" s="3732"/>
      <c r="Z293" s="3732"/>
      <c r="AA293" s="3732"/>
      <c r="AB293" s="3732"/>
      <c r="AC293" s="3642"/>
    </row>
    <row r="294" spans="1:29">
      <c r="A294" s="3730"/>
      <c r="B294" s="3730"/>
      <c r="C294" s="3731"/>
      <c r="F294" s="3732"/>
      <c r="G294" s="3732"/>
      <c r="H294" s="3732"/>
      <c r="I294" s="3732"/>
      <c r="J294" s="3732"/>
      <c r="K294" s="3732"/>
      <c r="L294" s="3732"/>
      <c r="M294" s="3732"/>
      <c r="N294" s="3732"/>
      <c r="O294" s="3732"/>
      <c r="P294" s="3732"/>
      <c r="Q294" s="3732"/>
      <c r="R294" s="3732"/>
      <c r="S294" s="3732"/>
      <c r="T294" s="3732"/>
      <c r="U294" s="3732"/>
      <c r="V294" s="3732"/>
      <c r="W294" s="3732"/>
      <c r="X294" s="3732"/>
      <c r="Y294" s="3732"/>
      <c r="Z294" s="3732"/>
      <c r="AA294" s="3732"/>
      <c r="AB294" s="3732"/>
      <c r="AC294" s="3642"/>
    </row>
    <row r="295" spans="1:29">
      <c r="A295" s="3730"/>
      <c r="B295" s="3730"/>
      <c r="C295" s="3731"/>
      <c r="F295" s="3732"/>
      <c r="G295" s="3732"/>
      <c r="H295" s="3732"/>
      <c r="I295" s="3732"/>
      <c r="J295" s="3732"/>
      <c r="K295" s="3732"/>
      <c r="L295" s="3732"/>
      <c r="M295" s="3732"/>
      <c r="N295" s="3732"/>
      <c r="O295" s="3732"/>
      <c r="P295" s="3732"/>
      <c r="Q295" s="3732"/>
      <c r="R295" s="3732"/>
      <c r="S295" s="3732"/>
      <c r="T295" s="3732"/>
      <c r="U295" s="3732"/>
      <c r="V295" s="3732"/>
      <c r="W295" s="3732"/>
      <c r="X295" s="3732"/>
      <c r="Y295" s="3732"/>
      <c r="Z295" s="3732"/>
      <c r="AA295" s="3732"/>
      <c r="AB295" s="3732"/>
      <c r="AC295" s="3642"/>
    </row>
    <row r="296" spans="1:29">
      <c r="A296" s="3730"/>
      <c r="B296" s="3730"/>
      <c r="C296" s="3731"/>
      <c r="F296" s="3732"/>
      <c r="G296" s="3732"/>
      <c r="H296" s="3732"/>
      <c r="I296" s="3732"/>
      <c r="J296" s="3732"/>
      <c r="K296" s="3732"/>
      <c r="L296" s="3732"/>
      <c r="M296" s="3732"/>
      <c r="N296" s="3732"/>
      <c r="O296" s="3732"/>
      <c r="P296" s="3732"/>
      <c r="Q296" s="3732"/>
      <c r="R296" s="3732"/>
      <c r="S296" s="3732"/>
      <c r="T296" s="3732"/>
      <c r="U296" s="3732"/>
      <c r="V296" s="3732"/>
      <c r="W296" s="3732"/>
      <c r="X296" s="3732"/>
      <c r="Y296" s="3732"/>
      <c r="Z296" s="3732"/>
      <c r="AA296" s="3732"/>
      <c r="AB296" s="3732"/>
      <c r="AC296" s="3642"/>
    </row>
    <row r="297" spans="1:29">
      <c r="A297" s="3730"/>
      <c r="B297" s="3730"/>
      <c r="C297" s="3731"/>
      <c r="F297" s="3732"/>
      <c r="G297" s="3732"/>
      <c r="H297" s="3732"/>
      <c r="I297" s="3732"/>
      <c r="J297" s="3732"/>
      <c r="K297" s="3732"/>
      <c r="L297" s="3732"/>
      <c r="M297" s="3732"/>
      <c r="N297" s="3732"/>
      <c r="O297" s="3732"/>
      <c r="P297" s="3732"/>
      <c r="Q297" s="3732"/>
      <c r="R297" s="3732"/>
      <c r="S297" s="3732"/>
      <c r="T297" s="3732"/>
      <c r="U297" s="3732"/>
      <c r="V297" s="3732"/>
      <c r="W297" s="3732"/>
      <c r="X297" s="3732"/>
      <c r="Y297" s="3732"/>
      <c r="Z297" s="3732"/>
      <c r="AA297" s="3732"/>
      <c r="AB297" s="3732"/>
      <c r="AC297" s="3642"/>
    </row>
    <row r="298" spans="1:29">
      <c r="A298" s="3730"/>
      <c r="B298" s="3730"/>
      <c r="C298" s="3731"/>
      <c r="F298" s="3732"/>
      <c r="G298" s="3732"/>
      <c r="H298" s="3732"/>
      <c r="I298" s="3732"/>
      <c r="J298" s="3732"/>
      <c r="K298" s="3732"/>
      <c r="L298" s="3732"/>
      <c r="M298" s="3732"/>
      <c r="N298" s="3732"/>
      <c r="O298" s="3732"/>
      <c r="P298" s="3732"/>
      <c r="Q298" s="3732"/>
      <c r="R298" s="3732"/>
      <c r="S298" s="3732"/>
      <c r="T298" s="3732"/>
      <c r="U298" s="3732"/>
      <c r="V298" s="3732"/>
      <c r="W298" s="3732"/>
      <c r="X298" s="3732"/>
      <c r="Y298" s="3732"/>
      <c r="Z298" s="3732"/>
      <c r="AA298" s="3732"/>
      <c r="AB298" s="3732"/>
      <c r="AC298" s="3642"/>
    </row>
    <row r="299" spans="1:29">
      <c r="A299" s="3730"/>
      <c r="B299" s="3730"/>
      <c r="C299" s="3731"/>
      <c r="F299" s="3732"/>
      <c r="G299" s="3732"/>
      <c r="H299" s="3732"/>
      <c r="I299" s="3732"/>
      <c r="J299" s="3732"/>
      <c r="K299" s="3732"/>
      <c r="L299" s="3732"/>
      <c r="M299" s="3732"/>
      <c r="N299" s="3732"/>
      <c r="O299" s="3732"/>
      <c r="P299" s="3732"/>
      <c r="Q299" s="3732"/>
      <c r="R299" s="3732"/>
      <c r="S299" s="3732"/>
      <c r="T299" s="3732"/>
      <c r="U299" s="3732"/>
      <c r="V299" s="3732"/>
      <c r="W299" s="3732"/>
      <c r="X299" s="3732"/>
      <c r="Y299" s="3732"/>
      <c r="Z299" s="3732"/>
      <c r="AA299" s="3732"/>
      <c r="AB299" s="3732"/>
      <c r="AC299" s="3642"/>
    </row>
    <row r="300" spans="1:29">
      <c r="A300" s="3730"/>
      <c r="B300" s="3730"/>
      <c r="C300" s="3731"/>
      <c r="F300" s="3732"/>
      <c r="G300" s="3732"/>
      <c r="H300" s="3732"/>
      <c r="I300" s="3732"/>
      <c r="J300" s="3732"/>
      <c r="K300" s="3732"/>
      <c r="L300" s="3732"/>
      <c r="M300" s="3732"/>
      <c r="N300" s="3732"/>
      <c r="O300" s="3732"/>
      <c r="P300" s="3732"/>
      <c r="Q300" s="3732"/>
      <c r="R300" s="3732"/>
      <c r="S300" s="3732"/>
      <c r="T300" s="3732"/>
      <c r="U300" s="3732"/>
      <c r="V300" s="3732"/>
      <c r="W300" s="3732"/>
      <c r="X300" s="3732"/>
      <c r="Y300" s="3732"/>
      <c r="Z300" s="3732"/>
      <c r="AA300" s="3732"/>
      <c r="AB300" s="3732"/>
      <c r="AC300" s="3642"/>
    </row>
    <row r="301" spans="1:29">
      <c r="A301" s="3730"/>
      <c r="B301" s="3730"/>
      <c r="C301" s="3731"/>
      <c r="F301" s="3732"/>
      <c r="G301" s="3732"/>
      <c r="H301" s="3732"/>
      <c r="I301" s="3732"/>
      <c r="J301" s="3732"/>
      <c r="K301" s="3732"/>
      <c r="L301" s="3732"/>
      <c r="M301" s="3732"/>
      <c r="N301" s="3732"/>
      <c r="O301" s="3732"/>
      <c r="P301" s="3732"/>
      <c r="Q301" s="3732"/>
      <c r="R301" s="3732"/>
      <c r="S301" s="3732"/>
      <c r="T301" s="3732"/>
      <c r="U301" s="3732"/>
      <c r="V301" s="3732"/>
      <c r="W301" s="3732"/>
      <c r="X301" s="3732"/>
      <c r="Y301" s="3732"/>
      <c r="Z301" s="3732"/>
      <c r="AA301" s="3732"/>
      <c r="AB301" s="3732"/>
      <c r="AC301" s="3642"/>
    </row>
    <row r="302" spans="1:29">
      <c r="A302" s="3730"/>
      <c r="B302" s="3730"/>
      <c r="C302" s="3731"/>
      <c r="F302" s="3732"/>
      <c r="G302" s="3732"/>
      <c r="H302" s="3732"/>
      <c r="I302" s="3732"/>
      <c r="J302" s="3732"/>
      <c r="K302" s="3732"/>
      <c r="L302" s="3732"/>
      <c r="M302" s="3732"/>
      <c r="N302" s="3732"/>
      <c r="O302" s="3732"/>
      <c r="P302" s="3732"/>
      <c r="Q302" s="3732"/>
      <c r="R302" s="3732"/>
      <c r="S302" s="3732"/>
      <c r="T302" s="3732"/>
      <c r="U302" s="3732"/>
      <c r="V302" s="3732"/>
      <c r="W302" s="3732"/>
      <c r="X302" s="3732"/>
      <c r="Y302" s="3732"/>
      <c r="Z302" s="3732"/>
      <c r="AA302" s="3732"/>
      <c r="AB302" s="3732"/>
      <c r="AC302" s="3642"/>
    </row>
    <row r="303" spans="1:29">
      <c r="A303" s="3730"/>
      <c r="B303" s="3730"/>
      <c r="C303" s="3731"/>
      <c r="F303" s="3732"/>
      <c r="G303" s="3732"/>
      <c r="H303" s="3732"/>
      <c r="I303" s="3732"/>
      <c r="J303" s="3732"/>
      <c r="K303" s="3732"/>
      <c r="L303" s="3732"/>
      <c r="M303" s="3732"/>
      <c r="N303" s="3732"/>
      <c r="O303" s="3732"/>
      <c r="P303" s="3732"/>
      <c r="Q303" s="3732"/>
      <c r="R303" s="3732"/>
      <c r="S303" s="3732"/>
      <c r="T303" s="3732"/>
      <c r="U303" s="3732"/>
      <c r="V303" s="3732"/>
      <c r="W303" s="3732"/>
      <c r="X303" s="3732"/>
      <c r="Y303" s="3732"/>
      <c r="Z303" s="3732"/>
      <c r="AA303" s="3732"/>
      <c r="AB303" s="3732"/>
      <c r="AC303" s="3642"/>
    </row>
    <row r="304" spans="1:29">
      <c r="A304" s="3730"/>
      <c r="B304" s="3730"/>
      <c r="C304" s="3731"/>
      <c r="F304" s="3732"/>
      <c r="G304" s="3732"/>
      <c r="H304" s="3732"/>
      <c r="I304" s="3732"/>
      <c r="J304" s="3732"/>
      <c r="K304" s="3732"/>
      <c r="L304" s="3732"/>
      <c r="M304" s="3732"/>
      <c r="N304" s="3732"/>
      <c r="O304" s="3732"/>
      <c r="P304" s="3732"/>
      <c r="Q304" s="3732"/>
      <c r="R304" s="3732"/>
      <c r="S304" s="3732"/>
      <c r="T304" s="3732"/>
      <c r="U304" s="3732"/>
      <c r="V304" s="3732"/>
      <c r="W304" s="3732"/>
      <c r="X304" s="3732"/>
      <c r="Y304" s="3732"/>
      <c r="Z304" s="3732"/>
      <c r="AA304" s="3732"/>
      <c r="AB304" s="3732"/>
      <c r="AC304" s="3642"/>
    </row>
    <row r="305" spans="1:29">
      <c r="A305" s="3730"/>
      <c r="B305" s="3730"/>
      <c r="C305" s="3731"/>
      <c r="F305" s="3732"/>
      <c r="G305" s="3732"/>
      <c r="H305" s="3732"/>
      <c r="I305" s="3732"/>
      <c r="J305" s="3732"/>
      <c r="K305" s="3732"/>
      <c r="L305" s="3732"/>
      <c r="M305" s="3732"/>
      <c r="N305" s="3732"/>
      <c r="O305" s="3732"/>
      <c r="P305" s="3732"/>
      <c r="Q305" s="3732"/>
      <c r="R305" s="3732"/>
      <c r="S305" s="3732"/>
      <c r="T305" s="3732"/>
      <c r="U305" s="3732"/>
      <c r="V305" s="3732"/>
      <c r="W305" s="3732"/>
      <c r="X305" s="3732"/>
      <c r="Y305" s="3732"/>
      <c r="Z305" s="3732"/>
      <c r="AA305" s="3732"/>
      <c r="AB305" s="3732"/>
      <c r="AC305" s="3642"/>
    </row>
    <row r="306" spans="1:29">
      <c r="A306" s="3730"/>
      <c r="B306" s="3730"/>
      <c r="C306" s="3731"/>
      <c r="F306" s="3732"/>
      <c r="G306" s="3732"/>
      <c r="H306" s="3732"/>
      <c r="I306" s="3732"/>
      <c r="J306" s="3732"/>
      <c r="K306" s="3732"/>
      <c r="L306" s="3732"/>
      <c r="M306" s="3732"/>
      <c r="N306" s="3732"/>
      <c r="O306" s="3732"/>
      <c r="P306" s="3732"/>
      <c r="Q306" s="3732"/>
      <c r="R306" s="3732"/>
      <c r="S306" s="3732"/>
      <c r="T306" s="3732"/>
      <c r="U306" s="3732"/>
      <c r="V306" s="3732"/>
      <c r="W306" s="3732"/>
      <c r="X306" s="3732"/>
      <c r="Y306" s="3732"/>
      <c r="Z306" s="3732"/>
      <c r="AA306" s="3732"/>
      <c r="AB306" s="3732"/>
      <c r="AC306" s="3642"/>
    </row>
    <row r="307" spans="1:29">
      <c r="A307" s="3730"/>
      <c r="B307" s="3730"/>
      <c r="C307" s="3731"/>
      <c r="F307" s="3732"/>
      <c r="G307" s="3732"/>
      <c r="H307" s="3732"/>
      <c r="I307" s="3732"/>
      <c r="J307" s="3732"/>
      <c r="K307" s="3732"/>
      <c r="L307" s="3732"/>
      <c r="M307" s="3732"/>
      <c r="N307" s="3732"/>
      <c r="O307" s="3732"/>
      <c r="P307" s="3732"/>
      <c r="Q307" s="3732"/>
      <c r="R307" s="3732"/>
      <c r="S307" s="3732"/>
      <c r="T307" s="3732"/>
      <c r="U307" s="3732"/>
      <c r="V307" s="3732"/>
      <c r="W307" s="3732"/>
      <c r="X307" s="3732"/>
      <c r="Y307" s="3732"/>
      <c r="Z307" s="3732"/>
      <c r="AA307" s="3732"/>
      <c r="AB307" s="3732"/>
      <c r="AC307" s="3616"/>
    </row>
    <row r="308" spans="1:29">
      <c r="A308" s="3730"/>
      <c r="B308" s="3730"/>
      <c r="C308" s="3731"/>
      <c r="F308" s="3732"/>
      <c r="G308" s="3732"/>
      <c r="H308" s="3732"/>
      <c r="I308" s="3732"/>
      <c r="J308" s="3732"/>
      <c r="K308" s="3732"/>
      <c r="L308" s="3732"/>
      <c r="M308" s="3732"/>
      <c r="N308" s="3732"/>
      <c r="O308" s="3732"/>
      <c r="P308" s="3732"/>
      <c r="Q308" s="3732"/>
      <c r="R308" s="3732"/>
      <c r="S308" s="3732"/>
      <c r="T308" s="3732"/>
      <c r="U308" s="3732"/>
      <c r="V308" s="3732"/>
      <c r="W308" s="3732"/>
      <c r="X308" s="3732"/>
      <c r="Y308" s="3732"/>
      <c r="Z308" s="3732"/>
      <c r="AA308" s="3732"/>
      <c r="AB308" s="3732"/>
      <c r="AC308" s="3616"/>
    </row>
    <row r="309" spans="1:29">
      <c r="A309" s="3730"/>
      <c r="B309" s="3730"/>
      <c r="C309" s="3731"/>
      <c r="F309" s="3732"/>
      <c r="G309" s="3732"/>
      <c r="H309" s="3732"/>
      <c r="I309" s="3732"/>
      <c r="J309" s="3732"/>
      <c r="K309" s="3732"/>
      <c r="L309" s="3732"/>
      <c r="M309" s="3732"/>
      <c r="N309" s="3732"/>
      <c r="O309" s="3732"/>
      <c r="P309" s="3732"/>
      <c r="Q309" s="3732"/>
      <c r="R309" s="3732"/>
      <c r="S309" s="3732"/>
      <c r="T309" s="3732"/>
      <c r="U309" s="3732"/>
      <c r="V309" s="3732"/>
      <c r="W309" s="3732"/>
      <c r="X309" s="3732"/>
      <c r="Y309" s="3732"/>
      <c r="Z309" s="3732"/>
      <c r="AA309" s="3732"/>
      <c r="AB309" s="3732"/>
      <c r="AC309" s="3616"/>
    </row>
    <row r="310" spans="1:29">
      <c r="A310" s="3730"/>
      <c r="B310" s="3730"/>
      <c r="C310" s="3731"/>
      <c r="F310" s="3732"/>
      <c r="G310" s="3732"/>
      <c r="H310" s="3732"/>
      <c r="I310" s="3732"/>
      <c r="J310" s="3732"/>
      <c r="K310" s="3732"/>
      <c r="L310" s="3732"/>
      <c r="M310" s="3732"/>
      <c r="N310" s="3732"/>
      <c r="O310" s="3732"/>
      <c r="P310" s="3732"/>
      <c r="Q310" s="3732"/>
      <c r="R310" s="3732"/>
      <c r="S310" s="3732"/>
      <c r="T310" s="3732"/>
      <c r="U310" s="3732"/>
      <c r="V310" s="3732"/>
      <c r="W310" s="3732"/>
      <c r="X310" s="3732"/>
      <c r="Y310" s="3732"/>
      <c r="Z310" s="3732"/>
      <c r="AA310" s="3732"/>
      <c r="AB310" s="3732"/>
      <c r="AC310" s="3616"/>
    </row>
    <row r="311" spans="1:29">
      <c r="A311" s="3730"/>
      <c r="B311" s="3730"/>
      <c r="C311" s="3731"/>
      <c r="F311" s="3732"/>
      <c r="G311" s="3732"/>
      <c r="H311" s="3732"/>
      <c r="I311" s="3732"/>
      <c r="J311" s="3732"/>
      <c r="K311" s="3732"/>
      <c r="L311" s="3732"/>
      <c r="M311" s="3732"/>
      <c r="N311" s="3732"/>
      <c r="O311" s="3732"/>
      <c r="P311" s="3732"/>
      <c r="Q311" s="3732"/>
      <c r="R311" s="3732"/>
      <c r="S311" s="3732"/>
      <c r="T311" s="3732"/>
      <c r="U311" s="3732"/>
      <c r="V311" s="3732"/>
      <c r="W311" s="3732"/>
      <c r="X311" s="3732"/>
      <c r="Y311" s="3732"/>
      <c r="Z311" s="3732"/>
      <c r="AA311" s="3732"/>
      <c r="AB311" s="3732"/>
      <c r="AC311" s="3616"/>
    </row>
    <row r="312" spans="1:29">
      <c r="A312" s="3730"/>
      <c r="B312" s="3730"/>
      <c r="C312" s="3731"/>
      <c r="F312" s="3732"/>
      <c r="G312" s="3732"/>
      <c r="H312" s="3732"/>
      <c r="I312" s="3732"/>
      <c r="J312" s="3732"/>
      <c r="K312" s="3732"/>
      <c r="L312" s="3732"/>
      <c r="M312" s="3732"/>
      <c r="N312" s="3732"/>
      <c r="O312" s="3732"/>
      <c r="P312" s="3732"/>
      <c r="Q312" s="3732"/>
      <c r="R312" s="3732"/>
      <c r="S312" s="3732"/>
      <c r="T312" s="3732"/>
      <c r="U312" s="3732"/>
      <c r="V312" s="3732"/>
      <c r="W312" s="3732"/>
      <c r="X312" s="3732"/>
      <c r="Y312" s="3732"/>
      <c r="Z312" s="3732"/>
      <c r="AA312" s="3732"/>
      <c r="AB312" s="3732"/>
      <c r="AC312" s="3616"/>
    </row>
    <row r="313" spans="1:29">
      <c r="A313" s="3730"/>
      <c r="B313" s="3730"/>
      <c r="C313" s="3731"/>
      <c r="F313" s="3732"/>
      <c r="G313" s="3732"/>
      <c r="H313" s="3732"/>
      <c r="I313" s="3732"/>
      <c r="J313" s="3732"/>
      <c r="K313" s="3732"/>
      <c r="L313" s="3732"/>
      <c r="M313" s="3732"/>
      <c r="N313" s="3732"/>
      <c r="O313" s="3732"/>
      <c r="P313" s="3732"/>
      <c r="Q313" s="3732"/>
      <c r="R313" s="3732"/>
      <c r="S313" s="3732"/>
      <c r="T313" s="3732"/>
      <c r="U313" s="3732"/>
      <c r="V313" s="3732"/>
      <c r="W313" s="3732"/>
      <c r="X313" s="3732"/>
      <c r="Y313" s="3732"/>
      <c r="Z313" s="3732"/>
      <c r="AA313" s="3732"/>
      <c r="AB313" s="3732"/>
      <c r="AC313" s="3616"/>
    </row>
    <row r="314" spans="1:29">
      <c r="A314" s="3730"/>
      <c r="B314" s="3730"/>
      <c r="C314" s="3731"/>
      <c r="F314" s="3732"/>
      <c r="G314" s="3732"/>
      <c r="H314" s="3732"/>
      <c r="I314" s="3732"/>
      <c r="J314" s="3732"/>
      <c r="K314" s="3732"/>
      <c r="L314" s="3732"/>
      <c r="M314" s="3732"/>
      <c r="N314" s="3732"/>
      <c r="O314" s="3732"/>
      <c r="P314" s="3732"/>
      <c r="Q314" s="3732"/>
      <c r="R314" s="3732"/>
      <c r="S314" s="3732"/>
      <c r="T314" s="3732"/>
      <c r="U314" s="3732"/>
      <c r="V314" s="3732"/>
      <c r="W314" s="3732"/>
      <c r="X314" s="3732"/>
      <c r="Y314" s="3732"/>
      <c r="Z314" s="3732"/>
      <c r="AA314" s="3732"/>
      <c r="AB314" s="3732"/>
      <c r="AC314" s="3616"/>
    </row>
    <row r="315" spans="1:29">
      <c r="A315" s="3730"/>
      <c r="B315" s="3730"/>
      <c r="C315" s="3731"/>
      <c r="F315" s="3732"/>
      <c r="G315" s="3732"/>
      <c r="H315" s="3732"/>
      <c r="I315" s="3732"/>
      <c r="J315" s="3732"/>
      <c r="K315" s="3732"/>
      <c r="L315" s="3732"/>
      <c r="M315" s="3732"/>
      <c r="N315" s="3732"/>
      <c r="O315" s="3732"/>
      <c r="P315" s="3732"/>
      <c r="Q315" s="3732"/>
      <c r="R315" s="3732"/>
      <c r="S315" s="3732"/>
      <c r="T315" s="3732"/>
      <c r="U315" s="3732"/>
      <c r="V315" s="3732"/>
      <c r="W315" s="3732"/>
      <c r="X315" s="3732"/>
      <c r="Y315" s="3732"/>
      <c r="Z315" s="3732"/>
      <c r="AA315" s="3732"/>
      <c r="AB315" s="3732"/>
      <c r="AC315" s="3616"/>
    </row>
    <row r="316" spans="1:29">
      <c r="A316" s="3730"/>
      <c r="B316" s="3730"/>
      <c r="C316" s="3731"/>
      <c r="F316" s="3732"/>
      <c r="G316" s="3732"/>
      <c r="H316" s="3732"/>
      <c r="I316" s="3732"/>
      <c r="J316" s="3732"/>
      <c r="K316" s="3732"/>
      <c r="L316" s="3732"/>
      <c r="M316" s="3732"/>
      <c r="N316" s="3732"/>
      <c r="O316" s="3732"/>
      <c r="P316" s="3732"/>
      <c r="Q316" s="3732"/>
      <c r="R316" s="3732"/>
      <c r="S316" s="3732"/>
      <c r="T316" s="3732"/>
      <c r="U316" s="3732"/>
      <c r="V316" s="3732"/>
      <c r="W316" s="3732"/>
      <c r="X316" s="3732"/>
      <c r="Y316" s="3732"/>
      <c r="Z316" s="3732"/>
      <c r="AA316" s="3732"/>
      <c r="AB316" s="3732"/>
      <c r="AC316" s="3616"/>
    </row>
    <row r="317" spans="1:29">
      <c r="A317" s="3730"/>
      <c r="B317" s="3730"/>
      <c r="C317" s="3731"/>
      <c r="F317" s="3732"/>
      <c r="G317" s="3732"/>
      <c r="H317" s="3732"/>
      <c r="I317" s="3732"/>
      <c r="J317" s="3732"/>
      <c r="K317" s="3732"/>
      <c r="L317" s="3732"/>
      <c r="M317" s="3732"/>
      <c r="N317" s="3732"/>
      <c r="O317" s="3732"/>
      <c r="P317" s="3732"/>
      <c r="Q317" s="3732"/>
      <c r="R317" s="3732"/>
      <c r="S317" s="3732"/>
      <c r="T317" s="3732"/>
      <c r="U317" s="3732"/>
      <c r="V317" s="3732"/>
      <c r="W317" s="3732"/>
      <c r="X317" s="3732"/>
      <c r="Y317" s="3732"/>
      <c r="Z317" s="3732"/>
      <c r="AA317" s="3732"/>
      <c r="AB317" s="3732"/>
      <c r="AC317" s="3616"/>
    </row>
    <row r="318" spans="1:29">
      <c r="A318" s="3730"/>
      <c r="B318" s="3730"/>
      <c r="C318" s="3731"/>
      <c r="F318" s="3732"/>
      <c r="G318" s="3732"/>
      <c r="H318" s="3732"/>
      <c r="I318" s="3732"/>
      <c r="J318" s="3732"/>
      <c r="K318" s="3732"/>
      <c r="L318" s="3732"/>
      <c r="M318" s="3732"/>
      <c r="N318" s="3732"/>
      <c r="O318" s="3732"/>
      <c r="P318" s="3732"/>
      <c r="Q318" s="3732"/>
      <c r="R318" s="3732"/>
      <c r="S318" s="3732"/>
      <c r="T318" s="3732"/>
      <c r="U318" s="3732"/>
      <c r="V318" s="3732"/>
      <c r="W318" s="3732"/>
      <c r="X318" s="3732"/>
      <c r="Y318" s="3732"/>
      <c r="Z318" s="3732"/>
      <c r="AA318" s="3732"/>
      <c r="AB318" s="3732"/>
      <c r="AC318" s="3616"/>
    </row>
    <row r="319" spans="1:29">
      <c r="A319" s="3730"/>
      <c r="B319" s="3730"/>
      <c r="C319" s="3731"/>
      <c r="F319" s="3732"/>
      <c r="G319" s="3732"/>
      <c r="H319" s="3732"/>
      <c r="I319" s="3732"/>
      <c r="J319" s="3732"/>
      <c r="K319" s="3732"/>
      <c r="L319" s="3732"/>
      <c r="M319" s="3732"/>
      <c r="N319" s="3732"/>
      <c r="O319" s="3732"/>
      <c r="P319" s="3732"/>
      <c r="Q319" s="3732"/>
      <c r="R319" s="3732"/>
      <c r="S319" s="3732"/>
      <c r="T319" s="3732"/>
      <c r="U319" s="3732"/>
      <c r="V319" s="3732"/>
      <c r="W319" s="3732"/>
      <c r="X319" s="3732"/>
      <c r="Y319" s="3732"/>
      <c r="Z319" s="3732"/>
      <c r="AA319" s="3732"/>
      <c r="AB319" s="3732"/>
    </row>
    <row r="320" spans="1:29">
      <c r="A320" s="3730"/>
      <c r="B320" s="3730"/>
      <c r="C320" s="3731"/>
      <c r="F320" s="3732"/>
      <c r="G320" s="3732"/>
      <c r="H320" s="3732"/>
      <c r="I320" s="3732"/>
      <c r="J320" s="3732"/>
      <c r="K320" s="3732"/>
      <c r="L320" s="3732"/>
      <c r="M320" s="3732"/>
      <c r="N320" s="3732"/>
      <c r="O320" s="3732"/>
      <c r="P320" s="3732"/>
      <c r="Q320" s="3732"/>
      <c r="R320" s="3732"/>
      <c r="S320" s="3732"/>
      <c r="T320" s="3732"/>
      <c r="U320" s="3732"/>
      <c r="V320" s="3732"/>
      <c r="W320" s="3732"/>
      <c r="X320" s="3732"/>
      <c r="Y320" s="3732"/>
      <c r="Z320" s="3732"/>
      <c r="AA320" s="3732"/>
      <c r="AB320" s="3732"/>
      <c r="AC320" s="3616"/>
    </row>
    <row r="321" spans="1:29">
      <c r="A321" s="3730"/>
      <c r="B321" s="3730"/>
      <c r="C321" s="3731"/>
      <c r="F321" s="3732"/>
      <c r="G321" s="3732"/>
      <c r="H321" s="3732"/>
      <c r="I321" s="3732"/>
      <c r="J321" s="3732"/>
      <c r="K321" s="3732"/>
      <c r="L321" s="3732"/>
      <c r="M321" s="3732"/>
      <c r="N321" s="3732"/>
      <c r="O321" s="3732"/>
      <c r="P321" s="3732"/>
      <c r="Q321" s="3732"/>
      <c r="R321" s="3732"/>
      <c r="S321" s="3732"/>
      <c r="T321" s="3732"/>
      <c r="U321" s="3732"/>
      <c r="V321" s="3732"/>
      <c r="W321" s="3732"/>
      <c r="X321" s="3732"/>
      <c r="Y321" s="3732"/>
      <c r="Z321" s="3732"/>
      <c r="AA321" s="3732"/>
      <c r="AB321" s="3732"/>
      <c r="AC321" s="3616"/>
    </row>
    <row r="322" spans="1:29">
      <c r="A322" s="3730"/>
      <c r="B322" s="3730"/>
      <c r="C322" s="3731"/>
      <c r="F322" s="3732"/>
      <c r="G322" s="3732"/>
      <c r="H322" s="3732"/>
      <c r="I322" s="3732"/>
      <c r="J322" s="3732"/>
      <c r="K322" s="3732"/>
      <c r="L322" s="3732"/>
      <c r="M322" s="3732"/>
      <c r="N322" s="3732"/>
      <c r="O322" s="3732"/>
      <c r="P322" s="3732"/>
      <c r="Q322" s="3732"/>
      <c r="R322" s="3732"/>
      <c r="S322" s="3732"/>
      <c r="T322" s="3732"/>
      <c r="U322" s="3732"/>
      <c r="V322" s="3732"/>
      <c r="W322" s="3732"/>
      <c r="X322" s="3732"/>
      <c r="Y322" s="3732"/>
      <c r="Z322" s="3732"/>
      <c r="AA322" s="3732"/>
      <c r="AB322" s="3732"/>
      <c r="AC322" s="3616"/>
    </row>
    <row r="323" spans="1:29">
      <c r="A323" s="3730"/>
      <c r="B323" s="3730"/>
      <c r="C323" s="3731"/>
      <c r="F323" s="3732"/>
      <c r="G323" s="3732"/>
      <c r="H323" s="3732"/>
      <c r="I323" s="3732"/>
      <c r="J323" s="3732"/>
      <c r="K323" s="3732"/>
      <c r="L323" s="3732"/>
      <c r="M323" s="3732"/>
      <c r="N323" s="3732"/>
      <c r="O323" s="3732"/>
      <c r="P323" s="3732"/>
      <c r="Q323" s="3732"/>
      <c r="R323" s="3732"/>
      <c r="S323" s="3732"/>
      <c r="T323" s="3732"/>
      <c r="U323" s="3732"/>
      <c r="V323" s="3732"/>
      <c r="W323" s="3732"/>
      <c r="X323" s="3732"/>
      <c r="Y323" s="3732"/>
      <c r="Z323" s="3732"/>
      <c r="AA323" s="3732"/>
      <c r="AB323" s="3732"/>
      <c r="AC323" s="3616"/>
    </row>
    <row r="324" spans="1:29">
      <c r="A324" s="3730"/>
      <c r="B324" s="3730"/>
      <c r="C324" s="3731"/>
      <c r="F324" s="3732"/>
      <c r="G324" s="3732"/>
      <c r="H324" s="3732"/>
      <c r="I324" s="3732"/>
      <c r="J324" s="3732"/>
      <c r="K324" s="3732"/>
      <c r="L324" s="3732"/>
      <c r="M324" s="3732"/>
      <c r="N324" s="3732"/>
      <c r="O324" s="3732"/>
      <c r="P324" s="3732"/>
      <c r="Q324" s="3732"/>
      <c r="R324" s="3732"/>
      <c r="S324" s="3732"/>
      <c r="T324" s="3732"/>
      <c r="U324" s="3732"/>
      <c r="V324" s="3732"/>
      <c r="W324" s="3732"/>
      <c r="X324" s="3732"/>
      <c r="Y324" s="3732"/>
      <c r="Z324" s="3732"/>
      <c r="AA324" s="3732"/>
      <c r="AB324" s="3732"/>
      <c r="AC324" s="3616"/>
    </row>
    <row r="325" spans="1:29">
      <c r="A325" s="3730"/>
      <c r="B325" s="3730"/>
      <c r="C325" s="3731"/>
      <c r="F325" s="3732"/>
      <c r="G325" s="3732"/>
      <c r="H325" s="3732"/>
      <c r="I325" s="3732"/>
      <c r="J325" s="3732"/>
      <c r="K325" s="3732"/>
      <c r="L325" s="3732"/>
      <c r="M325" s="3732"/>
      <c r="N325" s="3732"/>
      <c r="O325" s="3732"/>
      <c r="P325" s="3732"/>
      <c r="Q325" s="3732"/>
      <c r="R325" s="3732"/>
      <c r="S325" s="3732"/>
      <c r="T325" s="3732"/>
      <c r="U325" s="3732"/>
      <c r="V325" s="3732"/>
      <c r="W325" s="3732"/>
      <c r="X325" s="3732"/>
      <c r="Y325" s="3732"/>
      <c r="Z325" s="3732"/>
      <c r="AA325" s="3732"/>
      <c r="AB325" s="3732"/>
      <c r="AC325" s="3616"/>
    </row>
    <row r="326" spans="1:29">
      <c r="A326" s="3730"/>
      <c r="B326" s="3730"/>
      <c r="C326" s="3731"/>
      <c r="F326" s="3732"/>
      <c r="G326" s="3732"/>
      <c r="H326" s="3732"/>
      <c r="I326" s="3732"/>
      <c r="J326" s="3732"/>
      <c r="K326" s="3732"/>
      <c r="L326" s="3732"/>
      <c r="M326" s="3732"/>
      <c r="N326" s="3732"/>
      <c r="O326" s="3732"/>
      <c r="P326" s="3732"/>
      <c r="Q326" s="3732"/>
      <c r="R326" s="3732"/>
      <c r="S326" s="3732"/>
      <c r="T326" s="3732"/>
      <c r="U326" s="3732"/>
      <c r="V326" s="3732"/>
      <c r="W326" s="3732"/>
      <c r="X326" s="3732"/>
      <c r="Y326" s="3732"/>
      <c r="Z326" s="3732"/>
      <c r="AA326" s="3732"/>
      <c r="AB326" s="3732"/>
      <c r="AC326" s="3616"/>
    </row>
    <row r="327" spans="1:29">
      <c r="A327" s="3730"/>
      <c r="B327" s="3730"/>
      <c r="C327" s="3731"/>
      <c r="F327" s="3732"/>
      <c r="G327" s="3732"/>
      <c r="H327" s="3732"/>
      <c r="I327" s="3732"/>
      <c r="J327" s="3732"/>
      <c r="K327" s="3732"/>
      <c r="L327" s="3732"/>
      <c r="M327" s="3732"/>
      <c r="N327" s="3732"/>
      <c r="O327" s="3732"/>
      <c r="P327" s="3732"/>
      <c r="Q327" s="3732"/>
      <c r="R327" s="3732"/>
      <c r="S327" s="3732"/>
      <c r="T327" s="3732"/>
      <c r="U327" s="3732"/>
      <c r="V327" s="3732"/>
      <c r="W327" s="3732"/>
      <c r="X327" s="3732"/>
      <c r="Y327" s="3732"/>
      <c r="Z327" s="3732"/>
      <c r="AA327" s="3732"/>
      <c r="AB327" s="3732"/>
      <c r="AC327" s="3616"/>
    </row>
    <row r="328" spans="1:29">
      <c r="A328" s="3730"/>
      <c r="B328" s="3730"/>
      <c r="C328" s="3731"/>
      <c r="F328" s="3732"/>
      <c r="G328" s="3732"/>
      <c r="H328" s="3732"/>
      <c r="I328" s="3732"/>
      <c r="J328" s="3732"/>
      <c r="K328" s="3732"/>
      <c r="L328" s="3732"/>
      <c r="M328" s="3732"/>
      <c r="N328" s="3732"/>
      <c r="O328" s="3732"/>
      <c r="P328" s="3732"/>
      <c r="Q328" s="3732"/>
      <c r="R328" s="3732"/>
      <c r="S328" s="3732"/>
      <c r="T328" s="3732"/>
      <c r="U328" s="3732"/>
      <c r="V328" s="3732"/>
      <c r="W328" s="3732"/>
      <c r="X328" s="3732"/>
      <c r="Y328" s="3732"/>
      <c r="Z328" s="3732"/>
      <c r="AA328" s="3732"/>
      <c r="AB328" s="3732"/>
      <c r="AC328" s="3616"/>
    </row>
    <row r="329" spans="1:29">
      <c r="A329" s="3730"/>
      <c r="B329" s="3730"/>
      <c r="C329" s="3731"/>
      <c r="F329" s="3732"/>
      <c r="G329" s="3732"/>
      <c r="H329" s="3732"/>
      <c r="I329" s="3732"/>
      <c r="J329" s="3732"/>
      <c r="K329" s="3732"/>
      <c r="L329" s="3732"/>
      <c r="M329" s="3732"/>
      <c r="N329" s="3732"/>
      <c r="O329" s="3732"/>
      <c r="P329" s="3732"/>
      <c r="Q329" s="3732"/>
      <c r="R329" s="3732"/>
      <c r="S329" s="3732"/>
      <c r="T329" s="3732"/>
      <c r="U329" s="3732"/>
      <c r="V329" s="3732"/>
      <c r="W329" s="3732"/>
      <c r="X329" s="3732"/>
      <c r="Y329" s="3732"/>
      <c r="Z329" s="3732"/>
      <c r="AA329" s="3732"/>
      <c r="AB329" s="3732"/>
      <c r="AC329" s="3616"/>
    </row>
    <row r="330" spans="1:29">
      <c r="A330" s="3730"/>
      <c r="B330" s="3730"/>
      <c r="C330" s="3731"/>
      <c r="F330" s="3732"/>
      <c r="G330" s="3732"/>
      <c r="H330" s="3732"/>
      <c r="I330" s="3732"/>
      <c r="J330" s="3732"/>
      <c r="K330" s="3732"/>
      <c r="L330" s="3732"/>
      <c r="M330" s="3732"/>
      <c r="N330" s="3732"/>
      <c r="O330" s="3732"/>
      <c r="P330" s="3732"/>
      <c r="Q330" s="3732"/>
      <c r="R330" s="3732"/>
      <c r="S330" s="3732"/>
      <c r="T330" s="3732"/>
      <c r="U330" s="3732"/>
      <c r="V330" s="3732"/>
      <c r="W330" s="3732"/>
      <c r="X330" s="3732"/>
      <c r="Y330" s="3732"/>
      <c r="Z330" s="3732"/>
      <c r="AA330" s="3732"/>
      <c r="AB330" s="3732"/>
      <c r="AC330" s="3616"/>
    </row>
    <row r="331" spans="1:29">
      <c r="A331" s="3730"/>
      <c r="B331" s="3730"/>
      <c r="C331" s="3731"/>
      <c r="F331" s="3732"/>
      <c r="G331" s="3732"/>
      <c r="H331" s="3732"/>
      <c r="I331" s="3732"/>
      <c r="J331" s="3732"/>
      <c r="K331" s="3732"/>
      <c r="L331" s="3732"/>
      <c r="M331" s="3732"/>
      <c r="N331" s="3732"/>
      <c r="O331" s="3732"/>
      <c r="P331" s="3732"/>
      <c r="Q331" s="3732"/>
      <c r="R331" s="3732"/>
      <c r="S331" s="3732"/>
      <c r="T331" s="3732"/>
      <c r="U331" s="3732"/>
      <c r="V331" s="3732"/>
      <c r="W331" s="3732"/>
      <c r="X331" s="3732"/>
      <c r="Y331" s="3732"/>
      <c r="Z331" s="3732"/>
      <c r="AA331" s="3732"/>
      <c r="AB331" s="3732"/>
      <c r="AC331" s="3616"/>
    </row>
    <row r="332" spans="1:29">
      <c r="A332" s="3730"/>
      <c r="B332" s="3730"/>
      <c r="C332" s="3731"/>
      <c r="F332" s="3732"/>
      <c r="G332" s="3732"/>
      <c r="H332" s="3732"/>
      <c r="I332" s="3732"/>
      <c r="J332" s="3732"/>
      <c r="K332" s="3732"/>
      <c r="L332" s="3732"/>
      <c r="M332" s="3732"/>
      <c r="N332" s="3732"/>
      <c r="O332" s="3732"/>
      <c r="P332" s="3732"/>
      <c r="Q332" s="3732"/>
      <c r="R332" s="3732"/>
      <c r="S332" s="3732"/>
      <c r="T332" s="3732"/>
      <c r="U332" s="3732"/>
      <c r="V332" s="3732"/>
      <c r="W332" s="3732"/>
      <c r="X332" s="3732"/>
      <c r="Y332" s="3732"/>
      <c r="Z332" s="3732"/>
      <c r="AA332" s="3732"/>
      <c r="AB332" s="3732"/>
      <c r="AC332" s="3616"/>
    </row>
    <row r="333" spans="1:29">
      <c r="A333" s="3730"/>
      <c r="B333" s="3730"/>
      <c r="C333" s="3731"/>
      <c r="F333" s="3732"/>
      <c r="G333" s="3732"/>
      <c r="H333" s="3732"/>
      <c r="I333" s="3732"/>
      <c r="J333" s="3732"/>
      <c r="K333" s="3732"/>
      <c r="L333" s="3732"/>
      <c r="M333" s="3732"/>
      <c r="N333" s="3732"/>
      <c r="O333" s="3732"/>
      <c r="P333" s="3732"/>
      <c r="Q333" s="3732"/>
      <c r="R333" s="3732"/>
      <c r="S333" s="3732"/>
      <c r="T333" s="3732"/>
      <c r="U333" s="3732"/>
      <c r="V333" s="3732"/>
      <c r="W333" s="3732"/>
      <c r="X333" s="3732"/>
      <c r="Y333" s="3732"/>
      <c r="Z333" s="3732"/>
      <c r="AA333" s="3732"/>
      <c r="AB333" s="3732"/>
      <c r="AC333" s="3616"/>
    </row>
    <row r="334" spans="1:29">
      <c r="A334" s="3730"/>
      <c r="B334" s="3730"/>
      <c r="C334" s="3731"/>
      <c r="F334" s="3732"/>
      <c r="G334" s="3732"/>
      <c r="H334" s="3732"/>
      <c r="I334" s="3732"/>
      <c r="J334" s="3732"/>
      <c r="K334" s="3732"/>
      <c r="L334" s="3732"/>
      <c r="M334" s="3732"/>
      <c r="N334" s="3732"/>
      <c r="O334" s="3732"/>
      <c r="P334" s="3732"/>
      <c r="Q334" s="3732"/>
      <c r="R334" s="3732"/>
      <c r="S334" s="3732"/>
      <c r="T334" s="3732"/>
      <c r="U334" s="3732"/>
      <c r="V334" s="3732"/>
      <c r="W334" s="3732"/>
      <c r="X334" s="3732"/>
      <c r="Y334" s="3732"/>
      <c r="Z334" s="3732"/>
      <c r="AA334" s="3732"/>
      <c r="AB334" s="3732"/>
      <c r="AC334" s="3616"/>
    </row>
    <row r="335" spans="1:29">
      <c r="A335" s="3730"/>
      <c r="B335" s="3730"/>
      <c r="C335" s="3731"/>
      <c r="F335" s="3732"/>
      <c r="G335" s="3732"/>
      <c r="H335" s="3732"/>
      <c r="I335" s="3732"/>
      <c r="J335" s="3732"/>
      <c r="K335" s="3732"/>
      <c r="L335" s="3732"/>
      <c r="M335" s="3732"/>
      <c r="N335" s="3732"/>
      <c r="O335" s="3732"/>
      <c r="P335" s="3732"/>
      <c r="Q335" s="3732"/>
      <c r="R335" s="3732"/>
      <c r="S335" s="3732"/>
      <c r="T335" s="3732"/>
      <c r="U335" s="3732"/>
      <c r="V335" s="3732"/>
      <c r="W335" s="3732"/>
      <c r="X335" s="3732"/>
      <c r="Y335" s="3732"/>
      <c r="Z335" s="3732"/>
      <c r="AA335" s="3732"/>
      <c r="AB335" s="3732"/>
      <c r="AC335" s="3616"/>
    </row>
    <row r="336" spans="1:29">
      <c r="A336" s="3730"/>
      <c r="B336" s="3730"/>
      <c r="C336" s="3731"/>
      <c r="F336" s="3732"/>
      <c r="G336" s="3732"/>
      <c r="H336" s="3732"/>
      <c r="I336" s="3732"/>
      <c r="J336" s="3732"/>
      <c r="K336" s="3732"/>
      <c r="L336" s="3732"/>
      <c r="M336" s="3732"/>
      <c r="N336" s="3732"/>
      <c r="O336" s="3732"/>
      <c r="P336" s="3732"/>
      <c r="Q336" s="3732"/>
      <c r="R336" s="3732"/>
      <c r="S336" s="3732"/>
      <c r="T336" s="3732"/>
      <c r="U336" s="3732"/>
      <c r="V336" s="3732"/>
      <c r="W336" s="3732"/>
      <c r="X336" s="3732"/>
      <c r="Y336" s="3732"/>
      <c r="Z336" s="3732"/>
      <c r="AA336" s="3732"/>
      <c r="AB336" s="3732"/>
      <c r="AC336" s="3616"/>
    </row>
    <row r="337" spans="1:29">
      <c r="A337" s="3730"/>
      <c r="B337" s="3730"/>
      <c r="C337" s="3731"/>
      <c r="F337" s="3732"/>
      <c r="G337" s="3732"/>
      <c r="H337" s="3732"/>
      <c r="I337" s="3732"/>
      <c r="J337" s="3732"/>
      <c r="K337" s="3732"/>
      <c r="L337" s="3732"/>
      <c r="M337" s="3732"/>
      <c r="N337" s="3732"/>
      <c r="O337" s="3732"/>
      <c r="P337" s="3732"/>
      <c r="Q337" s="3732"/>
      <c r="R337" s="3732"/>
      <c r="S337" s="3732"/>
      <c r="T337" s="3732"/>
      <c r="U337" s="3732"/>
      <c r="V337" s="3732"/>
      <c r="W337" s="3732"/>
      <c r="X337" s="3732"/>
      <c r="Y337" s="3732"/>
      <c r="Z337" s="3732"/>
      <c r="AA337" s="3732"/>
      <c r="AB337" s="3732"/>
      <c r="AC337" s="3616"/>
    </row>
    <row r="338" spans="1:29">
      <c r="A338" s="3730"/>
      <c r="B338" s="3730"/>
      <c r="C338" s="3731"/>
      <c r="F338" s="3732"/>
      <c r="G338" s="3732"/>
      <c r="H338" s="3732"/>
      <c r="I338" s="3732"/>
      <c r="J338" s="3732"/>
      <c r="K338" s="3732"/>
      <c r="L338" s="3732"/>
      <c r="M338" s="3732"/>
      <c r="N338" s="3732"/>
      <c r="O338" s="3732"/>
      <c r="P338" s="3732"/>
      <c r="Q338" s="3732"/>
      <c r="R338" s="3732"/>
      <c r="S338" s="3732"/>
      <c r="T338" s="3732"/>
      <c r="U338" s="3732"/>
      <c r="V338" s="3732"/>
      <c r="W338" s="3732"/>
      <c r="X338" s="3732"/>
      <c r="Y338" s="3732"/>
      <c r="Z338" s="3732"/>
      <c r="AA338" s="3732"/>
      <c r="AB338" s="3732"/>
      <c r="AC338" s="3616"/>
    </row>
    <row r="339" spans="1:29">
      <c r="A339" s="3730"/>
      <c r="B339" s="3730"/>
      <c r="C339" s="3731"/>
      <c r="F339" s="3732"/>
      <c r="G339" s="3732"/>
      <c r="H339" s="3732"/>
      <c r="I339" s="3732"/>
      <c r="J339" s="3732"/>
      <c r="K339" s="3732"/>
      <c r="L339" s="3732"/>
      <c r="M339" s="3732"/>
      <c r="N339" s="3732"/>
      <c r="O339" s="3732"/>
      <c r="P339" s="3732"/>
      <c r="Q339" s="3732"/>
      <c r="R339" s="3732"/>
      <c r="S339" s="3732"/>
      <c r="T339" s="3732"/>
      <c r="U339" s="3732"/>
      <c r="V339" s="3732"/>
      <c r="W339" s="3732"/>
      <c r="X339" s="3732"/>
      <c r="Y339" s="3732"/>
      <c r="Z339" s="3732"/>
      <c r="AA339" s="3732"/>
      <c r="AB339" s="3732"/>
      <c r="AC339" s="3616"/>
    </row>
    <row r="340" spans="1:29">
      <c r="A340" s="3730"/>
      <c r="B340" s="3730"/>
      <c r="C340" s="3731"/>
      <c r="F340" s="3732"/>
      <c r="G340" s="3732"/>
      <c r="H340" s="3732"/>
      <c r="I340" s="3732"/>
      <c r="J340" s="3732"/>
      <c r="K340" s="3732"/>
      <c r="L340" s="3732"/>
      <c r="M340" s="3732"/>
      <c r="N340" s="3732"/>
      <c r="O340" s="3732"/>
      <c r="P340" s="3732"/>
      <c r="Q340" s="3732"/>
      <c r="R340" s="3732"/>
      <c r="S340" s="3732"/>
      <c r="T340" s="3732"/>
      <c r="U340" s="3732"/>
      <c r="V340" s="3732"/>
      <c r="W340" s="3732"/>
      <c r="X340" s="3732"/>
      <c r="Y340" s="3732"/>
      <c r="Z340" s="3732"/>
      <c r="AA340" s="3732"/>
      <c r="AB340" s="3732"/>
      <c r="AC340" s="3616"/>
    </row>
    <row r="341" spans="1:29">
      <c r="A341" s="3730"/>
      <c r="B341" s="3730"/>
      <c r="C341" s="3731"/>
      <c r="F341" s="3732"/>
      <c r="G341" s="3732"/>
      <c r="H341" s="3732"/>
      <c r="I341" s="3732"/>
      <c r="J341" s="3732"/>
      <c r="K341" s="3732"/>
      <c r="L341" s="3732"/>
      <c r="M341" s="3732"/>
      <c r="N341" s="3732"/>
      <c r="O341" s="3732"/>
      <c r="P341" s="3732"/>
      <c r="Q341" s="3732"/>
      <c r="R341" s="3732"/>
      <c r="S341" s="3732"/>
      <c r="T341" s="3732"/>
      <c r="U341" s="3732"/>
      <c r="V341" s="3732"/>
      <c r="W341" s="3732"/>
      <c r="X341" s="3732"/>
      <c r="Y341" s="3732"/>
      <c r="Z341" s="3732"/>
      <c r="AA341" s="3732"/>
      <c r="AB341" s="3732"/>
      <c r="AC341" s="3616"/>
    </row>
    <row r="342" spans="1:29">
      <c r="A342" s="3730"/>
      <c r="B342" s="3730"/>
      <c r="C342" s="3731"/>
      <c r="F342" s="3732"/>
      <c r="G342" s="3732"/>
      <c r="H342" s="3732"/>
      <c r="I342" s="3732"/>
      <c r="J342" s="3732"/>
      <c r="K342" s="3732"/>
      <c r="L342" s="3732"/>
      <c r="M342" s="3732"/>
      <c r="N342" s="3732"/>
      <c r="O342" s="3732"/>
      <c r="P342" s="3732"/>
      <c r="Q342" s="3732"/>
      <c r="R342" s="3732"/>
      <c r="S342" s="3732"/>
      <c r="T342" s="3732"/>
      <c r="U342" s="3732"/>
      <c r="V342" s="3732"/>
      <c r="W342" s="3732"/>
      <c r="X342" s="3732"/>
      <c r="Y342" s="3732"/>
      <c r="Z342" s="3732"/>
      <c r="AA342" s="3732"/>
      <c r="AB342" s="3732"/>
      <c r="AC342" s="3616"/>
    </row>
    <row r="343" spans="1:29">
      <c r="A343" s="3730"/>
      <c r="B343" s="3730"/>
      <c r="C343" s="3731"/>
      <c r="F343" s="3732"/>
      <c r="G343" s="3732"/>
      <c r="H343" s="3732"/>
      <c r="I343" s="3732"/>
      <c r="J343" s="3732"/>
      <c r="K343" s="3732"/>
      <c r="L343" s="3732"/>
      <c r="M343" s="3732"/>
      <c r="N343" s="3732"/>
      <c r="O343" s="3732"/>
      <c r="P343" s="3732"/>
      <c r="Q343" s="3732"/>
      <c r="R343" s="3732"/>
      <c r="S343" s="3732"/>
      <c r="T343" s="3732"/>
      <c r="U343" s="3732"/>
      <c r="V343" s="3732"/>
      <c r="W343" s="3732"/>
      <c r="X343" s="3732"/>
      <c r="Y343" s="3732"/>
      <c r="Z343" s="3732"/>
      <c r="AA343" s="3732"/>
      <c r="AB343" s="3732"/>
      <c r="AC343" s="3616"/>
    </row>
    <row r="344" spans="1:29">
      <c r="A344" s="3730"/>
      <c r="B344" s="3730"/>
      <c r="C344" s="3731"/>
      <c r="F344" s="3732"/>
      <c r="G344" s="3732"/>
      <c r="H344" s="3732"/>
      <c r="I344" s="3732"/>
      <c r="J344" s="3732"/>
      <c r="K344" s="3732"/>
      <c r="L344" s="3732"/>
      <c r="M344" s="3732"/>
      <c r="N344" s="3732"/>
      <c r="O344" s="3732"/>
      <c r="P344" s="3732"/>
      <c r="Q344" s="3732"/>
      <c r="R344" s="3732"/>
      <c r="S344" s="3732"/>
      <c r="T344" s="3732"/>
      <c r="U344" s="3732"/>
      <c r="V344" s="3732"/>
      <c r="W344" s="3732"/>
      <c r="X344" s="3732"/>
      <c r="Y344" s="3732"/>
      <c r="Z344" s="3732"/>
      <c r="AA344" s="3732"/>
      <c r="AB344" s="3732"/>
      <c r="AC344" s="3616"/>
    </row>
    <row r="345" spans="1:29">
      <c r="A345" s="3730"/>
      <c r="B345" s="3730"/>
      <c r="C345" s="3731"/>
      <c r="F345" s="3732"/>
      <c r="G345" s="3732"/>
      <c r="H345" s="3732"/>
      <c r="I345" s="3732"/>
      <c r="J345" s="3732"/>
      <c r="K345" s="3732"/>
      <c r="L345" s="3732"/>
      <c r="M345" s="3732"/>
      <c r="N345" s="3732"/>
      <c r="O345" s="3732"/>
      <c r="P345" s="3732"/>
      <c r="Q345" s="3732"/>
      <c r="R345" s="3732"/>
      <c r="S345" s="3732"/>
      <c r="T345" s="3732"/>
      <c r="U345" s="3732"/>
      <c r="V345" s="3732"/>
      <c r="W345" s="3732"/>
      <c r="X345" s="3732"/>
      <c r="Y345" s="3732"/>
      <c r="Z345" s="3732"/>
      <c r="AA345" s="3732"/>
      <c r="AB345" s="3732"/>
      <c r="AC345" s="3616"/>
    </row>
    <row r="346" spans="1:29">
      <c r="A346" s="3730"/>
      <c r="B346" s="3730"/>
      <c r="C346" s="3731"/>
      <c r="F346" s="3732"/>
      <c r="G346" s="3732"/>
      <c r="H346" s="3732"/>
      <c r="I346" s="3732"/>
      <c r="J346" s="3732"/>
      <c r="K346" s="3732"/>
      <c r="L346" s="3732"/>
      <c r="M346" s="3732"/>
      <c r="N346" s="3732"/>
      <c r="O346" s="3732"/>
      <c r="P346" s="3732"/>
      <c r="Q346" s="3732"/>
      <c r="R346" s="3732"/>
      <c r="S346" s="3732"/>
      <c r="T346" s="3732"/>
      <c r="U346" s="3732"/>
      <c r="V346" s="3732"/>
      <c r="W346" s="3732"/>
      <c r="X346" s="3732"/>
      <c r="Y346" s="3732"/>
      <c r="Z346" s="3732"/>
      <c r="AA346" s="3732"/>
      <c r="AB346" s="3732"/>
      <c r="AC346" s="3616"/>
    </row>
    <row r="347" spans="1:29">
      <c r="A347" s="3730"/>
      <c r="B347" s="3730"/>
      <c r="C347" s="3731"/>
      <c r="F347" s="3732"/>
      <c r="G347" s="3732"/>
      <c r="H347" s="3732"/>
      <c r="I347" s="3732"/>
      <c r="J347" s="3732"/>
      <c r="K347" s="3732"/>
      <c r="L347" s="3732"/>
      <c r="M347" s="3732"/>
      <c r="N347" s="3732"/>
      <c r="O347" s="3732"/>
      <c r="P347" s="3732"/>
      <c r="Q347" s="3732"/>
      <c r="R347" s="3732"/>
      <c r="S347" s="3732"/>
      <c r="T347" s="3732"/>
      <c r="U347" s="3732"/>
      <c r="V347" s="3732"/>
      <c r="W347" s="3732"/>
      <c r="X347" s="3732"/>
      <c r="Y347" s="3732"/>
      <c r="Z347" s="3732"/>
      <c r="AA347" s="3732"/>
      <c r="AB347" s="3732"/>
      <c r="AC347" s="3616"/>
    </row>
    <row r="348" spans="1:29">
      <c r="A348" s="3730"/>
      <c r="B348" s="3730"/>
      <c r="C348" s="3731"/>
      <c r="F348" s="3732"/>
      <c r="G348" s="3732"/>
      <c r="H348" s="3732"/>
      <c r="I348" s="3732"/>
      <c r="J348" s="3732"/>
      <c r="K348" s="3732"/>
      <c r="L348" s="3732"/>
      <c r="M348" s="3732"/>
      <c r="N348" s="3732"/>
      <c r="O348" s="3732"/>
      <c r="P348" s="3732"/>
      <c r="Q348" s="3732"/>
      <c r="R348" s="3732"/>
      <c r="S348" s="3732"/>
      <c r="T348" s="3732"/>
      <c r="U348" s="3732"/>
      <c r="V348" s="3732"/>
      <c r="W348" s="3732"/>
      <c r="X348" s="3732"/>
      <c r="Y348" s="3732"/>
      <c r="Z348" s="3732"/>
      <c r="AA348" s="3732"/>
      <c r="AB348" s="3732"/>
      <c r="AC348" s="3616"/>
    </row>
    <row r="349" spans="1:29">
      <c r="A349" s="3730"/>
      <c r="B349" s="3730"/>
      <c r="C349" s="3731"/>
      <c r="F349" s="3732"/>
      <c r="G349" s="3732"/>
      <c r="H349" s="3732"/>
      <c r="I349" s="3732"/>
      <c r="J349" s="3732"/>
      <c r="K349" s="3732"/>
      <c r="L349" s="3732"/>
      <c r="M349" s="3732"/>
      <c r="N349" s="3732"/>
      <c r="O349" s="3732"/>
      <c r="P349" s="3732"/>
      <c r="Q349" s="3732"/>
      <c r="R349" s="3732"/>
      <c r="S349" s="3732"/>
      <c r="T349" s="3732"/>
      <c r="U349" s="3732"/>
      <c r="V349" s="3732"/>
      <c r="W349" s="3732"/>
      <c r="X349" s="3732"/>
      <c r="Y349" s="3732"/>
      <c r="Z349" s="3732"/>
      <c r="AA349" s="3732"/>
      <c r="AB349" s="3732"/>
      <c r="AC349" s="3616"/>
    </row>
    <row r="350" spans="1:29">
      <c r="A350" s="3730"/>
      <c r="B350" s="3730"/>
      <c r="C350" s="3731"/>
      <c r="F350" s="3732"/>
      <c r="G350" s="3732"/>
      <c r="H350" s="3732"/>
      <c r="I350" s="3732"/>
      <c r="J350" s="3732"/>
      <c r="K350" s="3732"/>
      <c r="L350" s="3732"/>
      <c r="M350" s="3732"/>
      <c r="N350" s="3732"/>
      <c r="O350" s="3732"/>
      <c r="P350" s="3732"/>
      <c r="Q350" s="3732"/>
      <c r="R350" s="3732"/>
      <c r="S350" s="3732"/>
      <c r="T350" s="3732"/>
      <c r="U350" s="3732"/>
      <c r="V350" s="3732"/>
      <c r="W350" s="3732"/>
      <c r="X350" s="3732"/>
      <c r="Y350" s="3732"/>
      <c r="Z350" s="3732"/>
      <c r="AA350" s="3732"/>
      <c r="AB350" s="3732"/>
      <c r="AC350" s="3616"/>
    </row>
    <row r="351" spans="1:29">
      <c r="A351" s="3730"/>
      <c r="B351" s="3730"/>
      <c r="C351" s="3731"/>
      <c r="F351" s="3732"/>
      <c r="G351" s="3732"/>
      <c r="H351" s="3732"/>
      <c r="I351" s="3732"/>
      <c r="J351" s="3732"/>
      <c r="K351" s="3732"/>
      <c r="L351" s="3732"/>
      <c r="M351" s="3732"/>
      <c r="N351" s="3732"/>
      <c r="O351" s="3732"/>
      <c r="P351" s="3732"/>
      <c r="Q351" s="3732"/>
      <c r="R351" s="3732"/>
      <c r="S351" s="3732"/>
      <c r="T351" s="3732"/>
      <c r="U351" s="3732"/>
      <c r="V351" s="3732"/>
      <c r="W351" s="3732"/>
      <c r="X351" s="3732"/>
      <c r="Y351" s="3732"/>
      <c r="Z351" s="3732"/>
      <c r="AA351" s="3732"/>
      <c r="AB351" s="3732"/>
    </row>
    <row r="352" spans="1:29">
      <c r="A352" s="3730"/>
      <c r="B352" s="3730"/>
      <c r="C352" s="3731"/>
      <c r="F352" s="3732"/>
      <c r="G352" s="3732"/>
      <c r="H352" s="3732"/>
      <c r="I352" s="3732"/>
      <c r="J352" s="3732"/>
      <c r="K352" s="3732"/>
      <c r="L352" s="3732"/>
      <c r="M352" s="3732"/>
      <c r="N352" s="3732"/>
      <c r="O352" s="3732"/>
      <c r="P352" s="3732"/>
      <c r="Q352" s="3732"/>
      <c r="R352" s="3732"/>
      <c r="S352" s="3732"/>
      <c r="T352" s="3732"/>
      <c r="U352" s="3732"/>
      <c r="V352" s="3732"/>
      <c r="W352" s="3732"/>
      <c r="X352" s="3732"/>
      <c r="Y352" s="3732"/>
      <c r="Z352" s="3732"/>
      <c r="AA352" s="3732"/>
      <c r="AB352" s="3732"/>
    </row>
    <row r="353" spans="1:28">
      <c r="A353" s="3730"/>
      <c r="B353" s="3730"/>
      <c r="C353" s="3731"/>
      <c r="F353" s="3732"/>
      <c r="G353" s="3732"/>
      <c r="H353" s="3732"/>
      <c r="I353" s="3732"/>
      <c r="J353" s="3732"/>
      <c r="K353" s="3732"/>
      <c r="L353" s="3732"/>
      <c r="M353" s="3732"/>
      <c r="N353" s="3732"/>
      <c r="O353" s="3732"/>
      <c r="P353" s="3732"/>
      <c r="Q353" s="3732"/>
      <c r="R353" s="3732"/>
      <c r="S353" s="3732"/>
      <c r="T353" s="3732"/>
      <c r="U353" s="3732"/>
      <c r="V353" s="3732"/>
      <c r="W353" s="3732"/>
      <c r="X353" s="3732"/>
      <c r="Y353" s="3732"/>
      <c r="Z353" s="3732"/>
      <c r="AA353" s="3732"/>
      <c r="AB353" s="3732"/>
    </row>
    <row r="354" spans="1:28">
      <c r="A354" s="3730"/>
      <c r="B354" s="3730"/>
      <c r="C354" s="3731"/>
      <c r="F354" s="3732"/>
      <c r="G354" s="3732"/>
      <c r="H354" s="3732"/>
      <c r="I354" s="3732"/>
      <c r="J354" s="3732"/>
      <c r="K354" s="3732"/>
      <c r="L354" s="3732"/>
      <c r="M354" s="3732"/>
      <c r="N354" s="3732"/>
      <c r="O354" s="3732"/>
      <c r="P354" s="3732"/>
      <c r="Q354" s="3732"/>
      <c r="R354" s="3732"/>
      <c r="S354" s="3732"/>
      <c r="T354" s="3732"/>
      <c r="U354" s="3732"/>
      <c r="V354" s="3732"/>
      <c r="W354" s="3732"/>
      <c r="X354" s="3732"/>
      <c r="Y354" s="3732"/>
      <c r="Z354" s="3732"/>
      <c r="AA354" s="3732"/>
      <c r="AB354" s="3732"/>
    </row>
    <row r="355" spans="1:28">
      <c r="A355" s="3730"/>
      <c r="B355" s="3730"/>
      <c r="C355" s="3731"/>
      <c r="F355" s="3732"/>
      <c r="G355" s="3732"/>
      <c r="H355" s="3732"/>
      <c r="I355" s="3732"/>
      <c r="J355" s="3732"/>
      <c r="K355" s="3732"/>
      <c r="L355" s="3732"/>
      <c r="M355" s="3732"/>
      <c r="N355" s="3732"/>
      <c r="O355" s="3732"/>
      <c r="P355" s="3732"/>
      <c r="Q355" s="3732"/>
      <c r="R355" s="3732"/>
      <c r="S355" s="3732"/>
      <c r="T355" s="3732"/>
      <c r="U355" s="3732"/>
      <c r="V355" s="3732"/>
      <c r="W355" s="3732"/>
      <c r="X355" s="3732"/>
      <c r="Y355" s="3732"/>
      <c r="Z355" s="3732"/>
      <c r="AA355" s="3732"/>
      <c r="AB355" s="3732"/>
    </row>
    <row r="356" spans="1:28">
      <c r="A356" s="3730"/>
      <c r="B356" s="3730"/>
      <c r="C356" s="3731"/>
      <c r="F356" s="3732"/>
      <c r="G356" s="3732"/>
      <c r="H356" s="3732"/>
      <c r="I356" s="3732"/>
      <c r="J356" s="3732"/>
      <c r="K356" s="3732"/>
      <c r="L356" s="3732"/>
      <c r="M356" s="3732"/>
      <c r="N356" s="3732"/>
      <c r="O356" s="3732"/>
      <c r="P356" s="3732"/>
      <c r="Q356" s="3732"/>
      <c r="R356" s="3732"/>
      <c r="S356" s="3732"/>
      <c r="T356" s="3732"/>
      <c r="U356" s="3732"/>
      <c r="V356" s="3732"/>
      <c r="W356" s="3732"/>
      <c r="X356" s="3732"/>
      <c r="Y356" s="3732"/>
      <c r="Z356" s="3732"/>
      <c r="AA356" s="3732"/>
      <c r="AB356" s="3732"/>
    </row>
    <row r="357" spans="1:28">
      <c r="A357" s="3730"/>
      <c r="B357" s="3730"/>
      <c r="C357" s="3731"/>
      <c r="F357" s="3732"/>
      <c r="G357" s="3732"/>
      <c r="H357" s="3732"/>
      <c r="I357" s="3732"/>
      <c r="J357" s="3732"/>
      <c r="K357" s="3732"/>
      <c r="L357" s="3732"/>
      <c r="M357" s="3732"/>
      <c r="N357" s="3732"/>
      <c r="O357" s="3732"/>
      <c r="P357" s="3732"/>
      <c r="Q357" s="3732"/>
      <c r="R357" s="3732"/>
      <c r="S357" s="3732"/>
      <c r="T357" s="3732"/>
      <c r="U357" s="3732"/>
      <c r="V357" s="3732"/>
      <c r="W357" s="3732"/>
      <c r="X357" s="3732"/>
      <c r="Y357" s="3732"/>
      <c r="Z357" s="3732"/>
      <c r="AA357" s="3732"/>
      <c r="AB357" s="3732"/>
    </row>
    <row r="358" spans="1:28">
      <c r="A358" s="3730"/>
      <c r="B358" s="3730"/>
      <c r="C358" s="3731"/>
      <c r="F358" s="3732"/>
      <c r="G358" s="3732"/>
      <c r="H358" s="3732"/>
      <c r="I358" s="3732"/>
      <c r="J358" s="3732"/>
      <c r="K358" s="3732"/>
      <c r="L358" s="3732"/>
      <c r="M358" s="3732"/>
      <c r="N358" s="3732"/>
      <c r="O358" s="3732"/>
      <c r="P358" s="3732"/>
      <c r="Q358" s="3732"/>
      <c r="R358" s="3732"/>
      <c r="S358" s="3732"/>
      <c r="T358" s="3732"/>
      <c r="U358" s="3732"/>
      <c r="V358" s="3732"/>
      <c r="W358" s="3732"/>
      <c r="X358" s="3732"/>
      <c r="Y358" s="3732"/>
      <c r="Z358" s="3732"/>
      <c r="AA358" s="3732"/>
      <c r="AB358" s="3732"/>
    </row>
    <row r="359" spans="1:28">
      <c r="A359" s="3730"/>
      <c r="B359" s="3730"/>
      <c r="C359" s="3731"/>
      <c r="F359" s="3732"/>
      <c r="G359" s="3732"/>
      <c r="H359" s="3732"/>
      <c r="I359" s="3732"/>
      <c r="J359" s="3732"/>
      <c r="K359" s="3732"/>
      <c r="L359" s="3732"/>
      <c r="M359" s="3732"/>
      <c r="N359" s="3732"/>
      <c r="O359" s="3732"/>
      <c r="P359" s="3732"/>
      <c r="Q359" s="3732"/>
      <c r="R359" s="3732"/>
      <c r="S359" s="3732"/>
      <c r="T359" s="3732"/>
      <c r="U359" s="3732"/>
      <c r="V359" s="3732"/>
      <c r="W359" s="3732"/>
      <c r="X359" s="3732"/>
      <c r="Y359" s="3732"/>
      <c r="Z359" s="3732"/>
      <c r="AA359" s="3732"/>
      <c r="AB359" s="3732"/>
    </row>
    <row r="360" spans="1:28">
      <c r="A360" s="3730"/>
      <c r="B360" s="3730"/>
      <c r="C360" s="3731"/>
      <c r="F360" s="3732"/>
      <c r="G360" s="3732"/>
      <c r="H360" s="3732"/>
      <c r="I360" s="3732"/>
      <c r="J360" s="3732"/>
      <c r="K360" s="3732"/>
      <c r="L360" s="3732"/>
      <c r="M360" s="3732"/>
      <c r="N360" s="3732"/>
      <c r="O360" s="3732"/>
      <c r="P360" s="3732"/>
      <c r="Q360" s="3732"/>
      <c r="R360" s="3732"/>
      <c r="S360" s="3732"/>
      <c r="T360" s="3732"/>
      <c r="U360" s="3732"/>
      <c r="V360" s="3732"/>
      <c r="W360" s="3732"/>
      <c r="X360" s="3732"/>
      <c r="Y360" s="3732"/>
      <c r="Z360" s="3732"/>
      <c r="AA360" s="3732"/>
      <c r="AB360" s="3732"/>
    </row>
    <row r="361" spans="1:28">
      <c r="A361" s="3730"/>
      <c r="B361" s="3730"/>
      <c r="C361" s="3731"/>
      <c r="F361" s="3732"/>
      <c r="G361" s="3732"/>
      <c r="H361" s="3732"/>
      <c r="I361" s="3732"/>
      <c r="J361" s="3732"/>
      <c r="K361" s="3732"/>
      <c r="L361" s="3732"/>
      <c r="M361" s="3732"/>
      <c r="N361" s="3732"/>
      <c r="O361" s="3732"/>
      <c r="P361" s="3732"/>
      <c r="Q361" s="3732"/>
      <c r="R361" s="3732"/>
      <c r="S361" s="3732"/>
      <c r="T361" s="3732"/>
      <c r="U361" s="3732"/>
      <c r="V361" s="3732"/>
      <c r="W361" s="3732"/>
      <c r="X361" s="3732"/>
      <c r="Y361" s="3732"/>
      <c r="Z361" s="3732"/>
      <c r="AA361" s="3732"/>
      <c r="AB361" s="3732"/>
    </row>
    <row r="362" spans="1:28">
      <c r="A362" s="3730"/>
      <c r="B362" s="3730"/>
      <c r="C362" s="3731"/>
      <c r="F362" s="3732"/>
      <c r="G362" s="3732"/>
      <c r="H362" s="3732"/>
      <c r="I362" s="3732"/>
      <c r="J362" s="3732"/>
      <c r="K362" s="3732"/>
      <c r="L362" s="3732"/>
      <c r="M362" s="3732"/>
      <c r="N362" s="3732"/>
      <c r="O362" s="3732"/>
      <c r="P362" s="3732"/>
      <c r="Q362" s="3732"/>
      <c r="R362" s="3732"/>
      <c r="S362" s="3732"/>
      <c r="T362" s="3732"/>
      <c r="U362" s="3732"/>
      <c r="V362" s="3732"/>
      <c r="W362" s="3732"/>
      <c r="X362" s="3732"/>
      <c r="Y362" s="3732"/>
      <c r="Z362" s="3732"/>
      <c r="AA362" s="3732"/>
      <c r="AB362" s="3732"/>
    </row>
    <row r="363" spans="1:28">
      <c r="A363" s="3730"/>
      <c r="B363" s="3730"/>
      <c r="C363" s="3731"/>
      <c r="F363" s="3732"/>
      <c r="G363" s="3732"/>
      <c r="H363" s="3732"/>
      <c r="I363" s="3732"/>
      <c r="J363" s="3732"/>
      <c r="K363" s="3732"/>
      <c r="L363" s="3732"/>
      <c r="M363" s="3732"/>
      <c r="N363" s="3732"/>
      <c r="O363" s="3732"/>
      <c r="P363" s="3732"/>
      <c r="Q363" s="3732"/>
      <c r="R363" s="3732"/>
      <c r="S363" s="3732"/>
      <c r="T363" s="3732"/>
      <c r="U363" s="3732"/>
      <c r="V363" s="3732"/>
      <c r="W363" s="3732"/>
      <c r="X363" s="3732"/>
      <c r="Y363" s="3732"/>
      <c r="Z363" s="3732"/>
      <c r="AA363" s="3732"/>
      <c r="AB363" s="3732"/>
    </row>
    <row r="364" spans="1:28">
      <c r="A364" s="3730"/>
      <c r="B364" s="3730"/>
      <c r="C364" s="3731"/>
      <c r="F364" s="3732"/>
      <c r="G364" s="3732"/>
      <c r="H364" s="3732"/>
      <c r="I364" s="3732"/>
      <c r="J364" s="3732"/>
      <c r="K364" s="3732"/>
      <c r="L364" s="3732"/>
      <c r="M364" s="3732"/>
      <c r="N364" s="3732"/>
      <c r="O364" s="3732"/>
      <c r="P364" s="3732"/>
      <c r="Q364" s="3732"/>
      <c r="R364" s="3732"/>
      <c r="S364" s="3732"/>
      <c r="T364" s="3732"/>
      <c r="U364" s="3732"/>
      <c r="V364" s="3732"/>
      <c r="W364" s="3732"/>
      <c r="X364" s="3732"/>
      <c r="Y364" s="3732"/>
      <c r="Z364" s="3732"/>
      <c r="AA364" s="3732"/>
      <c r="AB364" s="3732"/>
    </row>
    <row r="365" spans="1:28">
      <c r="A365" s="3730"/>
      <c r="B365" s="3730"/>
      <c r="C365" s="3731"/>
      <c r="F365" s="3732"/>
      <c r="G365" s="3732"/>
      <c r="H365" s="3732"/>
      <c r="I365" s="3732"/>
      <c r="J365" s="3732"/>
      <c r="K365" s="3732"/>
      <c r="L365" s="3732"/>
      <c r="M365" s="3732"/>
      <c r="N365" s="3732"/>
      <c r="O365" s="3732"/>
      <c r="P365" s="3732"/>
      <c r="Q365" s="3732"/>
      <c r="R365" s="3732"/>
      <c r="S365" s="3732"/>
      <c r="T365" s="3732"/>
      <c r="U365" s="3732"/>
      <c r="V365" s="3732"/>
      <c r="W365" s="3732"/>
      <c r="X365" s="3732"/>
      <c r="Y365" s="3732"/>
      <c r="Z365" s="3732"/>
      <c r="AA365" s="3732"/>
      <c r="AB365" s="3732"/>
    </row>
    <row r="366" spans="1:28">
      <c r="A366" s="3730"/>
      <c r="B366" s="3730"/>
      <c r="C366" s="3731"/>
      <c r="F366" s="3732"/>
      <c r="G366" s="3732"/>
      <c r="H366" s="3732"/>
      <c r="I366" s="3732"/>
      <c r="J366" s="3732"/>
      <c r="K366" s="3732"/>
      <c r="L366" s="3732"/>
      <c r="M366" s="3732"/>
      <c r="N366" s="3732"/>
      <c r="O366" s="3732"/>
      <c r="P366" s="3732"/>
      <c r="Q366" s="3732"/>
      <c r="R366" s="3732"/>
      <c r="S366" s="3732"/>
      <c r="T366" s="3732"/>
      <c r="U366" s="3732"/>
      <c r="V366" s="3732"/>
      <c r="W366" s="3732"/>
      <c r="X366" s="3732"/>
      <c r="Y366" s="3732"/>
      <c r="Z366" s="3732"/>
      <c r="AA366" s="3732"/>
      <c r="AB366" s="3732"/>
    </row>
    <row r="367" spans="1:28">
      <c r="A367" s="3730"/>
      <c r="B367" s="3730"/>
      <c r="C367" s="3731"/>
      <c r="F367" s="3732"/>
      <c r="G367" s="3732"/>
      <c r="H367" s="3732"/>
      <c r="I367" s="3732"/>
      <c r="J367" s="3732"/>
      <c r="K367" s="3732"/>
      <c r="L367" s="3732"/>
      <c r="M367" s="3732"/>
      <c r="N367" s="3732"/>
      <c r="O367" s="3732"/>
      <c r="P367" s="3732"/>
      <c r="Q367" s="3732"/>
      <c r="R367" s="3732"/>
      <c r="S367" s="3732"/>
      <c r="T367" s="3732"/>
      <c r="U367" s="3732"/>
      <c r="V367" s="3732"/>
      <c r="W367" s="3732"/>
      <c r="X367" s="3732"/>
      <c r="Y367" s="3732"/>
      <c r="Z367" s="3732"/>
      <c r="AA367" s="3732"/>
      <c r="AB367" s="3732"/>
    </row>
    <row r="368" spans="1:28">
      <c r="A368" s="3730"/>
      <c r="B368" s="3730"/>
      <c r="C368" s="3731"/>
      <c r="F368" s="3732"/>
      <c r="G368" s="3732"/>
      <c r="H368" s="3732"/>
      <c r="I368" s="3732"/>
      <c r="J368" s="3732"/>
      <c r="K368" s="3732"/>
      <c r="L368" s="3732"/>
      <c r="M368" s="3732"/>
      <c r="N368" s="3732"/>
      <c r="O368" s="3732"/>
      <c r="P368" s="3732"/>
      <c r="Q368" s="3732"/>
      <c r="R368" s="3732"/>
      <c r="S368" s="3732"/>
      <c r="T368" s="3732"/>
      <c r="U368" s="3732"/>
      <c r="V368" s="3732"/>
      <c r="W368" s="3732"/>
      <c r="X368" s="3732"/>
      <c r="Y368" s="3732"/>
      <c r="Z368" s="3732"/>
      <c r="AA368" s="3732"/>
      <c r="AB368" s="3732"/>
    </row>
    <row r="369" spans="1:28">
      <c r="A369" s="3730"/>
      <c r="B369" s="3730"/>
      <c r="C369" s="3731"/>
      <c r="F369" s="3732"/>
      <c r="G369" s="3732"/>
      <c r="H369" s="3732"/>
      <c r="I369" s="3732"/>
      <c r="J369" s="3732"/>
      <c r="K369" s="3732"/>
      <c r="L369" s="3732"/>
      <c r="M369" s="3732"/>
      <c r="N369" s="3732"/>
      <c r="O369" s="3732"/>
      <c r="P369" s="3732"/>
      <c r="Q369" s="3732"/>
      <c r="R369" s="3732"/>
      <c r="S369" s="3732"/>
      <c r="T369" s="3732"/>
      <c r="U369" s="3732"/>
      <c r="V369" s="3732"/>
      <c r="W369" s="3732"/>
      <c r="X369" s="3732"/>
      <c r="Y369" s="3732"/>
      <c r="Z369" s="3732"/>
      <c r="AA369" s="3732"/>
      <c r="AB369" s="3732"/>
    </row>
    <row r="370" spans="1:28">
      <c r="A370" s="3730"/>
      <c r="B370" s="3730"/>
      <c r="C370" s="3731"/>
      <c r="F370" s="3732"/>
      <c r="G370" s="3732"/>
      <c r="H370" s="3732"/>
      <c r="I370" s="3732"/>
      <c r="J370" s="3732"/>
      <c r="K370" s="3732"/>
      <c r="L370" s="3732"/>
      <c r="M370" s="3732"/>
      <c r="N370" s="3732"/>
      <c r="O370" s="3732"/>
      <c r="P370" s="3732"/>
      <c r="Q370" s="3732"/>
      <c r="R370" s="3732"/>
      <c r="S370" s="3732"/>
      <c r="T370" s="3732"/>
      <c r="U370" s="3732"/>
      <c r="V370" s="3732"/>
      <c r="W370" s="3732"/>
      <c r="X370" s="3732"/>
      <c r="Y370" s="3732"/>
      <c r="Z370" s="3732"/>
      <c r="AA370" s="3732"/>
      <c r="AB370" s="3732"/>
    </row>
    <row r="371" spans="1:28">
      <c r="A371" s="3730"/>
      <c r="B371" s="3730"/>
      <c r="C371" s="3731"/>
      <c r="F371" s="3732"/>
      <c r="G371" s="3732"/>
      <c r="H371" s="3732"/>
      <c r="I371" s="3732"/>
      <c r="J371" s="3732"/>
      <c r="K371" s="3732"/>
      <c r="L371" s="3732"/>
      <c r="M371" s="3732"/>
      <c r="N371" s="3732"/>
      <c r="O371" s="3732"/>
      <c r="P371" s="3732"/>
      <c r="Q371" s="3732"/>
      <c r="R371" s="3732"/>
      <c r="S371" s="3732"/>
      <c r="T371" s="3732"/>
      <c r="U371" s="3732"/>
      <c r="V371" s="3732"/>
      <c r="W371" s="3732"/>
      <c r="X371" s="3732"/>
      <c r="Y371" s="3732"/>
      <c r="Z371" s="3732"/>
      <c r="AA371" s="3732"/>
      <c r="AB371" s="3732"/>
    </row>
    <row r="372" spans="1:28">
      <c r="A372" s="3730"/>
      <c r="B372" s="3730"/>
      <c r="C372" s="3731"/>
      <c r="F372" s="3732"/>
      <c r="G372" s="3732"/>
      <c r="H372" s="3732"/>
      <c r="I372" s="3732"/>
      <c r="J372" s="3732"/>
      <c r="K372" s="3732"/>
      <c r="L372" s="3732"/>
      <c r="M372" s="3732"/>
      <c r="N372" s="3732"/>
      <c r="O372" s="3732"/>
      <c r="P372" s="3732"/>
      <c r="Q372" s="3732"/>
      <c r="R372" s="3732"/>
      <c r="S372" s="3732"/>
      <c r="T372" s="3732"/>
      <c r="U372" s="3732"/>
      <c r="V372" s="3732"/>
      <c r="W372" s="3732"/>
      <c r="X372" s="3732"/>
      <c r="Y372" s="3732"/>
      <c r="Z372" s="3732"/>
      <c r="AA372" s="3732"/>
      <c r="AB372" s="3732"/>
    </row>
    <row r="373" spans="1:28">
      <c r="A373" s="3730"/>
      <c r="B373" s="3730"/>
      <c r="C373" s="3731"/>
      <c r="F373" s="3732"/>
      <c r="G373" s="3732"/>
      <c r="H373" s="3732"/>
      <c r="I373" s="3732"/>
      <c r="J373" s="3732"/>
      <c r="K373" s="3732"/>
      <c r="L373" s="3732"/>
      <c r="M373" s="3732"/>
      <c r="N373" s="3732"/>
      <c r="O373" s="3732"/>
      <c r="P373" s="3732"/>
      <c r="Q373" s="3732"/>
      <c r="R373" s="3732"/>
      <c r="S373" s="3732"/>
      <c r="T373" s="3732"/>
      <c r="U373" s="3732"/>
      <c r="V373" s="3732"/>
      <c r="W373" s="3732"/>
      <c r="X373" s="3732"/>
      <c r="Y373" s="3732"/>
      <c r="Z373" s="3732"/>
      <c r="AA373" s="3732"/>
      <c r="AB373" s="3732"/>
    </row>
    <row r="374" spans="1:28">
      <c r="A374" s="3730"/>
      <c r="B374" s="3730"/>
      <c r="C374" s="3731"/>
      <c r="F374" s="3732"/>
      <c r="G374" s="3732"/>
      <c r="H374" s="3732"/>
      <c r="I374" s="3732"/>
      <c r="J374" s="3732"/>
      <c r="K374" s="3732"/>
      <c r="L374" s="3732"/>
      <c r="M374" s="3732"/>
      <c r="N374" s="3732"/>
      <c r="O374" s="3732"/>
      <c r="P374" s="3732"/>
      <c r="Q374" s="3732"/>
      <c r="R374" s="3732"/>
      <c r="S374" s="3732"/>
      <c r="T374" s="3732"/>
      <c r="U374" s="3732"/>
      <c r="V374" s="3732"/>
      <c r="W374" s="3732"/>
      <c r="X374" s="3732"/>
      <c r="Y374" s="3732"/>
      <c r="Z374" s="3732"/>
      <c r="AA374" s="3732"/>
      <c r="AB374" s="3732"/>
    </row>
    <row r="375" spans="1:28">
      <c r="A375" s="3730"/>
      <c r="B375" s="3730"/>
      <c r="C375" s="3731"/>
      <c r="F375" s="3732"/>
      <c r="G375" s="3732"/>
      <c r="H375" s="3732"/>
      <c r="I375" s="3732"/>
      <c r="J375" s="3732"/>
      <c r="K375" s="3732"/>
      <c r="L375" s="3732"/>
      <c r="M375" s="3732"/>
      <c r="N375" s="3732"/>
      <c r="O375" s="3732"/>
      <c r="P375" s="3732"/>
      <c r="Q375" s="3732"/>
      <c r="R375" s="3732"/>
      <c r="S375" s="3732"/>
      <c r="T375" s="3732"/>
      <c r="U375" s="3732"/>
      <c r="V375" s="3732"/>
      <c r="W375" s="3732"/>
      <c r="X375" s="3732"/>
      <c r="Y375" s="3732"/>
      <c r="Z375" s="3732"/>
      <c r="AA375" s="3732"/>
      <c r="AB375" s="3732"/>
    </row>
    <row r="376" spans="1:28">
      <c r="A376" s="3730"/>
      <c r="B376" s="3730"/>
      <c r="C376" s="3731"/>
      <c r="F376" s="3732"/>
      <c r="G376" s="3732"/>
      <c r="H376" s="3732"/>
      <c r="I376" s="3732"/>
      <c r="J376" s="3732"/>
      <c r="K376" s="3732"/>
      <c r="L376" s="3732"/>
      <c r="M376" s="3732"/>
      <c r="N376" s="3732"/>
      <c r="O376" s="3732"/>
      <c r="P376" s="3732"/>
      <c r="Q376" s="3732"/>
      <c r="R376" s="3732"/>
      <c r="S376" s="3732"/>
      <c r="T376" s="3732"/>
      <c r="U376" s="3732"/>
      <c r="V376" s="3732"/>
      <c r="W376" s="3732"/>
      <c r="X376" s="3732"/>
      <c r="Y376" s="3732"/>
      <c r="Z376" s="3732"/>
      <c r="AA376" s="3732"/>
      <c r="AB376" s="3732"/>
    </row>
    <row r="377" spans="1:28">
      <c r="A377" s="3730"/>
      <c r="B377" s="3730"/>
      <c r="C377" s="3731"/>
      <c r="F377" s="3732"/>
      <c r="G377" s="3732"/>
      <c r="H377" s="3732"/>
      <c r="I377" s="3732"/>
      <c r="J377" s="3732"/>
      <c r="K377" s="3732"/>
      <c r="L377" s="3732"/>
      <c r="M377" s="3732"/>
      <c r="N377" s="3732"/>
      <c r="O377" s="3732"/>
      <c r="P377" s="3732"/>
      <c r="Q377" s="3732"/>
      <c r="R377" s="3732"/>
      <c r="S377" s="3732"/>
      <c r="T377" s="3732"/>
      <c r="U377" s="3732"/>
      <c r="V377" s="3732"/>
      <c r="W377" s="3732"/>
      <c r="X377" s="3732"/>
      <c r="Y377" s="3732"/>
      <c r="Z377" s="3732"/>
      <c r="AA377" s="3732"/>
      <c r="AB377" s="3732"/>
    </row>
    <row r="378" spans="1:28">
      <c r="A378" s="3730"/>
      <c r="B378" s="3730"/>
      <c r="C378" s="3731"/>
      <c r="F378" s="3732"/>
      <c r="G378" s="3732"/>
      <c r="H378" s="3732"/>
      <c r="I378" s="3732"/>
      <c r="J378" s="3732"/>
      <c r="K378" s="3732"/>
      <c r="L378" s="3732"/>
      <c r="M378" s="3732"/>
      <c r="N378" s="3732"/>
      <c r="O378" s="3732"/>
      <c r="P378" s="3732"/>
      <c r="Q378" s="3732"/>
      <c r="R378" s="3732"/>
      <c r="S378" s="3732"/>
      <c r="T378" s="3732"/>
      <c r="U378" s="3732"/>
      <c r="V378" s="3732"/>
      <c r="W378" s="3732"/>
      <c r="X378" s="3732"/>
      <c r="Y378" s="3732"/>
      <c r="Z378" s="3732"/>
      <c r="AA378" s="3732"/>
      <c r="AB378" s="3732"/>
    </row>
    <row r="379" spans="1:28">
      <c r="A379" s="3730"/>
      <c r="B379" s="3730"/>
      <c r="C379" s="3731"/>
      <c r="F379" s="3732"/>
      <c r="G379" s="3732"/>
      <c r="H379" s="3732"/>
      <c r="I379" s="3732"/>
      <c r="J379" s="3732"/>
      <c r="K379" s="3732"/>
      <c r="L379" s="3732"/>
      <c r="M379" s="3732"/>
      <c r="N379" s="3732"/>
      <c r="O379" s="3732"/>
      <c r="P379" s="3732"/>
      <c r="Q379" s="3732"/>
      <c r="R379" s="3732"/>
      <c r="S379" s="3732"/>
      <c r="T379" s="3732"/>
      <c r="U379" s="3732"/>
      <c r="V379" s="3732"/>
      <c r="W379" s="3732"/>
      <c r="X379" s="3732"/>
      <c r="Y379" s="3732"/>
      <c r="Z379" s="3732"/>
      <c r="AA379" s="3732"/>
      <c r="AB379" s="3732"/>
    </row>
    <row r="380" spans="1:28">
      <c r="A380" s="3730"/>
      <c r="B380" s="3730"/>
      <c r="C380" s="3731"/>
      <c r="F380" s="3732"/>
      <c r="G380" s="3732"/>
      <c r="H380" s="3732"/>
      <c r="I380" s="3732"/>
      <c r="J380" s="3732"/>
      <c r="K380" s="3732"/>
      <c r="L380" s="3732"/>
      <c r="M380" s="3732"/>
      <c r="N380" s="3732"/>
      <c r="O380" s="3732"/>
      <c r="P380" s="3732"/>
      <c r="Q380" s="3732"/>
      <c r="R380" s="3732"/>
      <c r="S380" s="3732"/>
      <c r="T380" s="3732"/>
      <c r="U380" s="3732"/>
      <c r="V380" s="3732"/>
      <c r="W380" s="3732"/>
      <c r="X380" s="3732"/>
      <c r="Y380" s="3732"/>
      <c r="Z380" s="3732"/>
      <c r="AA380" s="3732"/>
      <c r="AB380" s="3732"/>
    </row>
    <row r="381" spans="1:28">
      <c r="A381" s="3730"/>
      <c r="B381" s="3730"/>
      <c r="C381" s="3731"/>
      <c r="F381" s="3732"/>
      <c r="G381" s="3732"/>
      <c r="H381" s="3732"/>
      <c r="I381" s="3732"/>
      <c r="J381" s="3732"/>
      <c r="K381" s="3732"/>
      <c r="L381" s="3732"/>
      <c r="M381" s="3732"/>
      <c r="N381" s="3732"/>
      <c r="O381" s="3732"/>
      <c r="P381" s="3732"/>
      <c r="Q381" s="3732"/>
      <c r="R381" s="3732"/>
      <c r="S381" s="3732"/>
      <c r="T381" s="3732"/>
      <c r="U381" s="3732"/>
      <c r="V381" s="3732"/>
      <c r="W381" s="3732"/>
      <c r="X381" s="3732"/>
      <c r="Y381" s="3732"/>
      <c r="Z381" s="3732"/>
      <c r="AA381" s="3732"/>
      <c r="AB381" s="3732"/>
    </row>
    <row r="382" spans="1:28">
      <c r="A382" s="3730"/>
      <c r="B382" s="3730"/>
      <c r="C382" s="3731"/>
      <c r="F382" s="3732"/>
      <c r="G382" s="3732"/>
      <c r="H382" s="3732"/>
      <c r="I382" s="3732"/>
      <c r="J382" s="3732"/>
      <c r="K382" s="3732"/>
      <c r="L382" s="3732"/>
      <c r="M382" s="3732"/>
      <c r="N382" s="3732"/>
      <c r="O382" s="3732"/>
      <c r="P382" s="3732"/>
      <c r="Q382" s="3732"/>
      <c r="R382" s="3732"/>
      <c r="S382" s="3732"/>
      <c r="T382" s="3732"/>
      <c r="U382" s="3732"/>
      <c r="V382" s="3732"/>
      <c r="W382" s="3732"/>
      <c r="X382" s="3732"/>
      <c r="Y382" s="3732"/>
      <c r="Z382" s="3732"/>
      <c r="AA382" s="3732"/>
      <c r="AB382" s="3732"/>
    </row>
    <row r="383" spans="1:28">
      <c r="A383" s="3730"/>
      <c r="B383" s="3730"/>
      <c r="C383" s="3731"/>
      <c r="F383" s="3732"/>
      <c r="G383" s="3732"/>
      <c r="H383" s="3732"/>
      <c r="I383" s="3732"/>
      <c r="J383" s="3732"/>
      <c r="K383" s="3732"/>
      <c r="L383" s="3732"/>
      <c r="M383" s="3732"/>
      <c r="N383" s="3732"/>
      <c r="O383" s="3732"/>
      <c r="P383" s="3732"/>
      <c r="Q383" s="3732"/>
      <c r="R383" s="3732"/>
      <c r="S383" s="3732"/>
      <c r="T383" s="3732"/>
      <c r="U383" s="3732"/>
      <c r="V383" s="3732"/>
      <c r="W383" s="3732"/>
      <c r="X383" s="3732"/>
      <c r="Y383" s="3732"/>
      <c r="Z383" s="3732"/>
      <c r="AA383" s="3732"/>
      <c r="AB383" s="3732"/>
    </row>
    <row r="384" spans="1:28">
      <c r="A384" s="3730"/>
      <c r="B384" s="3730"/>
      <c r="C384" s="3731"/>
      <c r="F384" s="3732"/>
      <c r="G384" s="3732"/>
      <c r="H384" s="3732"/>
      <c r="I384" s="3732"/>
      <c r="J384" s="3732"/>
      <c r="K384" s="3732"/>
      <c r="L384" s="3732"/>
      <c r="M384" s="3732"/>
      <c r="N384" s="3732"/>
      <c r="O384" s="3732"/>
      <c r="P384" s="3732"/>
      <c r="Q384" s="3732"/>
      <c r="R384" s="3732"/>
      <c r="S384" s="3732"/>
      <c r="T384" s="3732"/>
      <c r="U384" s="3732"/>
      <c r="V384" s="3732"/>
      <c r="W384" s="3732"/>
      <c r="X384" s="3732"/>
      <c r="Y384" s="3732"/>
      <c r="Z384" s="3732"/>
      <c r="AA384" s="3732"/>
      <c r="AB384" s="3732"/>
    </row>
    <row r="385" spans="1:28">
      <c r="A385" s="3730"/>
      <c r="B385" s="3730"/>
      <c r="C385" s="3731"/>
      <c r="F385" s="3732"/>
      <c r="G385" s="3732"/>
      <c r="H385" s="3732"/>
      <c r="I385" s="3732"/>
      <c r="J385" s="3732"/>
      <c r="K385" s="3732"/>
      <c r="L385" s="3732"/>
      <c r="M385" s="3732"/>
      <c r="N385" s="3732"/>
      <c r="O385" s="3732"/>
      <c r="P385" s="3732"/>
      <c r="Q385" s="3732"/>
      <c r="R385" s="3732"/>
      <c r="S385" s="3732"/>
      <c r="T385" s="3732"/>
      <c r="U385" s="3732"/>
      <c r="V385" s="3732"/>
      <c r="W385" s="3732"/>
      <c r="X385" s="3732"/>
      <c r="Y385" s="3732"/>
      <c r="Z385" s="3732"/>
      <c r="AA385" s="3732"/>
      <c r="AB385" s="3732"/>
    </row>
    <row r="386" spans="1:28">
      <c r="A386" s="3730"/>
      <c r="B386" s="3730"/>
      <c r="C386" s="3731"/>
      <c r="F386" s="3732"/>
      <c r="G386" s="3732"/>
      <c r="H386" s="3732"/>
      <c r="I386" s="3732"/>
      <c r="J386" s="3732"/>
      <c r="K386" s="3732"/>
      <c r="L386" s="3732"/>
      <c r="M386" s="3732"/>
      <c r="N386" s="3732"/>
      <c r="O386" s="3732"/>
      <c r="P386" s="3732"/>
      <c r="Q386" s="3732"/>
      <c r="R386" s="3732"/>
      <c r="S386" s="3732"/>
      <c r="T386" s="3732"/>
      <c r="U386" s="3732"/>
      <c r="V386" s="3732"/>
      <c r="W386" s="3732"/>
      <c r="X386" s="3732"/>
      <c r="Y386" s="3732"/>
      <c r="Z386" s="3732"/>
      <c r="AA386" s="3732"/>
      <c r="AB386" s="3732"/>
    </row>
    <row r="387" spans="1:28">
      <c r="A387" s="3730"/>
      <c r="B387" s="3730"/>
      <c r="C387" s="3731"/>
      <c r="F387" s="3732"/>
      <c r="G387" s="3732"/>
      <c r="H387" s="3732"/>
      <c r="I387" s="3732"/>
      <c r="J387" s="3732"/>
      <c r="K387" s="3732"/>
      <c r="L387" s="3732"/>
      <c r="M387" s="3732"/>
      <c r="N387" s="3732"/>
      <c r="O387" s="3732"/>
      <c r="P387" s="3732"/>
      <c r="Q387" s="3732"/>
      <c r="R387" s="3732"/>
      <c r="S387" s="3732"/>
      <c r="T387" s="3732"/>
      <c r="U387" s="3732"/>
      <c r="V387" s="3732"/>
      <c r="W387" s="3732"/>
      <c r="X387" s="3732"/>
      <c r="Y387" s="3732"/>
      <c r="Z387" s="3732"/>
      <c r="AA387" s="3732"/>
      <c r="AB387" s="3732"/>
    </row>
    <row r="388" spans="1:28">
      <c r="A388" s="3730"/>
      <c r="B388" s="3730"/>
      <c r="C388" s="3731"/>
      <c r="F388" s="3732"/>
      <c r="G388" s="3732"/>
      <c r="H388" s="3732"/>
      <c r="I388" s="3732"/>
      <c r="J388" s="3732"/>
      <c r="K388" s="3732"/>
      <c r="L388" s="3732"/>
      <c r="M388" s="3732"/>
      <c r="N388" s="3732"/>
      <c r="O388" s="3732"/>
      <c r="P388" s="3732"/>
      <c r="Q388" s="3732"/>
      <c r="R388" s="3732"/>
      <c r="S388" s="3732"/>
      <c r="T388" s="3732"/>
      <c r="U388" s="3732"/>
      <c r="V388" s="3732"/>
      <c r="W388" s="3732"/>
      <c r="X388" s="3732"/>
      <c r="Y388" s="3732"/>
      <c r="Z388" s="3732"/>
      <c r="AA388" s="3732"/>
      <c r="AB388" s="3732"/>
    </row>
    <row r="389" spans="1:28">
      <c r="A389" s="3730"/>
      <c r="B389" s="3730"/>
      <c r="C389" s="3731"/>
      <c r="F389" s="3732"/>
      <c r="G389" s="3732"/>
      <c r="H389" s="3732"/>
      <c r="I389" s="3732"/>
      <c r="J389" s="3732"/>
      <c r="K389" s="3732"/>
      <c r="L389" s="3732"/>
      <c r="M389" s="3732"/>
      <c r="N389" s="3732"/>
      <c r="O389" s="3732"/>
      <c r="P389" s="3732"/>
      <c r="Q389" s="3732"/>
      <c r="R389" s="3732"/>
      <c r="S389" s="3732"/>
      <c r="T389" s="3732"/>
      <c r="U389" s="3732"/>
      <c r="V389" s="3732"/>
      <c r="W389" s="3732"/>
      <c r="X389" s="3732"/>
      <c r="Y389" s="3732"/>
      <c r="Z389" s="3732"/>
      <c r="AA389" s="3732"/>
      <c r="AB389" s="3732"/>
    </row>
    <row r="390" spans="1:28">
      <c r="A390" s="3730"/>
      <c r="B390" s="3730"/>
      <c r="C390" s="3731"/>
      <c r="F390" s="3732"/>
      <c r="G390" s="3732"/>
      <c r="H390" s="3732"/>
      <c r="I390" s="3732"/>
      <c r="J390" s="3732"/>
      <c r="K390" s="3732"/>
      <c r="L390" s="3732"/>
      <c r="M390" s="3732"/>
      <c r="N390" s="3732"/>
      <c r="O390" s="3732"/>
      <c r="P390" s="3732"/>
      <c r="Q390" s="3732"/>
      <c r="R390" s="3732"/>
      <c r="S390" s="3732"/>
      <c r="T390" s="3732"/>
      <c r="U390" s="3732"/>
      <c r="V390" s="3732"/>
      <c r="W390" s="3732"/>
      <c r="X390" s="3732"/>
      <c r="Y390" s="3732"/>
      <c r="Z390" s="3732"/>
      <c r="AA390" s="3732"/>
      <c r="AB390" s="3732"/>
    </row>
    <row r="391" spans="1:28">
      <c r="A391" s="3730"/>
      <c r="B391" s="3730"/>
      <c r="C391" s="3731"/>
      <c r="F391" s="3732"/>
      <c r="G391" s="3732"/>
      <c r="H391" s="3732"/>
      <c r="I391" s="3732"/>
      <c r="J391" s="3732"/>
      <c r="K391" s="3732"/>
      <c r="L391" s="3732"/>
      <c r="M391" s="3732"/>
      <c r="N391" s="3732"/>
      <c r="O391" s="3732"/>
      <c r="P391" s="3732"/>
      <c r="Q391" s="3732"/>
      <c r="R391" s="3732"/>
      <c r="S391" s="3732"/>
      <c r="T391" s="3732"/>
      <c r="U391" s="3732"/>
      <c r="V391" s="3732"/>
      <c r="W391" s="3732"/>
      <c r="X391" s="3732"/>
      <c r="Y391" s="3732"/>
      <c r="Z391" s="3732"/>
      <c r="AA391" s="3732"/>
      <c r="AB391" s="3732"/>
    </row>
    <row r="392" spans="1:28">
      <c r="A392" s="3730"/>
      <c r="B392" s="3730"/>
      <c r="C392" s="3731"/>
      <c r="F392" s="3732"/>
      <c r="G392" s="3732"/>
      <c r="H392" s="3732"/>
      <c r="I392" s="3732"/>
      <c r="J392" s="3732"/>
      <c r="K392" s="3732"/>
      <c r="L392" s="3732"/>
      <c r="M392" s="3732"/>
      <c r="N392" s="3732"/>
      <c r="O392" s="3732"/>
      <c r="P392" s="3732"/>
      <c r="Q392" s="3732"/>
      <c r="R392" s="3732"/>
      <c r="S392" s="3732"/>
      <c r="T392" s="3732"/>
      <c r="U392" s="3732"/>
      <c r="V392" s="3732"/>
      <c r="W392" s="3732"/>
      <c r="X392" s="3732"/>
      <c r="Y392" s="3732"/>
      <c r="Z392" s="3732"/>
      <c r="AA392" s="3732"/>
      <c r="AB392" s="3732"/>
    </row>
    <row r="393" spans="1:28">
      <c r="A393" s="3730"/>
      <c r="B393" s="3730"/>
      <c r="C393" s="3731"/>
      <c r="F393" s="3732"/>
      <c r="G393" s="3732"/>
      <c r="H393" s="3732"/>
      <c r="I393" s="3732"/>
      <c r="J393" s="3732"/>
      <c r="K393" s="3732"/>
      <c r="L393" s="3732"/>
      <c r="M393" s="3732"/>
      <c r="N393" s="3732"/>
      <c r="O393" s="3732"/>
      <c r="P393" s="3732"/>
      <c r="Q393" s="3732"/>
      <c r="R393" s="3732"/>
      <c r="S393" s="3732"/>
      <c r="T393" s="3732"/>
      <c r="U393" s="3732"/>
      <c r="V393" s="3732"/>
      <c r="W393" s="3732"/>
      <c r="X393" s="3732"/>
      <c r="Y393" s="3732"/>
      <c r="Z393" s="3732"/>
      <c r="AA393" s="3732"/>
      <c r="AB393" s="3732"/>
    </row>
    <row r="394" spans="1:28">
      <c r="A394" s="3730"/>
      <c r="B394" s="3730"/>
      <c r="C394" s="3731"/>
      <c r="F394" s="3732"/>
      <c r="G394" s="3732"/>
      <c r="H394" s="3732"/>
      <c r="I394" s="3732"/>
      <c r="J394" s="3732"/>
      <c r="K394" s="3732"/>
      <c r="L394" s="3732"/>
      <c r="M394" s="3732"/>
      <c r="N394" s="3732"/>
      <c r="O394" s="3732"/>
      <c r="P394" s="3732"/>
      <c r="Q394" s="3732"/>
      <c r="R394" s="3732"/>
      <c r="S394" s="3732"/>
      <c r="T394" s="3732"/>
      <c r="U394" s="3732"/>
      <c r="V394" s="3732"/>
      <c r="W394" s="3732"/>
      <c r="X394" s="3732"/>
      <c r="Y394" s="3732"/>
      <c r="Z394" s="3732"/>
      <c r="AA394" s="3732"/>
      <c r="AB394" s="3732"/>
    </row>
    <row r="395" spans="1:28">
      <c r="A395" s="3730"/>
      <c r="B395" s="3730"/>
      <c r="C395" s="3731"/>
      <c r="F395" s="3732"/>
      <c r="G395" s="3732"/>
      <c r="H395" s="3732"/>
      <c r="I395" s="3732"/>
      <c r="J395" s="3732"/>
      <c r="K395" s="3732"/>
      <c r="L395" s="3732"/>
      <c r="M395" s="3732"/>
      <c r="N395" s="3732"/>
      <c r="O395" s="3732"/>
      <c r="P395" s="3732"/>
      <c r="Q395" s="3732"/>
      <c r="R395" s="3732"/>
      <c r="S395" s="3732"/>
      <c r="T395" s="3732"/>
      <c r="U395" s="3732"/>
      <c r="V395" s="3732"/>
      <c r="W395" s="3732"/>
      <c r="X395" s="3732"/>
      <c r="Y395" s="3732"/>
      <c r="Z395" s="3732"/>
      <c r="AA395" s="3732"/>
      <c r="AB395" s="3732"/>
    </row>
    <row r="396" spans="1:28">
      <c r="A396" s="3730"/>
      <c r="B396" s="3730"/>
      <c r="C396" s="3731"/>
      <c r="F396" s="3732"/>
      <c r="G396" s="3732"/>
      <c r="H396" s="3732"/>
      <c r="I396" s="3732"/>
      <c r="J396" s="3732"/>
      <c r="K396" s="3732"/>
      <c r="L396" s="3732"/>
      <c r="M396" s="3732"/>
      <c r="N396" s="3732"/>
      <c r="O396" s="3732"/>
      <c r="P396" s="3732"/>
      <c r="Q396" s="3732"/>
      <c r="R396" s="3732"/>
      <c r="S396" s="3732"/>
      <c r="T396" s="3732"/>
      <c r="U396" s="3732"/>
      <c r="V396" s="3732"/>
      <c r="W396" s="3732"/>
      <c r="X396" s="3732"/>
      <c r="Y396" s="3732"/>
      <c r="Z396" s="3732"/>
      <c r="AA396" s="3732"/>
      <c r="AB396" s="3732"/>
    </row>
    <row r="397" spans="1:28">
      <c r="A397" s="3730"/>
      <c r="B397" s="3730"/>
      <c r="C397" s="3731"/>
      <c r="F397" s="3732"/>
      <c r="G397" s="3732"/>
      <c r="H397" s="3732"/>
      <c r="I397" s="3732"/>
      <c r="J397" s="3732"/>
      <c r="K397" s="3732"/>
      <c r="L397" s="3732"/>
      <c r="M397" s="3732"/>
      <c r="N397" s="3732"/>
      <c r="O397" s="3732"/>
      <c r="P397" s="3732"/>
      <c r="Q397" s="3732"/>
      <c r="R397" s="3732"/>
      <c r="S397" s="3732"/>
      <c r="T397" s="3732"/>
      <c r="U397" s="3732"/>
      <c r="V397" s="3732"/>
      <c r="W397" s="3732"/>
      <c r="X397" s="3732"/>
      <c r="Y397" s="3732"/>
      <c r="Z397" s="3732"/>
      <c r="AA397" s="3732"/>
      <c r="AB397" s="3732"/>
    </row>
    <row r="398" spans="1:28">
      <c r="A398" s="3730"/>
      <c r="B398" s="3730"/>
      <c r="C398" s="3731"/>
      <c r="F398" s="3732"/>
      <c r="G398" s="3732"/>
      <c r="H398" s="3732"/>
      <c r="I398" s="3732"/>
      <c r="J398" s="3732"/>
      <c r="K398" s="3732"/>
      <c r="L398" s="3732"/>
      <c r="M398" s="3732"/>
      <c r="N398" s="3732"/>
      <c r="O398" s="3732"/>
      <c r="P398" s="3732"/>
      <c r="Q398" s="3732"/>
      <c r="R398" s="3732"/>
      <c r="S398" s="3732"/>
      <c r="T398" s="3732"/>
      <c r="U398" s="3732"/>
      <c r="V398" s="3732"/>
      <c r="W398" s="3732"/>
      <c r="X398" s="3732"/>
      <c r="Y398" s="3732"/>
      <c r="Z398" s="3732"/>
      <c r="AA398" s="3732"/>
      <c r="AB398" s="3732"/>
    </row>
    <row r="399" spans="1:28">
      <c r="A399" s="3730"/>
      <c r="B399" s="3730"/>
      <c r="C399" s="3731"/>
      <c r="F399" s="3732"/>
      <c r="G399" s="3732"/>
      <c r="H399" s="3732"/>
      <c r="I399" s="3732"/>
      <c r="J399" s="3732"/>
      <c r="K399" s="3732"/>
      <c r="L399" s="3732"/>
      <c r="M399" s="3732"/>
      <c r="N399" s="3732"/>
      <c r="O399" s="3732"/>
      <c r="P399" s="3732"/>
      <c r="Q399" s="3732"/>
      <c r="R399" s="3732"/>
      <c r="S399" s="3732"/>
      <c r="T399" s="3732"/>
      <c r="U399" s="3732"/>
      <c r="V399" s="3732"/>
      <c r="W399" s="3732"/>
      <c r="X399" s="3732"/>
      <c r="Y399" s="3732"/>
      <c r="Z399" s="3732"/>
      <c r="AA399" s="3732"/>
      <c r="AB399" s="3732"/>
    </row>
    <row r="400" spans="1:28">
      <c r="A400" s="3730"/>
      <c r="B400" s="3730"/>
      <c r="C400" s="3731"/>
      <c r="F400" s="3732"/>
      <c r="G400" s="3732"/>
      <c r="H400" s="3732"/>
      <c r="I400" s="3732"/>
      <c r="J400" s="3732"/>
      <c r="K400" s="3732"/>
      <c r="L400" s="3732"/>
      <c r="M400" s="3732"/>
      <c r="N400" s="3732"/>
      <c r="O400" s="3732"/>
      <c r="P400" s="3732"/>
      <c r="Q400" s="3732"/>
      <c r="R400" s="3732"/>
      <c r="S400" s="3732"/>
      <c r="T400" s="3732"/>
      <c r="U400" s="3732"/>
      <c r="V400" s="3732"/>
      <c r="W400" s="3732"/>
      <c r="X400" s="3732"/>
      <c r="Y400" s="3732"/>
      <c r="Z400" s="3732"/>
      <c r="AA400" s="3732"/>
      <c r="AB400" s="3732"/>
    </row>
    <row r="401" spans="1:28">
      <c r="A401" s="3730"/>
      <c r="B401" s="3730"/>
      <c r="C401" s="3731"/>
      <c r="F401" s="3732"/>
      <c r="G401" s="3732"/>
      <c r="H401" s="3732"/>
      <c r="I401" s="3732"/>
      <c r="J401" s="3732"/>
      <c r="K401" s="3732"/>
      <c r="L401" s="3732"/>
      <c r="M401" s="3732"/>
      <c r="N401" s="3732"/>
      <c r="O401" s="3732"/>
      <c r="P401" s="3732"/>
      <c r="Q401" s="3732"/>
      <c r="R401" s="3732"/>
      <c r="S401" s="3732"/>
      <c r="T401" s="3732"/>
      <c r="U401" s="3732"/>
      <c r="V401" s="3732"/>
      <c r="W401" s="3732"/>
      <c r="X401" s="3732"/>
      <c r="Y401" s="3732"/>
      <c r="Z401" s="3732"/>
      <c r="AA401" s="3732"/>
      <c r="AB401" s="3732"/>
    </row>
    <row r="402" spans="1:28">
      <c r="A402" s="3730"/>
      <c r="B402" s="3730"/>
      <c r="C402" s="3731"/>
      <c r="F402" s="3732"/>
      <c r="G402" s="3732"/>
      <c r="H402" s="3732"/>
      <c r="I402" s="3732"/>
      <c r="J402" s="3732"/>
      <c r="K402" s="3732"/>
      <c r="L402" s="3732"/>
      <c r="M402" s="3732"/>
      <c r="N402" s="3732"/>
      <c r="O402" s="3732"/>
      <c r="P402" s="3732"/>
      <c r="Q402" s="3732"/>
      <c r="R402" s="3732"/>
      <c r="S402" s="3732"/>
      <c r="T402" s="3732"/>
      <c r="U402" s="3732"/>
      <c r="V402" s="3732"/>
      <c r="W402" s="3732"/>
      <c r="X402" s="3732"/>
      <c r="Y402" s="3732"/>
      <c r="Z402" s="3732"/>
      <c r="AA402" s="3732"/>
      <c r="AB402" s="3732"/>
    </row>
    <row r="403" spans="1:28">
      <c r="A403" s="3730"/>
      <c r="B403" s="3730"/>
      <c r="C403" s="3731"/>
      <c r="F403" s="3732"/>
      <c r="G403" s="3732"/>
      <c r="H403" s="3732"/>
      <c r="I403" s="3732"/>
      <c r="J403" s="3732"/>
      <c r="K403" s="3732"/>
      <c r="L403" s="3732"/>
      <c r="M403" s="3732"/>
      <c r="N403" s="3732"/>
      <c r="O403" s="3732"/>
      <c r="P403" s="3732"/>
      <c r="Q403" s="3732"/>
      <c r="R403" s="3732"/>
      <c r="S403" s="3732"/>
      <c r="T403" s="3732"/>
      <c r="U403" s="3732"/>
      <c r="V403" s="3732"/>
      <c r="W403" s="3732"/>
      <c r="X403" s="3732"/>
      <c r="Y403" s="3732"/>
      <c r="Z403" s="3732"/>
      <c r="AA403" s="3732"/>
      <c r="AB403" s="3732"/>
    </row>
    <row r="404" spans="1:28">
      <c r="A404" s="3730"/>
      <c r="B404" s="3730"/>
      <c r="C404" s="3731"/>
      <c r="F404" s="3732"/>
      <c r="G404" s="3732"/>
      <c r="H404" s="3732"/>
      <c r="I404" s="3732"/>
      <c r="J404" s="3732"/>
      <c r="K404" s="3732"/>
      <c r="L404" s="3732"/>
      <c r="M404" s="3732"/>
      <c r="N404" s="3732"/>
      <c r="O404" s="3732"/>
      <c r="P404" s="3732"/>
      <c r="Q404" s="3732"/>
      <c r="R404" s="3732"/>
      <c r="S404" s="3732"/>
      <c r="T404" s="3732"/>
      <c r="U404" s="3732"/>
      <c r="V404" s="3732"/>
      <c r="W404" s="3732"/>
      <c r="X404" s="3732"/>
      <c r="Y404" s="3732"/>
      <c r="Z404" s="3732"/>
      <c r="AA404" s="3732"/>
      <c r="AB404" s="3732"/>
    </row>
    <row r="405" spans="1:28">
      <c r="A405" s="3730"/>
      <c r="B405" s="3730"/>
      <c r="C405" s="3731"/>
      <c r="F405" s="3732"/>
      <c r="G405" s="3732"/>
      <c r="H405" s="3732"/>
      <c r="I405" s="3732"/>
      <c r="J405" s="3732"/>
      <c r="K405" s="3732"/>
      <c r="L405" s="3732"/>
      <c r="M405" s="3732"/>
      <c r="N405" s="3732"/>
      <c r="O405" s="3732"/>
      <c r="P405" s="3732"/>
      <c r="Q405" s="3732"/>
      <c r="R405" s="3732"/>
      <c r="S405" s="3732"/>
      <c r="T405" s="3732"/>
      <c r="U405" s="3732"/>
      <c r="V405" s="3732"/>
      <c r="W405" s="3732"/>
      <c r="X405" s="3732"/>
      <c r="Y405" s="3732"/>
      <c r="Z405" s="3732"/>
      <c r="AA405" s="3732"/>
      <c r="AB405" s="3732"/>
    </row>
    <row r="406" spans="1:28">
      <c r="A406" s="3730"/>
      <c r="B406" s="3730"/>
      <c r="C406" s="3731"/>
      <c r="F406" s="3732"/>
      <c r="G406" s="3732"/>
      <c r="H406" s="3732"/>
      <c r="I406" s="3732"/>
      <c r="J406" s="3732"/>
      <c r="K406" s="3732"/>
      <c r="L406" s="3732"/>
      <c r="M406" s="3732"/>
      <c r="N406" s="3732"/>
      <c r="O406" s="3732"/>
      <c r="P406" s="3732"/>
      <c r="Q406" s="3732"/>
      <c r="R406" s="3732"/>
      <c r="S406" s="3732"/>
      <c r="T406" s="3732"/>
      <c r="U406" s="3732"/>
      <c r="V406" s="3732"/>
      <c r="W406" s="3732"/>
      <c r="X406" s="3732"/>
      <c r="Y406" s="3732"/>
      <c r="Z406" s="3732"/>
      <c r="AA406" s="3732"/>
      <c r="AB406" s="3732"/>
    </row>
    <row r="407" spans="1:28">
      <c r="A407" s="3730"/>
      <c r="B407" s="3730"/>
      <c r="C407" s="3731"/>
      <c r="F407" s="3732"/>
      <c r="G407" s="3732"/>
      <c r="H407" s="3732"/>
      <c r="I407" s="3732"/>
      <c r="J407" s="3732"/>
      <c r="K407" s="3732"/>
      <c r="L407" s="3732"/>
      <c r="M407" s="3732"/>
      <c r="N407" s="3732"/>
      <c r="O407" s="3732"/>
      <c r="P407" s="3732"/>
      <c r="Q407" s="3732"/>
      <c r="R407" s="3732"/>
      <c r="S407" s="3732"/>
      <c r="T407" s="3732"/>
      <c r="U407" s="3732"/>
      <c r="V407" s="3732"/>
      <c r="W407" s="3732"/>
      <c r="X407" s="3732"/>
      <c r="Y407" s="3732"/>
      <c r="Z407" s="3732"/>
      <c r="AA407" s="3732"/>
      <c r="AB407" s="3732"/>
    </row>
    <row r="408" spans="1:28">
      <c r="A408" s="3730"/>
      <c r="B408" s="3730"/>
      <c r="C408" s="3731"/>
      <c r="F408" s="3732"/>
      <c r="G408" s="3732"/>
      <c r="H408" s="3732"/>
      <c r="I408" s="3732"/>
      <c r="J408" s="3732"/>
      <c r="K408" s="3732"/>
      <c r="L408" s="3732"/>
      <c r="M408" s="3732"/>
      <c r="N408" s="3732"/>
      <c r="O408" s="3732"/>
      <c r="P408" s="3732"/>
      <c r="Q408" s="3732"/>
      <c r="R408" s="3732"/>
      <c r="S408" s="3732"/>
      <c r="T408" s="3732"/>
      <c r="U408" s="3732"/>
      <c r="V408" s="3732"/>
      <c r="W408" s="3732"/>
      <c r="X408" s="3732"/>
      <c r="Y408" s="3732"/>
      <c r="Z408" s="3732"/>
      <c r="AA408" s="3732"/>
      <c r="AB408" s="3732"/>
    </row>
    <row r="409" spans="1:28">
      <c r="A409" s="3730"/>
      <c r="B409" s="3730"/>
      <c r="C409" s="3731"/>
      <c r="F409" s="3732"/>
      <c r="G409" s="3732"/>
      <c r="H409" s="3732"/>
      <c r="I409" s="3732"/>
      <c r="J409" s="3732"/>
      <c r="K409" s="3732"/>
      <c r="L409" s="3732"/>
      <c r="M409" s="3732"/>
      <c r="N409" s="3732"/>
      <c r="O409" s="3732"/>
      <c r="P409" s="3732"/>
      <c r="Q409" s="3732"/>
      <c r="R409" s="3732"/>
      <c r="S409" s="3732"/>
      <c r="T409" s="3732"/>
      <c r="U409" s="3732"/>
      <c r="V409" s="3732"/>
      <c r="W409" s="3732"/>
      <c r="X409" s="3732"/>
      <c r="Y409" s="3732"/>
      <c r="Z409" s="3732"/>
      <c r="AA409" s="3732"/>
      <c r="AB409" s="3732"/>
    </row>
    <row r="410" spans="1:28">
      <c r="A410" s="3730"/>
      <c r="B410" s="3730"/>
      <c r="C410" s="3731"/>
      <c r="F410" s="3732"/>
      <c r="G410" s="3732"/>
      <c r="H410" s="3732"/>
      <c r="I410" s="3732"/>
      <c r="J410" s="3732"/>
      <c r="K410" s="3732"/>
      <c r="L410" s="3732"/>
      <c r="M410" s="3732"/>
      <c r="N410" s="3732"/>
      <c r="O410" s="3732"/>
      <c r="P410" s="3732"/>
      <c r="Q410" s="3732"/>
      <c r="R410" s="3732"/>
      <c r="S410" s="3732"/>
      <c r="T410" s="3732"/>
      <c r="U410" s="3732"/>
      <c r="V410" s="3732"/>
      <c r="W410" s="3732"/>
      <c r="X410" s="3732"/>
      <c r="Y410" s="3732"/>
      <c r="Z410" s="3732"/>
      <c r="AA410" s="3732"/>
      <c r="AB410" s="3732"/>
    </row>
    <row r="411" spans="1:28">
      <c r="A411" s="3730"/>
      <c r="B411" s="3730"/>
      <c r="C411" s="3731"/>
      <c r="F411" s="3732"/>
      <c r="G411" s="3732"/>
      <c r="H411" s="3732"/>
      <c r="I411" s="3732"/>
      <c r="J411" s="3732"/>
      <c r="K411" s="3732"/>
      <c r="L411" s="3732"/>
      <c r="M411" s="3732"/>
      <c r="N411" s="3732"/>
      <c r="O411" s="3732"/>
      <c r="P411" s="3732"/>
      <c r="Q411" s="3732"/>
      <c r="R411" s="3732"/>
      <c r="S411" s="3732"/>
      <c r="T411" s="3732"/>
      <c r="U411" s="3732"/>
      <c r="V411" s="3732"/>
      <c r="W411" s="3732"/>
      <c r="X411" s="3732"/>
      <c r="Y411" s="3732"/>
      <c r="Z411" s="3732"/>
      <c r="AA411" s="3732"/>
      <c r="AB411" s="3732"/>
    </row>
    <row r="412" spans="1:28">
      <c r="A412" s="3730"/>
      <c r="B412" s="3730"/>
      <c r="C412" s="3731"/>
      <c r="F412" s="3732"/>
      <c r="G412" s="3732"/>
      <c r="H412" s="3732"/>
      <c r="I412" s="3732"/>
      <c r="J412" s="3732"/>
      <c r="K412" s="3732"/>
      <c r="L412" s="3732"/>
      <c r="M412" s="3732"/>
      <c r="N412" s="3732"/>
      <c r="O412" s="3732"/>
      <c r="P412" s="3732"/>
      <c r="Q412" s="3732"/>
      <c r="R412" s="3732"/>
      <c r="S412" s="3732"/>
      <c r="T412" s="3732"/>
      <c r="U412" s="3732"/>
      <c r="V412" s="3732"/>
      <c r="W412" s="3732"/>
      <c r="X412" s="3732"/>
      <c r="Y412" s="3732"/>
      <c r="Z412" s="3732"/>
      <c r="AA412" s="3732"/>
      <c r="AB412" s="3732"/>
    </row>
    <row r="413" spans="1:28">
      <c r="A413" s="3730"/>
      <c r="B413" s="3730"/>
      <c r="C413" s="3731"/>
      <c r="F413" s="3732"/>
      <c r="G413" s="3732"/>
      <c r="H413" s="3732"/>
      <c r="I413" s="3732"/>
      <c r="J413" s="3732"/>
      <c r="K413" s="3732"/>
      <c r="L413" s="3732"/>
      <c r="M413" s="3732"/>
      <c r="N413" s="3732"/>
      <c r="O413" s="3732"/>
      <c r="P413" s="3732"/>
      <c r="Q413" s="3732"/>
      <c r="R413" s="3732"/>
      <c r="S413" s="3732"/>
      <c r="T413" s="3732"/>
      <c r="U413" s="3732"/>
      <c r="V413" s="3732"/>
      <c r="W413" s="3732"/>
      <c r="X413" s="3732"/>
      <c r="Y413" s="3732"/>
      <c r="Z413" s="3732"/>
      <c r="AA413" s="3732"/>
      <c r="AB413" s="3732"/>
    </row>
    <row r="414" spans="1:28">
      <c r="A414" s="3730"/>
      <c r="B414" s="3730"/>
      <c r="C414" s="3731"/>
      <c r="F414" s="3732"/>
      <c r="G414" s="3732"/>
      <c r="H414" s="3732"/>
      <c r="I414" s="3732"/>
      <c r="J414" s="3732"/>
      <c r="K414" s="3732"/>
      <c r="L414" s="3732"/>
      <c r="M414" s="3732"/>
      <c r="N414" s="3732"/>
      <c r="O414" s="3732"/>
      <c r="P414" s="3732"/>
      <c r="Q414" s="3732"/>
      <c r="R414" s="3732"/>
      <c r="S414" s="3732"/>
      <c r="T414" s="3732"/>
      <c r="U414" s="3732"/>
      <c r="V414" s="3732"/>
      <c r="W414" s="3732"/>
      <c r="X414" s="3732"/>
      <c r="Y414" s="3732"/>
      <c r="Z414" s="3732"/>
      <c r="AA414" s="3732"/>
      <c r="AB414" s="3732"/>
    </row>
    <row r="415" spans="1:28">
      <c r="A415" s="3730"/>
      <c r="B415" s="3730"/>
      <c r="C415" s="3731"/>
      <c r="F415" s="3732"/>
      <c r="G415" s="3732"/>
      <c r="H415" s="3732"/>
      <c r="I415" s="3732"/>
      <c r="J415" s="3732"/>
      <c r="K415" s="3732"/>
      <c r="L415" s="3732"/>
      <c r="M415" s="3732"/>
      <c r="N415" s="3732"/>
      <c r="O415" s="3732"/>
      <c r="P415" s="3732"/>
      <c r="Q415" s="3732"/>
      <c r="R415" s="3732"/>
      <c r="S415" s="3732"/>
      <c r="T415" s="3732"/>
      <c r="U415" s="3732"/>
      <c r="V415" s="3732"/>
      <c r="W415" s="3732"/>
      <c r="X415" s="3732"/>
      <c r="Y415" s="3732"/>
      <c r="Z415" s="3732"/>
      <c r="AA415" s="3732"/>
      <c r="AB415" s="3732"/>
    </row>
    <row r="416" spans="1:28">
      <c r="A416" s="3730"/>
      <c r="B416" s="3730"/>
      <c r="C416" s="3731"/>
      <c r="F416" s="3732"/>
      <c r="G416" s="3732"/>
      <c r="H416" s="3732"/>
      <c r="I416" s="3732"/>
      <c r="J416" s="3732"/>
      <c r="K416" s="3732"/>
      <c r="L416" s="3732"/>
      <c r="M416" s="3732"/>
      <c r="N416" s="3732"/>
      <c r="O416" s="3732"/>
      <c r="P416" s="3732"/>
      <c r="Q416" s="3732"/>
      <c r="R416" s="3732"/>
      <c r="S416" s="3732"/>
      <c r="T416" s="3732"/>
      <c r="U416" s="3732"/>
      <c r="V416" s="3732"/>
      <c r="W416" s="3732"/>
      <c r="X416" s="3732"/>
      <c r="Y416" s="3732"/>
      <c r="Z416" s="3732"/>
      <c r="AA416" s="3732"/>
      <c r="AB416" s="3732"/>
    </row>
    <row r="417" spans="1:28">
      <c r="A417" s="3730"/>
      <c r="B417" s="3730"/>
      <c r="C417" s="3731"/>
      <c r="F417" s="3732"/>
      <c r="G417" s="3732"/>
      <c r="H417" s="3732"/>
      <c r="I417" s="3732"/>
      <c r="J417" s="3732"/>
      <c r="K417" s="3732"/>
      <c r="L417" s="3732"/>
      <c r="M417" s="3732"/>
      <c r="N417" s="3732"/>
      <c r="O417" s="3732"/>
      <c r="P417" s="3732"/>
      <c r="Q417" s="3732"/>
      <c r="R417" s="3732"/>
      <c r="S417" s="3732"/>
      <c r="T417" s="3732"/>
      <c r="U417" s="3732"/>
      <c r="V417" s="3732"/>
      <c r="W417" s="3732"/>
      <c r="X417" s="3732"/>
      <c r="Y417" s="3732"/>
      <c r="Z417" s="3732"/>
      <c r="AA417" s="3732"/>
      <c r="AB417" s="3732"/>
    </row>
    <row r="418" spans="1:28">
      <c r="A418" s="3730"/>
      <c r="B418" s="3730"/>
      <c r="C418" s="3731"/>
      <c r="F418" s="3732"/>
      <c r="G418" s="3732"/>
      <c r="H418" s="3732"/>
      <c r="I418" s="3732"/>
      <c r="J418" s="3732"/>
      <c r="K418" s="3732"/>
      <c r="L418" s="3732"/>
      <c r="M418" s="3732"/>
      <c r="N418" s="3732"/>
      <c r="O418" s="3732"/>
      <c r="P418" s="3732"/>
      <c r="Q418" s="3732"/>
      <c r="R418" s="3732"/>
      <c r="S418" s="3732"/>
      <c r="T418" s="3732"/>
      <c r="U418" s="3732"/>
      <c r="V418" s="3732"/>
      <c r="W418" s="3732"/>
      <c r="X418" s="3732"/>
      <c r="Y418" s="3732"/>
      <c r="Z418" s="3732"/>
      <c r="AA418" s="3732"/>
      <c r="AB418" s="3732"/>
    </row>
    <row r="419" spans="1:28">
      <c r="A419" s="3730"/>
      <c r="B419" s="3730"/>
      <c r="C419" s="3731"/>
      <c r="F419" s="3732"/>
      <c r="G419" s="3732"/>
      <c r="H419" s="3732"/>
      <c r="I419" s="3732"/>
      <c r="J419" s="3732"/>
      <c r="K419" s="3732"/>
      <c r="L419" s="3732"/>
      <c r="M419" s="3732"/>
      <c r="N419" s="3732"/>
      <c r="O419" s="3732"/>
      <c r="P419" s="3732"/>
      <c r="Q419" s="3732"/>
      <c r="R419" s="3732"/>
      <c r="S419" s="3732"/>
      <c r="T419" s="3732"/>
      <c r="U419" s="3732"/>
      <c r="V419" s="3732"/>
      <c r="W419" s="3732"/>
      <c r="X419" s="3732"/>
      <c r="Y419" s="3732"/>
      <c r="Z419" s="3732"/>
      <c r="AA419" s="3732"/>
      <c r="AB419" s="3732"/>
    </row>
    <row r="420" spans="1:28">
      <c r="A420" s="3730"/>
      <c r="B420" s="3730"/>
      <c r="C420" s="3731"/>
      <c r="F420" s="3732"/>
      <c r="G420" s="3732"/>
      <c r="H420" s="3732"/>
      <c r="I420" s="3732"/>
      <c r="J420" s="3732"/>
      <c r="K420" s="3732"/>
      <c r="L420" s="3732"/>
      <c r="M420" s="3732"/>
      <c r="N420" s="3732"/>
      <c r="O420" s="3732"/>
      <c r="P420" s="3732"/>
      <c r="Q420" s="3732"/>
      <c r="R420" s="3732"/>
      <c r="S420" s="3732"/>
      <c r="T420" s="3732"/>
      <c r="U420" s="3732"/>
      <c r="V420" s="3732"/>
      <c r="W420" s="3732"/>
      <c r="X420" s="3732"/>
      <c r="Y420" s="3732"/>
      <c r="Z420" s="3732"/>
      <c r="AA420" s="3732"/>
      <c r="AB420" s="3732"/>
    </row>
    <row r="421" spans="1:28">
      <c r="A421" s="3730"/>
      <c r="B421" s="3730"/>
      <c r="C421" s="3731"/>
      <c r="F421" s="3732"/>
      <c r="G421" s="3732"/>
      <c r="H421" s="3732"/>
      <c r="I421" s="3732"/>
      <c r="J421" s="3732"/>
      <c r="K421" s="3732"/>
      <c r="L421" s="3732"/>
      <c r="M421" s="3732"/>
      <c r="N421" s="3732"/>
      <c r="O421" s="3732"/>
      <c r="P421" s="3732"/>
      <c r="Q421" s="3732"/>
      <c r="R421" s="3732"/>
      <c r="S421" s="3732"/>
      <c r="T421" s="3732"/>
      <c r="U421" s="3732"/>
      <c r="V421" s="3732"/>
      <c r="W421" s="3732"/>
      <c r="X421" s="3732"/>
      <c r="Y421" s="3732"/>
      <c r="Z421" s="3732"/>
      <c r="AA421" s="3732"/>
      <c r="AB421" s="3732"/>
    </row>
    <row r="422" spans="1:28">
      <c r="A422" s="3730"/>
      <c r="B422" s="3730"/>
      <c r="C422" s="3731"/>
      <c r="F422" s="3732"/>
      <c r="G422" s="3732"/>
      <c r="H422" s="3732"/>
      <c r="I422" s="3732"/>
      <c r="J422" s="3732"/>
      <c r="K422" s="3732"/>
      <c r="L422" s="3732"/>
      <c r="M422" s="3732"/>
      <c r="N422" s="3732"/>
      <c r="O422" s="3732"/>
      <c r="P422" s="3732"/>
      <c r="Q422" s="3732"/>
      <c r="R422" s="3732"/>
      <c r="S422" s="3732"/>
      <c r="T422" s="3732"/>
      <c r="U422" s="3732"/>
      <c r="V422" s="3732"/>
      <c r="W422" s="3732"/>
      <c r="X422" s="3732"/>
      <c r="Y422" s="3732"/>
      <c r="Z422" s="3732"/>
      <c r="AA422" s="3732"/>
      <c r="AB422" s="3732"/>
    </row>
    <row r="423" spans="1:28">
      <c r="A423" s="3730"/>
      <c r="B423" s="3730"/>
      <c r="C423" s="3731"/>
      <c r="F423" s="3732"/>
      <c r="G423" s="3732"/>
      <c r="H423" s="3732"/>
      <c r="I423" s="3732"/>
      <c r="J423" s="3732"/>
      <c r="K423" s="3732"/>
      <c r="L423" s="3732"/>
      <c r="M423" s="3732"/>
      <c r="N423" s="3732"/>
      <c r="O423" s="3732"/>
      <c r="P423" s="3732"/>
      <c r="Q423" s="3732"/>
      <c r="R423" s="3732"/>
      <c r="S423" s="3732"/>
      <c r="T423" s="3732"/>
      <c r="U423" s="3732"/>
      <c r="V423" s="3732"/>
      <c r="W423" s="3732"/>
      <c r="X423" s="3732"/>
      <c r="Y423" s="3732"/>
      <c r="Z423" s="3732"/>
      <c r="AA423" s="3732"/>
      <c r="AB423" s="3732"/>
    </row>
    <row r="424" spans="1:28">
      <c r="A424" s="3730"/>
      <c r="B424" s="3730"/>
      <c r="C424" s="3731"/>
      <c r="F424" s="3732"/>
      <c r="G424" s="3732"/>
      <c r="H424" s="3732"/>
      <c r="I424" s="3732"/>
      <c r="J424" s="3732"/>
      <c r="K424" s="3732"/>
      <c r="L424" s="3732"/>
      <c r="M424" s="3732"/>
      <c r="N424" s="3732"/>
      <c r="O424" s="3732"/>
      <c r="P424" s="3732"/>
      <c r="Q424" s="3732"/>
      <c r="R424" s="3732"/>
      <c r="S424" s="3732"/>
      <c r="T424" s="3732"/>
      <c r="U424" s="3732"/>
      <c r="V424" s="3732"/>
      <c r="W424" s="3732"/>
      <c r="X424" s="3732"/>
      <c r="Y424" s="3732"/>
      <c r="Z424" s="3732"/>
      <c r="AA424" s="3732"/>
      <c r="AB424" s="3732"/>
    </row>
    <row r="425" spans="1:28">
      <c r="A425" s="3730"/>
      <c r="B425" s="3730"/>
      <c r="C425" s="3731"/>
      <c r="F425" s="3732"/>
      <c r="G425" s="3732"/>
      <c r="H425" s="3732"/>
      <c r="I425" s="3732"/>
      <c r="J425" s="3732"/>
      <c r="K425" s="3732"/>
      <c r="L425" s="3732"/>
      <c r="M425" s="3732"/>
      <c r="N425" s="3732"/>
      <c r="O425" s="3732"/>
      <c r="P425" s="3732"/>
      <c r="Q425" s="3732"/>
      <c r="R425" s="3732"/>
      <c r="S425" s="3732"/>
      <c r="T425" s="3732"/>
      <c r="U425" s="3732"/>
      <c r="V425" s="3732"/>
      <c r="W425" s="3732"/>
      <c r="X425" s="3732"/>
      <c r="Y425" s="3732"/>
      <c r="Z425" s="3732"/>
      <c r="AA425" s="3732"/>
      <c r="AB425" s="3732"/>
    </row>
    <row r="426" spans="1:28">
      <c r="A426" s="3730"/>
      <c r="B426" s="3730"/>
      <c r="C426" s="3731"/>
      <c r="F426" s="3732"/>
      <c r="G426" s="3732"/>
      <c r="H426" s="3732"/>
      <c r="I426" s="3732"/>
      <c r="J426" s="3732"/>
      <c r="K426" s="3732"/>
      <c r="L426" s="3732"/>
      <c r="M426" s="3732"/>
      <c r="N426" s="3732"/>
      <c r="O426" s="3732"/>
      <c r="P426" s="3732"/>
      <c r="Q426" s="3732"/>
      <c r="R426" s="3732"/>
      <c r="S426" s="3732"/>
      <c r="T426" s="3732"/>
      <c r="U426" s="3732"/>
      <c r="V426" s="3732"/>
      <c r="W426" s="3732"/>
      <c r="X426" s="3732"/>
      <c r="Y426" s="3732"/>
      <c r="Z426" s="3732"/>
      <c r="AA426" s="3732"/>
      <c r="AB426" s="3732"/>
    </row>
    <row r="427" spans="1:28">
      <c r="A427" s="3730"/>
      <c r="B427" s="3730"/>
      <c r="C427" s="3731"/>
      <c r="F427" s="3732"/>
      <c r="G427" s="3732"/>
      <c r="H427" s="3732"/>
      <c r="I427" s="3732"/>
      <c r="J427" s="3732"/>
      <c r="K427" s="3732"/>
      <c r="L427" s="3732"/>
      <c r="M427" s="3732"/>
      <c r="N427" s="3732"/>
      <c r="O427" s="3732"/>
      <c r="P427" s="3732"/>
      <c r="Q427" s="3732"/>
      <c r="R427" s="3732"/>
      <c r="S427" s="3732"/>
      <c r="T427" s="3732"/>
      <c r="U427" s="3732"/>
      <c r="V427" s="3732"/>
      <c r="W427" s="3732"/>
      <c r="X427" s="3732"/>
      <c r="Y427" s="3732"/>
      <c r="Z427" s="3732"/>
      <c r="AA427" s="3732"/>
      <c r="AB427" s="3732"/>
    </row>
    <row r="428" spans="1:28">
      <c r="A428" s="3730"/>
      <c r="B428" s="3730"/>
      <c r="C428" s="3731"/>
      <c r="F428" s="3732"/>
      <c r="G428" s="3732"/>
      <c r="H428" s="3732"/>
      <c r="I428" s="3732"/>
      <c r="J428" s="3732"/>
      <c r="K428" s="3732"/>
      <c r="L428" s="3732"/>
      <c r="M428" s="3732"/>
      <c r="N428" s="3732"/>
      <c r="O428" s="3732"/>
      <c r="P428" s="3732"/>
      <c r="Q428" s="3732"/>
      <c r="R428" s="3732"/>
      <c r="S428" s="3732"/>
      <c r="T428" s="3732"/>
      <c r="U428" s="3732"/>
      <c r="V428" s="3732"/>
      <c r="W428" s="3732"/>
      <c r="X428" s="3732"/>
      <c r="Y428" s="3732"/>
      <c r="Z428" s="3732"/>
      <c r="AA428" s="3732"/>
      <c r="AB428" s="3732"/>
    </row>
    <row r="429" spans="1:28">
      <c r="A429" s="3730"/>
      <c r="B429" s="3730"/>
      <c r="C429" s="3731"/>
      <c r="F429" s="3732"/>
      <c r="G429" s="3732"/>
      <c r="H429" s="3732"/>
      <c r="I429" s="3732"/>
      <c r="J429" s="3732"/>
      <c r="K429" s="3732"/>
      <c r="L429" s="3732"/>
      <c r="M429" s="3732"/>
      <c r="N429" s="3732"/>
      <c r="O429" s="3732"/>
      <c r="P429" s="3732"/>
      <c r="Q429" s="3732"/>
      <c r="R429" s="3732"/>
      <c r="S429" s="3732"/>
      <c r="T429" s="3732"/>
      <c r="U429" s="3732"/>
      <c r="V429" s="3732"/>
      <c r="W429" s="3732"/>
      <c r="X429" s="3732"/>
      <c r="Y429" s="3732"/>
      <c r="Z429" s="3732"/>
      <c r="AA429" s="3732"/>
      <c r="AB429" s="3732"/>
    </row>
    <row r="430" spans="1:28">
      <c r="A430" s="3730"/>
      <c r="B430" s="3730"/>
      <c r="C430" s="3731"/>
      <c r="F430" s="3732"/>
      <c r="G430" s="3732"/>
      <c r="H430" s="3732"/>
      <c r="I430" s="3732"/>
      <c r="J430" s="3732"/>
      <c r="K430" s="3732"/>
      <c r="L430" s="3732"/>
      <c r="M430" s="3732"/>
      <c r="N430" s="3732"/>
      <c r="O430" s="3732"/>
      <c r="P430" s="3732"/>
      <c r="Q430" s="3732"/>
      <c r="R430" s="3732"/>
      <c r="S430" s="3732"/>
      <c r="T430" s="3732"/>
      <c r="U430" s="3732"/>
      <c r="V430" s="3732"/>
      <c r="W430" s="3732"/>
      <c r="X430" s="3732"/>
      <c r="Y430" s="3732"/>
      <c r="Z430" s="3732"/>
      <c r="AA430" s="3732"/>
      <c r="AB430" s="3732"/>
    </row>
    <row r="431" spans="1:28">
      <c r="A431" s="3730"/>
      <c r="B431" s="3730"/>
      <c r="C431" s="3731"/>
      <c r="F431" s="3732"/>
      <c r="G431" s="3732"/>
      <c r="H431" s="3732"/>
      <c r="I431" s="3732"/>
      <c r="J431" s="3732"/>
      <c r="K431" s="3732"/>
      <c r="L431" s="3732"/>
      <c r="M431" s="3732"/>
      <c r="N431" s="3732"/>
      <c r="O431" s="3732"/>
      <c r="P431" s="3732"/>
      <c r="Q431" s="3732"/>
      <c r="R431" s="3732"/>
      <c r="S431" s="3732"/>
      <c r="T431" s="3732"/>
      <c r="U431" s="3732"/>
      <c r="V431" s="3732"/>
      <c r="W431" s="3732"/>
      <c r="X431" s="3732"/>
      <c r="Y431" s="3732"/>
      <c r="Z431" s="3732"/>
      <c r="AA431" s="3732"/>
      <c r="AB431" s="3732"/>
    </row>
    <row r="432" spans="1:28">
      <c r="A432" s="3730"/>
      <c r="B432" s="3730"/>
      <c r="C432" s="3731"/>
      <c r="F432" s="3732"/>
      <c r="G432" s="3732"/>
      <c r="H432" s="3732"/>
      <c r="I432" s="3732"/>
      <c r="J432" s="3732"/>
      <c r="K432" s="3732"/>
      <c r="L432" s="3732"/>
      <c r="M432" s="3732"/>
      <c r="N432" s="3732"/>
      <c r="O432" s="3732"/>
      <c r="P432" s="3732"/>
      <c r="Q432" s="3732"/>
      <c r="R432" s="3732"/>
      <c r="S432" s="3732"/>
      <c r="T432" s="3732"/>
      <c r="U432" s="3732"/>
      <c r="V432" s="3732"/>
      <c r="W432" s="3732"/>
      <c r="X432" s="3732"/>
      <c r="Y432" s="3732"/>
      <c r="Z432" s="3732"/>
      <c r="AA432" s="3732"/>
      <c r="AB432" s="3732"/>
    </row>
    <row r="433" spans="1:28">
      <c r="A433" s="3730"/>
      <c r="B433" s="3730"/>
      <c r="C433" s="3731"/>
      <c r="F433" s="3732"/>
      <c r="G433" s="3732"/>
      <c r="H433" s="3732"/>
      <c r="I433" s="3732"/>
      <c r="J433" s="3732"/>
      <c r="K433" s="3732"/>
      <c r="L433" s="3732"/>
      <c r="M433" s="3732"/>
      <c r="N433" s="3732"/>
      <c r="O433" s="3732"/>
      <c r="P433" s="3732"/>
      <c r="Q433" s="3732"/>
      <c r="R433" s="3732"/>
      <c r="S433" s="3732"/>
      <c r="T433" s="3732"/>
      <c r="U433" s="3732"/>
      <c r="V433" s="3732"/>
      <c r="W433" s="3732"/>
      <c r="X433" s="3732"/>
      <c r="Y433" s="3732"/>
      <c r="Z433" s="3732"/>
      <c r="AA433" s="3732"/>
      <c r="AB433" s="3732"/>
    </row>
    <row r="434" spans="1:28">
      <c r="A434" s="3730"/>
      <c r="B434" s="3730"/>
      <c r="C434" s="3731"/>
      <c r="F434" s="3732"/>
      <c r="G434" s="3732"/>
      <c r="H434" s="3732"/>
      <c r="I434" s="3732"/>
      <c r="J434" s="3732"/>
      <c r="K434" s="3732"/>
      <c r="L434" s="3732"/>
      <c r="M434" s="3732"/>
      <c r="N434" s="3732"/>
      <c r="O434" s="3732"/>
      <c r="P434" s="3732"/>
      <c r="Q434" s="3732"/>
      <c r="R434" s="3732"/>
      <c r="S434" s="3732"/>
      <c r="T434" s="3732"/>
      <c r="U434" s="3732"/>
      <c r="V434" s="3732"/>
      <c r="W434" s="3732"/>
      <c r="X434" s="3732"/>
      <c r="Y434" s="3732"/>
      <c r="Z434" s="3732"/>
      <c r="AA434" s="3732"/>
      <c r="AB434" s="3732"/>
    </row>
    <row r="435" spans="1:28">
      <c r="A435" s="3730"/>
      <c r="B435" s="3730"/>
      <c r="C435" s="3731"/>
      <c r="F435" s="3732"/>
      <c r="G435" s="3732"/>
      <c r="H435" s="3732"/>
      <c r="I435" s="3732"/>
      <c r="J435" s="3732"/>
      <c r="K435" s="3732"/>
      <c r="L435" s="3732"/>
      <c r="M435" s="3732"/>
      <c r="N435" s="3732"/>
      <c r="O435" s="3732"/>
      <c r="P435" s="3732"/>
      <c r="Q435" s="3732"/>
      <c r="R435" s="3732"/>
      <c r="S435" s="3732"/>
      <c r="T435" s="3732"/>
      <c r="U435" s="3732"/>
      <c r="V435" s="3732"/>
      <c r="W435" s="3732"/>
      <c r="X435" s="3732"/>
      <c r="Y435" s="3732"/>
      <c r="Z435" s="3732"/>
      <c r="AA435" s="3732"/>
      <c r="AB435" s="3732"/>
    </row>
    <row r="436" spans="1:28">
      <c r="A436" s="3730"/>
      <c r="B436" s="3730"/>
      <c r="C436" s="3731"/>
      <c r="F436" s="3732"/>
      <c r="G436" s="3732"/>
      <c r="H436" s="3732"/>
      <c r="I436" s="3732"/>
      <c r="J436" s="3732"/>
      <c r="K436" s="3732"/>
      <c r="L436" s="3732"/>
      <c r="M436" s="3732"/>
      <c r="N436" s="3732"/>
      <c r="O436" s="3732"/>
      <c r="P436" s="3732"/>
      <c r="Q436" s="3732"/>
      <c r="R436" s="3732"/>
      <c r="S436" s="3732"/>
      <c r="T436" s="3732"/>
      <c r="U436" s="3732"/>
      <c r="V436" s="3732"/>
      <c r="W436" s="3732"/>
      <c r="X436" s="3732"/>
      <c r="Y436" s="3732"/>
      <c r="Z436" s="3732"/>
      <c r="AA436" s="3732"/>
      <c r="AB436" s="3732"/>
    </row>
    <row r="437" spans="1:28">
      <c r="A437" s="3730"/>
      <c r="B437" s="3730"/>
      <c r="C437" s="3731"/>
      <c r="F437" s="3732"/>
      <c r="G437" s="3732"/>
      <c r="H437" s="3732"/>
      <c r="I437" s="3732"/>
      <c r="J437" s="3732"/>
      <c r="K437" s="3732"/>
      <c r="L437" s="3732"/>
      <c r="M437" s="3732"/>
      <c r="N437" s="3732"/>
      <c r="O437" s="3732"/>
      <c r="P437" s="3732"/>
      <c r="Q437" s="3732"/>
      <c r="R437" s="3732"/>
      <c r="S437" s="3732"/>
      <c r="T437" s="3732"/>
      <c r="U437" s="3732"/>
      <c r="V437" s="3732"/>
      <c r="W437" s="3732"/>
      <c r="X437" s="3732"/>
      <c r="Y437" s="3732"/>
      <c r="Z437" s="3732"/>
      <c r="AA437" s="3732"/>
      <c r="AB437" s="3732"/>
    </row>
    <row r="438" spans="1:28">
      <c r="A438" s="3730"/>
      <c r="B438" s="3730"/>
      <c r="C438" s="3731"/>
      <c r="F438" s="3732"/>
      <c r="G438" s="3732"/>
      <c r="H438" s="3732"/>
      <c r="I438" s="3732"/>
      <c r="J438" s="3732"/>
      <c r="K438" s="3732"/>
      <c r="L438" s="3732"/>
      <c r="M438" s="3732"/>
      <c r="N438" s="3732"/>
      <c r="O438" s="3732"/>
      <c r="P438" s="3732"/>
      <c r="Q438" s="3732"/>
      <c r="R438" s="3732"/>
      <c r="S438" s="3732"/>
      <c r="T438" s="3732"/>
      <c r="U438" s="3732"/>
      <c r="V438" s="3732"/>
      <c r="W438" s="3732"/>
      <c r="X438" s="3732"/>
      <c r="Y438" s="3732"/>
      <c r="Z438" s="3732"/>
      <c r="AA438" s="3732"/>
      <c r="AB438" s="3732"/>
    </row>
    <row r="439" spans="1:28">
      <c r="A439" s="3730"/>
      <c r="B439" s="3730"/>
      <c r="C439" s="3731"/>
      <c r="F439" s="3732"/>
      <c r="G439" s="3732"/>
      <c r="H439" s="3732"/>
      <c r="I439" s="3732"/>
      <c r="J439" s="3732"/>
      <c r="K439" s="3732"/>
      <c r="L439" s="3732"/>
      <c r="M439" s="3732"/>
      <c r="N439" s="3732"/>
      <c r="O439" s="3732"/>
      <c r="P439" s="3732"/>
      <c r="Q439" s="3732"/>
      <c r="R439" s="3732"/>
      <c r="S439" s="3732"/>
      <c r="T439" s="3732"/>
      <c r="U439" s="3732"/>
      <c r="V439" s="3732"/>
      <c r="W439" s="3732"/>
      <c r="X439" s="3732"/>
      <c r="Y439" s="3732"/>
      <c r="Z439" s="3732"/>
      <c r="AA439" s="3732"/>
      <c r="AB439" s="3732"/>
    </row>
    <row r="440" spans="1:28">
      <c r="A440" s="3730"/>
      <c r="B440" s="3730"/>
      <c r="C440" s="3731"/>
      <c r="F440" s="3732"/>
      <c r="G440" s="3732"/>
      <c r="H440" s="3732"/>
      <c r="I440" s="3732"/>
      <c r="J440" s="3732"/>
      <c r="K440" s="3732"/>
      <c r="L440" s="3732"/>
      <c r="M440" s="3732"/>
      <c r="N440" s="3732"/>
      <c r="O440" s="3732"/>
      <c r="P440" s="3732"/>
      <c r="Q440" s="3732"/>
      <c r="R440" s="3732"/>
      <c r="S440" s="3732"/>
      <c r="T440" s="3732"/>
      <c r="U440" s="3732"/>
      <c r="V440" s="3732"/>
      <c r="W440" s="3732"/>
      <c r="X440" s="3732"/>
      <c r="Y440" s="3732"/>
      <c r="Z440" s="3732"/>
      <c r="AA440" s="3732"/>
      <c r="AB440" s="3732"/>
    </row>
    <row r="441" spans="1:28">
      <c r="A441" s="3730"/>
      <c r="B441" s="3730"/>
      <c r="C441" s="3731"/>
      <c r="F441" s="3732"/>
      <c r="G441" s="3732"/>
      <c r="H441" s="3732"/>
      <c r="I441" s="3732"/>
      <c r="J441" s="3732"/>
      <c r="K441" s="3732"/>
      <c r="L441" s="3732"/>
      <c r="M441" s="3732"/>
      <c r="N441" s="3732"/>
      <c r="O441" s="3732"/>
      <c r="P441" s="3732"/>
      <c r="Q441" s="3732"/>
      <c r="R441" s="3732"/>
      <c r="S441" s="3732"/>
      <c r="T441" s="3732"/>
      <c r="U441" s="3732"/>
      <c r="V441" s="3732"/>
      <c r="W441" s="3732"/>
      <c r="X441" s="3732"/>
      <c r="Y441" s="3732"/>
      <c r="Z441" s="3732"/>
      <c r="AA441" s="3732"/>
      <c r="AB441" s="3732"/>
    </row>
    <row r="442" spans="1:28">
      <c r="A442" s="3730"/>
      <c r="B442" s="3730"/>
      <c r="C442" s="3731"/>
      <c r="F442" s="3732"/>
      <c r="G442" s="3732"/>
      <c r="H442" s="3732"/>
      <c r="I442" s="3732"/>
      <c r="J442" s="3732"/>
      <c r="K442" s="3732"/>
      <c r="L442" s="3732"/>
      <c r="M442" s="3732"/>
      <c r="N442" s="3732"/>
      <c r="O442" s="3732"/>
      <c r="P442" s="3732"/>
      <c r="Q442" s="3732"/>
      <c r="R442" s="3732"/>
      <c r="S442" s="3732"/>
      <c r="T442" s="3732"/>
      <c r="U442" s="3732"/>
      <c r="V442" s="3732"/>
      <c r="W442" s="3732"/>
      <c r="X442" s="3732"/>
      <c r="Y442" s="3732"/>
      <c r="Z442" s="3732"/>
      <c r="AA442" s="3732"/>
      <c r="AB442" s="3732"/>
    </row>
    <row r="443" spans="1:28">
      <c r="A443" s="3730"/>
      <c r="B443" s="3730"/>
      <c r="C443" s="3731"/>
      <c r="F443" s="3732"/>
      <c r="G443" s="3732"/>
      <c r="H443" s="3732"/>
      <c r="I443" s="3732"/>
      <c r="J443" s="3732"/>
      <c r="K443" s="3732"/>
      <c r="L443" s="3732"/>
      <c r="M443" s="3732"/>
      <c r="N443" s="3732"/>
      <c r="O443" s="3732"/>
      <c r="P443" s="3732"/>
      <c r="Q443" s="3732"/>
      <c r="R443" s="3732"/>
      <c r="S443" s="3732"/>
      <c r="T443" s="3732"/>
      <c r="U443" s="3732"/>
      <c r="V443" s="3732"/>
      <c r="W443" s="3732"/>
      <c r="X443" s="3732"/>
      <c r="Y443" s="3732"/>
      <c r="Z443" s="3732"/>
      <c r="AA443" s="3732"/>
      <c r="AB443" s="3732"/>
    </row>
    <row r="444" spans="1:28">
      <c r="A444" s="3730"/>
      <c r="B444" s="3730"/>
      <c r="C444" s="3731"/>
      <c r="F444" s="3732"/>
      <c r="G444" s="3732"/>
      <c r="H444" s="3732"/>
      <c r="I444" s="3732"/>
      <c r="J444" s="3732"/>
      <c r="K444" s="3732"/>
      <c r="L444" s="3732"/>
      <c r="M444" s="3732"/>
      <c r="N444" s="3732"/>
      <c r="O444" s="3732"/>
      <c r="P444" s="3732"/>
      <c r="Q444" s="3732"/>
      <c r="R444" s="3732"/>
      <c r="S444" s="3732"/>
      <c r="T444" s="3732"/>
      <c r="U444" s="3732"/>
      <c r="V444" s="3732"/>
      <c r="W444" s="3732"/>
      <c r="X444" s="3732"/>
      <c r="Y444" s="3732"/>
      <c r="Z444" s="3732"/>
      <c r="AA444" s="3732"/>
      <c r="AB444" s="3732"/>
    </row>
    <row r="445" spans="1:28">
      <c r="A445" s="3730"/>
      <c r="B445" s="3730"/>
      <c r="C445" s="3731"/>
      <c r="F445" s="3732"/>
      <c r="G445" s="3732"/>
      <c r="H445" s="3732"/>
      <c r="I445" s="3732"/>
      <c r="J445" s="3732"/>
      <c r="K445" s="3732"/>
      <c r="L445" s="3732"/>
      <c r="M445" s="3732"/>
      <c r="N445" s="3732"/>
      <c r="O445" s="3732"/>
      <c r="P445" s="3732"/>
      <c r="Q445" s="3732"/>
      <c r="R445" s="3732"/>
      <c r="S445" s="3732"/>
      <c r="T445" s="3732"/>
      <c r="U445" s="3732"/>
      <c r="V445" s="3732"/>
      <c r="W445" s="3732"/>
      <c r="X445" s="3732"/>
      <c r="Y445" s="3732"/>
      <c r="Z445" s="3732"/>
      <c r="AA445" s="3732"/>
      <c r="AB445" s="3732"/>
    </row>
    <row r="446" spans="1:28">
      <c r="A446" s="3730"/>
      <c r="B446" s="3730"/>
      <c r="C446" s="3731"/>
      <c r="F446" s="3732"/>
      <c r="G446" s="3732"/>
      <c r="H446" s="3732"/>
      <c r="I446" s="3732"/>
      <c r="J446" s="3732"/>
      <c r="K446" s="3732"/>
      <c r="L446" s="3732"/>
      <c r="M446" s="3732"/>
      <c r="N446" s="3732"/>
      <c r="O446" s="3732"/>
      <c r="P446" s="3732"/>
      <c r="Q446" s="3732"/>
      <c r="R446" s="3732"/>
      <c r="S446" s="3732"/>
      <c r="T446" s="3732"/>
      <c r="U446" s="3732"/>
      <c r="V446" s="3732"/>
      <c r="W446" s="3732"/>
      <c r="X446" s="3732"/>
      <c r="Y446" s="3732"/>
      <c r="Z446" s="3732"/>
      <c r="AA446" s="3732"/>
      <c r="AB446" s="3732"/>
    </row>
    <row r="447" spans="1:28">
      <c r="A447" s="3730"/>
      <c r="B447" s="3730"/>
      <c r="C447" s="3731"/>
      <c r="F447" s="3732"/>
      <c r="G447" s="3732"/>
      <c r="H447" s="3732"/>
      <c r="I447" s="3732"/>
      <c r="J447" s="3732"/>
      <c r="K447" s="3732"/>
      <c r="L447" s="3732"/>
      <c r="M447" s="3732"/>
      <c r="N447" s="3732"/>
      <c r="O447" s="3732"/>
      <c r="P447" s="3732"/>
      <c r="Q447" s="3732"/>
      <c r="R447" s="3732"/>
      <c r="S447" s="3732"/>
      <c r="T447" s="3732"/>
      <c r="U447" s="3732"/>
      <c r="V447" s="3732"/>
      <c r="W447" s="3732"/>
      <c r="X447" s="3732"/>
      <c r="Y447" s="3732"/>
      <c r="Z447" s="3732"/>
      <c r="AA447" s="3732"/>
      <c r="AB447" s="3732"/>
    </row>
    <row r="448" spans="1:28">
      <c r="A448" s="3730"/>
      <c r="B448" s="3730"/>
      <c r="C448" s="3731"/>
      <c r="F448" s="3732"/>
      <c r="G448" s="3732"/>
      <c r="H448" s="3732"/>
      <c r="I448" s="3732"/>
      <c r="J448" s="3732"/>
      <c r="K448" s="3732"/>
      <c r="L448" s="3732"/>
      <c r="M448" s="3732"/>
      <c r="N448" s="3732"/>
      <c r="O448" s="3732"/>
      <c r="P448" s="3732"/>
      <c r="Q448" s="3732"/>
      <c r="R448" s="3732"/>
      <c r="S448" s="3732"/>
      <c r="T448" s="3732"/>
      <c r="U448" s="3732"/>
      <c r="V448" s="3732"/>
      <c r="W448" s="3732"/>
      <c r="X448" s="3732"/>
      <c r="Y448" s="3732"/>
      <c r="Z448" s="3732"/>
      <c r="AA448" s="3732"/>
      <c r="AB448" s="3732"/>
    </row>
    <row r="449" spans="1:28">
      <c r="A449" s="3730"/>
      <c r="B449" s="3730"/>
      <c r="C449" s="3731"/>
      <c r="F449" s="3732"/>
      <c r="G449" s="3732"/>
      <c r="H449" s="3732"/>
      <c r="I449" s="3732"/>
      <c r="J449" s="3732"/>
      <c r="K449" s="3732"/>
      <c r="L449" s="3732"/>
      <c r="M449" s="3732"/>
      <c r="N449" s="3732"/>
      <c r="O449" s="3732"/>
      <c r="P449" s="3732"/>
      <c r="Q449" s="3732"/>
      <c r="R449" s="3732"/>
      <c r="S449" s="3732"/>
      <c r="T449" s="3732"/>
      <c r="U449" s="3732"/>
      <c r="V449" s="3732"/>
      <c r="W449" s="3732"/>
      <c r="X449" s="3732"/>
      <c r="Y449" s="3732"/>
      <c r="Z449" s="3732"/>
      <c r="AA449" s="3732"/>
      <c r="AB449" s="3732"/>
    </row>
    <row r="450" spans="1:28">
      <c r="A450" s="3730"/>
      <c r="B450" s="3730"/>
      <c r="C450" s="3731"/>
      <c r="F450" s="3732"/>
      <c r="G450" s="3732"/>
      <c r="H450" s="3732"/>
      <c r="I450" s="3732"/>
      <c r="J450" s="3732"/>
      <c r="K450" s="3732"/>
      <c r="L450" s="3732"/>
      <c r="M450" s="3732"/>
      <c r="N450" s="3732"/>
      <c r="O450" s="3732"/>
      <c r="P450" s="3732"/>
      <c r="Q450" s="3732"/>
      <c r="R450" s="3732"/>
      <c r="S450" s="3732"/>
      <c r="T450" s="3732"/>
      <c r="U450" s="3732"/>
      <c r="V450" s="3732"/>
      <c r="W450" s="3732"/>
      <c r="X450" s="3732"/>
      <c r="Y450" s="3732"/>
      <c r="Z450" s="3732"/>
      <c r="AA450" s="3732"/>
      <c r="AB450" s="3732"/>
    </row>
    <row r="451" spans="1:28">
      <c r="A451" s="3730"/>
      <c r="B451" s="3730"/>
      <c r="C451" s="3731"/>
      <c r="F451" s="3732"/>
      <c r="G451" s="3732"/>
      <c r="H451" s="3732"/>
      <c r="I451" s="3732"/>
      <c r="J451" s="3732"/>
      <c r="K451" s="3732"/>
      <c r="L451" s="3732"/>
      <c r="M451" s="3732"/>
      <c r="N451" s="3732"/>
      <c r="O451" s="3732"/>
      <c r="P451" s="3732"/>
      <c r="Q451" s="3732"/>
      <c r="R451" s="3732"/>
      <c r="S451" s="3732"/>
      <c r="T451" s="3732"/>
      <c r="U451" s="3732"/>
      <c r="V451" s="3732"/>
      <c r="W451" s="3732"/>
      <c r="X451" s="3732"/>
      <c r="Y451" s="3732"/>
      <c r="Z451" s="3732"/>
      <c r="AA451" s="3732"/>
      <c r="AB451" s="3732"/>
    </row>
    <row r="452" spans="1:28">
      <c r="A452" s="3730"/>
      <c r="B452" s="3730"/>
      <c r="C452" s="3731"/>
      <c r="F452" s="3732"/>
      <c r="G452" s="3732"/>
      <c r="H452" s="3732"/>
      <c r="I452" s="3732"/>
      <c r="J452" s="3732"/>
      <c r="K452" s="3732"/>
      <c r="L452" s="3732"/>
      <c r="M452" s="3732"/>
      <c r="N452" s="3732"/>
      <c r="O452" s="3732"/>
      <c r="P452" s="3732"/>
      <c r="Q452" s="3732"/>
      <c r="R452" s="3732"/>
      <c r="S452" s="3732"/>
      <c r="T452" s="3732"/>
      <c r="U452" s="3732"/>
      <c r="V452" s="3732"/>
      <c r="W452" s="3732"/>
      <c r="X452" s="3732"/>
      <c r="Y452" s="3732"/>
      <c r="Z452" s="3732"/>
      <c r="AA452" s="3732"/>
      <c r="AB452" s="3732"/>
    </row>
    <row r="453" spans="1:28">
      <c r="A453" s="3730"/>
      <c r="B453" s="3730"/>
      <c r="C453" s="3731"/>
      <c r="F453" s="3732"/>
      <c r="G453" s="3732"/>
      <c r="H453" s="3732"/>
      <c r="I453" s="3732"/>
      <c r="J453" s="3732"/>
      <c r="K453" s="3732"/>
      <c r="L453" s="3732"/>
      <c r="M453" s="3732"/>
      <c r="N453" s="3732"/>
      <c r="O453" s="3732"/>
      <c r="P453" s="3732"/>
      <c r="Q453" s="3732"/>
      <c r="R453" s="3732"/>
      <c r="S453" s="3732"/>
      <c r="T453" s="3732"/>
      <c r="U453" s="3732"/>
      <c r="V453" s="3732"/>
      <c r="W453" s="3732"/>
      <c r="X453" s="3732"/>
      <c r="Y453" s="3732"/>
      <c r="Z453" s="3732"/>
      <c r="AA453" s="3732"/>
      <c r="AB453" s="3732"/>
    </row>
    <row r="454" spans="1:28">
      <c r="A454" s="3730"/>
      <c r="B454" s="3730"/>
      <c r="C454" s="3731"/>
      <c r="F454" s="3732"/>
      <c r="G454" s="3732"/>
      <c r="H454" s="3732"/>
      <c r="I454" s="3732"/>
      <c r="J454" s="3732"/>
      <c r="K454" s="3732"/>
      <c r="L454" s="3732"/>
      <c r="M454" s="3732"/>
      <c r="N454" s="3732"/>
      <c r="O454" s="3732"/>
      <c r="P454" s="3732"/>
      <c r="Q454" s="3732"/>
      <c r="R454" s="3732"/>
      <c r="S454" s="3732"/>
      <c r="T454" s="3732"/>
      <c r="U454" s="3732"/>
      <c r="V454" s="3732"/>
      <c r="W454" s="3732"/>
      <c r="X454" s="3732"/>
      <c r="Y454" s="3732"/>
      <c r="Z454" s="3732"/>
      <c r="AA454" s="3732"/>
      <c r="AB454" s="3732"/>
    </row>
    <row r="455" spans="1:28">
      <c r="A455" s="3730"/>
      <c r="B455" s="3730"/>
      <c r="C455" s="3731"/>
      <c r="F455" s="3732"/>
      <c r="G455" s="3732"/>
      <c r="H455" s="3732"/>
      <c r="I455" s="3732"/>
      <c r="J455" s="3732"/>
      <c r="K455" s="3732"/>
      <c r="L455" s="3732"/>
      <c r="M455" s="3732"/>
      <c r="N455" s="3732"/>
      <c r="O455" s="3732"/>
      <c r="P455" s="3732"/>
      <c r="Q455" s="3732"/>
      <c r="R455" s="3732"/>
      <c r="S455" s="3732"/>
      <c r="T455" s="3732"/>
      <c r="U455" s="3732"/>
      <c r="V455" s="3732"/>
      <c r="W455" s="3732"/>
      <c r="X455" s="3732"/>
      <c r="Y455" s="3732"/>
      <c r="Z455" s="3732"/>
      <c r="AA455" s="3732"/>
      <c r="AB455" s="3732"/>
    </row>
    <row r="456" spans="1:28">
      <c r="A456" s="3730"/>
      <c r="B456" s="3730"/>
      <c r="C456" s="3731"/>
      <c r="F456" s="3732"/>
      <c r="G456" s="3732"/>
      <c r="H456" s="3732"/>
      <c r="I456" s="3732"/>
      <c r="J456" s="3732"/>
      <c r="K456" s="3732"/>
      <c r="L456" s="3732"/>
      <c r="M456" s="3732"/>
      <c r="N456" s="3732"/>
      <c r="O456" s="3732"/>
      <c r="P456" s="3732"/>
      <c r="Q456" s="3732"/>
      <c r="R456" s="3732"/>
      <c r="S456" s="3732"/>
      <c r="T456" s="3732"/>
      <c r="U456" s="3732"/>
      <c r="V456" s="3732"/>
      <c r="W456" s="3732"/>
      <c r="X456" s="3732"/>
      <c r="Y456" s="3732"/>
      <c r="Z456" s="3732"/>
      <c r="AA456" s="3732"/>
      <c r="AB456" s="3732"/>
    </row>
    <row r="457" spans="1:28">
      <c r="A457" s="3730"/>
      <c r="B457" s="3730"/>
      <c r="C457" s="3731"/>
      <c r="F457" s="3732"/>
      <c r="G457" s="3732"/>
      <c r="H457" s="3732"/>
      <c r="I457" s="3732"/>
      <c r="J457" s="3732"/>
      <c r="K457" s="3732"/>
      <c r="L457" s="3732"/>
      <c r="M457" s="3732"/>
      <c r="N457" s="3732"/>
      <c r="O457" s="3732"/>
      <c r="P457" s="3732"/>
      <c r="Q457" s="3732"/>
      <c r="R457" s="3732"/>
      <c r="S457" s="3732"/>
      <c r="T457" s="3732"/>
      <c r="U457" s="3732"/>
      <c r="V457" s="3732"/>
      <c r="W457" s="3732"/>
      <c r="X457" s="3732"/>
      <c r="Y457" s="3732"/>
      <c r="Z457" s="3732"/>
      <c r="AA457" s="3732"/>
      <c r="AB457" s="3732"/>
    </row>
    <row r="458" spans="1:28">
      <c r="A458" s="3730"/>
      <c r="B458" s="3730"/>
      <c r="C458" s="3731"/>
      <c r="F458" s="3732"/>
      <c r="G458" s="3732"/>
      <c r="H458" s="3732"/>
      <c r="I458" s="3732"/>
      <c r="J458" s="3732"/>
      <c r="K458" s="3732"/>
      <c r="L458" s="3732"/>
      <c r="M458" s="3732"/>
      <c r="N458" s="3732"/>
      <c r="O458" s="3732"/>
      <c r="P458" s="3732"/>
      <c r="Q458" s="3732"/>
      <c r="R458" s="3732"/>
      <c r="S458" s="3732"/>
      <c r="T458" s="3732"/>
      <c r="U458" s="3732"/>
      <c r="V458" s="3732"/>
      <c r="W458" s="3732"/>
      <c r="X458" s="3732"/>
      <c r="Y458" s="3732"/>
      <c r="Z458" s="3732"/>
      <c r="AA458" s="3732"/>
      <c r="AB458" s="3732"/>
    </row>
    <row r="459" spans="1:28">
      <c r="A459" s="3730"/>
      <c r="B459" s="3730"/>
      <c r="C459" s="3731"/>
      <c r="F459" s="3732"/>
      <c r="G459" s="3732"/>
      <c r="H459" s="3732"/>
      <c r="I459" s="3732"/>
      <c r="J459" s="3732"/>
      <c r="K459" s="3732"/>
      <c r="L459" s="3732"/>
      <c r="M459" s="3732"/>
      <c r="N459" s="3732"/>
      <c r="O459" s="3732"/>
      <c r="P459" s="3732"/>
      <c r="Q459" s="3732"/>
      <c r="R459" s="3732"/>
      <c r="S459" s="3732"/>
      <c r="T459" s="3732"/>
      <c r="U459" s="3732"/>
      <c r="V459" s="3732"/>
      <c r="W459" s="3732"/>
      <c r="X459" s="3732"/>
      <c r="Y459" s="3732"/>
      <c r="Z459" s="3732"/>
      <c r="AA459" s="3732"/>
      <c r="AB459" s="3732"/>
    </row>
    <row r="460" spans="1:28">
      <c r="A460" s="3730"/>
      <c r="B460" s="3730"/>
      <c r="C460" s="3731"/>
      <c r="F460" s="3732"/>
      <c r="G460" s="3732"/>
      <c r="H460" s="3732"/>
      <c r="I460" s="3732"/>
      <c r="J460" s="3732"/>
      <c r="K460" s="3732"/>
      <c r="L460" s="3732"/>
      <c r="M460" s="3732"/>
      <c r="N460" s="3732"/>
      <c r="O460" s="3732"/>
      <c r="P460" s="3732"/>
      <c r="Q460" s="3732"/>
      <c r="R460" s="3732"/>
      <c r="S460" s="3732"/>
      <c r="T460" s="3732"/>
      <c r="U460" s="3732"/>
      <c r="V460" s="3732"/>
      <c r="W460" s="3732"/>
      <c r="X460" s="3732"/>
      <c r="Y460" s="3732"/>
      <c r="Z460" s="3732"/>
      <c r="AA460" s="3732"/>
      <c r="AB460" s="3732"/>
    </row>
    <row r="461" spans="1:28">
      <c r="A461" s="3730"/>
      <c r="B461" s="3730"/>
      <c r="C461" s="3731"/>
      <c r="F461" s="3732"/>
      <c r="G461" s="3732"/>
      <c r="H461" s="3732"/>
      <c r="I461" s="3732"/>
      <c r="J461" s="3732"/>
      <c r="K461" s="3732"/>
      <c r="L461" s="3732"/>
      <c r="M461" s="3732"/>
      <c r="N461" s="3732"/>
      <c r="O461" s="3732"/>
      <c r="P461" s="3732"/>
      <c r="Q461" s="3732"/>
      <c r="R461" s="3732"/>
      <c r="S461" s="3732"/>
      <c r="T461" s="3732"/>
      <c r="U461" s="3732"/>
      <c r="V461" s="3732"/>
      <c r="W461" s="3732"/>
      <c r="X461" s="3732"/>
      <c r="Y461" s="3732"/>
      <c r="Z461" s="3732"/>
      <c r="AA461" s="3732"/>
      <c r="AB461" s="3732"/>
    </row>
    <row r="462" spans="1:28">
      <c r="A462" s="3730"/>
      <c r="B462" s="3730"/>
      <c r="C462" s="3731"/>
      <c r="F462" s="3732"/>
      <c r="G462" s="3732"/>
      <c r="H462" s="3732"/>
      <c r="I462" s="3732"/>
      <c r="J462" s="3732"/>
      <c r="K462" s="3732"/>
      <c r="L462" s="3732"/>
      <c r="M462" s="3732"/>
      <c r="N462" s="3732"/>
      <c r="O462" s="3732"/>
      <c r="P462" s="3732"/>
      <c r="Q462" s="3732"/>
      <c r="R462" s="3732"/>
      <c r="S462" s="3732"/>
      <c r="T462" s="3732"/>
      <c r="U462" s="3732"/>
      <c r="V462" s="3732"/>
      <c r="W462" s="3732"/>
      <c r="X462" s="3732"/>
      <c r="Y462" s="3732"/>
      <c r="Z462" s="3732"/>
      <c r="AA462" s="3732"/>
      <c r="AB462" s="3732"/>
    </row>
    <row r="463" spans="1:28">
      <c r="A463" s="3730"/>
      <c r="B463" s="3730"/>
      <c r="C463" s="3731"/>
      <c r="F463" s="3732"/>
      <c r="G463" s="3732"/>
      <c r="H463" s="3732"/>
      <c r="I463" s="3732"/>
      <c r="J463" s="3732"/>
      <c r="K463" s="3732"/>
      <c r="L463" s="3732"/>
      <c r="M463" s="3732"/>
      <c r="N463" s="3732"/>
      <c r="O463" s="3732"/>
      <c r="P463" s="3732"/>
      <c r="Q463" s="3732"/>
      <c r="R463" s="3732"/>
      <c r="S463" s="3732"/>
      <c r="T463" s="3732"/>
      <c r="U463" s="3732"/>
      <c r="V463" s="3732"/>
      <c r="W463" s="3732"/>
      <c r="X463" s="3732"/>
      <c r="Y463" s="3732"/>
      <c r="Z463" s="3732"/>
      <c r="AA463" s="3732"/>
      <c r="AB463" s="3732"/>
    </row>
    <row r="464" spans="1:28">
      <c r="A464" s="3730"/>
      <c r="B464" s="3730"/>
      <c r="C464" s="3731"/>
      <c r="F464" s="3732"/>
      <c r="G464" s="3732"/>
      <c r="H464" s="3732"/>
      <c r="I464" s="3732"/>
      <c r="J464" s="3732"/>
      <c r="K464" s="3732"/>
      <c r="L464" s="3732"/>
      <c r="M464" s="3732"/>
      <c r="N464" s="3732"/>
      <c r="O464" s="3732"/>
      <c r="P464" s="3732"/>
      <c r="Q464" s="3732"/>
      <c r="R464" s="3732"/>
      <c r="S464" s="3732"/>
      <c r="T464" s="3732"/>
      <c r="U464" s="3732"/>
      <c r="V464" s="3732"/>
      <c r="W464" s="3732"/>
      <c r="X464" s="3732"/>
      <c r="Y464" s="3732"/>
      <c r="Z464" s="3732"/>
      <c r="AA464" s="3732"/>
      <c r="AB464" s="3732"/>
    </row>
    <row r="465" spans="1:28">
      <c r="A465" s="3730"/>
      <c r="B465" s="3730"/>
      <c r="C465" s="3731"/>
      <c r="F465" s="3732"/>
      <c r="G465" s="3732"/>
      <c r="H465" s="3732"/>
      <c r="I465" s="3732"/>
      <c r="J465" s="3732"/>
      <c r="K465" s="3732"/>
      <c r="L465" s="3732"/>
      <c r="M465" s="3732"/>
      <c r="N465" s="3732"/>
      <c r="O465" s="3732"/>
      <c r="P465" s="3732"/>
      <c r="Q465" s="3732"/>
      <c r="R465" s="3732"/>
      <c r="S465" s="3732"/>
      <c r="T465" s="3732"/>
      <c r="U465" s="3732"/>
      <c r="V465" s="3732"/>
      <c r="W465" s="3732"/>
      <c r="X465" s="3732"/>
      <c r="Y465" s="3732"/>
      <c r="Z465" s="3732"/>
      <c r="AA465" s="3732"/>
      <c r="AB465" s="3732"/>
    </row>
    <row r="466" spans="1:28">
      <c r="A466" s="3730"/>
      <c r="B466" s="3730"/>
      <c r="C466" s="3731"/>
      <c r="F466" s="3732"/>
      <c r="G466" s="3732"/>
      <c r="H466" s="3732"/>
      <c r="I466" s="3732"/>
      <c r="J466" s="3732"/>
      <c r="K466" s="3732"/>
      <c r="L466" s="3732"/>
      <c r="M466" s="3732"/>
      <c r="N466" s="3732"/>
      <c r="O466" s="3732"/>
      <c r="P466" s="3732"/>
      <c r="Q466" s="3732"/>
      <c r="R466" s="3732"/>
      <c r="S466" s="3732"/>
      <c r="T466" s="3732"/>
      <c r="U466" s="3732"/>
      <c r="V466" s="3732"/>
      <c r="W466" s="3732"/>
      <c r="X466" s="3732"/>
      <c r="Y466" s="3732"/>
      <c r="Z466" s="3732"/>
      <c r="AA466" s="3732"/>
      <c r="AB466" s="3732"/>
    </row>
    <row r="467" spans="1:28">
      <c r="A467" s="3730"/>
      <c r="B467" s="3730"/>
      <c r="C467" s="3731"/>
      <c r="F467" s="3732"/>
      <c r="G467" s="3732"/>
      <c r="H467" s="3732"/>
      <c r="I467" s="3732"/>
      <c r="J467" s="3732"/>
      <c r="K467" s="3732"/>
      <c r="L467" s="3732"/>
      <c r="M467" s="3732"/>
      <c r="N467" s="3732"/>
      <c r="O467" s="3732"/>
      <c r="P467" s="3732"/>
      <c r="Q467" s="3732"/>
      <c r="R467" s="3732"/>
      <c r="S467" s="3732"/>
      <c r="T467" s="3732"/>
      <c r="U467" s="3732"/>
      <c r="V467" s="3732"/>
      <c r="W467" s="3732"/>
      <c r="X467" s="3732"/>
      <c r="Y467" s="3732"/>
      <c r="Z467" s="3732"/>
      <c r="AA467" s="3732"/>
      <c r="AB467" s="3732"/>
    </row>
    <row r="468" spans="1:28">
      <c r="A468" s="3730"/>
      <c r="B468" s="3730"/>
      <c r="C468" s="3731"/>
      <c r="F468" s="3732"/>
      <c r="G468" s="3732"/>
      <c r="H468" s="3732"/>
      <c r="I468" s="3732"/>
      <c r="J468" s="3732"/>
      <c r="K468" s="3732"/>
      <c r="L468" s="3732"/>
      <c r="M468" s="3732"/>
      <c r="N468" s="3732"/>
      <c r="O468" s="3732"/>
      <c r="P468" s="3732"/>
      <c r="Q468" s="3732"/>
      <c r="R468" s="3732"/>
      <c r="S468" s="3732"/>
      <c r="T468" s="3732"/>
      <c r="U468" s="3732"/>
      <c r="V468" s="3732"/>
      <c r="W468" s="3732"/>
      <c r="X468" s="3732"/>
      <c r="Y468" s="3732"/>
      <c r="Z468" s="3732"/>
      <c r="AA468" s="3732"/>
      <c r="AB468" s="3732"/>
    </row>
    <row r="469" spans="1:28">
      <c r="A469" s="3730"/>
      <c r="B469" s="3730"/>
      <c r="C469" s="3731"/>
      <c r="F469" s="3732"/>
      <c r="G469" s="3732"/>
      <c r="H469" s="3732"/>
      <c r="I469" s="3732"/>
      <c r="J469" s="3732"/>
      <c r="K469" s="3732"/>
      <c r="L469" s="3732"/>
      <c r="M469" s="3732"/>
      <c r="N469" s="3732"/>
      <c r="O469" s="3732"/>
      <c r="P469" s="3732"/>
      <c r="Q469" s="3732"/>
      <c r="R469" s="3732"/>
      <c r="S469" s="3732"/>
      <c r="T469" s="3732"/>
      <c r="U469" s="3732"/>
      <c r="V469" s="3732"/>
      <c r="W469" s="3732"/>
      <c r="X469" s="3732"/>
      <c r="Y469" s="3732"/>
      <c r="Z469" s="3732"/>
      <c r="AA469" s="3732"/>
      <c r="AB469" s="3732"/>
    </row>
    <row r="470" spans="1:28">
      <c r="A470" s="3730"/>
      <c r="B470" s="3730"/>
      <c r="C470" s="3731"/>
      <c r="F470" s="3732"/>
      <c r="G470" s="3732"/>
      <c r="H470" s="3732"/>
      <c r="I470" s="3732"/>
      <c r="J470" s="3732"/>
      <c r="K470" s="3732"/>
      <c r="L470" s="3732"/>
      <c r="M470" s="3732"/>
      <c r="N470" s="3732"/>
      <c r="O470" s="3732"/>
      <c r="P470" s="3732"/>
      <c r="Q470" s="3732"/>
      <c r="R470" s="3732"/>
      <c r="S470" s="3732"/>
      <c r="T470" s="3732"/>
      <c r="U470" s="3732"/>
      <c r="V470" s="3732"/>
      <c r="W470" s="3732"/>
      <c r="X470" s="3732"/>
      <c r="Y470" s="3732"/>
      <c r="Z470" s="3732"/>
      <c r="AA470" s="3732"/>
      <c r="AB470" s="3732"/>
    </row>
    <row r="471" spans="1:28">
      <c r="A471" s="3730"/>
      <c r="B471" s="3730"/>
      <c r="C471" s="3731"/>
      <c r="F471" s="3732"/>
      <c r="G471" s="3732"/>
      <c r="H471" s="3732"/>
      <c r="I471" s="3732"/>
      <c r="J471" s="3732"/>
      <c r="K471" s="3732"/>
      <c r="L471" s="3732"/>
      <c r="M471" s="3732"/>
      <c r="N471" s="3732"/>
      <c r="O471" s="3732"/>
      <c r="P471" s="3732"/>
      <c r="Q471" s="3732"/>
      <c r="R471" s="3732"/>
      <c r="S471" s="3732"/>
      <c r="T471" s="3732"/>
      <c r="U471" s="3732"/>
      <c r="V471" s="3732"/>
      <c r="W471" s="3732"/>
      <c r="X471" s="3732"/>
      <c r="Y471" s="3732"/>
      <c r="Z471" s="3732"/>
      <c r="AA471" s="3732"/>
      <c r="AB471" s="3732"/>
    </row>
    <row r="472" spans="1:28">
      <c r="A472" s="3730"/>
      <c r="B472" s="3730"/>
      <c r="C472" s="3731"/>
      <c r="F472" s="3732"/>
      <c r="G472" s="3732"/>
      <c r="H472" s="3732"/>
      <c r="I472" s="3732"/>
      <c r="J472" s="3732"/>
      <c r="K472" s="3732"/>
      <c r="L472" s="3732"/>
      <c r="M472" s="3732"/>
      <c r="N472" s="3732"/>
      <c r="O472" s="3732"/>
      <c r="P472" s="3732"/>
      <c r="Q472" s="3732"/>
      <c r="R472" s="3732"/>
      <c r="S472" s="3732"/>
      <c r="T472" s="3732"/>
      <c r="U472" s="3732"/>
      <c r="V472" s="3732"/>
      <c r="W472" s="3732"/>
      <c r="X472" s="3732"/>
      <c r="Y472" s="3732"/>
      <c r="Z472" s="3732"/>
      <c r="AA472" s="3732"/>
      <c r="AB472" s="3732"/>
    </row>
    <row r="473" spans="1:28">
      <c r="A473" s="3730"/>
      <c r="B473" s="3730"/>
      <c r="C473" s="3731"/>
      <c r="F473" s="3732"/>
      <c r="G473" s="3732"/>
      <c r="H473" s="3732"/>
      <c r="I473" s="3732"/>
      <c r="J473" s="3732"/>
      <c r="K473" s="3732"/>
      <c r="L473" s="3732"/>
      <c r="M473" s="3732"/>
      <c r="N473" s="3732"/>
      <c r="O473" s="3732"/>
      <c r="P473" s="3732"/>
      <c r="Q473" s="3732"/>
      <c r="R473" s="3732"/>
      <c r="S473" s="3732"/>
      <c r="T473" s="3732"/>
      <c r="U473" s="3732"/>
      <c r="V473" s="3732"/>
      <c r="W473" s="3732"/>
      <c r="X473" s="3732"/>
      <c r="Y473" s="3732"/>
      <c r="Z473" s="3732"/>
      <c r="AA473" s="3732"/>
      <c r="AB473" s="3732"/>
    </row>
    <row r="474" spans="1:28">
      <c r="A474" s="3730"/>
      <c r="B474" s="3730"/>
      <c r="C474" s="3731"/>
      <c r="F474" s="3732"/>
      <c r="G474" s="3732"/>
      <c r="H474" s="3732"/>
      <c r="I474" s="3732"/>
      <c r="J474" s="3732"/>
      <c r="K474" s="3732"/>
      <c r="L474" s="3732"/>
      <c r="M474" s="3732"/>
      <c r="N474" s="3732"/>
      <c r="O474" s="3732"/>
      <c r="P474" s="3732"/>
      <c r="Q474" s="3732"/>
      <c r="R474" s="3732"/>
      <c r="S474" s="3732"/>
      <c r="T474" s="3732"/>
      <c r="U474" s="3732"/>
      <c r="V474" s="3732"/>
      <c r="W474" s="3732"/>
      <c r="X474" s="3732"/>
      <c r="Y474" s="3732"/>
      <c r="Z474" s="3732"/>
      <c r="AA474" s="3732"/>
      <c r="AB474" s="3732"/>
    </row>
    <row r="475" spans="1:28">
      <c r="A475" s="3730"/>
      <c r="B475" s="3730"/>
      <c r="C475" s="3731"/>
      <c r="F475" s="3732"/>
      <c r="G475" s="3732"/>
      <c r="H475" s="3732"/>
      <c r="I475" s="3732"/>
      <c r="J475" s="3732"/>
      <c r="K475" s="3732"/>
      <c r="L475" s="3732"/>
      <c r="M475" s="3732"/>
      <c r="N475" s="3732"/>
      <c r="O475" s="3732"/>
      <c r="P475" s="3732"/>
      <c r="Q475" s="3732"/>
      <c r="R475" s="3732"/>
      <c r="S475" s="3732"/>
      <c r="T475" s="3732"/>
      <c r="U475" s="3732"/>
      <c r="V475" s="3732"/>
      <c r="W475" s="3732"/>
      <c r="X475" s="3732"/>
      <c r="Y475" s="3732"/>
      <c r="Z475" s="3732"/>
      <c r="AA475" s="3732"/>
      <c r="AB475" s="3732"/>
    </row>
    <row r="476" spans="1:28">
      <c r="A476" s="3730"/>
      <c r="B476" s="3730"/>
      <c r="C476" s="3731"/>
      <c r="F476" s="3732"/>
      <c r="G476" s="3732"/>
      <c r="H476" s="3732"/>
      <c r="I476" s="3732"/>
      <c r="J476" s="3732"/>
      <c r="K476" s="3732"/>
      <c r="L476" s="3732"/>
      <c r="M476" s="3732"/>
      <c r="N476" s="3732"/>
      <c r="O476" s="3732"/>
      <c r="P476" s="3732"/>
      <c r="Q476" s="3732"/>
      <c r="R476" s="3732"/>
      <c r="S476" s="3732"/>
      <c r="T476" s="3732"/>
      <c r="U476" s="3732"/>
      <c r="V476" s="3732"/>
      <c r="W476" s="3732"/>
      <c r="X476" s="3732"/>
      <c r="Y476" s="3732"/>
      <c r="Z476" s="3732"/>
      <c r="AA476" s="3732"/>
      <c r="AB476" s="3732"/>
    </row>
    <row r="477" spans="1:28">
      <c r="A477" s="3730"/>
      <c r="B477" s="3730"/>
      <c r="C477" s="3731"/>
      <c r="F477" s="3732"/>
      <c r="G477" s="3732"/>
      <c r="H477" s="3732"/>
      <c r="I477" s="3732"/>
      <c r="J477" s="3732"/>
      <c r="K477" s="3732"/>
      <c r="L477" s="3732"/>
      <c r="M477" s="3732"/>
      <c r="N477" s="3732"/>
      <c r="O477" s="3732"/>
      <c r="P477" s="3732"/>
      <c r="Q477" s="3732"/>
      <c r="R477" s="3732"/>
      <c r="S477" s="3732"/>
      <c r="T477" s="3732"/>
      <c r="U477" s="3732"/>
      <c r="V477" s="3732"/>
      <c r="W477" s="3732"/>
      <c r="X477" s="3732"/>
      <c r="Y477" s="3732"/>
      <c r="Z477" s="3732"/>
      <c r="AA477" s="3732"/>
      <c r="AB477" s="3732"/>
    </row>
    <row r="478" spans="1:28">
      <c r="A478" s="3730"/>
      <c r="B478" s="3730"/>
      <c r="C478" s="3731"/>
      <c r="F478" s="3732"/>
      <c r="G478" s="3732"/>
      <c r="H478" s="3732"/>
      <c r="I478" s="3732"/>
      <c r="J478" s="3732"/>
      <c r="K478" s="3732"/>
      <c r="L478" s="3732"/>
      <c r="M478" s="3732"/>
      <c r="N478" s="3732"/>
      <c r="O478" s="3732"/>
      <c r="P478" s="3732"/>
      <c r="Q478" s="3732"/>
      <c r="R478" s="3732"/>
      <c r="S478" s="3732"/>
      <c r="T478" s="3732"/>
      <c r="U478" s="3732"/>
      <c r="V478" s="3732"/>
      <c r="W478" s="3732"/>
      <c r="X478" s="3732"/>
      <c r="Y478" s="3732"/>
      <c r="Z478" s="3732"/>
      <c r="AA478" s="3732"/>
      <c r="AB478" s="3732"/>
    </row>
    <row r="479" spans="1:28">
      <c r="A479" s="3730"/>
      <c r="B479" s="3730"/>
      <c r="C479" s="3731"/>
      <c r="F479" s="3732"/>
      <c r="G479" s="3732"/>
      <c r="H479" s="3732"/>
      <c r="I479" s="3732"/>
      <c r="J479" s="3732"/>
      <c r="K479" s="3732"/>
      <c r="L479" s="3732"/>
      <c r="M479" s="3732"/>
      <c r="N479" s="3732"/>
      <c r="O479" s="3732"/>
      <c r="P479" s="3732"/>
      <c r="Q479" s="3732"/>
      <c r="R479" s="3732"/>
      <c r="S479" s="3732"/>
      <c r="T479" s="3732"/>
      <c r="U479" s="3732"/>
      <c r="V479" s="3732"/>
      <c r="W479" s="3732"/>
      <c r="X479" s="3732"/>
      <c r="Y479" s="3732"/>
      <c r="Z479" s="3732"/>
      <c r="AA479" s="3732"/>
      <c r="AB479" s="3732"/>
    </row>
    <row r="480" spans="1:28">
      <c r="A480" s="3730"/>
      <c r="B480" s="3730"/>
      <c r="C480" s="3731"/>
      <c r="F480" s="3732"/>
      <c r="G480" s="3732"/>
      <c r="H480" s="3732"/>
      <c r="I480" s="3732"/>
      <c r="J480" s="3732"/>
      <c r="K480" s="3732"/>
      <c r="L480" s="3732"/>
      <c r="M480" s="3732"/>
      <c r="N480" s="3732"/>
      <c r="O480" s="3732"/>
      <c r="P480" s="3732"/>
      <c r="Q480" s="3732"/>
      <c r="R480" s="3732"/>
      <c r="S480" s="3732"/>
      <c r="T480" s="3732"/>
      <c r="U480" s="3732"/>
      <c r="V480" s="3732"/>
      <c r="W480" s="3732"/>
      <c r="X480" s="3732"/>
      <c r="Y480" s="3732"/>
      <c r="Z480" s="3732"/>
      <c r="AA480" s="3732"/>
      <c r="AB480" s="3732"/>
    </row>
    <row r="481" spans="1:28">
      <c r="A481" s="3730"/>
      <c r="B481" s="3730"/>
      <c r="C481" s="3731"/>
      <c r="F481" s="3732"/>
      <c r="G481" s="3732"/>
      <c r="H481" s="3732"/>
      <c r="I481" s="3732"/>
      <c r="J481" s="3732"/>
      <c r="K481" s="3732"/>
      <c r="L481" s="3732"/>
      <c r="M481" s="3732"/>
      <c r="N481" s="3732"/>
      <c r="O481" s="3732"/>
      <c r="P481" s="3732"/>
      <c r="Q481" s="3732"/>
      <c r="R481" s="3732"/>
      <c r="S481" s="3732"/>
      <c r="T481" s="3732"/>
      <c r="U481" s="3732"/>
      <c r="V481" s="3732"/>
      <c r="W481" s="3732"/>
      <c r="X481" s="3732"/>
      <c r="Y481" s="3732"/>
      <c r="Z481" s="3732"/>
      <c r="AA481" s="3732"/>
      <c r="AB481" s="3732"/>
    </row>
    <row r="482" spans="1:28">
      <c r="A482" s="3730"/>
      <c r="B482" s="3730"/>
      <c r="C482" s="3731"/>
      <c r="F482" s="3732"/>
      <c r="G482" s="3732"/>
      <c r="H482" s="3732"/>
      <c r="I482" s="3732"/>
      <c r="J482" s="3732"/>
      <c r="K482" s="3732"/>
      <c r="L482" s="3732"/>
      <c r="M482" s="3732"/>
      <c r="N482" s="3732"/>
      <c r="O482" s="3732"/>
      <c r="P482" s="3732"/>
      <c r="Q482" s="3732"/>
      <c r="R482" s="3732"/>
      <c r="S482" s="3732"/>
      <c r="T482" s="3732"/>
      <c r="U482" s="3732"/>
      <c r="V482" s="3732"/>
      <c r="W482" s="3732"/>
      <c r="X482" s="3732"/>
      <c r="Y482" s="3732"/>
      <c r="Z482" s="3732"/>
      <c r="AA482" s="3732"/>
      <c r="AB482" s="3732"/>
    </row>
    <row r="483" spans="1:28">
      <c r="A483" s="3730"/>
      <c r="B483" s="3730"/>
      <c r="C483" s="3731"/>
      <c r="F483" s="3732"/>
      <c r="G483" s="3732"/>
      <c r="H483" s="3732"/>
      <c r="I483" s="3732"/>
      <c r="J483" s="3732"/>
      <c r="K483" s="3732"/>
      <c r="L483" s="3732"/>
      <c r="M483" s="3732"/>
      <c r="N483" s="3732"/>
      <c r="O483" s="3732"/>
      <c r="P483" s="3732"/>
      <c r="Q483" s="3732"/>
      <c r="R483" s="3732"/>
      <c r="S483" s="3732"/>
      <c r="T483" s="3732"/>
      <c r="U483" s="3732"/>
      <c r="V483" s="3732"/>
      <c r="W483" s="3732"/>
      <c r="X483" s="3732"/>
      <c r="Y483" s="3732"/>
      <c r="Z483" s="3732"/>
      <c r="AA483" s="3732"/>
      <c r="AB483" s="3732"/>
    </row>
    <row r="484" spans="1:28">
      <c r="A484" s="3730"/>
      <c r="B484" s="3730"/>
      <c r="C484" s="3731"/>
      <c r="F484" s="3732"/>
      <c r="G484" s="3732"/>
      <c r="H484" s="3732"/>
      <c r="I484" s="3732"/>
      <c r="J484" s="3732"/>
      <c r="K484" s="3732"/>
      <c r="L484" s="3732"/>
      <c r="M484" s="3732"/>
      <c r="N484" s="3732"/>
      <c r="O484" s="3732"/>
      <c r="P484" s="3732"/>
      <c r="Q484" s="3732"/>
      <c r="R484" s="3732"/>
      <c r="S484" s="3732"/>
      <c r="T484" s="3732"/>
      <c r="U484" s="3732"/>
      <c r="V484" s="3732"/>
      <c r="W484" s="3732"/>
      <c r="X484" s="3732"/>
      <c r="Y484" s="3732"/>
      <c r="Z484" s="3732"/>
      <c r="AA484" s="3732"/>
      <c r="AB484" s="3732"/>
    </row>
    <row r="485" spans="1:28">
      <c r="A485" s="3730"/>
      <c r="B485" s="3730"/>
      <c r="C485" s="3731"/>
      <c r="F485" s="3732"/>
      <c r="G485" s="3732"/>
      <c r="H485" s="3732"/>
      <c r="I485" s="3732"/>
      <c r="J485" s="3732"/>
      <c r="K485" s="3732"/>
      <c r="L485" s="3732"/>
      <c r="M485" s="3732"/>
      <c r="N485" s="3732"/>
      <c r="O485" s="3732"/>
      <c r="P485" s="3732"/>
      <c r="Q485" s="3732"/>
      <c r="R485" s="3732"/>
      <c r="S485" s="3732"/>
      <c r="T485" s="3732"/>
      <c r="U485" s="3732"/>
      <c r="V485" s="3732"/>
      <c r="W485" s="3732"/>
      <c r="X485" s="3732"/>
      <c r="Y485" s="3732"/>
      <c r="Z485" s="3732"/>
      <c r="AA485" s="3732"/>
      <c r="AB485" s="3732"/>
    </row>
    <row r="486" spans="1:28">
      <c r="A486" s="3730"/>
      <c r="B486" s="3730"/>
      <c r="C486" s="3731"/>
      <c r="F486" s="3732"/>
      <c r="G486" s="3732"/>
      <c r="H486" s="3732"/>
      <c r="I486" s="3732"/>
      <c r="J486" s="3732"/>
      <c r="K486" s="3732"/>
      <c r="L486" s="3732"/>
      <c r="M486" s="3732"/>
      <c r="N486" s="3732"/>
      <c r="O486" s="3732"/>
      <c r="P486" s="3732"/>
      <c r="Q486" s="3732"/>
      <c r="R486" s="3732"/>
      <c r="S486" s="3732"/>
      <c r="T486" s="3732"/>
      <c r="U486" s="3732"/>
      <c r="V486" s="3732"/>
      <c r="W486" s="3732"/>
      <c r="X486" s="3732"/>
      <c r="Y486" s="3732"/>
      <c r="Z486" s="3732"/>
      <c r="AA486" s="3732"/>
      <c r="AB486" s="3732"/>
    </row>
    <row r="487" spans="1:28">
      <c r="A487" s="3730"/>
      <c r="B487" s="3730"/>
      <c r="C487" s="3731"/>
      <c r="F487" s="3732"/>
      <c r="G487" s="3732"/>
      <c r="H487" s="3732"/>
      <c r="I487" s="3732"/>
      <c r="J487" s="3732"/>
      <c r="K487" s="3732"/>
      <c r="L487" s="3732"/>
      <c r="M487" s="3732"/>
      <c r="N487" s="3732"/>
      <c r="O487" s="3732"/>
      <c r="P487" s="3732"/>
      <c r="Q487" s="3732"/>
      <c r="R487" s="3732"/>
      <c r="S487" s="3732"/>
      <c r="T487" s="3732"/>
      <c r="U487" s="3732"/>
      <c r="V487" s="3732"/>
      <c r="W487" s="3732"/>
      <c r="X487" s="3732"/>
      <c r="Y487" s="3732"/>
      <c r="Z487" s="3732"/>
      <c r="AA487" s="3732"/>
      <c r="AB487" s="3732"/>
    </row>
    <row r="488" spans="1:28">
      <c r="A488" s="3730"/>
      <c r="B488" s="3730"/>
      <c r="C488" s="3731"/>
      <c r="F488" s="3732"/>
      <c r="G488" s="3732"/>
      <c r="H488" s="3732"/>
      <c r="I488" s="3732"/>
      <c r="J488" s="3732"/>
      <c r="K488" s="3732"/>
      <c r="L488" s="3732"/>
      <c r="M488" s="3732"/>
      <c r="N488" s="3732"/>
      <c r="O488" s="3732"/>
      <c r="P488" s="3732"/>
      <c r="Q488" s="3732"/>
      <c r="R488" s="3732"/>
      <c r="S488" s="3732"/>
      <c r="T488" s="3732"/>
      <c r="U488" s="3732"/>
      <c r="V488" s="3732"/>
      <c r="W488" s="3732"/>
      <c r="X488" s="3732"/>
      <c r="Y488" s="3732"/>
      <c r="Z488" s="3732"/>
      <c r="AA488" s="3732"/>
      <c r="AB488" s="3732"/>
    </row>
    <row r="489" spans="1:28">
      <c r="A489" s="3730"/>
      <c r="B489" s="3730"/>
      <c r="C489" s="3731"/>
      <c r="F489" s="3732"/>
      <c r="G489" s="3732"/>
      <c r="H489" s="3732"/>
      <c r="I489" s="3732"/>
      <c r="J489" s="3732"/>
      <c r="K489" s="3732"/>
      <c r="L489" s="3732"/>
      <c r="M489" s="3732"/>
      <c r="N489" s="3732"/>
      <c r="O489" s="3732"/>
      <c r="P489" s="3732"/>
      <c r="Q489" s="3732"/>
      <c r="R489" s="3732"/>
      <c r="S489" s="3732"/>
      <c r="T489" s="3732"/>
      <c r="U489" s="3732"/>
      <c r="V489" s="3732"/>
      <c r="W489" s="3732"/>
      <c r="X489" s="3732"/>
      <c r="Y489" s="3732"/>
      <c r="Z489" s="3732"/>
      <c r="AA489" s="3732"/>
      <c r="AB489" s="3732"/>
    </row>
    <row r="490" spans="1:28">
      <c r="A490" s="3730"/>
      <c r="B490" s="3730"/>
      <c r="C490" s="3731"/>
      <c r="F490" s="3732"/>
      <c r="G490" s="3732"/>
      <c r="H490" s="3732"/>
      <c r="I490" s="3732"/>
      <c r="J490" s="3732"/>
      <c r="K490" s="3732"/>
      <c r="L490" s="3732"/>
      <c r="M490" s="3732"/>
      <c r="N490" s="3732"/>
      <c r="O490" s="3732"/>
      <c r="P490" s="3732"/>
      <c r="Q490" s="3732"/>
      <c r="R490" s="3732"/>
      <c r="S490" s="3732"/>
      <c r="T490" s="3732"/>
      <c r="U490" s="3732"/>
      <c r="V490" s="3732"/>
      <c r="W490" s="3732"/>
      <c r="X490" s="3732"/>
      <c r="Y490" s="3732"/>
      <c r="Z490" s="3732"/>
      <c r="AA490" s="3732"/>
      <c r="AB490" s="3732"/>
    </row>
    <row r="491" spans="1:28">
      <c r="A491" s="3730"/>
      <c r="B491" s="3730"/>
      <c r="C491" s="3731"/>
      <c r="F491" s="3732"/>
      <c r="G491" s="3732"/>
      <c r="H491" s="3732"/>
      <c r="I491" s="3732"/>
      <c r="J491" s="3732"/>
      <c r="K491" s="3732"/>
      <c r="L491" s="3732"/>
      <c r="M491" s="3732"/>
      <c r="N491" s="3732"/>
      <c r="O491" s="3732"/>
      <c r="P491" s="3732"/>
      <c r="Q491" s="3732"/>
      <c r="R491" s="3732"/>
      <c r="S491" s="3732"/>
      <c r="T491" s="3732"/>
      <c r="U491" s="3732"/>
      <c r="V491" s="3732"/>
      <c r="W491" s="3732"/>
      <c r="X491" s="3732"/>
      <c r="Y491" s="3732"/>
      <c r="Z491" s="3732"/>
      <c r="AA491" s="3732"/>
      <c r="AB491" s="3732"/>
    </row>
    <row r="492" spans="1:28">
      <c r="A492" s="3730"/>
      <c r="B492" s="3730"/>
      <c r="C492" s="3731"/>
      <c r="F492" s="3732"/>
      <c r="G492" s="3732"/>
      <c r="H492" s="3732"/>
      <c r="I492" s="3732"/>
      <c r="J492" s="3732"/>
      <c r="K492" s="3732"/>
      <c r="L492" s="3732"/>
      <c r="M492" s="3732"/>
      <c r="N492" s="3732"/>
      <c r="O492" s="3732"/>
      <c r="P492" s="3732"/>
      <c r="Q492" s="3732"/>
      <c r="R492" s="3732"/>
      <c r="S492" s="3732"/>
      <c r="T492" s="3732"/>
      <c r="U492" s="3732"/>
      <c r="V492" s="3732"/>
      <c r="W492" s="3732"/>
      <c r="X492" s="3732"/>
      <c r="Y492" s="3732"/>
      <c r="Z492" s="3732"/>
      <c r="AA492" s="3732"/>
      <c r="AB492" s="3732"/>
    </row>
    <row r="493" spans="1:28">
      <c r="A493" s="3730"/>
      <c r="B493" s="3730"/>
      <c r="C493" s="3731"/>
      <c r="F493" s="3732"/>
      <c r="G493" s="3732"/>
      <c r="H493" s="3732"/>
      <c r="I493" s="3732"/>
      <c r="J493" s="3732"/>
      <c r="K493" s="3732"/>
      <c r="L493" s="3732"/>
      <c r="M493" s="3732"/>
      <c r="N493" s="3732"/>
      <c r="O493" s="3732"/>
      <c r="P493" s="3732"/>
      <c r="Q493" s="3732"/>
      <c r="R493" s="3732"/>
      <c r="S493" s="3732"/>
      <c r="T493" s="3732"/>
      <c r="U493" s="3732"/>
      <c r="V493" s="3732"/>
      <c r="W493" s="3732"/>
      <c r="X493" s="3732"/>
      <c r="Y493" s="3732"/>
      <c r="Z493" s="3732"/>
      <c r="AA493" s="3732"/>
      <c r="AB493" s="3732"/>
    </row>
    <row r="494" spans="1:28">
      <c r="A494" s="3730"/>
      <c r="B494" s="3730"/>
      <c r="C494" s="3731"/>
      <c r="F494" s="3732"/>
      <c r="G494" s="3732"/>
      <c r="H494" s="3732"/>
      <c r="I494" s="3732"/>
      <c r="J494" s="3732"/>
      <c r="K494" s="3732"/>
      <c r="L494" s="3732"/>
      <c r="M494" s="3732"/>
      <c r="N494" s="3732"/>
      <c r="O494" s="3732"/>
      <c r="P494" s="3732"/>
      <c r="Q494" s="3732"/>
      <c r="R494" s="3732"/>
      <c r="S494" s="3732"/>
      <c r="T494" s="3732"/>
      <c r="U494" s="3732"/>
      <c r="V494" s="3732"/>
      <c r="W494" s="3732"/>
      <c r="X494" s="3732"/>
      <c r="Y494" s="3732"/>
      <c r="Z494" s="3732"/>
      <c r="AA494" s="3732"/>
      <c r="AB494" s="3732"/>
    </row>
    <row r="495" spans="1:28">
      <c r="A495" s="3730"/>
      <c r="B495" s="3730"/>
      <c r="C495" s="3731"/>
      <c r="F495" s="3732"/>
      <c r="G495" s="3732"/>
      <c r="H495" s="3732"/>
      <c r="I495" s="3732"/>
      <c r="J495" s="3732"/>
      <c r="K495" s="3732"/>
      <c r="L495" s="3732"/>
      <c r="M495" s="3732"/>
      <c r="N495" s="3732"/>
      <c r="O495" s="3732"/>
      <c r="P495" s="3732"/>
      <c r="Q495" s="3732"/>
      <c r="R495" s="3732"/>
      <c r="S495" s="3732"/>
      <c r="T495" s="3732"/>
      <c r="U495" s="3732"/>
      <c r="V495" s="3732"/>
      <c r="W495" s="3732"/>
      <c r="X495" s="3732"/>
      <c r="Y495" s="3732"/>
      <c r="Z495" s="3732"/>
      <c r="AA495" s="3732"/>
      <c r="AB495" s="3732"/>
    </row>
    <row r="496" spans="1:28">
      <c r="A496" s="3730"/>
      <c r="B496" s="3730"/>
      <c r="C496" s="3731"/>
      <c r="F496" s="3732"/>
      <c r="G496" s="3732"/>
      <c r="H496" s="3732"/>
      <c r="I496" s="3732"/>
      <c r="J496" s="3732"/>
      <c r="K496" s="3732"/>
      <c r="L496" s="3732"/>
      <c r="M496" s="3732"/>
      <c r="N496" s="3732"/>
      <c r="O496" s="3732"/>
      <c r="P496" s="3732"/>
      <c r="Q496" s="3732"/>
      <c r="R496" s="3732"/>
      <c r="S496" s="3732"/>
      <c r="T496" s="3732"/>
      <c r="U496" s="3732"/>
      <c r="V496" s="3732"/>
      <c r="W496" s="3732"/>
      <c r="X496" s="3732"/>
      <c r="Y496" s="3732"/>
      <c r="Z496" s="3732"/>
      <c r="AA496" s="3732"/>
      <c r="AB496" s="3732"/>
    </row>
    <row r="497" spans="1:28">
      <c r="A497" s="3730"/>
      <c r="B497" s="3730"/>
      <c r="C497" s="3731"/>
      <c r="F497" s="3732"/>
      <c r="G497" s="3732"/>
      <c r="H497" s="3732"/>
      <c r="I497" s="3732"/>
      <c r="J497" s="3732"/>
      <c r="K497" s="3732"/>
      <c r="L497" s="3732"/>
      <c r="M497" s="3732"/>
      <c r="N497" s="3732"/>
      <c r="O497" s="3732"/>
      <c r="P497" s="3732"/>
      <c r="Q497" s="3732"/>
      <c r="R497" s="3732"/>
      <c r="S497" s="3732"/>
      <c r="T497" s="3732"/>
      <c r="U497" s="3732"/>
      <c r="V497" s="3732"/>
      <c r="W497" s="3732"/>
      <c r="X497" s="3732"/>
      <c r="Y497" s="3732"/>
      <c r="Z497" s="3732"/>
      <c r="AA497" s="3732"/>
      <c r="AB497" s="3732"/>
    </row>
    <row r="498" spans="1:28">
      <c r="A498" s="3730"/>
      <c r="B498" s="3730"/>
      <c r="C498" s="3731"/>
      <c r="F498" s="3732"/>
      <c r="G498" s="3732"/>
      <c r="H498" s="3732"/>
      <c r="I498" s="3732"/>
      <c r="J498" s="3732"/>
      <c r="K498" s="3732"/>
      <c r="L498" s="3732"/>
      <c r="M498" s="3732"/>
      <c r="N498" s="3732"/>
      <c r="O498" s="3732"/>
      <c r="P498" s="3732"/>
      <c r="Q498" s="3732"/>
      <c r="R498" s="3732"/>
      <c r="S498" s="3732"/>
      <c r="T498" s="3732"/>
      <c r="U498" s="3732"/>
      <c r="V498" s="3732"/>
      <c r="W498" s="3732"/>
      <c r="X498" s="3732"/>
      <c r="Y498" s="3732"/>
      <c r="Z498" s="3732"/>
      <c r="AA498" s="3732"/>
      <c r="AB498" s="3732"/>
    </row>
    <row r="499" spans="1:28">
      <c r="A499" s="3730"/>
      <c r="B499" s="3730"/>
      <c r="C499" s="3731"/>
      <c r="F499" s="3732"/>
      <c r="G499" s="3732"/>
      <c r="H499" s="3732"/>
      <c r="I499" s="3732"/>
      <c r="J499" s="3732"/>
      <c r="K499" s="3732"/>
      <c r="L499" s="3732"/>
      <c r="M499" s="3732"/>
      <c r="N499" s="3732"/>
      <c r="O499" s="3732"/>
      <c r="P499" s="3732"/>
      <c r="Q499" s="3732"/>
      <c r="R499" s="3732"/>
      <c r="S499" s="3732"/>
      <c r="T499" s="3732"/>
      <c r="U499" s="3732"/>
      <c r="V499" s="3732"/>
      <c r="W499" s="3732"/>
      <c r="X499" s="3732"/>
      <c r="Y499" s="3732"/>
      <c r="Z499" s="3732"/>
      <c r="AA499" s="3732"/>
      <c r="AB499" s="3732"/>
    </row>
    <row r="500" spans="1:28">
      <c r="A500" s="3730"/>
      <c r="B500" s="3730"/>
      <c r="C500" s="3731"/>
      <c r="F500" s="3732"/>
      <c r="G500" s="3732"/>
      <c r="H500" s="3732"/>
      <c r="I500" s="3732"/>
      <c r="J500" s="3732"/>
      <c r="K500" s="3732"/>
      <c r="L500" s="3732"/>
      <c r="M500" s="3732"/>
      <c r="N500" s="3732"/>
      <c r="O500" s="3732"/>
      <c r="P500" s="3732"/>
      <c r="Q500" s="3732"/>
      <c r="R500" s="3732"/>
      <c r="S500" s="3732"/>
      <c r="T500" s="3732"/>
      <c r="U500" s="3732"/>
      <c r="V500" s="3732"/>
      <c r="W500" s="3732"/>
      <c r="X500" s="3732"/>
      <c r="Y500" s="3732"/>
      <c r="Z500" s="3732"/>
      <c r="AA500" s="3732"/>
      <c r="AB500" s="3732"/>
    </row>
    <row r="501" spans="1:28">
      <c r="A501" s="3730"/>
      <c r="B501" s="3730"/>
      <c r="C501" s="3731"/>
      <c r="F501" s="3732"/>
      <c r="G501" s="3732"/>
      <c r="H501" s="3732"/>
      <c r="I501" s="3732"/>
      <c r="J501" s="3732"/>
      <c r="K501" s="3732"/>
      <c r="L501" s="3732"/>
      <c r="M501" s="3732"/>
      <c r="N501" s="3732"/>
      <c r="O501" s="3732"/>
      <c r="P501" s="3732"/>
      <c r="Q501" s="3732"/>
      <c r="R501" s="3732"/>
      <c r="S501" s="3732"/>
      <c r="T501" s="3732"/>
      <c r="U501" s="3732"/>
      <c r="V501" s="3732"/>
      <c r="W501" s="3732"/>
      <c r="X501" s="3732"/>
      <c r="Y501" s="3732"/>
      <c r="Z501" s="3732"/>
      <c r="AA501" s="3732"/>
      <c r="AB501" s="3732"/>
    </row>
    <row r="502" spans="1:28">
      <c r="A502" s="3730"/>
      <c r="B502" s="3730"/>
      <c r="C502" s="3731"/>
      <c r="F502" s="3732"/>
      <c r="G502" s="3732"/>
      <c r="H502" s="3732"/>
      <c r="I502" s="3732"/>
      <c r="J502" s="3732"/>
      <c r="K502" s="3732"/>
      <c r="L502" s="3732"/>
      <c r="M502" s="3732"/>
      <c r="N502" s="3732"/>
      <c r="O502" s="3732"/>
      <c r="P502" s="3732"/>
      <c r="Q502" s="3732"/>
      <c r="R502" s="3732"/>
      <c r="S502" s="3732"/>
      <c r="T502" s="3732"/>
      <c r="U502" s="3732"/>
      <c r="V502" s="3732"/>
      <c r="W502" s="3732"/>
      <c r="X502" s="3732"/>
      <c r="Y502" s="3732"/>
      <c r="Z502" s="3732"/>
      <c r="AA502" s="3732"/>
      <c r="AB502" s="3732"/>
    </row>
    <row r="503" spans="1:28">
      <c r="A503" s="3730"/>
      <c r="B503" s="3730"/>
      <c r="C503" s="3731"/>
      <c r="F503" s="3732"/>
      <c r="G503" s="3732"/>
      <c r="H503" s="3732"/>
      <c r="I503" s="3732"/>
      <c r="J503" s="3732"/>
      <c r="K503" s="3732"/>
      <c r="L503" s="3732"/>
      <c r="M503" s="3732"/>
      <c r="N503" s="3732"/>
      <c r="O503" s="3732"/>
      <c r="P503" s="3732"/>
      <c r="Q503" s="3732"/>
      <c r="R503" s="3732"/>
      <c r="S503" s="3732"/>
      <c r="T503" s="3732"/>
      <c r="U503" s="3732"/>
      <c r="V503" s="3732"/>
      <c r="W503" s="3732"/>
      <c r="X503" s="3732"/>
      <c r="Y503" s="3732"/>
      <c r="Z503" s="3732"/>
      <c r="AA503" s="3732"/>
      <c r="AB503" s="3732"/>
    </row>
    <row r="504" spans="1:28">
      <c r="A504" s="3730"/>
      <c r="B504" s="3730"/>
      <c r="C504" s="3731"/>
      <c r="F504" s="3732"/>
      <c r="G504" s="3732"/>
      <c r="H504" s="3732"/>
      <c r="I504" s="3732"/>
      <c r="J504" s="3732"/>
      <c r="K504" s="3732"/>
      <c r="L504" s="3732"/>
      <c r="M504" s="3732"/>
      <c r="N504" s="3732"/>
      <c r="O504" s="3732"/>
      <c r="P504" s="3732"/>
      <c r="Q504" s="3732"/>
      <c r="R504" s="3732"/>
      <c r="S504" s="3732"/>
      <c r="T504" s="3732"/>
      <c r="U504" s="3732"/>
      <c r="V504" s="3732"/>
      <c r="W504" s="3732"/>
      <c r="X504" s="3732"/>
      <c r="Y504" s="3732"/>
      <c r="Z504" s="3732"/>
      <c r="AA504" s="3732"/>
      <c r="AB504" s="3732"/>
    </row>
    <row r="505" spans="1:28">
      <c r="A505" s="3730"/>
      <c r="B505" s="3730"/>
      <c r="C505" s="3731"/>
      <c r="F505" s="3732"/>
      <c r="G505" s="3732"/>
      <c r="H505" s="3732"/>
      <c r="I505" s="3732"/>
      <c r="J505" s="3732"/>
      <c r="K505" s="3732"/>
      <c r="L505" s="3732"/>
      <c r="M505" s="3732"/>
      <c r="N505" s="3732"/>
      <c r="O505" s="3732"/>
      <c r="P505" s="3732"/>
      <c r="Q505" s="3732"/>
      <c r="R505" s="3732"/>
      <c r="S505" s="3732"/>
      <c r="T505" s="3732"/>
      <c r="U505" s="3732"/>
      <c r="V505" s="3732"/>
      <c r="W505" s="3732"/>
      <c r="X505" s="3732"/>
      <c r="Y505" s="3732"/>
      <c r="Z505" s="3732"/>
      <c r="AA505" s="3732"/>
      <c r="AB505" s="3732"/>
    </row>
    <row r="506" spans="1:28">
      <c r="A506" s="3730"/>
      <c r="B506" s="3730"/>
      <c r="C506" s="3731"/>
      <c r="F506" s="3732"/>
      <c r="G506" s="3732"/>
      <c r="H506" s="3732"/>
      <c r="I506" s="3732"/>
      <c r="J506" s="3732"/>
      <c r="K506" s="3732"/>
      <c r="L506" s="3732"/>
      <c r="M506" s="3732"/>
      <c r="N506" s="3732"/>
      <c r="O506" s="3732"/>
      <c r="P506" s="3732"/>
      <c r="Q506" s="3732"/>
      <c r="R506" s="3732"/>
      <c r="S506" s="3732"/>
      <c r="T506" s="3732"/>
      <c r="U506" s="3732"/>
      <c r="V506" s="3732"/>
      <c r="W506" s="3732"/>
      <c r="X506" s="3732"/>
      <c r="Y506" s="3732"/>
      <c r="Z506" s="3732"/>
      <c r="AA506" s="3732"/>
      <c r="AB506" s="3732"/>
    </row>
    <row r="507" spans="1:28">
      <c r="A507" s="3730"/>
      <c r="B507" s="3730"/>
      <c r="C507" s="3731"/>
      <c r="F507" s="3732"/>
      <c r="G507" s="3732"/>
      <c r="H507" s="3732"/>
      <c r="I507" s="3732"/>
      <c r="J507" s="3732"/>
      <c r="K507" s="3732"/>
      <c r="L507" s="3732"/>
      <c r="M507" s="3732"/>
      <c r="N507" s="3732"/>
      <c r="O507" s="3732"/>
      <c r="P507" s="3732"/>
      <c r="Q507" s="3732"/>
      <c r="R507" s="3732"/>
      <c r="S507" s="3732"/>
      <c r="T507" s="3732"/>
      <c r="U507" s="3732"/>
      <c r="V507" s="3732"/>
      <c r="W507" s="3732"/>
      <c r="X507" s="3732"/>
      <c r="Y507" s="3732"/>
      <c r="Z507" s="3732"/>
      <c r="AA507" s="3732"/>
      <c r="AB507" s="3732"/>
    </row>
    <row r="508" spans="1:28">
      <c r="A508" s="3730"/>
      <c r="B508" s="3730"/>
      <c r="C508" s="3731"/>
      <c r="F508" s="3732"/>
      <c r="G508" s="3732"/>
      <c r="H508" s="3732"/>
      <c r="I508" s="3732"/>
      <c r="J508" s="3732"/>
      <c r="K508" s="3732"/>
      <c r="L508" s="3732"/>
      <c r="M508" s="3732"/>
      <c r="N508" s="3732"/>
      <c r="O508" s="3732"/>
      <c r="P508" s="3732"/>
      <c r="Q508" s="3732"/>
      <c r="R508" s="3732"/>
      <c r="S508" s="3732"/>
      <c r="T508" s="3732"/>
      <c r="U508" s="3732"/>
      <c r="V508" s="3732"/>
      <c r="W508" s="3732"/>
      <c r="X508" s="3732"/>
      <c r="Y508" s="3732"/>
      <c r="Z508" s="3732"/>
      <c r="AA508" s="3732"/>
      <c r="AB508" s="3732"/>
    </row>
    <row r="509" spans="1:28">
      <c r="A509" s="3730"/>
      <c r="B509" s="3730"/>
      <c r="C509" s="3731"/>
      <c r="F509" s="3732"/>
      <c r="G509" s="3732"/>
      <c r="H509" s="3732"/>
      <c r="I509" s="3732"/>
      <c r="J509" s="3732"/>
      <c r="K509" s="3732"/>
      <c r="L509" s="3732"/>
      <c r="M509" s="3732"/>
      <c r="N509" s="3732"/>
      <c r="O509" s="3732"/>
      <c r="P509" s="3732"/>
      <c r="Q509" s="3732"/>
      <c r="R509" s="3732"/>
      <c r="S509" s="3732"/>
      <c r="T509" s="3732"/>
      <c r="U509" s="3732"/>
      <c r="V509" s="3732"/>
      <c r="W509" s="3732"/>
      <c r="X509" s="3732"/>
      <c r="Y509" s="3732"/>
      <c r="Z509" s="3732"/>
      <c r="AA509" s="3732"/>
      <c r="AB509" s="3732"/>
    </row>
    <row r="510" spans="1:28">
      <c r="A510" s="3730"/>
      <c r="B510" s="3730"/>
      <c r="C510" s="3731"/>
      <c r="F510" s="3732"/>
      <c r="G510" s="3732"/>
      <c r="H510" s="3732"/>
      <c r="I510" s="3732"/>
      <c r="J510" s="3732"/>
      <c r="K510" s="3732"/>
      <c r="L510" s="3732"/>
      <c r="M510" s="3732"/>
      <c r="N510" s="3732"/>
      <c r="O510" s="3732"/>
      <c r="P510" s="3732"/>
      <c r="Q510" s="3732"/>
      <c r="R510" s="3732"/>
      <c r="S510" s="3732"/>
      <c r="T510" s="3732"/>
      <c r="U510" s="3732"/>
      <c r="V510" s="3732"/>
      <c r="W510" s="3732"/>
      <c r="X510" s="3732"/>
      <c r="Y510" s="3732"/>
      <c r="Z510" s="3732"/>
      <c r="AA510" s="3732"/>
      <c r="AB510" s="3732"/>
    </row>
    <row r="511" spans="1:28">
      <c r="A511" s="3730"/>
      <c r="B511" s="3730"/>
      <c r="C511" s="3731"/>
      <c r="F511" s="3732"/>
      <c r="G511" s="3732"/>
      <c r="H511" s="3732"/>
      <c r="I511" s="3732"/>
      <c r="J511" s="3732"/>
      <c r="K511" s="3732"/>
      <c r="L511" s="3732"/>
      <c r="M511" s="3732"/>
      <c r="N511" s="3732"/>
      <c r="O511" s="3732"/>
      <c r="P511" s="3732"/>
      <c r="Q511" s="3732"/>
      <c r="R511" s="3732"/>
      <c r="S511" s="3732"/>
      <c r="T511" s="3732"/>
      <c r="U511" s="3732"/>
      <c r="V511" s="3732"/>
      <c r="W511" s="3732"/>
      <c r="X511" s="3732"/>
      <c r="Y511" s="3732"/>
      <c r="Z511" s="3732"/>
      <c r="AA511" s="3732"/>
      <c r="AB511" s="3732"/>
    </row>
    <row r="512" spans="1:28">
      <c r="A512" s="3730"/>
      <c r="B512" s="3730"/>
      <c r="C512" s="3731"/>
      <c r="F512" s="3732"/>
      <c r="G512" s="3732"/>
      <c r="H512" s="3732"/>
      <c r="I512" s="3732"/>
      <c r="J512" s="3732"/>
      <c r="K512" s="3732"/>
      <c r="L512" s="3732"/>
      <c r="M512" s="3732"/>
      <c r="N512" s="3732"/>
      <c r="O512" s="3732"/>
      <c r="P512" s="3732"/>
      <c r="Q512" s="3732"/>
      <c r="R512" s="3732"/>
      <c r="S512" s="3732"/>
      <c r="T512" s="3732"/>
      <c r="U512" s="3732"/>
      <c r="V512" s="3732"/>
      <c r="W512" s="3732"/>
      <c r="X512" s="3732"/>
      <c r="Y512" s="3732"/>
      <c r="Z512" s="3732"/>
      <c r="AA512" s="3732"/>
      <c r="AB512" s="3732"/>
    </row>
    <row r="513" spans="1:28">
      <c r="A513" s="3730"/>
      <c r="B513" s="3730"/>
      <c r="C513" s="3731"/>
      <c r="F513" s="3732"/>
      <c r="G513" s="3732"/>
      <c r="H513" s="3732"/>
      <c r="I513" s="3732"/>
      <c r="J513" s="3732"/>
      <c r="K513" s="3732"/>
      <c r="L513" s="3732"/>
      <c r="M513" s="3732"/>
      <c r="N513" s="3732"/>
      <c r="O513" s="3732"/>
      <c r="P513" s="3732"/>
      <c r="Q513" s="3732"/>
      <c r="R513" s="3732"/>
      <c r="S513" s="3732"/>
      <c r="T513" s="3732"/>
      <c r="U513" s="3732"/>
      <c r="V513" s="3732"/>
      <c r="W513" s="3732"/>
      <c r="X513" s="3732"/>
      <c r="Y513" s="3732"/>
      <c r="Z513" s="3732"/>
      <c r="AA513" s="3732"/>
      <c r="AB513" s="3732"/>
    </row>
    <row r="514" spans="1:28">
      <c r="A514" s="3730"/>
      <c r="B514" s="3730"/>
      <c r="C514" s="3731"/>
      <c r="F514" s="3732"/>
      <c r="G514" s="3732"/>
      <c r="H514" s="3732"/>
      <c r="I514" s="3732"/>
      <c r="J514" s="3732"/>
      <c r="K514" s="3732"/>
      <c r="L514" s="3732"/>
      <c r="M514" s="3732"/>
      <c r="N514" s="3732"/>
      <c r="O514" s="3732"/>
      <c r="P514" s="3732"/>
      <c r="Q514" s="3732"/>
      <c r="R514" s="3732"/>
      <c r="S514" s="3732"/>
      <c r="T514" s="3732"/>
      <c r="U514" s="3732"/>
      <c r="V514" s="3732"/>
      <c r="W514" s="3732"/>
      <c r="X514" s="3732"/>
      <c r="Y514" s="3732"/>
      <c r="Z514" s="3732"/>
      <c r="AA514" s="3732"/>
      <c r="AB514" s="3732"/>
    </row>
    <row r="515" spans="1:28">
      <c r="A515" s="3730"/>
      <c r="B515" s="3730"/>
      <c r="C515" s="3731"/>
      <c r="F515" s="3732"/>
      <c r="G515" s="3732"/>
      <c r="H515" s="3732"/>
      <c r="I515" s="3732"/>
      <c r="J515" s="3732"/>
      <c r="K515" s="3732"/>
      <c r="L515" s="3732"/>
      <c r="M515" s="3732"/>
      <c r="N515" s="3732"/>
      <c r="O515" s="3732"/>
      <c r="P515" s="3732"/>
      <c r="Q515" s="3732"/>
      <c r="R515" s="3732"/>
      <c r="S515" s="3732"/>
      <c r="T515" s="3732"/>
      <c r="U515" s="3732"/>
      <c r="V515" s="3732"/>
      <c r="W515" s="3732"/>
      <c r="X515" s="3732"/>
      <c r="Y515" s="3732"/>
      <c r="Z515" s="3732"/>
      <c r="AA515" s="3732"/>
      <c r="AB515" s="3732"/>
    </row>
    <row r="516" spans="1:28">
      <c r="A516" s="3730"/>
      <c r="B516" s="3730"/>
      <c r="C516" s="3731"/>
      <c r="F516" s="3732"/>
      <c r="G516" s="3732"/>
      <c r="H516" s="3732"/>
      <c r="I516" s="3732"/>
      <c r="J516" s="3732"/>
      <c r="K516" s="3732"/>
      <c r="L516" s="3732"/>
      <c r="M516" s="3732"/>
      <c r="N516" s="3732"/>
      <c r="O516" s="3732"/>
      <c r="P516" s="3732"/>
      <c r="Q516" s="3732"/>
      <c r="R516" s="3732"/>
      <c r="S516" s="3732"/>
      <c r="T516" s="3732"/>
      <c r="U516" s="3732"/>
      <c r="V516" s="3732"/>
      <c r="W516" s="3732"/>
      <c r="X516" s="3732"/>
      <c r="Y516" s="3732"/>
      <c r="Z516" s="3732"/>
      <c r="AA516" s="3732"/>
      <c r="AB516" s="3732"/>
    </row>
    <row r="517" spans="1:28">
      <c r="A517" s="3730"/>
      <c r="B517" s="3730"/>
      <c r="C517" s="3731"/>
      <c r="F517" s="3732"/>
      <c r="G517" s="3732"/>
      <c r="H517" s="3732"/>
      <c r="I517" s="3732"/>
      <c r="J517" s="3732"/>
      <c r="K517" s="3732"/>
      <c r="L517" s="3732"/>
      <c r="M517" s="3732"/>
      <c r="N517" s="3732"/>
      <c r="O517" s="3732"/>
      <c r="P517" s="3732"/>
      <c r="Q517" s="3732"/>
      <c r="R517" s="3732"/>
      <c r="S517" s="3732"/>
      <c r="T517" s="3732"/>
      <c r="U517" s="3732"/>
      <c r="V517" s="3732"/>
      <c r="W517" s="3732"/>
      <c r="X517" s="3732"/>
      <c r="Y517" s="3732"/>
      <c r="Z517" s="3732"/>
      <c r="AA517" s="3732"/>
      <c r="AB517" s="3732"/>
    </row>
    <row r="518" spans="1:28">
      <c r="A518" s="3730"/>
      <c r="B518" s="3730"/>
      <c r="C518" s="3731"/>
      <c r="F518" s="3732"/>
      <c r="G518" s="3732"/>
      <c r="H518" s="3732"/>
      <c r="I518" s="3732"/>
      <c r="J518" s="3732"/>
      <c r="K518" s="3732"/>
      <c r="L518" s="3732"/>
      <c r="M518" s="3732"/>
      <c r="N518" s="3732"/>
      <c r="O518" s="3732"/>
      <c r="P518" s="3732"/>
      <c r="Q518" s="3732"/>
      <c r="R518" s="3732"/>
      <c r="S518" s="3732"/>
      <c r="T518" s="3732"/>
      <c r="U518" s="3732"/>
      <c r="V518" s="3732"/>
      <c r="W518" s="3732"/>
      <c r="X518" s="3732"/>
      <c r="Y518" s="3732"/>
      <c r="Z518" s="3732"/>
      <c r="AA518" s="3732"/>
      <c r="AB518" s="3732"/>
    </row>
    <row r="519" spans="1:28">
      <c r="A519" s="3730"/>
      <c r="B519" s="3730"/>
      <c r="C519" s="3731"/>
      <c r="F519" s="3732"/>
      <c r="G519" s="3732"/>
      <c r="H519" s="3732"/>
      <c r="I519" s="3732"/>
      <c r="J519" s="3732"/>
      <c r="K519" s="3732"/>
      <c r="L519" s="3732"/>
      <c r="M519" s="3732"/>
      <c r="N519" s="3732"/>
      <c r="O519" s="3732"/>
      <c r="P519" s="3732"/>
      <c r="Q519" s="3732"/>
      <c r="R519" s="3732"/>
      <c r="S519" s="3732"/>
      <c r="T519" s="3732"/>
      <c r="U519" s="3732"/>
      <c r="V519" s="3732"/>
      <c r="W519" s="3732"/>
      <c r="X519" s="3732"/>
      <c r="Y519" s="3732"/>
      <c r="Z519" s="3732"/>
      <c r="AA519" s="3732"/>
      <c r="AB519" s="3732"/>
    </row>
    <row r="520" spans="1:28">
      <c r="A520" s="3730"/>
      <c r="B520" s="3730"/>
      <c r="C520" s="3731"/>
      <c r="F520" s="3732"/>
      <c r="G520" s="3732"/>
      <c r="H520" s="3732"/>
      <c r="I520" s="3732"/>
      <c r="J520" s="3732"/>
      <c r="K520" s="3732"/>
      <c r="L520" s="3732"/>
      <c r="M520" s="3732"/>
      <c r="N520" s="3732"/>
      <c r="O520" s="3732"/>
      <c r="P520" s="3732"/>
      <c r="Q520" s="3732"/>
      <c r="R520" s="3732"/>
      <c r="S520" s="3732"/>
      <c r="T520" s="3732"/>
      <c r="U520" s="3732"/>
      <c r="V520" s="3732"/>
      <c r="W520" s="3732"/>
      <c r="X520" s="3732"/>
      <c r="Y520" s="3732"/>
      <c r="Z520" s="3732"/>
      <c r="AA520" s="3732"/>
      <c r="AB520" s="3732"/>
    </row>
    <row r="521" spans="1:28">
      <c r="A521" s="3730"/>
      <c r="B521" s="3730"/>
      <c r="C521" s="3731"/>
      <c r="F521" s="3732"/>
      <c r="G521" s="3732"/>
      <c r="H521" s="3732"/>
      <c r="I521" s="3732"/>
      <c r="J521" s="3732"/>
      <c r="K521" s="3732"/>
      <c r="L521" s="3732"/>
      <c r="M521" s="3732"/>
      <c r="N521" s="3732"/>
      <c r="O521" s="3732"/>
      <c r="P521" s="3732"/>
      <c r="Q521" s="3732"/>
      <c r="R521" s="3732"/>
      <c r="S521" s="3732"/>
      <c r="T521" s="3732"/>
      <c r="U521" s="3732"/>
      <c r="V521" s="3732"/>
      <c r="W521" s="3732"/>
      <c r="X521" s="3732"/>
      <c r="Y521" s="3732"/>
      <c r="Z521" s="3732"/>
      <c r="AA521" s="3732"/>
      <c r="AB521" s="3732"/>
    </row>
    <row r="522" spans="1:28">
      <c r="A522" s="3730"/>
      <c r="B522" s="3730"/>
      <c r="C522" s="3731"/>
      <c r="F522" s="3732"/>
      <c r="G522" s="3732"/>
      <c r="H522" s="3732"/>
      <c r="I522" s="3732"/>
      <c r="J522" s="3732"/>
      <c r="K522" s="3732"/>
      <c r="L522" s="3732"/>
      <c r="M522" s="3732"/>
      <c r="N522" s="3732"/>
      <c r="O522" s="3732"/>
      <c r="P522" s="3732"/>
      <c r="Q522" s="3732"/>
      <c r="R522" s="3732"/>
      <c r="S522" s="3732"/>
      <c r="T522" s="3732"/>
      <c r="U522" s="3732"/>
      <c r="V522" s="3732"/>
      <c r="W522" s="3732"/>
      <c r="X522" s="3732"/>
      <c r="Y522" s="3732"/>
      <c r="Z522" s="3732"/>
      <c r="AA522" s="3732"/>
      <c r="AB522" s="3732"/>
    </row>
    <row r="523" spans="1:28">
      <c r="A523" s="3730"/>
      <c r="B523" s="3730"/>
      <c r="C523" s="3731"/>
      <c r="F523" s="3732"/>
      <c r="G523" s="3732"/>
      <c r="H523" s="3732"/>
      <c r="I523" s="3732"/>
      <c r="J523" s="3732"/>
      <c r="K523" s="3732"/>
      <c r="L523" s="3732"/>
      <c r="M523" s="3732"/>
      <c r="N523" s="3732"/>
      <c r="O523" s="3732"/>
      <c r="P523" s="3732"/>
      <c r="Q523" s="3732"/>
      <c r="R523" s="3732"/>
      <c r="S523" s="3732"/>
      <c r="T523" s="3732"/>
      <c r="U523" s="3732"/>
      <c r="V523" s="3732"/>
      <c r="W523" s="3732"/>
      <c r="X523" s="3732"/>
      <c r="Y523" s="3732"/>
      <c r="Z523" s="3732"/>
      <c r="AA523" s="3732"/>
      <c r="AB523" s="3732"/>
    </row>
    <row r="524" spans="1:28">
      <c r="A524" s="3730"/>
      <c r="B524" s="3730"/>
      <c r="C524" s="3731"/>
      <c r="F524" s="3732"/>
      <c r="G524" s="3732"/>
      <c r="H524" s="3732"/>
      <c r="I524" s="3732"/>
      <c r="J524" s="3732"/>
      <c r="K524" s="3732"/>
      <c r="L524" s="3732"/>
      <c r="M524" s="3732"/>
      <c r="N524" s="3732"/>
      <c r="O524" s="3732"/>
      <c r="P524" s="3732"/>
      <c r="Q524" s="3732"/>
      <c r="R524" s="3732"/>
      <c r="S524" s="3732"/>
      <c r="T524" s="3732"/>
      <c r="U524" s="3732"/>
      <c r="V524" s="3732"/>
      <c r="W524" s="3732"/>
      <c r="X524" s="3732"/>
      <c r="Y524" s="3732"/>
      <c r="Z524" s="3732"/>
      <c r="AA524" s="3732"/>
      <c r="AB524" s="3732"/>
    </row>
    <row r="525" spans="1:28">
      <c r="A525" s="3730"/>
      <c r="B525" s="3730"/>
      <c r="C525" s="3731"/>
      <c r="F525" s="3732"/>
      <c r="G525" s="3732"/>
      <c r="H525" s="3732"/>
      <c r="I525" s="3732"/>
      <c r="J525" s="3732"/>
      <c r="K525" s="3732"/>
      <c r="L525" s="3732"/>
      <c r="M525" s="3732"/>
      <c r="N525" s="3732"/>
      <c r="O525" s="3732"/>
      <c r="P525" s="3732"/>
      <c r="Q525" s="3732"/>
      <c r="R525" s="3732"/>
      <c r="S525" s="3732"/>
      <c r="T525" s="3732"/>
      <c r="U525" s="3732"/>
      <c r="V525" s="3732"/>
      <c r="W525" s="3732"/>
      <c r="X525" s="3732"/>
      <c r="Y525" s="3732"/>
      <c r="Z525" s="3732"/>
      <c r="AA525" s="3732"/>
      <c r="AB525" s="3732"/>
    </row>
    <row r="526" spans="1:28">
      <c r="A526" s="3730"/>
      <c r="B526" s="3730"/>
      <c r="C526" s="3731"/>
      <c r="F526" s="3732"/>
      <c r="G526" s="3732"/>
      <c r="H526" s="3732"/>
      <c r="I526" s="3732"/>
      <c r="J526" s="3732"/>
      <c r="K526" s="3732"/>
      <c r="L526" s="3732"/>
      <c r="M526" s="3732"/>
      <c r="N526" s="3732"/>
      <c r="O526" s="3732"/>
      <c r="P526" s="3732"/>
      <c r="Q526" s="3732"/>
      <c r="R526" s="3732"/>
      <c r="S526" s="3732"/>
      <c r="T526" s="3732"/>
      <c r="U526" s="3732"/>
      <c r="V526" s="3732"/>
      <c r="W526" s="3732"/>
      <c r="X526" s="3732"/>
      <c r="Y526" s="3732"/>
      <c r="Z526" s="3732"/>
      <c r="AA526" s="3732"/>
      <c r="AB526" s="3732"/>
    </row>
    <row r="527" spans="1:28">
      <c r="A527" s="3730"/>
      <c r="B527" s="3730"/>
      <c r="C527" s="3731"/>
      <c r="F527" s="3732"/>
      <c r="G527" s="3732"/>
      <c r="H527" s="3732"/>
      <c r="I527" s="3732"/>
      <c r="J527" s="3732"/>
      <c r="K527" s="3732"/>
      <c r="L527" s="3732"/>
      <c r="M527" s="3732"/>
      <c r="N527" s="3732"/>
      <c r="O527" s="3732"/>
      <c r="P527" s="3732"/>
      <c r="Q527" s="3732"/>
      <c r="R527" s="3732"/>
      <c r="S527" s="3732"/>
      <c r="T527" s="3732"/>
      <c r="U527" s="3732"/>
      <c r="V527" s="3732"/>
      <c r="W527" s="3732"/>
      <c r="X527" s="3732"/>
      <c r="Y527" s="3732"/>
      <c r="Z527" s="3732"/>
      <c r="AA527" s="3732"/>
      <c r="AB527" s="3732"/>
    </row>
    <row r="528" spans="1:28">
      <c r="A528" s="3730"/>
      <c r="B528" s="3730"/>
      <c r="C528" s="3731"/>
      <c r="F528" s="3732"/>
      <c r="G528" s="3732"/>
      <c r="H528" s="3732"/>
      <c r="I528" s="3732"/>
      <c r="J528" s="3732"/>
      <c r="K528" s="3732"/>
      <c r="L528" s="3732"/>
      <c r="M528" s="3732"/>
      <c r="N528" s="3732"/>
      <c r="O528" s="3732"/>
      <c r="P528" s="3732"/>
      <c r="Q528" s="3732"/>
      <c r="R528" s="3732"/>
      <c r="S528" s="3732"/>
      <c r="T528" s="3732"/>
      <c r="U528" s="3732"/>
      <c r="V528" s="3732"/>
      <c r="W528" s="3732"/>
      <c r="X528" s="3732"/>
      <c r="Y528" s="3732"/>
      <c r="Z528" s="3732"/>
      <c r="AA528" s="3732"/>
      <c r="AB528" s="3732"/>
    </row>
    <row r="529" spans="1:28">
      <c r="A529" s="3730"/>
      <c r="B529" s="3730"/>
      <c r="C529" s="3731"/>
      <c r="F529" s="3732"/>
      <c r="G529" s="3732"/>
      <c r="H529" s="3732"/>
      <c r="I529" s="3732"/>
      <c r="J529" s="3732"/>
      <c r="K529" s="3732"/>
      <c r="L529" s="3732"/>
      <c r="M529" s="3732"/>
      <c r="N529" s="3732"/>
      <c r="O529" s="3732"/>
      <c r="P529" s="3732"/>
      <c r="Q529" s="3732"/>
      <c r="R529" s="3732"/>
      <c r="S529" s="3732"/>
      <c r="T529" s="3732"/>
      <c r="U529" s="3732"/>
      <c r="V529" s="3732"/>
      <c r="W529" s="3732"/>
      <c r="X529" s="3732"/>
      <c r="Y529" s="3732"/>
      <c r="Z529" s="3732"/>
      <c r="AA529" s="3732"/>
      <c r="AB529" s="3732"/>
    </row>
    <row r="530" spans="1:28">
      <c r="A530" s="3730"/>
      <c r="B530" s="3730"/>
      <c r="C530" s="3731"/>
      <c r="F530" s="3732"/>
      <c r="G530" s="3732"/>
      <c r="H530" s="3732"/>
      <c r="I530" s="3732"/>
      <c r="J530" s="3732"/>
      <c r="K530" s="3732"/>
      <c r="L530" s="3732"/>
      <c r="M530" s="3732"/>
      <c r="N530" s="3732"/>
      <c r="O530" s="3732"/>
      <c r="P530" s="3732"/>
      <c r="Q530" s="3732"/>
      <c r="R530" s="3732"/>
      <c r="S530" s="3732"/>
      <c r="T530" s="3732"/>
      <c r="U530" s="3732"/>
      <c r="V530" s="3732"/>
      <c r="W530" s="3732"/>
      <c r="X530" s="3732"/>
      <c r="Y530" s="3732"/>
      <c r="Z530" s="3732"/>
      <c r="AA530" s="3732"/>
      <c r="AB530" s="3732"/>
    </row>
    <row r="531" spans="1:28">
      <c r="A531" s="3730"/>
      <c r="B531" s="3730"/>
      <c r="C531" s="3731"/>
      <c r="F531" s="3732"/>
      <c r="G531" s="3732"/>
      <c r="H531" s="3732"/>
      <c r="I531" s="3732"/>
      <c r="J531" s="3732"/>
      <c r="K531" s="3732"/>
      <c r="L531" s="3732"/>
      <c r="M531" s="3732"/>
      <c r="N531" s="3732"/>
      <c r="O531" s="3732"/>
      <c r="P531" s="3732"/>
      <c r="Q531" s="3732"/>
      <c r="R531" s="3732"/>
      <c r="S531" s="3732"/>
      <c r="T531" s="3732"/>
      <c r="U531" s="3732"/>
      <c r="V531" s="3732"/>
      <c r="W531" s="3732"/>
      <c r="X531" s="3732"/>
      <c r="Y531" s="3732"/>
      <c r="Z531" s="3732"/>
      <c r="AA531" s="3732"/>
      <c r="AB531" s="3732"/>
    </row>
    <row r="532" spans="1:28">
      <c r="A532" s="3730"/>
      <c r="B532" s="3730"/>
      <c r="C532" s="3731"/>
      <c r="F532" s="3732"/>
      <c r="G532" s="3732"/>
      <c r="H532" s="3732"/>
      <c r="I532" s="3732"/>
      <c r="J532" s="3732"/>
      <c r="K532" s="3732"/>
      <c r="L532" s="3732"/>
      <c r="M532" s="3732"/>
      <c r="N532" s="3732"/>
      <c r="O532" s="3732"/>
      <c r="P532" s="3732"/>
      <c r="Q532" s="3732"/>
      <c r="R532" s="3732"/>
      <c r="S532" s="3732"/>
      <c r="T532" s="3732"/>
      <c r="U532" s="3732"/>
      <c r="V532" s="3732"/>
      <c r="W532" s="3732"/>
      <c r="X532" s="3732"/>
      <c r="Y532" s="3732"/>
      <c r="Z532" s="3732"/>
      <c r="AA532" s="3732"/>
      <c r="AB532" s="3732"/>
    </row>
    <row r="533" spans="1:28">
      <c r="A533" s="3730"/>
      <c r="B533" s="3730"/>
      <c r="C533" s="3731"/>
      <c r="F533" s="3732"/>
      <c r="G533" s="3732"/>
      <c r="H533" s="3732"/>
      <c r="I533" s="3732"/>
      <c r="J533" s="3732"/>
      <c r="K533" s="3732"/>
      <c r="L533" s="3732"/>
      <c r="M533" s="3732"/>
      <c r="N533" s="3732"/>
      <c r="O533" s="3732"/>
      <c r="P533" s="3732"/>
      <c r="Q533" s="3732"/>
      <c r="R533" s="3732"/>
      <c r="S533" s="3732"/>
      <c r="T533" s="3732"/>
      <c r="U533" s="3732"/>
      <c r="V533" s="3732"/>
      <c r="W533" s="3732"/>
      <c r="X533" s="3732"/>
      <c r="Y533" s="3732"/>
      <c r="Z533" s="3732"/>
      <c r="AA533" s="3732"/>
      <c r="AB533" s="3732"/>
    </row>
    <row r="534" spans="1:28">
      <c r="A534" s="3730"/>
      <c r="B534" s="3730"/>
      <c r="C534" s="3731"/>
      <c r="F534" s="3732"/>
      <c r="G534" s="3732"/>
      <c r="H534" s="3732"/>
      <c r="I534" s="3732"/>
      <c r="J534" s="3732"/>
      <c r="K534" s="3732"/>
      <c r="L534" s="3732"/>
      <c r="M534" s="3732"/>
      <c r="N534" s="3732"/>
      <c r="O534" s="3732"/>
      <c r="P534" s="3732"/>
      <c r="Q534" s="3732"/>
      <c r="R534" s="3732"/>
      <c r="S534" s="3732"/>
      <c r="T534" s="3732"/>
      <c r="U534" s="3732"/>
      <c r="V534" s="3732"/>
      <c r="W534" s="3732"/>
      <c r="X534" s="3732"/>
      <c r="Y534" s="3732"/>
      <c r="Z534" s="3732"/>
      <c r="AA534" s="3732"/>
      <c r="AB534" s="3732"/>
    </row>
    <row r="535" spans="1:28">
      <c r="A535" s="3730"/>
      <c r="B535" s="3730"/>
      <c r="C535" s="3731"/>
      <c r="F535" s="3732"/>
      <c r="G535" s="3732"/>
      <c r="H535" s="3732"/>
      <c r="I535" s="3732"/>
      <c r="J535" s="3732"/>
      <c r="K535" s="3732"/>
      <c r="L535" s="3732"/>
      <c r="M535" s="3732"/>
      <c r="N535" s="3732"/>
      <c r="O535" s="3732"/>
      <c r="P535" s="3732"/>
      <c r="Q535" s="3732"/>
      <c r="R535" s="3732"/>
      <c r="S535" s="3732"/>
      <c r="T535" s="3732"/>
      <c r="U535" s="3732"/>
      <c r="V535" s="3732"/>
      <c r="W535" s="3732"/>
      <c r="X535" s="3732"/>
      <c r="Y535" s="3732"/>
      <c r="Z535" s="3732"/>
      <c r="AA535" s="3732"/>
      <c r="AB535" s="3732"/>
    </row>
    <row r="536" spans="1:28">
      <c r="A536" s="3730"/>
      <c r="B536" s="3730"/>
      <c r="C536" s="3731"/>
      <c r="F536" s="3732"/>
      <c r="G536" s="3732"/>
      <c r="H536" s="3732"/>
      <c r="I536" s="3732"/>
      <c r="J536" s="3732"/>
      <c r="K536" s="3732"/>
      <c r="L536" s="3732"/>
      <c r="M536" s="3732"/>
      <c r="N536" s="3732"/>
      <c r="O536" s="3732"/>
      <c r="P536" s="3732"/>
      <c r="Q536" s="3732"/>
      <c r="R536" s="3732"/>
      <c r="S536" s="3732"/>
      <c r="T536" s="3732"/>
      <c r="U536" s="3732"/>
      <c r="V536" s="3732"/>
      <c r="W536" s="3732"/>
      <c r="X536" s="3732"/>
      <c r="Y536" s="3732"/>
      <c r="Z536" s="3732"/>
      <c r="AA536" s="3732"/>
      <c r="AB536" s="3732"/>
    </row>
    <row r="537" spans="1:28">
      <c r="A537" s="3730"/>
      <c r="B537" s="3730"/>
      <c r="C537" s="3731"/>
      <c r="F537" s="3732"/>
      <c r="G537" s="3732"/>
      <c r="H537" s="3732"/>
      <c r="I537" s="3732"/>
      <c r="J537" s="3732"/>
      <c r="K537" s="3732"/>
      <c r="L537" s="3732"/>
      <c r="M537" s="3732"/>
      <c r="N537" s="3732"/>
      <c r="O537" s="3732"/>
      <c r="P537" s="3732"/>
      <c r="Q537" s="3732"/>
      <c r="R537" s="3732"/>
      <c r="S537" s="3732"/>
      <c r="T537" s="3732"/>
      <c r="U537" s="3732"/>
      <c r="V537" s="3732"/>
      <c r="W537" s="3732"/>
      <c r="X537" s="3732"/>
      <c r="Y537" s="3732"/>
      <c r="Z537" s="3732"/>
      <c r="AA537" s="3732"/>
      <c r="AB537" s="3732"/>
    </row>
    <row r="538" spans="1:28">
      <c r="A538" s="3730"/>
      <c r="B538" s="3730"/>
      <c r="C538" s="3731"/>
      <c r="F538" s="3732"/>
      <c r="G538" s="3732"/>
      <c r="H538" s="3732"/>
      <c r="I538" s="3732"/>
      <c r="J538" s="3732"/>
      <c r="K538" s="3732"/>
      <c r="L538" s="3732"/>
      <c r="M538" s="3732"/>
      <c r="N538" s="3732"/>
      <c r="O538" s="3732"/>
      <c r="P538" s="3732"/>
      <c r="Q538" s="3732"/>
      <c r="R538" s="3732"/>
      <c r="S538" s="3732"/>
      <c r="T538" s="3732"/>
      <c r="U538" s="3732"/>
      <c r="V538" s="3732"/>
      <c r="W538" s="3732"/>
      <c r="X538" s="3732"/>
      <c r="Y538" s="3732"/>
      <c r="Z538" s="3732"/>
      <c r="AA538" s="3732"/>
      <c r="AB538" s="3732"/>
    </row>
    <row r="539" spans="1:28">
      <c r="A539" s="3730"/>
      <c r="B539" s="3730"/>
      <c r="C539" s="3731"/>
      <c r="F539" s="3732"/>
      <c r="G539" s="3732"/>
      <c r="H539" s="3732"/>
      <c r="I539" s="3732"/>
      <c r="J539" s="3732"/>
      <c r="K539" s="3732"/>
      <c r="L539" s="3732"/>
      <c r="M539" s="3732"/>
      <c r="N539" s="3732"/>
      <c r="O539" s="3732"/>
      <c r="P539" s="3732"/>
      <c r="Q539" s="3732"/>
      <c r="R539" s="3732"/>
      <c r="S539" s="3732"/>
      <c r="T539" s="3732"/>
      <c r="U539" s="3732"/>
      <c r="V539" s="3732"/>
      <c r="W539" s="3732"/>
      <c r="X539" s="3732"/>
      <c r="Y539" s="3732"/>
      <c r="Z539" s="3732"/>
      <c r="AA539" s="3732"/>
      <c r="AB539" s="3732"/>
    </row>
    <row r="540" spans="1:28">
      <c r="A540" s="3730"/>
      <c r="B540" s="3730"/>
      <c r="C540" s="3731"/>
      <c r="F540" s="3732"/>
      <c r="G540" s="3732"/>
      <c r="H540" s="3732"/>
      <c r="I540" s="3732"/>
      <c r="J540" s="3732"/>
      <c r="K540" s="3732"/>
      <c r="L540" s="3732"/>
      <c r="M540" s="3732"/>
      <c r="N540" s="3732"/>
      <c r="O540" s="3732"/>
      <c r="P540" s="3732"/>
      <c r="Q540" s="3732"/>
      <c r="R540" s="3732"/>
      <c r="S540" s="3732"/>
      <c r="T540" s="3732"/>
      <c r="U540" s="3732"/>
      <c r="V540" s="3732"/>
      <c r="W540" s="3732"/>
      <c r="X540" s="3732"/>
      <c r="Y540" s="3732"/>
      <c r="Z540" s="3732"/>
      <c r="AA540" s="3732"/>
      <c r="AB540" s="3732"/>
    </row>
    <row r="541" spans="1:28">
      <c r="A541" s="3730"/>
      <c r="B541" s="3730"/>
      <c r="C541" s="3731"/>
      <c r="F541" s="3732"/>
      <c r="G541" s="3732"/>
      <c r="H541" s="3732"/>
      <c r="I541" s="3732"/>
      <c r="J541" s="3732"/>
      <c r="K541" s="3732"/>
      <c r="L541" s="3732"/>
      <c r="M541" s="3732"/>
      <c r="N541" s="3732"/>
      <c r="O541" s="3732"/>
      <c r="P541" s="3732"/>
      <c r="Q541" s="3732"/>
      <c r="R541" s="3732"/>
      <c r="S541" s="3732"/>
      <c r="T541" s="3732"/>
      <c r="U541" s="3732"/>
      <c r="V541" s="3732"/>
      <c r="W541" s="3732"/>
      <c r="X541" s="3732"/>
      <c r="Y541" s="3732"/>
      <c r="Z541" s="3732"/>
      <c r="AA541" s="3732"/>
      <c r="AB541" s="3732"/>
    </row>
    <row r="542" spans="1:28">
      <c r="A542" s="3730"/>
      <c r="B542" s="3730"/>
      <c r="C542" s="3731"/>
      <c r="F542" s="3732"/>
      <c r="G542" s="3732"/>
      <c r="H542" s="3732"/>
      <c r="I542" s="3732"/>
      <c r="J542" s="3732"/>
      <c r="K542" s="3732"/>
      <c r="L542" s="3732"/>
      <c r="M542" s="3732"/>
      <c r="N542" s="3732"/>
      <c r="O542" s="3732"/>
      <c r="P542" s="3732"/>
      <c r="Q542" s="3732"/>
      <c r="R542" s="3732"/>
      <c r="S542" s="3732"/>
      <c r="T542" s="3732"/>
      <c r="U542" s="3732"/>
      <c r="V542" s="3732"/>
      <c r="W542" s="3732"/>
      <c r="X542" s="3732"/>
      <c r="Y542" s="3732"/>
      <c r="Z542" s="3732"/>
      <c r="AA542" s="3732"/>
      <c r="AB542" s="3732"/>
    </row>
    <row r="543" spans="1:28">
      <c r="A543" s="3730"/>
      <c r="B543" s="3730"/>
      <c r="C543" s="3731"/>
      <c r="F543" s="3732"/>
      <c r="G543" s="3732"/>
      <c r="H543" s="3732"/>
      <c r="I543" s="3732"/>
      <c r="J543" s="3732"/>
      <c r="K543" s="3732"/>
      <c r="L543" s="3732"/>
      <c r="M543" s="3732"/>
      <c r="N543" s="3732"/>
      <c r="O543" s="3732"/>
      <c r="P543" s="3732"/>
      <c r="Q543" s="3732"/>
      <c r="R543" s="3732"/>
      <c r="S543" s="3732"/>
      <c r="T543" s="3732"/>
      <c r="U543" s="3732"/>
      <c r="V543" s="3732"/>
      <c r="W543" s="3732"/>
      <c r="X543" s="3732"/>
      <c r="Y543" s="3732"/>
      <c r="Z543" s="3732"/>
      <c r="AA543" s="3732"/>
      <c r="AB543" s="3732"/>
    </row>
    <row r="544" spans="1:28">
      <c r="A544" s="3730"/>
      <c r="B544" s="3730"/>
      <c r="C544" s="3731"/>
      <c r="F544" s="3732"/>
      <c r="G544" s="3732"/>
      <c r="H544" s="3732"/>
      <c r="I544" s="3732"/>
      <c r="J544" s="3732"/>
      <c r="K544" s="3732"/>
      <c r="L544" s="3732"/>
      <c r="M544" s="3732"/>
      <c r="N544" s="3732"/>
      <c r="O544" s="3732"/>
      <c r="P544" s="3732"/>
      <c r="Q544" s="3732"/>
      <c r="R544" s="3732"/>
      <c r="S544" s="3732"/>
      <c r="T544" s="3732"/>
      <c r="U544" s="3732"/>
      <c r="V544" s="3732"/>
      <c r="W544" s="3732"/>
      <c r="X544" s="3732"/>
      <c r="Y544" s="3732"/>
      <c r="Z544" s="3732"/>
      <c r="AA544" s="3732"/>
      <c r="AB544" s="3732"/>
    </row>
    <row r="545" spans="1:28">
      <c r="A545" s="3730"/>
      <c r="B545" s="3730"/>
      <c r="C545" s="3731"/>
      <c r="F545" s="3732"/>
      <c r="G545" s="3732"/>
      <c r="H545" s="3732"/>
      <c r="I545" s="3732"/>
      <c r="J545" s="3732"/>
      <c r="K545" s="3732"/>
      <c r="L545" s="3732"/>
      <c r="M545" s="3732"/>
      <c r="N545" s="3732"/>
      <c r="O545" s="3732"/>
      <c r="P545" s="3732"/>
      <c r="Q545" s="3732"/>
      <c r="R545" s="3732"/>
      <c r="S545" s="3732"/>
      <c r="T545" s="3732"/>
      <c r="U545" s="3732"/>
      <c r="V545" s="3732"/>
      <c r="W545" s="3732"/>
      <c r="X545" s="3732"/>
      <c r="Y545" s="3732"/>
      <c r="Z545" s="3732"/>
      <c r="AA545" s="3732"/>
      <c r="AB545" s="3732"/>
    </row>
    <row r="546" spans="1:28">
      <c r="A546" s="3730"/>
      <c r="B546" s="3730"/>
      <c r="C546" s="3731"/>
      <c r="F546" s="3732"/>
      <c r="G546" s="3732"/>
      <c r="H546" s="3732"/>
      <c r="I546" s="3732"/>
      <c r="J546" s="3732"/>
      <c r="K546" s="3732"/>
      <c r="L546" s="3732"/>
      <c r="M546" s="3732"/>
      <c r="N546" s="3732"/>
      <c r="O546" s="3732"/>
      <c r="P546" s="3732"/>
      <c r="Q546" s="3732"/>
      <c r="R546" s="3732"/>
      <c r="S546" s="3732"/>
      <c r="T546" s="3732"/>
      <c r="U546" s="3732"/>
      <c r="V546" s="3732"/>
      <c r="W546" s="3732"/>
      <c r="X546" s="3732"/>
      <c r="Y546" s="3732"/>
      <c r="Z546" s="3732"/>
      <c r="AA546" s="3732"/>
      <c r="AB546" s="3732"/>
    </row>
    <row r="547" spans="1:28">
      <c r="A547" s="3730"/>
      <c r="B547" s="3730"/>
      <c r="C547" s="3731"/>
      <c r="F547" s="3732"/>
      <c r="G547" s="3732"/>
      <c r="H547" s="3732"/>
      <c r="I547" s="3732"/>
      <c r="J547" s="3732"/>
      <c r="K547" s="3732"/>
      <c r="L547" s="3732"/>
      <c r="M547" s="3732"/>
      <c r="N547" s="3732"/>
      <c r="O547" s="3732"/>
      <c r="P547" s="3732"/>
      <c r="Q547" s="3732"/>
      <c r="R547" s="3732"/>
      <c r="S547" s="3732"/>
      <c r="T547" s="3732"/>
      <c r="U547" s="3732"/>
      <c r="V547" s="3732"/>
      <c r="W547" s="3732"/>
      <c r="X547" s="3732"/>
      <c r="Y547" s="3732"/>
      <c r="Z547" s="3732"/>
      <c r="AA547" s="3732"/>
      <c r="AB547" s="3732"/>
    </row>
    <row r="548" spans="1:28">
      <c r="A548" s="3730"/>
      <c r="B548" s="3730"/>
      <c r="C548" s="3731"/>
      <c r="F548" s="3732"/>
      <c r="G548" s="3732"/>
      <c r="H548" s="3732"/>
      <c r="I548" s="3732"/>
      <c r="J548" s="3732"/>
      <c r="K548" s="3732"/>
      <c r="L548" s="3732"/>
      <c r="M548" s="3732"/>
      <c r="N548" s="3732"/>
      <c r="O548" s="3732"/>
      <c r="P548" s="3732"/>
      <c r="Q548" s="3732"/>
      <c r="R548" s="3732"/>
      <c r="S548" s="3732"/>
      <c r="T548" s="3732"/>
      <c r="U548" s="3732"/>
      <c r="V548" s="3732"/>
      <c r="W548" s="3732"/>
      <c r="X548" s="3732"/>
      <c r="Y548" s="3732"/>
      <c r="Z548" s="3732"/>
      <c r="AA548" s="3732"/>
      <c r="AB548" s="3732"/>
    </row>
    <row r="549" spans="1:28">
      <c r="A549" s="3730"/>
      <c r="B549" s="3730"/>
      <c r="C549" s="3731"/>
      <c r="F549" s="3732"/>
      <c r="G549" s="3732"/>
      <c r="H549" s="3732"/>
      <c r="I549" s="3732"/>
      <c r="J549" s="3732"/>
      <c r="K549" s="3732"/>
      <c r="L549" s="3732"/>
      <c r="M549" s="3732"/>
      <c r="N549" s="3732"/>
      <c r="O549" s="3732"/>
      <c r="P549" s="3732"/>
      <c r="Q549" s="3732"/>
      <c r="R549" s="3732"/>
      <c r="S549" s="3732"/>
      <c r="T549" s="3732"/>
      <c r="U549" s="3732"/>
      <c r="V549" s="3732"/>
      <c r="W549" s="3732"/>
      <c r="X549" s="3732"/>
      <c r="Y549" s="3732"/>
      <c r="Z549" s="3732"/>
      <c r="AA549" s="3732"/>
      <c r="AB549" s="3732"/>
    </row>
    <row r="550" spans="1:28">
      <c r="A550" s="3730"/>
      <c r="B550" s="3730"/>
      <c r="C550" s="3731"/>
      <c r="F550" s="3732"/>
      <c r="G550" s="3732"/>
      <c r="H550" s="3732"/>
      <c r="I550" s="3732"/>
      <c r="J550" s="3732"/>
      <c r="K550" s="3732"/>
      <c r="L550" s="3732"/>
      <c r="M550" s="3732"/>
      <c r="N550" s="3732"/>
      <c r="O550" s="3732"/>
      <c r="P550" s="3732"/>
      <c r="Q550" s="3732"/>
      <c r="R550" s="3732"/>
      <c r="S550" s="3732"/>
      <c r="T550" s="3732"/>
      <c r="U550" s="3732"/>
      <c r="V550" s="3732"/>
      <c r="W550" s="3732"/>
      <c r="X550" s="3732"/>
      <c r="Y550" s="3732"/>
      <c r="Z550" s="3732"/>
      <c r="AA550" s="3732"/>
      <c r="AB550" s="3732"/>
    </row>
    <row r="551" spans="1:28">
      <c r="A551" s="3730"/>
      <c r="B551" s="3730"/>
      <c r="C551" s="3731"/>
      <c r="F551" s="3732"/>
      <c r="G551" s="3732"/>
      <c r="H551" s="3732"/>
      <c r="I551" s="3732"/>
      <c r="J551" s="3732"/>
      <c r="K551" s="3732"/>
      <c r="L551" s="3732"/>
      <c r="M551" s="3732"/>
      <c r="N551" s="3732"/>
      <c r="O551" s="3732"/>
      <c r="P551" s="3732"/>
      <c r="Q551" s="3732"/>
      <c r="R551" s="3732"/>
      <c r="S551" s="3732"/>
      <c r="T551" s="3732"/>
      <c r="U551" s="3732"/>
      <c r="V551" s="3732"/>
      <c r="W551" s="3732"/>
      <c r="X551" s="3732"/>
      <c r="Y551" s="3732"/>
      <c r="Z551" s="3732"/>
      <c r="AA551" s="3732"/>
      <c r="AB551" s="3732"/>
    </row>
    <row r="552" spans="1:28">
      <c r="A552" s="3730"/>
      <c r="B552" s="3730"/>
      <c r="C552" s="3731"/>
      <c r="F552" s="3732"/>
      <c r="G552" s="3732"/>
      <c r="H552" s="3732"/>
      <c r="I552" s="3732"/>
      <c r="J552" s="3732"/>
      <c r="K552" s="3732"/>
      <c r="L552" s="3732"/>
      <c r="M552" s="3732"/>
      <c r="N552" s="3732"/>
      <c r="O552" s="3732"/>
      <c r="P552" s="3732"/>
      <c r="Q552" s="3732"/>
      <c r="R552" s="3732"/>
      <c r="S552" s="3732"/>
      <c r="T552" s="3732"/>
      <c r="U552" s="3732"/>
      <c r="V552" s="3732"/>
      <c r="W552" s="3732"/>
      <c r="X552" s="3732"/>
      <c r="Y552" s="3732"/>
      <c r="Z552" s="3732"/>
      <c r="AA552" s="3732"/>
      <c r="AB552" s="3732"/>
    </row>
    <row r="553" spans="1:28">
      <c r="A553" s="3730"/>
      <c r="B553" s="3730"/>
      <c r="C553" s="3731"/>
      <c r="F553" s="3732"/>
      <c r="G553" s="3732"/>
      <c r="H553" s="3732"/>
      <c r="I553" s="3732"/>
      <c r="J553" s="3732"/>
      <c r="K553" s="3732"/>
      <c r="L553" s="3732"/>
      <c r="M553" s="3732"/>
      <c r="N553" s="3732"/>
      <c r="O553" s="3732"/>
      <c r="P553" s="3732"/>
      <c r="Q553" s="3732"/>
      <c r="R553" s="3732"/>
      <c r="S553" s="3732"/>
      <c r="T553" s="3732"/>
      <c r="U553" s="3732"/>
      <c r="V553" s="3732"/>
      <c r="W553" s="3732"/>
      <c r="X553" s="3732"/>
      <c r="Y553" s="3732"/>
      <c r="Z553" s="3732"/>
      <c r="AA553" s="3732"/>
      <c r="AB553" s="3732"/>
    </row>
    <row r="554" spans="1:28">
      <c r="A554" s="3730"/>
      <c r="B554" s="3730"/>
      <c r="C554" s="3731"/>
      <c r="F554" s="3732"/>
      <c r="G554" s="3732"/>
      <c r="H554" s="3732"/>
      <c r="I554" s="3732"/>
      <c r="J554" s="3732"/>
      <c r="K554" s="3732"/>
      <c r="L554" s="3732"/>
      <c r="M554" s="3732"/>
      <c r="N554" s="3732"/>
      <c r="O554" s="3732"/>
      <c r="P554" s="3732"/>
      <c r="Q554" s="3732"/>
      <c r="R554" s="3732"/>
      <c r="S554" s="3732"/>
      <c r="T554" s="3732"/>
      <c r="U554" s="3732"/>
      <c r="V554" s="3732"/>
      <c r="W554" s="3732"/>
      <c r="X554" s="3732"/>
      <c r="Y554" s="3732"/>
      <c r="Z554" s="3732"/>
      <c r="AA554" s="3732"/>
      <c r="AB554" s="3732"/>
    </row>
    <row r="555" spans="1:28">
      <c r="A555" s="3730"/>
      <c r="B555" s="3730"/>
      <c r="C555" s="3731"/>
      <c r="F555" s="3732"/>
      <c r="G555" s="3732"/>
      <c r="H555" s="3732"/>
      <c r="I555" s="3732"/>
      <c r="J555" s="3732"/>
      <c r="K555" s="3732"/>
      <c r="L555" s="3732"/>
      <c r="M555" s="3732"/>
      <c r="N555" s="3732"/>
      <c r="O555" s="3732"/>
      <c r="P555" s="3732"/>
      <c r="Q555" s="3732"/>
      <c r="R555" s="3732"/>
      <c r="S555" s="3732"/>
      <c r="T555" s="3732"/>
      <c r="U555" s="3732"/>
      <c r="V555" s="3732"/>
      <c r="W555" s="3732"/>
      <c r="X555" s="3732"/>
      <c r="Y555" s="3732"/>
      <c r="Z555" s="3732"/>
      <c r="AA555" s="3732"/>
      <c r="AB555" s="3732"/>
    </row>
    <row r="556" spans="1:28">
      <c r="A556" s="3730"/>
      <c r="B556" s="3730"/>
      <c r="C556" s="3731"/>
      <c r="F556" s="3732"/>
      <c r="G556" s="3732"/>
      <c r="H556" s="3732"/>
      <c r="I556" s="3732"/>
      <c r="J556" s="3732"/>
      <c r="K556" s="3732"/>
      <c r="L556" s="3732"/>
      <c r="M556" s="3732"/>
      <c r="N556" s="3732"/>
      <c r="O556" s="3732"/>
      <c r="P556" s="3732"/>
      <c r="Q556" s="3732"/>
      <c r="R556" s="3732"/>
      <c r="S556" s="3732"/>
      <c r="T556" s="3732"/>
      <c r="U556" s="3732"/>
      <c r="V556" s="3732"/>
      <c r="W556" s="3732"/>
      <c r="X556" s="3732"/>
      <c r="Y556" s="3732"/>
      <c r="Z556" s="3732"/>
      <c r="AA556" s="3732"/>
      <c r="AB556" s="3732"/>
    </row>
    <row r="557" spans="1:28">
      <c r="A557" s="3730"/>
      <c r="B557" s="3730"/>
      <c r="C557" s="3731"/>
      <c r="F557" s="3732"/>
      <c r="G557" s="3732"/>
      <c r="H557" s="3732"/>
      <c r="I557" s="3732"/>
      <c r="J557" s="3732"/>
      <c r="K557" s="3732"/>
      <c r="L557" s="3732"/>
      <c r="M557" s="3732"/>
      <c r="N557" s="3732"/>
      <c r="O557" s="3732"/>
      <c r="P557" s="3732"/>
      <c r="Q557" s="3732"/>
      <c r="R557" s="3732"/>
      <c r="S557" s="3732"/>
      <c r="T557" s="3732"/>
      <c r="U557" s="3732"/>
      <c r="V557" s="3732"/>
      <c r="W557" s="3732"/>
      <c r="X557" s="3732"/>
      <c r="Y557" s="3732"/>
      <c r="Z557" s="3732"/>
      <c r="AA557" s="3732"/>
      <c r="AB557" s="3732"/>
    </row>
    <row r="558" spans="1:28">
      <c r="A558" s="3730"/>
      <c r="B558" s="3730"/>
      <c r="C558" s="3731"/>
      <c r="F558" s="3732"/>
      <c r="G558" s="3732"/>
      <c r="H558" s="3732"/>
      <c r="I558" s="3732"/>
      <c r="J558" s="3732"/>
      <c r="K558" s="3732"/>
      <c r="L558" s="3732"/>
      <c r="M558" s="3732"/>
      <c r="N558" s="3732"/>
      <c r="O558" s="3732"/>
      <c r="P558" s="3732"/>
      <c r="Q558" s="3732"/>
      <c r="R558" s="3732"/>
      <c r="S558" s="3732"/>
      <c r="T558" s="3732"/>
      <c r="U558" s="3732"/>
      <c r="V558" s="3732"/>
      <c r="W558" s="3732"/>
      <c r="X558" s="3732"/>
      <c r="Y558" s="3732"/>
      <c r="Z558" s="3732"/>
      <c r="AA558" s="3732"/>
      <c r="AB558" s="3732"/>
    </row>
    <row r="559" spans="1:28">
      <c r="A559" s="3730"/>
      <c r="B559" s="3730"/>
      <c r="C559" s="3731"/>
      <c r="F559" s="3732"/>
      <c r="G559" s="3732"/>
      <c r="H559" s="3732"/>
      <c r="I559" s="3732"/>
      <c r="J559" s="3732"/>
      <c r="K559" s="3732"/>
      <c r="L559" s="3732"/>
      <c r="M559" s="3732"/>
      <c r="N559" s="3732"/>
      <c r="O559" s="3732"/>
      <c r="P559" s="3732"/>
      <c r="Q559" s="3732"/>
      <c r="R559" s="3732"/>
      <c r="S559" s="3732"/>
      <c r="T559" s="3732"/>
      <c r="U559" s="3732"/>
      <c r="V559" s="3732"/>
      <c r="W559" s="3732"/>
      <c r="X559" s="3732"/>
      <c r="Y559" s="3732"/>
      <c r="Z559" s="3732"/>
      <c r="AA559" s="3732"/>
      <c r="AB559" s="3732"/>
    </row>
    <row r="560" spans="1:28">
      <c r="A560" s="3730"/>
      <c r="B560" s="3730"/>
      <c r="C560" s="3731"/>
      <c r="F560" s="3732"/>
      <c r="G560" s="3732"/>
      <c r="H560" s="3732"/>
      <c r="I560" s="3732"/>
      <c r="J560" s="3732"/>
      <c r="K560" s="3732"/>
      <c r="L560" s="3732"/>
      <c r="M560" s="3732"/>
      <c r="N560" s="3732"/>
      <c r="O560" s="3732"/>
      <c r="P560" s="3732"/>
      <c r="Q560" s="3732"/>
      <c r="R560" s="3732"/>
      <c r="S560" s="3732"/>
      <c r="T560" s="3732"/>
      <c r="U560" s="3732"/>
      <c r="V560" s="3732"/>
      <c r="W560" s="3732"/>
      <c r="X560" s="3732"/>
      <c r="Y560" s="3732"/>
      <c r="Z560" s="3732"/>
      <c r="AA560" s="3732"/>
      <c r="AB560" s="3732"/>
    </row>
    <row r="561" spans="1:28">
      <c r="A561" s="3730"/>
      <c r="B561" s="3730"/>
      <c r="C561" s="3731"/>
      <c r="F561" s="3732"/>
      <c r="G561" s="3732"/>
      <c r="H561" s="3732"/>
      <c r="I561" s="3732"/>
      <c r="J561" s="3732"/>
      <c r="K561" s="3732"/>
      <c r="L561" s="3732"/>
      <c r="M561" s="3732"/>
      <c r="N561" s="3732"/>
      <c r="O561" s="3732"/>
      <c r="P561" s="3732"/>
      <c r="Q561" s="3732"/>
      <c r="R561" s="3732"/>
      <c r="S561" s="3732"/>
      <c r="T561" s="3732"/>
      <c r="U561" s="3732"/>
      <c r="V561" s="3732"/>
      <c r="W561" s="3732"/>
      <c r="X561" s="3732"/>
      <c r="Y561" s="3732"/>
      <c r="Z561" s="3732"/>
      <c r="AA561" s="3732"/>
      <c r="AB561" s="3732"/>
    </row>
    <row r="562" spans="1:28">
      <c r="A562" s="3730"/>
      <c r="B562" s="3730"/>
      <c r="C562" s="3731"/>
      <c r="F562" s="3732"/>
      <c r="G562" s="3732"/>
      <c r="H562" s="3732"/>
      <c r="I562" s="3732"/>
      <c r="J562" s="3732"/>
      <c r="K562" s="3732"/>
      <c r="L562" s="3732"/>
      <c r="M562" s="3732"/>
      <c r="N562" s="3732"/>
      <c r="O562" s="3732"/>
      <c r="P562" s="3732"/>
      <c r="Q562" s="3732"/>
      <c r="R562" s="3732"/>
      <c r="S562" s="3732"/>
      <c r="T562" s="3732"/>
      <c r="U562" s="3732"/>
      <c r="V562" s="3732"/>
      <c r="W562" s="3732"/>
      <c r="X562" s="3732"/>
      <c r="Y562" s="3732"/>
      <c r="Z562" s="3732"/>
      <c r="AA562" s="3732"/>
      <c r="AB562" s="3732"/>
    </row>
    <row r="563" spans="1:28">
      <c r="A563" s="3730"/>
      <c r="B563" s="3730"/>
      <c r="C563" s="3731"/>
      <c r="F563" s="3732"/>
      <c r="G563" s="3732"/>
      <c r="H563" s="3732"/>
      <c r="I563" s="3732"/>
      <c r="J563" s="3732"/>
      <c r="K563" s="3732"/>
      <c r="L563" s="3732"/>
      <c r="M563" s="3732"/>
      <c r="N563" s="3732"/>
      <c r="O563" s="3732"/>
      <c r="P563" s="3732"/>
      <c r="Q563" s="3732"/>
      <c r="R563" s="3732"/>
      <c r="S563" s="3732"/>
      <c r="T563" s="3732"/>
      <c r="U563" s="3732"/>
      <c r="V563" s="3732"/>
      <c r="W563" s="3732"/>
      <c r="X563" s="3732"/>
      <c r="Y563" s="3732"/>
      <c r="Z563" s="3732"/>
      <c r="AA563" s="3732"/>
      <c r="AB563" s="3732"/>
    </row>
    <row r="564" spans="1:28">
      <c r="A564" s="3730"/>
      <c r="B564" s="3730"/>
      <c r="C564" s="3731"/>
      <c r="F564" s="3732"/>
      <c r="G564" s="3732"/>
      <c r="H564" s="3732"/>
      <c r="I564" s="3732"/>
      <c r="J564" s="3732"/>
      <c r="K564" s="3732"/>
      <c r="L564" s="3732"/>
      <c r="M564" s="3732"/>
      <c r="N564" s="3732"/>
      <c r="O564" s="3732"/>
      <c r="P564" s="3732"/>
      <c r="Q564" s="3732"/>
      <c r="R564" s="3732"/>
      <c r="S564" s="3732"/>
      <c r="T564" s="3732"/>
      <c r="U564" s="3732"/>
      <c r="V564" s="3732"/>
      <c r="W564" s="3732"/>
      <c r="X564" s="3732"/>
      <c r="Y564" s="3732"/>
      <c r="Z564" s="3732"/>
      <c r="AA564" s="3732"/>
      <c r="AB564" s="3732"/>
    </row>
    <row r="565" spans="1:28">
      <c r="A565" s="3730"/>
      <c r="B565" s="3730"/>
      <c r="C565" s="3731"/>
      <c r="F565" s="3732"/>
      <c r="G565" s="3732"/>
      <c r="H565" s="3732"/>
      <c r="I565" s="3732"/>
      <c r="J565" s="3732"/>
      <c r="K565" s="3732"/>
      <c r="L565" s="3732"/>
      <c r="M565" s="3732"/>
      <c r="N565" s="3732"/>
      <c r="O565" s="3732"/>
      <c r="P565" s="3732"/>
      <c r="Q565" s="3732"/>
      <c r="R565" s="3732"/>
      <c r="S565" s="3732"/>
      <c r="T565" s="3732"/>
      <c r="U565" s="3732"/>
      <c r="V565" s="3732"/>
      <c r="W565" s="3732"/>
      <c r="X565" s="3732"/>
      <c r="Y565" s="3732"/>
      <c r="Z565" s="3732"/>
      <c r="AA565" s="3732"/>
      <c r="AB565" s="3732"/>
    </row>
    <row r="566" spans="1:28">
      <c r="A566" s="3730"/>
      <c r="B566" s="3730"/>
      <c r="C566" s="3731"/>
      <c r="F566" s="3732"/>
      <c r="G566" s="3732"/>
      <c r="H566" s="3732"/>
      <c r="I566" s="3732"/>
      <c r="J566" s="3732"/>
      <c r="K566" s="3732"/>
      <c r="L566" s="3732"/>
      <c r="M566" s="3732"/>
      <c r="N566" s="3732"/>
      <c r="O566" s="3732"/>
      <c r="P566" s="3732"/>
      <c r="Q566" s="3732"/>
      <c r="R566" s="3732"/>
      <c r="S566" s="3732"/>
      <c r="T566" s="3732"/>
      <c r="U566" s="3732"/>
      <c r="V566" s="3732"/>
      <c r="W566" s="3732"/>
      <c r="X566" s="3732"/>
      <c r="Y566" s="3732"/>
      <c r="Z566" s="3732"/>
      <c r="AA566" s="3732"/>
      <c r="AB566" s="3732"/>
    </row>
    <row r="567" spans="1:28">
      <c r="A567" s="3730"/>
      <c r="B567" s="3730"/>
      <c r="C567" s="3731"/>
      <c r="F567" s="3732"/>
      <c r="G567" s="3732"/>
      <c r="H567" s="3732"/>
      <c r="I567" s="3732"/>
      <c r="J567" s="3732"/>
      <c r="K567" s="3732"/>
      <c r="L567" s="3732"/>
      <c r="M567" s="3732"/>
      <c r="N567" s="3732"/>
      <c r="O567" s="3732"/>
      <c r="P567" s="3732"/>
      <c r="Q567" s="3732"/>
      <c r="R567" s="3732"/>
      <c r="S567" s="3732"/>
      <c r="T567" s="3732"/>
      <c r="U567" s="3732"/>
      <c r="V567" s="3732"/>
      <c r="W567" s="3732"/>
      <c r="X567" s="3732"/>
      <c r="Y567" s="3732"/>
      <c r="Z567" s="3732"/>
      <c r="AA567" s="3732"/>
      <c r="AB567" s="3732"/>
    </row>
    <row r="568" spans="1:28">
      <c r="A568" s="3730"/>
      <c r="B568" s="3730"/>
      <c r="C568" s="3731"/>
      <c r="F568" s="3732"/>
      <c r="G568" s="3732"/>
      <c r="H568" s="3732"/>
      <c r="I568" s="3732"/>
      <c r="J568" s="3732"/>
      <c r="K568" s="3732"/>
      <c r="L568" s="3732"/>
      <c r="M568" s="3732"/>
      <c r="N568" s="3732"/>
      <c r="O568" s="3732"/>
      <c r="P568" s="3732"/>
      <c r="Q568" s="3732"/>
      <c r="R568" s="3732"/>
      <c r="S568" s="3732"/>
      <c r="T568" s="3732"/>
      <c r="U568" s="3732"/>
      <c r="V568" s="3732"/>
      <c r="W568" s="3732"/>
      <c r="X568" s="3732"/>
      <c r="Y568" s="3732"/>
      <c r="Z568" s="3732"/>
      <c r="AA568" s="3732"/>
      <c r="AB568" s="3732"/>
    </row>
    <row r="569" spans="1:28">
      <c r="A569" s="3730"/>
      <c r="B569" s="3730"/>
      <c r="C569" s="3731"/>
      <c r="F569" s="3732"/>
      <c r="G569" s="3732"/>
      <c r="H569" s="3732"/>
      <c r="I569" s="3732"/>
      <c r="J569" s="3732"/>
      <c r="K569" s="3732"/>
      <c r="L569" s="3732"/>
      <c r="M569" s="3732"/>
      <c r="N569" s="3732"/>
      <c r="O569" s="3732"/>
      <c r="P569" s="3732"/>
      <c r="Q569" s="3732"/>
      <c r="R569" s="3732"/>
      <c r="S569" s="3732"/>
      <c r="T569" s="3732"/>
      <c r="U569" s="3732"/>
      <c r="V569" s="3732"/>
      <c r="W569" s="3732"/>
      <c r="X569" s="3732"/>
      <c r="Y569" s="3732"/>
      <c r="Z569" s="3732"/>
      <c r="AA569" s="3732"/>
      <c r="AB569" s="3732"/>
    </row>
    <row r="570" spans="1:28">
      <c r="A570" s="3730"/>
      <c r="B570" s="3730"/>
      <c r="C570" s="3731"/>
      <c r="F570" s="3732"/>
      <c r="G570" s="3732"/>
      <c r="H570" s="3732"/>
      <c r="I570" s="3732"/>
      <c r="J570" s="3732"/>
      <c r="K570" s="3732"/>
      <c r="L570" s="3732"/>
      <c r="M570" s="3732"/>
      <c r="N570" s="3732"/>
      <c r="O570" s="3732"/>
      <c r="P570" s="3732"/>
      <c r="Q570" s="3732"/>
      <c r="R570" s="3732"/>
      <c r="S570" s="3732"/>
      <c r="T570" s="3732"/>
      <c r="U570" s="3732"/>
      <c r="V570" s="3732"/>
      <c r="W570" s="3732"/>
      <c r="X570" s="3732"/>
      <c r="Y570" s="3732"/>
      <c r="Z570" s="3732"/>
      <c r="AA570" s="3732"/>
      <c r="AB570" s="3732"/>
    </row>
    <row r="571" spans="1:28">
      <c r="A571" s="3730"/>
      <c r="B571" s="3730"/>
      <c r="C571" s="3731"/>
      <c r="F571" s="3732"/>
      <c r="G571" s="3732"/>
      <c r="H571" s="3732"/>
      <c r="I571" s="3732"/>
      <c r="J571" s="3732"/>
      <c r="K571" s="3732"/>
      <c r="L571" s="3732"/>
      <c r="M571" s="3732"/>
      <c r="N571" s="3732"/>
      <c r="O571" s="3732"/>
      <c r="P571" s="3732"/>
      <c r="Q571" s="3732"/>
      <c r="R571" s="3732"/>
      <c r="S571" s="3732"/>
      <c r="T571" s="3732"/>
      <c r="U571" s="3732"/>
      <c r="V571" s="3732"/>
      <c r="W571" s="3732"/>
      <c r="X571" s="3732"/>
      <c r="Y571" s="3732"/>
      <c r="Z571" s="3732"/>
      <c r="AA571" s="3732"/>
      <c r="AB571" s="3732"/>
    </row>
    <row r="572" spans="1:28">
      <c r="A572" s="3730"/>
      <c r="B572" s="3730"/>
      <c r="C572" s="3731"/>
      <c r="F572" s="3732"/>
      <c r="G572" s="3732"/>
      <c r="H572" s="3732"/>
      <c r="I572" s="3732"/>
      <c r="J572" s="3732"/>
      <c r="K572" s="3732"/>
      <c r="L572" s="3732"/>
      <c r="M572" s="3732"/>
      <c r="N572" s="3732"/>
      <c r="O572" s="3732"/>
      <c r="P572" s="3732"/>
      <c r="Q572" s="3732"/>
      <c r="R572" s="3732"/>
      <c r="S572" s="3732"/>
      <c r="T572" s="3732"/>
      <c r="U572" s="3732"/>
      <c r="V572" s="3732"/>
      <c r="W572" s="3732"/>
      <c r="X572" s="3732"/>
      <c r="Y572" s="3732"/>
      <c r="Z572" s="3732"/>
      <c r="AA572" s="3732"/>
      <c r="AB572" s="3732"/>
    </row>
    <row r="573" spans="1:28">
      <c r="A573" s="3730"/>
      <c r="B573" s="3730"/>
      <c r="C573" s="3731"/>
      <c r="F573" s="3732"/>
      <c r="G573" s="3732"/>
      <c r="H573" s="3732"/>
      <c r="I573" s="3732"/>
      <c r="J573" s="3732"/>
      <c r="K573" s="3732"/>
      <c r="L573" s="3732"/>
      <c r="M573" s="3732"/>
      <c r="N573" s="3732"/>
      <c r="O573" s="3732"/>
      <c r="P573" s="3732"/>
      <c r="Q573" s="3732"/>
      <c r="R573" s="3732"/>
      <c r="S573" s="3732"/>
      <c r="T573" s="3732"/>
      <c r="U573" s="3732"/>
      <c r="V573" s="3732"/>
      <c r="W573" s="3732"/>
      <c r="X573" s="3732"/>
      <c r="Y573" s="3732"/>
      <c r="Z573" s="3732"/>
      <c r="AA573" s="3732"/>
      <c r="AB573" s="3732"/>
    </row>
    <row r="574" spans="1:28">
      <c r="A574" s="3730"/>
      <c r="B574" s="3730"/>
      <c r="C574" s="3731"/>
      <c r="F574" s="3732"/>
      <c r="G574" s="3732"/>
      <c r="H574" s="3732"/>
      <c r="I574" s="3732"/>
      <c r="J574" s="3732"/>
      <c r="K574" s="3732"/>
      <c r="L574" s="3732"/>
      <c r="M574" s="3732"/>
      <c r="N574" s="3732"/>
      <c r="O574" s="3732"/>
      <c r="P574" s="3732"/>
      <c r="Q574" s="3732"/>
      <c r="R574" s="3732"/>
      <c r="S574" s="3732"/>
      <c r="T574" s="3732"/>
      <c r="U574" s="3732"/>
      <c r="V574" s="3732"/>
      <c r="W574" s="3732"/>
      <c r="X574" s="3732"/>
      <c r="Y574" s="3732"/>
      <c r="Z574" s="3732"/>
      <c r="AA574" s="3732"/>
      <c r="AB574" s="3732"/>
    </row>
    <row r="575" spans="1:28">
      <c r="A575" s="3730"/>
      <c r="B575" s="3730"/>
      <c r="C575" s="3731"/>
      <c r="F575" s="3732"/>
      <c r="G575" s="3732"/>
      <c r="H575" s="3732"/>
      <c r="I575" s="3732"/>
      <c r="J575" s="3732"/>
      <c r="K575" s="3732"/>
      <c r="L575" s="3732"/>
      <c r="M575" s="3732"/>
      <c r="N575" s="3732"/>
      <c r="O575" s="3732"/>
      <c r="P575" s="3732"/>
      <c r="Q575" s="3732"/>
      <c r="R575" s="3732"/>
      <c r="S575" s="3732"/>
      <c r="T575" s="3732"/>
      <c r="U575" s="3732"/>
      <c r="V575" s="3732"/>
      <c r="W575" s="3732"/>
      <c r="X575" s="3732"/>
      <c r="Y575" s="3732"/>
      <c r="Z575" s="3732"/>
      <c r="AA575" s="3732"/>
      <c r="AB575" s="3732"/>
    </row>
    <row r="576" spans="1:28">
      <c r="A576" s="3730"/>
      <c r="B576" s="3730"/>
      <c r="C576" s="3731"/>
      <c r="F576" s="3732"/>
      <c r="G576" s="3732"/>
      <c r="H576" s="3732"/>
      <c r="I576" s="3732"/>
      <c r="J576" s="3732"/>
      <c r="K576" s="3732"/>
      <c r="L576" s="3732"/>
      <c r="M576" s="3732"/>
      <c r="N576" s="3732"/>
      <c r="O576" s="3732"/>
      <c r="P576" s="3732"/>
      <c r="Q576" s="3732"/>
      <c r="R576" s="3732"/>
      <c r="S576" s="3732"/>
      <c r="T576" s="3732"/>
      <c r="U576" s="3732"/>
      <c r="V576" s="3732"/>
      <c r="W576" s="3732"/>
      <c r="X576" s="3732"/>
      <c r="Y576" s="3732"/>
      <c r="Z576" s="3732"/>
      <c r="AA576" s="3732"/>
      <c r="AB576" s="3732"/>
    </row>
    <row r="577" spans="1:28">
      <c r="A577" s="3730"/>
      <c r="B577" s="3730"/>
      <c r="C577" s="3731"/>
      <c r="F577" s="3732"/>
      <c r="G577" s="3732"/>
      <c r="H577" s="3732"/>
      <c r="I577" s="3732"/>
      <c r="J577" s="3732"/>
      <c r="K577" s="3732"/>
      <c r="L577" s="3732"/>
      <c r="M577" s="3732"/>
      <c r="N577" s="3732"/>
      <c r="O577" s="3732"/>
      <c r="P577" s="3732"/>
      <c r="Q577" s="3732"/>
      <c r="R577" s="3732"/>
      <c r="S577" s="3732"/>
      <c r="T577" s="3732"/>
      <c r="U577" s="3732"/>
      <c r="V577" s="3732"/>
      <c r="W577" s="3732"/>
      <c r="X577" s="3732"/>
      <c r="Y577" s="3732"/>
      <c r="Z577" s="3732"/>
      <c r="AA577" s="3732"/>
      <c r="AB577" s="3732"/>
    </row>
    <row r="578" spans="1:28">
      <c r="A578" s="3730"/>
      <c r="B578" s="3730"/>
      <c r="C578" s="3731"/>
      <c r="F578" s="3732"/>
      <c r="G578" s="3732"/>
      <c r="H578" s="3732"/>
      <c r="I578" s="3732"/>
      <c r="J578" s="3732"/>
      <c r="K578" s="3732"/>
      <c r="L578" s="3732"/>
      <c r="M578" s="3732"/>
      <c r="N578" s="3732"/>
      <c r="O578" s="3732"/>
      <c r="P578" s="3732"/>
      <c r="Q578" s="3732"/>
      <c r="R578" s="3732"/>
      <c r="S578" s="3732"/>
      <c r="T578" s="3732"/>
      <c r="U578" s="3732"/>
      <c r="V578" s="3732"/>
      <c r="W578" s="3732"/>
      <c r="X578" s="3732"/>
      <c r="Y578" s="3732"/>
      <c r="Z578" s="3732"/>
      <c r="AA578" s="3732"/>
      <c r="AB578" s="3732"/>
    </row>
    <row r="579" spans="1:28">
      <c r="A579" s="3730"/>
      <c r="B579" s="3730"/>
      <c r="C579" s="3731"/>
      <c r="F579" s="3732"/>
      <c r="G579" s="3732"/>
      <c r="H579" s="3732"/>
      <c r="I579" s="3732"/>
      <c r="J579" s="3732"/>
      <c r="K579" s="3732"/>
      <c r="L579" s="3732"/>
      <c r="M579" s="3732"/>
      <c r="N579" s="3732"/>
      <c r="O579" s="3732"/>
      <c r="P579" s="3732"/>
      <c r="Q579" s="3732"/>
      <c r="R579" s="3732"/>
      <c r="S579" s="3732"/>
      <c r="T579" s="3732"/>
      <c r="U579" s="3732"/>
      <c r="V579" s="3732"/>
      <c r="W579" s="3732"/>
      <c r="X579" s="3732"/>
      <c r="Y579" s="3732"/>
      <c r="Z579" s="3732"/>
      <c r="AA579" s="3732"/>
      <c r="AB579" s="3732"/>
    </row>
    <row r="580" spans="1:28">
      <c r="A580" s="3730"/>
      <c r="B580" s="3730"/>
      <c r="C580" s="3731"/>
      <c r="F580" s="3732"/>
      <c r="G580" s="3732"/>
      <c r="H580" s="3732"/>
      <c r="I580" s="3732"/>
      <c r="J580" s="3732"/>
      <c r="K580" s="3732"/>
      <c r="L580" s="3732"/>
      <c r="M580" s="3732"/>
      <c r="N580" s="3732"/>
      <c r="O580" s="3732"/>
      <c r="P580" s="3732"/>
      <c r="Q580" s="3732"/>
      <c r="R580" s="3732"/>
      <c r="S580" s="3732"/>
      <c r="T580" s="3732"/>
      <c r="U580" s="3732"/>
      <c r="V580" s="3732"/>
      <c r="W580" s="3732"/>
      <c r="X580" s="3732"/>
      <c r="Y580" s="3732"/>
      <c r="Z580" s="3732"/>
      <c r="AA580" s="3732"/>
      <c r="AB580" s="3732"/>
    </row>
    <row r="581" spans="1:28">
      <c r="A581" s="3730"/>
      <c r="B581" s="3730"/>
      <c r="C581" s="3731"/>
      <c r="F581" s="3732"/>
      <c r="G581" s="3732"/>
      <c r="H581" s="3732"/>
      <c r="I581" s="3732"/>
      <c r="J581" s="3732"/>
      <c r="K581" s="3732"/>
      <c r="L581" s="3732"/>
      <c r="M581" s="3732"/>
      <c r="N581" s="3732"/>
      <c r="O581" s="3732"/>
      <c r="P581" s="3732"/>
      <c r="Q581" s="3732"/>
      <c r="R581" s="3732"/>
      <c r="S581" s="3732"/>
      <c r="T581" s="3732"/>
      <c r="U581" s="3732"/>
      <c r="V581" s="3732"/>
      <c r="W581" s="3732"/>
      <c r="X581" s="3732"/>
      <c r="Y581" s="3732"/>
      <c r="Z581" s="3732"/>
      <c r="AA581" s="3732"/>
      <c r="AB581" s="3732"/>
    </row>
    <row r="582" spans="1:28">
      <c r="A582" s="3730"/>
      <c r="B582" s="3730"/>
      <c r="C582" s="3731"/>
      <c r="F582" s="3732"/>
      <c r="G582" s="3732"/>
      <c r="H582" s="3732"/>
      <c r="I582" s="3732"/>
      <c r="J582" s="3732"/>
      <c r="K582" s="3732"/>
      <c r="L582" s="3732"/>
      <c r="M582" s="3732"/>
      <c r="N582" s="3732"/>
      <c r="O582" s="3732"/>
      <c r="P582" s="3732"/>
      <c r="Q582" s="3732"/>
      <c r="R582" s="3732"/>
      <c r="S582" s="3732"/>
      <c r="T582" s="3732"/>
      <c r="U582" s="3732"/>
      <c r="V582" s="3732"/>
      <c r="W582" s="3732"/>
      <c r="X582" s="3732"/>
      <c r="Y582" s="3732"/>
      <c r="Z582" s="3732"/>
      <c r="AA582" s="3732"/>
      <c r="AB582" s="3732"/>
    </row>
    <row r="583" spans="1:28">
      <c r="A583" s="3730"/>
      <c r="B583" s="3730"/>
      <c r="C583" s="3731"/>
      <c r="F583" s="3732"/>
      <c r="G583" s="3732"/>
      <c r="H583" s="3732"/>
      <c r="I583" s="3732"/>
      <c r="J583" s="3732"/>
      <c r="K583" s="3732"/>
      <c r="L583" s="3732"/>
      <c r="M583" s="3732"/>
      <c r="N583" s="3732"/>
      <c r="O583" s="3732"/>
      <c r="P583" s="3732"/>
      <c r="Q583" s="3732"/>
      <c r="R583" s="3732"/>
      <c r="S583" s="3732"/>
      <c r="T583" s="3732"/>
      <c r="U583" s="3732"/>
      <c r="V583" s="3732"/>
      <c r="W583" s="3732"/>
      <c r="X583" s="3732"/>
      <c r="Y583" s="3732"/>
      <c r="Z583" s="3732"/>
      <c r="AA583" s="3732"/>
      <c r="AB583" s="3732"/>
    </row>
    <row r="584" spans="1:28">
      <c r="A584" s="3730"/>
      <c r="B584" s="3730"/>
      <c r="C584" s="3731"/>
      <c r="F584" s="3732"/>
      <c r="G584" s="3732"/>
      <c r="H584" s="3732"/>
      <c r="I584" s="3732"/>
      <c r="J584" s="3732"/>
      <c r="K584" s="3732"/>
      <c r="L584" s="3732"/>
      <c r="M584" s="3732"/>
      <c r="N584" s="3732"/>
      <c r="O584" s="3732"/>
      <c r="P584" s="3732"/>
      <c r="Q584" s="3732"/>
      <c r="R584" s="3732"/>
      <c r="S584" s="3732"/>
      <c r="T584" s="3732"/>
      <c r="U584" s="3732"/>
      <c r="V584" s="3732"/>
      <c r="W584" s="3732"/>
      <c r="X584" s="3732"/>
      <c r="Y584" s="3732"/>
      <c r="Z584" s="3732"/>
      <c r="AA584" s="3732"/>
      <c r="AB584" s="3732"/>
    </row>
    <row r="585" spans="1:28">
      <c r="A585" s="3730"/>
      <c r="B585" s="3730"/>
      <c r="C585" s="3731"/>
      <c r="F585" s="3732"/>
      <c r="G585" s="3732"/>
      <c r="H585" s="3732"/>
      <c r="I585" s="3732"/>
      <c r="J585" s="3732"/>
      <c r="K585" s="3732"/>
      <c r="L585" s="3732"/>
      <c r="M585" s="3732"/>
      <c r="N585" s="3732"/>
      <c r="O585" s="3732"/>
      <c r="P585" s="3732"/>
      <c r="Q585" s="3732"/>
      <c r="R585" s="3732"/>
      <c r="S585" s="3732"/>
      <c r="T585" s="3732"/>
      <c r="U585" s="3732"/>
      <c r="V585" s="3732"/>
      <c r="W585" s="3732"/>
      <c r="X585" s="3732"/>
      <c r="Y585" s="3732"/>
      <c r="Z585" s="3732"/>
      <c r="AA585" s="3732"/>
      <c r="AB585" s="3732"/>
    </row>
    <row r="586" spans="1:28">
      <c r="A586" s="3730"/>
      <c r="B586" s="3730"/>
      <c r="C586" s="3731"/>
      <c r="F586" s="3732"/>
      <c r="G586" s="3732"/>
      <c r="H586" s="3732"/>
      <c r="I586" s="3732"/>
      <c r="J586" s="3732"/>
      <c r="K586" s="3732"/>
      <c r="L586" s="3732"/>
      <c r="M586" s="3732"/>
      <c r="N586" s="3732"/>
      <c r="O586" s="3732"/>
      <c r="P586" s="3732"/>
      <c r="Q586" s="3732"/>
      <c r="R586" s="3732"/>
      <c r="S586" s="3732"/>
      <c r="T586" s="3732"/>
      <c r="U586" s="3732"/>
      <c r="V586" s="3732"/>
      <c r="W586" s="3732"/>
      <c r="X586" s="3732"/>
      <c r="Y586" s="3732"/>
      <c r="Z586" s="3732"/>
      <c r="AA586" s="3732"/>
      <c r="AB586" s="3732"/>
    </row>
    <row r="587" spans="1:28">
      <c r="A587" s="3730"/>
      <c r="B587" s="3730"/>
      <c r="C587" s="3731"/>
      <c r="F587" s="3732"/>
      <c r="G587" s="3732"/>
      <c r="H587" s="3732"/>
      <c r="I587" s="3732"/>
      <c r="J587" s="3732"/>
      <c r="K587" s="3732"/>
      <c r="L587" s="3732"/>
      <c r="M587" s="3732"/>
      <c r="N587" s="3732"/>
      <c r="O587" s="3732"/>
      <c r="P587" s="3732"/>
      <c r="Q587" s="3732"/>
      <c r="R587" s="3732"/>
      <c r="S587" s="3732"/>
      <c r="T587" s="3732"/>
      <c r="U587" s="3732"/>
      <c r="V587" s="3732"/>
      <c r="W587" s="3732"/>
      <c r="X587" s="3732"/>
      <c r="Y587" s="3732"/>
      <c r="Z587" s="3732"/>
      <c r="AA587" s="3732"/>
      <c r="AB587" s="3732"/>
    </row>
    <row r="588" spans="1:28">
      <c r="A588" s="3730"/>
      <c r="B588" s="3730"/>
      <c r="C588" s="3731"/>
      <c r="F588" s="3732"/>
      <c r="G588" s="3732"/>
      <c r="H588" s="3732"/>
      <c r="I588" s="3732"/>
      <c r="J588" s="3732"/>
      <c r="K588" s="3732"/>
      <c r="L588" s="3732"/>
      <c r="M588" s="3732"/>
      <c r="N588" s="3732"/>
      <c r="O588" s="3732"/>
      <c r="P588" s="3732"/>
      <c r="Q588" s="3732"/>
      <c r="R588" s="3732"/>
      <c r="S588" s="3732"/>
      <c r="T588" s="3732"/>
      <c r="U588" s="3732"/>
      <c r="V588" s="3732"/>
      <c r="W588" s="3732"/>
      <c r="X588" s="3732"/>
      <c r="Y588" s="3732"/>
      <c r="Z588" s="3732"/>
      <c r="AA588" s="3732"/>
      <c r="AB588" s="3732"/>
    </row>
    <row r="589" spans="1:28">
      <c r="A589" s="3730"/>
      <c r="B589" s="3730"/>
      <c r="C589" s="3731"/>
      <c r="F589" s="3732"/>
      <c r="G589" s="3732"/>
      <c r="H589" s="3732"/>
      <c r="I589" s="3732"/>
      <c r="J589" s="3732"/>
      <c r="K589" s="3732"/>
      <c r="L589" s="3732"/>
      <c r="M589" s="3732"/>
      <c r="N589" s="3732"/>
      <c r="O589" s="3732"/>
      <c r="P589" s="3732"/>
      <c r="Q589" s="3732"/>
      <c r="R589" s="3732"/>
      <c r="S589" s="3732"/>
      <c r="T589" s="3732"/>
      <c r="U589" s="3732"/>
      <c r="V589" s="3732"/>
      <c r="W589" s="3732"/>
      <c r="X589" s="3732"/>
      <c r="Y589" s="3732"/>
      <c r="Z589" s="3732"/>
      <c r="AA589" s="3732"/>
      <c r="AB589" s="3732"/>
    </row>
    <row r="590" spans="1:28">
      <c r="A590" s="3730"/>
      <c r="B590" s="3730"/>
      <c r="C590" s="3731"/>
      <c r="F590" s="3732"/>
      <c r="G590" s="3732"/>
      <c r="H590" s="3732"/>
      <c r="I590" s="3732"/>
      <c r="J590" s="3732"/>
      <c r="K590" s="3732"/>
      <c r="L590" s="3732"/>
      <c r="M590" s="3732"/>
      <c r="N590" s="3732"/>
      <c r="O590" s="3732"/>
      <c r="P590" s="3732"/>
      <c r="Q590" s="3732"/>
      <c r="R590" s="3732"/>
      <c r="S590" s="3732"/>
      <c r="T590" s="3732"/>
      <c r="U590" s="3732"/>
      <c r="V590" s="3732"/>
      <c r="W590" s="3732"/>
      <c r="X590" s="3732"/>
      <c r="Y590" s="3732"/>
      <c r="Z590" s="3732"/>
      <c r="AA590" s="3732"/>
      <c r="AB590" s="3732"/>
    </row>
    <row r="591" spans="1:28">
      <c r="A591" s="3730"/>
      <c r="B591" s="3730"/>
      <c r="C591" s="3731"/>
      <c r="F591" s="3732"/>
      <c r="G591" s="3732"/>
      <c r="H591" s="3732"/>
      <c r="I591" s="3732"/>
      <c r="J591" s="3732"/>
      <c r="K591" s="3732"/>
      <c r="L591" s="3732"/>
      <c r="M591" s="3732"/>
      <c r="N591" s="3732"/>
      <c r="O591" s="3732"/>
      <c r="P591" s="3732"/>
      <c r="Q591" s="3732"/>
      <c r="R591" s="3732"/>
      <c r="S591" s="3732"/>
      <c r="T591" s="3732"/>
      <c r="U591" s="3732"/>
      <c r="V591" s="3732"/>
      <c r="W591" s="3732"/>
      <c r="X591" s="3732"/>
      <c r="Y591" s="3732"/>
      <c r="Z591" s="3732"/>
      <c r="AA591" s="3732"/>
      <c r="AB591" s="3732"/>
    </row>
    <row r="592" spans="1:28">
      <c r="A592" s="3730"/>
      <c r="B592" s="3730"/>
      <c r="C592" s="3731"/>
      <c r="F592" s="3732"/>
      <c r="G592" s="3732"/>
      <c r="H592" s="3732"/>
      <c r="I592" s="3732"/>
      <c r="J592" s="3732"/>
      <c r="K592" s="3732"/>
      <c r="L592" s="3732"/>
      <c r="M592" s="3732"/>
      <c r="N592" s="3732"/>
      <c r="O592" s="3732"/>
      <c r="P592" s="3732"/>
      <c r="Q592" s="3732"/>
      <c r="R592" s="3732"/>
      <c r="S592" s="3732"/>
      <c r="T592" s="3732"/>
      <c r="U592" s="3732"/>
      <c r="V592" s="3732"/>
      <c r="W592" s="3732"/>
      <c r="X592" s="3732"/>
      <c r="Y592" s="3732"/>
      <c r="Z592" s="3732"/>
      <c r="AA592" s="3732"/>
      <c r="AB592" s="3732"/>
    </row>
    <row r="593" spans="1:28">
      <c r="A593" s="3730"/>
      <c r="B593" s="3730"/>
      <c r="C593" s="3731"/>
      <c r="F593" s="3732"/>
      <c r="G593" s="3732"/>
      <c r="H593" s="3732"/>
      <c r="I593" s="3732"/>
      <c r="J593" s="3732"/>
      <c r="K593" s="3732"/>
      <c r="L593" s="3732"/>
      <c r="M593" s="3732"/>
      <c r="N593" s="3732"/>
      <c r="O593" s="3732"/>
      <c r="P593" s="3732"/>
      <c r="Q593" s="3732"/>
      <c r="R593" s="3732"/>
      <c r="S593" s="3732"/>
      <c r="T593" s="3732"/>
      <c r="U593" s="3732"/>
      <c r="V593" s="3732"/>
      <c r="W593" s="3732"/>
      <c r="X593" s="3732"/>
      <c r="Y593" s="3732"/>
      <c r="Z593" s="3732"/>
      <c r="AA593" s="3732"/>
      <c r="AB593" s="3732"/>
    </row>
    <row r="594" spans="1:28">
      <c r="A594" s="3730"/>
      <c r="B594" s="3730"/>
      <c r="C594" s="3731"/>
      <c r="F594" s="3732"/>
      <c r="G594" s="3732"/>
      <c r="H594" s="3732"/>
      <c r="I594" s="3732"/>
      <c r="J594" s="3732"/>
      <c r="K594" s="3732"/>
      <c r="L594" s="3732"/>
      <c r="M594" s="3732"/>
      <c r="N594" s="3732"/>
      <c r="O594" s="3732"/>
      <c r="P594" s="3732"/>
      <c r="Q594" s="3732"/>
      <c r="R594" s="3732"/>
      <c r="S594" s="3732"/>
      <c r="T594" s="3732"/>
      <c r="U594" s="3732"/>
      <c r="V594" s="3732"/>
      <c r="W594" s="3732"/>
      <c r="X594" s="3732"/>
      <c r="Y594" s="3732"/>
      <c r="Z594" s="3732"/>
      <c r="AA594" s="3732"/>
      <c r="AB594" s="3732"/>
    </row>
    <row r="595" spans="1:28">
      <c r="A595" s="3730"/>
      <c r="B595" s="3730"/>
      <c r="C595" s="3731"/>
      <c r="F595" s="3732"/>
      <c r="G595" s="3732"/>
      <c r="H595" s="3732"/>
      <c r="I595" s="3732"/>
      <c r="J595" s="3732"/>
      <c r="K595" s="3732"/>
      <c r="L595" s="3732"/>
      <c r="M595" s="3732"/>
      <c r="N595" s="3732"/>
      <c r="O595" s="3732"/>
      <c r="P595" s="3732"/>
      <c r="Q595" s="3732"/>
      <c r="R595" s="3732"/>
      <c r="S595" s="3732"/>
      <c r="T595" s="3732"/>
      <c r="U595" s="3732"/>
      <c r="V595" s="3732"/>
      <c r="W595" s="3732"/>
      <c r="X595" s="3732"/>
      <c r="Y595" s="3732"/>
      <c r="Z595" s="3732"/>
      <c r="AA595" s="3732"/>
      <c r="AB595" s="3732"/>
    </row>
    <row r="596" spans="1:28">
      <c r="A596" s="3730"/>
      <c r="B596" s="3730"/>
      <c r="C596" s="3731"/>
      <c r="F596" s="3732"/>
      <c r="G596" s="3732"/>
      <c r="H596" s="3732"/>
      <c r="I596" s="3732"/>
      <c r="J596" s="3732"/>
      <c r="K596" s="3732"/>
      <c r="L596" s="3732"/>
      <c r="M596" s="3732"/>
      <c r="N596" s="3732"/>
      <c r="O596" s="3732"/>
      <c r="P596" s="3732"/>
      <c r="Q596" s="3732"/>
      <c r="R596" s="3732"/>
      <c r="S596" s="3732"/>
      <c r="T596" s="3732"/>
      <c r="U596" s="3732"/>
      <c r="V596" s="3732"/>
      <c r="W596" s="3732"/>
      <c r="X596" s="3732"/>
      <c r="Y596" s="3732"/>
      <c r="Z596" s="3732"/>
      <c r="AA596" s="3732"/>
      <c r="AB596" s="3732"/>
    </row>
    <row r="597" spans="1:28">
      <c r="A597" s="3730"/>
      <c r="B597" s="3730"/>
      <c r="C597" s="3731"/>
      <c r="F597" s="3732"/>
      <c r="G597" s="3732"/>
      <c r="H597" s="3732"/>
      <c r="I597" s="3732"/>
      <c r="J597" s="3732"/>
      <c r="K597" s="3732"/>
      <c r="L597" s="3732"/>
      <c r="M597" s="3732"/>
      <c r="N597" s="3732"/>
      <c r="O597" s="3732"/>
      <c r="P597" s="3732"/>
      <c r="Q597" s="3732"/>
      <c r="R597" s="3732"/>
      <c r="S597" s="3732"/>
      <c r="T597" s="3732"/>
      <c r="U597" s="3732"/>
      <c r="V597" s="3732"/>
      <c r="W597" s="3732"/>
      <c r="X597" s="3732"/>
      <c r="Y597" s="3732"/>
      <c r="Z597" s="3732"/>
      <c r="AA597" s="3732"/>
      <c r="AB597" s="3732"/>
    </row>
    <row r="598" spans="1:28">
      <c r="A598" s="3730"/>
      <c r="B598" s="3730"/>
      <c r="C598" s="3731"/>
      <c r="F598" s="3732"/>
      <c r="G598" s="3732"/>
      <c r="H598" s="3732"/>
      <c r="I598" s="3732"/>
      <c r="J598" s="3732"/>
      <c r="K598" s="3732"/>
      <c r="L598" s="3732"/>
      <c r="M598" s="3732"/>
      <c r="N598" s="3732"/>
      <c r="O598" s="3732"/>
      <c r="P598" s="3732"/>
      <c r="Q598" s="3732"/>
      <c r="R598" s="3732"/>
      <c r="S598" s="3732"/>
      <c r="T598" s="3732"/>
      <c r="U598" s="3732"/>
      <c r="V598" s="3732"/>
      <c r="W598" s="3732"/>
      <c r="X598" s="3732"/>
      <c r="Y598" s="3732"/>
      <c r="Z598" s="3732"/>
      <c r="AA598" s="3732"/>
      <c r="AB598" s="3732"/>
    </row>
    <row r="599" spans="1:28">
      <c r="A599" s="3730"/>
      <c r="B599" s="3730"/>
      <c r="C599" s="3731"/>
      <c r="F599" s="3732"/>
      <c r="G599" s="3732"/>
      <c r="H599" s="3732"/>
      <c r="I599" s="3732"/>
      <c r="J599" s="3732"/>
      <c r="K599" s="3732"/>
      <c r="L599" s="3732"/>
      <c r="M599" s="3732"/>
      <c r="N599" s="3732"/>
      <c r="O599" s="3732"/>
      <c r="P599" s="3732"/>
      <c r="Q599" s="3732"/>
      <c r="R599" s="3732"/>
      <c r="S599" s="3732"/>
      <c r="T599" s="3732"/>
      <c r="U599" s="3732"/>
      <c r="V599" s="3732"/>
      <c r="W599" s="3732"/>
      <c r="X599" s="3732"/>
      <c r="Y599" s="3732"/>
      <c r="Z599" s="3732"/>
      <c r="AA599" s="3732"/>
      <c r="AB599" s="3732"/>
    </row>
    <row r="600" spans="1:28">
      <c r="A600" s="3730"/>
      <c r="B600" s="3730"/>
      <c r="C600" s="3731"/>
      <c r="F600" s="3732"/>
      <c r="G600" s="3732"/>
      <c r="H600" s="3732"/>
      <c r="I600" s="3732"/>
      <c r="J600" s="3732"/>
      <c r="K600" s="3732"/>
      <c r="L600" s="3732"/>
      <c r="M600" s="3732"/>
      <c r="N600" s="3732"/>
      <c r="O600" s="3732"/>
      <c r="P600" s="3732"/>
      <c r="Q600" s="3732"/>
      <c r="R600" s="3732"/>
      <c r="S600" s="3732"/>
      <c r="T600" s="3732"/>
      <c r="U600" s="3732"/>
      <c r="V600" s="3732"/>
      <c r="W600" s="3732"/>
      <c r="X600" s="3732"/>
      <c r="Y600" s="3732"/>
      <c r="Z600" s="3732"/>
      <c r="AA600" s="3732"/>
      <c r="AB600" s="3732"/>
    </row>
    <row r="601" spans="1:28">
      <c r="A601" s="3730"/>
      <c r="B601" s="3730"/>
      <c r="C601" s="3731"/>
      <c r="F601" s="3732"/>
      <c r="G601" s="3732"/>
      <c r="H601" s="3732"/>
      <c r="I601" s="3732"/>
      <c r="J601" s="3732"/>
      <c r="K601" s="3732"/>
      <c r="L601" s="3732"/>
      <c r="M601" s="3732"/>
      <c r="N601" s="3732"/>
      <c r="O601" s="3732"/>
      <c r="P601" s="3732"/>
      <c r="Q601" s="3732"/>
      <c r="R601" s="3732"/>
      <c r="S601" s="3732"/>
      <c r="T601" s="3732"/>
      <c r="U601" s="3732"/>
      <c r="V601" s="3732"/>
      <c r="W601" s="3732"/>
      <c r="X601" s="3732"/>
      <c r="Y601" s="3732"/>
      <c r="Z601" s="3732"/>
      <c r="AA601" s="3732"/>
      <c r="AB601" s="3732"/>
    </row>
    <row r="602" spans="1:28">
      <c r="A602" s="3730"/>
      <c r="B602" s="3730"/>
      <c r="C602" s="3731"/>
      <c r="F602" s="3732"/>
      <c r="G602" s="3732"/>
      <c r="H602" s="3732"/>
      <c r="I602" s="3732"/>
      <c r="J602" s="3732"/>
      <c r="K602" s="3732"/>
      <c r="L602" s="3732"/>
      <c r="M602" s="3732"/>
      <c r="N602" s="3732"/>
      <c r="O602" s="3732"/>
      <c r="P602" s="3732"/>
      <c r="Q602" s="3732"/>
      <c r="R602" s="3732"/>
      <c r="S602" s="3732"/>
      <c r="T602" s="3732"/>
      <c r="U602" s="3732"/>
      <c r="V602" s="3732"/>
      <c r="W602" s="3732"/>
      <c r="X602" s="3732"/>
      <c r="Y602" s="3732"/>
      <c r="Z602" s="3732"/>
      <c r="AA602" s="3732"/>
      <c r="AB602" s="3732"/>
    </row>
    <row r="603" spans="1:28">
      <c r="A603" s="3730"/>
      <c r="B603" s="3730"/>
      <c r="C603" s="3731"/>
      <c r="F603" s="3732"/>
      <c r="G603" s="3732"/>
      <c r="H603" s="3732"/>
      <c r="I603" s="3732"/>
      <c r="J603" s="3732"/>
      <c r="K603" s="3732"/>
      <c r="L603" s="3732"/>
      <c r="M603" s="3732"/>
      <c r="N603" s="3732"/>
      <c r="O603" s="3732"/>
      <c r="P603" s="3732"/>
      <c r="Q603" s="3732"/>
      <c r="R603" s="3732"/>
      <c r="S603" s="3732"/>
      <c r="T603" s="3732"/>
      <c r="U603" s="3732"/>
      <c r="V603" s="3732"/>
      <c r="W603" s="3732"/>
      <c r="X603" s="3732"/>
      <c r="Y603" s="3732"/>
      <c r="Z603" s="3732"/>
      <c r="AA603" s="3732"/>
      <c r="AB603" s="3732"/>
    </row>
    <row r="604" spans="1:28">
      <c r="A604" s="3730"/>
      <c r="B604" s="3730"/>
      <c r="C604" s="3731"/>
      <c r="F604" s="3732"/>
      <c r="G604" s="3732"/>
      <c r="H604" s="3732"/>
      <c r="I604" s="3732"/>
      <c r="J604" s="3732"/>
      <c r="K604" s="3732"/>
      <c r="L604" s="3732"/>
      <c r="M604" s="3732"/>
      <c r="N604" s="3732"/>
      <c r="O604" s="3732"/>
      <c r="P604" s="3732"/>
      <c r="Q604" s="3732"/>
      <c r="R604" s="3732"/>
      <c r="S604" s="3732"/>
      <c r="T604" s="3732"/>
      <c r="U604" s="3732"/>
      <c r="V604" s="3732"/>
      <c r="W604" s="3732"/>
      <c r="X604" s="3732"/>
      <c r="Y604" s="3732"/>
      <c r="Z604" s="3732"/>
      <c r="AA604" s="3732"/>
      <c r="AB604" s="3732"/>
    </row>
    <row r="605" spans="1:28">
      <c r="A605" s="3730"/>
      <c r="B605" s="3730"/>
      <c r="C605" s="3731"/>
      <c r="F605" s="3732"/>
      <c r="G605" s="3732"/>
      <c r="H605" s="3732"/>
      <c r="I605" s="3732"/>
      <c r="J605" s="3732"/>
      <c r="K605" s="3732"/>
      <c r="L605" s="3732"/>
      <c r="M605" s="3732"/>
      <c r="N605" s="3732"/>
      <c r="O605" s="3732"/>
      <c r="P605" s="3732"/>
      <c r="Q605" s="3732"/>
      <c r="R605" s="3732"/>
      <c r="S605" s="3732"/>
      <c r="T605" s="3732"/>
      <c r="U605" s="3732"/>
      <c r="V605" s="3732"/>
      <c r="W605" s="3732"/>
      <c r="X605" s="3732"/>
      <c r="Y605" s="3732"/>
      <c r="Z605" s="3732"/>
      <c r="AA605" s="3732"/>
      <c r="AB605" s="3732"/>
    </row>
    <row r="606" spans="1:28">
      <c r="A606" s="3730"/>
      <c r="B606" s="3730"/>
      <c r="C606" s="3731"/>
      <c r="F606" s="3732"/>
      <c r="G606" s="3732"/>
      <c r="H606" s="3732"/>
      <c r="I606" s="3732"/>
      <c r="J606" s="3732"/>
      <c r="K606" s="3732"/>
      <c r="L606" s="3732"/>
      <c r="M606" s="3732"/>
      <c r="N606" s="3732"/>
      <c r="O606" s="3732"/>
      <c r="P606" s="3732"/>
      <c r="Q606" s="3732"/>
      <c r="R606" s="3732"/>
      <c r="S606" s="3732"/>
      <c r="T606" s="3732"/>
      <c r="U606" s="3732"/>
      <c r="V606" s="3732"/>
      <c r="W606" s="3732"/>
      <c r="X606" s="3732"/>
      <c r="Y606" s="3732"/>
      <c r="Z606" s="3732"/>
      <c r="AA606" s="3732"/>
      <c r="AB606" s="3732"/>
    </row>
    <row r="607" spans="1:28">
      <c r="A607" s="3730"/>
      <c r="B607" s="3730"/>
      <c r="C607" s="3731"/>
      <c r="F607" s="3732"/>
      <c r="G607" s="3732"/>
      <c r="H607" s="3732"/>
      <c r="I607" s="3732"/>
      <c r="J607" s="3732"/>
      <c r="K607" s="3732"/>
      <c r="L607" s="3732"/>
      <c r="M607" s="3732"/>
      <c r="N607" s="3732"/>
      <c r="O607" s="3732"/>
      <c r="P607" s="3732"/>
      <c r="Q607" s="3732"/>
      <c r="R607" s="3732"/>
      <c r="S607" s="3732"/>
      <c r="T607" s="3732"/>
      <c r="U607" s="3732"/>
      <c r="V607" s="3732"/>
      <c r="W607" s="3732"/>
      <c r="X607" s="3732"/>
      <c r="Y607" s="3732"/>
      <c r="Z607" s="3732"/>
      <c r="AA607" s="3732"/>
      <c r="AB607" s="3732"/>
    </row>
    <row r="608" spans="1:28">
      <c r="A608" s="3730"/>
      <c r="B608" s="3730"/>
      <c r="C608" s="3731"/>
      <c r="F608" s="3732"/>
      <c r="G608" s="3732"/>
      <c r="H608" s="3732"/>
      <c r="I608" s="3732"/>
      <c r="J608" s="3732"/>
      <c r="K608" s="3732"/>
      <c r="L608" s="3732"/>
      <c r="M608" s="3732"/>
      <c r="N608" s="3732"/>
      <c r="O608" s="3732"/>
      <c r="P608" s="3732"/>
      <c r="Q608" s="3732"/>
      <c r="R608" s="3732"/>
      <c r="S608" s="3732"/>
      <c r="T608" s="3732"/>
      <c r="U608" s="3732"/>
      <c r="V608" s="3732"/>
      <c r="W608" s="3732"/>
      <c r="X608" s="3732"/>
      <c r="Y608" s="3732"/>
      <c r="Z608" s="3732"/>
      <c r="AA608" s="3732"/>
      <c r="AB608" s="3732"/>
    </row>
    <row r="609" spans="1:28">
      <c r="A609" s="3730"/>
      <c r="B609" s="3730"/>
      <c r="C609" s="3731"/>
      <c r="F609" s="3732"/>
      <c r="G609" s="3732"/>
      <c r="H609" s="3732"/>
      <c r="I609" s="3732"/>
      <c r="J609" s="3732"/>
      <c r="K609" s="3732"/>
      <c r="L609" s="3732"/>
      <c r="M609" s="3732"/>
      <c r="N609" s="3732"/>
      <c r="O609" s="3732"/>
      <c r="P609" s="3732"/>
      <c r="Q609" s="3732"/>
      <c r="R609" s="3732"/>
      <c r="S609" s="3732"/>
      <c r="T609" s="3732"/>
      <c r="U609" s="3732"/>
      <c r="V609" s="3732"/>
      <c r="W609" s="3732"/>
      <c r="X609" s="3732"/>
      <c r="Y609" s="3732"/>
      <c r="Z609" s="3732"/>
      <c r="AA609" s="3732"/>
      <c r="AB609" s="3732"/>
    </row>
    <row r="610" spans="1:28">
      <c r="A610" s="3730"/>
      <c r="B610" s="3730"/>
      <c r="C610" s="3731"/>
      <c r="F610" s="3732"/>
      <c r="G610" s="3732"/>
      <c r="H610" s="3732"/>
      <c r="I610" s="3732"/>
      <c r="J610" s="3732"/>
      <c r="K610" s="3732"/>
      <c r="L610" s="3732"/>
      <c r="M610" s="3732"/>
      <c r="N610" s="3732"/>
      <c r="O610" s="3732"/>
      <c r="P610" s="3732"/>
      <c r="Q610" s="3732"/>
      <c r="R610" s="3732"/>
      <c r="S610" s="3732"/>
      <c r="T610" s="3732"/>
      <c r="U610" s="3732"/>
      <c r="V610" s="3732"/>
      <c r="W610" s="3732"/>
      <c r="X610" s="3732"/>
      <c r="Y610" s="3732"/>
      <c r="Z610" s="3732"/>
      <c r="AA610" s="3732"/>
      <c r="AB610" s="3732"/>
    </row>
    <row r="611" spans="1:28">
      <c r="A611" s="3730"/>
      <c r="B611" s="3730"/>
      <c r="C611" s="3731"/>
      <c r="F611" s="3732"/>
      <c r="G611" s="3732"/>
      <c r="H611" s="3732"/>
      <c r="I611" s="3732"/>
      <c r="J611" s="3732"/>
      <c r="K611" s="3732"/>
      <c r="L611" s="3732"/>
      <c r="M611" s="3732"/>
      <c r="N611" s="3732"/>
      <c r="O611" s="3732"/>
      <c r="P611" s="3732"/>
      <c r="Q611" s="3732"/>
      <c r="R611" s="3732"/>
      <c r="S611" s="3732"/>
      <c r="T611" s="3732"/>
      <c r="U611" s="3732"/>
      <c r="V611" s="3732"/>
      <c r="W611" s="3732"/>
      <c r="X611" s="3732"/>
      <c r="Y611" s="3732"/>
      <c r="Z611" s="3732"/>
      <c r="AA611" s="3732"/>
      <c r="AB611" s="3732"/>
    </row>
    <row r="612" spans="1:28">
      <c r="A612" s="3730"/>
      <c r="B612" s="3730"/>
      <c r="C612" s="3731"/>
      <c r="F612" s="3732"/>
      <c r="G612" s="3732"/>
      <c r="H612" s="3732"/>
      <c r="I612" s="3732"/>
      <c r="J612" s="3732"/>
      <c r="K612" s="3732"/>
      <c r="L612" s="3732"/>
      <c r="M612" s="3732"/>
      <c r="N612" s="3732"/>
      <c r="O612" s="3732"/>
      <c r="P612" s="3732"/>
      <c r="Q612" s="3732"/>
      <c r="R612" s="3732"/>
      <c r="S612" s="3732"/>
      <c r="T612" s="3732"/>
      <c r="U612" s="3732"/>
      <c r="V612" s="3732"/>
      <c r="W612" s="3732"/>
      <c r="X612" s="3732"/>
      <c r="Y612" s="3732"/>
      <c r="Z612" s="3732"/>
      <c r="AA612" s="3732"/>
      <c r="AB612" s="3732"/>
    </row>
    <row r="613" spans="1:28">
      <c r="A613" s="3730"/>
      <c r="B613" s="3730"/>
      <c r="C613" s="3731"/>
      <c r="F613" s="3732"/>
      <c r="G613" s="3732"/>
      <c r="H613" s="3732"/>
      <c r="I613" s="3732"/>
      <c r="J613" s="3732"/>
      <c r="K613" s="3732"/>
      <c r="L613" s="3732"/>
      <c r="M613" s="3732"/>
      <c r="N613" s="3732"/>
      <c r="O613" s="3732"/>
      <c r="P613" s="3732"/>
      <c r="Q613" s="3732"/>
      <c r="R613" s="3732"/>
      <c r="S613" s="3732"/>
      <c r="T613" s="3732"/>
      <c r="U613" s="3732"/>
      <c r="V613" s="3732"/>
      <c r="W613" s="3732"/>
      <c r="X613" s="3732"/>
      <c r="Y613" s="3732"/>
      <c r="Z613" s="3732"/>
      <c r="AA613" s="3732"/>
      <c r="AB613" s="3732"/>
    </row>
    <row r="614" spans="1:28">
      <c r="A614" s="3730"/>
      <c r="B614" s="3730"/>
      <c r="C614" s="3731"/>
      <c r="F614" s="3732"/>
      <c r="G614" s="3732"/>
      <c r="H614" s="3732"/>
      <c r="I614" s="3732"/>
      <c r="J614" s="3732"/>
      <c r="K614" s="3732"/>
      <c r="L614" s="3732"/>
      <c r="M614" s="3732"/>
      <c r="N614" s="3732"/>
      <c r="O614" s="3732"/>
      <c r="P614" s="3732"/>
      <c r="Q614" s="3732"/>
      <c r="R614" s="3732"/>
      <c r="S614" s="3732"/>
      <c r="T614" s="3732"/>
      <c r="U614" s="3732"/>
      <c r="V614" s="3732"/>
      <c r="W614" s="3732"/>
      <c r="X614" s="3732"/>
      <c r="Y614" s="3732"/>
      <c r="Z614" s="3732"/>
      <c r="AA614" s="3732"/>
      <c r="AB614" s="3732"/>
    </row>
    <row r="615" spans="1:28">
      <c r="A615" s="3730"/>
      <c r="B615" s="3730"/>
      <c r="C615" s="3731"/>
      <c r="F615" s="3732"/>
      <c r="G615" s="3732"/>
      <c r="H615" s="3732"/>
      <c r="I615" s="3732"/>
      <c r="J615" s="3732"/>
      <c r="K615" s="3732"/>
      <c r="L615" s="3732"/>
      <c r="M615" s="3732"/>
      <c r="N615" s="3732"/>
      <c r="O615" s="3732"/>
      <c r="P615" s="3732"/>
      <c r="Q615" s="3732"/>
      <c r="R615" s="3732"/>
      <c r="S615" s="3732"/>
      <c r="T615" s="3732"/>
      <c r="U615" s="3732"/>
      <c r="V615" s="3732"/>
      <c r="W615" s="3732"/>
      <c r="X615" s="3732"/>
      <c r="Y615" s="3732"/>
      <c r="Z615" s="3732"/>
      <c r="AA615" s="3732"/>
      <c r="AB615" s="3732"/>
    </row>
    <row r="616" spans="1:28">
      <c r="A616" s="3730"/>
      <c r="B616" s="3730"/>
      <c r="C616" s="3731"/>
      <c r="F616" s="3732"/>
      <c r="G616" s="3732"/>
      <c r="H616" s="3732"/>
      <c r="I616" s="3732"/>
      <c r="J616" s="3732"/>
      <c r="K616" s="3732"/>
      <c r="L616" s="3732"/>
      <c r="M616" s="3732"/>
      <c r="N616" s="3732"/>
      <c r="O616" s="3732"/>
      <c r="P616" s="3732"/>
      <c r="Q616" s="3732"/>
      <c r="R616" s="3732"/>
      <c r="S616" s="3732"/>
      <c r="T616" s="3732"/>
      <c r="U616" s="3732"/>
      <c r="V616" s="3732"/>
      <c r="W616" s="3732"/>
      <c r="X616" s="3732"/>
      <c r="Y616" s="3732"/>
      <c r="Z616" s="3732"/>
      <c r="AA616" s="3732"/>
      <c r="AB616" s="3732"/>
    </row>
    <row r="617" spans="1:28">
      <c r="A617" s="3730"/>
      <c r="B617" s="3730"/>
      <c r="C617" s="3731"/>
      <c r="F617" s="3732"/>
      <c r="G617" s="3732"/>
      <c r="H617" s="3732"/>
      <c r="I617" s="3732"/>
      <c r="J617" s="3732"/>
      <c r="K617" s="3732"/>
      <c r="L617" s="3732"/>
      <c r="M617" s="3732"/>
      <c r="N617" s="3732"/>
      <c r="O617" s="3732"/>
      <c r="P617" s="3732"/>
      <c r="Q617" s="3732"/>
      <c r="R617" s="3732"/>
      <c r="S617" s="3732"/>
      <c r="T617" s="3732"/>
      <c r="U617" s="3732"/>
      <c r="V617" s="3732"/>
      <c r="W617" s="3732"/>
      <c r="X617" s="3732"/>
      <c r="Y617" s="3732"/>
      <c r="Z617" s="3732"/>
      <c r="AA617" s="3732"/>
      <c r="AB617" s="3732"/>
    </row>
    <row r="618" spans="1:28">
      <c r="A618" s="3730"/>
      <c r="B618" s="3730"/>
      <c r="C618" s="3731"/>
      <c r="F618" s="3732"/>
      <c r="G618" s="3732"/>
      <c r="H618" s="3732"/>
      <c r="I618" s="3732"/>
      <c r="J618" s="3732"/>
      <c r="K618" s="3732"/>
      <c r="L618" s="3732"/>
      <c r="M618" s="3732"/>
      <c r="N618" s="3732"/>
      <c r="O618" s="3732"/>
      <c r="P618" s="3732"/>
      <c r="Q618" s="3732"/>
      <c r="R618" s="3732"/>
      <c r="S618" s="3732"/>
      <c r="T618" s="3732"/>
      <c r="U618" s="3732"/>
      <c r="V618" s="3732"/>
      <c r="W618" s="3732"/>
      <c r="X618" s="3732"/>
      <c r="Y618" s="3732"/>
      <c r="Z618" s="3732"/>
      <c r="AA618" s="3732"/>
      <c r="AB618" s="3732"/>
    </row>
    <row r="619" spans="1:28">
      <c r="A619" s="3730"/>
      <c r="B619" s="3730"/>
      <c r="C619" s="3731"/>
      <c r="F619" s="3732"/>
      <c r="G619" s="3732"/>
      <c r="H619" s="3732"/>
      <c r="I619" s="3732"/>
      <c r="J619" s="3732"/>
      <c r="K619" s="3732"/>
      <c r="L619" s="3732"/>
      <c r="M619" s="3732"/>
      <c r="N619" s="3732"/>
      <c r="O619" s="3732"/>
      <c r="P619" s="3732"/>
      <c r="Q619" s="3732"/>
      <c r="R619" s="3732"/>
      <c r="S619" s="3732"/>
      <c r="T619" s="3732"/>
      <c r="U619" s="3732"/>
      <c r="V619" s="3732"/>
      <c r="W619" s="3732"/>
      <c r="X619" s="3732"/>
      <c r="Y619" s="3732"/>
      <c r="Z619" s="3732"/>
      <c r="AA619" s="3732"/>
      <c r="AB619" s="3732"/>
    </row>
    <row r="620" spans="1:28">
      <c r="A620" s="3730"/>
      <c r="B620" s="3730"/>
      <c r="C620" s="3731"/>
      <c r="F620" s="3732"/>
      <c r="G620" s="3732"/>
      <c r="H620" s="3732"/>
      <c r="I620" s="3732"/>
      <c r="J620" s="3732"/>
      <c r="K620" s="3732"/>
      <c r="L620" s="3732"/>
      <c r="M620" s="3732"/>
      <c r="N620" s="3732"/>
      <c r="O620" s="3732"/>
      <c r="P620" s="3732"/>
      <c r="Q620" s="3732"/>
      <c r="R620" s="3732"/>
      <c r="S620" s="3732"/>
      <c r="T620" s="3732"/>
      <c r="U620" s="3732"/>
      <c r="V620" s="3732"/>
      <c r="W620" s="3732"/>
      <c r="X620" s="3732"/>
      <c r="Y620" s="3732"/>
      <c r="Z620" s="3732"/>
      <c r="AA620" s="3732"/>
      <c r="AB620" s="3732"/>
    </row>
    <row r="621" spans="1:28">
      <c r="A621" s="3730"/>
      <c r="B621" s="3730"/>
      <c r="C621" s="3731"/>
      <c r="F621" s="3732"/>
      <c r="G621" s="3732"/>
      <c r="H621" s="3732"/>
      <c r="I621" s="3732"/>
      <c r="J621" s="3732"/>
      <c r="K621" s="3732"/>
      <c r="L621" s="3732"/>
      <c r="M621" s="3732"/>
      <c r="N621" s="3732"/>
      <c r="O621" s="3732"/>
      <c r="P621" s="3732"/>
      <c r="Q621" s="3732"/>
      <c r="R621" s="3732"/>
      <c r="S621" s="3732"/>
      <c r="T621" s="3732"/>
      <c r="U621" s="3732"/>
      <c r="V621" s="3732"/>
      <c r="W621" s="3732"/>
      <c r="X621" s="3732"/>
      <c r="Y621" s="3732"/>
      <c r="Z621" s="3732"/>
      <c r="AA621" s="3732"/>
      <c r="AB621" s="3732"/>
    </row>
    <row r="622" spans="1:28">
      <c r="A622" s="3730"/>
      <c r="B622" s="3730"/>
      <c r="C622" s="3731"/>
      <c r="F622" s="3732"/>
      <c r="G622" s="3732"/>
      <c r="H622" s="3732"/>
      <c r="I622" s="3732"/>
      <c r="J622" s="3732"/>
      <c r="K622" s="3732"/>
      <c r="L622" s="3732"/>
      <c r="M622" s="3732"/>
      <c r="N622" s="3732"/>
      <c r="O622" s="3732"/>
      <c r="P622" s="3732"/>
      <c r="Q622" s="3732"/>
      <c r="R622" s="3732"/>
      <c r="S622" s="3732"/>
      <c r="T622" s="3732"/>
      <c r="U622" s="3732"/>
      <c r="V622" s="3732"/>
      <c r="W622" s="3732"/>
      <c r="X622" s="3732"/>
      <c r="Y622" s="3732"/>
      <c r="Z622" s="3732"/>
      <c r="AA622" s="3732"/>
      <c r="AB622" s="3732"/>
    </row>
    <row r="623" spans="1:28">
      <c r="A623" s="3730"/>
      <c r="B623" s="3730"/>
      <c r="C623" s="3731"/>
      <c r="F623" s="3732"/>
      <c r="G623" s="3732"/>
      <c r="H623" s="3732"/>
      <c r="I623" s="3732"/>
      <c r="J623" s="3732"/>
      <c r="K623" s="3732"/>
      <c r="L623" s="3732"/>
      <c r="M623" s="3732"/>
      <c r="N623" s="3732"/>
      <c r="O623" s="3732"/>
      <c r="P623" s="3732"/>
      <c r="Q623" s="3732"/>
      <c r="R623" s="3732"/>
      <c r="S623" s="3732"/>
      <c r="T623" s="3732"/>
      <c r="U623" s="3732"/>
      <c r="V623" s="3732"/>
      <c r="W623" s="3732"/>
      <c r="X623" s="3732"/>
      <c r="Y623" s="3732"/>
      <c r="Z623" s="3732"/>
      <c r="AA623" s="3732"/>
      <c r="AB623" s="3732"/>
    </row>
    <row r="624" spans="1:28">
      <c r="A624" s="3730"/>
      <c r="B624" s="3730"/>
      <c r="C624" s="3731"/>
      <c r="F624" s="3732"/>
      <c r="G624" s="3732"/>
      <c r="H624" s="3732"/>
      <c r="I624" s="3732"/>
      <c r="J624" s="3732"/>
      <c r="K624" s="3732"/>
      <c r="L624" s="3732"/>
      <c r="M624" s="3732"/>
      <c r="N624" s="3732"/>
      <c r="O624" s="3732"/>
      <c r="P624" s="3732"/>
      <c r="Q624" s="3732"/>
      <c r="R624" s="3732"/>
      <c r="S624" s="3732"/>
      <c r="T624" s="3732"/>
      <c r="U624" s="3732"/>
      <c r="V624" s="3732"/>
      <c r="W624" s="3732"/>
      <c r="X624" s="3732"/>
      <c r="Y624" s="3732"/>
      <c r="Z624" s="3732"/>
      <c r="AA624" s="3732"/>
      <c r="AB624" s="3732"/>
    </row>
    <row r="625" spans="1:28">
      <c r="A625" s="3730"/>
      <c r="B625" s="3730"/>
      <c r="C625" s="3731"/>
      <c r="F625" s="3732"/>
      <c r="G625" s="3732"/>
      <c r="H625" s="3732"/>
      <c r="I625" s="3732"/>
      <c r="J625" s="3732"/>
      <c r="K625" s="3732"/>
      <c r="L625" s="3732"/>
      <c r="M625" s="3732"/>
      <c r="N625" s="3732"/>
      <c r="O625" s="3732"/>
      <c r="P625" s="3732"/>
      <c r="Q625" s="3732"/>
      <c r="R625" s="3732"/>
      <c r="S625" s="3732"/>
      <c r="T625" s="3732"/>
      <c r="U625" s="3732"/>
      <c r="V625" s="3732"/>
      <c r="W625" s="3732"/>
      <c r="X625" s="3732"/>
      <c r="Y625" s="3732"/>
      <c r="Z625" s="3732"/>
      <c r="AA625" s="3732"/>
      <c r="AB625" s="3732"/>
    </row>
    <row r="626" spans="1:28">
      <c r="A626" s="3730"/>
      <c r="B626" s="3730"/>
      <c r="C626" s="3731"/>
      <c r="F626" s="3732"/>
      <c r="G626" s="3732"/>
      <c r="H626" s="3732"/>
      <c r="I626" s="3732"/>
      <c r="J626" s="3732"/>
      <c r="K626" s="3732"/>
      <c r="L626" s="3732"/>
      <c r="M626" s="3732"/>
      <c r="N626" s="3732"/>
      <c r="O626" s="3732"/>
      <c r="P626" s="3732"/>
      <c r="Q626" s="3732"/>
      <c r="R626" s="3732"/>
      <c r="S626" s="3732"/>
      <c r="T626" s="3732"/>
      <c r="U626" s="3732"/>
      <c r="V626" s="3732"/>
      <c r="W626" s="3732"/>
      <c r="X626" s="3732"/>
      <c r="Y626" s="3732"/>
      <c r="Z626" s="3732"/>
      <c r="AA626" s="3732"/>
      <c r="AB626" s="3732"/>
    </row>
    <row r="627" spans="1:28">
      <c r="A627" s="3730"/>
      <c r="B627" s="3730"/>
      <c r="C627" s="3731"/>
      <c r="F627" s="3732"/>
      <c r="G627" s="3732"/>
      <c r="H627" s="3732"/>
      <c r="I627" s="3732"/>
      <c r="J627" s="3732"/>
      <c r="K627" s="3732"/>
      <c r="L627" s="3732"/>
      <c r="M627" s="3732"/>
      <c r="N627" s="3732"/>
      <c r="O627" s="3732"/>
      <c r="P627" s="3732"/>
      <c r="Q627" s="3732"/>
      <c r="R627" s="3732"/>
      <c r="S627" s="3732"/>
      <c r="T627" s="3732"/>
      <c r="U627" s="3732"/>
      <c r="V627" s="3732"/>
      <c r="W627" s="3732"/>
      <c r="X627" s="3732"/>
      <c r="Y627" s="3732"/>
      <c r="Z627" s="3732"/>
      <c r="AA627" s="3732"/>
      <c r="AB627" s="3732"/>
    </row>
    <row r="628" spans="1:28">
      <c r="A628" s="3730"/>
      <c r="B628" s="3730"/>
      <c r="C628" s="3731"/>
      <c r="F628" s="3732"/>
      <c r="G628" s="3732"/>
      <c r="H628" s="3732"/>
      <c r="I628" s="3732"/>
      <c r="J628" s="3732"/>
      <c r="K628" s="3732"/>
      <c r="L628" s="3732"/>
      <c r="M628" s="3732"/>
      <c r="N628" s="3732"/>
      <c r="O628" s="3732"/>
      <c r="P628" s="3732"/>
      <c r="Q628" s="3732"/>
      <c r="R628" s="3732"/>
      <c r="S628" s="3732"/>
      <c r="T628" s="3732"/>
      <c r="U628" s="3732"/>
      <c r="V628" s="3732"/>
      <c r="W628" s="3732"/>
      <c r="X628" s="3732"/>
      <c r="Y628" s="3732"/>
      <c r="Z628" s="3732"/>
      <c r="AA628" s="3732"/>
      <c r="AB628" s="3732"/>
    </row>
    <row r="629" spans="1:28">
      <c r="A629" s="3730"/>
      <c r="B629" s="3730"/>
      <c r="C629" s="3731"/>
      <c r="F629" s="3732"/>
      <c r="G629" s="3732"/>
      <c r="H629" s="3732"/>
      <c r="I629" s="3732"/>
      <c r="J629" s="3732"/>
      <c r="K629" s="3732"/>
      <c r="L629" s="3732"/>
      <c r="M629" s="3732"/>
      <c r="N629" s="3732"/>
      <c r="O629" s="3732"/>
      <c r="P629" s="3732"/>
      <c r="Q629" s="3732"/>
      <c r="R629" s="3732"/>
      <c r="S629" s="3732"/>
      <c r="T629" s="3732"/>
      <c r="U629" s="3732"/>
      <c r="V629" s="3732"/>
      <c r="W629" s="3732"/>
      <c r="X629" s="3732"/>
      <c r="Y629" s="3732"/>
      <c r="Z629" s="3732"/>
      <c r="AA629" s="3732"/>
      <c r="AB629" s="3732"/>
    </row>
    <row r="630" spans="1:28">
      <c r="A630" s="3730"/>
      <c r="B630" s="3730"/>
      <c r="C630" s="3731"/>
      <c r="F630" s="3732"/>
      <c r="G630" s="3732"/>
      <c r="H630" s="3732"/>
      <c r="I630" s="3732"/>
      <c r="J630" s="3732"/>
      <c r="K630" s="3732"/>
      <c r="L630" s="3732"/>
      <c r="M630" s="3732"/>
      <c r="N630" s="3732"/>
      <c r="O630" s="3732"/>
      <c r="P630" s="3732"/>
      <c r="Q630" s="3732"/>
      <c r="R630" s="3732"/>
      <c r="S630" s="3732"/>
      <c r="T630" s="3732"/>
      <c r="U630" s="3732"/>
      <c r="V630" s="3732"/>
      <c r="W630" s="3732"/>
      <c r="X630" s="3732"/>
      <c r="Y630" s="3732"/>
      <c r="Z630" s="3732"/>
      <c r="AA630" s="3732"/>
      <c r="AB630" s="3732"/>
    </row>
    <row r="631" spans="1:28">
      <c r="A631" s="3730"/>
      <c r="B631" s="3730"/>
      <c r="C631" s="3731"/>
      <c r="F631" s="3732"/>
      <c r="G631" s="3732"/>
      <c r="H631" s="3732"/>
      <c r="I631" s="3732"/>
      <c r="J631" s="3732"/>
      <c r="K631" s="3732"/>
      <c r="L631" s="3732"/>
      <c r="M631" s="3732"/>
      <c r="N631" s="3732"/>
      <c r="O631" s="3732"/>
      <c r="P631" s="3732"/>
      <c r="Q631" s="3732"/>
      <c r="R631" s="3732"/>
      <c r="S631" s="3732"/>
      <c r="T631" s="3732"/>
      <c r="U631" s="3732"/>
      <c r="V631" s="3732"/>
      <c r="W631" s="3732"/>
      <c r="X631" s="3732"/>
      <c r="Y631" s="3732"/>
      <c r="Z631" s="3732"/>
      <c r="AA631" s="3732"/>
      <c r="AB631" s="3732"/>
    </row>
    <row r="632" spans="1:28">
      <c r="A632" s="3730"/>
      <c r="B632" s="3730"/>
      <c r="C632" s="3731"/>
      <c r="F632" s="3732"/>
      <c r="G632" s="3732"/>
      <c r="H632" s="3732"/>
      <c r="I632" s="3732"/>
      <c r="J632" s="3732"/>
      <c r="K632" s="3732"/>
      <c r="L632" s="3732"/>
      <c r="M632" s="3732"/>
      <c r="N632" s="3732"/>
      <c r="O632" s="3732"/>
      <c r="P632" s="3732"/>
      <c r="Q632" s="3732"/>
      <c r="R632" s="3732"/>
      <c r="S632" s="3732"/>
      <c r="T632" s="3732"/>
      <c r="U632" s="3732"/>
      <c r="V632" s="3732"/>
      <c r="W632" s="3732"/>
      <c r="X632" s="3732"/>
      <c r="Y632" s="3732"/>
      <c r="Z632" s="3732"/>
      <c r="AA632" s="3732"/>
      <c r="AB632" s="3732"/>
    </row>
    <row r="633" spans="1:28">
      <c r="A633" s="3730"/>
      <c r="B633" s="3730"/>
      <c r="C633" s="3731"/>
      <c r="F633" s="3732"/>
      <c r="G633" s="3732"/>
      <c r="H633" s="3732"/>
      <c r="I633" s="3732"/>
      <c r="J633" s="3732"/>
      <c r="K633" s="3732"/>
      <c r="L633" s="3732"/>
      <c r="M633" s="3732"/>
      <c r="N633" s="3732"/>
      <c r="O633" s="3732"/>
      <c r="P633" s="3732"/>
      <c r="Q633" s="3732"/>
      <c r="R633" s="3732"/>
      <c r="S633" s="3732"/>
      <c r="T633" s="3732"/>
      <c r="U633" s="3732"/>
      <c r="V633" s="3732"/>
      <c r="W633" s="3732"/>
      <c r="X633" s="3732"/>
      <c r="Y633" s="3732"/>
      <c r="Z633" s="3732"/>
      <c r="AA633" s="3732"/>
      <c r="AB633" s="3732"/>
    </row>
    <row r="634" spans="1:28">
      <c r="A634" s="3730"/>
      <c r="B634" s="3730"/>
      <c r="C634" s="3731"/>
      <c r="F634" s="3732"/>
      <c r="G634" s="3732"/>
      <c r="H634" s="3732"/>
      <c r="I634" s="3732"/>
      <c r="J634" s="3732"/>
      <c r="K634" s="3732"/>
      <c r="L634" s="3732"/>
      <c r="M634" s="3732"/>
      <c r="N634" s="3732"/>
      <c r="O634" s="3732"/>
      <c r="P634" s="3732"/>
      <c r="Q634" s="3732"/>
      <c r="R634" s="3732"/>
      <c r="S634" s="3732"/>
      <c r="T634" s="3732"/>
      <c r="U634" s="3732"/>
      <c r="V634" s="3732"/>
      <c r="W634" s="3732"/>
      <c r="X634" s="3732"/>
      <c r="Y634" s="3732"/>
      <c r="Z634" s="3732"/>
      <c r="AA634" s="3732"/>
      <c r="AB634" s="3732"/>
    </row>
    <row r="635" spans="1:28">
      <c r="A635" s="3730"/>
      <c r="B635" s="3730"/>
      <c r="C635" s="3731"/>
      <c r="F635" s="3732"/>
      <c r="G635" s="3732"/>
      <c r="H635" s="3732"/>
      <c r="I635" s="3732"/>
      <c r="J635" s="3732"/>
      <c r="K635" s="3732"/>
      <c r="L635" s="3732"/>
      <c r="M635" s="3732"/>
      <c r="N635" s="3732"/>
      <c r="O635" s="3732"/>
      <c r="P635" s="3732"/>
      <c r="Q635" s="3732"/>
      <c r="R635" s="3732"/>
      <c r="S635" s="3732"/>
      <c r="T635" s="3732"/>
      <c r="U635" s="3732"/>
      <c r="V635" s="3732"/>
      <c r="W635" s="3732"/>
      <c r="X635" s="3732"/>
      <c r="Y635" s="3732"/>
      <c r="Z635" s="3732"/>
      <c r="AA635" s="3732"/>
      <c r="AB635" s="3732"/>
    </row>
    <row r="636" spans="1:28">
      <c r="A636" s="3730"/>
      <c r="B636" s="3730"/>
      <c r="C636" s="3731"/>
      <c r="F636" s="3732"/>
      <c r="G636" s="3732"/>
      <c r="H636" s="3732"/>
      <c r="I636" s="3732"/>
      <c r="J636" s="3732"/>
      <c r="K636" s="3732"/>
      <c r="L636" s="3732"/>
      <c r="M636" s="3732"/>
      <c r="N636" s="3732"/>
      <c r="O636" s="3732"/>
      <c r="P636" s="3732"/>
      <c r="Q636" s="3732"/>
      <c r="R636" s="3732"/>
      <c r="S636" s="3732"/>
      <c r="T636" s="3732"/>
      <c r="U636" s="3732"/>
      <c r="V636" s="3732"/>
      <c r="W636" s="3732"/>
      <c r="X636" s="3732"/>
      <c r="Y636" s="3732"/>
      <c r="Z636" s="3732"/>
      <c r="AA636" s="3732"/>
      <c r="AB636" s="3732"/>
    </row>
    <row r="637" spans="1:28">
      <c r="A637" s="3730"/>
      <c r="B637" s="3730"/>
      <c r="C637" s="3731"/>
      <c r="F637" s="3732"/>
      <c r="G637" s="3732"/>
      <c r="H637" s="3732"/>
      <c r="I637" s="3732"/>
      <c r="J637" s="3732"/>
      <c r="K637" s="3732"/>
      <c r="L637" s="3732"/>
      <c r="M637" s="3732"/>
      <c r="N637" s="3732"/>
      <c r="O637" s="3732"/>
      <c r="P637" s="3732"/>
      <c r="Q637" s="3732"/>
      <c r="R637" s="3732"/>
      <c r="S637" s="3732"/>
      <c r="T637" s="3732"/>
      <c r="U637" s="3732"/>
      <c r="V637" s="3732"/>
      <c r="W637" s="3732"/>
      <c r="X637" s="3732"/>
      <c r="Y637" s="3732"/>
      <c r="Z637" s="3732"/>
      <c r="AA637" s="3732"/>
      <c r="AB637" s="3732"/>
    </row>
    <row r="638" spans="1:28">
      <c r="A638" s="3730"/>
      <c r="B638" s="3730"/>
      <c r="C638" s="3731"/>
      <c r="F638" s="3732"/>
      <c r="G638" s="3732"/>
      <c r="H638" s="3732"/>
      <c r="I638" s="3732"/>
      <c r="J638" s="3732"/>
      <c r="K638" s="3732"/>
      <c r="L638" s="3732"/>
      <c r="M638" s="3732"/>
      <c r="N638" s="3732"/>
      <c r="O638" s="3732"/>
      <c r="P638" s="3732"/>
      <c r="Q638" s="3732"/>
      <c r="R638" s="3732"/>
      <c r="S638" s="3732"/>
      <c r="T638" s="3732"/>
      <c r="U638" s="3732"/>
      <c r="V638" s="3732"/>
      <c r="W638" s="3732"/>
      <c r="X638" s="3732"/>
      <c r="Y638" s="3732"/>
      <c r="Z638" s="3732"/>
      <c r="AA638" s="3732"/>
      <c r="AB638" s="3732"/>
    </row>
    <row r="639" spans="1:28">
      <c r="A639" s="3730"/>
      <c r="B639" s="3730"/>
      <c r="C639" s="3731"/>
      <c r="F639" s="3732"/>
      <c r="G639" s="3732"/>
      <c r="H639" s="3732"/>
      <c r="I639" s="3732"/>
      <c r="J639" s="3732"/>
      <c r="K639" s="3732"/>
      <c r="L639" s="3732"/>
      <c r="M639" s="3732"/>
      <c r="N639" s="3732"/>
      <c r="O639" s="3732"/>
      <c r="P639" s="3732"/>
      <c r="Q639" s="3732"/>
      <c r="R639" s="3732"/>
      <c r="S639" s="3732"/>
      <c r="T639" s="3732"/>
      <c r="U639" s="3732"/>
      <c r="V639" s="3732"/>
      <c r="W639" s="3732"/>
      <c r="X639" s="3732"/>
      <c r="Y639" s="3732"/>
      <c r="Z639" s="3732"/>
      <c r="AA639" s="3732"/>
      <c r="AB639" s="3732"/>
    </row>
    <row r="640" spans="1:28">
      <c r="A640" s="3730"/>
      <c r="B640" s="3730"/>
      <c r="C640" s="3731"/>
      <c r="F640" s="3732"/>
      <c r="G640" s="3732"/>
      <c r="H640" s="3732"/>
      <c r="I640" s="3732"/>
      <c r="J640" s="3732"/>
      <c r="K640" s="3732"/>
      <c r="L640" s="3732"/>
      <c r="M640" s="3732"/>
      <c r="N640" s="3732"/>
      <c r="O640" s="3732"/>
      <c r="P640" s="3732"/>
      <c r="Q640" s="3732"/>
      <c r="R640" s="3732"/>
      <c r="S640" s="3732"/>
      <c r="T640" s="3732"/>
      <c r="U640" s="3732"/>
      <c r="V640" s="3732"/>
      <c r="W640" s="3732"/>
      <c r="X640" s="3732"/>
      <c r="Y640" s="3732"/>
      <c r="Z640" s="3732"/>
      <c r="AA640" s="3732"/>
      <c r="AB640" s="3732"/>
    </row>
    <row r="641" spans="1:28">
      <c r="A641" s="3730"/>
      <c r="B641" s="3730"/>
      <c r="C641" s="3731"/>
      <c r="F641" s="3732"/>
      <c r="G641" s="3732"/>
      <c r="H641" s="3732"/>
      <c r="I641" s="3732"/>
      <c r="J641" s="3732"/>
      <c r="K641" s="3732"/>
      <c r="L641" s="3732"/>
      <c r="M641" s="3732"/>
      <c r="N641" s="3732"/>
      <c r="O641" s="3732"/>
      <c r="P641" s="3732"/>
      <c r="Q641" s="3732"/>
      <c r="R641" s="3732"/>
      <c r="S641" s="3732"/>
      <c r="T641" s="3732"/>
      <c r="U641" s="3732"/>
      <c r="V641" s="3732"/>
      <c r="W641" s="3732"/>
      <c r="X641" s="3732"/>
      <c r="Y641" s="3732"/>
      <c r="Z641" s="3732"/>
      <c r="AA641" s="3732"/>
      <c r="AB641" s="3732"/>
    </row>
    <row r="642" spans="1:28">
      <c r="A642" s="3730"/>
      <c r="B642" s="3730"/>
      <c r="C642" s="3731"/>
      <c r="F642" s="3732"/>
      <c r="G642" s="3732"/>
      <c r="H642" s="3732"/>
      <c r="I642" s="3732"/>
      <c r="J642" s="3732"/>
      <c r="K642" s="3732"/>
      <c r="L642" s="3732"/>
      <c r="M642" s="3732"/>
      <c r="N642" s="3732"/>
      <c r="O642" s="3732"/>
      <c r="P642" s="3732"/>
      <c r="Q642" s="3732"/>
      <c r="R642" s="3732"/>
      <c r="S642" s="3732"/>
      <c r="T642" s="3732"/>
      <c r="U642" s="3732"/>
      <c r="V642" s="3732"/>
      <c r="W642" s="3732"/>
      <c r="X642" s="3732"/>
      <c r="Y642" s="3732"/>
      <c r="Z642" s="3732"/>
      <c r="AA642" s="3732"/>
      <c r="AB642" s="3732"/>
    </row>
    <row r="643" spans="1:28">
      <c r="A643" s="3730"/>
      <c r="B643" s="3730"/>
      <c r="C643" s="3731"/>
      <c r="F643" s="3732"/>
      <c r="G643" s="3732"/>
      <c r="H643" s="3732"/>
      <c r="I643" s="3732"/>
      <c r="J643" s="3732"/>
      <c r="K643" s="3732"/>
      <c r="L643" s="3732"/>
      <c r="M643" s="3732"/>
      <c r="N643" s="3732"/>
      <c r="O643" s="3732"/>
      <c r="P643" s="3732"/>
      <c r="Q643" s="3732"/>
      <c r="R643" s="3732"/>
      <c r="S643" s="3732"/>
      <c r="T643" s="3732"/>
      <c r="U643" s="3732"/>
      <c r="V643" s="3732"/>
      <c r="W643" s="3732"/>
      <c r="X643" s="3732"/>
      <c r="Y643" s="3732"/>
      <c r="Z643" s="3732"/>
      <c r="AA643" s="3732"/>
      <c r="AB643" s="3732"/>
    </row>
    <row r="644" spans="1:28">
      <c r="A644" s="3730"/>
      <c r="B644" s="3730"/>
      <c r="C644" s="3731"/>
      <c r="F644" s="3732"/>
      <c r="G644" s="3732"/>
      <c r="H644" s="3732"/>
      <c r="I644" s="3732"/>
      <c r="J644" s="3732"/>
      <c r="K644" s="3732"/>
      <c r="L644" s="3732"/>
      <c r="M644" s="3732"/>
      <c r="N644" s="3732"/>
      <c r="O644" s="3732"/>
      <c r="P644" s="3732"/>
      <c r="Q644" s="3732"/>
      <c r="R644" s="3732"/>
      <c r="S644" s="3732"/>
      <c r="T644" s="3732"/>
      <c r="U644" s="3732"/>
      <c r="V644" s="3732"/>
      <c r="W644" s="3732"/>
      <c r="X644" s="3732"/>
      <c r="Y644" s="3732"/>
      <c r="Z644" s="3732"/>
      <c r="AA644" s="3732"/>
      <c r="AB644" s="3732"/>
    </row>
    <row r="645" spans="1:28">
      <c r="A645" s="3730"/>
      <c r="B645" s="3730"/>
      <c r="C645" s="3731"/>
      <c r="F645" s="3732"/>
      <c r="G645" s="3732"/>
      <c r="H645" s="3732"/>
      <c r="I645" s="3732"/>
      <c r="J645" s="3732"/>
      <c r="K645" s="3732"/>
      <c r="L645" s="3732"/>
      <c r="M645" s="3732"/>
      <c r="N645" s="3732"/>
      <c r="O645" s="3732"/>
      <c r="P645" s="3732"/>
      <c r="Q645" s="3732"/>
      <c r="R645" s="3732"/>
      <c r="S645" s="3732"/>
      <c r="T645" s="3732"/>
      <c r="U645" s="3732"/>
      <c r="V645" s="3732"/>
      <c r="W645" s="3732"/>
      <c r="X645" s="3732"/>
      <c r="Y645" s="3732"/>
      <c r="Z645" s="3732"/>
      <c r="AA645" s="3732"/>
      <c r="AB645" s="3732"/>
    </row>
    <row r="646" spans="1:28">
      <c r="A646" s="3730"/>
      <c r="B646" s="3730"/>
      <c r="C646" s="3731"/>
      <c r="F646" s="3732"/>
      <c r="G646" s="3732"/>
      <c r="H646" s="3732"/>
      <c r="I646" s="3732"/>
      <c r="J646" s="3732"/>
      <c r="K646" s="3732"/>
      <c r="L646" s="3732"/>
      <c r="M646" s="3732"/>
      <c r="N646" s="3732"/>
      <c r="O646" s="3732"/>
      <c r="P646" s="3732"/>
      <c r="Q646" s="3732"/>
      <c r="R646" s="3732"/>
      <c r="S646" s="3732"/>
      <c r="T646" s="3732"/>
      <c r="U646" s="3732"/>
      <c r="V646" s="3732"/>
      <c r="W646" s="3732"/>
      <c r="X646" s="3732"/>
      <c r="Y646" s="3732"/>
      <c r="Z646" s="3732"/>
      <c r="AA646" s="3732"/>
      <c r="AB646" s="3732"/>
    </row>
    <row r="647" spans="1:28">
      <c r="A647" s="3730"/>
      <c r="B647" s="3730"/>
      <c r="C647" s="3731"/>
      <c r="F647" s="3732"/>
      <c r="G647" s="3732"/>
      <c r="H647" s="3732"/>
      <c r="I647" s="3732"/>
      <c r="J647" s="3732"/>
      <c r="K647" s="3732"/>
      <c r="L647" s="3732"/>
      <c r="M647" s="3732"/>
      <c r="N647" s="3732"/>
      <c r="O647" s="3732"/>
      <c r="P647" s="3732"/>
      <c r="Q647" s="3732"/>
      <c r="R647" s="3732"/>
      <c r="S647" s="3732"/>
      <c r="T647" s="3732"/>
      <c r="U647" s="3732"/>
      <c r="V647" s="3732"/>
      <c r="W647" s="3732"/>
      <c r="X647" s="3732"/>
      <c r="Y647" s="3732"/>
      <c r="Z647" s="3732"/>
      <c r="AA647" s="3732"/>
      <c r="AB647" s="3732"/>
    </row>
    <row r="648" spans="1:28">
      <c r="A648" s="3730"/>
      <c r="B648" s="3730"/>
      <c r="C648" s="3731"/>
      <c r="F648" s="3732"/>
      <c r="G648" s="3732"/>
      <c r="H648" s="3732"/>
      <c r="I648" s="3732"/>
      <c r="J648" s="3732"/>
      <c r="K648" s="3732"/>
      <c r="L648" s="3732"/>
      <c r="M648" s="3732"/>
      <c r="N648" s="3732"/>
      <c r="O648" s="3732"/>
      <c r="P648" s="3732"/>
      <c r="Q648" s="3732"/>
      <c r="R648" s="3732"/>
      <c r="S648" s="3732"/>
      <c r="T648" s="3732"/>
      <c r="U648" s="3732"/>
      <c r="V648" s="3732"/>
      <c r="W648" s="3732"/>
      <c r="X648" s="3732"/>
      <c r="Y648" s="3732"/>
      <c r="Z648" s="3732"/>
      <c r="AA648" s="3732"/>
      <c r="AB648" s="3732"/>
    </row>
    <row r="649" spans="1:28">
      <c r="A649" s="3730"/>
      <c r="B649" s="3730"/>
      <c r="C649" s="3731"/>
      <c r="F649" s="3732"/>
      <c r="G649" s="3732"/>
      <c r="H649" s="3732"/>
      <c r="I649" s="3732"/>
      <c r="J649" s="3732"/>
      <c r="K649" s="3732"/>
      <c r="L649" s="3732"/>
      <c r="M649" s="3732"/>
      <c r="N649" s="3732"/>
      <c r="O649" s="3732"/>
      <c r="P649" s="3732"/>
      <c r="Q649" s="3732"/>
      <c r="R649" s="3732"/>
      <c r="S649" s="3732"/>
      <c r="T649" s="3732"/>
      <c r="U649" s="3732"/>
      <c r="V649" s="3732"/>
      <c r="W649" s="3732"/>
      <c r="X649" s="3732"/>
      <c r="Y649" s="3732"/>
      <c r="Z649" s="3732"/>
      <c r="AA649" s="3732"/>
      <c r="AB649" s="3732"/>
    </row>
    <row r="650" spans="1:28">
      <c r="A650" s="3730"/>
      <c r="B650" s="3730"/>
      <c r="C650" s="3731"/>
      <c r="F650" s="3732"/>
      <c r="G650" s="3732"/>
      <c r="H650" s="3732"/>
      <c r="I650" s="3732"/>
      <c r="J650" s="3732"/>
      <c r="K650" s="3732"/>
      <c r="L650" s="3732"/>
      <c r="M650" s="3732"/>
      <c r="N650" s="3732"/>
      <c r="O650" s="3732"/>
      <c r="P650" s="3732"/>
      <c r="Q650" s="3732"/>
      <c r="R650" s="3732"/>
      <c r="S650" s="3732"/>
      <c r="T650" s="3732"/>
      <c r="U650" s="3732"/>
      <c r="V650" s="3732"/>
      <c r="W650" s="3732"/>
      <c r="X650" s="3732"/>
      <c r="Y650" s="3732"/>
      <c r="Z650" s="3732"/>
      <c r="AA650" s="3732"/>
      <c r="AB650" s="3732"/>
    </row>
    <row r="651" spans="1:28">
      <c r="A651" s="3730"/>
      <c r="B651" s="3730"/>
      <c r="C651" s="3731"/>
      <c r="F651" s="3732"/>
      <c r="G651" s="3732"/>
      <c r="H651" s="3732"/>
      <c r="I651" s="3732"/>
      <c r="J651" s="3732"/>
      <c r="K651" s="3732"/>
      <c r="L651" s="3732"/>
      <c r="M651" s="3732"/>
      <c r="N651" s="3732"/>
      <c r="O651" s="3732"/>
      <c r="P651" s="3732"/>
      <c r="Q651" s="3732"/>
      <c r="R651" s="3732"/>
      <c r="S651" s="3732"/>
      <c r="T651" s="3732"/>
      <c r="U651" s="3732"/>
      <c r="V651" s="3732"/>
      <c r="W651" s="3732"/>
      <c r="X651" s="3732"/>
      <c r="Y651" s="3732"/>
      <c r="Z651" s="3732"/>
      <c r="AA651" s="3732"/>
      <c r="AB651" s="3732"/>
    </row>
    <row r="652" spans="1:28">
      <c r="A652" s="3730"/>
      <c r="B652" s="3730"/>
      <c r="C652" s="3731"/>
      <c r="F652" s="3732"/>
      <c r="G652" s="3732"/>
      <c r="H652" s="3732"/>
      <c r="I652" s="3732"/>
      <c r="J652" s="3732"/>
      <c r="K652" s="3732"/>
      <c r="L652" s="3732"/>
      <c r="M652" s="3732"/>
      <c r="N652" s="3732"/>
      <c r="O652" s="3732"/>
      <c r="P652" s="3732"/>
      <c r="Q652" s="3732"/>
      <c r="R652" s="3732"/>
      <c r="S652" s="3732"/>
      <c r="T652" s="3732"/>
      <c r="U652" s="3732"/>
      <c r="V652" s="3732"/>
      <c r="W652" s="3732"/>
      <c r="X652" s="3732"/>
      <c r="Y652" s="3732"/>
      <c r="Z652" s="3732"/>
      <c r="AA652" s="3732"/>
      <c r="AB652" s="3732"/>
    </row>
    <row r="653" spans="1:28">
      <c r="A653" s="3730"/>
      <c r="B653" s="3730"/>
      <c r="C653" s="3731"/>
      <c r="F653" s="3732"/>
      <c r="G653" s="3732"/>
      <c r="H653" s="3732"/>
      <c r="I653" s="3732"/>
      <c r="J653" s="3732"/>
      <c r="K653" s="3732"/>
      <c r="L653" s="3732"/>
      <c r="M653" s="3732"/>
      <c r="N653" s="3732"/>
      <c r="O653" s="3732"/>
      <c r="P653" s="3732"/>
      <c r="Q653" s="3732"/>
      <c r="R653" s="3732"/>
      <c r="S653" s="3732"/>
      <c r="T653" s="3732"/>
      <c r="U653" s="3732"/>
      <c r="V653" s="3732"/>
      <c r="W653" s="3732"/>
      <c r="X653" s="3732"/>
      <c r="Y653" s="3732"/>
      <c r="Z653" s="3732"/>
      <c r="AA653" s="3732"/>
      <c r="AB653" s="3732"/>
    </row>
    <row r="654" spans="1:28">
      <c r="A654" s="3730"/>
      <c r="B654" s="3730"/>
      <c r="C654" s="3731"/>
      <c r="F654" s="3732"/>
      <c r="G654" s="3732"/>
      <c r="H654" s="3732"/>
      <c r="I654" s="3732"/>
      <c r="J654" s="3732"/>
      <c r="K654" s="3732"/>
      <c r="L654" s="3732"/>
      <c r="M654" s="3732"/>
      <c r="N654" s="3732"/>
      <c r="O654" s="3732"/>
      <c r="P654" s="3732"/>
      <c r="Q654" s="3732"/>
      <c r="R654" s="3732"/>
      <c r="S654" s="3732"/>
      <c r="T654" s="3732"/>
      <c r="U654" s="3732"/>
      <c r="V654" s="3732"/>
      <c r="W654" s="3732"/>
      <c r="X654" s="3732"/>
      <c r="Y654" s="3732"/>
      <c r="Z654" s="3732"/>
      <c r="AA654" s="3732"/>
      <c r="AB654" s="3732"/>
    </row>
    <row r="655" spans="1:28">
      <c r="A655" s="3730"/>
      <c r="B655" s="3730"/>
      <c r="C655" s="3731"/>
      <c r="F655" s="3732"/>
      <c r="G655" s="3732"/>
      <c r="H655" s="3732"/>
      <c r="I655" s="3732"/>
      <c r="J655" s="3732"/>
      <c r="K655" s="3732"/>
      <c r="L655" s="3732"/>
      <c r="M655" s="3732"/>
      <c r="N655" s="3732"/>
      <c r="O655" s="3732"/>
      <c r="P655" s="3732"/>
      <c r="Q655" s="3732"/>
      <c r="R655" s="3732"/>
      <c r="S655" s="3732"/>
      <c r="T655" s="3732"/>
      <c r="U655" s="3732"/>
      <c r="V655" s="3732"/>
      <c r="W655" s="3732"/>
      <c r="X655" s="3732"/>
      <c r="Y655" s="3732"/>
      <c r="Z655" s="3732"/>
      <c r="AA655" s="3732"/>
      <c r="AB655" s="3732"/>
    </row>
    <row r="656" spans="1:28">
      <c r="A656" s="3730"/>
      <c r="B656" s="3730"/>
      <c r="C656" s="3731"/>
      <c r="F656" s="3732"/>
      <c r="G656" s="3732"/>
      <c r="H656" s="3732"/>
      <c r="I656" s="3732"/>
      <c r="J656" s="3732"/>
      <c r="K656" s="3732"/>
      <c r="L656" s="3732"/>
      <c r="M656" s="3732"/>
      <c r="N656" s="3732"/>
      <c r="O656" s="3732"/>
      <c r="P656" s="3732"/>
      <c r="Q656" s="3732"/>
      <c r="R656" s="3732"/>
      <c r="S656" s="3732"/>
      <c r="T656" s="3732"/>
      <c r="U656" s="3732"/>
      <c r="V656" s="3732"/>
      <c r="W656" s="3732"/>
      <c r="X656" s="3732"/>
      <c r="Y656" s="3732"/>
      <c r="Z656" s="3732"/>
      <c r="AA656" s="3732"/>
      <c r="AB656" s="3732"/>
    </row>
    <row r="657" spans="1:28">
      <c r="A657" s="3730"/>
      <c r="B657" s="3730"/>
      <c r="C657" s="3731"/>
      <c r="F657" s="3732"/>
      <c r="G657" s="3732"/>
      <c r="H657" s="3732"/>
      <c r="I657" s="3732"/>
      <c r="J657" s="3732"/>
      <c r="K657" s="3732"/>
      <c r="L657" s="3732"/>
      <c r="M657" s="3732"/>
      <c r="N657" s="3732"/>
      <c r="O657" s="3732"/>
      <c r="P657" s="3732"/>
      <c r="Q657" s="3732"/>
      <c r="R657" s="3732"/>
      <c r="S657" s="3732"/>
      <c r="T657" s="3732"/>
      <c r="U657" s="3732"/>
      <c r="V657" s="3732"/>
      <c r="W657" s="3732"/>
      <c r="X657" s="3732"/>
      <c r="Y657" s="3732"/>
      <c r="Z657" s="3732"/>
      <c r="AA657" s="3732"/>
      <c r="AB657" s="3732"/>
    </row>
    <row r="658" spans="1:28">
      <c r="A658" s="3730"/>
      <c r="B658" s="3730"/>
      <c r="C658" s="3731"/>
      <c r="F658" s="3732"/>
      <c r="G658" s="3732"/>
      <c r="H658" s="3732"/>
      <c r="I658" s="3732"/>
      <c r="J658" s="3732"/>
      <c r="K658" s="3732"/>
      <c r="L658" s="3732"/>
      <c r="M658" s="3732"/>
      <c r="N658" s="3732"/>
      <c r="O658" s="3732"/>
      <c r="P658" s="3732"/>
      <c r="Q658" s="3732"/>
      <c r="R658" s="3732"/>
      <c r="S658" s="3732"/>
      <c r="T658" s="3732"/>
      <c r="U658" s="3732"/>
      <c r="V658" s="3732"/>
      <c r="W658" s="3732"/>
      <c r="X658" s="3732"/>
      <c r="Y658" s="3732"/>
      <c r="Z658" s="3732"/>
      <c r="AA658" s="3732"/>
      <c r="AB658" s="3732"/>
    </row>
    <row r="659" spans="1:28">
      <c r="A659" s="3730"/>
      <c r="B659" s="3730"/>
      <c r="C659" s="3731"/>
      <c r="F659" s="3732"/>
      <c r="G659" s="3732"/>
      <c r="H659" s="3732"/>
      <c r="I659" s="3732"/>
      <c r="J659" s="3732"/>
      <c r="K659" s="3732"/>
      <c r="L659" s="3732"/>
      <c r="M659" s="3732"/>
      <c r="N659" s="3732"/>
      <c r="O659" s="3732"/>
      <c r="P659" s="3732"/>
      <c r="Q659" s="3732"/>
      <c r="R659" s="3732"/>
      <c r="S659" s="3732"/>
      <c r="T659" s="3732"/>
      <c r="U659" s="3732"/>
      <c r="V659" s="3732"/>
      <c r="W659" s="3732"/>
      <c r="X659" s="3732"/>
      <c r="Y659" s="3732"/>
      <c r="Z659" s="3732"/>
      <c r="AA659" s="3732"/>
      <c r="AB659" s="3732"/>
    </row>
    <row r="660" spans="1:28">
      <c r="A660" s="3730"/>
      <c r="B660" s="3730"/>
      <c r="C660" s="3731"/>
      <c r="F660" s="3732"/>
      <c r="G660" s="3732"/>
      <c r="H660" s="3732"/>
      <c r="I660" s="3732"/>
      <c r="J660" s="3732"/>
      <c r="K660" s="3732"/>
      <c r="L660" s="3732"/>
      <c r="M660" s="3732"/>
      <c r="N660" s="3732"/>
      <c r="O660" s="3732"/>
      <c r="P660" s="3732"/>
      <c r="Q660" s="3732"/>
      <c r="R660" s="3732"/>
      <c r="S660" s="3732"/>
      <c r="T660" s="3732"/>
      <c r="U660" s="3732"/>
      <c r="V660" s="3732"/>
      <c r="W660" s="3732"/>
      <c r="X660" s="3732"/>
      <c r="Y660" s="3732"/>
      <c r="Z660" s="3732"/>
      <c r="AA660" s="3732"/>
      <c r="AB660" s="3732"/>
    </row>
    <row r="661" spans="1:28">
      <c r="A661" s="3730"/>
      <c r="B661" s="3730"/>
      <c r="C661" s="3731"/>
      <c r="F661" s="3732"/>
      <c r="G661" s="3732"/>
      <c r="H661" s="3732"/>
      <c r="I661" s="3732"/>
      <c r="J661" s="3732"/>
      <c r="K661" s="3732"/>
      <c r="L661" s="3732"/>
      <c r="M661" s="3732"/>
      <c r="N661" s="3732"/>
      <c r="O661" s="3732"/>
      <c r="P661" s="3732"/>
      <c r="Q661" s="3732"/>
      <c r="R661" s="3732"/>
      <c r="S661" s="3732"/>
      <c r="T661" s="3732"/>
      <c r="U661" s="3732"/>
      <c r="V661" s="3732"/>
      <c r="W661" s="3732"/>
      <c r="X661" s="3732"/>
      <c r="Y661" s="3732"/>
      <c r="Z661" s="3732"/>
      <c r="AA661" s="3732"/>
      <c r="AB661" s="3732"/>
    </row>
    <row r="662" spans="1:28">
      <c r="A662" s="3730"/>
      <c r="B662" s="3730"/>
      <c r="C662" s="3731"/>
      <c r="F662" s="3732"/>
      <c r="G662" s="3732"/>
      <c r="H662" s="3732"/>
      <c r="I662" s="3732"/>
      <c r="J662" s="3732"/>
      <c r="K662" s="3732"/>
      <c r="L662" s="3732"/>
      <c r="M662" s="3732"/>
      <c r="N662" s="3732"/>
      <c r="O662" s="3732"/>
      <c r="P662" s="3732"/>
      <c r="Q662" s="3732"/>
      <c r="R662" s="3732"/>
      <c r="S662" s="3732"/>
      <c r="T662" s="3732"/>
      <c r="U662" s="3732"/>
      <c r="V662" s="3732"/>
      <c r="W662" s="3732"/>
      <c r="X662" s="3732"/>
      <c r="Y662" s="3732"/>
      <c r="Z662" s="3732"/>
      <c r="AA662" s="3732"/>
      <c r="AB662" s="3732"/>
    </row>
    <row r="663" spans="1:28">
      <c r="A663" s="3730"/>
      <c r="B663" s="3730"/>
      <c r="C663" s="3731"/>
      <c r="F663" s="3732"/>
      <c r="G663" s="3732"/>
      <c r="H663" s="3732"/>
      <c r="I663" s="3732"/>
      <c r="J663" s="3732"/>
      <c r="K663" s="3732"/>
      <c r="L663" s="3732"/>
      <c r="M663" s="3732"/>
      <c r="N663" s="3732"/>
      <c r="O663" s="3732"/>
      <c r="P663" s="3732"/>
      <c r="Q663" s="3732"/>
      <c r="R663" s="3732"/>
      <c r="S663" s="3732"/>
      <c r="T663" s="3732"/>
      <c r="U663" s="3732"/>
      <c r="V663" s="3732"/>
      <c r="W663" s="3732"/>
      <c r="X663" s="3732"/>
      <c r="Y663" s="3732"/>
      <c r="Z663" s="3732"/>
      <c r="AA663" s="3732"/>
      <c r="AB663" s="3732"/>
    </row>
    <row r="664" spans="1:28">
      <c r="A664" s="3730"/>
      <c r="B664" s="3730"/>
      <c r="C664" s="3731"/>
      <c r="F664" s="3732"/>
      <c r="G664" s="3732"/>
      <c r="H664" s="3732"/>
      <c r="I664" s="3732"/>
      <c r="J664" s="3732"/>
      <c r="K664" s="3732"/>
      <c r="L664" s="3732"/>
      <c r="M664" s="3732"/>
      <c r="N664" s="3732"/>
      <c r="O664" s="3732"/>
      <c r="P664" s="3732"/>
      <c r="Q664" s="3732"/>
      <c r="R664" s="3732"/>
      <c r="S664" s="3732"/>
      <c r="T664" s="3732"/>
      <c r="U664" s="3732"/>
      <c r="V664" s="3732"/>
      <c r="W664" s="3732"/>
      <c r="X664" s="3732"/>
      <c r="Y664" s="3732"/>
      <c r="Z664" s="3732"/>
      <c r="AA664" s="3732"/>
      <c r="AB664" s="3732"/>
    </row>
    <row r="665" spans="1:28">
      <c r="A665" s="3730"/>
      <c r="B665" s="3730"/>
      <c r="C665" s="3731"/>
      <c r="F665" s="3732"/>
      <c r="G665" s="3732"/>
      <c r="H665" s="3732"/>
      <c r="I665" s="3732"/>
      <c r="J665" s="3732"/>
      <c r="K665" s="3732"/>
      <c r="L665" s="3732"/>
      <c r="M665" s="3732"/>
      <c r="N665" s="3732"/>
      <c r="O665" s="3732"/>
      <c r="P665" s="3732"/>
      <c r="Q665" s="3732"/>
      <c r="R665" s="3732"/>
      <c r="S665" s="3732"/>
      <c r="T665" s="3732"/>
      <c r="U665" s="3732"/>
      <c r="V665" s="3732"/>
      <c r="W665" s="3732"/>
      <c r="X665" s="3732"/>
      <c r="Y665" s="3732"/>
      <c r="Z665" s="3732"/>
      <c r="AA665" s="3732"/>
      <c r="AB665" s="3732"/>
    </row>
    <row r="666" spans="1:28">
      <c r="A666" s="3730"/>
      <c r="B666" s="3730"/>
      <c r="C666" s="3731"/>
      <c r="F666" s="3732"/>
      <c r="G666" s="3732"/>
      <c r="H666" s="3732"/>
      <c r="I666" s="3732"/>
      <c r="J666" s="3732"/>
      <c r="K666" s="3732"/>
      <c r="L666" s="3732"/>
      <c r="M666" s="3732"/>
      <c r="N666" s="3732"/>
      <c r="O666" s="3732"/>
      <c r="P666" s="3732"/>
      <c r="Q666" s="3732"/>
      <c r="R666" s="3732"/>
      <c r="S666" s="3732"/>
      <c r="T666" s="3732"/>
      <c r="U666" s="3732"/>
      <c r="V666" s="3732"/>
      <c r="W666" s="3732"/>
      <c r="X666" s="3732"/>
      <c r="Y666" s="3732"/>
      <c r="Z666" s="3732"/>
      <c r="AA666" s="3732"/>
      <c r="AB666" s="3732"/>
    </row>
    <row r="667" spans="1:28">
      <c r="A667" s="3730"/>
      <c r="B667" s="3730"/>
      <c r="C667" s="3731"/>
      <c r="F667" s="3732"/>
      <c r="G667" s="3732"/>
      <c r="H667" s="3732"/>
      <c r="I667" s="3732"/>
      <c r="J667" s="3732"/>
      <c r="K667" s="3732"/>
      <c r="L667" s="3732"/>
      <c r="M667" s="3732"/>
      <c r="N667" s="3732"/>
      <c r="O667" s="3732"/>
      <c r="P667" s="3732"/>
      <c r="Q667" s="3732"/>
      <c r="R667" s="3732"/>
      <c r="S667" s="3732"/>
      <c r="T667" s="3732"/>
      <c r="U667" s="3732"/>
      <c r="V667" s="3732"/>
      <c r="W667" s="3732"/>
      <c r="X667" s="3732"/>
      <c r="Y667" s="3732"/>
      <c r="Z667" s="3732"/>
      <c r="AA667" s="3732"/>
      <c r="AB667" s="3732"/>
    </row>
    <row r="668" spans="1:28">
      <c r="A668" s="3730"/>
      <c r="B668" s="3730"/>
      <c r="C668" s="3731"/>
      <c r="F668" s="3732"/>
      <c r="G668" s="3732"/>
      <c r="H668" s="3732"/>
      <c r="I668" s="3732"/>
      <c r="J668" s="3732"/>
      <c r="K668" s="3732"/>
      <c r="L668" s="3732"/>
      <c r="M668" s="3732"/>
      <c r="N668" s="3732"/>
      <c r="O668" s="3732"/>
      <c r="P668" s="3732"/>
      <c r="Q668" s="3732"/>
      <c r="R668" s="3732"/>
      <c r="S668" s="3732"/>
      <c r="T668" s="3732"/>
      <c r="U668" s="3732"/>
      <c r="V668" s="3732"/>
      <c r="W668" s="3732"/>
      <c r="X668" s="3732"/>
      <c r="Y668" s="3732"/>
      <c r="Z668" s="3732"/>
      <c r="AA668" s="3732"/>
      <c r="AB668" s="3732"/>
    </row>
    <row r="669" spans="1:28">
      <c r="A669" s="3730"/>
      <c r="B669" s="3730"/>
      <c r="C669" s="3731"/>
      <c r="F669" s="3732"/>
      <c r="G669" s="3732"/>
      <c r="H669" s="3732"/>
      <c r="I669" s="3732"/>
      <c r="J669" s="3732"/>
      <c r="K669" s="3732"/>
      <c r="L669" s="3732"/>
      <c r="M669" s="3732"/>
      <c r="N669" s="3732"/>
      <c r="O669" s="3732"/>
      <c r="P669" s="3732"/>
      <c r="Q669" s="3732"/>
      <c r="R669" s="3732"/>
      <c r="S669" s="3732"/>
      <c r="T669" s="3732"/>
      <c r="U669" s="3732"/>
      <c r="V669" s="3732"/>
      <c r="W669" s="3732"/>
      <c r="X669" s="3732"/>
      <c r="Y669" s="3732"/>
      <c r="Z669" s="3732"/>
      <c r="AA669" s="3732"/>
      <c r="AB669" s="3732"/>
    </row>
    <row r="670" spans="1:28">
      <c r="A670" s="3730"/>
      <c r="B670" s="3730"/>
      <c r="C670" s="3731"/>
      <c r="F670" s="3732"/>
      <c r="G670" s="3732"/>
      <c r="H670" s="3732"/>
      <c r="I670" s="3732"/>
      <c r="J670" s="3732"/>
      <c r="K670" s="3732"/>
      <c r="L670" s="3732"/>
      <c r="M670" s="3732"/>
      <c r="N670" s="3732"/>
      <c r="O670" s="3732"/>
      <c r="P670" s="3732"/>
      <c r="Q670" s="3732"/>
      <c r="R670" s="3732"/>
      <c r="S670" s="3732"/>
      <c r="T670" s="3732"/>
      <c r="U670" s="3732"/>
      <c r="V670" s="3732"/>
      <c r="W670" s="3732"/>
      <c r="X670" s="3732"/>
      <c r="Y670" s="3732"/>
      <c r="Z670" s="3732"/>
      <c r="AA670" s="3732"/>
      <c r="AB670" s="3732"/>
    </row>
    <row r="671" spans="1:28">
      <c r="A671" s="3730"/>
      <c r="B671" s="3730"/>
      <c r="C671" s="3731"/>
      <c r="F671" s="3732"/>
      <c r="G671" s="3732"/>
      <c r="H671" s="3732"/>
      <c r="I671" s="3732"/>
      <c r="J671" s="3732"/>
      <c r="K671" s="3732"/>
      <c r="L671" s="3732"/>
      <c r="M671" s="3732"/>
      <c r="N671" s="3732"/>
      <c r="O671" s="3732"/>
      <c r="P671" s="3732"/>
      <c r="Q671" s="3732"/>
      <c r="R671" s="3732"/>
      <c r="S671" s="3732"/>
      <c r="T671" s="3732"/>
      <c r="U671" s="3732"/>
      <c r="V671" s="3732"/>
      <c r="W671" s="3732"/>
      <c r="X671" s="3732"/>
      <c r="Y671" s="3732"/>
      <c r="Z671" s="3732"/>
      <c r="AA671" s="3732"/>
      <c r="AB671" s="3732"/>
    </row>
    <row r="672" spans="1:28">
      <c r="A672" s="3730"/>
      <c r="B672" s="3730"/>
      <c r="C672" s="3731"/>
      <c r="F672" s="3732"/>
      <c r="G672" s="3732"/>
      <c r="H672" s="3732"/>
      <c r="I672" s="3732"/>
      <c r="J672" s="3732"/>
      <c r="K672" s="3732"/>
      <c r="L672" s="3732"/>
      <c r="M672" s="3732"/>
      <c r="N672" s="3732"/>
      <c r="O672" s="3732"/>
      <c r="P672" s="3732"/>
      <c r="Q672" s="3732"/>
      <c r="R672" s="3732"/>
      <c r="S672" s="3732"/>
      <c r="T672" s="3732"/>
      <c r="U672" s="3732"/>
      <c r="V672" s="3732"/>
      <c r="W672" s="3732"/>
      <c r="X672" s="3732"/>
      <c r="Y672" s="3732"/>
      <c r="Z672" s="3732"/>
      <c r="AA672" s="3732"/>
      <c r="AB672" s="3732"/>
    </row>
    <row r="673" spans="1:28">
      <c r="A673" s="3730"/>
      <c r="B673" s="3730"/>
      <c r="C673" s="3731"/>
      <c r="F673" s="3732"/>
      <c r="G673" s="3732"/>
      <c r="H673" s="3732"/>
      <c r="I673" s="3732"/>
      <c r="J673" s="3732"/>
      <c r="K673" s="3732"/>
      <c r="L673" s="3732"/>
      <c r="M673" s="3732"/>
      <c r="N673" s="3732"/>
      <c r="O673" s="3732"/>
      <c r="P673" s="3732"/>
      <c r="Q673" s="3732"/>
      <c r="R673" s="3732"/>
      <c r="S673" s="3732"/>
      <c r="T673" s="3732"/>
      <c r="U673" s="3732"/>
      <c r="V673" s="3732"/>
      <c r="W673" s="3732"/>
      <c r="X673" s="3732"/>
      <c r="Y673" s="3732"/>
      <c r="Z673" s="3732"/>
      <c r="AA673" s="3732"/>
      <c r="AB673" s="3732"/>
    </row>
    <row r="674" spans="1:28">
      <c r="A674" s="3730"/>
      <c r="B674" s="3730"/>
      <c r="C674" s="3731"/>
      <c r="F674" s="3732"/>
      <c r="G674" s="3732"/>
      <c r="H674" s="3732"/>
      <c r="I674" s="3732"/>
      <c r="J674" s="3732"/>
      <c r="K674" s="3732"/>
      <c r="L674" s="3732"/>
      <c r="M674" s="3732"/>
      <c r="N674" s="3732"/>
      <c r="O674" s="3732"/>
      <c r="P674" s="3732"/>
      <c r="Q674" s="3732"/>
      <c r="R674" s="3732"/>
      <c r="S674" s="3732"/>
      <c r="T674" s="3732"/>
      <c r="U674" s="3732"/>
      <c r="V674" s="3732"/>
      <c r="W674" s="3732"/>
      <c r="X674" s="3732"/>
      <c r="Y674" s="3732"/>
      <c r="Z674" s="3732"/>
      <c r="AA674" s="3732"/>
      <c r="AB674" s="3732"/>
    </row>
    <row r="675" spans="1:28">
      <c r="A675" s="3730"/>
      <c r="B675" s="3730"/>
      <c r="C675" s="3731"/>
      <c r="F675" s="3732"/>
      <c r="G675" s="3732"/>
      <c r="H675" s="3732"/>
      <c r="I675" s="3732"/>
      <c r="J675" s="3732"/>
      <c r="K675" s="3732"/>
      <c r="L675" s="3732"/>
      <c r="M675" s="3732"/>
      <c r="N675" s="3732"/>
      <c r="O675" s="3732"/>
      <c r="P675" s="3732"/>
      <c r="Q675" s="3732"/>
      <c r="R675" s="3732"/>
      <c r="S675" s="3732"/>
      <c r="T675" s="3732"/>
      <c r="U675" s="3732"/>
      <c r="V675" s="3732"/>
      <c r="W675" s="3732"/>
      <c r="X675" s="3732"/>
      <c r="Y675" s="3732"/>
      <c r="Z675" s="3732"/>
      <c r="AA675" s="3732"/>
      <c r="AB675" s="3732"/>
    </row>
    <row r="676" spans="1:28">
      <c r="A676" s="3730"/>
      <c r="B676" s="3730"/>
      <c r="C676" s="3731"/>
      <c r="F676" s="3732"/>
      <c r="G676" s="3732"/>
      <c r="H676" s="3732"/>
      <c r="I676" s="3732"/>
      <c r="J676" s="3732"/>
      <c r="K676" s="3732"/>
      <c r="L676" s="3732"/>
      <c r="M676" s="3732"/>
      <c r="N676" s="3732"/>
      <c r="O676" s="3732"/>
      <c r="P676" s="3732"/>
      <c r="Q676" s="3732"/>
      <c r="R676" s="3732"/>
      <c r="S676" s="3732"/>
      <c r="T676" s="3732"/>
      <c r="U676" s="3732"/>
      <c r="V676" s="3732"/>
      <c r="W676" s="3732"/>
      <c r="X676" s="3732"/>
      <c r="Y676" s="3732"/>
      <c r="Z676" s="3732"/>
      <c r="AA676" s="3732"/>
      <c r="AB676" s="3732"/>
    </row>
    <row r="677" spans="1:28">
      <c r="A677" s="3730"/>
      <c r="B677" s="3730"/>
      <c r="C677" s="3731"/>
      <c r="F677" s="3732"/>
      <c r="G677" s="3732"/>
      <c r="H677" s="3732"/>
      <c r="I677" s="3732"/>
      <c r="J677" s="3732"/>
      <c r="K677" s="3732"/>
      <c r="L677" s="3732"/>
      <c r="M677" s="3732"/>
      <c r="N677" s="3732"/>
      <c r="O677" s="3732"/>
      <c r="P677" s="3732"/>
      <c r="Q677" s="3732"/>
      <c r="R677" s="3732"/>
      <c r="S677" s="3732"/>
      <c r="T677" s="3732"/>
      <c r="U677" s="3732"/>
      <c r="V677" s="3732"/>
      <c r="W677" s="3732"/>
      <c r="X677" s="3732"/>
      <c r="Y677" s="3732"/>
      <c r="Z677" s="3732"/>
      <c r="AA677" s="3732"/>
      <c r="AB677" s="3732"/>
    </row>
    <row r="678" spans="1:28">
      <c r="A678" s="3730"/>
      <c r="B678" s="3730"/>
      <c r="C678" s="3731"/>
      <c r="F678" s="3732"/>
      <c r="G678" s="3732"/>
      <c r="H678" s="3732"/>
      <c r="I678" s="3732"/>
      <c r="J678" s="3732"/>
      <c r="K678" s="3732"/>
      <c r="L678" s="3732"/>
      <c r="M678" s="3732"/>
      <c r="N678" s="3732"/>
      <c r="O678" s="3732"/>
      <c r="P678" s="3732"/>
      <c r="Q678" s="3732"/>
      <c r="R678" s="3732"/>
      <c r="S678" s="3732"/>
      <c r="T678" s="3732"/>
      <c r="U678" s="3732"/>
      <c r="V678" s="3732"/>
      <c r="W678" s="3732"/>
      <c r="X678" s="3732"/>
      <c r="Y678" s="3732"/>
      <c r="Z678" s="3732"/>
      <c r="AA678" s="3732"/>
      <c r="AB678" s="3732"/>
    </row>
    <row r="679" spans="1:28">
      <c r="A679" s="3730"/>
      <c r="B679" s="3730"/>
      <c r="C679" s="3731"/>
      <c r="F679" s="3732"/>
      <c r="G679" s="3732"/>
      <c r="H679" s="3732"/>
      <c r="I679" s="3732"/>
      <c r="J679" s="3732"/>
      <c r="K679" s="3732"/>
      <c r="L679" s="3732"/>
      <c r="M679" s="3732"/>
      <c r="N679" s="3732"/>
      <c r="O679" s="3732"/>
      <c r="P679" s="3732"/>
      <c r="Q679" s="3732"/>
      <c r="R679" s="3732"/>
      <c r="S679" s="3732"/>
      <c r="T679" s="3732"/>
      <c r="U679" s="3732"/>
      <c r="V679" s="3732"/>
      <c r="W679" s="3732"/>
      <c r="X679" s="3732"/>
      <c r="Y679" s="3732"/>
      <c r="Z679" s="3732"/>
      <c r="AA679" s="3732"/>
      <c r="AB679" s="3732"/>
    </row>
    <row r="680" spans="1:28">
      <c r="A680" s="3730"/>
      <c r="B680" s="3730"/>
      <c r="C680" s="3731"/>
      <c r="F680" s="3732"/>
      <c r="G680" s="3732"/>
      <c r="H680" s="3732"/>
      <c r="I680" s="3732"/>
      <c r="J680" s="3732"/>
      <c r="K680" s="3732"/>
      <c r="L680" s="3732"/>
      <c r="M680" s="3732"/>
      <c r="N680" s="3732"/>
      <c r="O680" s="3732"/>
      <c r="P680" s="3732"/>
      <c r="Q680" s="3732"/>
      <c r="R680" s="3732"/>
      <c r="S680" s="3732"/>
      <c r="T680" s="3732"/>
      <c r="U680" s="3732"/>
      <c r="V680" s="3732"/>
      <c r="W680" s="3732"/>
      <c r="X680" s="3732"/>
      <c r="Y680" s="3732"/>
      <c r="Z680" s="3732"/>
      <c r="AA680" s="3732"/>
      <c r="AB680" s="3732"/>
    </row>
    <row r="681" spans="1:28">
      <c r="A681" s="3730"/>
      <c r="B681" s="3730"/>
      <c r="C681" s="3731"/>
      <c r="F681" s="3732"/>
      <c r="G681" s="3732"/>
      <c r="H681" s="3732"/>
      <c r="I681" s="3732"/>
      <c r="J681" s="3732"/>
      <c r="K681" s="3732"/>
      <c r="L681" s="3732"/>
      <c r="M681" s="3732"/>
      <c r="N681" s="3732"/>
      <c r="O681" s="3732"/>
      <c r="P681" s="3732"/>
      <c r="Q681" s="3732"/>
      <c r="R681" s="3732"/>
      <c r="S681" s="3732"/>
      <c r="T681" s="3732"/>
      <c r="U681" s="3732"/>
      <c r="V681" s="3732"/>
      <c r="W681" s="3732"/>
      <c r="X681" s="3732"/>
      <c r="Y681" s="3732"/>
      <c r="Z681" s="3732"/>
      <c r="AA681" s="3732"/>
      <c r="AB681" s="3732"/>
    </row>
    <row r="682" spans="1:28">
      <c r="A682" s="3730"/>
      <c r="B682" s="3730"/>
      <c r="C682" s="3731"/>
      <c r="F682" s="3732"/>
      <c r="G682" s="3732"/>
      <c r="H682" s="3732"/>
      <c r="I682" s="3732"/>
      <c r="J682" s="3732"/>
      <c r="K682" s="3732"/>
      <c r="L682" s="3732"/>
      <c r="M682" s="3732"/>
      <c r="N682" s="3732"/>
      <c r="O682" s="3732"/>
      <c r="P682" s="3732"/>
      <c r="Q682" s="3732"/>
      <c r="R682" s="3732"/>
      <c r="S682" s="3732"/>
      <c r="T682" s="3732"/>
      <c r="U682" s="3732"/>
      <c r="V682" s="3732"/>
      <c r="W682" s="3732"/>
      <c r="X682" s="3732"/>
      <c r="Y682" s="3732"/>
      <c r="Z682" s="3732"/>
      <c r="AA682" s="3732"/>
      <c r="AB682" s="3732"/>
    </row>
    <row r="683" spans="1:28">
      <c r="A683" s="3730"/>
      <c r="B683" s="3730"/>
      <c r="C683" s="3731"/>
      <c r="F683" s="3732"/>
      <c r="G683" s="3732"/>
      <c r="H683" s="3732"/>
      <c r="I683" s="3732"/>
      <c r="J683" s="3732"/>
      <c r="K683" s="3732"/>
      <c r="L683" s="3732"/>
      <c r="M683" s="3732"/>
      <c r="N683" s="3732"/>
      <c r="O683" s="3732"/>
      <c r="P683" s="3732"/>
      <c r="Q683" s="3732"/>
      <c r="R683" s="3732"/>
      <c r="S683" s="3732"/>
      <c r="T683" s="3732"/>
      <c r="U683" s="3732"/>
      <c r="V683" s="3732"/>
      <c r="W683" s="3732"/>
      <c r="X683" s="3732"/>
      <c r="Y683" s="3732"/>
      <c r="Z683" s="3732"/>
      <c r="AA683" s="3732"/>
      <c r="AB683" s="3732"/>
    </row>
    <row r="684" spans="1:28">
      <c r="A684" s="3730"/>
      <c r="B684" s="3730"/>
      <c r="C684" s="3731"/>
      <c r="F684" s="3732"/>
      <c r="G684" s="3732"/>
      <c r="H684" s="3732"/>
      <c r="I684" s="3732"/>
      <c r="J684" s="3732"/>
      <c r="K684" s="3732"/>
      <c r="L684" s="3732"/>
      <c r="M684" s="3732"/>
      <c r="N684" s="3732"/>
      <c r="O684" s="3732"/>
      <c r="P684" s="3732"/>
      <c r="Q684" s="3732"/>
      <c r="R684" s="3732"/>
      <c r="S684" s="3732"/>
      <c r="T684" s="3732"/>
      <c r="U684" s="3732"/>
      <c r="V684" s="3732"/>
      <c r="W684" s="3732"/>
      <c r="X684" s="3732"/>
      <c r="Y684" s="3732"/>
      <c r="Z684" s="3732"/>
      <c r="AA684" s="3732"/>
      <c r="AB684" s="3732"/>
    </row>
    <row r="685" spans="1:28">
      <c r="A685" s="3730"/>
      <c r="B685" s="3730"/>
      <c r="C685" s="3731"/>
      <c r="F685" s="3732"/>
      <c r="G685" s="3732"/>
      <c r="H685" s="3732"/>
      <c r="I685" s="3732"/>
      <c r="J685" s="3732"/>
      <c r="K685" s="3732"/>
      <c r="L685" s="3732"/>
      <c r="M685" s="3732"/>
      <c r="N685" s="3732"/>
      <c r="O685" s="3732"/>
      <c r="P685" s="3732"/>
      <c r="Q685" s="3732"/>
      <c r="R685" s="3732"/>
      <c r="S685" s="3732"/>
      <c r="T685" s="3732"/>
      <c r="U685" s="3732"/>
      <c r="V685" s="3732"/>
      <c r="W685" s="3732"/>
      <c r="X685" s="3732"/>
      <c r="Y685" s="3732"/>
      <c r="Z685" s="3732"/>
      <c r="AA685" s="3732"/>
      <c r="AB685" s="3732"/>
    </row>
    <row r="686" spans="1:28">
      <c r="A686" s="3730"/>
      <c r="B686" s="3730"/>
      <c r="C686" s="3731"/>
      <c r="F686" s="3732"/>
      <c r="G686" s="3732"/>
      <c r="H686" s="3732"/>
      <c r="I686" s="3732"/>
      <c r="J686" s="3732"/>
      <c r="K686" s="3732"/>
      <c r="L686" s="3732"/>
      <c r="M686" s="3732"/>
      <c r="N686" s="3732"/>
      <c r="O686" s="3732"/>
      <c r="P686" s="3732"/>
      <c r="Q686" s="3732"/>
      <c r="R686" s="3732"/>
      <c r="S686" s="3732"/>
      <c r="T686" s="3732"/>
      <c r="U686" s="3732"/>
      <c r="V686" s="3732"/>
      <c r="W686" s="3732"/>
      <c r="X686" s="3732"/>
      <c r="Y686" s="3732"/>
      <c r="Z686" s="3732"/>
      <c r="AA686" s="3732"/>
      <c r="AB686" s="3732"/>
    </row>
    <row r="687" spans="1:28">
      <c r="A687" s="3730"/>
      <c r="B687" s="3730"/>
      <c r="C687" s="3731"/>
      <c r="F687" s="3732"/>
      <c r="G687" s="3732"/>
      <c r="H687" s="3732"/>
      <c r="I687" s="3732"/>
      <c r="J687" s="3732"/>
      <c r="K687" s="3732"/>
      <c r="L687" s="3732"/>
      <c r="M687" s="3732"/>
      <c r="N687" s="3732"/>
      <c r="O687" s="3732"/>
      <c r="P687" s="3732"/>
      <c r="Q687" s="3732"/>
      <c r="R687" s="3732"/>
      <c r="S687" s="3732"/>
      <c r="T687" s="3732"/>
      <c r="U687" s="3732"/>
      <c r="V687" s="3732"/>
      <c r="W687" s="3732"/>
      <c r="X687" s="3732"/>
      <c r="Y687" s="3732"/>
      <c r="Z687" s="3732"/>
      <c r="AA687" s="3732"/>
      <c r="AB687" s="3732"/>
    </row>
    <row r="688" spans="1:28">
      <c r="A688" s="3730"/>
      <c r="B688" s="3730"/>
      <c r="C688" s="3731"/>
      <c r="F688" s="3732"/>
      <c r="G688" s="3732"/>
      <c r="H688" s="3732"/>
      <c r="I688" s="3732"/>
      <c r="J688" s="3732"/>
      <c r="K688" s="3732"/>
      <c r="L688" s="3732"/>
      <c r="M688" s="3732"/>
      <c r="N688" s="3732"/>
      <c r="O688" s="3732"/>
      <c r="P688" s="3732"/>
      <c r="Q688" s="3732"/>
      <c r="R688" s="3732"/>
      <c r="S688" s="3732"/>
      <c r="T688" s="3732"/>
      <c r="U688" s="3732"/>
      <c r="V688" s="3732"/>
      <c r="W688" s="3732"/>
      <c r="X688" s="3732"/>
      <c r="Y688" s="3732"/>
      <c r="Z688" s="3732"/>
      <c r="AA688" s="3732"/>
      <c r="AB688" s="3732"/>
    </row>
    <row r="689" spans="1:28">
      <c r="A689" s="3730"/>
      <c r="B689" s="3730"/>
      <c r="C689" s="3731"/>
      <c r="F689" s="3732"/>
      <c r="G689" s="3732"/>
      <c r="H689" s="3732"/>
      <c r="I689" s="3732"/>
      <c r="J689" s="3732"/>
      <c r="K689" s="3732"/>
      <c r="L689" s="3732"/>
      <c r="M689" s="3732"/>
      <c r="N689" s="3732"/>
      <c r="O689" s="3732"/>
      <c r="P689" s="3732"/>
      <c r="Q689" s="3732"/>
      <c r="R689" s="3732"/>
      <c r="S689" s="3732"/>
      <c r="T689" s="3732"/>
      <c r="U689" s="3732"/>
      <c r="V689" s="3732"/>
      <c r="W689" s="3732"/>
      <c r="X689" s="3732"/>
      <c r="Y689" s="3732"/>
      <c r="Z689" s="3732"/>
      <c r="AA689" s="3732"/>
      <c r="AB689" s="3732"/>
    </row>
    <row r="690" spans="1:28">
      <c r="A690" s="3730"/>
      <c r="B690" s="3730"/>
      <c r="C690" s="3731"/>
      <c r="F690" s="3732"/>
      <c r="G690" s="3732"/>
      <c r="H690" s="3732"/>
      <c r="I690" s="3732"/>
      <c r="J690" s="3732"/>
      <c r="K690" s="3732"/>
      <c r="L690" s="3732"/>
      <c r="M690" s="3732"/>
      <c r="N690" s="3732"/>
      <c r="O690" s="3732"/>
      <c r="P690" s="3732"/>
      <c r="Q690" s="3732"/>
      <c r="R690" s="3732"/>
      <c r="S690" s="3732"/>
      <c r="T690" s="3732"/>
      <c r="U690" s="3732"/>
      <c r="V690" s="3732"/>
      <c r="W690" s="3732"/>
      <c r="X690" s="3732"/>
      <c r="Y690" s="3732"/>
      <c r="Z690" s="3732"/>
      <c r="AA690" s="3732"/>
      <c r="AB690" s="3732"/>
    </row>
    <row r="691" spans="1:28">
      <c r="A691" s="3730"/>
      <c r="B691" s="3730"/>
      <c r="C691" s="3731"/>
      <c r="F691" s="3732"/>
      <c r="G691" s="3732"/>
      <c r="H691" s="3732"/>
      <c r="I691" s="3732"/>
      <c r="J691" s="3732"/>
      <c r="K691" s="3732"/>
      <c r="L691" s="3732"/>
      <c r="M691" s="3732"/>
      <c r="N691" s="3732"/>
      <c r="O691" s="3732"/>
      <c r="P691" s="3732"/>
      <c r="Q691" s="3732"/>
      <c r="R691" s="3732"/>
      <c r="S691" s="3732"/>
      <c r="T691" s="3732"/>
      <c r="U691" s="3732"/>
      <c r="V691" s="3732"/>
      <c r="W691" s="3732"/>
      <c r="X691" s="3732"/>
      <c r="Y691" s="3732"/>
      <c r="Z691" s="3732"/>
      <c r="AA691" s="3732"/>
      <c r="AB691" s="3732"/>
    </row>
    <row r="692" spans="1:28">
      <c r="A692" s="3730"/>
      <c r="B692" s="3730"/>
      <c r="C692" s="3731"/>
      <c r="F692" s="3732"/>
      <c r="G692" s="3732"/>
      <c r="H692" s="3732"/>
      <c r="I692" s="3732"/>
      <c r="J692" s="3732"/>
      <c r="K692" s="3732"/>
      <c r="L692" s="3732"/>
      <c r="M692" s="3732"/>
      <c r="N692" s="3732"/>
      <c r="O692" s="3732"/>
      <c r="P692" s="3732"/>
      <c r="Q692" s="3732"/>
      <c r="R692" s="3732"/>
      <c r="S692" s="3732"/>
      <c r="T692" s="3732"/>
      <c r="U692" s="3732"/>
      <c r="V692" s="3732"/>
      <c r="W692" s="3732"/>
      <c r="X692" s="3732"/>
      <c r="Y692" s="3732"/>
      <c r="Z692" s="3732"/>
      <c r="AA692" s="3732"/>
      <c r="AB692" s="3732"/>
    </row>
    <row r="693" spans="1:28">
      <c r="A693" s="3730"/>
      <c r="B693" s="3730"/>
      <c r="C693" s="3731"/>
      <c r="F693" s="3732"/>
      <c r="G693" s="3732"/>
      <c r="H693" s="3732"/>
      <c r="I693" s="3732"/>
      <c r="J693" s="3732"/>
      <c r="K693" s="3732"/>
      <c r="L693" s="3732"/>
      <c r="M693" s="3732"/>
      <c r="N693" s="3732"/>
      <c r="O693" s="3732"/>
      <c r="P693" s="3732"/>
      <c r="Q693" s="3732"/>
      <c r="R693" s="3732"/>
      <c r="S693" s="3732"/>
      <c r="T693" s="3732"/>
      <c r="U693" s="3732"/>
      <c r="V693" s="3732"/>
      <c r="W693" s="3732"/>
      <c r="X693" s="3732"/>
      <c r="Y693" s="3732"/>
      <c r="Z693" s="3732"/>
      <c r="AA693" s="3732"/>
      <c r="AB693" s="3732"/>
    </row>
    <row r="694" spans="1:28">
      <c r="A694" s="3730"/>
      <c r="B694" s="3730"/>
      <c r="C694" s="3731"/>
      <c r="F694" s="3732"/>
      <c r="G694" s="3732"/>
      <c r="H694" s="3732"/>
      <c r="I694" s="3732"/>
      <c r="J694" s="3732"/>
      <c r="K694" s="3732"/>
      <c r="L694" s="3732"/>
      <c r="M694" s="3732"/>
      <c r="N694" s="3732"/>
      <c r="O694" s="3732"/>
      <c r="P694" s="3732"/>
      <c r="Q694" s="3732"/>
      <c r="R694" s="3732"/>
      <c r="S694" s="3732"/>
      <c r="T694" s="3732"/>
      <c r="U694" s="3732"/>
      <c r="V694" s="3732"/>
      <c r="W694" s="3732"/>
      <c r="X694" s="3732"/>
      <c r="Y694" s="3732"/>
      <c r="Z694" s="3732"/>
      <c r="AA694" s="3732"/>
      <c r="AB694" s="3732"/>
    </row>
    <row r="695" spans="1:28">
      <c r="A695" s="3730"/>
      <c r="B695" s="3730"/>
      <c r="C695" s="3731"/>
      <c r="F695" s="3732"/>
      <c r="G695" s="3732"/>
      <c r="H695" s="3732"/>
      <c r="I695" s="3732"/>
      <c r="J695" s="3732"/>
      <c r="K695" s="3732"/>
      <c r="L695" s="3732"/>
      <c r="M695" s="3732"/>
      <c r="N695" s="3732"/>
      <c r="O695" s="3732"/>
      <c r="P695" s="3732"/>
      <c r="Q695" s="3732"/>
      <c r="R695" s="3732"/>
      <c r="S695" s="3732"/>
      <c r="T695" s="3732"/>
      <c r="U695" s="3732"/>
      <c r="V695" s="3732"/>
      <c r="W695" s="3732"/>
      <c r="X695" s="3732"/>
      <c r="Y695" s="3732"/>
      <c r="Z695" s="3732"/>
      <c r="AA695" s="3732"/>
      <c r="AB695" s="3732"/>
    </row>
    <row r="696" spans="1:28">
      <c r="A696" s="3730"/>
      <c r="B696" s="3730"/>
      <c r="C696" s="3731"/>
      <c r="F696" s="3732"/>
      <c r="G696" s="3732"/>
      <c r="H696" s="3732"/>
      <c r="I696" s="3732"/>
      <c r="J696" s="3732"/>
      <c r="K696" s="3732"/>
      <c r="L696" s="3732"/>
      <c r="M696" s="3732"/>
      <c r="N696" s="3732"/>
      <c r="O696" s="3732"/>
      <c r="P696" s="3732"/>
      <c r="Q696" s="3732"/>
      <c r="R696" s="3732"/>
      <c r="S696" s="3732"/>
      <c r="T696" s="3732"/>
      <c r="U696" s="3732"/>
      <c r="V696" s="3732"/>
      <c r="W696" s="3732"/>
      <c r="X696" s="3732"/>
      <c r="Y696" s="3732"/>
      <c r="Z696" s="3732"/>
      <c r="AA696" s="3732"/>
      <c r="AB696" s="3732"/>
    </row>
    <row r="697" spans="1:28">
      <c r="A697" s="3730"/>
      <c r="B697" s="3730"/>
      <c r="C697" s="3731"/>
      <c r="F697" s="3732"/>
      <c r="G697" s="3732"/>
      <c r="H697" s="3732"/>
      <c r="I697" s="3732"/>
      <c r="J697" s="3732"/>
      <c r="K697" s="3732"/>
      <c r="L697" s="3732"/>
      <c r="M697" s="3732"/>
      <c r="N697" s="3732"/>
      <c r="O697" s="3732"/>
      <c r="P697" s="3732"/>
      <c r="Q697" s="3732"/>
      <c r="R697" s="3732"/>
      <c r="S697" s="3732"/>
      <c r="T697" s="3732"/>
      <c r="U697" s="3732"/>
      <c r="V697" s="3732"/>
      <c r="W697" s="3732"/>
      <c r="X697" s="3732"/>
      <c r="Y697" s="3732"/>
      <c r="Z697" s="3732"/>
      <c r="AA697" s="3732"/>
      <c r="AB697" s="3732"/>
    </row>
    <row r="698" spans="1:28">
      <c r="A698" s="3730"/>
      <c r="B698" s="3730"/>
      <c r="C698" s="3731"/>
      <c r="F698" s="3732"/>
      <c r="G698" s="3732"/>
      <c r="H698" s="3732"/>
      <c r="I698" s="3732"/>
      <c r="J698" s="3732"/>
      <c r="K698" s="3732"/>
      <c r="L698" s="3732"/>
      <c r="M698" s="3732"/>
      <c r="N698" s="3732"/>
      <c r="O698" s="3732"/>
      <c r="P698" s="3732"/>
      <c r="Q698" s="3732"/>
      <c r="R698" s="3732"/>
      <c r="S698" s="3732"/>
      <c r="T698" s="3732"/>
      <c r="U698" s="3732"/>
      <c r="V698" s="3732"/>
      <c r="W698" s="3732"/>
      <c r="X698" s="3732"/>
      <c r="Y698" s="3732"/>
      <c r="Z698" s="3732"/>
      <c r="AA698" s="3732"/>
      <c r="AB698" s="3732"/>
    </row>
    <row r="699" spans="1:28">
      <c r="A699" s="3730"/>
      <c r="B699" s="3730"/>
      <c r="C699" s="3731"/>
      <c r="F699" s="3732"/>
      <c r="G699" s="3732"/>
      <c r="H699" s="3732"/>
      <c r="I699" s="3732"/>
      <c r="J699" s="3732"/>
      <c r="K699" s="3732"/>
      <c r="L699" s="3732"/>
      <c r="M699" s="3732"/>
      <c r="N699" s="3732"/>
      <c r="O699" s="3732"/>
      <c r="P699" s="3732"/>
      <c r="Q699" s="3732"/>
      <c r="R699" s="3732"/>
      <c r="S699" s="3732"/>
      <c r="T699" s="3732"/>
      <c r="U699" s="3732"/>
      <c r="V699" s="3732"/>
      <c r="W699" s="3732"/>
      <c r="X699" s="3732"/>
      <c r="Y699" s="3732"/>
      <c r="Z699" s="3732"/>
      <c r="AA699" s="3732"/>
      <c r="AB699" s="3732"/>
    </row>
    <row r="700" spans="1:28">
      <c r="A700" s="3730"/>
      <c r="B700" s="3730"/>
      <c r="C700" s="3731"/>
      <c r="F700" s="3732"/>
      <c r="G700" s="3732"/>
      <c r="H700" s="3732"/>
      <c r="I700" s="3732"/>
      <c r="J700" s="3732"/>
      <c r="K700" s="3732"/>
      <c r="L700" s="3732"/>
      <c r="M700" s="3732"/>
      <c r="N700" s="3732"/>
      <c r="O700" s="3732"/>
      <c r="P700" s="3732"/>
      <c r="Q700" s="3732"/>
      <c r="R700" s="3732"/>
      <c r="S700" s="3732"/>
      <c r="T700" s="3732"/>
      <c r="U700" s="3732"/>
      <c r="V700" s="3732"/>
      <c r="W700" s="3732"/>
      <c r="X700" s="3732"/>
      <c r="Y700" s="3732"/>
      <c r="Z700" s="3732"/>
      <c r="AA700" s="3732"/>
      <c r="AB700" s="3732"/>
    </row>
    <row r="701" spans="1:28">
      <c r="A701" s="3730"/>
      <c r="B701" s="3730"/>
      <c r="C701" s="3731"/>
      <c r="F701" s="3732"/>
      <c r="G701" s="3732"/>
      <c r="H701" s="3732"/>
      <c r="I701" s="3732"/>
      <c r="J701" s="3732"/>
      <c r="K701" s="3732"/>
      <c r="L701" s="3732"/>
      <c r="M701" s="3732"/>
      <c r="N701" s="3732"/>
      <c r="O701" s="3732"/>
      <c r="P701" s="3732"/>
      <c r="Q701" s="3732"/>
      <c r="R701" s="3732"/>
      <c r="S701" s="3732"/>
      <c r="T701" s="3732"/>
      <c r="U701" s="3732"/>
      <c r="V701" s="3732"/>
      <c r="W701" s="3732"/>
      <c r="X701" s="3732"/>
      <c r="Y701" s="3732"/>
      <c r="Z701" s="3732"/>
      <c r="AA701" s="3732"/>
      <c r="AB701" s="3732"/>
    </row>
    <row r="702" spans="1:28">
      <c r="A702" s="3730"/>
      <c r="B702" s="3730"/>
      <c r="C702" s="3731"/>
      <c r="F702" s="3732"/>
      <c r="G702" s="3732"/>
      <c r="H702" s="3732"/>
      <c r="I702" s="3732"/>
      <c r="J702" s="3732"/>
      <c r="K702" s="3732"/>
      <c r="L702" s="3732"/>
      <c r="M702" s="3732"/>
      <c r="N702" s="3732"/>
      <c r="O702" s="3732"/>
      <c r="P702" s="3732"/>
      <c r="Q702" s="3732"/>
      <c r="R702" s="3732"/>
      <c r="S702" s="3732"/>
      <c r="T702" s="3732"/>
      <c r="U702" s="3732"/>
      <c r="V702" s="3732"/>
      <c r="W702" s="3732"/>
      <c r="X702" s="3732"/>
      <c r="Y702" s="3732"/>
      <c r="Z702" s="3732"/>
      <c r="AA702" s="3732"/>
      <c r="AB702" s="3732"/>
    </row>
    <row r="703" spans="1:28">
      <c r="A703" s="3730"/>
      <c r="B703" s="3730"/>
      <c r="C703" s="3731"/>
      <c r="F703" s="3732"/>
      <c r="G703" s="3732"/>
      <c r="H703" s="3732"/>
      <c r="I703" s="3732"/>
      <c r="J703" s="3732"/>
      <c r="K703" s="3732"/>
      <c r="L703" s="3732"/>
      <c r="M703" s="3732"/>
      <c r="N703" s="3732"/>
      <c r="O703" s="3732"/>
      <c r="P703" s="3732"/>
      <c r="Q703" s="3732"/>
      <c r="R703" s="3732"/>
      <c r="S703" s="3732"/>
      <c r="T703" s="3732"/>
      <c r="U703" s="3732"/>
      <c r="V703" s="3732"/>
      <c r="W703" s="3732"/>
      <c r="X703" s="3732"/>
      <c r="Y703" s="3732"/>
      <c r="Z703" s="3732"/>
      <c r="AA703" s="3732"/>
      <c r="AB703" s="3732"/>
    </row>
    <row r="704" spans="1:28">
      <c r="A704" s="3730"/>
      <c r="B704" s="3730"/>
      <c r="C704" s="3731"/>
      <c r="F704" s="3732"/>
      <c r="G704" s="3732"/>
      <c r="H704" s="3732"/>
      <c r="I704" s="3732"/>
      <c r="J704" s="3732"/>
      <c r="K704" s="3732"/>
      <c r="L704" s="3732"/>
      <c r="M704" s="3732"/>
      <c r="N704" s="3732"/>
      <c r="O704" s="3732"/>
      <c r="P704" s="3732"/>
      <c r="Q704" s="3732"/>
      <c r="R704" s="3732"/>
      <c r="S704" s="3732"/>
      <c r="T704" s="3732"/>
      <c r="U704" s="3732"/>
      <c r="V704" s="3732"/>
      <c r="W704" s="3732"/>
      <c r="X704" s="3732"/>
      <c r="Y704" s="3732"/>
      <c r="Z704" s="3732"/>
      <c r="AA704" s="3732"/>
      <c r="AB704" s="3732"/>
    </row>
    <row r="705" spans="1:28">
      <c r="A705" s="3730"/>
      <c r="B705" s="3730"/>
      <c r="C705" s="3731"/>
      <c r="F705" s="3732"/>
      <c r="G705" s="3732"/>
      <c r="H705" s="3732"/>
      <c r="I705" s="3732"/>
      <c r="J705" s="3732"/>
      <c r="K705" s="3732"/>
      <c r="L705" s="3732"/>
      <c r="M705" s="3732"/>
      <c r="N705" s="3732"/>
      <c r="O705" s="3732"/>
      <c r="P705" s="3732"/>
      <c r="Q705" s="3732"/>
      <c r="R705" s="3732"/>
      <c r="S705" s="3732"/>
      <c r="T705" s="3732"/>
      <c r="U705" s="3732"/>
      <c r="V705" s="3732"/>
      <c r="W705" s="3732"/>
      <c r="X705" s="3732"/>
      <c r="Y705" s="3732"/>
      <c r="Z705" s="3732"/>
      <c r="AA705" s="3732"/>
      <c r="AB705" s="3732"/>
    </row>
    <row r="706" spans="1:28">
      <c r="A706" s="3730"/>
      <c r="B706" s="3730"/>
      <c r="C706" s="3731"/>
      <c r="F706" s="3732"/>
      <c r="G706" s="3732"/>
      <c r="H706" s="3732"/>
      <c r="I706" s="3732"/>
      <c r="J706" s="3732"/>
      <c r="K706" s="3732"/>
      <c r="L706" s="3732"/>
      <c r="M706" s="3732"/>
      <c r="N706" s="3732"/>
      <c r="O706" s="3732"/>
      <c r="P706" s="3732"/>
      <c r="Q706" s="3732"/>
      <c r="R706" s="3732"/>
      <c r="S706" s="3732"/>
      <c r="T706" s="3732"/>
      <c r="U706" s="3732"/>
      <c r="V706" s="3732"/>
      <c r="W706" s="3732"/>
      <c r="X706" s="3732"/>
      <c r="Y706" s="3732"/>
      <c r="Z706" s="3732"/>
      <c r="AA706" s="3732"/>
      <c r="AB706" s="3732"/>
    </row>
    <row r="707" spans="1:28">
      <c r="A707" s="3730"/>
      <c r="B707" s="3730"/>
      <c r="C707" s="3731"/>
      <c r="F707" s="3732"/>
      <c r="G707" s="3732"/>
      <c r="H707" s="3732"/>
      <c r="I707" s="3732"/>
      <c r="J707" s="3732"/>
      <c r="K707" s="3732"/>
      <c r="L707" s="3732"/>
      <c r="M707" s="3732"/>
      <c r="N707" s="3732"/>
      <c r="O707" s="3732"/>
      <c r="P707" s="3732"/>
      <c r="Q707" s="3732"/>
      <c r="R707" s="3732"/>
      <c r="S707" s="3732"/>
      <c r="T707" s="3732"/>
      <c r="U707" s="3732"/>
      <c r="V707" s="3732"/>
      <c r="W707" s="3732"/>
      <c r="X707" s="3732"/>
      <c r="Y707" s="3732"/>
      <c r="Z707" s="3732"/>
      <c r="AA707" s="3732"/>
      <c r="AB707" s="3732"/>
    </row>
    <row r="708" spans="1:28">
      <c r="A708" s="3730"/>
      <c r="B708" s="3730"/>
      <c r="C708" s="3731"/>
      <c r="F708" s="3732"/>
      <c r="G708" s="3732"/>
      <c r="H708" s="3732"/>
      <c r="I708" s="3732"/>
      <c r="J708" s="3732"/>
      <c r="K708" s="3732"/>
      <c r="L708" s="3732"/>
      <c r="M708" s="3732"/>
      <c r="N708" s="3732"/>
      <c r="O708" s="3732"/>
      <c r="P708" s="3732"/>
      <c r="Q708" s="3732"/>
      <c r="R708" s="3732"/>
      <c r="S708" s="3732"/>
      <c r="T708" s="3732"/>
      <c r="U708" s="3732"/>
      <c r="V708" s="3732"/>
      <c r="W708" s="3732"/>
      <c r="X708" s="3732"/>
      <c r="Y708" s="3732"/>
      <c r="Z708" s="3732"/>
      <c r="AA708" s="3732"/>
      <c r="AB708" s="3732"/>
    </row>
    <row r="709" spans="1:28">
      <c r="A709" s="3730"/>
      <c r="B709" s="3730"/>
      <c r="C709" s="3731"/>
      <c r="F709" s="3732"/>
      <c r="G709" s="3732"/>
      <c r="H709" s="3732"/>
      <c r="I709" s="3732"/>
      <c r="J709" s="3732"/>
      <c r="K709" s="3732"/>
      <c r="L709" s="3732"/>
      <c r="M709" s="3732"/>
      <c r="N709" s="3732"/>
      <c r="O709" s="3732"/>
      <c r="P709" s="3732"/>
      <c r="Q709" s="3732"/>
      <c r="R709" s="3732"/>
      <c r="S709" s="3732"/>
      <c r="T709" s="3732"/>
      <c r="U709" s="3732"/>
      <c r="V709" s="3732"/>
      <c r="W709" s="3732"/>
      <c r="X709" s="3732"/>
      <c r="Y709" s="3732"/>
      <c r="Z709" s="3732"/>
      <c r="AA709" s="3732"/>
      <c r="AB709" s="3732"/>
    </row>
    <row r="710" spans="1:28">
      <c r="A710" s="3730"/>
      <c r="B710" s="3730"/>
      <c r="C710" s="3731"/>
      <c r="F710" s="3732"/>
      <c r="G710" s="3732"/>
      <c r="H710" s="3732"/>
      <c r="I710" s="3732"/>
      <c r="J710" s="3732"/>
      <c r="K710" s="3732"/>
      <c r="L710" s="3732"/>
      <c r="M710" s="3732"/>
      <c r="N710" s="3732"/>
      <c r="O710" s="3732"/>
      <c r="P710" s="3732"/>
      <c r="Q710" s="3732"/>
      <c r="R710" s="3732"/>
      <c r="S710" s="3732"/>
      <c r="T710" s="3732"/>
      <c r="U710" s="3732"/>
      <c r="V710" s="3732"/>
      <c r="W710" s="3732"/>
      <c r="X710" s="3732"/>
      <c r="Y710" s="3732"/>
      <c r="Z710" s="3732"/>
      <c r="AA710" s="3732"/>
      <c r="AB710" s="3732"/>
    </row>
    <row r="711" spans="1:28">
      <c r="A711" s="3730"/>
      <c r="B711" s="3730"/>
      <c r="C711" s="3731"/>
      <c r="F711" s="3732"/>
      <c r="G711" s="3732"/>
      <c r="H711" s="3732"/>
      <c r="I711" s="3732"/>
      <c r="J711" s="3732"/>
      <c r="K711" s="3732"/>
      <c r="L711" s="3732"/>
      <c r="M711" s="3732"/>
      <c r="N711" s="3732"/>
      <c r="O711" s="3732"/>
      <c r="P711" s="3732"/>
      <c r="Q711" s="3732"/>
      <c r="R711" s="3732"/>
      <c r="S711" s="3732"/>
      <c r="T711" s="3732"/>
      <c r="U711" s="3732"/>
      <c r="V711" s="3732"/>
      <c r="W711" s="3732"/>
      <c r="X711" s="3732"/>
      <c r="Y711" s="3732"/>
      <c r="Z711" s="3732"/>
      <c r="AA711" s="3732"/>
      <c r="AB711" s="3732"/>
    </row>
    <row r="712" spans="1:28">
      <c r="A712" s="3730"/>
      <c r="B712" s="3730"/>
      <c r="C712" s="3731"/>
      <c r="F712" s="3732"/>
      <c r="G712" s="3732"/>
      <c r="H712" s="3732"/>
      <c r="I712" s="3732"/>
      <c r="J712" s="3732"/>
      <c r="K712" s="3732"/>
      <c r="L712" s="3732"/>
      <c r="M712" s="3732"/>
      <c r="N712" s="3732"/>
      <c r="O712" s="3732"/>
      <c r="P712" s="3732"/>
      <c r="Q712" s="3732"/>
      <c r="R712" s="3732"/>
      <c r="S712" s="3732"/>
      <c r="T712" s="3732"/>
      <c r="U712" s="3732"/>
      <c r="V712" s="3732"/>
      <c r="W712" s="3732"/>
      <c r="X712" s="3732"/>
      <c r="Y712" s="3732"/>
      <c r="Z712" s="3732"/>
      <c r="AA712" s="3732"/>
      <c r="AB712" s="3732"/>
    </row>
    <row r="713" spans="1:28">
      <c r="A713" s="3730"/>
      <c r="B713" s="3730"/>
      <c r="C713" s="3731"/>
      <c r="F713" s="3732"/>
      <c r="G713" s="3732"/>
      <c r="H713" s="3732"/>
      <c r="I713" s="3732"/>
      <c r="J713" s="3732"/>
      <c r="K713" s="3732"/>
      <c r="L713" s="3732"/>
      <c r="M713" s="3732"/>
      <c r="N713" s="3732"/>
      <c r="O713" s="3732"/>
      <c r="P713" s="3732"/>
      <c r="Q713" s="3732"/>
      <c r="R713" s="3732"/>
      <c r="S713" s="3732"/>
      <c r="T713" s="3732"/>
      <c r="U713" s="3732"/>
      <c r="V713" s="3732"/>
      <c r="W713" s="3732"/>
      <c r="X713" s="3732"/>
      <c r="Y713" s="3732"/>
      <c r="Z713" s="3732"/>
      <c r="AA713" s="3732"/>
      <c r="AB713" s="3732"/>
    </row>
    <row r="714" spans="1:28">
      <c r="A714" s="3730"/>
      <c r="B714" s="3730"/>
      <c r="C714" s="3731"/>
      <c r="F714" s="3732"/>
      <c r="G714" s="3732"/>
      <c r="H714" s="3732"/>
      <c r="I714" s="3732"/>
      <c r="J714" s="3732"/>
      <c r="K714" s="3732"/>
      <c r="L714" s="3732"/>
      <c r="M714" s="3732"/>
      <c r="N714" s="3732"/>
      <c r="O714" s="3732"/>
      <c r="P714" s="3732"/>
      <c r="Q714" s="3732"/>
      <c r="R714" s="3732"/>
      <c r="S714" s="3732"/>
      <c r="T714" s="3732"/>
      <c r="U714" s="3732"/>
      <c r="V714" s="3732"/>
      <c r="W714" s="3732"/>
      <c r="X714" s="3732"/>
      <c r="Y714" s="3732"/>
      <c r="Z714" s="3732"/>
      <c r="AA714" s="3732"/>
      <c r="AB714" s="3732"/>
    </row>
    <row r="715" spans="1:28">
      <c r="A715" s="3730"/>
      <c r="B715" s="3730"/>
      <c r="C715" s="3731"/>
      <c r="F715" s="3732"/>
      <c r="G715" s="3732"/>
      <c r="H715" s="3732"/>
      <c r="I715" s="3732"/>
      <c r="J715" s="3732"/>
      <c r="K715" s="3732"/>
      <c r="L715" s="3732"/>
      <c r="M715" s="3732"/>
      <c r="N715" s="3732"/>
      <c r="O715" s="3732"/>
      <c r="P715" s="3732"/>
      <c r="Q715" s="3732"/>
      <c r="R715" s="3732"/>
      <c r="S715" s="3732"/>
      <c r="T715" s="3732"/>
      <c r="U715" s="3732"/>
      <c r="V715" s="3732"/>
      <c r="W715" s="3732"/>
      <c r="X715" s="3732"/>
      <c r="Y715" s="3732"/>
      <c r="Z715" s="3732"/>
      <c r="AA715" s="3732"/>
      <c r="AB715" s="3732"/>
    </row>
    <row r="716" spans="1:28">
      <c r="A716" s="3730"/>
      <c r="B716" s="3730"/>
      <c r="C716" s="3731"/>
      <c r="F716" s="3732"/>
      <c r="G716" s="3732"/>
      <c r="H716" s="3732"/>
      <c r="I716" s="3732"/>
      <c r="J716" s="3732"/>
      <c r="K716" s="3732"/>
      <c r="L716" s="3732"/>
      <c r="M716" s="3732"/>
      <c r="N716" s="3732"/>
      <c r="O716" s="3732"/>
      <c r="P716" s="3732"/>
      <c r="Q716" s="3732"/>
      <c r="R716" s="3732"/>
      <c r="S716" s="3732"/>
      <c r="T716" s="3732"/>
      <c r="U716" s="3732"/>
      <c r="V716" s="3732"/>
      <c r="W716" s="3732"/>
      <c r="X716" s="3732"/>
      <c r="Y716" s="3732"/>
      <c r="Z716" s="3732"/>
      <c r="AA716" s="3732"/>
      <c r="AB716" s="3732"/>
    </row>
    <row r="717" spans="1:28">
      <c r="A717" s="3730"/>
      <c r="B717" s="3730"/>
      <c r="C717" s="3731"/>
      <c r="F717" s="3732"/>
      <c r="G717" s="3732"/>
      <c r="H717" s="3732"/>
      <c r="I717" s="3732"/>
      <c r="J717" s="3732"/>
      <c r="K717" s="3732"/>
      <c r="L717" s="3732"/>
      <c r="M717" s="3732"/>
      <c r="N717" s="3732"/>
      <c r="O717" s="3732"/>
      <c r="P717" s="3732"/>
      <c r="Q717" s="3732"/>
      <c r="R717" s="3732"/>
      <c r="S717" s="3732"/>
      <c r="T717" s="3732"/>
      <c r="U717" s="3732"/>
      <c r="V717" s="3732"/>
      <c r="W717" s="3732"/>
      <c r="X717" s="3732"/>
      <c r="Y717" s="3732"/>
      <c r="Z717" s="3732"/>
      <c r="AA717" s="3732"/>
      <c r="AB717" s="3732"/>
    </row>
    <row r="718" spans="1:28">
      <c r="A718" s="3730"/>
      <c r="B718" s="3730"/>
      <c r="C718" s="3731"/>
      <c r="F718" s="3732"/>
      <c r="G718" s="3732"/>
      <c r="H718" s="3732"/>
      <c r="I718" s="3732"/>
      <c r="J718" s="3732"/>
      <c r="K718" s="3732"/>
      <c r="L718" s="3732"/>
      <c r="M718" s="3732"/>
      <c r="N718" s="3732"/>
      <c r="O718" s="3732"/>
      <c r="P718" s="3732"/>
      <c r="Q718" s="3732"/>
      <c r="R718" s="3732"/>
      <c r="S718" s="3732"/>
      <c r="T718" s="3732"/>
      <c r="U718" s="3732"/>
      <c r="V718" s="3732"/>
      <c r="W718" s="3732"/>
      <c r="X718" s="3732"/>
      <c r="Y718" s="3732"/>
      <c r="Z718" s="3732"/>
      <c r="AA718" s="3732"/>
      <c r="AB718" s="3732"/>
    </row>
    <row r="719" spans="1:28">
      <c r="A719" s="3730"/>
      <c r="B719" s="3730"/>
      <c r="C719" s="3731"/>
      <c r="F719" s="3732"/>
      <c r="G719" s="3732"/>
      <c r="H719" s="3732"/>
      <c r="I719" s="3732"/>
      <c r="J719" s="3732"/>
      <c r="K719" s="3732"/>
      <c r="L719" s="3732"/>
      <c r="M719" s="3732"/>
      <c r="N719" s="3732"/>
      <c r="O719" s="3732"/>
      <c r="P719" s="3732"/>
      <c r="Q719" s="3732"/>
      <c r="R719" s="3732"/>
      <c r="S719" s="3732"/>
      <c r="T719" s="3732"/>
      <c r="U719" s="3732"/>
      <c r="V719" s="3732"/>
      <c r="W719" s="3732"/>
      <c r="X719" s="3732"/>
      <c r="Y719" s="3732"/>
      <c r="Z719" s="3732"/>
      <c r="AA719" s="3732"/>
      <c r="AB719" s="3732"/>
    </row>
    <row r="720" spans="1:28">
      <c r="A720" s="3730"/>
      <c r="B720" s="3730"/>
      <c r="C720" s="3731"/>
      <c r="F720" s="3732"/>
      <c r="G720" s="3732"/>
      <c r="H720" s="3732"/>
      <c r="I720" s="3732"/>
      <c r="J720" s="3732"/>
      <c r="K720" s="3732"/>
      <c r="L720" s="3732"/>
      <c r="M720" s="3732"/>
      <c r="N720" s="3732"/>
      <c r="O720" s="3732"/>
      <c r="P720" s="3732"/>
      <c r="Q720" s="3732"/>
      <c r="R720" s="3732"/>
      <c r="S720" s="3732"/>
      <c r="T720" s="3732"/>
      <c r="U720" s="3732"/>
      <c r="V720" s="3732"/>
      <c r="W720" s="3732"/>
      <c r="X720" s="3732"/>
      <c r="Y720" s="3732"/>
      <c r="Z720" s="3732"/>
      <c r="AA720" s="3732"/>
      <c r="AB720" s="3732"/>
    </row>
    <row r="721" spans="1:28">
      <c r="A721" s="3730"/>
      <c r="B721" s="3730"/>
      <c r="C721" s="3731"/>
      <c r="F721" s="3732"/>
      <c r="G721" s="3732"/>
      <c r="H721" s="3732"/>
      <c r="I721" s="3732"/>
      <c r="J721" s="3732"/>
      <c r="K721" s="3732"/>
      <c r="L721" s="3732"/>
      <c r="M721" s="3732"/>
      <c r="N721" s="3732"/>
      <c r="O721" s="3732"/>
      <c r="P721" s="3732"/>
      <c r="Q721" s="3732"/>
      <c r="R721" s="3732"/>
      <c r="S721" s="3732"/>
      <c r="T721" s="3732"/>
      <c r="U721" s="3732"/>
      <c r="V721" s="3732"/>
      <c r="W721" s="3732"/>
      <c r="X721" s="3732"/>
      <c r="Y721" s="3732"/>
      <c r="Z721" s="3732"/>
      <c r="AA721" s="3732"/>
      <c r="AB721" s="3732"/>
    </row>
    <row r="722" spans="1:28">
      <c r="A722" s="3730"/>
      <c r="B722" s="3730"/>
      <c r="C722" s="3731"/>
      <c r="F722" s="3732"/>
      <c r="G722" s="3732"/>
      <c r="H722" s="3732"/>
      <c r="I722" s="3732"/>
      <c r="J722" s="3732"/>
      <c r="K722" s="3732"/>
      <c r="L722" s="3732"/>
      <c r="M722" s="3732"/>
      <c r="N722" s="3732"/>
      <c r="O722" s="3732"/>
      <c r="P722" s="3732"/>
      <c r="Q722" s="3732"/>
      <c r="R722" s="3732"/>
      <c r="S722" s="3732"/>
      <c r="T722" s="3732"/>
      <c r="U722" s="3732"/>
      <c r="V722" s="3732"/>
      <c r="W722" s="3732"/>
      <c r="X722" s="3732"/>
      <c r="Y722" s="3732"/>
      <c r="Z722" s="3732"/>
      <c r="AA722" s="3732"/>
      <c r="AB722" s="3732"/>
    </row>
    <row r="723" spans="1:28">
      <c r="A723" s="3730"/>
      <c r="B723" s="3730"/>
      <c r="C723" s="3731"/>
      <c r="F723" s="3732"/>
      <c r="G723" s="3732"/>
      <c r="H723" s="3732"/>
      <c r="I723" s="3732"/>
      <c r="J723" s="3732"/>
      <c r="K723" s="3732"/>
      <c r="L723" s="3732"/>
      <c r="M723" s="3732"/>
      <c r="N723" s="3732"/>
      <c r="O723" s="3732"/>
      <c r="P723" s="3732"/>
      <c r="Q723" s="3732"/>
      <c r="R723" s="3732"/>
      <c r="S723" s="3732"/>
      <c r="T723" s="3732"/>
      <c r="U723" s="3732"/>
      <c r="V723" s="3732"/>
      <c r="W723" s="3732"/>
      <c r="X723" s="3732"/>
      <c r="Y723" s="3732"/>
      <c r="Z723" s="3732"/>
      <c r="AA723" s="3732"/>
      <c r="AB723" s="3732"/>
    </row>
    <row r="724" spans="1:28">
      <c r="A724" s="3730"/>
      <c r="B724" s="3730"/>
      <c r="C724" s="3731"/>
      <c r="F724" s="3732"/>
      <c r="G724" s="3732"/>
      <c r="H724" s="3732"/>
      <c r="I724" s="3732"/>
      <c r="J724" s="3732"/>
      <c r="K724" s="3732"/>
      <c r="L724" s="3732"/>
      <c r="M724" s="3732"/>
      <c r="N724" s="3732"/>
      <c r="O724" s="3732"/>
      <c r="P724" s="3732"/>
      <c r="Q724" s="3732"/>
      <c r="R724" s="3732"/>
      <c r="S724" s="3732"/>
      <c r="T724" s="3732"/>
      <c r="U724" s="3732"/>
      <c r="V724" s="3732"/>
      <c r="W724" s="3732"/>
      <c r="X724" s="3732"/>
      <c r="Y724" s="3732"/>
      <c r="Z724" s="3732"/>
      <c r="AA724" s="3732"/>
      <c r="AB724" s="3732"/>
    </row>
    <row r="725" spans="1:28">
      <c r="A725" s="3730"/>
      <c r="B725" s="3730"/>
      <c r="C725" s="3731"/>
      <c r="F725" s="3732"/>
      <c r="G725" s="3732"/>
      <c r="H725" s="3732"/>
      <c r="I725" s="3732"/>
      <c r="J725" s="3732"/>
      <c r="K725" s="3732"/>
      <c r="L725" s="3732"/>
      <c r="M725" s="3732"/>
      <c r="N725" s="3732"/>
      <c r="O725" s="3732"/>
      <c r="P725" s="3732"/>
      <c r="Q725" s="3732"/>
      <c r="R725" s="3732"/>
      <c r="S725" s="3732"/>
      <c r="T725" s="3732"/>
      <c r="U725" s="3732"/>
      <c r="V725" s="3732"/>
      <c r="W725" s="3732"/>
      <c r="X725" s="3732"/>
      <c r="Y725" s="3732"/>
      <c r="Z725" s="3732"/>
      <c r="AA725" s="3732"/>
      <c r="AB725" s="3732"/>
    </row>
    <row r="726" spans="1:28">
      <c r="A726" s="3730"/>
      <c r="B726" s="3730"/>
      <c r="C726" s="3731"/>
      <c r="F726" s="3732"/>
      <c r="G726" s="3732"/>
      <c r="H726" s="3732"/>
      <c r="I726" s="3732"/>
      <c r="J726" s="3732"/>
      <c r="K726" s="3732"/>
      <c r="L726" s="3732"/>
      <c r="M726" s="3732"/>
      <c r="N726" s="3732"/>
      <c r="O726" s="3732"/>
      <c r="P726" s="3732"/>
      <c r="Q726" s="3732"/>
      <c r="R726" s="3732"/>
      <c r="S726" s="3732"/>
      <c r="T726" s="3732"/>
      <c r="U726" s="3732"/>
      <c r="V726" s="3732"/>
      <c r="W726" s="3732"/>
      <c r="X726" s="3732"/>
      <c r="Y726" s="3732"/>
      <c r="Z726" s="3732"/>
      <c r="AA726" s="3732"/>
      <c r="AB726" s="3732"/>
    </row>
    <row r="727" spans="1:28">
      <c r="A727" s="3730"/>
      <c r="B727" s="3730"/>
      <c r="C727" s="3731"/>
      <c r="F727" s="3732"/>
      <c r="G727" s="3732"/>
      <c r="H727" s="3732"/>
      <c r="I727" s="3732"/>
      <c r="J727" s="3732"/>
      <c r="K727" s="3732"/>
      <c r="L727" s="3732"/>
      <c r="M727" s="3732"/>
      <c r="N727" s="3732"/>
      <c r="O727" s="3732"/>
      <c r="P727" s="3732"/>
      <c r="Q727" s="3732"/>
      <c r="R727" s="3732"/>
      <c r="S727" s="3732"/>
      <c r="T727" s="3732"/>
      <c r="U727" s="3732"/>
      <c r="V727" s="3732"/>
      <c r="W727" s="3732"/>
      <c r="X727" s="3732"/>
      <c r="Y727" s="3732"/>
      <c r="Z727" s="3732"/>
      <c r="AA727" s="3732"/>
      <c r="AB727" s="3732"/>
    </row>
    <row r="728" spans="1:28">
      <c r="A728" s="3730"/>
      <c r="B728" s="3730"/>
      <c r="C728" s="3731"/>
      <c r="F728" s="3732"/>
      <c r="G728" s="3732"/>
      <c r="H728" s="3732"/>
      <c r="I728" s="3732"/>
      <c r="J728" s="3732"/>
      <c r="K728" s="3732"/>
      <c r="L728" s="3732"/>
      <c r="M728" s="3732"/>
      <c r="N728" s="3732"/>
      <c r="O728" s="3732"/>
      <c r="P728" s="3732"/>
      <c r="Q728" s="3732"/>
      <c r="R728" s="3732"/>
      <c r="S728" s="3732"/>
      <c r="T728" s="3732"/>
      <c r="U728" s="3732"/>
      <c r="V728" s="3732"/>
      <c r="W728" s="3732"/>
      <c r="X728" s="3732"/>
      <c r="Y728" s="3732"/>
      <c r="Z728" s="3732"/>
      <c r="AA728" s="3732"/>
      <c r="AB728" s="3732"/>
    </row>
    <row r="729" spans="1:28">
      <c r="A729" s="3730"/>
      <c r="B729" s="3730"/>
      <c r="C729" s="3731"/>
      <c r="F729" s="3732"/>
      <c r="G729" s="3732"/>
      <c r="H729" s="3732"/>
      <c r="I729" s="3732"/>
      <c r="J729" s="3732"/>
      <c r="K729" s="3732"/>
      <c r="L729" s="3732"/>
      <c r="M729" s="3732"/>
      <c r="N729" s="3732"/>
      <c r="O729" s="3732"/>
      <c r="P729" s="3732"/>
      <c r="Q729" s="3732"/>
      <c r="R729" s="3732"/>
      <c r="S729" s="3732"/>
      <c r="T729" s="3732"/>
      <c r="U729" s="3732"/>
      <c r="V729" s="3732"/>
      <c r="W729" s="3732"/>
      <c r="X729" s="3732"/>
      <c r="Y729" s="3732"/>
      <c r="Z729" s="3732"/>
      <c r="AA729" s="3732"/>
      <c r="AB729" s="3732"/>
    </row>
    <row r="730" spans="1:28">
      <c r="A730" s="3730"/>
      <c r="B730" s="3730"/>
      <c r="C730" s="3731"/>
      <c r="F730" s="3732"/>
      <c r="G730" s="3732"/>
      <c r="H730" s="3732"/>
      <c r="I730" s="3732"/>
      <c r="J730" s="3732"/>
      <c r="K730" s="3732"/>
      <c r="L730" s="3732"/>
      <c r="M730" s="3732"/>
      <c r="N730" s="3732"/>
      <c r="O730" s="3732"/>
      <c r="P730" s="3732"/>
      <c r="Q730" s="3732"/>
      <c r="R730" s="3732"/>
      <c r="S730" s="3732"/>
      <c r="T730" s="3732"/>
      <c r="U730" s="3732"/>
      <c r="V730" s="3732"/>
      <c r="W730" s="3732"/>
      <c r="X730" s="3732"/>
      <c r="Y730" s="3732"/>
      <c r="Z730" s="3732"/>
      <c r="AA730" s="3732"/>
      <c r="AB730" s="3732"/>
    </row>
    <row r="731" spans="1:28">
      <c r="A731" s="3730"/>
      <c r="B731" s="3730"/>
      <c r="C731" s="3731"/>
      <c r="F731" s="3732"/>
      <c r="G731" s="3732"/>
      <c r="H731" s="3732"/>
      <c r="I731" s="3732"/>
      <c r="J731" s="3732"/>
      <c r="K731" s="3732"/>
      <c r="L731" s="3732"/>
      <c r="M731" s="3732"/>
      <c r="N731" s="3732"/>
      <c r="O731" s="3732"/>
      <c r="P731" s="3732"/>
      <c r="Q731" s="3732"/>
      <c r="R731" s="3732"/>
      <c r="S731" s="3732"/>
      <c r="T731" s="3732"/>
      <c r="U731" s="3732"/>
      <c r="V731" s="3732"/>
      <c r="W731" s="3732"/>
      <c r="X731" s="3732"/>
      <c r="Y731" s="3732"/>
      <c r="Z731" s="3732"/>
      <c r="AA731" s="3732"/>
      <c r="AB731" s="3732"/>
    </row>
    <row r="732" spans="1:28">
      <c r="A732" s="3730"/>
      <c r="B732" s="3730"/>
      <c r="C732" s="3731"/>
      <c r="F732" s="3732"/>
      <c r="G732" s="3732"/>
      <c r="H732" s="3732"/>
      <c r="I732" s="3732"/>
      <c r="J732" s="3732"/>
      <c r="K732" s="3732"/>
      <c r="L732" s="3732"/>
      <c r="M732" s="3732"/>
      <c r="N732" s="3732"/>
      <c r="O732" s="3732"/>
      <c r="P732" s="3732"/>
      <c r="Q732" s="3732"/>
      <c r="R732" s="3732"/>
      <c r="S732" s="3732"/>
      <c r="T732" s="3732"/>
      <c r="U732" s="3732"/>
      <c r="V732" s="3732"/>
      <c r="W732" s="3732"/>
      <c r="X732" s="3732"/>
      <c r="Y732" s="3732"/>
      <c r="Z732" s="3732"/>
      <c r="AA732" s="3732"/>
      <c r="AB732" s="3732"/>
    </row>
    <row r="733" spans="1:28">
      <c r="A733" s="3730"/>
      <c r="B733" s="3730"/>
      <c r="C733" s="3731"/>
      <c r="F733" s="3732"/>
      <c r="G733" s="3732"/>
      <c r="H733" s="3732"/>
      <c r="I733" s="3732"/>
      <c r="J733" s="3732"/>
      <c r="K733" s="3732"/>
      <c r="L733" s="3732"/>
      <c r="M733" s="3732"/>
      <c r="N733" s="3732"/>
      <c r="O733" s="3732"/>
      <c r="P733" s="3732"/>
      <c r="Q733" s="3732"/>
      <c r="R733" s="3732"/>
      <c r="S733" s="3732"/>
      <c r="T733" s="3732"/>
      <c r="U733" s="3732"/>
      <c r="V733" s="3732"/>
      <c r="W733" s="3732"/>
      <c r="X733" s="3732"/>
      <c r="Y733" s="3732"/>
      <c r="Z733" s="3732"/>
      <c r="AA733" s="3732"/>
      <c r="AB733" s="3732"/>
    </row>
    <row r="734" spans="1:28">
      <c r="A734" s="3730"/>
      <c r="B734" s="3730"/>
      <c r="C734" s="3731"/>
      <c r="F734" s="3732"/>
      <c r="G734" s="3732"/>
      <c r="H734" s="3732"/>
      <c r="I734" s="3732"/>
      <c r="J734" s="3732"/>
      <c r="K734" s="3732"/>
      <c r="L734" s="3732"/>
      <c r="M734" s="3732"/>
      <c r="N734" s="3732"/>
      <c r="O734" s="3732"/>
      <c r="P734" s="3732"/>
      <c r="Q734" s="3732"/>
      <c r="R734" s="3732"/>
      <c r="S734" s="3732"/>
      <c r="T734" s="3732"/>
      <c r="U734" s="3732"/>
      <c r="V734" s="3732"/>
      <c r="W734" s="3732"/>
      <c r="X734" s="3732"/>
      <c r="Y734" s="3732"/>
      <c r="Z734" s="3732"/>
      <c r="AA734" s="3732"/>
      <c r="AB734" s="3732"/>
    </row>
    <row r="735" spans="1:28">
      <c r="A735" s="3730"/>
      <c r="B735" s="3730"/>
      <c r="C735" s="3731"/>
      <c r="F735" s="3732"/>
      <c r="G735" s="3732"/>
      <c r="H735" s="3732"/>
      <c r="I735" s="3732"/>
      <c r="J735" s="3732"/>
      <c r="K735" s="3732"/>
      <c r="L735" s="3732"/>
      <c r="M735" s="3732"/>
      <c r="N735" s="3732"/>
      <c r="O735" s="3732"/>
      <c r="P735" s="3732"/>
      <c r="Q735" s="3732"/>
      <c r="R735" s="3732"/>
      <c r="S735" s="3732"/>
      <c r="T735" s="3732"/>
      <c r="U735" s="3732"/>
      <c r="V735" s="3732"/>
      <c r="W735" s="3732"/>
      <c r="X735" s="3732"/>
      <c r="Y735" s="3732"/>
      <c r="Z735" s="3732"/>
      <c r="AA735" s="3732"/>
      <c r="AB735" s="3732"/>
    </row>
    <row r="736" spans="1:28">
      <c r="A736" s="3730"/>
      <c r="B736" s="3730"/>
      <c r="C736" s="3731"/>
      <c r="F736" s="3732"/>
      <c r="G736" s="3732"/>
      <c r="H736" s="3732"/>
      <c r="I736" s="3732"/>
      <c r="J736" s="3732"/>
      <c r="K736" s="3732"/>
      <c r="L736" s="3732"/>
      <c r="M736" s="3732"/>
      <c r="N736" s="3732"/>
      <c r="O736" s="3732"/>
      <c r="P736" s="3732"/>
      <c r="Q736" s="3732"/>
      <c r="R736" s="3732"/>
      <c r="S736" s="3732"/>
      <c r="T736" s="3732"/>
      <c r="U736" s="3732"/>
      <c r="V736" s="3732"/>
      <c r="W736" s="3732"/>
      <c r="X736" s="3732"/>
      <c r="Y736" s="3732"/>
      <c r="Z736" s="3732"/>
      <c r="AA736" s="3732"/>
      <c r="AB736" s="3732"/>
    </row>
    <row r="737" spans="1:28">
      <c r="A737" s="3730"/>
      <c r="B737" s="3730"/>
      <c r="C737" s="3731"/>
      <c r="F737" s="3732"/>
      <c r="G737" s="3732"/>
      <c r="H737" s="3732"/>
      <c r="I737" s="3732"/>
      <c r="J737" s="3732"/>
      <c r="K737" s="3732"/>
      <c r="L737" s="3732"/>
      <c r="M737" s="3732"/>
      <c r="N737" s="3732"/>
      <c r="O737" s="3732"/>
      <c r="P737" s="3732"/>
      <c r="Q737" s="3732"/>
      <c r="R737" s="3732"/>
      <c r="S737" s="3732"/>
      <c r="T737" s="3732"/>
      <c r="U737" s="3732"/>
      <c r="V737" s="3732"/>
      <c r="W737" s="3732"/>
      <c r="X737" s="3732"/>
      <c r="Y737" s="3732"/>
      <c r="Z737" s="3732"/>
      <c r="AA737" s="3732"/>
      <c r="AB737" s="3732"/>
    </row>
    <row r="738" spans="1:28">
      <c r="A738" s="3730"/>
      <c r="B738" s="3730"/>
      <c r="C738" s="3731"/>
      <c r="F738" s="3732"/>
      <c r="G738" s="3732"/>
      <c r="H738" s="3732"/>
      <c r="I738" s="3732"/>
      <c r="J738" s="3732"/>
      <c r="K738" s="3732"/>
      <c r="L738" s="3732"/>
      <c r="M738" s="3732"/>
      <c r="N738" s="3732"/>
      <c r="O738" s="3732"/>
      <c r="P738" s="3732"/>
      <c r="Q738" s="3732"/>
      <c r="R738" s="3732"/>
      <c r="S738" s="3732"/>
      <c r="T738" s="3732"/>
      <c r="U738" s="3732"/>
      <c r="V738" s="3732"/>
      <c r="W738" s="3732"/>
      <c r="X738" s="3732"/>
      <c r="Y738" s="3732"/>
      <c r="Z738" s="3732"/>
      <c r="AA738" s="3732"/>
      <c r="AB738" s="3732"/>
    </row>
    <row r="739" spans="1:28">
      <c r="A739" s="3730"/>
      <c r="B739" s="3730"/>
      <c r="C739" s="3731"/>
      <c r="F739" s="3732"/>
      <c r="G739" s="3732"/>
      <c r="H739" s="3732"/>
      <c r="I739" s="3732"/>
      <c r="J739" s="3732"/>
      <c r="K739" s="3732"/>
      <c r="L739" s="3732"/>
      <c r="M739" s="3732"/>
      <c r="N739" s="3732"/>
      <c r="O739" s="3732"/>
      <c r="P739" s="3732"/>
      <c r="Q739" s="3732"/>
      <c r="R739" s="3732"/>
      <c r="S739" s="3732"/>
      <c r="T739" s="3732"/>
      <c r="U739" s="3732"/>
      <c r="V739" s="3732"/>
      <c r="W739" s="3732"/>
      <c r="X739" s="3732"/>
      <c r="Y739" s="3732"/>
      <c r="Z739" s="3732"/>
      <c r="AA739" s="3732"/>
      <c r="AB739" s="3732"/>
    </row>
    <row r="740" spans="1:28">
      <c r="A740" s="3730"/>
      <c r="B740" s="3730"/>
      <c r="C740" s="3731"/>
      <c r="F740" s="3732"/>
      <c r="G740" s="3732"/>
      <c r="H740" s="3732"/>
      <c r="I740" s="3732"/>
      <c r="J740" s="3732"/>
      <c r="K740" s="3732"/>
      <c r="L740" s="3732"/>
      <c r="M740" s="3732"/>
      <c r="N740" s="3732"/>
      <c r="O740" s="3732"/>
      <c r="P740" s="3732"/>
      <c r="Q740" s="3732"/>
      <c r="R740" s="3732"/>
      <c r="S740" s="3732"/>
      <c r="T740" s="3732"/>
      <c r="U740" s="3732"/>
      <c r="V740" s="3732"/>
      <c r="W740" s="3732"/>
      <c r="X740" s="3732"/>
      <c r="Y740" s="3732"/>
      <c r="Z740" s="3732"/>
      <c r="AA740" s="3732"/>
      <c r="AB740" s="3732"/>
    </row>
    <row r="741" spans="1:28">
      <c r="A741" s="3730"/>
      <c r="B741" s="3730"/>
      <c r="C741" s="3731"/>
      <c r="F741" s="3732"/>
      <c r="G741" s="3732"/>
      <c r="H741" s="3732"/>
      <c r="I741" s="3732"/>
      <c r="J741" s="3732"/>
      <c r="K741" s="3732"/>
      <c r="L741" s="3732"/>
      <c r="M741" s="3732"/>
      <c r="N741" s="3732"/>
      <c r="O741" s="3732"/>
      <c r="P741" s="3732"/>
      <c r="Q741" s="3732"/>
      <c r="R741" s="3732"/>
      <c r="S741" s="3732"/>
      <c r="T741" s="3732"/>
      <c r="U741" s="3732"/>
      <c r="V741" s="3732"/>
      <c r="W741" s="3732"/>
      <c r="X741" s="3732"/>
      <c r="Y741" s="3732"/>
      <c r="Z741" s="3732"/>
      <c r="AA741" s="3732"/>
      <c r="AB741" s="3732"/>
    </row>
    <row r="742" spans="1:28">
      <c r="A742" s="3730"/>
      <c r="B742" s="3730"/>
      <c r="C742" s="3731"/>
      <c r="F742" s="3732"/>
      <c r="G742" s="3732"/>
      <c r="H742" s="3732"/>
      <c r="I742" s="3732"/>
      <c r="J742" s="3732"/>
      <c r="K742" s="3732"/>
      <c r="L742" s="3732"/>
      <c r="M742" s="3732"/>
      <c r="N742" s="3732"/>
      <c r="O742" s="3732"/>
      <c r="P742" s="3732"/>
      <c r="Q742" s="3732"/>
      <c r="R742" s="3732"/>
      <c r="S742" s="3732"/>
      <c r="T742" s="3732"/>
      <c r="U742" s="3732"/>
      <c r="V742" s="3732"/>
      <c r="W742" s="3732"/>
      <c r="X742" s="3732"/>
      <c r="Y742" s="3732"/>
      <c r="Z742" s="3732"/>
      <c r="AA742" s="3732"/>
      <c r="AB742" s="3732"/>
    </row>
    <row r="743" spans="1:28">
      <c r="A743" s="3730"/>
      <c r="B743" s="3730"/>
      <c r="C743" s="3731"/>
      <c r="F743" s="3732"/>
      <c r="G743" s="3732"/>
      <c r="H743" s="3732"/>
      <c r="I743" s="3732"/>
      <c r="J743" s="3732"/>
      <c r="K743" s="3732"/>
      <c r="L743" s="3732"/>
      <c r="M743" s="3732"/>
      <c r="N743" s="3732"/>
      <c r="O743" s="3732"/>
      <c r="P743" s="3732"/>
      <c r="Q743" s="3732"/>
      <c r="R743" s="3732"/>
      <c r="S743" s="3732"/>
      <c r="T743" s="3732"/>
      <c r="U743" s="3732"/>
      <c r="V743" s="3732"/>
      <c r="W743" s="3732"/>
      <c r="X743" s="3732"/>
      <c r="Y743" s="3732"/>
      <c r="Z743" s="3732"/>
      <c r="AA743" s="3732"/>
      <c r="AB743" s="3732"/>
    </row>
    <row r="744" spans="1:28">
      <c r="A744" s="3730"/>
      <c r="B744" s="3730"/>
      <c r="C744" s="3731"/>
      <c r="F744" s="3732"/>
      <c r="G744" s="3732"/>
      <c r="H744" s="3732"/>
      <c r="I744" s="3732"/>
      <c r="J744" s="3732"/>
      <c r="K744" s="3732"/>
      <c r="L744" s="3732"/>
      <c r="M744" s="3732"/>
      <c r="N744" s="3732"/>
      <c r="O744" s="3732"/>
      <c r="P744" s="3732"/>
      <c r="Q744" s="3732"/>
      <c r="R744" s="3732"/>
      <c r="S744" s="3732"/>
      <c r="T744" s="3732"/>
      <c r="U744" s="3732"/>
      <c r="V744" s="3732"/>
      <c r="W744" s="3732"/>
      <c r="X744" s="3732"/>
      <c r="Y744" s="3732"/>
      <c r="Z744" s="3732"/>
      <c r="AA744" s="3732"/>
      <c r="AB744" s="3732"/>
    </row>
    <row r="745" spans="1:28">
      <c r="A745" s="3730"/>
      <c r="B745" s="3730"/>
      <c r="C745" s="3731"/>
      <c r="F745" s="3732"/>
      <c r="G745" s="3732"/>
      <c r="H745" s="3732"/>
      <c r="I745" s="3732"/>
      <c r="J745" s="3732"/>
      <c r="K745" s="3732"/>
      <c r="L745" s="3732"/>
      <c r="M745" s="3732"/>
      <c r="N745" s="3732"/>
      <c r="O745" s="3732"/>
      <c r="P745" s="3732"/>
      <c r="Q745" s="3732"/>
      <c r="R745" s="3732"/>
      <c r="S745" s="3732"/>
      <c r="T745" s="3732"/>
      <c r="U745" s="3732"/>
      <c r="V745" s="3732"/>
      <c r="W745" s="3732"/>
      <c r="X745" s="3732"/>
      <c r="Y745" s="3732"/>
      <c r="Z745" s="3732"/>
      <c r="AA745" s="3732"/>
      <c r="AB745" s="3732"/>
    </row>
    <row r="746" spans="1:28">
      <c r="A746" s="3730"/>
      <c r="B746" s="3730"/>
      <c r="C746" s="3731"/>
      <c r="F746" s="3732"/>
      <c r="G746" s="3732"/>
      <c r="H746" s="3732"/>
      <c r="I746" s="3732"/>
      <c r="J746" s="3732"/>
      <c r="K746" s="3732"/>
      <c r="L746" s="3732"/>
      <c r="M746" s="3732"/>
      <c r="N746" s="3732"/>
      <c r="O746" s="3732"/>
      <c r="P746" s="3732"/>
      <c r="Q746" s="3732"/>
      <c r="R746" s="3732"/>
      <c r="S746" s="3732"/>
      <c r="T746" s="3732"/>
      <c r="U746" s="3732"/>
      <c r="V746" s="3732"/>
      <c r="W746" s="3732"/>
      <c r="X746" s="3732"/>
      <c r="Y746" s="3732"/>
      <c r="Z746" s="3732"/>
      <c r="AA746" s="3732"/>
      <c r="AB746" s="3732"/>
    </row>
    <row r="747" spans="1:28">
      <c r="A747" s="3730"/>
      <c r="B747" s="3730"/>
      <c r="C747" s="3731"/>
      <c r="F747" s="3732"/>
      <c r="G747" s="3732"/>
      <c r="H747" s="3732"/>
      <c r="I747" s="3732"/>
      <c r="J747" s="3732"/>
      <c r="K747" s="3732"/>
      <c r="L747" s="3732"/>
      <c r="M747" s="3732"/>
      <c r="N747" s="3732"/>
      <c r="O747" s="3732"/>
      <c r="P747" s="3732"/>
      <c r="Q747" s="3732"/>
      <c r="R747" s="3732"/>
      <c r="S747" s="3732"/>
      <c r="T747" s="3732"/>
      <c r="U747" s="3732"/>
      <c r="V747" s="3732"/>
      <c r="W747" s="3732"/>
      <c r="X747" s="3732"/>
      <c r="Y747" s="3732"/>
      <c r="Z747" s="3732"/>
      <c r="AA747" s="3732"/>
      <c r="AB747" s="3732"/>
    </row>
    <row r="748" spans="1:28">
      <c r="A748" s="3730"/>
      <c r="B748" s="3730"/>
      <c r="C748" s="3731"/>
      <c r="F748" s="3732"/>
      <c r="G748" s="3732"/>
      <c r="H748" s="3732"/>
      <c r="I748" s="3732"/>
      <c r="J748" s="3732"/>
      <c r="K748" s="3732"/>
      <c r="L748" s="3732"/>
      <c r="M748" s="3732"/>
      <c r="N748" s="3732"/>
      <c r="O748" s="3732"/>
      <c r="P748" s="3732"/>
      <c r="Q748" s="3732"/>
      <c r="R748" s="3732"/>
      <c r="S748" s="3732"/>
      <c r="T748" s="3732"/>
      <c r="U748" s="3732"/>
      <c r="V748" s="3732"/>
      <c r="W748" s="3732"/>
      <c r="X748" s="3732"/>
      <c r="Y748" s="3732"/>
      <c r="Z748" s="3732"/>
      <c r="AA748" s="3732"/>
      <c r="AB748" s="3732"/>
    </row>
    <row r="749" spans="1:28">
      <c r="A749" s="3730"/>
      <c r="B749" s="3730"/>
      <c r="C749" s="3731"/>
      <c r="F749" s="3732"/>
      <c r="G749" s="3732"/>
      <c r="H749" s="3732"/>
      <c r="I749" s="3732"/>
      <c r="J749" s="3732"/>
      <c r="K749" s="3732"/>
      <c r="L749" s="3732"/>
      <c r="M749" s="3732"/>
      <c r="N749" s="3732"/>
      <c r="O749" s="3732"/>
      <c r="P749" s="3732"/>
      <c r="Q749" s="3732"/>
      <c r="R749" s="3732"/>
      <c r="S749" s="3732"/>
      <c r="T749" s="3732"/>
      <c r="U749" s="3732"/>
      <c r="V749" s="3732"/>
      <c r="W749" s="3732"/>
      <c r="X749" s="3732"/>
      <c r="Y749" s="3732"/>
      <c r="Z749" s="3732"/>
      <c r="AA749" s="3732"/>
      <c r="AB749" s="3732"/>
    </row>
    <row r="750" spans="1:28">
      <c r="A750" s="3730"/>
      <c r="B750" s="3730"/>
      <c r="C750" s="3731"/>
      <c r="F750" s="3732"/>
      <c r="G750" s="3732"/>
      <c r="H750" s="3732"/>
      <c r="I750" s="3732"/>
      <c r="J750" s="3732"/>
      <c r="K750" s="3732"/>
      <c r="L750" s="3732"/>
      <c r="M750" s="3732"/>
      <c r="N750" s="3732"/>
      <c r="O750" s="3732"/>
      <c r="P750" s="3732"/>
      <c r="Q750" s="3732"/>
      <c r="R750" s="3732"/>
      <c r="S750" s="3732"/>
      <c r="T750" s="3732"/>
      <c r="U750" s="3732"/>
      <c r="V750" s="3732"/>
      <c r="W750" s="3732"/>
      <c r="X750" s="3732"/>
      <c r="Y750" s="3732"/>
      <c r="Z750" s="3732"/>
      <c r="AA750" s="3732"/>
      <c r="AB750" s="3732"/>
    </row>
    <row r="751" spans="1:28">
      <c r="A751" s="3730"/>
      <c r="B751" s="3730"/>
      <c r="C751" s="3731"/>
      <c r="F751" s="3732"/>
      <c r="G751" s="3732"/>
      <c r="H751" s="3732"/>
      <c r="I751" s="3732"/>
      <c r="J751" s="3732"/>
      <c r="K751" s="3732"/>
      <c r="L751" s="3732"/>
      <c r="M751" s="3732"/>
      <c r="N751" s="3732"/>
      <c r="O751" s="3732"/>
      <c r="P751" s="3732"/>
      <c r="Q751" s="3732"/>
      <c r="R751" s="3732"/>
      <c r="S751" s="3732"/>
      <c r="T751" s="3732"/>
      <c r="U751" s="3732"/>
      <c r="V751" s="3732"/>
      <c r="W751" s="3732"/>
      <c r="X751" s="3732"/>
      <c r="Y751" s="3732"/>
      <c r="Z751" s="3732"/>
      <c r="AA751" s="3732"/>
      <c r="AB751" s="3732"/>
    </row>
    <row r="752" spans="1:28">
      <c r="A752" s="3730"/>
      <c r="B752" s="3730"/>
      <c r="C752" s="3731"/>
      <c r="F752" s="3732"/>
      <c r="G752" s="3732"/>
      <c r="H752" s="3732"/>
      <c r="I752" s="3732"/>
      <c r="J752" s="3732"/>
      <c r="K752" s="3732"/>
      <c r="L752" s="3732"/>
      <c r="M752" s="3732"/>
      <c r="N752" s="3732"/>
      <c r="O752" s="3732"/>
      <c r="P752" s="3732"/>
      <c r="Q752" s="3732"/>
      <c r="R752" s="3732"/>
      <c r="S752" s="3732"/>
      <c r="T752" s="3732"/>
      <c r="U752" s="3732"/>
      <c r="V752" s="3732"/>
      <c r="W752" s="3732"/>
      <c r="X752" s="3732"/>
      <c r="Y752" s="3732"/>
      <c r="Z752" s="3732"/>
      <c r="AA752" s="3732"/>
      <c r="AB752" s="3732"/>
    </row>
    <row r="753" spans="1:28">
      <c r="A753" s="3730"/>
      <c r="B753" s="3730"/>
      <c r="C753" s="3731"/>
      <c r="F753" s="3732"/>
      <c r="G753" s="3732"/>
      <c r="H753" s="3732"/>
      <c r="I753" s="3732"/>
      <c r="J753" s="3732"/>
      <c r="K753" s="3732"/>
      <c r="L753" s="3732"/>
      <c r="M753" s="3732"/>
      <c r="N753" s="3732"/>
      <c r="O753" s="3732"/>
      <c r="P753" s="3732"/>
      <c r="Q753" s="3732"/>
      <c r="R753" s="3732"/>
      <c r="S753" s="3732"/>
      <c r="T753" s="3732"/>
      <c r="U753" s="3732"/>
      <c r="V753" s="3732"/>
      <c r="W753" s="3732"/>
      <c r="X753" s="3732"/>
      <c r="Y753" s="3732"/>
      <c r="Z753" s="3732"/>
      <c r="AA753" s="3732"/>
      <c r="AB753" s="3732"/>
    </row>
    <row r="754" spans="1:28">
      <c r="A754" s="3730"/>
      <c r="B754" s="3730"/>
      <c r="C754" s="3731"/>
      <c r="F754" s="3732"/>
      <c r="G754" s="3732"/>
      <c r="H754" s="3732"/>
      <c r="I754" s="3732"/>
      <c r="J754" s="3732"/>
      <c r="K754" s="3732"/>
      <c r="L754" s="3732"/>
      <c r="M754" s="3732"/>
      <c r="N754" s="3732"/>
      <c r="O754" s="3732"/>
      <c r="P754" s="3732"/>
      <c r="Q754" s="3732"/>
      <c r="R754" s="3732"/>
      <c r="S754" s="3732"/>
      <c r="T754" s="3732"/>
      <c r="U754" s="3732"/>
      <c r="V754" s="3732"/>
      <c r="W754" s="3732"/>
      <c r="X754" s="3732"/>
      <c r="Y754" s="3732"/>
      <c r="Z754" s="3732"/>
      <c r="AA754" s="3732"/>
      <c r="AB754" s="3732"/>
    </row>
    <row r="755" spans="1:28">
      <c r="A755" s="3730"/>
      <c r="B755" s="3730"/>
      <c r="C755" s="3731"/>
      <c r="F755" s="3732"/>
      <c r="G755" s="3732"/>
      <c r="H755" s="3732"/>
      <c r="I755" s="3732"/>
      <c r="J755" s="3732"/>
      <c r="K755" s="3732"/>
      <c r="L755" s="3732"/>
      <c r="M755" s="3732"/>
      <c r="N755" s="3732"/>
      <c r="O755" s="3732"/>
      <c r="P755" s="3732"/>
      <c r="Q755" s="3732"/>
      <c r="R755" s="3732"/>
      <c r="S755" s="3732"/>
      <c r="T755" s="3732"/>
      <c r="U755" s="3732"/>
      <c r="V755" s="3732"/>
      <c r="W755" s="3732"/>
      <c r="X755" s="3732"/>
      <c r="Y755" s="3732"/>
      <c r="Z755" s="3732"/>
      <c r="AA755" s="3732"/>
      <c r="AB755" s="3732"/>
    </row>
    <row r="756" spans="1:28">
      <c r="A756" s="3730"/>
      <c r="B756" s="3730"/>
      <c r="C756" s="3731"/>
      <c r="F756" s="3732"/>
      <c r="G756" s="3732"/>
      <c r="H756" s="3732"/>
      <c r="I756" s="3732"/>
      <c r="J756" s="3732"/>
      <c r="K756" s="3732"/>
      <c r="L756" s="3732"/>
      <c r="M756" s="3732"/>
      <c r="N756" s="3732"/>
      <c r="O756" s="3732"/>
      <c r="P756" s="3732"/>
      <c r="Q756" s="3732"/>
      <c r="R756" s="3732"/>
      <c r="S756" s="3732"/>
      <c r="T756" s="3732"/>
      <c r="U756" s="3732"/>
      <c r="V756" s="3732"/>
      <c r="W756" s="3732"/>
      <c r="X756" s="3732"/>
      <c r="Y756" s="3732"/>
      <c r="Z756" s="3732"/>
      <c r="AA756" s="3732"/>
      <c r="AB756" s="3732"/>
    </row>
    <row r="757" spans="1:28">
      <c r="A757" s="3730"/>
      <c r="B757" s="3730"/>
      <c r="C757" s="3731"/>
      <c r="F757" s="3732"/>
      <c r="G757" s="3732"/>
      <c r="H757" s="3732"/>
      <c r="I757" s="3732"/>
      <c r="J757" s="3732"/>
      <c r="K757" s="3732"/>
      <c r="L757" s="3732"/>
      <c r="M757" s="3732"/>
      <c r="N757" s="3732"/>
      <c r="O757" s="3732"/>
      <c r="P757" s="3732"/>
      <c r="Q757" s="3732"/>
      <c r="R757" s="3732"/>
      <c r="S757" s="3732"/>
      <c r="T757" s="3732"/>
      <c r="U757" s="3732"/>
      <c r="V757" s="3732"/>
      <c r="W757" s="3732"/>
      <c r="X757" s="3732"/>
      <c r="Y757" s="3732"/>
      <c r="Z757" s="3732"/>
      <c r="AA757" s="3732"/>
      <c r="AB757" s="3732"/>
    </row>
    <row r="758" spans="1:28">
      <c r="A758" s="3730"/>
      <c r="B758" s="3730"/>
      <c r="C758" s="3731"/>
      <c r="F758" s="3732"/>
      <c r="G758" s="3732"/>
      <c r="H758" s="3732"/>
      <c r="I758" s="3732"/>
      <c r="J758" s="3732"/>
      <c r="K758" s="3732"/>
      <c r="L758" s="3732"/>
      <c r="M758" s="3732"/>
      <c r="N758" s="3732"/>
      <c r="O758" s="3732"/>
      <c r="P758" s="3732"/>
      <c r="Q758" s="3732"/>
      <c r="R758" s="3732"/>
      <c r="S758" s="3732"/>
      <c r="T758" s="3732"/>
      <c r="U758" s="3732"/>
      <c r="V758" s="3732"/>
      <c r="W758" s="3732"/>
      <c r="X758" s="3732"/>
      <c r="Y758" s="3732"/>
      <c r="Z758" s="3732"/>
      <c r="AA758" s="3732"/>
      <c r="AB758" s="3732"/>
    </row>
    <row r="759" spans="1:28">
      <c r="A759" s="3730"/>
      <c r="B759" s="3730"/>
      <c r="C759" s="3731"/>
      <c r="F759" s="3732"/>
      <c r="G759" s="3732"/>
      <c r="H759" s="3732"/>
      <c r="I759" s="3732"/>
      <c r="J759" s="3732"/>
      <c r="K759" s="3732"/>
      <c r="L759" s="3732"/>
      <c r="M759" s="3732"/>
      <c r="N759" s="3732"/>
      <c r="O759" s="3732"/>
      <c r="P759" s="3732"/>
      <c r="Q759" s="3732"/>
      <c r="R759" s="3732"/>
      <c r="S759" s="3732"/>
      <c r="T759" s="3732"/>
      <c r="U759" s="3732"/>
      <c r="V759" s="3732"/>
      <c r="W759" s="3732"/>
      <c r="X759" s="3732"/>
      <c r="Y759" s="3732"/>
      <c r="Z759" s="3732"/>
      <c r="AA759" s="3732"/>
      <c r="AB759" s="3732"/>
    </row>
    <row r="760" spans="1:28">
      <c r="A760" s="3730"/>
      <c r="B760" s="3730"/>
      <c r="C760" s="3731"/>
      <c r="F760" s="3732"/>
      <c r="G760" s="3732"/>
      <c r="H760" s="3732"/>
      <c r="I760" s="3732"/>
      <c r="J760" s="3732"/>
      <c r="K760" s="3732"/>
      <c r="L760" s="3732"/>
      <c r="M760" s="3732"/>
      <c r="N760" s="3732"/>
      <c r="O760" s="3732"/>
      <c r="P760" s="3732"/>
      <c r="Q760" s="3732"/>
      <c r="R760" s="3732"/>
      <c r="S760" s="3732"/>
      <c r="T760" s="3732"/>
      <c r="U760" s="3732"/>
      <c r="V760" s="3732"/>
      <c r="W760" s="3732"/>
      <c r="X760" s="3732"/>
      <c r="Y760" s="3732"/>
      <c r="Z760" s="3732"/>
      <c r="AA760" s="3732"/>
      <c r="AB760" s="3732"/>
    </row>
    <row r="761" spans="1:28">
      <c r="A761" s="3730"/>
      <c r="B761" s="3730"/>
      <c r="C761" s="3731"/>
      <c r="F761" s="3732"/>
      <c r="G761" s="3732"/>
      <c r="H761" s="3732"/>
      <c r="I761" s="3732"/>
      <c r="J761" s="3732"/>
      <c r="K761" s="3732"/>
      <c r="L761" s="3732"/>
      <c r="M761" s="3732"/>
      <c r="N761" s="3732"/>
      <c r="O761" s="3732"/>
      <c r="P761" s="3732"/>
      <c r="Q761" s="3732"/>
      <c r="R761" s="3732"/>
      <c r="S761" s="3732"/>
      <c r="T761" s="3732"/>
      <c r="U761" s="3732"/>
      <c r="V761" s="3732"/>
      <c r="W761" s="3732"/>
      <c r="X761" s="3732"/>
      <c r="Y761" s="3732"/>
      <c r="Z761" s="3732"/>
      <c r="AA761" s="3732"/>
      <c r="AB761" s="3732"/>
    </row>
    <row r="762" spans="1:28">
      <c r="A762" s="3730"/>
      <c r="B762" s="3730"/>
      <c r="C762" s="3731"/>
      <c r="F762" s="3732"/>
      <c r="G762" s="3732"/>
      <c r="H762" s="3732"/>
      <c r="I762" s="3732"/>
      <c r="J762" s="3732"/>
      <c r="K762" s="3732"/>
      <c r="L762" s="3732"/>
      <c r="M762" s="3732"/>
      <c r="N762" s="3732"/>
      <c r="O762" s="3732"/>
      <c r="P762" s="3732"/>
      <c r="Q762" s="3732"/>
      <c r="R762" s="3732"/>
      <c r="S762" s="3732"/>
      <c r="T762" s="3732"/>
      <c r="U762" s="3732"/>
      <c r="V762" s="3732"/>
      <c r="W762" s="3732"/>
      <c r="X762" s="3732"/>
      <c r="Y762" s="3732"/>
      <c r="Z762" s="3732"/>
      <c r="AA762" s="3732"/>
      <c r="AB762" s="3732"/>
    </row>
    <row r="763" spans="1:28">
      <c r="A763" s="3730"/>
      <c r="B763" s="3730"/>
      <c r="C763" s="3731"/>
      <c r="F763" s="3732"/>
      <c r="G763" s="3732"/>
      <c r="H763" s="3732"/>
      <c r="I763" s="3732"/>
      <c r="J763" s="3732"/>
      <c r="K763" s="3732"/>
      <c r="L763" s="3732"/>
      <c r="M763" s="3732"/>
      <c r="N763" s="3732"/>
      <c r="O763" s="3732"/>
      <c r="P763" s="3732"/>
      <c r="Q763" s="3732"/>
      <c r="R763" s="3732"/>
      <c r="S763" s="3732"/>
      <c r="T763" s="3732"/>
      <c r="U763" s="3732"/>
      <c r="V763" s="3732"/>
      <c r="W763" s="3732"/>
      <c r="X763" s="3732"/>
      <c r="Y763" s="3732"/>
      <c r="Z763" s="3732"/>
      <c r="AA763" s="3732"/>
      <c r="AB763" s="3732"/>
    </row>
    <row r="764" spans="1:28">
      <c r="A764" s="3730"/>
      <c r="B764" s="3730"/>
      <c r="C764" s="3731"/>
      <c r="F764" s="3732"/>
      <c r="G764" s="3732"/>
      <c r="H764" s="3732"/>
      <c r="I764" s="3732"/>
      <c r="J764" s="3732"/>
      <c r="K764" s="3732"/>
      <c r="L764" s="3732"/>
      <c r="M764" s="3732"/>
      <c r="N764" s="3732"/>
      <c r="O764" s="3732"/>
      <c r="P764" s="3732"/>
      <c r="Q764" s="3732"/>
      <c r="R764" s="3732"/>
      <c r="S764" s="3732"/>
      <c r="T764" s="3732"/>
      <c r="U764" s="3732"/>
      <c r="V764" s="3732"/>
      <c r="W764" s="3732"/>
      <c r="X764" s="3732"/>
      <c r="Y764" s="3732"/>
      <c r="Z764" s="3732"/>
      <c r="AA764" s="3732"/>
      <c r="AB764" s="3732"/>
    </row>
    <row r="765" spans="1:28">
      <c r="A765" s="3730"/>
      <c r="B765" s="3730"/>
      <c r="C765" s="3731"/>
      <c r="F765" s="3732"/>
      <c r="G765" s="3732"/>
      <c r="H765" s="3732"/>
      <c r="I765" s="3732"/>
      <c r="J765" s="3732"/>
      <c r="K765" s="3732"/>
      <c r="L765" s="3732"/>
      <c r="M765" s="3732"/>
      <c r="N765" s="3732"/>
      <c r="O765" s="3732"/>
      <c r="P765" s="3732"/>
      <c r="Q765" s="3732"/>
      <c r="R765" s="3732"/>
      <c r="S765" s="3732"/>
      <c r="T765" s="3732"/>
      <c r="U765" s="3732"/>
      <c r="V765" s="3732"/>
      <c r="W765" s="3732"/>
      <c r="X765" s="3732"/>
      <c r="Y765" s="3732"/>
      <c r="Z765" s="3732"/>
      <c r="AA765" s="3732"/>
      <c r="AB765" s="3732"/>
    </row>
    <row r="766" spans="1:28">
      <c r="A766" s="3730"/>
      <c r="B766" s="3730"/>
      <c r="C766" s="3731"/>
      <c r="F766" s="3732"/>
      <c r="G766" s="3732"/>
      <c r="H766" s="3732"/>
      <c r="I766" s="3732"/>
      <c r="J766" s="3732"/>
      <c r="K766" s="3732"/>
      <c r="L766" s="3732"/>
      <c r="M766" s="3732"/>
      <c r="N766" s="3732"/>
      <c r="O766" s="3732"/>
      <c r="P766" s="3732"/>
      <c r="Q766" s="3732"/>
      <c r="R766" s="3732"/>
      <c r="S766" s="3732"/>
      <c r="T766" s="3732"/>
      <c r="U766" s="3732"/>
      <c r="V766" s="3732"/>
      <c r="W766" s="3732"/>
      <c r="X766" s="3732"/>
      <c r="Y766" s="3732"/>
      <c r="Z766" s="3732"/>
      <c r="AA766" s="3732"/>
      <c r="AB766" s="3732"/>
    </row>
    <row r="767" spans="1:28">
      <c r="A767" s="3730"/>
      <c r="B767" s="3730"/>
      <c r="C767" s="3731"/>
      <c r="F767" s="3732"/>
      <c r="G767" s="3732"/>
      <c r="H767" s="3732"/>
      <c r="I767" s="3732"/>
      <c r="J767" s="3732"/>
      <c r="K767" s="3732"/>
      <c r="L767" s="3732"/>
      <c r="M767" s="3732"/>
      <c r="N767" s="3732"/>
      <c r="O767" s="3732"/>
      <c r="P767" s="3732"/>
      <c r="Q767" s="3732"/>
      <c r="R767" s="3732"/>
      <c r="S767" s="3732"/>
      <c r="T767" s="3732"/>
      <c r="U767" s="3732"/>
      <c r="V767" s="3732"/>
      <c r="W767" s="3732"/>
      <c r="X767" s="3732"/>
      <c r="Y767" s="3732"/>
      <c r="Z767" s="3732"/>
      <c r="AA767" s="3732"/>
      <c r="AB767" s="3732"/>
    </row>
    <row r="768" spans="1:28">
      <c r="A768" s="3730"/>
      <c r="B768" s="3730"/>
      <c r="C768" s="3731"/>
      <c r="F768" s="3732"/>
      <c r="G768" s="3732"/>
      <c r="H768" s="3732"/>
      <c r="I768" s="3732"/>
      <c r="J768" s="3732"/>
      <c r="K768" s="3732"/>
      <c r="L768" s="3732"/>
      <c r="M768" s="3732"/>
      <c r="N768" s="3732"/>
      <c r="O768" s="3732"/>
      <c r="P768" s="3732"/>
      <c r="Q768" s="3732"/>
      <c r="R768" s="3732"/>
      <c r="S768" s="3732"/>
      <c r="T768" s="3732"/>
      <c r="U768" s="3732"/>
      <c r="V768" s="3732"/>
      <c r="W768" s="3732"/>
      <c r="X768" s="3732"/>
      <c r="Y768" s="3732"/>
      <c r="Z768" s="3732"/>
      <c r="AA768" s="3732"/>
      <c r="AB768" s="3732"/>
    </row>
    <row r="769" spans="1:28">
      <c r="A769" s="3730"/>
      <c r="B769" s="3730"/>
      <c r="C769" s="3731"/>
      <c r="F769" s="3732"/>
      <c r="G769" s="3732"/>
      <c r="H769" s="3732"/>
      <c r="I769" s="3732"/>
      <c r="J769" s="3732"/>
      <c r="K769" s="3732"/>
      <c r="L769" s="3732"/>
      <c r="M769" s="3732"/>
      <c r="N769" s="3732"/>
      <c r="O769" s="3732"/>
      <c r="P769" s="3732"/>
      <c r="Q769" s="3732"/>
      <c r="R769" s="3732"/>
      <c r="S769" s="3732"/>
      <c r="T769" s="3732"/>
      <c r="U769" s="3732"/>
      <c r="V769" s="3732"/>
      <c r="W769" s="3732"/>
      <c r="X769" s="3732"/>
      <c r="Y769" s="3732"/>
      <c r="Z769" s="3732"/>
      <c r="AA769" s="3732"/>
      <c r="AB769" s="3732"/>
    </row>
    <row r="770" spans="1:28">
      <c r="A770" s="3730"/>
      <c r="B770" s="3730"/>
      <c r="C770" s="3731"/>
      <c r="F770" s="3732"/>
      <c r="G770" s="3732"/>
      <c r="H770" s="3732"/>
      <c r="I770" s="3732"/>
      <c r="J770" s="3732"/>
      <c r="K770" s="3732"/>
      <c r="L770" s="3732"/>
      <c r="M770" s="3732"/>
      <c r="N770" s="3732"/>
      <c r="O770" s="3732"/>
      <c r="P770" s="3732"/>
      <c r="Q770" s="3732"/>
      <c r="R770" s="3732"/>
      <c r="S770" s="3732"/>
      <c r="T770" s="3732"/>
      <c r="U770" s="3732"/>
      <c r="V770" s="3732"/>
      <c r="W770" s="3732"/>
      <c r="X770" s="3732"/>
      <c r="Y770" s="3732"/>
      <c r="Z770" s="3732"/>
      <c r="AA770" s="3732"/>
      <c r="AB770" s="3732"/>
    </row>
    <row r="771" spans="1:28">
      <c r="A771" s="3730"/>
      <c r="B771" s="3730"/>
      <c r="C771" s="3731"/>
      <c r="F771" s="3732"/>
      <c r="G771" s="3732"/>
      <c r="H771" s="3732"/>
      <c r="I771" s="3732"/>
      <c r="J771" s="3732"/>
      <c r="K771" s="3732"/>
      <c r="L771" s="3732"/>
      <c r="M771" s="3732"/>
      <c r="N771" s="3732"/>
      <c r="O771" s="3732"/>
      <c r="P771" s="3732"/>
      <c r="Q771" s="3732"/>
      <c r="R771" s="3732"/>
      <c r="S771" s="3732"/>
      <c r="T771" s="3732"/>
      <c r="U771" s="3732"/>
      <c r="V771" s="3732"/>
      <c r="W771" s="3732"/>
      <c r="X771" s="3732"/>
      <c r="Y771" s="3732"/>
      <c r="Z771" s="3732"/>
      <c r="AA771" s="3732"/>
      <c r="AB771" s="3732"/>
    </row>
    <row r="772" spans="1:28">
      <c r="A772" s="3730"/>
      <c r="B772" s="3730"/>
      <c r="C772" s="3731"/>
      <c r="F772" s="3732"/>
      <c r="G772" s="3732"/>
      <c r="H772" s="3732"/>
      <c r="I772" s="3732"/>
      <c r="J772" s="3732"/>
      <c r="K772" s="3732"/>
      <c r="L772" s="3732"/>
      <c r="M772" s="3732"/>
      <c r="N772" s="3732"/>
      <c r="O772" s="3732"/>
      <c r="P772" s="3732"/>
      <c r="Q772" s="3732"/>
      <c r="R772" s="3732"/>
      <c r="S772" s="3732"/>
      <c r="T772" s="3732"/>
      <c r="U772" s="3732"/>
      <c r="V772" s="3732"/>
      <c r="W772" s="3732"/>
      <c r="X772" s="3732"/>
      <c r="Y772" s="3732"/>
      <c r="Z772" s="3732"/>
      <c r="AA772" s="3732"/>
      <c r="AB772" s="3732"/>
    </row>
    <row r="773" spans="1:28">
      <c r="A773" s="3730"/>
      <c r="B773" s="3730"/>
      <c r="C773" s="3731"/>
      <c r="F773" s="3732"/>
      <c r="G773" s="3732"/>
      <c r="H773" s="3732"/>
      <c r="I773" s="3732"/>
      <c r="J773" s="3732"/>
      <c r="K773" s="3732"/>
      <c r="L773" s="3732"/>
      <c r="M773" s="3732"/>
      <c r="N773" s="3732"/>
      <c r="O773" s="3732"/>
      <c r="P773" s="3732"/>
      <c r="Q773" s="3732"/>
      <c r="R773" s="3732"/>
      <c r="S773" s="3732"/>
      <c r="T773" s="3732"/>
      <c r="U773" s="3732"/>
      <c r="V773" s="3732"/>
      <c r="W773" s="3732"/>
      <c r="X773" s="3732"/>
      <c r="Y773" s="3732"/>
      <c r="Z773" s="3732"/>
      <c r="AA773" s="3732"/>
      <c r="AB773" s="3732"/>
    </row>
    <row r="774" spans="1:28">
      <c r="A774" s="3730"/>
      <c r="B774" s="3730"/>
      <c r="C774" s="3731"/>
      <c r="F774" s="3732"/>
      <c r="G774" s="3732"/>
      <c r="H774" s="3732"/>
      <c r="I774" s="3732"/>
      <c r="J774" s="3732"/>
      <c r="K774" s="3732"/>
      <c r="L774" s="3732"/>
      <c r="M774" s="3732"/>
      <c r="N774" s="3732"/>
      <c r="O774" s="3732"/>
      <c r="P774" s="3732"/>
      <c r="Q774" s="3732"/>
      <c r="R774" s="3732"/>
      <c r="S774" s="3732"/>
      <c r="T774" s="3732"/>
      <c r="U774" s="3732"/>
      <c r="V774" s="3732"/>
      <c r="W774" s="3732"/>
      <c r="X774" s="3732"/>
      <c r="Y774" s="3732"/>
      <c r="Z774" s="3732"/>
      <c r="AA774" s="3732"/>
      <c r="AB774" s="3732"/>
    </row>
    <row r="775" spans="1:28">
      <c r="A775" s="3730"/>
      <c r="B775" s="3730"/>
      <c r="C775" s="3731"/>
      <c r="F775" s="3732"/>
      <c r="G775" s="3732"/>
      <c r="H775" s="3732"/>
      <c r="I775" s="3732"/>
      <c r="J775" s="3732"/>
      <c r="K775" s="3732"/>
      <c r="L775" s="3732"/>
      <c r="M775" s="3732"/>
      <c r="N775" s="3732"/>
      <c r="O775" s="3732"/>
      <c r="P775" s="3732"/>
      <c r="Q775" s="3732"/>
      <c r="R775" s="3732"/>
      <c r="S775" s="3732"/>
      <c r="T775" s="3732"/>
      <c r="U775" s="3732"/>
      <c r="V775" s="3732"/>
      <c r="W775" s="3732"/>
      <c r="X775" s="3732"/>
      <c r="Y775" s="3732"/>
      <c r="Z775" s="3732"/>
      <c r="AA775" s="3732"/>
      <c r="AB775" s="3732"/>
    </row>
    <row r="776" spans="1:28">
      <c r="A776" s="3730"/>
      <c r="B776" s="3730"/>
      <c r="C776" s="3731"/>
      <c r="F776" s="3732"/>
      <c r="G776" s="3732"/>
      <c r="H776" s="3732"/>
      <c r="I776" s="3732"/>
      <c r="J776" s="3732"/>
      <c r="K776" s="3732"/>
      <c r="L776" s="3732"/>
      <c r="M776" s="3732"/>
      <c r="N776" s="3732"/>
      <c r="O776" s="3732"/>
      <c r="P776" s="3732"/>
      <c r="Q776" s="3732"/>
      <c r="R776" s="3732"/>
      <c r="S776" s="3732"/>
      <c r="T776" s="3732"/>
      <c r="U776" s="3732"/>
      <c r="V776" s="3732"/>
      <c r="W776" s="3732"/>
      <c r="X776" s="3732"/>
      <c r="Y776" s="3732"/>
      <c r="Z776" s="3732"/>
      <c r="AA776" s="3732"/>
      <c r="AB776" s="3732"/>
    </row>
    <row r="777" spans="1:28">
      <c r="A777" s="3730"/>
      <c r="B777" s="3730"/>
      <c r="C777" s="3731"/>
      <c r="F777" s="3732"/>
      <c r="G777" s="3732"/>
      <c r="H777" s="3732"/>
      <c r="I777" s="3732"/>
      <c r="J777" s="3732"/>
      <c r="K777" s="3732"/>
      <c r="L777" s="3732"/>
      <c r="M777" s="3732"/>
      <c r="N777" s="3732"/>
      <c r="O777" s="3732"/>
      <c r="P777" s="3732"/>
      <c r="Q777" s="3732"/>
      <c r="R777" s="3732"/>
      <c r="S777" s="3732"/>
      <c r="T777" s="3732"/>
      <c r="U777" s="3732"/>
      <c r="V777" s="3732"/>
      <c r="W777" s="3732"/>
      <c r="X777" s="3732"/>
      <c r="Y777" s="3732"/>
      <c r="Z777" s="3732"/>
      <c r="AA777" s="3732"/>
      <c r="AB777" s="3732"/>
    </row>
    <row r="778" spans="1:28">
      <c r="A778" s="3730"/>
      <c r="B778" s="3730"/>
      <c r="C778" s="3731"/>
      <c r="F778" s="3732"/>
      <c r="G778" s="3732"/>
      <c r="H778" s="3732"/>
      <c r="I778" s="3732"/>
      <c r="J778" s="3732"/>
      <c r="K778" s="3732"/>
      <c r="L778" s="3732"/>
      <c r="M778" s="3732"/>
      <c r="N778" s="3732"/>
      <c r="O778" s="3732"/>
      <c r="P778" s="3732"/>
      <c r="Q778" s="3732"/>
      <c r="R778" s="3732"/>
      <c r="S778" s="3732"/>
      <c r="T778" s="3732"/>
      <c r="U778" s="3732"/>
      <c r="V778" s="3732"/>
      <c r="W778" s="3732"/>
      <c r="X778" s="3732"/>
      <c r="Y778" s="3732"/>
      <c r="Z778" s="3732"/>
      <c r="AA778" s="3732"/>
      <c r="AB778" s="3732"/>
    </row>
    <row r="779" spans="1:28">
      <c r="A779" s="3730"/>
      <c r="B779" s="3730"/>
      <c r="C779" s="3731"/>
      <c r="F779" s="3732"/>
      <c r="G779" s="3732"/>
      <c r="H779" s="3732"/>
      <c r="I779" s="3732"/>
      <c r="J779" s="3732"/>
      <c r="K779" s="3732"/>
      <c r="L779" s="3732"/>
      <c r="M779" s="3732"/>
      <c r="N779" s="3732"/>
      <c r="O779" s="3732"/>
      <c r="P779" s="3732"/>
      <c r="Q779" s="3732"/>
      <c r="R779" s="3732"/>
      <c r="S779" s="3732"/>
      <c r="T779" s="3732"/>
      <c r="U779" s="3732"/>
      <c r="V779" s="3732"/>
      <c r="W779" s="3732"/>
      <c r="X779" s="3732"/>
      <c r="Y779" s="3732"/>
      <c r="Z779" s="3732"/>
      <c r="AA779" s="3732"/>
      <c r="AB779" s="3732"/>
    </row>
    <row r="780" spans="1:28">
      <c r="A780" s="3730"/>
      <c r="B780" s="3730"/>
      <c r="C780" s="3731"/>
      <c r="F780" s="3732"/>
      <c r="G780" s="3732"/>
      <c r="H780" s="3732"/>
      <c r="I780" s="3732"/>
      <c r="J780" s="3732"/>
      <c r="K780" s="3732"/>
      <c r="L780" s="3732"/>
      <c r="M780" s="3732"/>
      <c r="N780" s="3732"/>
      <c r="O780" s="3732"/>
      <c r="P780" s="3732"/>
      <c r="Q780" s="3732"/>
      <c r="R780" s="3732"/>
      <c r="S780" s="3732"/>
      <c r="T780" s="3732"/>
      <c r="U780" s="3732"/>
      <c r="V780" s="3732"/>
      <c r="W780" s="3732"/>
      <c r="X780" s="3732"/>
      <c r="Y780" s="3732"/>
      <c r="Z780" s="3732"/>
      <c r="AA780" s="3732"/>
      <c r="AB780" s="3732"/>
    </row>
    <row r="781" spans="1:28">
      <c r="A781" s="3730"/>
      <c r="B781" s="3730"/>
      <c r="C781" s="3731"/>
      <c r="F781" s="3732"/>
      <c r="G781" s="3732"/>
      <c r="H781" s="3732"/>
      <c r="I781" s="3732"/>
      <c r="J781" s="3732"/>
      <c r="K781" s="3732"/>
      <c r="L781" s="3732"/>
      <c r="M781" s="3732"/>
      <c r="N781" s="3732"/>
      <c r="O781" s="3732"/>
      <c r="P781" s="3732"/>
      <c r="Q781" s="3732"/>
      <c r="R781" s="3732"/>
      <c r="S781" s="3732"/>
      <c r="T781" s="3732"/>
      <c r="U781" s="3732"/>
      <c r="V781" s="3732"/>
      <c r="W781" s="3732"/>
      <c r="X781" s="3732"/>
      <c r="Y781" s="3732"/>
      <c r="Z781" s="3732"/>
      <c r="AA781" s="3732"/>
      <c r="AB781" s="3732"/>
    </row>
    <row r="782" spans="1:28">
      <c r="A782" s="3730"/>
      <c r="B782" s="3730"/>
      <c r="C782" s="3731"/>
      <c r="F782" s="3732"/>
      <c r="G782" s="3732"/>
      <c r="H782" s="3732"/>
      <c r="I782" s="3732"/>
      <c r="J782" s="3732"/>
      <c r="K782" s="3732"/>
      <c r="L782" s="3732"/>
      <c r="M782" s="3732"/>
      <c r="N782" s="3732"/>
      <c r="O782" s="3732"/>
      <c r="P782" s="3732"/>
      <c r="Q782" s="3732"/>
      <c r="R782" s="3732"/>
      <c r="S782" s="3732"/>
      <c r="T782" s="3732"/>
      <c r="U782" s="3732"/>
      <c r="V782" s="3732"/>
      <c r="W782" s="3732"/>
      <c r="X782" s="3732"/>
      <c r="Y782" s="3732"/>
      <c r="Z782" s="3732"/>
      <c r="AA782" s="3732"/>
      <c r="AB782" s="3732"/>
    </row>
    <row r="783" spans="1:28">
      <c r="A783" s="3730"/>
      <c r="B783" s="3730"/>
      <c r="C783" s="3731"/>
      <c r="F783" s="3732"/>
      <c r="G783" s="3732"/>
      <c r="H783" s="3732"/>
      <c r="I783" s="3732"/>
      <c r="J783" s="3732"/>
      <c r="K783" s="3732"/>
      <c r="L783" s="3732"/>
      <c r="M783" s="3732"/>
      <c r="N783" s="3732"/>
      <c r="O783" s="3732"/>
      <c r="P783" s="3732"/>
      <c r="Q783" s="3732"/>
      <c r="R783" s="3732"/>
      <c r="S783" s="3732"/>
      <c r="T783" s="3732"/>
      <c r="U783" s="3732"/>
      <c r="V783" s="3732"/>
      <c r="W783" s="3732"/>
      <c r="X783" s="3732"/>
      <c r="Y783" s="3732"/>
      <c r="Z783" s="3732"/>
      <c r="AA783" s="3732"/>
      <c r="AB783" s="3732"/>
    </row>
    <row r="784" spans="1:28">
      <c r="A784" s="3730"/>
      <c r="B784" s="3730"/>
      <c r="C784" s="3731"/>
      <c r="F784" s="3732"/>
      <c r="G784" s="3732"/>
      <c r="H784" s="3732"/>
      <c r="I784" s="3732"/>
      <c r="J784" s="3732"/>
      <c r="K784" s="3732"/>
      <c r="L784" s="3732"/>
      <c r="M784" s="3732"/>
      <c r="N784" s="3732"/>
      <c r="O784" s="3732"/>
      <c r="P784" s="3732"/>
      <c r="Q784" s="3732"/>
      <c r="R784" s="3732"/>
      <c r="S784" s="3732"/>
      <c r="T784" s="3732"/>
      <c r="U784" s="3732"/>
      <c r="V784" s="3732"/>
      <c r="W784" s="3732"/>
      <c r="X784" s="3732"/>
      <c r="Y784" s="3732"/>
      <c r="Z784" s="3732"/>
      <c r="AA784" s="3732"/>
      <c r="AB784" s="3732"/>
    </row>
    <row r="785" spans="1:28">
      <c r="A785" s="3730"/>
      <c r="B785" s="3730"/>
      <c r="C785" s="3731"/>
      <c r="F785" s="3732"/>
      <c r="G785" s="3732"/>
      <c r="H785" s="3732"/>
      <c r="I785" s="3732"/>
      <c r="J785" s="3732"/>
      <c r="K785" s="3732"/>
      <c r="L785" s="3732"/>
      <c r="M785" s="3732"/>
      <c r="N785" s="3732"/>
      <c r="O785" s="3732"/>
      <c r="P785" s="3732"/>
      <c r="Q785" s="3732"/>
      <c r="R785" s="3732"/>
      <c r="S785" s="3732"/>
      <c r="T785" s="3732"/>
      <c r="U785" s="3732"/>
      <c r="V785" s="3732"/>
      <c r="W785" s="3732"/>
      <c r="X785" s="3732"/>
      <c r="Y785" s="3732"/>
      <c r="Z785" s="3732"/>
      <c r="AA785" s="3732"/>
      <c r="AB785" s="3732"/>
    </row>
    <row r="786" spans="1:28">
      <c r="A786" s="3730"/>
      <c r="B786" s="3730"/>
      <c r="C786" s="3731"/>
      <c r="F786" s="3732"/>
      <c r="G786" s="3732"/>
      <c r="H786" s="3732"/>
      <c r="I786" s="3732"/>
      <c r="J786" s="3732"/>
      <c r="K786" s="3732"/>
      <c r="L786" s="3732"/>
      <c r="M786" s="3732"/>
      <c r="N786" s="3732"/>
      <c r="O786" s="3732"/>
      <c r="P786" s="3732"/>
      <c r="Q786" s="3732"/>
      <c r="R786" s="3732"/>
      <c r="S786" s="3732"/>
      <c r="T786" s="3732"/>
      <c r="U786" s="3732"/>
      <c r="V786" s="3732"/>
      <c r="W786" s="3732"/>
      <c r="X786" s="3732"/>
      <c r="Y786" s="3732"/>
      <c r="Z786" s="3732"/>
      <c r="AA786" s="3732"/>
      <c r="AB786" s="3732"/>
    </row>
    <row r="787" spans="1:28">
      <c r="A787" s="3730"/>
      <c r="B787" s="3730"/>
      <c r="C787" s="3731"/>
      <c r="F787" s="3732"/>
      <c r="G787" s="3732"/>
      <c r="H787" s="3732"/>
      <c r="I787" s="3732"/>
      <c r="J787" s="3732"/>
      <c r="K787" s="3732"/>
      <c r="L787" s="3732"/>
      <c r="M787" s="3732"/>
      <c r="N787" s="3732"/>
      <c r="O787" s="3732"/>
      <c r="P787" s="3732"/>
      <c r="Q787" s="3732"/>
      <c r="R787" s="3732"/>
      <c r="S787" s="3732"/>
      <c r="T787" s="3732"/>
      <c r="U787" s="3732"/>
      <c r="V787" s="3732"/>
      <c r="W787" s="3732"/>
      <c r="X787" s="3732"/>
      <c r="Y787" s="3732"/>
      <c r="Z787" s="3732"/>
      <c r="AA787" s="3732"/>
      <c r="AB787" s="3732"/>
    </row>
    <row r="788" spans="1:28">
      <c r="A788" s="3730"/>
      <c r="B788" s="3730"/>
      <c r="C788" s="3731"/>
      <c r="F788" s="3732"/>
      <c r="G788" s="3732"/>
      <c r="H788" s="3732"/>
      <c r="I788" s="3732"/>
      <c r="J788" s="3732"/>
      <c r="K788" s="3732"/>
      <c r="L788" s="3732"/>
      <c r="M788" s="3732"/>
      <c r="N788" s="3732"/>
      <c r="O788" s="3732"/>
      <c r="P788" s="3732"/>
      <c r="Q788" s="3732"/>
      <c r="R788" s="3732"/>
      <c r="S788" s="3732"/>
      <c r="T788" s="3732"/>
      <c r="U788" s="3732"/>
      <c r="V788" s="3732"/>
      <c r="W788" s="3732"/>
      <c r="X788" s="3732"/>
      <c r="Y788" s="3732"/>
      <c r="Z788" s="3732"/>
      <c r="AA788" s="3732"/>
      <c r="AB788" s="3732"/>
    </row>
    <row r="789" spans="1:28">
      <c r="A789" s="3730"/>
      <c r="B789" s="3730"/>
      <c r="C789" s="3731"/>
      <c r="F789" s="3732"/>
      <c r="G789" s="3732"/>
      <c r="H789" s="3732"/>
      <c r="I789" s="3732"/>
      <c r="J789" s="3732"/>
      <c r="K789" s="3732"/>
      <c r="L789" s="3732"/>
      <c r="M789" s="3732"/>
      <c r="N789" s="3732"/>
      <c r="O789" s="3732"/>
      <c r="P789" s="3732"/>
      <c r="Q789" s="3732"/>
      <c r="R789" s="3732"/>
      <c r="S789" s="3732"/>
      <c r="T789" s="3732"/>
      <c r="U789" s="3732"/>
      <c r="V789" s="3732"/>
      <c r="W789" s="3732"/>
      <c r="X789" s="3732"/>
      <c r="Y789" s="3732"/>
      <c r="Z789" s="3732"/>
      <c r="AA789" s="3732"/>
      <c r="AB789" s="3732"/>
    </row>
    <row r="790" spans="1:28">
      <c r="A790" s="3730"/>
      <c r="B790" s="3730"/>
      <c r="C790" s="3731"/>
      <c r="F790" s="3732"/>
      <c r="G790" s="3732"/>
      <c r="H790" s="3732"/>
      <c r="I790" s="3732"/>
      <c r="J790" s="3732"/>
      <c r="K790" s="3732"/>
      <c r="L790" s="3732"/>
      <c r="M790" s="3732"/>
      <c r="N790" s="3732"/>
      <c r="O790" s="3732"/>
      <c r="P790" s="3732"/>
      <c r="Q790" s="3732"/>
      <c r="R790" s="3732"/>
      <c r="S790" s="3732"/>
      <c r="T790" s="3732"/>
      <c r="U790" s="3732"/>
      <c r="V790" s="3732"/>
      <c r="W790" s="3732"/>
      <c r="X790" s="3732"/>
      <c r="Y790" s="3732"/>
      <c r="Z790" s="3732"/>
      <c r="AA790" s="3732"/>
      <c r="AB790" s="3732"/>
    </row>
    <row r="791" spans="1:28">
      <c r="A791" s="3730"/>
      <c r="B791" s="3730"/>
      <c r="C791" s="3731"/>
      <c r="F791" s="3732"/>
      <c r="G791" s="3732"/>
      <c r="H791" s="3732"/>
      <c r="I791" s="3732"/>
      <c r="J791" s="3732"/>
      <c r="K791" s="3732"/>
      <c r="L791" s="3732"/>
      <c r="M791" s="3732"/>
      <c r="N791" s="3732"/>
      <c r="O791" s="3732"/>
      <c r="P791" s="3732"/>
      <c r="Q791" s="3732"/>
      <c r="R791" s="3732"/>
      <c r="S791" s="3732"/>
      <c r="T791" s="3732"/>
      <c r="U791" s="3732"/>
      <c r="V791" s="3732"/>
      <c r="W791" s="3732"/>
      <c r="X791" s="3732"/>
      <c r="Y791" s="3732"/>
      <c r="Z791" s="3732"/>
      <c r="AA791" s="3732"/>
      <c r="AB791" s="3732"/>
    </row>
    <row r="792" spans="1:28">
      <c r="A792" s="3730"/>
      <c r="B792" s="3730"/>
      <c r="C792" s="3731"/>
      <c r="F792" s="3732"/>
      <c r="G792" s="3732"/>
      <c r="H792" s="3732"/>
      <c r="I792" s="3732"/>
      <c r="J792" s="3732"/>
      <c r="K792" s="3732"/>
      <c r="L792" s="3732"/>
      <c r="M792" s="3732"/>
      <c r="N792" s="3732"/>
      <c r="O792" s="3732"/>
      <c r="P792" s="3732"/>
      <c r="Q792" s="3732"/>
      <c r="R792" s="3732"/>
      <c r="S792" s="3732"/>
      <c r="T792" s="3732"/>
      <c r="U792" s="3732"/>
      <c r="V792" s="3732"/>
      <c r="W792" s="3732"/>
      <c r="X792" s="3732"/>
      <c r="Y792" s="3732"/>
      <c r="Z792" s="3732"/>
      <c r="AA792" s="3732"/>
      <c r="AB792" s="3732"/>
    </row>
    <row r="793" spans="1:28">
      <c r="A793" s="3730"/>
      <c r="B793" s="3730"/>
      <c r="C793" s="3731"/>
      <c r="F793" s="3732"/>
      <c r="G793" s="3732"/>
      <c r="H793" s="3732"/>
      <c r="I793" s="3732"/>
      <c r="J793" s="3732"/>
      <c r="K793" s="3732"/>
      <c r="L793" s="3732"/>
      <c r="M793" s="3732"/>
      <c r="N793" s="3732"/>
      <c r="O793" s="3732"/>
      <c r="P793" s="3732"/>
      <c r="Q793" s="3732"/>
      <c r="R793" s="3732"/>
      <c r="S793" s="3732"/>
      <c r="T793" s="3732"/>
      <c r="U793" s="3732"/>
      <c r="V793" s="3732"/>
      <c r="W793" s="3732"/>
      <c r="X793" s="3732"/>
      <c r="Y793" s="3732"/>
      <c r="Z793" s="3732"/>
      <c r="AA793" s="3732"/>
      <c r="AB793" s="3732"/>
    </row>
    <row r="794" spans="1:28">
      <c r="A794" s="3730"/>
      <c r="B794" s="3730"/>
      <c r="C794" s="3731"/>
      <c r="F794" s="3732"/>
      <c r="G794" s="3732"/>
      <c r="H794" s="3732"/>
      <c r="I794" s="3732"/>
      <c r="J794" s="3732"/>
      <c r="K794" s="3732"/>
      <c r="L794" s="3732"/>
      <c r="M794" s="3732"/>
      <c r="N794" s="3732"/>
      <c r="O794" s="3732"/>
      <c r="P794" s="3732"/>
      <c r="Q794" s="3732"/>
      <c r="R794" s="3732"/>
      <c r="S794" s="3732"/>
      <c r="T794" s="3732"/>
      <c r="U794" s="3732"/>
      <c r="V794" s="3732"/>
      <c r="W794" s="3732"/>
      <c r="X794" s="3732"/>
      <c r="Y794" s="3732"/>
      <c r="Z794" s="3732"/>
      <c r="AA794" s="3732"/>
      <c r="AB794" s="3732"/>
    </row>
    <row r="795" spans="1:28">
      <c r="A795" s="3730"/>
      <c r="B795" s="3730"/>
      <c r="C795" s="3731"/>
      <c r="F795" s="3732"/>
      <c r="G795" s="3732"/>
      <c r="H795" s="3732"/>
      <c r="I795" s="3732"/>
      <c r="J795" s="3732"/>
      <c r="K795" s="3732"/>
      <c r="L795" s="3732"/>
      <c r="M795" s="3732"/>
      <c r="N795" s="3732"/>
      <c r="O795" s="3732"/>
      <c r="P795" s="3732"/>
      <c r="Q795" s="3732"/>
      <c r="R795" s="3732"/>
      <c r="S795" s="3732"/>
      <c r="T795" s="3732"/>
      <c r="U795" s="3732"/>
      <c r="V795" s="3732"/>
      <c r="W795" s="3732"/>
      <c r="X795" s="3732"/>
      <c r="Y795" s="3732"/>
      <c r="Z795" s="3732"/>
      <c r="AA795" s="3732"/>
      <c r="AB795" s="3732"/>
    </row>
    <row r="796" spans="1:28">
      <c r="A796" s="3730"/>
      <c r="B796" s="3730"/>
      <c r="C796" s="3731"/>
      <c r="F796" s="3732"/>
      <c r="G796" s="3732"/>
      <c r="H796" s="3732"/>
      <c r="I796" s="3732"/>
      <c r="J796" s="3732"/>
      <c r="K796" s="3732"/>
      <c r="L796" s="3732"/>
      <c r="M796" s="3732"/>
      <c r="N796" s="3732"/>
      <c r="O796" s="3732"/>
      <c r="P796" s="3732"/>
      <c r="Q796" s="3732"/>
      <c r="R796" s="3732"/>
      <c r="S796" s="3732"/>
      <c r="T796" s="3732"/>
      <c r="U796" s="3732"/>
      <c r="V796" s="3732"/>
      <c r="W796" s="3732"/>
      <c r="X796" s="3732"/>
      <c r="Y796" s="3732"/>
      <c r="Z796" s="3732"/>
      <c r="AA796" s="3732"/>
      <c r="AB796" s="3732"/>
    </row>
    <row r="797" spans="1:28">
      <c r="A797" s="3730"/>
      <c r="B797" s="3730"/>
      <c r="C797" s="3731"/>
      <c r="F797" s="3732"/>
      <c r="G797" s="3732"/>
      <c r="H797" s="3732"/>
      <c r="I797" s="3732"/>
      <c r="J797" s="3732"/>
      <c r="K797" s="3732"/>
      <c r="L797" s="3732"/>
      <c r="M797" s="3732"/>
      <c r="N797" s="3732"/>
      <c r="O797" s="3732"/>
      <c r="P797" s="3732"/>
      <c r="Q797" s="3732"/>
      <c r="R797" s="3732"/>
      <c r="S797" s="3732"/>
      <c r="T797" s="3732"/>
      <c r="U797" s="3732"/>
      <c r="V797" s="3732"/>
      <c r="W797" s="3732"/>
      <c r="X797" s="3732"/>
      <c r="Y797" s="3732"/>
      <c r="Z797" s="3732"/>
      <c r="AA797" s="3732"/>
      <c r="AB797" s="3732"/>
    </row>
    <row r="798" spans="1:28">
      <c r="A798" s="3730"/>
      <c r="B798" s="3730"/>
      <c r="C798" s="3731"/>
      <c r="F798" s="3732"/>
      <c r="G798" s="3732"/>
      <c r="H798" s="3732"/>
      <c r="I798" s="3732"/>
      <c r="J798" s="3732"/>
      <c r="K798" s="3732"/>
      <c r="L798" s="3732"/>
      <c r="M798" s="3732"/>
      <c r="N798" s="3732"/>
      <c r="O798" s="3732"/>
      <c r="P798" s="3732"/>
      <c r="Q798" s="3732"/>
      <c r="R798" s="3732"/>
      <c r="S798" s="3732"/>
      <c r="T798" s="3732"/>
      <c r="U798" s="3732"/>
      <c r="V798" s="3732"/>
      <c r="W798" s="3732"/>
      <c r="X798" s="3732"/>
      <c r="Y798" s="3732"/>
      <c r="Z798" s="3732"/>
      <c r="AA798" s="3732"/>
      <c r="AB798" s="3732"/>
    </row>
    <row r="799" spans="1:28">
      <c r="A799" s="3730"/>
      <c r="B799" s="3730"/>
      <c r="C799" s="3731"/>
      <c r="F799" s="3732"/>
      <c r="G799" s="3732"/>
      <c r="H799" s="3732"/>
      <c r="I799" s="3732"/>
      <c r="J799" s="3732"/>
      <c r="K799" s="3732"/>
      <c r="L799" s="3732"/>
      <c r="M799" s="3732"/>
      <c r="N799" s="3732"/>
      <c r="O799" s="3732"/>
      <c r="P799" s="3732"/>
      <c r="Q799" s="3732"/>
      <c r="R799" s="3732"/>
      <c r="S799" s="3732"/>
      <c r="T799" s="3732"/>
      <c r="U799" s="3732"/>
      <c r="V799" s="3732"/>
      <c r="W799" s="3732"/>
      <c r="X799" s="3732"/>
      <c r="Y799" s="3732"/>
      <c r="Z799" s="3732"/>
      <c r="AA799" s="3732"/>
      <c r="AB799" s="3732"/>
    </row>
    <row r="800" spans="1:28">
      <c r="A800" s="3730"/>
      <c r="B800" s="3730"/>
      <c r="C800" s="3731"/>
      <c r="F800" s="3732"/>
      <c r="G800" s="3732"/>
      <c r="H800" s="3732"/>
      <c r="I800" s="3732"/>
      <c r="J800" s="3732"/>
      <c r="K800" s="3732"/>
      <c r="L800" s="3732"/>
      <c r="M800" s="3732"/>
      <c r="N800" s="3732"/>
      <c r="O800" s="3732"/>
      <c r="P800" s="3732"/>
      <c r="Q800" s="3732"/>
      <c r="R800" s="3732"/>
      <c r="S800" s="3732"/>
      <c r="T800" s="3732"/>
      <c r="U800" s="3732"/>
      <c r="V800" s="3732"/>
      <c r="W800" s="3732"/>
      <c r="X800" s="3732"/>
      <c r="Y800" s="3732"/>
      <c r="Z800" s="3732"/>
      <c r="AA800" s="3732"/>
      <c r="AB800" s="3732"/>
    </row>
    <row r="801" spans="1:28">
      <c r="A801" s="3730"/>
      <c r="B801" s="3730"/>
      <c r="C801" s="3731"/>
      <c r="F801" s="3732"/>
      <c r="G801" s="3732"/>
      <c r="H801" s="3732"/>
      <c r="I801" s="3732"/>
      <c r="J801" s="3732"/>
      <c r="K801" s="3732"/>
      <c r="L801" s="3732"/>
      <c r="M801" s="3732"/>
      <c r="N801" s="3732"/>
      <c r="O801" s="3732"/>
      <c r="P801" s="3732"/>
      <c r="Q801" s="3732"/>
      <c r="R801" s="3732"/>
      <c r="S801" s="3732"/>
      <c r="T801" s="3732"/>
      <c r="U801" s="3732"/>
      <c r="V801" s="3732"/>
      <c r="W801" s="3732"/>
      <c r="X801" s="3732"/>
      <c r="Y801" s="3732"/>
      <c r="Z801" s="3732"/>
      <c r="AA801" s="3732"/>
      <c r="AB801" s="3732"/>
    </row>
    <row r="802" spans="1:28">
      <c r="A802" s="3730"/>
      <c r="B802" s="3730"/>
      <c r="C802" s="3731"/>
      <c r="F802" s="3732"/>
      <c r="G802" s="3732"/>
      <c r="H802" s="3732"/>
      <c r="I802" s="3732"/>
      <c r="J802" s="3732"/>
      <c r="K802" s="3732"/>
      <c r="L802" s="3732"/>
      <c r="M802" s="3732"/>
      <c r="N802" s="3732"/>
      <c r="O802" s="3732"/>
      <c r="P802" s="3732"/>
      <c r="Q802" s="3732"/>
      <c r="R802" s="3732"/>
      <c r="S802" s="3732"/>
      <c r="T802" s="3732"/>
      <c r="U802" s="3732"/>
      <c r="V802" s="3732"/>
      <c r="W802" s="3732"/>
      <c r="X802" s="3732"/>
      <c r="Y802" s="3732"/>
      <c r="Z802" s="3732"/>
      <c r="AA802" s="3732"/>
      <c r="AB802" s="3732"/>
    </row>
    <row r="803" spans="1:28">
      <c r="A803" s="3730"/>
      <c r="B803" s="3730"/>
      <c r="C803" s="3731"/>
      <c r="F803" s="3732"/>
      <c r="G803" s="3732"/>
      <c r="H803" s="3732"/>
      <c r="I803" s="3732"/>
      <c r="J803" s="3732"/>
      <c r="K803" s="3732"/>
      <c r="L803" s="3732"/>
      <c r="M803" s="3732"/>
      <c r="N803" s="3732"/>
      <c r="O803" s="3732"/>
      <c r="P803" s="3732"/>
      <c r="Q803" s="3732"/>
      <c r="R803" s="3732"/>
      <c r="S803" s="3732"/>
      <c r="T803" s="3732"/>
      <c r="U803" s="3732"/>
      <c r="V803" s="3732"/>
      <c r="W803" s="3732"/>
      <c r="X803" s="3732"/>
      <c r="Y803" s="3732"/>
      <c r="Z803" s="3732"/>
      <c r="AA803" s="3732"/>
      <c r="AB803" s="3732"/>
    </row>
    <row r="804" spans="1:28">
      <c r="A804" s="3730"/>
      <c r="B804" s="3730"/>
      <c r="C804" s="3731"/>
      <c r="F804" s="3732"/>
      <c r="G804" s="3732"/>
      <c r="H804" s="3732"/>
      <c r="I804" s="3732"/>
      <c r="J804" s="3732"/>
      <c r="K804" s="3732"/>
      <c r="L804" s="3732"/>
      <c r="M804" s="3732"/>
      <c r="N804" s="3732"/>
      <c r="O804" s="3732"/>
      <c r="P804" s="3732"/>
      <c r="Q804" s="3732"/>
      <c r="R804" s="3732"/>
      <c r="S804" s="3732"/>
      <c r="T804" s="3732"/>
      <c r="U804" s="3732"/>
      <c r="V804" s="3732"/>
      <c r="W804" s="3732"/>
      <c r="X804" s="3732"/>
      <c r="Y804" s="3732"/>
      <c r="Z804" s="3732"/>
      <c r="AA804" s="3732"/>
      <c r="AB804" s="3732"/>
    </row>
    <row r="805" spans="1:28">
      <c r="A805" s="3730"/>
      <c r="B805" s="3730"/>
      <c r="C805" s="3731"/>
      <c r="F805" s="3732"/>
      <c r="G805" s="3732"/>
      <c r="H805" s="3732"/>
      <c r="I805" s="3732"/>
      <c r="J805" s="3732"/>
      <c r="K805" s="3732"/>
      <c r="L805" s="3732"/>
      <c r="M805" s="3732"/>
      <c r="N805" s="3732"/>
      <c r="O805" s="3732"/>
      <c r="P805" s="3732"/>
      <c r="Q805" s="3732"/>
      <c r="R805" s="3732"/>
      <c r="S805" s="3732"/>
      <c r="T805" s="3732"/>
      <c r="U805" s="3732"/>
      <c r="V805" s="3732"/>
      <c r="W805" s="3732"/>
      <c r="X805" s="3732"/>
      <c r="Y805" s="3732"/>
      <c r="Z805" s="3732"/>
      <c r="AA805" s="3732"/>
      <c r="AB805" s="3732"/>
    </row>
    <row r="806" spans="1:28">
      <c r="A806" s="3730"/>
      <c r="B806" s="3730"/>
      <c r="C806" s="3731"/>
      <c r="F806" s="3732"/>
      <c r="G806" s="3732"/>
      <c r="H806" s="3732"/>
      <c r="I806" s="3732"/>
      <c r="J806" s="3732"/>
      <c r="K806" s="3732"/>
      <c r="L806" s="3732"/>
      <c r="M806" s="3732"/>
      <c r="N806" s="3732"/>
      <c r="O806" s="3732"/>
      <c r="P806" s="3732"/>
      <c r="Q806" s="3732"/>
      <c r="R806" s="3732"/>
      <c r="S806" s="3732"/>
      <c r="T806" s="3732"/>
      <c r="U806" s="3732"/>
      <c r="V806" s="3732"/>
      <c r="W806" s="3732"/>
      <c r="X806" s="3732"/>
      <c r="Y806" s="3732"/>
      <c r="Z806" s="3732"/>
      <c r="AA806" s="3732"/>
      <c r="AB806" s="3732"/>
    </row>
    <row r="807" spans="1:28">
      <c r="A807" s="3730"/>
      <c r="B807" s="3730"/>
      <c r="C807" s="3731"/>
      <c r="F807" s="3732"/>
      <c r="G807" s="3732"/>
      <c r="H807" s="3732"/>
      <c r="I807" s="3732"/>
      <c r="J807" s="3732"/>
      <c r="K807" s="3732"/>
      <c r="L807" s="3732"/>
      <c r="M807" s="3732"/>
      <c r="N807" s="3732"/>
      <c r="O807" s="3732"/>
      <c r="P807" s="3732"/>
      <c r="Q807" s="3732"/>
      <c r="R807" s="3732"/>
      <c r="S807" s="3732"/>
      <c r="T807" s="3732"/>
      <c r="U807" s="3732"/>
      <c r="V807" s="3732"/>
      <c r="W807" s="3732"/>
      <c r="X807" s="3732"/>
      <c r="Y807" s="3732"/>
      <c r="Z807" s="3732"/>
      <c r="AA807" s="3732"/>
      <c r="AB807" s="3732"/>
    </row>
    <row r="808" spans="1:28">
      <c r="A808" s="3730"/>
      <c r="B808" s="3730"/>
      <c r="C808" s="3731"/>
      <c r="F808" s="3732"/>
      <c r="G808" s="3732"/>
      <c r="H808" s="3732"/>
      <c r="I808" s="3732"/>
      <c r="J808" s="3732"/>
      <c r="K808" s="3732"/>
      <c r="L808" s="3732"/>
      <c r="M808" s="3732"/>
      <c r="N808" s="3732"/>
      <c r="O808" s="3732"/>
      <c r="P808" s="3732"/>
      <c r="Q808" s="3732"/>
      <c r="R808" s="3732"/>
      <c r="S808" s="3732"/>
      <c r="T808" s="3732"/>
      <c r="U808" s="3732"/>
      <c r="V808" s="3732"/>
      <c r="W808" s="3732"/>
      <c r="X808" s="3732"/>
      <c r="Y808" s="3732"/>
      <c r="Z808" s="3732"/>
      <c r="AA808" s="3732"/>
      <c r="AB808" s="3732"/>
    </row>
    <row r="809" spans="1:28">
      <c r="A809" s="3730"/>
      <c r="B809" s="3730"/>
      <c r="C809" s="3731"/>
      <c r="F809" s="3732"/>
      <c r="G809" s="3732"/>
      <c r="H809" s="3732"/>
      <c r="I809" s="3732"/>
      <c r="J809" s="3732"/>
      <c r="K809" s="3732"/>
      <c r="L809" s="3732"/>
      <c r="M809" s="3732"/>
      <c r="N809" s="3732"/>
      <c r="O809" s="3732"/>
      <c r="P809" s="3732"/>
      <c r="Q809" s="3732"/>
      <c r="R809" s="3732"/>
      <c r="S809" s="3732"/>
      <c r="T809" s="3732"/>
      <c r="U809" s="3732"/>
      <c r="V809" s="3732"/>
      <c r="W809" s="3732"/>
      <c r="X809" s="3732"/>
      <c r="Y809" s="3732"/>
      <c r="Z809" s="3732"/>
      <c r="AA809" s="3732"/>
      <c r="AB809" s="3732"/>
    </row>
    <row r="810" spans="1:28">
      <c r="A810" s="3730"/>
      <c r="B810" s="3730"/>
      <c r="C810" s="3731"/>
      <c r="F810" s="3732"/>
      <c r="G810" s="3732"/>
      <c r="H810" s="3732"/>
      <c r="I810" s="3732"/>
      <c r="J810" s="3732"/>
      <c r="K810" s="3732"/>
      <c r="L810" s="3732"/>
      <c r="M810" s="3732"/>
      <c r="N810" s="3732"/>
      <c r="O810" s="3732"/>
      <c r="P810" s="3732"/>
      <c r="Q810" s="3732"/>
      <c r="R810" s="3732"/>
      <c r="S810" s="3732"/>
      <c r="T810" s="3732"/>
      <c r="U810" s="3732"/>
      <c r="V810" s="3732"/>
      <c r="W810" s="3732"/>
      <c r="X810" s="3732"/>
      <c r="Y810" s="3732"/>
      <c r="Z810" s="3732"/>
      <c r="AA810" s="3732"/>
      <c r="AB810" s="3732"/>
    </row>
    <row r="811" spans="1:28">
      <c r="A811" s="3730"/>
      <c r="B811" s="3730"/>
      <c r="C811" s="3731"/>
      <c r="F811" s="3732"/>
      <c r="G811" s="3732"/>
      <c r="H811" s="3732"/>
      <c r="I811" s="3732"/>
      <c r="J811" s="3732"/>
      <c r="K811" s="3732"/>
      <c r="L811" s="3732"/>
      <c r="M811" s="3732"/>
      <c r="N811" s="3732"/>
      <c r="O811" s="3732"/>
      <c r="P811" s="3732"/>
      <c r="Q811" s="3732"/>
      <c r="R811" s="3732"/>
      <c r="S811" s="3732"/>
      <c r="T811" s="3732"/>
      <c r="U811" s="3732"/>
      <c r="V811" s="3732"/>
      <c r="W811" s="3732"/>
      <c r="X811" s="3732"/>
      <c r="Y811" s="3732"/>
      <c r="Z811" s="3732"/>
      <c r="AA811" s="3732"/>
      <c r="AB811" s="3732"/>
    </row>
    <row r="812" spans="1:28">
      <c r="A812" s="3730"/>
      <c r="B812" s="3730"/>
      <c r="C812" s="3731"/>
      <c r="F812" s="3732"/>
      <c r="G812" s="3732"/>
      <c r="H812" s="3732"/>
      <c r="I812" s="3732"/>
      <c r="J812" s="3732"/>
      <c r="K812" s="3732"/>
      <c r="L812" s="3732"/>
      <c r="M812" s="3732"/>
      <c r="N812" s="3732"/>
      <c r="O812" s="3732"/>
      <c r="P812" s="3732"/>
      <c r="Q812" s="3732"/>
      <c r="R812" s="3732"/>
      <c r="S812" s="3732"/>
      <c r="T812" s="3732"/>
      <c r="U812" s="3732"/>
      <c r="V812" s="3732"/>
      <c r="W812" s="3732"/>
      <c r="X812" s="3732"/>
      <c r="Y812" s="3732"/>
      <c r="Z812" s="3732"/>
      <c r="AA812" s="3732"/>
      <c r="AB812" s="3732"/>
    </row>
    <row r="813" spans="1:28">
      <c r="A813" s="3730"/>
      <c r="B813" s="3730"/>
      <c r="C813" s="3731"/>
      <c r="F813" s="3732"/>
      <c r="G813" s="3732"/>
      <c r="H813" s="3732"/>
      <c r="I813" s="3732"/>
      <c r="J813" s="3732"/>
      <c r="K813" s="3732"/>
      <c r="L813" s="3732"/>
      <c r="M813" s="3732"/>
      <c r="N813" s="3732"/>
      <c r="O813" s="3732"/>
      <c r="P813" s="3732"/>
      <c r="Q813" s="3732"/>
      <c r="R813" s="3732"/>
      <c r="S813" s="3732"/>
      <c r="T813" s="3732"/>
      <c r="U813" s="3732"/>
      <c r="V813" s="3732"/>
      <c r="W813" s="3732"/>
      <c r="X813" s="3732"/>
      <c r="Y813" s="3732"/>
      <c r="Z813" s="3732"/>
      <c r="AA813" s="3732"/>
      <c r="AB813" s="3732"/>
    </row>
    <row r="814" spans="1:28">
      <c r="A814" s="3730"/>
      <c r="B814" s="3730"/>
      <c r="C814" s="3731"/>
      <c r="F814" s="3732"/>
      <c r="G814" s="3732"/>
      <c r="H814" s="3732"/>
      <c r="I814" s="3732"/>
      <c r="J814" s="3732"/>
      <c r="K814" s="3732"/>
      <c r="L814" s="3732"/>
      <c r="M814" s="3732"/>
      <c r="N814" s="3732"/>
      <c r="O814" s="3732"/>
      <c r="P814" s="3732"/>
      <c r="Q814" s="3732"/>
      <c r="R814" s="3732"/>
      <c r="S814" s="3732"/>
      <c r="T814" s="3732"/>
      <c r="U814" s="3732"/>
      <c r="V814" s="3732"/>
      <c r="W814" s="3732"/>
      <c r="X814" s="3732"/>
      <c r="Y814" s="3732"/>
      <c r="Z814" s="3732"/>
      <c r="AA814" s="3732"/>
      <c r="AB814" s="3732"/>
    </row>
    <row r="815" spans="1:28">
      <c r="A815" s="3730"/>
      <c r="B815" s="3730"/>
      <c r="C815" s="3731"/>
      <c r="F815" s="3732"/>
      <c r="G815" s="3732"/>
      <c r="H815" s="3732"/>
      <c r="I815" s="3732"/>
      <c r="J815" s="3732"/>
      <c r="K815" s="3732"/>
      <c r="L815" s="3732"/>
      <c r="M815" s="3732"/>
      <c r="N815" s="3732"/>
      <c r="O815" s="3732"/>
      <c r="P815" s="3732"/>
      <c r="Q815" s="3732"/>
      <c r="R815" s="3732"/>
      <c r="S815" s="3732"/>
      <c r="T815" s="3732"/>
      <c r="U815" s="3732"/>
      <c r="V815" s="3732"/>
      <c r="W815" s="3732"/>
      <c r="X815" s="3732"/>
      <c r="Y815" s="3732"/>
      <c r="Z815" s="3732"/>
      <c r="AA815" s="3732"/>
      <c r="AB815" s="3732"/>
    </row>
    <row r="816" spans="1:28">
      <c r="A816" s="3730"/>
      <c r="B816" s="3730"/>
      <c r="C816" s="3731"/>
      <c r="F816" s="3732"/>
      <c r="G816" s="3732"/>
      <c r="H816" s="3732"/>
      <c r="I816" s="3732"/>
      <c r="J816" s="3732"/>
      <c r="K816" s="3732"/>
      <c r="L816" s="3732"/>
      <c r="M816" s="3732"/>
      <c r="N816" s="3732"/>
      <c r="O816" s="3732"/>
      <c r="P816" s="3732"/>
      <c r="Q816" s="3732"/>
      <c r="R816" s="3732"/>
      <c r="S816" s="3732"/>
      <c r="T816" s="3732"/>
      <c r="U816" s="3732"/>
      <c r="V816" s="3732"/>
      <c r="W816" s="3732"/>
      <c r="X816" s="3732"/>
      <c r="Y816" s="3732"/>
      <c r="Z816" s="3732"/>
      <c r="AA816" s="3732"/>
      <c r="AB816" s="3732"/>
    </row>
    <row r="817" spans="1:28">
      <c r="A817" s="3730"/>
      <c r="B817" s="3730"/>
      <c r="C817" s="3731"/>
      <c r="F817" s="3732"/>
      <c r="G817" s="3732"/>
      <c r="H817" s="3732"/>
      <c r="I817" s="3732"/>
      <c r="J817" s="3732"/>
      <c r="K817" s="3732"/>
      <c r="L817" s="3732"/>
      <c r="M817" s="3732"/>
      <c r="N817" s="3732"/>
      <c r="O817" s="3732"/>
      <c r="P817" s="3732"/>
      <c r="Q817" s="3732"/>
      <c r="R817" s="3732"/>
      <c r="S817" s="3732"/>
      <c r="T817" s="3732"/>
      <c r="U817" s="3732"/>
      <c r="V817" s="3732"/>
      <c r="W817" s="3732"/>
      <c r="X817" s="3732"/>
      <c r="Y817" s="3732"/>
      <c r="Z817" s="3732"/>
      <c r="AA817" s="3732"/>
      <c r="AB817" s="3732"/>
    </row>
    <row r="818" spans="1:28">
      <c r="A818" s="3730"/>
      <c r="B818" s="3730"/>
      <c r="C818" s="3731"/>
      <c r="F818" s="3732"/>
      <c r="G818" s="3732"/>
      <c r="H818" s="3732"/>
      <c r="I818" s="3732"/>
      <c r="J818" s="3732"/>
      <c r="K818" s="3732"/>
      <c r="L818" s="3732"/>
      <c r="M818" s="3732"/>
      <c r="N818" s="3732"/>
      <c r="O818" s="3732"/>
      <c r="P818" s="3732"/>
      <c r="Q818" s="3732"/>
      <c r="R818" s="3732"/>
      <c r="S818" s="3732"/>
      <c r="T818" s="3732"/>
      <c r="U818" s="3732"/>
      <c r="V818" s="3732"/>
      <c r="W818" s="3732"/>
      <c r="X818" s="3732"/>
      <c r="Y818" s="3732"/>
      <c r="Z818" s="3732"/>
      <c r="AA818" s="3732"/>
      <c r="AB818" s="3732"/>
    </row>
    <row r="819" spans="1:28">
      <c r="A819" s="3730"/>
      <c r="B819" s="3730"/>
      <c r="C819" s="3731"/>
      <c r="F819" s="3732"/>
      <c r="G819" s="3732"/>
      <c r="H819" s="3732"/>
      <c r="I819" s="3732"/>
      <c r="J819" s="3732"/>
      <c r="K819" s="3732"/>
      <c r="L819" s="3732"/>
      <c r="M819" s="3732"/>
      <c r="N819" s="3732"/>
      <c r="O819" s="3732"/>
      <c r="P819" s="3732"/>
      <c r="Q819" s="3732"/>
      <c r="R819" s="3732"/>
      <c r="S819" s="3732"/>
      <c r="T819" s="3732"/>
      <c r="U819" s="3732"/>
      <c r="V819" s="3732"/>
      <c r="W819" s="3732"/>
      <c r="X819" s="3732"/>
      <c r="Y819" s="3732"/>
      <c r="Z819" s="3732"/>
      <c r="AA819" s="3732"/>
      <c r="AB819" s="3732"/>
    </row>
    <row r="820" spans="1:28">
      <c r="A820" s="3730"/>
      <c r="B820" s="3730"/>
      <c r="C820" s="3731"/>
      <c r="F820" s="3732"/>
      <c r="G820" s="3732"/>
      <c r="H820" s="3732"/>
      <c r="I820" s="3732"/>
      <c r="J820" s="3732"/>
      <c r="K820" s="3732"/>
      <c r="L820" s="3732"/>
      <c r="M820" s="3732"/>
      <c r="N820" s="3732"/>
      <c r="O820" s="3732"/>
      <c r="P820" s="3732"/>
      <c r="Q820" s="3732"/>
      <c r="R820" s="3732"/>
      <c r="S820" s="3732"/>
      <c r="T820" s="3732"/>
      <c r="U820" s="3732"/>
      <c r="V820" s="3732"/>
      <c r="W820" s="3732"/>
      <c r="X820" s="3732"/>
      <c r="Y820" s="3732"/>
      <c r="Z820" s="3732"/>
      <c r="AA820" s="3732"/>
      <c r="AB820" s="3732"/>
    </row>
    <row r="821" spans="1:28">
      <c r="A821" s="3730"/>
      <c r="B821" s="3730"/>
      <c r="C821" s="3731"/>
      <c r="F821" s="3732"/>
      <c r="G821" s="3732"/>
      <c r="H821" s="3732"/>
      <c r="I821" s="3732"/>
      <c r="J821" s="3732"/>
      <c r="K821" s="3732"/>
      <c r="L821" s="3732"/>
      <c r="M821" s="3732"/>
      <c r="N821" s="3732"/>
      <c r="O821" s="3732"/>
      <c r="P821" s="3732"/>
      <c r="Q821" s="3732"/>
      <c r="R821" s="3732"/>
      <c r="S821" s="3732"/>
      <c r="T821" s="3732"/>
      <c r="U821" s="3732"/>
      <c r="V821" s="3732"/>
      <c r="W821" s="3732"/>
      <c r="X821" s="3732"/>
      <c r="Y821" s="3732"/>
      <c r="Z821" s="3732"/>
      <c r="AA821" s="3732"/>
      <c r="AB821" s="3732"/>
    </row>
    <row r="822" spans="1:28">
      <c r="A822" s="3730"/>
      <c r="B822" s="3730"/>
      <c r="C822" s="3731"/>
      <c r="F822" s="3732"/>
      <c r="G822" s="3732"/>
      <c r="H822" s="3732"/>
      <c r="I822" s="3732"/>
      <c r="J822" s="3732"/>
      <c r="K822" s="3732"/>
      <c r="L822" s="3732"/>
      <c r="M822" s="3732"/>
      <c r="N822" s="3732"/>
      <c r="O822" s="3732"/>
      <c r="P822" s="3732"/>
      <c r="Q822" s="3732"/>
      <c r="R822" s="3732"/>
      <c r="S822" s="3732"/>
      <c r="T822" s="3732"/>
      <c r="U822" s="3732"/>
      <c r="V822" s="3732"/>
      <c r="W822" s="3732"/>
      <c r="X822" s="3732"/>
      <c r="Y822" s="3732"/>
      <c r="Z822" s="3732"/>
      <c r="AA822" s="3732"/>
      <c r="AB822" s="3732"/>
    </row>
    <row r="823" spans="1:28">
      <c r="A823" s="3730"/>
      <c r="B823" s="3730"/>
      <c r="C823" s="3731"/>
      <c r="F823" s="3732"/>
      <c r="G823" s="3732"/>
      <c r="H823" s="3732"/>
      <c r="I823" s="3732"/>
      <c r="J823" s="3732"/>
      <c r="K823" s="3732"/>
      <c r="L823" s="3732"/>
      <c r="M823" s="3732"/>
      <c r="N823" s="3732"/>
      <c r="O823" s="3732"/>
      <c r="P823" s="3732"/>
      <c r="Q823" s="3732"/>
      <c r="R823" s="3732"/>
      <c r="S823" s="3732"/>
      <c r="T823" s="3732"/>
      <c r="U823" s="3732"/>
      <c r="V823" s="3732"/>
      <c r="W823" s="3732"/>
      <c r="X823" s="3732"/>
      <c r="Y823" s="3732"/>
      <c r="Z823" s="3732"/>
      <c r="AA823" s="3732"/>
      <c r="AB823" s="3732"/>
    </row>
    <row r="824" spans="1:28">
      <c r="A824" s="3730"/>
      <c r="B824" s="3730"/>
      <c r="C824" s="3731"/>
      <c r="F824" s="3732"/>
      <c r="G824" s="3732"/>
      <c r="H824" s="3732"/>
      <c r="I824" s="3732"/>
      <c r="J824" s="3732"/>
      <c r="K824" s="3732"/>
      <c r="L824" s="3732"/>
      <c r="M824" s="3732"/>
      <c r="N824" s="3732"/>
      <c r="O824" s="3732"/>
      <c r="P824" s="3732"/>
      <c r="Q824" s="3732"/>
      <c r="R824" s="3732"/>
      <c r="S824" s="3732"/>
      <c r="T824" s="3732"/>
      <c r="U824" s="3732"/>
      <c r="V824" s="3732"/>
      <c r="W824" s="3732"/>
      <c r="X824" s="3732"/>
      <c r="Y824" s="3732"/>
      <c r="Z824" s="3732"/>
      <c r="AA824" s="3732"/>
      <c r="AB824" s="3732"/>
    </row>
    <row r="825" spans="1:28">
      <c r="A825" s="3730"/>
      <c r="B825" s="3730"/>
      <c r="C825" s="3731"/>
      <c r="F825" s="3732"/>
      <c r="G825" s="3732"/>
      <c r="H825" s="3732"/>
      <c r="I825" s="3732"/>
      <c r="J825" s="3732"/>
      <c r="K825" s="3732"/>
      <c r="L825" s="3732"/>
      <c r="M825" s="3732"/>
      <c r="N825" s="3732"/>
      <c r="O825" s="3732"/>
      <c r="P825" s="3732"/>
      <c r="Q825" s="3732"/>
      <c r="R825" s="3732"/>
      <c r="S825" s="3732"/>
      <c r="T825" s="3732"/>
      <c r="U825" s="3732"/>
      <c r="V825" s="3732"/>
      <c r="W825" s="3732"/>
      <c r="X825" s="3732"/>
      <c r="Y825" s="3732"/>
      <c r="Z825" s="3732"/>
      <c r="AA825" s="3732"/>
      <c r="AB825" s="3732"/>
    </row>
    <row r="826" spans="1:28">
      <c r="A826" s="3730"/>
      <c r="B826" s="3730"/>
      <c r="C826" s="3731"/>
      <c r="F826" s="3732"/>
      <c r="G826" s="3732"/>
      <c r="H826" s="3732"/>
      <c r="I826" s="3732"/>
      <c r="J826" s="3732"/>
      <c r="K826" s="3732"/>
      <c r="L826" s="3732"/>
      <c r="M826" s="3732"/>
      <c r="N826" s="3732"/>
      <c r="O826" s="3732"/>
      <c r="P826" s="3732"/>
      <c r="Q826" s="3732"/>
      <c r="R826" s="3732"/>
      <c r="S826" s="3732"/>
      <c r="T826" s="3732"/>
      <c r="U826" s="3732"/>
      <c r="V826" s="3732"/>
      <c r="W826" s="3732"/>
      <c r="X826" s="3732"/>
      <c r="Y826" s="3732"/>
      <c r="Z826" s="3732"/>
      <c r="AA826" s="3732"/>
      <c r="AB826" s="3732"/>
    </row>
    <row r="827" spans="1:28">
      <c r="A827" s="3730"/>
      <c r="B827" s="3730"/>
      <c r="C827" s="3731"/>
      <c r="F827" s="3732"/>
      <c r="G827" s="3732"/>
      <c r="H827" s="3732"/>
      <c r="I827" s="3732"/>
      <c r="J827" s="3732"/>
      <c r="K827" s="3732"/>
      <c r="L827" s="3732"/>
      <c r="M827" s="3732"/>
      <c r="N827" s="3732"/>
      <c r="O827" s="3732"/>
      <c r="P827" s="3732"/>
      <c r="Q827" s="3732"/>
      <c r="R827" s="3732"/>
      <c r="S827" s="3732"/>
      <c r="T827" s="3732"/>
      <c r="U827" s="3732"/>
      <c r="V827" s="3732"/>
      <c r="W827" s="3732"/>
      <c r="X827" s="3732"/>
      <c r="Y827" s="3732"/>
      <c r="Z827" s="3732"/>
      <c r="AA827" s="3732"/>
      <c r="AB827" s="3732"/>
    </row>
    <row r="828" spans="1:28">
      <c r="A828" s="3730"/>
      <c r="B828" s="3730"/>
      <c r="C828" s="3731"/>
      <c r="F828" s="3732"/>
      <c r="G828" s="3732"/>
      <c r="H828" s="3732"/>
      <c r="I828" s="3732"/>
      <c r="J828" s="3732"/>
      <c r="K828" s="3732"/>
      <c r="L828" s="3732"/>
      <c r="M828" s="3732"/>
      <c r="N828" s="3732"/>
      <c r="O828" s="3732"/>
      <c r="P828" s="3732"/>
      <c r="Q828" s="3732"/>
      <c r="R828" s="3732"/>
      <c r="S828" s="3732"/>
      <c r="T828" s="3732"/>
      <c r="U828" s="3732"/>
      <c r="V828" s="3732"/>
      <c r="W828" s="3732"/>
      <c r="X828" s="3732"/>
      <c r="Y828" s="3732"/>
      <c r="Z828" s="3732"/>
      <c r="AA828" s="3732"/>
      <c r="AB828" s="3732"/>
    </row>
    <row r="829" spans="1:28">
      <c r="A829" s="3730"/>
      <c r="B829" s="3730"/>
      <c r="C829" s="3731"/>
      <c r="F829" s="3732"/>
      <c r="G829" s="3732"/>
      <c r="H829" s="3732"/>
      <c r="I829" s="3732"/>
      <c r="J829" s="3732"/>
      <c r="K829" s="3732"/>
      <c r="L829" s="3732"/>
      <c r="M829" s="3732"/>
      <c r="N829" s="3732"/>
      <c r="O829" s="3732"/>
      <c r="P829" s="3732"/>
      <c r="Q829" s="3732"/>
      <c r="R829" s="3732"/>
      <c r="S829" s="3732"/>
      <c r="T829" s="3732"/>
      <c r="U829" s="3732"/>
      <c r="V829" s="3732"/>
      <c r="W829" s="3732"/>
      <c r="X829" s="3732"/>
      <c r="Y829" s="3732"/>
      <c r="Z829" s="3732"/>
      <c r="AA829" s="3732"/>
      <c r="AB829" s="3732"/>
    </row>
    <row r="830" spans="1:28">
      <c r="A830" s="3730"/>
      <c r="B830" s="3730"/>
      <c r="C830" s="3731"/>
      <c r="F830" s="3732"/>
      <c r="G830" s="3732"/>
      <c r="H830" s="3732"/>
      <c r="I830" s="3732"/>
      <c r="J830" s="3732"/>
      <c r="K830" s="3732"/>
      <c r="L830" s="3732"/>
      <c r="M830" s="3732"/>
      <c r="N830" s="3732"/>
      <c r="O830" s="3732"/>
      <c r="P830" s="3732"/>
      <c r="Q830" s="3732"/>
      <c r="R830" s="3732"/>
      <c r="S830" s="3732"/>
      <c r="T830" s="3732"/>
      <c r="U830" s="3732"/>
      <c r="V830" s="3732"/>
      <c r="W830" s="3732"/>
      <c r="X830" s="3732"/>
      <c r="Y830" s="3732"/>
      <c r="Z830" s="3732"/>
      <c r="AA830" s="3732"/>
      <c r="AB830" s="3732"/>
    </row>
    <row r="831" spans="1:28">
      <c r="A831" s="3730"/>
      <c r="B831" s="3730"/>
      <c r="C831" s="3731"/>
      <c r="F831" s="3732"/>
      <c r="G831" s="3732"/>
      <c r="H831" s="3732"/>
      <c r="I831" s="3732"/>
      <c r="J831" s="3732"/>
      <c r="K831" s="3732"/>
      <c r="L831" s="3732"/>
      <c r="M831" s="3732"/>
      <c r="N831" s="3732"/>
      <c r="O831" s="3732"/>
      <c r="P831" s="3732"/>
      <c r="Q831" s="3732"/>
      <c r="R831" s="3732"/>
      <c r="S831" s="3732"/>
      <c r="T831" s="3732"/>
      <c r="U831" s="3732"/>
      <c r="V831" s="3732"/>
      <c r="W831" s="3732"/>
      <c r="X831" s="3732"/>
      <c r="Y831" s="3732"/>
      <c r="Z831" s="3732"/>
      <c r="AA831" s="3732"/>
      <c r="AB831" s="3732"/>
    </row>
    <row r="832" spans="1:28">
      <c r="A832" s="3730"/>
      <c r="B832" s="3730"/>
      <c r="C832" s="3731"/>
      <c r="F832" s="3732"/>
      <c r="G832" s="3732"/>
      <c r="H832" s="3732"/>
      <c r="I832" s="3732"/>
      <c r="J832" s="3732"/>
      <c r="K832" s="3732"/>
      <c r="L832" s="3732"/>
      <c r="M832" s="3732"/>
      <c r="N832" s="3732"/>
      <c r="O832" s="3732"/>
      <c r="P832" s="3732"/>
      <c r="Q832" s="3732"/>
      <c r="R832" s="3732"/>
      <c r="S832" s="3732"/>
      <c r="T832" s="3732"/>
      <c r="U832" s="3732"/>
      <c r="V832" s="3732"/>
      <c r="W832" s="3732"/>
      <c r="X832" s="3732"/>
      <c r="Y832" s="3732"/>
      <c r="Z832" s="3732"/>
      <c r="AA832" s="3732"/>
      <c r="AB832" s="3732"/>
    </row>
    <row r="833" spans="1:28">
      <c r="A833" s="3730"/>
      <c r="B833" s="3730"/>
      <c r="C833" s="3731"/>
      <c r="F833" s="3732"/>
      <c r="G833" s="3732"/>
      <c r="H833" s="3732"/>
      <c r="I833" s="3732"/>
      <c r="J833" s="3732"/>
      <c r="K833" s="3732"/>
      <c r="L833" s="3732"/>
      <c r="M833" s="3732"/>
      <c r="N833" s="3732"/>
      <c r="O833" s="3732"/>
      <c r="P833" s="3732"/>
      <c r="Q833" s="3732"/>
      <c r="R833" s="3732"/>
      <c r="S833" s="3732"/>
      <c r="T833" s="3732"/>
      <c r="U833" s="3732"/>
      <c r="V833" s="3732"/>
      <c r="W833" s="3732"/>
      <c r="X833" s="3732"/>
      <c r="Y833" s="3732"/>
      <c r="Z833" s="3732"/>
      <c r="AA833" s="3732"/>
      <c r="AB833" s="3732"/>
    </row>
    <row r="834" spans="1:28">
      <c r="A834" s="3730"/>
      <c r="B834" s="3730"/>
      <c r="C834" s="3731"/>
      <c r="F834" s="3732"/>
      <c r="G834" s="3732"/>
      <c r="H834" s="3732"/>
      <c r="I834" s="3732"/>
      <c r="J834" s="3732"/>
      <c r="K834" s="3732"/>
      <c r="L834" s="3732"/>
      <c r="M834" s="3732"/>
      <c r="N834" s="3732"/>
      <c r="O834" s="3732"/>
      <c r="P834" s="3732"/>
      <c r="Q834" s="3732"/>
      <c r="R834" s="3732"/>
      <c r="S834" s="3732"/>
      <c r="T834" s="3732"/>
      <c r="U834" s="3732"/>
      <c r="V834" s="3732"/>
      <c r="W834" s="3732"/>
      <c r="X834" s="3732"/>
      <c r="Y834" s="3732"/>
      <c r="Z834" s="3732"/>
      <c r="AA834" s="3732"/>
      <c r="AB834" s="3732"/>
    </row>
    <row r="835" spans="1:28">
      <c r="A835" s="3730"/>
      <c r="B835" s="3730"/>
      <c r="C835" s="3731"/>
      <c r="F835" s="3732"/>
      <c r="G835" s="3732"/>
      <c r="H835" s="3732"/>
      <c r="I835" s="3732"/>
      <c r="J835" s="3732"/>
      <c r="K835" s="3732"/>
      <c r="L835" s="3732"/>
      <c r="M835" s="3732"/>
      <c r="N835" s="3732"/>
      <c r="O835" s="3732"/>
      <c r="P835" s="3732"/>
      <c r="Q835" s="3732"/>
      <c r="R835" s="3732"/>
      <c r="S835" s="3732"/>
      <c r="T835" s="3732"/>
      <c r="U835" s="3732"/>
      <c r="V835" s="3732"/>
      <c r="W835" s="3732"/>
      <c r="X835" s="3732"/>
      <c r="Y835" s="3732"/>
      <c r="Z835" s="3732"/>
      <c r="AA835" s="3732"/>
      <c r="AB835" s="3732"/>
    </row>
    <row r="836" spans="1:28">
      <c r="A836" s="3730"/>
      <c r="B836" s="3730"/>
      <c r="C836" s="3731"/>
      <c r="F836" s="3732"/>
      <c r="G836" s="3732"/>
      <c r="H836" s="3732"/>
      <c r="I836" s="3732"/>
      <c r="J836" s="3732"/>
      <c r="K836" s="3732"/>
      <c r="L836" s="3732"/>
      <c r="M836" s="3732"/>
      <c r="N836" s="3732"/>
      <c r="O836" s="3732"/>
      <c r="P836" s="3732"/>
      <c r="Q836" s="3732"/>
      <c r="R836" s="3732"/>
      <c r="S836" s="3732"/>
      <c r="T836" s="3732"/>
      <c r="U836" s="3732"/>
      <c r="V836" s="3732"/>
      <c r="W836" s="3732"/>
      <c r="X836" s="3732"/>
      <c r="Y836" s="3732"/>
      <c r="Z836" s="3732"/>
      <c r="AA836" s="3732"/>
      <c r="AB836" s="3732"/>
    </row>
    <row r="837" spans="1:28">
      <c r="A837" s="3730"/>
      <c r="B837" s="3730"/>
      <c r="C837" s="3731"/>
      <c r="F837" s="3732"/>
      <c r="G837" s="3732"/>
      <c r="H837" s="3732"/>
      <c r="I837" s="3732"/>
      <c r="J837" s="3732"/>
      <c r="K837" s="3732"/>
      <c r="L837" s="3732"/>
      <c r="M837" s="3732"/>
      <c r="N837" s="3732"/>
      <c r="O837" s="3732"/>
      <c r="P837" s="3732"/>
      <c r="Q837" s="3732"/>
      <c r="R837" s="3732"/>
      <c r="S837" s="3732"/>
      <c r="T837" s="3732"/>
      <c r="U837" s="3732"/>
      <c r="V837" s="3732"/>
      <c r="W837" s="3732"/>
      <c r="X837" s="3732"/>
      <c r="Y837" s="3732"/>
      <c r="Z837" s="3732"/>
      <c r="AA837" s="3732"/>
      <c r="AB837" s="3732"/>
    </row>
    <row r="838" spans="1:28">
      <c r="A838" s="3730"/>
      <c r="B838" s="3730"/>
      <c r="C838" s="3731"/>
      <c r="F838" s="3732"/>
      <c r="G838" s="3732"/>
      <c r="H838" s="3732"/>
      <c r="I838" s="3732"/>
      <c r="J838" s="3732"/>
      <c r="K838" s="3732"/>
      <c r="L838" s="3732"/>
      <c r="M838" s="3732"/>
      <c r="N838" s="3732"/>
      <c r="O838" s="3732"/>
      <c r="P838" s="3732"/>
      <c r="Q838" s="3732"/>
      <c r="R838" s="3732"/>
      <c r="S838" s="3732"/>
      <c r="T838" s="3732"/>
      <c r="U838" s="3732"/>
      <c r="V838" s="3732"/>
      <c r="W838" s="3732"/>
      <c r="X838" s="3732"/>
      <c r="Y838" s="3732"/>
      <c r="Z838" s="3732"/>
      <c r="AA838" s="3732"/>
      <c r="AB838" s="3732"/>
    </row>
    <row r="839" spans="1:28">
      <c r="A839" s="3730"/>
      <c r="B839" s="3730"/>
      <c r="C839" s="3731"/>
      <c r="F839" s="3732"/>
      <c r="G839" s="3732"/>
      <c r="H839" s="3732"/>
      <c r="I839" s="3732"/>
      <c r="J839" s="3732"/>
      <c r="K839" s="3732"/>
      <c r="L839" s="3732"/>
      <c r="M839" s="3732"/>
      <c r="N839" s="3732"/>
      <c r="O839" s="3732"/>
      <c r="P839" s="3732"/>
      <c r="Q839" s="3732"/>
      <c r="R839" s="3732"/>
      <c r="S839" s="3732"/>
      <c r="T839" s="3732"/>
      <c r="U839" s="3732"/>
      <c r="V839" s="3732"/>
      <c r="W839" s="3732"/>
      <c r="X839" s="3732"/>
      <c r="Y839" s="3732"/>
      <c r="Z839" s="3732"/>
      <c r="AA839" s="3732"/>
      <c r="AB839" s="3732"/>
    </row>
    <row r="840" spans="1:28">
      <c r="A840" s="3730"/>
      <c r="B840" s="3730"/>
      <c r="C840" s="3731"/>
      <c r="F840" s="3732"/>
      <c r="G840" s="3732"/>
      <c r="H840" s="3732"/>
      <c r="I840" s="3732"/>
      <c r="J840" s="3732"/>
      <c r="K840" s="3732"/>
      <c r="L840" s="3732"/>
      <c r="M840" s="3732"/>
      <c r="N840" s="3732"/>
      <c r="O840" s="3732"/>
      <c r="P840" s="3732"/>
      <c r="Q840" s="3732"/>
      <c r="R840" s="3732"/>
      <c r="S840" s="3732"/>
      <c r="T840" s="3732"/>
      <c r="U840" s="3732"/>
      <c r="V840" s="3732"/>
      <c r="W840" s="3732"/>
      <c r="X840" s="3732"/>
      <c r="Y840" s="3732"/>
      <c r="Z840" s="3732"/>
      <c r="AA840" s="3732"/>
      <c r="AB840" s="3732"/>
    </row>
    <row r="841" spans="1:28">
      <c r="A841" s="3730"/>
      <c r="B841" s="3730"/>
      <c r="C841" s="3731"/>
      <c r="F841" s="3732"/>
      <c r="G841" s="3732"/>
      <c r="H841" s="3732"/>
      <c r="I841" s="3732"/>
      <c r="J841" s="3732"/>
      <c r="K841" s="3732"/>
      <c r="L841" s="3732"/>
      <c r="M841" s="3732"/>
      <c r="N841" s="3732"/>
      <c r="O841" s="3732"/>
      <c r="P841" s="3732"/>
      <c r="Q841" s="3732"/>
      <c r="R841" s="3732"/>
      <c r="S841" s="3732"/>
      <c r="T841" s="3732"/>
      <c r="U841" s="3732"/>
      <c r="V841" s="3732"/>
      <c r="W841" s="3732"/>
      <c r="X841" s="3732"/>
      <c r="Y841" s="3732"/>
      <c r="Z841" s="3732"/>
      <c r="AA841" s="3732"/>
      <c r="AB841" s="3732"/>
    </row>
    <row r="842" spans="1:28">
      <c r="A842" s="3730"/>
      <c r="B842" s="3730"/>
      <c r="C842" s="3731"/>
      <c r="F842" s="3732"/>
      <c r="G842" s="3732"/>
      <c r="H842" s="3732"/>
      <c r="I842" s="3732"/>
      <c r="J842" s="3732"/>
      <c r="K842" s="3732"/>
      <c r="L842" s="3732"/>
      <c r="M842" s="3732"/>
      <c r="N842" s="3732"/>
      <c r="O842" s="3732"/>
      <c r="P842" s="3732"/>
      <c r="Q842" s="3732"/>
      <c r="R842" s="3732"/>
      <c r="S842" s="3732"/>
      <c r="T842" s="3732"/>
      <c r="U842" s="3732"/>
      <c r="V842" s="3732"/>
      <c r="W842" s="3732"/>
      <c r="X842" s="3732"/>
      <c r="Y842" s="3732"/>
      <c r="Z842" s="3732"/>
      <c r="AA842" s="3732"/>
      <c r="AB842" s="3732"/>
    </row>
    <row r="843" spans="1:28">
      <c r="A843" s="3730"/>
      <c r="B843" s="3730"/>
      <c r="C843" s="3731"/>
      <c r="F843" s="3732"/>
      <c r="G843" s="3732"/>
      <c r="H843" s="3732"/>
      <c r="I843" s="3732"/>
      <c r="J843" s="3732"/>
      <c r="K843" s="3732"/>
      <c r="L843" s="3732"/>
      <c r="M843" s="3732"/>
      <c r="N843" s="3732"/>
      <c r="O843" s="3732"/>
      <c r="P843" s="3732"/>
      <c r="Q843" s="3732"/>
      <c r="R843" s="3732"/>
      <c r="S843" s="3732"/>
      <c r="T843" s="3732"/>
      <c r="U843" s="3732"/>
      <c r="V843" s="3732"/>
      <c r="W843" s="3732"/>
      <c r="X843" s="3732"/>
      <c r="Y843" s="3732"/>
      <c r="Z843" s="3732"/>
      <c r="AA843" s="3732"/>
      <c r="AB843" s="3732"/>
    </row>
    <row r="844" spans="1:28">
      <c r="A844" s="3730"/>
      <c r="B844" s="3730"/>
      <c r="C844" s="3731"/>
      <c r="F844" s="3732"/>
      <c r="G844" s="3732"/>
      <c r="H844" s="3732"/>
      <c r="I844" s="3732"/>
      <c r="J844" s="3732"/>
      <c r="K844" s="3732"/>
      <c r="L844" s="3732"/>
      <c r="M844" s="3732"/>
      <c r="N844" s="3732"/>
      <c r="O844" s="3732"/>
      <c r="P844" s="3732"/>
      <c r="Q844" s="3732"/>
      <c r="R844" s="3732"/>
      <c r="S844" s="3732"/>
      <c r="T844" s="3732"/>
      <c r="U844" s="3732"/>
      <c r="V844" s="3732"/>
      <c r="W844" s="3732"/>
      <c r="X844" s="3732"/>
      <c r="Y844" s="3732"/>
      <c r="Z844" s="3732"/>
      <c r="AA844" s="3732"/>
      <c r="AB844" s="3732"/>
    </row>
    <row r="845" spans="1:28">
      <c r="A845" s="3730"/>
      <c r="B845" s="3730"/>
      <c r="C845" s="3731"/>
      <c r="F845" s="3732"/>
      <c r="G845" s="3732"/>
      <c r="H845" s="3732"/>
      <c r="I845" s="3732"/>
      <c r="J845" s="3732"/>
      <c r="K845" s="3732"/>
      <c r="L845" s="3732"/>
      <c r="M845" s="3732"/>
      <c r="N845" s="3732"/>
      <c r="O845" s="3732"/>
      <c r="P845" s="3732"/>
      <c r="Q845" s="3732"/>
      <c r="R845" s="3732"/>
      <c r="S845" s="3732"/>
      <c r="T845" s="3732"/>
      <c r="U845" s="3732"/>
      <c r="V845" s="3732"/>
      <c r="W845" s="3732"/>
      <c r="X845" s="3732"/>
      <c r="Y845" s="3732"/>
      <c r="Z845" s="3732"/>
      <c r="AA845" s="3732"/>
      <c r="AB845" s="3732"/>
    </row>
    <row r="846" spans="1:28">
      <c r="A846" s="3730"/>
      <c r="B846" s="3730"/>
      <c r="C846" s="3731"/>
      <c r="F846" s="3732"/>
      <c r="G846" s="3732"/>
      <c r="H846" s="3732"/>
      <c r="I846" s="3732"/>
      <c r="J846" s="3732"/>
      <c r="K846" s="3732"/>
      <c r="L846" s="3732"/>
      <c r="M846" s="3732"/>
      <c r="N846" s="3732"/>
      <c r="O846" s="3732"/>
      <c r="P846" s="3732"/>
      <c r="Q846" s="3732"/>
      <c r="R846" s="3732"/>
      <c r="S846" s="3732"/>
      <c r="T846" s="3732"/>
      <c r="U846" s="3732"/>
      <c r="V846" s="3732"/>
      <c r="W846" s="3732"/>
      <c r="X846" s="3732"/>
      <c r="Y846" s="3732"/>
      <c r="Z846" s="3732"/>
      <c r="AA846" s="3732"/>
      <c r="AB846" s="3732"/>
    </row>
    <row r="847" spans="1:28">
      <c r="A847" s="3730"/>
      <c r="B847" s="3730"/>
      <c r="C847" s="3731"/>
      <c r="F847" s="3732"/>
      <c r="G847" s="3732"/>
      <c r="H847" s="3732"/>
      <c r="I847" s="3732"/>
      <c r="J847" s="3732"/>
      <c r="K847" s="3732"/>
      <c r="L847" s="3732"/>
      <c r="M847" s="3732"/>
      <c r="N847" s="3732"/>
      <c r="O847" s="3732"/>
      <c r="P847" s="3732"/>
      <c r="Q847" s="3732"/>
      <c r="R847" s="3732"/>
      <c r="S847" s="3732"/>
      <c r="T847" s="3732"/>
      <c r="U847" s="3732"/>
      <c r="V847" s="3732"/>
      <c r="W847" s="3732"/>
      <c r="X847" s="3732"/>
      <c r="Y847" s="3732"/>
      <c r="Z847" s="3732"/>
      <c r="AA847" s="3732"/>
      <c r="AB847" s="3732"/>
    </row>
    <row r="848" spans="1:28">
      <c r="A848" s="3730"/>
      <c r="B848" s="3730"/>
      <c r="C848" s="3731"/>
      <c r="F848" s="3732"/>
      <c r="G848" s="3732"/>
      <c r="H848" s="3732"/>
      <c r="I848" s="3732"/>
      <c r="J848" s="3732"/>
      <c r="K848" s="3732"/>
      <c r="L848" s="3732"/>
      <c r="M848" s="3732"/>
      <c r="N848" s="3732"/>
      <c r="O848" s="3732"/>
      <c r="P848" s="3732"/>
      <c r="Q848" s="3732"/>
      <c r="R848" s="3732"/>
      <c r="S848" s="3732"/>
      <c r="T848" s="3732"/>
      <c r="U848" s="3732"/>
      <c r="V848" s="3732"/>
      <c r="W848" s="3732"/>
      <c r="X848" s="3732"/>
      <c r="Y848" s="3732"/>
      <c r="Z848" s="3732"/>
      <c r="AA848" s="3732"/>
      <c r="AB848" s="3732"/>
    </row>
    <row r="849" spans="1:28">
      <c r="A849" s="3730"/>
      <c r="B849" s="3730"/>
      <c r="C849" s="3731"/>
      <c r="F849" s="3732"/>
      <c r="G849" s="3732"/>
      <c r="H849" s="3732"/>
      <c r="I849" s="3732"/>
      <c r="J849" s="3732"/>
      <c r="K849" s="3732"/>
      <c r="L849" s="3732"/>
      <c r="M849" s="3732"/>
      <c r="N849" s="3732"/>
      <c r="O849" s="3732"/>
      <c r="P849" s="3732"/>
      <c r="Q849" s="3732"/>
      <c r="R849" s="3732"/>
      <c r="S849" s="3732"/>
      <c r="T849" s="3732"/>
      <c r="U849" s="3732"/>
      <c r="V849" s="3732"/>
      <c r="W849" s="3732"/>
      <c r="X849" s="3732"/>
      <c r="Y849" s="3732"/>
      <c r="Z849" s="3732"/>
      <c r="AA849" s="3732"/>
      <c r="AB849" s="3732"/>
    </row>
    <row r="850" spans="1:28">
      <c r="A850" s="3730"/>
      <c r="B850" s="3730"/>
      <c r="C850" s="3731"/>
      <c r="F850" s="3732"/>
      <c r="G850" s="3732"/>
      <c r="H850" s="3732"/>
      <c r="I850" s="3732"/>
      <c r="J850" s="3732"/>
      <c r="K850" s="3732"/>
      <c r="L850" s="3732"/>
      <c r="M850" s="3732"/>
      <c r="N850" s="3732"/>
      <c r="O850" s="3732"/>
      <c r="P850" s="3732"/>
      <c r="Q850" s="3732"/>
      <c r="R850" s="3732"/>
      <c r="S850" s="3732"/>
      <c r="T850" s="3732"/>
      <c r="U850" s="3732"/>
      <c r="V850" s="3732"/>
      <c r="W850" s="3732"/>
      <c r="X850" s="3732"/>
      <c r="Y850" s="3732"/>
      <c r="Z850" s="3732"/>
      <c r="AA850" s="3732"/>
      <c r="AB850" s="3732"/>
    </row>
    <row r="851" spans="1:28">
      <c r="A851" s="3730"/>
      <c r="B851" s="3730"/>
      <c r="C851" s="3731"/>
      <c r="F851" s="3732"/>
      <c r="G851" s="3732"/>
      <c r="H851" s="3732"/>
      <c r="I851" s="3732"/>
      <c r="J851" s="3732"/>
      <c r="K851" s="3732"/>
      <c r="L851" s="3732"/>
      <c r="M851" s="3732"/>
      <c r="N851" s="3732"/>
      <c r="O851" s="3732"/>
      <c r="P851" s="3732"/>
      <c r="Q851" s="3732"/>
      <c r="R851" s="3732"/>
      <c r="S851" s="3732"/>
      <c r="T851" s="3732"/>
      <c r="U851" s="3732"/>
      <c r="V851" s="3732"/>
      <c r="W851" s="3732"/>
      <c r="X851" s="3732"/>
      <c r="Y851" s="3732"/>
      <c r="Z851" s="3732"/>
      <c r="AA851" s="3732"/>
      <c r="AB851" s="3732"/>
    </row>
    <row r="852" spans="1:28">
      <c r="A852" s="3730"/>
      <c r="B852" s="3730"/>
      <c r="C852" s="3731"/>
      <c r="F852" s="3732"/>
      <c r="G852" s="3732"/>
      <c r="H852" s="3732"/>
      <c r="I852" s="3732"/>
      <c r="J852" s="3732"/>
      <c r="K852" s="3732"/>
      <c r="L852" s="3732"/>
      <c r="M852" s="3732"/>
      <c r="N852" s="3732"/>
      <c r="O852" s="3732"/>
      <c r="P852" s="3732"/>
      <c r="Q852" s="3732"/>
      <c r="R852" s="3732"/>
      <c r="S852" s="3732"/>
      <c r="T852" s="3732"/>
      <c r="U852" s="3732"/>
      <c r="V852" s="3732"/>
      <c r="W852" s="3732"/>
      <c r="X852" s="3732"/>
      <c r="Y852" s="3732"/>
      <c r="Z852" s="3732"/>
      <c r="AA852" s="3732"/>
      <c r="AB852" s="3732"/>
    </row>
    <row r="853" spans="1:28">
      <c r="A853" s="3730"/>
      <c r="B853" s="3730"/>
      <c r="C853" s="3731"/>
      <c r="F853" s="3732"/>
      <c r="G853" s="3732"/>
      <c r="H853" s="3732"/>
      <c r="I853" s="3732"/>
      <c r="J853" s="3732"/>
      <c r="K853" s="3732"/>
      <c r="L853" s="3732"/>
      <c r="M853" s="3732"/>
      <c r="N853" s="3732"/>
      <c r="O853" s="3732"/>
      <c r="P853" s="3732"/>
      <c r="Q853" s="3732"/>
      <c r="R853" s="3732"/>
      <c r="S853" s="3732"/>
      <c r="T853" s="3732"/>
      <c r="U853" s="3732"/>
      <c r="V853" s="3732"/>
      <c r="W853" s="3732"/>
      <c r="X853" s="3732"/>
      <c r="Y853" s="3732"/>
      <c r="Z853" s="3732"/>
      <c r="AA853" s="3732"/>
      <c r="AB853" s="3732"/>
    </row>
    <row r="854" spans="1:28">
      <c r="A854" s="3730"/>
      <c r="B854" s="3730"/>
      <c r="C854" s="3731"/>
      <c r="F854" s="3732"/>
      <c r="G854" s="3732"/>
      <c r="H854" s="3732"/>
      <c r="I854" s="3732"/>
      <c r="J854" s="3732"/>
      <c r="K854" s="3732"/>
      <c r="L854" s="3732"/>
      <c r="M854" s="3732"/>
      <c r="N854" s="3732"/>
      <c r="O854" s="3732"/>
      <c r="P854" s="3732"/>
      <c r="Q854" s="3732"/>
      <c r="R854" s="3732"/>
      <c r="S854" s="3732"/>
      <c r="T854" s="3732"/>
      <c r="U854" s="3732"/>
      <c r="V854" s="3732"/>
      <c r="W854" s="3732"/>
      <c r="X854" s="3732"/>
      <c r="Y854" s="3732"/>
      <c r="Z854" s="3732"/>
      <c r="AA854" s="3732"/>
      <c r="AB854" s="3732"/>
    </row>
    <row r="855" spans="1:28">
      <c r="A855" s="3730"/>
      <c r="B855" s="3730"/>
      <c r="C855" s="3731"/>
      <c r="F855" s="3732"/>
      <c r="G855" s="3732"/>
      <c r="H855" s="3732"/>
      <c r="I855" s="3732"/>
      <c r="J855" s="3732"/>
      <c r="K855" s="3732"/>
      <c r="L855" s="3732"/>
      <c r="M855" s="3732"/>
      <c r="N855" s="3732"/>
      <c r="O855" s="3732"/>
      <c r="P855" s="3732"/>
      <c r="Q855" s="3732"/>
      <c r="R855" s="3732"/>
      <c r="S855" s="3732"/>
      <c r="T855" s="3732"/>
      <c r="U855" s="3732"/>
      <c r="V855" s="3732"/>
      <c r="W855" s="3732"/>
      <c r="X855" s="3732"/>
      <c r="Y855" s="3732"/>
      <c r="Z855" s="3732"/>
      <c r="AA855" s="3732"/>
      <c r="AB855" s="3732"/>
    </row>
    <row r="856" spans="1:28">
      <c r="A856" s="3730"/>
      <c r="B856" s="3730"/>
      <c r="C856" s="3731"/>
      <c r="F856" s="3732"/>
      <c r="G856" s="3732"/>
      <c r="H856" s="3732"/>
      <c r="I856" s="3732"/>
      <c r="J856" s="3732"/>
      <c r="K856" s="3732"/>
      <c r="L856" s="3732"/>
      <c r="M856" s="3732"/>
      <c r="N856" s="3732"/>
      <c r="O856" s="3732"/>
      <c r="P856" s="3732"/>
      <c r="Q856" s="3732"/>
      <c r="R856" s="3732"/>
      <c r="S856" s="3732"/>
      <c r="T856" s="3732"/>
      <c r="U856" s="3732"/>
      <c r="V856" s="3732"/>
      <c r="W856" s="3732"/>
      <c r="X856" s="3732"/>
      <c r="Y856" s="3732"/>
      <c r="Z856" s="3732"/>
      <c r="AA856" s="3732"/>
      <c r="AB856" s="3732"/>
    </row>
    <row r="857" spans="1:28">
      <c r="A857" s="3730"/>
      <c r="B857" s="3730"/>
      <c r="C857" s="3731"/>
      <c r="F857" s="3732"/>
      <c r="G857" s="3732"/>
      <c r="H857" s="3732"/>
      <c r="I857" s="3732"/>
      <c r="J857" s="3732"/>
      <c r="K857" s="3732"/>
      <c r="L857" s="3732"/>
      <c r="M857" s="3732"/>
      <c r="N857" s="3732"/>
      <c r="O857" s="3732"/>
      <c r="P857" s="3732"/>
      <c r="Q857" s="3732"/>
      <c r="R857" s="3732"/>
      <c r="S857" s="3732"/>
      <c r="T857" s="3732"/>
      <c r="U857" s="3732"/>
      <c r="V857" s="3732"/>
      <c r="W857" s="3732"/>
      <c r="X857" s="3732"/>
      <c r="Y857" s="3732"/>
      <c r="Z857" s="3732"/>
      <c r="AA857" s="3732"/>
      <c r="AB857" s="3732"/>
    </row>
    <row r="858" spans="1:28">
      <c r="A858" s="3730"/>
      <c r="B858" s="3730"/>
      <c r="C858" s="3731"/>
      <c r="F858" s="3732"/>
      <c r="G858" s="3732"/>
      <c r="H858" s="3732"/>
      <c r="I858" s="3732"/>
      <c r="J858" s="3732"/>
      <c r="K858" s="3732"/>
      <c r="L858" s="3732"/>
      <c r="M858" s="3732"/>
      <c r="N858" s="3732"/>
      <c r="O858" s="3732"/>
      <c r="P858" s="3732"/>
      <c r="Q858" s="3732"/>
      <c r="R858" s="3732"/>
      <c r="S858" s="3732"/>
      <c r="T858" s="3732"/>
      <c r="U858" s="3732"/>
      <c r="V858" s="3732"/>
      <c r="W858" s="3732"/>
      <c r="X858" s="3732"/>
      <c r="Y858" s="3732"/>
      <c r="Z858" s="3732"/>
      <c r="AA858" s="3732"/>
      <c r="AB858" s="3732"/>
    </row>
    <row r="859" spans="1:28">
      <c r="A859" s="3730"/>
      <c r="B859" s="3730"/>
      <c r="C859" s="3731"/>
      <c r="F859" s="3732"/>
      <c r="G859" s="3732"/>
      <c r="H859" s="3732"/>
      <c r="I859" s="3732"/>
      <c r="J859" s="3732"/>
      <c r="K859" s="3732"/>
      <c r="L859" s="3732"/>
      <c r="M859" s="3732"/>
      <c r="N859" s="3732"/>
      <c r="O859" s="3732"/>
      <c r="P859" s="3732"/>
      <c r="Q859" s="3732"/>
      <c r="R859" s="3732"/>
      <c r="S859" s="3732"/>
      <c r="T859" s="3732"/>
      <c r="U859" s="3732"/>
      <c r="V859" s="3732"/>
      <c r="W859" s="3732"/>
      <c r="X859" s="3732"/>
      <c r="Y859" s="3732"/>
      <c r="Z859" s="3732"/>
      <c r="AA859" s="3732"/>
      <c r="AB859" s="3732"/>
    </row>
    <row r="860" spans="1:28">
      <c r="A860" s="3730"/>
      <c r="B860" s="3730"/>
      <c r="C860" s="3731"/>
      <c r="F860" s="3732"/>
      <c r="G860" s="3732"/>
      <c r="H860" s="3732"/>
      <c r="I860" s="3732"/>
      <c r="J860" s="3732"/>
      <c r="K860" s="3732"/>
      <c r="L860" s="3732"/>
      <c r="M860" s="3732"/>
      <c r="N860" s="3732"/>
      <c r="O860" s="3732"/>
      <c r="P860" s="3732"/>
      <c r="Q860" s="3732"/>
      <c r="R860" s="3732"/>
      <c r="S860" s="3732"/>
      <c r="T860" s="3732"/>
      <c r="U860" s="3732"/>
      <c r="V860" s="3732"/>
      <c r="W860" s="3732"/>
      <c r="X860" s="3732"/>
      <c r="Y860" s="3732"/>
      <c r="Z860" s="3732"/>
      <c r="AA860" s="3732"/>
      <c r="AB860" s="3732"/>
    </row>
    <row r="861" spans="1:28">
      <c r="A861" s="3730"/>
      <c r="B861" s="3730"/>
      <c r="C861" s="3731"/>
      <c r="F861" s="3732"/>
      <c r="G861" s="3732"/>
      <c r="H861" s="3732"/>
      <c r="I861" s="3732"/>
      <c r="J861" s="3732"/>
      <c r="K861" s="3732"/>
      <c r="L861" s="3732"/>
      <c r="M861" s="3732"/>
      <c r="N861" s="3732"/>
      <c r="O861" s="3732"/>
      <c r="P861" s="3732"/>
      <c r="Q861" s="3732"/>
      <c r="R861" s="3732"/>
      <c r="S861" s="3732"/>
      <c r="T861" s="3732"/>
      <c r="U861" s="3732"/>
      <c r="V861" s="3732"/>
      <c r="W861" s="3732"/>
      <c r="X861" s="3732"/>
      <c r="Y861" s="3732"/>
      <c r="Z861" s="3732"/>
      <c r="AA861" s="3732"/>
      <c r="AB861" s="3732"/>
    </row>
    <row r="862" spans="1:28">
      <c r="A862" s="3730"/>
      <c r="B862" s="3730"/>
      <c r="C862" s="3731"/>
      <c r="F862" s="3732"/>
      <c r="G862" s="3732"/>
      <c r="H862" s="3732"/>
      <c r="I862" s="3732"/>
      <c r="J862" s="3732"/>
      <c r="K862" s="3732"/>
      <c r="L862" s="3732"/>
      <c r="M862" s="3732"/>
      <c r="N862" s="3732"/>
      <c r="O862" s="3732"/>
      <c r="P862" s="3732"/>
      <c r="Q862" s="3732"/>
      <c r="R862" s="3732"/>
      <c r="S862" s="3732"/>
      <c r="T862" s="3732"/>
      <c r="U862" s="3732"/>
      <c r="V862" s="3732"/>
      <c r="W862" s="3732"/>
      <c r="X862" s="3732"/>
      <c r="Y862" s="3732"/>
      <c r="Z862" s="3732"/>
      <c r="AA862" s="3732"/>
      <c r="AB862" s="3732"/>
    </row>
    <row r="863" spans="1:28">
      <c r="A863" s="3730"/>
      <c r="B863" s="3730"/>
      <c r="C863" s="3731"/>
      <c r="F863" s="3732"/>
      <c r="G863" s="3732"/>
      <c r="H863" s="3732"/>
      <c r="I863" s="3732"/>
      <c r="J863" s="3732"/>
      <c r="K863" s="3732"/>
      <c r="L863" s="3732"/>
      <c r="M863" s="3732"/>
      <c r="N863" s="3732"/>
      <c r="O863" s="3732"/>
      <c r="P863" s="3732"/>
      <c r="Q863" s="3732"/>
      <c r="R863" s="3732"/>
      <c r="S863" s="3732"/>
      <c r="T863" s="3732"/>
      <c r="U863" s="3732"/>
      <c r="V863" s="3732"/>
      <c r="W863" s="3732"/>
      <c r="X863" s="3732"/>
      <c r="Y863" s="3732"/>
      <c r="Z863" s="3732"/>
      <c r="AA863" s="3732"/>
      <c r="AB863" s="3732"/>
    </row>
    <row r="864" spans="1:28">
      <c r="A864" s="3730"/>
      <c r="B864" s="3730"/>
      <c r="C864" s="3731"/>
      <c r="F864" s="3732"/>
      <c r="G864" s="3732"/>
      <c r="H864" s="3732"/>
      <c r="I864" s="3732"/>
      <c r="J864" s="3732"/>
      <c r="K864" s="3732"/>
      <c r="L864" s="3732"/>
      <c r="M864" s="3732"/>
      <c r="N864" s="3732"/>
      <c r="O864" s="3732"/>
      <c r="P864" s="3732"/>
      <c r="Q864" s="3732"/>
      <c r="R864" s="3732"/>
      <c r="S864" s="3732"/>
      <c r="T864" s="3732"/>
      <c r="U864" s="3732"/>
      <c r="V864" s="3732"/>
      <c r="W864" s="3732"/>
      <c r="X864" s="3732"/>
      <c r="Y864" s="3732"/>
      <c r="Z864" s="3732"/>
      <c r="AA864" s="3732"/>
      <c r="AB864" s="3732"/>
    </row>
    <row r="865" spans="1:28">
      <c r="A865" s="3730"/>
      <c r="B865" s="3730"/>
      <c r="C865" s="3731"/>
      <c r="F865" s="3732"/>
      <c r="G865" s="3732"/>
      <c r="H865" s="3732"/>
      <c r="I865" s="3732"/>
      <c r="J865" s="3732"/>
      <c r="K865" s="3732"/>
      <c r="L865" s="3732"/>
      <c r="M865" s="3732"/>
      <c r="N865" s="3732"/>
      <c r="O865" s="3732"/>
      <c r="P865" s="3732"/>
      <c r="Q865" s="3732"/>
      <c r="R865" s="3732"/>
      <c r="S865" s="3732"/>
      <c r="T865" s="3732"/>
      <c r="U865" s="3732"/>
      <c r="V865" s="3732"/>
      <c r="W865" s="3732"/>
      <c r="X865" s="3732"/>
      <c r="Y865" s="3732"/>
      <c r="Z865" s="3732"/>
      <c r="AA865" s="3732"/>
      <c r="AB865" s="3732"/>
    </row>
    <row r="866" spans="1:28">
      <c r="A866" s="3730"/>
      <c r="B866" s="3730"/>
      <c r="C866" s="3731"/>
      <c r="F866" s="3732"/>
      <c r="G866" s="3732"/>
      <c r="H866" s="3732"/>
      <c r="I866" s="3732"/>
      <c r="J866" s="3732"/>
      <c r="K866" s="3732"/>
      <c r="L866" s="3732"/>
      <c r="M866" s="3732"/>
      <c r="N866" s="3732"/>
      <c r="O866" s="3732"/>
      <c r="P866" s="3732"/>
      <c r="Q866" s="3732"/>
      <c r="R866" s="3732"/>
      <c r="S866" s="3732"/>
      <c r="T866" s="3732"/>
      <c r="U866" s="3732"/>
      <c r="V866" s="3732"/>
      <c r="W866" s="3732"/>
      <c r="X866" s="3732"/>
      <c r="Y866" s="3732"/>
      <c r="Z866" s="3732"/>
      <c r="AA866" s="3732"/>
      <c r="AB866" s="3732"/>
    </row>
    <row r="867" spans="1:28">
      <c r="A867" s="3730"/>
      <c r="B867" s="3730"/>
      <c r="C867" s="3731"/>
      <c r="F867" s="3732"/>
      <c r="G867" s="3732"/>
      <c r="H867" s="3732"/>
      <c r="I867" s="3732"/>
      <c r="J867" s="3732"/>
      <c r="K867" s="3732"/>
      <c r="L867" s="3732"/>
      <c r="M867" s="3732"/>
      <c r="N867" s="3732"/>
      <c r="O867" s="3732"/>
      <c r="P867" s="3732"/>
      <c r="Q867" s="3732"/>
      <c r="R867" s="3732"/>
      <c r="S867" s="3732"/>
      <c r="T867" s="3732"/>
      <c r="U867" s="3732"/>
      <c r="V867" s="3732"/>
      <c r="W867" s="3732"/>
      <c r="X867" s="3732"/>
      <c r="Y867" s="3732"/>
      <c r="Z867" s="3732"/>
      <c r="AA867" s="3732"/>
      <c r="AB867" s="3732"/>
    </row>
    <row r="868" spans="1:28">
      <c r="A868" s="3730"/>
      <c r="B868" s="3730"/>
      <c r="C868" s="3731"/>
      <c r="F868" s="3732"/>
      <c r="G868" s="3732"/>
      <c r="H868" s="3732"/>
      <c r="I868" s="3732"/>
      <c r="J868" s="3732"/>
      <c r="K868" s="3732"/>
      <c r="L868" s="3732"/>
      <c r="M868" s="3732"/>
      <c r="N868" s="3732"/>
      <c r="O868" s="3732"/>
      <c r="P868" s="3732"/>
      <c r="Q868" s="3732"/>
      <c r="R868" s="3732"/>
      <c r="S868" s="3732"/>
      <c r="T868" s="3732"/>
      <c r="U868" s="3732"/>
      <c r="V868" s="3732"/>
      <c r="W868" s="3732"/>
      <c r="X868" s="3732"/>
      <c r="Y868" s="3732"/>
      <c r="Z868" s="3732"/>
      <c r="AA868" s="3732"/>
      <c r="AB868" s="3732"/>
    </row>
    <row r="869" spans="1:28">
      <c r="A869" s="3730"/>
      <c r="B869" s="3730"/>
      <c r="C869" s="3731"/>
      <c r="F869" s="3732"/>
      <c r="G869" s="3732"/>
      <c r="H869" s="3732"/>
      <c r="I869" s="3732"/>
      <c r="J869" s="3732"/>
      <c r="K869" s="3732"/>
      <c r="L869" s="3732"/>
      <c r="M869" s="3732"/>
      <c r="N869" s="3732"/>
      <c r="O869" s="3732"/>
      <c r="P869" s="3732"/>
      <c r="Q869" s="3732"/>
      <c r="R869" s="3732"/>
      <c r="S869" s="3732"/>
      <c r="T869" s="3732"/>
      <c r="U869" s="3732"/>
      <c r="V869" s="3732"/>
      <c r="W869" s="3732"/>
      <c r="X869" s="3732"/>
      <c r="Y869" s="3732"/>
      <c r="Z869" s="3732"/>
      <c r="AA869" s="3732"/>
      <c r="AB869" s="3732"/>
    </row>
    <row r="870" spans="1:28">
      <c r="A870" s="3730"/>
      <c r="B870" s="3730"/>
      <c r="C870" s="3731"/>
      <c r="F870" s="3732"/>
      <c r="G870" s="3732"/>
      <c r="H870" s="3732"/>
      <c r="I870" s="3732"/>
      <c r="J870" s="3732"/>
      <c r="K870" s="3732"/>
      <c r="L870" s="3732"/>
      <c r="M870" s="3732"/>
      <c r="N870" s="3732"/>
      <c r="O870" s="3732"/>
      <c r="P870" s="3732"/>
      <c r="Q870" s="3732"/>
      <c r="R870" s="3732"/>
      <c r="S870" s="3732"/>
      <c r="T870" s="3732"/>
      <c r="U870" s="3732"/>
      <c r="V870" s="3732"/>
      <c r="W870" s="3732"/>
      <c r="X870" s="3732"/>
      <c r="Y870" s="3732"/>
      <c r="Z870" s="3732"/>
      <c r="AA870" s="3732"/>
      <c r="AB870" s="3732"/>
    </row>
    <row r="871" spans="1:28">
      <c r="A871" s="3730"/>
      <c r="B871" s="3730"/>
      <c r="C871" s="3731"/>
      <c r="F871" s="3732"/>
      <c r="G871" s="3732"/>
      <c r="H871" s="3732"/>
      <c r="I871" s="3732"/>
      <c r="J871" s="3732"/>
      <c r="K871" s="3732"/>
      <c r="L871" s="3732"/>
      <c r="M871" s="3732"/>
      <c r="N871" s="3732"/>
      <c r="O871" s="3732"/>
      <c r="P871" s="3732"/>
      <c r="Q871" s="3732"/>
      <c r="R871" s="3732"/>
      <c r="S871" s="3732"/>
      <c r="T871" s="3732"/>
      <c r="U871" s="3732"/>
      <c r="V871" s="3732"/>
      <c r="W871" s="3732"/>
      <c r="X871" s="3732"/>
      <c r="Y871" s="3732"/>
      <c r="Z871" s="3732"/>
      <c r="AA871" s="3732"/>
      <c r="AB871" s="3732"/>
    </row>
    <row r="872" spans="1:28">
      <c r="A872" s="3730"/>
      <c r="B872" s="3730"/>
      <c r="C872" s="3731"/>
      <c r="F872" s="3732"/>
      <c r="G872" s="3732"/>
      <c r="H872" s="3732"/>
      <c r="I872" s="3732"/>
      <c r="J872" s="3732"/>
      <c r="K872" s="3732"/>
      <c r="L872" s="3732"/>
      <c r="M872" s="3732"/>
      <c r="N872" s="3732"/>
      <c r="O872" s="3732"/>
      <c r="P872" s="3732"/>
      <c r="Q872" s="3732"/>
      <c r="R872" s="3732"/>
      <c r="S872" s="3732"/>
      <c r="T872" s="3732"/>
      <c r="U872" s="3732"/>
      <c r="V872" s="3732"/>
      <c r="W872" s="3732"/>
      <c r="X872" s="3732"/>
      <c r="Y872" s="3732"/>
      <c r="Z872" s="3732"/>
      <c r="AA872" s="3732"/>
      <c r="AB872" s="3732"/>
    </row>
    <row r="873" spans="1:28">
      <c r="A873" s="3730"/>
      <c r="B873" s="3730"/>
      <c r="C873" s="3731"/>
      <c r="F873" s="3732"/>
      <c r="G873" s="3732"/>
      <c r="H873" s="3732"/>
      <c r="I873" s="3732"/>
      <c r="J873" s="3732"/>
      <c r="K873" s="3732"/>
      <c r="L873" s="3732"/>
      <c r="M873" s="3732"/>
      <c r="N873" s="3732"/>
      <c r="O873" s="3732"/>
      <c r="P873" s="3732"/>
      <c r="Q873" s="3732"/>
      <c r="R873" s="3732"/>
      <c r="S873" s="3732"/>
      <c r="T873" s="3732"/>
      <c r="U873" s="3732"/>
      <c r="V873" s="3732"/>
      <c r="W873" s="3732"/>
      <c r="X873" s="3732"/>
      <c r="Y873" s="3732"/>
      <c r="Z873" s="3732"/>
      <c r="AA873" s="3732"/>
      <c r="AB873" s="3732"/>
    </row>
    <row r="874" spans="1:28">
      <c r="A874" s="3730"/>
      <c r="B874" s="3730"/>
      <c r="C874" s="3731"/>
      <c r="F874" s="3732"/>
      <c r="G874" s="3732"/>
      <c r="H874" s="3732"/>
      <c r="I874" s="3732"/>
      <c r="J874" s="3732"/>
      <c r="K874" s="3732"/>
      <c r="L874" s="3732"/>
      <c r="M874" s="3732"/>
      <c r="N874" s="3732"/>
      <c r="O874" s="3732"/>
      <c r="P874" s="3732"/>
      <c r="Q874" s="3732"/>
      <c r="R874" s="3732"/>
      <c r="S874" s="3732"/>
      <c r="T874" s="3732"/>
      <c r="U874" s="3732"/>
      <c r="V874" s="3732"/>
      <c r="W874" s="3732"/>
      <c r="X874" s="3732"/>
      <c r="Y874" s="3732"/>
      <c r="Z874" s="3732"/>
      <c r="AA874" s="3732"/>
      <c r="AB874" s="3732"/>
    </row>
    <row r="875" spans="1:28">
      <c r="A875" s="3730"/>
      <c r="B875" s="3730"/>
      <c r="C875" s="3731"/>
      <c r="F875" s="3732"/>
      <c r="G875" s="3732"/>
      <c r="H875" s="3732"/>
      <c r="I875" s="3732"/>
      <c r="J875" s="3732"/>
      <c r="K875" s="3732"/>
      <c r="L875" s="3732"/>
      <c r="M875" s="3732"/>
      <c r="N875" s="3732"/>
      <c r="O875" s="3732"/>
      <c r="P875" s="3732"/>
      <c r="Q875" s="3732"/>
      <c r="R875" s="3732"/>
      <c r="S875" s="3732"/>
      <c r="T875" s="3732"/>
      <c r="U875" s="3732"/>
      <c r="V875" s="3732"/>
      <c r="W875" s="3732"/>
      <c r="X875" s="3732"/>
      <c r="Y875" s="3732"/>
      <c r="Z875" s="3732"/>
      <c r="AA875" s="3732"/>
      <c r="AB875" s="3732"/>
    </row>
    <row r="876" spans="1:28">
      <c r="A876" s="3730"/>
      <c r="B876" s="3730"/>
      <c r="C876" s="3731"/>
      <c r="F876" s="3732"/>
      <c r="G876" s="3732"/>
      <c r="H876" s="3732"/>
      <c r="I876" s="3732"/>
      <c r="J876" s="3732"/>
      <c r="K876" s="3732"/>
      <c r="L876" s="3732"/>
      <c r="M876" s="3732"/>
      <c r="N876" s="3732"/>
      <c r="O876" s="3732"/>
      <c r="P876" s="3732"/>
      <c r="Q876" s="3732"/>
      <c r="R876" s="3732"/>
      <c r="S876" s="3732"/>
      <c r="T876" s="3732"/>
      <c r="U876" s="3732"/>
      <c r="V876" s="3732"/>
      <c r="W876" s="3732"/>
      <c r="X876" s="3732"/>
      <c r="Y876" s="3732"/>
      <c r="Z876" s="3732"/>
      <c r="AA876" s="3732"/>
      <c r="AB876" s="3732"/>
    </row>
    <row r="877" spans="1:28">
      <c r="A877" s="3730"/>
      <c r="B877" s="3730"/>
      <c r="C877" s="3731"/>
      <c r="F877" s="3732"/>
      <c r="G877" s="3732"/>
      <c r="H877" s="3732"/>
      <c r="I877" s="3732"/>
      <c r="J877" s="3732"/>
      <c r="K877" s="3732"/>
      <c r="L877" s="3732"/>
      <c r="M877" s="3732"/>
      <c r="N877" s="3732"/>
      <c r="O877" s="3732"/>
      <c r="P877" s="3732"/>
      <c r="Q877" s="3732"/>
      <c r="R877" s="3732"/>
      <c r="S877" s="3732"/>
      <c r="T877" s="3732"/>
      <c r="U877" s="3732"/>
      <c r="V877" s="3732"/>
      <c r="W877" s="3732"/>
      <c r="X877" s="3732"/>
      <c r="Y877" s="3732"/>
      <c r="Z877" s="3732"/>
      <c r="AA877" s="3732"/>
      <c r="AB877" s="3732"/>
    </row>
    <row r="878" spans="1:28">
      <c r="A878" s="3730"/>
      <c r="B878" s="3730"/>
      <c r="C878" s="3731"/>
      <c r="F878" s="3732"/>
      <c r="G878" s="3732"/>
      <c r="H878" s="3732"/>
      <c r="I878" s="3732"/>
      <c r="J878" s="3732"/>
      <c r="K878" s="3732"/>
      <c r="L878" s="3732"/>
      <c r="M878" s="3732"/>
      <c r="N878" s="3732"/>
      <c r="O878" s="3732"/>
      <c r="P878" s="3732"/>
      <c r="Q878" s="3732"/>
      <c r="R878" s="3732"/>
      <c r="S878" s="3732"/>
      <c r="T878" s="3732"/>
      <c r="U878" s="3732"/>
      <c r="V878" s="3732"/>
      <c r="W878" s="3732"/>
      <c r="X878" s="3732"/>
      <c r="Y878" s="3732"/>
      <c r="Z878" s="3732"/>
      <c r="AA878" s="3732"/>
      <c r="AB878" s="3732"/>
    </row>
    <row r="879" spans="1:28">
      <c r="A879" s="3730"/>
      <c r="B879" s="3730"/>
      <c r="C879" s="3731"/>
      <c r="F879" s="3732"/>
      <c r="G879" s="3732"/>
      <c r="H879" s="3732"/>
      <c r="I879" s="3732"/>
      <c r="J879" s="3732"/>
      <c r="K879" s="3732"/>
      <c r="L879" s="3732"/>
      <c r="M879" s="3732"/>
      <c r="N879" s="3732"/>
      <c r="O879" s="3732"/>
      <c r="P879" s="3732"/>
      <c r="Q879" s="3732"/>
      <c r="R879" s="3732"/>
      <c r="S879" s="3732"/>
      <c r="T879" s="3732"/>
      <c r="U879" s="3732"/>
      <c r="V879" s="3732"/>
      <c r="W879" s="3732"/>
      <c r="X879" s="3732"/>
      <c r="Y879" s="3732"/>
      <c r="Z879" s="3732"/>
      <c r="AA879" s="3732"/>
      <c r="AB879" s="3732"/>
    </row>
    <row r="880" spans="1:28">
      <c r="A880" s="3730"/>
      <c r="B880" s="3730"/>
      <c r="C880" s="3731"/>
      <c r="F880" s="3732"/>
      <c r="G880" s="3732"/>
      <c r="H880" s="3732"/>
      <c r="I880" s="3732"/>
      <c r="J880" s="3732"/>
      <c r="K880" s="3732"/>
      <c r="L880" s="3732"/>
      <c r="M880" s="3732"/>
      <c r="N880" s="3732"/>
      <c r="O880" s="3732"/>
      <c r="P880" s="3732"/>
      <c r="Q880" s="3732"/>
      <c r="R880" s="3732"/>
      <c r="S880" s="3732"/>
      <c r="T880" s="3732"/>
      <c r="U880" s="3732"/>
      <c r="V880" s="3732"/>
      <c r="W880" s="3732"/>
      <c r="X880" s="3732"/>
      <c r="Y880" s="3732"/>
      <c r="Z880" s="3732"/>
      <c r="AA880" s="3732"/>
      <c r="AB880" s="3732"/>
    </row>
    <row r="881" spans="1:28">
      <c r="A881" s="3730"/>
      <c r="B881" s="3730"/>
      <c r="C881" s="3731"/>
      <c r="F881" s="3732"/>
      <c r="G881" s="3732"/>
      <c r="H881" s="3732"/>
      <c r="I881" s="3732"/>
      <c r="J881" s="3732"/>
      <c r="K881" s="3732"/>
      <c r="L881" s="3732"/>
      <c r="M881" s="3732"/>
      <c r="N881" s="3732"/>
      <c r="O881" s="3732"/>
      <c r="P881" s="3732"/>
      <c r="Q881" s="3732"/>
      <c r="R881" s="3732"/>
      <c r="S881" s="3732"/>
      <c r="T881" s="3732"/>
      <c r="U881" s="3732"/>
      <c r="V881" s="3732"/>
      <c r="W881" s="3732"/>
      <c r="X881" s="3732"/>
      <c r="Y881" s="3732"/>
      <c r="Z881" s="3732"/>
      <c r="AA881" s="3732"/>
      <c r="AB881" s="3732"/>
    </row>
    <row r="882" spans="1:28">
      <c r="A882" s="3730"/>
      <c r="B882" s="3730"/>
      <c r="C882" s="3731"/>
      <c r="F882" s="3732"/>
      <c r="G882" s="3732"/>
      <c r="H882" s="3732"/>
      <c r="I882" s="3732"/>
      <c r="J882" s="3732"/>
      <c r="K882" s="3732"/>
      <c r="L882" s="3732"/>
      <c r="M882" s="3732"/>
      <c r="N882" s="3732"/>
      <c r="O882" s="3732"/>
      <c r="P882" s="3732"/>
      <c r="Q882" s="3732"/>
      <c r="R882" s="3732"/>
      <c r="S882" s="3732"/>
      <c r="T882" s="3732"/>
      <c r="U882" s="3732"/>
      <c r="V882" s="3732"/>
      <c r="W882" s="3732"/>
      <c r="X882" s="3732"/>
      <c r="Y882" s="3732"/>
      <c r="Z882" s="3732"/>
      <c r="AA882" s="3732"/>
      <c r="AB882" s="3732"/>
    </row>
    <row r="883" spans="1:28">
      <c r="A883" s="3730"/>
      <c r="B883" s="3730"/>
      <c r="C883" s="3731"/>
      <c r="F883" s="3732"/>
      <c r="G883" s="3732"/>
      <c r="H883" s="3732"/>
      <c r="I883" s="3732"/>
      <c r="J883" s="3732"/>
      <c r="K883" s="3732"/>
      <c r="L883" s="3732"/>
      <c r="M883" s="3732"/>
      <c r="N883" s="3732"/>
      <c r="O883" s="3732"/>
      <c r="P883" s="3732"/>
      <c r="Q883" s="3732"/>
      <c r="R883" s="3732"/>
      <c r="S883" s="3732"/>
      <c r="T883" s="3732"/>
      <c r="U883" s="3732"/>
      <c r="V883" s="3732"/>
      <c r="W883" s="3732"/>
      <c r="X883" s="3732"/>
      <c r="Y883" s="3732"/>
      <c r="Z883" s="3732"/>
      <c r="AA883" s="3732"/>
      <c r="AB883" s="3732"/>
    </row>
    <row r="884" spans="1:28">
      <c r="A884" s="3730"/>
      <c r="B884" s="3730"/>
      <c r="C884" s="3731"/>
      <c r="F884" s="3732"/>
      <c r="G884" s="3732"/>
      <c r="H884" s="3732"/>
      <c r="I884" s="3732"/>
      <c r="J884" s="3732"/>
      <c r="K884" s="3732"/>
      <c r="L884" s="3732"/>
      <c r="M884" s="3732"/>
      <c r="N884" s="3732"/>
      <c r="O884" s="3732"/>
      <c r="P884" s="3732"/>
      <c r="Q884" s="3732"/>
      <c r="R884" s="3732"/>
      <c r="S884" s="3732"/>
      <c r="T884" s="3732"/>
      <c r="U884" s="3732"/>
      <c r="V884" s="3732"/>
      <c r="W884" s="3732"/>
      <c r="X884" s="3732"/>
      <c r="Y884" s="3732"/>
      <c r="Z884" s="3732"/>
      <c r="AA884" s="3732"/>
      <c r="AB884" s="3732"/>
    </row>
    <row r="885" spans="1:28">
      <c r="A885" s="3730"/>
      <c r="B885" s="3730"/>
      <c r="C885" s="3731"/>
      <c r="F885" s="3732"/>
      <c r="G885" s="3732"/>
      <c r="H885" s="3732"/>
      <c r="I885" s="3732"/>
      <c r="J885" s="3732"/>
      <c r="K885" s="3732"/>
      <c r="L885" s="3732"/>
      <c r="M885" s="3732"/>
      <c r="N885" s="3732"/>
      <c r="O885" s="3732"/>
      <c r="P885" s="3732"/>
      <c r="Q885" s="3732"/>
      <c r="R885" s="3732"/>
      <c r="S885" s="3732"/>
      <c r="T885" s="3732"/>
      <c r="U885" s="3732"/>
      <c r="V885" s="3732"/>
      <c r="W885" s="3732"/>
      <c r="X885" s="3732"/>
      <c r="Y885" s="3732"/>
      <c r="Z885" s="3732"/>
      <c r="AA885" s="3732"/>
      <c r="AB885" s="3732"/>
    </row>
    <row r="886" spans="1:28">
      <c r="A886" s="3730"/>
      <c r="B886" s="3730"/>
      <c r="C886" s="3731"/>
      <c r="F886" s="3732"/>
      <c r="G886" s="3732"/>
      <c r="H886" s="3732"/>
      <c r="I886" s="3732"/>
      <c r="J886" s="3732"/>
      <c r="K886" s="3732"/>
      <c r="L886" s="3732"/>
      <c r="M886" s="3732"/>
      <c r="N886" s="3732"/>
      <c r="O886" s="3732"/>
      <c r="P886" s="3732"/>
      <c r="Q886" s="3732"/>
      <c r="R886" s="3732"/>
      <c r="S886" s="3732"/>
      <c r="T886" s="3732"/>
      <c r="U886" s="3732"/>
      <c r="V886" s="3732"/>
      <c r="W886" s="3732"/>
      <c r="X886" s="3732"/>
      <c r="Y886" s="3732"/>
      <c r="Z886" s="3732"/>
      <c r="AA886" s="3732"/>
      <c r="AB886" s="3732"/>
    </row>
    <row r="887" spans="1:28">
      <c r="A887" s="3730"/>
      <c r="B887" s="3730"/>
      <c r="C887" s="3731"/>
      <c r="F887" s="3732"/>
      <c r="G887" s="3732"/>
      <c r="H887" s="3732"/>
      <c r="I887" s="3732"/>
      <c r="J887" s="3732"/>
      <c r="K887" s="3732"/>
      <c r="L887" s="3732"/>
      <c r="M887" s="3732"/>
      <c r="N887" s="3732"/>
      <c r="O887" s="3732"/>
      <c r="P887" s="3732"/>
      <c r="Q887" s="3732"/>
      <c r="R887" s="3732"/>
      <c r="S887" s="3732"/>
      <c r="T887" s="3732"/>
      <c r="U887" s="3732"/>
      <c r="V887" s="3732"/>
      <c r="W887" s="3732"/>
      <c r="X887" s="3732"/>
      <c r="Y887" s="3732"/>
      <c r="Z887" s="3732"/>
      <c r="AA887" s="3732"/>
      <c r="AB887" s="3732"/>
    </row>
    <row r="888" spans="1:28">
      <c r="A888" s="3730"/>
      <c r="B888" s="3730"/>
      <c r="C888" s="3731"/>
      <c r="F888" s="3732"/>
      <c r="G888" s="3732"/>
      <c r="H888" s="3732"/>
      <c r="I888" s="3732"/>
      <c r="J888" s="3732"/>
      <c r="K888" s="3732"/>
      <c r="L888" s="3732"/>
      <c r="M888" s="3732"/>
      <c r="N888" s="3732"/>
      <c r="O888" s="3732"/>
      <c r="P888" s="3732"/>
      <c r="Q888" s="3732"/>
      <c r="R888" s="3732"/>
      <c r="S888" s="3732"/>
      <c r="T888" s="3732"/>
      <c r="U888" s="3732"/>
      <c r="V888" s="3732"/>
      <c r="W888" s="3732"/>
      <c r="X888" s="3732"/>
      <c r="Y888" s="3732"/>
      <c r="Z888" s="3732"/>
      <c r="AA888" s="3732"/>
      <c r="AB888" s="3732"/>
    </row>
    <row r="889" spans="1:28">
      <c r="A889" s="3730"/>
      <c r="B889" s="3730"/>
      <c r="C889" s="3731"/>
      <c r="F889" s="3732"/>
      <c r="G889" s="3732"/>
      <c r="H889" s="3732"/>
      <c r="I889" s="3732"/>
      <c r="J889" s="3732"/>
      <c r="K889" s="3732"/>
      <c r="L889" s="3732"/>
      <c r="M889" s="3732"/>
      <c r="N889" s="3732"/>
      <c r="O889" s="3732"/>
      <c r="P889" s="3732"/>
      <c r="Q889" s="3732"/>
      <c r="R889" s="3732"/>
      <c r="S889" s="3732"/>
      <c r="T889" s="3732"/>
      <c r="U889" s="3732"/>
      <c r="V889" s="3732"/>
      <c r="W889" s="3732"/>
      <c r="X889" s="3732"/>
      <c r="Y889" s="3732"/>
      <c r="Z889" s="3732"/>
      <c r="AA889" s="3732"/>
      <c r="AB889" s="3732"/>
    </row>
    <row r="890" spans="1:28">
      <c r="A890" s="3730"/>
      <c r="B890" s="3730"/>
      <c r="C890" s="3731"/>
      <c r="F890" s="3732"/>
      <c r="G890" s="3732"/>
      <c r="H890" s="3732"/>
      <c r="I890" s="3732"/>
      <c r="J890" s="3732"/>
      <c r="K890" s="3732"/>
      <c r="L890" s="3732"/>
      <c r="M890" s="3732"/>
      <c r="N890" s="3732"/>
      <c r="O890" s="3732"/>
      <c r="P890" s="3732"/>
      <c r="Q890" s="3732"/>
      <c r="R890" s="3732"/>
      <c r="S890" s="3732"/>
      <c r="T890" s="3732"/>
      <c r="U890" s="3732"/>
      <c r="V890" s="3732"/>
      <c r="W890" s="3732"/>
      <c r="X890" s="3732"/>
      <c r="Y890" s="3732"/>
      <c r="Z890" s="3732"/>
      <c r="AA890" s="3732"/>
      <c r="AB890" s="3732"/>
    </row>
    <row r="891" spans="1:28">
      <c r="A891" s="3730"/>
      <c r="B891" s="3730"/>
      <c r="C891" s="3731"/>
      <c r="F891" s="3732"/>
      <c r="G891" s="3732"/>
      <c r="H891" s="3732"/>
      <c r="I891" s="3732"/>
      <c r="J891" s="3732"/>
      <c r="K891" s="3732"/>
      <c r="L891" s="3732"/>
      <c r="M891" s="3732"/>
      <c r="N891" s="3732"/>
      <c r="O891" s="3732"/>
      <c r="P891" s="3732"/>
      <c r="Q891" s="3732"/>
      <c r="R891" s="3732"/>
      <c r="S891" s="3732"/>
      <c r="T891" s="3732"/>
      <c r="U891" s="3732"/>
      <c r="V891" s="3732"/>
      <c r="W891" s="3732"/>
      <c r="X891" s="3732"/>
      <c r="Y891" s="3732"/>
      <c r="Z891" s="3732"/>
      <c r="AA891" s="3732"/>
      <c r="AB891" s="3732"/>
    </row>
    <row r="892" spans="1:28">
      <c r="A892" s="3730"/>
      <c r="B892" s="3730"/>
      <c r="C892" s="3731"/>
      <c r="F892" s="3732"/>
      <c r="G892" s="3732"/>
      <c r="H892" s="3732"/>
      <c r="I892" s="3732"/>
      <c r="J892" s="3732"/>
      <c r="K892" s="3732"/>
      <c r="L892" s="3732"/>
      <c r="M892" s="3732"/>
      <c r="N892" s="3732"/>
      <c r="O892" s="3732"/>
      <c r="P892" s="3732"/>
      <c r="Q892" s="3732"/>
      <c r="R892" s="3732"/>
      <c r="S892" s="3732"/>
      <c r="T892" s="3732"/>
      <c r="U892" s="3732"/>
      <c r="V892" s="3732"/>
      <c r="W892" s="3732"/>
      <c r="X892" s="3732"/>
      <c r="Y892" s="3732"/>
      <c r="Z892" s="3732"/>
      <c r="AA892" s="3732"/>
      <c r="AB892" s="3732"/>
    </row>
    <row r="893" spans="1:28">
      <c r="A893" s="3730"/>
      <c r="B893" s="3730"/>
      <c r="C893" s="3731"/>
      <c r="F893" s="3732"/>
      <c r="G893" s="3732"/>
      <c r="H893" s="3732"/>
      <c r="I893" s="3732"/>
      <c r="J893" s="3732"/>
      <c r="K893" s="3732"/>
      <c r="L893" s="3732"/>
      <c r="M893" s="3732"/>
      <c r="N893" s="3732"/>
      <c r="O893" s="3732"/>
      <c r="P893" s="3732"/>
      <c r="Q893" s="3732"/>
      <c r="R893" s="3732"/>
      <c r="S893" s="3732"/>
      <c r="T893" s="3732"/>
      <c r="U893" s="3732"/>
      <c r="V893" s="3732"/>
      <c r="W893" s="3732"/>
      <c r="X893" s="3732"/>
      <c r="Y893" s="3732"/>
      <c r="Z893" s="3732"/>
      <c r="AA893" s="3732"/>
      <c r="AB893" s="3732"/>
    </row>
    <row r="894" spans="1:28">
      <c r="A894" s="3730"/>
      <c r="B894" s="3730"/>
      <c r="C894" s="3731"/>
      <c r="F894" s="3732"/>
      <c r="G894" s="3732"/>
      <c r="H894" s="3732"/>
      <c r="I894" s="3732"/>
      <c r="J894" s="3732"/>
      <c r="K894" s="3732"/>
      <c r="L894" s="3732"/>
      <c r="M894" s="3732"/>
      <c r="N894" s="3732"/>
      <c r="O894" s="3732"/>
      <c r="P894" s="3732"/>
      <c r="Q894" s="3732"/>
      <c r="R894" s="3732"/>
      <c r="S894" s="3732"/>
      <c r="T894" s="3732"/>
      <c r="U894" s="3732"/>
      <c r="V894" s="3732"/>
      <c r="W894" s="3732"/>
      <c r="X894" s="3732"/>
      <c r="Y894" s="3732"/>
      <c r="Z894" s="3732"/>
      <c r="AA894" s="3732"/>
      <c r="AB894" s="3732"/>
    </row>
    <row r="895" spans="1:28">
      <c r="A895" s="3730"/>
      <c r="B895" s="3730"/>
      <c r="C895" s="3731"/>
      <c r="F895" s="3732"/>
      <c r="G895" s="3732"/>
      <c r="H895" s="3732"/>
      <c r="I895" s="3732"/>
      <c r="J895" s="3732"/>
      <c r="K895" s="3732"/>
      <c r="L895" s="3732"/>
      <c r="M895" s="3732"/>
      <c r="N895" s="3732"/>
      <c r="O895" s="3732"/>
      <c r="P895" s="3732"/>
      <c r="Q895" s="3732"/>
      <c r="R895" s="3732"/>
      <c r="S895" s="3732"/>
      <c r="T895" s="3732"/>
      <c r="U895" s="3732"/>
      <c r="V895" s="3732"/>
      <c r="W895" s="3732"/>
      <c r="X895" s="3732"/>
      <c r="Y895" s="3732"/>
      <c r="Z895" s="3732"/>
      <c r="AA895" s="3732"/>
      <c r="AB895" s="3732"/>
    </row>
    <row r="896" spans="1:28">
      <c r="A896" s="3730"/>
      <c r="B896" s="3730"/>
      <c r="C896" s="3731"/>
      <c r="F896" s="3732"/>
      <c r="G896" s="3732"/>
      <c r="H896" s="3732"/>
      <c r="I896" s="3732"/>
      <c r="J896" s="3732"/>
      <c r="K896" s="3732"/>
      <c r="L896" s="3732"/>
      <c r="M896" s="3732"/>
      <c r="N896" s="3732"/>
      <c r="O896" s="3732"/>
      <c r="P896" s="3732"/>
      <c r="Q896" s="3732"/>
      <c r="R896" s="3732"/>
      <c r="S896" s="3732"/>
      <c r="T896" s="3732"/>
      <c r="U896" s="3732"/>
      <c r="V896" s="3732"/>
      <c r="W896" s="3732"/>
      <c r="X896" s="3732"/>
      <c r="Y896" s="3732"/>
      <c r="Z896" s="3732"/>
      <c r="AA896" s="3732"/>
      <c r="AB896" s="3732"/>
    </row>
    <row r="897" spans="1:28">
      <c r="A897" s="3730"/>
      <c r="B897" s="3730"/>
      <c r="C897" s="3731"/>
      <c r="F897" s="3732"/>
      <c r="G897" s="3732"/>
      <c r="H897" s="3732"/>
      <c r="I897" s="3732"/>
      <c r="J897" s="3732"/>
      <c r="K897" s="3732"/>
      <c r="L897" s="3732"/>
      <c r="M897" s="3732"/>
      <c r="N897" s="3732"/>
      <c r="O897" s="3732"/>
      <c r="P897" s="3732"/>
      <c r="Q897" s="3732"/>
      <c r="R897" s="3732"/>
      <c r="S897" s="3732"/>
      <c r="T897" s="3732"/>
      <c r="U897" s="3732"/>
      <c r="V897" s="3732"/>
      <c r="W897" s="3732"/>
      <c r="X897" s="3732"/>
      <c r="Y897" s="3732"/>
      <c r="Z897" s="3732"/>
      <c r="AA897" s="3732"/>
      <c r="AB897" s="3732"/>
    </row>
    <row r="898" spans="1:28">
      <c r="A898" s="3730"/>
      <c r="B898" s="3730"/>
      <c r="C898" s="3731"/>
      <c r="F898" s="3732"/>
      <c r="G898" s="3732"/>
      <c r="H898" s="3732"/>
      <c r="I898" s="3732"/>
      <c r="J898" s="3732"/>
      <c r="K898" s="3732"/>
      <c r="L898" s="3732"/>
      <c r="M898" s="3732"/>
      <c r="N898" s="3732"/>
      <c r="O898" s="3732"/>
      <c r="P898" s="3732"/>
      <c r="Q898" s="3732"/>
      <c r="R898" s="3732"/>
      <c r="S898" s="3732"/>
      <c r="T898" s="3732"/>
      <c r="U898" s="3732"/>
      <c r="V898" s="3732"/>
      <c r="W898" s="3732"/>
      <c r="X898" s="3732"/>
      <c r="Y898" s="3732"/>
      <c r="Z898" s="3732"/>
      <c r="AA898" s="3732"/>
      <c r="AB898" s="3732"/>
    </row>
    <row r="899" spans="1:28">
      <c r="A899" s="3730"/>
      <c r="B899" s="3730"/>
      <c r="C899" s="3731"/>
      <c r="F899" s="3732"/>
      <c r="G899" s="3732"/>
      <c r="H899" s="3732"/>
      <c r="I899" s="3732"/>
      <c r="J899" s="3732"/>
      <c r="K899" s="3732"/>
      <c r="L899" s="3732"/>
      <c r="M899" s="3732"/>
      <c r="N899" s="3732"/>
      <c r="O899" s="3732"/>
      <c r="P899" s="3732"/>
      <c r="Q899" s="3732"/>
      <c r="R899" s="3732"/>
      <c r="S899" s="3732"/>
      <c r="T899" s="3732"/>
      <c r="U899" s="3732"/>
      <c r="V899" s="3732"/>
      <c r="W899" s="3732"/>
      <c r="X899" s="3732"/>
      <c r="Y899" s="3732"/>
      <c r="Z899" s="3732"/>
      <c r="AA899" s="3732"/>
      <c r="AB899" s="3732"/>
    </row>
    <row r="900" spans="1:28">
      <c r="A900" s="3730"/>
      <c r="B900" s="3730"/>
      <c r="C900" s="3731"/>
      <c r="F900" s="3732"/>
      <c r="G900" s="3732"/>
      <c r="H900" s="3732"/>
      <c r="I900" s="3732"/>
      <c r="J900" s="3732"/>
      <c r="K900" s="3732"/>
      <c r="L900" s="3732"/>
      <c r="M900" s="3732"/>
      <c r="N900" s="3732"/>
      <c r="O900" s="3732"/>
      <c r="P900" s="3732"/>
      <c r="Q900" s="3732"/>
      <c r="R900" s="3732"/>
      <c r="S900" s="3732"/>
      <c r="T900" s="3732"/>
      <c r="U900" s="3732"/>
      <c r="V900" s="3732"/>
      <c r="W900" s="3732"/>
      <c r="X900" s="3732"/>
      <c r="Y900" s="3732"/>
      <c r="Z900" s="3732"/>
      <c r="AA900" s="3732"/>
      <c r="AB900" s="3732"/>
    </row>
    <row r="901" spans="1:28">
      <c r="A901" s="3730"/>
      <c r="B901" s="3730"/>
      <c r="C901" s="3731"/>
      <c r="F901" s="3732"/>
      <c r="G901" s="3732"/>
      <c r="H901" s="3732"/>
      <c r="I901" s="3732"/>
      <c r="J901" s="3732"/>
      <c r="K901" s="3732"/>
      <c r="L901" s="3732"/>
      <c r="M901" s="3732"/>
      <c r="N901" s="3732"/>
      <c r="O901" s="3732"/>
      <c r="P901" s="3732"/>
      <c r="Q901" s="3732"/>
      <c r="R901" s="3732"/>
      <c r="S901" s="3732"/>
      <c r="T901" s="3732"/>
      <c r="U901" s="3732"/>
      <c r="V901" s="3732"/>
      <c r="W901" s="3732"/>
      <c r="X901" s="3732"/>
      <c r="Y901" s="3732"/>
      <c r="Z901" s="3732"/>
      <c r="AA901" s="3732"/>
      <c r="AB901" s="3732"/>
    </row>
    <row r="902" spans="1:28">
      <c r="A902" s="3730"/>
      <c r="B902" s="3730"/>
      <c r="C902" s="3731"/>
      <c r="F902" s="3732"/>
      <c r="G902" s="3732"/>
      <c r="H902" s="3732"/>
      <c r="I902" s="3732"/>
      <c r="J902" s="3732"/>
      <c r="K902" s="3732"/>
      <c r="L902" s="3732"/>
      <c r="M902" s="3732"/>
      <c r="N902" s="3732"/>
      <c r="O902" s="3732"/>
      <c r="P902" s="3732"/>
      <c r="Q902" s="3732"/>
      <c r="R902" s="3732"/>
      <c r="S902" s="3732"/>
      <c r="T902" s="3732"/>
      <c r="U902" s="3732"/>
      <c r="V902" s="3732"/>
      <c r="W902" s="3732"/>
      <c r="X902" s="3732"/>
      <c r="Y902" s="3732"/>
      <c r="Z902" s="3732"/>
      <c r="AA902" s="3732"/>
      <c r="AB902" s="3732"/>
    </row>
    <row r="903" spans="1:28">
      <c r="A903" s="3730"/>
      <c r="B903" s="3730"/>
      <c r="C903" s="3731"/>
      <c r="F903" s="3732"/>
      <c r="G903" s="3732"/>
      <c r="H903" s="3732"/>
      <c r="I903" s="3732"/>
      <c r="J903" s="3732"/>
      <c r="K903" s="3732"/>
      <c r="L903" s="3732"/>
      <c r="M903" s="3732"/>
      <c r="N903" s="3732"/>
      <c r="O903" s="3732"/>
      <c r="P903" s="3732"/>
      <c r="Q903" s="3732"/>
      <c r="R903" s="3732"/>
      <c r="S903" s="3732"/>
      <c r="T903" s="3732"/>
      <c r="U903" s="3732"/>
      <c r="V903" s="3732"/>
      <c r="W903" s="3732"/>
      <c r="X903" s="3732"/>
      <c r="Y903" s="3732"/>
      <c r="Z903" s="3732"/>
      <c r="AA903" s="3732"/>
      <c r="AB903" s="3732"/>
    </row>
    <row r="904" spans="1:28">
      <c r="A904" s="3730"/>
      <c r="B904" s="3730"/>
      <c r="C904" s="3731"/>
      <c r="F904" s="3732"/>
      <c r="G904" s="3732"/>
      <c r="H904" s="3732"/>
      <c r="I904" s="3732"/>
      <c r="J904" s="3732"/>
      <c r="K904" s="3732"/>
      <c r="L904" s="3732"/>
      <c r="M904" s="3732"/>
      <c r="N904" s="3732"/>
      <c r="O904" s="3732"/>
      <c r="P904" s="3732"/>
      <c r="Q904" s="3732"/>
      <c r="R904" s="3732"/>
      <c r="S904" s="3732"/>
      <c r="T904" s="3732"/>
      <c r="U904" s="3732"/>
      <c r="V904" s="3732"/>
      <c r="W904" s="3732"/>
      <c r="X904" s="3732"/>
      <c r="Y904" s="3732"/>
      <c r="Z904" s="3732"/>
      <c r="AA904" s="3732"/>
      <c r="AB904" s="3732"/>
    </row>
    <row r="905" spans="1:28">
      <c r="A905" s="3730"/>
      <c r="B905" s="3730"/>
      <c r="C905" s="3731"/>
      <c r="F905" s="3732"/>
      <c r="G905" s="3732"/>
      <c r="H905" s="3732"/>
      <c r="I905" s="3732"/>
      <c r="J905" s="3732"/>
      <c r="K905" s="3732"/>
      <c r="L905" s="3732"/>
      <c r="M905" s="3732"/>
      <c r="N905" s="3732"/>
      <c r="O905" s="3732"/>
      <c r="P905" s="3732"/>
      <c r="Q905" s="3732"/>
      <c r="R905" s="3732"/>
      <c r="S905" s="3732"/>
      <c r="T905" s="3732"/>
      <c r="U905" s="3732"/>
      <c r="V905" s="3732"/>
      <c r="W905" s="3732"/>
      <c r="X905" s="3732"/>
      <c r="Y905" s="3732"/>
      <c r="Z905" s="3732"/>
      <c r="AA905" s="3732"/>
      <c r="AB905" s="3732"/>
    </row>
    <row r="906" spans="1:28">
      <c r="A906" s="3730"/>
      <c r="B906" s="3730"/>
      <c r="C906" s="3731"/>
      <c r="F906" s="3732"/>
      <c r="G906" s="3732"/>
      <c r="H906" s="3732"/>
      <c r="I906" s="3732"/>
      <c r="J906" s="3732"/>
      <c r="K906" s="3732"/>
      <c r="L906" s="3732"/>
      <c r="M906" s="3732"/>
      <c r="N906" s="3732"/>
      <c r="O906" s="3732"/>
      <c r="P906" s="3732"/>
      <c r="Q906" s="3732"/>
      <c r="R906" s="3732"/>
      <c r="S906" s="3732"/>
      <c r="T906" s="3732"/>
      <c r="U906" s="3732"/>
      <c r="V906" s="3732"/>
      <c r="W906" s="3732"/>
      <c r="X906" s="3732"/>
      <c r="Y906" s="3732"/>
      <c r="Z906" s="3732"/>
      <c r="AA906" s="3732"/>
      <c r="AB906" s="3732"/>
    </row>
    <row r="907" spans="1:28">
      <c r="A907" s="3730"/>
      <c r="B907" s="3730"/>
      <c r="C907" s="3731"/>
      <c r="F907" s="3732"/>
      <c r="G907" s="3732"/>
      <c r="H907" s="3732"/>
      <c r="I907" s="3732"/>
      <c r="J907" s="3732"/>
      <c r="K907" s="3732"/>
      <c r="L907" s="3732"/>
      <c r="M907" s="3732"/>
      <c r="N907" s="3732"/>
      <c r="O907" s="3732"/>
      <c r="P907" s="3732"/>
      <c r="Q907" s="3732"/>
      <c r="R907" s="3732"/>
      <c r="S907" s="3732"/>
      <c r="T907" s="3732"/>
      <c r="U907" s="3732"/>
      <c r="V907" s="3732"/>
      <c r="W907" s="3732"/>
      <c r="X907" s="3732"/>
      <c r="Y907" s="3732"/>
      <c r="Z907" s="3732"/>
      <c r="AA907" s="3732"/>
      <c r="AB907" s="3732"/>
    </row>
    <row r="908" spans="1:28">
      <c r="A908" s="3730"/>
      <c r="B908" s="3730"/>
      <c r="C908" s="3731"/>
      <c r="F908" s="3732"/>
      <c r="G908" s="3732"/>
      <c r="H908" s="3732"/>
      <c r="I908" s="3732"/>
      <c r="J908" s="3732"/>
      <c r="K908" s="3732"/>
      <c r="L908" s="3732"/>
      <c r="M908" s="3732"/>
      <c r="N908" s="3732"/>
      <c r="O908" s="3732"/>
      <c r="P908" s="3732"/>
      <c r="Q908" s="3732"/>
      <c r="R908" s="3732"/>
      <c r="S908" s="3732"/>
      <c r="T908" s="3732"/>
      <c r="U908" s="3732"/>
      <c r="V908" s="3732"/>
      <c r="W908" s="3732"/>
      <c r="X908" s="3732"/>
      <c r="Y908" s="3732"/>
      <c r="Z908" s="3732"/>
      <c r="AA908" s="3732"/>
      <c r="AB908" s="3732"/>
    </row>
    <row r="909" spans="1:28">
      <c r="A909" s="3730"/>
      <c r="B909" s="3730"/>
      <c r="C909" s="3731"/>
      <c r="F909" s="3732"/>
      <c r="G909" s="3732"/>
      <c r="H909" s="3732"/>
      <c r="I909" s="3732"/>
      <c r="J909" s="3732"/>
      <c r="K909" s="3732"/>
      <c r="L909" s="3732"/>
      <c r="M909" s="3732"/>
      <c r="N909" s="3732"/>
      <c r="O909" s="3732"/>
      <c r="P909" s="3732"/>
      <c r="Q909" s="3732"/>
      <c r="R909" s="3732"/>
      <c r="S909" s="3732"/>
      <c r="T909" s="3732"/>
      <c r="U909" s="3732"/>
      <c r="V909" s="3732"/>
      <c r="W909" s="3732"/>
      <c r="X909" s="3732"/>
      <c r="Y909" s="3732"/>
      <c r="Z909" s="3732"/>
      <c r="AA909" s="3732"/>
      <c r="AB909" s="3732"/>
    </row>
    <row r="910" spans="1:28">
      <c r="A910" s="3730"/>
      <c r="B910" s="3730"/>
      <c r="C910" s="3731"/>
      <c r="F910" s="3732"/>
      <c r="G910" s="3732"/>
      <c r="H910" s="3732"/>
      <c r="I910" s="3732"/>
      <c r="J910" s="3732"/>
      <c r="K910" s="3732"/>
      <c r="L910" s="3732"/>
      <c r="M910" s="3732"/>
      <c r="N910" s="3732"/>
      <c r="O910" s="3732"/>
      <c r="P910" s="3732"/>
      <c r="Q910" s="3732"/>
      <c r="R910" s="3732"/>
      <c r="S910" s="3732"/>
      <c r="T910" s="3732"/>
      <c r="U910" s="3732"/>
      <c r="V910" s="3732"/>
      <c r="W910" s="3732"/>
      <c r="X910" s="3732"/>
      <c r="Y910" s="3732"/>
      <c r="Z910" s="3732"/>
      <c r="AA910" s="3732"/>
      <c r="AB910" s="3732"/>
    </row>
    <row r="911" spans="1:28">
      <c r="A911" s="3730"/>
      <c r="B911" s="3730"/>
      <c r="C911" s="3731"/>
      <c r="F911" s="3732"/>
      <c r="G911" s="3732"/>
      <c r="H911" s="3732"/>
      <c r="I911" s="3732"/>
      <c r="J911" s="3732"/>
      <c r="K911" s="3732"/>
      <c r="L911" s="3732"/>
      <c r="M911" s="3732"/>
      <c r="N911" s="3732"/>
      <c r="O911" s="3732"/>
      <c r="P911" s="3732"/>
      <c r="Q911" s="3732"/>
      <c r="R911" s="3732"/>
      <c r="S911" s="3732"/>
      <c r="T911" s="3732"/>
      <c r="U911" s="3732"/>
      <c r="V911" s="3732"/>
      <c r="W911" s="3732"/>
      <c r="X911" s="3732"/>
      <c r="Y911" s="3732"/>
      <c r="Z911" s="3732"/>
      <c r="AA911" s="3732"/>
      <c r="AB911" s="3732"/>
    </row>
    <row r="912" spans="1:28">
      <c r="A912" s="3730"/>
      <c r="B912" s="3730"/>
      <c r="C912" s="3731"/>
      <c r="F912" s="3732"/>
      <c r="G912" s="3732"/>
      <c r="H912" s="3732"/>
      <c r="I912" s="3732"/>
      <c r="J912" s="3732"/>
      <c r="K912" s="3732"/>
      <c r="L912" s="3732"/>
      <c r="M912" s="3732"/>
      <c r="N912" s="3732"/>
      <c r="O912" s="3732"/>
      <c r="P912" s="3732"/>
      <c r="Q912" s="3732"/>
      <c r="R912" s="3732"/>
      <c r="S912" s="3732"/>
      <c r="T912" s="3732"/>
      <c r="U912" s="3732"/>
      <c r="V912" s="3732"/>
      <c r="W912" s="3732"/>
      <c r="X912" s="3732"/>
      <c r="Y912" s="3732"/>
      <c r="Z912" s="3732"/>
      <c r="AA912" s="3732"/>
      <c r="AB912" s="3732"/>
    </row>
    <row r="913" spans="1:28">
      <c r="A913" s="3730"/>
      <c r="B913" s="3730"/>
      <c r="C913" s="3731"/>
      <c r="F913" s="3732"/>
      <c r="G913" s="3732"/>
      <c r="H913" s="3732"/>
      <c r="I913" s="3732"/>
      <c r="J913" s="3732"/>
      <c r="K913" s="3732"/>
      <c r="L913" s="3732"/>
      <c r="M913" s="3732"/>
      <c r="N913" s="3732"/>
      <c r="O913" s="3732"/>
      <c r="P913" s="3732"/>
      <c r="Q913" s="3732"/>
      <c r="R913" s="3732"/>
      <c r="S913" s="3732"/>
      <c r="T913" s="3732"/>
      <c r="U913" s="3732"/>
      <c r="V913" s="3732"/>
      <c r="W913" s="3732"/>
      <c r="X913" s="3732"/>
      <c r="Y913" s="3732"/>
      <c r="Z913" s="3732"/>
      <c r="AA913" s="3732"/>
      <c r="AB913" s="3732"/>
    </row>
    <row r="914" spans="1:28">
      <c r="A914" s="3730"/>
      <c r="B914" s="3730"/>
      <c r="C914" s="3731"/>
      <c r="F914" s="3732"/>
      <c r="G914" s="3732"/>
      <c r="H914" s="3732"/>
      <c r="I914" s="3732"/>
      <c r="J914" s="3732"/>
      <c r="K914" s="3732"/>
      <c r="L914" s="3732"/>
      <c r="M914" s="3732"/>
      <c r="N914" s="3732"/>
      <c r="O914" s="3732"/>
      <c r="P914" s="3732"/>
      <c r="Q914" s="3732"/>
      <c r="R914" s="3732"/>
      <c r="S914" s="3732"/>
      <c r="T914" s="3732"/>
      <c r="U914" s="3732"/>
      <c r="V914" s="3732"/>
      <c r="W914" s="3732"/>
      <c r="X914" s="3732"/>
      <c r="Y914" s="3732"/>
      <c r="Z914" s="3732"/>
      <c r="AA914" s="3732"/>
      <c r="AB914" s="3732"/>
    </row>
    <row r="915" spans="1:28">
      <c r="A915" s="3730"/>
      <c r="B915" s="3730"/>
      <c r="C915" s="3731"/>
      <c r="F915" s="3732"/>
      <c r="G915" s="3732"/>
      <c r="H915" s="3732"/>
      <c r="I915" s="3732"/>
      <c r="J915" s="3732"/>
      <c r="K915" s="3732"/>
      <c r="L915" s="3732"/>
      <c r="M915" s="3732"/>
      <c r="N915" s="3732"/>
      <c r="O915" s="3732"/>
      <c r="P915" s="3732"/>
      <c r="Q915" s="3732"/>
      <c r="R915" s="3732"/>
      <c r="S915" s="3732"/>
      <c r="T915" s="3732"/>
      <c r="U915" s="3732"/>
      <c r="V915" s="3732"/>
      <c r="W915" s="3732"/>
      <c r="X915" s="3732"/>
      <c r="Y915" s="3732"/>
      <c r="Z915" s="3732"/>
      <c r="AA915" s="3732"/>
      <c r="AB915" s="3732"/>
    </row>
    <row r="916" spans="1:28">
      <c r="A916" s="3730"/>
      <c r="B916" s="3730"/>
      <c r="C916" s="3731"/>
      <c r="F916" s="3732"/>
      <c r="G916" s="3732"/>
      <c r="H916" s="3732"/>
      <c r="I916" s="3732"/>
      <c r="J916" s="3732"/>
      <c r="K916" s="3732"/>
      <c r="L916" s="3732"/>
      <c r="M916" s="3732"/>
      <c r="N916" s="3732"/>
      <c r="O916" s="3732"/>
      <c r="P916" s="3732"/>
      <c r="Q916" s="3732"/>
      <c r="R916" s="3732"/>
      <c r="S916" s="3732"/>
      <c r="T916" s="3732"/>
      <c r="U916" s="3732"/>
      <c r="V916" s="3732"/>
      <c r="W916" s="3732"/>
      <c r="X916" s="3732"/>
      <c r="Y916" s="3732"/>
      <c r="Z916" s="3732"/>
      <c r="AA916" s="3732"/>
      <c r="AB916" s="3732"/>
    </row>
    <row r="917" spans="1:28">
      <c r="A917" s="3730"/>
      <c r="B917" s="3730"/>
      <c r="C917" s="3731"/>
      <c r="F917" s="3732"/>
      <c r="G917" s="3732"/>
      <c r="H917" s="3732"/>
      <c r="I917" s="3732"/>
      <c r="J917" s="3732"/>
      <c r="K917" s="3732"/>
      <c r="L917" s="3732"/>
      <c r="M917" s="3732"/>
      <c r="N917" s="3732"/>
      <c r="O917" s="3732"/>
      <c r="P917" s="3732"/>
      <c r="Q917" s="3732"/>
      <c r="R917" s="3732"/>
      <c r="S917" s="3732"/>
      <c r="T917" s="3732"/>
      <c r="U917" s="3732"/>
      <c r="V917" s="3732"/>
      <c r="W917" s="3732"/>
      <c r="X917" s="3732"/>
      <c r="Y917" s="3732"/>
      <c r="Z917" s="3732"/>
      <c r="AA917" s="3732"/>
      <c r="AB917" s="3732"/>
    </row>
    <row r="918" spans="1:28">
      <c r="A918" s="3730"/>
      <c r="B918" s="3730"/>
      <c r="C918" s="3731"/>
      <c r="F918" s="3732"/>
      <c r="G918" s="3732"/>
      <c r="H918" s="3732"/>
      <c r="I918" s="3732"/>
      <c r="J918" s="3732"/>
      <c r="K918" s="3732"/>
      <c r="L918" s="3732"/>
      <c r="M918" s="3732"/>
      <c r="N918" s="3732"/>
      <c r="O918" s="3732"/>
      <c r="P918" s="3732"/>
      <c r="Q918" s="3732"/>
      <c r="R918" s="3732"/>
      <c r="S918" s="3732"/>
      <c r="T918" s="3732"/>
      <c r="U918" s="3732"/>
      <c r="V918" s="3732"/>
      <c r="W918" s="3732"/>
      <c r="X918" s="3732"/>
      <c r="Y918" s="3732"/>
      <c r="Z918" s="3732"/>
      <c r="AA918" s="3732"/>
      <c r="AB918" s="3732"/>
    </row>
    <row r="919" spans="1:28">
      <c r="A919" s="3730"/>
      <c r="B919" s="3730"/>
      <c r="C919" s="3731"/>
      <c r="F919" s="3732"/>
      <c r="G919" s="3732"/>
      <c r="H919" s="3732"/>
      <c r="I919" s="3732"/>
      <c r="J919" s="3732"/>
      <c r="K919" s="3732"/>
      <c r="L919" s="3732"/>
      <c r="M919" s="3732"/>
      <c r="N919" s="3732"/>
      <c r="O919" s="3732"/>
      <c r="P919" s="3732"/>
      <c r="Q919" s="3732"/>
      <c r="R919" s="3732"/>
      <c r="S919" s="3732"/>
      <c r="T919" s="3732"/>
      <c r="U919" s="3732"/>
      <c r="V919" s="3732"/>
      <c r="W919" s="3732"/>
      <c r="X919" s="3732"/>
      <c r="Y919" s="3732"/>
      <c r="Z919" s="3732"/>
      <c r="AA919" s="3732"/>
      <c r="AB919" s="3732"/>
    </row>
    <row r="920" spans="1:28">
      <c r="A920" s="3730"/>
      <c r="B920" s="3730"/>
      <c r="C920" s="3731"/>
      <c r="F920" s="3732"/>
      <c r="G920" s="3732"/>
      <c r="H920" s="3732"/>
      <c r="I920" s="3732"/>
      <c r="J920" s="3732"/>
      <c r="K920" s="3732"/>
      <c r="L920" s="3732"/>
      <c r="M920" s="3732"/>
      <c r="N920" s="3732"/>
      <c r="O920" s="3732"/>
      <c r="P920" s="3732"/>
      <c r="Q920" s="3732"/>
      <c r="R920" s="3732"/>
      <c r="S920" s="3732"/>
      <c r="T920" s="3732"/>
      <c r="U920" s="3732"/>
      <c r="V920" s="3732"/>
      <c r="W920" s="3732"/>
      <c r="X920" s="3732"/>
      <c r="Y920" s="3732"/>
      <c r="Z920" s="3732"/>
      <c r="AA920" s="3732"/>
      <c r="AB920" s="3732"/>
    </row>
    <row r="921" spans="1:28">
      <c r="A921" s="3730"/>
      <c r="B921" s="3730"/>
      <c r="C921" s="3731"/>
      <c r="F921" s="3732"/>
      <c r="G921" s="3732"/>
      <c r="H921" s="3732"/>
      <c r="I921" s="3732"/>
      <c r="J921" s="3732"/>
      <c r="K921" s="3732"/>
      <c r="L921" s="3732"/>
      <c r="M921" s="3732"/>
      <c r="N921" s="3732"/>
      <c r="O921" s="3732"/>
      <c r="P921" s="3732"/>
      <c r="Q921" s="3732"/>
      <c r="R921" s="3732"/>
      <c r="S921" s="3732"/>
      <c r="T921" s="3732"/>
      <c r="U921" s="3732"/>
      <c r="V921" s="3732"/>
      <c r="W921" s="3732"/>
      <c r="X921" s="3732"/>
      <c r="Y921" s="3732"/>
      <c r="Z921" s="3732"/>
      <c r="AA921" s="3732"/>
      <c r="AB921" s="3732"/>
    </row>
    <row r="922" spans="1:28">
      <c r="A922" s="3730"/>
      <c r="B922" s="3730"/>
      <c r="C922" s="3731"/>
      <c r="F922" s="3732"/>
      <c r="G922" s="3732"/>
      <c r="H922" s="3732"/>
      <c r="I922" s="3732"/>
      <c r="J922" s="3732"/>
      <c r="K922" s="3732"/>
      <c r="L922" s="3732"/>
      <c r="M922" s="3732"/>
      <c r="N922" s="3732"/>
      <c r="O922" s="3732"/>
      <c r="P922" s="3732"/>
      <c r="Q922" s="3732"/>
      <c r="R922" s="3732"/>
      <c r="S922" s="3732"/>
      <c r="T922" s="3732"/>
      <c r="U922" s="3732"/>
      <c r="V922" s="3732"/>
      <c r="W922" s="3732"/>
      <c r="X922" s="3732"/>
      <c r="Y922" s="3732"/>
      <c r="Z922" s="3732"/>
      <c r="AA922" s="3732"/>
      <c r="AB922" s="3732"/>
    </row>
    <row r="923" spans="1:28">
      <c r="A923" s="3730"/>
      <c r="B923" s="3730"/>
      <c r="C923" s="3731"/>
      <c r="F923" s="3732"/>
      <c r="G923" s="3732"/>
      <c r="H923" s="3732"/>
      <c r="I923" s="3732"/>
      <c r="J923" s="3732"/>
      <c r="K923" s="3732"/>
      <c r="L923" s="3732"/>
      <c r="M923" s="3732"/>
      <c r="N923" s="3732"/>
      <c r="O923" s="3732"/>
      <c r="P923" s="3732"/>
      <c r="Q923" s="3732"/>
      <c r="R923" s="3732"/>
      <c r="S923" s="3732"/>
      <c r="T923" s="3732"/>
      <c r="U923" s="3732"/>
      <c r="V923" s="3732"/>
      <c r="W923" s="3732"/>
      <c r="X923" s="3732"/>
      <c r="Y923" s="3732"/>
      <c r="Z923" s="3732"/>
      <c r="AA923" s="3732"/>
      <c r="AB923" s="3732"/>
    </row>
    <row r="924" spans="1:28">
      <c r="A924" s="3730"/>
      <c r="B924" s="3730"/>
      <c r="C924" s="3731"/>
      <c r="F924" s="3732"/>
      <c r="G924" s="3732"/>
      <c r="H924" s="3732"/>
      <c r="I924" s="3732"/>
      <c r="J924" s="3732"/>
      <c r="K924" s="3732"/>
      <c r="L924" s="3732"/>
      <c r="M924" s="3732"/>
      <c r="N924" s="3732"/>
      <c r="O924" s="3732"/>
      <c r="P924" s="3732"/>
      <c r="Q924" s="3732"/>
      <c r="R924" s="3732"/>
      <c r="S924" s="3732"/>
      <c r="T924" s="3732"/>
      <c r="U924" s="3732"/>
      <c r="V924" s="3732"/>
      <c r="W924" s="3732"/>
      <c r="X924" s="3732"/>
      <c r="Y924" s="3732"/>
      <c r="Z924" s="3732"/>
      <c r="AA924" s="3732"/>
      <c r="AB924" s="3732"/>
    </row>
    <row r="925" spans="1:28">
      <c r="A925" s="3730"/>
      <c r="B925" s="3730"/>
      <c r="C925" s="3731"/>
      <c r="F925" s="3732"/>
      <c r="G925" s="3732"/>
      <c r="H925" s="3732"/>
      <c r="I925" s="3732"/>
      <c r="J925" s="3732"/>
      <c r="K925" s="3732"/>
      <c r="L925" s="3732"/>
      <c r="M925" s="3732"/>
      <c r="N925" s="3732"/>
      <c r="O925" s="3732"/>
      <c r="P925" s="3732"/>
      <c r="Q925" s="3732"/>
      <c r="R925" s="3732"/>
      <c r="S925" s="3732"/>
      <c r="T925" s="3732"/>
      <c r="U925" s="3732"/>
      <c r="V925" s="3732"/>
      <c r="W925" s="3732"/>
      <c r="X925" s="3732"/>
      <c r="Y925" s="3732"/>
      <c r="Z925" s="3732"/>
      <c r="AA925" s="3732"/>
      <c r="AB925" s="3732"/>
    </row>
    <row r="926" spans="1:28">
      <c r="A926" s="3730"/>
      <c r="B926" s="3730"/>
      <c r="C926" s="3731"/>
      <c r="F926" s="3732"/>
      <c r="G926" s="3732"/>
      <c r="H926" s="3732"/>
      <c r="I926" s="3732"/>
      <c r="J926" s="3732"/>
      <c r="K926" s="3732"/>
      <c r="L926" s="3732"/>
      <c r="M926" s="3732"/>
      <c r="N926" s="3732"/>
      <c r="O926" s="3732"/>
      <c r="P926" s="3732"/>
      <c r="Q926" s="3732"/>
      <c r="R926" s="3732"/>
      <c r="S926" s="3732"/>
      <c r="T926" s="3732"/>
      <c r="U926" s="3732"/>
      <c r="V926" s="3732"/>
      <c r="W926" s="3732"/>
      <c r="X926" s="3732"/>
      <c r="Y926" s="3732"/>
      <c r="Z926" s="3732"/>
      <c r="AA926" s="3732"/>
      <c r="AB926" s="3732"/>
    </row>
    <row r="927" spans="1:28">
      <c r="A927" s="3730"/>
      <c r="B927" s="3730"/>
      <c r="C927" s="3731"/>
      <c r="F927" s="3732"/>
      <c r="G927" s="3732"/>
      <c r="H927" s="3732"/>
      <c r="I927" s="3732"/>
      <c r="J927" s="3732"/>
      <c r="K927" s="3732"/>
      <c r="L927" s="3732"/>
      <c r="M927" s="3732"/>
      <c r="N927" s="3732"/>
      <c r="O927" s="3732"/>
      <c r="P927" s="3732"/>
      <c r="Q927" s="3732"/>
      <c r="R927" s="3732"/>
      <c r="S927" s="3732"/>
      <c r="T927" s="3732"/>
      <c r="U927" s="3732"/>
      <c r="V927" s="3732"/>
      <c r="W927" s="3732"/>
      <c r="X927" s="3732"/>
      <c r="Y927" s="3732"/>
      <c r="Z927" s="3732"/>
      <c r="AA927" s="3732"/>
      <c r="AB927" s="3732"/>
    </row>
    <row r="928" spans="1:28">
      <c r="A928" s="3730"/>
      <c r="B928" s="3730"/>
      <c r="C928" s="3731"/>
      <c r="F928" s="3732"/>
      <c r="G928" s="3732"/>
      <c r="H928" s="3732"/>
      <c r="I928" s="3732"/>
      <c r="J928" s="3732"/>
      <c r="K928" s="3732"/>
      <c r="L928" s="3732"/>
      <c r="M928" s="3732"/>
      <c r="N928" s="3732"/>
      <c r="O928" s="3732"/>
      <c r="P928" s="3732"/>
      <c r="Q928" s="3732"/>
      <c r="R928" s="3732"/>
      <c r="S928" s="3732"/>
      <c r="T928" s="3732"/>
      <c r="U928" s="3732"/>
      <c r="V928" s="3732"/>
      <c r="W928" s="3732"/>
      <c r="X928" s="3732"/>
      <c r="Y928" s="3732"/>
      <c r="Z928" s="3732"/>
      <c r="AA928" s="3732"/>
      <c r="AB928" s="3732"/>
    </row>
    <row r="929" spans="1:28">
      <c r="A929" s="3730"/>
      <c r="B929" s="3730"/>
      <c r="C929" s="3731"/>
      <c r="F929" s="3732"/>
      <c r="G929" s="3732"/>
      <c r="H929" s="3732"/>
      <c r="I929" s="3732"/>
      <c r="J929" s="3732"/>
      <c r="K929" s="3732"/>
      <c r="L929" s="3732"/>
      <c r="M929" s="3732"/>
      <c r="N929" s="3732"/>
      <c r="O929" s="3732"/>
      <c r="P929" s="3732"/>
      <c r="Q929" s="3732"/>
      <c r="R929" s="3732"/>
      <c r="S929" s="3732"/>
      <c r="T929" s="3732"/>
      <c r="U929" s="3732"/>
      <c r="V929" s="3732"/>
      <c r="W929" s="3732"/>
      <c r="X929" s="3732"/>
      <c r="Y929" s="3732"/>
      <c r="Z929" s="3732"/>
      <c r="AA929" s="3732"/>
      <c r="AB929" s="3732"/>
    </row>
    <row r="930" spans="1:28">
      <c r="A930" s="3730"/>
      <c r="B930" s="3730"/>
      <c r="C930" s="3731"/>
      <c r="F930" s="3732"/>
      <c r="G930" s="3732"/>
      <c r="H930" s="3732"/>
      <c r="I930" s="3732"/>
      <c r="J930" s="3732"/>
      <c r="K930" s="3732"/>
      <c r="L930" s="3732"/>
      <c r="M930" s="3732"/>
      <c r="N930" s="3732"/>
      <c r="O930" s="3732"/>
      <c r="P930" s="3732"/>
      <c r="Q930" s="3732"/>
      <c r="R930" s="3732"/>
      <c r="S930" s="3732"/>
      <c r="T930" s="3732"/>
      <c r="U930" s="3732"/>
      <c r="V930" s="3732"/>
      <c r="W930" s="3732"/>
      <c r="X930" s="3732"/>
      <c r="Y930" s="3732"/>
      <c r="Z930" s="3732"/>
      <c r="AA930" s="3732"/>
      <c r="AB930" s="3732"/>
    </row>
    <row r="931" spans="1:28">
      <c r="A931" s="3730"/>
      <c r="B931" s="3730"/>
      <c r="C931" s="3731"/>
      <c r="F931" s="3732"/>
      <c r="G931" s="3732"/>
      <c r="H931" s="3732"/>
      <c r="I931" s="3732"/>
      <c r="J931" s="3732"/>
      <c r="K931" s="3732"/>
      <c r="L931" s="3732"/>
      <c r="M931" s="3732"/>
      <c r="N931" s="3732"/>
      <c r="O931" s="3732"/>
      <c r="P931" s="3732"/>
      <c r="Q931" s="3732"/>
      <c r="R931" s="3732"/>
      <c r="S931" s="3732"/>
      <c r="T931" s="3732"/>
      <c r="U931" s="3732"/>
      <c r="V931" s="3732"/>
      <c r="W931" s="3732"/>
      <c r="X931" s="3732"/>
      <c r="Y931" s="3732"/>
      <c r="Z931" s="3732"/>
      <c r="AA931" s="3732"/>
      <c r="AB931" s="3732"/>
    </row>
    <row r="932" spans="1:28">
      <c r="A932" s="3730"/>
      <c r="B932" s="3730"/>
      <c r="C932" s="3731"/>
      <c r="F932" s="3732"/>
      <c r="G932" s="3732"/>
      <c r="H932" s="3732"/>
      <c r="I932" s="3732"/>
      <c r="J932" s="3732"/>
      <c r="K932" s="3732"/>
      <c r="L932" s="3732"/>
      <c r="M932" s="3732"/>
      <c r="N932" s="3732"/>
      <c r="O932" s="3732"/>
      <c r="P932" s="3732"/>
      <c r="Q932" s="3732"/>
      <c r="R932" s="3732"/>
      <c r="S932" s="3732"/>
      <c r="T932" s="3732"/>
      <c r="U932" s="3732"/>
      <c r="V932" s="3732"/>
      <c r="W932" s="3732"/>
      <c r="X932" s="3732"/>
      <c r="Y932" s="3732"/>
      <c r="Z932" s="3732"/>
      <c r="AA932" s="3732"/>
      <c r="AB932" s="3732"/>
    </row>
    <row r="933" spans="1:28">
      <c r="A933" s="3730"/>
      <c r="B933" s="3730"/>
      <c r="C933" s="3731"/>
      <c r="F933" s="3732"/>
      <c r="G933" s="3732"/>
      <c r="H933" s="3732"/>
      <c r="I933" s="3732"/>
      <c r="J933" s="3732"/>
      <c r="K933" s="3732"/>
      <c r="L933" s="3732"/>
      <c r="M933" s="3732"/>
      <c r="N933" s="3732"/>
      <c r="O933" s="3732"/>
      <c r="P933" s="3732"/>
      <c r="Q933" s="3732"/>
      <c r="R933" s="3732"/>
      <c r="S933" s="3732"/>
      <c r="T933" s="3732"/>
      <c r="U933" s="3732"/>
      <c r="V933" s="3732"/>
      <c r="W933" s="3732"/>
      <c r="X933" s="3732"/>
      <c r="Y933" s="3732"/>
      <c r="Z933" s="3732"/>
      <c r="AA933" s="3732"/>
      <c r="AB933" s="3732"/>
    </row>
    <row r="934" spans="1:28">
      <c r="A934" s="3730"/>
      <c r="B934" s="3730"/>
      <c r="C934" s="3731"/>
      <c r="F934" s="3732"/>
      <c r="G934" s="3732"/>
      <c r="H934" s="3732"/>
      <c r="I934" s="3732"/>
      <c r="J934" s="3732"/>
      <c r="K934" s="3732"/>
      <c r="L934" s="3732"/>
      <c r="M934" s="3732"/>
      <c r="N934" s="3732"/>
      <c r="O934" s="3732"/>
      <c r="P934" s="3732"/>
      <c r="Q934" s="3732"/>
      <c r="R934" s="3732"/>
      <c r="S934" s="3732"/>
      <c r="T934" s="3732"/>
      <c r="U934" s="3732"/>
      <c r="V934" s="3732"/>
      <c r="W934" s="3732"/>
      <c r="X934" s="3732"/>
      <c r="Y934" s="3732"/>
      <c r="Z934" s="3732"/>
      <c r="AA934" s="3732"/>
      <c r="AB934" s="3732"/>
    </row>
    <row r="935" spans="1:28">
      <c r="A935" s="3730"/>
      <c r="B935" s="3730"/>
      <c r="C935" s="3731"/>
      <c r="F935" s="3732"/>
      <c r="G935" s="3732"/>
      <c r="H935" s="3732"/>
      <c r="I935" s="3732"/>
      <c r="J935" s="3732"/>
      <c r="K935" s="3732"/>
      <c r="L935" s="3732"/>
      <c r="M935" s="3732"/>
      <c r="N935" s="3732"/>
      <c r="O935" s="3732"/>
      <c r="P935" s="3732"/>
      <c r="Q935" s="3732"/>
      <c r="R935" s="3732"/>
      <c r="S935" s="3732"/>
      <c r="T935" s="3732"/>
      <c r="U935" s="3732"/>
      <c r="V935" s="3732"/>
      <c r="W935" s="3732"/>
      <c r="X935" s="3732"/>
      <c r="Y935" s="3732"/>
      <c r="Z935" s="3732"/>
      <c r="AA935" s="3732"/>
      <c r="AB935" s="3732"/>
    </row>
    <row r="936" spans="1:28">
      <c r="A936" s="3730"/>
      <c r="B936" s="3730"/>
      <c r="C936" s="3731"/>
      <c r="F936" s="3732"/>
      <c r="G936" s="3732"/>
      <c r="H936" s="3732"/>
      <c r="I936" s="3732"/>
      <c r="J936" s="3732"/>
      <c r="K936" s="3732"/>
      <c r="L936" s="3732"/>
      <c r="M936" s="3732"/>
      <c r="N936" s="3732"/>
      <c r="O936" s="3732"/>
      <c r="P936" s="3732"/>
      <c r="Q936" s="3732"/>
      <c r="R936" s="3732"/>
      <c r="S936" s="3732"/>
      <c r="T936" s="3732"/>
      <c r="U936" s="3732"/>
      <c r="V936" s="3732"/>
      <c r="W936" s="3732"/>
      <c r="X936" s="3732"/>
      <c r="Y936" s="3732"/>
      <c r="Z936" s="3732"/>
      <c r="AA936" s="3732"/>
      <c r="AB936" s="3732"/>
    </row>
    <row r="937" spans="1:28">
      <c r="A937" s="3730"/>
      <c r="B937" s="3730"/>
      <c r="C937" s="3731"/>
      <c r="F937" s="3732"/>
      <c r="G937" s="3732"/>
      <c r="H937" s="3732"/>
      <c r="I937" s="3732"/>
      <c r="J937" s="3732"/>
      <c r="K937" s="3732"/>
      <c r="L937" s="3732"/>
      <c r="M937" s="3732"/>
      <c r="N937" s="3732"/>
      <c r="O937" s="3732"/>
      <c r="P937" s="3732"/>
      <c r="Q937" s="3732"/>
      <c r="R937" s="3732"/>
      <c r="S937" s="3732"/>
      <c r="T937" s="3732"/>
      <c r="U937" s="3732"/>
      <c r="V937" s="3732"/>
      <c r="W937" s="3732"/>
      <c r="X937" s="3732"/>
      <c r="Y937" s="3732"/>
      <c r="Z937" s="3732"/>
      <c r="AA937" s="3732"/>
      <c r="AB937" s="3732"/>
    </row>
    <row r="938" spans="1:28">
      <c r="A938" s="3730"/>
      <c r="B938" s="3730"/>
      <c r="C938" s="3731"/>
      <c r="F938" s="3732"/>
      <c r="G938" s="3732"/>
      <c r="H938" s="3732"/>
      <c r="I938" s="3732"/>
      <c r="J938" s="3732"/>
      <c r="K938" s="3732"/>
      <c r="L938" s="3732"/>
      <c r="M938" s="3732"/>
      <c r="N938" s="3732"/>
      <c r="O938" s="3732"/>
      <c r="P938" s="3732"/>
      <c r="Q938" s="3732"/>
      <c r="R938" s="3732"/>
      <c r="S938" s="3732"/>
      <c r="T938" s="3732"/>
      <c r="U938" s="3732"/>
      <c r="V938" s="3732"/>
      <c r="W938" s="3732"/>
      <c r="X938" s="3732"/>
      <c r="Y938" s="3732"/>
      <c r="Z938" s="3732"/>
      <c r="AA938" s="3732"/>
      <c r="AB938" s="3732"/>
    </row>
    <row r="939" spans="1:28">
      <c r="A939" s="3730"/>
      <c r="B939" s="3730"/>
      <c r="C939" s="3731"/>
      <c r="F939" s="3732"/>
      <c r="G939" s="3732"/>
      <c r="H939" s="3732"/>
      <c r="I939" s="3732"/>
      <c r="J939" s="3732"/>
      <c r="K939" s="3732"/>
      <c r="L939" s="3732"/>
      <c r="M939" s="3732"/>
      <c r="N939" s="3732"/>
      <c r="O939" s="3732"/>
      <c r="P939" s="3732"/>
      <c r="Q939" s="3732"/>
      <c r="R939" s="3732"/>
      <c r="S939" s="3732"/>
      <c r="T939" s="3732"/>
      <c r="U939" s="3732"/>
      <c r="V939" s="3732"/>
      <c r="W939" s="3732"/>
      <c r="X939" s="3732"/>
      <c r="Y939" s="3732"/>
      <c r="Z939" s="3732"/>
      <c r="AA939" s="3732"/>
      <c r="AB939" s="3732"/>
    </row>
    <row r="940" spans="1:28">
      <c r="A940" s="3730"/>
      <c r="B940" s="3730"/>
      <c r="C940" s="3731"/>
      <c r="F940" s="3732"/>
      <c r="G940" s="3732"/>
      <c r="H940" s="3732"/>
      <c r="I940" s="3732"/>
      <c r="J940" s="3732"/>
      <c r="K940" s="3732"/>
      <c r="L940" s="3732"/>
      <c r="M940" s="3732"/>
      <c r="N940" s="3732"/>
      <c r="O940" s="3732"/>
      <c r="P940" s="3732"/>
      <c r="Q940" s="3732"/>
      <c r="R940" s="3732"/>
      <c r="S940" s="3732"/>
      <c r="T940" s="3732"/>
      <c r="U940" s="3732"/>
      <c r="V940" s="3732"/>
      <c r="W940" s="3732"/>
      <c r="X940" s="3732"/>
      <c r="Y940" s="3732"/>
      <c r="Z940" s="3732"/>
      <c r="AA940" s="3732"/>
      <c r="AB940" s="3732"/>
    </row>
    <row r="941" spans="1:28">
      <c r="A941" s="3730"/>
      <c r="B941" s="3730"/>
      <c r="C941" s="3731"/>
      <c r="F941" s="3732"/>
      <c r="G941" s="3732"/>
      <c r="H941" s="3732"/>
      <c r="I941" s="3732"/>
      <c r="J941" s="3732"/>
      <c r="K941" s="3732"/>
      <c r="L941" s="3732"/>
      <c r="M941" s="3732"/>
      <c r="N941" s="3732"/>
      <c r="O941" s="3732"/>
      <c r="P941" s="3732"/>
      <c r="Q941" s="3732"/>
      <c r="R941" s="3732"/>
      <c r="S941" s="3732"/>
      <c r="T941" s="3732"/>
      <c r="U941" s="3732"/>
      <c r="V941" s="3732"/>
      <c r="W941" s="3732"/>
      <c r="X941" s="3732"/>
      <c r="Y941" s="3732"/>
      <c r="Z941" s="3732"/>
      <c r="AA941" s="3732"/>
      <c r="AB941" s="3732"/>
    </row>
    <row r="942" spans="1:28">
      <c r="A942" s="3730"/>
      <c r="B942" s="3730"/>
      <c r="C942" s="3731"/>
      <c r="F942" s="3732"/>
      <c r="G942" s="3732"/>
      <c r="H942" s="3732"/>
      <c r="I942" s="3732"/>
      <c r="J942" s="3732"/>
      <c r="K942" s="3732"/>
      <c r="L942" s="3732"/>
      <c r="M942" s="3732"/>
      <c r="N942" s="3732"/>
      <c r="O942" s="3732"/>
      <c r="P942" s="3732"/>
      <c r="Q942" s="3732"/>
      <c r="R942" s="3732"/>
      <c r="S942" s="3732"/>
      <c r="T942" s="3732"/>
      <c r="U942" s="3732"/>
      <c r="V942" s="3732"/>
      <c r="W942" s="3732"/>
      <c r="X942" s="3732"/>
      <c r="Y942" s="3732"/>
      <c r="Z942" s="3732"/>
      <c r="AA942" s="3732"/>
      <c r="AB942" s="3732"/>
    </row>
    <row r="943" spans="1:28">
      <c r="A943" s="3730"/>
      <c r="B943" s="3730"/>
      <c r="C943" s="3731"/>
      <c r="F943" s="3732"/>
      <c r="G943" s="3732"/>
      <c r="H943" s="3732"/>
      <c r="I943" s="3732"/>
      <c r="J943" s="3732"/>
      <c r="K943" s="3732"/>
      <c r="L943" s="3732"/>
      <c r="M943" s="3732"/>
      <c r="N943" s="3732"/>
      <c r="O943" s="3732"/>
      <c r="P943" s="3732"/>
      <c r="Q943" s="3732"/>
      <c r="R943" s="3732"/>
      <c r="S943" s="3732"/>
      <c r="T943" s="3732"/>
      <c r="U943" s="3732"/>
      <c r="V943" s="3732"/>
      <c r="W943" s="3732"/>
      <c r="X943" s="3732"/>
      <c r="Y943" s="3732"/>
      <c r="Z943" s="3732"/>
      <c r="AA943" s="3732"/>
      <c r="AB943" s="3732"/>
    </row>
    <row r="944" spans="1:28">
      <c r="A944" s="3730"/>
      <c r="B944" s="3730"/>
      <c r="C944" s="3731"/>
      <c r="F944" s="3732"/>
      <c r="G944" s="3732"/>
      <c r="H944" s="3732"/>
      <c r="I944" s="3732"/>
      <c r="J944" s="3732"/>
      <c r="K944" s="3732"/>
      <c r="L944" s="3732"/>
      <c r="M944" s="3732"/>
      <c r="N944" s="3732"/>
      <c r="O944" s="3732"/>
      <c r="P944" s="3732"/>
      <c r="Q944" s="3732"/>
      <c r="R944" s="3732"/>
      <c r="S944" s="3732"/>
      <c r="T944" s="3732"/>
      <c r="U944" s="3732"/>
      <c r="V944" s="3732"/>
      <c r="W944" s="3732"/>
      <c r="X944" s="3732"/>
      <c r="Y944" s="3732"/>
      <c r="Z944" s="3732"/>
      <c r="AA944" s="3732"/>
      <c r="AB944" s="3732"/>
    </row>
    <row r="945" spans="1:28">
      <c r="A945" s="3730"/>
      <c r="B945" s="3730"/>
      <c r="C945" s="3731"/>
      <c r="F945" s="3732"/>
      <c r="G945" s="3732"/>
      <c r="H945" s="3732"/>
      <c r="I945" s="3732"/>
      <c r="J945" s="3732"/>
      <c r="K945" s="3732"/>
      <c r="L945" s="3732"/>
      <c r="M945" s="3732"/>
      <c r="N945" s="3732"/>
      <c r="O945" s="3732"/>
      <c r="P945" s="3732"/>
      <c r="Q945" s="3732"/>
      <c r="R945" s="3732"/>
      <c r="S945" s="3732"/>
      <c r="T945" s="3732"/>
      <c r="U945" s="3732"/>
      <c r="V945" s="3732"/>
      <c r="W945" s="3732"/>
      <c r="X945" s="3732"/>
      <c r="Y945" s="3732"/>
      <c r="Z945" s="3732"/>
      <c r="AA945" s="3732"/>
      <c r="AB945" s="3732"/>
    </row>
    <row r="946" spans="1:28">
      <c r="A946" s="3730"/>
      <c r="B946" s="3730"/>
      <c r="C946" s="3731"/>
      <c r="F946" s="3732"/>
      <c r="G946" s="3732"/>
      <c r="H946" s="3732"/>
      <c r="I946" s="3732"/>
      <c r="J946" s="3732"/>
      <c r="K946" s="3732"/>
      <c r="L946" s="3732"/>
      <c r="M946" s="3732"/>
      <c r="N946" s="3732"/>
      <c r="O946" s="3732"/>
      <c r="P946" s="3732"/>
      <c r="Q946" s="3732"/>
      <c r="R946" s="3732"/>
      <c r="S946" s="3732"/>
      <c r="T946" s="3732"/>
      <c r="U946" s="3732"/>
      <c r="V946" s="3732"/>
      <c r="W946" s="3732"/>
      <c r="X946" s="3732"/>
      <c r="Y946" s="3732"/>
      <c r="Z946" s="3732"/>
      <c r="AA946" s="3732"/>
      <c r="AB946" s="3732"/>
    </row>
    <row r="947" spans="1:28">
      <c r="A947" s="3730"/>
      <c r="B947" s="3730"/>
      <c r="C947" s="3731"/>
      <c r="F947" s="3732"/>
      <c r="G947" s="3732"/>
      <c r="H947" s="3732"/>
      <c r="I947" s="3732"/>
      <c r="J947" s="3732"/>
      <c r="K947" s="3732"/>
      <c r="L947" s="3732"/>
      <c r="M947" s="3732"/>
      <c r="N947" s="3732"/>
      <c r="O947" s="3732"/>
      <c r="P947" s="3732"/>
      <c r="Q947" s="3732"/>
      <c r="R947" s="3732"/>
      <c r="S947" s="3732"/>
      <c r="T947" s="3732"/>
      <c r="U947" s="3732"/>
      <c r="V947" s="3732"/>
      <c r="W947" s="3732"/>
      <c r="X947" s="3732"/>
      <c r="Y947" s="3732"/>
      <c r="Z947" s="3732"/>
      <c r="AA947" s="3732"/>
      <c r="AB947" s="3732"/>
    </row>
    <row r="948" spans="1:28">
      <c r="A948" s="3730"/>
      <c r="B948" s="3730"/>
      <c r="C948" s="3731"/>
      <c r="F948" s="3732"/>
      <c r="G948" s="3732"/>
      <c r="H948" s="3732"/>
      <c r="I948" s="3732"/>
      <c r="J948" s="3732"/>
      <c r="K948" s="3732"/>
      <c r="L948" s="3732"/>
      <c r="M948" s="3732"/>
      <c r="N948" s="3732"/>
      <c r="O948" s="3732"/>
      <c r="P948" s="3732"/>
      <c r="Q948" s="3732"/>
      <c r="R948" s="3732"/>
      <c r="S948" s="3732"/>
      <c r="T948" s="3732"/>
      <c r="U948" s="3732"/>
      <c r="V948" s="3732"/>
      <c r="W948" s="3732"/>
      <c r="X948" s="3732"/>
      <c r="Y948" s="3732"/>
      <c r="Z948" s="3732"/>
      <c r="AA948" s="3732"/>
      <c r="AB948" s="3732"/>
    </row>
    <row r="949" spans="1:28">
      <c r="A949" s="3730"/>
      <c r="B949" s="3730"/>
      <c r="C949" s="3731"/>
      <c r="F949" s="3732"/>
      <c r="G949" s="3732"/>
      <c r="H949" s="3732"/>
      <c r="I949" s="3732"/>
      <c r="J949" s="3732"/>
      <c r="K949" s="3732"/>
      <c r="L949" s="3732"/>
      <c r="M949" s="3732"/>
      <c r="N949" s="3732"/>
      <c r="O949" s="3732"/>
      <c r="P949" s="3732"/>
      <c r="Q949" s="3732"/>
      <c r="R949" s="3732"/>
      <c r="S949" s="3732"/>
      <c r="T949" s="3732"/>
      <c r="U949" s="3732"/>
      <c r="V949" s="3732"/>
      <c r="W949" s="3732"/>
      <c r="X949" s="3732"/>
      <c r="Y949" s="3732"/>
      <c r="Z949" s="3732"/>
      <c r="AA949" s="3732"/>
      <c r="AB949" s="3732"/>
    </row>
    <row r="950" spans="1:28">
      <c r="A950" s="3730"/>
      <c r="B950" s="3730"/>
      <c r="C950" s="3731"/>
      <c r="F950" s="3732"/>
      <c r="G950" s="3732"/>
      <c r="H950" s="3732"/>
      <c r="I950" s="3732"/>
      <c r="J950" s="3732"/>
      <c r="K950" s="3732"/>
      <c r="L950" s="3732"/>
      <c r="M950" s="3732"/>
      <c r="N950" s="3732"/>
      <c r="O950" s="3732"/>
      <c r="P950" s="3732"/>
      <c r="Q950" s="3732"/>
      <c r="R950" s="3732"/>
      <c r="S950" s="3732"/>
      <c r="T950" s="3732"/>
      <c r="U950" s="3732"/>
      <c r="V950" s="3732"/>
      <c r="W950" s="3732"/>
      <c r="X950" s="3732"/>
      <c r="Y950" s="3732"/>
      <c r="Z950" s="3732"/>
      <c r="AA950" s="3732"/>
      <c r="AB950" s="3732"/>
    </row>
    <row r="951" spans="1:28">
      <c r="A951" s="3730"/>
      <c r="B951" s="3730"/>
      <c r="C951" s="3731"/>
      <c r="F951" s="3732"/>
      <c r="G951" s="3732"/>
      <c r="H951" s="3732"/>
      <c r="I951" s="3732"/>
      <c r="J951" s="3732"/>
      <c r="K951" s="3732"/>
      <c r="L951" s="3732"/>
      <c r="M951" s="3732"/>
      <c r="N951" s="3732"/>
      <c r="O951" s="3732"/>
      <c r="P951" s="3732"/>
      <c r="Q951" s="3732"/>
      <c r="R951" s="3732"/>
      <c r="S951" s="3732"/>
      <c r="T951" s="3732"/>
      <c r="U951" s="3732"/>
      <c r="V951" s="3732"/>
      <c r="W951" s="3732"/>
      <c r="X951" s="3732"/>
      <c r="Y951" s="3732"/>
      <c r="Z951" s="3732"/>
      <c r="AA951" s="3732"/>
      <c r="AB951" s="3732"/>
    </row>
    <row r="952" spans="1:28">
      <c r="A952" s="3730"/>
      <c r="B952" s="3730"/>
      <c r="C952" s="3731"/>
      <c r="F952" s="3732"/>
      <c r="G952" s="3732"/>
      <c r="H952" s="3732"/>
      <c r="I952" s="3732"/>
      <c r="J952" s="3732"/>
      <c r="K952" s="3732"/>
      <c r="L952" s="3732"/>
      <c r="M952" s="3732"/>
      <c r="N952" s="3732"/>
      <c r="O952" s="3732"/>
      <c r="P952" s="3732"/>
      <c r="Q952" s="3732"/>
      <c r="R952" s="3732"/>
      <c r="S952" s="3732"/>
      <c r="T952" s="3732"/>
      <c r="U952" s="3732"/>
      <c r="V952" s="3732"/>
      <c r="W952" s="3732"/>
      <c r="X952" s="3732"/>
      <c r="Y952" s="3732"/>
      <c r="Z952" s="3732"/>
      <c r="AA952" s="3732"/>
      <c r="AB952" s="3732"/>
    </row>
    <row r="953" spans="1:28">
      <c r="A953" s="3730"/>
      <c r="B953" s="3730"/>
      <c r="C953" s="3731"/>
      <c r="F953" s="3732"/>
      <c r="G953" s="3732"/>
      <c r="H953" s="3732"/>
      <c r="I953" s="3732"/>
      <c r="J953" s="3732"/>
      <c r="K953" s="3732"/>
      <c r="L953" s="3732"/>
      <c r="M953" s="3732"/>
      <c r="N953" s="3732"/>
      <c r="O953" s="3732"/>
      <c r="P953" s="3732"/>
      <c r="Q953" s="3732"/>
      <c r="R953" s="3732"/>
      <c r="S953" s="3732"/>
      <c r="T953" s="3732"/>
      <c r="U953" s="3732"/>
      <c r="V953" s="3732"/>
      <c r="W953" s="3732"/>
      <c r="X953" s="3732"/>
      <c r="Y953" s="3732"/>
      <c r="Z953" s="3732"/>
      <c r="AA953" s="3732"/>
      <c r="AB953" s="3732"/>
    </row>
    <row r="954" spans="1:28">
      <c r="A954" s="3730"/>
      <c r="B954" s="3730"/>
      <c r="C954" s="3731"/>
      <c r="F954" s="3732"/>
      <c r="G954" s="3732"/>
      <c r="H954" s="3732"/>
      <c r="I954" s="3732"/>
      <c r="J954" s="3732"/>
      <c r="K954" s="3732"/>
      <c r="L954" s="3732"/>
      <c r="M954" s="3732"/>
      <c r="N954" s="3732"/>
      <c r="O954" s="3732"/>
      <c r="P954" s="3732"/>
      <c r="Q954" s="3732"/>
      <c r="R954" s="3732"/>
      <c r="S954" s="3732"/>
      <c r="T954" s="3732"/>
      <c r="U954" s="3732"/>
      <c r="V954" s="3732"/>
      <c r="W954" s="3732"/>
      <c r="X954" s="3732"/>
      <c r="Y954" s="3732"/>
      <c r="Z954" s="3732"/>
      <c r="AA954" s="3732"/>
      <c r="AB954" s="3732"/>
    </row>
    <row r="955" spans="1:28">
      <c r="A955" s="3730"/>
      <c r="B955" s="3730"/>
      <c r="C955" s="3731"/>
      <c r="F955" s="3732"/>
      <c r="G955" s="3732"/>
      <c r="H955" s="3732"/>
      <c r="I955" s="3732"/>
      <c r="J955" s="3732"/>
      <c r="K955" s="3732"/>
      <c r="L955" s="3732"/>
      <c r="M955" s="3732"/>
      <c r="N955" s="3732"/>
      <c r="O955" s="3732"/>
      <c r="P955" s="3732"/>
      <c r="Q955" s="3732"/>
      <c r="R955" s="3732"/>
      <c r="S955" s="3732"/>
      <c r="T955" s="3732"/>
      <c r="U955" s="3732"/>
      <c r="V955" s="3732"/>
      <c r="W955" s="3732"/>
      <c r="X955" s="3732"/>
      <c r="Y955" s="3732"/>
      <c r="Z955" s="3732"/>
      <c r="AA955" s="3732"/>
      <c r="AB955" s="3732"/>
    </row>
    <row r="956" spans="1:28">
      <c r="A956" s="3730"/>
      <c r="B956" s="3730"/>
      <c r="C956" s="3731"/>
      <c r="F956" s="3732"/>
      <c r="G956" s="3732"/>
      <c r="H956" s="3732"/>
      <c r="I956" s="3732"/>
      <c r="J956" s="3732"/>
      <c r="K956" s="3732"/>
      <c r="L956" s="3732"/>
      <c r="M956" s="3732"/>
      <c r="N956" s="3732"/>
      <c r="O956" s="3732"/>
      <c r="P956" s="3732"/>
      <c r="Q956" s="3732"/>
      <c r="R956" s="3732"/>
      <c r="S956" s="3732"/>
      <c r="T956" s="3732"/>
      <c r="U956" s="3732"/>
      <c r="V956" s="3732"/>
      <c r="W956" s="3732"/>
      <c r="X956" s="3732"/>
      <c r="Y956" s="3732"/>
      <c r="Z956" s="3732"/>
      <c r="AA956" s="3732"/>
      <c r="AB956" s="3732"/>
    </row>
    <row r="957" spans="1:28">
      <c r="A957" s="3730"/>
      <c r="B957" s="3730"/>
      <c r="C957" s="3731"/>
      <c r="F957" s="3732"/>
      <c r="G957" s="3732"/>
      <c r="H957" s="3732"/>
      <c r="I957" s="3732"/>
      <c r="J957" s="3732"/>
      <c r="K957" s="3732"/>
      <c r="L957" s="3732"/>
      <c r="M957" s="3732"/>
      <c r="N957" s="3732"/>
      <c r="O957" s="3732"/>
      <c r="P957" s="3732"/>
      <c r="Q957" s="3732"/>
      <c r="R957" s="3732"/>
      <c r="S957" s="3732"/>
      <c r="T957" s="3732"/>
      <c r="U957" s="3732"/>
      <c r="V957" s="3732"/>
      <c r="W957" s="3732"/>
      <c r="X957" s="3732"/>
      <c r="Y957" s="3732"/>
      <c r="Z957" s="3732"/>
      <c r="AA957" s="3732"/>
      <c r="AB957" s="3732"/>
    </row>
    <row r="958" spans="1:28">
      <c r="A958" s="3730"/>
      <c r="B958" s="3730"/>
      <c r="C958" s="3731"/>
      <c r="F958" s="3732"/>
      <c r="G958" s="3732"/>
      <c r="H958" s="3732"/>
      <c r="I958" s="3732"/>
      <c r="J958" s="3732"/>
      <c r="K958" s="3732"/>
      <c r="L958" s="3732"/>
      <c r="M958" s="3732"/>
      <c r="N958" s="3732"/>
      <c r="O958" s="3732"/>
      <c r="P958" s="3732"/>
      <c r="Q958" s="3732"/>
      <c r="R958" s="3732"/>
      <c r="S958" s="3732"/>
      <c r="T958" s="3732"/>
      <c r="U958" s="3732"/>
      <c r="V958" s="3732"/>
      <c r="W958" s="3732"/>
      <c r="X958" s="3732"/>
      <c r="Y958" s="3732"/>
      <c r="Z958" s="3732"/>
      <c r="AA958" s="3732"/>
      <c r="AB958" s="3732"/>
    </row>
    <row r="959" spans="1:28">
      <c r="A959" s="3730"/>
      <c r="B959" s="3730"/>
      <c r="C959" s="3731"/>
      <c r="F959" s="3732"/>
      <c r="G959" s="3732"/>
      <c r="H959" s="3732"/>
      <c r="I959" s="3732"/>
      <c r="J959" s="3732"/>
      <c r="K959" s="3732"/>
      <c r="L959" s="3732"/>
      <c r="M959" s="3732"/>
      <c r="N959" s="3732"/>
      <c r="O959" s="3732"/>
      <c r="P959" s="3732"/>
      <c r="Q959" s="3732"/>
      <c r="R959" s="3732"/>
      <c r="S959" s="3732"/>
      <c r="T959" s="3732"/>
      <c r="U959" s="3732"/>
      <c r="V959" s="3732"/>
      <c r="W959" s="3732"/>
      <c r="X959" s="3732"/>
      <c r="Y959" s="3732"/>
      <c r="Z959" s="3732"/>
      <c r="AA959" s="3732"/>
      <c r="AB959" s="3732"/>
    </row>
    <row r="960" spans="1:28">
      <c r="A960" s="3730"/>
      <c r="B960" s="3730"/>
      <c r="C960" s="3731"/>
      <c r="F960" s="3732"/>
      <c r="G960" s="3732"/>
      <c r="H960" s="3732"/>
      <c r="I960" s="3732"/>
      <c r="J960" s="3732"/>
      <c r="K960" s="3732"/>
      <c r="L960" s="3732"/>
      <c r="M960" s="3732"/>
      <c r="N960" s="3732"/>
      <c r="O960" s="3732"/>
      <c r="P960" s="3732"/>
      <c r="Q960" s="3732"/>
      <c r="R960" s="3732"/>
      <c r="S960" s="3732"/>
      <c r="T960" s="3732"/>
      <c r="U960" s="3732"/>
      <c r="V960" s="3732"/>
      <c r="W960" s="3732"/>
      <c r="X960" s="3732"/>
      <c r="Y960" s="3732"/>
      <c r="Z960" s="3732"/>
      <c r="AA960" s="3732"/>
      <c r="AB960" s="3732"/>
    </row>
    <row r="961" spans="1:28">
      <c r="A961" s="3730"/>
      <c r="B961" s="3730"/>
      <c r="C961" s="3731"/>
      <c r="F961" s="3732"/>
      <c r="G961" s="3732"/>
      <c r="H961" s="3732"/>
      <c r="I961" s="3732"/>
      <c r="J961" s="3732"/>
      <c r="K961" s="3732"/>
      <c r="L961" s="3732"/>
      <c r="M961" s="3732"/>
      <c r="N961" s="3732"/>
      <c r="O961" s="3732"/>
      <c r="P961" s="3732"/>
      <c r="Q961" s="3732"/>
      <c r="R961" s="3732"/>
      <c r="S961" s="3732"/>
      <c r="T961" s="3732"/>
      <c r="U961" s="3732"/>
      <c r="V961" s="3732"/>
      <c r="W961" s="3732"/>
      <c r="X961" s="3732"/>
      <c r="Y961" s="3732"/>
      <c r="Z961" s="3732"/>
      <c r="AA961" s="3732"/>
      <c r="AB961" s="3732"/>
    </row>
    <row r="962" spans="1:28">
      <c r="A962" s="3730"/>
      <c r="B962" s="3730"/>
      <c r="C962" s="3731"/>
      <c r="F962" s="3732"/>
      <c r="G962" s="3732"/>
      <c r="H962" s="3732"/>
      <c r="I962" s="3732"/>
      <c r="J962" s="3732"/>
      <c r="K962" s="3732"/>
      <c r="L962" s="3732"/>
      <c r="M962" s="3732"/>
      <c r="N962" s="3732"/>
      <c r="O962" s="3732"/>
      <c r="P962" s="3732"/>
      <c r="Q962" s="3732"/>
      <c r="R962" s="3732"/>
      <c r="S962" s="3732"/>
      <c r="T962" s="3732"/>
      <c r="U962" s="3732"/>
      <c r="V962" s="3732"/>
      <c r="W962" s="3732"/>
      <c r="X962" s="3732"/>
      <c r="Y962" s="3732"/>
      <c r="Z962" s="3732"/>
      <c r="AA962" s="3732"/>
      <c r="AB962" s="3732"/>
    </row>
    <row r="963" spans="1:28">
      <c r="A963" s="3730"/>
      <c r="B963" s="3730"/>
      <c r="C963" s="3731"/>
      <c r="F963" s="3732"/>
      <c r="G963" s="3732"/>
      <c r="H963" s="3732"/>
      <c r="I963" s="3732"/>
      <c r="J963" s="3732"/>
      <c r="K963" s="3732"/>
      <c r="L963" s="3732"/>
      <c r="M963" s="3732"/>
      <c r="N963" s="3732"/>
      <c r="O963" s="3732"/>
      <c r="P963" s="3732"/>
      <c r="Q963" s="3732"/>
      <c r="R963" s="3732"/>
      <c r="S963" s="3732"/>
      <c r="T963" s="3732"/>
      <c r="U963" s="3732"/>
      <c r="V963" s="3732"/>
      <c r="W963" s="3732"/>
      <c r="X963" s="3732"/>
      <c r="Y963" s="3732"/>
      <c r="Z963" s="3732"/>
      <c r="AA963" s="3732"/>
      <c r="AB963" s="3732"/>
    </row>
    <row r="964" spans="1:28">
      <c r="A964" s="3730"/>
      <c r="B964" s="3730"/>
      <c r="C964" s="3731"/>
      <c r="F964" s="3732"/>
      <c r="G964" s="3732"/>
      <c r="H964" s="3732"/>
      <c r="I964" s="3732"/>
      <c r="J964" s="3732"/>
      <c r="K964" s="3732"/>
      <c r="L964" s="3732"/>
      <c r="M964" s="3732"/>
      <c r="N964" s="3732"/>
      <c r="O964" s="3732"/>
      <c r="P964" s="3732"/>
      <c r="Q964" s="3732"/>
      <c r="R964" s="3732"/>
      <c r="S964" s="3732"/>
      <c r="T964" s="3732"/>
      <c r="U964" s="3732"/>
      <c r="V964" s="3732"/>
      <c r="W964" s="3732"/>
      <c r="X964" s="3732"/>
      <c r="Y964" s="3732"/>
      <c r="Z964" s="3732"/>
      <c r="AA964" s="3732"/>
      <c r="AB964" s="3732"/>
    </row>
    <row r="965" spans="1:28">
      <c r="A965" s="3730"/>
      <c r="B965" s="3730"/>
      <c r="C965" s="3731"/>
      <c r="F965" s="3732"/>
      <c r="G965" s="3732"/>
      <c r="H965" s="3732"/>
      <c r="I965" s="3732"/>
      <c r="J965" s="3732"/>
      <c r="K965" s="3732"/>
      <c r="L965" s="3732"/>
      <c r="M965" s="3732"/>
      <c r="N965" s="3732"/>
      <c r="O965" s="3732"/>
      <c r="P965" s="3732"/>
      <c r="Q965" s="3732"/>
      <c r="R965" s="3732"/>
      <c r="S965" s="3732"/>
      <c r="T965" s="3732"/>
      <c r="U965" s="3732"/>
      <c r="V965" s="3732"/>
      <c r="W965" s="3732"/>
      <c r="X965" s="3732"/>
      <c r="Y965" s="3732"/>
      <c r="Z965" s="3732"/>
      <c r="AA965" s="3732"/>
      <c r="AB965" s="3732"/>
    </row>
    <row r="966" spans="1:28">
      <c r="A966" s="3730"/>
      <c r="B966" s="3730"/>
      <c r="C966" s="3731"/>
      <c r="F966" s="3732"/>
      <c r="G966" s="3732"/>
      <c r="H966" s="3732"/>
      <c r="I966" s="3732"/>
      <c r="J966" s="3732"/>
      <c r="K966" s="3732"/>
      <c r="L966" s="3732"/>
      <c r="M966" s="3732"/>
      <c r="N966" s="3732"/>
      <c r="O966" s="3732"/>
      <c r="P966" s="3732"/>
      <c r="Q966" s="3732"/>
      <c r="R966" s="3732"/>
      <c r="S966" s="3732"/>
      <c r="T966" s="3732"/>
      <c r="U966" s="3732"/>
      <c r="V966" s="3732"/>
      <c r="W966" s="3732"/>
      <c r="X966" s="3732"/>
      <c r="Y966" s="3732"/>
      <c r="Z966" s="3732"/>
      <c r="AA966" s="3732"/>
      <c r="AB966" s="3732"/>
    </row>
    <row r="967" spans="1:28">
      <c r="A967" s="3730"/>
      <c r="B967" s="3730"/>
      <c r="C967" s="3731"/>
      <c r="F967" s="3732"/>
      <c r="G967" s="3732"/>
      <c r="H967" s="3732"/>
      <c r="I967" s="3732"/>
      <c r="J967" s="3732"/>
      <c r="K967" s="3732"/>
      <c r="L967" s="3732"/>
      <c r="M967" s="3732"/>
      <c r="N967" s="3732"/>
      <c r="O967" s="3732"/>
      <c r="P967" s="3732"/>
      <c r="Q967" s="3732"/>
      <c r="R967" s="3732"/>
      <c r="S967" s="3732"/>
      <c r="T967" s="3732"/>
      <c r="U967" s="3732"/>
      <c r="V967" s="3732"/>
      <c r="W967" s="3732"/>
      <c r="X967" s="3732"/>
      <c r="Y967" s="3732"/>
      <c r="Z967" s="3732"/>
      <c r="AA967" s="3732"/>
      <c r="AB967" s="3732"/>
    </row>
    <row r="968" spans="1:28">
      <c r="A968" s="3730"/>
      <c r="B968" s="3730"/>
      <c r="C968" s="3731"/>
      <c r="F968" s="3732"/>
      <c r="G968" s="3732"/>
      <c r="H968" s="3732"/>
      <c r="I968" s="3732"/>
      <c r="J968" s="3732"/>
      <c r="K968" s="3732"/>
      <c r="L968" s="3732"/>
      <c r="M968" s="3732"/>
      <c r="N968" s="3732"/>
      <c r="O968" s="3732"/>
      <c r="P968" s="3732"/>
      <c r="Q968" s="3732"/>
      <c r="R968" s="3732"/>
      <c r="S968" s="3732"/>
      <c r="T968" s="3732"/>
      <c r="U968" s="3732"/>
      <c r="V968" s="3732"/>
      <c r="W968" s="3732"/>
      <c r="X968" s="3732"/>
      <c r="Y968" s="3732"/>
      <c r="Z968" s="3732"/>
      <c r="AA968" s="3732"/>
      <c r="AB968" s="3732"/>
    </row>
    <row r="969" spans="1:28">
      <c r="A969" s="3730"/>
      <c r="B969" s="3730"/>
      <c r="C969" s="3731"/>
      <c r="F969" s="3732"/>
      <c r="G969" s="3732"/>
      <c r="H969" s="3732"/>
      <c r="I969" s="3732"/>
      <c r="J969" s="3732"/>
      <c r="K969" s="3732"/>
      <c r="L969" s="3732"/>
      <c r="M969" s="3732"/>
      <c r="N969" s="3732"/>
      <c r="O969" s="3732"/>
      <c r="P969" s="3732"/>
      <c r="Q969" s="3732"/>
      <c r="R969" s="3732"/>
      <c r="S969" s="3732"/>
      <c r="T969" s="3732"/>
      <c r="U969" s="3732"/>
      <c r="V969" s="3732"/>
      <c r="W969" s="3732"/>
      <c r="X969" s="3732"/>
      <c r="Y969" s="3732"/>
      <c r="Z969" s="3732"/>
      <c r="AA969" s="3732"/>
      <c r="AB969" s="3732"/>
    </row>
    <row r="970" spans="1:28">
      <c r="A970" s="3730"/>
      <c r="B970" s="3730"/>
      <c r="C970" s="3731"/>
      <c r="F970" s="3732"/>
      <c r="G970" s="3732"/>
      <c r="H970" s="3732"/>
      <c r="I970" s="3732"/>
      <c r="J970" s="3732"/>
      <c r="K970" s="3732"/>
      <c r="L970" s="3732"/>
      <c r="M970" s="3732"/>
      <c r="N970" s="3732"/>
      <c r="O970" s="3732"/>
      <c r="P970" s="3732"/>
      <c r="Q970" s="3732"/>
      <c r="R970" s="3732"/>
      <c r="S970" s="3732"/>
      <c r="T970" s="3732"/>
      <c r="U970" s="3732"/>
      <c r="V970" s="3732"/>
      <c r="W970" s="3732"/>
      <c r="X970" s="3732"/>
      <c r="Y970" s="3732"/>
      <c r="Z970" s="3732"/>
      <c r="AA970" s="3732"/>
      <c r="AB970" s="3732"/>
    </row>
    <row r="971" spans="1:28">
      <c r="A971" s="3730"/>
      <c r="B971" s="3730"/>
      <c r="C971" s="3731"/>
      <c r="F971" s="3732"/>
      <c r="G971" s="3732"/>
      <c r="H971" s="3732"/>
      <c r="I971" s="3732"/>
      <c r="J971" s="3732"/>
      <c r="K971" s="3732"/>
      <c r="L971" s="3732"/>
      <c r="M971" s="3732"/>
      <c r="N971" s="3732"/>
      <c r="O971" s="3732"/>
      <c r="P971" s="3732"/>
      <c r="Q971" s="3732"/>
      <c r="R971" s="3732"/>
      <c r="S971" s="3732"/>
      <c r="T971" s="3732"/>
      <c r="U971" s="3732"/>
      <c r="V971" s="3732"/>
      <c r="W971" s="3732"/>
      <c r="X971" s="3732"/>
      <c r="Y971" s="3732"/>
      <c r="Z971" s="3732"/>
      <c r="AA971" s="3732"/>
      <c r="AB971" s="3732"/>
    </row>
    <row r="972" spans="1:28">
      <c r="A972" s="3730"/>
      <c r="B972" s="3730"/>
      <c r="C972" s="3731"/>
      <c r="F972" s="3732"/>
      <c r="G972" s="3732"/>
      <c r="H972" s="3732"/>
      <c r="I972" s="3732"/>
      <c r="J972" s="3732"/>
      <c r="K972" s="3732"/>
      <c r="L972" s="3732"/>
      <c r="M972" s="3732"/>
      <c r="N972" s="3732"/>
      <c r="O972" s="3732"/>
      <c r="P972" s="3732"/>
      <c r="Q972" s="3732"/>
      <c r="R972" s="3732"/>
      <c r="S972" s="3732"/>
      <c r="T972" s="3732"/>
      <c r="U972" s="3732"/>
      <c r="V972" s="3732"/>
      <c r="W972" s="3732"/>
      <c r="X972" s="3732"/>
      <c r="Y972" s="3732"/>
      <c r="Z972" s="3732"/>
      <c r="AA972" s="3732"/>
      <c r="AB972" s="3732"/>
    </row>
    <row r="973" spans="1:28">
      <c r="A973" s="3730"/>
      <c r="B973" s="3730"/>
      <c r="C973" s="3731"/>
      <c r="F973" s="3732"/>
      <c r="G973" s="3732"/>
      <c r="H973" s="3732"/>
      <c r="I973" s="3732"/>
      <c r="J973" s="3732"/>
      <c r="K973" s="3732"/>
      <c r="L973" s="3732"/>
      <c r="M973" s="3732"/>
      <c r="N973" s="3732"/>
      <c r="O973" s="3732"/>
      <c r="P973" s="3732"/>
      <c r="Q973" s="3732"/>
      <c r="R973" s="3732"/>
      <c r="S973" s="3732"/>
      <c r="T973" s="3732"/>
      <c r="U973" s="3732"/>
      <c r="V973" s="3732"/>
      <c r="W973" s="3732"/>
      <c r="X973" s="3732"/>
      <c r="Y973" s="3732"/>
      <c r="Z973" s="3732"/>
      <c r="AA973" s="3732"/>
      <c r="AB973" s="3732"/>
    </row>
    <row r="974" spans="1:28">
      <c r="A974" s="3730"/>
      <c r="B974" s="3730"/>
      <c r="C974" s="3731"/>
      <c r="F974" s="3732"/>
      <c r="G974" s="3732"/>
      <c r="H974" s="3732"/>
      <c r="I974" s="3732"/>
      <c r="J974" s="3732"/>
      <c r="K974" s="3732"/>
      <c r="L974" s="3732"/>
      <c r="M974" s="3732"/>
      <c r="N974" s="3732"/>
      <c r="O974" s="3732"/>
      <c r="P974" s="3732"/>
      <c r="Q974" s="3732"/>
      <c r="R974" s="3732"/>
      <c r="S974" s="3732"/>
      <c r="T974" s="3732"/>
      <c r="U974" s="3732"/>
      <c r="V974" s="3732"/>
      <c r="W974" s="3732"/>
      <c r="X974" s="3732"/>
      <c r="Y974" s="3732"/>
      <c r="Z974" s="3732"/>
      <c r="AA974" s="3732"/>
      <c r="AB974" s="3732"/>
    </row>
    <row r="975" spans="1:28">
      <c r="A975" s="3730"/>
      <c r="B975" s="3730"/>
      <c r="C975" s="3731"/>
      <c r="F975" s="3732"/>
      <c r="G975" s="3732"/>
      <c r="H975" s="3732"/>
      <c r="I975" s="3732"/>
      <c r="J975" s="3732"/>
      <c r="K975" s="3732"/>
      <c r="L975" s="3732"/>
      <c r="M975" s="3732"/>
      <c r="N975" s="3732"/>
      <c r="O975" s="3732"/>
      <c r="P975" s="3732"/>
      <c r="Q975" s="3732"/>
      <c r="R975" s="3732"/>
      <c r="S975" s="3732"/>
      <c r="T975" s="3732"/>
      <c r="U975" s="3732"/>
      <c r="V975" s="3732"/>
      <c r="W975" s="3732"/>
      <c r="X975" s="3732"/>
      <c r="Y975" s="3732"/>
      <c r="Z975" s="3732"/>
      <c r="AA975" s="3732"/>
      <c r="AB975" s="3732"/>
    </row>
    <row r="976" spans="1:28">
      <c r="A976" s="3730"/>
      <c r="B976" s="3730"/>
      <c r="C976" s="3731"/>
      <c r="F976" s="3732"/>
      <c r="G976" s="3732"/>
      <c r="H976" s="3732"/>
      <c r="I976" s="3732"/>
      <c r="J976" s="3732"/>
      <c r="K976" s="3732"/>
      <c r="L976" s="3732"/>
      <c r="M976" s="3732"/>
      <c r="N976" s="3732"/>
      <c r="O976" s="3732"/>
      <c r="P976" s="3732"/>
      <c r="Q976" s="3732"/>
      <c r="R976" s="3732"/>
      <c r="S976" s="3732"/>
      <c r="T976" s="3732"/>
      <c r="U976" s="3732"/>
      <c r="V976" s="3732"/>
      <c r="W976" s="3732"/>
      <c r="X976" s="3732"/>
      <c r="Y976" s="3732"/>
      <c r="Z976" s="3732"/>
      <c r="AA976" s="3732"/>
      <c r="AB976" s="3732"/>
    </row>
    <row r="977" spans="1:28">
      <c r="A977" s="3730"/>
      <c r="B977" s="3730"/>
      <c r="C977" s="3731"/>
      <c r="F977" s="3732"/>
      <c r="G977" s="3732"/>
      <c r="H977" s="3732"/>
      <c r="I977" s="3732"/>
      <c r="J977" s="3732"/>
      <c r="K977" s="3732"/>
      <c r="L977" s="3732"/>
      <c r="M977" s="3732"/>
      <c r="N977" s="3732"/>
      <c r="O977" s="3732"/>
      <c r="P977" s="3732"/>
      <c r="Q977" s="3732"/>
      <c r="R977" s="3732"/>
      <c r="S977" s="3732"/>
      <c r="T977" s="3732"/>
      <c r="U977" s="3732"/>
      <c r="V977" s="3732"/>
      <c r="W977" s="3732"/>
      <c r="X977" s="3732"/>
      <c r="Y977" s="3732"/>
      <c r="Z977" s="3732"/>
      <c r="AA977" s="3732"/>
      <c r="AB977" s="3732"/>
    </row>
    <row r="978" spans="1:28">
      <c r="A978" s="3730"/>
      <c r="B978" s="3730"/>
      <c r="C978" s="3731"/>
      <c r="F978" s="3732"/>
      <c r="G978" s="3732"/>
      <c r="H978" s="3732"/>
      <c r="I978" s="3732"/>
      <c r="J978" s="3732"/>
      <c r="K978" s="3732"/>
      <c r="L978" s="3732"/>
      <c r="M978" s="3732"/>
      <c r="N978" s="3732"/>
      <c r="O978" s="3732"/>
      <c r="P978" s="3732"/>
      <c r="Q978" s="3732"/>
      <c r="R978" s="3732"/>
      <c r="S978" s="3732"/>
      <c r="T978" s="3732"/>
      <c r="U978" s="3732"/>
      <c r="V978" s="3732"/>
      <c r="W978" s="3732"/>
      <c r="X978" s="3732"/>
      <c r="Y978" s="3732"/>
      <c r="Z978" s="3732"/>
      <c r="AA978" s="3732"/>
      <c r="AB978" s="3732"/>
    </row>
    <row r="979" spans="1:28">
      <c r="A979" s="3730"/>
      <c r="B979" s="3730"/>
      <c r="C979" s="3731"/>
      <c r="F979" s="3732"/>
      <c r="G979" s="3732"/>
      <c r="H979" s="3732"/>
      <c r="I979" s="3732"/>
      <c r="J979" s="3732"/>
      <c r="K979" s="3732"/>
      <c r="L979" s="3732"/>
      <c r="M979" s="3732"/>
      <c r="N979" s="3732"/>
      <c r="O979" s="3732"/>
      <c r="P979" s="3732"/>
      <c r="Q979" s="3732"/>
      <c r="R979" s="3732"/>
      <c r="S979" s="3732"/>
      <c r="T979" s="3732"/>
      <c r="U979" s="3732"/>
      <c r="V979" s="3732"/>
      <c r="W979" s="3732"/>
      <c r="X979" s="3732"/>
      <c r="Y979" s="3732"/>
      <c r="Z979" s="3732"/>
      <c r="AA979" s="3732"/>
      <c r="AB979" s="3732"/>
    </row>
    <row r="980" spans="1:28">
      <c r="A980" s="3730"/>
      <c r="B980" s="3730"/>
      <c r="C980" s="3731"/>
      <c r="F980" s="3732"/>
      <c r="G980" s="3732"/>
      <c r="H980" s="3732"/>
      <c r="I980" s="3732"/>
      <c r="J980" s="3732"/>
      <c r="K980" s="3732"/>
      <c r="L980" s="3732"/>
      <c r="M980" s="3732"/>
      <c r="N980" s="3732"/>
      <c r="O980" s="3732"/>
      <c r="P980" s="3732"/>
      <c r="Q980" s="3732"/>
      <c r="R980" s="3732"/>
      <c r="S980" s="3732"/>
      <c r="T980" s="3732"/>
      <c r="U980" s="3732"/>
      <c r="V980" s="3732"/>
      <c r="W980" s="3732"/>
      <c r="X980" s="3732"/>
      <c r="Y980" s="3732"/>
      <c r="Z980" s="3732"/>
      <c r="AA980" s="3732"/>
      <c r="AB980" s="3732"/>
    </row>
    <row r="981" spans="1:28">
      <c r="A981" s="3730"/>
      <c r="B981" s="3730"/>
      <c r="C981" s="3731"/>
      <c r="F981" s="3732"/>
      <c r="G981" s="3732"/>
      <c r="H981" s="3732"/>
      <c r="I981" s="3732"/>
      <c r="J981" s="3732"/>
      <c r="K981" s="3732"/>
      <c r="L981" s="3732"/>
      <c r="M981" s="3732"/>
      <c r="N981" s="3732"/>
      <c r="O981" s="3732"/>
      <c r="P981" s="3732"/>
      <c r="Q981" s="3732"/>
      <c r="R981" s="3732"/>
      <c r="S981" s="3732"/>
      <c r="T981" s="3732"/>
      <c r="U981" s="3732"/>
      <c r="V981" s="3732"/>
      <c r="W981" s="3732"/>
      <c r="X981" s="3732"/>
      <c r="Y981" s="3732"/>
      <c r="Z981" s="3732"/>
      <c r="AA981" s="3732"/>
      <c r="AB981" s="3732"/>
    </row>
    <row r="982" spans="1:28">
      <c r="A982" s="3730"/>
      <c r="B982" s="3730"/>
      <c r="C982" s="3731"/>
      <c r="F982" s="3732"/>
      <c r="G982" s="3732"/>
      <c r="H982" s="3732"/>
      <c r="I982" s="3732"/>
      <c r="J982" s="3732"/>
      <c r="K982" s="3732"/>
      <c r="L982" s="3732"/>
      <c r="M982" s="3732"/>
      <c r="N982" s="3732"/>
      <c r="O982" s="3732"/>
      <c r="P982" s="3732"/>
      <c r="Q982" s="3732"/>
      <c r="R982" s="3732"/>
      <c r="S982" s="3732"/>
      <c r="T982" s="3732"/>
      <c r="U982" s="3732"/>
      <c r="V982" s="3732"/>
      <c r="W982" s="3732"/>
      <c r="X982" s="3732"/>
      <c r="Y982" s="3732"/>
      <c r="Z982" s="3732"/>
      <c r="AA982" s="3732"/>
      <c r="AB982" s="3732"/>
    </row>
    <row r="983" spans="1:28">
      <c r="A983" s="3730"/>
      <c r="B983" s="3730"/>
      <c r="C983" s="3731"/>
      <c r="F983" s="3732"/>
      <c r="G983" s="3732"/>
      <c r="H983" s="3732"/>
      <c r="I983" s="3732"/>
      <c r="J983" s="3732"/>
      <c r="K983" s="3732"/>
      <c r="L983" s="3732"/>
      <c r="M983" s="3732"/>
      <c r="N983" s="3732"/>
      <c r="O983" s="3732"/>
      <c r="P983" s="3732"/>
      <c r="Q983" s="3732"/>
      <c r="R983" s="3732"/>
      <c r="S983" s="3732"/>
      <c r="T983" s="3732"/>
      <c r="U983" s="3732"/>
      <c r="V983" s="3732"/>
      <c r="W983" s="3732"/>
      <c r="X983" s="3732"/>
      <c r="Y983" s="3732"/>
      <c r="Z983" s="3732"/>
      <c r="AA983" s="3732"/>
      <c r="AB983" s="3732"/>
    </row>
    <row r="984" spans="1:28">
      <c r="A984" s="3730"/>
      <c r="B984" s="3730"/>
      <c r="C984" s="3731"/>
      <c r="F984" s="3732"/>
      <c r="G984" s="3732"/>
      <c r="H984" s="3732"/>
      <c r="I984" s="3732"/>
      <c r="J984" s="3732"/>
      <c r="K984" s="3732"/>
      <c r="L984" s="3732"/>
      <c r="M984" s="3732"/>
      <c r="N984" s="3732"/>
      <c r="O984" s="3732"/>
      <c r="P984" s="3732"/>
      <c r="Q984" s="3732"/>
      <c r="R984" s="3732"/>
      <c r="S984" s="3732"/>
      <c r="T984" s="3732"/>
      <c r="U984" s="3732"/>
      <c r="V984" s="3732"/>
      <c r="W984" s="3732"/>
      <c r="X984" s="3732"/>
      <c r="Y984" s="3732"/>
      <c r="Z984" s="3732"/>
      <c r="AA984" s="3732"/>
      <c r="AB984" s="3732"/>
    </row>
    <row r="985" spans="1:28">
      <c r="A985" s="3730"/>
      <c r="B985" s="3730"/>
      <c r="C985" s="3731"/>
      <c r="F985" s="3732"/>
      <c r="G985" s="3732"/>
      <c r="H985" s="3732"/>
      <c r="I985" s="3732"/>
      <c r="J985" s="3732"/>
      <c r="K985" s="3732"/>
      <c r="L985" s="3732"/>
      <c r="M985" s="3732"/>
      <c r="N985" s="3732"/>
      <c r="O985" s="3732"/>
      <c r="P985" s="3732"/>
      <c r="Q985" s="3732"/>
      <c r="R985" s="3732"/>
      <c r="S985" s="3732"/>
      <c r="T985" s="3732"/>
      <c r="U985" s="3732"/>
      <c r="V985" s="3732"/>
      <c r="W985" s="3732"/>
      <c r="X985" s="3732"/>
      <c r="Y985" s="3732"/>
      <c r="Z985" s="3732"/>
      <c r="AA985" s="3732"/>
      <c r="AB985" s="3732"/>
    </row>
    <row r="986" spans="1:28">
      <c r="A986" s="3730"/>
      <c r="B986" s="3730"/>
      <c r="C986" s="3731"/>
      <c r="F986" s="3732"/>
      <c r="G986" s="3732"/>
      <c r="H986" s="3732"/>
      <c r="I986" s="3732"/>
      <c r="J986" s="3732"/>
      <c r="K986" s="3732"/>
      <c r="L986" s="3732"/>
      <c r="M986" s="3732"/>
      <c r="N986" s="3732"/>
      <c r="O986" s="3732"/>
      <c r="P986" s="3732"/>
      <c r="Q986" s="3732"/>
      <c r="R986" s="3732"/>
      <c r="S986" s="3732"/>
      <c r="T986" s="3732"/>
      <c r="U986" s="3732"/>
      <c r="V986" s="3732"/>
      <c r="W986" s="3732"/>
      <c r="X986" s="3732"/>
      <c r="Y986" s="3732"/>
      <c r="Z986" s="3732"/>
      <c r="AA986" s="3732"/>
      <c r="AB986" s="3732"/>
    </row>
    <row r="987" spans="1:28">
      <c r="A987" s="3730"/>
      <c r="B987" s="3730"/>
      <c r="C987" s="3731"/>
      <c r="F987" s="3732"/>
      <c r="G987" s="3732"/>
      <c r="H987" s="3732"/>
      <c r="I987" s="3732"/>
      <c r="J987" s="3732"/>
      <c r="K987" s="3732"/>
      <c r="L987" s="3732"/>
      <c r="M987" s="3732"/>
      <c r="N987" s="3732"/>
      <c r="O987" s="3732"/>
      <c r="P987" s="3732"/>
      <c r="Q987" s="3732"/>
      <c r="R987" s="3732"/>
      <c r="S987" s="3732"/>
      <c r="T987" s="3732"/>
      <c r="U987" s="3732"/>
      <c r="V987" s="3732"/>
      <c r="W987" s="3732"/>
      <c r="X987" s="3732"/>
      <c r="Y987" s="3732"/>
      <c r="Z987" s="3732"/>
      <c r="AA987" s="3732"/>
      <c r="AB987" s="3732"/>
    </row>
    <row r="988" spans="1:28">
      <c r="A988" s="3730"/>
      <c r="B988" s="3730"/>
      <c r="C988" s="3731"/>
      <c r="F988" s="3732"/>
      <c r="G988" s="3732"/>
      <c r="H988" s="3732"/>
      <c r="I988" s="3732"/>
      <c r="J988" s="3732"/>
      <c r="K988" s="3732"/>
      <c r="L988" s="3732"/>
      <c r="M988" s="3732"/>
      <c r="N988" s="3732"/>
      <c r="O988" s="3732"/>
      <c r="P988" s="3732"/>
      <c r="Q988" s="3732"/>
      <c r="R988" s="3732"/>
      <c r="S988" s="3732"/>
      <c r="T988" s="3732"/>
      <c r="U988" s="3732"/>
      <c r="V988" s="3732"/>
      <c r="W988" s="3732"/>
      <c r="X988" s="3732"/>
      <c r="Y988" s="3732"/>
      <c r="Z988" s="3732"/>
      <c r="AA988" s="3732"/>
      <c r="AB988" s="3732"/>
    </row>
    <row r="989" spans="1:28">
      <c r="A989" s="3730"/>
      <c r="B989" s="3730"/>
      <c r="C989" s="3731"/>
      <c r="F989" s="3732"/>
      <c r="G989" s="3732"/>
      <c r="H989" s="3732"/>
      <c r="I989" s="3732"/>
      <c r="J989" s="3732"/>
      <c r="K989" s="3732"/>
      <c r="L989" s="3732"/>
      <c r="M989" s="3732"/>
      <c r="N989" s="3732"/>
      <c r="O989" s="3732"/>
      <c r="P989" s="3732"/>
      <c r="Q989" s="3732"/>
      <c r="R989" s="3732"/>
      <c r="S989" s="3732"/>
      <c r="T989" s="3732"/>
      <c r="U989" s="3732"/>
      <c r="V989" s="3732"/>
      <c r="W989" s="3732"/>
      <c r="X989" s="3732"/>
      <c r="Y989" s="3732"/>
      <c r="Z989" s="3732"/>
      <c r="AA989" s="3732"/>
      <c r="AB989" s="3732"/>
    </row>
    <row r="990" spans="1:28">
      <c r="A990" s="3730"/>
      <c r="B990" s="3730"/>
      <c r="C990" s="3731"/>
      <c r="F990" s="3732"/>
      <c r="G990" s="3732"/>
      <c r="H990" s="3732"/>
      <c r="I990" s="3732"/>
      <c r="J990" s="3732"/>
      <c r="K990" s="3732"/>
      <c r="L990" s="3732"/>
      <c r="M990" s="3732"/>
      <c r="N990" s="3732"/>
      <c r="O990" s="3732"/>
      <c r="P990" s="3732"/>
      <c r="Q990" s="3732"/>
      <c r="R990" s="3732"/>
      <c r="S990" s="3732"/>
      <c r="T990" s="3732"/>
      <c r="U990" s="3732"/>
      <c r="V990" s="3732"/>
      <c r="W990" s="3732"/>
      <c r="X990" s="3732"/>
      <c r="Y990" s="3732"/>
      <c r="Z990" s="3732"/>
      <c r="AA990" s="3732"/>
      <c r="AB990" s="3732"/>
    </row>
    <row r="991" spans="1:28">
      <c r="A991" s="3730"/>
      <c r="B991" s="3730"/>
      <c r="C991" s="3731"/>
      <c r="F991" s="3732"/>
      <c r="G991" s="3732"/>
      <c r="H991" s="3732"/>
      <c r="I991" s="3732"/>
      <c r="J991" s="3732"/>
      <c r="K991" s="3732"/>
      <c r="L991" s="3732"/>
      <c r="M991" s="3732"/>
      <c r="N991" s="3732"/>
      <c r="O991" s="3732"/>
      <c r="P991" s="3732"/>
      <c r="Q991" s="3732"/>
      <c r="R991" s="3732"/>
      <c r="S991" s="3732"/>
      <c r="T991" s="3732"/>
      <c r="U991" s="3732"/>
      <c r="V991" s="3732"/>
      <c r="W991" s="3732"/>
      <c r="X991" s="3732"/>
      <c r="Y991" s="3732"/>
      <c r="Z991" s="3732"/>
      <c r="AA991" s="3732"/>
      <c r="AB991" s="3732"/>
    </row>
    <row r="992" spans="1:28">
      <c r="A992" s="3730"/>
      <c r="B992" s="3730"/>
      <c r="C992" s="3731"/>
      <c r="F992" s="3732"/>
      <c r="G992" s="3732"/>
      <c r="H992" s="3732"/>
      <c r="I992" s="3732"/>
      <c r="J992" s="3732"/>
      <c r="K992" s="3732"/>
      <c r="L992" s="3732"/>
      <c r="M992" s="3732"/>
      <c r="N992" s="3732"/>
      <c r="O992" s="3732"/>
      <c r="P992" s="3732"/>
      <c r="Q992" s="3732"/>
      <c r="R992" s="3732"/>
      <c r="S992" s="3732"/>
      <c r="T992" s="3732"/>
      <c r="U992" s="3732"/>
      <c r="V992" s="3732"/>
      <c r="W992" s="3732"/>
      <c r="X992" s="3732"/>
      <c r="Y992" s="3732"/>
      <c r="Z992" s="3732"/>
      <c r="AA992" s="3732"/>
      <c r="AB992" s="3732"/>
    </row>
    <row r="993" spans="1:28">
      <c r="A993" s="3730"/>
      <c r="B993" s="3730"/>
      <c r="C993" s="3731"/>
      <c r="F993" s="3732"/>
      <c r="G993" s="3732"/>
      <c r="H993" s="3732"/>
      <c r="I993" s="3732"/>
      <c r="J993" s="3732"/>
      <c r="K993" s="3732"/>
      <c r="L993" s="3732"/>
      <c r="M993" s="3732"/>
      <c r="N993" s="3732"/>
      <c r="O993" s="3732"/>
      <c r="P993" s="3732"/>
      <c r="Q993" s="3732"/>
      <c r="R993" s="3732"/>
      <c r="S993" s="3732"/>
      <c r="T993" s="3732"/>
      <c r="U993" s="3732"/>
      <c r="V993" s="3732"/>
      <c r="W993" s="3732"/>
      <c r="X993" s="3732"/>
      <c r="Y993" s="3732"/>
      <c r="Z993" s="3732"/>
      <c r="AA993" s="3732"/>
      <c r="AB993" s="3732"/>
    </row>
    <row r="994" spans="1:28">
      <c r="A994" s="3730"/>
      <c r="B994" s="3730"/>
      <c r="C994" s="3731"/>
      <c r="F994" s="3732"/>
      <c r="G994" s="3732"/>
      <c r="H994" s="3732"/>
      <c r="I994" s="3732"/>
      <c r="J994" s="3732"/>
      <c r="K994" s="3732"/>
      <c r="L994" s="3732"/>
      <c r="M994" s="3732"/>
      <c r="N994" s="3732"/>
      <c r="O994" s="3732"/>
      <c r="P994" s="3732"/>
      <c r="Q994" s="3732"/>
      <c r="R994" s="3732"/>
      <c r="S994" s="3732"/>
      <c r="T994" s="3732"/>
      <c r="U994" s="3732"/>
      <c r="V994" s="3732"/>
      <c r="W994" s="3732"/>
      <c r="X994" s="3732"/>
      <c r="Y994" s="3732"/>
      <c r="Z994" s="3732"/>
      <c r="AA994" s="3732"/>
      <c r="AB994" s="3732"/>
    </row>
    <row r="995" spans="1:28">
      <c r="A995" s="3730"/>
      <c r="B995" s="3730"/>
      <c r="C995" s="3731"/>
      <c r="F995" s="3732"/>
      <c r="G995" s="3732"/>
      <c r="H995" s="3732"/>
      <c r="I995" s="3732"/>
      <c r="J995" s="3732"/>
      <c r="K995" s="3732"/>
      <c r="L995" s="3732"/>
      <c r="M995" s="3732"/>
      <c r="N995" s="3732"/>
      <c r="O995" s="3732"/>
      <c r="P995" s="3732"/>
      <c r="Q995" s="3732"/>
      <c r="R995" s="3732"/>
      <c r="S995" s="3732"/>
      <c r="T995" s="3732"/>
      <c r="U995" s="3732"/>
      <c r="V995" s="3732"/>
      <c r="W995" s="3732"/>
      <c r="X995" s="3732"/>
      <c r="Y995" s="3732"/>
      <c r="Z995" s="3732"/>
      <c r="AA995" s="3732"/>
      <c r="AB995" s="3732"/>
    </row>
    <row r="996" spans="1:28">
      <c r="A996" s="3730"/>
      <c r="B996" s="3730"/>
      <c r="C996" s="3731"/>
      <c r="F996" s="3732"/>
      <c r="G996" s="3732"/>
      <c r="H996" s="3732"/>
      <c r="I996" s="3732"/>
      <c r="J996" s="3732"/>
      <c r="K996" s="3732"/>
      <c r="L996" s="3732"/>
      <c r="M996" s="3732"/>
      <c r="N996" s="3732"/>
      <c r="O996" s="3732"/>
      <c r="P996" s="3732"/>
      <c r="Q996" s="3732"/>
      <c r="R996" s="3732"/>
      <c r="S996" s="3732"/>
      <c r="T996" s="3732"/>
      <c r="U996" s="3732"/>
      <c r="V996" s="3732"/>
      <c r="W996" s="3732"/>
      <c r="X996" s="3732"/>
      <c r="Y996" s="3732"/>
      <c r="Z996" s="3732"/>
      <c r="AA996" s="3732"/>
      <c r="AB996" s="3732"/>
    </row>
    <row r="997" spans="1:28">
      <c r="A997" s="3730"/>
      <c r="B997" s="3730"/>
      <c r="C997" s="3731"/>
      <c r="F997" s="3732"/>
      <c r="G997" s="3732"/>
      <c r="H997" s="3732"/>
      <c r="I997" s="3732"/>
      <c r="J997" s="3732"/>
      <c r="K997" s="3732"/>
      <c r="L997" s="3732"/>
      <c r="M997" s="3732"/>
      <c r="N997" s="3732"/>
      <c r="O997" s="3732"/>
      <c r="P997" s="3732"/>
      <c r="Q997" s="3732"/>
      <c r="R997" s="3732"/>
      <c r="S997" s="3732"/>
      <c r="T997" s="3732"/>
      <c r="U997" s="3732"/>
      <c r="V997" s="3732"/>
      <c r="W997" s="3732"/>
      <c r="X997" s="3732"/>
      <c r="Y997" s="3732"/>
      <c r="Z997" s="3732"/>
      <c r="AA997" s="3732"/>
      <c r="AB997" s="3732"/>
    </row>
    <row r="998" spans="1:28">
      <c r="A998" s="3730"/>
      <c r="B998" s="3730"/>
      <c r="C998" s="3731"/>
      <c r="F998" s="3732"/>
      <c r="G998" s="3732"/>
      <c r="H998" s="3732"/>
      <c r="I998" s="3732"/>
      <c r="J998" s="3732"/>
      <c r="K998" s="3732"/>
      <c r="L998" s="3732"/>
      <c r="M998" s="3732"/>
      <c r="N998" s="3732"/>
      <c r="O998" s="3732"/>
      <c r="P998" s="3732"/>
      <c r="Q998" s="3732"/>
      <c r="R998" s="3732"/>
      <c r="S998" s="3732"/>
      <c r="T998" s="3732"/>
      <c r="U998" s="3732"/>
      <c r="V998" s="3732"/>
      <c r="W998" s="3732"/>
      <c r="X998" s="3732"/>
      <c r="Y998" s="3732"/>
      <c r="Z998" s="3732"/>
      <c r="AA998" s="3732"/>
      <c r="AB998" s="3732"/>
    </row>
    <row r="999" spans="1:28">
      <c r="A999" s="3730"/>
      <c r="B999" s="3730"/>
      <c r="C999" s="3731"/>
      <c r="F999" s="3732"/>
      <c r="G999" s="3732"/>
      <c r="H999" s="3732"/>
      <c r="I999" s="3732"/>
      <c r="J999" s="3732"/>
      <c r="K999" s="3732"/>
      <c r="L999" s="3732"/>
      <c r="M999" s="3732"/>
      <c r="N999" s="3732"/>
      <c r="O999" s="3732"/>
      <c r="P999" s="3732"/>
      <c r="Q999" s="3732"/>
      <c r="R999" s="3732"/>
      <c r="S999" s="3732"/>
      <c r="T999" s="3732"/>
      <c r="U999" s="3732"/>
      <c r="V999" s="3732"/>
      <c r="W999" s="3732"/>
      <c r="X999" s="3732"/>
      <c r="Y999" s="3732"/>
      <c r="Z999" s="3732"/>
      <c r="AA999" s="3732"/>
      <c r="AB999" s="3732"/>
    </row>
    <row r="1000" spans="1:28">
      <c r="A1000" s="3730"/>
      <c r="B1000" s="3730"/>
      <c r="C1000" s="3731"/>
      <c r="F1000" s="3732"/>
      <c r="G1000" s="3732"/>
      <c r="H1000" s="3732"/>
      <c r="I1000" s="3732"/>
      <c r="J1000" s="3732"/>
      <c r="K1000" s="3732"/>
      <c r="L1000" s="3732"/>
      <c r="M1000" s="3732"/>
      <c r="N1000" s="3732"/>
      <c r="O1000" s="3732"/>
      <c r="P1000" s="3732"/>
      <c r="Q1000" s="3732"/>
      <c r="R1000" s="3732"/>
      <c r="S1000" s="3732"/>
      <c r="T1000" s="3732"/>
      <c r="U1000" s="3732"/>
      <c r="V1000" s="3732"/>
      <c r="W1000" s="3732"/>
      <c r="X1000" s="3732"/>
      <c r="Y1000" s="3732"/>
      <c r="Z1000" s="3732"/>
      <c r="AA1000" s="3732"/>
      <c r="AB1000" s="3732"/>
    </row>
    <row r="1001" spans="1:28">
      <c r="A1001" s="3730"/>
      <c r="B1001" s="3730"/>
      <c r="C1001" s="3731"/>
      <c r="F1001" s="3732"/>
      <c r="G1001" s="3732"/>
      <c r="H1001" s="3732"/>
      <c r="I1001" s="3732"/>
      <c r="J1001" s="3732"/>
      <c r="K1001" s="3732"/>
      <c r="L1001" s="3732"/>
      <c r="M1001" s="3732"/>
      <c r="N1001" s="3732"/>
      <c r="O1001" s="3732"/>
      <c r="P1001" s="3732"/>
      <c r="Q1001" s="3732"/>
      <c r="R1001" s="3732"/>
      <c r="S1001" s="3732"/>
      <c r="T1001" s="3732"/>
      <c r="U1001" s="3732"/>
      <c r="V1001" s="3732"/>
      <c r="W1001" s="3732"/>
      <c r="X1001" s="3732"/>
      <c r="Y1001" s="3732"/>
      <c r="Z1001" s="3732"/>
      <c r="AA1001" s="3732"/>
      <c r="AB1001" s="3732"/>
    </row>
    <row r="1002" spans="1:28">
      <c r="A1002" s="3730"/>
      <c r="B1002" s="3730"/>
      <c r="C1002" s="3731"/>
      <c r="F1002" s="3732"/>
      <c r="G1002" s="3732"/>
      <c r="H1002" s="3732"/>
      <c r="I1002" s="3732"/>
      <c r="J1002" s="3732"/>
      <c r="K1002" s="3732"/>
      <c r="L1002" s="3732"/>
      <c r="M1002" s="3732"/>
      <c r="N1002" s="3732"/>
      <c r="O1002" s="3732"/>
      <c r="P1002" s="3732"/>
      <c r="Q1002" s="3732"/>
      <c r="R1002" s="3732"/>
      <c r="S1002" s="3732"/>
      <c r="T1002" s="3732"/>
      <c r="U1002" s="3732"/>
      <c r="V1002" s="3732"/>
      <c r="W1002" s="3732"/>
      <c r="X1002" s="3732"/>
      <c r="Y1002" s="3732"/>
      <c r="Z1002" s="3732"/>
      <c r="AA1002" s="3732"/>
      <c r="AB1002" s="3732"/>
    </row>
    <row r="1003" spans="1:28">
      <c r="A1003" s="3730"/>
      <c r="B1003" s="3730"/>
      <c r="C1003" s="3731"/>
      <c r="F1003" s="3732"/>
      <c r="G1003" s="3732"/>
      <c r="H1003" s="3732"/>
      <c r="I1003" s="3732"/>
      <c r="J1003" s="3732"/>
      <c r="K1003" s="3732"/>
      <c r="L1003" s="3732"/>
      <c r="M1003" s="3732"/>
      <c r="N1003" s="3732"/>
      <c r="O1003" s="3732"/>
      <c r="P1003" s="3732"/>
      <c r="Q1003" s="3732"/>
      <c r="R1003" s="3732"/>
      <c r="S1003" s="3732"/>
      <c r="T1003" s="3732"/>
      <c r="U1003" s="3732"/>
      <c r="V1003" s="3732"/>
      <c r="W1003" s="3732"/>
      <c r="X1003" s="3732"/>
      <c r="Y1003" s="3732"/>
      <c r="Z1003" s="3732"/>
      <c r="AA1003" s="3732"/>
      <c r="AB1003" s="3732"/>
    </row>
    <row r="1004" spans="1:28">
      <c r="A1004" s="3730"/>
      <c r="B1004" s="3730"/>
      <c r="C1004" s="3731"/>
      <c r="F1004" s="3732"/>
      <c r="G1004" s="3732"/>
      <c r="H1004" s="3732"/>
      <c r="I1004" s="3732"/>
      <c r="J1004" s="3732"/>
      <c r="K1004" s="3732"/>
      <c r="L1004" s="3732"/>
      <c r="M1004" s="3732"/>
      <c r="N1004" s="3732"/>
      <c r="O1004" s="3732"/>
      <c r="P1004" s="3732"/>
      <c r="Q1004" s="3732"/>
      <c r="R1004" s="3732"/>
      <c r="S1004" s="3732"/>
      <c r="T1004" s="3732"/>
      <c r="U1004" s="3732"/>
      <c r="V1004" s="3732"/>
      <c r="W1004" s="3732"/>
      <c r="X1004" s="3732"/>
      <c r="Y1004" s="3732"/>
      <c r="Z1004" s="3732"/>
      <c r="AA1004" s="3732"/>
      <c r="AB1004" s="3732"/>
    </row>
    <row r="1005" spans="1:28">
      <c r="A1005" s="3730"/>
      <c r="B1005" s="3730"/>
      <c r="C1005" s="3731"/>
      <c r="F1005" s="3732"/>
      <c r="G1005" s="3732"/>
      <c r="H1005" s="3732"/>
      <c r="I1005" s="3732"/>
      <c r="J1005" s="3732"/>
      <c r="K1005" s="3732"/>
      <c r="L1005" s="3732"/>
      <c r="M1005" s="3732"/>
      <c r="N1005" s="3732"/>
      <c r="O1005" s="3732"/>
      <c r="P1005" s="3732"/>
      <c r="Q1005" s="3732"/>
      <c r="R1005" s="3732"/>
      <c r="S1005" s="3732"/>
      <c r="T1005" s="3732"/>
      <c r="U1005" s="3732"/>
      <c r="V1005" s="3732"/>
      <c r="W1005" s="3732"/>
      <c r="X1005" s="3732"/>
      <c r="Y1005" s="3732"/>
      <c r="Z1005" s="3732"/>
      <c r="AA1005" s="3732"/>
      <c r="AB1005" s="3732"/>
    </row>
    <row r="1006" spans="1:28">
      <c r="A1006" s="3730"/>
      <c r="B1006" s="3730"/>
      <c r="C1006" s="3731"/>
      <c r="F1006" s="3732"/>
      <c r="G1006" s="3732"/>
      <c r="H1006" s="3732"/>
      <c r="I1006" s="3732"/>
      <c r="J1006" s="3732"/>
      <c r="K1006" s="3732"/>
      <c r="L1006" s="3732"/>
      <c r="M1006" s="3732"/>
      <c r="N1006" s="3732"/>
      <c r="O1006" s="3732"/>
      <c r="P1006" s="3732"/>
      <c r="Q1006" s="3732"/>
      <c r="R1006" s="3732"/>
      <c r="S1006" s="3732"/>
      <c r="T1006" s="3732"/>
      <c r="U1006" s="3732"/>
      <c r="V1006" s="3732"/>
      <c r="W1006" s="3732"/>
      <c r="X1006" s="3732"/>
      <c r="Y1006" s="3732"/>
      <c r="Z1006" s="3732"/>
      <c r="AA1006" s="3732"/>
      <c r="AB1006" s="3732"/>
    </row>
    <row r="1007" spans="1:28">
      <c r="A1007" s="3730"/>
      <c r="B1007" s="3730"/>
      <c r="C1007" s="3731"/>
      <c r="F1007" s="3732"/>
      <c r="G1007" s="3732"/>
      <c r="H1007" s="3732"/>
      <c r="I1007" s="3732"/>
      <c r="J1007" s="3732"/>
      <c r="K1007" s="3732"/>
      <c r="L1007" s="3732"/>
      <c r="M1007" s="3732"/>
      <c r="N1007" s="3732"/>
      <c r="O1007" s="3732"/>
      <c r="P1007" s="3732"/>
      <c r="Q1007" s="3732"/>
      <c r="R1007" s="3732"/>
      <c r="S1007" s="3732"/>
      <c r="T1007" s="3732"/>
      <c r="U1007" s="3732"/>
      <c r="V1007" s="3732"/>
      <c r="W1007" s="3732"/>
      <c r="X1007" s="3732"/>
      <c r="Y1007" s="3732"/>
      <c r="Z1007" s="3732"/>
      <c r="AA1007" s="3732"/>
      <c r="AB1007" s="3732"/>
    </row>
    <row r="1008" spans="1:28">
      <c r="A1008" s="3730"/>
      <c r="B1008" s="3730"/>
      <c r="C1008" s="3731"/>
      <c r="F1008" s="3732"/>
      <c r="G1008" s="3732"/>
      <c r="H1008" s="3732"/>
      <c r="I1008" s="3732"/>
      <c r="J1008" s="3732"/>
      <c r="K1008" s="3732"/>
      <c r="L1008" s="3732"/>
      <c r="M1008" s="3732"/>
      <c r="N1008" s="3732"/>
      <c r="O1008" s="3732"/>
      <c r="P1008" s="3732"/>
      <c r="Q1008" s="3732"/>
      <c r="R1008" s="3732"/>
      <c r="S1008" s="3732"/>
      <c r="T1008" s="3732"/>
      <c r="U1008" s="3732"/>
      <c r="V1008" s="3732"/>
      <c r="W1008" s="3732"/>
      <c r="X1008" s="3732"/>
      <c r="Y1008" s="3732"/>
      <c r="Z1008" s="3732"/>
      <c r="AA1008" s="3732"/>
      <c r="AB1008" s="3732"/>
    </row>
    <row r="1009" spans="1:28">
      <c r="A1009" s="3730"/>
      <c r="B1009" s="3730"/>
      <c r="C1009" s="3731"/>
      <c r="F1009" s="3732"/>
      <c r="G1009" s="3732"/>
      <c r="H1009" s="3732"/>
      <c r="I1009" s="3732"/>
      <c r="J1009" s="3732"/>
      <c r="K1009" s="3732"/>
      <c r="L1009" s="3732"/>
      <c r="M1009" s="3732"/>
      <c r="N1009" s="3732"/>
      <c r="O1009" s="3732"/>
      <c r="P1009" s="3732"/>
      <c r="Q1009" s="3732"/>
      <c r="R1009" s="3732"/>
      <c r="S1009" s="3732"/>
      <c r="T1009" s="3732"/>
      <c r="U1009" s="3732"/>
      <c r="V1009" s="3732"/>
      <c r="W1009" s="3732"/>
      <c r="X1009" s="3732"/>
      <c r="Y1009" s="3732"/>
      <c r="Z1009" s="3732"/>
      <c r="AA1009" s="3732"/>
      <c r="AB1009" s="3732"/>
    </row>
    <row r="1010" spans="1:28">
      <c r="A1010" s="3730"/>
      <c r="B1010" s="3730"/>
      <c r="C1010" s="3731"/>
      <c r="F1010" s="3732"/>
      <c r="G1010" s="3732"/>
      <c r="H1010" s="3732"/>
      <c r="I1010" s="3732"/>
      <c r="J1010" s="3732"/>
      <c r="K1010" s="3732"/>
      <c r="L1010" s="3732"/>
      <c r="M1010" s="3732"/>
      <c r="N1010" s="3732"/>
      <c r="O1010" s="3732"/>
      <c r="P1010" s="3732"/>
      <c r="Q1010" s="3732"/>
      <c r="R1010" s="3732"/>
      <c r="S1010" s="3732"/>
      <c r="T1010" s="3732"/>
      <c r="U1010" s="3732"/>
      <c r="V1010" s="3732"/>
      <c r="W1010" s="3732"/>
      <c r="X1010" s="3732"/>
      <c r="Y1010" s="3732"/>
      <c r="Z1010" s="3732"/>
      <c r="AA1010" s="3732"/>
      <c r="AB1010" s="3732"/>
    </row>
    <row r="1011" spans="1:28">
      <c r="A1011" s="3730"/>
      <c r="B1011" s="3730"/>
      <c r="C1011" s="3731"/>
      <c r="F1011" s="3732"/>
      <c r="G1011" s="3732"/>
      <c r="H1011" s="3732"/>
      <c r="I1011" s="3732"/>
      <c r="J1011" s="3732"/>
      <c r="K1011" s="3732"/>
      <c r="L1011" s="3732"/>
      <c r="M1011" s="3732"/>
      <c r="N1011" s="3732"/>
      <c r="O1011" s="3732"/>
      <c r="P1011" s="3732"/>
      <c r="Q1011" s="3732"/>
      <c r="R1011" s="3732"/>
      <c r="S1011" s="3732"/>
      <c r="T1011" s="3732"/>
      <c r="U1011" s="3732"/>
      <c r="V1011" s="3732"/>
      <c r="W1011" s="3732"/>
      <c r="X1011" s="3732"/>
      <c r="Y1011" s="3732"/>
      <c r="Z1011" s="3732"/>
      <c r="AA1011" s="3732"/>
      <c r="AB1011" s="3732"/>
    </row>
    <row r="1012" spans="1:28">
      <c r="A1012" s="3730"/>
      <c r="B1012" s="3730"/>
      <c r="C1012" s="3731"/>
      <c r="F1012" s="3732"/>
      <c r="G1012" s="3732"/>
      <c r="H1012" s="3732"/>
      <c r="I1012" s="3732"/>
      <c r="J1012" s="3732"/>
      <c r="K1012" s="3732"/>
      <c r="L1012" s="3732"/>
      <c r="M1012" s="3732"/>
      <c r="N1012" s="3732"/>
      <c r="O1012" s="3732"/>
      <c r="P1012" s="3732"/>
      <c r="Q1012" s="3732"/>
      <c r="R1012" s="3732"/>
      <c r="S1012" s="3732"/>
      <c r="T1012" s="3732"/>
      <c r="U1012" s="3732"/>
      <c r="V1012" s="3732"/>
      <c r="W1012" s="3732"/>
      <c r="X1012" s="3732"/>
      <c r="Y1012" s="3732"/>
      <c r="Z1012" s="3732"/>
      <c r="AA1012" s="3732"/>
      <c r="AB1012" s="3732"/>
    </row>
    <row r="1013" spans="1:28">
      <c r="A1013" s="3730"/>
      <c r="B1013" s="3730"/>
      <c r="C1013" s="3731"/>
      <c r="F1013" s="3732"/>
      <c r="G1013" s="3732"/>
      <c r="H1013" s="3732"/>
      <c r="I1013" s="3732"/>
      <c r="J1013" s="3732"/>
      <c r="K1013" s="3732"/>
      <c r="L1013" s="3732"/>
      <c r="M1013" s="3732"/>
      <c r="N1013" s="3732"/>
      <c r="O1013" s="3732"/>
      <c r="P1013" s="3732"/>
      <c r="Q1013" s="3732"/>
      <c r="R1013" s="3732"/>
      <c r="S1013" s="3732"/>
      <c r="T1013" s="3732"/>
      <c r="U1013" s="3732"/>
      <c r="V1013" s="3732"/>
      <c r="W1013" s="3732"/>
      <c r="X1013" s="3732"/>
      <c r="Y1013" s="3732"/>
      <c r="Z1013" s="3732"/>
      <c r="AA1013" s="3732"/>
      <c r="AB1013" s="3732"/>
    </row>
    <row r="1014" spans="1:28">
      <c r="A1014" s="3730"/>
      <c r="B1014" s="3730"/>
      <c r="C1014" s="3731"/>
      <c r="F1014" s="3732"/>
      <c r="G1014" s="3732"/>
      <c r="H1014" s="3732"/>
      <c r="I1014" s="3732"/>
      <c r="J1014" s="3732"/>
      <c r="K1014" s="3732"/>
      <c r="L1014" s="3732"/>
      <c r="M1014" s="3732"/>
      <c r="N1014" s="3732"/>
      <c r="O1014" s="3732"/>
      <c r="P1014" s="3732"/>
      <c r="Q1014" s="3732"/>
      <c r="R1014" s="3732"/>
      <c r="S1014" s="3732"/>
      <c r="T1014" s="3732"/>
      <c r="U1014" s="3732"/>
      <c r="V1014" s="3732"/>
      <c r="W1014" s="3732"/>
      <c r="X1014" s="3732"/>
      <c r="Y1014" s="3732"/>
      <c r="Z1014" s="3732"/>
      <c r="AA1014" s="3732"/>
      <c r="AB1014" s="3732"/>
    </row>
    <row r="1015" spans="1:28">
      <c r="A1015" s="3730"/>
      <c r="B1015" s="3730"/>
      <c r="C1015" s="3731"/>
      <c r="F1015" s="3732"/>
      <c r="G1015" s="3732"/>
      <c r="H1015" s="3732"/>
      <c r="I1015" s="3732"/>
      <c r="J1015" s="3732"/>
      <c r="K1015" s="3732"/>
      <c r="L1015" s="3732"/>
      <c r="M1015" s="3732"/>
      <c r="N1015" s="3732"/>
      <c r="O1015" s="3732"/>
      <c r="P1015" s="3732"/>
      <c r="Q1015" s="3732"/>
      <c r="R1015" s="3732"/>
      <c r="S1015" s="3732"/>
      <c r="T1015" s="3732"/>
      <c r="U1015" s="3732"/>
      <c r="V1015" s="3732"/>
      <c r="W1015" s="3732"/>
      <c r="X1015" s="3732"/>
      <c r="Y1015" s="3732"/>
      <c r="Z1015" s="3732"/>
      <c r="AA1015" s="3732"/>
      <c r="AB1015" s="3732"/>
    </row>
    <row r="1016" spans="1:28">
      <c r="A1016" s="3730"/>
      <c r="B1016" s="3730"/>
      <c r="C1016" s="3731"/>
      <c r="F1016" s="3732"/>
      <c r="G1016" s="3732"/>
      <c r="H1016" s="3732"/>
      <c r="I1016" s="3732"/>
      <c r="J1016" s="3732"/>
      <c r="K1016" s="3732"/>
      <c r="L1016" s="3732"/>
      <c r="M1016" s="3732"/>
      <c r="N1016" s="3732"/>
      <c r="O1016" s="3732"/>
      <c r="P1016" s="3732"/>
      <c r="Q1016" s="3732"/>
      <c r="R1016" s="3732"/>
      <c r="S1016" s="3732"/>
      <c r="T1016" s="3732"/>
      <c r="U1016" s="3732"/>
      <c r="V1016" s="3732"/>
      <c r="W1016" s="3732"/>
      <c r="X1016" s="3732"/>
      <c r="Y1016" s="3732"/>
      <c r="Z1016" s="3732"/>
      <c r="AA1016" s="3732"/>
      <c r="AB1016" s="3732"/>
    </row>
    <row r="1017" spans="1:28">
      <c r="A1017" s="3730"/>
      <c r="B1017" s="3730"/>
      <c r="C1017" s="3731"/>
      <c r="F1017" s="3732"/>
      <c r="G1017" s="3732"/>
      <c r="H1017" s="3732"/>
      <c r="I1017" s="3732"/>
      <c r="J1017" s="3732"/>
      <c r="K1017" s="3732"/>
      <c r="L1017" s="3732"/>
      <c r="M1017" s="3732"/>
      <c r="N1017" s="3732"/>
      <c r="O1017" s="3732"/>
      <c r="P1017" s="3732"/>
      <c r="Q1017" s="3732"/>
      <c r="R1017" s="3732"/>
      <c r="S1017" s="3732"/>
      <c r="T1017" s="3732"/>
      <c r="U1017" s="3732"/>
      <c r="V1017" s="3732"/>
      <c r="W1017" s="3732"/>
      <c r="X1017" s="3732"/>
      <c r="Y1017" s="3732"/>
      <c r="Z1017" s="3732"/>
      <c r="AA1017" s="3732"/>
      <c r="AB1017" s="3732"/>
    </row>
    <row r="1018" spans="1:28">
      <c r="A1018" s="3730"/>
      <c r="B1018" s="3730"/>
      <c r="C1018" s="3731"/>
      <c r="F1018" s="3732"/>
      <c r="G1018" s="3732"/>
      <c r="H1018" s="3732"/>
      <c r="I1018" s="3732"/>
      <c r="J1018" s="3732"/>
      <c r="K1018" s="3732"/>
      <c r="L1018" s="3732"/>
      <c r="M1018" s="3732"/>
      <c r="N1018" s="3732"/>
      <c r="O1018" s="3732"/>
      <c r="P1018" s="3732"/>
      <c r="Q1018" s="3732"/>
      <c r="R1018" s="3732"/>
      <c r="S1018" s="3732"/>
      <c r="T1018" s="3732"/>
      <c r="U1018" s="3732"/>
      <c r="V1018" s="3732"/>
      <c r="W1018" s="3732"/>
      <c r="X1018" s="3732"/>
      <c r="Y1018" s="3732"/>
      <c r="Z1018" s="3732"/>
      <c r="AA1018" s="3732"/>
      <c r="AB1018" s="3732"/>
    </row>
    <row r="1019" spans="1:28">
      <c r="A1019" s="3730"/>
      <c r="B1019" s="3730"/>
      <c r="C1019" s="3731"/>
      <c r="F1019" s="3732"/>
      <c r="G1019" s="3732"/>
      <c r="H1019" s="3732"/>
      <c r="I1019" s="3732"/>
      <c r="J1019" s="3732"/>
      <c r="K1019" s="3732"/>
      <c r="L1019" s="3732"/>
      <c r="M1019" s="3732"/>
      <c r="N1019" s="3732"/>
      <c r="O1019" s="3732"/>
      <c r="P1019" s="3732"/>
      <c r="Q1019" s="3732"/>
      <c r="R1019" s="3732"/>
      <c r="S1019" s="3732"/>
      <c r="T1019" s="3732"/>
      <c r="U1019" s="3732"/>
      <c r="V1019" s="3732"/>
      <c r="W1019" s="3732"/>
      <c r="X1019" s="3732"/>
      <c r="Y1019" s="3732"/>
      <c r="Z1019" s="3732"/>
      <c r="AA1019" s="3732"/>
      <c r="AB1019" s="3732"/>
    </row>
    <row r="1020" spans="1:28">
      <c r="A1020" s="3730"/>
      <c r="B1020" s="3730"/>
      <c r="C1020" s="3731"/>
      <c r="F1020" s="3732"/>
      <c r="G1020" s="3732"/>
      <c r="H1020" s="3732"/>
      <c r="I1020" s="3732"/>
      <c r="J1020" s="3732"/>
      <c r="K1020" s="3732"/>
      <c r="L1020" s="3732"/>
      <c r="M1020" s="3732"/>
      <c r="N1020" s="3732"/>
      <c r="O1020" s="3732"/>
      <c r="P1020" s="3732"/>
      <c r="Q1020" s="3732"/>
      <c r="R1020" s="3732"/>
      <c r="S1020" s="3732"/>
      <c r="T1020" s="3732"/>
      <c r="U1020" s="3732"/>
      <c r="V1020" s="3732"/>
      <c r="W1020" s="3732"/>
      <c r="X1020" s="3732"/>
      <c r="Y1020" s="3732"/>
      <c r="Z1020" s="3732"/>
      <c r="AA1020" s="3732"/>
      <c r="AB1020" s="3732"/>
    </row>
    <row r="1021" spans="1:28">
      <c r="A1021" s="3730"/>
      <c r="B1021" s="3730"/>
      <c r="C1021" s="3731"/>
      <c r="F1021" s="3732"/>
      <c r="G1021" s="3732"/>
      <c r="H1021" s="3732"/>
      <c r="I1021" s="3732"/>
      <c r="J1021" s="3732"/>
      <c r="K1021" s="3732"/>
      <c r="L1021" s="3732"/>
      <c r="M1021" s="3732"/>
      <c r="N1021" s="3732"/>
      <c r="O1021" s="3732"/>
      <c r="P1021" s="3732"/>
      <c r="Q1021" s="3732"/>
      <c r="R1021" s="3732"/>
      <c r="S1021" s="3732"/>
      <c r="T1021" s="3732"/>
      <c r="U1021" s="3732"/>
      <c r="V1021" s="3732"/>
      <c r="W1021" s="3732"/>
      <c r="X1021" s="3732"/>
      <c r="Y1021" s="3732"/>
      <c r="Z1021" s="3732"/>
      <c r="AA1021" s="3732"/>
      <c r="AB1021" s="3732"/>
    </row>
    <row r="1022" spans="1:28">
      <c r="A1022" s="3730"/>
      <c r="B1022" s="3730"/>
      <c r="C1022" s="3731"/>
      <c r="F1022" s="3732"/>
      <c r="G1022" s="3732"/>
      <c r="H1022" s="3732"/>
      <c r="I1022" s="3732"/>
      <c r="J1022" s="3732"/>
      <c r="K1022" s="3732"/>
      <c r="L1022" s="3732"/>
      <c r="M1022" s="3732"/>
      <c r="N1022" s="3732"/>
      <c r="O1022" s="3732"/>
      <c r="P1022" s="3732"/>
      <c r="Q1022" s="3732"/>
      <c r="R1022" s="3732"/>
      <c r="S1022" s="3732"/>
      <c r="T1022" s="3732"/>
      <c r="U1022" s="3732"/>
      <c r="V1022" s="3732"/>
      <c r="W1022" s="3732"/>
      <c r="X1022" s="3732"/>
      <c r="Y1022" s="3732"/>
      <c r="Z1022" s="3732"/>
      <c r="AA1022" s="3732"/>
      <c r="AB1022" s="3732"/>
    </row>
    <row r="1023" spans="1:28">
      <c r="A1023" s="3730"/>
      <c r="B1023" s="3730"/>
      <c r="C1023" s="3731"/>
      <c r="F1023" s="3732"/>
      <c r="G1023" s="3732"/>
      <c r="H1023" s="3732"/>
      <c r="I1023" s="3732"/>
      <c r="J1023" s="3732"/>
      <c r="K1023" s="3732"/>
      <c r="L1023" s="3732"/>
      <c r="M1023" s="3732"/>
      <c r="N1023" s="3732"/>
      <c r="O1023" s="3732"/>
      <c r="P1023" s="3732"/>
      <c r="Q1023" s="3732"/>
      <c r="R1023" s="3732"/>
      <c r="S1023" s="3732"/>
      <c r="T1023" s="3732"/>
      <c r="U1023" s="3732"/>
      <c r="V1023" s="3732"/>
      <c r="W1023" s="3732"/>
      <c r="X1023" s="3732"/>
      <c r="Y1023" s="3732"/>
      <c r="Z1023" s="3732"/>
      <c r="AA1023" s="3732"/>
      <c r="AB1023" s="3732"/>
    </row>
    <row r="1024" spans="1:28">
      <c r="A1024" s="3730"/>
      <c r="B1024" s="3730"/>
      <c r="C1024" s="3731"/>
      <c r="F1024" s="3732"/>
      <c r="G1024" s="3732"/>
      <c r="H1024" s="3732"/>
      <c r="I1024" s="3732"/>
      <c r="J1024" s="3732"/>
      <c r="K1024" s="3732"/>
      <c r="L1024" s="3732"/>
      <c r="M1024" s="3732"/>
      <c r="N1024" s="3732"/>
      <c r="O1024" s="3732"/>
      <c r="P1024" s="3732"/>
      <c r="Q1024" s="3732"/>
      <c r="R1024" s="3732"/>
      <c r="S1024" s="3732"/>
      <c r="T1024" s="3732"/>
      <c r="U1024" s="3732"/>
      <c r="V1024" s="3732"/>
      <c r="W1024" s="3732"/>
      <c r="X1024" s="3732"/>
      <c r="Y1024" s="3732"/>
      <c r="Z1024" s="3732"/>
      <c r="AA1024" s="3732"/>
      <c r="AB1024" s="3732"/>
    </row>
    <row r="1025" spans="1:28">
      <c r="A1025" s="3730"/>
      <c r="B1025" s="3730"/>
      <c r="C1025" s="3731"/>
      <c r="F1025" s="3732"/>
      <c r="G1025" s="3732"/>
      <c r="H1025" s="3732"/>
      <c r="I1025" s="3732"/>
      <c r="J1025" s="3732"/>
      <c r="K1025" s="3732"/>
      <c r="L1025" s="3732"/>
      <c r="M1025" s="3732"/>
      <c r="N1025" s="3732"/>
      <c r="O1025" s="3732"/>
      <c r="P1025" s="3732"/>
      <c r="Q1025" s="3732"/>
      <c r="R1025" s="3732"/>
      <c r="S1025" s="3732"/>
      <c r="T1025" s="3732"/>
      <c r="U1025" s="3732"/>
      <c r="V1025" s="3732"/>
      <c r="W1025" s="3732"/>
      <c r="X1025" s="3732"/>
      <c r="Y1025" s="3732"/>
      <c r="Z1025" s="3732"/>
      <c r="AA1025" s="3732"/>
      <c r="AB1025" s="3732"/>
    </row>
    <row r="1026" spans="1:28">
      <c r="A1026" s="3730"/>
      <c r="B1026" s="3730"/>
      <c r="C1026" s="3731"/>
      <c r="F1026" s="3732"/>
      <c r="G1026" s="3732"/>
      <c r="H1026" s="3732"/>
      <c r="I1026" s="3732"/>
      <c r="J1026" s="3732"/>
      <c r="K1026" s="3732"/>
      <c r="L1026" s="3732"/>
      <c r="M1026" s="3732"/>
      <c r="N1026" s="3732"/>
      <c r="O1026" s="3732"/>
      <c r="P1026" s="3732"/>
      <c r="Q1026" s="3732"/>
      <c r="R1026" s="3732"/>
      <c r="S1026" s="3732"/>
      <c r="T1026" s="3732"/>
      <c r="U1026" s="3732"/>
      <c r="V1026" s="3732"/>
      <c r="W1026" s="3732"/>
      <c r="X1026" s="3732"/>
      <c r="Y1026" s="3732"/>
      <c r="Z1026" s="3732"/>
      <c r="AA1026" s="3732"/>
      <c r="AB1026" s="3732"/>
    </row>
    <row r="1027" spans="1:28">
      <c r="A1027" s="3730"/>
      <c r="B1027" s="3730"/>
      <c r="C1027" s="3731"/>
      <c r="F1027" s="3732"/>
      <c r="G1027" s="3732"/>
      <c r="H1027" s="3732"/>
      <c r="I1027" s="3732"/>
      <c r="J1027" s="3732"/>
      <c r="K1027" s="3732"/>
      <c r="L1027" s="3732"/>
      <c r="M1027" s="3732"/>
      <c r="N1027" s="3732"/>
      <c r="O1027" s="3732"/>
      <c r="P1027" s="3732"/>
      <c r="Q1027" s="3732"/>
      <c r="R1027" s="3732"/>
      <c r="S1027" s="3732"/>
      <c r="T1027" s="3732"/>
      <c r="U1027" s="3732"/>
      <c r="V1027" s="3732"/>
      <c r="W1027" s="3732"/>
      <c r="X1027" s="3732"/>
      <c r="Y1027" s="3732"/>
      <c r="Z1027" s="3732"/>
      <c r="AA1027" s="3732"/>
      <c r="AB1027" s="3732"/>
    </row>
    <row r="1028" spans="1:28">
      <c r="A1028" s="3730"/>
      <c r="B1028" s="3730"/>
      <c r="C1028" s="3731"/>
      <c r="F1028" s="3732"/>
      <c r="G1028" s="3732"/>
      <c r="H1028" s="3732"/>
      <c r="I1028" s="3732"/>
      <c r="J1028" s="3732"/>
      <c r="K1028" s="3732"/>
      <c r="L1028" s="3732"/>
      <c r="M1028" s="3732"/>
      <c r="N1028" s="3732"/>
      <c r="O1028" s="3732"/>
      <c r="P1028" s="3732"/>
      <c r="Q1028" s="3732"/>
      <c r="R1028" s="3732"/>
      <c r="S1028" s="3732"/>
      <c r="T1028" s="3732"/>
      <c r="U1028" s="3732"/>
      <c r="V1028" s="3732"/>
      <c r="W1028" s="3732"/>
      <c r="X1028" s="3732"/>
      <c r="Y1028" s="3732"/>
      <c r="Z1028" s="3732"/>
      <c r="AA1028" s="3732"/>
      <c r="AB1028" s="3732"/>
    </row>
    <row r="1029" spans="1:28">
      <c r="A1029" s="3730"/>
      <c r="B1029" s="3730"/>
      <c r="C1029" s="3731"/>
      <c r="F1029" s="3732"/>
      <c r="G1029" s="3732"/>
      <c r="H1029" s="3732"/>
      <c r="I1029" s="3732"/>
      <c r="J1029" s="3732"/>
      <c r="K1029" s="3732"/>
      <c r="L1029" s="3732"/>
      <c r="M1029" s="3732"/>
      <c r="N1029" s="3732"/>
      <c r="O1029" s="3732"/>
      <c r="P1029" s="3732"/>
      <c r="Q1029" s="3732"/>
      <c r="R1029" s="3732"/>
      <c r="S1029" s="3732"/>
      <c r="T1029" s="3732"/>
      <c r="U1029" s="3732"/>
      <c r="V1029" s="3732"/>
      <c r="W1029" s="3732"/>
      <c r="X1029" s="3732"/>
      <c r="Y1029" s="3732"/>
      <c r="Z1029" s="3732"/>
      <c r="AA1029" s="3732"/>
      <c r="AB1029" s="3732"/>
    </row>
    <row r="1030" spans="1:28">
      <c r="A1030" s="3730"/>
      <c r="B1030" s="3730"/>
      <c r="C1030" s="3731"/>
      <c r="F1030" s="3732"/>
      <c r="G1030" s="3732"/>
      <c r="H1030" s="3732"/>
      <c r="I1030" s="3732"/>
      <c r="J1030" s="3732"/>
      <c r="K1030" s="3732"/>
      <c r="L1030" s="3732"/>
      <c r="M1030" s="3732"/>
      <c r="N1030" s="3732"/>
      <c r="O1030" s="3732"/>
      <c r="P1030" s="3732"/>
      <c r="Q1030" s="3732"/>
      <c r="R1030" s="3732"/>
      <c r="S1030" s="3732"/>
      <c r="T1030" s="3732"/>
      <c r="U1030" s="3732"/>
      <c r="V1030" s="3732"/>
      <c r="W1030" s="3732"/>
      <c r="X1030" s="3732"/>
      <c r="Y1030" s="3732"/>
      <c r="Z1030" s="3732"/>
      <c r="AA1030" s="3732"/>
      <c r="AB1030" s="3732"/>
    </row>
    <row r="1031" spans="1:28">
      <c r="A1031" s="3730"/>
      <c r="B1031" s="3730"/>
      <c r="C1031" s="3731"/>
      <c r="F1031" s="3732"/>
      <c r="G1031" s="3732"/>
      <c r="H1031" s="3732"/>
      <c r="I1031" s="3732"/>
      <c r="J1031" s="3732"/>
      <c r="K1031" s="3732"/>
      <c r="L1031" s="3732"/>
      <c r="M1031" s="3732"/>
      <c r="N1031" s="3732"/>
      <c r="O1031" s="3732"/>
      <c r="P1031" s="3732"/>
      <c r="Q1031" s="3732"/>
      <c r="R1031" s="3732"/>
      <c r="S1031" s="3732"/>
      <c r="T1031" s="3732"/>
      <c r="U1031" s="3732"/>
      <c r="V1031" s="3732"/>
      <c r="W1031" s="3732"/>
      <c r="X1031" s="3732"/>
      <c r="Y1031" s="3732"/>
      <c r="Z1031" s="3732"/>
      <c r="AA1031" s="3732"/>
      <c r="AB1031" s="3732"/>
    </row>
    <row r="1032" spans="1:28">
      <c r="A1032" s="3730"/>
      <c r="B1032" s="3730"/>
      <c r="C1032" s="3731"/>
      <c r="F1032" s="3732"/>
      <c r="G1032" s="3732"/>
      <c r="H1032" s="3732"/>
      <c r="I1032" s="3732"/>
      <c r="J1032" s="3732"/>
      <c r="K1032" s="3732"/>
      <c r="L1032" s="3732"/>
      <c r="M1032" s="3732"/>
      <c r="N1032" s="3732"/>
      <c r="O1032" s="3732"/>
      <c r="P1032" s="3732"/>
      <c r="Q1032" s="3732"/>
      <c r="R1032" s="3732"/>
      <c r="S1032" s="3732"/>
      <c r="T1032" s="3732"/>
      <c r="U1032" s="3732"/>
      <c r="V1032" s="3732"/>
      <c r="W1032" s="3732"/>
      <c r="X1032" s="3732"/>
      <c r="Y1032" s="3732"/>
      <c r="Z1032" s="3732"/>
      <c r="AA1032" s="3732"/>
      <c r="AB1032" s="3732"/>
    </row>
    <row r="1033" spans="1:28">
      <c r="A1033" s="3730"/>
      <c r="B1033" s="3730"/>
      <c r="C1033" s="3731"/>
      <c r="F1033" s="3732"/>
      <c r="G1033" s="3732"/>
      <c r="H1033" s="3732"/>
      <c r="I1033" s="3732"/>
      <c r="J1033" s="3732"/>
      <c r="K1033" s="3732"/>
      <c r="L1033" s="3732"/>
      <c r="M1033" s="3732"/>
      <c r="N1033" s="3732"/>
      <c r="O1033" s="3732"/>
      <c r="P1033" s="3732"/>
      <c r="Q1033" s="3732"/>
      <c r="R1033" s="3732"/>
      <c r="S1033" s="3732"/>
      <c r="T1033" s="3732"/>
      <c r="U1033" s="3732"/>
      <c r="V1033" s="3732"/>
      <c r="W1033" s="3732"/>
      <c r="X1033" s="3732"/>
      <c r="Y1033" s="3732"/>
      <c r="Z1033" s="3732"/>
      <c r="AA1033" s="3732"/>
      <c r="AB1033" s="3732"/>
    </row>
    <row r="1034" spans="1:28">
      <c r="A1034" s="3730"/>
      <c r="B1034" s="3730"/>
      <c r="C1034" s="3731"/>
      <c r="F1034" s="3732"/>
      <c r="G1034" s="3732"/>
      <c r="H1034" s="3732"/>
      <c r="I1034" s="3732"/>
      <c r="J1034" s="3732"/>
      <c r="K1034" s="3732"/>
      <c r="L1034" s="3732"/>
      <c r="M1034" s="3732"/>
      <c r="N1034" s="3732"/>
      <c r="O1034" s="3732"/>
      <c r="P1034" s="3732"/>
      <c r="Q1034" s="3732"/>
      <c r="R1034" s="3732"/>
      <c r="S1034" s="3732"/>
      <c r="T1034" s="3732"/>
      <c r="U1034" s="3732"/>
      <c r="V1034" s="3732"/>
      <c r="W1034" s="3732"/>
      <c r="X1034" s="3732"/>
      <c r="Y1034" s="3732"/>
      <c r="Z1034" s="3732"/>
      <c r="AA1034" s="3732"/>
      <c r="AB1034" s="3732"/>
    </row>
    <row r="1035" spans="1:28">
      <c r="A1035" s="3730"/>
      <c r="B1035" s="3730"/>
      <c r="C1035" s="3731"/>
      <c r="F1035" s="3732"/>
      <c r="G1035" s="3732"/>
      <c r="H1035" s="3732"/>
      <c r="I1035" s="3732"/>
      <c r="J1035" s="3732"/>
      <c r="K1035" s="3732"/>
      <c r="L1035" s="3732"/>
      <c r="M1035" s="3732"/>
      <c r="N1035" s="3732"/>
      <c r="O1035" s="3732"/>
      <c r="P1035" s="3732"/>
      <c r="Q1035" s="3732"/>
      <c r="R1035" s="3732"/>
      <c r="S1035" s="3732"/>
      <c r="T1035" s="3732"/>
      <c r="U1035" s="3732"/>
      <c r="V1035" s="3732"/>
      <c r="W1035" s="3732"/>
      <c r="X1035" s="3732"/>
      <c r="Y1035" s="3732"/>
      <c r="Z1035" s="3732"/>
      <c r="AA1035" s="3732"/>
      <c r="AB1035" s="3732"/>
    </row>
    <row r="1036" spans="1:28">
      <c r="A1036" s="3730"/>
      <c r="B1036" s="3730"/>
      <c r="C1036" s="3731"/>
      <c r="F1036" s="3732"/>
      <c r="G1036" s="3732"/>
      <c r="H1036" s="3732"/>
      <c r="I1036" s="3732"/>
      <c r="J1036" s="3732"/>
      <c r="K1036" s="3732"/>
      <c r="L1036" s="3732"/>
      <c r="M1036" s="3732"/>
      <c r="N1036" s="3732"/>
      <c r="O1036" s="3732"/>
      <c r="P1036" s="3732"/>
      <c r="Q1036" s="3732"/>
      <c r="R1036" s="3732"/>
      <c r="S1036" s="3732"/>
      <c r="T1036" s="3732"/>
      <c r="U1036" s="3732"/>
      <c r="V1036" s="3732"/>
      <c r="W1036" s="3732"/>
      <c r="X1036" s="3732"/>
      <c r="Y1036" s="3732"/>
      <c r="Z1036" s="3732"/>
      <c r="AA1036" s="3732"/>
      <c r="AB1036" s="3732"/>
    </row>
    <row r="1037" spans="1:28">
      <c r="A1037" s="3730"/>
      <c r="B1037" s="3730"/>
      <c r="C1037" s="3731"/>
      <c r="F1037" s="3732"/>
      <c r="G1037" s="3732"/>
      <c r="H1037" s="3732"/>
      <c r="I1037" s="3732"/>
      <c r="J1037" s="3732"/>
      <c r="K1037" s="3732"/>
      <c r="L1037" s="3732"/>
      <c r="M1037" s="3732"/>
      <c r="N1037" s="3732"/>
      <c r="O1037" s="3732"/>
      <c r="P1037" s="3732"/>
      <c r="Q1037" s="3732"/>
      <c r="R1037" s="3732"/>
      <c r="S1037" s="3732"/>
      <c r="T1037" s="3732"/>
      <c r="U1037" s="3732"/>
      <c r="V1037" s="3732"/>
      <c r="W1037" s="3732"/>
      <c r="X1037" s="3732"/>
      <c r="Y1037" s="3732"/>
      <c r="Z1037" s="3732"/>
      <c r="AA1037" s="3732"/>
      <c r="AB1037" s="3732"/>
    </row>
  </sheetData>
  <autoFilter ref="A5:AH208"/>
  <mergeCells count="108">
    <mergeCell ref="N4:N5"/>
    <mergeCell ref="O4:O5"/>
    <mergeCell ref="P4:P5"/>
    <mergeCell ref="Q4:Q5"/>
    <mergeCell ref="A1:E1"/>
    <mergeCell ref="Y3:AB3"/>
    <mergeCell ref="A4:A5"/>
    <mergeCell ref="B4:B5"/>
    <mergeCell ref="C4:C5"/>
    <mergeCell ref="D4:D5"/>
    <mergeCell ref="E4:E5"/>
    <mergeCell ref="F4:F5"/>
    <mergeCell ref="G4:H4"/>
    <mergeCell ref="I4:I5"/>
    <mergeCell ref="F2:H2"/>
    <mergeCell ref="B39:B45"/>
    <mergeCell ref="C39:C45"/>
    <mergeCell ref="B46:B55"/>
    <mergeCell ref="C46:C55"/>
    <mergeCell ref="B56:B65"/>
    <mergeCell ref="C56:C65"/>
    <mergeCell ref="AB4:AB5"/>
    <mergeCell ref="A6:A67"/>
    <mergeCell ref="B6:B23"/>
    <mergeCell ref="C6:C23"/>
    <mergeCell ref="B24:B25"/>
    <mergeCell ref="C24:C25"/>
    <mergeCell ref="B26:B36"/>
    <mergeCell ref="C26:C36"/>
    <mergeCell ref="B37:B38"/>
    <mergeCell ref="C37:C38"/>
    <mergeCell ref="R4:R5"/>
    <mergeCell ref="S4:S5"/>
    <mergeCell ref="T4:V4"/>
    <mergeCell ref="W4:W5"/>
    <mergeCell ref="X4:Y4"/>
    <mergeCell ref="Z4:AA4"/>
    <mergeCell ref="J4:L4"/>
    <mergeCell ref="M4:M5"/>
    <mergeCell ref="B67:D67"/>
    <mergeCell ref="A68:A92"/>
    <mergeCell ref="B69:B73"/>
    <mergeCell ref="C69:C73"/>
    <mergeCell ref="B74:B77"/>
    <mergeCell ref="C74:C77"/>
    <mergeCell ref="B78:B84"/>
    <mergeCell ref="C78:C84"/>
    <mergeCell ref="B85:B88"/>
    <mergeCell ref="C85:C88"/>
    <mergeCell ref="B113:B117"/>
    <mergeCell ref="C113:C117"/>
    <mergeCell ref="B118:B119"/>
    <mergeCell ref="C118:C119"/>
    <mergeCell ref="B121:B124"/>
    <mergeCell ref="C121:C124"/>
    <mergeCell ref="B92:D92"/>
    <mergeCell ref="A93:A133"/>
    <mergeCell ref="B93:B102"/>
    <mergeCell ref="C93:C102"/>
    <mergeCell ref="B103:B104"/>
    <mergeCell ref="C103:C104"/>
    <mergeCell ref="B105:B109"/>
    <mergeCell ref="C105:C109"/>
    <mergeCell ref="B110:B112"/>
    <mergeCell ref="C110:C112"/>
    <mergeCell ref="B127:B129"/>
    <mergeCell ref="C127:C129"/>
    <mergeCell ref="B130:B131"/>
    <mergeCell ref="C130:C131"/>
    <mergeCell ref="B133:D133"/>
    <mergeCell ref="B134:B135"/>
    <mergeCell ref="C134:C135"/>
    <mergeCell ref="B137:B143"/>
    <mergeCell ref="C137:C143"/>
    <mergeCell ref="B167:B171"/>
    <mergeCell ref="C167:C171"/>
    <mergeCell ref="B172:B177"/>
    <mergeCell ref="C172:C177"/>
    <mergeCell ref="B144:B145"/>
    <mergeCell ref="C144:C145"/>
    <mergeCell ref="B146:B148"/>
    <mergeCell ref="C146:C148"/>
    <mergeCell ref="B149:B152"/>
    <mergeCell ref="C149:C152"/>
    <mergeCell ref="B202:B204"/>
    <mergeCell ref="C202:C204"/>
    <mergeCell ref="B207:D207"/>
    <mergeCell ref="A208:D208"/>
    <mergeCell ref="AD4:AE4"/>
    <mergeCell ref="B192:B197"/>
    <mergeCell ref="C192:C197"/>
    <mergeCell ref="B198:B199"/>
    <mergeCell ref="C198:C199"/>
    <mergeCell ref="B200:B201"/>
    <mergeCell ref="C200:C201"/>
    <mergeCell ref="B178:B181"/>
    <mergeCell ref="C178:C181"/>
    <mergeCell ref="B182:B184"/>
    <mergeCell ref="C182:C184"/>
    <mergeCell ref="B185:B190"/>
    <mergeCell ref="C185:C190"/>
    <mergeCell ref="B157:D157"/>
    <mergeCell ref="A158:A207"/>
    <mergeCell ref="B158:B161"/>
    <mergeCell ref="C158:C161"/>
    <mergeCell ref="B162:B166"/>
    <mergeCell ref="C162:C166"/>
    <mergeCell ref="A134:A157"/>
  </mergeCells>
  <printOptions horizontalCentered="1"/>
  <pageMargins left="0.25" right="0.25" top="0.25" bottom="0.25" header="0.3" footer="0.3"/>
  <pageSetup paperSize="5" scale="40" fitToHeight="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64</vt:i4>
      </vt:variant>
      <vt:variant>
        <vt:lpstr>Named Ranges</vt:lpstr>
      </vt:variant>
      <vt:variant>
        <vt:i4>39</vt:i4>
      </vt:variant>
    </vt:vector>
  </HeadingPairs>
  <TitlesOfParts>
    <vt:vector size="103" baseType="lpstr">
      <vt:lpstr>Index</vt:lpstr>
      <vt:lpstr>Sources of Funding</vt:lpstr>
      <vt:lpstr>List of Key deliverables</vt:lpstr>
      <vt:lpstr>Dist Allocation and Sub Plan</vt:lpstr>
      <vt:lpstr>Summary Table</vt:lpstr>
      <vt:lpstr>Budget Summary I</vt:lpstr>
      <vt:lpstr>Budget Summary II</vt:lpstr>
      <vt:lpstr>NUHM Summary</vt:lpstr>
      <vt:lpstr>Annexure-1 Budgeting format</vt:lpstr>
      <vt:lpstr>WORKING-1</vt:lpstr>
      <vt:lpstr>1.SD Facility Based Annex</vt:lpstr>
      <vt:lpstr>2.SD Community Based Annex</vt:lpstr>
      <vt:lpstr>3.Community Intervention Annexn</vt:lpstr>
      <vt:lpstr>3-A. CI Sub-Annex</vt:lpstr>
      <vt:lpstr>4.Untied grants Annex</vt:lpstr>
      <vt:lpstr>5.Infrastructure Annex</vt:lpstr>
      <vt:lpstr>6.Procurement Annex</vt:lpstr>
      <vt:lpstr>6-A. Proc. Sub-Annex</vt:lpstr>
      <vt:lpstr>7.Referral Transport Annex</vt:lpstr>
      <vt:lpstr>8.Human Resources (SD) Annex</vt:lpstr>
      <vt:lpstr>9.Training Annex</vt:lpstr>
      <vt:lpstr>9-A.Training Sub-Annex</vt:lpstr>
      <vt:lpstr>10.Review Research &amp; Surveillen</vt:lpstr>
      <vt:lpstr>11.IEC-BCC Annex</vt:lpstr>
      <vt:lpstr>11-A. IEC Sub-Annex</vt:lpstr>
      <vt:lpstr>12.Printing Annex</vt:lpstr>
      <vt:lpstr>12-A. Print Sub-Annex</vt:lpstr>
      <vt:lpstr>13.Quality Assurance Annex</vt:lpstr>
      <vt:lpstr>14.Drug warehouse &amp;Logistic Anx</vt:lpstr>
      <vt:lpstr>15.PPP Annex</vt:lpstr>
      <vt:lpstr>16.PM Annex</vt:lpstr>
      <vt:lpstr>16-A. PM sub Annex</vt:lpstr>
      <vt:lpstr>17.IT Initiatives_SD</vt:lpstr>
      <vt:lpstr>18.Innovation</vt:lpstr>
      <vt:lpstr>NUHM-Non Metro Abst</vt:lpstr>
      <vt:lpstr>NUHM Metro Abst</vt:lpstr>
      <vt:lpstr>Ab1. RMNCH+A</vt:lpstr>
      <vt:lpstr>Ab2. NIDDCP</vt:lpstr>
      <vt:lpstr>Ab3. ASHA</vt:lpstr>
      <vt:lpstr>Ab4. HMIS-MCTS</vt:lpstr>
      <vt:lpstr>Abs5. Blood services &amp; Disorder</vt:lpstr>
      <vt:lpstr>Abs6. CPHC</vt:lpstr>
      <vt:lpstr>Abs7. AYUSH</vt:lpstr>
      <vt:lpstr>Abs8. IDSP</vt:lpstr>
      <vt:lpstr>Abs9. NVBDCP</vt:lpstr>
      <vt:lpstr>Abs10. NLEP</vt:lpstr>
      <vt:lpstr>Abs11. NTEP</vt:lpstr>
      <vt:lpstr>Abs12. NVHCP</vt:lpstr>
      <vt:lpstr>Abs13. NRCP</vt:lpstr>
      <vt:lpstr>Abs14. PPCL</vt:lpstr>
      <vt:lpstr>Abs17. NPHCE</vt:lpstr>
      <vt:lpstr>Abs18. NTCP</vt:lpstr>
      <vt:lpstr>Abs19. NPCDCS</vt:lpstr>
      <vt:lpstr>Abs20. PMNDP</vt:lpstr>
      <vt:lpstr>Abs21. NPCCHH</vt:lpstr>
      <vt:lpstr>Abs22. NPPCD</vt:lpstr>
      <vt:lpstr>Abs23. NPPCF</vt:lpstr>
      <vt:lpstr>Abs24. NOHP</vt:lpstr>
      <vt:lpstr>Abs25. NPPC</vt:lpstr>
      <vt:lpstr>Abs26. Burns &amp; Injury</vt:lpstr>
      <vt:lpstr>Abs15. NPCB</vt:lpstr>
      <vt:lpstr>Abs16. NMHP</vt:lpstr>
      <vt:lpstr>Capex Expenditure</vt:lpstr>
      <vt:lpstr>Sheet1</vt:lpstr>
      <vt:lpstr>Index!_Toc22639849</vt:lpstr>
      <vt:lpstr>Index!_Toc22639861</vt:lpstr>
      <vt:lpstr>Index!_Toc22639862</vt:lpstr>
      <vt:lpstr>A96\</vt:lpstr>
      <vt:lpstr>'WORKING-1'!DATA</vt:lpstr>
      <vt:lpstr>PIP_DATA</vt:lpstr>
      <vt:lpstr>'1.SD Facility Based Annex'!Print_Area</vt:lpstr>
      <vt:lpstr>'11-A. IEC Sub-Annex'!Print_Area</vt:lpstr>
      <vt:lpstr>'12-A. Print Sub-Annex'!Print_Area</vt:lpstr>
      <vt:lpstr>'13.Quality Assurance Annex'!Print_Area</vt:lpstr>
      <vt:lpstr>'14.Drug warehouse &amp;Logistic Anx'!Print_Area</vt:lpstr>
      <vt:lpstr>'15.PPP Annex'!Print_Area</vt:lpstr>
      <vt:lpstr>'16-A. PM sub Annex'!Print_Area</vt:lpstr>
      <vt:lpstr>'17.IT Initiatives_SD'!Print_Area</vt:lpstr>
      <vt:lpstr>'18.Innovation'!Print_Area</vt:lpstr>
      <vt:lpstr>'2.SD Community Based Annex'!Print_Area</vt:lpstr>
      <vt:lpstr>'3-A. CI Sub-Annex'!Print_Area</vt:lpstr>
      <vt:lpstr>'5.Infrastructure Annex'!Print_Area</vt:lpstr>
      <vt:lpstr>'6-A. Proc. Sub-Annex'!Print_Area</vt:lpstr>
      <vt:lpstr>'8.Human Resources (SD) Annex'!Print_Area</vt:lpstr>
      <vt:lpstr>'Budget Summary II'!Print_Area</vt:lpstr>
      <vt:lpstr>'1.SD Facility Based Annex'!Print_Titles</vt:lpstr>
      <vt:lpstr>'10.Review Research &amp; Surveillen'!Print_Titles</vt:lpstr>
      <vt:lpstr>'11-A. IEC Sub-Annex'!Print_Titles</vt:lpstr>
      <vt:lpstr>'12-A. Print Sub-Annex'!Print_Titles</vt:lpstr>
      <vt:lpstr>'13.Quality Assurance Annex'!Print_Titles</vt:lpstr>
      <vt:lpstr>'14.Drug warehouse &amp;Logistic Anx'!Print_Titles</vt:lpstr>
      <vt:lpstr>'15.PPP Annex'!Print_Titles</vt:lpstr>
      <vt:lpstr>'16-A. PM sub Annex'!Print_Titles</vt:lpstr>
      <vt:lpstr>'17.IT Initiatives_SD'!Print_Titles</vt:lpstr>
      <vt:lpstr>'2.SD Community Based Annex'!Print_Titles</vt:lpstr>
      <vt:lpstr>'3-A. CI Sub-Annex'!Print_Titles</vt:lpstr>
      <vt:lpstr>'5.Infrastructure Annex'!Print_Titles</vt:lpstr>
      <vt:lpstr>'6-A. Proc. Sub-Annex'!Print_Titles</vt:lpstr>
      <vt:lpstr>'7.Referral Transport Annex'!Print_Titles</vt:lpstr>
      <vt:lpstr>'8.Human Resources (SD) Annex'!Print_Titles</vt:lpstr>
      <vt:lpstr>'9-A.Training Sub-Annex'!Print_Titles</vt:lpstr>
      <vt:lpstr>'Annexure-1 Budgeting format'!Print_Titles</vt:lpstr>
      <vt:lpstr>'NUHM-Non Metro Abst'!Print_Titles</vt:lpstr>
    </vt:vector>
  </TitlesOfParts>
  <Company>Deloitte Touche Tohmatsu Services, Inc.</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NHM, MoHFW</dc:creator>
  <cp:lastModifiedBy>lenovo</cp:lastModifiedBy>
  <cp:lastPrinted>2022-01-19T11:16:13Z</cp:lastPrinted>
  <dcterms:created xsi:type="dcterms:W3CDTF">2017-11-03T10:05:11Z</dcterms:created>
  <dcterms:modified xsi:type="dcterms:W3CDTF">2022-07-05T10:59:43Z</dcterms:modified>
</cp:coreProperties>
</file>